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vmlDrawing3.vml" ContentType="application/vnd.openxmlformats-officedocument.vmlDrawing"/>
  <Override PartName="/xl/comments3.xml" ContentType="application/vnd.openxmlformats-officedocument.spreadsheetml.comments+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fileVersion appName="xl" lastEdited="4" lowestEdited="4" rupBuild="4505"/>
  <workbookPr defaultThemeVersion="124226"/>
  <bookViews>
    <workbookView xWindow="240" yWindow="105" windowWidth="20115" windowHeight="8010" activeTab="0" tabRatio="745"/>
  </bookViews>
  <sheets>
    <sheet name="Help" sheetId="1" r:id="rId1"/>
    <sheet name="Master" sheetId="2" r:id="rId2"/>
    <sheet name="Result Entry" sheetId="3" r:id="rId3"/>
    <sheet name="Result Sheet 11" sheetId="4" r:id="rId4"/>
    <sheet name="Statics" sheetId="5" r:id="rId5"/>
    <sheet name="Mark Sheets 2 in 1" sheetId="6" r:id="rId6" state="hidden"/>
    <sheet name="Mark Sheets 1 in 1" sheetId="7" r:id="rId7" state="hidden"/>
    <sheet name="Cat. Wise Result" sheetId="8" r:id="rId8"/>
    <sheet name="Report Card" sheetId="9" r:id="rId9"/>
    <sheet name="Blank Report Card" sheetId="10" r:id="rId10"/>
  </sheets>
  <definedNames>
    <definedName name="_xlnm.Print_Area" localSheetId="7">'Cat. Wise Result'!$A$1:$AZ$26</definedName>
    <definedName name="_xlnm.Print_Area" localSheetId="2">'Result Entry'!#REF!</definedName>
    <definedName name="_xlnm.Print_Area" localSheetId="3">'Result Sheet 11'!$B$2:$FU$112</definedName>
    <definedName name="_xlnm.Print_Titles" localSheetId="3">'Result Sheet 11'!$F:$H,'Result Sheet 11'!$2:$6</definedName>
  </definedNames>
</workbook>
</file>

<file path=xl/comments3.xml><?xml version="1.0" encoding="utf-8"?>
<comments xmlns="http://schemas.openxmlformats.org/spreadsheetml/2006/main">
  <authors>
    <author>DELL</author>
  </authors>
  <commentList>
    <comment ref="CN3" authorId="0">
      <text>
        <r>
          <rPr>
            <b/>
            <sz val="12"/>
            <color indexed="81"/>
            <rFont val="Tahoma"/>
            <family val="2"/>
          </rPr>
          <t xml:space="preserve">Ummed:आपके संस्था में 3 से अधिक वैकल्पिक विषय होने की स्थिति में ही यहाँ चौथा विषय का चुनाव करें, अन्यथा इसे रिक्त ही रहने दें.</t>
        </r>
      </text>
    </comment>
    <comment ref="DE3" authorId="0">
      <text>
        <r>
          <rPr>
            <b/>
            <sz val="12"/>
            <color indexed="81"/>
            <rFont val="Tahoma"/>
            <family val="2"/>
          </rPr>
          <t xml:space="preserve">Ummed:आपके संस्था में 3 से अधिक वैकल्पिक विषय होने की स्थिति में ही यहाँ पांचवें विषय का चुनाव करें, अन्यथा इसे रिक्त ही रहने दें.</t>
        </r>
      </text>
    </comment>
    <comment ref="J4" authorId="0">
      <text>
        <r>
          <rPr>
            <b/>
            <sz val="12"/>
            <color indexed="81"/>
            <rFont val="Tahoma"/>
            <family val="2"/>
          </rPr>
          <t xml:space="preserve">Ummed:कोई सेक्शन ना होने की स्थिति में इसे Dltकर देवें.</t>
        </r>
        <r>
          <rPr>
            <sz val="12"/>
            <color indexed="81"/>
            <rFont val="Tahoma"/>
            <family val="2"/>
          </rPr>
          <t xml:space="preserve">
</t>
        </r>
      </text>
    </comment>
  </commentList>
</comments>
</file>

<file path=xl/sharedStrings.xml><?xml version="1.0" encoding="utf-8"?>
<sst xmlns="http://schemas.openxmlformats.org/spreadsheetml/2006/main" uniqueCount="264" count="264">
  <si>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</si>
  <si>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</si>
  <si>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</si>
  <si>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</si>
  <si>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</si>
  <si>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</si>
  <si>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</si>
  <si>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</si>
  <si>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</si>
  <si>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</si>
  <si>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</si>
  <si>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</si>
  <si>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</si>
  <si>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</si>
  <si>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</si>
  <si>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</si>
  <si>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</si>
  <si>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</si>
  <si>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</si>
  <si>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</si>
  <si>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rPr>
      <t>MOBILE NO.-</t>
    </r>
    <r>
      <rPr>
        <b/>
        <sz val="20"/>
        <color rgb="FFFFFFFF"/>
        <rFont val="Baskerville Old Face"/>
      </rPr>
      <t>9166973141</t>
    </r>
  </si>
  <si>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</si>
  <si>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</si>
  <si>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</si>
  <si>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</si>
  <si>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</si>
  <si>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</si>
  <si>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</si>
  <si>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</si>
  <si>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</si>
  <si>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</si>
  <si>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</si>
  <si>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</si>
  <si>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</si>
  <si>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</si>
  <si>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</si>
  <si>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</si>
  <si>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</si>
  <si>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</si>
  <si>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</si>
  <si>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</si>
  <si>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</si>
  <si>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</si>
  <si>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</si>
  <si>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</si>
  <si>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</si>
  <si>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</si>
  <si>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</si>
  <si>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</si>
  <si>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</si>
  <si>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</si>
  <si>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</si>
  <si>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</si>
  <si>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</si>
  <si>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</si>
  <si>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</si>
  <si>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</si>
  <si>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</si>
  <si>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</si>
  <si>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</si>
  <si>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</si>
  <si>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</si>
  <si>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</si>
  <si>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</si>
  <si>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</si>
  <si>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</si>
  <si>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</si>
  <si>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(Final Result)</t>
  </si>
  <si>
    <t>Signature And Seal Of Principal/H.M.</t>
  </si>
  <si>
    <t>U-DISE Code:-</t>
  </si>
  <si>
    <t>◐</t>
  </si>
  <si>
    <t>Class -</t>
  </si>
  <si>
    <t>Result Date :-</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</si>
  <si>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</si>
  <si>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</si>
  <si>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</si>
  <si>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</si>
  <si>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</si>
  <si>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</si>
  <si>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</si>
  <si>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</si>
  <si>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</si>
  <si>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</si>
  <si>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rPr>
      <t>EMAIL ID-</t>
    </r>
    <r>
      <rPr>
        <b/>
        <sz val="10"/>
        <color rgb="FFFFFFFF"/>
        <rFont val="Baskerville Old Face"/>
      </rPr>
      <t>ummedtrdedu@gmail.com</t>
    </r>
  </si>
  <si>
    <t>(GSSS RAIMALWADA)</t>
  </si>
  <si>
    <t>Yearly Exam</t>
  </si>
  <si>
    <t>Foundation Of Information Tech.</t>
  </si>
  <si>
    <t>Practical</t>
  </si>
  <si>
    <t>Alternative Tendency</t>
  </si>
  <si>
    <t>Camp</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</si>
  <si>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</si>
  <si>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</si>
  <si>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</si>
  <si>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</si>
  <si>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</si>
  <si>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</si>
  <si>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</si>
  <si>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</si>
  <si>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</si>
  <si>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</si>
  <si>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</si>
  <si>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</si>
  <si>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</si>
  <si>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</si>
  <si>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</si>
  <si>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</si>
  <si>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</si>
  <si>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</si>
  <si>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</si>
  <si>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</si>
  <si>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</si>
  <si>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t>
  </si>
  <si>
    <t>First Div</t>
  </si>
  <si>
    <t>I Div</t>
  </si>
  <si>
    <t>II Div</t>
  </si>
  <si>
    <t>III Div</t>
  </si>
  <si>
    <t>Supp.</t>
  </si>
  <si>
    <t>NSO</t>
  </si>
  <si>
    <t>Absent</t>
  </si>
  <si>
    <t>D/I/II/III/S</t>
  </si>
  <si>
    <t>Total Enrolled</t>
  </si>
  <si>
    <t>I</t>
  </si>
  <si>
    <t>Second Div</t>
  </si>
  <si>
    <t>Third Div</t>
  </si>
  <si>
    <t>Grand Total (6+11)</t>
  </si>
  <si>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</si>
  <si>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</si>
  <si>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</si>
  <si>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</si>
  <si>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</si>
  <si>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</si>
  <si>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</si>
  <si>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</si>
  <si>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</si>
  <si>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</si>
  <si>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</si>
  <si>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</si>
  <si>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</si>
  <si>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</si>
  <si>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</si>
  <si>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</si>
  <si>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</si>
  <si>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</si>
  <si>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</si>
  <si>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</si>
  <si>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</si>
  <si>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</si>
  <si>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</si>
  <si>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</si>
  <si>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</si>
  <si>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</si>
  <si>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</si>
  <si>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</si>
  <si>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</si>
  <si>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</si>
  <si>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</si>
  <si>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</si>
  <si>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</si>
  <si>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</si>
  <si>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</si>
  <si>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</si>
  <si>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</si>
  <si>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</si>
  <si>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</si>
  <si>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</si>
  <si>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</si>
  <si>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</si>
  <si>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</si>
  <si>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</si>
  <si>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</si>
  <si>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</si>
  <si>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</si>
  <si>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</si>
  <si>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</si>
  <si>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</si>
  <si>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</si>
  <si>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</si>
  <si>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</si>
  <si>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</si>
  <si>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</si>
  <si>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t>
  </si>
  <si>
    <t>GRADING SYSTEM IN EXTRA SUBJECTS</t>
  </si>
  <si>
    <t>Marks (%)</t>
  </si>
  <si>
    <t>91-100</t>
  </si>
  <si>
    <t>41-60</t>
  </si>
  <si>
    <t>0-40</t>
  </si>
  <si>
    <t>76-90</t>
  </si>
  <si>
    <t>61-75</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</si>
  <si>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</si>
  <si>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</si>
  <si>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</si>
  <si>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</si>
  <si>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</si>
  <si>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</si>
  <si>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</si>
  <si>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</si>
  <si>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</si>
  <si>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</si>
  <si>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</si>
  <si>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</si>
  <si>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</si>
  <si>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</si>
  <si>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</si>
  <si>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</si>
  <si>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</si>
  <si>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</si>
  <si>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</si>
  <si>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</si>
  <si>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</si>
  <si>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</si>
  <si>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</si>
  <si>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</si>
  <si>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rgb="FF000000"/>
        <rFont val="Times New Roman"/>
      </rPr>
      <t>→</t>
    </r>
  </si>
  <si>
    <r>
      <t>Cat.</t>
    </r>
    <r>
      <rPr>
        <sz val="11"/>
        <color rgb="FF000000"/>
        <rFont val="Times New Roman"/>
      </rPr>
      <t>→</t>
    </r>
  </si>
  <si>
    <r>
      <t>Div./Remark</t>
    </r>
    <r>
      <rPr>
        <sz val="11"/>
        <color rgb="FF000000"/>
        <rFont val="Arial"/>
      </rPr>
      <t>↓</t>
    </r>
  </si>
  <si>
    <t>First Div.</t>
  </si>
  <si>
    <t>Second Div.</t>
  </si>
  <si>
    <t>Third Div.</t>
  </si>
  <si>
    <t>Failed</t>
  </si>
  <si>
    <t>Distinction</t>
  </si>
  <si>
    <t>Whole Result</t>
  </si>
  <si>
    <t>Div./Remark</t>
  </si>
  <si>
    <t>1. Subject Wise</t>
  </si>
  <si>
    <t>2. Whole Result</t>
  </si>
  <si>
    <t>Drawing</t>
  </si>
  <si>
    <t>Eng. Lit.</t>
  </si>
  <si>
    <t>BIOLOGY</t>
  </si>
  <si>
    <t>MATHEMATICS</t>
  </si>
  <si>
    <t>PHYSICS</t>
  </si>
  <si>
    <t>CHEMISTRY</t>
  </si>
  <si>
    <t>Third Test</t>
  </si>
  <si>
    <t>Total (Tests+H.Y.)</t>
  </si>
  <si>
    <t>Half Yeary</t>
  </si>
  <si>
    <t>Theory</t>
  </si>
  <si>
    <t>A//B/C/D</t>
  </si>
  <si>
    <t>2022-23</t>
  </si>
  <si>
    <t>UMMED TARAD</t>
  </si>
  <si>
    <t>DEVLOPED BY:-</t>
  </si>
  <si>
    <t>AB</t>
  </si>
  <si>
    <t>ML</t>
  </si>
  <si>
    <t>(A)</t>
  </si>
  <si>
    <r>
      <t xml:space="preserve"> Total </t>
    </r>
    <r>
      <rPr>
        <b/>
        <sz val="9"/>
        <color rgb="FF000000"/>
        <rFont val="Calibri"/>
      </rPr>
      <t>(7+8+9)</t>
    </r>
  </si>
  <si>
    <t>Grade</t>
  </si>
  <si>
    <t>Obt./Max.</t>
  </si>
  <si>
    <t>Subjects</t>
  </si>
  <si>
    <t>80-100</t>
  </si>
  <si>
    <t>60-79</t>
  </si>
  <si>
    <t>40-59</t>
  </si>
  <si>
    <t>36-39</t>
  </si>
  <si>
    <t>Optional Subject (1/2/3)</t>
  </si>
  <si>
    <t>For Help</t>
  </si>
  <si>
    <t>For Help watch the video o my Youtube Channel</t>
  </si>
  <si>
    <t xml:space="preserve">http://youtube.com/@ummedtarad </t>
  </si>
  <si>
    <r>
      <t xml:space="preserve">OR search the youtube channel </t>
    </r>
    <r>
      <rPr>
        <b/>
        <sz val="24"/>
        <color rgb="FFFFFF00"/>
        <rFont val="Cambria"/>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</si>
  <si>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</si>
  <si>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</si>
  <si>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</si>
  <si>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</si>
  <si>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</si>
  <si>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</si>
  <si>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</si>
  <si>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</si>
  <si>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UPDATED ON :-05-02-2023</t>
  </si>
  <si>
    <t xml:space="preserve">Govt. Sr. Secondary School </t>
  </si>
</sst>
</file>

<file path=xl/styles.xml><?xml version="1.0" encoding="utf-8"?>
<styleSheet xmlns="http://schemas.openxmlformats.org/spreadsheetml/2006/main">
  <numFmts count="8">
    <numFmt numFmtId="0" formatCode="General"/>
    <numFmt numFmtId="166" formatCode="&quot;0&quot;0"/>
    <numFmt numFmtId="14" formatCode="m/d/yyyy"/>
    <numFmt numFmtId="167" formatCode="[$-409]d/mmm/yy;@"/>
    <numFmt numFmtId="2" formatCode="0.00"/>
    <numFmt numFmtId="165" formatCode="0.000"/>
    <numFmt numFmtId="164" formatCode="[$-409]d/mmm/yyyy;@"/>
    <numFmt numFmtId="1" formatCode="0"/>
  </numFmts>
  <fonts count="178">
    <font>
      <name val="Calibri"/>
      <sz val="11"/>
    </font>
    <font>
      <name val="Calibri"/>
      <sz val="11"/>
      <color rgb="FF000000"/>
    </font>
    <font>
      <name val="Algerian"/>
      <b/>
      <sz val="72"/>
      <color rgb="FFFFC000"/>
    </font>
    <font>
      <name val="Cambria"/>
      <b/>
      <sz val="28"/>
      <color rgb="FFFFFFFF"/>
    </font>
    <font>
      <name val="Calibri"/>
      <u/>
      <sz val="24"/>
      <color rgb="FFFFFF00"/>
    </font>
    <font>
      <name val="Calibri"/>
      <b/>
      <u/>
      <sz val="24"/>
      <color rgb="FFFFFF00"/>
    </font>
    <font>
      <name val="Cambria"/>
      <b/>
      <sz val="24"/>
      <color rgb="FFFFFFFF"/>
    </font>
    <font>
      <name val="Cambria"/>
      <b/>
      <sz val="22"/>
      <color rgb="FFFFFFFF"/>
    </font>
    <font>
      <name val="Calibri"/>
      <u/>
      <sz val="14"/>
      <color rgb="FFFFFF00"/>
    </font>
    <font>
      <name val="Cambria"/>
      <b/>
      <sz val="12"/>
      <color rgb="FFFF0000"/>
    </font>
    <font>
      <name val="Cambria"/>
      <sz val="11"/>
      <color rgb="FF000000"/>
    </font>
    <font>
      <name val="DevLys 010"/>
      <b/>
      <sz val="16"/>
      <color rgb="FFFFFF00"/>
    </font>
    <font>
      <name val="DevLys 010"/>
      <b/>
      <sz val="16"/>
      <color rgb="FF002060"/>
    </font>
    <font>
      <name val="Baskerville Old Face"/>
      <b/>
      <sz val="16"/>
      <color rgb="FFFFFF00"/>
    </font>
    <font>
      <name val="Cooper Std Black"/>
      <sz val="34"/>
      <color rgb="FF7030A0"/>
    </font>
    <font>
      <name val="Cambria"/>
      <b/>
      <sz val="16"/>
      <color rgb="FFFFFF00"/>
    </font>
    <font>
      <name val="Segoe UI Symbol"/>
      <b/>
      <sz val="24"/>
      <color rgb="FF002060"/>
    </font>
    <font>
      <name val="Cambria"/>
      <b/>
      <sz val="8"/>
      <color rgb="FF000000"/>
    </font>
    <font>
      <name val="Cambria"/>
      <b/>
      <sz val="14"/>
      <color rgb="FF000000"/>
    </font>
    <font>
      <name val="Cambria"/>
      <b/>
      <sz val="11"/>
      <color rgb="FF000000"/>
    </font>
    <font>
      <name val="Cambria"/>
      <b/>
      <sz val="14"/>
      <color rgb="FFFFFFFF"/>
    </font>
    <font>
      <name val="Cambria"/>
      <sz val="12"/>
      <color rgb="FFFFFFFF"/>
    </font>
    <font>
      <name val="Cambria"/>
      <b/>
      <sz val="24"/>
      <color rgb="FF000000"/>
    </font>
    <font>
      <name val="Cambria"/>
      <b/>
      <sz val="11"/>
      <color rgb="FFFFFFFF"/>
    </font>
    <font>
      <name val="Cambria"/>
      <b/>
      <sz val="10"/>
      <color rgb="FF000000"/>
    </font>
    <font>
      <name val="Baskerville Old Face"/>
      <b/>
      <sz val="18"/>
      <color rgb="FFFFFF00"/>
    </font>
    <font>
      <name val="Cambria"/>
      <b/>
      <sz val="20"/>
      <color rgb="FFFFFFFF"/>
    </font>
    <font>
      <name val="Cooper BlkOul BT"/>
      <b/>
      <sz val="22"/>
      <color rgb="FFFFFFFF"/>
    </font>
    <font>
      <name val="Cambria"/>
      <b/>
      <sz val="18"/>
      <color rgb="FFFFFFFF"/>
    </font>
    <font>
      <name val="Baskerville Old Face"/>
      <b/>
      <sz val="14"/>
      <color rgb="FFFFFFFF"/>
    </font>
    <font>
      <name val="Cambria"/>
      <b/>
      <sz val="16"/>
      <color rgb="FFFFFFFF"/>
    </font>
    <font>
      <name val="Segoe UI Symbol"/>
      <b/>
      <sz val="16"/>
      <color rgb="FF002060"/>
    </font>
    <font>
      <name val="Baskerville Old Face"/>
      <b/>
      <sz val="20"/>
      <color rgb="FFFFFFFF"/>
    </font>
    <font>
      <name val="Baskerville Old Face"/>
      <b/>
      <sz val="10"/>
      <color rgb="FFFFFFFF"/>
    </font>
    <font>
      <name val="Calibri"/>
      <sz val="18"/>
      <color rgb="FF000000"/>
    </font>
    <font>
      <name val="Alaska"/>
      <b/>
      <sz val="20"/>
      <color rgb="FFFFFF00"/>
    </font>
    <font>
      <name val="Alaska"/>
      <b/>
      <sz val="18"/>
      <color rgb="FFFFFF00"/>
    </font>
    <font>
      <name val="Alaska"/>
      <b/>
      <sz val="36"/>
      <color rgb="FF000000"/>
    </font>
    <font>
      <name val="Cambria"/>
      <b/>
      <sz val="16"/>
    </font>
    <font>
      <name val="Cambria"/>
      <b/>
      <sz val="14"/>
    </font>
    <font>
      <name val="Cambria"/>
      <b/>
      <sz val="16"/>
      <color rgb="FF000000"/>
    </font>
    <font>
      <name val="Cambria"/>
      <b/>
      <sz val="22"/>
      <color rgb="FF000000"/>
    </font>
    <font>
      <name val="Cambria"/>
      <b/>
      <sz val="18"/>
      <color rgb="FF000000"/>
    </font>
    <font>
      <name val="Cambria"/>
      <b/>
      <sz val="12"/>
      <color rgb="FF000000"/>
    </font>
    <font>
      <name val="Alaska"/>
      <b/>
      <sz val="18"/>
      <color rgb="FF000000"/>
    </font>
    <font>
      <name val="Cambria"/>
      <b/>
      <sz val="10"/>
    </font>
    <font>
      <name val="Cambria"/>
      <b/>
      <sz val="12"/>
      <color rgb="FF002060"/>
    </font>
    <font>
      <name val="Cambria"/>
      <b/>
      <sz val="10"/>
      <color rgb="FFFF0000"/>
    </font>
    <font>
      <name val="Cambria"/>
      <b/>
      <sz val="12"/>
      <color rgb="FFC00000"/>
    </font>
    <font>
      <name val="Cambria"/>
      <b/>
      <sz val="11"/>
      <color rgb="FF642523"/>
    </font>
    <font>
      <name val="Cambria"/>
      <b/>
      <sz val="11"/>
      <color rgb="FF00B050"/>
    </font>
    <font>
      <name val="Cambria"/>
      <sz val="12"/>
    </font>
    <font>
      <name val="Cambria"/>
      <sz val="18"/>
      <color rgb="FF000000"/>
    </font>
    <font>
      <name val="Cambria"/>
      <sz val="12"/>
      <color rgb="FF000000"/>
    </font>
    <font>
      <name val="Cambria"/>
      <sz val="12"/>
      <color rgb="FF00B050"/>
    </font>
    <font>
      <name val="Cambria"/>
      <sz val="10"/>
      <color rgb="FF00B050"/>
    </font>
    <font>
      <name val="Cambria"/>
      <b/>
      <sz val="12"/>
    </font>
    <font>
      <name val="Cambria"/>
      <b/>
      <sz val="14"/>
      <color rgb="FF642523"/>
    </font>
    <font>
      <name val="Cambria"/>
      <sz val="12"/>
      <color rgb="FF002060"/>
    </font>
    <font>
      <name val="Cambria"/>
      <sz val="12"/>
      <color rgb="FFFF0000"/>
    </font>
    <font>
      <name val="Cambria"/>
      <b/>
      <sz val="11"/>
      <color rgb="FF002060"/>
    </font>
    <font>
      <name val="Cambria"/>
      <sz val="11"/>
      <color rgb="FF002060"/>
    </font>
    <font>
      <name val="Cambria"/>
      <b/>
      <sz val="12"/>
      <color rgb="FF0070C0"/>
    </font>
    <font>
      <name val="Cambria"/>
      <b/>
      <sz val="11"/>
      <color rgb="FFFF0000"/>
    </font>
    <font>
      <name val="Cambria"/>
      <sz val="8"/>
      <color rgb="FF00B050"/>
    </font>
    <font>
      <name val="Cambria"/>
      <sz val="10"/>
      <color rgb="FF000000"/>
    </font>
    <font>
      <name val="Cambria"/>
      <sz val="14"/>
      <color rgb="FF000000"/>
    </font>
    <font>
      <name val="Cambria"/>
      <sz val="11"/>
    </font>
    <font>
      <name val="Cambria"/>
      <b/>
      <sz val="10"/>
      <color rgb="FFFDE9D9"/>
    </font>
    <font>
      <name val="Calibri"/>
      <sz val="8"/>
      <color rgb="FF000000"/>
    </font>
    <font>
      <name val="Calibri"/>
      <sz val="11"/>
      <color rgb="FFFFFFFF"/>
    </font>
    <font>
      <name val="Calibri"/>
      <sz val="11"/>
    </font>
    <font>
      <name val="Algerian"/>
      <b/>
      <sz val="20"/>
      <color rgb="FF000000"/>
    </font>
    <font>
      <name val="Cambria"/>
      <sz val="10"/>
    </font>
    <font>
      <name val="Calibri"/>
      <b/>
      <sz val="12"/>
      <color rgb="FF000000"/>
    </font>
    <font>
      <name val="Cambria"/>
      <sz val="8"/>
      <color rgb="FF000000"/>
    </font>
    <font>
      <name val="Calibri"/>
      <sz val="9"/>
      <color rgb="FF000000"/>
    </font>
    <font>
      <name val="Calibri"/>
      <b/>
      <sz val="18"/>
      <color rgb="FF000000"/>
    </font>
    <font>
      <name val="Calibri"/>
      <b/>
      <sz val="14"/>
      <color rgb="FF000000"/>
    </font>
    <font>
      <name val="Calibri"/>
      <sz val="12"/>
      <color rgb="FF000000"/>
    </font>
    <font>
      <name val="Cambria"/>
      <sz val="11"/>
      <color rgb="FFFFFFFF"/>
    </font>
    <font>
      <name val="Cambria"/>
      <b/>
      <sz val="11"/>
      <color rgb="FFC00000"/>
    </font>
    <font>
      <name val="Cambria"/>
      <sz val="10"/>
      <color rgb="FFC00000"/>
    </font>
    <font>
      <name val="Cambria"/>
      <sz val="10"/>
      <color rgb="FFFFFFFF"/>
    </font>
    <font>
      <name val="Cambria"/>
      <sz val="10"/>
      <color rgb="FF002060"/>
    </font>
    <font>
      <name val="Cambria"/>
      <sz val="10"/>
      <color rgb="FFFF0000"/>
    </font>
    <font>
      <name val="Cambria"/>
      <b/>
      <sz val="10"/>
      <color rgb="FFC00000"/>
    </font>
    <font>
      <name val="Cambria"/>
      <sz val="10"/>
      <color rgb="FF642523"/>
    </font>
    <font>
      <name val="Cambria"/>
      <sz val="9"/>
      <color rgb="FF002060"/>
    </font>
    <font>
      <name val="Cambria"/>
      <sz val="9"/>
      <color rgb="FF000000"/>
    </font>
    <font>
      <name val="Cambria"/>
      <sz val="11"/>
      <color rgb="FFFF0000"/>
    </font>
    <font>
      <name val="Cambria"/>
      <sz val="11"/>
      <color rgb="FFC00000"/>
    </font>
    <font>
      <name val="Calibri"/>
      <sz val="14"/>
      <color rgb="FF000000"/>
    </font>
    <font>
      <name val="Calibri"/>
      <b/>
      <sz val="11"/>
      <color rgb="FF000000"/>
    </font>
    <font>
      <name val="Calibri"/>
      <b/>
      <sz val="7"/>
      <color rgb="FF000000"/>
    </font>
    <font>
      <name val="Calibri"/>
      <b/>
      <sz val="8"/>
      <color rgb="FF000000"/>
    </font>
    <font>
      <name val="Calibri"/>
      <b/>
      <sz val="14"/>
      <color rgb="FFC00000"/>
    </font>
    <font>
      <name val="Cambria"/>
      <sz val="12"/>
      <color rgb="FFFF0000"/>
    </font>
    <font>
      <name val="Calibri"/>
      <b/>
      <sz val="11"/>
      <color rgb="FF974706"/>
    </font>
    <font>
      <name val="Calibri"/>
      <b/>
      <sz val="8"/>
      <color rgb="FF002060"/>
    </font>
    <font>
      <name val="Calibri"/>
      <b/>
      <sz val="9"/>
      <color rgb="FF002060"/>
    </font>
    <font>
      <name val="Calibri"/>
      <b/>
      <sz val="14"/>
      <color rgb="FF4B10E0"/>
    </font>
    <font>
      <name val="Calibri"/>
      <b/>
      <sz val="12"/>
      <color rgb="FFC00000"/>
    </font>
    <font>
      <name val="Calibri"/>
      <sz val="10"/>
      <color rgb="FF000000"/>
    </font>
    <font>
      <name val="Calibri"/>
      <b/>
      <sz val="12"/>
      <color rgb="FF002060"/>
    </font>
    <font>
      <name val="Calibri"/>
      <sz val="10"/>
      <color rgb="FFFFFFFF"/>
    </font>
    <font>
      <name val="Calibri"/>
      <sz val="12"/>
      <color rgb="FF4B10E0"/>
    </font>
    <font>
      <name val="Calibri"/>
      <b/>
      <sz val="10"/>
      <color rgb="FF002060"/>
    </font>
    <font>
      <name val="Calibri"/>
      <b/>
      <sz val="10"/>
      <color rgb="FF000000"/>
    </font>
    <font>
      <name val="Calibri"/>
      <b/>
      <sz val="12"/>
      <color rgb="FF974706"/>
    </font>
    <font>
      <name val="Calibri"/>
      <b/>
      <sz val="10"/>
      <color rgb="FF974706"/>
    </font>
    <font>
      <name val="Cambria"/>
      <b/>
      <sz val="20"/>
      <color rgb="FF000000"/>
    </font>
    <font>
      <name val="Calibri"/>
      <b/>
      <sz val="16"/>
      <color rgb="FF000000"/>
    </font>
    <font>
      <name val="Cambria"/>
      <b/>
      <sz val="8"/>
      <color rgb="FFF2F2F2"/>
    </font>
    <font>
      <name val="Cambria"/>
      <b/>
      <sz val="26"/>
      <color rgb="FF002060"/>
    </font>
    <font>
      <name val="Algerian"/>
      <b/>
      <sz val="32"/>
      <color rgb="FF002060"/>
    </font>
    <font>
      <name val="Calibri"/>
      <sz val="32"/>
      <color rgb="FF002060"/>
    </font>
    <font>
      <name val="Cambria"/>
      <b/>
      <sz val="20"/>
    </font>
    <font>
      <name val="Imprint MT Shadow"/>
      <b/>
      <sz val="55"/>
      <color rgb="FF0070C0"/>
    </font>
    <font>
      <name val="Imprint MT Shadow"/>
      <b/>
      <sz val="40"/>
      <color rgb="FF0070C0"/>
    </font>
    <font>
      <name val="Imprint MT Shadow"/>
      <b/>
      <sz val="28"/>
      <color rgb="FFFF0000"/>
    </font>
    <font>
      <name val="Cambria"/>
      <b/>
      <sz val="22"/>
      <color rgb="FFFF0000"/>
    </font>
    <font>
      <name val="Caslon Bd BT"/>
      <b/>
      <sz val="14"/>
    </font>
    <font>
      <name val="Adobe Garamond Pro"/>
      <b/>
      <sz val="16"/>
      <color rgb="FF000000"/>
    </font>
    <font>
      <name val="CentSchbkCyrill BT"/>
      <b/>
      <charset val="204"/>
      <sz val="18"/>
    </font>
    <font>
      <name val="CentSchbkCyrill BT"/>
      <b/>
      <charset val="204"/>
      <sz val="16"/>
    </font>
    <font>
      <name val="Cambria"/>
      <b/>
      <sz val="18"/>
    </font>
    <font>
      <name val="Cambria"/>
      <b/>
      <sz val="14"/>
    </font>
    <font>
      <name val="Cambria"/>
      <sz val="12"/>
      <color rgb="FFC00000"/>
    </font>
    <font>
      <name val="Cambria"/>
      <b/>
      <sz val="14"/>
      <color rgb="FFC00000"/>
    </font>
    <font>
      <name val="Cambria"/>
      <b/>
      <sz val="11"/>
    </font>
    <font>
      <name val="Cambria"/>
      <b/>
      <sz val="16"/>
      <color rgb="FF002060"/>
    </font>
    <font>
      <name val="Calibri"/>
      <sz val="11"/>
      <color rgb="FF002060"/>
    </font>
    <font>
      <name val="Cambria"/>
      <b/>
      <sz val="14"/>
      <color rgb="FFFF0000"/>
    </font>
    <font>
      <name val="Cambria"/>
      <b/>
      <sz val="16"/>
      <color rgb="FFC00000"/>
    </font>
    <font>
      <name val="Cambria"/>
      <b/>
      <sz val="12"/>
    </font>
    <font>
      <name val="Cambria"/>
      <b/>
      <sz val="20"/>
      <color rgb="FFC00000"/>
    </font>
    <font>
      <name val="Cambria"/>
      <b/>
      <sz val="14"/>
      <color rgb="FF002060"/>
    </font>
    <font>
      <name val="Cambria"/>
      <b/>
      <sz val="9"/>
      <color rgb="FF002060"/>
    </font>
    <font>
      <name val="Cambria"/>
      <sz val="16"/>
    </font>
    <font>
      <name val="Cambria"/>
      <b/>
      <sz val="14"/>
      <color rgb="FF0070C0"/>
    </font>
    <font>
      <name val="Cambria"/>
      <sz val="18"/>
      <color rgb="FFFF0000"/>
    </font>
    <font>
      <name val="Cambria"/>
      <sz val="18"/>
    </font>
    <font>
      <name val="Cambria"/>
      <sz val="18"/>
      <color rgb="FF0070C0"/>
    </font>
    <font>
      <name val="Cambria"/>
      <b/>
      <sz val="10"/>
      <color rgb="FFC00000"/>
    </font>
    <font>
      <name val="Cambria"/>
      <b/>
      <sz val="12"/>
      <color rgb="FFBFBFBF"/>
    </font>
    <font>
      <name val="Algerian"/>
      <b/>
      <sz val="28"/>
      <color rgb="FF002060"/>
    </font>
    <font>
      <name val="Calibri"/>
      <sz val="28"/>
      <color rgb="FF002060"/>
    </font>
    <font>
      <name val="Cambria"/>
      <b/>
      <sz val="24"/>
      <color rgb="FFFF0000"/>
    </font>
    <font>
      <name val="Cambria"/>
      <b/>
      <sz val="16"/>
    </font>
    <font>
      <name val="Cambria"/>
      <sz val="16"/>
      <color rgb="FFC00000"/>
    </font>
    <font>
      <name val="Cambria"/>
      <sz val="16"/>
      <color rgb="FFFF0000"/>
    </font>
    <font>
      <name val="Cambria"/>
      <b/>
      <sz val="18"/>
      <color rgb="FF002060"/>
    </font>
    <font>
      <name val="Cambria"/>
      <b/>
      <sz val="18"/>
      <color rgb="FFFF0000"/>
    </font>
    <font>
      <name val="Cambria"/>
      <b/>
      <sz val="18"/>
      <color rgb="FFC00000"/>
    </font>
    <font>
      <name val="Cambria"/>
      <b/>
      <sz val="16"/>
      <color rgb="FFFF0000"/>
    </font>
    <font>
      <name val="Cambria"/>
      <sz val="16"/>
      <color rgb="FF0070C0"/>
    </font>
    <font>
      <name val="Cambria"/>
      <sz val="20"/>
      <color rgb="FFFF0000"/>
    </font>
    <font>
      <name val="Cambria"/>
      <sz val="20"/>
      <color rgb="FF002060"/>
    </font>
    <font>
      <name val="Calibri"/>
      <sz val="22"/>
      <color rgb="FF000000"/>
    </font>
    <font>
      <name val="Cambria"/>
      <b/>
      <sz val="26"/>
      <color rgb="FF000000"/>
    </font>
    <font>
      <name val="Calibri"/>
      <b/>
      <sz val="11"/>
      <color rgb="FF002060"/>
    </font>
    <font>
      <name val="Algerian"/>
      <b/>
      <sz val="26"/>
      <color rgb="FF002060"/>
    </font>
    <font>
      <name val="Calibri"/>
      <sz val="26"/>
      <color rgb="FF002060"/>
    </font>
    <font>
      <name val="Imprint MT Shadow"/>
      <b/>
      <sz val="28"/>
      <color rgb="FF0070C0"/>
    </font>
    <font>
      <name val="Imprint MT Shadow"/>
      <b/>
      <sz val="24"/>
      <color rgb="FFC00000"/>
    </font>
    <font>
      <name val="Cambria"/>
      <b/>
      <sz val="24"/>
      <color rgb="FFC00000"/>
    </font>
    <font>
      <name val="Caslon Bd BT"/>
      <b/>
      <sz val="10"/>
    </font>
    <font>
      <name val="Adobe Garamond Pro"/>
      <b/>
      <sz val="14"/>
      <color rgb="FF000000"/>
    </font>
    <font>
      <name val="Cambria"/>
      <sz val="16"/>
      <color rgb="FF1F0426"/>
    </font>
    <font>
      <name val="Cambria"/>
      <b/>
      <sz val="10"/>
      <color rgb="FF1F0426"/>
    </font>
    <font>
      <name val="Cambria"/>
      <b/>
      <sz val="11"/>
      <color rgb="FF1F0426"/>
    </font>
    <font>
      <name val="Calibri"/>
      <sz val="14"/>
      <color rgb="FF002060"/>
    </font>
    <font>
      <name val="Cambria"/>
      <b/>
      <sz val="14"/>
      <color rgb="FF1F0426"/>
    </font>
    <font>
      <name val="Cambria"/>
      <b/>
      <sz val="16"/>
      <color rgb="FF1F0426"/>
    </font>
    <font>
      <name val="Cambria"/>
      <b/>
      <sz val="9"/>
    </font>
    <font>
      <name val="Calibri"/>
      <sz val="20"/>
      <color rgb="FFC00000"/>
    </font>
    <font>
      <name val="Calibri"/>
      <u/>
      <sz val="11"/>
      <color rgb="FF0000FF"/>
    </font>
  </fonts>
  <fills count="24">
    <fill>
      <patternFill patternType="none"/>
    </fill>
    <fill>
      <patternFill patternType="gray125"/>
    </fill>
    <fill>
      <patternFill patternType="solid">
        <fgColor rgb="FF00B0F0"/>
        <bgColor indexed="64"/>
      </patternFill>
    </fill>
    <fill>
      <patternFill patternType="solid">
        <fgColor rgb="FF000000"/>
        <bgColor indexed="64"/>
      </patternFill>
    </fill>
    <fill>
      <patternFill patternType="solid">
        <fgColor rgb="FF94CDDD"/>
        <bgColor indexed="64"/>
      </patternFill>
    </fill>
    <fill>
      <patternFill patternType="solid">
        <fgColor rgb="FFF79544"/>
        <bgColor indexed="64"/>
      </patternFill>
    </fill>
    <fill>
      <patternFill patternType="solid">
        <fgColor rgb="FF00B05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FFFFFF"/>
        <bgColor indexed="64"/>
      </patternFill>
    </fill>
    <fill>
      <patternFill patternType="solid">
        <fgColor rgb="FFDBEEF3"/>
        <bgColor indexed="64"/>
      </patternFill>
    </fill>
    <fill>
      <patternFill patternType="solid">
        <fgColor rgb="FFD6E3BC"/>
        <bgColor indexed="64"/>
      </patternFill>
    </fill>
    <fill>
      <patternFill patternType="solid">
        <fgColor rgb="FFC6D9F0"/>
        <bgColor indexed="64"/>
      </patternFill>
    </fill>
    <fill>
      <patternFill patternType="solid">
        <fgColor rgb="FFFBD4B4"/>
        <bgColor indexed="64"/>
      </patternFill>
    </fill>
    <fill>
      <patternFill patternType="solid">
        <fgColor rgb="FF92D050"/>
        <bgColor indexed="64"/>
      </patternFill>
    </fill>
    <fill>
      <patternFill patternType="solid">
        <fgColor rgb="FFF2DCDB"/>
        <bgColor indexed="64"/>
      </patternFill>
    </fill>
    <fill>
      <patternFill patternType="solid">
        <fgColor rgb="FFCBC0D9"/>
        <bgColor indexed="64"/>
      </patternFill>
    </fill>
    <fill>
      <patternFill patternType="solid">
        <fgColor rgb="FFFDE9D9"/>
        <bgColor indexed="64"/>
      </patternFill>
    </fill>
    <fill>
      <patternFill patternType="solid">
        <fgColor rgb="FFFABF8F"/>
        <bgColor indexed="64"/>
      </patternFill>
    </fill>
    <fill>
      <patternFill patternType="solid">
        <fgColor rgb="FFEAF1DD"/>
        <bgColor indexed="64"/>
      </patternFill>
    </fill>
    <fill>
      <patternFill patternType="solid">
        <fgColor rgb="FFDCE5F1"/>
        <bgColor indexed="64"/>
      </patternFill>
    </fill>
    <fill>
      <patternFill patternType="solid">
        <fgColor rgb="FFE6B9B8"/>
        <bgColor indexed="64"/>
      </patternFill>
    </fill>
    <fill>
      <patternFill patternType="solid">
        <fgColor rgb="FFF2F2F2"/>
        <bgColor indexed="64"/>
      </patternFill>
    </fill>
  </fills>
  <borders count="3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right style="medium">
        <color rgb="FF000000"/>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rgb="FF7030A0"/>
      </right>
      <top style="medium">
        <color rgb="FFFF0000"/>
      </top>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top style="medium">
        <color rgb="FFFF0000"/>
      </top>
      <bottom/>
      <diagonal/>
    </border>
    <border>
      <left/>
      <right style="medium">
        <color rgb="FFFF0000"/>
      </right>
      <top/>
      <bottom/>
      <diagonal/>
    </border>
    <border>
      <left style="medium">
        <color rgb="FFFF0000"/>
      </left>
      <right/>
      <top/>
      <bottom/>
      <diagonal/>
    </border>
    <border>
      <left/>
      <right/>
      <top/>
      <bottom style="medium">
        <color rgb="FFFF0000"/>
      </bottom>
      <diagonal/>
    </border>
    <border>
      <left style="medium">
        <color rgb="FFFF0000"/>
      </left>
      <right/>
      <top style="medium">
        <color rgb="FFFF0000"/>
      </top>
      <bottom/>
      <diagonal/>
    </border>
    <border>
      <left/>
      <right style="medium">
        <color indexed="64"/>
      </right>
      <top style="medium">
        <color rgb="FFFF0000"/>
      </top>
      <bottom/>
      <diagonal/>
    </border>
    <border>
      <left style="medium">
        <color indexed="64"/>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top style="medium">
        <color rgb="FFFF0000"/>
      </top>
      <bottom style="medium">
        <color rgb="FFFF0000"/>
      </bottom>
      <diagonal/>
    </border>
    <border>
      <left style="thin">
        <color rgb="FF7030A0"/>
      </left>
      <right style="thin">
        <color rgb="FF7030A0"/>
      </right>
      <top style="medium">
        <color rgb="FFFF0000"/>
      </top>
      <bottom style="thin">
        <color rgb="FF7030A0"/>
      </bottom>
      <diagonal/>
    </border>
    <border>
      <left style="thin">
        <color rgb="FF7030A0"/>
      </left>
      <right/>
      <top style="medium">
        <color rgb="FFFF0000"/>
      </top>
      <bottom style="thin">
        <color rgb="FF7030A0"/>
      </bottom>
      <diagonal/>
    </border>
    <border>
      <left style="medium">
        <color rgb="FFFF0000"/>
      </left>
      <right style="medium">
        <color rgb="FFFF0000"/>
      </right>
      <top style="medium">
        <color rgb="FFFF0000"/>
      </top>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style="thin">
        <color rgb="FF7030A0"/>
      </right>
      <top style="medium">
        <color rgb="FFFF0000"/>
      </top>
      <bottom style="thin">
        <color rgb="FF7030A0"/>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medium">
        <color rgb="FFFF0000"/>
      </left>
      <right/>
      <top style="thin">
        <color rgb="FF7030A0"/>
      </top>
      <bottom/>
      <diagonal/>
    </border>
    <border>
      <left/>
      <right/>
      <top style="thin">
        <color rgb="FF7030A0"/>
      </top>
      <bottom/>
      <diagonal/>
    </border>
    <border>
      <left/>
      <right style="medium">
        <color rgb="FFFF0000"/>
      </right>
      <top style="thin">
        <color rgb="FF7030A0"/>
      </top>
      <bottom/>
      <diagonal/>
    </border>
    <border>
      <left style="medium">
        <color rgb="FFFF0000"/>
      </left>
      <right style="medium">
        <color rgb="FFFF0000"/>
      </right>
      <top/>
      <bottom/>
      <diagonal/>
    </border>
    <border>
      <left style="medium">
        <color rgb="FFFF0000"/>
      </left>
      <right style="thin">
        <color rgb="FF7030A0"/>
      </right>
      <top style="thin">
        <color rgb="FF7030A0"/>
      </top>
      <bottom/>
      <diagonal/>
    </border>
    <border>
      <left style="thin">
        <color rgb="FF7030A0"/>
      </left>
      <right style="thin">
        <color rgb="FF7030A0"/>
      </right>
      <top style="thin">
        <color rgb="FF7030A0"/>
      </top>
      <bottom/>
      <diagonal/>
    </border>
    <border>
      <left style="thin">
        <color rgb="FF7030A0"/>
      </left>
      <right style="medium">
        <color rgb="FFFF0000"/>
      </right>
      <top style="thin">
        <color rgb="FF7030A0"/>
      </top>
      <bottom/>
      <diagonal/>
    </border>
    <border>
      <left/>
      <right style="thin">
        <color rgb="FF7030A0"/>
      </right>
      <top style="thin">
        <color rgb="FF7030A0"/>
      </top>
      <bottom style="thin">
        <color rgb="FF7030A0"/>
      </bottom>
      <diagonal/>
    </border>
    <border>
      <left style="thin">
        <color rgb="FF7030A0"/>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rgb="FF7030A0"/>
      </left>
      <right/>
      <top style="medium">
        <color rgb="FFFF0000"/>
      </top>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top style="thin">
        <color rgb="FF002060"/>
      </top>
      <bottom/>
      <diagonal/>
    </border>
    <border>
      <left/>
      <right/>
      <top style="thin">
        <color rgb="FF002060"/>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FF000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FF0000"/>
      </right>
      <top style="thin">
        <color rgb="FF002060"/>
      </top>
      <bottom style="thin">
        <color rgb="FF002060"/>
      </bottom>
      <diagonal/>
    </border>
    <border>
      <left style="thin">
        <color rgb="FF7030A0"/>
      </left>
      <right style="thin">
        <color rgb="FF7030A0"/>
      </right>
      <top/>
      <bottom/>
      <diagonal/>
    </border>
    <border>
      <left style="thin">
        <color rgb="FF7030A0"/>
      </left>
      <right/>
      <top/>
      <bottom/>
      <diagonal/>
    </border>
    <border>
      <left style="thin">
        <color rgb="FF7030A0"/>
      </left>
      <right style="medium">
        <color rgb="FFFF0000"/>
      </right>
      <top/>
      <bottom/>
      <diagonal/>
    </border>
    <border>
      <left/>
      <right style="thin">
        <color rgb="FFFF0000"/>
      </right>
      <top style="thin">
        <color rgb="FFFF0000"/>
      </top>
      <bottom style="thin">
        <color rgb="FFFF0000"/>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indexed="64"/>
      </left>
      <right/>
      <top style="thin">
        <color indexed="64"/>
      </top>
      <bottom style="thin">
        <color rgb="FF002060"/>
      </bottom>
      <diagonal/>
    </border>
    <border>
      <left/>
      <right style="thin">
        <color indexed="64"/>
      </right>
      <top/>
      <bottom style="thin">
        <color indexed="64"/>
      </bottom>
      <diagonal/>
    </border>
    <border>
      <left style="thin">
        <color rgb="FF002060"/>
      </left>
      <right style="thin">
        <color indexed="64"/>
      </right>
      <top/>
      <bottom style="thin">
        <color indexed="64"/>
      </bottom>
      <diagonal/>
    </border>
    <border>
      <left style="thin">
        <color indexed="64"/>
      </left>
      <right style="thin">
        <color indexed="64"/>
      </right>
      <top/>
      <bottom style="thin">
        <color indexed="64"/>
      </bottom>
      <diagonal/>
    </border>
    <border>
      <left style="medium">
        <color rgb="FFFF0000"/>
      </left>
      <right style="thin">
        <color rgb="FF7030A0"/>
      </right>
      <top/>
      <bottom style="medium">
        <color rgb="FFFF0000"/>
      </bottom>
      <diagonal/>
    </border>
    <border>
      <left style="thin">
        <color rgb="FF7030A0"/>
      </left>
      <right style="thin">
        <color rgb="FF7030A0"/>
      </right>
      <top/>
      <bottom style="medium">
        <color rgb="FFFF0000"/>
      </bottom>
      <diagonal/>
    </border>
    <border>
      <left style="thin">
        <color rgb="FF7030A0"/>
      </left>
      <right/>
      <top/>
      <bottom style="medium">
        <color rgb="FFFF000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style="thin">
        <color rgb="FF002060"/>
      </top>
      <bottom style="medium">
        <color rgb="FFFF0000"/>
      </bottom>
      <diagonal/>
    </border>
    <border>
      <left style="thin">
        <color rgb="FF7030A0"/>
      </left>
      <right style="thin">
        <color indexed="64"/>
      </right>
      <top/>
      <bottom style="medium">
        <color rgb="FFFF0000"/>
      </bottom>
      <diagonal/>
    </border>
    <border>
      <left/>
      <right style="thin">
        <color rgb="FF002060"/>
      </right>
      <top/>
      <bottom style="medium">
        <color rgb="FFFF0000"/>
      </bottom>
      <diagonal/>
    </border>
    <border>
      <left style="thin">
        <color rgb="FF7030A0"/>
      </left>
      <right style="thin">
        <color rgb="FF7030A0"/>
      </right>
      <top style="thin">
        <color rgb="FF7030A0"/>
      </top>
      <bottom style="medium">
        <color rgb="FFFF0000"/>
      </bottom>
      <diagonal/>
    </border>
    <border>
      <left style="medium">
        <color rgb="FFFF0000"/>
      </left>
      <right style="medium">
        <color rgb="FFFF0000"/>
      </right>
      <top/>
      <bottom style="medium">
        <color rgb="FFFF0000"/>
      </bottom>
      <diagonal/>
    </border>
    <border>
      <left style="thin">
        <color rgb="FF002060"/>
      </left>
      <right style="thin">
        <color indexed="64"/>
      </right>
      <top style="thin">
        <color indexed="64"/>
      </top>
      <bottom style="medium">
        <color rgb="FFFF0000"/>
      </bottom>
      <diagonal/>
    </border>
    <border>
      <left style="thin">
        <color rgb="FF7030A0"/>
      </left>
      <right style="medium">
        <color rgb="FFFF0000"/>
      </right>
      <top/>
      <bottom style="medium">
        <color rgb="FFFF0000"/>
      </bottom>
      <diagonal/>
    </border>
    <border>
      <left style="thin">
        <color rgb="FF002060"/>
      </left>
      <right style="medium">
        <color rgb="FFFF0000"/>
      </right>
      <top style="thin">
        <color rgb="FF002060"/>
      </top>
      <bottom style="medium">
        <color rgb="FFFF0000"/>
      </bottom>
      <diagonal/>
    </border>
    <border>
      <left/>
      <right style="thin">
        <color rgb="FF7030A0"/>
      </right>
      <top style="thin">
        <color rgb="FF7030A0"/>
      </top>
      <bottom style="medium">
        <color rgb="FFFF0000"/>
      </bottom>
      <diagonal/>
    </border>
    <border>
      <left style="thin">
        <color rgb="FF7030A0"/>
      </left>
      <right/>
      <top style="thin">
        <color rgb="FF7030A0"/>
      </top>
      <bottom style="medium">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right style="thin">
        <color rgb="FFFF0000"/>
      </right>
      <top style="thin">
        <color rgb="FFFF0000"/>
      </top>
      <bottom style="medium">
        <color rgb="FFFF0000"/>
      </bottom>
      <diagonal/>
    </border>
    <border>
      <left/>
      <right style="thin">
        <color rgb="FF7030A0"/>
      </right>
      <top/>
      <bottom/>
      <diagonal/>
    </border>
    <border>
      <left style="medium">
        <color rgb="FFFF0000"/>
      </left>
      <right style="thin">
        <color rgb="FF7030A0"/>
      </right>
      <top/>
      <bottom/>
      <diagonal/>
    </border>
    <border>
      <left style="thin">
        <color rgb="FF7030A0"/>
      </left>
      <right style="thin">
        <color indexed="64"/>
      </right>
      <top/>
      <bottom style="thin">
        <color rgb="FF002060"/>
      </bottom>
      <diagonal/>
    </border>
    <border>
      <left style="thin">
        <color rgb="FF002060"/>
      </left>
      <right style="thin">
        <color rgb="FF002060"/>
      </right>
      <top/>
      <bottom style="thin">
        <color rgb="FF002060"/>
      </bottom>
      <diagonal/>
    </border>
    <border>
      <left style="thin">
        <color rgb="FF7030A0"/>
      </left>
      <right style="thin">
        <color rgb="FF7030A0"/>
      </right>
      <top/>
      <bottom style="thin">
        <color rgb="FF7030A0"/>
      </bottom>
      <diagonal/>
    </border>
    <border>
      <left style="thin">
        <color rgb="FF7030A0"/>
      </left>
      <right style="medium">
        <color rgb="FFFF0000"/>
      </right>
      <top/>
      <bottom style="thin">
        <color rgb="FF7030A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right style="thin">
        <color rgb="FFFF0000"/>
      </right>
      <top/>
      <bottom/>
      <diagonal/>
    </border>
    <border>
      <left style="thin">
        <color rgb="FFFF0000"/>
      </left>
      <right style="thin">
        <color rgb="FFFF0000"/>
      </right>
      <top/>
      <bottom/>
      <diagonal/>
    </border>
    <border>
      <left style="thin">
        <color rgb="FF7030A0"/>
      </left>
      <right/>
      <top/>
      <bottom style="thin">
        <color rgb="FF7030A0"/>
      </bottom>
      <diagonal/>
    </border>
    <border>
      <left style="medium">
        <color rgb="FFFF0000"/>
      </left>
      <right style="thin">
        <color rgb="FF7030A0"/>
      </right>
      <top/>
      <bottom style="thin">
        <color rgb="FF7030A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7030A0"/>
      </left>
      <right style="thin">
        <color rgb="FF7030A0"/>
      </right>
      <top/>
      <bottom style="thin">
        <color indexed="64"/>
      </bottom>
      <diagonal/>
    </border>
    <border>
      <left/>
      <right/>
      <top/>
      <bottom style="thin">
        <color rgb="FF7030A0"/>
      </bottom>
      <diagonal/>
    </border>
    <border>
      <left/>
      <right style="medium">
        <color rgb="FFFF0000"/>
      </right>
      <top style="thin">
        <color rgb="FF7030A0"/>
      </top>
      <bottom style="thin">
        <color rgb="FF7030A0"/>
      </bottom>
      <diagonal/>
    </border>
    <border>
      <left/>
      <right style="medium">
        <color rgb="FFFF0000"/>
      </right>
      <top/>
      <bottom style="thin">
        <color rgb="FF7030A0"/>
      </bottom>
      <diagonal/>
    </border>
    <border>
      <left/>
      <right style="thin">
        <color rgb="FF7030A0"/>
      </right>
      <top/>
      <bottom style="thin">
        <color rgb="FF7030A0"/>
      </bottom>
      <diagonal/>
    </border>
    <border>
      <left style="medium">
        <color rgb="FFFF0000"/>
      </left>
      <right/>
      <top/>
      <bottom style="thin">
        <color rgb="FF002060"/>
      </bottom>
      <diagonal/>
    </border>
    <border>
      <left style="medium">
        <color indexed="64"/>
      </left>
      <right/>
      <top/>
      <bottom/>
      <diagonal/>
    </border>
    <border>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medium">
        <color indexed="64"/>
      </left>
      <right style="thin">
        <color rgb="FF7030A0"/>
      </right>
      <top style="medium">
        <color indexed="64"/>
      </top>
      <bottom style="thin">
        <color rgb="FF7030A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rgb="FF7030A0"/>
      </top>
      <bottom/>
      <diagonal/>
    </border>
    <border>
      <left style="medium">
        <color indexed="64"/>
      </left>
      <right style="thin">
        <color rgb="FF7030A0"/>
      </right>
      <top style="thin">
        <color rgb="FF7030A0"/>
      </top>
      <bottom/>
      <diagonal/>
    </border>
    <border>
      <left style="thin">
        <color rgb="FF7030A0"/>
      </left>
      <right style="medium">
        <color indexed="64"/>
      </right>
      <top style="thin">
        <color rgb="FF7030A0"/>
      </top>
      <bottom/>
      <diagonal/>
    </border>
    <border>
      <left style="medium">
        <color indexed="64"/>
      </left>
      <right style="thin">
        <color rgb="FF7030A0"/>
      </right>
      <top style="thin">
        <color rgb="FF7030A0"/>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medium">
        <color indexed="64"/>
      </left>
      <right style="medium">
        <color indexed="64"/>
      </right>
      <top/>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style="medium">
        <color rgb="FFFF0000"/>
      </left>
      <right style="medium">
        <color rgb="FFFF0000"/>
      </right>
      <top style="medium">
        <color rgb="FFFF0000"/>
      </top>
      <bottom style="medium">
        <color rgb="FFFF0000"/>
      </bottom>
      <diagonal/>
    </border>
    <border>
      <left style="thin">
        <color indexed="64"/>
      </left>
      <right style="thin">
        <color rgb="FF7030A0"/>
      </right>
      <top style="thin">
        <color rgb="FF7030A0"/>
      </top>
      <bottom/>
      <diagonal/>
    </border>
    <border>
      <left style="medium">
        <color indexed="64"/>
      </left>
      <right style="thin">
        <color rgb="FF002060"/>
      </right>
      <top style="thin">
        <color rgb="FF002060"/>
      </top>
      <bottom style="thin">
        <color rgb="FF002060"/>
      </bottom>
      <diagonal/>
    </border>
    <border>
      <left style="thin">
        <color rgb="FF002060"/>
      </left>
      <right style="thin">
        <color rgb="FF002060"/>
      </right>
      <top style="thin">
        <color rgb="FF7030A0"/>
      </top>
      <bottom/>
      <diagonal/>
    </border>
    <border>
      <left style="thin">
        <color rgb="FF002060"/>
      </left>
      <right style="medium">
        <color indexed="64"/>
      </right>
      <top style="thin">
        <color rgb="FF002060"/>
      </top>
      <bottom style="thin">
        <color rgb="FF002060"/>
      </bottom>
      <diagonal/>
    </border>
    <border>
      <left style="thin">
        <color rgb="FF7030A0"/>
      </left>
      <right style="medium">
        <color indexed="64"/>
      </right>
      <top/>
      <bottom/>
      <diagonal/>
    </border>
    <border>
      <left style="medium">
        <color indexed="64"/>
      </left>
      <right style="thin">
        <color rgb="FF7030A0"/>
      </right>
      <top style="medium">
        <color rgb="FFFF0000"/>
      </top>
      <bottom/>
      <diagonal/>
    </border>
    <border>
      <left style="thin">
        <color indexed="64"/>
      </left>
      <right style="thin">
        <color rgb="FF7030A0"/>
      </right>
      <top/>
      <bottom style="thin">
        <color rgb="FF7030A0"/>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002060"/>
      </right>
      <top style="thin">
        <color rgb="FF002060"/>
      </top>
      <bottom style="medium">
        <color rgb="FFFF0000"/>
      </bottom>
      <diagonal/>
    </border>
    <border>
      <left style="thin">
        <color rgb="FF002060"/>
      </left>
      <right style="medium">
        <color indexed="64"/>
      </right>
      <top style="thin">
        <color rgb="FF002060"/>
      </top>
      <bottom style="medium">
        <color rgb="FFFF000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medium">
        <color indexed="64"/>
      </right>
      <top/>
      <bottom style="thin">
        <color rgb="FF7030A0"/>
      </bottom>
      <diagonal/>
    </border>
    <border>
      <left/>
      <right style="medium">
        <color indexed="64"/>
      </right>
      <top/>
      <bottom/>
      <diagonal/>
    </border>
    <border>
      <left style="medium">
        <color indexed="64"/>
      </left>
      <right style="thin">
        <color rgb="FF7030A0"/>
      </right>
      <top/>
      <bottom/>
      <diagonal/>
    </border>
    <border>
      <left style="thin">
        <color rgb="FF7030A0"/>
      </left>
      <right/>
      <top style="thin">
        <color rgb="FF7030A0"/>
      </top>
      <bottom style="medium">
        <color indexed="64"/>
      </bottom>
      <diagonal/>
    </border>
    <border>
      <left/>
      <right style="thin">
        <color rgb="FF7030A0"/>
      </right>
      <top style="thin">
        <color rgb="FF7030A0"/>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bottom/>
      <diagonal/>
    </border>
    <border>
      <left style="medium">
        <color rgb="FF000000"/>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rgb="FF000000"/>
      </left>
      <right style="thin">
        <color indexed="64"/>
      </right>
      <top style="medium">
        <color indexed="64"/>
      </top>
      <bottom style="thin">
        <color indexed="64"/>
      </bottom>
      <diagonal/>
    </border>
    <border>
      <left style="thin">
        <color indexed="64"/>
      </left>
      <right style="medium">
        <color rgb="FF000000"/>
      </right>
      <top style="medium">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rgb="FF000000"/>
      </right>
      <top/>
      <bottom style="medium">
        <color indexed="64"/>
      </bottom>
      <diagonal/>
    </border>
    <border>
      <left/>
      <right style="medium">
        <color rgb="FF000000"/>
      </right>
      <top style="medium">
        <color indexed="64"/>
      </top>
      <bottom/>
      <diagonal/>
    </border>
    <border>
      <left style="medium">
        <color rgb="FF000000"/>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rgb="FF000000"/>
      </left>
      <right/>
      <top style="medium">
        <color indexed="64"/>
      </top>
      <bottom/>
      <diagonal/>
    </border>
    <border>
      <left style="medium">
        <color rgb="FF000000"/>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indexed="64"/>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thick">
        <color rgb="FFFF0000"/>
      </bottom>
      <diagonal/>
    </border>
    <border>
      <left/>
      <right style="thick">
        <color rgb="FFFF0000"/>
      </right>
      <top/>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style="thick">
        <color rgb="FFFF0000"/>
      </left>
      <right style="medium">
        <color rgb="FFFF0000"/>
      </right>
      <top/>
      <bottom/>
      <diagonal/>
    </border>
    <border>
      <left/>
      <right style="thick">
        <color rgb="FFFF0000"/>
      </right>
      <top/>
      <bottom style="medium">
        <color rgb="FFFF0000"/>
      </bottom>
      <diagonal/>
    </border>
    <border>
      <left style="medium">
        <color rgb="FFFF0000"/>
      </left>
      <right/>
      <top style="medium">
        <color rgb="FFFF0000"/>
      </top>
      <bottom style="thin">
        <color rgb="FF002060"/>
      </bottom>
      <diagonal/>
    </border>
    <border>
      <left/>
      <right/>
      <top style="medium">
        <color rgb="FFFF0000"/>
      </top>
      <bottom style="thin">
        <color rgb="FF002060"/>
      </bottom>
      <diagonal/>
    </border>
    <border>
      <left/>
      <right style="thin">
        <color indexed="46"/>
      </right>
      <top style="medium">
        <color rgb="FFFF0000"/>
      </top>
      <bottom style="thin">
        <color rgb="FF002060"/>
      </bottom>
      <diagonal/>
    </border>
    <border>
      <left style="thin">
        <color indexed="46"/>
      </left>
      <right style="thin">
        <color rgb="FF002060"/>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thin">
        <color rgb="FF002060"/>
      </top>
      <bottom style="thin">
        <color rgb="FF002060"/>
      </bottom>
      <diagonal/>
    </border>
    <border>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thin">
        <color rgb="FF002060"/>
      </top>
      <bottom style="thin">
        <color rgb="FF002060"/>
      </bottom>
      <diagonal/>
    </border>
    <border>
      <left/>
      <right style="thick">
        <color rgb="FFFF0000"/>
      </right>
      <top style="thin">
        <color rgb="FF002060"/>
      </top>
      <bottom style="thin">
        <color rgb="FF002060"/>
      </bottom>
      <diagonal/>
    </border>
    <border>
      <left/>
      <right style="thin">
        <color indexed="46"/>
      </right>
      <top/>
      <bottom/>
      <diagonal/>
    </border>
    <border>
      <left style="thin">
        <color indexed="46"/>
      </left>
      <right style="thin">
        <color rgb="FF002060"/>
      </right>
      <top/>
      <bottom/>
      <diagonal/>
    </border>
    <border>
      <left/>
      <right style="thick">
        <color rgb="FFFF0000"/>
      </right>
      <top style="thin">
        <color rgb="FF002060"/>
      </top>
      <bottom/>
      <diagonal/>
    </border>
    <border>
      <left style="medium">
        <color rgb="FFFF0000"/>
      </left>
      <right style="thin">
        <color rgb="FF002060"/>
      </right>
      <top style="medium">
        <color rgb="FFFF0000"/>
      </top>
      <bottom/>
      <diagonal/>
    </border>
    <border>
      <left style="thin">
        <color rgb="FF002060"/>
      </left>
      <right style="thin">
        <color rgb="FF002060"/>
      </right>
      <top style="medium">
        <color rgb="FFFF0000"/>
      </top>
      <bottom/>
      <diagonal/>
    </border>
    <border>
      <left style="thin">
        <color rgb="FF002060"/>
      </left>
      <right style="medium">
        <color rgb="FFFF0000"/>
      </right>
      <top style="medium">
        <color rgb="FFFF0000"/>
      </top>
      <bottom/>
      <diagonal/>
    </border>
    <border>
      <left/>
      <right style="thin">
        <color rgb="FF002060"/>
      </right>
      <top style="medium">
        <color rgb="FFFF0000"/>
      </top>
      <bottom/>
      <diagonal/>
    </border>
    <border>
      <left style="thin">
        <color rgb="FF002060"/>
      </left>
      <right/>
      <top style="medium">
        <color rgb="FFFF0000"/>
      </top>
      <bottom/>
      <diagonal/>
    </border>
    <border>
      <left/>
      <right/>
      <top/>
      <bottom style="thin">
        <color rgb="FF002060"/>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right style="thin">
        <color rgb="FF002060"/>
      </right>
      <top/>
      <bottom style="thin">
        <color rgb="FF002060"/>
      </bottom>
      <diagonal/>
    </border>
    <border>
      <left style="thin">
        <color rgb="FF002060"/>
      </left>
      <right/>
      <top/>
      <bottom style="thin">
        <color rgb="FF002060"/>
      </bottom>
      <diagonal/>
    </border>
    <border>
      <left style="medium">
        <color rgb="FFFF0000"/>
      </left>
      <right style="medium">
        <color rgb="FFFF0000"/>
      </right>
      <top/>
      <bottom style="thin">
        <color rgb="FF002060"/>
      </bottom>
      <diagonal/>
    </border>
    <border>
      <left style="medium">
        <color rgb="FFFF0000"/>
      </left>
      <right/>
      <top style="thin">
        <color rgb="FF002060"/>
      </top>
      <bottom style="medium">
        <color rgb="FFFF0000"/>
      </bottom>
      <diagonal/>
    </border>
    <border>
      <left/>
      <right/>
      <top style="thin">
        <color rgb="FF002060"/>
      </top>
      <bottom style="medium">
        <color rgb="FFFF0000"/>
      </bottom>
      <diagonal/>
    </border>
    <border>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style="medium">
        <color rgb="FFFF000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thin">
        <color rgb="FF002060"/>
      </right>
      <top style="medium">
        <color rgb="FFFF0000"/>
      </top>
      <bottom style="thin">
        <color rgb="FF002060"/>
      </bottom>
      <diagonal/>
    </border>
    <border>
      <left style="thin">
        <color indexed="64"/>
      </left>
      <right/>
      <top style="medium">
        <color rgb="FFFF0000"/>
      </top>
      <bottom style="thin">
        <color rgb="FF002060"/>
      </bottom>
      <diagonal/>
    </border>
    <border>
      <left/>
      <right style="thick">
        <color rgb="FFFF0000"/>
      </right>
      <top/>
      <bottom style="thin">
        <color rgb="FF002060"/>
      </bottom>
      <diagonal/>
    </border>
    <border>
      <left style="thin">
        <color indexed="64"/>
      </left>
      <right/>
      <top style="thin">
        <color rgb="FF002060"/>
      </top>
      <bottom style="thin">
        <color rgb="FF002060"/>
      </bottom>
      <diagonal/>
    </border>
    <border>
      <left style="medium">
        <color rgb="FFFF0000"/>
      </left>
      <right style="thin">
        <color rgb="FF002060"/>
      </right>
      <top/>
      <bottom style="medium">
        <color rgb="FFFF0000"/>
      </bottom>
      <diagonal/>
    </border>
    <border>
      <left style="thin">
        <color rgb="FF002060"/>
      </left>
      <right style="thin">
        <color rgb="FF002060"/>
      </right>
      <top/>
      <bottom style="medium">
        <color rgb="FFFF0000"/>
      </bottom>
      <diagonal/>
    </border>
    <border>
      <left style="thin">
        <color indexed="64"/>
      </left>
      <right/>
      <top style="thin">
        <color rgb="FF002060"/>
      </top>
      <bottom style="medium">
        <color rgb="FFFF0000"/>
      </bottom>
      <diagonal/>
    </border>
    <border>
      <left style="thin">
        <color rgb="FF002060"/>
      </left>
      <right style="medium">
        <color rgb="FFFF0000"/>
      </right>
      <top/>
      <bottom style="medium">
        <color rgb="FFFF0000"/>
      </bottom>
      <diagonal/>
    </border>
    <border>
      <left style="thin">
        <color rgb="FF002060"/>
      </left>
      <right/>
      <top style="medium">
        <color rgb="FFFF0000"/>
      </top>
      <bottom style="thin">
        <color rgb="FF002060"/>
      </bottom>
      <diagonal/>
    </border>
    <border>
      <left/>
      <right style="thin">
        <color rgb="FFFF0000"/>
      </right>
      <top style="medium">
        <color rgb="FFFF0000"/>
      </top>
      <bottom style="thin">
        <color rgb="FF002060"/>
      </bottom>
      <diagonal/>
    </border>
    <border>
      <left style="thin">
        <color rgb="FFFF0000"/>
      </left>
      <right/>
      <top style="medium">
        <color rgb="FFFF0000"/>
      </top>
      <bottom style="thin">
        <color rgb="FF002060"/>
      </bottom>
      <diagonal/>
    </border>
    <border>
      <left style="thin">
        <color rgb="FF002060"/>
      </left>
      <right style="thick">
        <color rgb="FFFF0000"/>
      </right>
      <top style="medium">
        <color rgb="FFFF0000"/>
      </top>
      <bottom style="thin">
        <color rgb="FF002060"/>
      </bottom>
      <diagonal/>
    </border>
    <border>
      <left style="thin">
        <color rgb="FF002060"/>
      </left>
      <right/>
      <top style="thin">
        <color rgb="FF002060"/>
      </top>
      <bottom/>
      <diagonal/>
    </border>
    <border>
      <left/>
      <right style="thin">
        <color rgb="FF002060"/>
      </right>
      <top style="thin">
        <color rgb="FF002060"/>
      </top>
      <bottom/>
      <diagonal/>
    </border>
    <border>
      <left/>
      <right style="thin">
        <color rgb="FFFF0000"/>
      </right>
      <top style="thin">
        <color rgb="FF002060"/>
      </top>
      <bottom style="medium">
        <color rgb="FFFF0000"/>
      </bottom>
      <diagonal/>
    </border>
    <border>
      <left style="thin">
        <color rgb="FFFF0000"/>
      </left>
      <right/>
      <top style="thin">
        <color rgb="FF002060"/>
      </top>
      <bottom style="medium">
        <color rgb="FFFF0000"/>
      </bottom>
      <diagonal/>
    </border>
    <border>
      <left style="thin">
        <color rgb="FF002060"/>
      </left>
      <right style="thick">
        <color rgb="FFFF0000"/>
      </right>
      <top style="thin">
        <color rgb="FF002060"/>
      </top>
      <bottom/>
      <diagonal/>
    </border>
    <border>
      <left style="thin">
        <color rgb="FF002060"/>
      </left>
      <right style="thin">
        <color rgb="FF002060"/>
      </right>
      <top style="medium">
        <color rgb="FFFF0000"/>
      </top>
      <bottom style="thin">
        <color rgb="FF002060"/>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right style="thick">
        <color rgb="FFFF0000"/>
      </right>
      <top style="thin">
        <color rgb="FF002060"/>
      </top>
      <bottom style="medium">
        <color rgb="FFFF0000"/>
      </bottom>
      <diagonal/>
    </border>
    <border>
      <left style="thin">
        <color rgb="FF002060"/>
      </left>
      <right style="thick">
        <color rgb="FFFF0000"/>
      </right>
      <top/>
      <bottom style="thin">
        <color rgb="FF002060"/>
      </bottom>
      <diagonal/>
    </border>
    <border>
      <left style="medium">
        <color rgb="FFFF0000"/>
      </left>
      <right/>
      <top style="thin">
        <color indexed="64"/>
      </top>
      <bottom style="thin">
        <color indexed="64"/>
      </bottom>
      <diagonal/>
    </border>
    <border>
      <left style="thin">
        <color rgb="FF002060"/>
      </left>
      <right style="thick">
        <color rgb="FFFF0000"/>
      </right>
      <top style="thin">
        <color rgb="FF002060"/>
      </top>
      <bottom style="thin">
        <color rgb="FF002060"/>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bottom style="thin">
        <color indexed="64"/>
      </bottom>
      <diagonal/>
    </border>
    <border>
      <left style="thick">
        <color rgb="FFFF0000"/>
      </left>
      <right style="medium">
        <color rgb="FFFF0000"/>
      </right>
      <top/>
      <bottom style="thick">
        <color rgb="FFFF0000"/>
      </bottom>
      <diagonal/>
    </border>
    <border>
      <left style="medium">
        <color rgb="FFFF0000"/>
      </left>
      <right/>
      <top/>
      <bottom style="thick">
        <color rgb="FFFF0000"/>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style="thick">
        <color rgb="FFFF0000"/>
      </right>
      <top/>
      <bottom style="thick">
        <color rgb="FFFF0000"/>
      </bottom>
      <diagonal/>
    </border>
    <border>
      <left/>
      <right/>
      <top/>
      <bottom style="dashDotDot">
        <color rgb="FFFF000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rgb="FFFF0000"/>
      </right>
      <top style="medium">
        <color rgb="FFFF0000"/>
      </top>
      <bottom style="thin">
        <color rgb="FF002060"/>
      </bottom>
      <diagonal/>
    </border>
    <border>
      <left/>
      <right style="medium">
        <color rgb="FFFF0000"/>
      </right>
      <top style="thin">
        <color rgb="FF002060"/>
      </top>
      <bottom style="thin">
        <color rgb="FF002060"/>
      </bottom>
      <diagonal/>
    </border>
    <border>
      <left/>
      <right style="thin">
        <color indexed="46"/>
      </right>
      <top style="thin">
        <color rgb="FF002060"/>
      </top>
      <bottom style="medium">
        <color rgb="FFFF0000"/>
      </bottom>
      <diagonal/>
    </border>
    <border>
      <left/>
      <right style="medium">
        <color rgb="FFFF0000"/>
      </right>
      <top style="thin">
        <color rgb="FF002060"/>
      </top>
      <bottom/>
      <diagonal/>
    </border>
    <border>
      <left/>
      <right style="medium">
        <color rgb="FFFF0000"/>
      </right>
      <top/>
      <bottom style="thin">
        <color rgb="FF002060"/>
      </bottom>
      <diagonal/>
    </border>
    <border>
      <left/>
      <right style="medium">
        <color rgb="FFFF0000"/>
      </right>
      <top style="thin">
        <color rgb="FF002060"/>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FF0000"/>
      </right>
      <top style="thin">
        <color rgb="FF002060"/>
      </top>
      <bottom style="thin">
        <color indexed="64"/>
      </bottom>
      <diagonal/>
    </border>
    <border>
      <left/>
      <right style="thin">
        <color indexed="64"/>
      </right>
      <top style="thin">
        <color rgb="FF002060"/>
      </top>
      <bottom style="thin">
        <color indexed="64"/>
      </bottom>
      <diagonal/>
    </border>
    <border>
      <left/>
      <right style="thin">
        <color rgb="FF002060"/>
      </right>
      <top style="thin">
        <color rgb="FF002060"/>
      </top>
      <bottom style="thin">
        <color indexed="64"/>
      </bottom>
      <diagonal/>
    </border>
    <border>
      <left/>
      <right style="medium">
        <color rgb="FFFF0000"/>
      </right>
      <top style="thin">
        <color rgb="FF002060"/>
      </top>
      <bottom style="thin">
        <color indexed="64"/>
      </bottom>
      <diagonal/>
    </border>
    <border>
      <left style="medium">
        <color rgb="FFFF0000"/>
      </left>
      <right style="medium">
        <color rgb="FFFF0000"/>
      </right>
      <top style="thin">
        <color rgb="FF002060"/>
      </top>
      <bottom style="thin">
        <color indexed="64"/>
      </bottom>
      <diagonal/>
    </border>
    <border>
      <left style="medium">
        <color rgb="FFFF0000"/>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style="medium">
        <color rgb="FFFF0000"/>
      </right>
      <top style="thin">
        <color indexed="64"/>
      </top>
      <bottom style="thin">
        <color indexed="64"/>
      </bottom>
      <diagonal/>
    </border>
    <border>
      <left/>
      <right style="thin">
        <color rgb="FF002060"/>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thin">
        <color rgb="FF002060"/>
      </right>
      <top style="thin">
        <color indexed="64"/>
      </top>
      <bottom style="medium">
        <color rgb="FFFF0000"/>
      </bottom>
      <diagonal/>
    </border>
    <border>
      <left/>
      <right style="thin">
        <color indexed="64"/>
      </right>
      <top style="thin">
        <color indexed="64"/>
      </top>
      <bottom style="medium">
        <color rgb="FFFF0000"/>
      </bottom>
      <diagonal/>
    </border>
    <border>
      <left style="thin">
        <color rgb="FF002060"/>
      </left>
      <right style="medium">
        <color rgb="FFFF0000"/>
      </right>
      <top style="thin">
        <color rgb="FF002060"/>
      </top>
      <bottom/>
      <diagonal/>
    </border>
    <border>
      <left/>
      <right/>
      <top style="medium">
        <color rgb="FFFF0000"/>
      </top>
      <bottom style="thin">
        <color indexed="64"/>
      </bottom>
      <diagonal/>
    </border>
    <border>
      <left/>
      <right style="thin">
        <color indexed="64"/>
      </right>
      <top/>
      <bottom style="medium">
        <color rgb="FFFF0000"/>
      </bottom>
      <diagonal/>
    </border>
    <border>
      <left style="thin">
        <color indexed="64"/>
      </left>
      <right/>
      <top style="thin">
        <color indexed="64"/>
      </top>
      <bottom style="medium">
        <color rgb="FFFF0000"/>
      </bottom>
      <diagonal/>
    </border>
    <border>
      <left/>
      <right style="medium">
        <color rgb="FFFF0000"/>
      </right>
      <top style="thin">
        <color indexed="64"/>
      </top>
      <bottom style="medium">
        <color rgb="FFFF0000"/>
      </bottom>
      <diagonal/>
    </border>
  </borders>
  <cellStyleXfs count="2">
    <xf numFmtId="0" fontId="0" fillId="0" borderId="0">
      <alignment vertical="center"/>
    </xf>
    <xf numFmtId="0" fontId="177" fillId="0" borderId="0">
      <alignment vertical="top"/>
      <protection locked="0" hidden="0"/>
    </xf>
  </cellStyleXfs>
  <cellXfs count="2234">
    <xf numFmtId="0" fontId="0" fillId="0" borderId="0" xfId="0">
      <alignment vertical="center"/>
    </xf>
    <xf numFmtId="0" fontId="1" fillId="2" borderId="1" xfId="0" applyFill="1" applyBorder="1" applyAlignment="1">
      <alignment horizontal="center" vertical="bottom"/>
    </xf>
    <xf numFmtId="0" fontId="1" fillId="2" borderId="2" xfId="0" applyFill="1" applyBorder="1" applyAlignment="1">
      <alignment horizontal="center" vertical="bottom"/>
    </xf>
    <xf numFmtId="0" fontId="1" fillId="2" borderId="3" xfId="0" applyFill="1" applyBorder="1" applyAlignment="1">
      <alignment horizontal="center" vertical="bottom"/>
    </xf>
    <xf numFmtId="0" fontId="1" fillId="2" borderId="4" xfId="0" applyFill="1" applyBorder="1" applyAlignment="1">
      <alignment horizontal="center" vertical="bottom"/>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2" borderId="7" xfId="0" applyFill="1" applyBorder="1" applyAlignment="1">
      <alignment horizontal="center" vertical="bottom"/>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4" fillId="3" borderId="8" xfId="1" applyFont="1" applyFill="1" applyBorder="1" applyAlignment="1">
      <alignment horizontal="center" vertical="center"/>
    </xf>
    <xf numFmtId="0" fontId="5" fillId="3" borderId="9" xfId="1" applyFont="1" applyFill="1" applyBorder="1" applyAlignment="1">
      <alignment horizontal="center" vertical="center"/>
    </xf>
    <xf numFmtId="0" fontId="6" fillId="3" borderId="8" xfId="0" applyFont="1" applyFill="1" applyBorder="1" applyAlignment="1">
      <alignment horizontal="center" vertical="bottom"/>
    </xf>
    <xf numFmtId="0" fontId="6" fillId="3" borderId="9" xfId="0" applyFont="1" applyFill="1" applyBorder="1" applyAlignment="1">
      <alignment horizontal="center" vertical="bottom"/>
    </xf>
    <xf numFmtId="0" fontId="7" fillId="3" borderId="8" xfId="0" applyFont="1" applyFill="1" applyBorder="1" applyAlignment="1">
      <alignment horizontal="center" vertical="bottom"/>
    </xf>
    <xf numFmtId="0" fontId="7" fillId="3" borderId="9" xfId="0" applyFont="1" applyFill="1" applyBorder="1" applyAlignment="1">
      <alignment horizontal="center" vertical="bottom"/>
    </xf>
    <xf numFmtId="0" fontId="8" fillId="3" borderId="8" xfId="1" applyFont="1" applyFill="1" applyBorder="1" applyAlignment="1">
      <alignment horizontal="center" vertical="center"/>
    </xf>
    <xf numFmtId="0" fontId="8" fillId="3" borderId="9" xfId="1" applyFont="1" applyFill="1" applyBorder="1" applyAlignment="1">
      <alignment horizontal="center" vertical="center" wrapText="1"/>
    </xf>
    <xf numFmtId="0" fontId="9" fillId="3" borderId="10" xfId="0" applyFont="1" applyFill="1" applyBorder="1" applyAlignment="1">
      <alignment horizontal="center" vertical="bottom" wrapText="1"/>
    </xf>
    <xf numFmtId="0" fontId="1" fillId="0" borderId="11" xfId="0" applyBorder="1" applyAlignment="1">
      <alignment vertical="bottom"/>
    </xf>
    <xf numFmtId="0" fontId="1" fillId="2" borderId="12" xfId="0" applyFill="1" applyBorder="1" applyAlignment="1">
      <alignment horizontal="center" vertical="bottom"/>
    </xf>
    <xf numFmtId="0" fontId="1" fillId="2" borderId="13" xfId="0" applyFill="1" applyBorder="1" applyAlignment="1">
      <alignment horizontal="center" vertical="bottom"/>
    </xf>
    <xf numFmtId="0" fontId="1" fillId="2" borderId="14" xfId="0" applyFill="1" applyBorder="1" applyAlignment="1">
      <alignment horizontal="center" vertical="bottom"/>
    </xf>
    <xf numFmtId="0" fontId="1" fillId="0" borderId="0" xfId="0" applyAlignment="1">
      <alignment vertical="bottom"/>
      <protection locked="1" hidden="1"/>
    </xf>
    <xf numFmtId="0" fontId="10" fillId="0" borderId="0" xfId="0" applyFont="1" applyAlignment="1">
      <alignment horizontal="center" vertical="center"/>
      <protection locked="1" hidden="1"/>
    </xf>
    <xf numFmtId="0" fontId="1" fillId="4" borderId="0" xfId="0" applyFill="1" applyAlignment="1">
      <alignment horizontal="center" vertical="bottom"/>
      <protection locked="1" hidden="1"/>
    </xf>
    <xf numFmtId="0" fontId="1" fillId="4" borderId="0" xfId="0" applyFill="1" applyAlignment="1">
      <alignment vertical="bottom"/>
      <protection locked="1" hidden="1"/>
    </xf>
    <xf numFmtId="0" fontId="11" fillId="5" borderId="15" xfId="0" applyFont="1" applyFill="1" applyBorder="1" applyAlignment="1">
      <alignment horizontal="center" vertical="center"/>
      <protection locked="1" hidden="1"/>
    </xf>
    <xf numFmtId="0" fontId="11" fillId="5" borderId="16" xfId="0" applyFont="1" applyFill="1" applyBorder="1" applyAlignment="1">
      <alignment horizontal="center" vertical="center"/>
      <protection locked="1" hidden="1"/>
    </xf>
    <xf numFmtId="0" fontId="12" fillId="0" borderId="16" xfId="0" applyFont="1" applyBorder="1" applyAlignment="1">
      <alignment horizontal="center" vertical="center"/>
      <protection locked="1" hidden="1"/>
    </xf>
    <xf numFmtId="0" fontId="11" fillId="6" borderId="16" xfId="0" applyFont="1" applyFill="1" applyBorder="1" applyAlignment="1">
      <alignment horizontal="center" vertical="center"/>
      <protection locked="1" hidden="1"/>
    </xf>
    <xf numFmtId="0" fontId="11" fillId="6" borderId="17" xfId="0" applyFont="1" applyFill="1" applyBorder="1" applyAlignment="1">
      <alignment horizontal="center" vertical="center"/>
      <protection locked="1" hidden="1"/>
    </xf>
    <xf numFmtId="0" fontId="13" fillId="3" borderId="18" xfId="0" applyFont="1" applyFill="1" applyBorder="1" applyAlignment="1">
      <alignment horizontal="center" vertical="center"/>
      <protection locked="1" hidden="1"/>
    </xf>
    <xf numFmtId="0" fontId="13" fillId="3" borderId="19" xfId="0" applyFont="1" applyFill="1" applyBorder="1" applyAlignment="1">
      <alignment horizontal="center" vertical="center"/>
      <protection locked="1" hidden="1"/>
    </xf>
    <xf numFmtId="0" fontId="13" fillId="3" borderId="20" xfId="0" applyFont="1" applyFill="1" applyBorder="1" applyAlignment="1">
      <alignment horizontal="center" vertical="center"/>
      <protection locked="1" hidden="1"/>
    </xf>
    <xf numFmtId="0" fontId="10" fillId="4" borderId="0" xfId="0" applyFont="1" applyFill="1" applyBorder="1" applyAlignment="1">
      <alignment horizontal="center" vertical="center"/>
      <protection locked="1" hidden="1"/>
    </xf>
    <xf numFmtId="0" fontId="13" fillId="3" borderId="21" xfId="0" applyFont="1" applyFill="1" applyBorder="1" applyAlignment="1">
      <alignment horizontal="center" vertical="center"/>
      <protection locked="1" hidden="1"/>
    </xf>
    <xf numFmtId="0" fontId="13" fillId="3" borderId="0" xfId="0" applyFont="1" applyFill="1" applyBorder="1" applyAlignment="1">
      <alignment horizontal="center" vertical="center"/>
      <protection locked="1" hidden="1"/>
    </xf>
    <xf numFmtId="0" fontId="13" fillId="3" borderId="22" xfId="0" applyFont="1" applyFill="1" applyBorder="1" applyAlignment="1">
      <alignment horizontal="center" vertical="center"/>
      <protection locked="1" hidden="1"/>
    </xf>
    <xf numFmtId="0" fontId="14" fillId="7" borderId="23" xfId="0" applyFont="1" applyFill="1" applyBorder="1" applyAlignment="1">
      <alignment horizontal="center" vertical="center"/>
      <protection locked="1" hidden="1"/>
    </xf>
    <xf numFmtId="0" fontId="14" fillId="7" borderId="24" xfId="0" applyFont="1" applyFill="1" applyBorder="1" applyAlignment="1">
      <alignment horizontal="center" vertical="center"/>
      <protection locked="1" hidden="1"/>
    </xf>
    <xf numFmtId="0" fontId="14" fillId="7" borderId="25" xfId="0" applyFont="1" applyFill="1" applyBorder="1" applyAlignment="1">
      <alignment horizontal="center" vertical="center"/>
      <protection locked="1" hidden="1"/>
    </xf>
    <xf numFmtId="0" fontId="11" fillId="4" borderId="0" xfId="0" applyFont="1" applyFill="1" applyBorder="1" applyAlignment="1">
      <alignment horizontal="center" vertical="center"/>
      <protection locked="1" hidden="1"/>
    </xf>
    <xf numFmtId="0" fontId="15" fillId="8" borderId="26" xfId="0" applyFont="1" applyFill="1" applyBorder="1" applyAlignment="1">
      <alignment horizontal="center" vertical="center"/>
      <protection locked="1" hidden="1"/>
    </xf>
    <xf numFmtId="0" fontId="15" fillId="8" borderId="27" xfId="0" applyFont="1" applyFill="1" applyBorder="1" applyAlignment="1">
      <alignment horizontal="center" vertical="center"/>
      <protection locked="1" hidden="1"/>
    </xf>
    <xf numFmtId="0" fontId="15" fillId="8" borderId="28" xfId="0" applyFont="1" applyFill="1" applyBorder="1" applyAlignment="1">
      <alignment horizontal="center" vertical="center"/>
      <protection locked="1" hidden="1"/>
    </xf>
    <xf numFmtId="0" fontId="7" fillId="5" borderId="15" xfId="0" applyFont="1" applyFill="1" applyBorder="1" applyAlignment="1">
      <alignment horizontal="center" vertical="center"/>
      <protection locked="1" hidden="1"/>
    </xf>
    <xf numFmtId="0" fontId="7" fillId="5" borderId="16" xfId="0" applyFont="1" applyFill="1" applyBorder="1" applyAlignment="1">
      <alignment horizontal="center" vertical="center"/>
      <protection locked="1" hidden="1"/>
    </xf>
    <xf numFmtId="0" fontId="16" fillId="0" borderId="16" xfId="0" applyFont="1" applyBorder="1" applyAlignment="1">
      <alignment horizontal="center" vertical="center"/>
      <protection locked="1" hidden="1"/>
    </xf>
    <xf numFmtId="0" fontId="7" fillId="6" borderId="16" xfId="0" applyFont="1" applyFill="1" applyBorder="1" applyAlignment="1">
      <alignment horizontal="center" vertical="center"/>
      <protection locked="0" hidden="0"/>
    </xf>
    <xf numFmtId="0" fontId="7" fillId="6" borderId="17" xfId="0" applyFont="1" applyFill="1" applyBorder="1" applyAlignment="1">
      <alignment horizontal="center" vertical="center"/>
      <protection locked="0" hidden="0"/>
    </xf>
    <xf numFmtId="0" fontId="17" fillId="9" borderId="29" xfId="0" applyFont="1" applyFill="1" applyBorder="1" applyAlignment="1">
      <alignment horizontal="center" vertical="center" wrapText="1"/>
      <protection locked="1" hidden="1"/>
    </xf>
    <xf numFmtId="0" fontId="18" fillId="9" borderId="30" xfId="0" applyFont="1" applyFill="1" applyBorder="1" applyAlignment="1">
      <alignment horizontal="center" vertical="center" wrapText="1"/>
      <protection locked="1" hidden="1"/>
    </xf>
    <xf numFmtId="0" fontId="19" fillId="9" borderId="31" xfId="0" applyFont="1" applyFill="1" applyBorder="1" applyAlignment="1">
      <alignment horizontal="center" vertical="center" wrapText="1"/>
      <protection locked="1" hidden="1"/>
    </xf>
    <xf numFmtId="0" fontId="19" fillId="9" borderId="32" xfId="0" applyFont="1" applyFill="1" applyBorder="1" applyAlignment="1">
      <alignment horizontal="center" vertical="center" wrapText="1"/>
      <protection locked="0" hidden="0"/>
    </xf>
    <xf numFmtId="0" fontId="20" fillId="5" borderId="33" xfId="0" applyFont="1" applyFill="1" applyBorder="1" applyAlignment="1">
      <alignment horizontal="center" vertical="center"/>
      <protection locked="1" hidden="1"/>
    </xf>
    <xf numFmtId="0" fontId="20" fillId="5" borderId="34" xfId="0" applyFont="1" applyFill="1" applyBorder="1" applyAlignment="1">
      <alignment horizontal="center" vertical="center"/>
      <protection locked="1" hidden="1"/>
    </xf>
    <xf numFmtId="0" fontId="16" fillId="0" borderId="34" xfId="0" applyFont="1" applyBorder="1" applyAlignment="1">
      <alignment horizontal="center" vertical="center"/>
      <protection locked="1" hidden="1"/>
    </xf>
    <xf numFmtId="0" fontId="21" fillId="6" borderId="34" xfId="0" applyFont="1" applyFill="1" applyBorder="1" applyAlignment="1">
      <alignment horizontal="center" vertical="center" wrapText="1"/>
      <protection locked="0" hidden="0"/>
    </xf>
    <xf numFmtId="0" fontId="21" fillId="6" borderId="35" xfId="0" applyFont="1" applyFill="1" applyBorder="1" applyAlignment="1">
      <alignment horizontal="center" vertical="center" wrapText="1"/>
      <protection locked="0" hidden="0"/>
    </xf>
    <xf numFmtId="0" fontId="19" fillId="9" borderId="36" xfId="0" applyFont="1" applyFill="1" applyBorder="1" applyAlignment="1">
      <alignment horizontal="center" vertical="center" wrapText="1"/>
      <protection locked="1" hidden="1"/>
    </xf>
    <xf numFmtId="0" fontId="19" fillId="9" borderId="37" xfId="0" applyFont="1" applyFill="1" applyBorder="1" applyAlignment="1">
      <alignment horizontal="center" vertical="center" wrapText="1"/>
      <protection locked="0" hidden="0"/>
    </xf>
    <xf numFmtId="0" fontId="20" fillId="5" borderId="38" xfId="0" applyFont="1" applyFill="1" applyBorder="1" applyAlignment="1">
      <alignment horizontal="center" vertical="center"/>
      <protection locked="1" hidden="1"/>
    </xf>
    <xf numFmtId="0" fontId="20" fillId="5" borderId="39" xfId="0" applyFont="1" applyFill="1" applyBorder="1" applyAlignment="1">
      <alignment horizontal="center" vertical="center"/>
      <protection locked="1" hidden="1"/>
    </xf>
    <xf numFmtId="0" fontId="16" fillId="0" borderId="39" xfId="0" applyFont="1" applyBorder="1" applyAlignment="1">
      <alignment horizontal="center" vertical="center"/>
      <protection locked="1" hidden="1"/>
    </xf>
    <xf numFmtId="0" fontId="21" fillId="6" borderId="39" xfId="0" applyFont="1" applyFill="1" applyBorder="1" applyAlignment="1">
      <alignment horizontal="center" vertical="center" wrapText="1"/>
      <protection locked="0" hidden="0"/>
    </xf>
    <xf numFmtId="0" fontId="21" fillId="6" borderId="40" xfId="0" applyFont="1" applyFill="1" applyBorder="1" applyAlignment="1">
      <alignment horizontal="center" vertical="center" wrapText="1"/>
      <protection locked="0" hidden="0"/>
    </xf>
    <xf numFmtId="0" fontId="22" fillId="4" borderId="0" xfId="0" applyFont="1" applyFill="1" applyBorder="1" applyAlignment="1">
      <alignment horizontal="center" vertical="center"/>
      <protection locked="1" hidden="1"/>
    </xf>
    <xf numFmtId="0" fontId="7" fillId="5" borderId="33" xfId="0" applyFont="1" applyFill="1" applyBorder="1" applyAlignment="1">
      <alignment horizontal="center" vertical="center"/>
      <protection locked="1" hidden="1"/>
    </xf>
    <xf numFmtId="0" fontId="7" fillId="5" borderId="34" xfId="0" applyFont="1" applyFill="1" applyBorder="1" applyAlignment="1">
      <alignment horizontal="center" vertical="center"/>
      <protection locked="1" hidden="1"/>
    </xf>
    <xf numFmtId="0" fontId="23" fillId="6" borderId="34" xfId="0" applyFont="1" applyFill="1" applyBorder="1" applyAlignment="1">
      <alignment horizontal="center" vertical="center" wrapText="1"/>
      <protection locked="0" hidden="0"/>
    </xf>
    <xf numFmtId="0" fontId="23" fillId="6" borderId="35" xfId="0" applyFont="1" applyFill="1" applyBorder="1" applyAlignment="1">
      <alignment horizontal="center" vertical="center" wrapText="1"/>
      <protection locked="0" hidden="0"/>
    </xf>
    <xf numFmtId="0" fontId="24" fillId="9" borderId="37" xfId="0" applyFont="1" applyFill="1" applyBorder="1" applyAlignment="1">
      <alignment horizontal="center" vertical="center" wrapText="1"/>
      <protection locked="0" hidden="0"/>
    </xf>
    <xf numFmtId="0" fontId="7" fillId="5" borderId="38" xfId="0" applyFont="1" applyFill="1" applyBorder="1" applyAlignment="1">
      <alignment horizontal="center" vertical="center"/>
      <protection locked="1" hidden="1"/>
    </xf>
    <xf numFmtId="0" fontId="7" fillId="5" borderId="39" xfId="0" applyFont="1" applyFill="1" applyBorder="1" applyAlignment="1">
      <alignment horizontal="center" vertical="center"/>
      <protection locked="1" hidden="1"/>
    </xf>
    <xf numFmtId="0" fontId="23" fillId="6" borderId="39" xfId="0" applyFont="1" applyFill="1" applyBorder="1" applyAlignment="1">
      <alignment horizontal="center" vertical="center" wrapText="1"/>
      <protection locked="0" hidden="0"/>
    </xf>
    <xf numFmtId="0" fontId="23" fillId="6" borderId="40" xfId="0" applyFont="1" applyFill="1" applyBorder="1" applyAlignment="1">
      <alignment horizontal="center" vertical="center" wrapText="1"/>
      <protection locked="0" hidden="0"/>
    </xf>
    <xf numFmtId="0" fontId="25" fillId="3" borderId="21" xfId="0" applyFont="1" applyFill="1" applyBorder="1" applyAlignment="1">
      <alignment horizontal="center" vertical="center" wrapText="1"/>
      <protection locked="1" hidden="1"/>
    </xf>
    <xf numFmtId="0" fontId="25" fillId="3" borderId="0" xfId="0" applyFont="1" applyFill="1" applyBorder="1" applyAlignment="1">
      <alignment horizontal="center" vertical="center" wrapText="1"/>
      <protection locked="1" hidden="1"/>
    </xf>
    <xf numFmtId="0" fontId="25" fillId="3" borderId="22" xfId="0" applyFont="1" applyFill="1" applyBorder="1" applyAlignment="1">
      <alignment horizontal="center" vertical="center" wrapText="1"/>
      <protection locked="1" hidden="1"/>
    </xf>
    <xf numFmtId="0" fontId="26" fillId="5" borderId="15" xfId="0" applyFont="1" applyFill="1" applyBorder="1" applyAlignment="1">
      <alignment horizontal="center" vertical="center"/>
      <protection locked="1" hidden="1"/>
    </xf>
    <xf numFmtId="0" fontId="26" fillId="5" borderId="16" xfId="0" applyFont="1" applyFill="1" applyBorder="1" applyAlignment="1">
      <alignment horizontal="center" vertical="center"/>
      <protection locked="1" hidden="1"/>
    </xf>
    <xf numFmtId="166" fontId="26" fillId="6" borderId="16" xfId="0" applyNumberFormat="1" applyFont="1" applyFill="1" applyBorder="1" applyAlignment="1" quotePrefix="1">
      <alignment horizontal="center" vertical="center"/>
      <protection locked="0" hidden="0"/>
    </xf>
    <xf numFmtId="166" fontId="26" fillId="6" borderId="16" xfId="0" applyNumberFormat="1" applyFont="1" applyFill="1" applyBorder="1" applyAlignment="1">
      <alignment horizontal="center" vertical="center"/>
      <protection locked="0" hidden="0"/>
    </xf>
    <xf numFmtId="166" fontId="26" fillId="6" borderId="17" xfId="0" applyNumberFormat="1" applyFont="1" applyFill="1" applyBorder="1" applyAlignment="1">
      <alignment horizontal="center" vertical="center"/>
      <protection locked="0" hidden="0"/>
    </xf>
    <xf numFmtId="0" fontId="27" fillId="3" borderId="21" xfId="0" applyFont="1" applyFill="1" applyBorder="1" applyAlignment="1">
      <alignment horizontal="center" vertical="center" wrapText="1"/>
      <protection locked="1" hidden="1"/>
    </xf>
    <xf numFmtId="0" fontId="27" fillId="3" borderId="0" xfId="0" applyFont="1" applyFill="1" applyBorder="1" applyAlignment="1">
      <alignment horizontal="center" vertical="center" wrapText="1"/>
      <protection locked="1" hidden="1"/>
    </xf>
    <xf numFmtId="0" fontId="27" fillId="3" borderId="22" xfId="0" applyFont="1" applyFill="1" applyBorder="1" applyAlignment="1">
      <alignment horizontal="center" vertical="center" wrapText="1"/>
      <protection locked="1" hidden="1"/>
    </xf>
    <xf numFmtId="0" fontId="20" fillId="5" borderId="15" xfId="0" applyFont="1" applyFill="1" applyBorder="1" applyAlignment="1">
      <alignment horizontal="center" vertical="center"/>
      <protection locked="1" hidden="1"/>
    </xf>
    <xf numFmtId="0" fontId="20" fillId="5" borderId="16" xfId="0" applyFont="1" applyFill="1" applyBorder="1" applyAlignment="1">
      <alignment horizontal="center" vertical="center"/>
      <protection locked="1" hidden="1"/>
    </xf>
    <xf numFmtId="0" fontId="28" fillId="6" borderId="16" xfId="0" applyFont="1" applyFill="1" applyBorder="1" applyAlignment="1">
      <alignment horizontal="center" vertical="center"/>
      <protection locked="0" hidden="0"/>
    </xf>
    <xf numFmtId="0" fontId="28" fillId="6" borderId="17" xfId="0" applyFont="1" applyFill="1" applyBorder="1" applyAlignment="1">
      <alignment horizontal="center" vertical="center"/>
      <protection locked="0" hidden="0"/>
    </xf>
    <xf numFmtId="0" fontId="29" fillId="3" borderId="21" xfId="0" applyFont="1" applyFill="1" applyBorder="1" applyAlignment="1">
      <alignment horizontal="center" vertical="center" wrapText="1"/>
      <protection locked="1" hidden="1"/>
    </xf>
    <xf numFmtId="0" fontId="29" fillId="3" borderId="0" xfId="0" applyFont="1" applyFill="1" applyBorder="1" applyAlignment="1">
      <alignment horizontal="center" vertical="center" wrapText="1"/>
      <protection locked="1" hidden="1"/>
    </xf>
    <xf numFmtId="0" fontId="29" fillId="3" borderId="22" xfId="0" applyFont="1" applyFill="1" applyBorder="1" applyAlignment="1">
      <alignment horizontal="center" vertical="center" wrapText="1"/>
      <protection locked="1" hidden="1"/>
    </xf>
    <xf numFmtId="0" fontId="30" fillId="5" borderId="15" xfId="0" applyFont="1" applyFill="1" applyBorder="1" applyAlignment="1">
      <alignment horizontal="center" vertical="center"/>
      <protection locked="1" hidden="1"/>
    </xf>
    <xf numFmtId="0" fontId="30" fillId="5" borderId="16" xfId="0" applyFont="1" applyFill="1" applyBorder="1" applyAlignment="1">
      <alignment horizontal="center" vertical="center"/>
      <protection locked="1" hidden="1"/>
    </xf>
    <xf numFmtId="0" fontId="31" fillId="0" borderId="16" xfId="0" applyFont="1" applyBorder="1" applyAlignment="1">
      <alignment horizontal="center" vertical="center"/>
      <protection locked="1" hidden="1"/>
    </xf>
    <xf numFmtId="0" fontId="30" fillId="6" borderId="16" xfId="0" applyFont="1" applyFill="1" applyBorder="1" applyAlignment="1">
      <alignment horizontal="center" vertical="center"/>
      <protection locked="0" hidden="0"/>
    </xf>
    <xf numFmtId="0" fontId="30" fillId="6" borderId="17" xfId="0" applyFont="1" applyFill="1" applyBorder="1" applyAlignment="1">
      <alignment horizontal="center" vertical="center"/>
      <protection locked="0" hidden="0"/>
    </xf>
    <xf numFmtId="0" fontId="32" fillId="3" borderId="21" xfId="0" applyFont="1" applyFill="1" applyBorder="1" applyAlignment="1">
      <alignment horizontal="center" vertical="top" wrapText="1"/>
      <protection locked="1" hidden="1"/>
    </xf>
    <xf numFmtId="0" fontId="32" fillId="3" borderId="0" xfId="0" applyFont="1" applyFill="1" applyBorder="1" applyAlignment="1">
      <alignment horizontal="center" vertical="top" wrapText="1"/>
      <protection locked="1" hidden="1"/>
    </xf>
    <xf numFmtId="0" fontId="32" fillId="3" borderId="22" xfId="0" applyFont="1" applyFill="1" applyBorder="1" applyAlignment="1">
      <alignment horizontal="center" vertical="top" wrapText="1"/>
      <protection locked="1" hidden="1"/>
    </xf>
    <xf numFmtId="14" fontId="30" fillId="6" borderId="16" xfId="0" applyNumberFormat="1" applyFont="1" applyFill="1" applyBorder="1" applyAlignment="1">
      <alignment horizontal="center" vertical="center"/>
      <protection locked="0" hidden="0"/>
    </xf>
    <xf numFmtId="0" fontId="19" fillId="9" borderId="41" xfId="0" applyFont="1" applyFill="1" applyBorder="1" applyAlignment="1">
      <alignment horizontal="center" vertical="center" wrapText="1"/>
      <protection locked="1" hidden="1"/>
    </xf>
    <xf numFmtId="0" fontId="19" fillId="9" borderId="42" xfId="0" applyFont="1" applyFill="1" applyBorder="1" applyAlignment="1">
      <alignment horizontal="center" vertical="center" wrapText="1"/>
      <protection locked="0" hidden="0"/>
    </xf>
    <xf numFmtId="0" fontId="33" fillId="3" borderId="21" xfId="0" applyFont="1" applyFill="1" applyBorder="1" applyAlignment="1">
      <alignment horizontal="center" vertical="center" wrapText="1"/>
      <protection locked="1" hidden="1"/>
    </xf>
    <xf numFmtId="0" fontId="33" fillId="3" borderId="0" xfId="0" applyFont="1" applyFill="1" applyBorder="1" applyAlignment="1">
      <alignment horizontal="center" vertical="center" wrapText="1"/>
      <protection locked="1" hidden="1"/>
    </xf>
    <xf numFmtId="0" fontId="33" fillId="3" borderId="22" xfId="0" applyFont="1" applyFill="1" applyBorder="1" applyAlignment="1">
      <alignment horizontal="center" vertical="center" wrapText="1"/>
      <protection locked="1" hidden="1"/>
    </xf>
    <xf numFmtId="0" fontId="7" fillId="3" borderId="0" xfId="0" applyFont="1" applyFill="1" applyAlignment="1">
      <alignment horizontal="center" vertical="center"/>
      <protection locked="1" hidden="1"/>
    </xf>
    <xf numFmtId="0" fontId="10" fillId="0" borderId="0" xfId="0" applyFont="1" applyAlignment="1">
      <alignment horizontal="center" vertical="center" wrapText="1"/>
      <protection locked="1" hidden="1"/>
    </xf>
    <xf numFmtId="0" fontId="10" fillId="10" borderId="0" xfId="0" applyFont="1" applyFill="1" applyBorder="1" applyAlignment="1">
      <alignment vertical="center" wrapText="1"/>
      <protection locked="1" hidden="1"/>
    </xf>
    <xf numFmtId="0" fontId="1" fillId="0" borderId="0" xfId="0" applyAlignment="1">
      <alignment horizontal="center" vertical="bottom"/>
      <protection locked="1" hidden="1"/>
    </xf>
    <xf numFmtId="0" fontId="1" fillId="0" borderId="0" xfId="0" applyAlignment="1">
      <alignment horizontal="center" vertical="center"/>
      <protection locked="1" hidden="1"/>
    </xf>
    <xf numFmtId="0" fontId="3" fillId="8" borderId="0"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43" xfId="0" applyFont="1" applyFill="1" applyBorder="1" applyAlignment="1">
      <alignment horizontal="center" vertical="center" wrapText="1"/>
      <protection locked="1" hidden="1"/>
    </xf>
    <xf numFmtId="0" fontId="30" fillId="8" borderId="0" xfId="0" applyFont="1" applyFill="1" applyBorder="1" applyAlignment="1">
      <alignment horizontal="center" vertical="center" wrapText="1"/>
      <protection locked="1" hidden="1"/>
    </xf>
    <xf numFmtId="0" fontId="30" fillId="8" borderId="44" xfId="0" applyFont="1" applyFill="1" applyBorder="1" applyAlignment="1">
      <alignment horizontal="center" vertical="center" wrapText="1"/>
      <protection locked="1" hidden="1"/>
    </xf>
    <xf numFmtId="0" fontId="10" fillId="11" borderId="45" xfId="0" applyFont="1" applyFill="1" applyBorder="1" applyAlignment="1">
      <alignment horizontal="center" vertical="center" wrapText="1"/>
      <protection locked="1" hidden="1"/>
    </xf>
    <xf numFmtId="0" fontId="10" fillId="11" borderId="0" xfId="0" applyFont="1" applyFill="1" applyBorder="1" applyAlignment="1">
      <alignment horizontal="center" vertical="center" wrapText="1"/>
      <protection locked="1" hidden="1"/>
    </xf>
    <xf numFmtId="0" fontId="34" fillId="0" borderId="0" xfId="0" applyFont="1" applyAlignment="1">
      <alignment vertical="top"/>
      <protection locked="1" hidden="1"/>
    </xf>
    <xf numFmtId="0" fontId="3" fillId="8" borderId="46" xfId="0" applyFont="1" applyFill="1" applyBorder="1" applyAlignment="1">
      <alignment horizontal="center" vertical="center" wrapText="1"/>
      <protection locked="1" hidden="1"/>
    </xf>
    <xf numFmtId="0" fontId="35" fillId="3" borderId="47" xfId="0" applyFont="1" applyFill="1" applyBorder="1" applyAlignment="1">
      <alignment horizontal="right" vertical="center" wrapText="1"/>
      <protection locked="1" hidden="1"/>
    </xf>
    <xf numFmtId="0" fontId="35" fillId="3" borderId="43" xfId="0" applyFont="1" applyFill="1" applyBorder="1" applyAlignment="1">
      <alignment horizontal="right" vertical="center" wrapText="1"/>
      <protection locked="1" hidden="1"/>
    </xf>
    <xf numFmtId="0" fontId="35" fillId="3" borderId="48" xfId="0" applyFont="1" applyFill="1" applyBorder="1" applyAlignment="1">
      <alignment horizontal="right" vertical="center" wrapText="1"/>
      <protection locked="1" hidden="1"/>
    </xf>
    <xf numFmtId="14" fontId="36" fillId="3" borderId="49" xfId="0" applyNumberFormat="1" applyFont="1" applyFill="1" applyBorder="1" applyAlignment="1">
      <alignment horizontal="left" vertical="center" wrapText="1"/>
      <protection locked="1" hidden="1"/>
    </xf>
    <xf numFmtId="14" fontId="36" fillId="3" borderId="43" xfId="0" applyNumberFormat="1" applyFont="1" applyFill="1" applyBorder="1" applyAlignment="1">
      <alignment horizontal="left" vertical="center" wrapText="1"/>
      <protection locked="1" hidden="1"/>
    </xf>
    <xf numFmtId="14" fontId="36" fillId="3" borderId="50" xfId="0" applyNumberFormat="1" applyFont="1" applyFill="1" applyBorder="1" applyAlignment="1">
      <alignment horizontal="left" vertical="center" wrapText="1"/>
      <protection locked="1" hidden="1"/>
    </xf>
    <xf numFmtId="0" fontId="37" fillId="7" borderId="51" xfId="0" applyFont="1" applyFill="1" applyBorder="1" applyAlignment="1">
      <alignment horizontal="left" vertical="top" wrapText="1"/>
      <protection locked="1" hidden="1"/>
    </xf>
    <xf numFmtId="0" fontId="37" fillId="7" borderId="46" xfId="0" applyFont="1" applyFill="1" applyBorder="1" applyAlignment="1">
      <alignment horizontal="left" vertical="top" wrapText="1"/>
      <protection locked="1" hidden="1"/>
    </xf>
    <xf numFmtId="0" fontId="37" fillId="7" borderId="52" xfId="0" applyFont="1" applyFill="1" applyBorder="1" applyAlignment="1">
      <alignment horizontal="left" vertical="top" wrapText="1"/>
      <protection locked="1" hidden="1"/>
    </xf>
    <xf numFmtId="0" fontId="34" fillId="0" borderId="0" xfId="0" applyFont="1" applyAlignment="1">
      <alignment horizontal="center" vertical="top"/>
      <protection locked="1" hidden="1"/>
    </xf>
    <xf numFmtId="0" fontId="34" fillId="0" borderId="0" xfId="0" applyFont="1" applyAlignment="1">
      <alignment horizontal="center" vertical="center"/>
      <protection locked="1" hidden="1"/>
    </xf>
    <xf numFmtId="0" fontId="1" fillId="0" borderId="0" xfId="0" applyAlignment="1">
      <alignment vertical="bottom"/>
      <protection locked="1" hidden="1"/>
    </xf>
    <xf numFmtId="0" fontId="30" fillId="8" borderId="23" xfId="0" applyFont="1" applyFill="1" applyBorder="1" applyAlignment="1">
      <alignment horizontal="center" vertical="center" wrapText="1"/>
      <protection locked="1" hidden="1"/>
    </xf>
    <xf numFmtId="0" fontId="30" fillId="8" borderId="24" xfId="0" applyFont="1" applyFill="1" applyBorder="1" applyAlignment="1">
      <alignment horizontal="center" vertical="center" wrapText="1"/>
      <protection locked="1" hidden="1"/>
    </xf>
    <xf numFmtId="166" fontId="30" fillId="8" borderId="24" xfId="0" applyNumberFormat="1" applyFont="1" applyFill="1" applyBorder="1" applyAlignment="1">
      <alignment horizontal="center" vertical="center" wrapText="1"/>
      <protection locked="1" hidden="1"/>
    </xf>
    <xf numFmtId="166" fontId="30" fillId="8" borderId="53" xfId="0" applyNumberFormat="1" applyFont="1" applyFill="1" applyBorder="1" applyAlignment="1">
      <alignment horizontal="center" vertical="center" wrapText="1"/>
      <protection locked="1" hidden="1"/>
    </xf>
    <xf numFmtId="0" fontId="28" fillId="8" borderId="54" xfId="0" applyFont="1" applyFill="1" applyBorder="1" applyAlignment="1">
      <alignment horizontal="right" vertical="center" wrapText="1"/>
      <protection locked="1" hidden="1"/>
    </xf>
    <xf numFmtId="0" fontId="28" fillId="8" borderId="55" xfId="0" applyFont="1" applyFill="1" applyBorder="1" applyAlignment="1">
      <alignment horizontal="center" vertical="center" wrapText="1"/>
      <protection locked="1" hidden="1"/>
    </xf>
    <xf numFmtId="0" fontId="28" fillId="8" borderId="24" xfId="0" applyFont="1" applyFill="1" applyBorder="1" applyAlignment="1">
      <alignment horizontal="center" vertical="center" wrapText="1"/>
      <protection locked="1" hidden="1"/>
    </xf>
    <xf numFmtId="0" fontId="38" fillId="12" borderId="31" xfId="0" applyFont="1" applyFill="1" applyBorder="1" applyAlignment="1">
      <alignment horizontal="center" vertical="bottom"/>
      <protection locked="0" hidden="0"/>
    </xf>
    <xf numFmtId="0" fontId="38" fillId="12" borderId="56" xfId="0" applyFont="1" applyFill="1" applyBorder="1" applyAlignment="1">
      <alignment horizontal="center" vertical="bottom"/>
      <protection locked="0" hidden="0"/>
    </xf>
    <xf numFmtId="0" fontId="38" fillId="12" borderId="57" xfId="0" applyFont="1" applyFill="1" applyBorder="1" applyAlignment="1">
      <alignment horizontal="center" vertical="bottom"/>
      <protection locked="0" hidden="0"/>
    </xf>
    <xf numFmtId="0" fontId="38" fillId="12" borderId="32" xfId="0" applyFont="1" applyFill="1" applyBorder="1" applyAlignment="1">
      <alignment horizontal="center" vertical="bottom"/>
      <protection locked="0" hidden="0"/>
    </xf>
    <xf numFmtId="0" fontId="38" fillId="13" borderId="31" xfId="0" applyFont="1" applyFill="1" applyBorder="1" applyAlignment="1">
      <alignment horizontal="center" vertical="bottom"/>
      <protection locked="0" hidden="0"/>
    </xf>
    <xf numFmtId="0" fontId="38" fillId="13" borderId="56" xfId="0" applyFont="1" applyFill="1" applyBorder="1" applyAlignment="1">
      <alignment horizontal="center" vertical="bottom"/>
      <protection locked="0" hidden="0"/>
    </xf>
    <xf numFmtId="0" fontId="38" fillId="13" borderId="57" xfId="0" applyFont="1" applyFill="1" applyBorder="1" applyAlignment="1">
      <alignment horizontal="center" vertical="bottom"/>
      <protection locked="0" hidden="0"/>
    </xf>
    <xf numFmtId="0" fontId="38" fillId="13" borderId="32" xfId="0" applyFont="1" applyFill="1" applyBorder="1" applyAlignment="1">
      <alignment horizontal="center" vertical="bottom"/>
      <protection locked="0" hidden="0"/>
    </xf>
    <xf numFmtId="0" fontId="26" fillId="3" borderId="58" xfId="0" applyFont="1" applyFill="1" applyBorder="1" applyAlignment="1">
      <alignment horizontal="center" vertical="center" wrapText="1" textRotation="90"/>
      <protection locked="0" hidden="0"/>
    </xf>
    <xf numFmtId="0" fontId="38" fillId="14" borderId="31" xfId="0" applyFont="1" applyFill="1" applyBorder="1" applyAlignment="1">
      <alignment horizontal="center" vertical="bottom"/>
      <protection locked="0" hidden="0"/>
    </xf>
    <xf numFmtId="0" fontId="38" fillId="14" borderId="56" xfId="0" applyFont="1" applyFill="1" applyBorder="1" applyAlignment="1">
      <alignment horizontal="center" vertical="bottom"/>
      <protection locked="0" hidden="0"/>
    </xf>
    <xf numFmtId="0" fontId="38" fillId="14" borderId="57" xfId="0" applyFont="1" applyFill="1" applyBorder="1" applyAlignment="1">
      <alignment horizontal="center" vertical="bottom"/>
      <protection locked="0" hidden="0"/>
    </xf>
    <xf numFmtId="0" fontId="38" fillId="14" borderId="32" xfId="0" applyFont="1" applyFill="1" applyBorder="1" applyAlignment="1">
      <alignment horizontal="center" vertical="bottom"/>
      <protection locked="0" hidden="0"/>
    </xf>
    <xf numFmtId="0" fontId="38" fillId="15" borderId="31" xfId="0" applyFont="1" applyFill="1" applyBorder="1" applyAlignment="1">
      <alignment horizontal="center" vertical="bottom"/>
      <protection locked="0" hidden="0"/>
    </xf>
    <xf numFmtId="0" fontId="38" fillId="15" borderId="56" xfId="0" applyFont="1" applyFill="1" applyBorder="1" applyAlignment="1">
      <alignment horizontal="center" vertical="bottom"/>
      <protection locked="0" hidden="0"/>
    </xf>
    <xf numFmtId="0" fontId="38" fillId="15" borderId="57" xfId="0" applyFont="1" applyFill="1" applyBorder="1" applyAlignment="1">
      <alignment horizontal="center" vertical="bottom"/>
      <protection locked="0" hidden="0"/>
    </xf>
    <xf numFmtId="0" fontId="38" fillId="15" borderId="32" xfId="0" applyFont="1" applyFill="1" applyBorder="1" applyAlignment="1">
      <alignment horizontal="center" vertical="bottom"/>
      <protection locked="0" hidden="0"/>
    </xf>
    <xf numFmtId="0" fontId="38" fillId="11" borderId="31" xfId="0" applyFont="1" applyFill="1" applyBorder="1" applyAlignment="1">
      <alignment horizontal="center" vertical="bottom"/>
      <protection locked="0" hidden="0"/>
    </xf>
    <xf numFmtId="0" fontId="38" fillId="11" borderId="56" xfId="0" applyFont="1" applyFill="1" applyBorder="1" applyAlignment="1">
      <alignment horizontal="center" vertical="bottom"/>
      <protection locked="0" hidden="0"/>
    </xf>
    <xf numFmtId="0" fontId="38" fillId="11" borderId="57" xfId="0" applyFont="1" applyFill="1" applyBorder="1" applyAlignment="1">
      <alignment horizontal="center" vertical="bottom"/>
      <protection locked="0" hidden="0"/>
    </xf>
    <xf numFmtId="0" fontId="38" fillId="11" borderId="32" xfId="0" applyFont="1" applyFill="1" applyBorder="1" applyAlignment="1">
      <alignment horizontal="center" vertical="bottom"/>
      <protection locked="0" hidden="0"/>
    </xf>
    <xf numFmtId="0" fontId="38" fillId="16" borderId="31" xfId="0" applyFont="1" applyFill="1" applyBorder="1" applyAlignment="1">
      <alignment horizontal="center" vertical="bottom"/>
      <protection locked="0" hidden="0"/>
    </xf>
    <xf numFmtId="0" fontId="38" fillId="16" borderId="56" xfId="0" applyFont="1" applyFill="1" applyBorder="1" applyAlignment="1">
      <alignment horizontal="center" vertical="bottom"/>
      <protection locked="0" hidden="0"/>
    </xf>
    <xf numFmtId="0" fontId="38" fillId="16" borderId="57" xfId="0" applyFont="1" applyFill="1" applyBorder="1" applyAlignment="1">
      <alignment horizontal="center" vertical="bottom"/>
      <protection locked="0" hidden="0"/>
    </xf>
    <xf numFmtId="0" fontId="38" fillId="16" borderId="32" xfId="0" applyFont="1" applyFill="1" applyBorder="1" applyAlignment="1">
      <alignment horizontal="center" vertical="bottom"/>
      <protection locked="0" hidden="0"/>
    </xf>
    <xf numFmtId="0" fontId="38" fillId="17" borderId="31" xfId="0" applyFont="1" applyFill="1" applyBorder="1" applyAlignment="1">
      <alignment horizontal="center" vertical="bottom"/>
      <protection locked="0" hidden="0"/>
    </xf>
    <xf numFmtId="0" fontId="38" fillId="17" borderId="56" xfId="0" applyFont="1" applyFill="1" applyBorder="1" applyAlignment="1">
      <alignment horizontal="center" vertical="bottom"/>
      <protection locked="0" hidden="0"/>
    </xf>
    <xf numFmtId="0" fontId="38" fillId="17" borderId="57" xfId="0" applyFont="1" applyFill="1" applyBorder="1" applyAlignment="1">
      <alignment horizontal="center" vertical="bottom"/>
      <protection locked="0" hidden="0"/>
    </xf>
    <xf numFmtId="0" fontId="38" fillId="17" borderId="32" xfId="0" applyFont="1" applyFill="1" applyBorder="1" applyAlignment="1">
      <alignment horizontal="center" vertical="bottom"/>
      <protection locked="0" hidden="0"/>
    </xf>
    <xf numFmtId="0" fontId="38" fillId="18" borderId="59" xfId="0" applyFont="1" applyFill="1" applyBorder="1" applyAlignment="1">
      <alignment horizontal="center" vertical="bottom"/>
      <protection locked="0" hidden="0"/>
    </xf>
    <xf numFmtId="0" fontId="38" fillId="18" borderId="60" xfId="0" applyFont="1" applyFill="1" applyBorder="1" applyAlignment="1">
      <alignment horizontal="center" vertical="bottom"/>
      <protection locked="0" hidden="0"/>
    </xf>
    <xf numFmtId="0" fontId="38" fillId="18" borderId="61" xfId="0" applyFont="1" applyFill="1" applyBorder="1" applyAlignment="1">
      <alignment horizontal="center" vertical="bottom"/>
      <protection locked="0" hidden="0"/>
    </xf>
    <xf numFmtId="0" fontId="38" fillId="7" borderId="59" xfId="0" applyFont="1" applyFill="1" applyBorder="1" applyAlignment="1">
      <alignment horizontal="center" vertical="bottom"/>
      <protection locked="0" hidden="0"/>
    </xf>
    <xf numFmtId="0" fontId="38" fillId="7" borderId="60" xfId="0" applyFont="1" applyFill="1" applyBorder="1" applyAlignment="1">
      <alignment horizontal="center" vertical="bottom"/>
      <protection locked="0" hidden="0"/>
    </xf>
    <xf numFmtId="0" fontId="38" fillId="7" borderId="61" xfId="0" applyFont="1" applyFill="1" applyBorder="1" applyAlignment="1">
      <alignment horizontal="center" vertical="bottom"/>
      <protection locked="0" hidden="0"/>
    </xf>
    <xf numFmtId="0" fontId="38" fillId="19" borderId="59" xfId="0" applyFont="1" applyFill="1" applyBorder="1" applyAlignment="1">
      <alignment horizontal="center" vertical="bottom"/>
      <protection locked="0" hidden="0"/>
    </xf>
    <xf numFmtId="0" fontId="38" fillId="19" borderId="60" xfId="0" applyFont="1" applyFill="1" applyBorder="1" applyAlignment="1">
      <alignment horizontal="center" vertical="bottom"/>
      <protection locked="0" hidden="0"/>
    </xf>
    <xf numFmtId="0" fontId="38" fillId="19" borderId="61" xfId="0" applyFont="1" applyFill="1" applyBorder="1" applyAlignment="1">
      <alignment horizontal="center" vertical="bottom"/>
      <protection locked="0" hidden="0"/>
    </xf>
    <xf numFmtId="0" fontId="39" fillId="20" borderId="31" xfId="0" applyFont="1" applyFill="1" applyBorder="1" applyAlignment="1">
      <alignment horizontal="center" vertical="bottom"/>
      <protection locked="0" hidden="0"/>
    </xf>
    <xf numFmtId="0" fontId="39" fillId="20" borderId="56" xfId="0" applyFont="1" applyFill="1" applyBorder="1" applyAlignment="1">
      <alignment horizontal="center" vertical="bottom"/>
      <protection locked="0" hidden="0"/>
    </xf>
    <xf numFmtId="0" fontId="39" fillId="20" borderId="32" xfId="0" applyFont="1" applyFill="1" applyBorder="1" applyAlignment="1">
      <alignment horizontal="center" vertical="bottom"/>
      <protection locked="0" hidden="0"/>
    </xf>
    <xf numFmtId="0" fontId="18" fillId="11" borderId="62" xfId="0" applyFont="1" applyFill="1" applyBorder="1" applyAlignment="1">
      <alignment horizontal="center" vertical="bottom" wrapText="1"/>
      <protection locked="1" hidden="1"/>
    </xf>
    <xf numFmtId="0" fontId="18" fillId="11" borderId="56" xfId="0" applyFont="1" applyFill="1" applyBorder="1" applyAlignment="1">
      <alignment horizontal="center" vertical="bottom" wrapText="1"/>
      <protection locked="1" hidden="1"/>
    </xf>
    <xf numFmtId="0" fontId="18" fillId="11" borderId="57" xfId="0" applyFont="1" applyFill="1" applyBorder="1" applyAlignment="1">
      <alignment horizontal="center" vertical="bottom" wrapText="1"/>
      <protection locked="1" hidden="1"/>
    </xf>
    <xf numFmtId="0" fontId="40" fillId="18" borderId="47" xfId="0" applyFont="1" applyFill="1" applyBorder="1" applyAlignment="1">
      <alignment horizontal="center" vertical="bottom" wrapText="1"/>
      <protection locked="1" hidden="1"/>
    </xf>
    <xf numFmtId="0" fontId="40" fillId="18" borderId="43" xfId="0" applyFont="1" applyFill="1" applyBorder="1" applyAlignment="1">
      <alignment horizontal="center" vertical="bottom" wrapText="1"/>
      <protection locked="1" hidden="1"/>
    </xf>
    <xf numFmtId="0" fontId="40" fillId="18" borderId="50" xfId="0" applyFont="1" applyFill="1" applyBorder="1" applyAlignment="1">
      <alignment horizontal="center" vertical="bottom" wrapText="1"/>
      <protection locked="1" hidden="1"/>
    </xf>
    <xf numFmtId="0" fontId="41" fillId="18" borderId="58" xfId="0" applyFont="1" applyFill="1" applyBorder="1" applyAlignment="1">
      <alignment horizontal="center" vertical="center" wrapText="1"/>
      <protection locked="1" hidden="1"/>
    </xf>
    <xf numFmtId="0" fontId="42" fillId="18" borderId="47" xfId="0" applyFont="1" applyFill="1" applyBorder="1" applyAlignment="1">
      <alignment horizontal="center" vertical="center" wrapText="1"/>
      <protection locked="1" hidden="1"/>
    </xf>
    <xf numFmtId="0" fontId="42" fillId="18" borderId="43" xfId="0" applyFont="1" applyFill="1" applyBorder="1" applyAlignment="1">
      <alignment horizontal="center" vertical="center" wrapText="1"/>
      <protection locked="1" hidden="1"/>
    </xf>
    <xf numFmtId="0" fontId="42" fillId="18" borderId="50" xfId="0" applyFont="1" applyFill="1" applyBorder="1" applyAlignment="1">
      <alignment horizontal="center" vertical="center" wrapText="1"/>
      <protection locked="1" hidden="1"/>
    </xf>
    <xf numFmtId="0" fontId="43" fillId="18" borderId="63" xfId="0" applyFont="1" applyFill="1" applyBorder="1" applyAlignment="1">
      <alignment horizontal="center" vertical="center" wrapText="1" textRotation="90"/>
      <protection locked="1" hidden="1"/>
    </xf>
    <xf numFmtId="0" fontId="43" fillId="18" borderId="64" xfId="0" applyFont="1" applyFill="1" applyBorder="1" applyAlignment="1">
      <alignment horizontal="center" vertical="center" wrapText="1" textRotation="90"/>
      <protection locked="1" hidden="1"/>
    </xf>
    <xf numFmtId="0" fontId="43" fillId="18" borderId="65" xfId="0" applyFont="1" applyFill="1" applyBorder="1" applyAlignment="1">
      <alignment horizontal="center" vertical="center" wrapText="1" textRotation="90"/>
      <protection locked="1" hidden="1"/>
    </xf>
    <xf numFmtId="0" fontId="28" fillId="8" borderId="23" xfId="0" applyFont="1" applyFill="1" applyBorder="1" applyAlignment="1">
      <alignment horizontal="center" vertical="center" wrapText="1"/>
      <protection locked="1" hidden="1"/>
    </xf>
    <xf numFmtId="0" fontId="28" fillId="8" borderId="53" xfId="0" applyFont="1" applyFill="1" applyBorder="1" applyAlignment="1">
      <alignment horizontal="center" vertical="center" wrapText="1"/>
      <protection locked="1" hidden="1"/>
    </xf>
    <xf numFmtId="0" fontId="28" fillId="8" borderId="55" xfId="0" applyFont="1" applyFill="1" applyBorder="1" applyAlignment="1">
      <alignment horizontal="center" vertical="center" wrapText="1"/>
      <protection locked="0" hidden="0"/>
    </xf>
    <xf numFmtId="0" fontId="28" fillId="8" borderId="53" xfId="0" applyFont="1" applyFill="1" applyBorder="1" applyAlignment="1">
      <alignment horizontal="center" vertical="center" wrapText="1"/>
      <protection locked="0" hidden="0"/>
    </xf>
    <xf numFmtId="0" fontId="28" fillId="8" borderId="55" xfId="0" applyFont="1" applyFill="1" applyBorder="1" applyAlignment="1">
      <alignment horizontal="center" vertical="top" wrapText="1"/>
      <protection locked="0" hidden="0"/>
    </xf>
    <xf numFmtId="0" fontId="28" fillId="8" borderId="24" xfId="0" applyFont="1" applyFill="1" applyBorder="1" applyAlignment="1">
      <alignment horizontal="center" vertical="top" wrapText="1"/>
      <protection locked="0" hidden="0"/>
    </xf>
    <xf numFmtId="0" fontId="38" fillId="12" borderId="66" xfId="0" applyFont="1" applyFill="1" applyBorder="1" applyAlignment="1">
      <alignment horizontal="center" vertical="center" wrapText="1"/>
      <protection locked="0" hidden="0"/>
    </xf>
    <xf numFmtId="0" fontId="38" fillId="12" borderId="67" xfId="0" applyFont="1" applyFill="1" applyBorder="1" applyAlignment="1">
      <alignment horizontal="center" vertical="center" wrapText="1"/>
      <protection locked="0" hidden="0"/>
    </xf>
    <xf numFmtId="0" fontId="38" fillId="12" borderId="68" xfId="0" applyFont="1" applyFill="1" applyBorder="1" applyAlignment="1">
      <alignment horizontal="center" vertical="center" wrapText="1"/>
      <protection locked="0" hidden="0"/>
    </xf>
    <xf numFmtId="0" fontId="38" fillId="13" borderId="66" xfId="0" applyFont="1" applyFill="1" applyBorder="1" applyAlignment="1">
      <alignment horizontal="center" vertical="center" wrapText="1"/>
      <protection locked="0" hidden="0"/>
    </xf>
    <xf numFmtId="0" fontId="38" fillId="13" borderId="67" xfId="0" applyFont="1" applyFill="1" applyBorder="1" applyAlignment="1">
      <alignment horizontal="center" vertical="center" wrapText="1"/>
      <protection locked="0" hidden="0"/>
    </xf>
    <xf numFmtId="0" fontId="38" fillId="13" borderId="68" xfId="0" applyFont="1" applyFill="1" applyBorder="1" applyAlignment="1">
      <alignment horizontal="center" vertical="center" wrapText="1"/>
      <protection locked="0" hidden="0"/>
    </xf>
    <xf numFmtId="0" fontId="26" fillId="3" borderId="69" xfId="0" applyFont="1" applyFill="1" applyBorder="1" applyAlignment="1">
      <alignment horizontal="center" vertical="center" wrapText="1" textRotation="90"/>
      <protection locked="0" hidden="0"/>
    </xf>
    <xf numFmtId="0" fontId="38" fillId="14" borderId="66" xfId="0" applyFont="1" applyFill="1" applyBorder="1" applyAlignment="1">
      <alignment horizontal="center" vertical="center" wrapText="1"/>
      <protection locked="0" hidden="0"/>
    </xf>
    <xf numFmtId="0" fontId="38" fillId="14" borderId="67" xfId="0" applyFont="1" applyFill="1" applyBorder="1" applyAlignment="1">
      <alignment horizontal="center" vertical="center" wrapText="1"/>
      <protection locked="0" hidden="0"/>
    </xf>
    <xf numFmtId="0" fontId="38" fillId="14" borderId="68" xfId="0" applyFont="1" applyFill="1" applyBorder="1" applyAlignment="1">
      <alignment horizontal="center" vertical="center" wrapText="1"/>
      <protection locked="0" hidden="0"/>
    </xf>
    <xf numFmtId="0" fontId="38" fillId="15" borderId="66" xfId="0" applyFont="1" applyFill="1" applyBorder="1" applyAlignment="1">
      <alignment horizontal="center" vertical="center" wrapText="1"/>
      <protection locked="0" hidden="0"/>
    </xf>
    <xf numFmtId="0" fontId="38" fillId="15" borderId="67" xfId="0" applyFont="1" applyFill="1" applyBorder="1" applyAlignment="1">
      <alignment horizontal="center" vertical="center" wrapText="1"/>
      <protection locked="0" hidden="0"/>
    </xf>
    <xf numFmtId="0" fontId="38" fillId="15" borderId="68" xfId="0" applyFont="1" applyFill="1" applyBorder="1" applyAlignment="1">
      <alignment horizontal="center" vertical="center" wrapText="1"/>
      <protection locked="0" hidden="0"/>
    </xf>
    <xf numFmtId="0" fontId="38" fillId="11" borderId="66" xfId="0" applyFont="1" applyFill="1" applyBorder="1" applyAlignment="1">
      <alignment horizontal="center" vertical="center" wrapText="1"/>
      <protection locked="0" hidden="0"/>
    </xf>
    <xf numFmtId="0" fontId="38" fillId="11" borderId="67" xfId="0" applyFont="1" applyFill="1" applyBorder="1" applyAlignment="1">
      <alignment horizontal="center" vertical="center" wrapText="1"/>
      <protection locked="0" hidden="0"/>
    </xf>
    <xf numFmtId="0" fontId="38" fillId="11" borderId="68" xfId="0" applyFont="1" applyFill="1" applyBorder="1" applyAlignment="1">
      <alignment horizontal="center" vertical="center" wrapText="1"/>
      <protection locked="0" hidden="0"/>
    </xf>
    <xf numFmtId="0" fontId="38" fillId="16" borderId="66" xfId="0" applyFont="1" applyFill="1" applyBorder="1" applyAlignment="1">
      <alignment horizontal="center" vertical="center" wrapText="1"/>
      <protection locked="0" hidden="0"/>
    </xf>
    <xf numFmtId="0" fontId="38" fillId="16" borderId="67" xfId="0" applyFont="1" applyFill="1" applyBorder="1" applyAlignment="1">
      <alignment horizontal="center" vertical="center" wrapText="1"/>
      <protection locked="0" hidden="0"/>
    </xf>
    <xf numFmtId="0" fontId="38" fillId="16" borderId="68" xfId="0" applyFont="1" applyFill="1" applyBorder="1" applyAlignment="1">
      <alignment horizontal="center" vertical="center" wrapText="1"/>
      <protection locked="0" hidden="0"/>
    </xf>
    <xf numFmtId="0" fontId="38" fillId="17" borderId="66" xfId="0" applyFont="1" applyFill="1" applyBorder="1" applyAlignment="1">
      <alignment horizontal="center" vertical="center" wrapText="1"/>
      <protection locked="0" hidden="0"/>
    </xf>
    <xf numFmtId="0" fontId="38" fillId="17" borderId="67" xfId="0" applyFont="1" applyFill="1" applyBorder="1" applyAlignment="1">
      <alignment horizontal="center" vertical="center" wrapText="1"/>
      <protection locked="0" hidden="0"/>
    </xf>
    <xf numFmtId="0" fontId="38" fillId="17" borderId="68" xfId="0" applyFont="1" applyFill="1" applyBorder="1" applyAlignment="1">
      <alignment horizontal="center" vertical="center" wrapText="1"/>
      <protection locked="0" hidden="0"/>
    </xf>
    <xf numFmtId="0" fontId="38" fillId="18" borderId="66" xfId="0" applyFont="1" applyFill="1" applyBorder="1" applyAlignment="1">
      <alignment horizontal="center" vertical="center" wrapText="1"/>
      <protection locked="0" hidden="0"/>
    </xf>
    <xf numFmtId="0" fontId="38" fillId="18" borderId="67" xfId="0" applyFont="1" applyFill="1" applyBorder="1" applyAlignment="1">
      <alignment horizontal="center" vertical="center" wrapText="1"/>
      <protection locked="0" hidden="0"/>
    </xf>
    <xf numFmtId="0" fontId="38" fillId="18" borderId="68" xfId="0" applyFont="1" applyFill="1" applyBorder="1" applyAlignment="1">
      <alignment horizontal="center" vertical="center" wrapText="1"/>
      <protection locked="0" hidden="0"/>
    </xf>
    <xf numFmtId="0" fontId="38" fillId="7" borderId="66" xfId="0" applyFont="1" applyFill="1" applyBorder="1" applyAlignment="1">
      <alignment horizontal="center" vertical="center" wrapText="1"/>
      <protection locked="0" hidden="0"/>
    </xf>
    <xf numFmtId="0" fontId="38" fillId="7" borderId="67" xfId="0" applyFont="1" applyFill="1" applyBorder="1" applyAlignment="1">
      <alignment horizontal="center" vertical="center" wrapText="1"/>
      <protection locked="0" hidden="0"/>
    </xf>
    <xf numFmtId="0" fontId="38" fillId="7" borderId="68" xfId="0" applyFont="1" applyFill="1" applyBorder="1" applyAlignment="1">
      <alignment horizontal="center" vertical="center" wrapText="1"/>
      <protection locked="0" hidden="0"/>
    </xf>
    <xf numFmtId="0" fontId="38" fillId="19" borderId="66" xfId="0" applyFont="1" applyFill="1" applyBorder="1" applyAlignment="1">
      <alignment horizontal="center" vertical="center" wrapText="1"/>
      <protection locked="0" hidden="0"/>
    </xf>
    <xf numFmtId="0" fontId="38" fillId="19" borderId="67" xfId="0" applyFont="1" applyFill="1" applyBorder="1" applyAlignment="1">
      <alignment horizontal="center" vertical="center" wrapText="1"/>
      <protection locked="0" hidden="0"/>
    </xf>
    <xf numFmtId="0" fontId="38" fillId="19" borderId="68" xfId="0" applyFont="1" applyFill="1" applyBorder="1" applyAlignment="1">
      <alignment horizontal="center" vertical="center" wrapText="1"/>
      <protection locked="0" hidden="0"/>
    </xf>
    <xf numFmtId="0" fontId="38" fillId="20" borderId="70" xfId="0" applyFont="1" applyFill="1" applyBorder="1" applyAlignment="1">
      <alignment horizontal="center" vertical="center" wrapText="1"/>
      <protection locked="0" hidden="0"/>
    </xf>
    <xf numFmtId="0" fontId="38" fillId="20" borderId="71" xfId="0" applyFont="1" applyFill="1" applyBorder="1" applyAlignment="1">
      <alignment horizontal="center" vertical="center" wrapText="1"/>
      <protection locked="0" hidden="0"/>
    </xf>
    <xf numFmtId="0" fontId="38" fillId="20" borderId="72" xfId="0" applyFont="1" applyFill="1" applyBorder="1" applyAlignment="1">
      <alignment horizontal="center" vertical="center" wrapText="1"/>
      <protection locked="0" hidden="0"/>
    </xf>
    <xf numFmtId="0" fontId="19" fillId="11" borderId="73" xfId="0" applyFont="1" applyFill="1" applyBorder="1" applyAlignment="1">
      <alignment horizontal="center" vertical="center" wrapText="1" textRotation="90"/>
      <protection locked="1" hidden="1"/>
    </xf>
    <xf numFmtId="0" fontId="19" fillId="11" borderId="74" xfId="0" applyFont="1" applyFill="1" applyBorder="1" applyAlignment="1">
      <alignment horizontal="center" vertical="center" wrapText="1" textRotation="90"/>
      <protection locked="1" hidden="1"/>
    </xf>
    <xf numFmtId="0" fontId="19" fillId="11" borderId="75" xfId="0" applyFont="1" applyFill="1" applyBorder="1" applyAlignment="1">
      <alignment horizontal="center" vertical="center" wrapText="1" textRotation="90"/>
      <protection locked="1" hidden="1"/>
    </xf>
    <xf numFmtId="0" fontId="19" fillId="18" borderId="31" xfId="0" applyFont="1" applyFill="1" applyBorder="1" applyAlignment="1">
      <alignment horizontal="center" vertical="center" wrapText="1" textRotation="90"/>
      <protection locked="1" hidden="1"/>
    </xf>
    <xf numFmtId="0" fontId="19" fillId="18" borderId="56" xfId="0" applyFont="1" applyFill="1" applyBorder="1" applyAlignment="1">
      <alignment horizontal="center" vertical="center" wrapText="1" textRotation="90"/>
      <protection locked="1" hidden="1"/>
    </xf>
    <xf numFmtId="0" fontId="19" fillId="18" borderId="27" xfId="0" applyFont="1" applyFill="1" applyBorder="1" applyAlignment="1">
      <alignment horizontal="center" vertical="center" wrapText="1" textRotation="90"/>
      <protection locked="1" hidden="1"/>
    </xf>
    <xf numFmtId="0" fontId="19" fillId="18" borderId="76" xfId="0" applyFont="1" applyFill="1" applyBorder="1" applyAlignment="1">
      <alignment horizontal="center" vertical="bottom" wrapText="1" textRotation="90"/>
      <protection locked="1" hidden="1"/>
    </xf>
    <xf numFmtId="0" fontId="19" fillId="18" borderId="28" xfId="0" applyFont="1" applyFill="1" applyBorder="1" applyAlignment="1">
      <alignment horizontal="center" vertical="center" wrapText="1" textRotation="90"/>
      <protection locked="1" hidden="1"/>
    </xf>
    <xf numFmtId="0" fontId="41" fillId="18" borderId="69" xfId="0" applyFont="1" applyFill="1" applyBorder="1" applyAlignment="1">
      <alignment horizontal="center" vertical="center" wrapText="1"/>
      <protection locked="1" hidden="1"/>
    </xf>
    <xf numFmtId="0" fontId="42" fillId="18" borderId="45" xfId="0" applyFont="1" applyFill="1" applyBorder="1" applyAlignment="1">
      <alignment horizontal="center" vertical="center" wrapText="1"/>
      <protection locked="1" hidden="1"/>
    </xf>
    <xf numFmtId="0" fontId="42" fillId="18" borderId="0" xfId="0" applyFont="1" applyFill="1" applyBorder="1" applyAlignment="1">
      <alignment horizontal="center" vertical="center" wrapText="1"/>
      <protection locked="1" hidden="1"/>
    </xf>
    <xf numFmtId="0" fontId="42" fillId="18" borderId="44" xfId="0" applyFont="1" applyFill="1" applyBorder="1" applyAlignment="1">
      <alignment horizontal="center" vertical="center" wrapText="1"/>
      <protection locked="1" hidden="1"/>
    </xf>
    <xf numFmtId="0" fontId="43" fillId="18" borderId="77" xfId="0" applyFont="1" applyFill="1" applyBorder="1" applyAlignment="1">
      <alignment horizontal="center" vertical="center" wrapText="1" textRotation="90"/>
      <protection locked="1" hidden="1"/>
    </xf>
    <xf numFmtId="0" fontId="43" fillId="18" borderId="78" xfId="0" applyFont="1" applyFill="1" applyBorder="1" applyAlignment="1">
      <alignment horizontal="center" vertical="center" wrapText="1" textRotation="90"/>
      <protection locked="1" hidden="1"/>
    </xf>
    <xf numFmtId="0" fontId="43" fillId="18" borderId="79" xfId="0" applyFont="1" applyFill="1" applyBorder="1" applyAlignment="1">
      <alignment horizontal="center" vertical="center" wrapText="1" textRotation="90"/>
      <protection locked="1" hidden="1"/>
    </xf>
    <xf numFmtId="0" fontId="44" fillId="7" borderId="23" xfId="0" applyFont="1" applyFill="1" applyBorder="1" applyAlignment="1">
      <alignment horizontal="center" vertical="center" wrapText="1"/>
      <protection locked="1" hidden="1"/>
    </xf>
    <xf numFmtId="0" fontId="44" fillId="7" borderId="24" xfId="0" applyFont="1" applyFill="1" applyBorder="1" applyAlignment="1">
      <alignment horizontal="center" vertical="center" wrapText="1"/>
      <protection locked="1" hidden="1"/>
    </xf>
    <xf numFmtId="0" fontId="45" fillId="12" borderId="80" xfId="0" applyFont="1" applyFill="1" applyBorder="1" applyAlignment="1">
      <alignment horizontal="center" vertical="center" wrapText="1"/>
      <protection locked="1" hidden="1"/>
    </xf>
    <xf numFmtId="0" fontId="45" fillId="12" borderId="81" xfId="0" applyFont="1" applyFill="1" applyBorder="1" applyAlignment="1">
      <alignment horizontal="center" vertical="center" wrapText="1"/>
      <protection locked="1" hidden="1"/>
    </xf>
    <xf numFmtId="0" fontId="9" fillId="12" borderId="82" xfId="0" applyFont="1" applyFill="1" applyBorder="1" applyAlignment="1">
      <alignment horizontal="center" vertical="center" wrapText="1" textRotation="90"/>
      <protection locked="1" hidden="1"/>
    </xf>
    <xf numFmtId="0" fontId="46" fillId="12" borderId="82" xfId="0" applyFont="1" applyFill="1" applyBorder="1" applyAlignment="1">
      <alignment horizontal="center" vertical="center" wrapText="1" textRotation="90"/>
      <protection locked="1" hidden="1"/>
    </xf>
    <xf numFmtId="0" fontId="47" fillId="12" borderId="82" xfId="0" applyFont="1" applyFill="1" applyBorder="1" applyAlignment="1">
      <alignment horizontal="center" vertical="center" wrapText="1" textRotation="90"/>
      <protection locked="1" hidden="1"/>
    </xf>
    <xf numFmtId="0" fontId="48" fillId="12" borderId="83" xfId="0" applyFont="1" applyFill="1" applyBorder="1" applyAlignment="1">
      <alignment vertical="center" wrapText="1"/>
      <protection locked="1" hidden="1"/>
    </xf>
    <xf numFmtId="0" fontId="48" fillId="12" borderId="84" xfId="0" applyFont="1" applyFill="1" applyBorder="1" applyAlignment="1">
      <alignment vertical="center" wrapText="1"/>
      <protection locked="1" hidden="1"/>
    </xf>
    <xf numFmtId="0" fontId="49" fillId="12" borderId="74" xfId="0" applyFont="1" applyFill="1" applyBorder="1" applyAlignment="1">
      <alignment horizontal="center" vertical="center" wrapText="1"/>
      <protection locked="1" hidden="1"/>
    </xf>
    <xf numFmtId="0" fontId="49" fillId="12" borderId="71" xfId="0" applyFont="1" applyFill="1" applyBorder="1" applyAlignment="1">
      <alignment horizontal="center" vertical="center" wrapText="1" textRotation="90"/>
      <protection locked="1" hidden="1"/>
    </xf>
    <xf numFmtId="0" fontId="50" fillId="12" borderId="37" xfId="0" applyFont="1" applyFill="1" applyBorder="1" applyAlignment="1">
      <alignment horizontal="center" vertical="center" wrapText="1"/>
      <protection locked="1" hidden="1"/>
    </xf>
    <xf numFmtId="0" fontId="45" fillId="13" borderId="80" xfId="0" applyFont="1" applyFill="1" applyBorder="1" applyAlignment="1">
      <alignment horizontal="center" vertical="center" wrapText="1"/>
      <protection locked="1" hidden="1"/>
    </xf>
    <xf numFmtId="0" fontId="45" fillId="13" borderId="81" xfId="0" applyFont="1" applyFill="1" applyBorder="1" applyAlignment="1">
      <alignment horizontal="center" vertical="center" wrapText="1"/>
      <protection locked="1" hidden="1"/>
    </xf>
    <xf numFmtId="0" fontId="9" fillId="13" borderId="82" xfId="0" applyFont="1" applyFill="1" applyBorder="1" applyAlignment="1">
      <alignment horizontal="center" vertical="center" wrapText="1" textRotation="90"/>
      <protection locked="1" hidden="1"/>
    </xf>
    <xf numFmtId="0" fontId="46" fillId="13" borderId="82" xfId="0" applyFont="1" applyFill="1" applyBorder="1" applyAlignment="1">
      <alignment horizontal="center" vertical="center" wrapText="1" textRotation="90"/>
      <protection locked="1" hidden="1"/>
    </xf>
    <xf numFmtId="0" fontId="47" fillId="13" borderId="82" xfId="0" applyFont="1" applyFill="1" applyBorder="1" applyAlignment="1">
      <alignment horizontal="center" vertical="center" wrapText="1" textRotation="90"/>
      <protection locked="1" hidden="1"/>
    </xf>
    <xf numFmtId="0" fontId="48" fillId="13" borderId="83" xfId="0" applyFont="1" applyFill="1" applyBorder="1" applyAlignment="1">
      <alignment vertical="center" wrapText="1"/>
      <protection locked="1" hidden="1"/>
    </xf>
    <xf numFmtId="0" fontId="48" fillId="13" borderId="84" xfId="0" applyFont="1" applyFill="1" applyBorder="1" applyAlignment="1">
      <alignment vertical="center" wrapText="1"/>
      <protection locked="1" hidden="1"/>
    </xf>
    <xf numFmtId="0" fontId="49" fillId="13" borderId="74" xfId="0" applyFont="1" applyFill="1" applyBorder="1" applyAlignment="1">
      <alignment horizontal="center" vertical="center" wrapText="1"/>
      <protection locked="1" hidden="1"/>
    </xf>
    <xf numFmtId="0" fontId="49" fillId="13" borderId="71" xfId="0" applyFont="1" applyFill="1" applyBorder="1" applyAlignment="1">
      <alignment horizontal="center" vertical="center" wrapText="1" textRotation="90"/>
      <protection locked="1" hidden="1"/>
    </xf>
    <xf numFmtId="0" fontId="50" fillId="13" borderId="37" xfId="0" applyFont="1" applyFill="1" applyBorder="1" applyAlignment="1">
      <alignment horizontal="center" vertical="center" wrapText="1"/>
      <protection locked="1" hidden="1"/>
    </xf>
    <xf numFmtId="0" fontId="45" fillId="14" borderId="80" xfId="0" applyFont="1" applyFill="1" applyBorder="1" applyAlignment="1">
      <alignment horizontal="center" vertical="center" wrapText="1"/>
      <protection locked="1" hidden="1"/>
    </xf>
    <xf numFmtId="0" fontId="45" fillId="14" borderId="81" xfId="0" applyFont="1" applyFill="1" applyBorder="1" applyAlignment="1">
      <alignment horizontal="center" vertical="center" wrapText="1"/>
      <protection locked="1" hidden="1"/>
    </xf>
    <xf numFmtId="0" fontId="9" fillId="14" borderId="82" xfId="0" applyFont="1" applyFill="1" applyBorder="1" applyAlignment="1">
      <alignment horizontal="center" vertical="center" wrapText="1" textRotation="90"/>
      <protection locked="1" hidden="1"/>
    </xf>
    <xf numFmtId="0" fontId="46" fillId="14" borderId="85" xfId="0" applyFont="1" applyFill="1" applyBorder="1" applyAlignment="1">
      <alignment horizontal="center" vertical="center" wrapText="1"/>
      <protection locked="1" hidden="1"/>
    </xf>
    <xf numFmtId="0" fontId="46" fillId="14" borderId="83" xfId="0" applyFont="1" applyFill="1" applyBorder="1" applyAlignment="1">
      <alignment horizontal="center" vertical="center" wrapText="1"/>
      <protection locked="1" hidden="1"/>
    </xf>
    <xf numFmtId="0" fontId="46" fillId="14" borderId="84" xfId="0" applyFont="1" applyFill="1" applyBorder="1" applyAlignment="1">
      <alignment horizontal="center" vertical="center" wrapText="1"/>
      <protection locked="1" hidden="1"/>
    </xf>
    <xf numFmtId="0" fontId="47" fillId="14" borderId="86" xfId="0" applyFont="1" applyFill="1" applyBorder="1" applyAlignment="1">
      <alignment horizontal="center" vertical="center" wrapText="1" textRotation="90"/>
      <protection locked="1" hidden="1"/>
    </xf>
    <xf numFmtId="0" fontId="49" fillId="14" borderId="74" xfId="0" applyFont="1" applyFill="1" applyBorder="1" applyAlignment="1">
      <alignment horizontal="center" vertical="center" wrapText="1"/>
      <protection locked="1" hidden="1"/>
    </xf>
    <xf numFmtId="0" fontId="49" fillId="14" borderId="71" xfId="0" applyFont="1" applyFill="1" applyBorder="1" applyAlignment="1">
      <alignment horizontal="center" vertical="center" wrapText="1" textRotation="90"/>
      <protection locked="1" hidden="1"/>
    </xf>
    <xf numFmtId="0" fontId="50" fillId="14" borderId="37" xfId="0" applyFont="1" applyFill="1" applyBorder="1" applyAlignment="1">
      <alignment horizontal="center" vertical="center" wrapText="1"/>
      <protection locked="1" hidden="1"/>
    </xf>
    <xf numFmtId="0" fontId="45" fillId="15" borderId="80" xfId="0" applyFont="1" applyFill="1" applyBorder="1" applyAlignment="1">
      <alignment horizontal="center" vertical="center" wrapText="1"/>
      <protection locked="1" hidden="1"/>
    </xf>
    <xf numFmtId="0" fontId="45" fillId="15" borderId="81" xfId="0" applyFont="1" applyFill="1" applyBorder="1" applyAlignment="1">
      <alignment horizontal="center" vertical="center" wrapText="1"/>
      <protection locked="1" hidden="1"/>
    </xf>
    <xf numFmtId="0" fontId="9" fillId="15" borderId="82" xfId="0" applyFont="1" applyFill="1" applyBorder="1" applyAlignment="1">
      <alignment horizontal="center" vertical="center" wrapText="1" textRotation="90"/>
      <protection locked="1" hidden="1"/>
    </xf>
    <xf numFmtId="0" fontId="46" fillId="15" borderId="85" xfId="0" applyFont="1" applyFill="1" applyBorder="1" applyAlignment="1">
      <alignment horizontal="center" vertical="center" wrapText="1"/>
      <protection locked="1" hidden="1"/>
    </xf>
    <xf numFmtId="0" fontId="46" fillId="15" borderId="83" xfId="0" applyFont="1" applyFill="1" applyBorder="1" applyAlignment="1">
      <alignment horizontal="center" vertical="center" wrapText="1"/>
      <protection locked="1" hidden="1"/>
    </xf>
    <xf numFmtId="0" fontId="46" fillId="15" borderId="84" xfId="0" applyFont="1" applyFill="1" applyBorder="1" applyAlignment="1">
      <alignment horizontal="center" vertical="center" wrapText="1"/>
      <protection locked="1" hidden="1"/>
    </xf>
    <xf numFmtId="0" fontId="47" fillId="15" borderId="86" xfId="0" applyFont="1" applyFill="1" applyBorder="1" applyAlignment="1">
      <alignment horizontal="center" vertical="center" wrapText="1" textRotation="90"/>
      <protection locked="1" hidden="1"/>
    </xf>
    <xf numFmtId="0" fontId="49" fillId="15" borderId="74" xfId="0" applyFont="1" applyFill="1" applyBorder="1" applyAlignment="1">
      <alignment horizontal="center" vertical="center" wrapText="1"/>
      <protection locked="1" hidden="1"/>
    </xf>
    <xf numFmtId="0" fontId="49" fillId="15" borderId="71" xfId="0" applyFont="1" applyFill="1" applyBorder="1" applyAlignment="1">
      <alignment horizontal="center" vertical="center" wrapText="1" textRotation="90"/>
      <protection locked="1" hidden="1"/>
    </xf>
    <xf numFmtId="0" fontId="50" fillId="15" borderId="37" xfId="0" applyFont="1" applyFill="1" applyBorder="1" applyAlignment="1">
      <alignment horizontal="center" vertical="center" wrapText="1"/>
      <protection locked="1" hidden="1"/>
    </xf>
    <xf numFmtId="0" fontId="45" fillId="21" borderId="80" xfId="0" applyFont="1" applyFill="1" applyBorder="1" applyAlignment="1">
      <alignment horizontal="center" vertical="center" wrapText="1"/>
      <protection locked="1" hidden="1"/>
    </xf>
    <xf numFmtId="0" fontId="45" fillId="21" borderId="81" xfId="0" applyFont="1" applyFill="1" applyBorder="1" applyAlignment="1">
      <alignment horizontal="center" vertical="center" wrapText="1"/>
      <protection locked="1" hidden="1"/>
    </xf>
    <xf numFmtId="0" fontId="9" fillId="21" borderId="82" xfId="0" applyFont="1" applyFill="1" applyBorder="1" applyAlignment="1">
      <alignment horizontal="center" vertical="center" wrapText="1" textRotation="90"/>
      <protection locked="1" hidden="1"/>
    </xf>
    <xf numFmtId="0" fontId="46" fillId="21" borderId="85" xfId="0" applyFont="1" applyFill="1" applyBorder="1" applyAlignment="1">
      <alignment horizontal="center" vertical="center" wrapText="1"/>
      <protection locked="1" hidden="1"/>
    </xf>
    <xf numFmtId="0" fontId="46" fillId="21" borderId="83" xfId="0" applyFont="1" applyFill="1" applyBorder="1" applyAlignment="1">
      <alignment horizontal="center" vertical="center" wrapText="1"/>
      <protection locked="1" hidden="1"/>
    </xf>
    <xf numFmtId="0" fontId="46" fillId="21" borderId="84" xfId="0" applyFont="1" applyFill="1" applyBorder="1" applyAlignment="1">
      <alignment horizontal="center" vertical="center" wrapText="1"/>
      <protection locked="1" hidden="1"/>
    </xf>
    <xf numFmtId="0" fontId="47" fillId="21" borderId="86" xfId="0" applyFont="1" applyFill="1" applyBorder="1" applyAlignment="1">
      <alignment horizontal="center" vertical="center" wrapText="1" textRotation="90"/>
      <protection locked="1" hidden="1"/>
    </xf>
    <xf numFmtId="0" fontId="49" fillId="21" borderId="74" xfId="0" applyFont="1" applyFill="1" applyBorder="1" applyAlignment="1">
      <alignment horizontal="center" vertical="center" wrapText="1"/>
      <protection locked="1" hidden="1"/>
    </xf>
    <xf numFmtId="0" fontId="49" fillId="11" borderId="71" xfId="0" applyFont="1" applyFill="1" applyBorder="1" applyAlignment="1">
      <alignment horizontal="center" vertical="center" wrapText="1" textRotation="90"/>
      <protection locked="1" hidden="1"/>
    </xf>
    <xf numFmtId="0" fontId="50" fillId="11" borderId="37" xfId="0" applyFont="1" applyFill="1" applyBorder="1" applyAlignment="1">
      <alignment horizontal="center" vertical="center" wrapText="1"/>
      <protection locked="1" hidden="1"/>
    </xf>
    <xf numFmtId="0" fontId="45" fillId="16" borderId="80" xfId="0" applyFont="1" applyFill="1" applyBorder="1" applyAlignment="1">
      <alignment horizontal="center" vertical="center" wrapText="1"/>
      <protection locked="1" hidden="1"/>
    </xf>
    <xf numFmtId="0" fontId="45" fillId="16" borderId="81" xfId="0" applyFont="1" applyFill="1" applyBorder="1" applyAlignment="1">
      <alignment horizontal="center" vertical="center" wrapText="1"/>
      <protection locked="1" hidden="1"/>
    </xf>
    <xf numFmtId="0" fontId="9" fillId="16" borderId="82" xfId="0" applyFont="1" applyFill="1" applyBorder="1" applyAlignment="1">
      <alignment horizontal="center" vertical="center" wrapText="1" textRotation="90"/>
      <protection locked="1" hidden="1"/>
    </xf>
    <xf numFmtId="0" fontId="46" fillId="16" borderId="85" xfId="0" applyFont="1" applyFill="1" applyBorder="1" applyAlignment="1">
      <alignment horizontal="center" vertical="center" wrapText="1"/>
      <protection locked="1" hidden="1"/>
    </xf>
    <xf numFmtId="0" fontId="46" fillId="16" borderId="83" xfId="0" applyFont="1" applyFill="1" applyBorder="1" applyAlignment="1">
      <alignment horizontal="center" vertical="center" wrapText="1"/>
      <protection locked="1" hidden="1"/>
    </xf>
    <xf numFmtId="0" fontId="46" fillId="16" borderId="84" xfId="0" applyFont="1" applyFill="1" applyBorder="1" applyAlignment="1">
      <alignment horizontal="center" vertical="center" wrapText="1"/>
      <protection locked="1" hidden="1"/>
    </xf>
    <xf numFmtId="0" fontId="47" fillId="16" borderId="86" xfId="0" applyFont="1" applyFill="1" applyBorder="1" applyAlignment="1">
      <alignment horizontal="center" vertical="center" wrapText="1" textRotation="90"/>
      <protection locked="1" hidden="1"/>
    </xf>
    <xf numFmtId="0" fontId="49" fillId="16" borderId="74" xfId="0" applyFont="1" applyFill="1" applyBorder="1" applyAlignment="1">
      <alignment horizontal="center" vertical="center" wrapText="1"/>
      <protection locked="1" hidden="1"/>
    </xf>
    <xf numFmtId="0" fontId="49" fillId="16" borderId="71" xfId="0" applyFont="1" applyFill="1" applyBorder="1" applyAlignment="1">
      <alignment horizontal="center" vertical="center" wrapText="1" textRotation="90"/>
      <protection locked="1" hidden="1"/>
    </xf>
    <xf numFmtId="0" fontId="50" fillId="16" borderId="37" xfId="0" applyFont="1" applyFill="1" applyBorder="1" applyAlignment="1">
      <alignment horizontal="center" vertical="center" wrapText="1"/>
      <protection locked="1" hidden="1"/>
    </xf>
    <xf numFmtId="0" fontId="45" fillId="17" borderId="80" xfId="0" applyFont="1" applyFill="1" applyBorder="1" applyAlignment="1">
      <alignment horizontal="center" vertical="center" wrapText="1"/>
      <protection locked="1" hidden="1"/>
    </xf>
    <xf numFmtId="0" fontId="45" fillId="17" borderId="81" xfId="0" applyFont="1" applyFill="1" applyBorder="1" applyAlignment="1">
      <alignment horizontal="center" vertical="center" wrapText="1"/>
      <protection locked="1" hidden="1"/>
    </xf>
    <xf numFmtId="0" fontId="9" fillId="17" borderId="82" xfId="0" applyFont="1" applyFill="1" applyBorder="1" applyAlignment="1">
      <alignment horizontal="center" vertical="center" wrapText="1" textRotation="90"/>
      <protection locked="1" hidden="1"/>
    </xf>
    <xf numFmtId="0" fontId="46" fillId="17" borderId="85" xfId="0" applyFont="1" applyFill="1" applyBorder="1" applyAlignment="1">
      <alignment horizontal="center" vertical="center" wrapText="1"/>
      <protection locked="1" hidden="1"/>
    </xf>
    <xf numFmtId="0" fontId="46" fillId="17" borderId="83" xfId="0" applyFont="1" applyFill="1" applyBorder="1" applyAlignment="1">
      <alignment horizontal="center" vertical="center" wrapText="1"/>
      <protection locked="1" hidden="1"/>
    </xf>
    <xf numFmtId="0" fontId="46" fillId="17" borderId="84" xfId="0" applyFont="1" applyFill="1" applyBorder="1" applyAlignment="1">
      <alignment horizontal="center" vertical="center" wrapText="1"/>
      <protection locked="1" hidden="1"/>
    </xf>
    <xf numFmtId="0" fontId="47" fillId="17" borderId="86" xfId="0" applyFont="1" applyFill="1" applyBorder="1" applyAlignment="1">
      <alignment horizontal="center" vertical="center" wrapText="1" textRotation="90"/>
      <protection locked="1" hidden="1"/>
    </xf>
    <xf numFmtId="0" fontId="49" fillId="17" borderId="74" xfId="0" applyFont="1" applyFill="1" applyBorder="1" applyAlignment="1">
      <alignment horizontal="center" vertical="center" wrapText="1"/>
      <protection locked="1" hidden="1"/>
    </xf>
    <xf numFmtId="0" fontId="49" fillId="17" borderId="71" xfId="0" applyFont="1" applyFill="1" applyBorder="1" applyAlignment="1">
      <alignment horizontal="center" vertical="center" wrapText="1" textRotation="90"/>
      <protection locked="1" hidden="1"/>
    </xf>
    <xf numFmtId="0" fontId="50" fillId="17" borderId="37" xfId="0" applyFont="1" applyFill="1" applyBorder="1" applyAlignment="1">
      <alignment horizontal="center" vertical="center" wrapText="1"/>
      <protection locked="1" hidden="1"/>
    </xf>
    <xf numFmtId="0" fontId="45" fillId="18" borderId="80" xfId="0" applyFont="1" applyFill="1" applyBorder="1" applyAlignment="1">
      <alignment horizontal="center" vertical="center" wrapText="1"/>
      <protection locked="1" hidden="1"/>
    </xf>
    <xf numFmtId="0" fontId="45" fillId="18" borderId="81" xfId="0" applyFont="1" applyFill="1" applyBorder="1" applyAlignment="1">
      <alignment horizontal="center" vertical="center" wrapText="1"/>
      <protection locked="1" hidden="1"/>
    </xf>
    <xf numFmtId="0" fontId="9" fillId="18" borderId="82" xfId="0" applyFont="1" applyFill="1" applyBorder="1" applyAlignment="1">
      <alignment horizontal="center" vertical="center" wrapText="1" textRotation="90"/>
      <protection locked="1" hidden="1"/>
    </xf>
    <xf numFmtId="0" fontId="46" fillId="18" borderId="85" xfId="0" applyFont="1" applyFill="1" applyBorder="1" applyAlignment="1">
      <alignment horizontal="center" vertical="center" wrapText="1"/>
      <protection locked="1" hidden="1"/>
    </xf>
    <xf numFmtId="0" fontId="46" fillId="18" borderId="83" xfId="0" applyFont="1" applyFill="1" applyBorder="1" applyAlignment="1">
      <alignment horizontal="center" vertical="center" wrapText="1"/>
      <protection locked="1" hidden="1"/>
    </xf>
    <xf numFmtId="0" fontId="46" fillId="18" borderId="84" xfId="0" applyFont="1" applyFill="1" applyBorder="1" applyAlignment="1">
      <alignment horizontal="center" vertical="center" wrapText="1"/>
      <protection locked="1" hidden="1"/>
    </xf>
    <xf numFmtId="0" fontId="47" fillId="18" borderId="86" xfId="0" applyFont="1" applyFill="1" applyBorder="1" applyAlignment="1">
      <alignment horizontal="center" vertical="center" wrapText="1" textRotation="90"/>
      <protection locked="1" hidden="1"/>
    </xf>
    <xf numFmtId="0" fontId="49" fillId="18" borderId="74" xfId="0" applyFont="1" applyFill="1" applyBorder="1" applyAlignment="1">
      <alignment horizontal="center" vertical="center" wrapText="1"/>
      <protection locked="1" hidden="1"/>
    </xf>
    <xf numFmtId="0" fontId="49" fillId="18" borderId="71" xfId="0" applyFont="1" applyFill="1" applyBorder="1" applyAlignment="1">
      <alignment horizontal="center" vertical="center" wrapText="1" textRotation="90"/>
      <protection locked="1" hidden="1"/>
    </xf>
    <xf numFmtId="0" fontId="50" fillId="18" borderId="37" xfId="0" applyFont="1" applyFill="1" applyBorder="1" applyAlignment="1">
      <alignment horizontal="center" vertical="center" wrapText="1"/>
      <protection locked="1" hidden="1"/>
    </xf>
    <xf numFmtId="0" fontId="45" fillId="7" borderId="80" xfId="0" applyFont="1" applyFill="1" applyBorder="1" applyAlignment="1">
      <alignment horizontal="center" vertical="center" wrapText="1"/>
      <protection locked="1" hidden="1"/>
    </xf>
    <xf numFmtId="0" fontId="45" fillId="7" borderId="81" xfId="0" applyFont="1" applyFill="1" applyBorder="1" applyAlignment="1">
      <alignment horizontal="center" vertical="center" wrapText="1"/>
      <protection locked="1" hidden="1"/>
    </xf>
    <xf numFmtId="0" fontId="9" fillId="7" borderId="82" xfId="0" applyFont="1" applyFill="1" applyBorder="1" applyAlignment="1">
      <alignment horizontal="center" vertical="center" wrapText="1" textRotation="90"/>
      <protection locked="1" hidden="1"/>
    </xf>
    <xf numFmtId="0" fontId="46" fillId="7" borderId="82" xfId="0" applyFont="1" applyFill="1" applyBorder="1" applyAlignment="1">
      <alignment horizontal="center" vertical="center" wrapText="1" textRotation="90"/>
      <protection locked="1" hidden="1"/>
    </xf>
    <xf numFmtId="0" fontId="47" fillId="7" borderId="82" xfId="0" applyFont="1" applyFill="1" applyBorder="1" applyAlignment="1">
      <alignment horizontal="center" vertical="center" wrapText="1" textRotation="90"/>
      <protection locked="1" hidden="1"/>
    </xf>
    <xf numFmtId="0" fontId="48" fillId="7" borderId="83" xfId="0" applyFont="1" applyFill="1" applyBorder="1" applyAlignment="1">
      <alignment vertical="center" wrapText="1"/>
      <protection locked="1" hidden="1"/>
    </xf>
    <xf numFmtId="0" fontId="48" fillId="7" borderId="84" xfId="0" applyFont="1" applyFill="1" applyBorder="1" applyAlignment="1">
      <alignment vertical="center" wrapText="1"/>
      <protection locked="1" hidden="1"/>
    </xf>
    <xf numFmtId="0" fontId="49" fillId="7" borderId="74" xfId="0" applyFont="1" applyFill="1" applyBorder="1" applyAlignment="1">
      <alignment horizontal="center" vertical="center" wrapText="1"/>
      <protection locked="1" hidden="1"/>
    </xf>
    <xf numFmtId="0" fontId="49" fillId="7" borderId="71" xfId="0" applyFont="1" applyFill="1" applyBorder="1" applyAlignment="1">
      <alignment horizontal="center" vertical="center" wrapText="1" textRotation="90"/>
      <protection locked="1" hidden="1"/>
    </xf>
    <xf numFmtId="0" fontId="50" fillId="7" borderId="37" xfId="0" applyFont="1" applyFill="1" applyBorder="1" applyAlignment="1">
      <alignment horizontal="center" vertical="center" wrapText="1"/>
      <protection locked="1" hidden="1"/>
    </xf>
    <xf numFmtId="0" fontId="45" fillId="22" borderId="80" xfId="0" applyFont="1" applyFill="1" applyBorder="1" applyAlignment="1">
      <alignment horizontal="center" vertical="center" wrapText="1"/>
      <protection locked="1" hidden="1"/>
    </xf>
    <xf numFmtId="0" fontId="45" fillId="22" borderId="81" xfId="0" applyFont="1" applyFill="1" applyBorder="1" applyAlignment="1">
      <alignment horizontal="center" vertical="center" wrapText="1"/>
      <protection locked="1" hidden="1"/>
    </xf>
    <xf numFmtId="0" fontId="9" fillId="22" borderId="82" xfId="0" applyFont="1" applyFill="1" applyBorder="1" applyAlignment="1">
      <alignment horizontal="center" vertical="center" wrapText="1" textRotation="90"/>
      <protection locked="1" hidden="1"/>
    </xf>
    <xf numFmtId="0" fontId="46" fillId="22" borderId="82" xfId="0" applyFont="1" applyFill="1" applyBorder="1" applyAlignment="1">
      <alignment horizontal="center" vertical="center" wrapText="1" textRotation="90"/>
      <protection locked="1" hidden="1"/>
    </xf>
    <xf numFmtId="0" fontId="47" fillId="22" borderId="82" xfId="0" applyFont="1" applyFill="1" applyBorder="1" applyAlignment="1">
      <alignment horizontal="center" vertical="center" wrapText="1" textRotation="90"/>
      <protection locked="1" hidden="1"/>
    </xf>
    <xf numFmtId="0" fontId="48" fillId="22" borderId="83" xfId="0" applyFont="1" applyFill="1" applyBorder="1" applyAlignment="1">
      <alignment vertical="center" wrapText="1"/>
      <protection locked="1" hidden="1"/>
    </xf>
    <xf numFmtId="0" fontId="48" fillId="22" borderId="84" xfId="0" applyFont="1" applyFill="1" applyBorder="1" applyAlignment="1">
      <alignment vertical="center" wrapText="1"/>
      <protection locked="1" hidden="1"/>
    </xf>
    <xf numFmtId="0" fontId="49" fillId="22" borderId="74" xfId="0" applyFont="1" applyFill="1" applyBorder="1" applyAlignment="1">
      <alignment horizontal="center" vertical="center" wrapText="1"/>
      <protection locked="1" hidden="1"/>
    </xf>
    <xf numFmtId="0" fontId="49" fillId="19" borderId="71" xfId="0" applyFont="1" applyFill="1" applyBorder="1" applyAlignment="1">
      <alignment horizontal="center" vertical="center" wrapText="1" textRotation="90"/>
      <protection locked="1" hidden="1"/>
    </xf>
    <xf numFmtId="0" fontId="50" fillId="19" borderId="37" xfId="0" applyFont="1" applyFill="1" applyBorder="1" applyAlignment="1">
      <alignment horizontal="center" vertical="center" wrapText="1"/>
      <protection locked="1" hidden="1"/>
    </xf>
    <xf numFmtId="0" fontId="51" fillId="20" borderId="87" xfId="0" applyFont="1" applyFill="1" applyBorder="1" applyAlignment="1">
      <alignment horizontal="center" vertical="center" wrapText="1" textRotation="90"/>
      <protection locked="1" hidden="1"/>
    </xf>
    <xf numFmtId="0" fontId="51" fillId="20" borderId="88" xfId="0" applyFont="1" applyFill="1" applyBorder="1" applyAlignment="1">
      <alignment horizontal="center" vertical="center" wrapText="1" textRotation="90"/>
      <protection locked="1" hidden="1"/>
    </xf>
    <xf numFmtId="0" fontId="49" fillId="20" borderId="88" xfId="0" applyFont="1" applyFill="1" applyBorder="1" applyAlignment="1">
      <alignment horizontal="center" vertical="center" wrapText="1"/>
      <protection locked="1" hidden="1"/>
    </xf>
    <xf numFmtId="0" fontId="49" fillId="20" borderId="88" xfId="0" applyFont="1" applyFill="1" applyBorder="1" applyAlignment="1">
      <alignment horizontal="center" vertical="center" wrapText="1" textRotation="90"/>
      <protection locked="1" hidden="1"/>
    </xf>
    <xf numFmtId="0" fontId="50" fillId="20" borderId="89" xfId="0" applyFont="1" applyFill="1" applyBorder="1" applyAlignment="1">
      <alignment horizontal="center" vertical="center" wrapText="1"/>
      <protection locked="1" hidden="1"/>
    </xf>
    <xf numFmtId="0" fontId="19" fillId="18" borderId="36" xfId="0" applyFont="1" applyFill="1" applyBorder="1" applyAlignment="1">
      <alignment horizontal="center" vertical="center" wrapText="1" textRotation="90"/>
      <protection locked="1" hidden="1"/>
    </xf>
    <xf numFmtId="0" fontId="19" fillId="18" borderId="74" xfId="0" applyFont="1" applyFill="1" applyBorder="1" applyAlignment="1">
      <alignment horizontal="center" vertical="center" wrapText="1" textRotation="90"/>
      <protection locked="1" hidden="1"/>
    </xf>
    <xf numFmtId="0" fontId="19" fillId="18" borderId="90" xfId="0" applyFont="1" applyFill="1" applyBorder="1" applyAlignment="1">
      <alignment horizontal="center" vertical="center" wrapText="1" textRotation="90"/>
      <protection locked="1" hidden="1"/>
    </xf>
    <xf numFmtId="0" fontId="19" fillId="18" borderId="91" xfId="0" applyFont="1" applyFill="1" applyBorder="1" applyAlignment="1">
      <alignment horizontal="center" vertical="center" wrapText="1" textRotation="90"/>
      <protection locked="1" hidden="1"/>
    </xf>
    <xf numFmtId="0" fontId="19" fillId="18" borderId="92" xfId="0" applyFont="1" applyFill="1" applyBorder="1" applyAlignment="1">
      <alignment horizontal="center" vertical="center" wrapText="1" textRotation="90"/>
      <protection locked="1" hidden="1"/>
    </xf>
    <xf numFmtId="0" fontId="41" fillId="18" borderId="45" xfId="0" applyFont="1" applyFill="1" applyBorder="1" applyAlignment="1">
      <alignment horizontal="center" vertical="center" wrapText="1"/>
      <protection locked="1" hidden="1"/>
    </xf>
    <xf numFmtId="0" fontId="52" fillId="18" borderId="63" xfId="0" applyFont="1" applyFill="1" applyBorder="1" applyAlignment="1">
      <alignment vertical="center" wrapText="1" textRotation="90"/>
      <protection locked="1" hidden="1"/>
    </xf>
    <xf numFmtId="0" fontId="52" fillId="18" borderId="64" xfId="0" applyFont="1" applyFill="1" applyBorder="1" applyAlignment="1">
      <alignment vertical="center" wrapText="1" textRotation="90"/>
      <protection locked="1" hidden="1"/>
    </xf>
    <xf numFmtId="0" fontId="53" fillId="18" borderId="64" xfId="0" applyFont="1" applyFill="1" applyBorder="1" applyAlignment="1">
      <alignment vertical="center" wrapText="1" textRotation="90"/>
      <protection locked="1" hidden="1"/>
    </xf>
    <xf numFmtId="0" fontId="53" fillId="18" borderId="65" xfId="0" applyFont="1" applyFill="1" applyBorder="1" applyAlignment="1">
      <alignment vertical="center" wrapText="1" textRotation="90"/>
      <protection locked="1" hidden="1"/>
    </xf>
    <xf numFmtId="0" fontId="43" fillId="18" borderId="93" xfId="0" applyFont="1" applyFill="1" applyBorder="1" applyAlignment="1">
      <alignment horizontal="center" vertical="center" wrapText="1" textRotation="90"/>
      <protection locked="1" hidden="1"/>
    </xf>
    <xf numFmtId="0" fontId="19" fillId="18" borderId="26" xfId="0" applyFont="1" applyFill="1" applyBorder="1" applyAlignment="1">
      <alignment horizontal="center" vertical="center" wrapText="1"/>
      <protection locked="1" hidden="1"/>
    </xf>
    <xf numFmtId="0" fontId="19" fillId="18" borderId="27" xfId="0" applyFont="1" applyFill="1" applyBorder="1" applyAlignment="1">
      <alignment horizontal="center" vertical="center" wrapText="1"/>
      <protection locked="1" hidden="1"/>
    </xf>
    <xf numFmtId="0" fontId="24" fillId="18" borderId="27" xfId="0" applyFont="1" applyFill="1" applyBorder="1" applyAlignment="1">
      <alignment horizontal="center" vertical="center" wrapText="1"/>
      <protection locked="1" hidden="1"/>
    </xf>
    <xf numFmtId="0" fontId="19" fillId="18" borderId="76" xfId="0" applyFont="1" applyFill="1" applyBorder="1" applyAlignment="1">
      <alignment horizontal="center" vertical="center" wrapText="1"/>
      <protection locked="1" hidden="1"/>
    </xf>
    <xf numFmtId="0" fontId="45" fillId="12" borderId="94" xfId="0" applyFont="1" applyFill="1" applyBorder="1" applyAlignment="1">
      <alignment vertical="center" wrapText="1" textRotation="90"/>
      <protection locked="1" hidden="1"/>
    </xf>
    <xf numFmtId="0" fontId="45" fillId="12" borderId="95" xfId="0" applyFont="1" applyFill="1" applyBorder="1" applyAlignment="1">
      <alignment vertical="center" wrapText="1" textRotation="90"/>
      <protection locked="1" hidden="1"/>
    </xf>
    <xf numFmtId="0" fontId="45" fillId="12" borderId="96" xfId="0" applyFont="1" applyFill="1" applyBorder="1" applyAlignment="1">
      <alignment vertical="center" wrapText="1" textRotation="90"/>
      <protection locked="1" hidden="1"/>
    </xf>
    <xf numFmtId="0" fontId="43" fillId="12" borderId="97" xfId="0" applyFont="1" applyFill="1" applyBorder="1" applyAlignment="1">
      <alignment horizontal="center" vertical="center" wrapText="1" textRotation="90"/>
      <protection locked="1" hidden="1"/>
    </xf>
    <xf numFmtId="0" fontId="47" fillId="12" borderId="82" xfId="0" applyFont="1" applyFill="1" applyBorder="1" applyAlignment="1">
      <alignment vertical="center" wrapText="1" textRotation="90"/>
      <protection locked="1" hidden="1"/>
    </xf>
    <xf numFmtId="0" fontId="49" fillId="12" borderId="90" xfId="0" applyFont="1" applyFill="1" applyBorder="1" applyAlignment="1">
      <alignment horizontal="center" vertical="center" wrapText="1" textRotation="90"/>
      <protection locked="1" hidden="1"/>
    </xf>
    <xf numFmtId="0" fontId="54" fillId="12" borderId="37" xfId="0" applyFont="1" applyFill="1" applyBorder="1" applyAlignment="1">
      <alignment horizontal="center" vertical="center" wrapText="1" textRotation="90"/>
      <protection locked="1" hidden="1"/>
    </xf>
    <xf numFmtId="0" fontId="45" fillId="13" borderId="94" xfId="0" applyFont="1" applyFill="1" applyBorder="1" applyAlignment="1">
      <alignment vertical="center" wrapText="1" textRotation="90"/>
      <protection locked="1" hidden="1"/>
    </xf>
    <xf numFmtId="0" fontId="45" fillId="13" borderId="95" xfId="0" applyFont="1" applyFill="1" applyBorder="1" applyAlignment="1">
      <alignment vertical="center" wrapText="1" textRotation="90"/>
      <protection locked="1" hidden="1"/>
    </xf>
    <xf numFmtId="0" fontId="45" fillId="13" borderId="96" xfId="0" applyFont="1" applyFill="1" applyBorder="1" applyAlignment="1">
      <alignment vertical="center" wrapText="1" textRotation="90"/>
      <protection locked="1" hidden="1"/>
    </xf>
    <xf numFmtId="0" fontId="43" fillId="13" borderId="97" xfId="0" applyFont="1" applyFill="1" applyBorder="1" applyAlignment="1">
      <alignment horizontal="center" vertical="center" wrapText="1" textRotation="90"/>
      <protection locked="1" hidden="1"/>
    </xf>
    <xf numFmtId="0" fontId="47" fillId="13" borderId="82" xfId="0" applyFont="1" applyFill="1" applyBorder="1" applyAlignment="1">
      <alignment vertical="center" wrapText="1" textRotation="90"/>
      <protection locked="1" hidden="1"/>
    </xf>
    <xf numFmtId="0" fontId="49" fillId="13" borderId="90" xfId="0" applyFont="1" applyFill="1" applyBorder="1" applyAlignment="1">
      <alignment horizontal="center" vertical="center" wrapText="1" textRotation="90"/>
      <protection locked="1" hidden="1"/>
    </xf>
    <xf numFmtId="0" fontId="54" fillId="13" borderId="37" xfId="0" applyFont="1" applyFill="1" applyBorder="1" applyAlignment="1">
      <alignment horizontal="center" vertical="center" wrapText="1" textRotation="90"/>
      <protection locked="1" hidden="1"/>
    </xf>
    <xf numFmtId="0" fontId="45" fillId="14" borderId="94" xfId="0" applyFont="1" applyFill="1" applyBorder="1" applyAlignment="1">
      <alignment vertical="center" wrapText="1" textRotation="90"/>
      <protection locked="1" hidden="1"/>
    </xf>
    <xf numFmtId="0" fontId="45" fillId="14" borderId="95" xfId="0" applyFont="1" applyFill="1" applyBorder="1" applyAlignment="1">
      <alignment vertical="center" wrapText="1" textRotation="90"/>
      <protection locked="1" hidden="1"/>
    </xf>
    <xf numFmtId="0" fontId="45" fillId="14" borderId="96" xfId="0" applyFont="1" applyFill="1" applyBorder="1" applyAlignment="1">
      <alignment vertical="center" wrapText="1" textRotation="90"/>
      <protection locked="1" hidden="1"/>
    </xf>
    <xf numFmtId="0" fontId="43" fillId="14" borderId="98" xfId="0" applyFont="1" applyFill="1" applyBorder="1" applyAlignment="1">
      <alignment horizontal="center" vertical="center" wrapText="1" textRotation="90"/>
      <protection locked="1" hidden="1"/>
    </xf>
    <xf numFmtId="0" fontId="43" fillId="14" borderId="98" xfId="0" applyFont="1" applyFill="1" applyBorder="1" applyAlignment="1">
      <alignment horizontal="center" vertical="center" wrapText="1" textRotation="90"/>
      <protection locked="0" hidden="0"/>
    </xf>
    <xf numFmtId="0" fontId="47" fillId="14" borderId="82" xfId="0" applyFont="1" applyFill="1" applyBorder="1" applyAlignment="1">
      <alignment vertical="center" wrapText="1" textRotation="90"/>
      <protection locked="1" hidden="1"/>
    </xf>
    <xf numFmtId="0" fontId="47" fillId="14" borderId="99" xfId="0" applyFont="1" applyFill="1" applyBorder="1" applyAlignment="1">
      <alignment horizontal="center" vertical="center" wrapText="1" textRotation="90"/>
      <protection locked="1" hidden="1"/>
    </xf>
    <xf numFmtId="0" fontId="49" fillId="14" borderId="90" xfId="0" applyFont="1" applyFill="1" applyBorder="1" applyAlignment="1">
      <alignment horizontal="center" vertical="center" wrapText="1" textRotation="90"/>
      <protection locked="1" hidden="1"/>
    </xf>
    <xf numFmtId="0" fontId="54" fillId="14" borderId="37" xfId="0" applyFont="1" applyFill="1" applyBorder="1" applyAlignment="1">
      <alignment horizontal="center" vertical="center" wrapText="1" textRotation="90"/>
      <protection locked="1" hidden="1"/>
    </xf>
    <xf numFmtId="0" fontId="45" fillId="15" borderId="94" xfId="0" applyFont="1" applyFill="1" applyBorder="1" applyAlignment="1">
      <alignment vertical="center" wrapText="1" textRotation="90"/>
      <protection locked="1" hidden="1"/>
    </xf>
    <xf numFmtId="0" fontId="45" fillId="15" borderId="95" xfId="0" applyFont="1" applyFill="1" applyBorder="1" applyAlignment="1">
      <alignment vertical="center" wrapText="1" textRotation="90"/>
      <protection locked="1" hidden="1"/>
    </xf>
    <xf numFmtId="0" fontId="45" fillId="15" borderId="96" xfId="0" applyFont="1" applyFill="1" applyBorder="1" applyAlignment="1">
      <alignment vertical="center" wrapText="1" textRotation="90"/>
      <protection locked="1" hidden="1"/>
    </xf>
    <xf numFmtId="0" fontId="43" fillId="15" borderId="98" xfId="0" applyFont="1" applyFill="1" applyBorder="1" applyAlignment="1">
      <alignment horizontal="center" vertical="center" wrapText="1" textRotation="90"/>
      <protection locked="1" hidden="1"/>
    </xf>
    <xf numFmtId="0" fontId="43" fillId="15" borderId="98" xfId="0" applyFont="1" applyFill="1" applyBorder="1" applyAlignment="1">
      <alignment horizontal="center" vertical="center" wrapText="1" textRotation="90"/>
      <protection locked="0" hidden="0"/>
    </xf>
    <xf numFmtId="0" fontId="47" fillId="15" borderId="82" xfId="0" applyFont="1" applyFill="1" applyBorder="1" applyAlignment="1">
      <alignment vertical="center" wrapText="1" textRotation="90"/>
      <protection locked="1" hidden="1"/>
    </xf>
    <xf numFmtId="0" fontId="47" fillId="15" borderId="99" xfId="0" applyFont="1" applyFill="1" applyBorder="1" applyAlignment="1">
      <alignment horizontal="center" vertical="center" wrapText="1" textRotation="90"/>
      <protection locked="1" hidden="1"/>
    </xf>
    <xf numFmtId="0" fontId="49" fillId="15" borderId="90" xfId="0" applyFont="1" applyFill="1" applyBorder="1" applyAlignment="1">
      <alignment horizontal="center" vertical="center" wrapText="1" textRotation="90"/>
      <protection locked="1" hidden="1"/>
    </xf>
    <xf numFmtId="0" fontId="54" fillId="15" borderId="37" xfId="0" applyFont="1" applyFill="1" applyBorder="1" applyAlignment="1">
      <alignment horizontal="center" vertical="center" wrapText="1" textRotation="90"/>
      <protection locked="1" hidden="1"/>
    </xf>
    <xf numFmtId="0" fontId="45" fillId="21" borderId="94" xfId="0" applyFont="1" applyFill="1" applyBorder="1" applyAlignment="1">
      <alignment vertical="center" wrapText="1" textRotation="90"/>
      <protection locked="1" hidden="1"/>
    </xf>
    <xf numFmtId="0" fontId="45" fillId="21" borderId="95" xfId="0" applyFont="1" applyFill="1" applyBorder="1" applyAlignment="1">
      <alignment vertical="center" wrapText="1" textRotation="90"/>
      <protection locked="1" hidden="1"/>
    </xf>
    <xf numFmtId="0" fontId="45" fillId="21" borderId="96" xfId="0" applyFont="1" applyFill="1" applyBorder="1" applyAlignment="1">
      <alignment vertical="center" wrapText="1" textRotation="90"/>
      <protection locked="1" hidden="1"/>
    </xf>
    <xf numFmtId="0" fontId="43" fillId="21" borderId="98" xfId="0" applyFont="1" applyFill="1" applyBorder="1" applyAlignment="1">
      <alignment horizontal="center" vertical="center" wrapText="1" textRotation="90"/>
      <protection locked="1" hidden="1"/>
    </xf>
    <xf numFmtId="0" fontId="43" fillId="21" borderId="98" xfId="0" applyFont="1" applyFill="1" applyBorder="1" applyAlignment="1">
      <alignment horizontal="center" vertical="center" wrapText="1" textRotation="90"/>
      <protection locked="0" hidden="0"/>
    </xf>
    <xf numFmtId="0" fontId="47" fillId="21" borderId="82" xfId="0" applyFont="1" applyFill="1" applyBorder="1" applyAlignment="1">
      <alignment vertical="center" wrapText="1" textRotation="90"/>
      <protection locked="1" hidden="1"/>
    </xf>
    <xf numFmtId="0" fontId="47" fillId="21" borderId="99" xfId="0" applyFont="1" applyFill="1" applyBorder="1" applyAlignment="1">
      <alignment horizontal="center" vertical="center" wrapText="1" textRotation="90"/>
      <protection locked="1" hidden="1"/>
    </xf>
    <xf numFmtId="0" fontId="49" fillId="11" borderId="90" xfId="0" applyFont="1" applyFill="1" applyBorder="1" applyAlignment="1">
      <alignment horizontal="center" vertical="center" wrapText="1" textRotation="90"/>
      <protection locked="1" hidden="1"/>
    </xf>
    <xf numFmtId="0" fontId="54" fillId="11" borderId="37" xfId="0" applyFont="1" applyFill="1" applyBorder="1" applyAlignment="1">
      <alignment horizontal="center" vertical="center" wrapText="1" textRotation="90"/>
      <protection locked="1" hidden="1"/>
    </xf>
    <xf numFmtId="0" fontId="45" fillId="16" borderId="94" xfId="0" applyFont="1" applyFill="1" applyBorder="1" applyAlignment="1">
      <alignment vertical="center" wrapText="1" textRotation="90"/>
      <protection locked="1" hidden="1"/>
    </xf>
    <xf numFmtId="0" fontId="45" fillId="16" borderId="95" xfId="0" applyFont="1" applyFill="1" applyBorder="1" applyAlignment="1">
      <alignment vertical="center" wrapText="1" textRotation="90"/>
      <protection locked="1" hidden="1"/>
    </xf>
    <xf numFmtId="0" fontId="45" fillId="16" borderId="96" xfId="0" applyFont="1" applyFill="1" applyBorder="1" applyAlignment="1">
      <alignment vertical="center" wrapText="1" textRotation="90"/>
      <protection locked="1" hidden="1"/>
    </xf>
    <xf numFmtId="0" fontId="43" fillId="16" borderId="98" xfId="0" applyFont="1" applyFill="1" applyBorder="1" applyAlignment="1">
      <alignment horizontal="center" vertical="center" wrapText="1" textRotation="90"/>
      <protection locked="1" hidden="1"/>
    </xf>
    <xf numFmtId="0" fontId="43" fillId="16" borderId="98" xfId="0" applyFont="1" applyFill="1" applyBorder="1" applyAlignment="1">
      <alignment horizontal="center" vertical="center" wrapText="1" textRotation="90"/>
      <protection locked="0" hidden="0"/>
    </xf>
    <xf numFmtId="0" fontId="47" fillId="16" borderId="82" xfId="0" applyFont="1" applyFill="1" applyBorder="1" applyAlignment="1">
      <alignment vertical="center" wrapText="1" textRotation="90"/>
      <protection locked="1" hidden="1"/>
    </xf>
    <xf numFmtId="0" fontId="47" fillId="16" borderId="99" xfId="0" applyFont="1" applyFill="1" applyBorder="1" applyAlignment="1">
      <alignment horizontal="center" vertical="center" wrapText="1" textRotation="90"/>
      <protection locked="1" hidden="1"/>
    </xf>
    <xf numFmtId="0" fontId="49" fillId="16" borderId="90" xfId="0" applyFont="1" applyFill="1" applyBorder="1" applyAlignment="1">
      <alignment horizontal="center" vertical="center" wrapText="1" textRotation="90"/>
      <protection locked="1" hidden="1"/>
    </xf>
    <xf numFmtId="0" fontId="54" fillId="16" borderId="37" xfId="0" applyFont="1" applyFill="1" applyBorder="1" applyAlignment="1">
      <alignment horizontal="center" vertical="center" wrapText="1" textRotation="90"/>
      <protection locked="1" hidden="1"/>
    </xf>
    <xf numFmtId="0" fontId="45" fillId="17" borderId="94" xfId="0" applyFont="1" applyFill="1" applyBorder="1" applyAlignment="1">
      <alignment vertical="center" wrapText="1" textRotation="90"/>
      <protection locked="1" hidden="1"/>
    </xf>
    <xf numFmtId="0" fontId="45" fillId="17" borderId="95" xfId="0" applyFont="1" applyFill="1" applyBorder="1" applyAlignment="1">
      <alignment vertical="center" wrapText="1" textRotation="90"/>
      <protection locked="1" hidden="1"/>
    </xf>
    <xf numFmtId="0" fontId="45" fillId="17" borderId="96" xfId="0" applyFont="1" applyFill="1" applyBorder="1" applyAlignment="1">
      <alignment vertical="center" wrapText="1" textRotation="90"/>
      <protection locked="1" hidden="1"/>
    </xf>
    <xf numFmtId="0" fontId="43" fillId="17" borderId="98" xfId="0" applyFont="1" applyFill="1" applyBorder="1" applyAlignment="1">
      <alignment horizontal="center" vertical="center" wrapText="1" textRotation="90"/>
      <protection locked="1" hidden="1"/>
    </xf>
    <xf numFmtId="0" fontId="43" fillId="17" borderId="98" xfId="0" applyFont="1" applyFill="1" applyBorder="1" applyAlignment="1">
      <alignment horizontal="center" vertical="center" wrapText="1" textRotation="90"/>
      <protection locked="0" hidden="0"/>
    </xf>
    <xf numFmtId="0" fontId="47" fillId="17" borderId="82" xfId="0" applyFont="1" applyFill="1" applyBorder="1" applyAlignment="1">
      <alignment vertical="center" wrapText="1" textRotation="90"/>
      <protection locked="1" hidden="1"/>
    </xf>
    <xf numFmtId="0" fontId="47" fillId="17" borderId="99" xfId="0" applyFont="1" applyFill="1" applyBorder="1" applyAlignment="1">
      <alignment horizontal="center" vertical="center" wrapText="1" textRotation="90"/>
      <protection locked="1" hidden="1"/>
    </xf>
    <xf numFmtId="0" fontId="49" fillId="17" borderId="90" xfId="0" applyFont="1" applyFill="1" applyBorder="1" applyAlignment="1">
      <alignment horizontal="center" vertical="center" wrapText="1" textRotation="90"/>
      <protection locked="1" hidden="1"/>
    </xf>
    <xf numFmtId="0" fontId="54" fillId="17" borderId="37" xfId="0" applyFont="1" applyFill="1" applyBorder="1" applyAlignment="1">
      <alignment horizontal="center" vertical="center" wrapText="1" textRotation="90"/>
      <protection locked="1" hidden="1"/>
    </xf>
    <xf numFmtId="0" fontId="45" fillId="18" borderId="94" xfId="0" applyFont="1" applyFill="1" applyBorder="1" applyAlignment="1">
      <alignment vertical="center" wrapText="1" textRotation="90"/>
      <protection locked="1" hidden="1"/>
    </xf>
    <xf numFmtId="0" fontId="45" fillId="18" borderId="95" xfId="0" applyFont="1" applyFill="1" applyBorder="1" applyAlignment="1">
      <alignment vertical="center" wrapText="1" textRotation="90"/>
      <protection locked="1" hidden="1"/>
    </xf>
    <xf numFmtId="0" fontId="45" fillId="18" borderId="96" xfId="0" applyFont="1" applyFill="1" applyBorder="1" applyAlignment="1">
      <alignment vertical="center" wrapText="1" textRotation="90"/>
      <protection locked="1" hidden="1"/>
    </xf>
    <xf numFmtId="0" fontId="43" fillId="18" borderId="98" xfId="0" applyFont="1" applyFill="1" applyBorder="1" applyAlignment="1">
      <alignment horizontal="center" vertical="center" wrapText="1" textRotation="90"/>
      <protection locked="1" hidden="1"/>
    </xf>
    <xf numFmtId="0" fontId="43" fillId="18" borderId="98" xfId="0" applyFont="1" applyFill="1" applyBorder="1" applyAlignment="1">
      <alignment horizontal="center" vertical="center" wrapText="1" textRotation="90"/>
      <protection locked="0" hidden="0"/>
    </xf>
    <xf numFmtId="0" fontId="47" fillId="18" borderId="82" xfId="0" applyFont="1" applyFill="1" applyBorder="1" applyAlignment="1">
      <alignment vertical="center" wrapText="1" textRotation="90"/>
      <protection locked="1" hidden="1"/>
    </xf>
    <xf numFmtId="0" fontId="47" fillId="18" borderId="99" xfId="0" applyFont="1" applyFill="1" applyBorder="1" applyAlignment="1">
      <alignment horizontal="center" vertical="center" wrapText="1" textRotation="90"/>
      <protection locked="1" hidden="1"/>
    </xf>
    <xf numFmtId="0" fontId="49" fillId="18" borderId="90" xfId="0" applyFont="1" applyFill="1" applyBorder="1" applyAlignment="1">
      <alignment horizontal="center" vertical="center" wrapText="1" textRotation="90"/>
      <protection locked="1" hidden="1"/>
    </xf>
    <xf numFmtId="0" fontId="54" fillId="18" borderId="72" xfId="0" applyFont="1" applyFill="1" applyBorder="1" applyAlignment="1">
      <alignment horizontal="center" vertical="center" wrapText="1" textRotation="90"/>
      <protection locked="1" hidden="1"/>
    </xf>
    <xf numFmtId="0" fontId="45" fillId="7" borderId="94" xfId="0" applyFont="1" applyFill="1" applyBorder="1" applyAlignment="1">
      <alignment vertical="center" wrapText="1" textRotation="90"/>
      <protection locked="1" hidden="1"/>
    </xf>
    <xf numFmtId="0" fontId="45" fillId="7" borderId="95" xfId="0" applyFont="1" applyFill="1" applyBorder="1" applyAlignment="1">
      <alignment vertical="center" wrapText="1" textRotation="90"/>
      <protection locked="1" hidden="1"/>
    </xf>
    <xf numFmtId="0" fontId="45" fillId="7" borderId="96" xfId="0" applyFont="1" applyFill="1" applyBorder="1" applyAlignment="1">
      <alignment vertical="center" wrapText="1" textRotation="90"/>
      <protection locked="1" hidden="1"/>
    </xf>
    <xf numFmtId="0" fontId="43" fillId="7" borderId="97" xfId="0" applyFont="1" applyFill="1" applyBorder="1" applyAlignment="1">
      <alignment horizontal="center" vertical="center" wrapText="1" textRotation="90"/>
      <protection locked="1" hidden="1"/>
    </xf>
    <xf numFmtId="0" fontId="47" fillId="7" borderId="82" xfId="0" applyFont="1" applyFill="1" applyBorder="1" applyAlignment="1">
      <alignment vertical="center" wrapText="1" textRotation="90"/>
      <protection locked="1" hidden="1"/>
    </xf>
    <xf numFmtId="0" fontId="49" fillId="7" borderId="90" xfId="0" applyFont="1" applyFill="1" applyBorder="1" applyAlignment="1">
      <alignment horizontal="center" vertical="center" wrapText="1" textRotation="90"/>
      <protection locked="1" hidden="1"/>
    </xf>
    <xf numFmtId="0" fontId="54" fillId="7" borderId="72" xfId="0" applyFont="1" applyFill="1" applyBorder="1" applyAlignment="1">
      <alignment horizontal="center" vertical="center" wrapText="1" textRotation="90"/>
      <protection locked="1" hidden="1"/>
    </xf>
    <xf numFmtId="0" fontId="45" fillId="22" borderId="94" xfId="0" applyFont="1" applyFill="1" applyBorder="1" applyAlignment="1">
      <alignment vertical="center" wrapText="1" textRotation="90"/>
      <protection locked="1" hidden="1"/>
    </xf>
    <xf numFmtId="0" fontId="45" fillId="22" borderId="95" xfId="0" applyFont="1" applyFill="1" applyBorder="1" applyAlignment="1">
      <alignment vertical="center" wrapText="1" textRotation="90"/>
      <protection locked="1" hidden="1"/>
    </xf>
    <xf numFmtId="0" fontId="45" fillId="22" borderId="96" xfId="0" applyFont="1" applyFill="1" applyBorder="1" applyAlignment="1">
      <alignment vertical="center" wrapText="1" textRotation="90"/>
      <protection locked="1" hidden="1"/>
    </xf>
    <xf numFmtId="0" fontId="43" fillId="22" borderId="97" xfId="0" applyFont="1" applyFill="1" applyBorder="1" applyAlignment="1">
      <alignment horizontal="center" vertical="center" wrapText="1" textRotation="90"/>
      <protection locked="1" hidden="1"/>
    </xf>
    <xf numFmtId="0" fontId="47" fillId="22" borderId="82" xfId="0" applyFont="1" applyFill="1" applyBorder="1" applyAlignment="1">
      <alignment vertical="center" wrapText="1" textRotation="90"/>
      <protection locked="1" hidden="1"/>
    </xf>
    <xf numFmtId="0" fontId="49" fillId="19" borderId="90" xfId="0" applyFont="1" applyFill="1" applyBorder="1" applyAlignment="1">
      <alignment horizontal="center" vertical="center" wrapText="1" textRotation="90"/>
      <protection locked="1" hidden="1"/>
    </xf>
    <xf numFmtId="0" fontId="54" fillId="19" borderId="72" xfId="0" applyFont="1" applyFill="1" applyBorder="1" applyAlignment="1">
      <alignment horizontal="center" vertical="center" wrapText="1" textRotation="90"/>
      <protection locked="1" hidden="1"/>
    </xf>
    <xf numFmtId="0" fontId="55" fillId="20" borderId="89" xfId="0" applyFont="1" applyFill="1" applyBorder="1" applyAlignment="1">
      <alignment horizontal="center" vertical="center" wrapText="1" textRotation="90"/>
      <protection locked="1" hidden="1"/>
    </xf>
    <xf numFmtId="0" fontId="52" fillId="18" borderId="77" xfId="0" applyFont="1" applyFill="1" applyBorder="1" applyAlignment="1">
      <alignment vertical="center" wrapText="1" textRotation="90"/>
      <protection locked="1" hidden="1"/>
    </xf>
    <xf numFmtId="0" fontId="52" fillId="18" borderId="78" xfId="0" applyFont="1" applyFill="1" applyBorder="1" applyAlignment="1">
      <alignment vertical="center" wrapText="1" textRotation="90"/>
      <protection locked="1" hidden="1"/>
    </xf>
    <xf numFmtId="0" fontId="53" fillId="18" borderId="78" xfId="0" applyFont="1" applyFill="1" applyBorder="1" applyAlignment="1">
      <alignment vertical="center" wrapText="1" textRotation="90"/>
      <protection locked="1" hidden="1"/>
    </xf>
    <xf numFmtId="0" fontId="53" fillId="18" borderId="79" xfId="0" applyFont="1" applyFill="1" applyBorder="1" applyAlignment="1">
      <alignment vertical="center" wrapText="1" textRotation="90"/>
      <protection locked="1" hidden="1"/>
    </xf>
    <xf numFmtId="0" fontId="19" fillId="18" borderId="100" xfId="0" applyFont="1" applyFill="1" applyBorder="1" applyAlignment="1">
      <alignment horizontal="center" vertical="center" wrapText="1"/>
      <protection locked="1" hidden="1"/>
    </xf>
    <xf numFmtId="0" fontId="19" fillId="18" borderId="101" xfId="0" applyFont="1" applyFill="1" applyBorder="1" applyAlignment="1">
      <alignment horizontal="center" vertical="center" wrapText="1"/>
      <protection locked="1" hidden="1"/>
    </xf>
    <xf numFmtId="0" fontId="24" fillId="18" borderId="101" xfId="0" applyFont="1" applyFill="1" applyBorder="1" applyAlignment="1">
      <alignment horizontal="center" vertical="center" wrapText="1"/>
      <protection locked="1" hidden="1"/>
    </xf>
    <xf numFmtId="0" fontId="19" fillId="18" borderId="102" xfId="0" applyFont="1" applyFill="1" applyBorder="1" applyAlignment="1">
      <alignment horizontal="center" vertical="center" wrapText="1"/>
      <protection locked="1" hidden="1"/>
    </xf>
    <xf numFmtId="0" fontId="56" fillId="12" borderId="103" xfId="0" applyFont="1" applyFill="1" applyBorder="1" applyAlignment="1">
      <alignment horizontal="center" vertical="center" wrapText="1"/>
      <protection locked="0" hidden="0"/>
    </xf>
    <xf numFmtId="0" fontId="56" fillId="12" borderId="104" xfId="0" applyFont="1" applyFill="1" applyBorder="1" applyAlignment="1">
      <alignment horizontal="center" vertical="center" wrapText="1"/>
      <protection locked="0" hidden="0"/>
    </xf>
    <xf numFmtId="0" fontId="53" fillId="12" borderId="104" xfId="0" applyFont="1" applyFill="1" applyBorder="1" applyAlignment="1">
      <alignment horizontal="center" vertical="center" wrapText="1"/>
      <protection locked="0" hidden="0"/>
    </xf>
    <xf numFmtId="0" fontId="9" fillId="12" borderId="101" xfId="0" applyFont="1" applyFill="1" applyBorder="1" applyAlignment="1">
      <alignment horizontal="center" vertical="center" wrapText="1"/>
      <protection locked="0" hidden="0"/>
    </xf>
    <xf numFmtId="0" fontId="46" fillId="12" borderId="105" xfId="0" applyFont="1" applyFill="1" applyBorder="1" applyAlignment="1">
      <alignment horizontal="center" vertical="center" wrapText="1"/>
      <protection locked="0" hidden="0"/>
    </xf>
    <xf numFmtId="0" fontId="9" fillId="12" borderId="106" xfId="0" applyFont="1" applyFill="1" applyBorder="1" applyAlignment="1">
      <alignment horizontal="center" vertical="center" wrapText="1"/>
      <protection locked="1" hidden="1"/>
    </xf>
    <xf numFmtId="0" fontId="46" fillId="12" borderId="46" xfId="0" applyFont="1" applyFill="1" applyBorder="1" applyAlignment="1">
      <alignment horizontal="center" vertical="center" wrapText="1"/>
      <protection locked="0" hidden="0"/>
    </xf>
    <xf numFmtId="0" fontId="46" fillId="12" borderId="107" xfId="0" applyFont="1" applyFill="1" applyBorder="1" applyAlignment="1">
      <alignment horizontal="center" vertical="center" wrapText="1"/>
      <protection locked="0" hidden="0"/>
    </xf>
    <xf numFmtId="0" fontId="9" fillId="12" borderId="107" xfId="0" applyFont="1" applyFill="1" applyBorder="1" applyAlignment="1">
      <alignment horizontal="center" vertical="center" wrapText="1"/>
      <protection locked="1" hidden="1"/>
    </xf>
    <xf numFmtId="0" fontId="57" fillId="12" borderId="107" xfId="0" applyFont="1" applyFill="1" applyBorder="1" applyAlignment="1">
      <alignment horizontal="center" vertical="center" wrapText="1"/>
      <protection locked="1" hidden="1"/>
    </xf>
    <xf numFmtId="0" fontId="49" fillId="12" borderId="101" xfId="0" applyFont="1" applyFill="1" applyBorder="1" applyAlignment="1">
      <alignment horizontal="center" vertical="center" wrapText="1" textRotation="90"/>
      <protection locked="1" hidden="1"/>
    </xf>
    <xf numFmtId="0" fontId="54" fillId="12" borderId="42" xfId="0" applyFont="1" applyFill="1" applyBorder="1" applyAlignment="1">
      <alignment horizontal="center" vertical="center" wrapText="1" textRotation="90"/>
      <protection locked="1" hidden="1"/>
    </xf>
    <xf numFmtId="0" fontId="56" fillId="13" borderId="103" xfId="0" applyFont="1" applyFill="1" applyBorder="1" applyAlignment="1">
      <alignment horizontal="center" vertical="center" wrapText="1"/>
      <protection locked="0" hidden="0"/>
    </xf>
    <xf numFmtId="0" fontId="56" fillId="13" borderId="104" xfId="0" applyFont="1" applyFill="1" applyBorder="1" applyAlignment="1">
      <alignment horizontal="center" vertical="center" wrapText="1"/>
      <protection locked="0" hidden="0"/>
    </xf>
    <xf numFmtId="0" fontId="53" fillId="13" borderId="104" xfId="0" applyFont="1" applyFill="1" applyBorder="1" applyAlignment="1">
      <alignment horizontal="center" vertical="center" wrapText="1"/>
      <protection locked="0" hidden="0"/>
    </xf>
    <xf numFmtId="0" fontId="9" fillId="13" borderId="101" xfId="0" applyFont="1" applyFill="1" applyBorder="1" applyAlignment="1">
      <alignment horizontal="center" vertical="center" wrapText="1"/>
      <protection locked="0" hidden="0"/>
    </xf>
    <xf numFmtId="0" fontId="46" fillId="13" borderId="105" xfId="0" applyFont="1" applyFill="1" applyBorder="1" applyAlignment="1">
      <alignment horizontal="center" vertical="center" wrapText="1"/>
      <protection locked="0" hidden="0"/>
    </xf>
    <xf numFmtId="0" fontId="9" fillId="13" borderId="106" xfId="0" applyFont="1" applyFill="1" applyBorder="1" applyAlignment="1">
      <alignment horizontal="center" vertical="center" wrapText="1"/>
      <protection locked="1" hidden="1"/>
    </xf>
    <xf numFmtId="0" fontId="46" fillId="13" borderId="46" xfId="0" applyFont="1" applyFill="1" applyBorder="1" applyAlignment="1">
      <alignment horizontal="center" vertical="center" wrapText="1"/>
      <protection locked="0" hidden="0"/>
    </xf>
    <xf numFmtId="0" fontId="46" fillId="13" borderId="107" xfId="0" applyFont="1" applyFill="1" applyBorder="1" applyAlignment="1">
      <alignment horizontal="center" vertical="center" wrapText="1"/>
      <protection locked="0" hidden="0"/>
    </xf>
    <xf numFmtId="0" fontId="9" fillId="13" borderId="107" xfId="0" applyFont="1" applyFill="1" applyBorder="1" applyAlignment="1">
      <alignment horizontal="center" vertical="center" wrapText="1"/>
      <protection locked="1" hidden="1"/>
    </xf>
    <xf numFmtId="0" fontId="57" fillId="13" borderId="107" xfId="0" applyFont="1" applyFill="1" applyBorder="1" applyAlignment="1">
      <alignment horizontal="center" vertical="center" wrapText="1"/>
      <protection locked="1" hidden="1"/>
    </xf>
    <xf numFmtId="0" fontId="49" fillId="13" borderId="101" xfId="0" applyFont="1" applyFill="1" applyBorder="1" applyAlignment="1">
      <alignment horizontal="center" vertical="center" wrapText="1" textRotation="90"/>
      <protection locked="1" hidden="1"/>
    </xf>
    <xf numFmtId="0" fontId="54" fillId="13" borderId="42" xfId="0" applyFont="1" applyFill="1" applyBorder="1" applyAlignment="1">
      <alignment horizontal="center" vertical="center" wrapText="1" textRotation="90"/>
      <protection locked="1" hidden="1"/>
    </xf>
    <xf numFmtId="0" fontId="26" fillId="3" borderId="108" xfId="0" applyFont="1" applyFill="1" applyBorder="1" applyAlignment="1">
      <alignment horizontal="center" vertical="center" wrapText="1" textRotation="90"/>
      <protection locked="0" hidden="0"/>
    </xf>
    <xf numFmtId="0" fontId="43" fillId="14" borderId="103" xfId="0" applyFont="1" applyFill="1" applyBorder="1" applyAlignment="1">
      <alignment horizontal="center" vertical="center" wrapText="1"/>
      <protection locked="0" hidden="0"/>
    </xf>
    <xf numFmtId="0" fontId="43" fillId="14" borderId="104" xfId="0" applyFont="1" applyFill="1" applyBorder="1" applyAlignment="1">
      <alignment horizontal="center" vertical="center" wrapText="1"/>
      <protection locked="0" hidden="0"/>
    </xf>
    <xf numFmtId="0" fontId="53" fillId="14" borderId="104" xfId="0" applyFont="1" applyFill="1" applyBorder="1" applyAlignment="1">
      <alignment horizontal="center" vertical="center" wrapText="1"/>
      <protection locked="0" hidden="0"/>
    </xf>
    <xf numFmtId="0" fontId="9" fillId="14" borderId="101" xfId="0" applyFont="1" applyFill="1" applyBorder="1" applyAlignment="1">
      <alignment horizontal="center" vertical="center" wrapText="1"/>
      <protection locked="1" hidden="1"/>
    </xf>
    <xf numFmtId="0" fontId="58" fillId="14" borderId="105" xfId="0" applyFont="1" applyFill="1" applyBorder="1" applyAlignment="1">
      <alignment horizontal="center" vertical="center" wrapText="1"/>
      <protection locked="0" hidden="0"/>
    </xf>
    <xf numFmtId="0" fontId="9" fillId="14" borderId="107" xfId="0" applyFont="1" applyFill="1" applyBorder="1" applyAlignment="1">
      <alignment horizontal="center" vertical="center" wrapText="1"/>
      <protection locked="1" hidden="1"/>
    </xf>
    <xf numFmtId="0" fontId="9" fillId="14" borderId="109" xfId="0" applyFont="1" applyFill="1" applyBorder="1" applyAlignment="1">
      <alignment horizontal="center" vertical="center" wrapText="1"/>
      <protection locked="1" hidden="1"/>
    </xf>
    <xf numFmtId="0" fontId="58" fillId="14" borderId="46" xfId="0" applyFont="1" applyFill="1" applyBorder="1" applyAlignment="1">
      <alignment horizontal="center" vertical="center" wrapText="1"/>
      <protection locked="0" hidden="0"/>
    </xf>
    <xf numFmtId="0" fontId="58" fillId="14" borderId="107" xfId="0" applyFont="1" applyFill="1" applyBorder="1" applyAlignment="1">
      <alignment horizontal="center" vertical="center" wrapText="1"/>
      <protection locked="0" hidden="0"/>
    </xf>
    <xf numFmtId="0" fontId="57" fillId="14" borderId="107" xfId="0" applyFont="1" applyFill="1" applyBorder="1" applyAlignment="1">
      <alignment horizontal="center" vertical="center" wrapText="1"/>
      <protection locked="1" hidden="1"/>
    </xf>
    <xf numFmtId="0" fontId="49" fillId="14" borderId="101" xfId="0" applyFont="1" applyFill="1" applyBorder="1" applyAlignment="1">
      <alignment horizontal="center" vertical="center" wrapText="1" textRotation="90"/>
      <protection locked="1" hidden="1"/>
    </xf>
    <xf numFmtId="0" fontId="54" fillId="14" borderId="42" xfId="0" applyFont="1" applyFill="1" applyBorder="1" applyAlignment="1">
      <alignment horizontal="center" vertical="center" wrapText="1" textRotation="90"/>
      <protection locked="1" hidden="1"/>
    </xf>
    <xf numFmtId="0" fontId="43" fillId="15" borderId="103" xfId="0" applyFont="1" applyFill="1" applyBorder="1" applyAlignment="1">
      <alignment horizontal="center" vertical="center" wrapText="1"/>
      <protection locked="0" hidden="0"/>
    </xf>
    <xf numFmtId="0" fontId="43" fillId="15" borderId="104" xfId="0" applyFont="1" applyFill="1" applyBorder="1" applyAlignment="1">
      <alignment horizontal="center" vertical="center" wrapText="1"/>
      <protection locked="0" hidden="0"/>
    </xf>
    <xf numFmtId="0" fontId="53" fillId="15" borderId="104" xfId="0" applyFont="1" applyFill="1" applyBorder="1" applyAlignment="1">
      <alignment horizontal="center" vertical="center" wrapText="1"/>
      <protection locked="0" hidden="0"/>
    </xf>
    <xf numFmtId="0" fontId="9" fillId="15" borderId="101" xfId="0" applyFont="1" applyFill="1" applyBorder="1" applyAlignment="1">
      <alignment horizontal="center" vertical="center" wrapText="1"/>
      <protection locked="1" hidden="1"/>
    </xf>
    <xf numFmtId="0" fontId="58" fillId="15" borderId="105" xfId="0" applyFont="1" applyFill="1" applyBorder="1" applyAlignment="1">
      <alignment horizontal="center" vertical="center" wrapText="1"/>
      <protection locked="0" hidden="0"/>
    </xf>
    <xf numFmtId="0" fontId="9" fillId="15" borderId="107" xfId="0" applyFont="1" applyFill="1" applyBorder="1" applyAlignment="1">
      <alignment horizontal="center" vertical="center" wrapText="1"/>
      <protection locked="1" hidden="1"/>
    </xf>
    <xf numFmtId="0" fontId="9" fillId="15" borderId="109" xfId="0" applyFont="1" applyFill="1" applyBorder="1" applyAlignment="1">
      <alignment horizontal="center" vertical="center" wrapText="1"/>
      <protection locked="1" hidden="1"/>
    </xf>
    <xf numFmtId="0" fontId="58" fillId="15" borderId="46" xfId="0" applyFont="1" applyFill="1" applyBorder="1" applyAlignment="1">
      <alignment horizontal="center" vertical="center" wrapText="1"/>
      <protection locked="0" hidden="0"/>
    </xf>
    <xf numFmtId="0" fontId="58" fillId="15" borderId="107" xfId="0" applyFont="1" applyFill="1" applyBorder="1" applyAlignment="1">
      <alignment horizontal="center" vertical="center" wrapText="1"/>
      <protection locked="0" hidden="0"/>
    </xf>
    <xf numFmtId="0" fontId="57" fillId="15" borderId="107" xfId="0" applyFont="1" applyFill="1" applyBorder="1" applyAlignment="1">
      <alignment horizontal="center" vertical="center" wrapText="1"/>
      <protection locked="1" hidden="1"/>
    </xf>
    <xf numFmtId="0" fontId="49" fillId="15" borderId="101" xfId="0" applyFont="1" applyFill="1" applyBorder="1" applyAlignment="1">
      <alignment horizontal="center" vertical="center" wrapText="1" textRotation="90"/>
      <protection locked="1" hidden="1"/>
    </xf>
    <xf numFmtId="0" fontId="54" fillId="15" borderId="42" xfId="0" applyFont="1" applyFill="1" applyBorder="1" applyAlignment="1">
      <alignment horizontal="center" vertical="center" wrapText="1" textRotation="90"/>
      <protection locked="1" hidden="1"/>
    </xf>
    <xf numFmtId="0" fontId="43" fillId="21" borderId="103" xfId="0" applyFont="1" applyFill="1" applyBorder="1" applyAlignment="1">
      <alignment horizontal="center" vertical="center" wrapText="1"/>
      <protection locked="0" hidden="0"/>
    </xf>
    <xf numFmtId="0" fontId="43" fillId="21" borderId="104" xfId="0" applyFont="1" applyFill="1" applyBorder="1" applyAlignment="1">
      <alignment horizontal="center" vertical="center" wrapText="1"/>
      <protection locked="0" hidden="0"/>
    </xf>
    <xf numFmtId="0" fontId="53" fillId="21" borderId="104" xfId="0" applyFont="1" applyFill="1" applyBorder="1" applyAlignment="1">
      <alignment horizontal="center" vertical="center" wrapText="1"/>
      <protection locked="0" hidden="0"/>
    </xf>
    <xf numFmtId="0" fontId="9" fillId="21" borderId="101" xfId="0" applyFont="1" applyFill="1" applyBorder="1" applyAlignment="1">
      <alignment horizontal="center" vertical="center" wrapText="1"/>
      <protection locked="1" hidden="1"/>
    </xf>
    <xf numFmtId="0" fontId="58" fillId="21" borderId="105" xfId="0" applyFont="1" applyFill="1" applyBorder="1" applyAlignment="1">
      <alignment horizontal="center" vertical="center" wrapText="1"/>
      <protection locked="0" hidden="0"/>
    </xf>
    <xf numFmtId="0" fontId="9" fillId="21" borderId="107" xfId="0" applyFont="1" applyFill="1" applyBorder="1" applyAlignment="1">
      <alignment horizontal="center" vertical="center" wrapText="1"/>
      <protection locked="1" hidden="1"/>
    </xf>
    <xf numFmtId="0" fontId="9" fillId="21" borderId="109" xfId="0" applyFont="1" applyFill="1" applyBorder="1" applyAlignment="1">
      <alignment horizontal="center" vertical="center" wrapText="1"/>
      <protection locked="1" hidden="1"/>
    </xf>
    <xf numFmtId="0" fontId="58" fillId="21" borderId="46" xfId="0" applyFont="1" applyFill="1" applyBorder="1" applyAlignment="1">
      <alignment horizontal="center" vertical="center" wrapText="1"/>
      <protection locked="0" hidden="0"/>
    </xf>
    <xf numFmtId="0" fontId="58" fillId="21" borderId="107" xfId="0" applyFont="1" applyFill="1" applyBorder="1" applyAlignment="1">
      <alignment horizontal="center" vertical="center" wrapText="1"/>
      <protection locked="0" hidden="0"/>
    </xf>
    <xf numFmtId="0" fontId="57" fillId="21" borderId="107" xfId="0" applyFont="1" applyFill="1" applyBorder="1" applyAlignment="1">
      <alignment horizontal="center" vertical="center" wrapText="1"/>
      <protection locked="1" hidden="1"/>
    </xf>
    <xf numFmtId="0" fontId="49" fillId="11" borderId="101" xfId="0" applyFont="1" applyFill="1" applyBorder="1" applyAlignment="1">
      <alignment horizontal="center" vertical="center" wrapText="1" textRotation="90"/>
      <protection locked="1" hidden="1"/>
    </xf>
    <xf numFmtId="0" fontId="54" fillId="11" borderId="42" xfId="0" applyFont="1" applyFill="1" applyBorder="1" applyAlignment="1">
      <alignment horizontal="center" vertical="center" wrapText="1" textRotation="90"/>
      <protection locked="1" hidden="1"/>
    </xf>
    <xf numFmtId="0" fontId="43" fillId="16" borderId="103" xfId="0" applyFont="1" applyFill="1" applyBorder="1" applyAlignment="1">
      <alignment horizontal="center" vertical="center" wrapText="1"/>
      <protection locked="0" hidden="0"/>
    </xf>
    <xf numFmtId="0" fontId="43" fillId="16" borderId="104" xfId="0" applyFont="1" applyFill="1" applyBorder="1" applyAlignment="1">
      <alignment horizontal="center" vertical="center" wrapText="1"/>
      <protection locked="0" hidden="0"/>
    </xf>
    <xf numFmtId="0" fontId="53" fillId="16" borderId="104" xfId="0" applyFont="1" applyFill="1" applyBorder="1" applyAlignment="1">
      <alignment horizontal="center" vertical="center" wrapText="1"/>
      <protection locked="0" hidden="0"/>
    </xf>
    <xf numFmtId="0" fontId="9" fillId="16" borderId="101" xfId="0" applyFont="1" applyFill="1" applyBorder="1" applyAlignment="1">
      <alignment horizontal="center" vertical="center" wrapText="1"/>
      <protection locked="1" hidden="1"/>
    </xf>
    <xf numFmtId="0" fontId="58" fillId="16" borderId="105" xfId="0" applyFont="1" applyFill="1" applyBorder="1" applyAlignment="1">
      <alignment horizontal="center" vertical="center" wrapText="1"/>
      <protection locked="0" hidden="0"/>
    </xf>
    <xf numFmtId="0" fontId="9" fillId="16" borderId="107" xfId="0" applyFont="1" applyFill="1" applyBorder="1" applyAlignment="1">
      <alignment horizontal="center" vertical="center" wrapText="1"/>
      <protection locked="1" hidden="1"/>
    </xf>
    <xf numFmtId="0" fontId="9" fillId="16" borderId="109" xfId="0" applyFont="1" applyFill="1" applyBorder="1" applyAlignment="1">
      <alignment horizontal="center" vertical="center" wrapText="1"/>
      <protection locked="1" hidden="1"/>
    </xf>
    <xf numFmtId="0" fontId="58" fillId="16" borderId="46" xfId="0" applyFont="1" applyFill="1" applyBorder="1" applyAlignment="1">
      <alignment horizontal="center" vertical="center" wrapText="1"/>
      <protection locked="0" hidden="0"/>
    </xf>
    <xf numFmtId="0" fontId="58" fillId="16" borderId="107" xfId="0" applyFont="1" applyFill="1" applyBorder="1" applyAlignment="1">
      <alignment horizontal="center" vertical="center" wrapText="1"/>
      <protection locked="0" hidden="0"/>
    </xf>
    <xf numFmtId="0" fontId="57" fillId="16" borderId="107" xfId="0" applyFont="1" applyFill="1" applyBorder="1" applyAlignment="1">
      <alignment horizontal="center" vertical="center" wrapText="1"/>
      <protection locked="1" hidden="1"/>
    </xf>
    <xf numFmtId="0" fontId="49" fillId="16" borderId="101" xfId="0" applyFont="1" applyFill="1" applyBorder="1" applyAlignment="1">
      <alignment horizontal="center" vertical="center" wrapText="1" textRotation="90"/>
      <protection locked="1" hidden="1"/>
    </xf>
    <xf numFmtId="0" fontId="54" fillId="16" borderId="42" xfId="0" applyFont="1" applyFill="1" applyBorder="1" applyAlignment="1">
      <alignment horizontal="center" vertical="center" wrapText="1" textRotation="90"/>
      <protection locked="1" hidden="1"/>
    </xf>
    <xf numFmtId="0" fontId="43" fillId="17" borderId="103" xfId="0" applyFont="1" applyFill="1" applyBorder="1" applyAlignment="1">
      <alignment horizontal="center" vertical="center" wrapText="1"/>
      <protection locked="0" hidden="0"/>
    </xf>
    <xf numFmtId="0" fontId="43" fillId="17" borderId="104" xfId="0" applyFont="1" applyFill="1" applyBorder="1" applyAlignment="1">
      <alignment horizontal="center" vertical="center" wrapText="1"/>
      <protection locked="0" hidden="0"/>
    </xf>
    <xf numFmtId="0" fontId="53" fillId="17" borderId="104" xfId="0" applyFont="1" applyFill="1" applyBorder="1" applyAlignment="1">
      <alignment horizontal="center" vertical="center" wrapText="1"/>
      <protection locked="0" hidden="0"/>
    </xf>
    <xf numFmtId="0" fontId="9" fillId="17" borderId="101" xfId="0" applyFont="1" applyFill="1" applyBorder="1" applyAlignment="1">
      <alignment horizontal="center" vertical="center" wrapText="1"/>
      <protection locked="1" hidden="1"/>
    </xf>
    <xf numFmtId="0" fontId="58" fillId="17" borderId="105" xfId="0" applyFont="1" applyFill="1" applyBorder="1" applyAlignment="1">
      <alignment horizontal="center" vertical="center" wrapText="1"/>
      <protection locked="0" hidden="0"/>
    </xf>
    <xf numFmtId="0" fontId="9" fillId="17" borderId="107" xfId="0" applyFont="1" applyFill="1" applyBorder="1" applyAlignment="1">
      <alignment horizontal="center" vertical="center" wrapText="1"/>
      <protection locked="1" hidden="1"/>
    </xf>
    <xf numFmtId="0" fontId="9" fillId="17" borderId="109" xfId="0" applyFont="1" applyFill="1" applyBorder="1" applyAlignment="1">
      <alignment horizontal="center" vertical="center" wrapText="1"/>
      <protection locked="1" hidden="1"/>
    </xf>
    <xf numFmtId="0" fontId="58" fillId="17" borderId="46" xfId="0" applyFont="1" applyFill="1" applyBorder="1" applyAlignment="1">
      <alignment horizontal="center" vertical="center" wrapText="1"/>
      <protection locked="0" hidden="0"/>
    </xf>
    <xf numFmtId="0" fontId="58" fillId="17" borderId="107" xfId="0" applyFont="1" applyFill="1" applyBorder="1" applyAlignment="1">
      <alignment horizontal="center" vertical="center" wrapText="1"/>
      <protection locked="0" hidden="0"/>
    </xf>
    <xf numFmtId="0" fontId="57" fillId="17" borderId="107" xfId="0" applyFont="1" applyFill="1" applyBorder="1" applyAlignment="1">
      <alignment horizontal="center" vertical="center" wrapText="1"/>
      <protection locked="1" hidden="1"/>
    </xf>
    <xf numFmtId="0" fontId="49" fillId="17" borderId="101" xfId="0" applyFont="1" applyFill="1" applyBorder="1" applyAlignment="1">
      <alignment horizontal="center" vertical="center" wrapText="1" textRotation="90"/>
      <protection locked="1" hidden="1"/>
    </xf>
    <xf numFmtId="0" fontId="54" fillId="17" borderId="42" xfId="0" applyFont="1" applyFill="1" applyBorder="1" applyAlignment="1">
      <alignment horizontal="center" vertical="center" wrapText="1" textRotation="90"/>
      <protection locked="1" hidden="1"/>
    </xf>
    <xf numFmtId="0" fontId="43" fillId="18" borderId="103" xfId="0" applyFont="1" applyFill="1" applyBorder="1" applyAlignment="1">
      <alignment horizontal="center" vertical="center" wrapText="1"/>
      <protection locked="0" hidden="0"/>
    </xf>
    <xf numFmtId="0" fontId="43" fillId="18" borderId="104" xfId="0" applyFont="1" applyFill="1" applyBorder="1" applyAlignment="1">
      <alignment horizontal="center" vertical="center" wrapText="1"/>
      <protection locked="0" hidden="0"/>
    </xf>
    <xf numFmtId="0" fontId="53" fillId="18" borderId="104" xfId="0" applyFont="1" applyFill="1" applyBorder="1" applyAlignment="1">
      <alignment horizontal="center" vertical="center" wrapText="1"/>
      <protection locked="0" hidden="0"/>
    </xf>
    <xf numFmtId="0" fontId="9" fillId="18" borderId="101" xfId="0" applyFont="1" applyFill="1" applyBorder="1" applyAlignment="1">
      <alignment horizontal="center" vertical="center" wrapText="1"/>
      <protection locked="1" hidden="1"/>
    </xf>
    <xf numFmtId="0" fontId="58" fillId="18" borderId="105" xfId="0" applyFont="1" applyFill="1" applyBorder="1" applyAlignment="1">
      <alignment horizontal="center" vertical="center" wrapText="1"/>
      <protection locked="0" hidden="0"/>
    </xf>
    <xf numFmtId="0" fontId="9" fillId="18" borderId="107" xfId="0" applyFont="1" applyFill="1" applyBorder="1" applyAlignment="1">
      <alignment horizontal="center" vertical="center" wrapText="1"/>
      <protection locked="1" hidden="1"/>
    </xf>
    <xf numFmtId="0" fontId="9" fillId="18" borderId="109" xfId="0" applyFont="1" applyFill="1" applyBorder="1" applyAlignment="1">
      <alignment horizontal="center" vertical="center" wrapText="1"/>
      <protection locked="1" hidden="1"/>
    </xf>
    <xf numFmtId="0" fontId="58" fillId="18" borderId="46" xfId="0" applyFont="1" applyFill="1" applyBorder="1" applyAlignment="1">
      <alignment horizontal="center" vertical="center" wrapText="1"/>
      <protection locked="0" hidden="0"/>
    </xf>
    <xf numFmtId="0" fontId="58" fillId="18" borderId="107" xfId="0" applyFont="1" applyFill="1" applyBorder="1" applyAlignment="1">
      <alignment horizontal="center" vertical="center" wrapText="1"/>
      <protection locked="0" hidden="0"/>
    </xf>
    <xf numFmtId="0" fontId="57" fillId="18" borderId="107" xfId="0" applyFont="1" applyFill="1" applyBorder="1" applyAlignment="1">
      <alignment horizontal="center" vertical="center" wrapText="1"/>
      <protection locked="1" hidden="1"/>
    </xf>
    <xf numFmtId="0" fontId="49" fillId="18" borderId="101" xfId="0" applyFont="1" applyFill="1" applyBorder="1" applyAlignment="1">
      <alignment horizontal="center" vertical="center" wrapText="1" textRotation="90"/>
      <protection locked="1" hidden="1"/>
    </xf>
    <xf numFmtId="0" fontId="54" fillId="18" borderId="110" xfId="0" applyFont="1" applyFill="1" applyBorder="1" applyAlignment="1">
      <alignment horizontal="center" vertical="center" wrapText="1" textRotation="90"/>
      <protection locked="1" hidden="1"/>
    </xf>
    <xf numFmtId="0" fontId="56" fillId="7" borderId="103" xfId="0" applyFont="1" applyFill="1" applyBorder="1" applyAlignment="1">
      <alignment horizontal="center" vertical="center" wrapText="1"/>
      <protection locked="0" hidden="0"/>
    </xf>
    <xf numFmtId="0" fontId="56" fillId="7" borderId="104" xfId="0" applyFont="1" applyFill="1" applyBorder="1" applyAlignment="1">
      <alignment horizontal="center" vertical="center" wrapText="1"/>
      <protection locked="0" hidden="0"/>
    </xf>
    <xf numFmtId="0" fontId="53" fillId="7" borderId="104" xfId="0" applyFont="1" applyFill="1" applyBorder="1" applyAlignment="1">
      <alignment horizontal="center" vertical="center" wrapText="1"/>
      <protection locked="0" hidden="0"/>
    </xf>
    <xf numFmtId="0" fontId="9" fillId="7" borderId="101" xfId="0" applyFont="1" applyFill="1" applyBorder="1" applyAlignment="1">
      <alignment horizontal="center" vertical="center" wrapText="1"/>
      <protection locked="0" hidden="0"/>
    </xf>
    <xf numFmtId="0" fontId="46" fillId="7" borderId="105" xfId="0" applyFont="1" applyFill="1" applyBorder="1" applyAlignment="1">
      <alignment horizontal="center" vertical="center" wrapText="1"/>
      <protection locked="0" hidden="0"/>
    </xf>
    <xf numFmtId="0" fontId="9" fillId="7" borderId="106" xfId="0" applyFont="1" applyFill="1" applyBorder="1" applyAlignment="1">
      <alignment horizontal="center" vertical="center" wrapText="1"/>
      <protection locked="1" hidden="1"/>
    </xf>
    <xf numFmtId="0" fontId="46" fillId="7" borderId="46" xfId="0" applyFont="1" applyFill="1" applyBorder="1" applyAlignment="1">
      <alignment horizontal="center" vertical="center" wrapText="1"/>
      <protection locked="0" hidden="0"/>
    </xf>
    <xf numFmtId="0" fontId="46" fillId="7" borderId="107" xfId="0" applyFont="1" applyFill="1" applyBorder="1" applyAlignment="1">
      <alignment horizontal="center" vertical="center" wrapText="1"/>
      <protection locked="0" hidden="0"/>
    </xf>
    <xf numFmtId="0" fontId="9" fillId="7" borderId="107" xfId="0" applyFont="1" applyFill="1" applyBorder="1" applyAlignment="1">
      <alignment horizontal="center" vertical="center" wrapText="1"/>
      <protection locked="1" hidden="1"/>
    </xf>
    <xf numFmtId="0" fontId="57" fillId="7" borderId="107" xfId="0" applyFont="1" applyFill="1" applyBorder="1" applyAlignment="1">
      <alignment horizontal="center" vertical="center" wrapText="1"/>
      <protection locked="1" hidden="1"/>
    </xf>
    <xf numFmtId="0" fontId="49" fillId="7" borderId="101" xfId="0" applyFont="1" applyFill="1" applyBorder="1" applyAlignment="1">
      <alignment horizontal="center" vertical="center" wrapText="1" textRotation="90"/>
      <protection locked="1" hidden="1"/>
    </xf>
    <xf numFmtId="0" fontId="54" fillId="7" borderId="110" xfId="0" applyFont="1" applyFill="1" applyBorder="1" applyAlignment="1">
      <alignment horizontal="center" vertical="center" wrapText="1" textRotation="90"/>
      <protection locked="1" hidden="1"/>
    </xf>
    <xf numFmtId="0" fontId="56" fillId="22" borderId="103" xfId="0" applyFont="1" applyFill="1" applyBorder="1" applyAlignment="1">
      <alignment horizontal="center" vertical="center" wrapText="1"/>
      <protection locked="0" hidden="0"/>
    </xf>
    <xf numFmtId="0" fontId="56" fillId="22" borderId="104" xfId="0" applyFont="1" applyFill="1" applyBorder="1" applyAlignment="1">
      <alignment horizontal="center" vertical="center" wrapText="1"/>
      <protection locked="0" hidden="0"/>
    </xf>
    <xf numFmtId="0" fontId="53" fillId="22" borderId="104" xfId="0" applyFont="1" applyFill="1" applyBorder="1" applyAlignment="1">
      <alignment horizontal="center" vertical="center" wrapText="1"/>
      <protection locked="0" hidden="0"/>
    </xf>
    <xf numFmtId="0" fontId="9" fillId="22" borderId="101" xfId="0" applyFont="1" applyFill="1" applyBorder="1" applyAlignment="1">
      <alignment horizontal="center" vertical="center" wrapText="1"/>
      <protection locked="0" hidden="0"/>
    </xf>
    <xf numFmtId="0" fontId="46" fillId="22" borderId="105" xfId="0" applyFont="1" applyFill="1" applyBorder="1" applyAlignment="1">
      <alignment horizontal="center" vertical="center" wrapText="1"/>
      <protection locked="0" hidden="0"/>
    </xf>
    <xf numFmtId="0" fontId="9" fillId="22" borderId="106" xfId="0" applyFont="1" applyFill="1" applyBorder="1" applyAlignment="1">
      <alignment horizontal="center" vertical="center" wrapText="1"/>
      <protection locked="1" hidden="1"/>
    </xf>
    <xf numFmtId="0" fontId="46" fillId="22" borderId="46" xfId="0" applyFont="1" applyFill="1" applyBorder="1" applyAlignment="1">
      <alignment horizontal="center" vertical="center" wrapText="1"/>
      <protection locked="0" hidden="0"/>
    </xf>
    <xf numFmtId="0" fontId="46" fillId="22" borderId="107" xfId="0" applyFont="1" applyFill="1" applyBorder="1" applyAlignment="1">
      <alignment horizontal="center" vertical="center" wrapText="1"/>
      <protection locked="0" hidden="0"/>
    </xf>
    <xf numFmtId="0" fontId="9" fillId="22" borderId="107" xfId="0" applyFont="1" applyFill="1" applyBorder="1" applyAlignment="1">
      <alignment horizontal="center" vertical="center" wrapText="1"/>
      <protection locked="1" hidden="1"/>
    </xf>
    <xf numFmtId="0" fontId="57" fillId="22" borderId="107" xfId="0" applyFont="1" applyFill="1" applyBorder="1" applyAlignment="1">
      <alignment horizontal="center" vertical="center" wrapText="1"/>
      <protection locked="1" hidden="1"/>
    </xf>
    <xf numFmtId="0" fontId="49" fillId="19" borderId="101" xfId="0" applyFont="1" applyFill="1" applyBorder="1" applyAlignment="1">
      <alignment horizontal="center" vertical="center" wrapText="1" textRotation="90"/>
      <protection locked="1" hidden="1"/>
    </xf>
    <xf numFmtId="0" fontId="54" fillId="19" borderId="110" xfId="0" applyFont="1" applyFill="1" applyBorder="1" applyAlignment="1">
      <alignment horizontal="center" vertical="center" wrapText="1" textRotation="90"/>
      <protection locked="1" hidden="1"/>
    </xf>
    <xf numFmtId="0" fontId="56" fillId="20" borderId="103" xfId="0" applyFont="1" applyFill="1" applyBorder="1" applyAlignment="1">
      <alignment horizontal="center" vertical="center" wrapText="1"/>
      <protection locked="0" hidden="0"/>
    </xf>
    <xf numFmtId="0" fontId="56" fillId="20" borderId="104" xfId="0" applyFont="1" applyFill="1" applyBorder="1" applyAlignment="1">
      <alignment horizontal="center" vertical="center" wrapText="1"/>
      <protection locked="0" hidden="0"/>
    </xf>
    <xf numFmtId="0" fontId="57" fillId="20" borderId="104" xfId="0" applyFont="1" applyFill="1" applyBorder="1" applyAlignment="1">
      <alignment horizontal="center" vertical="center" wrapText="1"/>
      <protection locked="1" hidden="1"/>
    </xf>
    <xf numFmtId="0" fontId="49" fillId="20" borderId="104" xfId="0" applyFont="1" applyFill="1" applyBorder="1" applyAlignment="1">
      <alignment horizontal="center" vertical="center" wrapText="1" textRotation="90"/>
      <protection locked="1" hidden="1"/>
    </xf>
    <xf numFmtId="0" fontId="55" fillId="20" borderId="111" xfId="0" applyFont="1" applyFill="1" applyBorder="1" applyAlignment="1">
      <alignment horizontal="center" vertical="center" wrapText="1" textRotation="90"/>
      <protection locked="1" hidden="1"/>
    </xf>
    <xf numFmtId="0" fontId="19" fillId="11" borderId="112" xfId="0" applyFont="1" applyFill="1" applyBorder="1" applyAlignment="1">
      <alignment horizontal="center" vertical="center" wrapText="1" textRotation="90"/>
      <protection locked="1" hidden="1"/>
    </xf>
    <xf numFmtId="0" fontId="19" fillId="11" borderId="107" xfId="0" applyFont="1" applyFill="1" applyBorder="1" applyAlignment="1">
      <alignment horizontal="center" vertical="center" wrapText="1" textRotation="90"/>
      <protection locked="1" hidden="1"/>
    </xf>
    <xf numFmtId="0" fontId="19" fillId="11" borderId="113" xfId="0" applyFont="1" applyFill="1" applyBorder="1" applyAlignment="1">
      <alignment horizontal="center" vertical="center" wrapText="1" textRotation="90"/>
      <protection locked="1" hidden="1"/>
    </xf>
    <xf numFmtId="0" fontId="19" fillId="18" borderId="41" xfId="0" applyFont="1" applyFill="1" applyBorder="1" applyAlignment="1">
      <alignment horizontal="center" vertical="center" wrapText="1" textRotation="90"/>
      <protection locked="1" hidden="1"/>
    </xf>
    <xf numFmtId="0" fontId="19" fillId="18" borderId="107" xfId="0" applyFont="1" applyFill="1" applyBorder="1" applyAlignment="1">
      <alignment horizontal="center" vertical="center" wrapText="1" textRotation="90"/>
      <protection locked="1" hidden="1"/>
    </xf>
    <xf numFmtId="0" fontId="19" fillId="18" borderId="101" xfId="0" applyFont="1" applyFill="1" applyBorder="1" applyAlignment="1">
      <alignment horizontal="center" vertical="center" wrapText="1" textRotation="90"/>
      <protection locked="1" hidden="1"/>
    </xf>
    <xf numFmtId="0" fontId="19" fillId="18" borderId="102" xfId="0" applyFont="1" applyFill="1" applyBorder="1" applyAlignment="1">
      <alignment horizontal="center" vertical="center" wrapText="1" textRotation="90"/>
      <protection locked="1" hidden="1"/>
    </xf>
    <xf numFmtId="0" fontId="19" fillId="18" borderId="110" xfId="0" applyFont="1" applyFill="1" applyBorder="1" applyAlignment="1">
      <alignment horizontal="center" vertical="center" wrapText="1" textRotation="90"/>
      <protection locked="1" hidden="1"/>
    </xf>
    <xf numFmtId="0" fontId="41" fillId="18" borderId="51" xfId="0" applyFont="1" applyFill="1" applyBorder="1" applyAlignment="1">
      <alignment horizontal="center" vertical="center" wrapText="1"/>
      <protection locked="1" hidden="1"/>
    </xf>
    <xf numFmtId="0" fontId="52" fillId="18" borderId="114" xfId="0" applyFont="1" applyFill="1" applyBorder="1" applyAlignment="1">
      <alignment vertical="center" wrapText="1" textRotation="90"/>
      <protection locked="1" hidden="1"/>
    </xf>
    <xf numFmtId="0" fontId="52" fillId="18" borderId="115" xfId="0" applyFont="1" applyFill="1" applyBorder="1" applyAlignment="1">
      <alignment vertical="center" wrapText="1" textRotation="90"/>
      <protection locked="1" hidden="1"/>
    </xf>
    <xf numFmtId="0" fontId="53" fillId="18" borderId="115" xfId="0" applyFont="1" applyFill="1" applyBorder="1" applyAlignment="1">
      <alignment vertical="center" wrapText="1" textRotation="90"/>
      <protection locked="1" hidden="1"/>
    </xf>
    <xf numFmtId="0" fontId="53" fillId="18" borderId="116" xfId="0" applyFont="1" applyFill="1" applyBorder="1" applyAlignment="1">
      <alignment vertical="center" wrapText="1" textRotation="90"/>
      <protection locked="1" hidden="1"/>
    </xf>
    <xf numFmtId="0" fontId="43" fillId="18" borderId="117" xfId="0" applyFont="1" applyFill="1" applyBorder="1" applyAlignment="1">
      <alignment horizontal="center" vertical="center" wrapText="1" textRotation="90"/>
      <protection locked="1" hidden="1"/>
    </xf>
    <xf numFmtId="0" fontId="43" fillId="18" borderId="115" xfId="0" applyFont="1" applyFill="1" applyBorder="1" applyAlignment="1">
      <alignment horizontal="center" vertical="center" wrapText="1" textRotation="90"/>
      <protection locked="1" hidden="1"/>
    </xf>
    <xf numFmtId="0" fontId="43" fillId="18" borderId="116" xfId="0" applyFont="1" applyFill="1" applyBorder="1" applyAlignment="1">
      <alignment horizontal="center" vertical="center" wrapText="1" textRotation="90"/>
      <protection locked="1" hidden="1"/>
    </xf>
    <xf numFmtId="0" fontId="1" fillId="0" borderId="0" xfId="0" applyAlignment="1">
      <alignment horizontal="center" vertical="bottom"/>
      <protection locked="1" hidden="1"/>
    </xf>
    <xf numFmtId="0" fontId="19" fillId="18" borderId="118" xfId="0" applyFont="1" applyFill="1" applyBorder="1" applyAlignment="1">
      <alignment horizontal="center" vertical="center" wrapText="1"/>
      <protection locked="1" hidden="1"/>
    </xf>
    <xf numFmtId="0" fontId="19" fillId="18" borderId="90" xfId="0" applyFont="1" applyFill="1" applyBorder="1" applyAlignment="1">
      <alignment horizontal="center" vertical="center" wrapText="1"/>
      <protection locked="1" hidden="1"/>
    </xf>
    <xf numFmtId="0" fontId="24" fillId="18" borderId="90" xfId="0" applyFont="1" applyFill="1" applyBorder="1" applyAlignment="1">
      <alignment horizontal="center" vertical="center" wrapText="1"/>
      <protection locked="1" hidden="1"/>
    </xf>
    <xf numFmtId="0" fontId="19" fillId="18" borderId="91" xfId="0" applyFont="1" applyFill="1" applyBorder="1" applyAlignment="1">
      <alignment horizontal="center" vertical="center" wrapText="1"/>
      <protection locked="1" hidden="1"/>
    </xf>
    <xf numFmtId="0" fontId="59" fillId="12" borderId="119" xfId="0" applyFont="1" applyFill="1" applyBorder="1" applyAlignment="1">
      <alignment horizontal="center" vertical="center" wrapText="1"/>
      <protection locked="1" hidden="1"/>
    </xf>
    <xf numFmtId="0" fontId="59" fillId="12" borderId="90" xfId="0" applyFont="1" applyFill="1" applyBorder="1" applyAlignment="1">
      <alignment horizontal="center" vertical="center" wrapText="1"/>
      <protection locked="1" hidden="1"/>
    </xf>
    <xf numFmtId="0" fontId="10" fillId="12" borderId="120" xfId="0" applyFont="1" applyFill="1" applyBorder="1" applyAlignment="1">
      <alignment horizontal="center" vertical="center" wrapText="1"/>
      <protection locked="1" hidden="1"/>
    </xf>
    <xf numFmtId="0" fontId="9" fillId="12" borderId="121" xfId="0" applyFont="1" applyFill="1" applyBorder="1" applyAlignment="1">
      <alignment horizontal="center" vertical="center" wrapText="1"/>
      <protection locked="1" hidden="1"/>
    </xf>
    <xf numFmtId="0" fontId="60" fillId="12" borderId="0" xfId="0" applyFont="1" applyFill="1" applyBorder="1" applyAlignment="1">
      <alignment horizontal="center" vertical="center" wrapText="1"/>
      <protection locked="1" hidden="1"/>
    </xf>
    <xf numFmtId="0" fontId="9" fillId="12" borderId="90" xfId="0" applyFont="1" applyFill="1" applyBorder="1" applyAlignment="1">
      <alignment horizontal="center" vertical="center" wrapText="1"/>
      <protection locked="1" hidden="1"/>
    </xf>
    <xf numFmtId="0" fontId="61" fillId="12" borderId="0" xfId="0" applyFont="1" applyFill="1" applyBorder="1" applyAlignment="1">
      <alignment horizontal="center" vertical="center" wrapText="1"/>
      <protection locked="1" hidden="1"/>
    </xf>
    <xf numFmtId="0" fontId="46" fillId="12" borderId="90" xfId="0" applyFont="1" applyFill="1" applyBorder="1" applyAlignment="1">
      <alignment horizontal="center" vertical="center" wrapText="1"/>
      <protection locked="1" hidden="1"/>
    </xf>
    <xf numFmtId="0" fontId="62" fillId="12" borderId="90" xfId="0" applyFont="1" applyFill="1" applyBorder="1" applyAlignment="1">
      <alignment horizontal="center" vertical="center" wrapText="1"/>
      <protection locked="1" hidden="1"/>
    </xf>
    <xf numFmtId="0" fontId="57" fillId="12" borderId="90" xfId="0" applyFont="1" applyFill="1" applyBorder="1" applyAlignment="1">
      <alignment horizontal="center" vertical="center" wrapText="1"/>
      <protection locked="1" hidden="1"/>
    </xf>
    <xf numFmtId="0" fontId="10" fillId="12" borderId="122" xfId="0" applyFont="1" applyFill="1" applyBorder="1" applyAlignment="1">
      <alignment horizontal="center" vertical="center" wrapText="1"/>
      <protection locked="1" hidden="1"/>
    </xf>
    <xf numFmtId="0" fontId="19" fillId="12" borderId="123" xfId="0" applyFont="1" applyFill="1" applyBorder="1" applyAlignment="1">
      <alignment horizontal="center" vertical="center" wrapText="1"/>
      <protection locked="1" hidden="1"/>
    </xf>
    <xf numFmtId="0" fontId="59" fillId="13" borderId="119" xfId="0" applyFont="1" applyFill="1" applyBorder="1" applyAlignment="1">
      <alignment horizontal="center" vertical="center" wrapText="1"/>
      <protection locked="1" hidden="1"/>
    </xf>
    <xf numFmtId="0" fontId="59" fillId="13" borderId="90" xfId="0" applyFont="1" applyFill="1" applyBorder="1" applyAlignment="1">
      <alignment horizontal="center" vertical="center" wrapText="1"/>
      <protection locked="1" hidden="1"/>
    </xf>
    <xf numFmtId="0" fontId="10" fillId="13" borderId="120" xfId="0" applyFont="1" applyFill="1" applyBorder="1" applyAlignment="1">
      <alignment horizontal="center" vertical="center" wrapText="1"/>
      <protection locked="1" hidden="1"/>
    </xf>
    <xf numFmtId="0" fontId="9" fillId="13" borderId="121" xfId="0" applyFont="1" applyFill="1" applyBorder="1" applyAlignment="1">
      <alignment horizontal="center" vertical="center" wrapText="1"/>
      <protection locked="1" hidden="1"/>
    </xf>
    <xf numFmtId="0" fontId="60" fillId="13" borderId="0" xfId="0" applyFont="1" applyFill="1" applyBorder="1" applyAlignment="1">
      <alignment horizontal="center" vertical="center" wrapText="1"/>
      <protection locked="1" hidden="1"/>
    </xf>
    <xf numFmtId="0" fontId="9" fillId="13" borderId="90" xfId="0" applyFont="1" applyFill="1" applyBorder="1" applyAlignment="1">
      <alignment horizontal="center" vertical="center" wrapText="1"/>
      <protection locked="1" hidden="1"/>
    </xf>
    <xf numFmtId="0" fontId="61" fillId="13" borderId="0" xfId="0" applyFont="1" applyFill="1" applyBorder="1" applyAlignment="1">
      <alignment horizontal="center" vertical="center" wrapText="1"/>
      <protection locked="1" hidden="1"/>
    </xf>
    <xf numFmtId="0" fontId="46" fillId="13" borderId="90" xfId="0" applyFont="1" applyFill="1" applyBorder="1" applyAlignment="1">
      <alignment horizontal="center" vertical="center" wrapText="1"/>
      <protection locked="1" hidden="1"/>
    </xf>
    <xf numFmtId="0" fontId="62" fillId="13" borderId="90" xfId="0" applyFont="1" applyFill="1" applyBorder="1" applyAlignment="1">
      <alignment horizontal="center" vertical="center" wrapText="1"/>
      <protection locked="1" hidden="1"/>
    </xf>
    <xf numFmtId="0" fontId="57" fillId="13" borderId="90" xfId="0" applyFont="1" applyFill="1" applyBorder="1" applyAlignment="1">
      <alignment horizontal="center" vertical="center" wrapText="1"/>
      <protection locked="1" hidden="1"/>
    </xf>
    <xf numFmtId="0" fontId="10" fillId="13" borderId="122" xfId="0" applyFont="1" applyFill="1" applyBorder="1" applyAlignment="1">
      <alignment horizontal="center" vertical="center" wrapText="1"/>
      <protection locked="1" hidden="1"/>
    </xf>
    <xf numFmtId="0" fontId="19" fillId="13" borderId="123" xfId="0" applyFont="1" applyFill="1" applyBorder="1" applyAlignment="1">
      <alignment horizontal="center" vertical="center" wrapText="1"/>
      <protection locked="1" hidden="1"/>
    </xf>
    <xf numFmtId="0" fontId="23" fillId="3" borderId="0" xfId="0" applyFont="1" applyFill="1" applyBorder="1" applyAlignment="1">
      <alignment horizontal="center" vertical="center" wrapText="1"/>
      <protection locked="1" hidden="1"/>
    </xf>
    <xf numFmtId="0" fontId="53" fillId="14" borderId="119" xfId="0" applyFont="1" applyFill="1" applyBorder="1" applyAlignment="1">
      <alignment horizontal="center" vertical="center" wrapText="1"/>
      <protection locked="1" hidden="1"/>
    </xf>
    <xf numFmtId="0" fontId="53" fillId="14" borderId="90" xfId="0" applyFont="1" applyFill="1" applyBorder="1" applyAlignment="1">
      <alignment horizontal="center" vertical="center" wrapText="1"/>
      <protection locked="1" hidden="1"/>
    </xf>
    <xf numFmtId="0" fontId="19" fillId="14" borderId="120" xfId="0" applyFont="1" applyFill="1" applyBorder="1" applyAlignment="1">
      <alignment horizontal="center" vertical="center" wrapText="1"/>
      <protection locked="1" hidden="1"/>
    </xf>
    <xf numFmtId="0" fontId="59" fillId="14" borderId="121" xfId="0" applyFont="1" applyFill="1" applyBorder="1" applyAlignment="1">
      <alignment horizontal="center" vertical="center" wrapText="1"/>
      <protection locked="1" hidden="1"/>
    </xf>
    <xf numFmtId="0" fontId="58" fillId="14" borderId="0" xfId="0" applyFont="1" applyFill="1" applyBorder="1" applyAlignment="1">
      <alignment horizontal="center" vertical="center" wrapText="1"/>
      <protection locked="1" hidden="1"/>
    </xf>
    <xf numFmtId="0" fontId="61" fillId="14" borderId="0" xfId="0" applyFont="1" applyFill="1" applyBorder="1" applyAlignment="1">
      <alignment horizontal="center" vertical="center" wrapText="1"/>
      <protection locked="1" hidden="1"/>
    </xf>
    <xf numFmtId="0" fontId="9" fillId="14" borderId="90" xfId="0" applyFont="1" applyFill="1" applyBorder="1" applyAlignment="1">
      <alignment horizontal="center" vertical="center" wrapText="1"/>
      <protection locked="1" hidden="1"/>
    </xf>
    <xf numFmtId="0" fontId="63" fillId="14" borderId="0" xfId="0" applyFont="1" applyFill="1" applyBorder="1" applyAlignment="1">
      <alignment horizontal="center" vertical="center" wrapText="1"/>
      <protection locked="1" hidden="1"/>
    </xf>
    <xf numFmtId="0" fontId="58" fillId="14" borderId="90" xfId="0" applyFont="1" applyFill="1" applyBorder="1" applyAlignment="1">
      <alignment horizontal="center" vertical="center" wrapText="1"/>
      <protection locked="1" hidden="1"/>
    </xf>
    <xf numFmtId="0" fontId="57" fillId="14" borderId="90" xfId="0" applyFont="1" applyFill="1" applyBorder="1" applyAlignment="1">
      <alignment horizontal="center" vertical="center" wrapText="1"/>
      <protection locked="1" hidden="1"/>
    </xf>
    <xf numFmtId="0" fontId="10" fillId="14" borderId="122" xfId="0" applyFont="1" applyFill="1" applyBorder="1" applyAlignment="1">
      <alignment horizontal="center" vertical="center" wrapText="1"/>
      <protection locked="1" hidden="1"/>
    </xf>
    <xf numFmtId="0" fontId="19" fillId="14" borderId="123" xfId="0" applyFont="1" applyFill="1" applyBorder="1" applyAlignment="1">
      <alignment horizontal="center" vertical="center" wrapText="1"/>
      <protection locked="1" hidden="1"/>
    </xf>
    <xf numFmtId="0" fontId="53" fillId="15" borderId="119" xfId="0" applyFont="1" applyFill="1" applyBorder="1" applyAlignment="1">
      <alignment horizontal="center" vertical="center" wrapText="1"/>
      <protection locked="1" hidden="1"/>
    </xf>
    <xf numFmtId="0" fontId="53" fillId="15" borderId="90" xfId="0" applyFont="1" applyFill="1" applyBorder="1" applyAlignment="1">
      <alignment horizontal="center" vertical="center" wrapText="1"/>
      <protection locked="1" hidden="1"/>
    </xf>
    <xf numFmtId="0" fontId="19" fillId="15" borderId="120" xfId="0" applyFont="1" applyFill="1" applyBorder="1" applyAlignment="1">
      <alignment horizontal="center" vertical="center" wrapText="1"/>
      <protection locked="1" hidden="1"/>
    </xf>
    <xf numFmtId="0" fontId="59" fillId="15" borderId="121" xfId="0" applyFont="1" applyFill="1" applyBorder="1" applyAlignment="1">
      <alignment horizontal="center" vertical="center" wrapText="1"/>
      <protection locked="1" hidden="1"/>
    </xf>
    <xf numFmtId="0" fontId="58" fillId="15" borderId="0" xfId="0" applyFont="1" applyFill="1" applyBorder="1" applyAlignment="1">
      <alignment horizontal="center" vertical="center" wrapText="1"/>
      <protection locked="1" hidden="1"/>
    </xf>
    <xf numFmtId="0" fontId="61" fillId="15" borderId="0" xfId="0" applyFont="1" applyFill="1" applyBorder="1" applyAlignment="1">
      <alignment horizontal="center" vertical="center" wrapText="1"/>
      <protection locked="1" hidden="1"/>
    </xf>
    <xf numFmtId="0" fontId="9" fillId="15" borderId="90" xfId="0" applyFont="1" applyFill="1" applyBorder="1" applyAlignment="1">
      <alignment horizontal="center" vertical="center" wrapText="1"/>
      <protection locked="1" hidden="1"/>
    </xf>
    <xf numFmtId="0" fontId="63" fillId="15" borderId="0" xfId="0" applyFont="1" applyFill="1" applyBorder="1" applyAlignment="1">
      <alignment horizontal="center" vertical="center" wrapText="1"/>
      <protection locked="1" hidden="1"/>
    </xf>
    <xf numFmtId="0" fontId="58" fillId="15" borderId="90" xfId="0" applyFont="1" applyFill="1" applyBorder="1" applyAlignment="1">
      <alignment horizontal="center" vertical="center" wrapText="1"/>
      <protection locked="1" hidden="1"/>
    </xf>
    <xf numFmtId="0" fontId="57" fillId="15" borderId="90" xfId="0" applyFont="1" applyFill="1" applyBorder="1" applyAlignment="1">
      <alignment horizontal="center" vertical="center" wrapText="1"/>
      <protection locked="1" hidden="1"/>
    </xf>
    <xf numFmtId="0" fontId="10" fillId="15" borderId="122" xfId="0" applyFont="1" applyFill="1" applyBorder="1" applyAlignment="1">
      <alignment horizontal="center" vertical="center" wrapText="1"/>
      <protection locked="1" hidden="1"/>
    </xf>
    <xf numFmtId="0" fontId="19" fillId="15" borderId="123" xfId="0" applyFont="1" applyFill="1" applyBorder="1" applyAlignment="1">
      <alignment horizontal="center" vertical="center" wrapText="1"/>
      <protection locked="1" hidden="1"/>
    </xf>
    <xf numFmtId="0" fontId="53" fillId="21" borderId="119" xfId="0" applyFont="1" applyFill="1" applyBorder="1" applyAlignment="1">
      <alignment horizontal="center" vertical="center" wrapText="1"/>
      <protection locked="1" hidden="1"/>
    </xf>
    <xf numFmtId="0" fontId="53" fillId="21" borderId="90" xfId="0" applyFont="1" applyFill="1" applyBorder="1" applyAlignment="1">
      <alignment horizontal="center" vertical="center" wrapText="1"/>
      <protection locked="1" hidden="1"/>
    </xf>
    <xf numFmtId="0" fontId="19" fillId="21" borderId="120" xfId="0" applyFont="1" applyFill="1" applyBorder="1" applyAlignment="1">
      <alignment horizontal="center" vertical="center" wrapText="1"/>
      <protection locked="1" hidden="1"/>
    </xf>
    <xf numFmtId="0" fontId="59" fillId="21" borderId="121" xfId="0" applyFont="1" applyFill="1" applyBorder="1" applyAlignment="1">
      <alignment horizontal="center" vertical="center" wrapText="1"/>
      <protection locked="1" hidden="1"/>
    </xf>
    <xf numFmtId="0" fontId="58" fillId="21" borderId="0" xfId="0" applyFont="1" applyFill="1" applyBorder="1" applyAlignment="1">
      <alignment horizontal="center" vertical="center" wrapText="1"/>
      <protection locked="1" hidden="1"/>
    </xf>
    <xf numFmtId="0" fontId="61" fillId="21" borderId="0" xfId="0" applyFont="1" applyFill="1" applyBorder="1" applyAlignment="1">
      <alignment horizontal="center" vertical="center" wrapText="1"/>
      <protection locked="1" hidden="1"/>
    </xf>
    <xf numFmtId="0" fontId="9" fillId="21" borderId="90" xfId="0" applyFont="1" applyFill="1" applyBorder="1" applyAlignment="1">
      <alignment horizontal="center" vertical="center" wrapText="1"/>
      <protection locked="1" hidden="1"/>
    </xf>
    <xf numFmtId="0" fontId="63" fillId="21" borderId="0" xfId="0" applyFont="1" applyFill="1" applyBorder="1" applyAlignment="1">
      <alignment horizontal="center" vertical="center" wrapText="1"/>
      <protection locked="1" hidden="1"/>
    </xf>
    <xf numFmtId="0" fontId="58" fillId="21" borderId="90" xfId="0" applyFont="1" applyFill="1" applyBorder="1" applyAlignment="1">
      <alignment horizontal="center" vertical="center" wrapText="1"/>
      <protection locked="1" hidden="1"/>
    </xf>
    <xf numFmtId="0" fontId="57" fillId="21" borderId="90" xfId="0" applyFont="1" applyFill="1" applyBorder="1" applyAlignment="1">
      <alignment horizontal="center" vertical="center" wrapText="1"/>
      <protection locked="1" hidden="1"/>
    </xf>
    <xf numFmtId="0" fontId="10" fillId="11" borderId="122" xfId="0" applyFont="1" applyFill="1" applyBorder="1" applyAlignment="1">
      <alignment horizontal="center" vertical="center" wrapText="1"/>
      <protection locked="1" hidden="1"/>
    </xf>
    <xf numFmtId="0" fontId="19" fillId="11" borderId="123" xfId="0" applyFont="1" applyFill="1" applyBorder="1" applyAlignment="1">
      <alignment horizontal="center" vertical="center" wrapText="1"/>
      <protection locked="1" hidden="1"/>
    </xf>
    <xf numFmtId="0" fontId="53" fillId="16" borderId="119" xfId="0" applyFont="1" applyFill="1" applyBorder="1" applyAlignment="1">
      <alignment horizontal="center" vertical="center" wrapText="1"/>
      <protection locked="1" hidden="1"/>
    </xf>
    <xf numFmtId="0" fontId="53" fillId="16" borderId="90" xfId="0" applyFont="1" applyFill="1" applyBorder="1" applyAlignment="1">
      <alignment horizontal="center" vertical="center" wrapText="1"/>
      <protection locked="1" hidden="1"/>
    </xf>
    <xf numFmtId="0" fontId="19" fillId="16" borderId="120" xfId="0" applyFont="1" applyFill="1" applyBorder="1" applyAlignment="1">
      <alignment horizontal="center" vertical="center" wrapText="1"/>
      <protection locked="1" hidden="1"/>
    </xf>
    <xf numFmtId="0" fontId="59" fillId="16" borderId="121" xfId="0" applyFont="1" applyFill="1" applyBorder="1" applyAlignment="1">
      <alignment horizontal="center" vertical="center" wrapText="1"/>
      <protection locked="1" hidden="1"/>
    </xf>
    <xf numFmtId="0" fontId="58" fillId="16" borderId="0" xfId="0" applyFont="1" applyFill="1" applyBorder="1" applyAlignment="1">
      <alignment horizontal="center" vertical="center" wrapText="1"/>
      <protection locked="1" hidden="1"/>
    </xf>
    <xf numFmtId="0" fontId="61" fillId="16" borderId="0" xfId="0" applyFont="1" applyFill="1" applyBorder="1" applyAlignment="1">
      <alignment horizontal="center" vertical="center" wrapText="1"/>
      <protection locked="1" hidden="1"/>
    </xf>
    <xf numFmtId="0" fontId="9" fillId="16" borderId="90" xfId="0" applyFont="1" applyFill="1" applyBorder="1" applyAlignment="1">
      <alignment horizontal="center" vertical="center" wrapText="1"/>
      <protection locked="1" hidden="1"/>
    </xf>
    <xf numFmtId="0" fontId="63" fillId="16" borderId="0" xfId="0" applyFont="1" applyFill="1" applyBorder="1" applyAlignment="1">
      <alignment horizontal="center" vertical="center" wrapText="1"/>
      <protection locked="1" hidden="1"/>
    </xf>
    <xf numFmtId="0" fontId="58" fillId="16" borderId="90" xfId="0" applyFont="1" applyFill="1" applyBorder="1" applyAlignment="1">
      <alignment horizontal="center" vertical="center" wrapText="1"/>
      <protection locked="1" hidden="1"/>
    </xf>
    <xf numFmtId="0" fontId="57" fillId="16" borderId="90" xfId="0" applyFont="1" applyFill="1" applyBorder="1" applyAlignment="1">
      <alignment horizontal="center" vertical="center" wrapText="1"/>
      <protection locked="1" hidden="1"/>
    </xf>
    <xf numFmtId="0" fontId="10" fillId="16" borderId="122" xfId="0" applyFont="1" applyFill="1" applyBorder="1" applyAlignment="1">
      <alignment horizontal="center" vertical="center" wrapText="1"/>
      <protection locked="1" hidden="1"/>
    </xf>
    <xf numFmtId="0" fontId="19" fillId="16" borderId="123" xfId="0" applyFont="1" applyFill="1" applyBorder="1" applyAlignment="1">
      <alignment horizontal="center" vertical="center" wrapText="1"/>
      <protection locked="1" hidden="1"/>
    </xf>
    <xf numFmtId="0" fontId="53" fillId="17" borderId="119" xfId="0" applyFont="1" applyFill="1" applyBorder="1" applyAlignment="1">
      <alignment horizontal="center" vertical="center" wrapText="1"/>
      <protection locked="1" hidden="1"/>
    </xf>
    <xf numFmtId="0" fontId="53" fillId="17" borderId="90" xfId="0" applyFont="1" applyFill="1" applyBorder="1" applyAlignment="1">
      <alignment horizontal="center" vertical="center" wrapText="1"/>
      <protection locked="1" hidden="1"/>
    </xf>
    <xf numFmtId="0" fontId="19" fillId="17" borderId="120" xfId="0" applyFont="1" applyFill="1" applyBorder="1" applyAlignment="1">
      <alignment horizontal="center" vertical="center" wrapText="1"/>
      <protection locked="1" hidden="1"/>
    </xf>
    <xf numFmtId="0" fontId="59" fillId="17" borderId="121" xfId="0" applyFont="1" applyFill="1" applyBorder="1" applyAlignment="1">
      <alignment horizontal="center" vertical="center" wrapText="1"/>
      <protection locked="1" hidden="1"/>
    </xf>
    <xf numFmtId="0" fontId="58" fillId="17" borderId="0" xfId="0" applyFont="1" applyFill="1" applyBorder="1" applyAlignment="1">
      <alignment horizontal="center" vertical="center" wrapText="1"/>
      <protection locked="1" hidden="1"/>
    </xf>
    <xf numFmtId="0" fontId="61" fillId="17" borderId="0" xfId="0" applyFont="1" applyFill="1" applyBorder="1" applyAlignment="1">
      <alignment horizontal="center" vertical="center" wrapText="1"/>
      <protection locked="1" hidden="1"/>
    </xf>
    <xf numFmtId="0" fontId="9" fillId="17" borderId="90" xfId="0" applyFont="1" applyFill="1" applyBorder="1" applyAlignment="1">
      <alignment horizontal="center" vertical="center" wrapText="1"/>
      <protection locked="1" hidden="1"/>
    </xf>
    <xf numFmtId="0" fontId="63" fillId="17" borderId="0" xfId="0" applyFont="1" applyFill="1" applyBorder="1" applyAlignment="1">
      <alignment horizontal="center" vertical="center" wrapText="1"/>
      <protection locked="1" hidden="1"/>
    </xf>
    <xf numFmtId="0" fontId="58" fillId="17" borderId="90" xfId="0" applyFont="1" applyFill="1" applyBorder="1" applyAlignment="1">
      <alignment horizontal="center" vertical="center" wrapText="1"/>
      <protection locked="1" hidden="1"/>
    </xf>
    <xf numFmtId="0" fontId="57" fillId="17" borderId="90" xfId="0" applyFont="1" applyFill="1" applyBorder="1" applyAlignment="1">
      <alignment horizontal="center" vertical="center" wrapText="1"/>
      <protection locked="1" hidden="1"/>
    </xf>
    <xf numFmtId="0" fontId="10" fillId="17" borderId="122" xfId="0" applyFont="1" applyFill="1" applyBorder="1" applyAlignment="1">
      <alignment horizontal="center" vertical="center" wrapText="1"/>
      <protection locked="1" hidden="1"/>
    </xf>
    <xf numFmtId="0" fontId="19" fillId="17" borderId="123" xfId="0" applyFont="1" applyFill="1" applyBorder="1" applyAlignment="1">
      <alignment horizontal="center" vertical="center" wrapText="1"/>
      <protection locked="1" hidden="1"/>
    </xf>
    <xf numFmtId="0" fontId="53" fillId="18" borderId="119" xfId="0" applyFont="1" applyFill="1" applyBorder="1" applyAlignment="1">
      <alignment horizontal="center" vertical="center" wrapText="1"/>
      <protection locked="1" hidden="1"/>
    </xf>
    <xf numFmtId="0" fontId="53" fillId="18" borderId="90" xfId="0" applyFont="1" applyFill="1" applyBorder="1" applyAlignment="1">
      <alignment horizontal="center" vertical="center" wrapText="1"/>
      <protection locked="1" hidden="1"/>
    </xf>
    <xf numFmtId="0" fontId="19" fillId="18" borderId="120" xfId="0" applyFont="1" applyFill="1" applyBorder="1" applyAlignment="1">
      <alignment horizontal="center" vertical="center" wrapText="1"/>
      <protection locked="1" hidden="1"/>
    </xf>
    <xf numFmtId="0" fontId="59" fillId="18" borderId="121" xfId="0" applyFont="1" applyFill="1" applyBorder="1" applyAlignment="1">
      <alignment horizontal="center" vertical="center" wrapText="1"/>
      <protection locked="1" hidden="1"/>
    </xf>
    <xf numFmtId="0" fontId="58" fillId="18" borderId="0" xfId="0" applyFont="1" applyFill="1" applyBorder="1" applyAlignment="1">
      <alignment horizontal="center" vertical="center" wrapText="1"/>
      <protection locked="1" hidden="1"/>
    </xf>
    <xf numFmtId="0" fontId="61" fillId="18" borderId="0" xfId="0" applyFont="1" applyFill="1" applyBorder="1" applyAlignment="1">
      <alignment horizontal="center" vertical="center" wrapText="1"/>
      <protection locked="1" hidden="1"/>
    </xf>
    <xf numFmtId="0" fontId="9" fillId="18" borderId="90" xfId="0" applyFont="1" applyFill="1" applyBorder="1" applyAlignment="1">
      <alignment horizontal="center" vertical="center" wrapText="1"/>
      <protection locked="1" hidden="1"/>
    </xf>
    <xf numFmtId="0" fontId="63" fillId="18" borderId="0" xfId="0" applyFont="1" applyFill="1" applyBorder="1" applyAlignment="1">
      <alignment horizontal="center" vertical="center" wrapText="1"/>
      <protection locked="1" hidden="1"/>
    </xf>
    <xf numFmtId="0" fontId="58" fillId="18" borderId="90" xfId="0" applyFont="1" applyFill="1" applyBorder="1" applyAlignment="1">
      <alignment horizontal="center" vertical="center" wrapText="1"/>
      <protection locked="1" hidden="1"/>
    </xf>
    <xf numFmtId="0" fontId="57" fillId="18" borderId="90" xfId="0" applyFont="1" applyFill="1" applyBorder="1" applyAlignment="1">
      <alignment horizontal="center" vertical="center" wrapText="1"/>
      <protection locked="1" hidden="1"/>
    </xf>
    <xf numFmtId="0" fontId="10" fillId="18" borderId="122" xfId="0" applyFont="1" applyFill="1" applyBorder="1" applyAlignment="1">
      <alignment horizontal="center" vertical="center" wrapText="1"/>
      <protection locked="1" hidden="1"/>
    </xf>
    <xf numFmtId="0" fontId="19" fillId="18" borderId="123" xfId="0" applyFont="1" applyFill="1" applyBorder="1" applyAlignment="1">
      <alignment horizontal="center" vertical="center" wrapText="1"/>
      <protection locked="1" hidden="1"/>
    </xf>
    <xf numFmtId="0" fontId="59" fillId="7" borderId="119" xfId="0" applyFont="1" applyFill="1" applyBorder="1" applyAlignment="1">
      <alignment horizontal="center" vertical="center" wrapText="1"/>
      <protection locked="1" hidden="1"/>
    </xf>
    <xf numFmtId="0" fontId="59" fillId="7" borderId="90" xfId="0" applyFont="1" applyFill="1" applyBorder="1" applyAlignment="1">
      <alignment horizontal="center" vertical="center" wrapText="1"/>
      <protection locked="1" hidden="1"/>
    </xf>
    <xf numFmtId="0" fontId="10" fillId="7" borderId="120" xfId="0" applyFont="1" applyFill="1" applyBorder="1" applyAlignment="1">
      <alignment horizontal="center" vertical="center" wrapText="1"/>
      <protection locked="1" hidden="1"/>
    </xf>
    <xf numFmtId="0" fontId="9" fillId="7" borderId="121" xfId="0" applyFont="1" applyFill="1" applyBorder="1" applyAlignment="1">
      <alignment horizontal="center" vertical="center" wrapText="1"/>
      <protection locked="1" hidden="1"/>
    </xf>
    <xf numFmtId="0" fontId="60" fillId="7" borderId="0" xfId="0" applyFont="1" applyFill="1" applyBorder="1" applyAlignment="1">
      <alignment horizontal="center" vertical="center" wrapText="1"/>
      <protection locked="1" hidden="1"/>
    </xf>
    <xf numFmtId="0" fontId="9" fillId="7" borderId="90" xfId="0" applyFont="1" applyFill="1" applyBorder="1" applyAlignment="1">
      <alignment horizontal="center" vertical="center" wrapText="1"/>
      <protection locked="1" hidden="1"/>
    </xf>
    <xf numFmtId="0" fontId="61" fillId="7" borderId="0" xfId="0" applyFont="1" applyFill="1" applyBorder="1" applyAlignment="1">
      <alignment horizontal="center" vertical="center" wrapText="1"/>
      <protection locked="1" hidden="1"/>
    </xf>
    <xf numFmtId="0" fontId="46" fillId="7" borderId="90" xfId="0" applyFont="1" applyFill="1" applyBorder="1" applyAlignment="1">
      <alignment horizontal="center" vertical="center" wrapText="1"/>
      <protection locked="1" hidden="1"/>
    </xf>
    <xf numFmtId="0" fontId="62" fillId="7" borderId="90" xfId="0" applyFont="1" applyFill="1" applyBorder="1" applyAlignment="1">
      <alignment horizontal="center" vertical="center" wrapText="1"/>
      <protection locked="1" hidden="1"/>
    </xf>
    <xf numFmtId="0" fontId="57" fillId="7" borderId="90" xfId="0" applyFont="1" applyFill="1" applyBorder="1" applyAlignment="1">
      <alignment horizontal="center" vertical="center" wrapText="1"/>
      <protection locked="1" hidden="1"/>
    </xf>
    <xf numFmtId="0" fontId="10" fillId="7" borderId="122" xfId="0" applyFont="1" applyFill="1" applyBorder="1" applyAlignment="1">
      <alignment horizontal="center" vertical="center" wrapText="1"/>
      <protection locked="1" hidden="1"/>
    </xf>
    <xf numFmtId="0" fontId="19" fillId="7" borderId="123" xfId="0" applyFont="1" applyFill="1" applyBorder="1" applyAlignment="1">
      <alignment horizontal="center" vertical="center" wrapText="1"/>
      <protection locked="1" hidden="1"/>
    </xf>
    <xf numFmtId="0" fontId="59" fillId="22" borderId="119" xfId="0" applyFont="1" applyFill="1" applyBorder="1" applyAlignment="1">
      <alignment horizontal="center" vertical="center" wrapText="1"/>
      <protection locked="1" hidden="1"/>
    </xf>
    <xf numFmtId="0" fontId="59" fillId="22" borderId="90" xfId="0" applyFont="1" applyFill="1" applyBorder="1" applyAlignment="1">
      <alignment horizontal="center" vertical="center" wrapText="1"/>
      <protection locked="1" hidden="1"/>
    </xf>
    <xf numFmtId="0" fontId="10" fillId="22" borderId="120" xfId="0" applyFont="1" applyFill="1" applyBorder="1" applyAlignment="1">
      <alignment horizontal="center" vertical="center" wrapText="1"/>
      <protection locked="1" hidden="1"/>
    </xf>
    <xf numFmtId="0" fontId="9" fillId="22" borderId="121" xfId="0" applyFont="1" applyFill="1" applyBorder="1" applyAlignment="1">
      <alignment horizontal="center" vertical="center" wrapText="1"/>
      <protection locked="1" hidden="1"/>
    </xf>
    <xf numFmtId="0" fontId="60" fillId="22" borderId="0" xfId="0" applyFont="1" applyFill="1" applyBorder="1" applyAlignment="1">
      <alignment horizontal="center" vertical="center" wrapText="1"/>
      <protection locked="1" hidden="1"/>
    </xf>
    <xf numFmtId="0" fontId="9" fillId="22" borderId="90" xfId="0" applyFont="1" applyFill="1" applyBorder="1" applyAlignment="1">
      <alignment horizontal="center" vertical="center" wrapText="1"/>
      <protection locked="1" hidden="1"/>
    </xf>
    <xf numFmtId="0" fontId="61" fillId="22" borderId="0" xfId="0" applyFont="1" applyFill="1" applyBorder="1" applyAlignment="1">
      <alignment horizontal="center" vertical="center" wrapText="1"/>
      <protection locked="1" hidden="1"/>
    </xf>
    <xf numFmtId="0" fontId="46" fillId="22" borderId="90" xfId="0" applyFont="1" applyFill="1" applyBorder="1" applyAlignment="1">
      <alignment horizontal="center" vertical="center" wrapText="1"/>
      <protection locked="1" hidden="1"/>
    </xf>
    <xf numFmtId="0" fontId="62" fillId="22" borderId="90" xfId="0" applyFont="1" applyFill="1" applyBorder="1" applyAlignment="1">
      <alignment horizontal="center" vertical="center" wrapText="1"/>
      <protection locked="1" hidden="1"/>
    </xf>
    <xf numFmtId="0" fontId="57" fillId="22" borderId="90" xfId="0" applyFont="1" applyFill="1" applyBorder="1" applyAlignment="1">
      <alignment horizontal="center" vertical="center" wrapText="1"/>
      <protection locked="1" hidden="1"/>
    </xf>
    <xf numFmtId="0" fontId="10" fillId="19" borderId="122" xfId="0" applyFont="1" applyFill="1" applyBorder="1" applyAlignment="1">
      <alignment horizontal="center" vertical="center" wrapText="1"/>
      <protection locked="1" hidden="1"/>
    </xf>
    <xf numFmtId="0" fontId="19" fillId="19" borderId="123" xfId="0" applyFont="1" applyFill="1" applyBorder="1" applyAlignment="1">
      <alignment horizontal="center" vertical="center" wrapText="1"/>
      <protection locked="1" hidden="1"/>
    </xf>
    <xf numFmtId="0" fontId="9" fillId="20" borderId="119" xfId="0" applyFont="1" applyFill="1" applyBorder="1" applyAlignment="1">
      <alignment horizontal="center" vertical="center" wrapText="1"/>
      <protection locked="1" hidden="1"/>
    </xf>
    <xf numFmtId="0" fontId="62" fillId="20" borderId="90" xfId="0" applyFont="1" applyFill="1" applyBorder="1" applyAlignment="1">
      <alignment horizontal="center" vertical="center" wrapText="1"/>
      <protection locked="1" hidden="1"/>
    </xf>
    <xf numFmtId="0" fontId="57" fillId="20" borderId="90" xfId="0" applyFont="1" applyFill="1" applyBorder="1" applyAlignment="1">
      <alignment horizontal="center" vertical="center" wrapText="1"/>
      <protection locked="1" hidden="1"/>
    </xf>
    <xf numFmtId="0" fontId="49" fillId="20" borderId="90" xfId="0" applyFont="1" applyFill="1" applyBorder="1" applyAlignment="1">
      <alignment horizontal="center" vertical="center" wrapText="1" textRotation="90"/>
      <protection locked="1" hidden="1"/>
    </xf>
    <xf numFmtId="0" fontId="64" fillId="20" borderId="92" xfId="0" applyFont="1" applyFill="1" applyBorder="1" applyAlignment="1">
      <alignment horizontal="center" vertical="center" wrapText="1" textRotation="90"/>
      <protection locked="1" hidden="1"/>
    </xf>
    <xf numFmtId="0" fontId="10" fillId="11" borderId="118" xfId="0" applyFont="1" applyFill="1" applyBorder="1" applyAlignment="1">
      <alignment horizontal="center" vertical="center" wrapText="1" textRotation="90"/>
      <protection locked="1" hidden="1"/>
    </xf>
    <xf numFmtId="0" fontId="10" fillId="11" borderId="90" xfId="0" applyFont="1" applyFill="1" applyBorder="1" applyAlignment="1">
      <alignment horizontal="center" vertical="center" wrapText="1" textRotation="90"/>
      <protection locked="1" hidden="1"/>
    </xf>
    <xf numFmtId="0" fontId="10" fillId="11" borderId="91" xfId="0" applyFont="1" applyFill="1" applyBorder="1" applyAlignment="1">
      <alignment horizontal="center" vertical="center" wrapText="1" textRotation="90"/>
      <protection locked="1" hidden="1"/>
    </xf>
    <xf numFmtId="0" fontId="10" fillId="18" borderId="119" xfId="0" applyFont="1" applyFill="1" applyBorder="1" applyAlignment="1">
      <alignment horizontal="center" vertical="center" wrapText="1" textRotation="90"/>
      <protection locked="1" hidden="1"/>
    </xf>
    <xf numFmtId="0" fontId="10" fillId="18" borderId="90" xfId="0" applyFont="1" applyFill="1" applyBorder="1" applyAlignment="1">
      <alignment horizontal="center" vertical="center" wrapText="1" textRotation="90"/>
      <protection locked="1" hidden="1"/>
    </xf>
    <xf numFmtId="0" fontId="65" fillId="18" borderId="91" xfId="0" applyFont="1" applyFill="1" applyBorder="1" applyAlignment="1">
      <alignment horizontal="center" vertical="center" wrapText="1"/>
      <protection locked="1" hidden="1"/>
    </xf>
    <xf numFmtId="0" fontId="10" fillId="18" borderId="90" xfId="0" applyFont="1" applyFill="1" applyBorder="1" applyAlignment="1">
      <alignment horizontal="center" vertical="center" wrapText="1"/>
      <protection locked="1" hidden="1"/>
    </xf>
    <xf numFmtId="0" fontId="10" fillId="18" borderId="91" xfId="0" applyFont="1" applyFill="1" applyBorder="1" applyAlignment="1">
      <alignment horizontal="center" vertical="center" wrapText="1" textRotation="90"/>
      <protection locked="1" hidden="1"/>
    </xf>
    <xf numFmtId="0" fontId="10" fillId="18" borderId="92" xfId="0" applyFont="1" applyFill="1" applyBorder="1" applyAlignment="1">
      <alignment horizontal="center" vertical="center" wrapText="1" textRotation="90"/>
      <protection locked="1" hidden="1"/>
    </xf>
    <xf numFmtId="0" fontId="43" fillId="18" borderId="0" xfId="0" applyFont="1" applyFill="1" applyBorder="1" applyAlignment="1">
      <alignment horizontal="center" vertical="center" wrapText="1"/>
      <protection locked="1" hidden="1"/>
    </xf>
    <xf numFmtId="0" fontId="53" fillId="18" borderId="124" xfId="0" applyFont="1" applyFill="1" applyBorder="1" applyAlignment="1">
      <alignment horizontal="center" vertical="center" wrapText="1"/>
      <protection locked="1" hidden="1"/>
    </xf>
    <xf numFmtId="0" fontId="53" fillId="18" borderId="125" xfId="0" applyFont="1" applyFill="1" applyBorder="1" applyAlignment="1">
      <alignment horizontal="center" vertical="center" wrapText="1"/>
      <protection locked="1" hidden="1"/>
    </xf>
    <xf numFmtId="0" fontId="53" fillId="18" borderId="126" xfId="0" applyFont="1" applyFill="1" applyBorder="1" applyAlignment="1">
      <alignment horizontal="center" vertical="center" wrapText="1"/>
      <protection locked="1" hidden="1"/>
    </xf>
    <xf numFmtId="0" fontId="53" fillId="18" borderId="127" xfId="0" applyFont="1" applyFill="1" applyBorder="1" applyAlignment="1">
      <alignment horizontal="center" vertical="center" wrapText="1"/>
      <protection locked="1" hidden="1"/>
    </xf>
    <xf numFmtId="0" fontId="53" fillId="18" borderId="128" xfId="0" applyFont="1" applyFill="1" applyBorder="1" applyAlignment="1">
      <alignment horizontal="center" vertical="center" wrapText="1"/>
      <protection locked="1" hidden="1"/>
    </xf>
    <xf numFmtId="0" fontId="1" fillId="0" borderId="0" xfId="0" applyFont="1" applyAlignment="1">
      <alignment horizontal="center" vertical="center"/>
      <protection locked="1" hidden="1"/>
    </xf>
    <xf numFmtId="0" fontId="19" fillId="18" borderId="122" xfId="0" applyFont="1" applyFill="1" applyBorder="1" applyAlignment="1">
      <alignment horizontal="center" vertical="center" wrapText="1"/>
      <protection locked="1" hidden="1"/>
    </xf>
    <xf numFmtId="0" fontId="10" fillId="18" borderId="122" xfId="0" applyFont="1" applyFill="1" applyBorder="1" applyAlignment="1">
      <alignment horizontal="center" vertical="center" wrapText="1"/>
      <protection locked="0" hidden="0"/>
    </xf>
    <xf numFmtId="0" fontId="65" fillId="18" borderId="122" xfId="0" applyNumberFormat="1" applyFont="1" applyFill="1" applyBorder="1" applyAlignment="1">
      <alignment horizontal="center" vertical="center" wrapText="1"/>
      <protection locked="0" hidden="0"/>
    </xf>
    <xf numFmtId="167" fontId="66" fillId="18" borderId="129" xfId="0" applyNumberFormat="1" applyFont="1" applyFill="1" applyBorder="1" applyAlignment="1">
      <alignment horizontal="center" vertical="center" wrapText="1"/>
      <protection locked="0" hidden="0"/>
    </xf>
    <xf numFmtId="0" fontId="67" fillId="12" borderId="130" xfId="0" applyFont="1" applyFill="1" applyBorder="1" applyAlignment="1">
      <alignment horizontal="center" vertical="center" wrapText="1"/>
      <protection locked="0" hidden="0"/>
    </xf>
    <xf numFmtId="0" fontId="51" fillId="12" borderId="88" xfId="0" applyFont="1" applyFill="1" applyBorder="1" applyAlignment="1">
      <alignment horizontal="center" vertical="center" wrapText="1"/>
      <protection locked="0" hidden="0"/>
    </xf>
    <xf numFmtId="0" fontId="10" fillId="12" borderId="131" xfId="0" applyFont="1" applyFill="1" applyBorder="1" applyAlignment="1">
      <alignment horizontal="center" vertical="center" wrapText="1"/>
      <protection locked="0" hidden="0"/>
    </xf>
    <xf numFmtId="0" fontId="9" fillId="12" borderId="121" xfId="0" applyFont="1" applyFill="1" applyBorder="1" applyAlignment="1">
      <alignment horizontal="center" vertical="center" wrapText="1"/>
      <protection locked="0" hidden="0"/>
    </xf>
    <xf numFmtId="0" fontId="61" fillId="12" borderId="88" xfId="0" applyFont="1" applyFill="1" applyBorder="1" applyAlignment="1">
      <alignment horizontal="center" vertical="center" wrapText="1"/>
      <protection locked="0" hidden="0"/>
    </xf>
    <xf numFmtId="0" fontId="9" fillId="12" borderId="84" xfId="0" applyFont="1" applyFill="1" applyBorder="1" applyAlignment="1">
      <alignment horizontal="center" vertical="center" wrapText="1"/>
      <protection locked="1" hidden="1"/>
    </xf>
    <xf numFmtId="0" fontId="61" fillId="12" borderId="132" xfId="0" applyFont="1" applyFill="1" applyBorder="1" applyAlignment="1">
      <alignment horizontal="center" vertical="center" wrapText="1"/>
      <protection locked="0" hidden="0"/>
    </xf>
    <xf numFmtId="0" fontId="46" fillId="12" borderId="88" xfId="0" applyFont="1" applyFill="1" applyBorder="1" applyAlignment="1">
      <alignment horizontal="center" vertical="center" wrapText="1"/>
      <protection locked="0" hidden="0"/>
    </xf>
    <xf numFmtId="0" fontId="9" fillId="12" borderId="88" xfId="0" applyFont="1" applyFill="1" applyBorder="1" applyAlignment="1">
      <alignment horizontal="center" vertical="center" wrapText="1"/>
      <protection locked="1" hidden="1"/>
    </xf>
    <xf numFmtId="0" fontId="57" fillId="12" borderId="133" xfId="0" applyFont="1" applyFill="1" applyBorder="1" applyAlignment="1">
      <alignment horizontal="center" vertical="center" wrapText="1"/>
      <protection locked="1" hidden="1"/>
    </xf>
    <xf numFmtId="2" fontId="10" fillId="12" borderId="122" xfId="0" applyNumberFormat="1" applyFont="1" applyFill="1" applyBorder="1" applyAlignment="1">
      <alignment horizontal="center" vertical="center" wrapText="1"/>
      <protection locked="1" hidden="1"/>
    </xf>
    <xf numFmtId="0" fontId="19" fillId="12" borderId="37" xfId="0" applyFont="1" applyFill="1" applyBorder="1" applyAlignment="1">
      <alignment horizontal="center" vertical="center" wrapText="1"/>
      <protection locked="1" hidden="1"/>
    </xf>
    <xf numFmtId="0" fontId="67" fillId="13" borderId="130" xfId="0" applyFont="1" applyFill="1" applyBorder="1" applyAlignment="1">
      <alignment horizontal="center" vertical="center" wrapText="1"/>
      <protection locked="0" hidden="0"/>
    </xf>
    <xf numFmtId="0" fontId="51" fillId="13" borderId="88" xfId="0" applyFont="1" applyFill="1" applyBorder="1" applyAlignment="1">
      <alignment horizontal="center" vertical="center" wrapText="1"/>
      <protection locked="0" hidden="0"/>
    </xf>
    <xf numFmtId="0" fontId="10" fillId="13" borderId="131" xfId="0" applyFont="1" applyFill="1" applyBorder="1" applyAlignment="1">
      <alignment horizontal="center" vertical="center" wrapText="1"/>
      <protection locked="0" hidden="0"/>
    </xf>
    <xf numFmtId="0" fontId="9" fillId="13" borderId="121" xfId="0" applyFont="1" applyFill="1" applyBorder="1" applyAlignment="1">
      <alignment horizontal="center" vertical="center" wrapText="1"/>
      <protection locked="0" hidden="0"/>
    </xf>
    <xf numFmtId="0" fontId="61" fillId="13" borderId="88" xfId="0" applyFont="1" applyFill="1" applyBorder="1" applyAlignment="1">
      <alignment horizontal="center" vertical="center" wrapText="1"/>
      <protection locked="0" hidden="0"/>
    </xf>
    <xf numFmtId="0" fontId="9" fillId="13" borderId="84" xfId="0" applyFont="1" applyFill="1" applyBorder="1" applyAlignment="1">
      <alignment horizontal="center" vertical="center" wrapText="1"/>
      <protection locked="1" hidden="1"/>
    </xf>
    <xf numFmtId="0" fontId="61" fillId="13" borderId="132" xfId="0" applyFont="1" applyFill="1" applyBorder="1" applyAlignment="1">
      <alignment horizontal="center" vertical="center" wrapText="1"/>
      <protection locked="0" hidden="0"/>
    </xf>
    <xf numFmtId="0" fontId="46" fillId="13" borderId="88" xfId="0" applyFont="1" applyFill="1" applyBorder="1" applyAlignment="1">
      <alignment horizontal="center" vertical="center" wrapText="1"/>
      <protection locked="0" hidden="0"/>
    </xf>
    <xf numFmtId="0" fontId="9" fillId="13" borderId="88" xfId="0" applyFont="1" applyFill="1" applyBorder="1" applyAlignment="1">
      <alignment horizontal="center" vertical="center" wrapText="1"/>
      <protection locked="1" hidden="1"/>
    </xf>
    <xf numFmtId="0" fontId="57" fillId="13" borderId="133" xfId="0" applyFont="1" applyFill="1" applyBorder="1" applyAlignment="1">
      <alignment horizontal="center" vertical="center" wrapText="1"/>
      <protection locked="1" hidden="1"/>
    </xf>
    <xf numFmtId="2" fontId="10" fillId="13" borderId="122" xfId="0" applyNumberFormat="1" applyFont="1" applyFill="1" applyBorder="1" applyAlignment="1">
      <alignment horizontal="center" vertical="center" wrapText="1"/>
      <protection locked="1" hidden="1"/>
    </xf>
    <xf numFmtId="0" fontId="19" fillId="13" borderId="37" xfId="0" applyFont="1" applyFill="1" applyBorder="1" applyAlignment="1">
      <alignment horizontal="center" vertical="center" wrapText="1"/>
      <protection locked="1" hidden="1"/>
    </xf>
    <xf numFmtId="0" fontId="23" fillId="3" borderId="134" xfId="0" applyFont="1" applyFill="1" applyBorder="1" applyAlignment="1">
      <alignment horizontal="center" vertical="center" wrapText="1"/>
      <protection locked="0" hidden="0"/>
    </xf>
    <xf numFmtId="0" fontId="10" fillId="14" borderId="130" xfId="0" applyFont="1" applyFill="1" applyBorder="1" applyAlignment="1">
      <alignment horizontal="center" vertical="center" wrapText="1"/>
      <protection locked="0" hidden="0"/>
    </xf>
    <xf numFmtId="0" fontId="53" fillId="14" borderId="88" xfId="0" applyFont="1" applyFill="1" applyBorder="1" applyAlignment="1">
      <alignment horizontal="center" vertical="center" wrapText="1"/>
      <protection locked="0" hidden="0"/>
    </xf>
    <xf numFmtId="0" fontId="58" fillId="14" borderId="121" xfId="0" applyFont="1" applyFill="1" applyBorder="1" applyAlignment="1">
      <alignment horizontal="center" vertical="center" wrapText="1"/>
      <protection locked="0" hidden="0"/>
    </xf>
    <xf numFmtId="0" fontId="61" fillId="14" borderId="88" xfId="0" applyFont="1" applyFill="1" applyBorder="1" applyAlignment="1">
      <alignment horizontal="center" vertical="center" wrapText="1"/>
      <protection locked="0" hidden="0"/>
    </xf>
    <xf numFmtId="0" fontId="9" fillId="14" borderId="84" xfId="0" applyFont="1" applyFill="1" applyBorder="1" applyAlignment="1">
      <alignment horizontal="center" vertical="center" wrapText="1"/>
      <protection locked="1" hidden="1"/>
    </xf>
    <xf numFmtId="0" fontId="63" fillId="14" borderId="132" xfId="0" applyFont="1" applyFill="1" applyBorder="1" applyAlignment="1">
      <alignment horizontal="center" vertical="center" wrapText="1"/>
      <protection locked="1" hidden="1"/>
    </xf>
    <xf numFmtId="0" fontId="61" fillId="14" borderId="132" xfId="0" applyFont="1" applyFill="1" applyBorder="1" applyAlignment="1">
      <alignment horizontal="center" vertical="center" wrapText="1"/>
      <protection locked="0" hidden="0"/>
    </xf>
    <xf numFmtId="0" fontId="58" fillId="14" borderId="88" xfId="0" applyFont="1" applyFill="1" applyBorder="1" applyAlignment="1">
      <alignment horizontal="center" vertical="center" wrapText="1"/>
      <protection locked="0" hidden="0"/>
    </xf>
    <xf numFmtId="0" fontId="9" fillId="14" borderId="88" xfId="0" applyFont="1" applyFill="1" applyBorder="1" applyAlignment="1">
      <alignment horizontal="center" vertical="center" wrapText="1"/>
      <protection locked="1" hidden="1"/>
    </xf>
    <xf numFmtId="0" fontId="57" fillId="14" borderId="133" xfId="0" applyFont="1" applyFill="1" applyBorder="1" applyAlignment="1">
      <alignment horizontal="center" vertical="center" wrapText="1"/>
      <protection locked="1" hidden="1"/>
    </xf>
    <xf numFmtId="2" fontId="10" fillId="14" borderId="122" xfId="0" applyNumberFormat="1" applyFont="1" applyFill="1" applyBorder="1" applyAlignment="1">
      <alignment horizontal="center" vertical="center" wrapText="1"/>
      <protection locked="1" hidden="1"/>
    </xf>
    <xf numFmtId="0" fontId="19" fillId="14" borderId="37" xfId="0" applyFont="1" applyFill="1" applyBorder="1" applyAlignment="1">
      <alignment horizontal="center" vertical="center" wrapText="1"/>
      <protection locked="1" hidden="1"/>
    </xf>
    <xf numFmtId="0" fontId="10" fillId="15" borderId="130" xfId="0" applyFont="1" applyFill="1" applyBorder="1" applyAlignment="1">
      <alignment horizontal="center" vertical="center" wrapText="1"/>
      <protection locked="0" hidden="0"/>
    </xf>
    <xf numFmtId="0" fontId="53" fillId="15" borderId="88" xfId="0" applyFont="1" applyFill="1" applyBorder="1" applyAlignment="1">
      <alignment horizontal="center" vertical="center" wrapText="1"/>
      <protection locked="0" hidden="0"/>
    </xf>
    <xf numFmtId="0" fontId="10" fillId="15" borderId="131" xfId="0" applyFont="1" applyFill="1" applyBorder="1" applyAlignment="1">
      <alignment horizontal="center" vertical="center" wrapText="1"/>
      <protection locked="0" hidden="0"/>
    </xf>
    <xf numFmtId="0" fontId="58" fillId="15" borderId="121" xfId="0" applyFont="1" applyFill="1" applyBorder="1" applyAlignment="1">
      <alignment horizontal="center" vertical="center" wrapText="1"/>
      <protection locked="0" hidden="0"/>
    </xf>
    <xf numFmtId="0" fontId="61" fillId="15" borderId="88" xfId="0" applyFont="1" applyFill="1" applyBorder="1" applyAlignment="1">
      <alignment horizontal="center" vertical="center" wrapText="1"/>
      <protection locked="0" hidden="0"/>
    </xf>
    <xf numFmtId="0" fontId="9" fillId="15" borderId="84" xfId="0" applyFont="1" applyFill="1" applyBorder="1" applyAlignment="1">
      <alignment horizontal="center" vertical="center" wrapText="1"/>
      <protection locked="1" hidden="1"/>
    </xf>
    <xf numFmtId="0" fontId="63" fillId="15" borderId="132" xfId="0" applyFont="1" applyFill="1" applyBorder="1" applyAlignment="1">
      <alignment horizontal="center" vertical="center" wrapText="1"/>
      <protection locked="1" hidden="1"/>
    </xf>
    <xf numFmtId="0" fontId="61" fillId="15" borderId="132" xfId="0" applyFont="1" applyFill="1" applyBorder="1" applyAlignment="1">
      <alignment horizontal="center" vertical="center" wrapText="1"/>
      <protection locked="0" hidden="0"/>
    </xf>
    <xf numFmtId="0" fontId="58" fillId="15" borderId="88" xfId="0" applyFont="1" applyFill="1" applyBorder="1" applyAlignment="1">
      <alignment horizontal="center" vertical="center" wrapText="1"/>
      <protection locked="0" hidden="0"/>
    </xf>
    <xf numFmtId="0" fontId="9" fillId="15" borderId="88" xfId="0" applyFont="1" applyFill="1" applyBorder="1" applyAlignment="1">
      <alignment horizontal="center" vertical="center" wrapText="1"/>
      <protection locked="1" hidden="1"/>
    </xf>
    <xf numFmtId="0" fontId="57" fillId="15" borderId="133" xfId="0" applyFont="1" applyFill="1" applyBorder="1" applyAlignment="1">
      <alignment horizontal="center" vertical="center" wrapText="1"/>
      <protection locked="1" hidden="1"/>
    </xf>
    <xf numFmtId="0" fontId="19" fillId="15" borderId="37" xfId="0" applyFont="1" applyFill="1" applyBorder="1" applyAlignment="1">
      <alignment horizontal="center" vertical="center" wrapText="1"/>
      <protection locked="1" hidden="1"/>
    </xf>
    <xf numFmtId="0" fontId="10" fillId="21" borderId="130" xfId="0" applyFont="1" applyFill="1" applyBorder="1" applyAlignment="1">
      <alignment horizontal="center" vertical="center" wrapText="1"/>
      <protection locked="0" hidden="0"/>
    </xf>
    <xf numFmtId="0" fontId="53" fillId="21" borderId="88" xfId="0" applyFont="1" applyFill="1" applyBorder="1" applyAlignment="1">
      <alignment horizontal="center" vertical="center" wrapText="1"/>
      <protection locked="0" hidden="0"/>
    </xf>
    <xf numFmtId="0" fontId="10" fillId="21" borderId="131" xfId="0" applyFont="1" applyFill="1" applyBorder="1" applyAlignment="1">
      <alignment horizontal="center" vertical="center" wrapText="1"/>
      <protection locked="0" hidden="0"/>
    </xf>
    <xf numFmtId="0" fontId="58" fillId="21" borderId="121" xfId="0" applyFont="1" applyFill="1" applyBorder="1" applyAlignment="1">
      <alignment horizontal="center" vertical="center" wrapText="1"/>
      <protection locked="0" hidden="0"/>
    </xf>
    <xf numFmtId="0" fontId="61" fillId="21" borderId="88" xfId="0" applyFont="1" applyFill="1" applyBorder="1" applyAlignment="1">
      <alignment horizontal="center" vertical="center" wrapText="1"/>
      <protection locked="0" hidden="0"/>
    </xf>
    <xf numFmtId="0" fontId="9" fillId="21" borderId="84" xfId="0" applyFont="1" applyFill="1" applyBorder="1" applyAlignment="1">
      <alignment horizontal="center" vertical="center" wrapText="1"/>
      <protection locked="1" hidden="1"/>
    </xf>
    <xf numFmtId="0" fontId="63" fillId="21" borderId="132" xfId="0" applyFont="1" applyFill="1" applyBorder="1" applyAlignment="1">
      <alignment horizontal="center" vertical="center" wrapText="1"/>
      <protection locked="1" hidden="1"/>
    </xf>
    <xf numFmtId="0" fontId="61" fillId="21" borderId="132" xfId="0" applyFont="1" applyFill="1" applyBorder="1" applyAlignment="1">
      <alignment horizontal="center" vertical="center" wrapText="1"/>
      <protection locked="0" hidden="0"/>
    </xf>
    <xf numFmtId="0" fontId="58" fillId="21" borderId="88" xfId="0" applyFont="1" applyFill="1" applyBorder="1" applyAlignment="1">
      <alignment horizontal="center" vertical="center" wrapText="1"/>
      <protection locked="0" hidden="0"/>
    </xf>
    <xf numFmtId="0" fontId="9" fillId="21" borderId="88" xfId="0" applyFont="1" applyFill="1" applyBorder="1" applyAlignment="1">
      <alignment horizontal="center" vertical="center" wrapText="1"/>
      <protection locked="1" hidden="1"/>
    </xf>
    <xf numFmtId="0" fontId="57" fillId="21" borderId="133" xfId="0" applyFont="1" applyFill="1" applyBorder="1" applyAlignment="1">
      <alignment horizontal="center" vertical="center" wrapText="1"/>
      <protection locked="1" hidden="1"/>
    </xf>
    <xf numFmtId="2" fontId="10" fillId="11" borderId="122" xfId="0" applyNumberFormat="1" applyFont="1" applyFill="1" applyBorder="1" applyAlignment="1">
      <alignment horizontal="center" vertical="center" wrapText="1"/>
      <protection locked="1" hidden="1"/>
    </xf>
    <xf numFmtId="0" fontId="19" fillId="11" borderId="37" xfId="0" applyFont="1" applyFill="1" applyBorder="1" applyAlignment="1">
      <alignment horizontal="center" vertical="center" wrapText="1"/>
      <protection locked="1" hidden="1"/>
    </xf>
    <xf numFmtId="0" fontId="10" fillId="16" borderId="130" xfId="0" applyFont="1" applyFill="1" applyBorder="1" applyAlignment="1">
      <alignment horizontal="center" vertical="center" wrapText="1"/>
      <protection locked="0" hidden="0"/>
    </xf>
    <xf numFmtId="0" fontId="53" fillId="16" borderId="88" xfId="0" applyFont="1" applyFill="1" applyBorder="1" applyAlignment="1">
      <alignment horizontal="center" vertical="center" wrapText="1"/>
      <protection locked="0" hidden="0"/>
    </xf>
    <xf numFmtId="0" fontId="10" fillId="16" borderId="131" xfId="0" applyFont="1" applyFill="1" applyBorder="1" applyAlignment="1">
      <alignment horizontal="center" vertical="center" wrapText="1"/>
      <protection locked="0" hidden="0"/>
    </xf>
    <xf numFmtId="0" fontId="58" fillId="16" borderId="121" xfId="0" applyFont="1" applyFill="1" applyBorder="1" applyAlignment="1">
      <alignment horizontal="center" vertical="center" wrapText="1"/>
      <protection locked="0" hidden="0"/>
    </xf>
    <xf numFmtId="0" fontId="61" fillId="16" borderId="88" xfId="0" applyFont="1" applyFill="1" applyBorder="1" applyAlignment="1">
      <alignment horizontal="center" vertical="center" wrapText="1"/>
      <protection locked="0" hidden="0"/>
    </xf>
    <xf numFmtId="0" fontId="9" fillId="16" borderId="84" xfId="0" applyFont="1" applyFill="1" applyBorder="1" applyAlignment="1">
      <alignment horizontal="center" vertical="center" wrapText="1"/>
      <protection locked="1" hidden="1"/>
    </xf>
    <xf numFmtId="0" fontId="63" fillId="16" borderId="132" xfId="0" applyFont="1" applyFill="1" applyBorder="1" applyAlignment="1">
      <alignment horizontal="center" vertical="center" wrapText="1"/>
      <protection locked="1" hidden="1"/>
    </xf>
    <xf numFmtId="0" fontId="61" fillId="16" borderId="132" xfId="0" applyFont="1" applyFill="1" applyBorder="1" applyAlignment="1">
      <alignment horizontal="center" vertical="center" wrapText="1"/>
      <protection locked="0" hidden="0"/>
    </xf>
    <xf numFmtId="0" fontId="58" fillId="16" borderId="88" xfId="0" applyFont="1" applyFill="1" applyBorder="1" applyAlignment="1">
      <alignment horizontal="center" vertical="center" wrapText="1"/>
      <protection locked="0" hidden="0"/>
    </xf>
    <xf numFmtId="0" fontId="9" fillId="16" borderId="88" xfId="0" applyFont="1" applyFill="1" applyBorder="1" applyAlignment="1">
      <alignment horizontal="center" vertical="center" wrapText="1"/>
      <protection locked="1" hidden="1"/>
    </xf>
    <xf numFmtId="0" fontId="57" fillId="16" borderId="133" xfId="0" applyFont="1" applyFill="1" applyBorder="1" applyAlignment="1">
      <alignment horizontal="center" vertical="center" wrapText="1"/>
      <protection locked="1" hidden="1"/>
    </xf>
    <xf numFmtId="0" fontId="19" fillId="16" borderId="37" xfId="0" applyFont="1" applyFill="1" applyBorder="1" applyAlignment="1">
      <alignment horizontal="center" vertical="center" wrapText="1"/>
      <protection locked="1" hidden="1"/>
    </xf>
    <xf numFmtId="0" fontId="10" fillId="17" borderId="130" xfId="0" applyFont="1" applyFill="1" applyBorder="1" applyAlignment="1">
      <alignment horizontal="center" vertical="center" wrapText="1"/>
      <protection locked="0" hidden="0"/>
    </xf>
    <xf numFmtId="0" fontId="53" fillId="17" borderId="88" xfId="0" applyFont="1" applyFill="1" applyBorder="1" applyAlignment="1">
      <alignment horizontal="center" vertical="center" wrapText="1"/>
      <protection locked="0" hidden="0"/>
    </xf>
    <xf numFmtId="0" fontId="10" fillId="17" borderId="131" xfId="0" applyFont="1" applyFill="1" applyBorder="1" applyAlignment="1">
      <alignment horizontal="center" vertical="center" wrapText="1"/>
      <protection locked="0" hidden="0"/>
    </xf>
    <xf numFmtId="0" fontId="58" fillId="17" borderId="121" xfId="0" applyFont="1" applyFill="1" applyBorder="1" applyAlignment="1">
      <alignment horizontal="center" vertical="center" wrapText="1"/>
      <protection locked="0" hidden="0"/>
    </xf>
    <xf numFmtId="0" fontId="61" fillId="17" borderId="88" xfId="0" applyFont="1" applyFill="1" applyBorder="1" applyAlignment="1">
      <alignment horizontal="center" vertical="center" wrapText="1"/>
      <protection locked="0" hidden="0"/>
    </xf>
    <xf numFmtId="0" fontId="9" fillId="17" borderId="84" xfId="0" applyFont="1" applyFill="1" applyBorder="1" applyAlignment="1">
      <alignment horizontal="center" vertical="center" wrapText="1"/>
      <protection locked="1" hidden="1"/>
    </xf>
    <xf numFmtId="0" fontId="63" fillId="17" borderId="132" xfId="0" applyFont="1" applyFill="1" applyBorder="1" applyAlignment="1">
      <alignment horizontal="center" vertical="center" wrapText="1"/>
      <protection locked="1" hidden="1"/>
    </xf>
    <xf numFmtId="0" fontId="61" fillId="17" borderId="132" xfId="0" applyFont="1" applyFill="1" applyBorder="1" applyAlignment="1">
      <alignment horizontal="center" vertical="center" wrapText="1"/>
      <protection locked="0" hidden="0"/>
    </xf>
    <xf numFmtId="0" fontId="58" fillId="17" borderId="88" xfId="0" applyFont="1" applyFill="1" applyBorder="1" applyAlignment="1">
      <alignment horizontal="center" vertical="center" wrapText="1"/>
      <protection locked="0" hidden="0"/>
    </xf>
    <xf numFmtId="0" fontId="9" fillId="17" borderId="88" xfId="0" applyFont="1" applyFill="1" applyBorder="1" applyAlignment="1">
      <alignment horizontal="center" vertical="center" wrapText="1"/>
      <protection locked="1" hidden="1"/>
    </xf>
    <xf numFmtId="0" fontId="57" fillId="17" borderId="133" xfId="0" applyFont="1" applyFill="1" applyBorder="1" applyAlignment="1">
      <alignment horizontal="center" vertical="center" wrapText="1"/>
      <protection locked="1" hidden="1"/>
    </xf>
    <xf numFmtId="0" fontId="19" fillId="17" borderId="37" xfId="0" applyFont="1" applyFill="1" applyBorder="1" applyAlignment="1">
      <alignment horizontal="center" vertical="center" wrapText="1"/>
      <protection locked="1" hidden="1"/>
    </xf>
    <xf numFmtId="0" fontId="10" fillId="18" borderId="130" xfId="0" applyFont="1" applyFill="1" applyBorder="1" applyAlignment="1">
      <alignment horizontal="center" vertical="center" wrapText="1"/>
      <protection locked="0" hidden="0"/>
    </xf>
    <xf numFmtId="0" fontId="53" fillId="18" borderId="88" xfId="0" applyFont="1" applyFill="1" applyBorder="1" applyAlignment="1">
      <alignment horizontal="center" vertical="center" wrapText="1"/>
      <protection locked="0" hidden="0"/>
    </xf>
    <xf numFmtId="0" fontId="10" fillId="18" borderId="131" xfId="0" applyFont="1" applyFill="1" applyBorder="1" applyAlignment="1">
      <alignment horizontal="center" vertical="center" wrapText="1"/>
      <protection locked="0" hidden="0"/>
    </xf>
    <xf numFmtId="0" fontId="58" fillId="18" borderId="121" xfId="0" applyFont="1" applyFill="1" applyBorder="1" applyAlignment="1">
      <alignment horizontal="center" vertical="center" wrapText="1"/>
      <protection locked="0" hidden="0"/>
    </xf>
    <xf numFmtId="0" fontId="61" fillId="18" borderId="88" xfId="0" applyFont="1" applyFill="1" applyBorder="1" applyAlignment="1">
      <alignment horizontal="center" vertical="center" wrapText="1"/>
      <protection locked="0" hidden="0"/>
    </xf>
    <xf numFmtId="0" fontId="9" fillId="18" borderId="84" xfId="0" applyFont="1" applyFill="1" applyBorder="1" applyAlignment="1">
      <alignment horizontal="center" vertical="center" wrapText="1"/>
      <protection locked="1" hidden="1"/>
    </xf>
    <xf numFmtId="0" fontId="63" fillId="18" borderId="132" xfId="0" applyFont="1" applyFill="1" applyBorder="1" applyAlignment="1">
      <alignment horizontal="center" vertical="center" wrapText="1"/>
      <protection locked="1" hidden="1"/>
    </xf>
    <xf numFmtId="0" fontId="61" fillId="18" borderId="132" xfId="0" applyFont="1" applyFill="1" applyBorder="1" applyAlignment="1">
      <alignment horizontal="center" vertical="center" wrapText="1"/>
      <protection locked="0" hidden="0"/>
    </xf>
    <xf numFmtId="0" fontId="58" fillId="18" borderId="88" xfId="0" applyFont="1" applyFill="1" applyBorder="1" applyAlignment="1">
      <alignment horizontal="center" vertical="center" wrapText="1"/>
      <protection locked="0" hidden="0"/>
    </xf>
    <xf numFmtId="0" fontId="9" fillId="18" borderId="88" xfId="0" applyFont="1" applyFill="1" applyBorder="1" applyAlignment="1">
      <alignment horizontal="center" vertical="center" wrapText="1"/>
      <protection locked="1" hidden="1"/>
    </xf>
    <xf numFmtId="0" fontId="57" fillId="18" borderId="133" xfId="0" applyFont="1" applyFill="1" applyBorder="1" applyAlignment="1">
      <alignment horizontal="center" vertical="center" wrapText="1"/>
      <protection locked="1" hidden="1"/>
    </xf>
    <xf numFmtId="2" fontId="10" fillId="18" borderId="122" xfId="0" applyNumberFormat="1" applyFont="1" applyFill="1" applyBorder="1" applyAlignment="1">
      <alignment horizontal="center" vertical="center" wrapText="1"/>
      <protection locked="1" hidden="1"/>
    </xf>
    <xf numFmtId="0" fontId="19" fillId="18" borderId="135" xfId="0" applyFont="1" applyFill="1" applyBorder="1" applyAlignment="1">
      <alignment horizontal="center" vertical="center" wrapText="1"/>
      <protection locked="1" hidden="1"/>
    </xf>
    <xf numFmtId="0" fontId="67" fillId="7" borderId="130" xfId="0" applyFont="1" applyFill="1" applyBorder="1" applyAlignment="1">
      <alignment horizontal="center" vertical="center" wrapText="1"/>
      <protection locked="0" hidden="0"/>
    </xf>
    <xf numFmtId="0" fontId="51" fillId="7" borderId="88" xfId="0" applyFont="1" applyFill="1" applyBorder="1" applyAlignment="1">
      <alignment horizontal="center" vertical="center" wrapText="1"/>
      <protection locked="0" hidden="0"/>
    </xf>
    <xf numFmtId="0" fontId="10" fillId="7" borderId="131" xfId="0" applyFont="1" applyFill="1" applyBorder="1" applyAlignment="1">
      <alignment horizontal="center" vertical="center" wrapText="1"/>
      <protection locked="0" hidden="0"/>
    </xf>
    <xf numFmtId="0" fontId="9" fillId="7" borderId="121" xfId="0" applyFont="1" applyFill="1" applyBorder="1" applyAlignment="1">
      <alignment horizontal="center" vertical="center" wrapText="1"/>
      <protection locked="0" hidden="0"/>
    </xf>
    <xf numFmtId="0" fontId="61" fillId="7" borderId="88" xfId="0" applyFont="1" applyFill="1" applyBorder="1" applyAlignment="1">
      <alignment horizontal="center" vertical="center" wrapText="1"/>
      <protection locked="0" hidden="0"/>
    </xf>
    <xf numFmtId="0" fontId="9" fillId="7" borderId="84" xfId="0" applyFont="1" applyFill="1" applyBorder="1" applyAlignment="1">
      <alignment horizontal="center" vertical="center" wrapText="1"/>
      <protection locked="1" hidden="1"/>
    </xf>
    <xf numFmtId="0" fontId="61" fillId="7" borderId="132" xfId="0" applyFont="1" applyFill="1" applyBorder="1" applyAlignment="1">
      <alignment horizontal="center" vertical="center" wrapText="1"/>
      <protection locked="0" hidden="0"/>
    </xf>
    <xf numFmtId="0" fontId="46" fillId="7" borderId="88" xfId="0" applyFont="1" applyFill="1" applyBorder="1" applyAlignment="1">
      <alignment horizontal="center" vertical="center" wrapText="1"/>
      <protection locked="0" hidden="0"/>
    </xf>
    <xf numFmtId="0" fontId="9" fillId="7" borderId="88" xfId="0" applyFont="1" applyFill="1" applyBorder="1" applyAlignment="1">
      <alignment horizontal="center" vertical="center" wrapText="1"/>
      <protection locked="1" hidden="1"/>
    </xf>
    <xf numFmtId="0" fontId="57" fillId="7" borderId="133" xfId="0" applyFont="1" applyFill="1" applyBorder="1" applyAlignment="1">
      <alignment horizontal="center" vertical="center" wrapText="1"/>
      <protection locked="1" hidden="1"/>
    </xf>
    <xf numFmtId="2" fontId="10" fillId="7" borderId="122" xfId="0" applyNumberFormat="1" applyFont="1" applyFill="1" applyBorder="1" applyAlignment="1">
      <alignment horizontal="center" vertical="center" wrapText="1"/>
      <protection locked="1" hidden="1"/>
    </xf>
    <xf numFmtId="0" fontId="19" fillId="7" borderId="135" xfId="0" applyFont="1" applyFill="1" applyBorder="1" applyAlignment="1">
      <alignment horizontal="center" vertical="center" wrapText="1"/>
      <protection locked="1" hidden="1"/>
    </xf>
    <xf numFmtId="0" fontId="67" fillId="22" borderId="130" xfId="0" applyFont="1" applyFill="1" applyBorder="1" applyAlignment="1">
      <alignment horizontal="center" vertical="center" wrapText="1"/>
      <protection locked="0" hidden="0"/>
    </xf>
    <xf numFmtId="0" fontId="51" fillId="22" borderId="88" xfId="0" applyFont="1" applyFill="1" applyBorder="1" applyAlignment="1">
      <alignment horizontal="center" vertical="center" wrapText="1"/>
      <protection locked="0" hidden="0"/>
    </xf>
    <xf numFmtId="0" fontId="10" fillId="22" borderId="131" xfId="0" applyFont="1" applyFill="1" applyBorder="1" applyAlignment="1">
      <alignment horizontal="center" vertical="center" wrapText="1"/>
      <protection locked="0" hidden="0"/>
    </xf>
    <xf numFmtId="0" fontId="9" fillId="22" borderId="121" xfId="0" applyFont="1" applyFill="1" applyBorder="1" applyAlignment="1">
      <alignment horizontal="center" vertical="center" wrapText="1"/>
      <protection locked="0" hidden="0"/>
    </xf>
    <xf numFmtId="0" fontId="61" fillId="22" borderId="88" xfId="0" applyFont="1" applyFill="1" applyBorder="1" applyAlignment="1">
      <alignment horizontal="center" vertical="center" wrapText="1"/>
      <protection locked="0" hidden="0"/>
    </xf>
    <xf numFmtId="0" fontId="9" fillId="22" borderId="84" xfId="0" applyFont="1" applyFill="1" applyBorder="1" applyAlignment="1">
      <alignment horizontal="center" vertical="center" wrapText="1"/>
      <protection locked="1" hidden="1"/>
    </xf>
    <xf numFmtId="0" fontId="61" fillId="22" borderId="132" xfId="0" applyFont="1" applyFill="1" applyBorder="1" applyAlignment="1">
      <alignment horizontal="center" vertical="center" wrapText="1"/>
      <protection locked="0" hidden="0"/>
    </xf>
    <xf numFmtId="0" fontId="46" fillId="22" borderId="88" xfId="0" applyFont="1" applyFill="1" applyBorder="1" applyAlignment="1">
      <alignment horizontal="center" vertical="center" wrapText="1"/>
      <protection locked="0" hidden="0"/>
    </xf>
    <xf numFmtId="0" fontId="9" fillId="22" borderId="88" xfId="0" applyFont="1" applyFill="1" applyBorder="1" applyAlignment="1">
      <alignment horizontal="center" vertical="center" wrapText="1"/>
      <protection locked="1" hidden="1"/>
    </xf>
    <xf numFmtId="0" fontId="57" fillId="22" borderId="133" xfId="0" applyFont="1" applyFill="1" applyBorder="1" applyAlignment="1">
      <alignment horizontal="center" vertical="center" wrapText="1"/>
      <protection locked="1" hidden="1"/>
    </xf>
    <xf numFmtId="2" fontId="10" fillId="19" borderId="122" xfId="0" applyNumberFormat="1" applyFont="1" applyFill="1" applyBorder="1" applyAlignment="1">
      <alignment horizontal="center" vertical="center" wrapText="1"/>
      <protection locked="1" hidden="1"/>
    </xf>
    <xf numFmtId="0" fontId="19" fillId="19" borderId="135" xfId="0" applyFont="1" applyFill="1" applyBorder="1" applyAlignment="1">
      <alignment horizontal="center" vertical="center" wrapText="1"/>
      <protection locked="1" hidden="1"/>
    </xf>
    <xf numFmtId="0" fontId="10" fillId="20" borderId="130" xfId="0" applyFont="1" applyFill="1" applyBorder="1" applyAlignment="1">
      <alignment horizontal="center" vertical="center" wrapText="1"/>
      <protection locked="0" hidden="0"/>
    </xf>
    <xf numFmtId="0" fontId="10" fillId="20" borderId="122" xfId="0" applyFont="1" applyFill="1" applyBorder="1" applyAlignment="1">
      <alignment horizontal="center" vertical="center" wrapText="1"/>
      <protection locked="0" hidden="0"/>
    </xf>
    <xf numFmtId="0" fontId="10" fillId="20" borderId="129" xfId="0" applyFont="1" applyFill="1" applyBorder="1" applyAlignment="1">
      <alignment horizontal="center" vertical="center" wrapText="1"/>
      <protection locked="0" hidden="0"/>
    </xf>
    <xf numFmtId="0" fontId="57" fillId="20" borderId="88" xfId="0" applyFont="1" applyFill="1" applyBorder="1" applyAlignment="1">
      <alignment horizontal="center" vertical="center" wrapText="1"/>
      <protection locked="1" hidden="1"/>
    </xf>
    <xf numFmtId="2" fontId="10" fillId="20" borderId="88" xfId="0" applyNumberFormat="1" applyFont="1" applyFill="1" applyBorder="1" applyAlignment="1">
      <alignment horizontal="center" vertical="center" wrapText="1"/>
      <protection locked="1" hidden="1"/>
    </xf>
    <xf numFmtId="0" fontId="19" fillId="20" borderId="136" xfId="0" applyFont="1" applyFill="1" applyBorder="1" applyAlignment="1">
      <alignment horizontal="center" vertical="center" wrapText="1"/>
      <protection locked="1" hidden="1"/>
    </xf>
    <xf numFmtId="0" fontId="10" fillId="11" borderId="137" xfId="0" applyFont="1" applyFill="1" applyBorder="1" applyAlignment="1">
      <alignment horizontal="center" vertical="center" wrapText="1"/>
      <protection locked="0" hidden="0"/>
    </xf>
    <xf numFmtId="0" fontId="10" fillId="11" borderId="122" xfId="0" applyFont="1" applyFill="1" applyBorder="1" applyAlignment="1">
      <alignment horizontal="center" vertical="center" wrapText="1"/>
      <protection locked="0" hidden="0"/>
    </xf>
    <xf numFmtId="2" fontId="10" fillId="11" borderId="129" xfId="0" applyNumberFormat="1" applyFont="1" applyFill="1" applyBorder="1" applyAlignment="1">
      <alignment horizontal="center" vertical="center" wrapText="1"/>
      <protection locked="1" hidden="1"/>
    </xf>
    <xf numFmtId="0" fontId="19" fillId="18" borderId="130" xfId="0" applyFont="1" applyFill="1" applyBorder="1" applyAlignment="1">
      <alignment horizontal="center" vertical="center" wrapText="1"/>
      <protection locked="1" hidden="1"/>
    </xf>
    <xf numFmtId="0" fontId="10" fillId="18" borderId="74" xfId="0" applyFont="1" applyFill="1" applyBorder="1" applyAlignment="1">
      <alignment horizontal="center" vertical="center" wrapText="1"/>
      <protection locked="1" hidden="1"/>
    </xf>
    <xf numFmtId="2" fontId="10" fillId="18" borderId="129" xfId="0" applyNumberFormat="1" applyFont="1" applyFill="1" applyBorder="1" applyAlignment="1">
      <alignment horizontal="center" vertical="center" wrapText="1"/>
      <protection locked="1" hidden="1"/>
    </xf>
    <xf numFmtId="0" fontId="68" fillId="18" borderId="88" xfId="0" applyFont="1" applyFill="1" applyBorder="1" applyAlignment="1">
      <alignment horizontal="center" vertical="center" wrapText="1"/>
      <protection locked="1" hidden="1"/>
    </xf>
    <xf numFmtId="0" fontId="65" fillId="18" borderId="88" xfId="0" applyFont="1" applyFill="1" applyBorder="1" applyAlignment="1">
      <alignment horizontal="center" vertical="center" wrapText="1"/>
      <protection locked="1" hidden="1"/>
    </xf>
    <xf numFmtId="165" fontId="10" fillId="18" borderId="137" xfId="0" applyNumberFormat="1" applyFont="1" applyFill="1" applyBorder="1" applyAlignment="1">
      <alignment horizontal="center" vertical="center" wrapText="1"/>
      <protection locked="1" hidden="1"/>
    </xf>
    <xf numFmtId="0" fontId="10" fillId="18" borderId="123" xfId="0" applyFont="1" applyFill="1" applyBorder="1" applyAlignment="1">
      <alignment horizontal="center" vertical="center" wrapText="1"/>
      <protection locked="1" hidden="1"/>
    </xf>
    <xf numFmtId="0" fontId="43" fillId="18" borderId="138" xfId="0" applyFont="1" applyFill="1" applyBorder="1" applyAlignment="1">
      <alignment horizontal="center" vertical="center" wrapText="1"/>
      <protection locked="1" hidden="1"/>
    </xf>
    <xf numFmtId="0" fontId="53" fillId="18" borderId="77" xfId="0" applyFont="1" applyFill="1" applyBorder="1" applyAlignment="1">
      <alignment horizontal="center" vertical="center" wrapText="1"/>
      <protection locked="1" hidden="1"/>
    </xf>
    <xf numFmtId="0" fontId="53" fillId="18" borderId="78" xfId="0" applyFont="1" applyFill="1" applyBorder="1" applyAlignment="1">
      <alignment horizontal="center" vertical="center" wrapText="1"/>
      <protection locked="1" hidden="1"/>
    </xf>
    <xf numFmtId="0" fontId="53" fillId="18" borderId="79" xfId="0" applyFont="1" applyFill="1" applyBorder="1" applyAlignment="1">
      <alignment horizontal="center" vertical="center" wrapText="1"/>
      <protection locked="1" hidden="1"/>
    </xf>
    <xf numFmtId="0" fontId="53" fillId="18" borderId="93" xfId="0" applyFont="1" applyFill="1" applyBorder="1" applyAlignment="1">
      <alignment horizontal="center" vertical="center" wrapText="1"/>
      <protection locked="1" hidden="1"/>
    </xf>
    <xf numFmtId="0" fontId="19" fillId="18" borderId="74" xfId="0" applyFont="1" applyFill="1" applyBorder="1" applyAlignment="1">
      <alignment horizontal="center" vertical="center" wrapText="1"/>
      <protection locked="1" hidden="1"/>
    </xf>
    <xf numFmtId="0" fontId="10" fillId="18" borderId="74" xfId="0" applyFont="1" applyFill="1" applyBorder="1" applyAlignment="1">
      <alignment horizontal="center" vertical="center" wrapText="1"/>
      <protection locked="0" hidden="0"/>
    </xf>
    <xf numFmtId="167" fontId="66" fillId="18" borderId="75" xfId="0" applyNumberFormat="1" applyFont="1" applyFill="1" applyBorder="1" applyAlignment="1">
      <alignment horizontal="center" vertical="center" wrapText="1"/>
      <protection locked="0" hidden="0"/>
    </xf>
    <xf numFmtId="0" fontId="59" fillId="14" borderId="121" xfId="0" applyFont="1" applyFill="1" applyBorder="1" applyAlignment="1">
      <alignment horizontal="center" vertical="center" wrapText="1"/>
      <protection locked="0" hidden="0"/>
    </xf>
    <xf numFmtId="0" fontId="63" fillId="14" borderId="132" xfId="0" applyFont="1" applyFill="1" applyBorder="1" applyAlignment="1">
      <alignment horizontal="center" vertical="center" wrapText="1"/>
      <protection locked="0" hidden="0"/>
    </xf>
    <xf numFmtId="0" fontId="59" fillId="15" borderId="121" xfId="0" applyFont="1" applyFill="1" applyBorder="1" applyAlignment="1">
      <alignment horizontal="center" vertical="center" wrapText="1"/>
      <protection locked="0" hidden="0"/>
    </xf>
    <xf numFmtId="0" fontId="63" fillId="15" borderId="132" xfId="0" applyFont="1" applyFill="1" applyBorder="1" applyAlignment="1">
      <alignment horizontal="center" vertical="center" wrapText="1"/>
      <protection locked="0" hidden="0"/>
    </xf>
    <xf numFmtId="0" fontId="59" fillId="21" borderId="121" xfId="0" applyFont="1" applyFill="1" applyBorder="1" applyAlignment="1">
      <alignment horizontal="center" vertical="center" wrapText="1"/>
      <protection locked="0" hidden="0"/>
    </xf>
    <xf numFmtId="0" fontId="63" fillId="21" borderId="132" xfId="0" applyFont="1" applyFill="1" applyBorder="1" applyAlignment="1">
      <alignment horizontal="center" vertical="center" wrapText="1"/>
      <protection locked="0" hidden="0"/>
    </xf>
    <xf numFmtId="0" fontId="59" fillId="16" borderId="121" xfId="0" applyFont="1" applyFill="1" applyBorder="1" applyAlignment="1">
      <alignment horizontal="center" vertical="center" wrapText="1"/>
      <protection locked="0" hidden="0"/>
    </xf>
    <xf numFmtId="0" fontId="63" fillId="16" borderId="132" xfId="0" applyFont="1" applyFill="1" applyBorder="1" applyAlignment="1">
      <alignment horizontal="center" vertical="center" wrapText="1"/>
      <protection locked="0" hidden="0"/>
    </xf>
    <xf numFmtId="0" fontId="59" fillId="17" borderId="121" xfId="0" applyFont="1" applyFill="1" applyBorder="1" applyAlignment="1">
      <alignment horizontal="center" vertical="center" wrapText="1"/>
      <protection locked="0" hidden="0"/>
    </xf>
    <xf numFmtId="0" fontId="63" fillId="17" borderId="132" xfId="0" applyFont="1" applyFill="1" applyBorder="1" applyAlignment="1">
      <alignment horizontal="center" vertical="center" wrapText="1"/>
      <protection locked="0" hidden="0"/>
    </xf>
    <xf numFmtId="0" fontId="59" fillId="18" borderId="121" xfId="0" applyFont="1" applyFill="1" applyBorder="1" applyAlignment="1">
      <alignment horizontal="center" vertical="center" wrapText="1"/>
      <protection locked="0" hidden="0"/>
    </xf>
    <xf numFmtId="0" fontId="63" fillId="18" borderId="132" xfId="0" applyFont="1" applyFill="1" applyBorder="1" applyAlignment="1">
      <alignment horizontal="center" vertical="center" wrapText="1"/>
      <protection locked="0" hidden="0"/>
    </xf>
    <xf numFmtId="0" fontId="10" fillId="20" borderId="36" xfId="0" applyFont="1" applyFill="1" applyBorder="1" applyAlignment="1">
      <alignment horizontal="center" vertical="center" wrapText="1"/>
      <protection locked="0" hidden="0"/>
    </xf>
    <xf numFmtId="0" fontId="10" fillId="20" borderId="74" xfId="0" applyFont="1" applyFill="1" applyBorder="1" applyAlignment="1">
      <alignment horizontal="center" vertical="center" wrapText="1"/>
      <protection locked="0" hidden="0"/>
    </xf>
    <xf numFmtId="0" fontId="10" fillId="11" borderId="73" xfId="0" applyFont="1" applyFill="1" applyBorder="1" applyAlignment="1">
      <alignment horizontal="center" vertical="center" wrapText="1"/>
      <protection locked="0" hidden="0"/>
    </xf>
    <xf numFmtId="0" fontId="10" fillId="11" borderId="74" xfId="0" applyFont="1" applyFill="1" applyBorder="1" applyAlignment="1">
      <alignment horizontal="center" vertical="center" wrapText="1"/>
      <protection locked="0" hidden="0"/>
    </xf>
    <xf numFmtId="2" fontId="10" fillId="11" borderId="75" xfId="0" applyNumberFormat="1" applyFont="1" applyFill="1" applyBorder="1" applyAlignment="1">
      <alignment horizontal="center" vertical="center" wrapText="1"/>
      <protection locked="1" hidden="1"/>
    </xf>
    <xf numFmtId="0" fontId="1" fillId="0" borderId="0" xfId="0" applyAlignment="1">
      <alignment horizontal="center" vertical="center"/>
      <protection locked="1" hidden="1"/>
    </xf>
    <xf numFmtId="0" fontId="65" fillId="18" borderId="74" xfId="0" applyFont="1" applyFill="1" applyBorder="1" applyAlignment="1">
      <alignment horizontal="center" vertical="center" wrapText="1"/>
      <protection locked="0" hidden="0"/>
    </xf>
    <xf numFmtId="0" fontId="1" fillId="0" borderId="0" xfId="0" applyBorder="1" applyAlignment="1">
      <alignment vertical="bottom"/>
      <protection locked="1" hidden="1"/>
    </xf>
    <xf numFmtId="0" fontId="10" fillId="18" borderId="110" xfId="0" applyFont="1" applyFill="1" applyBorder="1" applyAlignment="1">
      <alignment horizontal="center" vertical="center" wrapText="1"/>
      <protection locked="1" hidden="1"/>
    </xf>
    <xf numFmtId="0" fontId="53" fillId="18" borderId="114" xfId="0" applyFont="1" applyFill="1" applyBorder="1" applyAlignment="1">
      <alignment horizontal="center" vertical="center" wrapText="1"/>
      <protection locked="1" hidden="1"/>
    </xf>
    <xf numFmtId="0" fontId="53" fillId="18" borderId="115" xfId="0" applyFont="1" applyFill="1" applyBorder="1" applyAlignment="1">
      <alignment horizontal="center" vertical="center" wrapText="1"/>
      <protection locked="1" hidden="1"/>
    </xf>
    <xf numFmtId="0" fontId="53" fillId="18" borderId="116" xfId="0" applyFont="1" applyFill="1" applyBorder="1" applyAlignment="1">
      <alignment horizontal="center" vertical="center" wrapText="1"/>
      <protection locked="1" hidden="1"/>
    </xf>
    <xf numFmtId="0" fontId="69" fillId="0" borderId="0" xfId="0" applyFont="1" applyAlignment="1">
      <alignment vertical="bottom"/>
      <protection locked="1" hidden="1"/>
    </xf>
    <xf numFmtId="0" fontId="70" fillId="0" borderId="0" xfId="0" applyFont="1" applyAlignment="1">
      <alignment horizontal="center" vertical="center"/>
      <protection locked="1" hidden="1"/>
    </xf>
    <xf numFmtId="0" fontId="71" fillId="0" borderId="0" xfId="0" applyFont="1" applyAlignment="1">
      <alignment horizontal="center" vertical="center"/>
      <protection locked="1" hidden="1"/>
    </xf>
    <xf numFmtId="0" fontId="1" fillId="0" borderId="0" xfId="0" applyAlignment="1">
      <alignment horizontal="center" vertical="center"/>
      <protection locked="1" hidden="1"/>
    </xf>
    <xf numFmtId="0" fontId="1" fillId="2" borderId="0" xfId="0" applyFill="1" applyAlignment="1">
      <alignment vertical="bottom"/>
      <protection locked="1" hidden="1"/>
    </xf>
    <xf numFmtId="0" fontId="1" fillId="2" borderId="0" xfId="0" applyFill="1" applyAlignment="1">
      <alignment horizontal="center" vertical="center"/>
      <protection locked="1" hidden="1"/>
    </xf>
    <xf numFmtId="0" fontId="70" fillId="2" borderId="0" xfId="0" applyFont="1" applyFill="1" applyAlignment="1">
      <alignment horizontal="center" vertical="center"/>
      <protection locked="1" hidden="1"/>
    </xf>
    <xf numFmtId="0" fontId="71" fillId="2" borderId="0" xfId="0" applyFont="1" applyFill="1" applyAlignment="1">
      <alignment horizontal="center" vertical="center"/>
      <protection locked="1" hidden="1"/>
    </xf>
    <xf numFmtId="0" fontId="1" fillId="2" borderId="139" xfId="0" applyFill="1" applyBorder="1" applyAlignment="1">
      <alignment horizontal="center" vertical="bottom"/>
      <protection locked="1" hidden="1"/>
    </xf>
    <xf numFmtId="0" fontId="72" fillId="10" borderId="47" xfId="0" applyFont="1" applyFill="1" applyBorder="1" applyAlignment="1">
      <alignment vertical="bottom"/>
      <protection locked="1" hidden="1"/>
    </xf>
    <xf numFmtId="0" fontId="72" fillId="10" borderId="43" xfId="0" applyFont="1" applyFill="1" applyBorder="1" applyAlignment="1">
      <alignment vertical="bottom"/>
      <protection locked="1" hidden="1"/>
    </xf>
    <xf numFmtId="0" fontId="72" fillId="10" borderId="47" xfId="0" applyFont="1" applyFill="1" applyBorder="1" applyAlignment="1">
      <alignment horizontal="left" vertical="bottom"/>
      <protection locked="1" hidden="1"/>
    </xf>
    <xf numFmtId="0" fontId="72" fillId="10" borderId="43" xfId="0" applyFont="1" applyFill="1" applyBorder="1" applyAlignment="1">
      <alignment horizontal="left" vertical="bottom"/>
      <protection locked="1" hidden="1"/>
    </xf>
    <xf numFmtId="0" fontId="72" fillId="10" borderId="50" xfId="0" applyFont="1" applyFill="1" applyBorder="1" applyAlignment="1">
      <alignment horizontal="left" vertical="bottom"/>
      <protection locked="1" hidden="1"/>
    </xf>
    <xf numFmtId="0" fontId="51" fillId="10" borderId="140" xfId="0" applyFont="1" applyFill="1" applyBorder="1" applyAlignment="1">
      <alignment horizontal="center" vertical="center"/>
      <protection locked="1" hidden="1"/>
    </xf>
    <xf numFmtId="0" fontId="51" fillId="10" borderId="141" xfId="0" applyFont="1" applyFill="1" applyBorder="1" applyAlignment="1">
      <alignment horizontal="center" vertical="center"/>
      <protection locked="1" hidden="1"/>
    </xf>
    <xf numFmtId="0" fontId="51" fillId="10" borderId="142" xfId="0" applyFont="1" applyFill="1" applyBorder="1" applyAlignment="1">
      <alignment horizontal="center" vertical="center"/>
      <protection locked="1" hidden="1"/>
    </xf>
    <xf numFmtId="0" fontId="51" fillId="10" borderId="143" xfId="0" applyFont="1" applyFill="1" applyBorder="1" applyAlignment="1">
      <alignment horizontal="center" vertical="center"/>
      <protection locked="1" hidden="1"/>
    </xf>
    <xf numFmtId="0" fontId="51" fillId="10" borderId="134" xfId="0" applyFont="1" applyFill="1" applyBorder="1" applyAlignment="1">
      <alignment horizontal="center" vertical="center"/>
      <protection locked="1" hidden="1"/>
    </xf>
    <xf numFmtId="0" fontId="10" fillId="10" borderId="31" xfId="0" applyFont="1" applyFill="1" applyBorder="1" applyAlignment="1">
      <alignment horizontal="center" vertical="center"/>
      <protection locked="0" hidden="0"/>
    </xf>
    <xf numFmtId="0" fontId="10" fillId="10" borderId="56" xfId="0" applyFont="1" applyFill="1" applyBorder="1" applyAlignment="1">
      <alignment horizontal="center" vertical="center"/>
      <protection locked="0" hidden="0"/>
    </xf>
    <xf numFmtId="0" fontId="10" fillId="10" borderId="57" xfId="0" applyFont="1" applyFill="1" applyBorder="1" applyAlignment="1">
      <alignment horizontal="center" vertical="center"/>
      <protection locked="0" hidden="0"/>
    </xf>
    <xf numFmtId="0" fontId="10" fillId="10" borderId="32" xfId="0" applyFont="1" applyFill="1" applyBorder="1" applyAlignment="1">
      <alignment horizontal="center" vertical="center"/>
      <protection locked="0" hidden="0"/>
    </xf>
    <xf numFmtId="0" fontId="10" fillId="10" borderId="60" xfId="0" applyFont="1" applyFill="1" applyBorder="1" applyAlignment="1">
      <alignment horizontal="center" vertical="center"/>
      <protection locked="0" hidden="0"/>
    </xf>
    <xf numFmtId="0" fontId="65" fillId="10" borderId="59" xfId="0" applyFont="1" applyFill="1" applyBorder="1" applyAlignment="1">
      <alignment horizontal="center" vertical="bottom"/>
      <protection locked="0" hidden="0"/>
    </xf>
    <xf numFmtId="0" fontId="65" fillId="10" borderId="60" xfId="0" applyFont="1" applyFill="1" applyBorder="1" applyAlignment="1">
      <alignment horizontal="center" vertical="bottom"/>
      <protection locked="0" hidden="0"/>
    </xf>
    <xf numFmtId="0" fontId="65" fillId="10" borderId="61" xfId="0" applyFont="1" applyFill="1" applyBorder="1" applyAlignment="1">
      <alignment horizontal="center" vertical="bottom"/>
      <protection locked="0" hidden="0"/>
    </xf>
    <xf numFmtId="0" fontId="73" fillId="10" borderId="59" xfId="0" applyFont="1" applyFill="1" applyBorder="1" applyAlignment="1">
      <alignment horizontal="center" vertical="bottom"/>
      <protection locked="0" hidden="0"/>
    </xf>
    <xf numFmtId="0" fontId="73" fillId="10" borderId="60" xfId="0" applyFont="1" applyFill="1" applyBorder="1" applyAlignment="1">
      <alignment horizontal="center" vertical="bottom"/>
      <protection locked="0" hidden="0"/>
    </xf>
    <xf numFmtId="0" fontId="73" fillId="10" borderId="61" xfId="0" applyFont="1" applyFill="1" applyBorder="1" applyAlignment="1">
      <alignment horizontal="center" vertical="bottom"/>
      <protection locked="0" hidden="0"/>
    </xf>
    <xf numFmtId="0" fontId="51" fillId="10" borderId="144" xfId="0" applyFont="1" applyFill="1" applyBorder="1" applyAlignment="1">
      <alignment horizontal="center" vertical="bottom"/>
      <protection locked="1" hidden="1"/>
    </xf>
    <xf numFmtId="0" fontId="51" fillId="10" borderId="141" xfId="0" applyFont="1" applyFill="1" applyBorder="1" applyAlignment="1">
      <alignment horizontal="center" vertical="bottom"/>
      <protection locked="1" hidden="1"/>
    </xf>
    <xf numFmtId="0" fontId="51" fillId="10" borderId="143" xfId="0" applyFont="1" applyFill="1" applyBorder="1" applyAlignment="1">
      <alignment horizontal="center" vertical="bottom"/>
      <protection locked="1" hidden="1"/>
    </xf>
    <xf numFmtId="0" fontId="65" fillId="10" borderId="144" xfId="0" applyFont="1" applyFill="1" applyBorder="1" applyAlignment="1">
      <alignment horizontal="center" vertical="bottom" wrapText="1"/>
      <protection locked="1" hidden="1"/>
    </xf>
    <xf numFmtId="0" fontId="65" fillId="10" borderId="141" xfId="0" applyFont="1" applyFill="1" applyBorder="1" applyAlignment="1">
      <alignment horizontal="center" vertical="bottom" wrapText="1"/>
      <protection locked="1" hidden="1"/>
    </xf>
    <xf numFmtId="0" fontId="65" fillId="10" borderId="143" xfId="0" applyFont="1" applyFill="1" applyBorder="1" applyAlignment="1">
      <alignment horizontal="center" vertical="bottom" wrapText="1"/>
      <protection locked="1" hidden="1"/>
    </xf>
    <xf numFmtId="0" fontId="65" fillId="10" borderId="145" xfId="0" applyFont="1" applyFill="1" applyBorder="1" applyAlignment="1">
      <alignment horizontal="center" vertical="bottom" wrapText="1"/>
      <protection locked="1" hidden="1"/>
    </xf>
    <xf numFmtId="0" fontId="65" fillId="10" borderId="146" xfId="0" applyFont="1" applyFill="1" applyBorder="1" applyAlignment="1">
      <alignment horizontal="center" vertical="bottom" wrapText="1"/>
      <protection locked="1" hidden="1"/>
    </xf>
    <xf numFmtId="0" fontId="65" fillId="10" borderId="147" xfId="0" applyFont="1" applyFill="1" applyBorder="1" applyAlignment="1">
      <alignment horizontal="center" vertical="bottom" wrapText="1"/>
      <protection locked="1" hidden="1"/>
    </xf>
    <xf numFmtId="0" fontId="65" fillId="10" borderId="148" xfId="0" applyFont="1" applyFill="1" applyBorder="1" applyAlignment="1">
      <alignment horizontal="center" vertical="center" wrapText="1"/>
      <protection locked="1" hidden="1"/>
    </xf>
    <xf numFmtId="0" fontId="19" fillId="10" borderId="45" xfId="0" applyFont="1" applyFill="1" applyBorder="1" applyAlignment="1">
      <alignment horizontal="center" vertical="center"/>
      <protection locked="1" hidden="1"/>
    </xf>
    <xf numFmtId="0" fontId="19" fillId="10" borderId="0" xfId="0" applyFont="1" applyFill="1" applyBorder="1" applyAlignment="1">
      <alignment horizontal="center" vertical="center"/>
      <protection locked="1" hidden="1"/>
    </xf>
    <xf numFmtId="0" fontId="74" fillId="10" borderId="51" xfId="0" applyFont="1" applyFill="1" applyBorder="1" applyAlignment="1">
      <alignment horizontal="left" vertical="center"/>
      <protection locked="1" hidden="1"/>
    </xf>
    <xf numFmtId="0" fontId="74" fillId="10" borderId="46" xfId="0" applyFont="1" applyFill="1" applyBorder="1" applyAlignment="1">
      <alignment horizontal="left" vertical="center"/>
      <protection locked="1" hidden="1"/>
    </xf>
    <xf numFmtId="0" fontId="74" fillId="10" borderId="52" xfId="0" applyFont="1" applyFill="1" applyBorder="1" applyAlignment="1">
      <alignment horizontal="left" vertical="center"/>
      <protection locked="1" hidden="1"/>
    </xf>
    <xf numFmtId="0" fontId="51" fillId="10" borderId="67" xfId="0" applyFont="1" applyFill="1" applyBorder="1" applyAlignment="1">
      <alignment horizontal="center" vertical="center" wrapText="1"/>
      <protection locked="1" hidden="1"/>
    </xf>
    <xf numFmtId="0" fontId="51" fillId="10" borderId="149" xfId="0" applyFont="1" applyFill="1" applyBorder="1" applyAlignment="1">
      <alignment horizontal="center" vertical="center" wrapText="1"/>
      <protection locked="1" hidden="1"/>
    </xf>
    <xf numFmtId="0" fontId="51" fillId="10" borderId="67" xfId="0" applyFont="1" applyFill="1" applyBorder="1" applyAlignment="1">
      <alignment horizontal="center" vertical="center" wrapText="1"/>
      <protection locked="1" hidden="1"/>
    </xf>
    <xf numFmtId="0" fontId="10" fillId="10" borderId="66" xfId="0" applyFont="1" applyFill="1" applyBorder="1" applyAlignment="1">
      <alignment horizontal="center" vertical="center" wrapText="1"/>
      <protection locked="0" hidden="0"/>
    </xf>
    <xf numFmtId="0" fontId="10" fillId="10" borderId="67" xfId="0" applyFont="1" applyFill="1" applyBorder="1" applyAlignment="1">
      <alignment horizontal="center" vertical="center" wrapText="1"/>
      <protection locked="0" hidden="0"/>
    </xf>
    <xf numFmtId="0" fontId="10" fillId="10" borderId="68" xfId="0" applyFont="1" applyFill="1" applyBorder="1" applyAlignment="1">
      <alignment horizontal="center" vertical="center" wrapText="1"/>
      <protection locked="0" hidden="0"/>
    </xf>
    <xf numFmtId="0" fontId="10" fillId="10" borderId="67" xfId="0" applyFont="1" applyFill="1" applyBorder="1" applyAlignment="1">
      <alignment horizontal="center" vertical="center" wrapText="1"/>
      <protection locked="0" hidden="0"/>
    </xf>
    <xf numFmtId="0" fontId="65" fillId="10" borderId="66" xfId="0" applyFont="1" applyFill="1" applyBorder="1" applyAlignment="1">
      <alignment horizontal="center" vertical="center" wrapText="1"/>
      <protection locked="0" hidden="0"/>
    </xf>
    <xf numFmtId="0" fontId="65" fillId="10" borderId="67" xfId="0" applyFont="1" applyFill="1" applyBorder="1" applyAlignment="1">
      <alignment horizontal="center" vertical="center" wrapText="1"/>
      <protection locked="0" hidden="0"/>
    </xf>
    <xf numFmtId="0" fontId="65" fillId="10" borderId="68" xfId="0" applyFont="1" applyFill="1" applyBorder="1" applyAlignment="1">
      <alignment horizontal="center" vertical="center" wrapText="1"/>
      <protection locked="0" hidden="0"/>
    </xf>
    <xf numFmtId="0" fontId="73" fillId="10" borderId="66" xfId="0" applyFont="1" applyFill="1" applyBorder="1" applyAlignment="1">
      <alignment horizontal="center" vertical="center" wrapText="1"/>
      <protection locked="0" hidden="0"/>
    </xf>
    <xf numFmtId="0" fontId="73" fillId="10" borderId="67" xfId="0" applyFont="1" applyFill="1" applyBorder="1" applyAlignment="1">
      <alignment horizontal="center" vertical="center" wrapText="1"/>
      <protection locked="0" hidden="0"/>
    </xf>
    <xf numFmtId="0" fontId="73" fillId="10" borderId="68" xfId="0" applyFont="1" applyFill="1" applyBorder="1" applyAlignment="1">
      <alignment horizontal="center" vertical="center" wrapText="1"/>
      <protection locked="0" hidden="0"/>
    </xf>
    <xf numFmtId="0" fontId="51" fillId="10" borderId="150" xfId="0" applyFont="1" applyFill="1" applyBorder="1" applyAlignment="1">
      <alignment horizontal="center" vertical="center" wrapText="1"/>
      <protection locked="1" hidden="1"/>
    </xf>
    <xf numFmtId="0" fontId="51" fillId="10" borderId="71" xfId="0" applyFont="1" applyFill="1" applyBorder="1" applyAlignment="1">
      <alignment horizontal="center" vertical="center" wrapText="1"/>
      <protection locked="1" hidden="1"/>
    </xf>
    <xf numFmtId="0" fontId="51" fillId="10" borderId="151" xfId="0" applyFont="1" applyFill="1" applyBorder="1" applyAlignment="1">
      <alignment horizontal="center" vertical="center" wrapText="1"/>
      <protection locked="1" hidden="1"/>
    </xf>
    <xf numFmtId="0" fontId="65" fillId="10" borderId="152" xfId="0" applyFont="1" applyFill="1" applyBorder="1" applyAlignment="1">
      <alignment horizontal="center" vertical="center" wrapText="1" textRotation="90"/>
      <protection locked="1" hidden="1"/>
    </xf>
    <xf numFmtId="0" fontId="65" fillId="10" borderId="74" xfId="0" applyFont="1" applyFill="1" applyBorder="1" applyAlignment="1">
      <alignment horizontal="center" vertical="center" wrapText="1" textRotation="90"/>
      <protection locked="1" hidden="1"/>
    </xf>
    <xf numFmtId="0" fontId="65" fillId="10" borderId="153" xfId="0" applyFont="1" applyFill="1" applyBorder="1" applyAlignment="1">
      <alignment horizontal="center" vertical="center" wrapText="1" textRotation="90"/>
      <protection locked="1" hidden="1"/>
    </xf>
    <xf numFmtId="0" fontId="65" fillId="10" borderId="154" xfId="0" applyFont="1" applyFill="1" applyBorder="1" applyAlignment="1">
      <alignment horizontal="center" vertical="center" wrapText="1" textRotation="90"/>
      <protection locked="1" hidden="1"/>
    </xf>
    <xf numFmtId="0" fontId="65" fillId="10" borderId="56" xfId="0" applyFont="1" applyFill="1" applyBorder="1" applyAlignment="1">
      <alignment horizontal="center" vertical="center" wrapText="1" textRotation="90"/>
      <protection locked="1" hidden="1"/>
    </xf>
    <xf numFmtId="0" fontId="75" fillId="10" borderId="56" xfId="0" applyFont="1" applyFill="1" applyBorder="1" applyAlignment="1">
      <alignment horizontal="center" vertical="center" wrapText="1" textRotation="90"/>
      <protection locked="1" hidden="1"/>
    </xf>
    <xf numFmtId="0" fontId="53" fillId="10" borderId="27" xfId="0" applyFont="1" applyFill="1" applyBorder="1" applyAlignment="1">
      <alignment horizontal="center" vertical="center" wrapText="1" textRotation="90"/>
      <protection locked="1" hidden="1"/>
    </xf>
    <xf numFmtId="0" fontId="65" fillId="10" borderId="76" xfId="0" applyFont="1" applyFill="1" applyBorder="1" applyAlignment="1">
      <alignment horizontal="center" vertical="bottom" wrapText="1" textRotation="90"/>
      <protection locked="1" hidden="1"/>
    </xf>
    <xf numFmtId="0" fontId="65" fillId="10" borderId="155" xfId="0" applyFont="1" applyFill="1" applyBorder="1" applyAlignment="1">
      <alignment horizontal="center" vertical="center" wrapText="1" textRotation="90"/>
      <protection locked="1" hidden="1"/>
    </xf>
    <xf numFmtId="0" fontId="65" fillId="10" borderId="156" xfId="0" applyFont="1" applyFill="1" applyBorder="1" applyAlignment="1">
      <alignment horizontal="center" vertical="center" wrapText="1"/>
      <protection locked="1" hidden="1"/>
    </xf>
    <xf numFmtId="0" fontId="76" fillId="0" borderId="0" xfId="0" applyFont="1" applyAlignment="1">
      <alignment vertical="bottom"/>
      <protection locked="1" hidden="1"/>
    </xf>
    <xf numFmtId="0" fontId="77" fillId="10" borderId="157" xfId="0" applyFont="1" applyFill="1" applyBorder="1" applyAlignment="1">
      <alignment horizontal="right" vertical="center"/>
      <protection locked="1" hidden="1"/>
    </xf>
    <xf numFmtId="0" fontId="77" fillId="10" borderId="158" xfId="0" applyFont="1" applyFill="1" applyBorder="1" applyAlignment="1">
      <alignment horizontal="right" vertical="center"/>
      <protection locked="1" hidden="1"/>
    </xf>
    <xf numFmtId="0" fontId="74" fillId="10" borderId="158" xfId="0" applyFont="1" applyFill="1" applyBorder="1">
      <alignment vertical="center"/>
      <protection locked="1" hidden="1"/>
    </xf>
    <xf numFmtId="0" fontId="78" fillId="10" borderId="159" xfId="0" applyFont="1" applyFill="1" applyBorder="1" applyAlignment="1">
      <alignment horizontal="left" vertical="center"/>
      <protection locked="1" hidden="1"/>
    </xf>
    <xf numFmtId="0" fontId="74" fillId="10" borderId="46" xfId="0" applyFont="1" applyFill="1" applyBorder="1" applyAlignment="1">
      <alignment horizontal="right" vertical="center"/>
      <protection locked="1" hidden="1"/>
    </xf>
    <xf numFmtId="0" fontId="79" fillId="10" borderId="46" xfId="0" applyFont="1" applyFill="1" applyBorder="1" applyAlignment="1">
      <alignment horizontal="left" vertical="center"/>
      <protection locked="1" hidden="1"/>
    </xf>
    <xf numFmtId="0" fontId="79" fillId="10" borderId="52" xfId="0" applyFont="1" applyFill="1" applyBorder="1" applyAlignment="1">
      <alignment horizontal="left" vertical="center"/>
      <protection locked="1" hidden="1"/>
    </xf>
    <xf numFmtId="0" fontId="10" fillId="10" borderId="80" xfId="0" applyFont="1" applyFill="1" applyBorder="1" applyAlignment="1">
      <alignment horizontal="center" vertical="center" wrapText="1"/>
      <protection locked="1" hidden="1"/>
    </xf>
    <xf numFmtId="0" fontId="10" fillId="10" borderId="81" xfId="0" applyFont="1" applyFill="1" applyBorder="1" applyAlignment="1">
      <alignment horizontal="center" vertical="center" wrapText="1"/>
      <protection locked="1" hidden="1"/>
    </xf>
    <xf numFmtId="0" fontId="63" fillId="10" borderId="82" xfId="0" applyFont="1" applyFill="1" applyBorder="1" applyAlignment="1">
      <alignment horizontal="center" vertical="center" wrapText="1" textRotation="90"/>
      <protection locked="1" hidden="1"/>
    </xf>
    <xf numFmtId="0" fontId="10" fillId="10" borderId="82" xfId="0" applyFont="1" applyFill="1" applyBorder="1" applyAlignment="1">
      <alignment horizontal="center" vertical="center" wrapText="1" textRotation="90"/>
      <protection locked="1" hidden="1"/>
    </xf>
    <xf numFmtId="0" fontId="80" fillId="10" borderId="83" xfId="0" applyFont="1" applyFill="1" applyBorder="1" applyAlignment="1">
      <alignment horizontal="center" vertical="center" wrapText="1"/>
      <protection locked="1" hidden="1"/>
    </xf>
    <xf numFmtId="0" fontId="80" fillId="10" borderId="84" xfId="0" applyFont="1" applyFill="1" applyBorder="1" applyAlignment="1">
      <alignment horizontal="center" vertical="center" wrapText="1"/>
      <protection locked="1" hidden="1"/>
    </xf>
    <xf numFmtId="0" fontId="81" fillId="10" borderId="160" xfId="0" applyFont="1" applyFill="1" applyBorder="1" applyAlignment="1">
      <alignment horizontal="center" vertical="center" wrapText="1" textRotation="90"/>
      <protection locked="1" hidden="1"/>
    </xf>
    <xf numFmtId="0" fontId="80" fillId="10" borderId="71" xfId="0" applyFont="1" applyFill="1" applyBorder="1" applyAlignment="1">
      <alignment horizontal="center" vertical="center" wrapText="1" textRotation="90"/>
      <protection locked="1" hidden="1"/>
    </xf>
    <xf numFmtId="0" fontId="61" fillId="10" borderId="37" xfId="0" applyFont="1" applyFill="1" applyBorder="1" applyAlignment="1">
      <alignment horizontal="center" vertical="center" wrapText="1"/>
      <protection locked="1" hidden="1"/>
    </xf>
    <xf numFmtId="0" fontId="61" fillId="10" borderId="0" xfId="0" applyFont="1" applyFill="1" applyBorder="1" applyAlignment="1">
      <alignment horizontal="center" vertical="center" wrapText="1"/>
      <protection locked="1" hidden="1"/>
    </xf>
    <xf numFmtId="0" fontId="10" fillId="10" borderId="85" xfId="0" applyFont="1" applyFill="1" applyBorder="1" applyAlignment="1">
      <alignment horizontal="center" vertical="center" wrapText="1"/>
      <protection locked="1" hidden="1"/>
    </xf>
    <xf numFmtId="0" fontId="10" fillId="10" borderId="83" xfId="0" applyFont="1" applyFill="1" applyBorder="1" applyAlignment="1">
      <alignment horizontal="center" vertical="center" wrapText="1"/>
      <protection locked="1" hidden="1"/>
    </xf>
    <xf numFmtId="0" fontId="10" fillId="10" borderId="84" xfId="0" applyFont="1" applyFill="1" applyBorder="1" applyAlignment="1">
      <alignment horizontal="center" vertical="center" wrapText="1"/>
      <protection locked="1" hidden="1"/>
    </xf>
    <xf numFmtId="0" fontId="63" fillId="10" borderId="86" xfId="0" applyFont="1" applyFill="1" applyBorder="1" applyAlignment="1">
      <alignment horizontal="center" vertical="center" wrapText="1" textRotation="90"/>
      <protection locked="1" hidden="1"/>
    </xf>
    <xf numFmtId="0" fontId="81" fillId="10" borderId="74" xfId="0" applyFont="1" applyFill="1" applyBorder="1" applyAlignment="1">
      <alignment horizontal="center" vertical="center" wrapText="1"/>
      <protection locked="1" hidden="1"/>
    </xf>
    <xf numFmtId="0" fontId="65" fillId="10" borderId="80" xfId="0" applyFont="1" applyFill="1" applyBorder="1" applyAlignment="1">
      <alignment horizontal="center" vertical="center" wrapText="1"/>
      <protection locked="1" hidden="1"/>
    </xf>
    <xf numFmtId="0" fontId="65" fillId="10" borderId="81" xfId="0" applyFont="1" applyFill="1" applyBorder="1" applyAlignment="1">
      <alignment horizontal="center" vertical="center" wrapText="1"/>
      <protection locked="1" hidden="1"/>
    </xf>
    <xf numFmtId="0" fontId="47" fillId="10" borderId="82" xfId="0" applyFont="1" applyFill="1" applyBorder="1" applyAlignment="1">
      <alignment horizontal="center" vertical="center" wrapText="1" textRotation="90"/>
      <protection locked="1" hidden="1"/>
    </xf>
    <xf numFmtId="0" fontId="65" fillId="10" borderId="85" xfId="0" applyFont="1" applyFill="1" applyBorder="1" applyAlignment="1">
      <alignment horizontal="center" vertical="center" wrapText="1"/>
      <protection locked="1" hidden="1"/>
    </xf>
    <xf numFmtId="0" fontId="65" fillId="10" borderId="83" xfId="0" applyFont="1" applyFill="1" applyBorder="1" applyAlignment="1">
      <alignment horizontal="center" vertical="center" wrapText="1"/>
      <protection locked="1" hidden="1"/>
    </xf>
    <xf numFmtId="0" fontId="65" fillId="10" borderId="84" xfId="0" applyFont="1" applyFill="1" applyBorder="1" applyAlignment="1">
      <alignment horizontal="center" vertical="center" wrapText="1"/>
      <protection locked="1" hidden="1"/>
    </xf>
    <xf numFmtId="0" fontId="47" fillId="10" borderId="86" xfId="0" applyFont="1" applyFill="1" applyBorder="1" applyAlignment="1">
      <alignment horizontal="center" vertical="center" wrapText="1" textRotation="90"/>
      <protection locked="1" hidden="1"/>
    </xf>
    <xf numFmtId="0" fontId="82" fillId="10" borderId="74" xfId="0" applyFont="1" applyFill="1" applyBorder="1" applyAlignment="1">
      <alignment horizontal="center" vertical="center" wrapText="1"/>
      <protection locked="1" hidden="1"/>
    </xf>
    <xf numFmtId="0" fontId="83" fillId="10" borderId="71" xfId="0" applyFont="1" applyFill="1" applyBorder="1" applyAlignment="1">
      <alignment horizontal="center" vertical="center" wrapText="1" textRotation="90"/>
      <protection locked="1" hidden="1"/>
    </xf>
    <xf numFmtId="0" fontId="84" fillId="10" borderId="37" xfId="0" applyFont="1" applyFill="1" applyBorder="1" applyAlignment="1">
      <alignment horizontal="center" vertical="center" wrapText="1"/>
      <protection locked="1" hidden="1"/>
    </xf>
    <xf numFmtId="0" fontId="73" fillId="10" borderId="80" xfId="0" applyFont="1" applyFill="1" applyBorder="1" applyAlignment="1">
      <alignment horizontal="center" vertical="center" wrapText="1"/>
      <protection locked="1" hidden="1"/>
    </xf>
    <xf numFmtId="0" fontId="73" fillId="10" borderId="81" xfId="0" applyFont="1" applyFill="1" applyBorder="1" applyAlignment="1">
      <alignment horizontal="center" vertical="center" wrapText="1"/>
      <protection locked="1" hidden="1"/>
    </xf>
    <xf numFmtId="0" fontId="84" fillId="10" borderId="82" xfId="0" applyFont="1" applyFill="1" applyBorder="1" applyAlignment="1">
      <alignment horizontal="center" vertical="center" wrapText="1" textRotation="90"/>
      <protection locked="1" hidden="1"/>
    </xf>
    <xf numFmtId="0" fontId="85" fillId="10" borderId="82" xfId="0" applyFont="1" applyFill="1" applyBorder="1" applyAlignment="1">
      <alignment horizontal="center" vertical="center" wrapText="1" textRotation="90"/>
      <protection locked="1" hidden="1"/>
    </xf>
    <xf numFmtId="0" fontId="82" fillId="10" borderId="83" xfId="0" applyFont="1" applyFill="1" applyBorder="1" applyAlignment="1">
      <alignment horizontal="center" vertical="center" wrapText="1"/>
      <protection locked="1" hidden="1"/>
    </xf>
    <xf numFmtId="0" fontId="82" fillId="10" borderId="84" xfId="0" applyFont="1" applyFill="1" applyBorder="1" applyAlignment="1">
      <alignment horizontal="center" vertical="center" wrapText="1"/>
      <protection locked="1" hidden="1"/>
    </xf>
    <xf numFmtId="0" fontId="86" fillId="10" borderId="74" xfId="0" applyFont="1" applyFill="1" applyBorder="1" applyAlignment="1">
      <alignment horizontal="center" vertical="center" wrapText="1"/>
      <protection locked="1" hidden="1"/>
    </xf>
    <xf numFmtId="0" fontId="73" fillId="10" borderId="161" xfId="0" applyFont="1" applyFill="1" applyBorder="1" applyAlignment="1">
      <alignment horizontal="center" vertical="center" wrapText="1" textRotation="90"/>
      <protection locked="1" hidden="1"/>
    </xf>
    <xf numFmtId="0" fontId="73" fillId="10" borderId="88" xfId="0" applyFont="1" applyFill="1" applyBorder="1" applyAlignment="1">
      <alignment horizontal="center" vertical="center" wrapText="1" textRotation="90"/>
      <protection locked="1" hidden="1"/>
    </xf>
    <xf numFmtId="0" fontId="87" fillId="10" borderId="162" xfId="0" applyFont="1" applyFill="1" applyBorder="1" applyAlignment="1">
      <alignment horizontal="center" vertical="center" wrapText="1" textRotation="90"/>
      <protection locked="1" hidden="1"/>
    </xf>
    <xf numFmtId="0" fontId="83" fillId="10" borderId="88" xfId="0" applyFont="1" applyFill="1" applyBorder="1" applyAlignment="1">
      <alignment horizontal="center" vertical="center" wrapText="1" textRotation="90"/>
      <protection locked="1" hidden="1"/>
    </xf>
    <xf numFmtId="0" fontId="88" fillId="10" borderId="163" xfId="0" applyFont="1" applyFill="1" applyBorder="1" applyAlignment="1">
      <alignment horizontal="center" vertical="center" wrapText="1"/>
      <protection locked="1" hidden="1"/>
    </xf>
    <xf numFmtId="0" fontId="75" fillId="10" borderId="74" xfId="0" applyFont="1" applyFill="1" applyBorder="1" applyAlignment="1">
      <alignment horizontal="center" vertical="center" wrapText="1" textRotation="90"/>
      <protection locked="1" hidden="1"/>
    </xf>
    <xf numFmtId="0" fontId="53" fillId="10" borderId="90" xfId="0" applyFont="1" applyFill="1" applyBorder="1" applyAlignment="1">
      <alignment horizontal="center" vertical="center" wrapText="1" textRotation="90"/>
      <protection locked="1" hidden="1"/>
    </xf>
    <xf numFmtId="0" fontId="89" fillId="10" borderId="91" xfId="0" applyFont="1" applyFill="1" applyBorder="1" applyAlignment="1">
      <alignment horizontal="center" vertical="center" wrapText="1" textRotation="90"/>
      <protection locked="1" hidden="1"/>
    </xf>
    <xf numFmtId="0" fontId="65" fillId="10" borderId="164" xfId="0" applyFont="1" applyFill="1" applyBorder="1" applyAlignment="1">
      <alignment horizontal="center" vertical="center" wrapText="1" textRotation="90"/>
      <protection locked="1" hidden="1"/>
    </xf>
    <xf numFmtId="0" fontId="1" fillId="2" borderId="156" xfId="0" applyFill="1" applyBorder="1" applyAlignment="1">
      <alignment horizontal="center" vertical="bottom"/>
      <protection locked="1" hidden="1"/>
    </xf>
    <xf numFmtId="0" fontId="19" fillId="10" borderId="165" xfId="0" applyFont="1" applyFill="1" applyBorder="1" applyAlignment="1">
      <alignment horizontal="center" vertical="center" wrapText="1"/>
      <protection locked="1" hidden="1"/>
    </xf>
    <xf numFmtId="0" fontId="19" fillId="10" borderId="27" xfId="0" applyFont="1" applyFill="1" applyBorder="1" applyAlignment="1">
      <alignment horizontal="center" vertical="center" wrapText="1"/>
      <protection locked="1" hidden="1"/>
    </xf>
    <xf numFmtId="0" fontId="19" fillId="10" borderId="155" xfId="0" applyFont="1" applyFill="1" applyBorder="1" applyAlignment="1">
      <alignment horizontal="center" vertical="center" wrapText="1"/>
      <protection locked="1" hidden="1"/>
    </xf>
    <xf numFmtId="0" fontId="10" fillId="10" borderId="94" xfId="0" applyFont="1" applyFill="1" applyBorder="1" applyAlignment="1">
      <alignment horizontal="center" vertical="center" wrapText="1" textRotation="90"/>
      <protection locked="1" hidden="1"/>
    </xf>
    <xf numFmtId="0" fontId="10" fillId="10" borderId="95" xfId="0" applyFont="1" applyFill="1" applyBorder="1" applyAlignment="1">
      <alignment horizontal="center" vertical="center" wrapText="1" textRotation="90"/>
      <protection locked="1" hidden="1"/>
    </xf>
    <xf numFmtId="0" fontId="10" fillId="10" borderId="96" xfId="0" applyFont="1" applyFill="1" applyBorder="1" applyAlignment="1">
      <alignment horizontal="center" vertical="center" wrapText="1" textRotation="90"/>
      <protection locked="1" hidden="1"/>
    </xf>
    <xf numFmtId="0" fontId="80" fillId="10" borderId="97" xfId="0" applyFont="1" applyFill="1" applyBorder="1" applyAlignment="1">
      <alignment horizontal="center" vertical="center" wrapText="1" textRotation="90"/>
      <protection locked="1" hidden="1"/>
    </xf>
    <xf numFmtId="0" fontId="80" fillId="10" borderId="82" xfId="0" applyFont="1" applyFill="1" applyBorder="1" applyAlignment="1">
      <alignment horizontal="center" vertical="center" wrapText="1" textRotation="90"/>
      <protection locked="1" hidden="1"/>
    </xf>
    <xf numFmtId="0" fontId="81" fillId="10" borderId="166" xfId="0" applyFont="1" applyFill="1" applyBorder="1" applyAlignment="1">
      <alignment horizontal="center" vertical="center" wrapText="1" textRotation="90"/>
      <protection locked="1" hidden="1"/>
    </xf>
    <xf numFmtId="0" fontId="80" fillId="10" borderId="90" xfId="0" applyFont="1" applyFill="1" applyBorder="1" applyAlignment="1">
      <alignment horizontal="center" vertical="center" wrapText="1" textRotation="90"/>
      <protection locked="1" hidden="1"/>
    </xf>
    <xf numFmtId="0" fontId="61" fillId="10" borderId="37" xfId="0" applyFont="1" applyFill="1" applyBorder="1" applyAlignment="1">
      <alignment horizontal="center" vertical="center" wrapText="1" textRotation="90"/>
      <protection locked="1" hidden="1"/>
    </xf>
    <xf numFmtId="0" fontId="61" fillId="10" borderId="0" xfId="0" applyFont="1" applyFill="1" applyBorder="1" applyAlignment="1">
      <alignment horizontal="center" vertical="center" wrapText="1" textRotation="90"/>
      <protection locked="1" hidden="1"/>
    </xf>
    <xf numFmtId="0" fontId="10" fillId="10" borderId="98" xfId="0" applyFont="1" applyFill="1" applyBorder="1" applyAlignment="1">
      <alignment horizontal="center" vertical="center" wrapText="1" textRotation="90"/>
      <protection locked="1" hidden="1"/>
    </xf>
    <xf numFmtId="0" fontId="10" fillId="10" borderId="98" xfId="0" applyFont="1" applyFill="1" applyBorder="1" applyAlignment="1">
      <alignment horizontal="center" vertical="center" wrapText="1" textRotation="90"/>
      <protection locked="0" hidden="0"/>
    </xf>
    <xf numFmtId="0" fontId="90" fillId="10" borderId="82" xfId="0" applyFont="1" applyFill="1" applyBorder="1" applyAlignment="1">
      <alignment horizontal="center" vertical="center" wrapText="1" textRotation="90"/>
      <protection locked="1" hidden="1"/>
    </xf>
    <xf numFmtId="0" fontId="63" fillId="10" borderId="99" xfId="0" applyFont="1" applyFill="1" applyBorder="1" applyAlignment="1">
      <alignment horizontal="center" vertical="center" wrapText="1" textRotation="90"/>
      <protection locked="1" hidden="1"/>
    </xf>
    <xf numFmtId="0" fontId="65" fillId="10" borderId="94" xfId="0" applyFont="1" applyFill="1" applyBorder="1" applyAlignment="1">
      <alignment horizontal="center" vertical="center" wrapText="1" textRotation="90"/>
      <protection locked="1" hidden="1"/>
    </xf>
    <xf numFmtId="0" fontId="65" fillId="10" borderId="95" xfId="0" applyFont="1" applyFill="1" applyBorder="1" applyAlignment="1">
      <alignment horizontal="center" vertical="center" wrapText="1" textRotation="90"/>
      <protection locked="1" hidden="1"/>
    </xf>
    <xf numFmtId="0" fontId="65" fillId="10" borderId="96" xfId="0" applyFont="1" applyFill="1" applyBorder="1" applyAlignment="1">
      <alignment horizontal="center" vertical="center" wrapText="1" textRotation="90"/>
      <protection locked="1" hidden="1"/>
    </xf>
    <xf numFmtId="0" fontId="65" fillId="10" borderId="98" xfId="0" applyFont="1" applyFill="1" applyBorder="1" applyAlignment="1">
      <alignment horizontal="center" vertical="center" wrapText="1" textRotation="90"/>
      <protection locked="1" hidden="1"/>
    </xf>
    <xf numFmtId="0" fontId="65" fillId="10" borderId="98" xfId="0" applyFont="1" applyFill="1" applyBorder="1" applyAlignment="1">
      <alignment horizontal="center" vertical="center" wrapText="1" textRotation="90"/>
      <protection locked="0" hidden="0"/>
    </xf>
    <xf numFmtId="0" fontId="85" fillId="10" borderId="82" xfId="0" applyFont="1" applyFill="1" applyBorder="1" applyAlignment="1">
      <alignment horizontal="center" vertical="center" wrapText="1" textRotation="90"/>
      <protection locked="1" hidden="1"/>
    </xf>
    <xf numFmtId="0" fontId="47" fillId="10" borderId="99" xfId="0" applyFont="1" applyFill="1" applyBorder="1" applyAlignment="1">
      <alignment horizontal="center" vertical="center" wrapText="1" textRotation="90"/>
      <protection locked="1" hidden="1"/>
    </xf>
    <xf numFmtId="0" fontId="83" fillId="10" borderId="90" xfId="0" applyFont="1" applyFill="1" applyBorder="1" applyAlignment="1">
      <alignment horizontal="center" vertical="center" wrapText="1" textRotation="90"/>
      <protection locked="1" hidden="1"/>
    </xf>
    <xf numFmtId="0" fontId="84" fillId="10" borderId="72" xfId="0" applyFont="1" applyFill="1" applyBorder="1" applyAlignment="1">
      <alignment horizontal="center" vertical="center" wrapText="1" textRotation="90"/>
      <protection locked="1" hidden="1"/>
    </xf>
    <xf numFmtId="0" fontId="73" fillId="10" borderId="94" xfId="0" applyFont="1" applyFill="1" applyBorder="1" applyAlignment="1">
      <alignment horizontal="center" vertical="center" wrapText="1" textRotation="90"/>
      <protection locked="1" hidden="1"/>
    </xf>
    <xf numFmtId="0" fontId="73" fillId="10" borderId="95" xfId="0" applyFont="1" applyFill="1" applyBorder="1" applyAlignment="1">
      <alignment horizontal="center" vertical="center" wrapText="1" textRotation="90"/>
      <protection locked="1" hidden="1"/>
    </xf>
    <xf numFmtId="0" fontId="73" fillId="10" borderId="96" xfId="0" applyFont="1" applyFill="1" applyBorder="1" applyAlignment="1">
      <alignment horizontal="center" vertical="center" wrapText="1" textRotation="90"/>
      <protection locked="1" hidden="1"/>
    </xf>
    <xf numFmtId="0" fontId="65" fillId="10" borderId="97" xfId="0" applyFont="1" applyFill="1" applyBorder="1" applyAlignment="1">
      <alignment horizontal="center" vertical="center" wrapText="1" textRotation="90"/>
      <protection locked="1" hidden="1"/>
    </xf>
    <xf numFmtId="0" fontId="87" fillId="10" borderId="121" xfId="0" applyFont="1" applyFill="1" applyBorder="1" applyAlignment="1">
      <alignment horizontal="center" vertical="center" wrapText="1" textRotation="90"/>
      <protection locked="1" hidden="1"/>
    </xf>
    <xf numFmtId="0" fontId="84" fillId="10" borderId="163" xfId="0" applyFont="1" applyFill="1" applyBorder="1" applyAlignment="1">
      <alignment horizontal="center" vertical="center" wrapText="1" textRotation="90"/>
      <protection locked="1" hidden="1"/>
    </xf>
    <xf numFmtId="0" fontId="65" fillId="10" borderId="91" xfId="0" applyFont="1" applyFill="1" applyBorder="1" applyAlignment="1">
      <alignment horizontal="center" vertical="center" wrapText="1" textRotation="90"/>
      <protection locked="1" hidden="1"/>
    </xf>
    <xf numFmtId="0" fontId="19" fillId="10" borderId="167" xfId="0" applyFont="1" applyFill="1" applyBorder="1" applyAlignment="1">
      <alignment horizontal="center" vertical="center" wrapText="1"/>
      <protection locked="1" hidden="1"/>
    </xf>
    <xf numFmtId="0" fontId="19" fillId="10" borderId="101" xfId="0" applyFont="1" applyFill="1" applyBorder="1" applyAlignment="1">
      <alignment horizontal="center" vertical="center" wrapText="1"/>
      <protection locked="1" hidden="1"/>
    </xf>
    <xf numFmtId="0" fontId="19" fillId="10" borderId="168" xfId="0" applyFont="1" applyFill="1" applyBorder="1" applyAlignment="1">
      <alignment horizontal="center" vertical="center" wrapText="1"/>
      <protection locked="1" hidden="1"/>
    </xf>
    <xf numFmtId="0" fontId="10" fillId="10" borderId="103" xfId="0" applyFont="1" applyFill="1" applyBorder="1" applyAlignment="1">
      <alignment horizontal="center" vertical="center" wrapText="1"/>
      <protection locked="0" hidden="0"/>
    </xf>
    <xf numFmtId="0" fontId="10" fillId="10" borderId="104" xfId="0" applyFont="1" applyFill="1" applyBorder="1" applyAlignment="1">
      <alignment horizontal="center" vertical="center" wrapText="1"/>
      <protection locked="0" hidden="0"/>
    </xf>
    <xf numFmtId="0" fontId="10" fillId="10" borderId="104" xfId="0" applyFont="1" applyFill="1" applyBorder="1" applyAlignment="1">
      <alignment horizontal="center" vertical="center" wrapText="1"/>
      <protection locked="1" hidden="1"/>
    </xf>
    <xf numFmtId="0" fontId="63" fillId="10" borderId="101" xfId="0" applyFont="1" applyFill="1" applyBorder="1" applyAlignment="1">
      <alignment horizontal="center" vertical="center" wrapText="1"/>
      <protection locked="0" hidden="0"/>
    </xf>
    <xf numFmtId="0" fontId="10" fillId="10" borderId="105" xfId="0" applyFont="1" applyFill="1" applyBorder="1" applyAlignment="1">
      <alignment horizontal="center" vertical="center" wrapText="1"/>
      <protection locked="0" hidden="0"/>
    </xf>
    <xf numFmtId="0" fontId="63" fillId="10" borderId="106" xfId="0" applyFont="1" applyFill="1" applyBorder="1" applyAlignment="1">
      <alignment horizontal="center" vertical="center" wrapText="1"/>
      <protection locked="1" hidden="1"/>
    </xf>
    <xf numFmtId="0" fontId="10" fillId="10" borderId="46" xfId="0" applyFont="1" applyFill="1" applyBorder="1" applyAlignment="1">
      <alignment horizontal="center" vertical="center" wrapText="1"/>
      <protection locked="0" hidden="0"/>
    </xf>
    <xf numFmtId="0" fontId="80" fillId="10" borderId="107" xfId="0" applyFont="1" applyFill="1" applyBorder="1" applyAlignment="1">
      <alignment horizontal="center" vertical="center" wrapText="1"/>
      <protection locked="0" hidden="0"/>
    </xf>
    <xf numFmtId="0" fontId="80" fillId="10" borderId="107" xfId="0" applyFont="1" applyFill="1" applyBorder="1" applyAlignment="1">
      <alignment horizontal="center" vertical="center" wrapText="1"/>
      <protection locked="1" hidden="1"/>
    </xf>
    <xf numFmtId="0" fontId="81" fillId="10" borderId="107" xfId="0" applyFont="1" applyFill="1" applyBorder="1" applyAlignment="1">
      <alignment horizontal="center" vertical="center" wrapText="1"/>
      <protection locked="1" hidden="1"/>
    </xf>
    <xf numFmtId="0" fontId="80" fillId="10" borderId="101" xfId="0" applyFont="1" applyFill="1" applyBorder="1" applyAlignment="1">
      <alignment horizontal="center" vertical="center" wrapText="1" textRotation="90"/>
      <protection locked="1" hidden="1"/>
    </xf>
    <xf numFmtId="0" fontId="61" fillId="10" borderId="42" xfId="0" applyFont="1" applyFill="1" applyBorder="1" applyAlignment="1">
      <alignment horizontal="center" vertical="center" wrapText="1" textRotation="90"/>
      <protection locked="1" hidden="1"/>
    </xf>
    <xf numFmtId="0" fontId="61" fillId="10" borderId="46" xfId="0" applyFont="1" applyFill="1" applyBorder="1" applyAlignment="1">
      <alignment horizontal="center" vertical="center" wrapText="1" textRotation="90"/>
      <protection locked="1" hidden="1"/>
    </xf>
    <xf numFmtId="0" fontId="63" fillId="10" borderId="101" xfId="0" applyFont="1" applyFill="1" applyBorder="1" applyAlignment="1">
      <alignment horizontal="center" vertical="center" wrapText="1"/>
      <protection locked="1" hidden="1"/>
    </xf>
    <xf numFmtId="0" fontId="90" fillId="10" borderId="107" xfId="0" applyFont="1" applyFill="1" applyBorder="1" applyAlignment="1">
      <alignment horizontal="center" vertical="center" wrapText="1"/>
      <protection locked="1" hidden="1"/>
    </xf>
    <xf numFmtId="0" fontId="63" fillId="10" borderId="109" xfId="0" applyFont="1" applyFill="1" applyBorder="1" applyAlignment="1">
      <alignment horizontal="center" vertical="center" wrapText="1"/>
      <protection locked="1" hidden="1"/>
    </xf>
    <xf numFmtId="0" fontId="10" fillId="10" borderId="107" xfId="0" applyFont="1" applyFill="1" applyBorder="1" applyAlignment="1">
      <alignment horizontal="center" vertical="center" wrapText="1"/>
      <protection locked="0" hidden="0"/>
    </xf>
    <xf numFmtId="0" fontId="65" fillId="10" borderId="103" xfId="0" applyFont="1" applyFill="1" applyBorder="1" applyAlignment="1">
      <alignment horizontal="center" vertical="center" wrapText="1"/>
      <protection locked="0" hidden="0"/>
    </xf>
    <xf numFmtId="0" fontId="65" fillId="10" borderId="104" xfId="0" applyFont="1" applyFill="1" applyBorder="1" applyAlignment="1">
      <alignment horizontal="center" vertical="center" wrapText="1"/>
      <protection locked="0" hidden="0"/>
    </xf>
    <xf numFmtId="0" fontId="47" fillId="10" borderId="101" xfId="0" applyFont="1" applyFill="1" applyBorder="1" applyAlignment="1">
      <alignment horizontal="center" vertical="center" wrapText="1"/>
      <protection locked="1" hidden="1"/>
    </xf>
    <xf numFmtId="0" fontId="65" fillId="10" borderId="105" xfId="0" applyFont="1" applyFill="1" applyBorder="1" applyAlignment="1">
      <alignment horizontal="center" vertical="center" wrapText="1"/>
      <protection locked="0" hidden="0"/>
    </xf>
    <xf numFmtId="0" fontId="85" fillId="10" borderId="107" xfId="0" applyFont="1" applyFill="1" applyBorder="1" applyAlignment="1">
      <alignment horizontal="center" vertical="center" wrapText="1"/>
      <protection locked="1" hidden="1"/>
    </xf>
    <xf numFmtId="0" fontId="47" fillId="10" borderId="109" xfId="0" applyFont="1" applyFill="1" applyBorder="1" applyAlignment="1">
      <alignment horizontal="center" vertical="center" wrapText="1"/>
      <protection locked="1" hidden="1"/>
    </xf>
    <xf numFmtId="0" fontId="65" fillId="10" borderId="46" xfId="0" applyFont="1" applyFill="1" applyBorder="1" applyAlignment="1">
      <alignment horizontal="center" vertical="center" wrapText="1"/>
      <protection locked="0" hidden="0"/>
    </xf>
    <xf numFmtId="0" fontId="65" fillId="10" borderId="107" xfId="0" applyFont="1" applyFill="1" applyBorder="1" applyAlignment="1">
      <alignment horizontal="center" vertical="center" wrapText="1"/>
      <protection locked="0" hidden="0"/>
    </xf>
    <xf numFmtId="0" fontId="82" fillId="10" borderId="107" xfId="0" applyFont="1" applyFill="1" applyBorder="1" applyAlignment="1">
      <alignment horizontal="center" vertical="center" wrapText="1"/>
      <protection locked="1" hidden="1"/>
    </xf>
    <xf numFmtId="0" fontId="83" fillId="10" borderId="101" xfId="0" applyFont="1" applyFill="1" applyBorder="1" applyAlignment="1">
      <alignment horizontal="center" vertical="center" wrapText="1" textRotation="90"/>
      <protection locked="1" hidden="1"/>
    </xf>
    <xf numFmtId="0" fontId="84" fillId="10" borderId="110" xfId="0" applyFont="1" applyFill="1" applyBorder="1" applyAlignment="1">
      <alignment horizontal="center" vertical="center" wrapText="1" textRotation="90"/>
      <protection locked="1" hidden="1"/>
    </xf>
    <xf numFmtId="0" fontId="73" fillId="10" borderId="103" xfId="0" applyFont="1" applyFill="1" applyBorder="1" applyAlignment="1">
      <alignment horizontal="center" vertical="center" wrapText="1"/>
      <protection locked="0" hidden="0"/>
    </xf>
    <xf numFmtId="0" fontId="73" fillId="10" borderId="104" xfId="0" applyFont="1" applyFill="1" applyBorder="1" applyAlignment="1">
      <alignment horizontal="center" vertical="center" wrapText="1"/>
      <protection locked="0" hidden="0"/>
    </xf>
    <xf numFmtId="0" fontId="65" fillId="10" borderId="104" xfId="0" applyFont="1" applyFill="1" applyBorder="1" applyAlignment="1">
      <alignment horizontal="center" vertical="center" wrapText="1"/>
      <protection locked="1" hidden="1"/>
    </xf>
    <xf numFmtId="0" fontId="47" fillId="10" borderId="101" xfId="0" applyFont="1" applyFill="1" applyBorder="1" applyAlignment="1">
      <alignment horizontal="center" vertical="center" wrapText="1"/>
      <protection locked="0" hidden="0"/>
    </xf>
    <xf numFmtId="0" fontId="84" fillId="10" borderId="105" xfId="0" applyFont="1" applyFill="1" applyBorder="1" applyAlignment="1">
      <alignment horizontal="center" vertical="center" wrapText="1"/>
      <protection locked="0" hidden="0"/>
    </xf>
    <xf numFmtId="0" fontId="85" fillId="10" borderId="106" xfId="0" applyFont="1" applyFill="1" applyBorder="1" applyAlignment="1">
      <alignment horizontal="center" vertical="center" wrapText="1"/>
      <protection locked="1" hidden="1"/>
    </xf>
    <xf numFmtId="0" fontId="84" fillId="10" borderId="46" xfId="0" applyFont="1" applyFill="1" applyBorder="1" applyAlignment="1">
      <alignment horizontal="center" vertical="center" wrapText="1"/>
      <protection locked="0" hidden="0"/>
    </xf>
    <xf numFmtId="0" fontId="84" fillId="10" borderId="107" xfId="0" applyFont="1" applyFill="1" applyBorder="1" applyAlignment="1">
      <alignment horizontal="center" vertical="center" wrapText="1"/>
      <protection locked="0" hidden="0"/>
    </xf>
    <xf numFmtId="0" fontId="86" fillId="10" borderId="107" xfId="0" applyFont="1" applyFill="1" applyBorder="1" applyAlignment="1">
      <alignment horizontal="center" vertical="center" wrapText="1"/>
      <protection locked="1" hidden="1"/>
    </xf>
    <xf numFmtId="0" fontId="73" fillId="10" borderId="169" xfId="0" applyFont="1" applyFill="1" applyBorder="1" applyAlignment="1">
      <alignment horizontal="center" vertical="center" wrapText="1"/>
      <protection locked="1" hidden="1"/>
    </xf>
    <xf numFmtId="0" fontId="73" fillId="10" borderId="104" xfId="0" applyFont="1" applyFill="1" applyBorder="1" applyAlignment="1">
      <alignment horizontal="center" vertical="center" wrapText="1"/>
      <protection locked="1" hidden="1"/>
    </xf>
    <xf numFmtId="0" fontId="87" fillId="10" borderId="104" xfId="0" applyFont="1" applyFill="1" applyBorder="1" applyAlignment="1">
      <alignment horizontal="center" vertical="center" wrapText="1"/>
      <protection locked="1" hidden="1"/>
    </xf>
    <xf numFmtId="0" fontId="83" fillId="10" borderId="104" xfId="0" applyFont="1" applyFill="1" applyBorder="1" applyAlignment="1">
      <alignment horizontal="center" vertical="center" wrapText="1" textRotation="90"/>
      <protection locked="1" hidden="1"/>
    </xf>
    <xf numFmtId="0" fontId="84" fillId="10" borderId="170" xfId="0" applyFont="1" applyFill="1" applyBorder="1" applyAlignment="1">
      <alignment horizontal="center" vertical="center" wrapText="1" textRotation="90"/>
      <protection locked="1" hidden="1"/>
    </xf>
    <xf numFmtId="0" fontId="65" fillId="10" borderId="171" xfId="0" applyFont="1" applyFill="1" applyBorder="1" applyAlignment="1">
      <alignment horizontal="center" vertical="center" wrapText="1" textRotation="90"/>
      <protection locked="1" hidden="1"/>
    </xf>
    <xf numFmtId="0" fontId="65" fillId="10" borderId="107" xfId="0" applyFont="1" applyFill="1" applyBorder="1" applyAlignment="1">
      <alignment horizontal="center" vertical="center" wrapText="1" textRotation="90"/>
      <protection locked="1" hidden="1"/>
    </xf>
    <xf numFmtId="0" fontId="65" fillId="10" borderId="172" xfId="0" applyFont="1" applyFill="1" applyBorder="1" applyAlignment="1">
      <alignment horizontal="center" vertical="center" wrapText="1" textRotation="90"/>
      <protection locked="1" hidden="1"/>
    </xf>
    <xf numFmtId="0" fontId="75" fillId="10" borderId="107" xfId="0" applyFont="1" applyFill="1" applyBorder="1" applyAlignment="1">
      <alignment horizontal="center" vertical="center" wrapText="1" textRotation="90"/>
      <protection locked="1" hidden="1"/>
    </xf>
    <xf numFmtId="0" fontId="53" fillId="10" borderId="101" xfId="0" applyFont="1" applyFill="1" applyBorder="1" applyAlignment="1">
      <alignment horizontal="center" vertical="center" wrapText="1" textRotation="90"/>
      <protection locked="1" hidden="1"/>
    </xf>
    <xf numFmtId="0" fontId="65" fillId="10" borderId="102" xfId="0" applyFont="1" applyFill="1" applyBorder="1" applyAlignment="1">
      <alignment horizontal="center" vertical="center" wrapText="1" textRotation="90"/>
      <protection locked="1" hidden="1"/>
    </xf>
    <xf numFmtId="0" fontId="65" fillId="10" borderId="168" xfId="0" applyFont="1" applyFill="1" applyBorder="1" applyAlignment="1">
      <alignment horizontal="center" vertical="center" wrapText="1" textRotation="90"/>
      <protection locked="1" hidden="1"/>
    </xf>
    <xf numFmtId="0" fontId="65" fillId="10" borderId="173" xfId="0" applyFont="1" applyFill="1" applyBorder="1" applyAlignment="1">
      <alignment horizontal="center" vertical="center" wrapText="1"/>
      <protection locked="1" hidden="1"/>
    </xf>
    <xf numFmtId="0" fontId="1" fillId="0" borderId="0" xfId="0" applyFont="1" applyAlignment="1">
      <alignment vertical="bottom"/>
      <protection locked="1" hidden="1"/>
    </xf>
    <xf numFmtId="0" fontId="19" fillId="10" borderId="174" xfId="0" applyFont="1" applyFill="1" applyBorder="1" applyAlignment="1">
      <alignment horizontal="center" vertical="center" wrapText="1"/>
      <protection locked="1" hidden="1"/>
    </xf>
    <xf numFmtId="0" fontId="19" fillId="10" borderId="122" xfId="0" applyFont="1" applyFill="1" applyBorder="1" applyAlignment="1">
      <alignment horizontal="center" vertical="center" wrapText="1"/>
      <protection locked="1" hidden="1"/>
    </xf>
    <xf numFmtId="164" fontId="19" fillId="10" borderId="175" xfId="0" applyNumberFormat="1" applyFont="1" applyFill="1" applyBorder="1" applyAlignment="1">
      <alignment horizontal="center" vertical="center" wrapText="1"/>
      <protection locked="1" hidden="1"/>
    </xf>
    <xf numFmtId="0" fontId="10" fillId="10" borderId="174" xfId="0" applyFont="1" applyFill="1" applyBorder="1" applyAlignment="1">
      <alignment horizontal="center" vertical="center" wrapText="1"/>
      <protection locked="1" hidden="1"/>
    </xf>
    <xf numFmtId="0" fontId="10" fillId="10" borderId="122" xfId="0" applyFont="1" applyFill="1" applyBorder="1" applyAlignment="1">
      <alignment horizontal="center" vertical="center" wrapText="1"/>
      <protection locked="1" hidden="1"/>
    </xf>
    <xf numFmtId="0" fontId="63" fillId="10" borderId="122" xfId="0" applyFont="1" applyFill="1" applyBorder="1" applyAlignment="1">
      <alignment horizontal="center" vertical="center" wrapText="1"/>
      <protection locked="1" hidden="1"/>
    </xf>
    <xf numFmtId="0" fontId="80" fillId="10" borderId="122" xfId="0" applyFont="1" applyFill="1" applyBorder="1" applyAlignment="1">
      <alignment horizontal="center" vertical="center" wrapText="1"/>
      <protection locked="1" hidden="1"/>
    </xf>
    <xf numFmtId="0" fontId="81" fillId="10" borderId="122" xfId="0" applyFont="1" applyFill="1" applyBorder="1" applyAlignment="1">
      <alignment horizontal="center" vertical="center" wrapText="1"/>
      <protection locked="1" hidden="1"/>
    </xf>
    <xf numFmtId="0" fontId="83" fillId="10" borderId="57" xfId="0" applyFont="1" applyFill="1" applyBorder="1" applyAlignment="1">
      <alignment horizontal="center" vertical="center" wrapText="1"/>
      <protection locked="1" hidden="1"/>
    </xf>
    <xf numFmtId="0" fontId="83" fillId="10" borderId="62" xfId="0" applyFont="1" applyFill="1" applyBorder="1" applyAlignment="1">
      <alignment horizontal="center" vertical="center" wrapText="1"/>
      <protection locked="1" hidden="1"/>
    </xf>
    <xf numFmtId="0" fontId="23" fillId="10" borderId="134" xfId="0" applyFont="1" applyFill="1" applyBorder="1" applyAlignment="1">
      <alignment horizontal="center" vertical="center" wrapText="1"/>
      <protection locked="1" hidden="1"/>
    </xf>
    <xf numFmtId="0" fontId="61" fillId="10" borderId="175" xfId="0" applyFont="1" applyFill="1" applyBorder="1" applyAlignment="1">
      <alignment horizontal="center" vertical="center" wrapText="1"/>
      <protection locked="1" hidden="1"/>
    </xf>
    <xf numFmtId="0" fontId="61" fillId="10" borderId="134" xfId="0" applyFont="1" applyFill="1" applyBorder="1" applyAlignment="1">
      <alignment horizontal="center" vertical="center" wrapText="1"/>
      <protection locked="1" hidden="1"/>
    </xf>
    <xf numFmtId="0" fontId="10" fillId="10" borderId="137" xfId="0" applyFont="1" applyFill="1" applyBorder="1" applyAlignment="1">
      <alignment horizontal="center" vertical="center" wrapText="1"/>
      <protection locked="1" hidden="1"/>
    </xf>
    <xf numFmtId="0" fontId="90" fillId="10" borderId="122" xfId="0" applyFont="1" applyFill="1" applyBorder="1" applyAlignment="1">
      <alignment horizontal="center" vertical="center" wrapText="1"/>
      <protection locked="1" hidden="1"/>
    </xf>
    <xf numFmtId="0" fontId="23" fillId="10" borderId="57" xfId="0" applyFont="1" applyFill="1" applyBorder="1" applyAlignment="1">
      <alignment horizontal="center" vertical="center" wrapText="1"/>
      <protection locked="1" hidden="1"/>
    </xf>
    <xf numFmtId="0" fontId="23" fillId="10" borderId="62" xfId="0" applyFont="1" applyFill="1" applyBorder="1" applyAlignment="1">
      <alignment horizontal="center" vertical="center" wrapText="1"/>
      <protection locked="1" hidden="1"/>
    </xf>
    <xf numFmtId="0" fontId="91" fillId="10" borderId="122" xfId="0" applyFont="1" applyFill="1" applyBorder="1" applyAlignment="1">
      <alignment horizontal="center" vertical="center" wrapText="1"/>
      <protection locked="1" hidden="1"/>
    </xf>
    <xf numFmtId="0" fontId="23" fillId="10" borderId="122" xfId="0" applyFont="1" applyFill="1" applyBorder="1" applyAlignment="1">
      <alignment horizontal="center" vertical="center" wrapText="1"/>
      <protection locked="1" hidden="1"/>
    </xf>
    <xf numFmtId="0" fontId="61" fillId="10" borderId="122" xfId="0" applyFont="1" applyFill="1" applyBorder="1" applyAlignment="1">
      <alignment horizontal="center" vertical="center" wrapText="1"/>
      <protection locked="1" hidden="1"/>
    </xf>
    <xf numFmtId="2" fontId="19" fillId="10" borderId="175" xfId="0" applyNumberFormat="1" applyFont="1" applyFill="1" applyBorder="1" applyAlignment="1">
      <alignment horizontal="center" vertical="center" wrapText="1"/>
      <protection locked="1" hidden="1"/>
    </xf>
    <xf numFmtId="2" fontId="19" fillId="10" borderId="122" xfId="0" applyNumberFormat="1" applyFont="1" applyFill="1" applyBorder="1" applyAlignment="1">
      <alignment horizontal="center" vertical="center" wrapText="1"/>
      <protection locked="1" hidden="1"/>
    </xf>
    <xf numFmtId="0" fontId="19" fillId="10" borderId="175" xfId="0" applyFont="1" applyFill="1" applyBorder="1" applyAlignment="1">
      <alignment horizontal="center" vertical="center" wrapText="1"/>
      <protection locked="1" hidden="1"/>
    </xf>
    <xf numFmtId="0" fontId="19" fillId="10" borderId="176" xfId="0" applyFont="1" applyFill="1" applyBorder="1" applyAlignment="1">
      <alignment horizontal="center" vertical="center" wrapText="1"/>
      <protection locked="1" hidden="1"/>
    </xf>
    <xf numFmtId="0" fontId="83" fillId="10" borderId="75" xfId="0" applyFont="1" applyFill="1" applyBorder="1" applyAlignment="1">
      <alignment horizontal="center" vertical="center" wrapText="1"/>
      <protection locked="1" hidden="1"/>
    </xf>
    <xf numFmtId="0" fontId="83" fillId="10" borderId="73" xfId="0" applyFont="1" applyFill="1" applyBorder="1" applyAlignment="1">
      <alignment horizontal="center" vertical="center" wrapText="1"/>
      <protection locked="1" hidden="1"/>
    </xf>
    <xf numFmtId="0" fontId="23" fillId="10" borderId="75" xfId="0" applyFont="1" applyFill="1" applyBorder="1" applyAlignment="1">
      <alignment horizontal="center" vertical="center" wrapText="1"/>
      <protection locked="1" hidden="1"/>
    </xf>
    <xf numFmtId="0" fontId="23" fillId="10" borderId="73" xfId="0" applyFont="1" applyFill="1" applyBorder="1" applyAlignment="1">
      <alignment horizontal="center" vertical="center" wrapText="1"/>
      <protection locked="1" hidden="1"/>
    </xf>
    <xf numFmtId="0" fontId="1" fillId="2" borderId="177" xfId="0" applyFont="1" applyFill="1" applyBorder="1" applyAlignment="1">
      <alignment horizontal="center" vertical="bottom"/>
      <protection locked="1" hidden="1"/>
    </xf>
    <xf numFmtId="0" fontId="19" fillId="10" borderId="178" xfId="0" applyFont="1" applyFill="1" applyBorder="1" applyAlignment="1">
      <alignment horizontal="center" vertical="center" wrapText="1"/>
      <protection locked="1" hidden="1"/>
    </xf>
    <xf numFmtId="0" fontId="19" fillId="10" borderId="90" xfId="0" applyFont="1" applyFill="1" applyBorder="1" applyAlignment="1">
      <alignment horizontal="center" vertical="center" wrapText="1"/>
      <protection locked="1" hidden="1"/>
    </xf>
    <xf numFmtId="164" fontId="19" fillId="10" borderId="164" xfId="0" applyNumberFormat="1" applyFont="1" applyFill="1" applyBorder="1" applyAlignment="1">
      <alignment horizontal="center" vertical="center" wrapText="1"/>
      <protection locked="1" hidden="1"/>
    </xf>
    <xf numFmtId="0" fontId="83" fillId="10" borderId="179" xfId="0" applyFont="1" applyFill="1" applyBorder="1" applyAlignment="1">
      <alignment horizontal="center" vertical="center" wrapText="1"/>
      <protection locked="1" hidden="1"/>
    </xf>
    <xf numFmtId="0" fontId="83" fillId="10" borderId="180" xfId="0" applyFont="1" applyFill="1" applyBorder="1" applyAlignment="1">
      <alignment horizontal="center" vertical="center" wrapText="1"/>
      <protection locked="1" hidden="1"/>
    </xf>
    <xf numFmtId="0" fontId="10" fillId="10" borderId="178" xfId="0" applyFont="1" applyFill="1" applyBorder="1" applyAlignment="1">
      <alignment horizontal="center" vertical="center" wrapText="1"/>
      <protection locked="1" hidden="1"/>
    </xf>
    <xf numFmtId="0" fontId="10" fillId="10" borderId="90" xfId="0" applyFont="1" applyFill="1" applyBorder="1" applyAlignment="1">
      <alignment horizontal="center" vertical="center" wrapText="1"/>
      <protection locked="1" hidden="1"/>
    </xf>
    <xf numFmtId="0" fontId="80" fillId="10" borderId="90" xfId="0" applyFont="1" applyFill="1" applyBorder="1" applyAlignment="1">
      <alignment horizontal="center" vertical="center" wrapText="1"/>
      <protection locked="1" hidden="1"/>
    </xf>
    <xf numFmtId="0" fontId="61" fillId="10" borderId="164" xfId="0" applyFont="1" applyFill="1" applyBorder="1" applyAlignment="1">
      <alignment horizontal="center" vertical="center" wrapText="1"/>
      <protection locked="1" hidden="1"/>
    </xf>
    <xf numFmtId="0" fontId="19" fillId="10" borderId="164" xfId="0" applyFont="1" applyFill="1" applyBorder="1" applyAlignment="1">
      <alignment horizontal="center" vertical="center" wrapText="1"/>
      <protection locked="1" hidden="1"/>
    </xf>
    <xf numFmtId="0" fontId="19" fillId="10" borderId="181" xfId="0" applyFont="1" applyFill="1" applyBorder="1" applyAlignment="1">
      <alignment horizontal="center" vertical="center" wrapText="1"/>
      <protection locked="1" hidden="1"/>
    </xf>
    <xf numFmtId="0" fontId="79" fillId="0" borderId="182" xfId="0" applyFont="1" applyBorder="1" applyAlignment="1">
      <alignment horizontal="right" vertical="bottom"/>
      <protection locked="1" hidden="1"/>
    </xf>
    <xf numFmtId="0" fontId="79" fillId="0" borderId="183" xfId="0" applyFont="1" applyBorder="1" applyAlignment="1">
      <alignment horizontal="right" vertical="bottom"/>
      <protection locked="1" hidden="1"/>
    </xf>
    <xf numFmtId="0" fontId="79" fillId="0" borderId="184" xfId="0" applyFont="1" applyBorder="1" applyAlignment="1">
      <alignment horizontal="right" vertical="bottom"/>
      <protection locked="1" hidden="1"/>
    </xf>
    <xf numFmtId="0" fontId="92" fillId="0" borderId="182" xfId="0" applyFont="1" applyBorder="1" applyAlignment="1">
      <alignment horizontal="center" vertical="center"/>
      <protection locked="1" hidden="1"/>
    </xf>
    <xf numFmtId="0" fontId="92" fillId="0" borderId="183" xfId="0" applyFont="1" applyBorder="1" applyAlignment="1">
      <alignment horizontal="center" vertical="center"/>
      <protection locked="1" hidden="1"/>
    </xf>
    <xf numFmtId="0" fontId="92" fillId="0" borderId="184" xfId="0" applyFont="1" applyBorder="1" applyAlignment="1">
      <alignment horizontal="center" vertical="center"/>
      <protection locked="1" hidden="1"/>
    </xf>
    <xf numFmtId="0" fontId="92" fillId="0" borderId="185" xfId="0" applyFont="1" applyBorder="1" applyAlignment="1">
      <alignment horizontal="center" vertical="center"/>
      <protection locked="1" hidden="1"/>
    </xf>
    <xf numFmtId="0" fontId="92" fillId="0" borderId="186" xfId="0" applyFont="1" applyBorder="1" applyAlignment="1">
      <alignment horizontal="center" vertical="center"/>
      <protection locked="1" hidden="1"/>
    </xf>
    <xf numFmtId="0" fontId="92" fillId="0" borderId="187" xfId="0" applyFont="1" applyBorder="1" applyAlignment="1">
      <alignment horizontal="center" vertical="center"/>
      <protection locked="1" hidden="1"/>
    </xf>
    <xf numFmtId="0" fontId="79" fillId="0" borderId="182" xfId="0" applyFont="1" applyBorder="1" applyAlignment="1">
      <alignment horizontal="center" vertical="center"/>
      <protection locked="1" hidden="1"/>
    </xf>
    <xf numFmtId="0" fontId="79" fillId="0" borderId="183" xfId="0" applyFont="1" applyBorder="1" applyAlignment="1">
      <alignment horizontal="center" vertical="center"/>
      <protection locked="1" hidden="1"/>
    </xf>
    <xf numFmtId="0" fontId="79" fillId="0" borderId="185" xfId="0" applyFont="1" applyBorder="1" applyAlignment="1">
      <alignment horizontal="center" vertical="center"/>
      <protection locked="1" hidden="1"/>
    </xf>
    <xf numFmtId="0" fontId="93" fillId="23" borderId="182" xfId="0" applyFont="1" applyFill="1" applyBorder="1" applyAlignment="1">
      <alignment horizontal="center" vertical="center"/>
      <protection locked="1" hidden="1"/>
    </xf>
    <xf numFmtId="0" fontId="93" fillId="23" borderId="183" xfId="0" applyFont="1" applyFill="1" applyBorder="1" applyAlignment="1">
      <alignment horizontal="center" vertical="center"/>
      <protection locked="1" hidden="1"/>
    </xf>
    <xf numFmtId="0" fontId="93" fillId="23" borderId="185" xfId="0" applyFont="1" applyFill="1" applyBorder="1" applyAlignment="1">
      <alignment horizontal="center" vertical="center"/>
      <protection locked="1" hidden="1"/>
    </xf>
    <xf numFmtId="0" fontId="79" fillId="0" borderId="188" xfId="0" applyFont="1" applyBorder="1" applyAlignment="1">
      <alignment horizontal="right" vertical="bottom"/>
      <protection locked="1" hidden="1"/>
    </xf>
    <xf numFmtId="0" fontId="79" fillId="0" borderId="82" xfId="0" applyFont="1" applyBorder="1" applyAlignment="1">
      <alignment horizontal="right" vertical="bottom"/>
      <protection locked="1" hidden="1"/>
    </xf>
    <xf numFmtId="0" fontId="79" fillId="0" borderId="85" xfId="0" applyFont="1" applyBorder="1" applyAlignment="1">
      <alignment horizontal="right" vertical="bottom"/>
      <protection locked="1" hidden="1"/>
    </xf>
    <xf numFmtId="0" fontId="92" fillId="0" borderId="188" xfId="0" applyFont="1" applyBorder="1" applyAlignment="1">
      <alignment horizontal="center" vertical="center"/>
      <protection locked="1" hidden="1"/>
    </xf>
    <xf numFmtId="0" fontId="92" fillId="0" borderId="82" xfId="0" applyFont="1" applyBorder="1" applyAlignment="1">
      <alignment horizontal="center" vertical="center"/>
      <protection locked="1" hidden="1"/>
    </xf>
    <xf numFmtId="0" fontId="92" fillId="0" borderId="85" xfId="0" applyFont="1" applyBorder="1" applyAlignment="1">
      <alignment horizontal="center" vertical="center"/>
      <protection locked="1" hidden="1"/>
    </xf>
    <xf numFmtId="0" fontId="92" fillId="0" borderId="189" xfId="0" applyFont="1" applyBorder="1" applyAlignment="1">
      <alignment horizontal="center" vertical="center"/>
      <protection locked="1" hidden="1"/>
    </xf>
    <xf numFmtId="0" fontId="92" fillId="0" borderId="84" xfId="0" applyFont="1" applyBorder="1" applyAlignment="1">
      <alignment horizontal="center" vertical="center"/>
      <protection locked="1" hidden="1"/>
    </xf>
    <xf numFmtId="0" fontId="92" fillId="0" borderId="83" xfId="0" applyFont="1" applyBorder="1" applyAlignment="1">
      <alignment horizontal="center" vertical="center"/>
      <protection locked="1" hidden="1"/>
    </xf>
    <xf numFmtId="0" fontId="79" fillId="0" borderId="188" xfId="0" applyFont="1" applyBorder="1" applyAlignment="1">
      <alignment horizontal="center" vertical="center"/>
      <protection locked="1" hidden="1"/>
    </xf>
    <xf numFmtId="0" fontId="79" fillId="0" borderId="82" xfId="0" applyFont="1" applyBorder="1" applyAlignment="1">
      <alignment horizontal="center" vertical="center"/>
      <protection locked="1" hidden="1"/>
    </xf>
    <xf numFmtId="0" fontId="79" fillId="0" borderId="189" xfId="0" applyFont="1" applyBorder="1" applyAlignment="1">
      <alignment horizontal="center" vertical="center"/>
      <protection locked="1" hidden="1"/>
    </xf>
    <xf numFmtId="0" fontId="94" fillId="23" borderId="188" xfId="0" applyFont="1" applyFill="1" applyBorder="1" applyAlignment="1">
      <alignment horizontal="center" vertical="center" wrapText="1"/>
      <protection locked="1" hidden="1"/>
    </xf>
    <xf numFmtId="0" fontId="93" fillId="23" borderId="82" xfId="0" applyFont="1" applyFill="1" applyBorder="1" applyAlignment="1">
      <alignment horizontal="center" vertical="center"/>
      <protection locked="1" hidden="1"/>
    </xf>
    <xf numFmtId="0" fontId="95" fillId="23" borderId="82" xfId="0" applyFont="1" applyFill="1" applyBorder="1" applyAlignment="1">
      <alignment horizontal="center" vertical="center" wrapText="1"/>
      <protection locked="1" hidden="1"/>
    </xf>
    <xf numFmtId="0" fontId="95" fillId="23" borderId="82" xfId="0" applyFont="1" applyFill="1" applyBorder="1" applyAlignment="1">
      <alignment horizontal="center" vertical="center"/>
      <protection locked="1" hidden="1"/>
    </xf>
    <xf numFmtId="0" fontId="96" fillId="23" borderId="82" xfId="0" applyFont="1" applyFill="1" applyBorder="1" applyAlignment="1">
      <alignment horizontal="center" vertical="center"/>
      <protection locked="1" hidden="1"/>
    </xf>
    <xf numFmtId="0" fontId="93" fillId="23" borderId="189" xfId="0" applyFont="1" applyFill="1" applyBorder="1" applyAlignment="1">
      <alignment horizontal="center" vertical="center"/>
      <protection locked="1" hidden="1"/>
    </xf>
    <xf numFmtId="0" fontId="97" fillId="0" borderId="188" xfId="0" applyFont="1" applyBorder="1" applyAlignment="1">
      <alignment horizontal="right" vertical="center"/>
      <protection locked="1" hidden="1"/>
    </xf>
    <xf numFmtId="0" fontId="97" fillId="0" borderId="82" xfId="0" applyFont="1" applyBorder="1" applyAlignment="1">
      <alignment horizontal="right" vertical="center"/>
      <protection locked="1" hidden="1"/>
    </xf>
    <xf numFmtId="0" fontId="97" fillId="0" borderId="85" xfId="0" applyFont="1" applyBorder="1" applyAlignment="1">
      <alignment horizontal="right" vertical="center"/>
      <protection locked="1" hidden="1"/>
    </xf>
    <xf numFmtId="0" fontId="69" fillId="0" borderId="190" xfId="0" applyFont="1" applyBorder="1" applyAlignment="1">
      <alignment horizontal="center" vertical="center" wrapText="1" textRotation="90"/>
      <protection locked="1" hidden="1"/>
    </xf>
    <xf numFmtId="0" fontId="69" fillId="0" borderId="84" xfId="0" applyFont="1" applyBorder="1" applyAlignment="1">
      <alignment horizontal="center" vertical="center" wrapText="1" textRotation="90"/>
      <protection locked="1" hidden="1"/>
    </xf>
    <xf numFmtId="0" fontId="1" fillId="0" borderId="85" xfId="0" applyBorder="1" applyAlignment="1">
      <alignment horizontal="center" vertical="center"/>
      <protection locked="1" hidden="1"/>
    </xf>
    <xf numFmtId="0" fontId="69" fillId="0" borderId="82" xfId="0" applyFont="1" applyBorder="1" applyAlignment="1">
      <alignment horizontal="center" vertical="center" wrapText="1" textRotation="90"/>
      <protection locked="1" hidden="1"/>
    </xf>
    <xf numFmtId="0" fontId="98" fillId="0" borderId="82" xfId="0" applyFont="1" applyBorder="1" applyAlignment="1">
      <alignment horizontal="center" vertical="center"/>
      <protection locked="1" hidden="1"/>
    </xf>
    <xf numFmtId="0" fontId="70" fillId="0" borderId="191" xfId="0" applyFont="1" applyBorder="1" applyAlignment="1">
      <alignment horizontal="center" vertical="center"/>
      <protection locked="1" hidden="1"/>
    </xf>
    <xf numFmtId="0" fontId="70" fillId="0" borderId="192" xfId="0" applyFont="1" applyBorder="1" applyAlignment="1">
      <alignment horizontal="center" vertical="center"/>
      <protection locked="1" hidden="1"/>
    </xf>
    <xf numFmtId="0" fontId="70" fillId="0" borderId="193" xfId="0" applyFont="1" applyBorder="1" applyAlignment="1">
      <alignment horizontal="center" vertical="center"/>
      <protection locked="1" hidden="1"/>
    </xf>
    <xf numFmtId="0" fontId="99" fillId="0" borderId="189" xfId="0" applyFont="1" applyBorder="1" applyAlignment="1">
      <alignment horizontal="center" vertical="center" textRotation="90"/>
      <protection locked="1" hidden="1"/>
    </xf>
    <xf numFmtId="0" fontId="70" fillId="0" borderId="82" xfId="0" applyFont="1" applyBorder="1" applyAlignment="1">
      <alignment horizontal="center" vertical="center"/>
      <protection locked="1" hidden="1"/>
    </xf>
    <xf numFmtId="0" fontId="70" fillId="0" borderId="83" xfId="0" applyFont="1" applyBorder="1" applyAlignment="1">
      <alignment horizontal="center" vertical="center"/>
      <protection locked="1" hidden="1"/>
    </xf>
    <xf numFmtId="0" fontId="99" fillId="0" borderId="83" xfId="0" applyFont="1" applyBorder="1" applyAlignment="1">
      <alignment horizontal="center" vertical="center" textRotation="90"/>
      <protection locked="1" hidden="1"/>
    </xf>
    <xf numFmtId="0" fontId="69" fillId="0" borderId="83" xfId="0" applyFont="1" applyBorder="1" applyAlignment="1">
      <alignment horizontal="center" vertical="center" wrapText="1" textRotation="90"/>
      <protection locked="1" hidden="1"/>
    </xf>
    <xf numFmtId="0" fontId="69" fillId="0" borderId="85" xfId="0" applyFont="1" applyBorder="1" applyAlignment="1">
      <alignment horizontal="center" vertical="center" wrapText="1" textRotation="90"/>
      <protection locked="1" hidden="1"/>
    </xf>
    <xf numFmtId="0" fontId="1" fillId="0" borderId="82" xfId="0" applyBorder="1" applyAlignment="1">
      <alignment horizontal="center" vertical="center"/>
      <protection locked="1" hidden="1"/>
    </xf>
    <xf numFmtId="0" fontId="71" fillId="0" borderId="191" xfId="0" applyFont="1" applyBorder="1" applyAlignment="1">
      <alignment horizontal="center" vertical="center"/>
      <protection locked="1" hidden="1"/>
    </xf>
    <xf numFmtId="0" fontId="71" fillId="0" borderId="193" xfId="0" applyFont="1" applyBorder="1" applyAlignment="1">
      <alignment horizontal="center" vertical="center"/>
      <protection locked="1" hidden="1"/>
    </xf>
    <xf numFmtId="0" fontId="71" fillId="0" borderId="192" xfId="0" applyFont="1" applyBorder="1" applyAlignment="1">
      <alignment horizontal="center" vertical="center"/>
      <protection locked="1" hidden="1"/>
    </xf>
    <xf numFmtId="0" fontId="69" fillId="0" borderId="190" xfId="0" applyFont="1" applyBorder="1" applyAlignment="1">
      <alignment horizontal="center" vertical="center" wrapText="1"/>
      <protection locked="1" hidden="1"/>
    </xf>
    <xf numFmtId="0" fontId="69" fillId="0" borderId="84" xfId="0" applyFont="1" applyBorder="1" applyAlignment="1">
      <alignment horizontal="center" vertical="center" wrapText="1"/>
      <protection locked="1" hidden="1"/>
    </xf>
    <xf numFmtId="0" fontId="1" fillId="0" borderId="85" xfId="0" applyFont="1" applyBorder="1" applyAlignment="1">
      <alignment horizontal="center" vertical="center"/>
      <protection locked="1" hidden="1"/>
    </xf>
    <xf numFmtId="0" fontId="1" fillId="0" borderId="84" xfId="0" applyFont="1" applyBorder="1" applyAlignment="1">
      <alignment horizontal="center" vertical="center"/>
      <protection locked="1" hidden="1"/>
    </xf>
    <xf numFmtId="0" fontId="69" fillId="0" borderId="85" xfId="0" applyFont="1" applyBorder="1" applyAlignment="1">
      <alignment horizontal="center" vertical="center" wrapText="1"/>
      <protection locked="1" hidden="1"/>
    </xf>
    <xf numFmtId="0" fontId="69" fillId="0" borderId="83" xfId="0" applyFont="1" applyBorder="1" applyAlignment="1">
      <alignment horizontal="center" vertical="center" wrapText="1"/>
      <protection locked="1" hidden="1"/>
    </xf>
    <xf numFmtId="0" fontId="100" fillId="0" borderId="191" xfId="0" applyFont="1" applyBorder="1" applyAlignment="1">
      <alignment horizontal="center" vertical="center"/>
      <protection locked="1" hidden="1"/>
    </xf>
    <xf numFmtId="0" fontId="100" fillId="0" borderId="193" xfId="0" applyFont="1" applyBorder="1" applyAlignment="1">
      <alignment horizontal="center" vertical="center"/>
      <protection locked="1" hidden="1"/>
    </xf>
    <xf numFmtId="0" fontId="100" fillId="0" borderId="194" xfId="0" applyFont="1" applyBorder="1" applyAlignment="1">
      <alignment horizontal="center" vertical="center"/>
      <protection locked="1" hidden="1"/>
    </xf>
    <xf numFmtId="0" fontId="69" fillId="0" borderId="195" xfId="0" applyFont="1" applyBorder="1" applyAlignment="1">
      <alignment horizontal="center" vertical="center" wrapText="1" textRotation="90"/>
      <protection locked="1" hidden="1"/>
    </xf>
    <xf numFmtId="0" fontId="76" fillId="0" borderId="84" xfId="0" applyFont="1" applyBorder="1" applyAlignment="1">
      <alignment horizontal="center" vertical="center" wrapText="1"/>
      <protection locked="1" hidden="1"/>
    </xf>
    <xf numFmtId="0" fontId="1" fillId="0" borderId="195" xfId="0" applyBorder="1" applyAlignment="1">
      <alignment horizontal="center" vertical="center"/>
      <protection locked="1" hidden="1"/>
    </xf>
    <xf numFmtId="0" fontId="1" fillId="0" borderId="84" xfId="0" applyBorder="1" applyAlignment="1">
      <alignment horizontal="center" vertical="center"/>
      <protection locked="1" hidden="1"/>
    </xf>
    <xf numFmtId="0" fontId="1" fillId="0" borderId="191" xfId="0" applyBorder="1" applyAlignment="1">
      <alignment horizontal="center" vertical="center"/>
      <protection locked="1" hidden="1"/>
    </xf>
    <xf numFmtId="0" fontId="1" fillId="0" borderId="193" xfId="0" applyBorder="1" applyAlignment="1">
      <alignment horizontal="center" vertical="center"/>
      <protection locked="1" hidden="1"/>
    </xf>
    <xf numFmtId="0" fontId="100" fillId="0" borderId="189" xfId="0" applyFont="1" applyBorder="1" applyAlignment="1">
      <alignment horizontal="center" vertical="center" textRotation="90"/>
      <protection locked="1" hidden="1"/>
    </xf>
    <xf numFmtId="0" fontId="100" fillId="0" borderId="196" xfId="0" applyFont="1" applyBorder="1" applyAlignment="1">
      <alignment horizontal="center" vertical="center" textRotation="90"/>
      <protection locked="1" hidden="1"/>
    </xf>
    <xf numFmtId="0" fontId="78" fillId="23" borderId="188" xfId="0" applyFont="1" applyFill="1" applyBorder="1" applyAlignment="1">
      <alignment horizontal="center" vertical="center"/>
      <protection locked="1" hidden="1"/>
    </xf>
    <xf numFmtId="0" fontId="78" fillId="23" borderId="82" xfId="0" applyFont="1" applyFill="1" applyBorder="1" applyAlignment="1">
      <alignment horizontal="center" vertical="center"/>
      <protection locked="1" hidden="1"/>
    </xf>
    <xf numFmtId="0" fontId="78" fillId="23" borderId="189" xfId="0" applyFont="1" applyFill="1" applyBorder="1" applyAlignment="1">
      <alignment horizontal="center" vertical="center"/>
      <protection locked="1" hidden="1"/>
    </xf>
    <xf numFmtId="0" fontId="101" fillId="0" borderId="188" xfId="0" applyFont="1" applyBorder="1" applyAlignment="1">
      <alignment horizontal="center" vertical="center"/>
      <protection locked="1" hidden="1"/>
    </xf>
    <xf numFmtId="0" fontId="101" fillId="0" borderId="82" xfId="0" applyFont="1" applyBorder="1" applyAlignment="1">
      <alignment horizontal="center" vertical="center"/>
      <protection locked="1" hidden="1"/>
    </xf>
    <xf numFmtId="0" fontId="102" fillId="0" borderId="82" xfId="0" applyFont="1" applyBorder="1" applyAlignment="1">
      <alignment horizontal="center" vertical="center"/>
      <protection locked="1" hidden="1"/>
    </xf>
    <xf numFmtId="0" fontId="79" fillId="0" borderId="82" xfId="0" applyFont="1" applyBorder="1" applyAlignment="1">
      <alignment horizontal="center" vertical="center"/>
      <protection locked="1" hidden="1"/>
    </xf>
    <xf numFmtId="0" fontId="103" fillId="0" borderId="82" xfId="0" applyFont="1" applyBorder="1" applyAlignment="1">
      <alignment horizontal="center" vertical="center"/>
      <protection locked="1" hidden="1"/>
    </xf>
    <xf numFmtId="0" fontId="70" fillId="0" borderId="197" xfId="0" applyFont="1" applyBorder="1" applyAlignment="1">
      <alignment horizontal="center" vertical="center"/>
      <protection locked="1" hidden="1"/>
    </xf>
    <xf numFmtId="0" fontId="70" fillId="0" borderId="198" xfId="0" applyFont="1" applyBorder="1" applyAlignment="1">
      <alignment horizontal="center" vertical="center"/>
      <protection locked="1" hidden="1"/>
    </xf>
    <xf numFmtId="0" fontId="70" fillId="0" borderId="0" xfId="0" applyFont="1" applyBorder="1" applyAlignment="1">
      <alignment horizontal="center" vertical="center"/>
      <protection locked="1" hidden="1"/>
    </xf>
    <xf numFmtId="0" fontId="104" fillId="0" borderId="189" xfId="0" applyFont="1" applyBorder="1" applyAlignment="1">
      <alignment horizontal="center" vertical="center"/>
      <protection locked="1" hidden="1"/>
    </xf>
    <xf numFmtId="0" fontId="105" fillId="0" borderId="82" xfId="0" applyFont="1" applyBorder="1" applyAlignment="1">
      <alignment horizontal="center" vertical="center"/>
      <protection locked="1" hidden="1"/>
    </xf>
    <xf numFmtId="0" fontId="104" fillId="0" borderId="193" xfId="0" applyFont="1" applyBorder="1" applyAlignment="1">
      <alignment horizontal="center" vertical="center"/>
      <protection locked="1" hidden="1"/>
    </xf>
    <xf numFmtId="0" fontId="101" fillId="0" borderId="199" xfId="0" applyFont="1" applyBorder="1" applyAlignment="1">
      <alignment horizontal="center" vertical="center"/>
      <protection locked="1" hidden="1"/>
    </xf>
    <xf numFmtId="0" fontId="101" fillId="0" borderId="193" xfId="0" applyFont="1" applyBorder="1" applyAlignment="1">
      <alignment horizontal="center" vertical="center"/>
      <protection locked="1" hidden="1"/>
    </xf>
    <xf numFmtId="0" fontId="102" fillId="0" borderId="86" xfId="0" applyFont="1" applyBorder="1" applyAlignment="1">
      <alignment horizontal="center" vertical="center"/>
      <protection locked="1" hidden="1"/>
    </xf>
    <xf numFmtId="0" fontId="79" fillId="0" borderId="191" xfId="0" applyFont="1" applyBorder="1" applyAlignment="1">
      <alignment horizontal="center" vertical="center"/>
      <protection locked="1" hidden="1"/>
    </xf>
    <xf numFmtId="0" fontId="79" fillId="0" borderId="192" xfId="0" applyFont="1" applyBorder="1" applyAlignment="1">
      <alignment horizontal="center" vertical="center"/>
      <protection locked="1" hidden="1"/>
    </xf>
    <xf numFmtId="0" fontId="103" fillId="0" borderId="86" xfId="0" applyFont="1" applyBorder="1" applyAlignment="1">
      <alignment horizontal="center" vertical="center"/>
      <protection locked="1" hidden="1"/>
    </xf>
    <xf numFmtId="0" fontId="71" fillId="0" borderId="197" xfId="0" applyFont="1" applyBorder="1" applyAlignment="1">
      <alignment horizontal="center" vertical="center"/>
      <protection locked="1" hidden="1"/>
    </xf>
    <xf numFmtId="0" fontId="71" fillId="0" borderId="0" xfId="0" applyFont="1" applyBorder="1" applyAlignment="1">
      <alignment horizontal="center" vertical="center"/>
      <protection locked="1" hidden="1"/>
    </xf>
    <xf numFmtId="0" fontId="71" fillId="0" borderId="198" xfId="0" applyFont="1" applyBorder="1" applyAlignment="1">
      <alignment horizontal="center" vertical="center"/>
      <protection locked="1" hidden="1"/>
    </xf>
    <xf numFmtId="0" fontId="101" fillId="0" borderId="192" xfId="0" applyFont="1" applyBorder="1" applyAlignment="1">
      <alignment horizontal="center" vertical="center"/>
      <protection locked="1" hidden="1"/>
    </xf>
    <xf numFmtId="0" fontId="78" fillId="0" borderId="191" xfId="0" applyFont="1" applyBorder="1" applyAlignment="1">
      <alignment horizontal="center" vertical="center"/>
      <protection locked="1" hidden="1"/>
    </xf>
    <xf numFmtId="0" fontId="78" fillId="0" borderId="192" xfId="0" applyFont="1" applyBorder="1" applyAlignment="1">
      <alignment horizontal="center" vertical="center"/>
      <protection locked="1" hidden="1"/>
    </xf>
    <xf numFmtId="0" fontId="96" fillId="0" borderId="191" xfId="0" applyFont="1" applyBorder="1" applyAlignment="1">
      <alignment horizontal="center" vertical="center"/>
      <protection locked="1" hidden="1"/>
    </xf>
    <xf numFmtId="0" fontId="96" fillId="0" borderId="193" xfId="0" applyFont="1" applyBorder="1" applyAlignment="1">
      <alignment horizontal="center" vertical="center"/>
      <protection locked="1" hidden="1"/>
    </xf>
    <xf numFmtId="0" fontId="96" fillId="0" borderId="192" xfId="0" applyFont="1" applyBorder="1" applyAlignment="1">
      <alignment horizontal="center" vertical="center"/>
      <protection locked="1" hidden="1"/>
    </xf>
    <xf numFmtId="0" fontId="104" fillId="0" borderId="191" xfId="0" applyFont="1" applyBorder="1" applyAlignment="1">
      <alignment horizontal="center" vertical="center"/>
      <protection locked="1" hidden="1"/>
    </xf>
    <xf numFmtId="0" fontId="104" fillId="0" borderId="193" xfId="0" applyFont="1" applyBorder="1" applyAlignment="1">
      <alignment horizontal="center" vertical="center"/>
      <protection locked="1" hidden="1"/>
    </xf>
    <xf numFmtId="0" fontId="104" fillId="0" borderId="194" xfId="0" applyFont="1" applyBorder="1" applyAlignment="1">
      <alignment horizontal="center" vertical="center"/>
      <protection locked="1" hidden="1"/>
    </xf>
    <xf numFmtId="0" fontId="106" fillId="0" borderId="199" xfId="0" applyFont="1" applyBorder="1" applyAlignment="1">
      <alignment horizontal="center" vertical="center"/>
      <protection locked="1" hidden="1"/>
    </xf>
    <xf numFmtId="0" fontId="106" fillId="0" borderId="192" xfId="0" applyFont="1" applyBorder="1" applyAlignment="1">
      <alignment horizontal="center" vertical="center"/>
      <protection locked="1" hidden="1"/>
    </xf>
    <xf numFmtId="0" fontId="79" fillId="0" borderId="86" xfId="0" applyFont="1" applyBorder="1" applyAlignment="1">
      <alignment horizontal="center" vertical="center"/>
      <protection locked="1" hidden="1"/>
    </xf>
    <xf numFmtId="0" fontId="1" fillId="0" borderId="197" xfId="0" applyBorder="1" applyAlignment="1">
      <alignment horizontal="center" vertical="center"/>
      <protection locked="1" hidden="1"/>
    </xf>
    <xf numFmtId="0" fontId="1" fillId="0" borderId="0" xfId="0" applyBorder="1" applyAlignment="1">
      <alignment horizontal="center" vertical="center"/>
      <protection locked="1" hidden="1"/>
    </xf>
    <xf numFmtId="0" fontId="107" fillId="0" borderId="200" xfId="0" applyFont="1" applyBorder="1" applyAlignment="1">
      <alignment horizontal="center" vertical="center"/>
      <protection locked="1" hidden="1"/>
    </xf>
    <xf numFmtId="0" fontId="79" fillId="0" borderId="201" xfId="0" applyFont="1" applyBorder="1" applyAlignment="1">
      <alignment horizontal="center" vertical="center" wrapText="1"/>
      <protection locked="1" hidden="1"/>
    </xf>
    <xf numFmtId="0" fontId="79" fillId="0" borderId="192" xfId="0" applyFont="1" applyBorder="1" applyAlignment="1">
      <alignment horizontal="center" vertical="center" wrapText="1"/>
      <protection locked="1" hidden="1"/>
    </xf>
    <xf numFmtId="0" fontId="79" fillId="0" borderId="85" xfId="0" applyFont="1" applyBorder="1" applyAlignment="1">
      <alignment horizontal="center" vertical="center"/>
      <protection locked="1" hidden="1"/>
    </xf>
    <xf numFmtId="0" fontId="108" fillId="23" borderId="190" xfId="0" applyFont="1" applyFill="1" applyBorder="1" applyAlignment="1">
      <alignment horizontal="center" vertical="center"/>
      <protection locked="1" hidden="1"/>
    </xf>
    <xf numFmtId="0" fontId="108" fillId="23" borderId="83" xfId="0" applyFont="1" applyFill="1" applyBorder="1" applyAlignment="1">
      <alignment horizontal="center" vertical="center"/>
      <protection locked="1" hidden="1"/>
    </xf>
    <xf numFmtId="0" fontId="108" fillId="23" borderId="84" xfId="0" applyFont="1" applyFill="1" applyBorder="1" applyAlignment="1">
      <alignment horizontal="center" vertical="center"/>
      <protection locked="1" hidden="1"/>
    </xf>
    <xf numFmtId="0" fontId="93" fillId="23" borderId="85" xfId="0" applyFont="1" applyFill="1" applyBorder="1" applyAlignment="1">
      <alignment horizontal="center" vertical="center"/>
      <protection locked="1" hidden="1"/>
    </xf>
    <xf numFmtId="0" fontId="93" fillId="23" borderId="83" xfId="0" applyFont="1" applyFill="1" applyBorder="1" applyAlignment="1">
      <alignment horizontal="center" vertical="center"/>
      <protection locked="1" hidden="1"/>
    </xf>
    <xf numFmtId="0" fontId="93" fillId="23" borderId="196" xfId="0" applyFont="1" applyFill="1" applyBorder="1" applyAlignment="1">
      <alignment horizontal="center" vertical="center"/>
      <protection locked="1" hidden="1"/>
    </xf>
    <xf numFmtId="0" fontId="97" fillId="0" borderId="201" xfId="0" applyFont="1" applyBorder="1" applyAlignment="1">
      <alignment horizontal="right" vertical="center"/>
      <protection locked="1" hidden="1"/>
    </xf>
    <xf numFmtId="0" fontId="97" fillId="0" borderId="86" xfId="0" applyFont="1" applyBorder="1" applyAlignment="1">
      <alignment horizontal="right" vertical="center"/>
      <protection locked="1" hidden="1"/>
    </xf>
    <xf numFmtId="0" fontId="97" fillId="0" borderId="191" xfId="0" applyFont="1" applyBorder="1" applyAlignment="1">
      <alignment horizontal="right" vertical="center"/>
      <protection locked="1" hidden="1"/>
    </xf>
    <xf numFmtId="0" fontId="109" fillId="0" borderId="82" xfId="0" applyFont="1" applyBorder="1" applyAlignment="1">
      <alignment horizontal="center" vertical="center"/>
      <protection locked="1" hidden="1"/>
    </xf>
    <xf numFmtId="0" fontId="110" fillId="0" borderId="82" xfId="0" applyFont="1" applyBorder="1" applyAlignment="1">
      <alignment horizontal="center" vertical="center"/>
      <protection locked="1" hidden="1"/>
    </xf>
    <xf numFmtId="0" fontId="70" fillId="0" borderId="202" xfId="0" applyFont="1" applyBorder="1" applyAlignment="1">
      <alignment horizontal="center" vertical="center"/>
      <protection locked="1" hidden="1"/>
    </xf>
    <xf numFmtId="0" fontId="70" fillId="0" borderId="97" xfId="0" applyFont="1" applyBorder="1" applyAlignment="1">
      <alignment horizontal="center" vertical="center"/>
      <protection locked="1" hidden="1"/>
    </xf>
    <xf numFmtId="0" fontId="70" fillId="0" borderId="203" xfId="0" applyFont="1" applyBorder="1" applyAlignment="1">
      <alignment horizontal="center" vertical="center"/>
      <protection locked="1" hidden="1"/>
    </xf>
    <xf numFmtId="0" fontId="104" fillId="0" borderId="203" xfId="0" applyFont="1" applyBorder="1" applyAlignment="1">
      <alignment horizontal="center" vertical="center"/>
      <protection locked="1" hidden="1"/>
    </xf>
    <xf numFmtId="0" fontId="101" fillId="0" borderId="204" xfId="0" applyFont="1" applyBorder="1" applyAlignment="1">
      <alignment horizontal="center" vertical="center"/>
      <protection locked="1" hidden="1"/>
    </xf>
    <xf numFmtId="0" fontId="101" fillId="0" borderId="203" xfId="0" applyFont="1" applyBorder="1" applyAlignment="1">
      <alignment horizontal="center" vertical="center"/>
      <protection locked="1" hidden="1"/>
    </xf>
    <xf numFmtId="0" fontId="102" fillId="0" borderId="99" xfId="0" applyFont="1" applyBorder="1" applyAlignment="1">
      <alignment horizontal="center" vertical="center"/>
      <protection locked="1" hidden="1"/>
    </xf>
    <xf numFmtId="0" fontId="79" fillId="0" borderId="202" xfId="0" applyFont="1" applyBorder="1" applyAlignment="1">
      <alignment horizontal="center" vertical="center"/>
      <protection locked="1" hidden="1"/>
    </xf>
    <xf numFmtId="0" fontId="79" fillId="0" borderId="97" xfId="0" applyFont="1" applyBorder="1" applyAlignment="1">
      <alignment horizontal="center" vertical="center"/>
      <protection locked="1" hidden="1"/>
    </xf>
    <xf numFmtId="0" fontId="103" fillId="0" borderId="99" xfId="0" applyFont="1" applyBorder="1" applyAlignment="1">
      <alignment horizontal="center" vertical="center"/>
      <protection locked="1" hidden="1"/>
    </xf>
    <xf numFmtId="0" fontId="71" fillId="0" borderId="202" xfId="0" applyFont="1" applyBorder="1" applyAlignment="1">
      <alignment horizontal="center" vertical="center"/>
      <protection locked="1" hidden="1"/>
    </xf>
    <xf numFmtId="0" fontId="71" fillId="0" borderId="203" xfId="0" applyFont="1" applyBorder="1" applyAlignment="1">
      <alignment horizontal="center" vertical="center"/>
      <protection locked="1" hidden="1"/>
    </xf>
    <xf numFmtId="0" fontId="71" fillId="0" borderId="97" xfId="0" applyFont="1" applyBorder="1" applyAlignment="1">
      <alignment horizontal="center" vertical="center"/>
      <protection locked="1" hidden="1"/>
    </xf>
    <xf numFmtId="0" fontId="101" fillId="0" borderId="97" xfId="0" applyFont="1" applyBorder="1" applyAlignment="1">
      <alignment horizontal="center" vertical="center"/>
      <protection locked="1" hidden="1"/>
    </xf>
    <xf numFmtId="0" fontId="78" fillId="0" borderId="202" xfId="0" applyFont="1" applyBorder="1" applyAlignment="1">
      <alignment horizontal="center" vertical="center"/>
      <protection locked="1" hidden="1"/>
    </xf>
    <xf numFmtId="0" fontId="78" fillId="0" borderId="97" xfId="0" applyFont="1" applyBorder="1" applyAlignment="1">
      <alignment horizontal="center" vertical="center"/>
      <protection locked="1" hidden="1"/>
    </xf>
    <xf numFmtId="0" fontId="96" fillId="0" borderId="202" xfId="0" applyFont="1" applyBorder="1" applyAlignment="1">
      <alignment horizontal="center" vertical="center"/>
      <protection locked="1" hidden="1"/>
    </xf>
    <xf numFmtId="0" fontId="96" fillId="0" borderId="203" xfId="0" applyFont="1" applyBorder="1" applyAlignment="1">
      <alignment horizontal="center" vertical="center"/>
      <protection locked="1" hidden="1"/>
    </xf>
    <xf numFmtId="0" fontId="96" fillId="0" borderId="97" xfId="0" applyFont="1" applyBorder="1" applyAlignment="1">
      <alignment horizontal="center" vertical="center"/>
      <protection locked="1" hidden="1"/>
    </xf>
    <xf numFmtId="0" fontId="104" fillId="0" borderId="202" xfId="0" applyFont="1" applyBorder="1" applyAlignment="1">
      <alignment horizontal="center" vertical="center"/>
      <protection locked="1" hidden="1"/>
    </xf>
    <xf numFmtId="0" fontId="104" fillId="0" borderId="203" xfId="0" applyFont="1" applyBorder="1" applyAlignment="1">
      <alignment horizontal="center" vertical="center"/>
      <protection locked="1" hidden="1"/>
    </xf>
    <xf numFmtId="0" fontId="104" fillId="0" borderId="205" xfId="0" applyFont="1" applyBorder="1" applyAlignment="1">
      <alignment horizontal="center" vertical="center"/>
      <protection locked="1" hidden="1"/>
    </xf>
    <xf numFmtId="0" fontId="106" fillId="0" borderId="204" xfId="0" applyFont="1" applyBorder="1" applyAlignment="1">
      <alignment horizontal="center" vertical="center"/>
      <protection locked="1" hidden="1"/>
    </xf>
    <xf numFmtId="0" fontId="106" fillId="0" borderId="97" xfId="0" applyFont="1" applyBorder="1" applyAlignment="1">
      <alignment horizontal="center" vertical="center"/>
      <protection locked="1" hidden="1"/>
    </xf>
    <xf numFmtId="0" fontId="79" fillId="0" borderId="99" xfId="0" applyFont="1" applyBorder="1" applyAlignment="1">
      <alignment horizontal="center" vertical="center"/>
      <protection locked="1" hidden="1"/>
    </xf>
    <xf numFmtId="0" fontId="1" fillId="0" borderId="202" xfId="0" applyBorder="1" applyAlignment="1">
      <alignment horizontal="center" vertical="center"/>
      <protection locked="1" hidden="1"/>
    </xf>
    <xf numFmtId="0" fontId="1" fillId="0" borderId="203" xfId="0" applyBorder="1" applyAlignment="1">
      <alignment horizontal="center" vertical="center"/>
      <protection locked="1" hidden="1"/>
    </xf>
    <xf numFmtId="0" fontId="107" fillId="0" borderId="206" xfId="0" applyFont="1" applyBorder="1" applyAlignment="1">
      <alignment horizontal="center" vertical="center"/>
      <protection locked="1" hidden="1"/>
    </xf>
    <xf numFmtId="0" fontId="79" fillId="0" borderId="207" xfId="0" applyFont="1" applyBorder="1" applyAlignment="1">
      <alignment horizontal="center" vertical="center" wrapText="1"/>
      <protection locked="1" hidden="1"/>
    </xf>
    <xf numFmtId="0" fontId="79" fillId="0" borderId="97" xfId="0" applyFont="1" applyBorder="1" applyAlignment="1">
      <alignment horizontal="center" vertical="center" wrapText="1"/>
      <protection locked="1" hidden="1"/>
    </xf>
    <xf numFmtId="0" fontId="79" fillId="0" borderId="191" xfId="0" applyFont="1" applyBorder="1" applyAlignment="1">
      <alignment horizontal="center" vertical="center"/>
      <protection locked="1" hidden="1"/>
    </xf>
    <xf numFmtId="0" fontId="106" fillId="0" borderId="208" xfId="0" applyFont="1" applyBorder="1" applyAlignment="1">
      <alignment horizontal="right" vertical="center"/>
      <protection locked="1" hidden="1"/>
    </xf>
    <xf numFmtId="0" fontId="106" fillId="0" borderId="209" xfId="0" applyFont="1" applyBorder="1" applyAlignment="1">
      <alignment horizontal="right" vertical="center"/>
      <protection locked="1" hidden="1"/>
    </xf>
    <xf numFmtId="0" fontId="106" fillId="0" borderId="210" xfId="0" applyFont="1" applyBorder="1" applyAlignment="1">
      <alignment horizontal="right" vertical="center"/>
      <protection locked="1" hidden="1"/>
    </xf>
    <xf numFmtId="0" fontId="1" fillId="0" borderId="211" xfId="0" applyBorder="1" applyAlignment="1">
      <alignment horizontal="center" vertical="center"/>
      <protection locked="1" hidden="1"/>
    </xf>
    <xf numFmtId="0" fontId="1" fillId="0" borderId="212" xfId="0" applyBorder="1" applyAlignment="1">
      <alignment horizontal="center" vertical="center"/>
      <protection locked="1" hidden="1"/>
    </xf>
    <xf numFmtId="0" fontId="1" fillId="0" borderId="213" xfId="0" applyBorder="1" applyAlignment="1">
      <alignment horizontal="center" vertical="center"/>
      <protection locked="1" hidden="1"/>
    </xf>
    <xf numFmtId="0" fontId="1" fillId="0" borderId="212" xfId="0" applyBorder="1" applyAlignment="1">
      <alignment horizontal="center" vertical="center"/>
      <protection locked="1" hidden="1"/>
    </xf>
    <xf numFmtId="0" fontId="1" fillId="0" borderId="208" xfId="0" applyBorder="1" applyAlignment="1">
      <alignment horizontal="center" vertical="center"/>
      <protection locked="1" hidden="1"/>
    </xf>
    <xf numFmtId="0" fontId="1" fillId="0" borderId="209" xfId="0" applyBorder="1" applyAlignment="1">
      <alignment horizontal="center" vertical="center"/>
      <protection locked="1" hidden="1"/>
    </xf>
    <xf numFmtId="0" fontId="1" fillId="0" borderId="214" xfId="0" applyBorder="1" applyAlignment="1">
      <alignment horizontal="center" vertical="center"/>
      <protection locked="1" hidden="1"/>
    </xf>
    <xf numFmtId="0" fontId="1" fillId="0" borderId="215" xfId="0" applyBorder="1" applyAlignment="1">
      <alignment horizontal="center" vertical="center"/>
      <protection locked="1" hidden="1"/>
    </xf>
    <xf numFmtId="0" fontId="108" fillId="23" borderId="211" xfId="0" applyFont="1" applyFill="1" applyBorder="1" applyAlignment="1">
      <alignment horizontal="center" vertical="center"/>
      <protection locked="1" hidden="1"/>
    </xf>
    <xf numFmtId="0" fontId="108" fillId="23" borderId="212" xfId="0" applyFont="1" applyFill="1" applyBorder="1" applyAlignment="1">
      <alignment horizontal="center" vertical="center"/>
      <protection locked="1" hidden="1"/>
    </xf>
    <xf numFmtId="0" fontId="108" fillId="23" borderId="214" xfId="0" applyFont="1" applyFill="1" applyBorder="1" applyAlignment="1">
      <alignment horizontal="center" vertical="center"/>
      <protection locked="1" hidden="1"/>
    </xf>
    <xf numFmtId="0" fontId="93" fillId="23" borderId="210" xfId="0" applyFont="1" applyFill="1" applyBorder="1" applyAlignment="1">
      <alignment horizontal="center" vertical="center"/>
      <protection locked="1" hidden="1"/>
    </xf>
    <xf numFmtId="0" fontId="93" fillId="23" borderId="212" xfId="0" applyFont="1" applyFill="1" applyBorder="1" applyAlignment="1">
      <alignment horizontal="center" vertical="center"/>
      <protection locked="1" hidden="1"/>
    </xf>
    <xf numFmtId="0" fontId="93" fillId="23" borderId="213" xfId="0" applyFont="1" applyFill="1" applyBorder="1" applyAlignment="1">
      <alignment horizontal="center" vertical="center"/>
      <protection locked="1" hidden="1"/>
    </xf>
    <xf numFmtId="0" fontId="69" fillId="0" borderId="0" xfId="0" applyFont="1" applyAlignment="1">
      <alignment horizontal="center" vertical="center"/>
      <protection locked="1" hidden="1"/>
    </xf>
    <xf numFmtId="0" fontId="1" fillId="18" borderId="0" xfId="0" applyFill="1" applyAlignment="1">
      <alignment horizontal="center" vertical="center"/>
      <protection locked="1" hidden="1"/>
    </xf>
    <xf numFmtId="0" fontId="42" fillId="0" borderId="1" xfId="0" applyFont="1" applyBorder="1" applyAlignment="1">
      <alignment horizontal="center" vertical="center"/>
      <protection locked="1" hidden="1"/>
    </xf>
    <xf numFmtId="0" fontId="42" fillId="0" borderId="2" xfId="0" applyFont="1" applyBorder="1" applyAlignment="1">
      <alignment horizontal="center" vertical="center"/>
      <protection locked="1" hidden="1"/>
    </xf>
    <xf numFmtId="0" fontId="42" fillId="0" borderId="3" xfId="0" applyFont="1" applyBorder="1" applyAlignment="1">
      <alignment horizontal="center" vertical="center"/>
      <protection locked="1" hidden="1"/>
    </xf>
    <xf numFmtId="0" fontId="42" fillId="0" borderId="216" xfId="0" applyFont="1" applyBorder="1" applyAlignment="1">
      <alignment horizontal="center" vertical="center"/>
      <protection locked="1" hidden="1"/>
    </xf>
    <xf numFmtId="0" fontId="42" fillId="0" borderId="0" xfId="0" applyFont="1" applyBorder="1" applyAlignment="1">
      <alignment horizontal="center" vertical="center"/>
      <protection locked="1" hidden="1"/>
    </xf>
    <xf numFmtId="0" fontId="42" fillId="0" borderId="7" xfId="0" applyFont="1" applyBorder="1" applyAlignment="1">
      <alignment horizontal="center" vertical="center"/>
      <protection locked="1" hidden="1"/>
    </xf>
    <xf numFmtId="0" fontId="111" fillId="0" borderId="217" xfId="0" applyFont="1" applyBorder="1" applyAlignment="1">
      <alignment horizontal="left" vertical="center"/>
      <protection locked="1" hidden="1"/>
    </xf>
    <xf numFmtId="0" fontId="111" fillId="0" borderId="218" xfId="0" applyFont="1" applyBorder="1" applyAlignment="1">
      <alignment horizontal="left" vertical="center"/>
      <protection locked="1" hidden="1"/>
    </xf>
    <xf numFmtId="0" fontId="111" fillId="0" borderId="218" xfId="0" applyFont="1" applyBorder="1" applyAlignment="1">
      <alignment horizontal="right" vertical="center"/>
      <protection locked="1" hidden="1"/>
    </xf>
    <xf numFmtId="0" fontId="111" fillId="0" borderId="219" xfId="0" applyFont="1" applyBorder="1" applyAlignment="1">
      <alignment horizontal="right" vertical="center"/>
      <protection locked="1" hidden="1"/>
    </xf>
    <xf numFmtId="0" fontId="66" fillId="10" borderId="220" xfId="0" applyFont="1" applyFill="1" applyBorder="1" applyAlignment="1">
      <alignment horizontal="center" vertical="center" wrapText="1" textRotation="90"/>
      <protection locked="1" hidden="1"/>
    </xf>
    <xf numFmtId="0" fontId="66" fillId="10" borderId="184" xfId="0" applyFont="1" applyFill="1" applyBorder="1" applyAlignment="1">
      <alignment horizontal="center" vertical="center" textRotation="90"/>
      <protection locked="1" hidden="1"/>
    </xf>
    <xf numFmtId="0" fontId="40" fillId="23" borderId="182" xfId="0" applyFont="1" applyFill="1" applyBorder="1" applyAlignment="1">
      <alignment horizontal="center" vertical="center"/>
      <protection locked="1" hidden="1"/>
    </xf>
    <xf numFmtId="0" fontId="40" fillId="23" borderId="183" xfId="0" applyFont="1" applyFill="1" applyBorder="1" applyAlignment="1">
      <alignment horizontal="center" vertical="center"/>
      <protection locked="1" hidden="1"/>
    </xf>
    <xf numFmtId="0" fontId="40" fillId="23" borderId="185" xfId="0" applyFont="1" applyFill="1" applyBorder="1" applyAlignment="1">
      <alignment horizontal="center" vertical="center"/>
      <protection locked="1" hidden="1"/>
    </xf>
    <xf numFmtId="0" fontId="40" fillId="23" borderId="184" xfId="0" applyFont="1" applyFill="1" applyBorder="1" applyAlignment="1">
      <alignment horizontal="center" vertical="center"/>
      <protection locked="1" hidden="1"/>
    </xf>
    <xf numFmtId="0" fontId="40" fillId="23" borderId="221" xfId="0" applyFont="1" applyFill="1" applyBorder="1" applyAlignment="1">
      <alignment horizontal="center" vertical="center"/>
      <protection locked="1" hidden="1"/>
    </xf>
    <xf numFmtId="0" fontId="66" fillId="10" borderId="222" xfId="0" applyFont="1" applyFill="1" applyBorder="1" applyAlignment="1">
      <alignment horizontal="center" vertical="center" wrapText="1" textRotation="90"/>
      <protection locked="1" hidden="1"/>
    </xf>
    <xf numFmtId="0" fontId="66" fillId="10" borderId="85" xfId="0" applyFont="1" applyFill="1" applyBorder="1" applyAlignment="1">
      <alignment horizontal="center" vertical="center" textRotation="90"/>
      <protection locked="1" hidden="1"/>
    </xf>
    <xf numFmtId="0" fontId="19" fillId="23" borderId="188" xfId="0" applyFont="1" applyFill="1" applyBorder="1" applyAlignment="1">
      <alignment horizontal="center" vertical="center" wrapText="1" textRotation="90"/>
      <protection locked="1" hidden="1"/>
    </xf>
    <xf numFmtId="0" fontId="66" fillId="23" borderId="82" xfId="0" applyFont="1" applyFill="1" applyBorder="1" applyAlignment="1">
      <alignment horizontal="center" vertical="center" textRotation="90"/>
      <protection locked="1" hidden="1"/>
    </xf>
    <xf numFmtId="0" fontId="18" fillId="23" borderId="189" xfId="0" applyFont="1" applyFill="1" applyBorder="1" applyAlignment="1">
      <alignment horizontal="center" vertical="center" textRotation="90"/>
      <protection locked="1" hidden="1"/>
    </xf>
    <xf numFmtId="0" fontId="18" fillId="23" borderId="223" xfId="0" applyFont="1" applyFill="1" applyBorder="1" applyAlignment="1">
      <alignment horizontal="center" vertical="center" textRotation="90"/>
      <protection locked="1" hidden="1"/>
    </xf>
    <xf numFmtId="0" fontId="42" fillId="10" borderId="224" xfId="0" applyFont="1" applyFill="1" applyBorder="1" applyAlignment="1">
      <alignment horizontal="center" vertical="center"/>
      <protection locked="1" hidden="1"/>
    </xf>
    <xf numFmtId="0" fontId="40" fillId="10" borderId="194" xfId="0" applyFont="1" applyFill="1" applyBorder="1" applyAlignment="1">
      <alignment horizontal="center" vertical="center" textRotation="90"/>
      <protection locked="1" hidden="1"/>
    </xf>
    <xf numFmtId="0" fontId="43" fillId="10" borderId="201" xfId="0" applyFont="1" applyFill="1" applyBorder="1" applyAlignment="1">
      <alignment horizontal="center" vertical="center"/>
      <protection locked="1" hidden="1"/>
    </xf>
    <xf numFmtId="0" fontId="53" fillId="10" borderId="86" xfId="0" applyFont="1" applyFill="1" applyBorder="1" applyAlignment="1">
      <alignment horizontal="center" vertical="center"/>
      <protection locked="1" hidden="1"/>
    </xf>
    <xf numFmtId="0" fontId="18" fillId="10" borderId="200" xfId="0" applyFont="1" applyFill="1" applyBorder="1" applyAlignment="1">
      <alignment horizontal="center" vertical="center"/>
      <protection locked="1" hidden="1"/>
    </xf>
    <xf numFmtId="0" fontId="43" fillId="10" borderId="201" xfId="0" applyFont="1" applyFill="1" applyBorder="1" applyAlignment="1">
      <alignment horizontal="center" vertical="center"/>
      <protection locked="1" hidden="1"/>
    </xf>
    <xf numFmtId="0" fontId="53" fillId="10" borderId="86" xfId="0" applyFont="1" applyFill="1" applyBorder="1" applyAlignment="1">
      <alignment horizontal="center" vertical="center"/>
      <protection locked="1" hidden="1"/>
    </xf>
    <xf numFmtId="0" fontId="18" fillId="10" borderId="225" xfId="0" applyFont="1" applyFill="1" applyBorder="1" applyAlignment="1">
      <alignment horizontal="center" vertical="center"/>
      <protection locked="1" hidden="1"/>
    </xf>
    <xf numFmtId="0" fontId="42" fillId="10" borderId="226" xfId="0" applyFont="1" applyFill="1" applyBorder="1" applyAlignment="1">
      <alignment horizontal="center" vertical="center"/>
      <protection locked="1" hidden="1"/>
    </xf>
    <xf numFmtId="0" fontId="40" fillId="10" borderId="177" xfId="0" applyFont="1" applyFill="1" applyBorder="1" applyAlignment="1">
      <alignment horizontal="center" vertical="center" textRotation="90"/>
      <protection locked="1" hidden="1"/>
    </xf>
    <xf numFmtId="0" fontId="43" fillId="10" borderId="227" xfId="0" applyFont="1" applyFill="1" applyBorder="1" applyAlignment="1">
      <alignment horizontal="center" vertical="center"/>
      <protection locked="1" hidden="1"/>
    </xf>
    <xf numFmtId="0" fontId="53" fillId="10" borderId="228" xfId="0" applyFont="1" applyFill="1" applyBorder="1" applyAlignment="1">
      <alignment horizontal="center" vertical="center"/>
      <protection locked="1" hidden="1"/>
    </xf>
    <xf numFmtId="0" fontId="18" fillId="10" borderId="229" xfId="0" applyFont="1" applyFill="1" applyBorder="1" applyAlignment="1">
      <alignment horizontal="center" vertical="center"/>
      <protection locked="1" hidden="1"/>
    </xf>
    <xf numFmtId="0" fontId="43" fillId="10" borderId="227" xfId="0" applyFont="1" applyFill="1" applyBorder="1" applyAlignment="1">
      <alignment horizontal="center" vertical="center"/>
      <protection locked="1" hidden="1"/>
    </xf>
    <xf numFmtId="0" fontId="53" fillId="10" borderId="228" xfId="0" applyFont="1" applyFill="1" applyBorder="1" applyAlignment="1">
      <alignment horizontal="center" vertical="center"/>
      <protection locked="1" hidden="1"/>
    </xf>
    <xf numFmtId="0" fontId="18" fillId="10" borderId="230" xfId="0" applyFont="1" applyFill="1" applyBorder="1" applyAlignment="1">
      <alignment horizontal="center" vertical="center"/>
      <protection locked="1" hidden="1"/>
    </xf>
    <xf numFmtId="0" fontId="43" fillId="10" borderId="208" xfId="0" applyFont="1" applyFill="1" applyBorder="1" applyAlignment="1">
      <alignment horizontal="center" vertical="center"/>
      <protection locked="1" hidden="1"/>
    </xf>
    <xf numFmtId="0" fontId="53" fillId="10" borderId="209" xfId="0" applyFont="1" applyFill="1" applyBorder="1" applyAlignment="1">
      <alignment horizontal="center" vertical="center"/>
      <protection locked="1" hidden="1"/>
    </xf>
    <xf numFmtId="0" fontId="18" fillId="10" borderId="215" xfId="0" applyFont="1" applyFill="1" applyBorder="1" applyAlignment="1">
      <alignment horizontal="center" vertical="center"/>
      <protection locked="1" hidden="1"/>
    </xf>
    <xf numFmtId="0" fontId="40" fillId="23" borderId="145" xfId="0" applyFont="1" applyFill="1" applyBorder="1" applyAlignment="1">
      <alignment horizontal="center" vertical="center"/>
      <protection locked="1" hidden="1"/>
    </xf>
    <xf numFmtId="0" fontId="40" fillId="23" borderId="146" xfId="0" applyFont="1" applyFill="1" applyBorder="1" applyAlignment="1">
      <alignment horizontal="center" vertical="center"/>
      <protection locked="1" hidden="1"/>
    </xf>
    <xf numFmtId="0" fontId="40" fillId="23" borderId="231" xfId="0" applyFont="1" applyFill="1" applyBorder="1" applyAlignment="1">
      <alignment horizontal="center" vertical="center"/>
      <protection locked="1" hidden="1"/>
    </xf>
    <xf numFmtId="0" fontId="40" fillId="23" borderId="139" xfId="0" applyFont="1" applyFill="1" applyBorder="1" applyAlignment="1">
      <alignment horizontal="center" vertical="center"/>
      <protection locked="1" hidden="1"/>
    </xf>
    <xf numFmtId="0" fontId="40" fillId="23" borderId="0" xfId="0" applyFont="1" applyFill="1" applyBorder="1" applyAlignment="1">
      <alignment horizontal="center" vertical="center"/>
      <protection locked="1" hidden="1"/>
    </xf>
    <xf numFmtId="0" fontId="40" fillId="23" borderId="7" xfId="0" applyFont="1" applyFill="1" applyBorder="1" applyAlignment="1">
      <alignment horizontal="center" vertical="center"/>
      <protection locked="1" hidden="1"/>
    </xf>
    <xf numFmtId="0" fontId="42" fillId="10" borderId="232" xfId="0" applyFont="1" applyFill="1" applyBorder="1" applyAlignment="1">
      <alignment horizontal="center" vertical="center"/>
      <protection locked="1" hidden="1"/>
    </xf>
    <xf numFmtId="0" fontId="40" fillId="10" borderId="233" xfId="0" applyFont="1" applyFill="1" applyBorder="1" applyAlignment="1">
      <alignment horizontal="center" vertical="center" textRotation="90"/>
      <protection locked="1" hidden="1"/>
    </xf>
    <xf numFmtId="0" fontId="40" fillId="23" borderId="234" xfId="0" applyFont="1" applyFill="1" applyBorder="1" applyAlignment="1">
      <alignment horizontal="center" vertical="center"/>
      <protection locked="1" hidden="1"/>
    </xf>
    <xf numFmtId="0" fontId="40" fillId="23" borderId="218" xfId="0" applyFont="1" applyFill="1" applyBorder="1" applyAlignment="1">
      <alignment horizontal="center" vertical="center"/>
      <protection locked="1" hidden="1"/>
    </xf>
    <xf numFmtId="0" fontId="40" fillId="23" borderId="219" xfId="0" applyFont="1" applyFill="1" applyBorder="1" applyAlignment="1">
      <alignment horizontal="center" vertical="center"/>
      <protection locked="1" hidden="1"/>
    </xf>
    <xf numFmtId="0" fontId="1" fillId="0" borderId="235" xfId="0" applyBorder="1" applyAlignment="1">
      <alignment horizontal="center" vertical="bottom"/>
      <protection locked="1" hidden="1"/>
    </xf>
    <xf numFmtId="0" fontId="1" fillId="0" borderId="146" xfId="0" applyBorder="1" applyAlignment="1">
      <alignment horizontal="center" vertical="bottom"/>
      <protection locked="1" hidden="1"/>
    </xf>
    <xf numFmtId="0" fontId="1" fillId="0" borderId="231" xfId="0" applyBorder="1" applyAlignment="1">
      <alignment horizontal="center" vertical="bottom"/>
      <protection locked="1" hidden="1"/>
    </xf>
    <xf numFmtId="0" fontId="111" fillId="0" borderId="236" xfId="0" applyFont="1" applyBorder="1" applyAlignment="1">
      <alignment horizontal="center" vertical="center"/>
      <protection locked="1" hidden="1"/>
    </xf>
    <xf numFmtId="0" fontId="111" fillId="0" borderId="237" xfId="0" applyFont="1" applyBorder="1" applyAlignment="1">
      <alignment horizontal="center" vertical="center"/>
      <protection locked="1" hidden="1"/>
    </xf>
    <xf numFmtId="0" fontId="40" fillId="0" borderId="237" xfId="0" applyFont="1" applyBorder="1" applyAlignment="1">
      <alignment horizontal="center" vertical="center"/>
      <protection locked="1" hidden="1"/>
    </xf>
    <xf numFmtId="0" fontId="111" fillId="0" borderId="237" xfId="0" applyFont="1" applyBorder="1">
      <alignment vertical="center"/>
      <protection locked="1" hidden="1"/>
    </xf>
    <xf numFmtId="0" fontId="111" fillId="0" borderId="146" xfId="0" applyFont="1" applyBorder="1" applyAlignment="1">
      <alignment horizontal="right" vertical="center"/>
      <protection locked="1" hidden="1"/>
    </xf>
    <xf numFmtId="0" fontId="111" fillId="0" borderId="231" xfId="0" applyFont="1" applyBorder="1" applyAlignment="1">
      <alignment horizontal="right" vertical="center"/>
      <protection locked="1" hidden="1"/>
    </xf>
    <xf numFmtId="0" fontId="74" fillId="0" borderId="220" xfId="0" applyFont="1" applyBorder="1" applyAlignment="1">
      <alignment horizontal="center" vertical="center"/>
      <protection locked="1" hidden="1"/>
    </xf>
    <xf numFmtId="0" fontId="74" fillId="0" borderId="183" xfId="0" applyFont="1" applyBorder="1" applyAlignment="1">
      <alignment horizontal="center" vertical="center"/>
      <protection locked="1" hidden="1"/>
    </xf>
    <xf numFmtId="0" fontId="74" fillId="0" borderId="184" xfId="0" applyFont="1" applyBorder="1" applyAlignment="1">
      <alignment horizontal="center" vertical="center"/>
      <protection locked="1" hidden="1"/>
    </xf>
    <xf numFmtId="0" fontId="74" fillId="0" borderId="186" xfId="0" applyFont="1" applyBorder="1" applyAlignment="1">
      <alignment horizontal="center" vertical="center"/>
      <protection locked="1" hidden="1"/>
    </xf>
    <xf numFmtId="0" fontId="74" fillId="0" borderId="184" xfId="0" applyFont="1" applyBorder="1" applyAlignment="1">
      <alignment horizontal="center" vertical="center" wrapText="1"/>
      <protection locked="1" hidden="1"/>
    </xf>
    <xf numFmtId="0" fontId="74" fillId="0" borderId="187" xfId="0" applyFont="1" applyBorder="1" applyAlignment="1">
      <alignment horizontal="center" vertical="center" wrapText="1"/>
      <protection locked="1" hidden="1"/>
    </xf>
    <xf numFmtId="0" fontId="74" fillId="0" borderId="186" xfId="0" applyFont="1" applyBorder="1" applyAlignment="1">
      <alignment horizontal="center" vertical="center" wrapText="1"/>
      <protection locked="1" hidden="1"/>
    </xf>
    <xf numFmtId="0" fontId="74" fillId="0" borderId="238" xfId="0" applyFont="1" applyBorder="1" applyAlignment="1">
      <alignment horizontal="center" vertical="center" wrapText="1"/>
      <protection locked="1" hidden="1"/>
    </xf>
    <xf numFmtId="0" fontId="1" fillId="0" borderId="222" xfId="0" applyBorder="1" applyAlignment="1">
      <alignment horizontal="center" vertical="bottom"/>
      <protection locked="1" hidden="1"/>
    </xf>
    <xf numFmtId="0" fontId="1" fillId="0" borderId="82" xfId="0" applyBorder="1" applyAlignment="1">
      <alignment horizontal="center" vertical="bottom"/>
      <protection locked="1" hidden="1"/>
    </xf>
    <xf numFmtId="0" fontId="1" fillId="0" borderId="82" xfId="0" applyBorder="1" applyAlignment="1">
      <alignment horizontal="center" vertical="center"/>
      <protection locked="1" hidden="1"/>
    </xf>
    <xf numFmtId="0" fontId="1" fillId="0" borderId="85" xfId="0" applyBorder="1" applyAlignment="1">
      <alignment horizontal="center" vertical="center"/>
      <protection locked="1" hidden="1"/>
    </xf>
    <xf numFmtId="0" fontId="1" fillId="0" borderId="83" xfId="0" applyBorder="1" applyAlignment="1">
      <alignment horizontal="center" vertical="center"/>
      <protection locked="1" hidden="1"/>
    </xf>
    <xf numFmtId="0" fontId="1" fillId="0" borderId="84" xfId="0" applyBorder="1" applyAlignment="1">
      <alignment horizontal="center" vertical="center"/>
      <protection locked="1" hidden="1"/>
    </xf>
    <xf numFmtId="0" fontId="1" fillId="0" borderId="239" xfId="0" applyBorder="1" applyAlignment="1">
      <alignment horizontal="center" vertical="center"/>
      <protection locked="1" hidden="1"/>
    </xf>
    <xf numFmtId="0" fontId="74" fillId="0" borderId="240" xfId="0" applyFont="1" applyBorder="1" applyAlignment="1">
      <alignment horizontal="center" vertical="center"/>
      <protection locked="1" hidden="1"/>
    </xf>
    <xf numFmtId="0" fontId="74" fillId="0" borderId="241" xfId="0" applyFont="1" applyBorder="1" applyAlignment="1">
      <alignment horizontal="center" vertical="center"/>
      <protection locked="1" hidden="1"/>
    </xf>
    <xf numFmtId="0" fontId="74" fillId="0" borderId="242" xfId="0" applyFont="1" applyBorder="1" applyAlignment="1">
      <alignment horizontal="center" vertical="center"/>
      <protection locked="1" hidden="1"/>
    </xf>
    <xf numFmtId="0" fontId="74" fillId="0" borderId="243" xfId="0" applyFont="1" applyBorder="1" applyAlignment="1">
      <alignment horizontal="center" vertical="center"/>
      <protection locked="1" hidden="1"/>
    </xf>
    <xf numFmtId="0" fontId="112" fillId="0" borderId="241" xfId="0" applyFont="1" applyBorder="1" applyAlignment="1">
      <alignment horizontal="center" vertical="center"/>
      <protection locked="1" hidden="1"/>
    </xf>
    <xf numFmtId="0" fontId="78" fillId="0" borderId="242" xfId="0" applyFont="1" applyBorder="1" applyAlignment="1">
      <alignment horizontal="center" vertical="center"/>
      <protection locked="1" hidden="1"/>
    </xf>
    <xf numFmtId="0" fontId="78" fillId="0" borderId="244" xfId="0" applyFont="1" applyBorder="1" applyAlignment="1">
      <alignment horizontal="center" vertical="center"/>
      <protection locked="1" hidden="1"/>
    </xf>
    <xf numFmtId="0" fontId="78" fillId="0" borderId="243" xfId="0" applyFont="1" applyBorder="1" applyAlignment="1">
      <alignment horizontal="center" vertical="center"/>
      <protection locked="1" hidden="1"/>
    </xf>
    <xf numFmtId="0" fontId="77" fillId="0" borderId="244" xfId="0" applyFont="1" applyBorder="1" applyAlignment="1">
      <alignment horizontal="center" vertical="center"/>
      <protection locked="1" hidden="1"/>
    </xf>
    <xf numFmtId="0" fontId="77" fillId="0" borderId="245" xfId="0" applyFont="1" applyBorder="1" applyAlignment="1">
      <alignment horizontal="center" vertical="center"/>
      <protection locked="1" hidden="1"/>
    </xf>
    <xf numFmtId="0" fontId="10" fillId="10" borderId="0" xfId="0" applyFont="1" applyFill="1" applyBorder="1" applyAlignment="1">
      <alignment horizontal="center" vertical="center" wrapText="1"/>
      <protection locked="1" hidden="1"/>
    </xf>
    <xf numFmtId="0" fontId="10" fillId="0" borderId="0" xfId="0" applyFont="1" applyAlignment="1">
      <alignment horizontal="center" vertical="bottom" wrapText="1"/>
      <protection locked="1" hidden="1"/>
    </xf>
    <xf numFmtId="0" fontId="113" fillId="10" borderId="0" xfId="0" applyFont="1" applyFill="1" applyBorder="1" applyAlignment="1">
      <alignment horizontal="center" vertical="center" wrapText="1"/>
      <protection locked="1" hidden="1"/>
    </xf>
    <xf numFmtId="0" fontId="63" fillId="0" borderId="246" xfId="0" applyFont="1" applyFill="1" applyBorder="1" applyAlignment="1">
      <alignment horizontal="center" vertical="center" wrapText="1"/>
      <protection locked="1" hidden="1"/>
    </xf>
    <xf numFmtId="0" fontId="10" fillId="10" borderId="247" xfId="0" applyFont="1" applyFill="1" applyBorder="1" applyAlignment="1">
      <alignment horizontal="center" vertical="center" wrapText="1"/>
      <protection locked="1" hidden="1"/>
    </xf>
    <xf numFmtId="0" fontId="114" fillId="7" borderId="248" xfId="0" applyFont="1" applyFill="1" applyBorder="1" applyAlignment="1">
      <alignment horizontal="center" vertical="center" wrapText="1"/>
      <protection locked="1" hidden="1"/>
    </xf>
    <xf numFmtId="0" fontId="114" fillId="7" borderId="249" xfId="0" applyFont="1" applyFill="1" applyBorder="1" applyAlignment="1">
      <alignment horizontal="center" vertical="center" wrapText="1"/>
      <protection locked="1" hidden="1"/>
    </xf>
    <xf numFmtId="0" fontId="115" fillId="7" borderId="250" xfId="0" applyFont="1" applyFill="1" applyBorder="1" applyAlignment="1">
      <alignment horizontal="center" vertical="center" wrapText="1"/>
      <protection locked="1" hidden="1"/>
    </xf>
    <xf numFmtId="0" fontId="116" fillId="7" borderId="251" xfId="0" applyFont="1" applyFill="1" applyBorder="1" applyAlignment="1">
      <alignment horizontal="center" vertical="center"/>
      <protection locked="1" hidden="1"/>
    </xf>
    <xf numFmtId="0" fontId="116" fillId="7" borderId="252" xfId="0" applyFont="1" applyFill="1" applyBorder="1" applyAlignment="1">
      <alignment horizontal="center" vertical="center"/>
      <protection locked="1" hidden="1"/>
    </xf>
    <xf numFmtId="0" fontId="114" fillId="7" borderId="253" xfId="0" applyFont="1" applyFill="1" applyBorder="1" applyAlignment="1">
      <alignment horizontal="center" vertical="center" wrapText="1"/>
      <protection locked="1" hidden="1"/>
    </xf>
    <xf numFmtId="0" fontId="114" fillId="7" borderId="254" xfId="0" applyFont="1" applyFill="1" applyBorder="1" applyAlignment="1">
      <alignment horizontal="center" vertical="center" wrapText="1"/>
      <protection locked="1" hidden="1"/>
    </xf>
    <xf numFmtId="0" fontId="117" fillId="7" borderId="255" xfId="0" applyFont="1" applyFill="1" applyBorder="1" applyAlignment="1">
      <alignment horizontal="center" vertical="center" wrapText="1"/>
      <protection locked="1" hidden="1"/>
    </xf>
    <xf numFmtId="0" fontId="117" fillId="7" borderId="0" xfId="0" applyFont="1" applyFill="1" applyBorder="1" applyAlignment="1">
      <alignment horizontal="center" vertical="center" wrapText="1"/>
      <protection locked="1" hidden="1"/>
    </xf>
    <xf numFmtId="0" fontId="117" fillId="7" borderId="247" xfId="0" applyFont="1" applyFill="1" applyBorder="1" applyAlignment="1">
      <alignment horizontal="center" vertical="center" wrapText="1"/>
      <protection locked="1" hidden="1"/>
    </xf>
    <xf numFmtId="0" fontId="118" fillId="0" borderId="256" xfId="0" applyFont="1" applyFill="1" applyBorder="1" applyAlignment="1">
      <alignment vertical="bottom" wrapText="1"/>
      <protection locked="1" hidden="1"/>
    </xf>
    <xf numFmtId="0" fontId="119" fillId="0" borderId="47" xfId="0" applyFont="1" applyFill="1" applyBorder="1" applyAlignment="1">
      <alignment horizontal="center" vertical="center" wrapText="1"/>
      <protection locked="1" hidden="1"/>
    </xf>
    <xf numFmtId="0" fontId="119" fillId="0" borderId="43" xfId="0" applyFont="1" applyFill="1" applyBorder="1" applyAlignment="1">
      <alignment horizontal="center" vertical="center" wrapText="1"/>
      <protection locked="1" hidden="1"/>
    </xf>
    <xf numFmtId="0" fontId="119" fillId="0" borderId="50" xfId="0" applyFont="1" applyFill="1" applyBorder="1" applyAlignment="1">
      <alignment horizontal="center" vertical="center" wrapText="1"/>
      <protection locked="1" hidden="1"/>
    </xf>
    <xf numFmtId="0" fontId="120" fillId="0" borderId="43" xfId="0" applyFont="1" applyFill="1" applyBorder="1" applyAlignment="1">
      <alignment horizontal="center" vertical="center" wrapText="1"/>
      <protection locked="1" hidden="1"/>
    </xf>
    <xf numFmtId="0" fontId="121" fillId="0" borderId="50" xfId="0" applyFont="1" applyBorder="1" applyAlignment="1">
      <alignment horizontal="left" vertical="center"/>
      <protection locked="1" hidden="1"/>
    </xf>
    <xf numFmtId="0" fontId="122" fillId="0" borderId="47" xfId="0" applyFont="1" applyFill="1" applyBorder="1" applyAlignment="1">
      <alignment horizontal="right" vertical="center" wrapText="1"/>
      <protection locked="1" hidden="1"/>
    </xf>
    <xf numFmtId="0" fontId="122" fillId="0" borderId="43" xfId="0" applyFont="1" applyFill="1" applyBorder="1" applyAlignment="1">
      <alignment horizontal="right" vertical="center" wrapText="1"/>
      <protection locked="1" hidden="1"/>
    </xf>
    <xf numFmtId="0" fontId="123" fillId="0" borderId="43" xfId="0" applyFont="1" applyBorder="1">
      <alignment vertical="center"/>
      <protection locked="1" hidden="1"/>
    </xf>
    <xf numFmtId="0" fontId="123" fillId="0" borderId="257" xfId="0" applyFont="1" applyBorder="1">
      <alignment vertical="center"/>
      <protection locked="1" hidden="1"/>
    </xf>
    <xf numFmtId="0" fontId="39" fillId="0" borderId="258" xfId="0" applyFont="1" applyBorder="1" applyAlignment="1">
      <alignment horizontal="center" vertical="bottom"/>
      <protection locked="1" hidden="1"/>
    </xf>
    <xf numFmtId="0" fontId="119" fillId="0" borderId="45" xfId="0" applyFont="1" applyFill="1" applyBorder="1" applyAlignment="1">
      <alignment horizontal="center" vertical="center" wrapText="1"/>
      <protection locked="1" hidden="1"/>
    </xf>
    <xf numFmtId="0" fontId="119" fillId="0" borderId="0" xfId="0" applyFont="1" applyFill="1" applyBorder="1" applyAlignment="1">
      <alignment horizontal="center" vertical="center" wrapText="1"/>
      <protection locked="1" hidden="1"/>
    </xf>
    <xf numFmtId="0" fontId="119" fillId="0" borderId="44" xfId="0" applyFont="1" applyFill="1" applyBorder="1" applyAlignment="1">
      <alignment horizontal="center" vertical="center" wrapText="1"/>
      <protection locked="1" hidden="1"/>
    </xf>
    <xf numFmtId="0" fontId="120" fillId="0" borderId="0" xfId="0" applyFont="1" applyFill="1" applyBorder="1" applyAlignment="1">
      <alignment horizontal="center" vertical="center" wrapText="1"/>
      <protection locked="1" hidden="1"/>
    </xf>
    <xf numFmtId="0" fontId="121" fillId="0" borderId="44" xfId="0" applyFont="1" applyBorder="1" applyAlignment="1">
      <alignment horizontal="left" vertical="center"/>
      <protection locked="1" hidden="1"/>
    </xf>
    <xf numFmtId="0" fontId="124" fillId="0" borderId="45" xfId="0" applyFont="1" applyFill="1" applyBorder="1" applyAlignment="1">
      <alignment horizontal="center" vertical="bottom" wrapText="1"/>
      <protection locked="1" hidden="1"/>
    </xf>
    <xf numFmtId="0" fontId="124" fillId="0" borderId="0" xfId="0" applyFont="1" applyFill="1" applyBorder="1" applyAlignment="1">
      <alignment horizontal="center" vertical="bottom" wrapText="1"/>
      <protection locked="1" hidden="1"/>
    </xf>
    <xf numFmtId="0" fontId="1" fillId="0" borderId="0" xfId="0" applyBorder="1" applyAlignment="1">
      <alignment horizontal="center" vertical="bottom"/>
      <protection locked="1" hidden="1"/>
    </xf>
    <xf numFmtId="0" fontId="1" fillId="0" borderId="247" xfId="0" applyBorder="1" applyAlignment="1">
      <alignment horizontal="center" vertical="bottom"/>
      <protection locked="1" hidden="1"/>
    </xf>
    <xf numFmtId="0" fontId="119" fillId="0" borderId="51" xfId="0" applyFont="1" applyFill="1" applyBorder="1" applyAlignment="1">
      <alignment horizontal="center" vertical="center" wrapText="1"/>
      <protection locked="1" hidden="1"/>
    </xf>
    <xf numFmtId="0" fontId="119" fillId="0" borderId="46" xfId="0" applyFont="1" applyFill="1" applyBorder="1" applyAlignment="1">
      <alignment horizontal="center" vertical="center" wrapText="1"/>
      <protection locked="1" hidden="1"/>
    </xf>
    <xf numFmtId="0" fontId="119" fillId="0" borderId="52" xfId="0" applyFont="1" applyFill="1" applyBorder="1" applyAlignment="1">
      <alignment horizontal="center" vertical="center" wrapText="1"/>
      <protection locked="1" hidden="1"/>
    </xf>
    <xf numFmtId="0" fontId="120" fillId="0" borderId="46" xfId="0" applyFont="1" applyFill="1" applyBorder="1" applyAlignment="1">
      <alignment horizontal="center" vertical="center" wrapText="1"/>
      <protection locked="1" hidden="1"/>
    </xf>
    <xf numFmtId="0" fontId="121" fillId="0" borderId="52" xfId="0" applyFont="1" applyBorder="1" applyAlignment="1">
      <alignment horizontal="left" vertical="center"/>
      <protection locked="1" hidden="1"/>
    </xf>
    <xf numFmtId="0" fontId="125" fillId="0" borderId="51" xfId="0" applyFont="1" applyFill="1" applyBorder="1" applyAlignment="1">
      <alignment horizontal="right" vertical="center" wrapText="1"/>
      <protection locked="1" hidden="1"/>
    </xf>
    <xf numFmtId="0" fontId="125" fillId="0" borderId="46" xfId="0" applyFont="1" applyFill="1" applyBorder="1" applyAlignment="1">
      <alignment horizontal="right" vertical="center" wrapText="1"/>
      <protection locked="1" hidden="1"/>
    </xf>
    <xf numFmtId="0" fontId="126" fillId="0" borderId="46" xfId="0" applyFont="1" applyBorder="1" applyAlignment="1">
      <alignment horizontal="left" vertical="center"/>
      <protection locked="1" hidden="1"/>
    </xf>
    <xf numFmtId="0" fontId="126" fillId="0" borderId="259" xfId="0" applyFont="1" applyBorder="1" applyAlignment="1">
      <alignment horizontal="left" vertical="center"/>
      <protection locked="1" hidden="1"/>
    </xf>
    <xf numFmtId="0" fontId="127" fillId="0" borderId="258" xfId="0" applyFont="1" applyBorder="1" applyAlignment="1">
      <alignment horizontal="center" vertical="bottom"/>
      <protection locked="1" hidden="1"/>
    </xf>
    <xf numFmtId="0" fontId="39" fillId="0" borderId="260" xfId="0" applyFont="1" applyFill="1" applyBorder="1" applyAlignment="1">
      <alignment horizontal="center" vertical="center"/>
      <protection locked="1" hidden="1"/>
    </xf>
    <xf numFmtId="0" fontId="39" fillId="0" borderId="261" xfId="0" applyFont="1" applyFill="1" applyBorder="1" applyAlignment="1">
      <alignment horizontal="center" vertical="center"/>
      <protection locked="1" hidden="1"/>
    </xf>
    <xf numFmtId="0" fontId="39" fillId="0" borderId="262" xfId="0" applyFont="1" applyFill="1" applyBorder="1" applyAlignment="1">
      <alignment horizontal="center" vertical="center"/>
      <protection locked="1" hidden="1"/>
    </xf>
    <xf numFmtId="0" fontId="127" fillId="0" borderId="263" xfId="0" applyFont="1" applyFill="1" applyBorder="1" applyAlignment="1">
      <alignment horizontal="center" vertical="center"/>
      <protection locked="1" hidden="1"/>
    </xf>
    <xf numFmtId="0" fontId="127" fillId="0" borderId="261" xfId="0" applyFont="1" applyFill="1" applyBorder="1" applyAlignment="1">
      <alignment horizontal="center" vertical="center"/>
      <protection locked="1" hidden="1"/>
    </xf>
    <xf numFmtId="0" fontId="127" fillId="0" borderId="264" xfId="0" applyFont="1" applyFill="1" applyBorder="1" applyAlignment="1">
      <alignment horizontal="center" vertical="center"/>
      <protection locked="1" hidden="1"/>
    </xf>
    <xf numFmtId="0" fontId="39" fillId="0" borderId="265" xfId="0" applyFont="1" applyFill="1" applyBorder="1" applyAlignment="1">
      <alignment horizontal="center" vertical="center"/>
      <protection locked="1" hidden="1"/>
    </xf>
    <xf numFmtId="0" fontId="39" fillId="0" borderId="266" xfId="0" applyFont="1" applyFill="1" applyBorder="1" applyAlignment="1">
      <alignment horizontal="center" vertical="center"/>
      <protection locked="1" hidden="1"/>
    </xf>
    <xf numFmtId="0" fontId="39" fillId="0" borderId="267" xfId="0" applyFont="1" applyFill="1" applyBorder="1" applyAlignment="1">
      <alignment horizontal="center" vertical="center"/>
      <protection locked="1" hidden="1"/>
    </xf>
    <xf numFmtId="0" fontId="127" fillId="0" borderId="268" xfId="0" applyFont="1" applyFill="1" applyBorder="1" applyAlignment="1">
      <alignment horizontal="center" vertical="center"/>
      <protection locked="1" hidden="1"/>
    </xf>
    <xf numFmtId="0" fontId="127" fillId="0" borderId="266" xfId="0" applyFont="1" applyFill="1" applyBorder="1" applyAlignment="1">
      <alignment horizontal="center" vertical="center"/>
      <protection locked="1" hidden="1"/>
    </xf>
    <xf numFmtId="0" fontId="127" fillId="0" borderId="269" xfId="0" applyFont="1" applyFill="1" applyBorder="1" applyAlignment="1">
      <alignment horizontal="center" vertical="center"/>
      <protection locked="1" hidden="1"/>
    </xf>
    <xf numFmtId="0" fontId="127" fillId="0" borderId="131" xfId="0" applyFont="1" applyFill="1" applyBorder="1" applyAlignment="1">
      <alignment horizontal="center" vertical="center"/>
      <protection locked="1" hidden="1"/>
    </xf>
    <xf numFmtId="0" fontId="39" fillId="0" borderId="45" xfId="0" applyFont="1" applyFill="1" applyBorder="1" applyAlignment="1">
      <alignment horizontal="center" vertical="center"/>
      <protection locked="1" hidden="1"/>
    </xf>
    <xf numFmtId="0" fontId="39" fillId="0" borderId="0" xfId="0" applyFont="1" applyFill="1" applyBorder="1" applyAlignment="1">
      <alignment horizontal="center" vertical="center"/>
      <protection locked="1" hidden="1"/>
    </xf>
    <xf numFmtId="0" fontId="39" fillId="0" borderId="270" xfId="0" applyFont="1" applyFill="1" applyBorder="1" applyAlignment="1">
      <alignment horizontal="center" vertical="center"/>
      <protection locked="1" hidden="1"/>
    </xf>
    <xf numFmtId="0" fontId="127" fillId="0" borderId="271" xfId="0" applyFont="1" applyFill="1" applyBorder="1" applyAlignment="1">
      <alignment horizontal="center" vertical="center"/>
      <protection locked="1" hidden="1"/>
    </xf>
    <xf numFmtId="164" fontId="127" fillId="0" borderId="81" xfId="0" applyNumberFormat="1" applyFont="1" applyFill="1" applyBorder="1" applyAlignment="1">
      <alignment horizontal="center" vertical="center"/>
      <protection locked="1" hidden="1"/>
    </xf>
    <xf numFmtId="164" fontId="127" fillId="0" borderId="272" xfId="0" applyNumberFormat="1" applyFont="1" applyFill="1" applyBorder="1" applyAlignment="1">
      <alignment horizontal="center" vertical="center"/>
      <protection locked="1" hidden="1"/>
    </xf>
    <xf numFmtId="0" fontId="127" fillId="0" borderId="253" xfId="0" applyFont="1" applyBorder="1" applyAlignment="1">
      <alignment horizontal="center" vertical="bottom"/>
      <protection locked="1" hidden="1"/>
    </xf>
    <xf numFmtId="0" fontId="39" fillId="18" borderId="47" xfId="0" applyFont="1" applyFill="1" applyBorder="1" applyAlignment="1">
      <alignment horizontal="center" vertical="center"/>
      <protection locked="1" hidden="1"/>
    </xf>
    <xf numFmtId="0" fontId="39" fillId="18" borderId="43" xfId="0" applyFont="1" applyFill="1" applyBorder="1" applyAlignment="1">
      <alignment horizontal="center" vertical="center"/>
      <protection locked="1" hidden="1"/>
    </xf>
    <xf numFmtId="0" fontId="39" fillId="18" borderId="273" xfId="0" applyFont="1" applyFill="1" applyBorder="1" applyAlignment="1">
      <alignment horizontal="center" vertical="center" wrapText="1"/>
      <protection locked="1" hidden="1"/>
    </xf>
    <xf numFmtId="0" fontId="39" fillId="18" borderId="274" xfId="0" applyFont="1" applyFill="1" applyBorder="1" applyAlignment="1">
      <alignment horizontal="center" vertical="center" wrapText="1"/>
      <protection locked="1" hidden="1"/>
    </xf>
    <xf numFmtId="0" fontId="128" fillId="18" borderId="275" xfId="0" applyFont="1" applyFill="1" applyBorder="1" applyAlignment="1">
      <alignment horizontal="center" vertical="center" wrapText="1"/>
      <protection locked="1" hidden="1"/>
    </xf>
    <xf numFmtId="0" fontId="39" fillId="18" borderId="47" xfId="0" applyFont="1" applyFill="1" applyBorder="1" applyAlignment="1">
      <alignment horizontal="center" vertical="center" wrapText="1"/>
      <protection locked="1" hidden="1"/>
    </xf>
    <xf numFmtId="0" fontId="39" fillId="18" borderId="276" xfId="0" applyFont="1" applyFill="1" applyBorder="1" applyAlignment="1">
      <alignment horizontal="center" vertical="center" wrapText="1"/>
      <protection locked="1" hidden="1"/>
    </xf>
    <xf numFmtId="0" fontId="18" fillId="18" borderId="277" xfId="0" applyFont="1" applyFill="1" applyBorder="1" applyAlignment="1">
      <alignment horizontal="center" vertical="center" wrapText="1"/>
      <protection locked="1" hidden="1"/>
    </xf>
    <xf numFmtId="0" fontId="18" fillId="18" borderId="276" xfId="0" applyFont="1" applyFill="1" applyBorder="1" applyAlignment="1">
      <alignment horizontal="center" vertical="center" wrapText="1"/>
      <protection locked="1" hidden="1"/>
    </xf>
    <xf numFmtId="0" fontId="85" fillId="18" borderId="275" xfId="0" applyFont="1" applyFill="1" applyBorder="1" applyAlignment="1">
      <alignment horizontal="center" vertical="center" wrapText="1"/>
      <protection locked="1" hidden="1"/>
    </xf>
    <xf numFmtId="0" fontId="129" fillId="18" borderId="58" xfId="0" applyFont="1" applyFill="1" applyBorder="1" applyAlignment="1">
      <alignment horizontal="center" vertical="center" wrapText="1"/>
      <protection locked="1" hidden="1"/>
    </xf>
    <xf numFmtId="0" fontId="130" fillId="18" borderId="257" xfId="0" applyFont="1" applyFill="1" applyBorder="1" applyAlignment="1">
      <alignment horizontal="center" vertical="center" wrapText="1"/>
      <protection locked="1" hidden="1"/>
    </xf>
    <xf numFmtId="0" fontId="39" fillId="18" borderId="138" xfId="0" applyFont="1" applyFill="1" applyBorder="1" applyAlignment="1">
      <alignment horizontal="center" vertical="center"/>
      <protection locked="1" hidden="1"/>
    </xf>
    <xf numFmtId="0" fontId="39" fillId="18" borderId="278" xfId="0" applyFont="1" applyFill="1" applyBorder="1" applyAlignment="1">
      <alignment horizontal="center" vertical="center"/>
      <protection locked="1" hidden="1"/>
    </xf>
    <xf numFmtId="0" fontId="39" fillId="18" borderId="279" xfId="0" applyFont="1" applyFill="1" applyBorder="1" applyAlignment="1">
      <alignment horizontal="center" vertical="center" wrapText="1"/>
      <protection locked="1" hidden="1"/>
    </xf>
    <xf numFmtId="0" fontId="39" fillId="18" borderId="121" xfId="0" applyFont="1" applyFill="1" applyBorder="1" applyAlignment="1">
      <alignment horizontal="center" vertical="center" wrapText="1"/>
      <protection locked="1" hidden="1"/>
    </xf>
    <xf numFmtId="0" fontId="128" fillId="18" borderId="280" xfId="0" applyFont="1" applyFill="1" applyBorder="1" applyAlignment="1">
      <alignment horizontal="center" vertical="center" wrapText="1"/>
      <protection locked="1" hidden="1"/>
    </xf>
    <xf numFmtId="0" fontId="39" fillId="18" borderId="138" xfId="0" applyFont="1" applyFill="1" applyBorder="1" applyAlignment="1">
      <alignment horizontal="center" vertical="center" wrapText="1"/>
      <protection locked="1" hidden="1"/>
    </xf>
    <xf numFmtId="0" fontId="39" fillId="18" borderId="281" xfId="0" applyFont="1" applyFill="1" applyBorder="1" applyAlignment="1">
      <alignment horizontal="center" vertical="center" wrapText="1"/>
      <protection locked="1" hidden="1"/>
    </xf>
    <xf numFmtId="0" fontId="18" fillId="18" borderId="282" xfId="0" applyFont="1" applyFill="1" applyBorder="1" applyAlignment="1">
      <alignment horizontal="center" vertical="center" wrapText="1"/>
      <protection locked="1" hidden="1"/>
    </xf>
    <xf numFmtId="0" fontId="18" fillId="18" borderId="281" xfId="0" applyFont="1" applyFill="1" applyBorder="1" applyAlignment="1">
      <alignment horizontal="center" vertical="center" wrapText="1"/>
      <protection locked="1" hidden="1"/>
    </xf>
    <xf numFmtId="0" fontId="85" fillId="18" borderId="280" xfId="0" applyFont="1" applyFill="1" applyBorder="1" applyAlignment="1">
      <alignment horizontal="center" vertical="center" wrapText="1"/>
      <protection locked="1" hidden="1"/>
    </xf>
    <xf numFmtId="0" fontId="129" fillId="18" borderId="283" xfId="0" applyFont="1" applyFill="1" applyBorder="1" applyAlignment="1">
      <alignment horizontal="center" vertical="center" wrapText="1"/>
      <protection locked="1" hidden="1"/>
    </xf>
    <xf numFmtId="0" fontId="130" fillId="18" borderId="247" xfId="0" applyFont="1" applyFill="1" applyBorder="1" applyAlignment="1">
      <alignment horizontal="center" vertical="center" wrapText="1"/>
      <protection locked="1" hidden="1"/>
    </xf>
    <xf numFmtId="0" fontId="131" fillId="23" borderId="284" xfId="0" applyFont="1" applyFill="1" applyBorder="1" applyAlignment="1">
      <alignment horizontal="center" vertical="center"/>
      <protection locked="1" hidden="1"/>
    </xf>
    <xf numFmtId="0" fontId="132" fillId="0" borderId="285" xfId="0" applyFont="1" applyBorder="1" applyAlignment="1">
      <alignment vertical="bottom"/>
      <protection locked="1" hidden="1"/>
    </xf>
    <xf numFmtId="0" fontId="60" fillId="23" borderId="103" xfId="0" applyFont="1" applyFill="1" applyBorder="1" applyAlignment="1">
      <alignment horizontal="center" vertical="center"/>
      <protection locked="1" hidden="1"/>
    </xf>
    <xf numFmtId="0" fontId="60" fillId="23" borderId="104" xfId="0" applyFont="1" applyFill="1" applyBorder="1" applyAlignment="1">
      <alignment horizontal="center" vertical="center"/>
      <protection locked="1" hidden="1"/>
    </xf>
    <xf numFmtId="0" fontId="133" fillId="23" borderId="111" xfId="0" applyFont="1" applyFill="1" applyBorder="1" applyAlignment="1">
      <alignment horizontal="center" vertical="center"/>
      <protection locked="1" hidden="1"/>
    </xf>
    <xf numFmtId="0" fontId="60" fillId="23" borderId="284" xfId="0" applyFont="1" applyFill="1" applyBorder="1" applyAlignment="1">
      <alignment horizontal="center" vertical="center"/>
      <protection locked="1" hidden="1"/>
    </xf>
    <xf numFmtId="0" fontId="60" fillId="23" borderId="286" xfId="0" applyFont="1" applyFill="1" applyBorder="1" applyAlignment="1">
      <alignment horizontal="center" vertical="center"/>
      <protection locked="1" hidden="1"/>
    </xf>
    <xf numFmtId="0" fontId="60" fillId="23" borderId="287" xfId="0" applyFont="1" applyFill="1" applyBorder="1" applyAlignment="1">
      <alignment horizontal="center" vertical="center"/>
      <protection locked="1" hidden="1"/>
    </xf>
    <xf numFmtId="0" fontId="134" fillId="23" borderId="288" xfId="0" applyFont="1" applyFill="1" applyBorder="1" applyAlignment="1">
      <alignment horizontal="center" vertical="center"/>
      <protection locked="1" hidden="1"/>
    </xf>
    <xf numFmtId="0" fontId="130" fillId="18" borderId="259" xfId="0" applyFont="1" applyFill="1" applyBorder="1" applyAlignment="1">
      <alignment horizontal="center" vertical="center" wrapText="1"/>
      <protection locked="1" hidden="1"/>
    </xf>
    <xf numFmtId="0" fontId="79" fillId="0" borderId="0" xfId="0" applyFont="1" applyAlignment="1">
      <alignment vertical="bottom"/>
      <protection locked="1" hidden="1"/>
    </xf>
    <xf numFmtId="0" fontId="135" fillId="0" borderId="253" xfId="0" applyFont="1" applyBorder="1" applyAlignment="1">
      <alignment horizontal="center" vertical="bottom"/>
      <protection locked="1" hidden="1"/>
    </xf>
    <xf numFmtId="0" fontId="56" fillId="0" borderId="138" xfId="0" applyFont="1" applyFill="1" applyBorder="1" applyAlignment="1">
      <alignment horizontal="center" vertical="center"/>
      <protection locked="1" hidden="1"/>
    </xf>
    <xf numFmtId="0" fontId="56" fillId="0" borderId="278" xfId="0" applyFont="1" applyFill="1" applyBorder="1" applyAlignment="1">
      <alignment horizontal="center" vertical="center"/>
      <protection locked="1" hidden="1"/>
    </xf>
    <xf numFmtId="0" fontId="56" fillId="0" borderId="279" xfId="0" applyFont="1" applyFill="1" applyBorder="1" applyAlignment="1">
      <alignment horizontal="center" vertical="center"/>
      <protection locked="1" hidden="1"/>
    </xf>
    <xf numFmtId="0" fontId="56" fillId="0" borderId="121" xfId="0" applyFont="1" applyFill="1" applyBorder="1" applyAlignment="1">
      <alignment horizontal="center" vertical="center"/>
      <protection locked="1" hidden="1"/>
    </xf>
    <xf numFmtId="0" fontId="9" fillId="0" borderId="289" xfId="0" applyFont="1" applyFill="1" applyBorder="1" applyAlignment="1">
      <alignment horizontal="center" vertical="center"/>
      <protection locked="1" hidden="1"/>
    </xf>
    <xf numFmtId="0" fontId="56" fillId="0" borderId="260" xfId="0" applyFont="1" applyFill="1" applyBorder="1" applyAlignment="1">
      <alignment horizontal="center" vertical="center"/>
      <protection locked="1" hidden="1"/>
    </xf>
    <xf numFmtId="0" fontId="56" fillId="0" borderId="290" xfId="0" applyFont="1" applyFill="1" applyBorder="1" applyAlignment="1">
      <alignment horizontal="center" vertical="center"/>
      <protection locked="1" hidden="1"/>
    </xf>
    <xf numFmtId="0" fontId="56" fillId="0" borderId="291" xfId="0" applyFont="1" applyFill="1" applyBorder="1" applyAlignment="1">
      <alignment horizontal="center" vertical="center"/>
      <protection locked="1" hidden="1"/>
    </xf>
    <xf numFmtId="0" fontId="9" fillId="0" borderId="280" xfId="0" applyFont="1" applyFill="1" applyBorder="1" applyAlignment="1">
      <alignment horizontal="center" vertical="center"/>
      <protection locked="1" hidden="1"/>
    </xf>
    <xf numFmtId="0" fontId="48" fillId="0" borderId="283" xfId="0" applyFont="1" applyFill="1" applyBorder="1" applyAlignment="1">
      <alignment horizontal="center" vertical="center"/>
      <protection locked="1" hidden="1"/>
    </xf>
    <xf numFmtId="0" fontId="56" fillId="0" borderId="292" xfId="0" applyFont="1" applyFill="1" applyBorder="1" applyAlignment="1">
      <alignment horizontal="center" vertical="center"/>
      <protection locked="1" hidden="1"/>
    </xf>
    <xf numFmtId="0" fontId="56" fillId="0" borderId="87" xfId="0" applyFont="1" applyFill="1" applyBorder="1" applyAlignment="1">
      <alignment horizontal="center" vertical="center"/>
      <protection locked="1" hidden="1"/>
    </xf>
    <xf numFmtId="0" fontId="56" fillId="0" borderId="131" xfId="0" applyFont="1" applyFill="1" applyBorder="1" applyAlignment="1">
      <alignment horizontal="center" vertical="center"/>
      <protection locked="1" hidden="1"/>
    </xf>
    <xf numFmtId="0" fontId="9" fillId="0" borderId="89" xfId="0" applyFont="1" applyFill="1" applyBorder="1" applyAlignment="1">
      <alignment horizontal="center" vertical="center"/>
      <protection locked="1" hidden="1"/>
    </xf>
    <xf numFmtId="0" fontId="56" fillId="0" borderId="265" xfId="0" applyFont="1" applyFill="1" applyBorder="1" applyAlignment="1">
      <alignment horizontal="center" vertical="center"/>
      <protection locked="1" hidden="1"/>
    </xf>
    <xf numFmtId="0" fontId="56" fillId="0" borderId="132" xfId="0" applyFont="1" applyFill="1" applyBorder="1" applyAlignment="1">
      <alignment horizontal="center" vertical="center"/>
      <protection locked="1" hidden="1"/>
    </xf>
    <xf numFmtId="0" fontId="56" fillId="0" borderId="293" xfId="0" applyFont="1" applyFill="1" applyBorder="1" applyAlignment="1">
      <alignment horizontal="center" vertical="center"/>
      <protection locked="1" hidden="1"/>
    </xf>
    <xf numFmtId="0" fontId="56" fillId="0" borderId="294" xfId="0" applyFont="1" applyFill="1" applyBorder="1" applyAlignment="1">
      <alignment horizontal="center" vertical="center"/>
      <protection locked="1" hidden="1"/>
    </xf>
    <xf numFmtId="0" fontId="56" fillId="0" borderId="295" xfId="0" applyFont="1" applyFill="1" applyBorder="1" applyAlignment="1">
      <alignment horizontal="center" vertical="center"/>
      <protection locked="1" hidden="1"/>
    </xf>
    <xf numFmtId="0" fontId="9" fillId="0" borderId="111" xfId="0" applyFont="1" applyFill="1" applyBorder="1" applyAlignment="1">
      <alignment horizontal="center" vertical="center"/>
      <protection locked="1" hidden="1"/>
    </xf>
    <xf numFmtId="0" fontId="56" fillId="0" borderId="284" xfId="0" applyFont="1" applyFill="1" applyBorder="1" applyAlignment="1">
      <alignment horizontal="center" vertical="center"/>
      <protection locked="1" hidden="1"/>
    </xf>
    <xf numFmtId="0" fontId="56" fillId="0" borderId="286" xfId="0" applyFont="1" applyFill="1" applyBorder="1" applyAlignment="1">
      <alignment horizontal="center" vertical="center"/>
      <protection locked="1" hidden="1"/>
    </xf>
    <xf numFmtId="0" fontId="56" fillId="0" borderId="296" xfId="0" applyFont="1" applyFill="1" applyBorder="1" applyAlignment="1">
      <alignment horizontal="center" vertical="center"/>
      <protection locked="1" hidden="1"/>
    </xf>
    <xf numFmtId="0" fontId="9" fillId="0" borderId="297" xfId="0" applyFont="1" applyFill="1" applyBorder="1" applyAlignment="1">
      <alignment horizontal="center" vertical="center"/>
      <protection locked="1" hidden="1"/>
    </xf>
    <xf numFmtId="0" fontId="48" fillId="0" borderId="108" xfId="0" applyFont="1" applyFill="1" applyBorder="1" applyAlignment="1">
      <alignment horizontal="center" vertical="center"/>
      <protection locked="1" hidden="1"/>
    </xf>
    <xf numFmtId="0" fontId="136" fillId="23" borderId="47" xfId="0" applyFont="1" applyFill="1" applyBorder="1" applyAlignment="1">
      <alignment horizontal="center" vertical="center" wrapText="1"/>
      <protection locked="1" hidden="1"/>
    </xf>
    <xf numFmtId="0" fontId="136" fillId="23" borderId="43" xfId="0" applyFont="1" applyFill="1" applyBorder="1" applyAlignment="1">
      <alignment horizontal="center" vertical="center" wrapText="1"/>
      <protection locked="1" hidden="1"/>
    </xf>
    <xf numFmtId="0" fontId="136" fillId="23" borderId="276" xfId="0" applyFont="1" applyFill="1" applyBorder="1" applyAlignment="1">
      <alignment horizontal="center" vertical="center" wrapText="1"/>
      <protection locked="1" hidden="1"/>
    </xf>
    <xf numFmtId="0" fontId="56" fillId="23" borderId="298" xfId="0" applyFont="1" applyFill="1" applyBorder="1" applyAlignment="1">
      <alignment horizontal="center" vertical="center" wrapText="1"/>
      <protection locked="1" hidden="1"/>
    </xf>
    <xf numFmtId="0" fontId="56" fillId="23" borderId="290" xfId="0" applyFont="1" applyFill="1" applyBorder="1" applyAlignment="1">
      <alignment horizontal="center" vertical="center" wrapText="1"/>
      <protection locked="1" hidden="1"/>
    </xf>
    <xf numFmtId="0" fontId="130" fillId="23" borderId="298" xfId="0" applyFont="1" applyFill="1" applyBorder="1" applyAlignment="1">
      <alignment horizontal="center" vertical="center" wrapText="1"/>
      <protection locked="1" hidden="1"/>
    </xf>
    <xf numFmtId="0" fontId="130" fillId="23" borderId="299" xfId="0" applyFont="1" applyFill="1" applyBorder="1" applyAlignment="1">
      <alignment horizontal="center" vertical="center" wrapText="1"/>
      <protection locked="1" hidden="1"/>
    </xf>
    <xf numFmtId="0" fontId="60" fillId="23" borderId="300" xfId="0" applyFont="1" applyFill="1" applyBorder="1" applyAlignment="1">
      <alignment horizontal="center" vertical="center" wrapText="1"/>
      <protection locked="1" hidden="1"/>
    </xf>
    <xf numFmtId="0" fontId="60" fillId="23" borderId="298" xfId="0" applyFont="1" applyFill="1" applyBorder="1" applyAlignment="1">
      <alignment horizontal="center" vertical="center" wrapText="1"/>
      <protection locked="1" hidden="1"/>
    </xf>
    <xf numFmtId="0" fontId="60" fillId="23" borderId="298" xfId="0" applyFont="1" applyFill="1" applyBorder="1" applyAlignment="1">
      <alignment horizontal="center" vertical="center" wrapText="1"/>
      <protection locked="1" hidden="1"/>
    </xf>
    <xf numFmtId="0" fontId="60" fillId="23" borderId="290" xfId="0" applyFont="1" applyFill="1" applyBorder="1" applyAlignment="1">
      <alignment horizontal="center" vertical="center" wrapText="1"/>
      <protection locked="1" hidden="1"/>
    </xf>
    <xf numFmtId="0" fontId="93" fillId="23" borderId="301" xfId="0" applyFont="1" applyFill="1" applyBorder="1" applyAlignment="1">
      <alignment horizontal="center" vertical="center" wrapText="1"/>
      <protection locked="1" hidden="1"/>
    </xf>
    <xf numFmtId="0" fontId="136" fillId="23" borderId="51" xfId="0" applyFont="1" applyFill="1" applyBorder="1" applyAlignment="1">
      <alignment horizontal="center" vertical="center" wrapText="1"/>
      <protection locked="1" hidden="1"/>
    </xf>
    <xf numFmtId="0" fontId="136" fillId="23" borderId="46" xfId="0" applyFont="1" applyFill="1" applyBorder="1" applyAlignment="1">
      <alignment horizontal="center" vertical="center" wrapText="1"/>
      <protection locked="1" hidden="1"/>
    </xf>
    <xf numFmtId="0" fontId="136" fillId="23" borderId="106" xfId="0" applyFont="1" applyFill="1" applyBorder="1" applyAlignment="1">
      <alignment horizontal="center" vertical="center" wrapText="1"/>
      <protection locked="1" hidden="1"/>
    </xf>
    <xf numFmtId="0" fontId="126" fillId="23" borderId="302" xfId="0" applyFont="1" applyFill="1" applyBorder="1" applyAlignment="1">
      <alignment horizontal="center" vertical="center"/>
      <protection locked="1" hidden="1"/>
    </xf>
    <xf numFmtId="0" fontId="126" fillId="23" borderId="303" xfId="0" applyFont="1" applyFill="1" applyBorder="1" applyAlignment="1">
      <alignment horizontal="center" vertical="center"/>
      <protection locked="1" hidden="1"/>
    </xf>
    <xf numFmtId="0" fontId="126" fillId="23" borderId="287" xfId="0" applyFont="1" applyFill="1" applyBorder="1" applyAlignment="1">
      <alignment horizontal="center" vertical="center"/>
      <protection locked="1" hidden="1"/>
    </xf>
    <xf numFmtId="0" fontId="126" fillId="23" borderId="304" xfId="0" applyFont="1" applyFill="1" applyBorder="1" applyAlignment="1">
      <alignment horizontal="center" vertical="center"/>
      <protection locked="1" hidden="1"/>
    </xf>
    <xf numFmtId="2" fontId="137" fillId="23" borderId="305" xfId="0" applyNumberFormat="1" applyFont="1" applyFill="1" applyBorder="1" applyAlignment="1">
      <alignment horizontal="center" vertical="center"/>
      <protection locked="1" hidden="1"/>
    </xf>
    <xf numFmtId="0" fontId="138" fillId="23" borderId="287" xfId="0" applyFont="1" applyFill="1" applyBorder="1" applyAlignment="1">
      <alignment horizontal="center" vertical="center"/>
      <protection locked="1" hidden="1"/>
    </xf>
    <xf numFmtId="0" fontId="137" fillId="23" borderId="287" xfId="0" applyFont="1" applyFill="1" applyBorder="1" applyAlignment="1">
      <alignment horizontal="center" vertical="center"/>
      <protection locked="1" hidden="1"/>
    </xf>
    <xf numFmtId="0" fontId="137" fillId="23" borderId="286" xfId="0" applyFont="1" applyFill="1" applyBorder="1" applyAlignment="1">
      <alignment horizontal="center" vertical="center"/>
      <protection locked="1" hidden="1"/>
    </xf>
    <xf numFmtId="0" fontId="78" fillId="23" borderId="306" xfId="0" applyFont="1" applyFill="1" applyBorder="1" applyAlignment="1">
      <alignment horizontal="center" vertical="center"/>
      <protection locked="1" hidden="1"/>
    </xf>
    <xf numFmtId="0" fontId="133" fillId="23" borderId="47" xfId="0" applyFont="1" applyFill="1" applyBorder="1" applyAlignment="1">
      <alignment horizontal="center" vertical="center"/>
      <protection locked="1" hidden="1"/>
    </xf>
    <xf numFmtId="0" fontId="1" fillId="0" borderId="43" xfId="0" applyBorder="1" applyAlignment="1">
      <alignment vertical="bottom"/>
      <protection locked="1" hidden="1"/>
    </xf>
    <xf numFmtId="0" fontId="1" fillId="0" borderId="50" xfId="0" applyBorder="1" applyAlignment="1">
      <alignment vertical="bottom"/>
      <protection locked="1" hidden="1"/>
    </xf>
    <xf numFmtId="0" fontId="129" fillId="0" borderId="290" xfId="0" applyFont="1" applyFill="1" applyBorder="1" applyAlignment="1">
      <alignment horizontal="right" vertical="center"/>
      <protection locked="1" hidden="1"/>
    </xf>
    <xf numFmtId="0" fontId="129" fillId="0" borderId="307" xfId="0" applyFont="1" applyFill="1" applyBorder="1" applyAlignment="1">
      <alignment horizontal="right" vertical="center"/>
      <protection locked="1" hidden="1"/>
    </xf>
    <xf numFmtId="0" fontId="129" fillId="0" borderId="298" xfId="0" applyFont="1" applyFill="1" applyBorder="1" applyAlignment="1">
      <alignment horizontal="center" vertical="center"/>
      <protection locked="1" hidden="1"/>
    </xf>
    <xf numFmtId="0" fontId="129" fillId="0" borderId="261" xfId="0" applyFont="1" applyFill="1" applyBorder="1" applyAlignment="1">
      <alignment horizontal="center" vertical="center"/>
      <protection locked="1" hidden="1"/>
    </xf>
    <xf numFmtId="0" fontId="129" fillId="0" borderId="300" xfId="0" applyFont="1" applyFill="1" applyBorder="1" applyAlignment="1">
      <alignment horizontal="center" vertical="center"/>
      <protection locked="1" hidden="1"/>
    </xf>
    <xf numFmtId="0" fontId="129" fillId="0" borderId="264" xfId="0" applyFont="1" applyFill="1" applyBorder="1" applyAlignment="1">
      <alignment horizontal="center" vertical="center"/>
      <protection locked="1" hidden="1"/>
    </xf>
    <xf numFmtId="0" fontId="38" fillId="18" borderId="308" xfId="0" applyFont="1" applyFill="1" applyBorder="1" applyAlignment="1">
      <alignment horizontal="center" vertical="center"/>
      <protection locked="1" hidden="1"/>
    </xf>
    <xf numFmtId="0" fontId="38" fillId="18" borderId="82" xfId="0" applyFont="1" applyFill="1" applyBorder="1" applyAlignment="1">
      <alignment horizontal="center" vertical="center"/>
      <protection locked="1" hidden="1"/>
    </xf>
    <xf numFmtId="0" fontId="38" fillId="18" borderId="191" xfId="0" applyFont="1" applyFill="1" applyBorder="1" applyAlignment="1">
      <alignment horizontal="center" vertical="bottom" wrapText="1"/>
      <protection locked="1" hidden="1"/>
    </xf>
    <xf numFmtId="0" fontId="38" fillId="18" borderId="192" xfId="0" applyFont="1" applyFill="1" applyBorder="1" applyAlignment="1">
      <alignment horizontal="center" vertical="bottom" wrapText="1"/>
      <protection locked="1" hidden="1"/>
    </xf>
    <xf numFmtId="0" fontId="139" fillId="18" borderId="309" xfId="0" applyFont="1" applyFill="1" applyBorder="1" applyAlignment="1">
      <alignment horizontal="center" vertical="center" wrapText="1"/>
      <protection locked="1" hidden="1"/>
    </xf>
    <xf numFmtId="0" fontId="56" fillId="0" borderId="286" xfId="0" applyFont="1" applyFill="1" applyBorder="1" applyAlignment="1">
      <alignment horizontal="right" vertical="center"/>
      <protection locked="1" hidden="1"/>
    </xf>
    <xf numFmtId="0" fontId="56" fillId="0" borderId="104" xfId="0" applyFont="1" applyFill="1" applyBorder="1" applyAlignment="1">
      <alignment horizontal="right" vertical="center"/>
      <protection locked="1" hidden="1"/>
    </xf>
    <xf numFmtId="0" fontId="56" fillId="0" borderId="287" xfId="0" applyFont="1" applyFill="1" applyBorder="1" applyAlignment="1">
      <alignment horizontal="center" vertical="center"/>
      <protection locked="1" hidden="1"/>
    </xf>
    <xf numFmtId="0" fontId="56" fillId="0" borderId="285" xfId="0" applyFont="1" applyFill="1" applyBorder="1" applyAlignment="1">
      <alignment horizontal="center" vertical="center"/>
      <protection locked="1" hidden="1"/>
    </xf>
    <xf numFmtId="2" fontId="38" fillId="0" borderId="305" xfId="0" applyNumberFormat="1" applyFont="1" applyFill="1" applyBorder="1" applyAlignment="1">
      <alignment horizontal="center" vertical="center"/>
      <protection locked="1" hidden="1"/>
    </xf>
    <xf numFmtId="2" fontId="38" fillId="0" borderId="310" xfId="0" applyNumberFormat="1" applyFont="1" applyFill="1" applyBorder="1" applyAlignment="1">
      <alignment horizontal="center" vertical="center"/>
      <protection locked="1" hidden="1"/>
    </xf>
    <xf numFmtId="0" fontId="38" fillId="18" borderId="202" xfId="0" applyFont="1" applyFill="1" applyBorder="1" applyAlignment="1">
      <alignment horizontal="center" vertical="bottom" wrapText="1"/>
      <protection locked="1" hidden="1"/>
    </xf>
    <xf numFmtId="0" fontId="38" fillId="18" borderId="97" xfId="0" applyFont="1" applyFill="1" applyBorder="1" applyAlignment="1">
      <alignment horizontal="center" vertical="bottom" wrapText="1"/>
      <protection locked="1" hidden="1"/>
    </xf>
    <xf numFmtId="0" fontId="140" fillId="23" borderId="309" xfId="0" applyFont="1" applyFill="1" applyBorder="1" applyAlignment="1">
      <alignment horizontal="center" vertical="center"/>
      <protection locked="1" hidden="1"/>
    </xf>
    <xf numFmtId="0" fontId="139" fillId="10" borderId="281" xfId="0" applyFont="1" applyFill="1" applyBorder="1" applyAlignment="1">
      <alignment horizontal="right" vertical="center"/>
      <protection locked="1" hidden="1"/>
    </xf>
    <xf numFmtId="0" fontId="139" fillId="10" borderId="121" xfId="0" applyFont="1" applyFill="1" applyBorder="1" applyAlignment="1">
      <alignment horizontal="right" vertical="center"/>
      <protection locked="1" hidden="1"/>
    </xf>
    <xf numFmtId="0" fontId="141" fillId="10" borderId="121" xfId="0" applyNumberFormat="1" applyFont="1" applyFill="1" applyBorder="1" applyAlignment="1">
      <alignment horizontal="center" vertical="center"/>
      <protection locked="1" hidden="1"/>
    </xf>
    <xf numFmtId="0" fontId="141" fillId="10" borderId="311" xfId="0" applyNumberFormat="1" applyFont="1" applyFill="1" applyBorder="1" applyAlignment="1">
      <alignment horizontal="center" vertical="center"/>
      <protection locked="1" hidden="1"/>
    </xf>
    <xf numFmtId="0" fontId="130" fillId="0" borderId="312" xfId="0" applyFont="1" applyFill="1" applyBorder="1" applyAlignment="1">
      <alignment horizontal="center" vertical="center" wrapText="1"/>
      <protection locked="1" hidden="1"/>
    </xf>
    <xf numFmtId="0" fontId="130" fillId="0" borderId="83" xfId="0" applyFont="1" applyFill="1" applyBorder="1" applyAlignment="1">
      <alignment horizontal="center" vertical="center" wrapText="1"/>
      <protection locked="1" hidden="1"/>
    </xf>
    <xf numFmtId="0" fontId="130" fillId="0" borderId="84" xfId="0" applyFont="1" applyFill="1" applyBorder="1" applyAlignment="1">
      <alignment horizontal="center" vertical="center" wrapText="1"/>
      <protection locked="1" hidden="1"/>
    </xf>
    <xf numFmtId="0" fontId="56" fillId="0" borderId="82" xfId="0" applyFont="1" applyFill="1" applyBorder="1" applyAlignment="1">
      <alignment horizontal="center" vertical="center"/>
      <protection locked="1" hidden="1"/>
    </xf>
    <xf numFmtId="0" fontId="56" fillId="0" borderId="309" xfId="0" applyFont="1" applyFill="1" applyBorder="1" applyAlignment="1">
      <alignment horizontal="center" vertical="center"/>
      <protection locked="1" hidden="1"/>
    </xf>
    <xf numFmtId="0" fontId="142" fillId="10" borderId="132" xfId="0" applyFont="1" applyFill="1" applyBorder="1" applyAlignment="1">
      <alignment horizontal="right" vertical="center"/>
      <protection locked="1" hidden="1"/>
    </xf>
    <xf numFmtId="0" fontId="142" fillId="10" borderId="88" xfId="0" applyFont="1" applyFill="1" applyBorder="1" applyAlignment="1">
      <alignment horizontal="right" vertical="center"/>
      <protection locked="1" hidden="1"/>
    </xf>
    <xf numFmtId="164" fontId="143" fillId="10" borderId="131" xfId="0" applyNumberFormat="1" applyFont="1" applyFill="1" applyBorder="1" applyAlignment="1">
      <alignment horizontal="center" vertical="bottom"/>
      <protection locked="1" hidden="1"/>
    </xf>
    <xf numFmtId="164" fontId="143" fillId="10" borderId="266" xfId="0" applyNumberFormat="1" applyFont="1" applyFill="1" applyBorder="1" applyAlignment="1">
      <alignment horizontal="center" vertical="bottom"/>
      <protection locked="1" hidden="1"/>
    </xf>
    <xf numFmtId="164" fontId="143" fillId="10" borderId="269" xfId="0" applyNumberFormat="1" applyFont="1" applyFill="1" applyBorder="1" applyAlignment="1">
      <alignment horizontal="center" vertical="bottom"/>
      <protection locked="1" hidden="1"/>
    </xf>
    <xf numFmtId="0" fontId="142" fillId="14" borderId="265" xfId="0" applyFont="1" applyFill="1" applyBorder="1" applyAlignment="1">
      <alignment horizontal="center" vertical="center"/>
      <protection locked="1" hidden="1"/>
    </xf>
    <xf numFmtId="0" fontId="142" fillId="14" borderId="266" xfId="0" applyFont="1" applyFill="1" applyBorder="1" applyAlignment="1">
      <alignment horizontal="center" vertical="center"/>
      <protection locked="1" hidden="1"/>
    </xf>
    <xf numFmtId="0" fontId="142" fillId="14" borderId="269" xfId="0" applyFont="1" applyFill="1" applyBorder="1" applyAlignment="1">
      <alignment horizontal="center" vertical="center"/>
      <protection locked="1" hidden="1"/>
    </xf>
    <xf numFmtId="0" fontId="144" fillId="0" borderId="87" xfId="0" applyFont="1" applyBorder="1" applyAlignment="1">
      <alignment horizontal="center" vertical="center" wrapText="1"/>
      <protection locked="1" hidden="1"/>
    </xf>
    <xf numFmtId="0" fontId="144" fillId="0" borderId="88" xfId="0" applyFont="1" applyBorder="1" applyAlignment="1">
      <alignment horizontal="center" vertical="center" wrapText="1"/>
      <protection locked="1" hidden="1"/>
    </xf>
    <xf numFmtId="164" fontId="143" fillId="10" borderId="131" xfId="0" applyNumberFormat="1" applyFont="1" applyFill="1" applyBorder="1" applyAlignment="1">
      <alignment horizontal="center" vertical="bottom"/>
      <protection locked="1" hidden="1"/>
    </xf>
    <xf numFmtId="164" fontId="143" fillId="10" borderId="266" xfId="0" applyNumberFormat="1" applyFont="1" applyFill="1" applyBorder="1" applyAlignment="1">
      <alignment horizontal="center" vertical="bottom"/>
      <protection locked="1" hidden="1"/>
    </xf>
    <xf numFmtId="164" fontId="143" fillId="10" borderId="269" xfId="0" applyNumberFormat="1" applyFont="1" applyFill="1" applyBorder="1" applyAlignment="1">
      <alignment horizontal="center" vertical="bottom"/>
      <protection locked="1" hidden="1"/>
    </xf>
    <xf numFmtId="0" fontId="144" fillId="0" borderId="313" xfId="0" applyFont="1" applyBorder="1" applyAlignment="1">
      <alignment horizontal="center" vertical="center" wrapText="1"/>
      <protection locked="1" hidden="1"/>
    </xf>
    <xf numFmtId="0" fontId="39" fillId="10" borderId="47" xfId="0" applyFont="1" applyFill="1" applyBorder="1" applyAlignment="1">
      <alignment horizontal="center" vertical="center" wrapText="1"/>
      <protection locked="1" hidden="1"/>
    </xf>
    <xf numFmtId="0" fontId="39" fillId="10" borderId="43" xfId="0" applyFont="1" applyFill="1" applyBorder="1" applyAlignment="1">
      <alignment horizontal="center" vertical="center" wrapText="1"/>
      <protection locked="1" hidden="1"/>
    </xf>
    <xf numFmtId="0" fontId="39" fillId="10" borderId="314" xfId="0" applyFont="1" applyFill="1" applyBorder="1" applyAlignment="1">
      <alignment horizontal="center" vertical="center" wrapText="1"/>
      <protection locked="1" hidden="1"/>
    </xf>
    <xf numFmtId="0" fontId="56" fillId="18" borderId="315" xfId="0" applyFont="1" applyFill="1" applyBorder="1" applyAlignment="1">
      <alignment horizontal="center" vertical="center"/>
      <protection locked="1" hidden="1"/>
    </xf>
    <xf numFmtId="0" fontId="56" fillId="18" borderId="316" xfId="0" applyFont="1" applyFill="1" applyBorder="1" applyAlignment="1">
      <alignment horizontal="center" vertical="center"/>
      <protection locked="1" hidden="1"/>
    </xf>
    <xf numFmtId="0" fontId="56" fillId="18" borderId="317" xfId="0" applyFont="1" applyFill="1" applyBorder="1" applyAlignment="1">
      <alignment horizontal="center" vertical="center"/>
      <protection locked="1" hidden="1"/>
    </xf>
    <xf numFmtId="0" fontId="39" fillId="10" borderId="45" xfId="0" applyFont="1" applyFill="1" applyBorder="1" applyAlignment="1">
      <alignment horizontal="center" vertical="center" wrapText="1"/>
      <protection locked="1" hidden="1"/>
    </xf>
    <xf numFmtId="0" fontId="39" fillId="10" borderId="0" xfId="0" applyFont="1" applyFill="1" applyBorder="1" applyAlignment="1">
      <alignment horizontal="center" vertical="center" wrapText="1"/>
      <protection locked="1" hidden="1"/>
    </xf>
    <xf numFmtId="0" fontId="39" fillId="10" borderId="198" xfId="0" applyFont="1" applyFill="1" applyBorder="1" applyAlignment="1">
      <alignment horizontal="center" vertical="center" wrapText="1"/>
      <protection locked="1" hidden="1"/>
    </xf>
    <xf numFmtId="0" fontId="56" fillId="10" borderId="85" xfId="0" applyFont="1" applyFill="1" applyBorder="1" applyAlignment="1">
      <alignment horizontal="center" vertical="center"/>
      <protection locked="1" hidden="1"/>
    </xf>
    <xf numFmtId="0" fontId="56" fillId="10" borderId="84" xfId="0" applyFont="1" applyFill="1" applyBorder="1" applyAlignment="1">
      <alignment horizontal="center" vertical="center"/>
      <protection locked="1" hidden="1"/>
    </xf>
    <xf numFmtId="0" fontId="56" fillId="10" borderId="318" xfId="0" applyFont="1" applyFill="1" applyBorder="1" applyAlignment="1">
      <alignment horizontal="center" vertical="center"/>
      <protection locked="1" hidden="1"/>
    </xf>
    <xf numFmtId="0" fontId="145" fillId="0" borderId="80" xfId="0" applyFont="1" applyBorder="1" applyAlignment="1">
      <alignment horizontal="center" vertical="bottom"/>
      <protection locked="1" hidden="1"/>
    </xf>
    <xf numFmtId="0" fontId="145" fillId="0" borderId="81" xfId="0" applyFont="1" applyBorder="1" applyAlignment="1">
      <alignment horizontal="center" vertical="bottom"/>
      <protection locked="1" hidden="1"/>
    </xf>
    <xf numFmtId="0" fontId="145" fillId="0" borderId="272" xfId="0" applyFont="1" applyBorder="1" applyAlignment="1">
      <alignment horizontal="center" vertical="bottom"/>
      <protection locked="1" hidden="1"/>
    </xf>
    <xf numFmtId="0" fontId="145" fillId="0" borderId="45" xfId="0" applyFont="1" applyBorder="1" applyAlignment="1">
      <alignment horizontal="center" vertical="bottom"/>
      <protection locked="1" hidden="1"/>
    </xf>
    <xf numFmtId="0" fontId="145" fillId="0" borderId="0" xfId="0" applyFont="1" applyBorder="1" applyAlignment="1">
      <alignment horizontal="center" vertical="bottom"/>
      <protection locked="1" hidden="1"/>
    </xf>
    <xf numFmtId="0" fontId="145" fillId="0" borderId="247" xfId="0" applyFont="1" applyBorder="1" applyAlignment="1">
      <alignment horizontal="center" vertical="bottom"/>
      <protection locked="1" hidden="1"/>
    </xf>
    <xf numFmtId="0" fontId="127" fillId="0" borderId="45" xfId="0" applyFont="1" applyBorder="1" applyAlignment="1">
      <alignment horizontal="center" vertical="bottom"/>
      <protection locked="1" hidden="1"/>
    </xf>
    <xf numFmtId="0" fontId="127" fillId="0" borderId="0" xfId="0" applyFont="1" applyBorder="1" applyAlignment="1">
      <alignment horizontal="center" vertical="bottom"/>
      <protection locked="1" hidden="1"/>
    </xf>
    <xf numFmtId="0" fontId="127" fillId="0" borderId="247" xfId="0" applyFont="1" applyBorder="1" applyAlignment="1">
      <alignment horizontal="center" vertical="bottom"/>
      <protection locked="1" hidden="1"/>
    </xf>
    <xf numFmtId="0" fontId="127" fillId="0" borderId="319" xfId="0" applyFont="1" applyBorder="1" applyAlignment="1">
      <alignment horizontal="center" vertical="bottom"/>
      <protection locked="1" hidden="1"/>
    </xf>
    <xf numFmtId="0" fontId="39" fillId="10" borderId="320" xfId="0" applyFont="1" applyFill="1" applyBorder="1" applyAlignment="1">
      <alignment horizontal="center" vertical="center" wrapText="1"/>
      <protection locked="1" hidden="1"/>
    </xf>
    <xf numFmtId="0" fontId="39" fillId="10" borderId="246" xfId="0" applyFont="1" applyFill="1" applyBorder="1" applyAlignment="1">
      <alignment horizontal="center" vertical="center" wrapText="1"/>
      <protection locked="1" hidden="1"/>
    </xf>
    <xf numFmtId="0" fontId="39" fillId="10" borderId="321" xfId="0" applyFont="1" applyFill="1" applyBorder="1" applyAlignment="1">
      <alignment horizontal="center" vertical="center" wrapText="1"/>
      <protection locked="1" hidden="1"/>
    </xf>
    <xf numFmtId="0" fontId="56" fillId="10" borderId="322" xfId="0" applyFont="1" applyFill="1" applyBorder="1" applyAlignment="1">
      <alignment horizontal="center" vertical="center"/>
      <protection locked="1" hidden="1"/>
    </xf>
    <xf numFmtId="0" fontId="56" fillId="10" borderId="323" xfId="0" applyFont="1" applyFill="1" applyBorder="1" applyAlignment="1">
      <alignment horizontal="center" vertical="center"/>
      <protection locked="1" hidden="1"/>
    </xf>
    <xf numFmtId="0" fontId="56" fillId="10" borderId="324" xfId="0" applyFont="1" applyFill="1" applyBorder="1" applyAlignment="1">
      <alignment horizontal="center" vertical="center"/>
      <protection locked="1" hidden="1"/>
    </xf>
    <xf numFmtId="0" fontId="127" fillId="0" borderId="320" xfId="0" applyFont="1" applyBorder="1" applyAlignment="1">
      <alignment horizontal="center" vertical="bottom"/>
      <protection locked="1" hidden="1"/>
    </xf>
    <xf numFmtId="0" fontId="127" fillId="0" borderId="246" xfId="0" applyFont="1" applyBorder="1" applyAlignment="1">
      <alignment horizontal="center" vertical="bottom"/>
      <protection locked="1" hidden="1"/>
    </xf>
    <xf numFmtId="0" fontId="127" fillId="0" borderId="325" xfId="0" applyFont="1" applyBorder="1" applyAlignment="1">
      <alignment horizontal="center" vertical="bottom"/>
      <protection locked="1" hidden="1"/>
    </xf>
    <xf numFmtId="0" fontId="10" fillId="10" borderId="326" xfId="0" applyFont="1" applyFill="1" applyBorder="1" applyAlignment="1">
      <alignment horizontal="center" vertical="center" wrapText="1"/>
      <protection locked="1" hidden="1"/>
    </xf>
    <xf numFmtId="0" fontId="60" fillId="23" borderId="298" xfId="0" applyFont="1" applyFill="1" applyBorder="1" applyAlignment="1">
      <alignment horizontal="center" vertical="center" wrapText="1"/>
      <protection locked="1" hidden="1"/>
    </xf>
    <xf numFmtId="164" fontId="143" fillId="10" borderId="131" xfId="0" applyNumberFormat="1" applyFont="1" applyFill="1" applyBorder="1" applyAlignment="1">
      <alignment horizontal="center" vertical="bottom"/>
      <protection locked="1" hidden="1"/>
    </xf>
    <xf numFmtId="164" fontId="143" fillId="10" borderId="266" xfId="0" applyNumberFormat="1" applyFont="1" applyFill="1" applyBorder="1" applyAlignment="1">
      <alignment horizontal="center" vertical="bottom"/>
      <protection locked="1" hidden="1"/>
    </xf>
    <xf numFmtId="164" fontId="143" fillId="10" borderId="269" xfId="0" applyNumberFormat="1" applyFont="1" applyFill="1" applyBorder="1" applyAlignment="1">
      <alignment horizontal="center" vertical="bottom"/>
      <protection locked="1" hidden="1"/>
    </xf>
    <xf numFmtId="0" fontId="146" fillId="7" borderId="250" xfId="0" applyFont="1" applyFill="1" applyBorder="1" applyAlignment="1">
      <alignment horizontal="center" vertical="center" wrapText="1"/>
      <protection locked="1" hidden="1"/>
    </xf>
    <xf numFmtId="0" fontId="147" fillId="7" borderId="251" xfId="0" applyFont="1" applyFill="1" applyBorder="1" applyAlignment="1">
      <alignment horizontal="center" vertical="center"/>
      <protection locked="1" hidden="1"/>
    </xf>
    <xf numFmtId="0" fontId="147" fillId="7" borderId="252" xfId="0" applyFont="1" applyFill="1" applyBorder="1" applyAlignment="1">
      <alignment horizontal="center" vertical="center"/>
      <protection locked="1" hidden="1"/>
    </xf>
    <xf numFmtId="0" fontId="148" fillId="0" borderId="50" xfId="0" applyFont="1" applyBorder="1" applyAlignment="1">
      <alignment horizontal="left" vertical="center"/>
      <protection locked="1" hidden="1"/>
    </xf>
    <xf numFmtId="0" fontId="148" fillId="0" borderId="44" xfId="0" applyFont="1" applyBorder="1" applyAlignment="1">
      <alignment horizontal="left" vertical="center"/>
      <protection locked="1" hidden="1"/>
    </xf>
    <xf numFmtId="0" fontId="148" fillId="0" borderId="52" xfId="0" applyFont="1" applyBorder="1" applyAlignment="1">
      <alignment horizontal="left" vertical="center"/>
      <protection locked="1" hidden="1"/>
    </xf>
    <xf numFmtId="0" fontId="38" fillId="0" borderId="260" xfId="0" applyFont="1" applyFill="1" applyBorder="1" applyAlignment="1">
      <alignment horizontal="center" vertical="center"/>
      <protection locked="1" hidden="1"/>
    </xf>
    <xf numFmtId="0" fontId="38" fillId="0" borderId="261" xfId="0" applyFont="1" applyFill="1" applyBorder="1" applyAlignment="1">
      <alignment horizontal="center" vertical="center"/>
      <protection locked="1" hidden="1"/>
    </xf>
    <xf numFmtId="0" fontId="38" fillId="0" borderId="262" xfId="0" applyFont="1" applyFill="1" applyBorder="1" applyAlignment="1">
      <alignment horizontal="center" vertical="center"/>
      <protection locked="1" hidden="1"/>
    </xf>
    <xf numFmtId="0" fontId="149" fillId="0" borderId="263" xfId="0" applyFont="1" applyFill="1" applyBorder="1" applyAlignment="1">
      <alignment horizontal="center" vertical="center"/>
      <protection locked="1" hidden="1"/>
    </xf>
    <xf numFmtId="0" fontId="149" fillId="0" borderId="261" xfId="0" applyFont="1" applyFill="1" applyBorder="1" applyAlignment="1">
      <alignment horizontal="center" vertical="center"/>
      <protection locked="1" hidden="1"/>
    </xf>
    <xf numFmtId="0" fontId="149" fillId="0" borderId="264" xfId="0" applyFont="1" applyFill="1" applyBorder="1" applyAlignment="1">
      <alignment horizontal="center" vertical="center"/>
      <protection locked="1" hidden="1"/>
    </xf>
    <xf numFmtId="0" fontId="38" fillId="0" borderId="265" xfId="0" applyFont="1" applyFill="1" applyBorder="1" applyAlignment="1">
      <alignment horizontal="center" vertical="center"/>
      <protection locked="1" hidden="1"/>
    </xf>
    <xf numFmtId="0" fontId="38" fillId="0" borderId="266" xfId="0" applyFont="1" applyFill="1" applyBorder="1" applyAlignment="1">
      <alignment horizontal="center" vertical="center"/>
      <protection locked="1" hidden="1"/>
    </xf>
    <xf numFmtId="0" fontId="38" fillId="0" borderId="267" xfId="0" applyFont="1" applyFill="1" applyBorder="1" applyAlignment="1">
      <alignment horizontal="center" vertical="center"/>
      <protection locked="1" hidden="1"/>
    </xf>
    <xf numFmtId="0" fontId="149" fillId="0" borderId="268" xfId="0" applyFont="1" applyFill="1" applyBorder="1" applyAlignment="1">
      <alignment horizontal="center" vertical="center"/>
      <protection locked="1" hidden="1"/>
    </xf>
    <xf numFmtId="0" fontId="149" fillId="0" borderId="266" xfId="0" applyFont="1" applyFill="1" applyBorder="1" applyAlignment="1">
      <alignment horizontal="center" vertical="center"/>
      <protection locked="1" hidden="1"/>
    </xf>
    <xf numFmtId="0" fontId="149" fillId="0" borderId="269" xfId="0" applyFont="1" applyFill="1" applyBorder="1" applyAlignment="1">
      <alignment horizontal="center" vertical="center"/>
      <protection locked="1" hidden="1"/>
    </xf>
    <xf numFmtId="0" fontId="149" fillId="0" borderId="131" xfId="0" applyFont="1" applyFill="1" applyBorder="1" applyAlignment="1">
      <alignment horizontal="center" vertical="center"/>
      <protection locked="1" hidden="1"/>
    </xf>
    <xf numFmtId="0" fontId="38" fillId="0" borderId="45" xfId="0" applyFont="1" applyFill="1" applyBorder="1" applyAlignment="1">
      <alignment horizontal="center" vertical="center"/>
      <protection locked="1" hidden="1"/>
    </xf>
    <xf numFmtId="0" fontId="38" fillId="0" borderId="0" xfId="0" applyFont="1" applyFill="1" applyBorder="1" applyAlignment="1">
      <alignment horizontal="center" vertical="center"/>
      <protection locked="1" hidden="1"/>
    </xf>
    <xf numFmtId="0" fontId="38" fillId="0" borderId="270" xfId="0" applyFont="1" applyFill="1" applyBorder="1" applyAlignment="1">
      <alignment horizontal="center" vertical="center"/>
      <protection locked="1" hidden="1"/>
    </xf>
    <xf numFmtId="0" fontId="149" fillId="0" borderId="271" xfId="0" applyFont="1" applyFill="1" applyBorder="1" applyAlignment="1">
      <alignment horizontal="center" vertical="center"/>
      <protection locked="1" hidden="1"/>
    </xf>
    <xf numFmtId="164" fontId="149" fillId="0" borderId="81" xfId="0" applyNumberFormat="1" applyFont="1" applyFill="1" applyBorder="1" applyAlignment="1">
      <alignment horizontal="center" vertical="center"/>
      <protection locked="1" hidden="1"/>
    </xf>
    <xf numFmtId="164" fontId="149" fillId="0" borderId="272" xfId="0" applyNumberFormat="1" applyFont="1" applyFill="1" applyBorder="1" applyAlignment="1">
      <alignment horizontal="center" vertical="center"/>
      <protection locked="1" hidden="1"/>
    </xf>
    <xf numFmtId="0" fontId="38" fillId="18" borderId="47" xfId="0" applyFont="1" applyFill="1" applyBorder="1" applyAlignment="1">
      <alignment horizontal="center" vertical="center"/>
      <protection locked="1" hidden="1"/>
    </xf>
    <xf numFmtId="0" fontId="38" fillId="18" borderId="43" xfId="0" applyFont="1" applyFill="1" applyBorder="1" applyAlignment="1">
      <alignment horizontal="center" vertical="center"/>
      <protection locked="1" hidden="1"/>
    </xf>
    <xf numFmtId="0" fontId="38" fillId="18" borderId="273" xfId="0" applyFont="1" applyFill="1" applyBorder="1" applyAlignment="1">
      <alignment horizontal="center" vertical="center" wrapText="1"/>
      <protection locked="1" hidden="1"/>
    </xf>
    <xf numFmtId="0" fontId="38" fillId="18" borderId="274" xfId="0" applyFont="1" applyFill="1" applyBorder="1" applyAlignment="1">
      <alignment horizontal="center" vertical="center" wrapText="1"/>
      <protection locked="1" hidden="1"/>
    </xf>
    <xf numFmtId="0" fontId="150" fillId="18" borderId="275" xfId="0" applyFont="1" applyFill="1" applyBorder="1" applyAlignment="1">
      <alignment horizontal="center" vertical="center" wrapText="1"/>
      <protection locked="1" hidden="1"/>
    </xf>
    <xf numFmtId="0" fontId="38" fillId="18" borderId="47" xfId="0" applyFont="1" applyFill="1" applyBorder="1" applyAlignment="1">
      <alignment horizontal="center" vertical="center" wrapText="1"/>
      <protection locked="1" hidden="1"/>
    </xf>
    <xf numFmtId="0" fontId="38" fillId="18" borderId="276" xfId="0" applyFont="1" applyFill="1" applyBorder="1" applyAlignment="1">
      <alignment horizontal="center" vertical="center" wrapText="1"/>
      <protection locked="1" hidden="1"/>
    </xf>
    <xf numFmtId="0" fontId="40" fillId="18" borderId="277" xfId="0" applyFont="1" applyFill="1" applyBorder="1" applyAlignment="1">
      <alignment horizontal="center" vertical="center" wrapText="1"/>
      <protection locked="1" hidden="1"/>
    </xf>
    <xf numFmtId="0" fontId="40" fillId="18" borderId="276" xfId="0" applyFont="1" applyFill="1" applyBorder="1" applyAlignment="1">
      <alignment horizontal="center" vertical="center" wrapText="1"/>
      <protection locked="1" hidden="1"/>
    </xf>
    <xf numFmtId="0" fontId="151" fillId="18" borderId="275" xfId="0" applyFont="1" applyFill="1" applyBorder="1" applyAlignment="1">
      <alignment horizontal="center" vertical="center" wrapText="1"/>
      <protection locked="1" hidden="1"/>
    </xf>
    <xf numFmtId="0" fontId="134" fillId="18" borderId="58" xfId="0" applyFont="1" applyFill="1" applyBorder="1" applyAlignment="1">
      <alignment horizontal="center" vertical="center" wrapText="1"/>
      <protection locked="1" hidden="1"/>
    </xf>
    <xf numFmtId="0" fontId="56" fillId="18" borderId="257" xfId="0" applyFont="1" applyFill="1" applyBorder="1" applyAlignment="1">
      <alignment horizontal="center" vertical="center" wrapText="1"/>
      <protection locked="1" hidden="1"/>
    </xf>
    <xf numFmtId="0" fontId="38" fillId="18" borderId="138" xfId="0" applyFont="1" applyFill="1" applyBorder="1" applyAlignment="1">
      <alignment horizontal="center" vertical="center"/>
      <protection locked="1" hidden="1"/>
    </xf>
    <xf numFmtId="0" fontId="38" fillId="18" borderId="278" xfId="0" applyFont="1" applyFill="1" applyBorder="1" applyAlignment="1">
      <alignment horizontal="center" vertical="center"/>
      <protection locked="1" hidden="1"/>
    </xf>
    <xf numFmtId="0" fontId="38" fillId="18" borderId="279" xfId="0" applyFont="1" applyFill="1" applyBorder="1" applyAlignment="1">
      <alignment horizontal="center" vertical="center" wrapText="1"/>
      <protection locked="1" hidden="1"/>
    </xf>
    <xf numFmtId="0" fontId="38" fillId="18" borderId="121" xfId="0" applyFont="1" applyFill="1" applyBorder="1" applyAlignment="1">
      <alignment horizontal="center" vertical="center" wrapText="1"/>
      <protection locked="1" hidden="1"/>
    </xf>
    <xf numFmtId="0" fontId="150" fillId="18" borderId="280" xfId="0" applyFont="1" applyFill="1" applyBorder="1" applyAlignment="1">
      <alignment horizontal="center" vertical="center" wrapText="1"/>
      <protection locked="1" hidden="1"/>
    </xf>
    <xf numFmtId="0" fontId="38" fillId="18" borderId="138" xfId="0" applyFont="1" applyFill="1" applyBorder="1" applyAlignment="1">
      <alignment horizontal="center" vertical="center" wrapText="1"/>
      <protection locked="1" hidden="1"/>
    </xf>
    <xf numFmtId="0" fontId="38" fillId="18" borderId="281" xfId="0" applyFont="1" applyFill="1" applyBorder="1" applyAlignment="1">
      <alignment horizontal="center" vertical="center" wrapText="1"/>
      <protection locked="1" hidden="1"/>
    </xf>
    <xf numFmtId="0" fontId="40" fillId="18" borderId="282" xfId="0" applyFont="1" applyFill="1" applyBorder="1" applyAlignment="1">
      <alignment horizontal="center" vertical="center" wrapText="1"/>
      <protection locked="1" hidden="1"/>
    </xf>
    <xf numFmtId="0" fontId="40" fillId="18" borderId="281" xfId="0" applyFont="1" applyFill="1" applyBorder="1" applyAlignment="1">
      <alignment horizontal="center" vertical="center" wrapText="1"/>
      <protection locked="1" hidden="1"/>
    </xf>
    <xf numFmtId="0" fontId="151" fillId="18" borderId="280" xfId="0" applyFont="1" applyFill="1" applyBorder="1" applyAlignment="1">
      <alignment horizontal="center" vertical="center" wrapText="1"/>
      <protection locked="1" hidden="1"/>
    </xf>
    <xf numFmtId="0" fontId="134" fillId="18" borderId="283" xfId="0" applyFont="1" applyFill="1" applyBorder="1" applyAlignment="1">
      <alignment horizontal="center" vertical="center" wrapText="1"/>
      <protection locked="1" hidden="1"/>
    </xf>
    <xf numFmtId="0" fontId="56" fillId="18" borderId="247" xfId="0" applyFont="1" applyFill="1" applyBorder="1" applyAlignment="1">
      <alignment horizontal="center" vertical="center" wrapText="1"/>
      <protection locked="1" hidden="1"/>
    </xf>
    <xf numFmtId="0" fontId="152" fillId="23" borderId="103" xfId="0" applyFont="1" applyFill="1" applyBorder="1" applyAlignment="1">
      <alignment horizontal="center" vertical="center"/>
      <protection locked="1" hidden="1"/>
    </xf>
    <xf numFmtId="0" fontId="152" fillId="23" borderId="104" xfId="0" applyFont="1" applyFill="1" applyBorder="1" applyAlignment="1">
      <alignment horizontal="center" vertical="center"/>
      <protection locked="1" hidden="1"/>
    </xf>
    <xf numFmtId="0" fontId="153" fillId="23" borderId="111" xfId="0" applyFont="1" applyFill="1" applyBorder="1" applyAlignment="1">
      <alignment horizontal="center" vertical="center"/>
      <protection locked="1" hidden="1"/>
    </xf>
    <xf numFmtId="0" fontId="152" fillId="23" borderId="284" xfId="0" applyFont="1" applyFill="1" applyBorder="1" applyAlignment="1">
      <alignment horizontal="center" vertical="center"/>
      <protection locked="1" hidden="1"/>
    </xf>
    <xf numFmtId="0" fontId="152" fillId="23" borderId="286" xfId="0" applyFont="1" applyFill="1" applyBorder="1" applyAlignment="1">
      <alignment horizontal="center" vertical="center"/>
      <protection locked="1" hidden="1"/>
    </xf>
    <xf numFmtId="0" fontId="152" fillId="23" borderId="287" xfId="0" applyFont="1" applyFill="1" applyBorder="1" applyAlignment="1">
      <alignment horizontal="center" vertical="center"/>
      <protection locked="1" hidden="1"/>
    </xf>
    <xf numFmtId="0" fontId="154" fillId="23" borderId="288" xfId="0" applyFont="1" applyFill="1" applyBorder="1" applyAlignment="1">
      <alignment horizontal="center" vertical="center"/>
      <protection locked="1" hidden="1"/>
    </xf>
    <xf numFmtId="0" fontId="56" fillId="18" borderId="259" xfId="0" applyFont="1" applyFill="1" applyBorder="1" applyAlignment="1">
      <alignment horizontal="center" vertical="center" wrapText="1"/>
      <protection locked="1" hidden="1"/>
    </xf>
    <xf numFmtId="0" fontId="38" fillId="0" borderId="279" xfId="0" applyFont="1" applyFill="1" applyBorder="1" applyAlignment="1">
      <alignment horizontal="center" vertical="center"/>
      <protection locked="1" hidden="1"/>
    </xf>
    <xf numFmtId="0" fontId="38" fillId="0" borderId="121" xfId="0" applyFont="1" applyFill="1" applyBorder="1" applyAlignment="1">
      <alignment horizontal="center" vertical="center"/>
      <protection locked="1" hidden="1"/>
    </xf>
    <xf numFmtId="0" fontId="155" fillId="0" borderId="289" xfId="0" applyFont="1" applyFill="1" applyBorder="1" applyAlignment="1">
      <alignment horizontal="center" vertical="center"/>
      <protection locked="1" hidden="1"/>
    </xf>
    <xf numFmtId="0" fontId="38" fillId="0" borderId="290" xfId="0" applyFont="1" applyFill="1" applyBorder="1" applyAlignment="1">
      <alignment horizontal="center" vertical="center"/>
      <protection locked="1" hidden="1"/>
    </xf>
    <xf numFmtId="0" fontId="38" fillId="0" borderId="291" xfId="0" applyFont="1" applyFill="1" applyBorder="1" applyAlignment="1">
      <alignment horizontal="center" vertical="center"/>
      <protection locked="1" hidden="1"/>
    </xf>
    <xf numFmtId="0" fontId="155" fillId="0" borderId="280" xfId="0" applyFont="1" applyFill="1" applyBorder="1" applyAlignment="1">
      <alignment horizontal="center" vertical="center"/>
      <protection locked="1" hidden="1"/>
    </xf>
    <xf numFmtId="0" fontId="134" fillId="0" borderId="283" xfId="0" applyFont="1" applyFill="1" applyBorder="1" applyAlignment="1">
      <alignment horizontal="center" vertical="center"/>
      <protection locked="1" hidden="1"/>
    </xf>
    <xf numFmtId="0" fontId="38" fillId="0" borderId="292" xfId="0" applyFont="1" applyFill="1" applyBorder="1" applyAlignment="1">
      <alignment horizontal="center" vertical="center"/>
      <protection locked="1" hidden="1"/>
    </xf>
    <xf numFmtId="0" fontId="155" fillId="0" borderId="89" xfId="0" applyFont="1" applyFill="1" applyBorder="1" applyAlignment="1">
      <alignment horizontal="center" vertical="center"/>
      <protection locked="1" hidden="1"/>
    </xf>
    <xf numFmtId="0" fontId="38" fillId="0" borderId="132" xfId="0" applyFont="1" applyFill="1" applyBorder="1" applyAlignment="1">
      <alignment horizontal="center" vertical="center"/>
      <protection locked="1" hidden="1"/>
    </xf>
    <xf numFmtId="0" fontId="38" fillId="0" borderId="293" xfId="0" applyFont="1" applyFill="1" applyBorder="1" applyAlignment="1">
      <alignment horizontal="center" vertical="center"/>
      <protection locked="1" hidden="1"/>
    </xf>
    <xf numFmtId="0" fontId="38" fillId="0" borderId="294" xfId="0" applyFont="1" applyFill="1" applyBorder="1" applyAlignment="1">
      <alignment horizontal="center" vertical="center"/>
      <protection locked="1" hidden="1"/>
    </xf>
    <xf numFmtId="0" fontId="38" fillId="0" borderId="295" xfId="0" applyFont="1" applyFill="1" applyBorder="1" applyAlignment="1">
      <alignment horizontal="center" vertical="center"/>
      <protection locked="1" hidden="1"/>
    </xf>
    <xf numFmtId="0" fontId="155" fillId="0" borderId="111" xfId="0" applyFont="1" applyFill="1" applyBorder="1" applyAlignment="1">
      <alignment horizontal="center" vertical="center"/>
      <protection locked="1" hidden="1"/>
    </xf>
    <xf numFmtId="0" fontId="38" fillId="0" borderId="284" xfId="0" applyFont="1" applyFill="1" applyBorder="1" applyAlignment="1">
      <alignment horizontal="center" vertical="center"/>
      <protection locked="1" hidden="1"/>
    </xf>
    <xf numFmtId="0" fontId="38" fillId="0" borderId="286" xfId="0" applyFont="1" applyFill="1" applyBorder="1" applyAlignment="1">
      <alignment horizontal="center" vertical="center"/>
      <protection locked="1" hidden="1"/>
    </xf>
    <xf numFmtId="0" fontId="38" fillId="0" borderId="296" xfId="0" applyFont="1" applyFill="1" applyBorder="1" applyAlignment="1">
      <alignment horizontal="center" vertical="center"/>
      <protection locked="1" hidden="1"/>
    </xf>
    <xf numFmtId="0" fontId="155" fillId="0" borderId="297" xfId="0" applyFont="1" applyFill="1" applyBorder="1" applyAlignment="1">
      <alignment horizontal="center" vertical="center"/>
      <protection locked="1" hidden="1"/>
    </xf>
    <xf numFmtId="0" fontId="134" fillId="0" borderId="108" xfId="0" applyFont="1" applyFill="1" applyBorder="1" applyAlignment="1">
      <alignment horizontal="center" vertical="center"/>
      <protection locked="1" hidden="1"/>
    </xf>
    <xf numFmtId="0" fontId="39" fillId="23" borderId="298" xfId="0" applyFont="1" applyFill="1" applyBorder="1" applyAlignment="1">
      <alignment horizontal="center" vertical="center" wrapText="1"/>
      <protection locked="1" hidden="1"/>
    </xf>
    <xf numFmtId="0" fontId="39" fillId="23" borderId="290" xfId="0" applyFont="1" applyFill="1" applyBorder="1" applyAlignment="1">
      <alignment horizontal="center" vertical="center" wrapText="1"/>
      <protection locked="1" hidden="1"/>
    </xf>
    <xf numFmtId="0" fontId="39" fillId="23" borderId="299" xfId="0" applyFont="1" applyFill="1" applyBorder="1" applyAlignment="1">
      <alignment horizontal="center" vertical="center" wrapText="1"/>
      <protection locked="1" hidden="1"/>
    </xf>
    <xf numFmtId="0" fontId="137" fillId="23" borderId="300" xfId="0" applyFont="1" applyFill="1" applyBorder="1" applyAlignment="1">
      <alignment horizontal="center" vertical="center" wrapText="1"/>
      <protection locked="1" hidden="1"/>
    </xf>
    <xf numFmtId="0" fontId="137" fillId="23" borderId="298" xfId="0" applyFont="1" applyFill="1" applyBorder="1" applyAlignment="1">
      <alignment horizontal="center" vertical="center" wrapText="1"/>
      <protection locked="1" hidden="1"/>
    </xf>
    <xf numFmtId="0" fontId="137" fillId="23" borderId="298" xfId="0" applyFont="1" applyFill="1" applyBorder="1" applyAlignment="1">
      <alignment horizontal="center" vertical="center" wrapText="1"/>
      <protection locked="1" hidden="1"/>
    </xf>
    <xf numFmtId="0" fontId="137" fillId="23" borderId="290" xfId="0" applyFont="1" applyFill="1" applyBorder="1" applyAlignment="1">
      <alignment horizontal="center" vertical="center" wrapText="1"/>
      <protection locked="1" hidden="1"/>
    </xf>
    <xf numFmtId="0" fontId="78" fillId="23" borderId="301" xfId="0" applyFont="1" applyFill="1" applyBorder="1" applyAlignment="1">
      <alignment horizontal="center" vertical="center" wrapText="1"/>
      <protection locked="1" hidden="1"/>
    </xf>
    <xf numFmtId="0" fontId="39" fillId="23" borderId="302" xfId="0" applyFont="1" applyFill="1" applyBorder="1" applyAlignment="1">
      <alignment horizontal="center" vertical="center"/>
      <protection locked="1" hidden="1"/>
    </xf>
    <xf numFmtId="0" fontId="39" fillId="23" borderId="303" xfId="0" applyFont="1" applyFill="1" applyBorder="1" applyAlignment="1">
      <alignment horizontal="center" vertical="center"/>
      <protection locked="1" hidden="1"/>
    </xf>
    <xf numFmtId="0" fontId="39" fillId="23" borderId="287" xfId="0" applyFont="1" applyFill="1" applyBorder="1" applyAlignment="1">
      <alignment horizontal="center" vertical="center"/>
      <protection locked="1" hidden="1"/>
    </xf>
    <xf numFmtId="0" fontId="39" fillId="23" borderId="304" xfId="0" applyFont="1" applyFill="1" applyBorder="1" applyAlignment="1">
      <alignment horizontal="center" vertical="center"/>
      <protection locked="1" hidden="1"/>
    </xf>
    <xf numFmtId="0" fontId="46" fillId="23" borderId="287" xfId="0" applyFont="1" applyFill="1" applyBorder="1" applyAlignment="1">
      <alignment horizontal="center" vertical="center"/>
      <protection locked="1" hidden="1"/>
    </xf>
    <xf numFmtId="0" fontId="134" fillId="0" borderId="298" xfId="0" applyFont="1" applyFill="1" applyBorder="1" applyAlignment="1">
      <alignment horizontal="center" vertical="center"/>
      <protection locked="1" hidden="1"/>
    </xf>
    <xf numFmtId="0" fontId="134" fillId="0" borderId="261" xfId="0" applyFont="1" applyFill="1" applyBorder="1" applyAlignment="1">
      <alignment horizontal="center" vertical="center"/>
      <protection locked="1" hidden="1"/>
    </xf>
    <xf numFmtId="0" fontId="38" fillId="0" borderId="287" xfId="0" applyFont="1" applyFill="1" applyBorder="1" applyAlignment="1">
      <alignment horizontal="center" vertical="center"/>
      <protection locked="1" hidden="1"/>
    </xf>
    <xf numFmtId="0" fontId="38" fillId="0" borderId="285" xfId="0" applyFont="1" applyFill="1" applyBorder="1" applyAlignment="1">
      <alignment horizontal="center" vertical="center"/>
      <protection locked="1" hidden="1"/>
    </xf>
    <xf numFmtId="0" fontId="151" fillId="10" borderId="121" xfId="0" applyNumberFormat="1" applyFont="1" applyFill="1" applyBorder="1" applyAlignment="1">
      <alignment horizontal="center" vertical="center"/>
      <protection locked="1" hidden="1"/>
    </xf>
    <xf numFmtId="0" fontId="151" fillId="10" borderId="311" xfId="0" applyNumberFormat="1" applyFont="1" applyFill="1" applyBorder="1" applyAlignment="1">
      <alignment horizontal="center" vertical="center"/>
      <protection locked="1" hidden="1"/>
    </xf>
    <xf numFmtId="0" fontId="56" fillId="0" borderId="312" xfId="0" applyFont="1" applyFill="1" applyBorder="1" applyAlignment="1">
      <alignment horizontal="center" vertical="center" wrapText="1"/>
      <protection locked="1" hidden="1"/>
    </xf>
    <xf numFmtId="0" fontId="56" fillId="0" borderId="83" xfId="0" applyFont="1" applyFill="1" applyBorder="1" applyAlignment="1">
      <alignment horizontal="center" vertical="center" wrapText="1"/>
      <protection locked="1" hidden="1"/>
    </xf>
    <xf numFmtId="0" fontId="56" fillId="0" borderId="84" xfId="0" applyFont="1" applyFill="1" applyBorder="1" applyAlignment="1">
      <alignment horizontal="center" vertical="center" wrapText="1"/>
      <protection locked="1" hidden="1"/>
    </xf>
    <xf numFmtId="0" fontId="38" fillId="0" borderId="82" xfId="0" applyFont="1" applyFill="1" applyBorder="1" applyAlignment="1">
      <alignment horizontal="center" vertical="center"/>
      <protection locked="1" hidden="1"/>
    </xf>
    <xf numFmtId="0" fontId="38" fillId="0" borderId="309" xfId="0" applyFont="1" applyFill="1" applyBorder="1" applyAlignment="1">
      <alignment horizontal="center" vertical="center"/>
      <protection locked="1" hidden="1"/>
    </xf>
    <xf numFmtId="164" fontId="156" fillId="10" borderId="131" xfId="0" applyNumberFormat="1" applyFont="1" applyFill="1" applyBorder="1" applyAlignment="1">
      <alignment horizontal="center" vertical="bottom"/>
      <protection locked="1" hidden="1"/>
    </xf>
    <xf numFmtId="164" fontId="156" fillId="10" borderId="266" xfId="0" applyNumberFormat="1" applyFont="1" applyFill="1" applyBorder="1" applyAlignment="1">
      <alignment horizontal="center" vertical="bottom"/>
      <protection locked="1" hidden="1"/>
    </xf>
    <xf numFmtId="164" fontId="156" fillId="10" borderId="269" xfId="0" applyNumberFormat="1" applyFont="1" applyFill="1" applyBorder="1" applyAlignment="1">
      <alignment horizontal="center" vertical="bottom"/>
      <protection locked="1" hidden="1"/>
    </xf>
    <xf numFmtId="0" fontId="38" fillId="0" borderId="312" xfId="0" applyFont="1" applyFill="1" applyBorder="1" applyAlignment="1">
      <alignment horizontal="center" vertical="center" wrapText="1"/>
      <protection locked="1" hidden="1"/>
    </xf>
    <xf numFmtId="0" fontId="38" fillId="0" borderId="83" xfId="0" applyFont="1" applyFill="1" applyBorder="1" applyAlignment="1">
      <alignment horizontal="center" vertical="center" wrapText="1"/>
      <protection locked="1" hidden="1"/>
    </xf>
    <xf numFmtId="0" fontId="38" fillId="0" borderId="84" xfId="0" applyFont="1" applyFill="1" applyBorder="1" applyAlignment="1">
      <alignment horizontal="center" vertical="center" wrapText="1"/>
      <protection locked="1" hidden="1"/>
    </xf>
    <xf numFmtId="0" fontId="38" fillId="10" borderId="47" xfId="0" applyFont="1" applyFill="1" applyBorder="1" applyAlignment="1">
      <alignment horizontal="center" vertical="center" wrapText="1"/>
      <protection locked="1" hidden="1"/>
    </xf>
    <xf numFmtId="0" fontId="38" fillId="10" borderId="43" xfId="0" applyFont="1" applyFill="1" applyBorder="1" applyAlignment="1">
      <alignment horizontal="center" vertical="center" wrapText="1"/>
      <protection locked="1" hidden="1"/>
    </xf>
    <xf numFmtId="0" fontId="38" fillId="10" borderId="314" xfId="0" applyFont="1" applyFill="1" applyBorder="1" applyAlignment="1">
      <alignment horizontal="center" vertical="center" wrapText="1"/>
      <protection locked="1" hidden="1"/>
    </xf>
    <xf numFmtId="0" fontId="38" fillId="18" borderId="315" xfId="0" applyFont="1" applyFill="1" applyBorder="1" applyAlignment="1">
      <alignment horizontal="center" vertical="center"/>
      <protection locked="1" hidden="1"/>
    </xf>
    <xf numFmtId="0" fontId="38" fillId="18" borderId="316" xfId="0" applyFont="1" applyFill="1" applyBorder="1" applyAlignment="1">
      <alignment horizontal="center" vertical="center"/>
      <protection locked="1" hidden="1"/>
    </xf>
    <xf numFmtId="0" fontId="38" fillId="18" borderId="317" xfId="0" applyFont="1" applyFill="1" applyBorder="1" applyAlignment="1">
      <alignment horizontal="center" vertical="center"/>
      <protection locked="1" hidden="1"/>
    </xf>
    <xf numFmtId="0" fontId="38" fillId="10" borderId="45" xfId="0" applyFont="1" applyFill="1" applyBorder="1" applyAlignment="1">
      <alignment horizontal="center" vertical="center" wrapText="1"/>
      <protection locked="1" hidden="1"/>
    </xf>
    <xf numFmtId="0" fontId="38" fillId="10" borderId="0" xfId="0" applyFont="1" applyFill="1" applyBorder="1" applyAlignment="1">
      <alignment horizontal="center" vertical="center" wrapText="1"/>
      <protection locked="1" hidden="1"/>
    </xf>
    <xf numFmtId="0" fontId="38" fillId="10" borderId="198" xfId="0" applyFont="1" applyFill="1" applyBorder="1" applyAlignment="1">
      <alignment horizontal="center" vertical="center" wrapText="1"/>
      <protection locked="1" hidden="1"/>
    </xf>
    <xf numFmtId="0" fontId="38" fillId="10" borderId="85" xfId="0" applyFont="1" applyFill="1" applyBorder="1" applyAlignment="1">
      <alignment horizontal="center" vertical="center"/>
      <protection locked="1" hidden="1"/>
    </xf>
    <xf numFmtId="0" fontId="38" fillId="10" borderId="84" xfId="0" applyFont="1" applyFill="1" applyBorder="1" applyAlignment="1">
      <alignment horizontal="center" vertical="center"/>
      <protection locked="1" hidden="1"/>
    </xf>
    <xf numFmtId="0" fontId="38" fillId="10" borderId="318" xfId="0" applyFont="1" applyFill="1" applyBorder="1" applyAlignment="1">
      <alignment horizontal="center" vertical="center"/>
      <protection locked="1" hidden="1"/>
    </xf>
    <xf numFmtId="0" fontId="38" fillId="10" borderId="320" xfId="0" applyFont="1" applyFill="1" applyBorder="1" applyAlignment="1">
      <alignment horizontal="center" vertical="center" wrapText="1"/>
      <protection locked="1" hidden="1"/>
    </xf>
    <xf numFmtId="0" fontId="38" fillId="10" borderId="246" xfId="0" applyFont="1" applyFill="1" applyBorder="1" applyAlignment="1">
      <alignment horizontal="center" vertical="center" wrapText="1"/>
      <protection locked="1" hidden="1"/>
    </xf>
    <xf numFmtId="0" fontId="38" fillId="10" borderId="321" xfId="0" applyFont="1" applyFill="1" applyBorder="1" applyAlignment="1">
      <alignment horizontal="center" vertical="center" wrapText="1"/>
      <protection locked="1" hidden="1"/>
    </xf>
    <xf numFmtId="0" fontId="38" fillId="10" borderId="322" xfId="0" applyFont="1" applyFill="1" applyBorder="1" applyAlignment="1">
      <alignment horizontal="center" vertical="center"/>
      <protection locked="1" hidden="1"/>
    </xf>
    <xf numFmtId="0" fontId="38" fillId="10" borderId="323" xfId="0" applyFont="1" applyFill="1" applyBorder="1" applyAlignment="1">
      <alignment horizontal="center" vertical="center"/>
      <protection locked="1" hidden="1"/>
    </xf>
    <xf numFmtId="0" fontId="38" fillId="10" borderId="324" xfId="0" applyFont="1" applyFill="1" applyBorder="1" applyAlignment="1">
      <alignment horizontal="center" vertical="center"/>
      <protection locked="1" hidden="1"/>
    </xf>
    <xf numFmtId="0" fontId="10" fillId="0" borderId="0" xfId="0" applyFont="1" applyBorder="1" applyAlignment="1">
      <alignment horizontal="center" vertical="bottom" wrapText="1"/>
      <protection locked="1" hidden="1"/>
    </xf>
    <xf numFmtId="0" fontId="10" fillId="0" borderId="0" xfId="0" applyFont="1" applyBorder="1" applyAlignment="1">
      <alignment horizontal="center" vertical="center" wrapText="1"/>
      <protection locked="1" hidden="1"/>
    </xf>
    <xf numFmtId="0" fontId="137" fillId="23" borderId="298" xfId="0" applyFont="1" applyFill="1" applyBorder="1" applyAlignment="1">
      <alignment horizontal="center" vertical="center" wrapText="1"/>
      <protection locked="1" hidden="1"/>
    </xf>
    <xf numFmtId="164" fontId="143" fillId="10" borderId="131" xfId="0" applyNumberFormat="1" applyFont="1" applyFill="1" applyBorder="1" applyAlignment="1">
      <alignment horizontal="center" vertical="bottom"/>
      <protection locked="1" hidden="1"/>
    </xf>
    <xf numFmtId="164" fontId="143" fillId="10" borderId="266" xfId="0" applyNumberFormat="1" applyFont="1" applyFill="1" applyBorder="1" applyAlignment="1">
      <alignment horizontal="center" vertical="bottom"/>
      <protection locked="1" hidden="1"/>
    </xf>
    <xf numFmtId="164" fontId="143" fillId="10" borderId="269" xfId="0" applyNumberFormat="1" applyFont="1" applyFill="1" applyBorder="1" applyAlignment="1">
      <alignment horizontal="center" vertical="bottom"/>
      <protection locked="1" hidden="1"/>
    </xf>
    <xf numFmtId="0" fontId="1" fillId="0" borderId="203" xfId="0" applyBorder="1" applyAlignment="1">
      <alignment vertical="bottom"/>
      <protection locked="1" hidden="1"/>
    </xf>
    <xf numFmtId="0" fontId="10" fillId="10" borderId="203" xfId="0" applyFont="1" applyFill="1" applyBorder="1" applyAlignment="1">
      <alignment horizontal="center" vertical="center" wrapText="1"/>
      <protection locked="1" hidden="1"/>
    </xf>
    <xf numFmtId="0" fontId="10" fillId="0" borderId="203" xfId="0" applyFont="1" applyBorder="1" applyAlignment="1">
      <alignment horizontal="center" vertical="bottom" wrapText="1"/>
      <protection locked="1" hidden="1"/>
    </xf>
    <xf numFmtId="0" fontId="10" fillId="0" borderId="203" xfId="0" applyFont="1" applyBorder="1" applyAlignment="1">
      <alignment horizontal="center" vertical="center" wrapText="1"/>
      <protection locked="1" hidden="1"/>
    </xf>
    <xf numFmtId="0" fontId="69" fillId="0" borderId="0" xfId="0" applyFont="1" applyAlignment="1">
      <alignment vertical="bottom" wrapText="1"/>
      <protection locked="1" hidden="1"/>
    </xf>
    <xf numFmtId="0" fontId="22" fillId="0" borderId="145" xfId="0" applyFont="1" applyBorder="1" applyAlignment="1">
      <alignment horizontal="center" vertical="center"/>
      <protection locked="1" hidden="1"/>
    </xf>
    <xf numFmtId="0" fontId="22" fillId="0" borderId="146" xfId="0" applyFont="1" applyBorder="1" applyAlignment="1">
      <alignment horizontal="center" vertical="center"/>
      <protection locked="1" hidden="1"/>
    </xf>
    <xf numFmtId="0" fontId="22" fillId="0" borderId="147" xfId="0" applyFont="1" applyBorder="1" applyAlignment="1">
      <alignment horizontal="center" vertical="center"/>
      <protection locked="1" hidden="1"/>
    </xf>
    <xf numFmtId="0" fontId="22" fillId="0" borderId="0" xfId="0" applyFont="1" applyAlignment="1">
      <alignment horizontal="center" vertical="center"/>
      <protection locked="1" hidden="1"/>
    </xf>
    <xf numFmtId="0" fontId="22" fillId="0" borderId="0" xfId="0" applyFont="1">
      <alignment vertical="center"/>
      <protection locked="1" hidden="1"/>
    </xf>
    <xf numFmtId="0" fontId="1" fillId="7" borderId="191" xfId="0" applyFill="1" applyBorder="1" applyAlignment="1">
      <alignment horizontal="center" vertical="center"/>
      <protection locked="1" hidden="1"/>
    </xf>
    <xf numFmtId="0" fontId="1" fillId="7" borderId="193" xfId="0" applyFill="1" applyBorder="1" applyAlignment="1">
      <alignment horizontal="center" vertical="center"/>
      <protection locked="1" hidden="1"/>
    </xf>
    <xf numFmtId="0" fontId="1" fillId="7" borderId="82" xfId="0" applyFill="1" applyBorder="1" applyAlignment="1">
      <alignment horizontal="center" vertical="center"/>
      <protection locked="1" hidden="1"/>
    </xf>
    <xf numFmtId="0" fontId="1" fillId="7" borderId="84" xfId="0" applyFill="1" applyBorder="1" applyAlignment="1">
      <alignment horizontal="center" vertical="center"/>
      <protection locked="1" hidden="1"/>
    </xf>
    <xf numFmtId="0" fontId="69" fillId="0" borderId="82" xfId="0" applyFont="1" applyBorder="1" applyAlignment="1">
      <alignment horizontal="center" vertical="center" wrapText="1"/>
      <protection locked="1" hidden="1"/>
    </xf>
    <xf numFmtId="0" fontId="157" fillId="0" borderId="139" xfId="0" applyFont="1" applyBorder="1" applyAlignment="1">
      <alignment horizontal="center" vertical="center"/>
      <protection locked="1" hidden="1"/>
    </xf>
    <xf numFmtId="0" fontId="157" fillId="0" borderId="0" xfId="0" applyFont="1" applyBorder="1" applyAlignment="1">
      <alignment horizontal="center" vertical="center"/>
      <protection locked="1" hidden="1"/>
    </xf>
    <xf numFmtId="0" fontId="157" fillId="0" borderId="177" xfId="0" applyFont="1" applyBorder="1" applyAlignment="1">
      <alignment horizontal="center" vertical="center"/>
      <protection locked="1" hidden="1"/>
    </xf>
    <xf numFmtId="0" fontId="157" fillId="0" borderId="0" xfId="0" applyFont="1">
      <alignment vertical="center"/>
      <protection locked="1" hidden="1"/>
    </xf>
    <xf numFmtId="0" fontId="1" fillId="7" borderId="202" xfId="0" applyFill="1" applyBorder="1" applyAlignment="1">
      <alignment horizontal="center" vertical="center"/>
      <protection locked="1" hidden="1"/>
    </xf>
    <xf numFmtId="0" fontId="1" fillId="7" borderId="203" xfId="0" applyFill="1" applyBorder="1" applyAlignment="1">
      <alignment horizontal="center" vertical="center"/>
      <protection locked="1" hidden="1"/>
    </xf>
    <xf numFmtId="0" fontId="1" fillId="7" borderId="82" xfId="0" applyFill="1" applyBorder="1" applyAlignment="1">
      <alignment horizontal="center" vertical="center"/>
      <protection locked="1" hidden="1"/>
    </xf>
    <xf numFmtId="0" fontId="1" fillId="0" borderId="82" xfId="0" applyBorder="1" applyAlignment="1">
      <alignment horizontal="center" vertical="center"/>
      <protection locked="1" hidden="1"/>
    </xf>
    <xf numFmtId="0" fontId="1" fillId="7" borderId="84" xfId="0" applyFill="1" applyBorder="1" applyAlignment="1">
      <alignment horizontal="center" vertical="center"/>
      <protection locked="1" hidden="1"/>
    </xf>
    <xf numFmtId="0" fontId="69" fillId="0" borderId="82" xfId="0" applyFont="1" applyBorder="1" applyAlignment="1">
      <alignment horizontal="center" vertical="center" wrapText="1"/>
      <protection locked="1" hidden="1"/>
    </xf>
    <xf numFmtId="0" fontId="158" fillId="0" borderId="234" xfId="0" applyFont="1" applyBorder="1" applyAlignment="1">
      <alignment horizontal="center" vertical="center"/>
      <protection locked="1" hidden="1"/>
    </xf>
    <xf numFmtId="0" fontId="158" fillId="0" borderId="218" xfId="0" applyFont="1" applyBorder="1" applyAlignment="1">
      <alignment horizontal="center" vertical="center"/>
      <protection locked="1" hidden="1"/>
    </xf>
    <xf numFmtId="0" fontId="158" fillId="0" borderId="218" xfId="0" applyFont="1" applyBorder="1" applyAlignment="1">
      <alignment horizontal="right" vertical="center"/>
      <protection locked="1" hidden="1"/>
    </xf>
    <xf numFmtId="0" fontId="158" fillId="0" borderId="233" xfId="0" applyFont="1" applyBorder="1" applyAlignment="1">
      <alignment horizontal="right" vertical="center"/>
      <protection locked="1" hidden="1"/>
    </xf>
    <xf numFmtId="0" fontId="158" fillId="0" borderId="0" xfId="0" applyFont="1">
      <alignment vertical="center"/>
      <protection locked="1" hidden="1"/>
    </xf>
    <xf numFmtId="0" fontId="1" fillId="0" borderId="0" xfId="0">
      <alignment vertical="center"/>
      <protection locked="1" hidden="1"/>
    </xf>
    <xf numFmtId="0" fontId="10" fillId="0" borderId="327" xfId="0" applyFont="1" applyBorder="1" applyAlignment="1">
      <alignment horizontal="center" vertical="center" wrapText="1"/>
      <protection locked="1" hidden="1"/>
    </xf>
    <xf numFmtId="0" fontId="10" fillId="0" borderId="328" xfId="0" applyFont="1" applyBorder="1" applyAlignment="1">
      <alignment horizontal="right" vertical="center"/>
      <protection locked="1" hidden="1"/>
    </xf>
    <xf numFmtId="0" fontId="10" fillId="0" borderId="329" xfId="0" applyFont="1" applyBorder="1" applyAlignment="1">
      <alignment horizontal="center" vertical="center"/>
      <protection locked="1" hidden="1"/>
    </xf>
    <xf numFmtId="0" fontId="10" fillId="0" borderId="187" xfId="0" applyFont="1" applyBorder="1" applyAlignment="1">
      <alignment horizontal="center" vertical="center"/>
      <protection locked="1" hidden="1"/>
    </xf>
    <xf numFmtId="0" fontId="10" fillId="0" borderId="328" xfId="0" applyFont="1" applyBorder="1" applyAlignment="1">
      <alignment horizontal="center" vertical="center"/>
      <protection locked="1" hidden="1"/>
    </xf>
    <xf numFmtId="0" fontId="10" fillId="0" borderId="145" xfId="0" applyFont="1" applyBorder="1" applyAlignment="1">
      <alignment horizontal="center" vertical="center"/>
      <protection locked="1" hidden="1"/>
    </xf>
    <xf numFmtId="0" fontId="10" fillId="0" borderId="146" xfId="0" applyFont="1" applyBorder="1" applyAlignment="1">
      <alignment horizontal="center" vertical="center"/>
      <protection locked="1" hidden="1"/>
    </xf>
    <xf numFmtId="0" fontId="10" fillId="0" borderId="147" xfId="0" applyFont="1" applyBorder="1" applyAlignment="1">
      <alignment horizontal="center" vertical="center"/>
      <protection locked="1" hidden="1"/>
    </xf>
    <xf numFmtId="0" fontId="10" fillId="0" borderId="330" xfId="0" applyFont="1" applyBorder="1" applyAlignment="1">
      <alignment horizontal="center" vertical="center" wrapText="1"/>
      <protection locked="1" hidden="1"/>
    </xf>
    <xf numFmtId="0" fontId="10" fillId="0" borderId="196" xfId="0" applyFont="1" applyBorder="1" applyAlignment="1">
      <alignment horizontal="right" vertical="center"/>
      <protection locked="1" hidden="1"/>
    </xf>
    <xf numFmtId="0" fontId="19" fillId="0" borderId="188" xfId="0" applyFont="1" applyBorder="1" applyAlignment="1">
      <alignment horizontal="center" vertical="center" textRotation="90"/>
      <protection locked="1" hidden="1"/>
    </xf>
    <xf numFmtId="0" fontId="19" fillId="0" borderId="82" xfId="0" applyFont="1" applyBorder="1" applyAlignment="1">
      <alignment horizontal="center" vertical="center" textRotation="90"/>
      <protection locked="1" hidden="1"/>
    </xf>
    <xf numFmtId="0" fontId="60" fillId="0" borderId="85" xfId="0" applyFont="1" applyBorder="1" applyAlignment="1">
      <alignment horizontal="center" vertical="center" textRotation="90"/>
      <protection locked="1" hidden="1"/>
    </xf>
    <xf numFmtId="0" fontId="60" fillId="0" borderId="189" xfId="0" applyFont="1" applyBorder="1" applyAlignment="1">
      <alignment horizontal="center" vertical="center" textRotation="90"/>
      <protection locked="1" hidden="1"/>
    </xf>
    <xf numFmtId="0" fontId="10" fillId="0" borderId="331" xfId="0" applyFont="1" applyBorder="1" applyAlignment="1">
      <alignment horizontal="center" vertical="center" wrapText="1"/>
      <protection locked="1" hidden="1"/>
    </xf>
    <xf numFmtId="0" fontId="10" fillId="0" borderId="213" xfId="0" applyFont="1" applyBorder="1" applyAlignment="1">
      <alignment vertical="bottom"/>
      <protection locked="1" hidden="1"/>
    </xf>
    <xf numFmtId="0" fontId="19" fillId="0" borderId="208" xfId="0" applyFont="1" applyBorder="1" applyAlignment="1">
      <alignment horizontal="center" vertical="center" textRotation="90"/>
      <protection locked="1" hidden="1"/>
    </xf>
    <xf numFmtId="0" fontId="19" fillId="0" borderId="209" xfId="0" applyFont="1" applyBorder="1" applyAlignment="1">
      <alignment horizontal="center" vertical="center" textRotation="90"/>
      <protection locked="1" hidden="1"/>
    </xf>
    <xf numFmtId="0" fontId="60" fillId="0" borderId="210" xfId="0" applyFont="1" applyBorder="1" applyAlignment="1">
      <alignment horizontal="center" vertical="center" textRotation="90"/>
      <protection locked="1" hidden="1"/>
    </xf>
    <xf numFmtId="0" fontId="60" fillId="0" borderId="215" xfId="0" applyFont="1" applyBorder="1" applyAlignment="1">
      <alignment horizontal="center" vertical="center" textRotation="90"/>
      <protection locked="1" hidden="1"/>
    </xf>
    <xf numFmtId="0" fontId="10" fillId="0" borderId="332" xfId="0" applyFont="1" applyBorder="1" applyAlignment="1">
      <alignment horizontal="center" vertical="center"/>
      <protection locked="1" hidden="1"/>
    </xf>
    <xf numFmtId="0" fontId="10" fillId="0" borderId="205" xfId="0" applyFont="1" applyBorder="1" applyAlignment="1">
      <alignment horizontal="center" vertical="center"/>
      <protection locked="1" hidden="1"/>
    </xf>
    <xf numFmtId="0" fontId="10" fillId="0" borderId="207" xfId="0" applyFont="1" applyBorder="1" applyAlignment="1">
      <alignment horizontal="center" vertical="center"/>
      <protection locked="1" hidden="1"/>
    </xf>
    <xf numFmtId="0" fontId="10" fillId="0" borderId="99" xfId="0" applyFont="1" applyBorder="1" applyAlignment="1">
      <alignment horizontal="center" vertical="center"/>
      <protection locked="1" hidden="1"/>
    </xf>
    <xf numFmtId="0" fontId="19" fillId="0" borderId="202" xfId="0" applyFont="1" applyBorder="1" applyAlignment="1">
      <alignment horizontal="center" vertical="center"/>
      <protection locked="1" hidden="1"/>
    </xf>
    <xf numFmtId="0" fontId="19" fillId="0" borderId="206" xfId="0" applyFont="1" applyBorder="1" applyAlignment="1">
      <alignment horizontal="center" vertical="center"/>
      <protection locked="1" hidden="1"/>
    </xf>
    <xf numFmtId="0" fontId="93" fillId="0" borderId="206" xfId="0" applyFont="1" applyBorder="1" applyAlignment="1">
      <alignment horizontal="center" vertical="center"/>
      <protection locked="1" hidden="1"/>
    </xf>
    <xf numFmtId="0" fontId="10" fillId="0" borderId="330" xfId="0" applyFont="1" applyBorder="1" applyAlignment="1">
      <alignment horizontal="center" vertical="center"/>
      <protection locked="1" hidden="1"/>
    </xf>
    <xf numFmtId="0" fontId="10" fillId="0" borderId="196" xfId="0" applyFont="1" applyBorder="1" applyAlignment="1">
      <alignment horizontal="center" vertical="center"/>
      <protection locked="1" hidden="1"/>
    </xf>
    <xf numFmtId="0" fontId="10" fillId="0" borderId="188" xfId="0" applyFont="1" applyBorder="1" applyAlignment="1">
      <alignment horizontal="center" vertical="center"/>
      <protection locked="1" hidden="1"/>
    </xf>
    <xf numFmtId="0" fontId="10" fillId="0" borderId="82" xfId="0" applyFont="1" applyBorder="1" applyAlignment="1">
      <alignment horizontal="center" vertical="center"/>
      <protection locked="1" hidden="1"/>
    </xf>
    <xf numFmtId="0" fontId="19" fillId="0" borderId="85" xfId="0" applyFont="1" applyBorder="1" applyAlignment="1">
      <alignment horizontal="center" vertical="center"/>
      <protection locked="1" hidden="1"/>
    </xf>
    <xf numFmtId="0" fontId="19" fillId="0" borderId="189" xfId="0" applyFont="1" applyBorder="1" applyAlignment="1">
      <alignment horizontal="center" vertical="center"/>
      <protection locked="1" hidden="1"/>
    </xf>
    <xf numFmtId="0" fontId="93" fillId="0" borderId="189" xfId="0" applyFont="1" applyBorder="1" applyAlignment="1">
      <alignment horizontal="center" vertical="center"/>
      <protection locked="1" hidden="1"/>
    </xf>
    <xf numFmtId="0" fontId="10" fillId="0" borderId="333" xfId="0" applyFont="1" applyBorder="1" applyAlignment="1">
      <alignment horizontal="center" vertical="center"/>
      <protection locked="1" hidden="1"/>
    </xf>
    <xf numFmtId="0" fontId="10" fillId="0" borderId="194" xfId="0" applyFont="1" applyBorder="1" applyAlignment="1">
      <alignment horizontal="center" vertical="center"/>
      <protection locked="1" hidden="1"/>
    </xf>
    <xf numFmtId="0" fontId="10" fillId="0" borderId="201" xfId="0" applyFont="1" applyBorder="1" applyAlignment="1">
      <alignment horizontal="center" vertical="center"/>
      <protection locked="1" hidden="1"/>
    </xf>
    <xf numFmtId="0" fontId="10" fillId="0" borderId="86" xfId="0" applyFont="1" applyBorder="1" applyAlignment="1">
      <alignment horizontal="center" vertical="center"/>
      <protection locked="1" hidden="1"/>
    </xf>
    <xf numFmtId="0" fontId="19" fillId="0" borderId="200" xfId="0" applyFont="1" applyBorder="1" applyAlignment="1">
      <alignment horizontal="center" vertical="center"/>
      <protection locked="1" hidden="1"/>
    </xf>
    <xf numFmtId="0" fontId="93" fillId="0" borderId="200" xfId="0" applyFont="1" applyBorder="1" applyAlignment="1">
      <alignment horizontal="center" vertical="center"/>
      <protection locked="1" hidden="1"/>
    </xf>
    <xf numFmtId="0" fontId="42" fillId="23" borderId="334" xfId="0" applyFont="1" applyFill="1" applyBorder="1" applyAlignment="1">
      <alignment horizontal="center" vertical="center"/>
      <protection locked="1" hidden="1"/>
    </xf>
    <xf numFmtId="0" fontId="42" fillId="23" borderId="335" xfId="0" applyFont="1" applyFill="1" applyBorder="1" applyAlignment="1">
      <alignment horizontal="center" vertical="center"/>
      <protection locked="1" hidden="1"/>
    </xf>
    <xf numFmtId="0" fontId="18" fillId="23" borderId="336" xfId="0" applyFont="1" applyFill="1" applyBorder="1" applyAlignment="1">
      <alignment horizontal="center" vertical="center" textRotation="90"/>
      <protection locked="1" hidden="1"/>
    </xf>
    <xf numFmtId="0" fontId="18" fillId="23" borderId="337" xfId="0" applyFont="1" applyFill="1" applyBorder="1" applyAlignment="1">
      <alignment horizontal="center" vertical="center" textRotation="90"/>
      <protection locked="1" hidden="1"/>
    </xf>
    <xf numFmtId="0" fontId="42" fillId="23" borderId="338" xfId="0" applyFont="1" applyFill="1" applyBorder="1" applyAlignment="1">
      <alignment horizontal="center" vertical="center" textRotation="90"/>
      <protection locked="1" hidden="1"/>
    </xf>
    <xf numFmtId="0" fontId="42" fillId="23" borderId="339" xfId="0" applyFont="1" applyFill="1" applyBorder="1" applyAlignment="1">
      <alignment horizontal="center" vertical="center" textRotation="90"/>
      <protection locked="1" hidden="1"/>
    </xf>
    <xf numFmtId="0" fontId="77" fillId="23" borderId="339" xfId="0" applyFont="1" applyFill="1" applyBorder="1" applyAlignment="1">
      <alignment horizontal="center" vertical="center" textRotation="90"/>
      <protection locked="1" hidden="1"/>
    </xf>
    <xf numFmtId="0" fontId="42" fillId="10" borderId="237" xfId="0" applyFont="1" applyFill="1" applyBorder="1" applyAlignment="1">
      <alignment horizontal="center" vertical="center"/>
      <protection locked="1" hidden="1"/>
    </xf>
    <xf numFmtId="0" fontId="42" fillId="10" borderId="0" xfId="0" applyFont="1" applyFill="1" applyBorder="1" applyAlignment="1">
      <alignment horizontal="center" vertical="center"/>
      <protection locked="1" hidden="1"/>
    </xf>
    <xf numFmtId="0" fontId="158" fillId="0" borderId="139" xfId="0" applyFont="1" applyBorder="1" applyAlignment="1">
      <alignment horizontal="center" vertical="center"/>
      <protection locked="1" hidden="1"/>
    </xf>
    <xf numFmtId="0" fontId="158" fillId="0" borderId="0" xfId="0" applyFont="1" applyBorder="1" applyAlignment="1">
      <alignment horizontal="center" vertical="center"/>
      <protection locked="1" hidden="1"/>
    </xf>
    <xf numFmtId="0" fontId="19" fillId="0" borderId="182" xfId="0" applyFont="1" applyBorder="1" applyAlignment="1">
      <alignment horizontal="center" vertical="center" wrapText="1"/>
      <protection locked="1" hidden="1"/>
    </xf>
    <xf numFmtId="0" fontId="19" fillId="0" borderId="184" xfId="0" applyFont="1" applyBorder="1" applyAlignment="1">
      <alignment horizontal="center" vertical="center"/>
      <protection locked="1" hidden="1"/>
    </xf>
    <xf numFmtId="0" fontId="19" fillId="0" borderId="182" xfId="0" applyFont="1" applyBorder="1" applyAlignment="1">
      <alignment horizontal="center" vertical="center"/>
      <protection locked="1" hidden="1"/>
    </xf>
    <xf numFmtId="0" fontId="19" fillId="0" borderId="183" xfId="0" applyFont="1" applyBorder="1" applyAlignment="1">
      <alignment horizontal="center" vertical="center"/>
      <protection locked="1" hidden="1"/>
    </xf>
    <xf numFmtId="0" fontId="19" fillId="0" borderId="185" xfId="0" applyFont="1" applyBorder="1" applyAlignment="1">
      <alignment horizontal="center" vertical="center"/>
      <protection locked="1" hidden="1"/>
    </xf>
    <xf numFmtId="0" fontId="19" fillId="0" borderId="188" xfId="0" applyFont="1" applyBorder="1" applyAlignment="1">
      <alignment horizontal="center" vertical="center" wrapText="1"/>
      <protection locked="1" hidden="1"/>
    </xf>
    <xf numFmtId="0" fontId="19" fillId="0" borderId="85" xfId="0" applyFont="1" applyBorder="1" applyAlignment="1">
      <alignment horizontal="center" vertical="center"/>
      <protection locked="1" hidden="1"/>
    </xf>
    <xf numFmtId="0" fontId="19" fillId="0" borderId="188" xfId="0" applyFont="1" applyBorder="1" applyAlignment="1">
      <alignment horizontal="center" vertical="center"/>
      <protection locked="1" hidden="1"/>
    </xf>
    <xf numFmtId="0" fontId="19" fillId="0" borderId="82" xfId="0" applyFont="1" applyBorder="1" applyAlignment="1">
      <alignment horizontal="center" vertical="center"/>
      <protection locked="1" hidden="1"/>
    </xf>
    <xf numFmtId="0" fontId="19" fillId="0" borderId="189" xfId="0" applyFont="1" applyBorder="1" applyAlignment="1">
      <alignment horizontal="center" vertical="center"/>
      <protection locked="1" hidden="1"/>
    </xf>
    <xf numFmtId="0" fontId="19" fillId="0" borderId="208" xfId="0" applyFont="1" applyBorder="1" applyAlignment="1">
      <alignment horizontal="center" vertical="center" wrapText="1"/>
      <protection locked="1" hidden="1"/>
    </xf>
    <xf numFmtId="0" fontId="19" fillId="0" borderId="210" xfId="0" applyFont="1" applyBorder="1" applyAlignment="1">
      <alignment horizontal="center" vertical="center"/>
      <protection locked="1" hidden="1"/>
    </xf>
    <xf numFmtId="0" fontId="19" fillId="0" borderId="208" xfId="0" applyFont="1" applyBorder="1" applyAlignment="1">
      <alignment horizontal="center" vertical="center"/>
      <protection locked="1" hidden="1"/>
    </xf>
    <xf numFmtId="0" fontId="19" fillId="0" borderId="209" xfId="0" applyFont="1" applyBorder="1" applyAlignment="1">
      <alignment horizontal="center" vertical="center"/>
      <protection locked="1" hidden="1"/>
    </xf>
    <xf numFmtId="0" fontId="19" fillId="0" borderId="215" xfId="0" applyFont="1" applyBorder="1" applyAlignment="1">
      <alignment horizontal="center" vertical="center"/>
      <protection locked="1" hidden="1"/>
    </xf>
    <xf numFmtId="0" fontId="10" fillId="0" borderId="202" xfId="0" applyFont="1" applyBorder="1" applyAlignment="1">
      <alignment horizontal="center" vertical="center"/>
      <protection locked="1" hidden="1"/>
    </xf>
    <xf numFmtId="0" fontId="10" fillId="0" borderId="207" xfId="0" applyFont="1" applyBorder="1" applyAlignment="1">
      <alignment horizontal="center" vertical="bottom"/>
      <protection locked="1" hidden="1"/>
    </xf>
    <xf numFmtId="0" fontId="10" fillId="0" borderId="99" xfId="0" applyFont="1" applyBorder="1" applyAlignment="1">
      <alignment horizontal="center" vertical="bottom"/>
      <protection locked="1" hidden="1"/>
    </xf>
    <xf numFmtId="0" fontId="10" fillId="0" borderId="206" xfId="0" applyFont="1" applyBorder="1" applyAlignment="1">
      <alignment horizontal="center" vertical="bottom"/>
      <protection locked="1" hidden="1"/>
    </xf>
    <xf numFmtId="0" fontId="43" fillId="0" borderId="207" xfId="0" applyFont="1" applyBorder="1" applyAlignment="1">
      <alignment horizontal="center" vertical="bottom"/>
      <protection locked="1" hidden="1"/>
    </xf>
    <xf numFmtId="0" fontId="43" fillId="0" borderId="99" xfId="0" applyFont="1" applyBorder="1" applyAlignment="1">
      <alignment horizontal="center" vertical="bottom"/>
      <protection locked="1" hidden="1"/>
    </xf>
    <xf numFmtId="0" fontId="43" fillId="0" borderId="206" xfId="0" applyFont="1" applyBorder="1" applyAlignment="1">
      <alignment horizontal="center" vertical="bottom"/>
      <protection locked="1" hidden="1"/>
    </xf>
    <xf numFmtId="0" fontId="10" fillId="0" borderId="85" xfId="0" applyFont="1" applyBorder="1" applyAlignment="1">
      <alignment horizontal="center" vertical="center"/>
      <protection locked="1" hidden="1"/>
    </xf>
    <xf numFmtId="0" fontId="10" fillId="0" borderId="191" xfId="0" applyFont="1" applyBorder="1" applyAlignment="1">
      <alignment horizontal="center" vertical="center"/>
      <protection locked="1" hidden="1"/>
    </xf>
    <xf numFmtId="0" fontId="159" fillId="0" borderId="0" xfId="0" applyFont="1">
      <alignment vertical="center"/>
      <protection locked="1" hidden="1"/>
    </xf>
    <xf numFmtId="0" fontId="41" fillId="0" borderId="336" xfId="0" applyFont="1" applyBorder="1" applyAlignment="1">
      <alignment horizontal="center" vertical="center"/>
      <protection locked="1" hidden="1"/>
    </xf>
    <xf numFmtId="0" fontId="41" fillId="0" borderId="338" xfId="0" applyFont="1" applyBorder="1" applyAlignment="1">
      <alignment horizontal="center" vertical="center"/>
      <protection locked="1" hidden="1"/>
    </xf>
    <xf numFmtId="0" fontId="41" fillId="0" borderId="337" xfId="0" applyFont="1" applyBorder="1" applyAlignment="1">
      <alignment horizontal="center" vertical="center"/>
      <protection locked="1" hidden="1"/>
    </xf>
    <xf numFmtId="0" fontId="41" fillId="0" borderId="339" xfId="0" applyFont="1" applyBorder="1" applyAlignment="1">
      <alignment horizontal="center" vertical="center"/>
      <protection locked="1" hidden="1"/>
    </xf>
    <xf numFmtId="0" fontId="160" fillId="0" borderId="336" xfId="0" applyFont="1" applyBorder="1" applyAlignment="1">
      <alignment horizontal="center" vertical="center"/>
      <protection locked="1" hidden="1"/>
    </xf>
    <xf numFmtId="0" fontId="160" fillId="0" borderId="337" xfId="0" applyFont="1" applyBorder="1" applyAlignment="1">
      <alignment horizontal="center" vertical="center"/>
      <protection locked="1" hidden="1"/>
    </xf>
    <xf numFmtId="0" fontId="160" fillId="0" borderId="339" xfId="0" applyFont="1" applyBorder="1" applyAlignment="1">
      <alignment horizontal="center" vertical="center"/>
      <protection locked="1" hidden="1"/>
    </xf>
    <xf numFmtId="0" fontId="159" fillId="0" borderId="82" xfId="0" applyFont="1" applyBorder="1" applyAlignment="1">
      <alignment horizontal="center" vertical="center"/>
      <protection locked="1" hidden="1"/>
    </xf>
    <xf numFmtId="0" fontId="159" fillId="7" borderId="82" xfId="0" applyFont="1" applyFill="1" applyBorder="1" applyAlignment="1">
      <alignment horizontal="center" vertical="center"/>
      <protection locked="1" hidden="1"/>
    </xf>
    <xf numFmtId="0" fontId="159" fillId="7" borderId="84" xfId="0" applyFont="1" applyFill="1" applyBorder="1" applyAlignment="1">
      <alignment horizontal="center" vertical="center"/>
      <protection locked="1" hidden="1"/>
    </xf>
    <xf numFmtId="0" fontId="159" fillId="0" borderId="85" xfId="0" applyFont="1" applyBorder="1" applyAlignment="1">
      <alignment horizontal="center" vertical="center"/>
      <protection locked="1" hidden="1"/>
    </xf>
    <xf numFmtId="0" fontId="159" fillId="0" borderId="84" xfId="0" applyFont="1" applyBorder="1" applyAlignment="1">
      <alignment horizontal="center" vertical="center"/>
      <protection locked="1" hidden="1"/>
    </xf>
    <xf numFmtId="0" fontId="159" fillId="0" borderId="82" xfId="0" applyFont="1" applyBorder="1" applyAlignment="1">
      <alignment horizontal="center" vertical="center" wrapText="1"/>
      <protection locked="1" hidden="1"/>
    </xf>
    <xf numFmtId="0" fontId="10" fillId="0" borderId="0" xfId="0" applyFont="1" applyAlignment="1">
      <alignment horizontal="center" vertical="bottom"/>
      <protection locked="1" hidden="1"/>
    </xf>
    <xf numFmtId="0" fontId="1" fillId="0" borderId="86" xfId="0" applyBorder="1" applyAlignment="1">
      <alignment horizontal="center" vertical="center"/>
      <protection locked="1" hidden="1"/>
    </xf>
    <xf numFmtId="0" fontId="1" fillId="0" borderId="191" xfId="0" applyBorder="1" applyAlignment="1">
      <alignment horizontal="center" vertical="center"/>
      <protection locked="1" hidden="1"/>
    </xf>
    <xf numFmtId="0" fontId="1" fillId="7" borderId="86" xfId="0" applyFill="1" applyBorder="1" applyAlignment="1">
      <alignment horizontal="center" vertical="center"/>
      <protection locked="1" hidden="1"/>
    </xf>
    <xf numFmtId="0" fontId="1" fillId="7" borderId="192" xfId="0" applyFill="1" applyBorder="1" applyAlignment="1">
      <alignment horizontal="center" vertical="center"/>
      <protection locked="1" hidden="1"/>
    </xf>
    <xf numFmtId="0" fontId="1" fillId="0" borderId="192" xfId="0" applyBorder="1" applyAlignment="1">
      <alignment horizontal="center" vertical="center"/>
      <protection locked="1" hidden="1"/>
    </xf>
    <xf numFmtId="0" fontId="1" fillId="0" borderId="182" xfId="0" applyBorder="1" applyAlignment="1">
      <alignment horizontal="center" vertical="bottom"/>
      <protection locked="1" hidden="1"/>
    </xf>
    <xf numFmtId="0" fontId="1" fillId="0" borderId="183" xfId="0" applyBorder="1" applyAlignment="1">
      <alignment horizontal="center" vertical="bottom"/>
      <protection locked="1" hidden="1"/>
    </xf>
    <xf numFmtId="0" fontId="1" fillId="7" borderId="183" xfId="0" applyFill="1" applyBorder="1" applyAlignment="1">
      <alignment horizontal="center" vertical="center"/>
      <protection locked="1" hidden="1"/>
    </xf>
    <xf numFmtId="0" fontId="1" fillId="0" borderId="183" xfId="0" applyBorder="1" applyAlignment="1">
      <alignment horizontal="center" vertical="center"/>
      <protection locked="1" hidden="1"/>
    </xf>
    <xf numFmtId="0" fontId="1" fillId="7" borderId="185" xfId="0" applyFill="1" applyBorder="1" applyAlignment="1">
      <alignment horizontal="center" vertical="center"/>
      <protection locked="1" hidden="1"/>
    </xf>
    <xf numFmtId="0" fontId="1" fillId="0" borderId="188" xfId="0" applyBorder="1" applyAlignment="1">
      <alignment horizontal="center" vertical="bottom"/>
      <protection locked="1" hidden="1"/>
    </xf>
    <xf numFmtId="0" fontId="1" fillId="7" borderId="189" xfId="0" applyFill="1" applyBorder="1" applyAlignment="1">
      <alignment horizontal="center" vertical="center"/>
      <protection locked="1" hidden="1"/>
    </xf>
    <xf numFmtId="0" fontId="69" fillId="0" borderId="0" xfId="0" applyFont="1" applyAlignment="1">
      <alignment horizontal="center" vertical="center" wrapText="1"/>
      <protection locked="1" hidden="1"/>
    </xf>
    <xf numFmtId="0" fontId="161" fillId="0" borderId="188" xfId="0" applyFont="1" applyBorder="1" applyAlignment="1">
      <alignment horizontal="center" vertical="bottom"/>
      <protection locked="1" hidden="1"/>
    </xf>
    <xf numFmtId="0" fontId="161" fillId="0" borderId="82" xfId="0" applyFont="1" applyBorder="1" applyAlignment="1">
      <alignment horizontal="center" vertical="bottom"/>
      <protection locked="1" hidden="1"/>
    </xf>
    <xf numFmtId="0" fontId="161" fillId="7" borderId="82" xfId="0" applyFont="1" applyFill="1" applyBorder="1" applyAlignment="1">
      <alignment horizontal="center" vertical="center"/>
      <protection locked="1" hidden="1"/>
    </xf>
    <xf numFmtId="0" fontId="161" fillId="0" borderId="82" xfId="0" applyFont="1" applyBorder="1" applyAlignment="1">
      <alignment horizontal="center" vertical="center"/>
      <protection locked="1" hidden="1"/>
    </xf>
    <xf numFmtId="0" fontId="161" fillId="7" borderId="189" xfId="0" applyFont="1" applyFill="1" applyBorder="1" applyAlignment="1">
      <alignment horizontal="center" vertical="center"/>
      <protection locked="1" hidden="1"/>
    </xf>
    <xf numFmtId="0" fontId="161" fillId="0" borderId="0" xfId="0" applyFont="1" applyAlignment="1">
      <alignment horizontal="center" vertical="center"/>
      <protection locked="1" hidden="1"/>
    </xf>
    <xf numFmtId="0" fontId="1" fillId="0" borderId="208" xfId="0" applyBorder="1" applyAlignment="1">
      <alignment horizontal="center" vertical="bottom"/>
      <protection locked="1" hidden="1"/>
    </xf>
    <xf numFmtId="0" fontId="1" fillId="0" borderId="209" xfId="0" applyBorder="1" applyAlignment="1">
      <alignment horizontal="center" vertical="bottom"/>
      <protection locked="1" hidden="1"/>
    </xf>
    <xf numFmtId="0" fontId="1" fillId="0" borderId="209" xfId="0" applyBorder="1" applyAlignment="1">
      <alignment horizontal="center" vertical="bottom"/>
      <protection locked="1" hidden="1"/>
    </xf>
    <xf numFmtId="0" fontId="1" fillId="7" borderId="209" xfId="0" applyFill="1" applyBorder="1" applyAlignment="1">
      <alignment horizontal="center" vertical="center"/>
      <protection locked="1" hidden="1"/>
    </xf>
    <xf numFmtId="0" fontId="1" fillId="0" borderId="209" xfId="0" applyBorder="1" applyAlignment="1">
      <alignment horizontal="center" vertical="center"/>
      <protection locked="1" hidden="1"/>
    </xf>
    <xf numFmtId="0" fontId="1" fillId="7" borderId="215" xfId="0" applyFill="1" applyBorder="1" applyAlignment="1">
      <alignment horizontal="center" vertical="center"/>
      <protection locked="1" hidden="1"/>
    </xf>
    <xf numFmtId="0" fontId="69" fillId="0" borderId="0" xfId="0" applyFont="1" applyAlignment="1">
      <alignment horizontal="center" vertical="bottom" wrapText="1"/>
      <protection locked="1" hidden="1"/>
    </xf>
    <xf numFmtId="0" fontId="1" fillId="0" borderId="0" xfId="0" applyAlignment="1">
      <alignment horizontal="center" vertical="center"/>
      <protection locked="1" hidden="1"/>
    </xf>
    <xf numFmtId="0" fontId="30" fillId="10" borderId="0" xfId="0" applyFont="1" applyFill="1" applyBorder="1" applyAlignment="1">
      <alignment horizontal="center" vertical="center" wrapText="1"/>
      <protection locked="1" hidden="1"/>
    </xf>
    <xf numFmtId="0" fontId="6" fillId="10" borderId="44" xfId="0" applyFont="1" applyFill="1" applyBorder="1" applyAlignment="1">
      <alignment horizontal="center" vertical="center" wrapText="1" textRotation="90"/>
      <protection locked="1" hidden="1"/>
    </xf>
    <xf numFmtId="0" fontId="63" fillId="0" borderId="47" xfId="0" applyFont="1" applyFill="1" applyBorder="1" applyAlignment="1">
      <alignment horizontal="center" vertical="center" wrapText="1"/>
      <protection locked="1" hidden="1"/>
    </xf>
    <xf numFmtId="0" fontId="63" fillId="0" borderId="43" xfId="0" applyFont="1" applyFill="1" applyBorder="1" applyAlignment="1">
      <alignment horizontal="center" vertical="center" wrapText="1"/>
      <protection locked="1" hidden="1"/>
    </xf>
    <xf numFmtId="0" fontId="63" fillId="0" borderId="50" xfId="0" applyFont="1" applyFill="1" applyBorder="1" applyAlignment="1">
      <alignment horizontal="center" vertical="center" wrapText="1"/>
      <protection locked="1" hidden="1"/>
    </xf>
    <xf numFmtId="0" fontId="1" fillId="0" borderId="44" xfId="0" applyBorder="1" applyAlignment="1">
      <alignment vertical="bottom"/>
      <protection locked="1" hidden="1"/>
    </xf>
    <xf numFmtId="0" fontId="114" fillId="16" borderId="47" xfId="0" applyFont="1" applyFill="1" applyBorder="1" applyAlignment="1">
      <alignment horizontal="center" vertical="center" wrapText="1"/>
      <protection locked="1" hidden="1"/>
    </xf>
    <xf numFmtId="0" fontId="114" fillId="16" borderId="43" xfId="0" applyFont="1" applyFill="1" applyBorder="1" applyAlignment="1">
      <alignment horizontal="center" vertical="center" wrapText="1"/>
      <protection locked="1" hidden="1"/>
    </xf>
    <xf numFmtId="0" fontId="162" fillId="16" borderId="43" xfId="0" applyFont="1" applyFill="1" applyBorder="1" applyAlignment="1">
      <alignment horizontal="center" vertical="center" wrapText="1"/>
      <protection locked="1" hidden="1"/>
    </xf>
    <xf numFmtId="0" fontId="163" fillId="16" borderId="43" xfId="0" applyFont="1" applyFill="1" applyBorder="1" applyAlignment="1">
      <alignment horizontal="center" vertical="center"/>
      <protection locked="1" hidden="1"/>
    </xf>
    <xf numFmtId="0" fontId="163" fillId="16" borderId="50" xfId="0" applyFont="1" applyFill="1" applyBorder="1" applyAlignment="1">
      <alignment horizontal="center" vertical="center"/>
      <protection locked="1" hidden="1"/>
    </xf>
    <xf numFmtId="0" fontId="114" fillId="16" borderId="51" xfId="0" applyFont="1" applyFill="1" applyBorder="1" applyAlignment="1">
      <alignment horizontal="center" vertical="center" wrapText="1"/>
      <protection locked="1" hidden="1"/>
    </xf>
    <xf numFmtId="0" fontId="114" fillId="16" borderId="46" xfId="0" applyFont="1" applyFill="1" applyBorder="1" applyAlignment="1">
      <alignment horizontal="center" vertical="center" wrapText="1"/>
      <protection locked="1" hidden="1"/>
    </xf>
    <xf numFmtId="0" fontId="117" fillId="16" borderId="46" xfId="0" applyFont="1" applyFill="1" applyBorder="1" applyAlignment="1">
      <alignment horizontal="center" vertical="center" wrapText="1"/>
      <protection locked="1" hidden="1"/>
    </xf>
    <xf numFmtId="0" fontId="117" fillId="16" borderId="52" xfId="0" applyFont="1" applyFill="1" applyBorder="1" applyAlignment="1">
      <alignment horizontal="center" vertical="center" wrapText="1"/>
      <protection locked="1" hidden="1"/>
    </xf>
    <xf numFmtId="0" fontId="118" fillId="0" borderId="58" xfId="0" applyFont="1" applyFill="1" applyBorder="1" applyAlignment="1">
      <alignment horizontal="center" vertical="bottom" wrapText="1"/>
      <protection locked="1" hidden="1"/>
    </xf>
    <xf numFmtId="0" fontId="164" fillId="0" borderId="45" xfId="0" applyFont="1" applyFill="1" applyBorder="1" applyAlignment="1">
      <alignment horizontal="center" vertical="center" wrapText="1"/>
      <protection locked="1" hidden="1"/>
    </xf>
    <xf numFmtId="0" fontId="164" fillId="0" borderId="0" xfId="0" applyFont="1" applyFill="1" applyBorder="1" applyAlignment="1">
      <alignment horizontal="center" vertical="center" wrapText="1"/>
      <protection locked="1" hidden="1"/>
    </xf>
    <xf numFmtId="0" fontId="164" fillId="0" borderId="44" xfId="0" applyFont="1" applyFill="1" applyBorder="1" applyAlignment="1">
      <alignment horizontal="center" vertical="center" wrapText="1"/>
      <protection locked="1" hidden="1"/>
    </xf>
    <xf numFmtId="0" fontId="165" fillId="0" borderId="45" xfId="0" applyFont="1" applyFill="1" applyBorder="1" applyAlignment="1">
      <alignment horizontal="center" vertical="center" wrapText="1"/>
      <protection locked="1" hidden="1"/>
    </xf>
    <xf numFmtId="0" fontId="165" fillId="0" borderId="0" xfId="0" applyFont="1" applyFill="1" applyBorder="1" applyAlignment="1">
      <alignment horizontal="center" vertical="center" wrapText="1"/>
      <protection locked="1" hidden="1"/>
    </xf>
    <xf numFmtId="0" fontId="166" fillId="0" borderId="0" xfId="0" applyFont="1" applyBorder="1" applyAlignment="1">
      <alignment horizontal="left" vertical="center"/>
      <protection locked="1" hidden="1"/>
    </xf>
    <xf numFmtId="0" fontId="166" fillId="0" borderId="44" xfId="0" applyFont="1" applyBorder="1" applyAlignment="1">
      <alignment horizontal="left" vertical="center"/>
      <protection locked="1" hidden="1"/>
    </xf>
    <xf numFmtId="0" fontId="167" fillId="0" borderId="45" xfId="0" applyFont="1" applyFill="1" applyBorder="1" applyAlignment="1">
      <alignment horizontal="right" vertical="center" wrapText="1"/>
      <protection locked="1" hidden="1"/>
    </xf>
    <xf numFmtId="0" fontId="167" fillId="0" borderId="0" xfId="0" applyFont="1" applyFill="1" applyBorder="1" applyAlignment="1">
      <alignment horizontal="right" vertical="center" wrapText="1"/>
      <protection locked="1" hidden="1"/>
    </xf>
    <xf numFmtId="166" fontId="168" fillId="0" borderId="0" xfId="0" applyNumberFormat="1" applyFont="1" applyBorder="1" applyAlignment="1">
      <alignment horizontal="left" vertical="center"/>
      <protection locked="1" hidden="1"/>
    </xf>
    <xf numFmtId="166" fontId="168" fillId="0" borderId="44" xfId="0" applyNumberFormat="1" applyFont="1" applyBorder="1" applyAlignment="1">
      <alignment horizontal="left" vertical="center"/>
      <protection locked="1" hidden="1"/>
    </xf>
    <xf numFmtId="0" fontId="118" fillId="0" borderId="69" xfId="0" applyFont="1" applyFill="1" applyBorder="1" applyAlignment="1">
      <alignment horizontal="center" vertical="bottom" wrapText="1"/>
      <protection locked="1" hidden="1"/>
    </xf>
    <xf numFmtId="0" fontId="1" fillId="0" borderId="44" xfId="0" applyBorder="1" applyAlignment="1">
      <alignment horizontal="center" vertical="bottom"/>
      <protection locked="1" hidden="1"/>
    </xf>
    <xf numFmtId="0" fontId="164" fillId="0" borderId="51" xfId="0" applyFont="1" applyFill="1" applyBorder="1" applyAlignment="1">
      <alignment horizontal="center" vertical="center" wrapText="1"/>
      <protection locked="1" hidden="1"/>
    </xf>
    <xf numFmtId="0" fontId="164" fillId="0" borderId="46" xfId="0" applyFont="1" applyFill="1" applyBorder="1" applyAlignment="1">
      <alignment horizontal="center" vertical="center" wrapText="1"/>
      <protection locked="1" hidden="1"/>
    </xf>
    <xf numFmtId="0" fontId="164" fillId="0" borderId="52" xfId="0" applyFont="1" applyFill="1" applyBorder="1" applyAlignment="1">
      <alignment horizontal="center" vertical="center" wrapText="1"/>
      <protection locked="1" hidden="1"/>
    </xf>
    <xf numFmtId="0" fontId="165" fillId="0" borderId="51" xfId="0" applyFont="1" applyFill="1" applyBorder="1" applyAlignment="1">
      <alignment horizontal="center" vertical="center" wrapText="1"/>
      <protection locked="1" hidden="1"/>
    </xf>
    <xf numFmtId="0" fontId="165" fillId="0" borderId="46" xfId="0" applyFont="1" applyFill="1" applyBorder="1" applyAlignment="1">
      <alignment horizontal="center" vertical="center" wrapText="1"/>
      <protection locked="1" hidden="1"/>
    </xf>
    <xf numFmtId="0" fontId="166" fillId="0" borderId="46" xfId="0" applyFont="1" applyBorder="1" applyAlignment="1">
      <alignment horizontal="left" vertical="center"/>
      <protection locked="1" hidden="1"/>
    </xf>
    <xf numFmtId="0" fontId="166" fillId="0" borderId="52" xfId="0" applyFont="1" applyBorder="1" applyAlignment="1">
      <alignment horizontal="left" vertical="center"/>
      <protection locked="1" hidden="1"/>
    </xf>
    <xf numFmtId="0" fontId="126" fillId="0" borderId="52" xfId="0" applyFont="1" applyBorder="1" applyAlignment="1">
      <alignment horizontal="left" vertical="center"/>
      <protection locked="1" hidden="1"/>
    </xf>
    <xf numFmtId="0" fontId="127" fillId="0" borderId="69" xfId="0" applyFont="1" applyBorder="1" applyAlignment="1">
      <alignment horizontal="center" vertical="bottom"/>
      <protection locked="1" hidden="1"/>
    </xf>
    <xf numFmtId="0" fontId="149" fillId="0" borderId="340" xfId="0" applyFont="1" applyFill="1" applyBorder="1" applyAlignment="1">
      <alignment horizontal="center" vertical="center"/>
      <protection locked="1" hidden="1"/>
    </xf>
    <xf numFmtId="0" fontId="149" fillId="0" borderId="341" xfId="0" applyFont="1" applyFill="1" applyBorder="1" applyAlignment="1">
      <alignment horizontal="center" vertical="center"/>
      <protection locked="1" hidden="1"/>
    </xf>
    <xf numFmtId="0" fontId="38" fillId="0" borderId="342" xfId="0" applyFont="1" applyFill="1" applyBorder="1" applyAlignment="1">
      <alignment horizontal="center" vertical="center"/>
      <protection locked="1" hidden="1"/>
    </xf>
    <xf numFmtId="164" fontId="149" fillId="0" borderId="343" xfId="0" applyNumberFormat="1" applyFont="1" applyFill="1" applyBorder="1" applyAlignment="1">
      <alignment horizontal="center" vertical="center"/>
      <protection locked="1" hidden="1"/>
    </xf>
    <xf numFmtId="0" fontId="117" fillId="18" borderId="47" xfId="0" applyFont="1" applyFill="1" applyBorder="1" applyAlignment="1">
      <alignment horizontal="center" vertical="center"/>
      <protection locked="1" hidden="1"/>
    </xf>
    <xf numFmtId="0" fontId="117" fillId="18" borderId="43" xfId="0" applyFont="1" applyFill="1" applyBorder="1" applyAlignment="1">
      <alignment horizontal="center" vertical="center"/>
      <protection locked="1" hidden="1"/>
    </xf>
    <xf numFmtId="0" fontId="38" fillId="18" borderId="273" xfId="0" applyFont="1" applyFill="1" applyBorder="1" applyAlignment="1">
      <alignment horizontal="center" vertical="center" wrapText="1" textRotation="90"/>
      <protection locked="1" hidden="1"/>
    </xf>
    <xf numFmtId="0" fontId="38" fillId="18" borderId="274" xfId="0" applyFont="1" applyFill="1" applyBorder="1" applyAlignment="1">
      <alignment horizontal="center" vertical="center" wrapText="1" textRotation="90"/>
      <protection locked="1" hidden="1"/>
    </xf>
    <xf numFmtId="0" fontId="169" fillId="18" borderId="275" xfId="0" applyFont="1" applyFill="1" applyBorder="1" applyAlignment="1">
      <alignment horizontal="center" vertical="center" wrapText="1" textRotation="90"/>
      <protection locked="1" hidden="1"/>
    </xf>
    <xf numFmtId="0" fontId="38" fillId="18" borderId="43" xfId="0" applyFont="1" applyFill="1" applyBorder="1" applyAlignment="1">
      <alignment horizontal="center" vertical="center" wrapText="1"/>
      <protection locked="1" hidden="1"/>
    </xf>
    <xf numFmtId="0" fontId="170" fillId="18" borderId="275" xfId="0" applyFont="1" applyFill="1" applyBorder="1" applyAlignment="1">
      <alignment horizontal="center" vertical="center" wrapText="1" textRotation="90"/>
      <protection locked="1" hidden="1"/>
    </xf>
    <xf numFmtId="0" fontId="40" fillId="18" borderId="43" xfId="0" applyFont="1" applyFill="1" applyBorder="1" applyAlignment="1">
      <alignment horizontal="center" vertical="center" wrapText="1"/>
      <protection locked="1" hidden="1"/>
    </xf>
    <xf numFmtId="0" fontId="40" fillId="18" borderId="50" xfId="0" applyFont="1" applyFill="1" applyBorder="1" applyAlignment="1">
      <alignment horizontal="center" vertical="center" wrapText="1"/>
      <protection locked="1" hidden="1"/>
    </xf>
    <xf numFmtId="0" fontId="134" fillId="18" borderId="58" xfId="0" applyFont="1" applyFill="1" applyBorder="1" applyAlignment="1">
      <alignment horizontal="center" vertical="center" wrapText="1" textRotation="90"/>
      <protection locked="1" hidden="1"/>
    </xf>
    <xf numFmtId="0" fontId="56" fillId="18" borderId="50" xfId="0" applyFont="1" applyFill="1" applyBorder="1" applyAlignment="1">
      <alignment horizontal="center" vertical="center" wrapText="1" textRotation="90"/>
      <protection locked="1" hidden="1"/>
    </xf>
    <xf numFmtId="0" fontId="117" fillId="18" borderId="138" xfId="0" applyFont="1" applyFill="1" applyBorder="1" applyAlignment="1">
      <alignment horizontal="center" vertical="center"/>
      <protection locked="1" hidden="1"/>
    </xf>
    <xf numFmtId="0" fontId="117" fillId="18" borderId="278" xfId="0" applyFont="1" applyFill="1" applyBorder="1" applyAlignment="1">
      <alignment horizontal="center" vertical="center"/>
      <protection locked="1" hidden="1"/>
    </xf>
    <xf numFmtId="0" fontId="38" fillId="18" borderId="279" xfId="0" applyFont="1" applyFill="1" applyBorder="1" applyAlignment="1">
      <alignment horizontal="center" vertical="center" wrapText="1" textRotation="90"/>
      <protection locked="1" hidden="1"/>
    </xf>
    <xf numFmtId="0" fontId="38" fillId="18" borderId="121" xfId="0" applyFont="1" applyFill="1" applyBorder="1" applyAlignment="1">
      <alignment horizontal="center" vertical="center" wrapText="1" textRotation="90"/>
      <protection locked="1" hidden="1"/>
    </xf>
    <xf numFmtId="0" fontId="169" fillId="18" borderId="280" xfId="0" applyFont="1" applyFill="1" applyBorder="1" applyAlignment="1">
      <alignment horizontal="center" vertical="center" wrapText="1" textRotation="90"/>
      <protection locked="1" hidden="1"/>
    </xf>
    <xf numFmtId="0" fontId="45" fillId="18" borderId="87" xfId="0" applyFont="1" applyFill="1" applyBorder="1" applyAlignment="1">
      <alignment horizontal="center" vertical="center" wrapText="1"/>
      <protection locked="1" hidden="1"/>
    </xf>
    <xf numFmtId="0" fontId="45" fillId="18" borderId="132" xfId="0" applyFont="1" applyFill="1" applyBorder="1" applyAlignment="1">
      <alignment horizontal="center" vertical="center" wrapText="1"/>
      <protection locked="1" hidden="1"/>
    </xf>
    <xf numFmtId="0" fontId="171" fillId="18" borderId="132" xfId="0" applyFont="1" applyFill="1" applyBorder="1" applyAlignment="1">
      <alignment horizontal="center" vertical="center" wrapText="1"/>
      <protection locked="1" hidden="1"/>
    </xf>
    <xf numFmtId="0" fontId="170" fillId="18" borderId="344" xfId="0" applyFont="1" applyFill="1" applyBorder="1" applyAlignment="1">
      <alignment horizontal="center" vertical="center" wrapText="1" textRotation="90"/>
      <protection locked="1" hidden="1"/>
    </xf>
    <xf numFmtId="0" fontId="171" fillId="18" borderId="341" xfId="0" applyFont="1" applyFill="1" applyBorder="1" applyAlignment="1">
      <alignment horizontal="center" vertical="center" wrapText="1"/>
      <protection locked="1" hidden="1"/>
    </xf>
    <xf numFmtId="0" fontId="134" fillId="18" borderId="283" xfId="0" applyFont="1" applyFill="1" applyBorder="1" applyAlignment="1">
      <alignment horizontal="center" vertical="center" wrapText="1" textRotation="90"/>
      <protection locked="1" hidden="1"/>
    </xf>
    <xf numFmtId="0" fontId="56" fillId="18" borderId="44" xfId="0" applyFont="1" applyFill="1" applyBorder="1" applyAlignment="1">
      <alignment horizontal="center" vertical="center" wrapText="1" textRotation="90"/>
      <protection locked="1" hidden="1"/>
    </xf>
    <xf numFmtId="0" fontId="92" fillId="0" borderId="0" xfId="0" applyFont="1" applyAlignment="1">
      <alignment vertical="bottom"/>
      <protection locked="1" hidden="1"/>
    </xf>
    <xf numFmtId="0" fontId="137" fillId="23" borderId="284" xfId="0" applyFont="1" applyFill="1" applyBorder="1" applyAlignment="1">
      <alignment horizontal="center" vertical="center"/>
      <protection locked="1" hidden="1"/>
    </xf>
    <xf numFmtId="0" fontId="172" fillId="0" borderId="285" xfId="0" applyFont="1" applyBorder="1" applyAlignment="1">
      <alignment vertical="bottom"/>
      <protection locked="1" hidden="1"/>
    </xf>
    <xf numFmtId="0" fontId="137" fillId="23" borderId="103" xfId="0" applyFont="1" applyFill="1" applyBorder="1" applyAlignment="1">
      <alignment horizontal="center" vertical="center"/>
      <protection locked="1" hidden="1"/>
    </xf>
    <xf numFmtId="0" fontId="137" fillId="23" borderId="104" xfId="0" applyFont="1" applyFill="1" applyBorder="1" applyAlignment="1">
      <alignment horizontal="center" vertical="center"/>
      <protection locked="1" hidden="1"/>
    </xf>
    <xf numFmtId="0" fontId="173" fillId="23" borderId="111" xfId="0" applyFont="1" applyFill="1" applyBorder="1" applyAlignment="1">
      <alignment horizontal="center" vertical="center"/>
      <protection locked="1" hidden="1"/>
    </xf>
    <xf numFmtId="0" fontId="138" fillId="23" borderId="103" xfId="0" applyFont="1" applyFill="1" applyBorder="1" applyAlignment="1">
      <alignment horizontal="center" vertical="center"/>
      <protection locked="1" hidden="1"/>
    </xf>
    <xf numFmtId="0" fontId="138" fillId="23" borderId="286" xfId="0" applyFont="1" applyFill="1" applyBorder="1" applyAlignment="1">
      <alignment horizontal="center" vertical="center"/>
      <protection locked="1" hidden="1"/>
    </xf>
    <xf numFmtId="0" fontId="173" fillId="23" borderId="286" xfId="0" applyFont="1" applyFill="1" applyBorder="1" applyAlignment="1">
      <alignment horizontal="center" vertical="center"/>
      <protection locked="1" hidden="1"/>
    </xf>
    <xf numFmtId="0" fontId="173" fillId="23" borderId="345" xfId="0" applyFont="1" applyFill="1" applyBorder="1" applyAlignment="1">
      <alignment horizontal="center" vertical="center"/>
      <protection locked="1" hidden="1"/>
    </xf>
    <xf numFmtId="0" fontId="129" fillId="23" borderId="288" xfId="0" applyFont="1" applyFill="1" applyBorder="1" applyAlignment="1">
      <alignment horizontal="center" vertical="center"/>
      <protection locked="1" hidden="1"/>
    </xf>
    <xf numFmtId="0" fontId="56" fillId="18" borderId="52" xfId="0" applyFont="1" applyFill="1" applyBorder="1" applyAlignment="1">
      <alignment horizontal="center" vertical="center" wrapText="1" textRotation="90"/>
      <protection locked="1" hidden="1"/>
    </xf>
    <xf numFmtId="0" fontId="174" fillId="0" borderId="289" xfId="0" applyFont="1" applyFill="1" applyBorder="1" applyAlignment="1">
      <alignment horizontal="center" vertical="center"/>
      <protection locked="1" hidden="1"/>
    </xf>
    <xf numFmtId="0" fontId="175" fillId="0" borderId="346" xfId="0" applyFont="1" applyFill="1" applyBorder="1" applyAlignment="1">
      <alignment horizontal="center" vertical="center"/>
      <protection locked="1" hidden="1"/>
    </xf>
    <xf numFmtId="0" fontId="175" fillId="0" borderId="290" xfId="0" applyFont="1" applyFill="1" applyBorder="1" applyAlignment="1">
      <alignment horizontal="center" vertical="center"/>
      <protection locked="1" hidden="1"/>
    </xf>
    <xf numFmtId="0" fontId="174" fillId="0" borderId="290" xfId="0" applyFont="1" applyFill="1" applyBorder="1" applyAlignment="1">
      <alignment horizontal="center" vertical="center"/>
      <protection locked="1" hidden="1"/>
    </xf>
    <xf numFmtId="0" fontId="174" fillId="0" borderId="340" xfId="0" applyFont="1" applyFill="1" applyBorder="1" applyAlignment="1">
      <alignment horizontal="center" vertical="center"/>
      <protection locked="1" hidden="1"/>
    </xf>
    <xf numFmtId="0" fontId="174" fillId="0" borderId="280" xfId="0" applyFont="1" applyFill="1" applyBorder="1" applyAlignment="1">
      <alignment horizontal="center" vertical="center"/>
      <protection locked="1" hidden="1"/>
    </xf>
    <xf numFmtId="0" fontId="38" fillId="0" borderId="344" xfId="0" applyFont="1" applyFill="1" applyBorder="1" applyAlignment="1">
      <alignment horizontal="center" vertical="center"/>
      <protection locked="1" hidden="1"/>
    </xf>
    <xf numFmtId="0" fontId="38" fillId="0" borderId="346" xfId="0" applyFont="1" applyFill="1" applyBorder="1" applyAlignment="1">
      <alignment horizontal="center" vertical="center"/>
      <protection locked="1" hidden="1"/>
    </xf>
    <xf numFmtId="0" fontId="174" fillId="0" borderId="89" xfId="0" applyFont="1" applyFill="1" applyBorder="1" applyAlignment="1">
      <alignment horizontal="center" vertical="center"/>
      <protection locked="1" hidden="1"/>
    </xf>
    <xf numFmtId="0" fontId="175" fillId="0" borderId="87" xfId="0" applyFont="1" applyFill="1" applyBorder="1" applyAlignment="1">
      <alignment horizontal="center" vertical="center"/>
      <protection locked="1" hidden="1"/>
    </xf>
    <xf numFmtId="0" fontId="175" fillId="0" borderId="132" xfId="0" applyFont="1" applyFill="1" applyBorder="1" applyAlignment="1">
      <alignment horizontal="center" vertical="center"/>
      <protection locked="1" hidden="1"/>
    </xf>
    <xf numFmtId="0" fontId="174" fillId="0" borderId="132" xfId="0" applyFont="1" applyFill="1" applyBorder="1" applyAlignment="1">
      <alignment horizontal="center" vertical="center"/>
      <protection locked="1" hidden="1"/>
    </xf>
    <xf numFmtId="0" fontId="174" fillId="0" borderId="341" xfId="0" applyFont="1" applyFill="1" applyBorder="1" applyAlignment="1">
      <alignment horizontal="center" vertical="center"/>
      <protection locked="1" hidden="1"/>
    </xf>
    <xf numFmtId="0" fontId="38" fillId="0" borderId="87" xfId="0" applyFont="1" applyFill="1" applyBorder="1" applyAlignment="1">
      <alignment horizontal="center" vertical="center"/>
      <protection locked="1" hidden="1"/>
    </xf>
    <xf numFmtId="0" fontId="56" fillId="0" borderId="341" xfId="0" applyFont="1" applyFill="1" applyBorder="1" applyAlignment="1">
      <alignment horizontal="center" vertical="center"/>
      <protection locked="1" hidden="1"/>
    </xf>
    <xf numFmtId="0" fontId="38" fillId="0" borderId="347" xfId="0" applyFont="1" applyFill="1" applyBorder="1" applyAlignment="1">
      <alignment horizontal="center" vertical="center"/>
      <protection locked="1" hidden="1"/>
    </xf>
    <xf numFmtId="0" fontId="38" fillId="0" borderId="348" xfId="0" applyFont="1" applyFill="1" applyBorder="1" applyAlignment="1">
      <alignment horizontal="center" vertical="center"/>
      <protection locked="1" hidden="1"/>
    </xf>
    <xf numFmtId="0" fontId="174" fillId="0" borderId="349" xfId="0" applyFont="1" applyFill="1" applyBorder="1" applyAlignment="1">
      <alignment horizontal="center" vertical="center"/>
      <protection locked="1" hidden="1"/>
    </xf>
    <xf numFmtId="0" fontId="175" fillId="0" borderId="347" xfId="0" applyFont="1" applyFill="1" applyBorder="1" applyAlignment="1">
      <alignment horizontal="center" vertical="center"/>
      <protection locked="1" hidden="1"/>
    </xf>
    <xf numFmtId="0" fontId="175" fillId="0" borderId="350" xfId="0" applyFont="1" applyFill="1" applyBorder="1" applyAlignment="1">
      <alignment horizontal="center" vertical="center"/>
      <protection locked="1" hidden="1"/>
    </xf>
    <xf numFmtId="0" fontId="174" fillId="0" borderId="351" xfId="0" applyFont="1" applyFill="1" applyBorder="1" applyAlignment="1">
      <alignment horizontal="center" vertical="center"/>
      <protection locked="1" hidden="1"/>
    </xf>
    <xf numFmtId="0" fontId="174" fillId="0" borderId="352" xfId="0" applyFont="1" applyFill="1" applyBorder="1" applyAlignment="1">
      <alignment horizontal="center" vertical="center"/>
      <protection locked="1" hidden="1"/>
    </xf>
    <xf numFmtId="0" fontId="134" fillId="0" borderId="353" xfId="0" applyFont="1" applyFill="1" applyBorder="1" applyAlignment="1">
      <alignment horizontal="center" vertical="center"/>
      <protection locked="1" hidden="1"/>
    </xf>
    <xf numFmtId="0" fontId="38" fillId="0" borderId="352" xfId="0" applyFont="1" applyFill="1" applyBorder="1" applyAlignment="1">
      <alignment horizontal="center" vertical="center"/>
      <protection locked="1" hidden="1"/>
    </xf>
    <xf numFmtId="0" fontId="56" fillId="0" borderId="265" xfId="0" applyFont="1" applyFill="1" applyBorder="1" applyAlignment="1" quotePrefix="1">
      <alignment horizontal="center" vertical="center"/>
      <protection locked="1" hidden="1"/>
    </xf>
    <xf numFmtId="0" fontId="38" fillId="0" borderId="354" xfId="0" applyFont="1" applyFill="1" applyBorder="1" applyAlignment="1">
      <alignment horizontal="center" vertical="center"/>
      <protection locked="1" hidden="1"/>
    </xf>
    <xf numFmtId="0" fontId="38" fillId="0" borderId="355" xfId="0" applyFont="1" applyFill="1" applyBorder="1" applyAlignment="1">
      <alignment horizontal="center" vertical="center"/>
      <protection locked="1" hidden="1"/>
    </xf>
    <xf numFmtId="0" fontId="174" fillId="0" borderId="356" xfId="0" applyFont="1" applyFill="1" applyBorder="1" applyAlignment="1">
      <alignment horizontal="center" vertical="center"/>
      <protection locked="1" hidden="1"/>
    </xf>
    <xf numFmtId="0" fontId="175" fillId="0" borderId="354" xfId="0" applyFont="1" applyFill="1" applyBorder="1" applyAlignment="1">
      <alignment horizontal="center" vertical="center"/>
      <protection locked="1" hidden="1"/>
    </xf>
    <xf numFmtId="0" fontId="175" fillId="0" borderId="84" xfId="0" applyFont="1" applyFill="1" applyBorder="1" applyAlignment="1">
      <alignment horizontal="center" vertical="center"/>
      <protection locked="1" hidden="1"/>
    </xf>
    <xf numFmtId="0" fontId="174" fillId="0" borderId="357" xfId="0" applyFont="1" applyFill="1" applyBorder="1" applyAlignment="1">
      <alignment horizontal="center" vertical="center"/>
      <protection locked="1" hidden="1"/>
    </xf>
    <xf numFmtId="0" fontId="174" fillId="0" borderId="358" xfId="0" applyFont="1" applyFill="1" applyBorder="1" applyAlignment="1">
      <alignment horizontal="center" vertical="center"/>
      <protection locked="1" hidden="1"/>
    </xf>
    <xf numFmtId="0" fontId="134" fillId="0" borderId="359" xfId="0" applyFont="1" applyFill="1" applyBorder="1" applyAlignment="1">
      <alignment horizontal="center" vertical="center"/>
      <protection locked="1" hidden="1"/>
    </xf>
    <xf numFmtId="0" fontId="38" fillId="0" borderId="358" xfId="0" applyFont="1" applyFill="1" applyBorder="1" applyAlignment="1">
      <alignment horizontal="center" vertical="center"/>
      <protection locked="1" hidden="1"/>
    </xf>
    <xf numFmtId="0" fontId="174" fillId="0" borderId="297" xfId="0" applyFont="1" applyFill="1" applyBorder="1" applyAlignment="1">
      <alignment horizontal="center" vertical="center"/>
      <protection locked="1" hidden="1"/>
    </xf>
    <xf numFmtId="0" fontId="175" fillId="0" borderId="360" xfId="0" applyFont="1" applyFill="1" applyBorder="1" applyAlignment="1">
      <alignment horizontal="center" vertical="center"/>
      <protection locked="1" hidden="1"/>
    </xf>
    <xf numFmtId="0" fontId="175" fillId="0" borderId="361" xfId="0" applyFont="1" applyFill="1" applyBorder="1" applyAlignment="1">
      <alignment horizontal="center" vertical="center"/>
      <protection locked="1" hidden="1"/>
    </xf>
    <xf numFmtId="0" fontId="174" fillId="0" borderId="106" xfId="0" applyFont="1" applyFill="1" applyBorder="1" applyAlignment="1">
      <alignment horizontal="center" vertical="center"/>
      <protection locked="1" hidden="1"/>
    </xf>
    <xf numFmtId="0" fontId="174" fillId="0" borderId="52" xfId="0" applyFont="1" applyFill="1" applyBorder="1" applyAlignment="1">
      <alignment horizontal="center" vertical="center"/>
      <protection locked="1" hidden="1"/>
    </xf>
    <xf numFmtId="0" fontId="38" fillId="0" borderId="360" xfId="0" applyFont="1" applyFill="1" applyBorder="1" applyAlignment="1">
      <alignment horizontal="center" vertical="center"/>
      <protection locked="1" hidden="1"/>
    </xf>
    <xf numFmtId="0" fontId="39" fillId="23" borderId="261" xfId="0" applyFont="1" applyFill="1" applyBorder="1" applyAlignment="1">
      <alignment horizontal="center" vertical="center" wrapText="1"/>
      <protection locked="1" hidden="1"/>
    </xf>
    <xf numFmtId="0" fontId="137" fillId="23" borderId="300" xfId="0" applyFont="1" applyFill="1" applyBorder="1" applyAlignment="1">
      <alignment horizontal="center" vertical="center" wrapText="1"/>
      <protection locked="1" hidden="1"/>
    </xf>
    <xf numFmtId="0" fontId="137" fillId="23" borderId="299" xfId="0" applyFont="1" applyFill="1" applyBorder="1" applyAlignment="1">
      <alignment horizontal="center" vertical="center" wrapText="1"/>
      <protection locked="1" hidden="1"/>
    </xf>
    <xf numFmtId="0" fontId="93" fillId="23" borderId="289" xfId="0" applyFont="1" applyFill="1" applyBorder="1" applyAlignment="1">
      <alignment horizontal="center" vertical="center" wrapText="1"/>
      <protection locked="1" hidden="1"/>
    </xf>
    <xf numFmtId="0" fontId="39" fillId="23" borderId="81" xfId="0" applyFont="1" applyFill="1" applyBorder="1" applyAlignment="1">
      <alignment horizontal="center" vertical="center"/>
      <protection locked="1" hidden="1"/>
    </xf>
    <xf numFmtId="1" fontId="39" fillId="23" borderId="287" xfId="0" applyNumberFormat="1" applyFont="1" applyFill="1" applyBorder="1" applyAlignment="1">
      <alignment horizontal="center" vertical="center"/>
      <protection locked="1" hidden="1"/>
    </xf>
    <xf numFmtId="1" fontId="39" fillId="23" borderId="304" xfId="0" applyNumberFormat="1" applyFont="1" applyFill="1" applyBorder="1" applyAlignment="1">
      <alignment horizontal="center" vertical="center"/>
      <protection locked="1" hidden="1"/>
    </xf>
    <xf numFmtId="2" fontId="137" fillId="23" borderId="305" xfId="0" applyNumberFormat="1" applyFont="1" applyFill="1" applyBorder="1" applyAlignment="1">
      <alignment horizontal="center" vertical="center"/>
      <protection locked="1" hidden="1"/>
    </xf>
    <xf numFmtId="2" fontId="137" fillId="23" borderId="304" xfId="0" applyNumberFormat="1" applyFont="1" applyFill="1" applyBorder="1" applyAlignment="1">
      <alignment horizontal="center" vertical="center"/>
      <protection locked="1" hidden="1"/>
    </xf>
    <xf numFmtId="0" fontId="28" fillId="23" borderId="305" xfId="0" applyFont="1" applyFill="1" applyBorder="1" applyAlignment="1">
      <alignment horizontal="center" vertical="center"/>
      <protection locked="1" hidden="1"/>
    </xf>
    <xf numFmtId="0" fontId="28" fillId="23" borderId="286" xfId="0" applyFont="1" applyFill="1" applyBorder="1" applyAlignment="1">
      <alignment horizontal="center" vertical="center"/>
      <protection locked="1" hidden="1"/>
    </xf>
    <xf numFmtId="0" fontId="78" fillId="23" borderId="362" xfId="0" applyFont="1" applyFill="1" applyBorder="1" applyAlignment="1">
      <alignment horizontal="center" vertical="center"/>
      <protection locked="1" hidden="1"/>
    </xf>
    <xf numFmtId="0" fontId="136" fillId="23" borderId="47" xfId="0" applyFont="1" applyFill="1" applyBorder="1" applyAlignment="1">
      <alignment horizontal="center" vertical="center"/>
      <protection locked="1" hidden="1"/>
    </xf>
    <xf numFmtId="0" fontId="176" fillId="0" borderId="43" xfId="0" applyFont="1" applyBorder="1" applyAlignment="1">
      <alignment vertical="bottom"/>
      <protection locked="1" hidden="1"/>
    </xf>
    <xf numFmtId="0" fontId="176" fillId="0" borderId="50" xfId="0" applyFont="1" applyBorder="1" applyAlignment="1">
      <alignment vertical="bottom"/>
      <protection locked="1" hidden="1"/>
    </xf>
    <xf numFmtId="0" fontId="48" fillId="0" borderId="300" xfId="0" applyFont="1" applyFill="1" applyBorder="1" applyAlignment="1">
      <alignment horizontal="center" vertical="center"/>
      <protection locked="1" hidden="1"/>
    </xf>
    <xf numFmtId="0" fontId="48" fillId="0" borderId="340" xfId="0" applyFont="1" applyFill="1" applyBorder="1" applyAlignment="1">
      <alignment horizontal="center" vertical="center"/>
      <protection locked="1" hidden="1"/>
    </xf>
    <xf numFmtId="0" fontId="39" fillId="18" borderId="191" xfId="0" applyFont="1" applyFill="1" applyBorder="1" applyAlignment="1">
      <alignment horizontal="center" vertical="center" wrapText="1"/>
      <protection locked="1" hidden="1"/>
    </xf>
    <xf numFmtId="0" fontId="39" fillId="18" borderId="193" xfId="0" applyFont="1" applyFill="1" applyBorder="1" applyAlignment="1">
      <alignment horizontal="center" vertical="center" wrapText="1"/>
      <protection locked="1" hidden="1"/>
    </xf>
    <xf numFmtId="0" fontId="39" fillId="18" borderId="192" xfId="0" applyFont="1" applyFill="1" applyBorder="1" applyAlignment="1">
      <alignment horizontal="center" vertical="center" wrapText="1"/>
      <protection locked="1" hidden="1"/>
    </xf>
    <xf numFmtId="0" fontId="130" fillId="18" borderId="309" xfId="0" applyFont="1" applyFill="1" applyBorder="1" applyAlignment="1">
      <alignment horizontal="center" vertical="center" wrapText="1"/>
      <protection locked="1" hidden="1"/>
    </xf>
    <xf numFmtId="2" fontId="38" fillId="0" borderId="345" xfId="0" applyNumberFormat="1" applyFont="1" applyFill="1" applyBorder="1" applyAlignment="1">
      <alignment horizontal="center" vertical="center"/>
      <protection locked="1" hidden="1"/>
    </xf>
    <xf numFmtId="0" fontId="39" fillId="18" borderId="202" xfId="0" applyFont="1" applyFill="1" applyBorder="1" applyAlignment="1">
      <alignment horizontal="center" vertical="center" wrapText="1"/>
      <protection locked="1" hidden="1"/>
    </xf>
    <xf numFmtId="0" fontId="39" fillId="18" borderId="203" xfId="0" applyFont="1" applyFill="1" applyBorder="1" applyAlignment="1">
      <alignment horizontal="center" vertical="center" wrapText="1"/>
      <protection locked="1" hidden="1"/>
    </xf>
    <xf numFmtId="0" fontId="39" fillId="18" borderId="97" xfId="0" applyFont="1" applyFill="1" applyBorder="1" applyAlignment="1">
      <alignment horizontal="center" vertical="center" wrapText="1"/>
      <protection locked="1" hidden="1"/>
    </xf>
    <xf numFmtId="0" fontId="138" fillId="23" borderId="309" xfId="0" applyFont="1" applyFill="1" applyBorder="1" applyAlignment="1">
      <alignment horizontal="center" vertical="center"/>
      <protection locked="1" hidden="1"/>
    </xf>
    <xf numFmtId="0" fontId="150" fillId="10" borderId="121" xfId="0" applyNumberFormat="1" applyFont="1" applyFill="1" applyBorder="1" applyAlignment="1">
      <alignment horizontal="center" vertical="center"/>
      <protection locked="1" hidden="1"/>
    </xf>
    <xf numFmtId="0" fontId="150" fillId="10" borderId="280" xfId="0" applyNumberFormat="1" applyFont="1" applyFill="1" applyBorder="1" applyAlignment="1">
      <alignment horizontal="center" vertical="center"/>
      <protection locked="1" hidden="1"/>
    </xf>
    <xf numFmtId="164" fontId="131" fillId="10" borderId="131" xfId="0" applyNumberFormat="1" applyFont="1" applyFill="1" applyBorder="1" applyAlignment="1">
      <alignment horizontal="center" vertical="center"/>
      <protection locked="1" hidden="1"/>
    </xf>
    <xf numFmtId="164" fontId="131" fillId="10" borderId="266" xfId="0" applyNumberFormat="1" applyFont="1" applyFill="1" applyBorder="1" applyAlignment="1">
      <alignment horizontal="center" vertical="center"/>
      <protection locked="1" hidden="1"/>
    </xf>
    <xf numFmtId="164" fontId="131" fillId="10" borderId="341" xfId="0" applyNumberFormat="1" applyFont="1" applyFill="1" applyBorder="1" applyAlignment="1">
      <alignment horizontal="center" vertical="center"/>
      <protection locked="1" hidden="1"/>
    </xf>
    <xf numFmtId="0" fontId="142" fillId="14" borderId="341" xfId="0" applyFont="1" applyFill="1" applyBorder="1" applyAlignment="1">
      <alignment horizontal="center" vertical="center"/>
      <protection locked="1" hidden="1"/>
    </xf>
    <xf numFmtId="0" fontId="144" fillId="0" borderId="132" xfId="0" applyFont="1" applyBorder="1" applyAlignment="1">
      <alignment horizontal="center" vertical="center" wrapText="1"/>
      <protection locked="1" hidden="1"/>
    </xf>
    <xf numFmtId="164" fontId="143" fillId="10" borderId="131" xfId="0" applyNumberFormat="1" applyFont="1" applyFill="1" applyBorder="1" applyAlignment="1">
      <alignment horizontal="center" vertical="bottom"/>
      <protection locked="1" hidden="1"/>
    </xf>
    <xf numFmtId="164" fontId="143" fillId="10" borderId="266" xfId="0" applyNumberFormat="1" applyFont="1" applyFill="1" applyBorder="1" applyAlignment="1">
      <alignment horizontal="center" vertical="bottom"/>
      <protection locked="1" hidden="1"/>
    </xf>
    <xf numFmtId="164" fontId="143" fillId="10" borderId="341" xfId="0" applyNumberFormat="1" applyFont="1" applyFill="1" applyBorder="1" applyAlignment="1">
      <alignment horizontal="center" vertical="bottom"/>
      <protection locked="1" hidden="1"/>
    </xf>
    <xf numFmtId="0" fontId="144" fillId="0" borderId="89" xfId="0" applyFont="1" applyBorder="1" applyAlignment="1">
      <alignment horizontal="center" vertical="center" wrapText="1"/>
      <protection locked="1" hidden="1"/>
    </xf>
    <xf numFmtId="0" fontId="39" fillId="18" borderId="315" xfId="0" applyFont="1" applyFill="1" applyBorder="1" applyAlignment="1">
      <alignment horizontal="center" vertical="center"/>
      <protection locked="1" hidden="1"/>
    </xf>
    <xf numFmtId="0" fontId="39" fillId="18" borderId="363" xfId="0" applyFont="1" applyFill="1" applyBorder="1" applyAlignment="1">
      <alignment horizontal="center" vertical="center"/>
      <protection locked="1" hidden="1"/>
    </xf>
    <xf numFmtId="0" fontId="39" fillId="18" borderId="316" xfId="0" applyFont="1" applyFill="1" applyBorder="1" applyAlignment="1">
      <alignment horizontal="center" vertical="center"/>
      <protection locked="1" hidden="1"/>
    </xf>
    <xf numFmtId="0" fontId="38" fillId="10" borderId="83" xfId="0" applyFont="1" applyFill="1" applyBorder="1" applyAlignment="1">
      <alignment horizontal="center" vertical="center"/>
      <protection locked="1" hidden="1"/>
    </xf>
    <xf numFmtId="0" fontId="145" fillId="0" borderId="343" xfId="0" applyFont="1" applyBorder="1" applyAlignment="1">
      <alignment horizontal="center" vertical="bottom"/>
      <protection locked="1" hidden="1"/>
    </xf>
    <xf numFmtId="0" fontId="145" fillId="0" borderId="44" xfId="0" applyFont="1" applyBorder="1" applyAlignment="1">
      <alignment horizontal="center" vertical="bottom"/>
      <protection locked="1" hidden="1"/>
    </xf>
    <xf numFmtId="0" fontId="127" fillId="0" borderId="44" xfId="0" applyFont="1" applyBorder="1" applyAlignment="1">
      <alignment horizontal="center" vertical="bottom"/>
      <protection locked="1" hidden="1"/>
    </xf>
    <xf numFmtId="0" fontId="127" fillId="0" borderId="108" xfId="0" applyFont="1" applyBorder="1" applyAlignment="1">
      <alignment horizontal="center" vertical="bottom"/>
      <protection locked="1" hidden="1"/>
    </xf>
    <xf numFmtId="0" fontId="38" fillId="10" borderId="51" xfId="0" applyFont="1" applyFill="1" applyBorder="1" applyAlignment="1">
      <alignment horizontal="center" vertical="center" wrapText="1"/>
      <protection locked="1" hidden="1"/>
    </xf>
    <xf numFmtId="0" fontId="38" fillId="10" borderId="46" xfId="0" applyFont="1" applyFill="1" applyBorder="1" applyAlignment="1">
      <alignment horizontal="center" vertical="center" wrapText="1"/>
      <protection locked="1" hidden="1"/>
    </xf>
    <xf numFmtId="0" fontId="38" fillId="10" borderId="364" xfId="0" applyFont="1" applyFill="1" applyBorder="1" applyAlignment="1">
      <alignment horizontal="center" vertical="center" wrapText="1"/>
      <protection locked="1" hidden="1"/>
    </xf>
    <xf numFmtId="0" fontId="38" fillId="16" borderId="365" xfId="0" applyFont="1" applyFill="1" applyBorder="1" applyAlignment="1">
      <alignment horizontal="center" vertical="center"/>
      <protection locked="1" hidden="1"/>
    </xf>
    <xf numFmtId="0" fontId="38" fillId="16" borderId="158" xfId="0" applyFont="1" applyFill="1" applyBorder="1" applyAlignment="1">
      <alignment horizontal="center" vertical="center"/>
      <protection locked="1" hidden="1"/>
    </xf>
    <xf numFmtId="0" fontId="38" fillId="16" borderId="366" xfId="0" applyFont="1" applyFill="1" applyBorder="1" applyAlignment="1">
      <alignment horizontal="center" vertical="center"/>
      <protection locked="1" hidden="1"/>
    </xf>
    <xf numFmtId="0" fontId="127" fillId="0" borderId="51" xfId="0" applyFont="1" applyBorder="1" applyAlignment="1">
      <alignment horizontal="center" vertical="bottom"/>
      <protection locked="1" hidden="1"/>
    </xf>
    <xf numFmtId="0" fontId="127" fillId="0" borderId="46" xfId="0" applyFont="1" applyBorder="1" applyAlignment="1">
      <alignment horizontal="center" vertical="bottom"/>
      <protection locked="1" hidden="1"/>
    </xf>
    <xf numFmtId="0" fontId="127" fillId="0" borderId="52" xfId="0" applyFont="1" applyBorder="1" applyAlignment="1">
      <alignment horizontal="center" vertical="bottom"/>
      <protection locked="1" hidden="1"/>
    </xf>
    <xf numFmtId="0" fontId="10" fillId="0" borderId="0" xfId="0" applyFont="1" applyBorder="1" applyAlignment="1">
      <alignment horizontal="center" vertical="bottom" wrapText="1"/>
      <protection locked="1" hidden="1"/>
    </xf>
    <xf numFmtId="0" fontId="30" fillId="10" borderId="0" xfId="0" applyFont="1" applyFill="1" applyBorder="1" applyAlignment="1">
      <alignment horizontal="center" vertical="center" wrapText="1"/>
      <protection locked="0" hidden="0"/>
    </xf>
    <xf numFmtId="0" fontId="1" fillId="0" borderId="0" xfId="0" applyAlignment="1">
      <alignment horizontal="center" vertical="bottom"/>
    </xf>
    <xf numFmtId="0" fontId="1" fillId="0" borderId="44" xfId="0" applyBorder="1" applyAlignment="1">
      <alignment vertical="bottom"/>
    </xf>
    <xf numFmtId="0" fontId="162" fillId="16" borderId="43" xfId="0" applyFont="1" applyFill="1" applyBorder="1" applyAlignment="1">
      <alignment horizontal="center" vertical="center" wrapText="1"/>
      <protection locked="0" hidden="0"/>
    </xf>
    <xf numFmtId="0" fontId="163" fillId="16" borderId="43" xfId="0" applyFont="1" applyFill="1" applyBorder="1" applyAlignment="1">
      <alignment horizontal="center" vertical="center"/>
      <protection locked="0" hidden="0"/>
    </xf>
    <xf numFmtId="0" fontId="163" fillId="16" borderId="50" xfId="0" applyFont="1" applyFill="1" applyBorder="1" applyAlignment="1">
      <alignment horizontal="center" vertical="center"/>
      <protection locked="0" hidden="0"/>
    </xf>
    <xf numFmtId="0" fontId="117" fillId="16" borderId="46" xfId="0" applyFont="1" applyFill="1" applyBorder="1" applyAlignment="1">
      <alignment horizontal="center" vertical="center" wrapText="1"/>
      <protection locked="0" hidden="0"/>
    </xf>
    <xf numFmtId="0" fontId="117" fillId="16" borderId="52" xfId="0" applyFont="1" applyFill="1" applyBorder="1" applyAlignment="1">
      <alignment horizontal="center" vertical="center" wrapText="1"/>
      <protection locked="0" hidden="0"/>
    </xf>
    <xf numFmtId="0" fontId="166" fillId="0" borderId="0" xfId="0" applyFont="1" applyBorder="1" applyAlignment="1">
      <alignment horizontal="left" vertical="center"/>
      <protection locked="0" hidden="0"/>
    </xf>
    <xf numFmtId="0" fontId="166" fillId="0" borderId="44" xfId="0" applyFont="1" applyBorder="1" applyAlignment="1">
      <alignment horizontal="left" vertical="center"/>
      <protection locked="0" hidden="0"/>
    </xf>
    <xf numFmtId="166" fontId="168" fillId="0" borderId="0" xfId="0" applyNumberFormat="1" applyFont="1" applyBorder="1" applyAlignment="1">
      <alignment horizontal="left" vertical="center"/>
      <protection locked="0" hidden="0"/>
    </xf>
    <xf numFmtId="166" fontId="168" fillId="0" borderId="44" xfId="0" applyNumberFormat="1" applyFont="1" applyBorder="1" applyAlignment="1">
      <alignment horizontal="left" vertical="center"/>
      <protection locked="0" hidden="0"/>
    </xf>
    <xf numFmtId="0" fontId="166" fillId="0" borderId="46" xfId="0" applyFont="1" applyBorder="1" applyAlignment="1">
      <alignment horizontal="left" vertical="center"/>
      <protection locked="0" hidden="0"/>
    </xf>
    <xf numFmtId="0" fontId="166" fillId="0" borderId="52" xfId="0" applyFont="1" applyBorder="1" applyAlignment="1">
      <alignment horizontal="left" vertical="center"/>
      <protection locked="0" hidden="0"/>
    </xf>
    <xf numFmtId="0" fontId="126" fillId="0" borderId="46" xfId="0" applyFont="1" applyBorder="1" applyAlignment="1">
      <alignment horizontal="left" vertical="center"/>
      <protection locked="0" hidden="0"/>
    </xf>
    <xf numFmtId="0" fontId="126" fillId="0" borderId="52" xfId="0" applyFont="1" applyBorder="1" applyAlignment="1">
      <alignment horizontal="left" vertical="center"/>
      <protection locked="0" hidden="0"/>
    </xf>
    <xf numFmtId="0" fontId="149" fillId="0" borderId="261" xfId="0" applyFont="1" applyFill="1" applyBorder="1" applyAlignment="1">
      <alignment horizontal="center" vertical="center"/>
      <protection locked="0" hidden="0"/>
    </xf>
    <xf numFmtId="0" fontId="149" fillId="0" borderId="340" xfId="0" applyFont="1" applyFill="1" applyBorder="1" applyAlignment="1">
      <alignment horizontal="center" vertical="center"/>
      <protection locked="0" hidden="0"/>
    </xf>
    <xf numFmtId="0" fontId="149" fillId="0" borderId="266" xfId="0" applyFont="1" applyFill="1" applyBorder="1" applyAlignment="1">
      <alignment horizontal="center" vertical="center"/>
      <protection locked="0" hidden="0"/>
    </xf>
    <xf numFmtId="0" fontId="149" fillId="0" borderId="341" xfId="0" applyFont="1" applyFill="1" applyBorder="1" applyAlignment="1">
      <alignment horizontal="center" vertical="center"/>
      <protection locked="0" hidden="0"/>
    </xf>
    <xf numFmtId="0" fontId="149" fillId="0" borderId="131" xfId="0" applyFont="1" applyFill="1" applyBorder="1" applyAlignment="1">
      <alignment horizontal="center" vertical="center"/>
      <protection locked="0" hidden="0"/>
    </xf>
    <xf numFmtId="164" fontId="149" fillId="0" borderId="81" xfId="0" applyNumberFormat="1" applyFont="1" applyFill="1" applyBorder="1" applyAlignment="1">
      <alignment horizontal="center" vertical="center"/>
      <protection locked="0" hidden="0"/>
    </xf>
    <xf numFmtId="164" fontId="149" fillId="0" borderId="343" xfId="0" applyNumberFormat="1" applyFont="1" applyFill="1" applyBorder="1" applyAlignment="1">
      <alignment horizontal="center" vertical="center"/>
      <protection locked="0" hidden="0"/>
    </xf>
    <xf numFmtId="0" fontId="137" fillId="23" borderId="103" xfId="0" applyFont="1" applyFill="1" applyBorder="1" applyAlignment="1">
      <alignment horizontal="center" vertical="center"/>
      <protection locked="0" hidden="0"/>
    </xf>
    <xf numFmtId="0" fontId="137" fillId="23" borderId="104" xfId="0" applyFont="1" applyFill="1" applyBorder="1" applyAlignment="1">
      <alignment horizontal="center" vertical="center"/>
      <protection locked="0" hidden="0"/>
    </xf>
    <xf numFmtId="0" fontId="173" fillId="23" borderId="111" xfId="0" applyFont="1" applyFill="1" applyBorder="1" applyAlignment="1">
      <alignment horizontal="center" vertical="center"/>
      <protection locked="0" hidden="0"/>
    </xf>
    <xf numFmtId="0" fontId="138" fillId="23" borderId="103" xfId="0" applyFont="1" applyFill="1" applyBorder="1" applyAlignment="1">
      <alignment horizontal="center" vertical="center"/>
      <protection locked="0" hidden="0"/>
    </xf>
    <xf numFmtId="0" fontId="138" fillId="23" borderId="286" xfId="0" applyFont="1" applyFill="1" applyBorder="1" applyAlignment="1">
      <alignment horizontal="center" vertical="center"/>
      <protection locked="0" hidden="0"/>
    </xf>
    <xf numFmtId="0" fontId="173" fillId="23" borderId="286" xfId="0" applyFont="1" applyFill="1" applyBorder="1" applyAlignment="1">
      <alignment horizontal="center" vertical="center"/>
      <protection locked="0" hidden="0"/>
    </xf>
    <xf numFmtId="0" fontId="173" fillId="23" borderId="345" xfId="0" applyFont="1" applyFill="1" applyBorder="1" applyAlignment="1">
      <alignment horizontal="center" vertical="center"/>
      <protection locked="0" hidden="0"/>
    </xf>
    <xf numFmtId="0" fontId="129" fillId="23" borderId="288" xfId="0" applyFont="1" applyFill="1" applyBorder="1" applyAlignment="1">
      <alignment horizontal="center" vertical="center"/>
      <protection locked="0" hidden="0"/>
    </xf>
    <xf numFmtId="0" fontId="56" fillId="0" borderId="138" xfId="0" applyFont="1" applyFill="1" applyBorder="1" applyAlignment="1">
      <alignment horizontal="center" vertical="center"/>
      <protection locked="0" hidden="0"/>
    </xf>
    <xf numFmtId="0" fontId="56" fillId="0" borderId="278" xfId="0" applyFont="1" applyFill="1" applyBorder="1" applyAlignment="1">
      <alignment horizontal="center" vertical="center"/>
      <protection locked="0" hidden="0"/>
    </xf>
    <xf numFmtId="0" fontId="38" fillId="0" borderId="279" xfId="0" applyFont="1" applyFill="1" applyBorder="1" applyAlignment="1">
      <alignment horizontal="center" vertical="center"/>
      <protection locked="0" hidden="0"/>
    </xf>
    <xf numFmtId="0" fontId="38" fillId="0" borderId="121" xfId="0" applyFont="1" applyFill="1" applyBorder="1" applyAlignment="1">
      <alignment horizontal="center" vertical="center"/>
      <protection locked="0" hidden="0"/>
    </xf>
    <xf numFmtId="0" fontId="174" fillId="0" borderId="289" xfId="0" applyFont="1" applyFill="1" applyBorder="1" applyAlignment="1">
      <alignment horizontal="center" vertical="center"/>
      <protection locked="0" hidden="0"/>
    </xf>
    <xf numFmtId="0" fontId="175" fillId="0" borderId="346" xfId="0" applyFont="1" applyFill="1" applyBorder="1" applyAlignment="1">
      <alignment horizontal="center" vertical="center"/>
      <protection locked="0" hidden="0"/>
    </xf>
    <xf numFmtId="0" fontId="175" fillId="0" borderId="290" xfId="0" applyFont="1" applyFill="1" applyBorder="1" applyAlignment="1">
      <alignment horizontal="center" vertical="center"/>
      <protection locked="0" hidden="0"/>
    </xf>
    <xf numFmtId="0" fontId="174" fillId="0" borderId="290" xfId="0" applyFont="1" applyFill="1" applyBorder="1" applyAlignment="1">
      <alignment horizontal="center" vertical="center"/>
      <protection locked="0" hidden="0"/>
    </xf>
    <xf numFmtId="0" fontId="174" fillId="0" borderId="340" xfId="0" applyFont="1" applyFill="1" applyBorder="1" applyAlignment="1">
      <alignment horizontal="center" vertical="center"/>
      <protection locked="0" hidden="0"/>
    </xf>
    <xf numFmtId="0" fontId="174" fillId="0" borderId="280" xfId="0" applyFont="1" applyFill="1" applyBorder="1" applyAlignment="1">
      <alignment horizontal="center" vertical="center"/>
      <protection locked="0" hidden="0"/>
    </xf>
    <xf numFmtId="0" fontId="134" fillId="0" borderId="283" xfId="0" applyFont="1" applyFill="1" applyBorder="1" applyAlignment="1">
      <alignment horizontal="center" vertical="center"/>
      <protection locked="0" hidden="0"/>
    </xf>
    <xf numFmtId="0" fontId="38" fillId="0" borderId="344" xfId="0" applyFont="1" applyFill="1" applyBorder="1" applyAlignment="1">
      <alignment horizontal="center" vertical="center"/>
      <protection locked="0" hidden="0"/>
    </xf>
    <xf numFmtId="0" fontId="56" fillId="0" borderId="87" xfId="0" applyFont="1" applyFill="1" applyBorder="1" applyAlignment="1">
      <alignment horizontal="center" vertical="center"/>
      <protection locked="0" hidden="0"/>
    </xf>
    <xf numFmtId="0" fontId="56" fillId="0" borderId="131" xfId="0" applyFont="1" applyFill="1" applyBorder="1" applyAlignment="1">
      <alignment horizontal="center" vertical="center"/>
      <protection locked="0" hidden="0"/>
    </xf>
    <xf numFmtId="0" fontId="174" fillId="0" borderId="89" xfId="0" applyFont="1" applyFill="1" applyBorder="1" applyAlignment="1">
      <alignment horizontal="center" vertical="center"/>
      <protection locked="0" hidden="0"/>
    </xf>
    <xf numFmtId="0" fontId="175" fillId="0" borderId="87" xfId="0" applyFont="1" applyFill="1" applyBorder="1" applyAlignment="1">
      <alignment horizontal="center" vertical="center"/>
      <protection locked="0" hidden="0"/>
    </xf>
    <xf numFmtId="0" fontId="175" fillId="0" borderId="132" xfId="0" applyFont="1" applyFill="1" applyBorder="1" applyAlignment="1">
      <alignment horizontal="center" vertical="center"/>
      <protection locked="0" hidden="0"/>
    </xf>
    <xf numFmtId="0" fontId="174" fillId="0" borderId="132" xfId="0" applyFont="1" applyFill="1" applyBorder="1" applyAlignment="1">
      <alignment horizontal="center" vertical="center"/>
      <protection locked="0" hidden="0"/>
    </xf>
    <xf numFmtId="0" fontId="174" fillId="0" borderId="341" xfId="0" applyFont="1" applyFill="1" applyBorder="1" applyAlignment="1">
      <alignment horizontal="center" vertical="center"/>
      <protection locked="0" hidden="0"/>
    </xf>
    <xf numFmtId="0" fontId="56" fillId="0" borderId="265" xfId="0" applyFont="1" applyFill="1" applyBorder="1" applyAlignment="1">
      <alignment horizontal="center" vertical="center"/>
      <protection locked="0" hidden="0"/>
    </xf>
    <xf numFmtId="0" fontId="56" fillId="0" borderId="341" xfId="0" applyFont="1" applyFill="1" applyBorder="1" applyAlignment="1">
      <alignment horizontal="center" vertical="center"/>
      <protection locked="0" hidden="0"/>
    </xf>
    <xf numFmtId="0" fontId="38" fillId="0" borderId="347" xfId="0" applyFont="1" applyFill="1" applyBorder="1" applyAlignment="1">
      <alignment horizontal="center" vertical="center"/>
      <protection locked="0" hidden="0"/>
    </xf>
    <xf numFmtId="0" fontId="38" fillId="0" borderId="348" xfId="0" applyFont="1" applyFill="1" applyBorder="1" applyAlignment="1">
      <alignment horizontal="center" vertical="center"/>
      <protection locked="0" hidden="0"/>
    </xf>
    <xf numFmtId="0" fontId="174" fillId="0" borderId="349" xfId="0" applyFont="1" applyFill="1" applyBorder="1" applyAlignment="1">
      <alignment horizontal="center" vertical="center"/>
      <protection locked="0" hidden="0"/>
    </xf>
    <xf numFmtId="0" fontId="175" fillId="0" borderId="347" xfId="0" applyFont="1" applyFill="1" applyBorder="1" applyAlignment="1">
      <alignment horizontal="center" vertical="center"/>
      <protection locked="0" hidden="0"/>
    </xf>
    <xf numFmtId="0" fontId="175" fillId="0" borderId="350" xfId="0" applyFont="1" applyFill="1" applyBorder="1" applyAlignment="1">
      <alignment horizontal="center" vertical="center"/>
      <protection locked="0" hidden="0"/>
    </xf>
    <xf numFmtId="0" fontId="174" fillId="0" borderId="351" xfId="0" applyFont="1" applyFill="1" applyBorder="1" applyAlignment="1">
      <alignment horizontal="center" vertical="center"/>
      <protection locked="0" hidden="0"/>
    </xf>
    <xf numFmtId="0" fontId="174" fillId="0" borderId="352" xfId="0" applyFont="1" applyFill="1" applyBorder="1" applyAlignment="1">
      <alignment horizontal="center" vertical="center"/>
      <protection locked="0" hidden="0"/>
    </xf>
    <xf numFmtId="0" fontId="134" fillId="0" borderId="353" xfId="0" applyFont="1" applyFill="1" applyBorder="1" applyAlignment="1">
      <alignment horizontal="center" vertical="center"/>
      <protection locked="0" hidden="0"/>
    </xf>
    <xf numFmtId="0" fontId="38" fillId="0" borderId="352" xfId="0" applyFont="1" applyFill="1" applyBorder="1" applyAlignment="1">
      <alignment horizontal="center" vertical="center"/>
      <protection locked="0" hidden="0"/>
    </xf>
    <xf numFmtId="0" fontId="56" fillId="0" borderId="265" xfId="0" applyFont="1" applyFill="1" applyBorder="1" applyAlignment="1" quotePrefix="1">
      <alignment horizontal="center" vertical="center"/>
      <protection locked="0" hidden="0"/>
    </xf>
    <xf numFmtId="0" fontId="38" fillId="0" borderId="354" xfId="0" applyFont="1" applyFill="1" applyBorder="1" applyAlignment="1">
      <alignment horizontal="center" vertical="center"/>
      <protection locked="0" hidden="0"/>
    </xf>
    <xf numFmtId="0" fontId="38" fillId="0" borderId="355" xfId="0" applyFont="1" applyFill="1" applyBorder="1" applyAlignment="1">
      <alignment horizontal="center" vertical="center"/>
      <protection locked="0" hidden="0"/>
    </xf>
    <xf numFmtId="0" fontId="174" fillId="0" borderId="356" xfId="0" applyFont="1" applyFill="1" applyBorder="1" applyAlignment="1">
      <alignment horizontal="center" vertical="center"/>
      <protection locked="0" hidden="0"/>
    </xf>
    <xf numFmtId="0" fontId="175" fillId="0" borderId="354" xfId="0" applyFont="1" applyFill="1" applyBorder="1" applyAlignment="1">
      <alignment horizontal="center" vertical="center"/>
      <protection locked="0" hidden="0"/>
    </xf>
    <xf numFmtId="0" fontId="175" fillId="0" borderId="84" xfId="0" applyFont="1" applyFill="1" applyBorder="1" applyAlignment="1">
      <alignment horizontal="center" vertical="center"/>
      <protection locked="0" hidden="0"/>
    </xf>
    <xf numFmtId="0" fontId="174" fillId="0" borderId="357" xfId="0" applyFont="1" applyFill="1" applyBorder="1" applyAlignment="1">
      <alignment horizontal="center" vertical="center"/>
      <protection locked="0" hidden="0"/>
    </xf>
    <xf numFmtId="0" fontId="174" fillId="0" borderId="358" xfId="0" applyFont="1" applyFill="1" applyBorder="1" applyAlignment="1">
      <alignment horizontal="center" vertical="center"/>
      <protection locked="0" hidden="0"/>
    </xf>
    <xf numFmtId="0" fontId="134" fillId="0" borderId="359" xfId="0" applyFont="1" applyFill="1" applyBorder="1" applyAlignment="1">
      <alignment horizontal="center" vertical="center"/>
      <protection locked="0" hidden="0"/>
    </xf>
    <xf numFmtId="0" fontId="38" fillId="0" borderId="358" xfId="0" applyFont="1" applyFill="1" applyBorder="1" applyAlignment="1">
      <alignment horizontal="center" vertical="center"/>
      <protection locked="0" hidden="0"/>
    </xf>
    <xf numFmtId="0" fontId="38" fillId="0" borderId="294" xfId="0" applyFont="1" applyFill="1" applyBorder="1" applyAlignment="1">
      <alignment horizontal="center" vertical="center"/>
      <protection locked="0" hidden="0"/>
    </xf>
    <xf numFmtId="0" fontId="38" fillId="0" borderId="295" xfId="0" applyFont="1" applyFill="1" applyBorder="1" applyAlignment="1">
      <alignment horizontal="center" vertical="center"/>
      <protection locked="0" hidden="0"/>
    </xf>
    <xf numFmtId="0" fontId="174" fillId="0" borderId="297" xfId="0" applyFont="1" applyFill="1" applyBorder="1" applyAlignment="1">
      <alignment horizontal="center" vertical="center"/>
      <protection locked="0" hidden="0"/>
    </xf>
    <xf numFmtId="0" fontId="175" fillId="0" borderId="360" xfId="0" applyFont="1" applyFill="1" applyBorder="1" applyAlignment="1">
      <alignment horizontal="center" vertical="center"/>
      <protection locked="0" hidden="0"/>
    </xf>
    <xf numFmtId="0" fontId="175" fillId="0" borderId="361" xfId="0" applyFont="1" applyFill="1" applyBorder="1" applyAlignment="1">
      <alignment horizontal="center" vertical="center"/>
      <protection locked="0" hidden="0"/>
    </xf>
    <xf numFmtId="0" fontId="174" fillId="0" borderId="106" xfId="0" applyFont="1" applyFill="1" applyBorder="1" applyAlignment="1">
      <alignment horizontal="center" vertical="center"/>
      <protection locked="0" hidden="0"/>
    </xf>
    <xf numFmtId="0" fontId="174" fillId="0" borderId="52" xfId="0" applyFont="1" applyFill="1" applyBorder="1" applyAlignment="1">
      <alignment horizontal="center" vertical="center"/>
      <protection locked="0" hidden="0"/>
    </xf>
    <xf numFmtId="0" fontId="134" fillId="0" borderId="108" xfId="0" applyFont="1" applyFill="1" applyBorder="1" applyAlignment="1">
      <alignment horizontal="center" vertical="center"/>
      <protection locked="0" hidden="0"/>
    </xf>
    <xf numFmtId="0" fontId="39" fillId="23" borderId="302" xfId="0" applyFont="1" applyFill="1" applyBorder="1" applyAlignment="1">
      <alignment horizontal="center" vertical="center"/>
      <protection locked="0" hidden="0"/>
    </xf>
    <xf numFmtId="0" fontId="39" fillId="23" borderId="81" xfId="0" applyFont="1" applyFill="1" applyBorder="1" applyAlignment="1">
      <alignment horizontal="center" vertical="center"/>
      <protection locked="0" hidden="0"/>
    </xf>
    <xf numFmtId="0" fontId="39" fillId="23" borderId="303" xfId="0" applyFont="1" applyFill="1" applyBorder="1" applyAlignment="1">
      <alignment horizontal="center" vertical="center"/>
      <protection locked="0" hidden="0"/>
    </xf>
    <xf numFmtId="1" fontId="39" fillId="23" borderId="287" xfId="0" applyNumberFormat="1" applyFont="1" applyFill="1" applyBorder="1" applyAlignment="1">
      <alignment horizontal="center" vertical="center"/>
      <protection locked="0" hidden="0"/>
    </xf>
    <xf numFmtId="1" fontId="39" fillId="23" borderId="304" xfId="0" applyNumberFormat="1" applyFont="1" applyFill="1" applyBorder="1" applyAlignment="1">
      <alignment horizontal="center" vertical="center"/>
      <protection locked="0" hidden="0"/>
    </xf>
    <xf numFmtId="2" fontId="137" fillId="23" borderId="305" xfId="0" applyNumberFormat="1" applyFont="1" applyFill="1" applyBorder="1" applyAlignment="1">
      <alignment horizontal="center" vertical="center"/>
      <protection locked="0" hidden="0"/>
    </xf>
    <xf numFmtId="2" fontId="137" fillId="23" borderId="304" xfId="0" applyNumberFormat="1" applyFont="1" applyFill="1" applyBorder="1" applyAlignment="1">
      <alignment horizontal="center" vertical="center"/>
      <protection locked="0" hidden="0"/>
    </xf>
    <xf numFmtId="0" fontId="46" fillId="23" borderId="305" xfId="0" applyFont="1" applyFill="1" applyBorder="1" applyAlignment="1">
      <alignment horizontal="center" vertical="center"/>
      <protection locked="0" hidden="0"/>
    </xf>
    <xf numFmtId="0" fontId="46" fillId="23" borderId="286" xfId="0" applyFont="1" applyFill="1" applyBorder="1" applyAlignment="1">
      <alignment horizontal="center" vertical="center"/>
      <protection locked="0" hidden="0"/>
    </xf>
    <xf numFmtId="0" fontId="60" fillId="23" borderId="287" xfId="0" applyFont="1" applyFill="1" applyBorder="1" applyAlignment="1">
      <alignment horizontal="center" vertical="center"/>
      <protection locked="0" hidden="0"/>
    </xf>
    <xf numFmtId="0" fontId="60" fillId="23" borderId="286" xfId="0" applyFont="1" applyFill="1" applyBorder="1" applyAlignment="1">
      <alignment horizontal="center" vertical="center"/>
      <protection locked="0" hidden="0"/>
    </xf>
    <xf numFmtId="0" fontId="78" fillId="23" borderId="362" xfId="0" applyFont="1" applyFill="1" applyBorder="1" applyAlignment="1">
      <alignment horizontal="center" vertical="center"/>
      <protection locked="0" hidden="0"/>
    </xf>
    <xf numFmtId="0" fontId="134" fillId="0" borderId="298" xfId="0" applyFont="1" applyFill="1" applyBorder="1" applyAlignment="1">
      <alignment horizontal="center" vertical="center"/>
      <protection locked="0" hidden="0"/>
    </xf>
    <xf numFmtId="0" fontId="134" fillId="0" borderId="261" xfId="0" applyFont="1" applyFill="1" applyBorder="1" applyAlignment="1">
      <alignment horizontal="center" vertical="center"/>
      <protection locked="0" hidden="0"/>
    </xf>
    <xf numFmtId="0" fontId="38" fillId="0" borderId="287" xfId="0" applyFont="1" applyFill="1" applyBorder="1" applyAlignment="1">
      <alignment horizontal="center" vertical="center"/>
      <protection locked="0" hidden="0"/>
    </xf>
    <xf numFmtId="0" fontId="38" fillId="0" borderId="285" xfId="0" applyFont="1" applyFill="1" applyBorder="1" applyAlignment="1">
      <alignment horizontal="center" vertical="center"/>
      <protection locked="0" hidden="0"/>
    </xf>
    <xf numFmtId="2" fontId="38" fillId="0" borderId="305" xfId="0" applyNumberFormat="1" applyFont="1" applyFill="1" applyBorder="1" applyAlignment="1">
      <alignment horizontal="center" vertical="center"/>
      <protection locked="0" hidden="0"/>
    </xf>
    <xf numFmtId="2" fontId="38" fillId="0" borderId="345" xfId="0" applyNumberFormat="1" applyFont="1" applyFill="1" applyBorder="1" applyAlignment="1">
      <alignment horizontal="center" vertical="center"/>
      <protection locked="0" hidden="0"/>
    </xf>
    <xf numFmtId="0" fontId="150" fillId="10" borderId="121" xfId="0" applyNumberFormat="1" applyFont="1" applyFill="1" applyBorder="1" applyAlignment="1">
      <alignment horizontal="center" vertical="center"/>
      <protection locked="0" hidden="0"/>
    </xf>
    <xf numFmtId="0" fontId="150" fillId="10" borderId="280" xfId="0" applyNumberFormat="1" applyFont="1" applyFill="1" applyBorder="1" applyAlignment="1">
      <alignment horizontal="center" vertical="center"/>
      <protection locked="0" hidden="0"/>
    </xf>
    <xf numFmtId="0" fontId="38" fillId="0" borderId="82" xfId="0" applyFont="1" applyFill="1" applyBorder="1" applyAlignment="1">
      <alignment horizontal="center" vertical="center"/>
      <protection locked="0" hidden="0"/>
    </xf>
    <xf numFmtId="0" fontId="38" fillId="0" borderId="309" xfId="0" applyFont="1" applyFill="1" applyBorder="1" applyAlignment="1">
      <alignment horizontal="center" vertical="center"/>
      <protection locked="0" hidden="0"/>
    </xf>
    <xf numFmtId="164" fontId="131" fillId="10" borderId="131" xfId="0" applyNumberFormat="1" applyFont="1" applyFill="1" applyBorder="1" applyAlignment="1">
      <alignment horizontal="center" vertical="center"/>
      <protection locked="0" hidden="0"/>
    </xf>
    <xf numFmtId="164" fontId="131" fillId="10" borderId="266" xfId="0" applyNumberFormat="1" applyFont="1" applyFill="1" applyBorder="1" applyAlignment="1">
      <alignment horizontal="center" vertical="center"/>
      <protection locked="0" hidden="0"/>
    </xf>
    <xf numFmtId="164" fontId="131" fillId="10" borderId="341" xfId="0" applyNumberFormat="1" applyFont="1" applyFill="1" applyBorder="1" applyAlignment="1">
      <alignment horizontal="center" vertical="center"/>
      <protection locked="0" hidden="0"/>
    </xf>
    <xf numFmtId="164" fontId="143" fillId="10" borderId="131" xfId="0" applyNumberFormat="1" applyFont="1" applyFill="1" applyBorder="1" applyAlignment="1">
      <alignment horizontal="center" vertical="bottom"/>
      <protection locked="0" hidden="0"/>
    </xf>
    <xf numFmtId="164" fontId="143" fillId="10" borderId="266" xfId="0" applyNumberFormat="1" applyFont="1" applyFill="1" applyBorder="1" applyAlignment="1">
      <alignment horizontal="center" vertical="bottom"/>
      <protection locked="0" hidden="0"/>
    </xf>
    <xf numFmtId="164" fontId="143" fillId="10" borderId="341" xfId="0" applyNumberFormat="1" applyFont="1" applyFill="1" applyBorder="1" applyAlignment="1">
      <alignment horizontal="center" vertical="bottom"/>
      <protection locked="0" hidden="0"/>
    </xf>
    <xf numFmtId="0" fontId="144" fillId="0" borderId="88" xfId="0" applyFont="1" applyBorder="1" applyAlignment="1">
      <alignment horizontal="center" vertical="center" wrapText="1"/>
      <protection locked="0" hidden="0"/>
    </xf>
    <xf numFmtId="0" fontId="144" fillId="0" borderId="89" xfId="0" applyFont="1" applyBorder="1" applyAlignment="1">
      <alignment horizontal="center" vertical="center" wrapText="1"/>
      <protection locked="0" hidden="0"/>
    </xf>
    <xf numFmtId="0" fontId="38" fillId="10" borderId="85" xfId="0" applyFont="1" applyFill="1" applyBorder="1" applyAlignment="1">
      <alignment horizontal="center" vertical="center"/>
      <protection locked="0" hidden="0"/>
    </xf>
    <xf numFmtId="0" fontId="38" fillId="10" borderId="83" xfId="0" applyFont="1" applyFill="1" applyBorder="1" applyAlignment="1">
      <alignment horizontal="center" vertical="center"/>
      <protection locked="0" hidden="0"/>
    </xf>
    <xf numFmtId="0" fontId="38" fillId="10" borderId="84" xfId="0" applyFont="1" applyFill="1" applyBorder="1" applyAlignment="1">
      <alignment horizontal="center" vertical="center"/>
      <protection locked="0" hidden="0"/>
    </xf>
    <xf numFmtId="0" fontId="38" fillId="10" borderId="318" xfId="0" applyFont="1" applyFill="1" applyBorder="1" applyAlignment="1">
      <alignment horizontal="center" vertical="center"/>
      <protection locked="0" hidden="0"/>
    </xf>
  </cellXfs>
  <cellStyles count="2">
    <cellStyle name="常规" xfId="0" builtinId="0"/>
    <cellStyle name="Hyperlink" xfId="1"/>
  </cellStyles>
  <dxfs count="7030">
    <dxf>
      <font>
        <sz val="11"/>
        <color rgb="FFFFC000"/>
      </font>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FFFFFF"/>
      </font>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FFFFFF"/>
      </font>
    </dxf>
    <dxf>
      <font>
        <sz val="11"/>
        <color rgb="FF000000"/>
      </font>
      <fill>
        <patternFill>
          <bgColor rgb="FFFF0000"/>
        </patternFill>
      </fill>
    </dxf>
    <dxf>
      <font>
        <sz val="11"/>
        <color rgb="FFFFFFFF"/>
      </font>
    </dxf>
    <dxf>
      <fill>
        <patternFill>
          <bgColor rgb="FFE6B9B8"/>
        </patternFill>
      </fill>
    </dxf>
    <dxf>
      <font>
        <sz val="11"/>
        <color rgb="FFE36B09"/>
      </font>
      <fill>
        <patternFill>
          <bgColor rgb="FFFBD4B4"/>
        </patternFill>
      </fill>
    </dxf>
    <dxf>
      <font>
        <sz val="11"/>
        <color rgb="FFFFFFFF"/>
      </font>
    </dxf>
    <dxf>
      <font>
        <sz val="11"/>
        <color rgb="FFFFFFFF"/>
      </font>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FFFFFF"/>
      </font>
    </dxf>
    <dxf>
      <fill>
        <patternFill>
          <bgColor rgb="FFE6B9B8"/>
        </patternFill>
      </fill>
    </dxf>
    <dxf>
      <font>
        <sz val="11"/>
        <color rgb="FFFFFFFF"/>
      </font>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FFFFFF"/>
      </font>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FFFFFF"/>
      </font>
    </dxf>
    <dxf>
      <font>
        <sz val="11"/>
        <color rgb="FFE36B09"/>
      </font>
      <fill>
        <patternFill>
          <bgColor rgb="FFFBD4B4"/>
        </patternFill>
      </fill>
    </dxf>
    <dxf>
      <fill>
        <patternFill>
          <bgColor rgb="FFE6B9B8"/>
        </patternFill>
      </fill>
    </dxf>
    <dxf>
      <font>
        <sz val="11"/>
        <color rgb="FFFFFFFF"/>
      </font>
    </dxf>
    <dxf>
      <font>
        <sz val="11"/>
        <color rgb="FFFFFFFF"/>
      </font>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FFFFFF"/>
      </font>
    </dxf>
    <dxf>
      <font>
        <sz val="11"/>
        <color rgb="FFFFFFFF"/>
      </font>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000000"/>
      </font>
      <fill>
        <patternFill>
          <bgColor rgb="FFFF0000"/>
        </patternFill>
      </fill>
    </dxf>
    <dxf>
      <font>
        <sz val="11"/>
        <color rgb="FFFFFFFF"/>
      </font>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FFFFFF"/>
      </font>
    </dxf>
    <dxf>
      <fill>
        <patternFill>
          <bgColor rgb="FFE6B9B8"/>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ont>
        <sz val="11"/>
        <color rgb="FFFFFFFF"/>
      </font>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FFFFFF"/>
      </font>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FFFFFF"/>
      </font>
    </dxf>
    <dxf>
      <fill>
        <patternFill>
          <bgColor rgb="FFE6B9B8"/>
        </patternFill>
      </fill>
    </dxf>
    <dxf>
      <fill>
        <patternFill>
          <bgColor rgb="FFE6B9B8"/>
        </patternFill>
      </fill>
    </dxf>
    <dxf>
      <font>
        <sz val="11"/>
        <color rgb="FFE36B09"/>
      </font>
      <fill>
        <patternFill>
          <bgColor rgb="FFFBD4B4"/>
        </patternFill>
      </fill>
    </dxf>
    <dxf>
      <font>
        <sz val="11"/>
        <color rgb="FFFFFFFF"/>
      </font>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ill>
        <patternFill>
          <bgColor rgb="FFE6B9B8"/>
        </patternFill>
      </fill>
    </dxf>
    <dxf>
      <font>
        <sz val="11"/>
        <color rgb="FFFFFFFF"/>
      </font>
    </dxf>
    <dxf>
      <font>
        <sz val="11"/>
        <color rgb="FF000000"/>
      </font>
      <fill>
        <patternFill>
          <bgColor rgb="FFFF0000"/>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FFFFFF"/>
      </font>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FFFFFF"/>
      </font>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FFFFFF"/>
      </font>
    </dxf>
    <dxf>
      <font>
        <sz val="11"/>
        <color rgb="FFE36B09"/>
      </font>
      <fill>
        <patternFill>
          <bgColor rgb="FFFBD4B4"/>
        </patternFill>
      </fill>
    </dxf>
    <dxf>
      <font>
        <sz val="11"/>
        <color rgb="FFFFFFFF"/>
      </font>
    </dxf>
    <dxf>
      <font>
        <sz val="11"/>
        <color rgb="FFFFFFFF"/>
      </font>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E36B09"/>
      </font>
      <fill>
        <patternFill>
          <bgColor rgb="FFFBD4B4"/>
        </patternFill>
      </fill>
    </dxf>
    <dxf>
      <font>
        <sz val="11"/>
        <color rgb="FFFFFFFF"/>
      </font>
    </dxf>
    <dxf>
      <font>
        <sz val="11"/>
        <color rgb="FFFFFFFF"/>
      </font>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FFFFFF"/>
      </font>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E36B09"/>
      </font>
      <fill>
        <patternFill>
          <bgColor rgb="FFFBD4B4"/>
        </patternFill>
      </fill>
    </dxf>
    <dxf>
      <font>
        <sz val="11"/>
        <color rgb="FFFFFFFF"/>
      </font>
    </dxf>
    <dxf>
      <font>
        <sz val="11"/>
        <color rgb="FFFFFFFF"/>
      </font>
    </dxf>
    <dxf>
      <font>
        <sz val="11"/>
        <color rgb="FFFFFFFF"/>
      </font>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FFFFFF"/>
      </font>
    </dxf>
    <dxf>
      <fill>
        <patternFill>
          <bgColor rgb="FFE6B9B8"/>
        </patternFill>
      </fill>
    </dxf>
    <dxf>
      <font>
        <sz val="11"/>
        <color rgb="FFFFFFFF"/>
      </font>
    </dxf>
    <dxf>
      <font>
        <sz val="11"/>
        <color rgb="FFE36B09"/>
      </font>
      <fill>
        <patternFill>
          <bgColor rgb="FFFBD4B4"/>
        </patternFill>
      </fill>
    </dxf>
    <dxf>
      <fill>
        <patternFill>
          <bgColor rgb="FFE6B9B8"/>
        </patternFill>
      </fill>
    </dxf>
    <dxf>
      <font>
        <sz val="11"/>
        <color rgb="FFFFFFFF"/>
      </font>
    </dxf>
    <dxf>
      <fill>
        <patternFill>
          <bgColor rgb="FFE6B9B8"/>
        </patternFill>
      </fill>
    </dxf>
    <dxf>
      <font>
        <sz val="11"/>
        <color rgb="FFFFFFFF"/>
      </font>
    </dxf>
    <dxf>
      <font>
        <sz val="11"/>
        <color rgb="FFFFFFFF"/>
      </font>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FFFFFF"/>
      </font>
    </dxf>
    <dxf>
      <font>
        <sz val="11"/>
        <color rgb="FFFFFFFF"/>
      </font>
    </dxf>
    <dxf>
      <font>
        <sz val="11"/>
        <color rgb="FFFFFFFF"/>
      </font>
    </dxf>
    <dxf>
      <font>
        <sz val="11"/>
        <color rgb="FF000000"/>
      </font>
      <fill>
        <patternFill>
          <bgColor rgb="FFFF0000"/>
        </patternFill>
      </fill>
    </dxf>
    <dxf>
      <font>
        <sz val="11"/>
        <color rgb="FFFFFFFF"/>
      </font>
    </dxf>
    <dxf>
      <fill>
        <patternFill>
          <bgColor rgb="FFE6B9B8"/>
        </patternFill>
      </fill>
    </dxf>
    <dxf>
      <font>
        <sz val="11"/>
        <color rgb="FFE36B09"/>
      </font>
      <fill>
        <patternFill>
          <bgColor rgb="FFFBD4B4"/>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000000"/>
      </font>
      <fill>
        <patternFill>
          <bgColor rgb="FFFF0000"/>
        </patternFill>
      </fill>
    </dxf>
    <dxf>
      <fill>
        <patternFill>
          <bgColor rgb="FFE6B9B8"/>
        </patternFill>
      </fill>
    </dxf>
    <dxf>
      <font>
        <sz val="11"/>
        <color rgb="FFFFFFFF"/>
      </font>
    </dxf>
    <dxf>
      <font>
        <sz val="11"/>
        <color rgb="FFFFFFFF"/>
      </font>
    </dxf>
    <dxf>
      <fill>
        <patternFill>
          <bgColor rgb="FFE6B9B8"/>
        </patternFill>
      </fill>
    </dxf>
    <dxf>
      <font>
        <sz val="11"/>
        <color rgb="FF000000"/>
      </font>
      <fill>
        <patternFill>
          <bgColor rgb="FFFF0000"/>
        </patternFill>
      </fill>
    </dxf>
    <dxf>
      <font>
        <sz val="11"/>
        <color rgb="FFFFFFFF"/>
      </font>
    </dxf>
    <dxf>
      <font>
        <sz val="11"/>
        <color rgb="FFE36B09"/>
      </font>
      <fill>
        <patternFill>
          <bgColor rgb="FFFBD4B4"/>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E36B09"/>
      </font>
      <fill>
        <patternFill>
          <bgColor rgb="FFFBD4B4"/>
        </patternFill>
      </fill>
    </dxf>
    <dxf>
      <fill>
        <patternFill>
          <bgColor rgb="FFE6B9B8"/>
        </patternFill>
      </fill>
    </dxf>
    <dxf>
      <font>
        <sz val="11"/>
        <color rgb="FFFFFFFF"/>
      </font>
    </dxf>
    <dxf>
      <font>
        <sz val="11"/>
        <color rgb="FFFFFFFF"/>
      </font>
    </dxf>
    <dxf>
      <font>
        <sz val="11"/>
        <color rgb="FFFFFFFF"/>
      </font>
    </dxf>
    <dxf>
      <font>
        <sz val="11"/>
        <color rgb="FFFFFFFF"/>
      </font>
    </dxf>
    <dxf>
      <font>
        <sz val="11"/>
        <color rgb="FF000000"/>
      </font>
      <fill>
        <patternFill>
          <bgColor rgb="FFFF0000"/>
        </patternFill>
      </fill>
    </dxf>
    <dxf>
      <fill>
        <patternFill>
          <bgColor rgb="FFE6B9B8"/>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000000"/>
      </font>
      <fill>
        <patternFill>
          <bgColor rgb="FFFF0000"/>
        </patternFill>
      </fill>
    </dxf>
    <dxf>
      <font>
        <sz val="11"/>
        <color rgb="FFE36B09"/>
      </font>
      <fill>
        <patternFill>
          <bgColor rgb="FFFBD4B4"/>
        </patternFill>
      </fill>
    </dxf>
    <dxf>
      <font>
        <sz val="11"/>
        <color rgb="FFFFFFFF"/>
      </font>
    </dxf>
    <dxf>
      <font>
        <sz val="11"/>
        <color rgb="FF000000"/>
      </font>
      <fill>
        <patternFill>
          <bgColor rgb="FFFF0000"/>
        </patternFill>
      </fill>
    </dxf>
    <dxf>
      <font>
        <sz val="11"/>
        <color rgb="FFFFFFFF"/>
      </font>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FFFFFF"/>
      </font>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FFFFFF"/>
      </font>
    </dxf>
    <dxf>
      <fill>
        <patternFill>
          <bgColor rgb="FFE6B9B8"/>
        </patternFill>
      </fill>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FFFFFF"/>
      </font>
    </dxf>
    <dxf>
      <font>
        <sz val="11"/>
        <color rgb="FF000000"/>
      </font>
      <fill>
        <patternFill>
          <bgColor rgb="FFFF0000"/>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FFFFFF"/>
      </font>
    </dxf>
    <dxf>
      <fill>
        <patternFill>
          <bgColor rgb="FFE6B9B8"/>
        </patternFill>
      </fill>
    </dxf>
    <dxf>
      <font>
        <sz val="11"/>
        <color rgb="FFFFFFFF"/>
      </font>
    </dxf>
    <dxf>
      <fill>
        <patternFill>
          <bgColor rgb="FFE6B9B8"/>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FFFFFF"/>
      </font>
    </dxf>
    <dxf>
      <font>
        <sz val="11"/>
        <color rgb="FFFFFFFF"/>
      </font>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FFFFFF"/>
      </font>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ill>
        <patternFill>
          <bgColor rgb="FFE6B9B8"/>
        </patternFill>
      </fill>
    </dxf>
    <dxf>
      <font>
        <sz val="11"/>
        <color rgb="FFFFFFFF"/>
      </font>
    </dxf>
    <dxf>
      <font>
        <sz val="11"/>
        <color rgb="FF000000"/>
      </font>
      <fill>
        <patternFill>
          <bgColor rgb="FFFF0000"/>
        </patternFill>
      </fill>
    </dxf>
    <dxf>
      <font>
        <sz val="11"/>
        <color rgb="FFFFFFFF"/>
      </font>
    </dxf>
    <dxf>
      <font>
        <sz val="11"/>
        <color rgb="FFE36B09"/>
      </font>
      <fill>
        <patternFill>
          <bgColor rgb="FFFBD4B4"/>
        </patternFill>
      </fill>
    </dxf>
    <dxf>
      <fill>
        <patternFill>
          <bgColor rgb="FFE6B9B8"/>
        </patternFill>
      </fill>
    </dxf>
    <dxf>
      <font>
        <sz val="11"/>
        <color rgb="FFFFFFFF"/>
      </font>
    </dxf>
    <dxf>
      <font>
        <sz val="11"/>
        <color rgb="FFFFFFFF"/>
      </font>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FFFFFF"/>
      </font>
    </dxf>
    <dxf>
      <fill>
        <patternFill>
          <bgColor rgb="FFE6B9B8"/>
        </patternFill>
      </fill>
    </dxf>
    <dxf>
      <fill>
        <patternFill>
          <bgColor rgb="FFE6B9B8"/>
        </patternFill>
      </fill>
    </dxf>
    <dxf>
      <font>
        <sz val="11"/>
        <color rgb="FFFFFFFF"/>
      </font>
    </dxf>
    <dxf>
      <font>
        <sz val="11"/>
        <color rgb="FFFFFFFF"/>
      </font>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FFFFFF"/>
      </font>
    </dxf>
    <dxf>
      <font>
        <sz val="11"/>
        <color rgb="FFFFFFFF"/>
      </font>
    </dxf>
    <dxf>
      <font>
        <sz val="11"/>
        <color rgb="FF000000"/>
      </font>
      <fill>
        <patternFill>
          <bgColor rgb="FFFF0000"/>
        </patternFill>
      </fill>
    </dxf>
    <dxf>
      <font>
        <sz val="11"/>
        <color rgb="FFFFFFFF"/>
      </font>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FFFFFF"/>
      </font>
    </dxf>
    <dxf>
      <font>
        <sz val="11"/>
        <color rgb="FFE36B09"/>
      </font>
      <fill>
        <patternFill>
          <bgColor rgb="FFFBD4B4"/>
        </patternFill>
      </fill>
    </dxf>
    <dxf>
      <fill>
        <patternFill>
          <bgColor rgb="FFE6B9B8"/>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FF0000"/>
      </font>
    </dxf>
    <dxf>
      <fill>
        <patternFill>
          <bgColor rgb="FFE6B9B8"/>
        </patternFill>
      </fill>
    </dxf>
    <dxf>
      <font>
        <sz val="11"/>
        <color rgb="FFFFFFFF"/>
      </font>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FFFFFF"/>
      </font>
    </dxf>
    <dxf>
      <fill>
        <patternFill>
          <bgColor rgb="FFE6B9B8"/>
        </patternFill>
      </fill>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7030A0"/>
      </font>
    </dxf>
    <dxf>
      <font>
        <sz val="11"/>
        <color rgb="FF00B0F0"/>
      </font>
    </dxf>
    <dxf>
      <font>
        <sz val="11"/>
        <color rgb="FFFF0000"/>
      </font>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FFFFFF"/>
      </font>
    </dxf>
    <dxf>
      <fill>
        <patternFill>
          <bgColor rgb="FFE6B9B8"/>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00"/>
      </font>
      <fill>
        <patternFill>
          <bgColor rgb="FFFF0000"/>
        </patternFill>
      </fill>
    </dxf>
    <dxf>
      <font>
        <sz val="11"/>
        <color rgb="FF000000"/>
      </font>
      <fill>
        <patternFill>
          <bgColor rgb="FFFF0000"/>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000000"/>
      </font>
      <fill>
        <patternFill>
          <bgColor rgb="FFFF0000"/>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FFFFFF"/>
      </font>
    </dxf>
    <dxf>
      <font>
        <sz val="11"/>
        <color rgb="FF000000"/>
      </font>
      <fill>
        <patternFill>
          <bgColor rgb="FFFF0000"/>
        </patternFill>
      </fill>
    </dxf>
    <dxf>
      <font>
        <sz val="11"/>
        <color rgb="FF000000"/>
      </font>
      <fill>
        <patternFill>
          <bgColor rgb="FFFF0000"/>
        </patternFill>
      </fill>
    </dxf>
    <dxf>
      <font>
        <sz val="11"/>
        <color rgb="FFFFFFFF"/>
      </font>
    </dxf>
    <dxf>
      <font>
        <sz val="11"/>
        <color rgb="FFFFFFFF"/>
      </font>
    </dxf>
    <dxf>
      <font>
        <sz val="11"/>
        <color rgb="FFE36B09"/>
      </font>
      <fill>
        <patternFill>
          <bgColor rgb="FFFBD4B4"/>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FFFFFF"/>
      </font>
    </dxf>
    <dxf>
      <fill>
        <patternFill>
          <bgColor rgb="FFE6B9B8"/>
        </patternFill>
      </fill>
    </dxf>
    <dxf>
      <font>
        <sz val="11"/>
        <color rgb="FF000000"/>
      </font>
      <fill>
        <patternFill>
          <bgColor rgb="FFFF0000"/>
        </patternFill>
      </fill>
    </dxf>
    <dxf>
      <font>
        <sz val="11"/>
        <color rgb="FF008000"/>
      </font>
    </dxf>
    <dxf>
      <font>
        <sz val="11"/>
        <color rgb="FF5F4979"/>
      </font>
    </dxf>
    <dxf>
      <font>
        <sz val="11"/>
        <color rgb="FF00B0F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000000"/>
      </font>
      <fill>
        <patternFill>
          <bgColor rgb="FFFF0000"/>
        </patternFill>
      </fill>
    </dxf>
    <dxf>
      <fill>
        <patternFill>
          <bgColor rgb="FFE6B9B8"/>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E36B09"/>
      </font>
      <fill>
        <patternFill>
          <bgColor rgb="FFFBD4B4"/>
        </patternFill>
      </fill>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FFFFFF"/>
      </font>
      <fill>
        <patternFill>
          <bgColor rgb="FFFFFFFF"/>
        </patternFill>
      </fill>
    </dxf>
    <dxf>
      <font>
        <sz val="11"/>
        <color rgb="FFFFFFFF"/>
      </font>
    </dxf>
    <dxf>
      <font>
        <sz val="11"/>
        <color rgb="FF00B050"/>
      </font>
    </dxf>
    <dxf>
      <font>
        <sz val="11"/>
        <color rgb="FFFFC000"/>
      </font>
    </dxf>
    <dxf>
      <font>
        <sz val="11"/>
        <color rgb="FFFFFFFF"/>
      </font>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FFFFFF"/>
      </font>
    </dxf>
    <dxf>
      <font>
        <sz val="11"/>
        <color rgb="FFFFFFFF"/>
      </font>
    </dxf>
    <dxf>
      <fill>
        <patternFill>
          <bgColor rgb="FFE6B9B8"/>
        </patternFill>
      </fill>
    </dxf>
    <dxf>
      <font>
        <sz val="11"/>
        <color rgb="FFFFFFFF"/>
      </font>
    </dxf>
    <dxf>
      <font>
        <sz val="11"/>
        <color rgb="FF000000"/>
      </font>
      <fill>
        <patternFill>
          <bgColor rgb="FFFF0000"/>
        </patternFill>
      </fill>
    </dxf>
    <dxf>
      <font>
        <sz val="11"/>
        <color rgb="FFE36B09"/>
      </font>
      <fill>
        <patternFill>
          <bgColor rgb="FFFBD4B4"/>
        </patternFill>
      </fill>
    </dxf>
    <dxf>
      <font>
        <sz val="11"/>
        <color rgb="FFFFFFFF"/>
      </font>
    </dxf>
    <dxf>
      <font>
        <sz val="11"/>
        <color rgb="FFFFFFFF"/>
      </font>
    </dxf>
    <dxf>
      <font>
        <sz val="11"/>
        <color rgb="FFFFFFFF"/>
      </font>
    </dxf>
    <dxf>
      <font>
        <sz val="11"/>
        <color rgb="FFFFFFFF"/>
      </font>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E36B09"/>
      </font>
      <fill>
        <patternFill>
          <bgColor rgb="FFFBD4B4"/>
        </patternFill>
      </fill>
    </dxf>
    <dxf>
      <font>
        <sz val="11"/>
        <color rgb="FFFFFFFF"/>
      </font>
    </dxf>
    <dxf>
      <font>
        <sz val="11"/>
        <color rgb="FF000000"/>
      </font>
      <fill>
        <patternFill>
          <bgColor rgb="FFFF0000"/>
        </patternFill>
      </fill>
    </dxf>
    <dxf>
      <fill>
        <patternFill>
          <bgColor rgb="FFE6B9B8"/>
        </patternFill>
      </fill>
    </dxf>
    <dxf>
      <font>
        <sz val="11"/>
        <color rgb="FFE36B09"/>
      </font>
      <fill>
        <patternFill>
          <bgColor rgb="FFFBD4B4"/>
        </patternFill>
      </fill>
    </dxf>
    <dxf>
      <fill>
        <patternFill>
          <bgColor rgb="FFE6B9B8"/>
        </patternFill>
      </fill>
    </dxf>
    <dxf>
      <font>
        <sz val="11"/>
        <color rgb="FF000000"/>
      </font>
      <fill>
        <patternFill>
          <bgColor rgb="FFFF0000"/>
        </patternFill>
      </fill>
    </dxf>
    <dxf>
      <font>
        <sz val="11"/>
        <color rgb="FFC00000"/>
      </font>
    </dxf>
    <dxf>
      <font>
        <sz val="11"/>
        <color rgb="FFFF0000"/>
      </font>
    </dxf>
    <dxf>
      <font>
        <sz val="11"/>
        <color rgb="FF00B050"/>
      </font>
    </dxf>
    <dxf>
      <font>
        <sz val="11"/>
        <color rgb="FFF79544"/>
      </font>
    </dxf>
    <dxf>
      <font>
        <sz val="11"/>
        <color rgb="FF00B0F0"/>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ont>
        <sz val="11"/>
        <color rgb="FFFFFFFF"/>
      </font>
    </dxf>
    <dxf>
      <fill>
        <patternFill>
          <bgColor rgb="FFE6B9B8"/>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E36B09"/>
      </font>
      <fill>
        <patternFill>
          <bgColor rgb="FFFBD4B4"/>
        </patternFill>
      </fill>
    </dxf>
    <dxf>
      <fill>
        <patternFill>
          <bgColor rgb="FFE6B9B8"/>
        </patternFill>
      </fill>
    </dxf>
    <dxf>
      <font>
        <sz val="11"/>
        <color rgb="FF000000"/>
      </font>
      <fill>
        <patternFill>
          <bgColor rgb="FFFF0000"/>
        </patternFill>
      </fill>
    </dxf>
    <dxf>
      <fill>
        <patternFill>
          <bgColor rgb="FFE6B9B8"/>
        </patternFill>
      </fill>
    </dxf>
    <dxf>
      <font>
        <sz val="11"/>
        <color rgb="FFE36B09"/>
      </font>
      <fill>
        <patternFill>
          <bgColor rgb="FFFBD4B4"/>
        </patternFill>
      </fill>
    </dxf>
    <dxf>
      <font>
        <sz val="11"/>
        <color rgb="FF000000"/>
      </font>
      <fill>
        <patternFill>
          <bgColor rgb="FFFF0000"/>
        </patternFill>
      </fill>
    </dxf>
    <dxf>
      <font>
        <sz val="11"/>
        <color rgb="FFFFFFFF"/>
      </font>
    </dxf>
    <dxf>
      <font>
        <sz val="11"/>
        <color rgb="FFFFFFFF"/>
      </font>
    </dxf>
    <dxf>
      <font>
        <sz val="11"/>
        <color rgb="FFFFFFFF"/>
      </font>
    </dxf>
    <dxf>
      <fill>
        <patternFill>
          <bgColor rgb="FFFFFFFF"/>
        </patternFill>
      </fill>
    </dxf>
    <dxf>
      <fill>
        <patternFill>
          <bgColor rgb="FFFABF8F"/>
        </patternFill>
      </fill>
    </dxf>
    <dxf>
      <fill>
        <patternFill>
          <bgColor rgb="FFFF0000"/>
        </patternFill>
      </fill>
    </dxf>
    <dxf>
      <font>
        <sz val="11"/>
        <color rgb="FFFFFFFF"/>
      </font>
    </dxf>
    <dxf>
      <fill>
        <patternFill>
          <bgColor rgb="FFE6B9B8"/>
        </patternFill>
      </fill>
    </dxf>
    <dxf>
      <font>
        <sz val="11"/>
        <color rgb="FFFFFFFF"/>
      </font>
    </dxf>
    <dxf>
      <font>
        <sz val="11"/>
        <color rgb="FFE36B09"/>
      </font>
      <fill>
        <patternFill>
          <bgColor rgb="FFFBD4B4"/>
        </patternFill>
      </fill>
    </dxf>
    <dxf>
      <font>
        <sz val="11"/>
        <color rgb="FF000000"/>
      </font>
      <fill>
        <patternFill>
          <bgColor rgb="FFFF0000"/>
        </patternFill>
      </fill>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00"/>
      </font>
      <fill>
        <patternFill>
          <bgColor rgb="FFFF0000"/>
        </patternFill>
      </fill>
    </dxf>
    <dxf>
      <font>
        <sz val="11"/>
        <color rgb="FFE36B09"/>
      </font>
      <fill>
        <patternFill>
          <bgColor rgb="FFFBD4B4"/>
        </patternFill>
      </fill>
    </dxf>
    <dxf>
      <fill>
        <patternFill>
          <bgColor rgb="FFE6B9B8"/>
        </patternFill>
      </fill>
    </dxf>
    <dxf>
      <font>
        <sz val="11"/>
        <color rgb="FFFFFFFF"/>
      </font>
    </dxf>
    <dxf>
      <font>
        <sz val="11"/>
        <color rgb="FFFFFFFF"/>
      </font>
    </dxf>
    <dxf>
      <font>
        <sz val="11"/>
        <color rgb="FFFFFFFF"/>
      </font>
    </dxf>
    <dxf>
      <font>
        <sz val="11"/>
        <color rgb="FF002060"/>
      </font>
      <fill>
        <patternFill>
          <bgColor rgb="FFFFFFFF"/>
        </patternFill>
      </fill>
    </dxf>
    <dxf>
      <font>
        <sz val="11"/>
        <color rgb="FFFFFFFF"/>
      </font>
    </dxf>
    <dxf>
      <font>
        <sz val="11"/>
        <color rgb="FFFFFFFF"/>
      </font>
    </dxf>
    <dxf>
      <font>
        <sz val="11"/>
        <color rgb="FFFFFFFF"/>
      </font>
    </dxf>
    <dxf>
      <font>
        <sz val="11"/>
        <color rgb="FFE36B09"/>
      </font>
      <fill>
        <patternFill>
          <bgColor rgb="FFFBD4B4"/>
        </patternFill>
      </fill>
    </dxf>
    <dxf>
      <font>
        <sz val="11"/>
        <color rgb="FF000000"/>
      </font>
      <fill>
        <patternFill>
          <bgColor rgb="FFFF0000"/>
        </patternFill>
      </fill>
    </dxf>
    <dxf>
      <fill>
        <patternFill>
          <bgColor rgb="FFE6B9B8"/>
        </patternFill>
      </fill>
    </dxf>
    <dxf>
      <font>
        <sz val="11"/>
        <color rgb="FFFFFFFF"/>
      </font>
    </dxf>
    <dxf>
      <font>
        <sz val="11"/>
        <color rgb="FF00B050"/>
      </font>
    </dxf>
    <dxf>
      <font>
        <sz val="11"/>
        <color rgb="FFFF0000"/>
      </font>
    </dxf>
    <dxf>
      <font>
        <sz val="11"/>
        <color rgb="FF7030A0"/>
      </font>
    </dxf>
    <dxf>
      <font>
        <sz val="11"/>
        <color rgb="FFFFFFFF"/>
      </font>
    </dxf>
    <dxf>
      <font>
        <sz val="11"/>
        <color rgb="FFFFFFFF"/>
      </font>
    </dxf>
    <dxf>
      <font>
        <sz val="11"/>
        <color rgb="FFFFFFFF"/>
      </font>
    </dxf>
    <dxf>
      <font>
        <sz val="11"/>
        <color rgb="FF00B050"/>
      </font>
    </dxf>
    <dxf>
      <font>
        <sz val="11"/>
        <color rgb="FF0070C0"/>
      </font>
    </dxf>
    <dxf>
      <font>
        <sz val="11"/>
        <color rgb="FFFFFFFF"/>
      </font>
    </dxf>
    <dxf>
      <font>
        <sz val="11"/>
        <color rgb="FFFFFFFF"/>
      </font>
    </dxf>
    <dxf>
      <font>
        <sz val="11"/>
        <color rgb="FFFFFFFF"/>
      </font>
    </dxf>
    <dxf>
      <font>
        <sz val="11"/>
        <color rgb="FF0070C0"/>
      </font>
    </dxf>
    <dxf>
      <font>
        <sz val="11"/>
        <color rgb="FF00B0F0"/>
      </font>
    </dxf>
    <dxf>
      <font>
        <sz val="11"/>
        <color rgb="FF00B050"/>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0000FF"/>
      </font>
    </dxf>
    <dxf>
      <font>
        <sz val="11"/>
        <color rgb="FFFFFFFF"/>
      </font>
    </dxf>
    <dxf>
      <font>
        <sz val="11"/>
        <color rgb="FF008000"/>
      </font>
    </dxf>
    <dxf>
      <font>
        <sz val="11"/>
        <color rgb="FFFF0000"/>
      </font>
    </dxf>
    <dxf>
      <font>
        <sz val="11"/>
        <color rgb="FFFF0000"/>
      </font>
    </dxf>
    <dxf>
      <font>
        <sz val="11"/>
        <color rgb="FF0000FF"/>
      </font>
    </dxf>
    <dxf>
      <font>
        <sz val="11"/>
        <color rgb="FF008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0000FF"/>
      </font>
    </dxf>
    <dxf>
      <font>
        <sz val="11"/>
        <color rgb="FFFFFFFF"/>
      </font>
    </dxf>
    <dxf>
      <font>
        <sz val="11"/>
        <color rgb="FF008000"/>
      </font>
    </dxf>
    <dxf>
      <font>
        <sz val="11"/>
        <color rgb="FFFF0000"/>
      </font>
    </dxf>
    <dxf>
      <font>
        <sz val="11"/>
        <color rgb="FF7030A0"/>
      </font>
    </dxf>
    <dxf>
      <font>
        <sz val="11"/>
        <color rgb="FF963734"/>
      </font>
    </dxf>
    <dxf>
      <font>
        <sz val="11"/>
        <color rgb="FF00B050"/>
      </font>
    </dxf>
    <dxf>
      <font>
        <sz val="11"/>
        <color rgb="FF963734"/>
      </font>
    </dxf>
    <dxf>
      <font>
        <sz val="11"/>
        <color rgb="FF00B050"/>
      </font>
    </dxf>
    <dxf>
      <font>
        <sz val="11"/>
        <color rgb="FF7030A0"/>
      </font>
    </dxf>
    <dxf>
      <font>
        <sz val="11"/>
        <color rgb="FFFF0000"/>
      </font>
    </dxf>
    <dxf>
      <font>
        <sz val="11"/>
        <color rgb="FFFF0000"/>
      </font>
    </dxf>
    <dxf>
      <font>
        <sz val="11"/>
        <color rgb="FF7030A0"/>
      </font>
    </dxf>
    <dxf>
      <font>
        <sz val="11"/>
        <color rgb="FF00B050"/>
      </font>
    </dxf>
    <dxf>
      <font>
        <sz val="11"/>
        <color rgb="FF963734"/>
      </font>
    </dxf>
    <dxf>
      <font>
        <sz val="11"/>
        <color rgb="FFFF0000"/>
      </font>
    </dxf>
    <dxf>
      <font>
        <sz val="11"/>
        <color rgb="FFFFFFFF"/>
      </font>
    </dxf>
    <dxf>
      <font>
        <sz val="11"/>
        <color rgb="FF008000"/>
      </font>
    </dxf>
    <dxf>
      <font>
        <sz val="11"/>
        <color rgb="FF0000FF"/>
      </font>
    </dxf>
    <dxf>
      <font>
        <sz val="11"/>
        <color rgb="FF963734"/>
      </font>
    </dxf>
    <dxf>
      <font>
        <sz val="11"/>
        <color rgb="FF00B050"/>
      </font>
    </dxf>
    <dxf>
      <font>
        <sz val="11"/>
        <color rgb="FF7030A0"/>
      </font>
    </dxf>
    <dxf>
      <font>
        <sz val="11"/>
        <color rgb="FFFF0000"/>
      </font>
    </dxf>
    <dxf>
      <font>
        <sz val="11"/>
        <color rgb="FFFFFFFF"/>
      </font>
    </dxf>
    <dxf>
      <font>
        <sz val="11"/>
        <color rgb="FF008000"/>
      </font>
    </dxf>
    <dxf>
      <font>
        <sz val="11"/>
        <color rgb="FF0000FF"/>
      </font>
    </dxf>
    <dxf>
      <font>
        <sz val="11"/>
        <color rgb="FFFF0000"/>
      </font>
    </dxf>
    <dxf>
      <font>
        <sz val="11"/>
        <color rgb="FFFF0000"/>
      </font>
    </dxf>
    <dxf>
      <font>
        <sz val="11"/>
        <color rgb="FF008000"/>
      </font>
    </dxf>
    <dxf>
      <font>
        <sz val="11"/>
        <color rgb="FF0000FF"/>
      </font>
    </dxf>
    <dxf>
      <font>
        <sz val="11"/>
        <color rgb="FFFF0000"/>
      </font>
    </dxf>
    <dxf>
      <font>
        <sz val="11"/>
        <color rgb="FFFFFFFF"/>
      </font>
    </dxf>
    <dxf>
      <font>
        <sz val="11"/>
        <color rgb="FF0000FF"/>
      </font>
    </dxf>
    <dxf>
      <font>
        <sz val="11"/>
        <color rgb="FF008000"/>
      </font>
    </dxf>
    <dxf>
      <font>
        <sz val="11"/>
        <color rgb="FF008000"/>
      </font>
    </dxf>
    <dxf>
      <font>
        <sz val="11"/>
        <color rgb="FFFF0000"/>
      </font>
    </dxf>
    <dxf>
      <font>
        <sz val="11"/>
        <color rgb="FF0000FF"/>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FFFFFF"/>
      </font>
    </dxf>
    <dxf>
      <font>
        <sz val="11"/>
        <color rgb="FF7030A0"/>
      </font>
    </dxf>
    <dxf>
      <font>
        <sz val="11"/>
        <color rgb="FFFF0000"/>
      </font>
    </dxf>
    <dxf>
      <font>
        <sz val="11"/>
        <color rgb="FF963734"/>
      </font>
    </dxf>
    <dxf>
      <font>
        <sz val="11"/>
        <color rgb="FF00B050"/>
      </font>
    </dxf>
    <dxf>
      <font>
        <sz val="11"/>
        <color rgb="FF7030A0"/>
      </font>
    </dxf>
    <dxf>
      <font>
        <sz val="11"/>
        <color rgb="FFFF0000"/>
      </font>
    </dxf>
    <dxf>
      <font>
        <sz val="11"/>
        <color rgb="FF963734"/>
      </font>
    </dxf>
    <dxf>
      <font>
        <sz val="11"/>
        <color rgb="FF00B050"/>
      </font>
    </dxf>
    <dxf>
      <font>
        <sz val="11"/>
        <color rgb="FF008000"/>
      </font>
    </dxf>
    <dxf>
      <font>
        <sz val="11"/>
        <color rgb="FFFF0000"/>
      </font>
    </dxf>
    <dxf>
      <font>
        <sz val="11"/>
        <color rgb="FFFFFFFF"/>
      </font>
    </dxf>
    <dxf>
      <font>
        <sz val="11"/>
        <color rgb="FF0000FF"/>
      </font>
    </dxf>
    <dxf>
      <font>
        <sz val="11"/>
        <color rgb="FFFFFFFF"/>
      </font>
    </dxf>
    <dxf>
      <font>
        <sz val="11"/>
        <color rgb="FF00B050"/>
      </font>
    </dxf>
    <dxf>
      <font>
        <sz val="11"/>
        <color rgb="FF963734"/>
      </font>
    </dxf>
    <dxf>
      <font>
        <sz val="11"/>
        <color rgb="FFFF0000"/>
      </font>
    </dxf>
    <dxf>
      <font>
        <sz val="11"/>
        <color rgb="FF7030A0"/>
      </font>
    </dxf>
    <dxf>
      <font>
        <sz val="11"/>
        <color rgb="FF7030A0"/>
      </font>
    </dxf>
    <dxf>
      <font>
        <sz val="11"/>
        <color rgb="FF963734"/>
      </font>
    </dxf>
    <dxf>
      <font>
        <sz val="11"/>
        <color rgb="FFFF0000"/>
      </font>
    </dxf>
    <dxf>
      <font>
        <sz val="11"/>
        <color rgb="FF00B050"/>
      </font>
    </dxf>
    <dxf>
      <font>
        <sz val="11"/>
        <color rgb="FFFFFFFF"/>
      </font>
    </dxf>
    <dxf>
      <font>
        <sz val="11"/>
        <color rgb="FF008000"/>
      </font>
    </dxf>
    <dxf>
      <font>
        <sz val="11"/>
        <color rgb="FF0000FF"/>
      </font>
    </dxf>
    <dxf>
      <font>
        <sz val="11"/>
        <color rgb="FFFF0000"/>
      </font>
    </dxf>
    <dxf>
      <font>
        <sz val="11"/>
        <color rgb="FFFFFFFF"/>
      </font>
    </dxf>
    <dxf>
      <font>
        <sz val="11"/>
        <color rgb="FF7030A0"/>
      </font>
    </dxf>
    <dxf>
      <font>
        <sz val="11"/>
        <color rgb="FF00B050"/>
      </font>
    </dxf>
    <dxf>
      <font>
        <sz val="11"/>
        <color rgb="FFFF0000"/>
      </font>
    </dxf>
    <dxf>
      <font>
        <sz val="11"/>
        <color rgb="FF963734"/>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008000"/>
      </font>
    </dxf>
    <dxf>
      <font>
        <sz val="11"/>
        <color rgb="FFFFFFFF"/>
      </font>
    </dxf>
    <dxf>
      <font>
        <sz val="11"/>
        <color rgb="FF0000FF"/>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008000"/>
      </font>
    </dxf>
    <dxf>
      <font>
        <sz val="11"/>
        <color rgb="FFFFFFFF"/>
      </font>
    </dxf>
    <dxf>
      <font>
        <sz val="11"/>
        <color rgb="FF0000FF"/>
      </font>
    </dxf>
    <dxf>
      <font>
        <sz val="11"/>
        <color rgb="FFFF0000"/>
      </font>
    </dxf>
    <dxf>
      <font>
        <sz val="11"/>
        <color rgb="FFFFFFFF"/>
      </font>
    </dxf>
    <dxf>
      <font>
        <sz val="11"/>
        <color rgb="FFFF0000"/>
      </font>
    </dxf>
    <dxf>
      <font>
        <sz val="11"/>
        <color rgb="FF0000FF"/>
      </font>
    </dxf>
    <dxf>
      <font>
        <sz val="11"/>
        <color rgb="FF008000"/>
      </font>
    </dxf>
    <dxf>
      <font>
        <sz val="11"/>
        <color rgb="FFFF0000"/>
      </font>
    </dxf>
    <dxf>
      <font>
        <sz val="11"/>
        <color rgb="FF963734"/>
      </font>
    </dxf>
    <dxf>
      <font>
        <sz val="11"/>
        <color rgb="FF00B050"/>
      </font>
    </dxf>
    <dxf>
      <font>
        <sz val="11"/>
        <color rgb="FF7030A0"/>
      </font>
    </dxf>
    <dxf>
      <font>
        <sz val="11"/>
        <color rgb="FF963734"/>
      </font>
    </dxf>
    <dxf>
      <font>
        <sz val="11"/>
        <color rgb="FF00B050"/>
      </font>
    </dxf>
    <dxf>
      <font>
        <sz val="11"/>
        <color rgb="FFFF0000"/>
      </font>
    </dxf>
    <dxf>
      <font>
        <sz val="11"/>
        <color rgb="FF7030A0"/>
      </font>
    </dxf>
    <dxf>
      <font>
        <sz val="11"/>
        <color rgb="FF0000FF"/>
      </font>
    </dxf>
    <dxf>
      <font>
        <sz val="11"/>
        <color rgb="FFFFFFFF"/>
      </font>
    </dxf>
    <dxf>
      <font>
        <sz val="11"/>
        <color rgb="FFFF0000"/>
      </font>
    </dxf>
    <dxf>
      <font>
        <sz val="11"/>
        <color rgb="FF008000"/>
      </font>
    </dxf>
    <dxf>
      <font>
        <sz val="11"/>
        <color rgb="FF0000FF"/>
      </font>
    </dxf>
    <dxf>
      <font>
        <sz val="11"/>
        <color rgb="FFFFFFFF"/>
      </font>
    </dxf>
    <dxf>
      <font>
        <sz val="11"/>
        <color rgb="FFFF0000"/>
      </font>
    </dxf>
    <dxf>
      <font>
        <sz val="11"/>
        <color rgb="FF008000"/>
      </font>
    </dxf>
    <dxf>
      <font>
        <sz val="11"/>
        <color rgb="FFFF0000"/>
      </font>
    </dxf>
    <dxf>
      <font>
        <sz val="11"/>
        <color rgb="FFFFFFFF"/>
      </font>
    </dxf>
    <dxf>
      <font>
        <sz val="11"/>
        <color rgb="FF008000"/>
      </font>
    </dxf>
    <dxf>
      <font>
        <sz val="11"/>
        <color rgb="FF0000FF"/>
      </font>
    </dxf>
    <dxf>
      <font>
        <sz val="11"/>
        <color rgb="FFFFFFFF"/>
      </font>
    </dxf>
    <dxf>
      <font>
        <sz val="11"/>
        <color rgb="FFFFFFFF"/>
      </font>
    </dxf>
    <dxf>
      <font>
        <sz val="11"/>
        <color rgb="FF0000FF"/>
      </font>
    </dxf>
    <dxf>
      <font>
        <sz val="11"/>
        <color rgb="FFFFFFFF"/>
      </font>
    </dxf>
    <dxf>
      <font>
        <sz val="11"/>
        <color rgb="FF008000"/>
      </font>
    </dxf>
    <dxf>
      <font>
        <sz val="11"/>
        <color rgb="FFFF0000"/>
      </font>
    </dxf>
    <dxf>
      <font>
        <sz val="11"/>
        <color rgb="FF963734"/>
      </font>
    </dxf>
    <dxf>
      <font>
        <sz val="11"/>
        <color rgb="FF00B050"/>
      </font>
    </dxf>
    <dxf>
      <font>
        <sz val="11"/>
        <color rgb="FFFF0000"/>
      </font>
    </dxf>
    <dxf>
      <font>
        <sz val="11"/>
        <color rgb="FF7030A0"/>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008000"/>
      </font>
    </dxf>
    <dxf>
      <font>
        <sz val="11"/>
        <color rgb="FF0000FF"/>
      </font>
    </dxf>
    <dxf>
      <font>
        <sz val="11"/>
        <color rgb="FF008000"/>
      </font>
    </dxf>
    <dxf>
      <font>
        <sz val="11"/>
        <color rgb="FF0000FF"/>
      </font>
    </dxf>
    <dxf>
      <font>
        <sz val="11"/>
        <color rgb="FFFFFFFF"/>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0000FF"/>
      </font>
    </dxf>
    <dxf>
      <font>
        <sz val="11"/>
        <color rgb="FFFF0000"/>
      </font>
    </dxf>
    <dxf>
      <font>
        <sz val="11"/>
        <color rgb="FF008000"/>
      </font>
    </dxf>
    <dxf>
      <font>
        <sz val="11"/>
        <color rgb="FF7030A0"/>
      </font>
    </dxf>
    <dxf>
      <font>
        <sz val="11"/>
        <color rgb="FFFF0000"/>
      </font>
    </dxf>
    <dxf>
      <font>
        <sz val="11"/>
        <color rgb="FF00B050"/>
      </font>
    </dxf>
    <dxf>
      <font>
        <sz val="11"/>
        <color rgb="FF963734"/>
      </font>
    </dxf>
    <dxf>
      <font>
        <sz val="11"/>
        <color rgb="FFFF0000"/>
      </font>
    </dxf>
    <dxf>
      <font>
        <sz val="11"/>
        <color rgb="FF0000FF"/>
      </font>
    </dxf>
    <dxf>
      <font>
        <sz val="11"/>
        <color rgb="FF008000"/>
      </font>
    </dxf>
    <dxf>
      <font>
        <sz val="11"/>
        <color rgb="FFFFFFFF"/>
      </font>
    </dxf>
    <dxf>
      <font>
        <sz val="11"/>
        <color rgb="FFFFFFFF"/>
      </font>
    </dxf>
    <dxf>
      <font>
        <sz val="11"/>
        <color rgb="FF7030A0"/>
      </font>
    </dxf>
    <dxf>
      <font>
        <sz val="11"/>
        <color rgb="FFFF0000"/>
      </font>
    </dxf>
    <dxf>
      <font>
        <sz val="11"/>
        <color rgb="FF00B050"/>
      </font>
    </dxf>
    <dxf>
      <font>
        <sz val="11"/>
        <color rgb="FF963734"/>
      </font>
    </dxf>
    <dxf>
      <font>
        <sz val="11"/>
        <color rgb="FFFF0000"/>
      </font>
    </dxf>
    <dxf>
      <font>
        <sz val="11"/>
        <color rgb="FF963734"/>
      </font>
    </dxf>
    <dxf>
      <font>
        <sz val="11"/>
        <color rgb="FF00B050"/>
      </font>
    </dxf>
    <dxf>
      <font>
        <sz val="11"/>
        <color rgb="FF7030A0"/>
      </font>
    </dxf>
    <dxf>
      <font>
        <sz val="11"/>
        <color rgb="FF008000"/>
      </font>
    </dxf>
    <dxf>
      <font>
        <sz val="11"/>
        <color rgb="FFFF0000"/>
      </font>
    </dxf>
    <dxf>
      <font>
        <sz val="11"/>
        <color rgb="FF0000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7030A0"/>
      </font>
    </dxf>
    <dxf>
      <font>
        <sz val="11"/>
        <color rgb="FF963734"/>
      </font>
    </dxf>
    <dxf>
      <font>
        <sz val="11"/>
        <color rgb="FFFF0000"/>
      </font>
    </dxf>
    <dxf>
      <font>
        <sz val="11"/>
        <color rgb="FF00B050"/>
      </font>
    </dxf>
    <dxf>
      <font>
        <sz val="11"/>
        <color rgb="FFFFFFFF"/>
      </font>
    </dxf>
    <dxf>
      <font>
        <sz val="11"/>
        <color rgb="FFFFFFFF"/>
      </font>
    </dxf>
    <dxf>
      <font>
        <sz val="11"/>
        <color rgb="FF00B050"/>
      </font>
    </dxf>
    <dxf>
      <font>
        <sz val="11"/>
        <color rgb="FF963734"/>
      </font>
    </dxf>
    <dxf>
      <font>
        <sz val="11"/>
        <color rgb="FF7030A0"/>
      </font>
    </dxf>
    <dxf>
      <font>
        <sz val="11"/>
        <color rgb="FFFF0000"/>
      </font>
    </dxf>
    <dxf>
      <font>
        <sz val="11"/>
        <color rgb="FFFFFFFF"/>
      </font>
    </dxf>
    <dxf>
      <font>
        <sz val="11"/>
        <color rgb="FF008000"/>
      </font>
    </dxf>
    <dxf>
      <font>
        <sz val="11"/>
        <color rgb="FFFF0000"/>
      </font>
    </dxf>
    <dxf>
      <font>
        <sz val="11"/>
        <color rgb="FF0000FF"/>
      </font>
    </dxf>
    <dxf>
      <font>
        <sz val="11"/>
        <color rgb="FFFF0000"/>
      </font>
    </dxf>
    <dxf>
      <font>
        <sz val="11"/>
        <color rgb="FF00B050"/>
      </font>
    </dxf>
    <dxf>
      <font>
        <sz val="11"/>
        <color rgb="FF7030A0"/>
      </font>
    </dxf>
    <dxf>
      <font>
        <sz val="11"/>
        <color rgb="FF963734"/>
      </font>
    </dxf>
    <dxf>
      <font>
        <sz val="11"/>
        <color rgb="FFFF0000"/>
      </font>
    </dxf>
    <dxf>
      <font>
        <sz val="11"/>
        <color rgb="FF008000"/>
      </font>
    </dxf>
    <dxf>
      <font>
        <sz val="11"/>
        <color rgb="FF0000FF"/>
      </font>
    </dxf>
    <dxf>
      <font>
        <sz val="11"/>
        <color rgb="FFFF0000"/>
      </font>
    </dxf>
    <dxf>
      <font>
        <sz val="11"/>
        <color rgb="FFFFFFFF"/>
      </font>
    </dxf>
    <dxf>
      <font>
        <sz val="11"/>
        <color rgb="FF008000"/>
      </font>
    </dxf>
    <dxf>
      <font>
        <sz val="11"/>
        <color rgb="FF0000FF"/>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7030A0"/>
      </font>
    </dxf>
    <dxf>
      <font>
        <sz val="11"/>
        <color rgb="FF00B050"/>
      </font>
    </dxf>
    <dxf>
      <font>
        <sz val="11"/>
        <color rgb="FFFF0000"/>
      </font>
    </dxf>
    <dxf>
      <font>
        <sz val="11"/>
        <color rgb="FF963734"/>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B050"/>
      </font>
    </dxf>
    <dxf>
      <font>
        <sz val="11"/>
        <color rgb="FF963734"/>
      </font>
    </dxf>
    <dxf>
      <font>
        <sz val="11"/>
        <color rgb="FF7030A0"/>
      </font>
    </dxf>
    <dxf>
      <font>
        <sz val="11"/>
        <color rgb="FFFF0000"/>
      </font>
    </dxf>
    <dxf>
      <font>
        <sz val="11"/>
        <color rgb="FFFF0000"/>
      </font>
    </dxf>
    <dxf>
      <font>
        <sz val="11"/>
        <color rgb="FF0000FF"/>
      </font>
    </dxf>
    <dxf>
      <font>
        <sz val="11"/>
        <color rgb="FFFFFFFF"/>
      </font>
    </dxf>
    <dxf>
      <font>
        <sz val="11"/>
        <color rgb="FF008000"/>
      </font>
    </dxf>
    <dxf>
      <font>
        <sz val="11"/>
        <color rgb="FFFF0000"/>
      </font>
    </dxf>
    <dxf>
      <font>
        <sz val="11"/>
        <color rgb="FF0000FF"/>
      </font>
    </dxf>
    <dxf>
      <font>
        <sz val="11"/>
        <color rgb="FFFFFFFF"/>
      </font>
    </dxf>
    <dxf>
      <font>
        <sz val="11"/>
        <color rgb="FF008000"/>
      </font>
    </dxf>
    <dxf>
      <font>
        <sz val="11"/>
        <color rgb="FFFFFFFF"/>
      </font>
    </dxf>
    <dxf>
      <font>
        <sz val="11"/>
        <color rgb="FFFF0000"/>
      </font>
    </dxf>
    <dxf>
      <font>
        <sz val="11"/>
        <color rgb="FFFF0000"/>
      </font>
    </dxf>
    <dxf>
      <font>
        <sz val="11"/>
        <color rgb="FF7030A0"/>
      </font>
    </dxf>
    <dxf>
      <font>
        <sz val="11"/>
        <color rgb="FF963734"/>
      </font>
    </dxf>
    <dxf>
      <font>
        <sz val="11"/>
        <color rgb="FF00B050"/>
      </font>
    </dxf>
    <dxf>
      <font>
        <sz val="11"/>
        <color rgb="FFFFFFFF"/>
      </font>
    </dxf>
    <dxf>
      <font>
        <sz val="11"/>
        <color rgb="FFFF0000"/>
      </font>
    </dxf>
    <dxf>
      <font>
        <sz val="11"/>
        <color rgb="FF7030A0"/>
      </font>
    </dxf>
    <dxf>
      <font>
        <sz val="11"/>
        <color rgb="FF963734"/>
      </font>
    </dxf>
    <dxf>
      <font>
        <sz val="11"/>
        <color rgb="FF00B050"/>
      </font>
    </dxf>
    <dxf>
      <font>
        <sz val="11"/>
        <color rgb="FFFFFFFF"/>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008000"/>
      </font>
    </dxf>
    <dxf>
      <font>
        <sz val="11"/>
        <color rgb="FFFF0000"/>
      </font>
    </dxf>
    <dxf>
      <font>
        <sz val="11"/>
        <color rgb="FF0000FF"/>
      </font>
    </dxf>
    <dxf>
      <font>
        <sz val="11"/>
        <color rgb="FFFF0000"/>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FFFFFF"/>
      </font>
    </dxf>
    <dxf>
      <font>
        <sz val="11"/>
        <color rgb="FFFF0000"/>
      </font>
    </dxf>
    <dxf>
      <font>
        <sz val="11"/>
        <color rgb="FFFFFFFF"/>
      </font>
    </dxf>
    <dxf>
      <font>
        <sz val="11"/>
        <color rgb="FF008000"/>
      </font>
    </dxf>
    <dxf>
      <font>
        <sz val="11"/>
        <color rgb="FF0000FF"/>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7030A0"/>
      </font>
    </dxf>
    <dxf>
      <font>
        <sz val="11"/>
        <color rgb="FFFF0000"/>
      </font>
    </dxf>
    <dxf>
      <font>
        <sz val="11"/>
        <color rgb="FF963734"/>
      </font>
    </dxf>
    <dxf>
      <font>
        <sz val="11"/>
        <color rgb="FF00B050"/>
      </font>
    </dxf>
    <dxf>
      <font>
        <sz val="11"/>
        <color rgb="FF00B050"/>
      </font>
    </dxf>
    <dxf>
      <font>
        <sz val="11"/>
        <color rgb="FF963734"/>
      </font>
    </dxf>
    <dxf>
      <font>
        <sz val="11"/>
        <color rgb="FFFF0000"/>
      </font>
    </dxf>
    <dxf>
      <font>
        <sz val="11"/>
        <color rgb="FF7030A0"/>
      </font>
    </dxf>
    <dxf>
      <font>
        <sz val="11"/>
        <color rgb="FF00B050"/>
      </font>
    </dxf>
    <dxf>
      <font>
        <sz val="11"/>
        <color rgb="FF963734"/>
      </font>
    </dxf>
    <dxf>
      <font>
        <sz val="11"/>
        <color rgb="FFFF0000"/>
      </font>
    </dxf>
    <dxf>
      <font>
        <sz val="11"/>
        <color rgb="FF7030A0"/>
      </font>
    </dxf>
    <dxf>
      <font>
        <sz val="11"/>
        <color rgb="FFFFFFFF"/>
      </font>
    </dxf>
    <dxf>
      <font>
        <sz val="11"/>
        <color rgb="FFFF0000"/>
      </font>
    </dxf>
    <dxf>
      <font>
        <sz val="11"/>
        <color rgb="FF008000"/>
      </font>
    </dxf>
    <dxf>
      <font>
        <sz val="11"/>
        <color rgb="FFFFFFFF"/>
      </font>
    </dxf>
    <dxf>
      <font>
        <sz val="11"/>
        <color rgb="FF0000FF"/>
      </font>
    </dxf>
    <dxf>
      <font>
        <sz val="11"/>
        <color rgb="FF008000"/>
      </font>
    </dxf>
    <dxf>
      <font>
        <sz val="11"/>
        <color rgb="FFFF0000"/>
      </font>
    </dxf>
    <dxf>
      <font>
        <sz val="11"/>
        <color rgb="FF0000FF"/>
      </font>
    </dxf>
    <dxf>
      <font>
        <sz val="11"/>
        <color rgb="FF963734"/>
      </font>
    </dxf>
    <dxf>
      <font>
        <sz val="11"/>
        <color rgb="FF7030A0"/>
      </font>
    </dxf>
    <dxf>
      <font>
        <sz val="11"/>
        <color rgb="FFFF0000"/>
      </font>
    </dxf>
    <dxf>
      <font>
        <sz val="11"/>
        <color rgb="FF00B05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0000"/>
      </font>
    </dxf>
    <dxf>
      <font>
        <sz val="11"/>
        <color rgb="FF7030A0"/>
      </font>
    </dxf>
    <dxf>
      <font>
        <sz val="11"/>
        <color rgb="FF963734"/>
      </font>
    </dxf>
    <dxf>
      <font>
        <sz val="11"/>
        <color rgb="FF00B050"/>
      </font>
    </dxf>
    <dxf>
      <font>
        <sz val="11"/>
        <color rgb="FFFFFFFF"/>
      </font>
    </dxf>
    <dxf>
      <font>
        <sz val="11"/>
        <color rgb="FFFF0000"/>
      </font>
    </dxf>
    <dxf>
      <font>
        <sz val="11"/>
        <color rgb="FFFF0000"/>
      </font>
    </dxf>
    <dxf>
      <font>
        <sz val="11"/>
        <color rgb="FFFFFFFF"/>
      </font>
    </dxf>
    <dxf>
      <font>
        <sz val="11"/>
        <color rgb="FF7030A0"/>
      </font>
    </dxf>
    <dxf>
      <font>
        <sz val="11"/>
        <color rgb="FFFF0000"/>
      </font>
    </dxf>
    <dxf>
      <font>
        <sz val="11"/>
        <color rgb="FF963734"/>
      </font>
    </dxf>
    <dxf>
      <font>
        <sz val="11"/>
        <color rgb="FF00B050"/>
      </font>
    </dxf>
    <dxf>
      <font>
        <sz val="11"/>
        <color rgb="FFFFFFFF"/>
      </font>
    </dxf>
    <dxf>
      <font>
        <sz val="11"/>
        <color rgb="FF0000FF"/>
      </font>
    </dxf>
    <dxf>
      <font>
        <sz val="11"/>
        <color rgb="FF008000"/>
      </font>
    </dxf>
    <dxf>
      <font>
        <sz val="11"/>
        <color rgb="FFFF0000"/>
      </font>
    </dxf>
    <dxf>
      <font>
        <sz val="11"/>
        <color rgb="FF0000FF"/>
      </font>
    </dxf>
    <dxf>
      <font>
        <sz val="11"/>
        <color rgb="FF008000"/>
      </font>
    </dxf>
    <dxf>
      <font>
        <sz val="11"/>
        <color rgb="FFFF0000"/>
      </font>
    </dxf>
    <dxf>
      <font>
        <sz val="11"/>
        <color rgb="FFFF0000"/>
      </font>
    </dxf>
    <dxf>
      <font>
        <sz val="11"/>
        <color rgb="FF963734"/>
      </font>
    </dxf>
    <dxf>
      <font>
        <sz val="11"/>
        <color rgb="FF00B050"/>
      </font>
    </dxf>
    <dxf>
      <font>
        <sz val="11"/>
        <color rgb="FF7030A0"/>
      </font>
    </dxf>
    <dxf>
      <font>
        <sz val="11"/>
        <color rgb="FF7030A0"/>
      </font>
    </dxf>
    <dxf>
      <font>
        <sz val="11"/>
        <color rgb="FFFF0000"/>
      </font>
    </dxf>
    <dxf>
      <font>
        <sz val="11"/>
        <color rgb="FF963734"/>
      </font>
    </dxf>
    <dxf>
      <font>
        <sz val="11"/>
        <color rgb="FF00B050"/>
      </font>
    </dxf>
    <dxf>
      <font>
        <sz val="11"/>
        <color rgb="FF00B050"/>
      </font>
    </dxf>
    <dxf>
      <font>
        <sz val="11"/>
        <color rgb="FF963734"/>
      </font>
    </dxf>
    <dxf>
      <font>
        <sz val="11"/>
        <color rgb="FFFF0000"/>
      </font>
    </dxf>
    <dxf>
      <font>
        <sz val="11"/>
        <color rgb="FF7030A0"/>
      </font>
    </dxf>
    <dxf>
      <font>
        <sz val="11"/>
        <color rgb="FFFF0000"/>
      </font>
    </dxf>
    <dxf>
      <font>
        <sz val="11"/>
        <color rgb="FF0000FF"/>
      </font>
    </dxf>
    <dxf>
      <font>
        <sz val="11"/>
        <color rgb="FF008000"/>
      </font>
    </dxf>
    <dxf>
      <font>
        <sz val="11"/>
        <color rgb="FFFFFFFF"/>
      </font>
    </dxf>
    <dxf>
      <font>
        <sz val="11"/>
        <color rgb="FFFF0000"/>
      </font>
    </dxf>
    <dxf>
      <font>
        <sz val="11"/>
        <color rgb="FFFFFFFF"/>
      </font>
    </dxf>
    <dxf>
      <font>
        <sz val="11"/>
        <color rgb="FF0000FF"/>
      </font>
    </dxf>
    <dxf>
      <font>
        <sz val="11"/>
        <color rgb="FF008000"/>
      </font>
    </dxf>
    <dxf>
      <font>
        <sz val="11"/>
        <color rgb="FF7030A0"/>
      </font>
    </dxf>
    <dxf>
      <font>
        <sz val="11"/>
        <color rgb="FFFF0000"/>
      </font>
    </dxf>
    <dxf>
      <font>
        <sz val="11"/>
        <color rgb="FF00B050"/>
      </font>
    </dxf>
    <dxf>
      <font>
        <sz val="11"/>
        <color rgb="FF963734"/>
      </font>
    </dxf>
    <dxf>
      <font>
        <sz val="11"/>
        <color rgb="FFFF0000"/>
      </font>
    </dxf>
    <dxf>
      <font>
        <sz val="11"/>
        <color rgb="FFFFFFFF"/>
      </font>
    </dxf>
    <dxf>
      <font>
        <sz val="11"/>
        <color rgb="FF008000"/>
      </font>
    </dxf>
    <dxf>
      <font>
        <sz val="11"/>
        <color rgb="FF0000FF"/>
      </font>
    </dxf>
    <dxf>
      <font>
        <sz val="11"/>
        <color rgb="FF7030A0"/>
      </font>
    </dxf>
    <dxf>
      <font>
        <sz val="11"/>
        <color rgb="FFFF0000"/>
      </font>
    </dxf>
    <dxf>
      <font>
        <sz val="11"/>
        <color rgb="FF963734"/>
      </font>
    </dxf>
    <dxf>
      <font>
        <sz val="11"/>
        <color rgb="FF00B050"/>
      </font>
    </dxf>
    <dxf>
      <font>
        <sz val="11"/>
        <color rgb="FF963734"/>
      </font>
    </dxf>
    <dxf>
      <font>
        <sz val="11"/>
        <color rgb="FF7030A0"/>
      </font>
    </dxf>
    <dxf>
      <font>
        <sz val="11"/>
        <color rgb="FF00B050"/>
      </font>
    </dxf>
    <dxf>
      <font>
        <sz val="11"/>
        <color rgb="FFFF0000"/>
      </font>
    </dxf>
    <dxf>
      <font>
        <sz val="11"/>
        <color rgb="FFFF0000"/>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0000FF"/>
      </font>
    </dxf>
    <dxf>
      <font>
        <sz val="11"/>
        <color rgb="FFFF0000"/>
      </font>
    </dxf>
    <dxf>
      <font>
        <sz val="11"/>
        <color rgb="FF008000"/>
      </font>
    </dxf>
    <dxf>
      <font>
        <sz val="11"/>
        <color rgb="FFFFFFFF"/>
      </font>
    </dxf>
    <dxf>
      <font>
        <sz val="11"/>
        <color rgb="FF0000FF"/>
      </font>
    </dxf>
    <dxf>
      <font>
        <sz val="11"/>
        <color rgb="FF008000"/>
      </font>
    </dxf>
    <dxf>
      <font>
        <sz val="11"/>
        <color rgb="FFFF0000"/>
      </font>
    </dxf>
    <dxf>
      <font>
        <sz val="11"/>
        <color rgb="FFFF0000"/>
      </font>
    </dxf>
    <dxf>
      <font>
        <sz val="11"/>
        <color rgb="FF008000"/>
      </font>
    </dxf>
    <dxf>
      <font>
        <sz val="11"/>
        <color rgb="FF0000FF"/>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008000"/>
      </font>
    </dxf>
    <dxf>
      <font>
        <sz val="11"/>
        <color rgb="FF0000FF"/>
      </font>
    </dxf>
    <dxf>
      <font>
        <sz val="11"/>
        <color rgb="FFFFFFFF"/>
      </font>
    </dxf>
    <dxf>
      <font>
        <sz val="11"/>
        <color rgb="FFFFFFFF"/>
      </font>
    </dxf>
    <dxf>
      <font>
        <sz val="11"/>
        <color rgb="FFFF0000"/>
      </font>
    </dxf>
    <dxf>
      <font>
        <sz val="11"/>
        <color rgb="FF7030A0"/>
      </font>
    </dxf>
    <dxf>
      <font>
        <sz val="11"/>
        <color rgb="FF963734"/>
      </font>
    </dxf>
    <dxf>
      <font>
        <sz val="11"/>
        <color rgb="FF00B050"/>
      </font>
    </dxf>
    <dxf>
      <font>
        <sz val="11"/>
        <color rgb="FFFFFFFF"/>
      </font>
    </dxf>
    <dxf>
      <font>
        <sz val="11"/>
        <color rgb="FFFF0000"/>
      </font>
    </dxf>
    <dxf>
      <font>
        <sz val="11"/>
        <color rgb="FF0000FF"/>
      </font>
    </dxf>
    <dxf>
      <font>
        <sz val="11"/>
        <color rgb="FF008000"/>
      </font>
    </dxf>
    <dxf>
      <font>
        <sz val="11"/>
        <color rgb="FF0000FF"/>
      </font>
    </dxf>
    <dxf>
      <font>
        <sz val="11"/>
        <color rgb="FF008000"/>
      </font>
    </dxf>
    <dxf>
      <font>
        <sz val="11"/>
        <color rgb="FFFF0000"/>
      </font>
    </dxf>
    <dxf>
      <font>
        <sz val="11"/>
        <color rgb="FFFF0000"/>
      </font>
    </dxf>
    <dxf>
      <font>
        <sz val="11"/>
        <color rgb="FF7030A0"/>
      </font>
    </dxf>
    <dxf>
      <font>
        <sz val="11"/>
        <color rgb="FF00B050"/>
      </font>
    </dxf>
    <dxf>
      <font>
        <sz val="11"/>
        <color rgb="FF963734"/>
      </font>
    </dxf>
    <dxf>
      <font>
        <sz val="11"/>
        <color rgb="FFFFFFFF"/>
      </font>
    </dxf>
    <dxf>
      <font>
        <sz val="11"/>
        <color rgb="FF0000FF"/>
      </font>
    </dxf>
    <dxf>
      <font>
        <sz val="11"/>
        <color rgb="FFFF0000"/>
      </font>
    </dxf>
    <dxf>
      <font>
        <sz val="11"/>
        <color rgb="FF008000"/>
      </font>
    </dxf>
    <dxf>
      <font>
        <sz val="11"/>
        <color rgb="FFFFFFFF"/>
      </font>
    </dxf>
    <dxf>
      <font>
        <sz val="11"/>
        <color rgb="FFFF0000"/>
      </font>
    </dxf>
    <dxf>
      <font>
        <sz val="11"/>
        <color rgb="FF00B050"/>
      </font>
    </dxf>
    <dxf>
      <font>
        <sz val="11"/>
        <color rgb="FF7030A0"/>
      </font>
    </dxf>
    <dxf>
      <font>
        <sz val="11"/>
        <color rgb="FF963734"/>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00FF"/>
      </font>
    </dxf>
    <dxf>
      <font>
        <sz val="11"/>
        <color rgb="FFFFFFFF"/>
      </font>
    </dxf>
    <dxf>
      <font>
        <sz val="11"/>
        <color rgb="FFFF0000"/>
      </font>
    </dxf>
    <dxf>
      <font>
        <sz val="11"/>
        <color rgb="FF008000"/>
      </font>
    </dxf>
    <dxf>
      <font>
        <sz val="11"/>
        <color rgb="FFFFFFFF"/>
      </font>
    </dxf>
    <dxf>
      <font>
        <sz val="11"/>
        <color rgb="FF0000FF"/>
      </font>
    </dxf>
    <dxf>
      <font>
        <sz val="11"/>
        <color rgb="FF008000"/>
      </font>
    </dxf>
    <dxf>
      <font>
        <sz val="11"/>
        <color rgb="FFFF0000"/>
      </font>
    </dxf>
    <dxf>
      <font>
        <sz val="11"/>
        <color rgb="FFFF0000"/>
      </font>
    </dxf>
    <dxf>
      <font>
        <sz val="11"/>
        <color rgb="FF7030A0"/>
      </font>
    </dxf>
    <dxf>
      <font>
        <sz val="11"/>
        <color rgb="FF963734"/>
      </font>
    </dxf>
    <dxf>
      <font>
        <sz val="11"/>
        <color rgb="FF00B050"/>
      </font>
    </dxf>
    <dxf>
      <font>
        <sz val="11"/>
        <color rgb="FF0000FF"/>
      </font>
    </dxf>
    <dxf>
      <font>
        <sz val="11"/>
        <color rgb="FF008000"/>
      </font>
    </dxf>
    <dxf>
      <font>
        <sz val="11"/>
        <color rgb="FFFFFFFF"/>
      </font>
    </dxf>
    <dxf>
      <font>
        <sz val="11"/>
        <color rgb="FFFF0000"/>
      </font>
    </dxf>
    <dxf>
      <font>
        <sz val="11"/>
        <color rgb="FF963734"/>
      </font>
    </dxf>
    <dxf>
      <font>
        <sz val="11"/>
        <color rgb="FF7030A0"/>
      </font>
    </dxf>
    <dxf>
      <font>
        <sz val="11"/>
        <color rgb="FFFF0000"/>
      </font>
    </dxf>
    <dxf>
      <font>
        <sz val="11"/>
        <color rgb="FF00B050"/>
      </font>
    </dxf>
    <dxf>
      <font>
        <sz val="11"/>
        <color rgb="FF7030A0"/>
      </font>
    </dxf>
    <dxf>
      <font>
        <sz val="11"/>
        <color rgb="FF00B050"/>
      </font>
    </dxf>
    <dxf>
      <font>
        <sz val="11"/>
        <color rgb="FFFF0000"/>
      </font>
    </dxf>
    <dxf>
      <font>
        <sz val="11"/>
        <color rgb="FF963734"/>
      </font>
    </dxf>
    <dxf>
      <font>
        <sz val="11"/>
        <color rgb="FFFF0000"/>
      </font>
    </dxf>
    <dxf>
      <font>
        <sz val="11"/>
        <color rgb="FF0000FF"/>
      </font>
    </dxf>
    <dxf>
      <font>
        <sz val="11"/>
        <color rgb="FF008000"/>
      </font>
    </dxf>
    <dxf>
      <font>
        <sz val="11"/>
        <color rgb="FFFFFFFF"/>
      </font>
    </dxf>
    <dxf>
      <font>
        <sz val="11"/>
        <color rgb="FFFF0000"/>
      </font>
    </dxf>
    <dxf>
      <font>
        <sz val="11"/>
        <color rgb="FFFF0000"/>
      </font>
    </dxf>
    <dxf>
      <font>
        <sz val="11"/>
        <color rgb="FF00B050"/>
      </font>
    </dxf>
    <dxf>
      <font>
        <sz val="11"/>
        <color rgb="FF7030A0"/>
      </font>
    </dxf>
    <dxf>
      <font>
        <sz val="11"/>
        <color rgb="FF963734"/>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FF0000"/>
      </font>
    </dxf>
    <dxf>
      <font>
        <sz val="11"/>
        <color rgb="FFFF0000"/>
      </font>
    </dxf>
    <dxf>
      <font>
        <sz val="11"/>
        <color rgb="FFFFFFFF"/>
      </font>
    </dxf>
    <dxf>
      <font>
        <sz val="11"/>
        <color rgb="FF008000"/>
      </font>
    </dxf>
    <dxf>
      <font>
        <sz val="11"/>
        <color rgb="FF0000FF"/>
      </font>
    </dxf>
    <dxf>
      <font>
        <sz val="11"/>
        <color rgb="FFFF0000"/>
      </font>
    </dxf>
    <dxf>
      <font>
        <sz val="11"/>
        <color rgb="FF008000"/>
      </font>
    </dxf>
    <dxf>
      <font>
        <sz val="11"/>
        <color rgb="FF0000FF"/>
      </font>
    </dxf>
    <dxf>
      <font>
        <sz val="11"/>
        <color rgb="FFFFFFFF"/>
      </font>
    </dxf>
    <dxf>
      <font>
        <sz val="11"/>
        <color rgb="FFFF0000"/>
      </font>
    </dxf>
    <dxf>
      <font>
        <sz val="11"/>
        <color rgb="FFFF0000"/>
      </font>
    </dxf>
    <dxf>
      <font>
        <sz val="11"/>
        <color rgb="FF0000FF"/>
      </font>
    </dxf>
    <dxf>
      <font>
        <sz val="11"/>
        <color rgb="FF008000"/>
      </font>
    </dxf>
    <dxf>
      <font>
        <sz val="11"/>
        <color rgb="FF0000FF"/>
      </font>
    </dxf>
    <dxf>
      <font>
        <sz val="11"/>
        <color rgb="FFFF0000"/>
      </font>
    </dxf>
    <dxf>
      <font>
        <sz val="11"/>
        <color rgb="FF008000"/>
      </font>
    </dxf>
    <dxf>
      <font>
        <sz val="11"/>
        <color rgb="FFFFFFFF"/>
      </font>
    </dxf>
    <dxf>
      <font>
        <sz val="11"/>
        <color rgb="FFFF0000"/>
      </font>
    </dxf>
    <dxf>
      <font>
        <sz val="11"/>
        <color rgb="FF0000FF"/>
      </font>
    </dxf>
    <dxf>
      <font>
        <sz val="11"/>
        <color rgb="FF008000"/>
      </font>
    </dxf>
    <dxf>
      <font>
        <sz val="11"/>
        <color rgb="FFFFFFFF"/>
      </font>
    </dxf>
    <dxf>
      <font>
        <sz val="11"/>
        <color rgb="FFFF0000"/>
      </font>
    </dxf>
    <dxf>
      <font>
        <sz val="11"/>
        <color rgb="FF008000"/>
      </font>
    </dxf>
    <dxf>
      <font>
        <sz val="11"/>
        <color rgb="FF0000FF"/>
      </font>
    </dxf>
    <dxf>
      <font>
        <sz val="11"/>
        <color rgb="FF963734"/>
      </font>
    </dxf>
    <dxf>
      <font>
        <sz val="11"/>
        <color rgb="FF7030A0"/>
      </font>
    </dxf>
    <dxf>
      <font>
        <sz val="11"/>
        <color rgb="FFFF0000"/>
      </font>
    </dxf>
    <dxf>
      <font>
        <sz val="11"/>
        <color rgb="FF00B050"/>
      </font>
    </dxf>
    <dxf>
      <font>
        <sz val="11"/>
        <color rgb="FF00B050"/>
      </font>
    </dxf>
    <dxf>
      <font>
        <sz val="11"/>
        <color rgb="FF963734"/>
      </font>
    </dxf>
    <dxf>
      <font>
        <sz val="11"/>
        <color rgb="FF7030A0"/>
      </font>
    </dxf>
    <dxf>
      <font>
        <sz val="11"/>
        <color rgb="FFFF0000"/>
      </font>
    </dxf>
    <dxf>
      <font>
        <sz val="11"/>
        <color rgb="FF963734"/>
      </font>
    </dxf>
    <dxf>
      <font>
        <sz val="11"/>
        <color rgb="FF00B050"/>
      </font>
    </dxf>
    <dxf>
      <font>
        <sz val="11"/>
        <color rgb="FF7030A0"/>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7030A0"/>
      </font>
    </dxf>
    <dxf>
      <font>
        <sz val="11"/>
        <color rgb="FF963734"/>
      </font>
    </dxf>
    <dxf>
      <font>
        <sz val="11"/>
        <color rgb="FFFF0000"/>
      </font>
    </dxf>
    <dxf>
      <font>
        <sz val="11"/>
        <color rgb="FF00B050"/>
      </font>
    </dxf>
    <dxf>
      <font>
        <sz val="11"/>
        <color rgb="FF00B050"/>
      </font>
    </dxf>
    <dxf>
      <font>
        <sz val="11"/>
        <color rgb="FF963734"/>
      </font>
    </dxf>
    <dxf>
      <font>
        <sz val="11"/>
        <color rgb="FFFF0000"/>
      </font>
    </dxf>
    <dxf>
      <font>
        <sz val="11"/>
        <color rgb="FF7030A0"/>
      </font>
    </dxf>
    <dxf>
      <font>
        <sz val="11"/>
        <color rgb="FFFFFFFF"/>
      </font>
    </dxf>
    <dxf>
      <font>
        <sz val="11"/>
        <color rgb="FFFFFFFF"/>
      </font>
    </dxf>
    <dxf>
      <font>
        <sz val="11"/>
        <color rgb="FF00B050"/>
      </font>
    </dxf>
    <dxf>
      <font>
        <sz val="11"/>
        <color rgb="FF963734"/>
      </font>
    </dxf>
    <dxf>
      <font>
        <sz val="11"/>
        <color rgb="FF7030A0"/>
      </font>
    </dxf>
    <dxf>
      <font>
        <sz val="11"/>
        <color rgb="FFFF0000"/>
      </font>
    </dxf>
    <dxf>
      <font>
        <sz val="11"/>
        <color rgb="FFFFFFFF"/>
      </font>
    </dxf>
    <dxf>
      <font>
        <sz val="11"/>
        <color rgb="FFFF0000"/>
      </font>
    </dxf>
    <dxf>
      <font>
        <sz val="11"/>
        <color rgb="FF7030A0"/>
      </font>
    </dxf>
    <dxf>
      <font>
        <sz val="11"/>
        <color rgb="FF963734"/>
      </font>
    </dxf>
    <dxf>
      <font>
        <sz val="11"/>
        <color rgb="FF00B050"/>
      </font>
    </dxf>
    <dxf>
      <font>
        <sz val="11"/>
        <color rgb="FF0000FF"/>
      </font>
    </dxf>
    <dxf>
      <font>
        <sz val="11"/>
        <color rgb="FFFF0000"/>
      </font>
    </dxf>
    <dxf>
      <font>
        <sz val="11"/>
        <color rgb="FF008000"/>
      </font>
    </dxf>
    <dxf>
      <font>
        <sz val="11"/>
        <color rgb="FFFFFFFF"/>
      </font>
    </dxf>
    <dxf>
      <font>
        <sz val="11"/>
        <color rgb="FF0000FF"/>
      </font>
    </dxf>
    <dxf>
      <font>
        <sz val="11"/>
        <color rgb="FF008000"/>
      </font>
    </dxf>
    <dxf>
      <font>
        <sz val="11"/>
        <color rgb="FFFF0000"/>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FFFF"/>
      </font>
    </dxf>
    <dxf>
      <font>
        <sz val="11"/>
        <color rgb="FFFFFFFF"/>
      </font>
    </dxf>
    <dxf>
      <font>
        <sz val="11"/>
        <color rgb="FF7030A0"/>
      </font>
    </dxf>
    <dxf>
      <font>
        <sz val="11"/>
        <color rgb="FF963734"/>
      </font>
    </dxf>
    <dxf>
      <font>
        <sz val="11"/>
        <color rgb="FFFF0000"/>
      </font>
    </dxf>
    <dxf>
      <font>
        <sz val="11"/>
        <color rgb="FF00B050"/>
      </font>
    </dxf>
    <dxf>
      <font>
        <sz val="11"/>
        <color rgb="FF0000FF"/>
      </font>
    </dxf>
    <dxf>
      <font>
        <sz val="11"/>
        <color rgb="FF008000"/>
      </font>
    </dxf>
    <dxf>
      <font>
        <sz val="11"/>
        <color rgb="FFFF0000"/>
      </font>
    </dxf>
    <dxf>
      <font>
        <sz val="11"/>
        <color rgb="FFFFFFFF"/>
      </font>
    </dxf>
    <dxf>
      <font>
        <sz val="11"/>
        <color rgb="FF0000FF"/>
      </font>
    </dxf>
    <dxf>
      <font>
        <sz val="11"/>
        <color rgb="FF008000"/>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0000FF"/>
      </font>
    </dxf>
    <dxf>
      <font>
        <sz val="11"/>
        <color rgb="FF008000"/>
      </font>
    </dxf>
    <dxf>
      <font>
        <sz val="11"/>
        <color rgb="FFFF0000"/>
      </font>
    </dxf>
    <dxf>
      <font>
        <sz val="11"/>
        <color rgb="FFFF0000"/>
      </font>
    </dxf>
    <dxf>
      <font>
        <sz val="11"/>
        <color rgb="FFFFFFFF"/>
      </font>
    </dxf>
    <dxf>
      <font>
        <sz val="11"/>
        <color rgb="FFFFFFFF"/>
      </font>
    </dxf>
    <dxf>
      <font>
        <sz val="11"/>
        <color rgb="FF00B050"/>
      </font>
    </dxf>
    <dxf>
      <font>
        <sz val="11"/>
        <color rgb="FF963734"/>
      </font>
    </dxf>
    <dxf>
      <font>
        <sz val="11"/>
        <color rgb="FFFF0000"/>
      </font>
    </dxf>
    <dxf>
      <font>
        <sz val="11"/>
        <color rgb="FF7030A0"/>
      </font>
    </dxf>
    <dxf>
      <font>
        <sz val="11"/>
        <color rgb="FF963734"/>
      </font>
    </dxf>
    <dxf>
      <font>
        <sz val="11"/>
        <color rgb="FF00B050"/>
      </font>
    </dxf>
    <dxf>
      <font>
        <sz val="11"/>
        <color rgb="FFFF0000"/>
      </font>
    </dxf>
    <dxf>
      <font>
        <sz val="11"/>
        <color rgb="FF7030A0"/>
      </font>
    </dxf>
    <dxf>
      <font>
        <sz val="11"/>
        <color rgb="FFFF0000"/>
      </font>
    </dxf>
    <dxf>
      <font>
        <sz val="11"/>
        <color rgb="FFFFFFFF"/>
      </font>
    </dxf>
    <dxf>
      <font>
        <sz val="11"/>
        <color rgb="FFFFFFFF"/>
      </font>
    </dxf>
    <dxf>
      <font>
        <sz val="11"/>
        <color rgb="FFFF0000"/>
      </font>
    </dxf>
    <dxf>
      <font>
        <sz val="11"/>
        <color rgb="FFFF0000"/>
      </font>
    </dxf>
    <dxf>
      <font>
        <sz val="11"/>
        <color rgb="FF00B050"/>
      </font>
    </dxf>
    <dxf>
      <font>
        <sz val="11"/>
        <color rgb="FF7030A0"/>
      </font>
    </dxf>
    <dxf>
      <font>
        <sz val="11"/>
        <color rgb="FF963734"/>
      </font>
    </dxf>
    <dxf>
      <font>
        <sz val="11"/>
        <color rgb="FFFF0000"/>
      </font>
    </dxf>
    <dxf>
      <font>
        <sz val="11"/>
        <color rgb="FFFF0000"/>
      </font>
    </dxf>
    <dxf>
      <font>
        <sz val="11"/>
        <color rgb="FFFFFFFF"/>
      </font>
    </dxf>
    <dxf>
      <font>
        <sz val="11"/>
        <color rgb="FFFF0000"/>
      </font>
    </dxf>
    <dxf>
      <font>
        <sz val="11"/>
        <color rgb="FF0000FF"/>
      </font>
    </dxf>
    <dxf>
      <font>
        <sz val="11"/>
        <color rgb="FF008000"/>
      </font>
    </dxf>
    <dxf>
      <font>
        <sz val="11"/>
        <color rgb="FF0000FF"/>
      </font>
    </dxf>
    <dxf>
      <font>
        <sz val="11"/>
        <color rgb="FFFFFFFF"/>
      </font>
    </dxf>
    <dxf>
      <font>
        <sz val="11"/>
        <color rgb="FFFF0000"/>
      </font>
    </dxf>
    <dxf>
      <font>
        <sz val="11"/>
        <color rgb="FF008000"/>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FF0000"/>
      </font>
    </dxf>
    <dxf>
      <font>
        <sz val="11"/>
        <color rgb="FFFF0000"/>
      </font>
    </dxf>
    <dxf>
      <font>
        <sz val="11"/>
        <color rgb="FF0000FF"/>
      </font>
    </dxf>
    <dxf>
      <font>
        <sz val="11"/>
        <color rgb="FF008000"/>
      </font>
    </dxf>
    <dxf>
      <font>
        <sz val="11"/>
        <color rgb="FF008000"/>
      </font>
    </dxf>
    <dxf>
      <font>
        <sz val="11"/>
        <color rgb="FF0000FF"/>
      </font>
    </dxf>
    <dxf>
      <font>
        <sz val="11"/>
        <color rgb="FFFF0000"/>
      </font>
    </dxf>
    <dxf>
      <font>
        <sz val="11"/>
        <color rgb="FFFF0000"/>
      </font>
    </dxf>
    <dxf>
      <font>
        <sz val="11"/>
        <color rgb="FF008000"/>
      </font>
    </dxf>
    <dxf>
      <font>
        <sz val="11"/>
        <color rgb="FF0000FF"/>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7030A0"/>
      </font>
    </dxf>
    <dxf>
      <font>
        <sz val="11"/>
        <color rgb="FF00B050"/>
      </font>
    </dxf>
    <dxf>
      <font>
        <sz val="11"/>
        <color rgb="FF963734"/>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FF0000"/>
      </font>
    </dxf>
    <dxf>
      <font>
        <sz val="11"/>
        <color rgb="FF7030A0"/>
      </font>
    </dxf>
    <dxf>
      <font>
        <sz val="11"/>
        <color rgb="FF00B050"/>
      </font>
    </dxf>
    <dxf>
      <font>
        <sz val="11"/>
        <color rgb="FF963734"/>
      </font>
    </dxf>
    <dxf>
      <font>
        <sz val="11"/>
        <color rgb="FF008000"/>
      </font>
    </dxf>
    <dxf>
      <font>
        <sz val="11"/>
        <color rgb="FFFF0000"/>
      </font>
    </dxf>
    <dxf>
      <font>
        <sz val="11"/>
        <color rgb="FF0000FF"/>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FFFF"/>
      </font>
    </dxf>
    <dxf>
      <font>
        <sz val="11"/>
        <color rgb="FF7030A0"/>
      </font>
    </dxf>
    <dxf>
      <font>
        <sz val="11"/>
        <color rgb="FF00B050"/>
      </font>
    </dxf>
    <dxf>
      <font>
        <sz val="11"/>
        <color rgb="FFFF0000"/>
      </font>
    </dxf>
    <dxf>
      <font>
        <sz val="11"/>
        <color rgb="FF963734"/>
      </font>
    </dxf>
    <dxf>
      <font>
        <sz val="11"/>
        <color rgb="FFFFFFFF"/>
      </font>
    </dxf>
    <dxf>
      <font>
        <sz val="11"/>
        <color rgb="FFFFFFFF"/>
      </font>
    </dxf>
    <dxf>
      <font>
        <sz val="11"/>
        <color rgb="FF008000"/>
      </font>
    </dxf>
    <dxf>
      <font>
        <sz val="11"/>
        <color rgb="FFFFFFFF"/>
      </font>
    </dxf>
    <dxf>
      <font>
        <sz val="11"/>
        <color rgb="FFFF0000"/>
      </font>
    </dxf>
    <dxf>
      <font>
        <sz val="11"/>
        <color rgb="FF0000FF"/>
      </font>
    </dxf>
    <dxf>
      <font>
        <sz val="11"/>
        <color rgb="FFFFFFFF"/>
      </font>
    </dxf>
    <dxf>
      <font>
        <sz val="11"/>
        <color rgb="FFFFFFFF"/>
      </font>
    </dxf>
    <dxf>
      <font>
        <sz val="11"/>
        <color rgb="FF008000"/>
      </font>
    </dxf>
    <dxf>
      <font>
        <sz val="11"/>
        <color rgb="FFFFFFFF"/>
      </font>
    </dxf>
    <dxf>
      <font>
        <sz val="11"/>
        <color rgb="FF0000FF"/>
      </font>
    </dxf>
    <dxf>
      <font>
        <sz val="11"/>
        <color rgb="FFFF0000"/>
      </font>
    </dxf>
    <dxf>
      <font>
        <sz val="11"/>
        <color rgb="FFFF0000"/>
      </font>
    </dxf>
    <dxf>
      <font>
        <sz val="11"/>
        <color rgb="FFFFFFFF"/>
      </font>
    </dxf>
    <dxf>
      <font>
        <sz val="11"/>
        <color rgb="FFFF0000"/>
      </font>
    </dxf>
    <dxf>
      <font>
        <sz val="11"/>
        <color rgb="FFFF0000"/>
      </font>
    </dxf>
    <dxf>
      <font>
        <sz val="11"/>
        <color rgb="FF0000FF"/>
      </font>
    </dxf>
    <dxf>
      <font>
        <sz val="11"/>
        <color rgb="FF008000"/>
      </font>
    </dxf>
    <dxf>
      <font>
        <sz val="11"/>
        <color rgb="FFFF0000"/>
      </font>
    </dxf>
    <dxf>
      <font>
        <sz val="11"/>
        <color rgb="FFFF0000"/>
      </font>
    </dxf>
    <dxf>
      <font>
        <sz val="11"/>
        <color rgb="FF0000FF"/>
      </font>
    </dxf>
    <dxf>
      <font>
        <sz val="11"/>
        <color rgb="FF008000"/>
      </font>
    </dxf>
    <dxf>
      <font>
        <sz val="11"/>
        <color rgb="FFFFFFFF"/>
      </font>
    </dxf>
    <dxf>
      <font>
        <sz val="11"/>
        <color rgb="FFFF0000"/>
      </font>
    </dxf>
    <dxf>
      <font>
        <sz val="11"/>
        <color rgb="FF0000FF"/>
      </font>
    </dxf>
    <dxf>
      <font>
        <sz val="11"/>
        <color rgb="FF008000"/>
      </font>
    </dxf>
    <dxf>
      <font>
        <sz val="11"/>
        <color rgb="FFFFFFFF"/>
      </font>
    </dxf>
    <dxf>
      <font>
        <sz val="11"/>
        <color rgb="FFFF0000"/>
      </font>
    </dxf>
    <dxf>
      <font>
        <sz val="11"/>
        <color rgb="FF0000FF"/>
      </font>
    </dxf>
    <dxf>
      <font>
        <sz val="11"/>
        <color rgb="FFFF0000"/>
      </font>
    </dxf>
    <dxf>
      <font>
        <sz val="11"/>
        <color rgb="FF008000"/>
      </font>
    </dxf>
    <dxf>
      <font>
        <sz val="11"/>
        <color rgb="FFFFFFFF"/>
      </font>
    </dxf>
    <dxf>
      <font>
        <sz val="11"/>
        <color rgb="FFFF0000"/>
      </font>
    </dxf>
    <dxf>
      <font>
        <sz val="11"/>
        <color rgb="FF963734"/>
      </font>
    </dxf>
    <dxf>
      <font>
        <sz val="11"/>
        <color rgb="FF00B050"/>
      </font>
    </dxf>
    <dxf>
      <font>
        <sz val="11"/>
        <color rgb="FF7030A0"/>
      </font>
    </dxf>
    <dxf>
      <font>
        <sz val="11"/>
        <color rgb="FF0000FF"/>
      </font>
    </dxf>
    <dxf>
      <font>
        <sz val="11"/>
        <color rgb="FF008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0000FF"/>
      </font>
    </dxf>
    <dxf>
      <font>
        <sz val="11"/>
        <color rgb="FFFFFFFF"/>
      </font>
    </dxf>
    <dxf>
      <font>
        <sz val="11"/>
        <color rgb="FFFF0000"/>
      </font>
    </dxf>
    <dxf>
      <font>
        <sz val="11"/>
        <color rgb="FF0000FF"/>
      </font>
    </dxf>
    <dxf>
      <font>
        <sz val="11"/>
        <color rgb="FFFFFFFF"/>
      </font>
    </dxf>
    <dxf>
      <font>
        <sz val="11"/>
        <color rgb="FF008000"/>
      </font>
    </dxf>
    <dxf>
      <font>
        <sz val="11"/>
        <color rgb="FFFF0000"/>
      </font>
    </dxf>
    <dxf>
      <font>
        <sz val="11"/>
        <color rgb="FF00B050"/>
      </font>
    </dxf>
    <dxf>
      <font>
        <sz val="11"/>
        <color rgb="FF963734"/>
      </font>
    </dxf>
    <dxf>
      <font>
        <sz val="11"/>
        <color rgb="FF7030A0"/>
      </font>
    </dxf>
    <dxf>
      <font>
        <sz val="11"/>
        <color rgb="FFFF0000"/>
      </font>
    </dxf>
    <dxf>
      <font>
        <sz val="11"/>
        <color rgb="FF7030A0"/>
      </font>
    </dxf>
    <dxf>
      <font>
        <sz val="11"/>
        <color rgb="FF963734"/>
      </font>
    </dxf>
    <dxf>
      <font>
        <sz val="11"/>
        <color rgb="FF00B050"/>
      </font>
    </dxf>
    <dxf>
      <font>
        <sz val="11"/>
        <color rgb="FFFF0000"/>
      </font>
    </dxf>
    <dxf>
      <font>
        <sz val="11"/>
        <color rgb="FF008000"/>
      </font>
    </dxf>
    <dxf>
      <font>
        <sz val="11"/>
        <color rgb="FF0000FF"/>
      </font>
    </dxf>
    <dxf>
      <font>
        <sz val="11"/>
        <color rgb="FFFFFFFF"/>
      </font>
    </dxf>
    <dxf>
      <font>
        <sz val="11"/>
        <color rgb="FFFF0000"/>
      </font>
    </dxf>
    <dxf>
      <font>
        <sz val="11"/>
        <color rgb="FF00B050"/>
      </font>
    </dxf>
    <dxf>
      <font>
        <sz val="11"/>
        <color rgb="FF963734"/>
      </font>
    </dxf>
    <dxf>
      <font>
        <sz val="11"/>
        <color rgb="FF7030A0"/>
      </font>
    </dxf>
    <dxf>
      <font>
        <sz val="11"/>
        <color rgb="FF0000FF"/>
      </font>
    </dxf>
    <dxf>
      <font>
        <sz val="11"/>
        <color rgb="FFFF0000"/>
      </font>
    </dxf>
    <dxf>
      <font>
        <sz val="11"/>
        <color rgb="FFFFFFFF"/>
      </font>
    </dxf>
    <dxf>
      <font>
        <sz val="11"/>
        <color rgb="FF008000"/>
      </font>
    </dxf>
    <dxf>
      <font>
        <sz val="11"/>
        <color rgb="FFFFFFFF"/>
      </font>
    </dxf>
    <dxf>
      <font>
        <sz val="11"/>
        <color rgb="FF0000FF"/>
      </font>
    </dxf>
    <dxf>
      <font>
        <sz val="11"/>
        <color rgb="FFFF0000"/>
      </font>
    </dxf>
    <dxf>
      <font>
        <sz val="11"/>
        <color rgb="FF008000"/>
      </font>
    </dxf>
    <dxf>
      <font>
        <sz val="11"/>
        <color rgb="FFFF0000"/>
      </font>
    </dxf>
    <dxf>
      <font>
        <sz val="11"/>
        <color rgb="FF7030A0"/>
      </font>
    </dxf>
    <dxf>
      <font>
        <sz val="11"/>
        <color rgb="FF963734"/>
      </font>
    </dxf>
    <dxf>
      <font>
        <sz val="11"/>
        <color rgb="FF00B050"/>
      </font>
    </dxf>
    <dxf>
      <font>
        <sz val="11"/>
        <color rgb="FFFF0000"/>
      </font>
    </dxf>
    <dxf>
      <font>
        <sz val="11"/>
        <color rgb="FFFFFFFF"/>
      </font>
    </dxf>
    <dxf>
      <font>
        <sz val="11"/>
        <color rgb="FFFF0000"/>
      </font>
    </dxf>
    <dxf>
      <font>
        <sz val="11"/>
        <color rgb="FF0000FF"/>
      </font>
    </dxf>
    <dxf>
      <font>
        <sz val="11"/>
        <color rgb="FF008000"/>
      </font>
    </dxf>
    <dxf>
      <font>
        <sz val="11"/>
        <color rgb="FF00B050"/>
      </font>
    </dxf>
    <dxf>
      <font>
        <sz val="11"/>
        <color rgb="FF963734"/>
      </font>
    </dxf>
    <dxf>
      <font>
        <sz val="11"/>
        <color rgb="FFFF0000"/>
      </font>
    </dxf>
    <dxf>
      <font>
        <sz val="11"/>
        <color rgb="FF7030A0"/>
      </font>
    </dxf>
    <dxf>
      <font>
        <sz val="11"/>
        <color rgb="FFFFFFFF"/>
      </font>
    </dxf>
    <dxf>
      <font>
        <sz val="11"/>
        <color rgb="FF008000"/>
      </font>
    </dxf>
    <dxf>
      <font>
        <sz val="11"/>
        <color rgb="FFFFFFFF"/>
      </font>
    </dxf>
    <dxf>
      <font>
        <sz val="11"/>
        <color rgb="FF0000FF"/>
      </font>
    </dxf>
    <dxf>
      <font>
        <sz val="11"/>
        <color rgb="FFFF0000"/>
      </font>
    </dxf>
    <dxf>
      <font>
        <sz val="11"/>
        <color rgb="FFFFFFFF"/>
      </font>
    </dxf>
    <dxf>
      <font>
        <sz val="11"/>
        <color rgb="FF963734"/>
      </font>
    </dxf>
    <dxf>
      <font>
        <sz val="11"/>
        <color rgb="FF00B050"/>
      </font>
    </dxf>
    <dxf>
      <font>
        <sz val="11"/>
        <color rgb="FF7030A0"/>
      </font>
    </dxf>
    <dxf>
      <font>
        <sz val="11"/>
        <color rgb="FFFF0000"/>
      </font>
    </dxf>
    <dxf>
      <font>
        <sz val="11"/>
        <color rgb="FF963734"/>
      </font>
    </dxf>
    <dxf>
      <font>
        <sz val="11"/>
        <color rgb="FF00B050"/>
      </font>
    </dxf>
    <dxf>
      <font>
        <sz val="11"/>
        <color rgb="FF7030A0"/>
      </font>
    </dxf>
    <dxf>
      <font>
        <sz val="11"/>
        <color rgb="FFFF0000"/>
      </font>
    </dxf>
    <dxf>
      <font>
        <sz val="11"/>
        <color rgb="FF008000"/>
      </font>
    </dxf>
    <dxf>
      <font>
        <sz val="11"/>
        <color rgb="FFFF0000"/>
      </font>
    </dxf>
    <dxf>
      <font>
        <sz val="11"/>
        <color rgb="FF0000FF"/>
      </font>
    </dxf>
    <dxf>
      <font>
        <sz val="11"/>
        <color rgb="FF7030A0"/>
      </font>
    </dxf>
    <dxf>
      <font>
        <sz val="11"/>
        <color rgb="FF00B050"/>
      </font>
    </dxf>
    <dxf>
      <font>
        <sz val="11"/>
        <color rgb="FF963734"/>
      </font>
    </dxf>
    <dxf>
      <font>
        <sz val="11"/>
        <color rgb="FFFF0000"/>
      </font>
    </dxf>
    <dxf>
      <font>
        <sz val="11"/>
        <color rgb="FF0000FF"/>
      </font>
    </dxf>
    <dxf>
      <font>
        <sz val="11"/>
        <color rgb="FFFF0000"/>
      </font>
    </dxf>
    <dxf>
      <font>
        <sz val="11"/>
        <color rgb="FF008000"/>
      </font>
    </dxf>
    <dxf>
      <font>
        <sz val="11"/>
        <color rgb="FF008000"/>
      </font>
    </dxf>
    <dxf>
      <font>
        <sz val="11"/>
        <color rgb="FFFFFFFF"/>
      </font>
    </dxf>
    <dxf>
      <font>
        <sz val="11"/>
        <color rgb="FFFF0000"/>
      </font>
    </dxf>
    <dxf>
      <font>
        <sz val="11"/>
        <color rgb="FF0000FF"/>
      </font>
    </dxf>
    <dxf>
      <font>
        <sz val="11"/>
        <color rgb="FF0000FF"/>
      </font>
    </dxf>
    <dxf>
      <font>
        <sz val="11"/>
        <color rgb="FFFFFFFF"/>
      </font>
    </dxf>
    <dxf>
      <font>
        <sz val="11"/>
        <color rgb="FF008000"/>
      </font>
    </dxf>
    <dxf>
      <font>
        <sz val="11"/>
        <color rgb="FFFF0000"/>
      </font>
    </dxf>
    <dxf>
      <font>
        <sz val="11"/>
        <color rgb="FFFF0000"/>
      </font>
    </dxf>
    <dxf>
      <font>
        <sz val="11"/>
        <color rgb="FFFF0000"/>
      </font>
    </dxf>
    <dxf>
      <font>
        <sz val="11"/>
        <color rgb="FF008000"/>
      </font>
    </dxf>
    <dxf>
      <font>
        <sz val="11"/>
        <color rgb="FFFF0000"/>
      </font>
    </dxf>
    <dxf>
      <font>
        <sz val="11"/>
        <color rgb="FF0000FF"/>
      </font>
    </dxf>
    <dxf>
      <font>
        <sz val="11"/>
        <color rgb="FFFF0000"/>
      </font>
    </dxf>
    <dxf>
      <font>
        <sz val="11"/>
        <color rgb="FF00B050"/>
      </font>
    </dxf>
    <dxf>
      <font>
        <sz val="11"/>
        <color rgb="FF963734"/>
      </font>
    </dxf>
    <dxf>
      <font>
        <sz val="11"/>
        <color rgb="FF7030A0"/>
      </font>
    </dxf>
    <dxf>
      <font>
        <sz val="11"/>
        <color rgb="FF0000FF"/>
      </font>
    </dxf>
    <dxf>
      <font>
        <sz val="11"/>
        <color rgb="FFFF0000"/>
      </font>
    </dxf>
    <dxf>
      <font>
        <sz val="11"/>
        <color rgb="FFFFFFFF"/>
      </font>
    </dxf>
    <dxf>
      <font>
        <sz val="11"/>
        <color rgb="FF008000"/>
      </font>
    </dxf>
    <dxf>
      <font>
        <sz val="11"/>
        <color rgb="FF0000FF"/>
      </font>
    </dxf>
    <dxf>
      <font>
        <sz val="11"/>
        <color rgb="FFFF0000"/>
      </font>
    </dxf>
    <dxf>
      <font>
        <sz val="11"/>
        <color rgb="FF008000"/>
      </font>
    </dxf>
    <dxf>
      <font>
        <sz val="11"/>
        <color rgb="FFFFFFFF"/>
      </font>
    </dxf>
    <dxf>
      <font>
        <sz val="11"/>
        <color rgb="FF008000"/>
      </font>
    </dxf>
    <dxf>
      <font>
        <sz val="11"/>
        <color rgb="FFFF0000"/>
      </font>
    </dxf>
    <dxf>
      <font>
        <sz val="11"/>
        <color rgb="FF0000FF"/>
      </font>
    </dxf>
    <dxf>
      <font>
        <sz val="11"/>
        <color rgb="FFFFFFFF"/>
      </font>
    </dxf>
    <dxf>
      <font>
        <sz val="11"/>
        <color rgb="FFFF0000"/>
      </font>
    </dxf>
    <dxf>
      <font>
        <sz val="11"/>
        <color rgb="FF008000"/>
      </font>
    </dxf>
    <dxf>
      <font>
        <sz val="11"/>
        <color rgb="FF0000FF"/>
      </font>
    </dxf>
    <dxf>
      <font>
        <sz val="11"/>
        <color rgb="FFFF0000"/>
      </font>
    </dxf>
    <dxf>
      <font>
        <sz val="11"/>
        <color rgb="FF008000"/>
      </font>
    </dxf>
    <dxf>
      <font>
        <sz val="11"/>
        <color rgb="FF0000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0000FF"/>
      </font>
    </dxf>
    <dxf>
      <font>
        <sz val="11"/>
        <color rgb="FF00800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963734"/>
      </font>
    </dxf>
    <dxf>
      <font>
        <sz val="11"/>
        <color rgb="FF7030A0"/>
      </font>
    </dxf>
    <dxf>
      <font>
        <sz val="11"/>
        <color rgb="FF00B050"/>
      </font>
    </dxf>
    <dxf>
      <font>
        <sz val="11"/>
        <color rgb="FFFFFFFF"/>
      </font>
    </dxf>
    <dxf>
      <font>
        <sz val="11"/>
        <color rgb="FFFFFFFF"/>
      </font>
    </dxf>
    <dxf>
      <font>
        <sz val="11"/>
        <color rgb="FFFFFFFF"/>
      </font>
    </dxf>
    <dxf>
      <font>
        <sz val="11"/>
        <color rgb="FFFFFFFF"/>
      </font>
    </dxf>
    <dxf>
      <font>
        <sz val="11"/>
        <color rgb="FF0000FF"/>
      </font>
    </dxf>
    <dxf>
      <font>
        <sz val="11"/>
        <color rgb="FFFF0000"/>
      </font>
    </dxf>
    <dxf>
      <font>
        <sz val="11"/>
        <color rgb="FF008000"/>
      </font>
    </dxf>
    <dxf>
      <font>
        <sz val="11"/>
        <color rgb="FF963734"/>
      </font>
    </dxf>
    <dxf>
      <font>
        <sz val="11"/>
        <color rgb="FFFF0000"/>
      </font>
    </dxf>
    <dxf>
      <font>
        <sz val="11"/>
        <color rgb="FF7030A0"/>
      </font>
    </dxf>
    <dxf>
      <font>
        <sz val="11"/>
        <color rgb="FF00B050"/>
      </font>
    </dxf>
    <dxf>
      <font>
        <sz val="11"/>
        <color rgb="FF7030A0"/>
      </font>
    </dxf>
    <dxf>
      <font>
        <sz val="11"/>
        <color rgb="FF963734"/>
      </font>
    </dxf>
    <dxf>
      <font>
        <sz val="11"/>
        <color rgb="FFFF0000"/>
      </font>
    </dxf>
    <dxf>
      <font>
        <sz val="11"/>
        <color rgb="FF00B050"/>
      </font>
    </dxf>
    <dxf>
      <font>
        <sz val="11"/>
        <color rgb="FFFFFFFF"/>
      </font>
    </dxf>
    <dxf>
      <font>
        <sz val="11"/>
        <color rgb="FFFFFFFF"/>
      </font>
    </dxf>
    <dxf>
      <font>
        <sz val="11"/>
        <color rgb="FF963734"/>
      </font>
    </dxf>
    <dxf>
      <font>
        <sz val="11"/>
        <color rgb="FFFF0000"/>
      </font>
    </dxf>
    <dxf>
      <font>
        <sz val="11"/>
        <color rgb="FF7030A0"/>
      </font>
    </dxf>
    <dxf>
      <font>
        <sz val="11"/>
        <color rgb="FF00B050"/>
      </font>
    </dxf>
    <dxf>
      <font>
        <sz val="11"/>
        <color rgb="FFFFFFFF"/>
      </font>
    </dxf>
    <dxf>
      <font>
        <sz val="11"/>
        <color rgb="FF0000FF"/>
      </font>
    </dxf>
    <dxf>
      <font>
        <sz val="11"/>
        <color rgb="FFFF0000"/>
      </font>
    </dxf>
    <dxf>
      <font>
        <sz val="11"/>
        <color rgb="FF008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963734"/>
      </font>
    </dxf>
    <dxf>
      <font>
        <sz val="11"/>
        <color rgb="FFFF0000"/>
      </font>
    </dxf>
    <dxf>
      <font>
        <sz val="11"/>
        <color rgb="FF7030A0"/>
      </font>
    </dxf>
    <dxf>
      <font>
        <sz val="11"/>
        <color rgb="FF00B050"/>
      </font>
    </dxf>
    <dxf>
      <font>
        <sz val="11"/>
        <color rgb="FF963734"/>
      </font>
    </dxf>
    <dxf>
      <font>
        <sz val="11"/>
        <color rgb="FFFF0000"/>
      </font>
    </dxf>
    <dxf>
      <font>
        <sz val="11"/>
        <color rgb="FF7030A0"/>
      </font>
    </dxf>
    <dxf>
      <font>
        <sz val="11"/>
        <color rgb="FF00B050"/>
      </font>
    </dxf>
    <dxf>
      <font>
        <sz val="11"/>
        <color rgb="FFFF0000"/>
      </font>
    </dxf>
    <dxf>
      <font>
        <sz val="11"/>
        <color rgb="FFFF0000"/>
      </font>
    </dxf>
    <dxf>
      <font>
        <sz val="11"/>
        <color rgb="FF0000FF"/>
      </font>
    </dxf>
    <dxf>
      <font>
        <sz val="11"/>
        <color rgb="FF008000"/>
      </font>
    </dxf>
    <dxf>
      <font>
        <sz val="11"/>
        <color rgb="FF00B050"/>
      </font>
    </dxf>
    <dxf>
      <font>
        <sz val="11"/>
        <color rgb="FF7030A0"/>
      </font>
    </dxf>
    <dxf>
      <font>
        <sz val="11"/>
        <color rgb="FF963734"/>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008000"/>
      </font>
    </dxf>
    <dxf>
      <font>
        <sz val="11"/>
        <color rgb="FFFF0000"/>
      </font>
    </dxf>
    <dxf>
      <font>
        <sz val="11"/>
        <color rgb="FF0000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0000"/>
      </font>
    </dxf>
    <dxf>
      <font>
        <sz val="11"/>
        <color rgb="FFFFFFFF"/>
      </font>
    </dxf>
    <dxf>
      <font>
        <sz val="11"/>
        <color rgb="FF008000"/>
      </font>
    </dxf>
    <dxf>
      <font>
        <sz val="11"/>
        <color rgb="FF0000FF"/>
      </font>
    </dxf>
    <dxf>
      <font>
        <sz val="11"/>
        <color rgb="FFFF0000"/>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00B050"/>
      </font>
    </dxf>
    <dxf>
      <font>
        <sz val="11"/>
        <color rgb="FF7030A0"/>
      </font>
    </dxf>
    <dxf>
      <font>
        <sz val="11"/>
        <color rgb="FF963734"/>
      </font>
    </dxf>
    <dxf>
      <font>
        <sz val="11"/>
        <color rgb="FFFF0000"/>
      </font>
    </dxf>
    <dxf>
      <font>
        <sz val="11"/>
        <color rgb="FFFFFFFF"/>
      </font>
    </dxf>
    <dxf>
      <font>
        <sz val="11"/>
        <color rgb="FF00B050"/>
      </font>
    </dxf>
    <dxf>
      <font>
        <sz val="11"/>
        <color rgb="FF7030A0"/>
      </font>
    </dxf>
    <dxf>
      <font>
        <sz val="11"/>
        <color rgb="FF963734"/>
      </font>
    </dxf>
    <dxf>
      <font>
        <sz val="11"/>
        <color rgb="FFFF0000"/>
      </font>
    </dxf>
    <dxf>
      <font>
        <sz val="11"/>
        <color rgb="FF00B050"/>
      </font>
    </dxf>
    <dxf>
      <font>
        <sz val="11"/>
        <color rgb="FF7030A0"/>
      </font>
    </dxf>
    <dxf>
      <font>
        <sz val="11"/>
        <color rgb="FFFF0000"/>
      </font>
    </dxf>
    <dxf>
      <font>
        <sz val="11"/>
        <color rgb="FF963734"/>
      </font>
    </dxf>
    <dxf>
      <font>
        <sz val="11"/>
        <color rgb="FFFFFFFF"/>
      </font>
    </dxf>
    <dxf>
      <font>
        <sz val="11"/>
        <color rgb="FFFFFFFF"/>
      </font>
    </dxf>
    <dxf>
      <font>
        <sz val="11"/>
        <color rgb="FFFFFFFF"/>
      </font>
    </dxf>
    <dxf>
      <font>
        <sz val="11"/>
        <color rgb="FFFF0000"/>
      </font>
    </dxf>
    <dxf>
      <font>
        <sz val="11"/>
        <color rgb="FF008000"/>
      </font>
    </dxf>
    <dxf>
      <font>
        <sz val="11"/>
        <color rgb="FFFFFFFF"/>
      </font>
    </dxf>
    <dxf>
      <font>
        <sz val="11"/>
        <color rgb="FF0000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FFFFFF"/>
      </font>
    </dxf>
    <dxf>
      <font>
        <sz val="11"/>
        <color rgb="FF008000"/>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00B050"/>
      </font>
    </dxf>
    <dxf>
      <font>
        <sz val="11"/>
        <color rgb="FFFF0000"/>
      </font>
    </dxf>
    <dxf>
      <font>
        <sz val="11"/>
        <color rgb="FF963734"/>
      </font>
    </dxf>
    <dxf>
      <font>
        <sz val="11"/>
        <color rgb="FF7030A0"/>
      </font>
    </dxf>
    <dxf>
      <font>
        <sz val="11"/>
        <color rgb="FFFF0000"/>
      </font>
    </dxf>
    <dxf>
      <font>
        <sz val="11"/>
        <color rgb="FFFF0000"/>
      </font>
    </dxf>
    <dxf>
      <font>
        <sz val="11"/>
        <color rgb="FF008000"/>
      </font>
    </dxf>
    <dxf>
      <font>
        <sz val="11"/>
        <color rgb="FFFF0000"/>
      </font>
    </dxf>
    <dxf>
      <font>
        <sz val="11"/>
        <color rgb="FF0000FF"/>
      </font>
    </dxf>
    <dxf>
      <font>
        <sz val="11"/>
        <color rgb="FF008000"/>
      </font>
    </dxf>
    <dxf>
      <font>
        <sz val="11"/>
        <color rgb="FF0000FF"/>
      </font>
    </dxf>
    <dxf>
      <font>
        <sz val="11"/>
        <color rgb="FFFF0000"/>
      </font>
    </dxf>
    <dxf>
      <font>
        <sz val="11"/>
        <color rgb="FFFFFFFF"/>
      </font>
    </dxf>
    <dxf>
      <font>
        <sz val="11"/>
        <color rgb="FFFF0000"/>
      </font>
    </dxf>
    <dxf>
      <font>
        <sz val="11"/>
        <color rgb="FFFF0000"/>
      </font>
    </dxf>
    <dxf>
      <font>
        <sz val="11"/>
        <color rgb="FF00B050"/>
      </font>
    </dxf>
    <dxf>
      <font>
        <sz val="11"/>
        <color rgb="FF7030A0"/>
      </font>
    </dxf>
    <dxf>
      <font>
        <sz val="11"/>
        <color rgb="FF963734"/>
      </font>
    </dxf>
    <dxf>
      <font>
        <sz val="11"/>
        <color rgb="FFFF0000"/>
      </font>
    </dxf>
    <dxf>
      <font>
        <sz val="11"/>
        <color rgb="FFFFFFFF"/>
      </font>
    </dxf>
    <dxf>
      <font>
        <sz val="11"/>
        <color rgb="FFFFFFFF"/>
      </font>
    </dxf>
    <dxf>
      <font>
        <sz val="11"/>
        <color rgb="FF963734"/>
      </font>
    </dxf>
    <dxf>
      <font>
        <sz val="11"/>
        <color rgb="FF7030A0"/>
      </font>
    </dxf>
    <dxf>
      <font>
        <sz val="11"/>
        <color rgb="FFFF0000"/>
      </font>
    </dxf>
    <dxf>
      <font>
        <sz val="11"/>
        <color rgb="FF00B05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0000FF"/>
      </font>
    </dxf>
    <dxf>
      <font>
        <sz val="11"/>
        <color rgb="FFFFFFFF"/>
      </font>
    </dxf>
    <dxf>
      <font>
        <sz val="11"/>
        <color rgb="FFFF0000"/>
      </font>
    </dxf>
    <dxf>
      <font>
        <sz val="11"/>
        <color rgb="FF008000"/>
      </font>
    </dxf>
    <dxf>
      <font>
        <sz val="11"/>
        <color rgb="FF008000"/>
      </font>
    </dxf>
    <dxf>
      <font>
        <sz val="11"/>
        <color rgb="FFFF0000"/>
      </font>
    </dxf>
    <dxf>
      <font>
        <sz val="11"/>
        <color rgb="FF0000FF"/>
      </font>
    </dxf>
    <dxf>
      <font>
        <sz val="11"/>
        <color rgb="FFFF0000"/>
      </font>
    </dxf>
    <dxf>
      <font>
        <sz val="11"/>
        <color rgb="FF963734"/>
      </font>
    </dxf>
    <dxf>
      <font>
        <sz val="11"/>
        <color rgb="FF7030A0"/>
      </font>
    </dxf>
    <dxf>
      <font>
        <sz val="11"/>
        <color rgb="FF00B050"/>
      </font>
    </dxf>
    <dxf>
      <font>
        <sz val="11"/>
        <color rgb="FFFF0000"/>
      </font>
    </dxf>
    <dxf>
      <font>
        <sz val="11"/>
        <color rgb="FF963734"/>
      </font>
    </dxf>
    <dxf>
      <font>
        <sz val="11"/>
        <color rgb="FF7030A0"/>
      </font>
    </dxf>
    <dxf>
      <font>
        <sz val="11"/>
        <color rgb="FF00B05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00FF"/>
      </font>
    </dxf>
    <dxf>
      <font>
        <sz val="11"/>
        <color rgb="FFFFFFFF"/>
      </font>
    </dxf>
    <dxf>
      <font>
        <sz val="11"/>
        <color rgb="FFFF0000"/>
      </font>
    </dxf>
    <dxf>
      <font>
        <sz val="11"/>
        <color rgb="FF008000"/>
      </font>
    </dxf>
    <dxf>
      <font>
        <sz val="11"/>
        <color rgb="FFFFFFFF"/>
      </font>
    </dxf>
    <dxf>
      <font>
        <sz val="11"/>
        <color rgb="FFFF0000"/>
      </font>
    </dxf>
    <dxf>
      <font>
        <sz val="11"/>
        <color rgb="FF0000FF"/>
      </font>
    </dxf>
    <dxf>
      <font>
        <sz val="11"/>
        <color rgb="FF008000"/>
      </font>
    </dxf>
    <dxf>
      <font>
        <sz val="11"/>
        <color rgb="FFFF0000"/>
      </font>
    </dxf>
    <dxf>
      <font>
        <sz val="11"/>
        <color rgb="FF963734"/>
      </font>
    </dxf>
    <dxf>
      <font>
        <sz val="11"/>
        <color rgb="FF00B050"/>
      </font>
    </dxf>
    <dxf>
      <font>
        <sz val="11"/>
        <color rgb="FF7030A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0000"/>
      </font>
    </dxf>
    <dxf>
      <font>
        <sz val="11"/>
        <color rgb="FF7030A0"/>
      </font>
    </dxf>
    <dxf>
      <font>
        <sz val="11"/>
        <color rgb="FF963734"/>
      </font>
    </dxf>
    <dxf>
      <font>
        <sz val="11"/>
        <color rgb="FFFF0000"/>
      </font>
    </dxf>
    <dxf>
      <font>
        <sz val="11"/>
        <color rgb="FF00B05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0000FF"/>
      </font>
    </dxf>
    <dxf>
      <font>
        <sz val="11"/>
        <color rgb="FFFF0000"/>
      </font>
    </dxf>
    <dxf>
      <font>
        <sz val="11"/>
        <color rgb="FF008000"/>
      </font>
    </dxf>
    <dxf>
      <font>
        <sz val="11"/>
        <color rgb="FF00B050"/>
      </font>
    </dxf>
    <dxf>
      <font>
        <sz val="11"/>
        <color rgb="FFFF0000"/>
      </font>
    </dxf>
    <dxf>
      <font>
        <sz val="11"/>
        <color rgb="FF7030A0"/>
      </font>
    </dxf>
    <dxf>
      <font>
        <sz val="11"/>
        <color rgb="FF963734"/>
      </font>
    </dxf>
    <dxf>
      <font>
        <sz val="11"/>
        <color rgb="FFFFFFFF"/>
      </font>
    </dxf>
    <dxf>
      <font>
        <sz val="11"/>
        <color rgb="FFFFFFFF"/>
      </font>
    </dxf>
    <dxf>
      <font>
        <sz val="11"/>
        <color rgb="FF7030A0"/>
      </font>
    </dxf>
    <dxf>
      <font>
        <sz val="11"/>
        <color rgb="FF963734"/>
      </font>
    </dxf>
    <dxf>
      <font>
        <sz val="11"/>
        <color rgb="FFFF0000"/>
      </font>
    </dxf>
    <dxf>
      <font>
        <sz val="11"/>
        <color rgb="FF00B050"/>
      </font>
    </dxf>
    <dxf>
      <font>
        <sz val="11"/>
        <color rgb="FF008000"/>
      </font>
    </dxf>
    <dxf>
      <font>
        <sz val="11"/>
        <color rgb="FF0000FF"/>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0000FF"/>
      </font>
    </dxf>
    <dxf>
      <font>
        <sz val="11"/>
        <color rgb="FFFFFFFF"/>
      </font>
    </dxf>
    <dxf>
      <font>
        <sz val="11"/>
        <color rgb="FFFF0000"/>
      </font>
    </dxf>
    <dxf>
      <font>
        <sz val="11"/>
        <color rgb="FF008000"/>
      </font>
    </dxf>
    <dxf>
      <font>
        <sz val="11"/>
        <color rgb="FF00B050"/>
      </font>
    </dxf>
    <dxf>
      <font>
        <sz val="11"/>
        <color rgb="FFFF0000"/>
      </font>
    </dxf>
    <dxf>
      <font>
        <sz val="11"/>
        <color rgb="FF963734"/>
      </font>
    </dxf>
    <dxf>
      <font>
        <sz val="11"/>
        <color rgb="FF7030A0"/>
      </font>
    </dxf>
    <dxf>
      <font>
        <sz val="11"/>
        <color rgb="FF00B050"/>
      </font>
    </dxf>
    <dxf>
      <font>
        <sz val="11"/>
        <color rgb="FFFF0000"/>
      </font>
    </dxf>
    <dxf>
      <font>
        <sz val="11"/>
        <color rgb="FF963734"/>
      </font>
    </dxf>
    <dxf>
      <font>
        <sz val="11"/>
        <color rgb="FF7030A0"/>
      </font>
    </dxf>
    <dxf>
      <font>
        <sz val="11"/>
        <color rgb="FF00B050"/>
      </font>
    </dxf>
    <dxf>
      <font>
        <sz val="11"/>
        <color rgb="FFFF0000"/>
      </font>
    </dxf>
    <dxf>
      <font>
        <sz val="11"/>
        <color rgb="FF963734"/>
      </font>
    </dxf>
    <dxf>
      <font>
        <sz val="11"/>
        <color rgb="FF7030A0"/>
      </font>
    </dxf>
    <dxf>
      <font>
        <sz val="11"/>
        <color rgb="FF008000"/>
      </font>
    </dxf>
    <dxf>
      <font>
        <sz val="11"/>
        <color rgb="FFFF0000"/>
      </font>
    </dxf>
    <dxf>
      <font>
        <sz val="11"/>
        <color rgb="FFFFFFFF"/>
      </font>
    </dxf>
    <dxf>
      <font>
        <sz val="11"/>
        <color rgb="FF0000FF"/>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0000"/>
      </font>
    </dxf>
    <dxf>
      <font>
        <sz val="11"/>
        <color rgb="FFFFFFFF"/>
      </font>
    </dxf>
    <dxf>
      <font>
        <sz val="11"/>
        <color rgb="FF0000FF"/>
      </font>
    </dxf>
    <dxf>
      <font>
        <sz val="11"/>
        <color rgb="FF008000"/>
      </font>
    </dxf>
    <dxf>
      <font>
        <sz val="11"/>
        <color rgb="FFFF0000"/>
      </font>
    </dxf>
    <dxf>
      <font>
        <sz val="11"/>
        <color rgb="FFFF0000"/>
      </font>
    </dxf>
    <dxf>
      <font>
        <sz val="11"/>
        <color rgb="FF008000"/>
      </font>
    </dxf>
    <dxf>
      <font>
        <sz val="11"/>
        <color rgb="FF0000FF"/>
      </font>
    </dxf>
    <dxf>
      <font>
        <sz val="11"/>
        <color rgb="FFFFFFFF"/>
      </font>
    </dxf>
    <dxf>
      <font>
        <sz val="11"/>
        <color rgb="FFFF000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FFFF"/>
      </font>
    </dxf>
    <dxf>
      <font>
        <sz val="11"/>
        <color rgb="FFFF0000"/>
      </font>
    </dxf>
    <dxf>
      <font>
        <sz val="11"/>
        <color rgb="FFFFFFFF"/>
      </font>
    </dxf>
    <dxf>
      <font>
        <sz val="11"/>
        <color rgb="FF008000"/>
      </font>
    </dxf>
    <dxf>
      <font>
        <sz val="11"/>
        <color rgb="FF0000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FF0000"/>
      </font>
    </dxf>
    <dxf>
      <font>
        <sz val="11"/>
        <color rgb="FF00B050"/>
      </font>
    </dxf>
    <dxf>
      <font>
        <sz val="11"/>
        <color rgb="FF7030A0"/>
      </font>
    </dxf>
    <dxf>
      <font>
        <sz val="11"/>
        <color rgb="FFFF0000"/>
      </font>
    </dxf>
    <dxf>
      <font>
        <sz val="11"/>
        <color rgb="FF963734"/>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8000"/>
      </font>
    </dxf>
    <dxf>
      <font>
        <sz val="11"/>
        <color rgb="FFFFFFFF"/>
      </font>
    </dxf>
    <dxf>
      <font>
        <sz val="11"/>
        <color rgb="FFFF0000"/>
      </font>
    </dxf>
    <dxf>
      <font>
        <sz val="11"/>
        <color rgb="FF0000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008000"/>
      </font>
    </dxf>
    <dxf>
      <font>
        <sz val="11"/>
        <color rgb="FFFF0000"/>
      </font>
    </dxf>
    <dxf>
      <font>
        <sz val="11"/>
        <color rgb="FF0000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FFFFFF"/>
      </font>
    </dxf>
    <dxf>
      <font>
        <sz val="11"/>
        <color rgb="FF963734"/>
      </font>
    </dxf>
    <dxf>
      <font>
        <sz val="11"/>
        <color rgb="FF00B050"/>
      </font>
    </dxf>
    <dxf>
      <font>
        <sz val="11"/>
        <color rgb="FF7030A0"/>
      </font>
    </dxf>
    <dxf>
      <font>
        <sz val="11"/>
        <color rgb="FFFF0000"/>
      </font>
    </dxf>
    <dxf>
      <font>
        <sz val="11"/>
        <color rgb="FFFF0000"/>
      </font>
    </dxf>
    <dxf>
      <font>
        <sz val="11"/>
        <color rgb="FF0000FF"/>
      </font>
    </dxf>
    <dxf>
      <font>
        <sz val="11"/>
        <color rgb="FF008000"/>
      </font>
    </dxf>
    <dxf>
      <font>
        <sz val="11"/>
        <color rgb="FFFF0000"/>
      </font>
    </dxf>
    <dxf>
      <font>
        <sz val="11"/>
        <color rgb="FF008000"/>
      </font>
    </dxf>
    <dxf>
      <font>
        <sz val="11"/>
        <color rgb="FF0000FF"/>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0000"/>
      </font>
    </dxf>
    <dxf>
      <font>
        <sz val="11"/>
        <color rgb="FFFF0000"/>
      </font>
    </dxf>
    <dxf>
      <font>
        <sz val="11"/>
        <color rgb="FF963734"/>
      </font>
    </dxf>
    <dxf>
      <font>
        <sz val="11"/>
        <color rgb="FF00B050"/>
      </font>
    </dxf>
    <dxf>
      <font>
        <sz val="11"/>
        <color rgb="FF7030A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0000FF"/>
      </font>
    </dxf>
    <dxf>
      <font>
        <sz val="11"/>
        <color rgb="FF008000"/>
      </font>
    </dxf>
    <dxf>
      <font>
        <sz val="11"/>
        <color rgb="FFFF0000"/>
      </font>
    </dxf>
    <dxf>
      <font>
        <sz val="11"/>
        <color rgb="FFFFFFFF"/>
      </font>
    </dxf>
    <dxf>
      <font>
        <sz val="11"/>
        <color rgb="FFFF0000"/>
      </font>
    </dxf>
    <dxf>
      <font>
        <sz val="11"/>
        <color rgb="FF0000FF"/>
      </font>
    </dxf>
    <dxf>
      <font>
        <sz val="11"/>
        <color rgb="FF008000"/>
      </font>
    </dxf>
    <dxf>
      <font>
        <sz val="11"/>
        <color rgb="FFFF0000"/>
      </font>
    </dxf>
    <dxf>
      <font>
        <sz val="11"/>
        <color rgb="FFFF0000"/>
      </font>
    </dxf>
    <dxf>
      <font>
        <sz val="11"/>
        <color rgb="FF008000"/>
      </font>
    </dxf>
    <dxf>
      <font>
        <sz val="11"/>
        <color rgb="FF0000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0000FF"/>
      </font>
    </dxf>
    <dxf>
      <font>
        <sz val="11"/>
        <color rgb="FFFFFFFF"/>
      </font>
    </dxf>
    <dxf>
      <font>
        <sz val="11"/>
        <color rgb="FF008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00B050"/>
      </font>
    </dxf>
    <dxf>
      <font>
        <sz val="11"/>
        <color rgb="FF963734"/>
      </font>
    </dxf>
    <dxf>
      <font>
        <sz val="11"/>
        <color rgb="FFFF0000"/>
      </font>
    </dxf>
    <dxf>
      <font>
        <sz val="11"/>
        <color rgb="FF7030A0"/>
      </font>
    </dxf>
    <dxf>
      <font>
        <sz val="11"/>
        <color rgb="FF008000"/>
      </font>
    </dxf>
    <dxf>
      <font>
        <sz val="11"/>
        <color rgb="FFFF0000"/>
      </font>
    </dxf>
    <dxf>
      <font>
        <sz val="11"/>
        <color rgb="FF0000FF"/>
      </font>
    </dxf>
    <dxf>
      <font>
        <sz val="11"/>
        <color rgb="FFFFFFFF"/>
      </font>
    </dxf>
    <dxf>
      <font>
        <sz val="11"/>
        <color rgb="FFFF0000"/>
      </font>
    </dxf>
    <dxf>
      <font>
        <sz val="11"/>
        <color rgb="FF963734"/>
      </font>
    </dxf>
    <dxf>
      <font>
        <sz val="11"/>
        <color rgb="FF00B050"/>
      </font>
    </dxf>
    <dxf>
      <font>
        <sz val="11"/>
        <color rgb="FF7030A0"/>
      </font>
    </dxf>
    <dxf>
      <font>
        <sz val="11"/>
        <color rgb="FF00B050"/>
      </font>
    </dxf>
    <dxf>
      <font>
        <sz val="11"/>
        <color rgb="FF963734"/>
      </font>
    </dxf>
    <dxf>
      <font>
        <sz val="11"/>
        <color rgb="FFFF0000"/>
      </font>
    </dxf>
    <dxf>
      <font>
        <sz val="11"/>
        <color rgb="FF7030A0"/>
      </font>
    </dxf>
    <dxf>
      <font>
        <sz val="11"/>
        <color rgb="FF008000"/>
      </font>
    </dxf>
    <dxf>
      <font>
        <sz val="11"/>
        <color rgb="FF0000FF"/>
      </font>
    </dxf>
    <dxf>
      <font>
        <sz val="11"/>
        <color rgb="FFFF0000"/>
      </font>
    </dxf>
    <dxf>
      <font>
        <sz val="11"/>
        <color rgb="FF00B050"/>
      </font>
    </dxf>
    <dxf>
      <font>
        <sz val="11"/>
        <color rgb="FFFF0000"/>
      </font>
    </dxf>
    <dxf>
      <font>
        <sz val="11"/>
        <color rgb="FF963734"/>
      </font>
    </dxf>
    <dxf>
      <font>
        <sz val="11"/>
        <color rgb="FF7030A0"/>
      </font>
    </dxf>
    <dxf>
      <font>
        <sz val="11"/>
        <color rgb="FF008000"/>
      </font>
    </dxf>
    <dxf>
      <font>
        <sz val="11"/>
        <color rgb="FFFF0000"/>
      </font>
    </dxf>
    <dxf>
      <font>
        <sz val="11"/>
        <color rgb="FF0000FF"/>
      </font>
    </dxf>
    <dxf>
      <font>
        <sz val="11"/>
        <color rgb="FF963734"/>
      </font>
    </dxf>
    <dxf>
      <font>
        <sz val="11"/>
        <color rgb="FF00B050"/>
      </font>
    </dxf>
    <dxf>
      <font>
        <sz val="11"/>
        <color rgb="FFFF0000"/>
      </font>
    </dxf>
    <dxf>
      <font>
        <sz val="11"/>
        <color rgb="FF7030A0"/>
      </font>
    </dxf>
    <dxf>
      <font>
        <sz val="11"/>
        <color rgb="FFFFFFFF"/>
      </font>
    </dxf>
    <dxf>
      <font>
        <sz val="11"/>
        <color rgb="FFFF0000"/>
      </font>
    </dxf>
    <dxf>
      <font>
        <sz val="11"/>
        <color rgb="FF963734"/>
      </font>
    </dxf>
    <dxf>
      <font>
        <sz val="11"/>
        <color rgb="FF00B050"/>
      </font>
    </dxf>
    <dxf>
      <font>
        <sz val="11"/>
        <color rgb="FF7030A0"/>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008000"/>
      </font>
    </dxf>
    <dxf>
      <font>
        <sz val="11"/>
        <color rgb="FFFF0000"/>
      </font>
    </dxf>
    <dxf>
      <font>
        <sz val="11"/>
        <color rgb="FF0000FF"/>
      </font>
    </dxf>
    <dxf>
      <font>
        <sz val="11"/>
        <color rgb="FF0000FF"/>
      </font>
    </dxf>
    <dxf>
      <font>
        <sz val="11"/>
        <color rgb="FF008000"/>
      </font>
    </dxf>
    <dxf>
      <font>
        <sz val="11"/>
        <color rgb="FFFF0000"/>
      </font>
    </dxf>
    <dxf>
      <font>
        <sz val="11"/>
        <color rgb="FF963734"/>
      </font>
    </dxf>
    <dxf>
      <font>
        <sz val="11"/>
        <color rgb="FF00B050"/>
      </font>
    </dxf>
    <dxf>
      <font>
        <sz val="11"/>
        <color rgb="FF7030A0"/>
      </font>
    </dxf>
    <dxf>
      <font>
        <sz val="11"/>
        <color rgb="FFFF0000"/>
      </font>
    </dxf>
    <dxf>
      <font>
        <sz val="11"/>
        <color rgb="FF0000FF"/>
      </font>
    </dxf>
    <dxf>
      <font>
        <sz val="11"/>
        <color rgb="FF008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00B050"/>
      </font>
    </dxf>
    <dxf>
      <font>
        <sz val="11"/>
        <color rgb="FF963734"/>
      </font>
    </dxf>
    <dxf>
      <font>
        <sz val="11"/>
        <color rgb="FFFF0000"/>
      </font>
    </dxf>
    <dxf>
      <font>
        <sz val="11"/>
        <color rgb="FF7030A0"/>
      </font>
    </dxf>
    <dxf>
      <font>
        <sz val="11"/>
        <color rgb="FF00B050"/>
      </font>
    </dxf>
    <dxf>
      <font>
        <sz val="11"/>
        <color rgb="FF963734"/>
      </font>
    </dxf>
    <dxf>
      <font>
        <sz val="11"/>
        <color rgb="FFFF0000"/>
      </font>
    </dxf>
    <dxf>
      <font>
        <sz val="11"/>
        <color rgb="FF7030A0"/>
      </font>
    </dxf>
    <dxf>
      <font>
        <sz val="11"/>
        <color rgb="FFFFFFFF"/>
      </font>
    </dxf>
    <dxf>
      <font>
        <sz val="11"/>
        <color rgb="FFFFFFFF"/>
      </font>
    </dxf>
    <dxf>
      <font>
        <sz val="11"/>
        <color rgb="FFFF0000"/>
      </font>
    </dxf>
    <dxf>
      <font>
        <sz val="11"/>
        <color rgb="FF963734"/>
      </font>
    </dxf>
    <dxf>
      <font>
        <sz val="11"/>
        <color rgb="FF00B050"/>
      </font>
    </dxf>
    <dxf>
      <font>
        <sz val="11"/>
        <color rgb="FF7030A0"/>
      </font>
    </dxf>
    <dxf>
      <font>
        <sz val="11"/>
        <color rgb="FF7030A0"/>
      </font>
    </dxf>
    <dxf>
      <font>
        <sz val="11"/>
        <color rgb="FFFF0000"/>
      </font>
    </dxf>
    <dxf>
      <font>
        <sz val="11"/>
        <color rgb="FF00B050"/>
      </font>
    </dxf>
    <dxf>
      <font>
        <sz val="11"/>
        <color rgb="FF963734"/>
      </font>
    </dxf>
    <dxf>
      <font>
        <sz val="11"/>
        <color rgb="FFFFFFFF"/>
      </font>
    </dxf>
    <dxf>
      <font>
        <sz val="11"/>
        <color rgb="FFFF0000"/>
      </font>
    </dxf>
    <dxf>
      <font>
        <sz val="11"/>
        <color rgb="FFFF0000"/>
      </font>
    </dxf>
    <dxf>
      <font>
        <sz val="11"/>
        <color rgb="FFFFFFFF"/>
      </font>
    </dxf>
    <dxf>
      <font>
        <sz val="11"/>
        <color rgb="FF008000"/>
      </font>
    </dxf>
    <dxf>
      <font>
        <sz val="11"/>
        <color rgb="FFFF0000"/>
      </font>
    </dxf>
    <dxf>
      <font>
        <sz val="11"/>
        <color rgb="FF0000FF"/>
      </font>
    </dxf>
    <dxf>
      <font>
        <sz val="11"/>
        <color rgb="FFFF0000"/>
      </font>
    </dxf>
    <dxf>
      <font>
        <sz val="11"/>
        <color rgb="FF0000FF"/>
      </font>
    </dxf>
    <dxf>
      <font>
        <sz val="11"/>
        <color rgb="FF008000"/>
      </font>
    </dxf>
    <dxf>
      <font>
        <sz val="11"/>
        <color rgb="FFFFFFFF"/>
      </font>
    </dxf>
    <dxf>
      <font>
        <sz val="11"/>
        <color rgb="FFFFFFFF"/>
      </font>
    </dxf>
    <dxf>
      <font>
        <sz val="11"/>
        <color rgb="FF7030A0"/>
      </font>
    </dxf>
    <dxf>
      <font>
        <sz val="11"/>
        <color rgb="FF00B050"/>
      </font>
    </dxf>
    <dxf>
      <font>
        <sz val="11"/>
        <color rgb="FFFF0000"/>
      </font>
    </dxf>
    <dxf>
      <font>
        <sz val="11"/>
        <color rgb="FF963734"/>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963734"/>
      </font>
    </dxf>
    <dxf>
      <font>
        <sz val="11"/>
        <color rgb="FFFF0000"/>
      </font>
    </dxf>
    <dxf>
      <font>
        <sz val="11"/>
        <color rgb="FF00B050"/>
      </font>
    </dxf>
    <dxf>
      <font>
        <sz val="11"/>
        <color rgb="FF7030A0"/>
      </font>
    </dxf>
    <dxf>
      <font>
        <sz val="11"/>
        <color rgb="FFFFFFFF"/>
      </font>
    </dxf>
    <dxf>
      <font>
        <sz val="11"/>
        <color rgb="FFFFFFFF"/>
      </font>
    </dxf>
    <dxf>
      <font>
        <sz val="11"/>
        <color rgb="FFFF0000"/>
      </font>
    </dxf>
    <dxf>
      <font>
        <sz val="11"/>
        <color rgb="FFFF0000"/>
      </font>
    </dxf>
    <dxf>
      <font>
        <sz val="11"/>
        <color rgb="FF963734"/>
      </font>
    </dxf>
    <dxf>
      <font>
        <sz val="11"/>
        <color rgb="FF00B050"/>
      </font>
    </dxf>
    <dxf>
      <font>
        <sz val="11"/>
        <color rgb="FF7030A0"/>
      </font>
    </dxf>
    <dxf>
      <font>
        <sz val="11"/>
        <color rgb="FF008000"/>
      </font>
    </dxf>
    <dxf>
      <font>
        <sz val="11"/>
        <color rgb="FF0000FF"/>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008000"/>
      </font>
    </dxf>
    <dxf>
      <font>
        <sz val="11"/>
        <color rgb="FFFF0000"/>
      </font>
    </dxf>
    <dxf>
      <font>
        <sz val="11"/>
        <color rgb="FF0000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B050"/>
      </font>
    </dxf>
    <dxf>
      <font>
        <sz val="11"/>
        <color rgb="FF7030A0"/>
      </font>
    </dxf>
    <dxf>
      <font>
        <sz val="11"/>
        <color rgb="FF963734"/>
      </font>
    </dxf>
    <dxf>
      <font>
        <sz val="11"/>
        <color rgb="FFFF0000"/>
      </font>
    </dxf>
    <dxf>
      <font>
        <sz val="11"/>
        <color rgb="FFFF0000"/>
      </font>
    </dxf>
    <dxf>
      <font>
        <sz val="11"/>
        <color rgb="FFFFFFFF"/>
      </font>
    </dxf>
    <dxf>
      <font>
        <sz val="11"/>
        <color rgb="FFFFFFFF"/>
      </font>
    </dxf>
    <dxf>
      <font>
        <sz val="11"/>
        <color rgb="FF7030A0"/>
      </font>
    </dxf>
    <dxf>
      <font>
        <sz val="11"/>
        <color rgb="FF963734"/>
      </font>
    </dxf>
    <dxf>
      <font>
        <sz val="11"/>
        <color rgb="FFFF0000"/>
      </font>
    </dxf>
    <dxf>
      <font>
        <sz val="11"/>
        <color rgb="FF00B050"/>
      </font>
    </dxf>
    <dxf>
      <font>
        <sz val="11"/>
        <color rgb="FF0000FF"/>
      </font>
    </dxf>
    <dxf>
      <font>
        <sz val="11"/>
        <color rgb="FF008000"/>
      </font>
    </dxf>
    <dxf>
      <font>
        <sz val="11"/>
        <color rgb="FFFF0000"/>
      </font>
    </dxf>
    <dxf>
      <font>
        <sz val="11"/>
        <color rgb="FFFF0000"/>
      </font>
    </dxf>
    <dxf>
      <font>
        <sz val="11"/>
        <color rgb="FF963734"/>
      </font>
    </dxf>
    <dxf>
      <font>
        <sz val="11"/>
        <color rgb="FF7030A0"/>
      </font>
    </dxf>
    <dxf>
      <font>
        <sz val="11"/>
        <color rgb="FFFF0000"/>
      </font>
    </dxf>
    <dxf>
      <font>
        <sz val="11"/>
        <color rgb="FF00B050"/>
      </font>
    </dxf>
    <dxf>
      <font>
        <sz val="11"/>
        <color rgb="FFFFFFFF"/>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7030A0"/>
      </font>
    </dxf>
    <dxf>
      <font>
        <sz val="11"/>
        <color rgb="FFFF0000"/>
      </font>
    </dxf>
    <dxf>
      <font>
        <sz val="11"/>
        <color rgb="FF00B050"/>
      </font>
    </dxf>
    <dxf>
      <font>
        <sz val="11"/>
        <color rgb="FF963734"/>
      </font>
    </dxf>
    <dxf>
      <font>
        <sz val="11"/>
        <color rgb="FFFF0000"/>
      </font>
    </dxf>
    <dxf>
      <font>
        <sz val="11"/>
        <color rgb="FF00B050"/>
      </font>
    </dxf>
    <dxf>
      <font>
        <sz val="11"/>
        <color rgb="FF7030A0"/>
      </font>
    </dxf>
    <dxf>
      <font>
        <sz val="11"/>
        <color rgb="FF963734"/>
      </font>
    </dxf>
    <dxf>
      <font>
        <sz val="11"/>
        <color rgb="FF963734"/>
      </font>
    </dxf>
    <dxf>
      <font>
        <sz val="11"/>
        <color rgb="FFFF0000"/>
      </font>
    </dxf>
    <dxf>
      <font>
        <sz val="11"/>
        <color rgb="FF7030A0"/>
      </font>
    </dxf>
    <dxf>
      <font>
        <sz val="11"/>
        <color rgb="FF00B050"/>
      </font>
    </dxf>
    <dxf>
      <font>
        <sz val="11"/>
        <color rgb="FFFFFF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FFFFFF"/>
      </font>
    </dxf>
    <dxf>
      <font>
        <sz val="11"/>
        <color rgb="FFFFFFFF"/>
      </font>
    </dxf>
    <dxf>
      <font>
        <sz val="11"/>
        <color rgb="FF0000FF"/>
      </font>
    </dxf>
    <dxf>
      <font>
        <sz val="11"/>
        <color rgb="FF008000"/>
      </font>
    </dxf>
    <dxf>
      <font>
        <sz val="11"/>
        <color rgb="FFFF0000"/>
      </font>
    </dxf>
    <dxf>
      <font>
        <sz val="11"/>
        <color rgb="FF7030A0"/>
      </font>
    </dxf>
    <dxf>
      <font>
        <sz val="11"/>
        <color rgb="FF00B050"/>
      </font>
    </dxf>
    <dxf>
      <font>
        <sz val="11"/>
        <color rgb="FFFF0000"/>
      </font>
    </dxf>
    <dxf>
      <font>
        <sz val="11"/>
        <color rgb="FF963734"/>
      </font>
    </dxf>
    <dxf>
      <font>
        <sz val="11"/>
        <color rgb="FF008000"/>
      </font>
    </dxf>
    <dxf>
      <font>
        <sz val="11"/>
        <color rgb="FF0000FF"/>
      </font>
    </dxf>
    <dxf>
      <font>
        <sz val="11"/>
        <color rgb="FFFF0000"/>
      </font>
    </dxf>
    <dxf>
      <font>
        <sz val="11"/>
        <color rgb="FFFF0000"/>
      </font>
    </dxf>
    <dxf>
      <font>
        <sz val="11"/>
        <color rgb="FFFF0000"/>
      </font>
    </dxf>
    <dxf>
      <font>
        <sz val="11"/>
        <color rgb="FF008000"/>
      </font>
    </dxf>
    <dxf>
      <font>
        <sz val="11"/>
        <color rgb="FF0000FF"/>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FFFFFF"/>
      </font>
    </dxf>
    <dxf>
      <font>
        <sz val="11"/>
        <color rgb="FF0000FF"/>
      </font>
    </dxf>
    <dxf>
      <font>
        <sz val="11"/>
        <color rgb="FFFF0000"/>
      </font>
    </dxf>
    <dxf>
      <font>
        <sz val="11"/>
        <color rgb="FF008000"/>
      </font>
    </dxf>
    <dxf>
      <font>
        <sz val="11"/>
        <color rgb="FF0000FF"/>
      </font>
    </dxf>
    <dxf>
      <font>
        <sz val="11"/>
        <color rgb="FFFF0000"/>
      </font>
    </dxf>
    <dxf>
      <font>
        <sz val="11"/>
        <color rgb="FF008000"/>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7030A0"/>
      </font>
    </dxf>
    <dxf>
      <font>
        <sz val="11"/>
        <color rgb="FFFF0000"/>
      </font>
    </dxf>
    <dxf>
      <font>
        <sz val="11"/>
        <color rgb="FF963734"/>
      </font>
    </dxf>
    <dxf>
      <font>
        <sz val="11"/>
        <color rgb="FF00B050"/>
      </font>
    </dxf>
    <dxf>
      <font>
        <sz val="11"/>
        <color rgb="FF008000"/>
      </font>
    </dxf>
    <dxf>
      <font>
        <sz val="11"/>
        <color rgb="FFFF0000"/>
      </font>
    </dxf>
    <dxf>
      <font>
        <sz val="11"/>
        <color rgb="FF0000FF"/>
      </font>
    </dxf>
    <dxf>
      <font>
        <sz val="11"/>
        <color rgb="FFFFFFFF"/>
      </font>
    </dxf>
    <dxf>
      <font>
        <sz val="11"/>
        <color rgb="FFFFFFFF"/>
      </font>
    </dxf>
    <dxf>
      <font>
        <sz val="11"/>
        <color rgb="FF7030A0"/>
      </font>
    </dxf>
    <dxf>
      <font>
        <sz val="11"/>
        <color rgb="FF963734"/>
      </font>
    </dxf>
    <dxf>
      <font>
        <sz val="11"/>
        <color rgb="FFFF0000"/>
      </font>
    </dxf>
    <dxf>
      <font>
        <sz val="11"/>
        <color rgb="FF00B050"/>
      </font>
    </dxf>
    <dxf>
      <font>
        <sz val="11"/>
        <color rgb="FF008000"/>
      </font>
    </dxf>
    <dxf>
      <font>
        <sz val="11"/>
        <color rgb="FFFF0000"/>
      </font>
    </dxf>
    <dxf>
      <font>
        <sz val="11"/>
        <color rgb="FF0000FF"/>
      </font>
    </dxf>
    <dxf>
      <font>
        <sz val="11"/>
        <color rgb="FFFFFFFF"/>
      </font>
    </dxf>
    <dxf>
      <font>
        <sz val="11"/>
        <color rgb="FFFF0000"/>
      </font>
    </dxf>
    <dxf>
      <font>
        <sz val="11"/>
        <color rgb="FFFF0000"/>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7030A0"/>
      </font>
    </dxf>
    <dxf>
      <font>
        <sz val="11"/>
        <color rgb="FFFF0000"/>
      </font>
    </dxf>
    <dxf>
      <font>
        <sz val="11"/>
        <color rgb="FF00B050"/>
      </font>
    </dxf>
    <dxf>
      <font>
        <sz val="11"/>
        <color rgb="FF963734"/>
      </font>
    </dxf>
    <dxf>
      <font>
        <sz val="11"/>
        <color rgb="FF7030A0"/>
      </font>
    </dxf>
    <dxf>
      <font>
        <sz val="11"/>
        <color rgb="FFFF0000"/>
      </font>
    </dxf>
    <dxf>
      <font>
        <sz val="11"/>
        <color rgb="FF00B050"/>
      </font>
    </dxf>
    <dxf>
      <font>
        <sz val="11"/>
        <color rgb="FF963734"/>
      </font>
    </dxf>
    <dxf>
      <font>
        <sz val="11"/>
        <color rgb="FFFFFFFF"/>
      </font>
    </dxf>
    <dxf>
      <font>
        <sz val="11"/>
        <color rgb="FFFFFFFF"/>
      </font>
    </dxf>
    <dxf>
      <font>
        <sz val="11"/>
        <color rgb="FFFF0000"/>
      </font>
    </dxf>
    <dxf>
      <font>
        <sz val="11"/>
        <color rgb="FFFFFFFF"/>
      </font>
    </dxf>
    <dxf>
      <font>
        <sz val="11"/>
        <color rgb="FFFF0000"/>
      </font>
    </dxf>
    <dxf>
      <font>
        <sz val="11"/>
        <color rgb="FF7030A0"/>
      </font>
    </dxf>
    <dxf>
      <font>
        <sz val="11"/>
        <color rgb="FFFF0000"/>
      </font>
    </dxf>
    <dxf>
      <font>
        <sz val="11"/>
        <color rgb="FF00B050"/>
      </font>
    </dxf>
    <dxf>
      <font>
        <sz val="11"/>
        <color rgb="FF963734"/>
      </font>
    </dxf>
    <dxf>
      <font>
        <sz val="11"/>
        <color rgb="FF7030A0"/>
      </font>
    </dxf>
    <dxf>
      <font>
        <sz val="11"/>
        <color rgb="FFFF0000"/>
      </font>
    </dxf>
    <dxf>
      <font>
        <sz val="11"/>
        <color rgb="FF00B050"/>
      </font>
    </dxf>
    <dxf>
      <font>
        <sz val="11"/>
        <color rgb="FF963734"/>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FF"/>
      </font>
    </dxf>
    <dxf>
      <font>
        <sz val="11"/>
        <color rgb="FFFF0000"/>
      </font>
    </dxf>
    <dxf>
      <font>
        <sz val="11"/>
        <color rgb="FF008000"/>
      </font>
    </dxf>
    <dxf>
      <font>
        <sz val="11"/>
        <color rgb="FF7030A0"/>
      </font>
    </dxf>
    <dxf>
      <font>
        <sz val="11"/>
        <color rgb="FF00B050"/>
      </font>
    </dxf>
    <dxf>
      <font>
        <sz val="11"/>
        <color rgb="FF963734"/>
      </font>
    </dxf>
    <dxf>
      <font>
        <sz val="11"/>
        <color rgb="FFFF0000"/>
      </font>
    </dxf>
    <dxf>
      <font>
        <sz val="11"/>
        <color rgb="FF0000FF"/>
      </font>
    </dxf>
    <dxf>
      <font>
        <sz val="11"/>
        <color rgb="FFFF0000"/>
      </font>
    </dxf>
    <dxf>
      <font>
        <sz val="11"/>
        <color rgb="FF008000"/>
      </font>
    </dxf>
    <dxf>
      <font>
        <sz val="11"/>
        <color rgb="FFFF0000"/>
      </font>
    </dxf>
    <dxf>
      <font>
        <sz val="11"/>
        <color rgb="FFFF0000"/>
      </font>
    </dxf>
    <dxf>
      <font>
        <sz val="11"/>
        <color rgb="FF00B050"/>
      </font>
    </dxf>
    <dxf>
      <font>
        <sz val="11"/>
        <color rgb="FF963734"/>
      </font>
    </dxf>
    <dxf>
      <font>
        <sz val="11"/>
        <color rgb="FF7030A0"/>
      </font>
    </dxf>
    <dxf>
      <font>
        <sz val="11"/>
        <color rgb="FF963734"/>
      </font>
    </dxf>
    <dxf>
      <font>
        <sz val="11"/>
        <color rgb="FF7030A0"/>
      </font>
    </dxf>
    <dxf>
      <font>
        <sz val="11"/>
        <color rgb="FF00B05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963734"/>
      </font>
    </dxf>
    <dxf>
      <font>
        <sz val="11"/>
        <color rgb="FFFF0000"/>
      </font>
    </dxf>
    <dxf>
      <font>
        <sz val="11"/>
        <color rgb="FF00B050"/>
      </font>
    </dxf>
    <dxf>
      <font>
        <sz val="11"/>
        <color rgb="FF7030A0"/>
      </font>
    </dxf>
    <dxf>
      <font>
        <sz val="11"/>
        <color rgb="FFFF0000"/>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7030A0"/>
      </font>
    </dxf>
    <dxf>
      <font>
        <sz val="11"/>
        <color rgb="FF963734"/>
      </font>
    </dxf>
    <dxf>
      <font>
        <sz val="11"/>
        <color rgb="FFFF0000"/>
      </font>
    </dxf>
    <dxf>
      <font>
        <sz val="11"/>
        <color rgb="FF00B050"/>
      </font>
    </dxf>
    <dxf>
      <font>
        <sz val="11"/>
        <color rgb="FFFFFFFF"/>
      </font>
    </dxf>
    <dxf>
      <font>
        <sz val="11"/>
        <color rgb="FFFF0000"/>
      </font>
    </dxf>
    <dxf>
      <font>
        <sz val="11"/>
        <color rgb="FF00B050"/>
      </font>
    </dxf>
    <dxf>
      <font>
        <sz val="11"/>
        <color rgb="FF963734"/>
      </font>
    </dxf>
    <dxf>
      <font>
        <sz val="11"/>
        <color rgb="FFFF0000"/>
      </font>
    </dxf>
    <dxf>
      <font>
        <sz val="11"/>
        <color rgb="FF7030A0"/>
      </font>
    </dxf>
    <dxf>
      <font>
        <sz val="11"/>
        <color rgb="FF0000FF"/>
      </font>
    </dxf>
    <dxf>
      <font>
        <sz val="11"/>
        <color rgb="FFFF0000"/>
      </font>
    </dxf>
    <dxf>
      <font>
        <sz val="11"/>
        <color rgb="FF008000"/>
      </font>
    </dxf>
    <dxf>
      <font>
        <sz val="11"/>
        <color rgb="FFFF0000"/>
      </font>
    </dxf>
    <dxf>
      <font>
        <sz val="11"/>
        <color rgb="FFFF0000"/>
      </font>
    </dxf>
    <dxf>
      <font>
        <sz val="11"/>
        <color rgb="FF00B050"/>
      </font>
    </dxf>
    <dxf>
      <font>
        <sz val="11"/>
        <color rgb="FF963734"/>
      </font>
    </dxf>
    <dxf>
      <font>
        <sz val="11"/>
        <color rgb="FFFF0000"/>
      </font>
    </dxf>
    <dxf>
      <font>
        <sz val="11"/>
        <color rgb="FF7030A0"/>
      </font>
    </dxf>
    <dxf>
      <font>
        <sz val="11"/>
        <color rgb="FFFF0000"/>
      </font>
    </dxf>
    <dxf>
      <font>
        <sz val="11"/>
        <color rgb="FFFF0000"/>
      </font>
    </dxf>
    <dxf>
      <font>
        <sz val="11"/>
        <color rgb="FFFF0000"/>
      </font>
    </dxf>
    <dxf>
      <font>
        <sz val="11"/>
        <color rgb="FF0000FF"/>
      </font>
    </dxf>
    <dxf>
      <font>
        <sz val="11"/>
        <color rgb="FF008000"/>
      </font>
    </dxf>
    <dxf>
      <font>
        <sz val="11"/>
        <color rgb="FFFFFFFF"/>
      </font>
    </dxf>
    <dxf>
      <font>
        <sz val="11"/>
        <color rgb="FFFF0000"/>
      </font>
    </dxf>
    <dxf>
      <font>
        <sz val="11"/>
        <color rgb="FFFF0000"/>
      </font>
    </dxf>
    <dxf>
      <font>
        <sz val="11"/>
        <color rgb="FFFFFFFF"/>
      </font>
    </dxf>
    <dxf>
      <font>
        <sz val="11"/>
        <color rgb="FF0000FF"/>
      </font>
    </dxf>
    <dxf>
      <font>
        <sz val="11"/>
        <color rgb="FFFF0000"/>
      </font>
    </dxf>
    <dxf>
      <font>
        <sz val="11"/>
        <color rgb="FF008000"/>
      </font>
    </dxf>
    <dxf>
      <font>
        <sz val="11"/>
        <color rgb="FF7030A0"/>
      </font>
    </dxf>
    <dxf>
      <font>
        <sz val="11"/>
        <color rgb="FFFF0000"/>
      </font>
    </dxf>
    <dxf>
      <font>
        <sz val="11"/>
        <color rgb="FF963734"/>
      </font>
    </dxf>
    <dxf>
      <font>
        <sz val="11"/>
        <color rgb="FF00B050"/>
      </font>
    </dxf>
    <dxf>
      <font>
        <sz val="11"/>
        <color rgb="FFFFFFFF"/>
      </font>
    </dxf>
    <dxf>
      <font>
        <sz val="11"/>
        <color rgb="FFFFFFFF"/>
      </font>
    </dxf>
    <dxf>
      <font>
        <sz val="11"/>
        <color rgb="FFFF0000"/>
      </font>
    </dxf>
    <dxf>
      <font>
        <sz val="11"/>
        <color rgb="FF00B050"/>
      </font>
    </dxf>
    <dxf>
      <font>
        <sz val="11"/>
        <color rgb="FF963734"/>
      </font>
    </dxf>
    <dxf>
      <font>
        <sz val="11"/>
        <color rgb="FF7030A0"/>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FF0000"/>
      </font>
    </dxf>
    <dxf>
      <font>
        <sz val="11"/>
        <color rgb="FFFF0000"/>
      </font>
    </dxf>
    <dxf>
      <font>
        <sz val="11"/>
        <color rgb="FFFF0000"/>
      </font>
    </dxf>
    <dxf>
      <font>
        <sz val="11"/>
        <color rgb="FF7030A0"/>
      </font>
    </dxf>
    <dxf>
      <font>
        <sz val="11"/>
        <color rgb="FFFF0000"/>
      </font>
    </dxf>
    <dxf>
      <font>
        <sz val="11"/>
        <color rgb="FF00B050"/>
      </font>
    </dxf>
    <dxf>
      <font>
        <sz val="11"/>
        <color rgb="FF963734"/>
      </font>
    </dxf>
    <dxf>
      <font>
        <sz val="11"/>
        <color rgb="FFFFFFFF"/>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008000"/>
      </font>
    </dxf>
    <dxf>
      <font>
        <sz val="11"/>
        <color rgb="FFFF0000"/>
      </font>
    </dxf>
    <dxf>
      <font>
        <sz val="11"/>
        <color rgb="FF0000FF"/>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7030A0"/>
      </font>
    </dxf>
    <dxf>
      <font>
        <sz val="11"/>
        <color rgb="FF00B050"/>
      </font>
    </dxf>
    <dxf>
      <font>
        <sz val="11"/>
        <color rgb="FF963734"/>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FFFFFF"/>
      </font>
    </dxf>
    <dxf>
      <font>
        <sz val="11"/>
        <color rgb="FFFFFFFF"/>
      </font>
    </dxf>
    <dxf>
      <font>
        <sz val="11"/>
        <color rgb="FF963734"/>
      </font>
    </dxf>
    <dxf>
      <font>
        <sz val="11"/>
        <color rgb="FF7030A0"/>
      </font>
    </dxf>
    <dxf>
      <font>
        <sz val="11"/>
        <color rgb="FF00B05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0000"/>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0000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0000FF"/>
      </font>
    </dxf>
    <dxf>
      <font>
        <sz val="11"/>
        <color rgb="FF008000"/>
      </font>
    </dxf>
    <dxf>
      <font>
        <sz val="11"/>
        <color rgb="FFFF0000"/>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7030A0"/>
      </font>
    </dxf>
    <dxf>
      <font>
        <sz val="11"/>
        <color rgb="FFFF0000"/>
      </font>
    </dxf>
    <dxf>
      <font>
        <sz val="11"/>
        <color rgb="FF963734"/>
      </font>
    </dxf>
    <dxf>
      <font>
        <sz val="11"/>
        <color rgb="FF00B050"/>
      </font>
    </dxf>
    <dxf>
      <font>
        <sz val="11"/>
        <color rgb="FF008000"/>
      </font>
    </dxf>
    <dxf>
      <font>
        <sz val="11"/>
        <color rgb="FF0000FF"/>
      </font>
    </dxf>
    <dxf>
      <font>
        <sz val="11"/>
        <color rgb="FFFF0000"/>
      </font>
    </dxf>
    <dxf>
      <font>
        <sz val="11"/>
        <color rgb="FFFFFFFF"/>
      </font>
    </dxf>
    <dxf>
      <font>
        <sz val="11"/>
        <color rgb="FF008000"/>
      </font>
    </dxf>
    <dxf>
      <font>
        <sz val="11"/>
        <color rgb="FF0000FF"/>
      </font>
    </dxf>
    <dxf>
      <font>
        <sz val="11"/>
        <color rgb="FFFF0000"/>
      </font>
    </dxf>
    <dxf>
      <font>
        <sz val="11"/>
        <color rgb="FF963734"/>
      </font>
    </dxf>
    <dxf>
      <font>
        <sz val="11"/>
        <color rgb="FF00B050"/>
      </font>
    </dxf>
    <dxf>
      <font>
        <sz val="11"/>
        <color rgb="FF7030A0"/>
      </font>
    </dxf>
    <dxf>
      <font>
        <sz val="11"/>
        <color rgb="FFFF0000"/>
      </font>
    </dxf>
    <dxf>
      <font>
        <sz val="11"/>
        <color rgb="FF008000"/>
      </font>
    </dxf>
    <dxf>
      <font>
        <sz val="11"/>
        <color rgb="FF0000FF"/>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FFFF"/>
      </font>
    </dxf>
    <dxf>
      <font>
        <sz val="11"/>
        <color rgb="FFFF0000"/>
      </font>
    </dxf>
    <dxf>
      <font>
        <sz val="11"/>
        <color rgb="FFFF0000"/>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0000FF"/>
      </font>
    </dxf>
    <dxf>
      <font>
        <sz val="11"/>
        <color rgb="FFFF0000"/>
      </font>
    </dxf>
    <dxf>
      <font>
        <sz val="11"/>
        <color rgb="FF008000"/>
      </font>
    </dxf>
    <dxf>
      <font>
        <sz val="11"/>
        <color rgb="FF008000"/>
      </font>
    </dxf>
    <dxf>
      <font>
        <sz val="11"/>
        <color rgb="FFFF0000"/>
      </font>
    </dxf>
    <dxf>
      <font>
        <sz val="11"/>
        <color rgb="FF0000FF"/>
      </font>
    </dxf>
    <dxf>
      <font>
        <sz val="11"/>
        <color rgb="FFFF0000"/>
      </font>
    </dxf>
    <dxf>
      <font>
        <sz val="11"/>
        <color rgb="FF963734"/>
      </font>
    </dxf>
    <dxf>
      <font>
        <sz val="11"/>
        <color rgb="FF00B050"/>
      </font>
    </dxf>
    <dxf>
      <font>
        <sz val="11"/>
        <color rgb="FF7030A0"/>
      </font>
    </dxf>
    <dxf>
      <font>
        <sz val="11"/>
        <color rgb="FF008000"/>
      </font>
    </dxf>
    <dxf>
      <font>
        <sz val="11"/>
        <color rgb="FFFF0000"/>
      </font>
    </dxf>
    <dxf>
      <font>
        <sz val="11"/>
        <color rgb="FF0000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FFFFFF"/>
      </font>
    </dxf>
    <dxf>
      <font>
        <sz val="11"/>
        <color rgb="FFFFFFFF"/>
      </font>
    </dxf>
    <dxf>
      <font>
        <sz val="11"/>
        <color rgb="FFFFFFFF"/>
      </font>
    </dxf>
    <dxf>
      <font>
        <sz val="11"/>
        <color rgb="FFFFFFFF"/>
      </font>
    </dxf>
    <dxf>
      <font>
        <sz val="11"/>
        <color rgb="FF00B050"/>
      </font>
    </dxf>
    <dxf>
      <font>
        <sz val="11"/>
        <color rgb="FF963734"/>
      </font>
    </dxf>
    <dxf>
      <font>
        <sz val="11"/>
        <color rgb="FFFF0000"/>
      </font>
    </dxf>
    <dxf>
      <font>
        <sz val="11"/>
        <color rgb="FF7030A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0000"/>
      </font>
    </dxf>
    <dxf>
      <font>
        <sz val="11"/>
        <color rgb="FF7030A0"/>
      </font>
    </dxf>
    <dxf>
      <font>
        <sz val="11"/>
        <color rgb="FF963734"/>
      </font>
    </dxf>
    <dxf>
      <font>
        <sz val="11"/>
        <color rgb="FF00B050"/>
      </font>
    </dxf>
    <dxf>
      <font>
        <sz val="11"/>
        <color rgb="FF0000FF"/>
      </font>
    </dxf>
    <dxf>
      <font>
        <sz val="11"/>
        <color rgb="FFFF0000"/>
      </font>
    </dxf>
    <dxf>
      <font>
        <sz val="11"/>
        <color rgb="FF008000"/>
      </font>
    </dxf>
    <dxf>
      <font>
        <sz val="11"/>
        <color rgb="FF7030A0"/>
      </font>
    </dxf>
    <dxf>
      <font>
        <sz val="11"/>
        <color rgb="FF00B050"/>
      </font>
    </dxf>
    <dxf>
      <font>
        <sz val="11"/>
        <color rgb="FF963734"/>
      </font>
    </dxf>
    <dxf>
      <font>
        <sz val="11"/>
        <color rgb="FFFF0000"/>
      </font>
    </dxf>
    <dxf>
      <font>
        <sz val="11"/>
        <color rgb="FFFFFFFF"/>
      </font>
    </dxf>
    <dxf>
      <font>
        <sz val="11"/>
        <color rgb="FF008000"/>
      </font>
    </dxf>
    <dxf>
      <font>
        <sz val="11"/>
        <color rgb="FFFF0000"/>
      </font>
    </dxf>
    <dxf>
      <font>
        <sz val="11"/>
        <color rgb="FF0000FF"/>
      </font>
    </dxf>
    <dxf>
      <font>
        <sz val="11"/>
        <color rgb="FF7030A0"/>
      </font>
    </dxf>
    <dxf>
      <font>
        <sz val="11"/>
        <color rgb="FF963734"/>
      </font>
    </dxf>
    <dxf>
      <font>
        <sz val="11"/>
        <color rgb="FF00B050"/>
      </font>
    </dxf>
    <dxf>
      <font>
        <sz val="11"/>
        <color rgb="FFFF0000"/>
      </font>
    </dxf>
    <dxf>
      <font>
        <sz val="11"/>
        <color rgb="FFFFFFFF"/>
      </font>
    </dxf>
    <dxf>
      <font>
        <sz val="11"/>
        <color rgb="FF7030A0"/>
      </font>
    </dxf>
    <dxf>
      <font>
        <sz val="11"/>
        <color rgb="FF963734"/>
      </font>
    </dxf>
    <dxf>
      <font>
        <sz val="11"/>
        <color rgb="FF00B050"/>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7030A0"/>
      </font>
    </dxf>
    <dxf>
      <font>
        <sz val="11"/>
        <color rgb="FF963734"/>
      </font>
    </dxf>
    <dxf>
      <font>
        <sz val="11"/>
        <color rgb="FF00B050"/>
      </font>
    </dxf>
    <dxf>
      <font>
        <sz val="11"/>
        <color rgb="FFFFFFFF"/>
      </font>
    </dxf>
    <dxf>
      <font>
        <sz val="11"/>
        <color rgb="FF00B050"/>
      </font>
    </dxf>
    <dxf>
      <font>
        <sz val="11"/>
        <color rgb="FF7030A0"/>
      </font>
    </dxf>
    <dxf>
      <font>
        <sz val="11"/>
        <color rgb="FF963734"/>
      </font>
    </dxf>
    <dxf>
      <font>
        <sz val="11"/>
        <color rgb="FFFF0000"/>
      </font>
    </dxf>
    <dxf>
      <font>
        <sz val="11"/>
        <color rgb="FFFF0000"/>
      </font>
    </dxf>
    <dxf>
      <font>
        <sz val="11"/>
        <color rgb="FFFF0000"/>
      </font>
    </dxf>
    <dxf>
      <font>
        <sz val="11"/>
        <color rgb="FF0000FF"/>
      </font>
    </dxf>
    <dxf>
      <font>
        <sz val="11"/>
        <color rgb="FF008000"/>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FF0000"/>
      </font>
    </dxf>
    <dxf>
      <font>
        <sz val="11"/>
        <color rgb="FF0000FF"/>
      </font>
    </dxf>
    <dxf>
      <font>
        <sz val="11"/>
        <color rgb="FFFFFFFF"/>
      </font>
    </dxf>
    <dxf>
      <font>
        <sz val="11"/>
        <color rgb="FF008000"/>
      </font>
    </dxf>
    <dxf>
      <font>
        <sz val="11"/>
        <color rgb="FF0000FF"/>
      </font>
    </dxf>
    <dxf>
      <font>
        <sz val="11"/>
        <color rgb="FFFF0000"/>
      </font>
    </dxf>
    <dxf>
      <font>
        <sz val="11"/>
        <color rgb="FFFFFFFF"/>
      </font>
    </dxf>
    <dxf>
      <font>
        <sz val="11"/>
        <color rgb="FFFF0000"/>
      </font>
    </dxf>
    <dxf>
      <font>
        <sz val="11"/>
        <color rgb="FFFF0000"/>
      </font>
    </dxf>
    <dxf>
      <font>
        <sz val="11"/>
        <color rgb="FF7030A0"/>
      </font>
    </dxf>
    <dxf>
      <font>
        <sz val="11"/>
        <color rgb="FFFF0000"/>
      </font>
    </dxf>
    <dxf>
      <font>
        <sz val="11"/>
        <color rgb="FF00B050"/>
      </font>
    </dxf>
    <dxf>
      <font>
        <sz val="11"/>
        <color rgb="FF963734"/>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7030A0"/>
      </font>
    </dxf>
    <dxf>
      <font>
        <sz val="11"/>
        <color rgb="FF00B050"/>
      </font>
    </dxf>
    <dxf>
      <font>
        <sz val="11"/>
        <color rgb="FFFF0000"/>
      </font>
    </dxf>
    <dxf>
      <font>
        <sz val="11"/>
        <color rgb="FF963734"/>
      </font>
    </dxf>
    <dxf>
      <font>
        <sz val="11"/>
        <color rgb="FF008000"/>
      </font>
    </dxf>
    <dxf>
      <font>
        <sz val="11"/>
        <color rgb="FF0000FF"/>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008000"/>
      </font>
    </dxf>
    <dxf>
      <font>
        <sz val="11"/>
        <color rgb="FFFF0000"/>
      </font>
    </dxf>
    <dxf>
      <font>
        <sz val="11"/>
        <color rgb="FF0000FF"/>
      </font>
    </dxf>
    <dxf>
      <font>
        <sz val="11"/>
        <color rgb="FF0000FF"/>
      </font>
    </dxf>
    <dxf>
      <font>
        <sz val="11"/>
        <color rgb="FF008000"/>
      </font>
    </dxf>
    <dxf>
      <font>
        <sz val="11"/>
        <color rgb="FFFF0000"/>
      </font>
    </dxf>
    <dxf>
      <font>
        <sz val="11"/>
        <color rgb="FF00B050"/>
      </font>
    </dxf>
    <dxf>
      <font>
        <sz val="11"/>
        <color rgb="FF963734"/>
      </font>
    </dxf>
    <dxf>
      <font>
        <sz val="11"/>
        <color rgb="FF7030A0"/>
      </font>
    </dxf>
    <dxf>
      <font>
        <sz val="11"/>
        <color rgb="FFFF0000"/>
      </font>
    </dxf>
    <dxf>
      <font>
        <sz val="11"/>
        <color rgb="FF963734"/>
      </font>
    </dxf>
    <dxf>
      <font>
        <sz val="11"/>
        <color rgb="FFFF0000"/>
      </font>
    </dxf>
    <dxf>
      <font>
        <sz val="11"/>
        <color rgb="FF00B050"/>
      </font>
    </dxf>
    <dxf>
      <font>
        <sz val="11"/>
        <color rgb="FF7030A0"/>
      </font>
    </dxf>
    <dxf>
      <font>
        <sz val="11"/>
        <color rgb="FF963734"/>
      </font>
    </dxf>
    <dxf>
      <font>
        <sz val="11"/>
        <color rgb="FF00B050"/>
      </font>
    </dxf>
    <dxf>
      <font>
        <sz val="11"/>
        <color rgb="FFFF0000"/>
      </font>
    </dxf>
    <dxf>
      <font>
        <sz val="11"/>
        <color rgb="FF7030A0"/>
      </font>
    </dxf>
    <dxf>
      <font>
        <sz val="11"/>
        <color rgb="FFFF0000"/>
      </font>
    </dxf>
    <dxf>
      <font>
        <sz val="11"/>
        <color rgb="FFFF0000"/>
      </font>
    </dxf>
    <dxf>
      <font>
        <sz val="11"/>
        <color rgb="FF00B050"/>
      </font>
    </dxf>
    <dxf>
      <font>
        <sz val="11"/>
        <color rgb="FFFF0000"/>
      </font>
    </dxf>
    <dxf>
      <font>
        <sz val="11"/>
        <color rgb="FF963734"/>
      </font>
    </dxf>
    <dxf>
      <font>
        <sz val="11"/>
        <color rgb="FF7030A0"/>
      </font>
    </dxf>
    <dxf>
      <font>
        <sz val="11"/>
        <color rgb="FF0000FF"/>
      </font>
    </dxf>
    <dxf>
      <font>
        <sz val="11"/>
        <color rgb="FF008000"/>
      </font>
    </dxf>
    <dxf>
      <font>
        <sz val="11"/>
        <color rgb="FFFF0000"/>
      </font>
    </dxf>
    <dxf>
      <font>
        <sz val="11"/>
        <color rgb="FFFFFFFF"/>
      </font>
    </dxf>
    <dxf>
      <font>
        <sz val="11"/>
        <color rgb="FF0000FF"/>
      </font>
    </dxf>
    <dxf>
      <font>
        <sz val="11"/>
        <color rgb="FF008000"/>
      </font>
    </dxf>
    <dxf>
      <font>
        <sz val="11"/>
        <color rgb="FFFF0000"/>
      </font>
    </dxf>
    <dxf>
      <font>
        <sz val="11"/>
        <color rgb="FFFF0000"/>
      </font>
    </dxf>
    <dxf>
      <font>
        <sz val="11"/>
        <color rgb="FFFF0000"/>
      </font>
    </dxf>
    <dxf>
      <font>
        <sz val="11"/>
        <color rgb="FFFFFFFF"/>
      </font>
    </dxf>
    <dxf>
      <font>
        <sz val="11"/>
        <color rgb="FFFFFFFF"/>
      </font>
    </dxf>
    <dxf>
      <font>
        <sz val="11"/>
        <color rgb="FF00B050"/>
      </font>
    </dxf>
    <dxf>
      <font>
        <sz val="11"/>
        <color rgb="FFFF0000"/>
      </font>
    </dxf>
    <dxf>
      <font>
        <sz val="11"/>
        <color rgb="FF963734"/>
      </font>
    </dxf>
    <dxf>
      <font>
        <sz val="11"/>
        <color rgb="FF7030A0"/>
      </font>
    </dxf>
    <dxf>
      <font>
        <sz val="11"/>
        <color rgb="FFFF0000"/>
      </font>
    </dxf>
    <dxf>
      <font>
        <sz val="11"/>
        <color rgb="FFFF0000"/>
      </font>
    </dxf>
    <dxf>
      <font>
        <sz val="11"/>
        <color rgb="FF0000FF"/>
      </font>
    </dxf>
    <dxf>
      <font>
        <sz val="11"/>
        <color rgb="FFFF0000"/>
      </font>
    </dxf>
    <dxf>
      <font>
        <sz val="11"/>
        <color rgb="FF008000"/>
      </font>
    </dxf>
    <dxf>
      <font>
        <sz val="11"/>
        <color rgb="FF0000FF"/>
      </font>
    </dxf>
    <dxf>
      <font>
        <sz val="11"/>
        <color rgb="FFFF0000"/>
      </font>
    </dxf>
    <dxf>
      <font>
        <sz val="11"/>
        <color rgb="FF008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00B050"/>
      </font>
    </dxf>
    <dxf>
      <font>
        <sz val="11"/>
        <color rgb="FF7030A0"/>
      </font>
    </dxf>
    <dxf>
      <font>
        <sz val="11"/>
        <color rgb="FF963734"/>
      </font>
    </dxf>
    <dxf>
      <font>
        <sz val="11"/>
        <color rgb="FFFF0000"/>
      </font>
    </dxf>
    <dxf>
      <font>
        <sz val="11"/>
        <color rgb="FFFF0000"/>
      </font>
    </dxf>
    <dxf>
      <font>
        <sz val="11"/>
        <color rgb="FF7030A0"/>
      </font>
    </dxf>
    <dxf>
      <font>
        <sz val="11"/>
        <color rgb="FF963734"/>
      </font>
    </dxf>
    <dxf>
      <font>
        <sz val="11"/>
        <color rgb="FF00B050"/>
      </font>
    </dxf>
    <dxf>
      <font>
        <sz val="11"/>
        <color rgb="FFFFFFFF"/>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0000"/>
      </font>
    </dxf>
    <dxf>
      <font>
        <sz val="11"/>
        <color rgb="FF7030A0"/>
      </font>
    </dxf>
    <dxf>
      <font>
        <sz val="11"/>
        <color rgb="FFFF0000"/>
      </font>
    </dxf>
    <dxf>
      <font>
        <sz val="11"/>
        <color rgb="FF00B050"/>
      </font>
    </dxf>
    <dxf>
      <font>
        <sz val="11"/>
        <color rgb="FF963734"/>
      </font>
    </dxf>
    <dxf>
      <font>
        <sz val="11"/>
        <color rgb="FFFF0000"/>
      </font>
    </dxf>
    <dxf>
      <font>
        <sz val="11"/>
        <color rgb="FF963734"/>
      </font>
    </dxf>
    <dxf>
      <font>
        <sz val="11"/>
        <color rgb="FF00B050"/>
      </font>
    </dxf>
    <dxf>
      <font>
        <sz val="11"/>
        <color rgb="FF7030A0"/>
      </font>
    </dxf>
    <dxf>
      <font>
        <sz val="11"/>
        <color rgb="FF0000FF"/>
      </font>
    </dxf>
    <dxf>
      <font>
        <sz val="11"/>
        <color rgb="FF008000"/>
      </font>
    </dxf>
    <dxf>
      <font>
        <sz val="11"/>
        <color rgb="FFFF0000"/>
      </font>
    </dxf>
    <dxf>
      <font>
        <sz val="11"/>
        <color rgb="FFFF0000"/>
      </font>
    </dxf>
    <dxf>
      <font>
        <sz val="11"/>
        <color rgb="FFFFFFFF"/>
      </font>
    </dxf>
    <dxf>
      <font>
        <sz val="11"/>
        <color rgb="FFFFFFFF"/>
      </font>
    </dxf>
    <dxf>
      <font>
        <sz val="11"/>
        <color rgb="FF7030A0"/>
      </font>
    </dxf>
    <dxf>
      <font>
        <sz val="11"/>
        <color rgb="FFFF0000"/>
      </font>
    </dxf>
    <dxf>
      <font>
        <sz val="11"/>
        <color rgb="FF00B050"/>
      </font>
    </dxf>
    <dxf>
      <font>
        <sz val="11"/>
        <color rgb="FF963734"/>
      </font>
    </dxf>
    <dxf>
      <font>
        <sz val="11"/>
        <color rgb="FF7030A0"/>
      </font>
    </dxf>
    <dxf>
      <font>
        <sz val="11"/>
        <color rgb="FFFF0000"/>
      </font>
    </dxf>
    <dxf>
      <font>
        <sz val="11"/>
        <color rgb="FF963734"/>
      </font>
    </dxf>
    <dxf>
      <font>
        <sz val="11"/>
        <color rgb="FF00B050"/>
      </font>
    </dxf>
    <dxf>
      <font>
        <sz val="11"/>
        <color rgb="FFFFFFFF"/>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FF0000"/>
      </font>
    </dxf>
    <dxf>
      <font>
        <sz val="11"/>
        <color rgb="FFFF0000"/>
      </font>
    </dxf>
    <dxf>
      <font>
        <sz val="11"/>
        <color rgb="FFFFFFFF"/>
      </font>
    </dxf>
    <dxf>
      <font>
        <sz val="11"/>
        <color rgb="FF0000FF"/>
      </font>
    </dxf>
    <dxf>
      <font>
        <sz val="11"/>
        <color rgb="FF008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FFFF"/>
      </font>
    </dxf>
    <dxf>
      <font>
        <sz val="11"/>
        <color rgb="FF963734"/>
      </font>
    </dxf>
    <dxf>
      <font>
        <sz val="11"/>
        <color rgb="FF00B050"/>
      </font>
    </dxf>
    <dxf>
      <font>
        <sz val="11"/>
        <color rgb="FFFF0000"/>
      </font>
    </dxf>
    <dxf>
      <font>
        <sz val="11"/>
        <color rgb="FF7030A0"/>
      </font>
    </dxf>
    <dxf>
      <font>
        <sz val="11"/>
        <color rgb="FFFFFFFF"/>
      </font>
    </dxf>
    <dxf>
      <font>
        <sz val="11"/>
        <color rgb="FFFF0000"/>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FFFF"/>
      </font>
    </dxf>
    <dxf>
      <font>
        <sz val="11"/>
        <color rgb="FF7030A0"/>
      </font>
    </dxf>
    <dxf>
      <font>
        <sz val="11"/>
        <color rgb="FF963734"/>
      </font>
    </dxf>
    <dxf>
      <font>
        <sz val="11"/>
        <color rgb="FF00B050"/>
      </font>
    </dxf>
    <dxf>
      <font>
        <sz val="11"/>
        <color rgb="FFFF0000"/>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FF0000"/>
      </font>
    </dxf>
    <dxf>
      <font>
        <sz val="11"/>
        <color rgb="FF00B050"/>
      </font>
    </dxf>
    <dxf>
      <font>
        <sz val="11"/>
        <color rgb="FF963734"/>
      </font>
    </dxf>
    <dxf>
      <font>
        <sz val="11"/>
        <color rgb="FF7030A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0000"/>
      </font>
    </dxf>
    <dxf>
      <font>
        <sz val="11"/>
        <color rgb="FF00B050"/>
      </font>
    </dxf>
    <dxf>
      <font>
        <sz val="11"/>
        <color rgb="FF963734"/>
      </font>
    </dxf>
    <dxf>
      <font>
        <sz val="11"/>
        <color rgb="FF7030A0"/>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0000FF"/>
      </font>
    </dxf>
    <dxf>
      <font>
        <sz val="11"/>
        <color rgb="FF008000"/>
      </font>
    </dxf>
    <dxf>
      <font>
        <sz val="11"/>
        <color rgb="FF008000"/>
      </font>
    </dxf>
    <dxf>
      <font>
        <sz val="11"/>
        <color rgb="FF0000FF"/>
      </font>
    </dxf>
    <dxf>
      <font>
        <sz val="11"/>
        <color rgb="FFFF0000"/>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7030A0"/>
      </font>
    </dxf>
    <dxf>
      <font>
        <sz val="11"/>
        <color rgb="FF963734"/>
      </font>
    </dxf>
    <dxf>
      <font>
        <sz val="11"/>
        <color rgb="FF00B050"/>
      </font>
    </dxf>
    <dxf>
      <font>
        <sz val="11"/>
        <color rgb="FFFF0000"/>
      </font>
    </dxf>
    <dxf>
      <font>
        <sz val="11"/>
        <color rgb="FF0000FF"/>
      </font>
    </dxf>
    <dxf>
      <font>
        <sz val="11"/>
        <color rgb="FFFF0000"/>
      </font>
    </dxf>
    <dxf>
      <font>
        <sz val="11"/>
        <color rgb="FF008000"/>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00FF"/>
      </font>
    </dxf>
    <dxf>
      <font>
        <sz val="11"/>
        <color rgb="FFFF0000"/>
      </font>
    </dxf>
    <dxf>
      <font>
        <sz val="11"/>
        <color rgb="FF00800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008000"/>
      </font>
    </dxf>
    <dxf>
      <font>
        <sz val="11"/>
        <color rgb="FFFF0000"/>
      </font>
    </dxf>
    <dxf>
      <font>
        <sz val="11"/>
        <color rgb="FF0000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008000"/>
      </font>
    </dxf>
    <dxf>
      <font>
        <sz val="11"/>
        <color rgb="FF0000FF"/>
      </font>
    </dxf>
    <dxf>
      <font>
        <sz val="11"/>
        <color rgb="FFFF0000"/>
      </font>
    </dxf>
    <dxf>
      <font>
        <sz val="11"/>
        <color rgb="FF008000"/>
      </font>
    </dxf>
    <dxf>
      <font>
        <sz val="11"/>
        <color rgb="FFFF0000"/>
      </font>
    </dxf>
    <dxf>
      <font>
        <sz val="11"/>
        <color rgb="FF0000FF"/>
      </font>
    </dxf>
    <dxf>
      <font>
        <sz val="11"/>
        <color rgb="FFFF0000"/>
      </font>
    </dxf>
    <dxf>
      <font>
        <sz val="11"/>
        <color rgb="FF963734"/>
      </font>
    </dxf>
    <dxf>
      <font>
        <sz val="11"/>
        <color rgb="FF00B050"/>
      </font>
    </dxf>
    <dxf>
      <font>
        <sz val="11"/>
        <color rgb="FF7030A0"/>
      </font>
    </dxf>
    <dxf>
      <font>
        <sz val="11"/>
        <color rgb="FFFFFFFF"/>
      </font>
    </dxf>
    <dxf>
      <font>
        <sz val="11"/>
        <color rgb="FFFFFFFF"/>
      </font>
    </dxf>
    <dxf>
      <font>
        <sz val="11"/>
        <color rgb="FFFF0000"/>
      </font>
    </dxf>
    <dxf>
      <font>
        <sz val="11"/>
        <color rgb="FF008000"/>
      </font>
    </dxf>
    <dxf>
      <font>
        <sz val="11"/>
        <color rgb="FFFF0000"/>
      </font>
    </dxf>
    <dxf>
      <font>
        <sz val="11"/>
        <color rgb="FF0000FF"/>
      </font>
    </dxf>
    <dxf>
      <font>
        <sz val="11"/>
        <color rgb="FFFFFFFF"/>
      </font>
    </dxf>
    <dxf>
      <font>
        <sz val="11"/>
        <color rgb="FF7030A0"/>
      </font>
    </dxf>
    <dxf>
      <font>
        <sz val="11"/>
        <color rgb="FFFF0000"/>
      </font>
    </dxf>
    <dxf>
      <font>
        <sz val="11"/>
        <color rgb="FF00B050"/>
      </font>
    </dxf>
    <dxf>
      <font>
        <sz val="11"/>
        <color rgb="FF963734"/>
      </font>
    </dxf>
    <dxf>
      <font>
        <sz val="11"/>
        <color rgb="FFFFFFFF"/>
      </font>
    </dxf>
    <dxf>
      <font>
        <sz val="11"/>
        <color rgb="FF7030A0"/>
      </font>
    </dxf>
    <dxf>
      <font>
        <sz val="11"/>
        <color rgb="FF00B050"/>
      </font>
    </dxf>
    <dxf>
      <font>
        <sz val="11"/>
        <color rgb="FF963734"/>
      </font>
    </dxf>
    <dxf>
      <font>
        <sz val="11"/>
        <color rgb="FFFF0000"/>
      </font>
    </dxf>
    <dxf>
      <font>
        <sz val="11"/>
        <color rgb="FF7030A0"/>
      </font>
    </dxf>
    <dxf>
      <font>
        <sz val="11"/>
        <color rgb="FFFF0000"/>
      </font>
    </dxf>
    <dxf>
      <font>
        <sz val="11"/>
        <color rgb="FF00B050"/>
      </font>
    </dxf>
    <dxf>
      <font>
        <sz val="11"/>
        <color rgb="FF963734"/>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FFFFFF"/>
      </font>
    </dxf>
    <dxf>
      <font>
        <sz val="11"/>
        <color rgb="FF008000"/>
      </font>
    </dxf>
    <dxf>
      <font>
        <sz val="11"/>
        <color rgb="FFFF0000"/>
      </font>
    </dxf>
    <dxf>
      <font>
        <sz val="11"/>
        <color rgb="FF0000FF"/>
      </font>
    </dxf>
    <dxf>
      <font>
        <sz val="11"/>
        <color rgb="FFFFFFFF"/>
      </font>
    </dxf>
    <dxf>
      <font>
        <sz val="11"/>
        <color rgb="FFFF0000"/>
      </font>
    </dxf>
    <dxf>
      <font>
        <sz val="11"/>
        <color rgb="FF008000"/>
      </font>
    </dxf>
    <dxf>
      <font>
        <sz val="11"/>
        <color rgb="FF0000FF"/>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0000FF"/>
      </font>
    </dxf>
    <dxf>
      <font>
        <sz val="11"/>
        <color rgb="FF008000"/>
      </font>
    </dxf>
    <dxf>
      <font>
        <sz val="11"/>
        <color rgb="FFFF0000"/>
      </font>
    </dxf>
    <dxf>
      <font>
        <sz val="11"/>
        <color rgb="FF7030A0"/>
      </font>
    </dxf>
    <dxf>
      <font>
        <sz val="11"/>
        <color rgb="FF00B050"/>
      </font>
    </dxf>
    <dxf>
      <font>
        <sz val="11"/>
        <color rgb="FF963734"/>
      </font>
    </dxf>
    <dxf>
      <font>
        <sz val="11"/>
        <color rgb="FFFF0000"/>
      </font>
    </dxf>
    <dxf>
      <font>
        <sz val="11"/>
        <color rgb="FFFF0000"/>
      </font>
    </dxf>
    <dxf>
      <font>
        <sz val="11"/>
        <color rgb="FFFFFFFF"/>
      </font>
    </dxf>
    <dxf>
      <font>
        <sz val="11"/>
        <color rgb="FF7030A0"/>
      </font>
    </dxf>
    <dxf>
      <font>
        <sz val="11"/>
        <color rgb="FF00B050"/>
      </font>
    </dxf>
    <dxf>
      <font>
        <sz val="11"/>
        <color rgb="FF963734"/>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008000"/>
      </font>
    </dxf>
    <dxf>
      <font>
        <sz val="11"/>
        <color rgb="FF0000FF"/>
      </font>
    </dxf>
    <dxf>
      <font>
        <sz val="11"/>
        <color rgb="FFFF0000"/>
      </font>
    </dxf>
    <dxf>
      <font>
        <sz val="11"/>
        <color rgb="FFFFFFFF"/>
      </font>
    </dxf>
    <dxf>
      <font>
        <sz val="11"/>
        <color rgb="FFFFFFFF"/>
      </font>
    </dxf>
    <dxf>
      <font>
        <sz val="11"/>
        <color rgb="FF0000FF"/>
      </font>
    </dxf>
    <dxf>
      <font>
        <sz val="11"/>
        <color rgb="FFFF0000"/>
      </font>
    </dxf>
    <dxf>
      <font>
        <sz val="11"/>
        <color rgb="FF008000"/>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008000"/>
      </font>
    </dxf>
    <dxf>
      <font>
        <sz val="11"/>
        <color rgb="FF0000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7030A0"/>
      </font>
    </dxf>
    <dxf>
      <font>
        <sz val="11"/>
        <color rgb="FF00B050"/>
      </font>
    </dxf>
    <dxf>
      <font>
        <sz val="11"/>
        <color rgb="FF963734"/>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008000"/>
      </font>
    </dxf>
    <dxf>
      <font>
        <sz val="11"/>
        <color rgb="FFFF0000"/>
      </font>
    </dxf>
    <dxf>
      <font>
        <sz val="11"/>
        <color rgb="FF0000FF"/>
      </font>
    </dxf>
    <dxf>
      <font>
        <sz val="11"/>
        <color rgb="FFFF0000"/>
      </font>
    </dxf>
    <dxf>
      <font>
        <sz val="11"/>
        <color rgb="FF008000"/>
      </font>
    </dxf>
    <dxf>
      <font>
        <sz val="11"/>
        <color rgb="FF0000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FFFF"/>
      </font>
    </dxf>
    <dxf>
      <font>
        <sz val="11"/>
        <color rgb="FFFF0000"/>
      </font>
    </dxf>
    <dxf>
      <font>
        <sz val="11"/>
        <color rgb="FF008000"/>
      </font>
    </dxf>
    <dxf>
      <font>
        <sz val="11"/>
        <color rgb="FFFF0000"/>
      </font>
    </dxf>
    <dxf>
      <font>
        <sz val="11"/>
        <color rgb="FF0000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FFFF"/>
      </font>
    </dxf>
    <dxf>
      <font>
        <sz val="11"/>
        <color rgb="FFFF0000"/>
      </font>
    </dxf>
    <dxf>
      <font>
        <sz val="11"/>
        <color rgb="FFFFFFFF"/>
      </font>
    </dxf>
    <dxf>
      <font>
        <sz val="11"/>
        <color rgb="FFFF0000"/>
      </font>
    </dxf>
    <dxf>
      <font>
        <sz val="11"/>
        <color rgb="FFFFFFFF"/>
      </font>
    </dxf>
    <dxf>
      <font>
        <sz val="11"/>
        <color rgb="FFFF0000"/>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b/>
        <sz val="11"/>
        <color rgb="FFFF0000"/>
      </font>
    </dxf>
    <dxf>
      <font>
        <b/>
        <sz val="11"/>
        <color rgb="FF7030A0"/>
      </font>
    </dxf>
    <dxf>
      <font>
        <sz val="11"/>
        <color rgb="FF002060"/>
      </font>
    </dxf>
    <dxf>
      <font>
        <sz val="11"/>
        <color rgb="FF006600"/>
      </font>
    </dxf>
    <dxf>
      <font>
        <sz val="11"/>
        <color rgb="FF8B4307"/>
      </font>
    </dxf>
    <dxf>
      <font>
        <sz val="11"/>
        <color rgb="FFFFFFFF"/>
      </font>
    </dxf>
    <dxf>
      <font>
        <sz val="11"/>
        <color rgb="FFFFFFFF"/>
      </font>
    </dxf>
    <dxf>
      <font>
        <sz val="11"/>
        <color rgb="FFFFFFFF"/>
      </font>
    </dxf>
    <dxf>
      <font>
        <sz val="11"/>
        <color rgb="FF8B4307"/>
      </font>
    </dxf>
    <dxf>
      <font>
        <sz val="11"/>
        <color rgb="FF006600"/>
      </font>
    </dxf>
    <dxf>
      <font>
        <sz val="11"/>
        <color rgb="FF002060"/>
      </font>
    </dxf>
    <dxf>
      <font>
        <sz val="11"/>
        <color rgb="FFFF0000"/>
      </font>
    </dxf>
    <dxf>
      <font>
        <sz val="11"/>
        <color rgb="FF963734"/>
      </font>
    </dxf>
    <dxf>
      <font>
        <sz val="11"/>
        <color rgb="FF00B050"/>
      </font>
    </dxf>
    <dxf>
      <font>
        <sz val="11"/>
        <color rgb="FF7030A0"/>
      </font>
    </dxf>
    <dxf>
      <font>
        <sz val="11"/>
        <color rgb="FFFF0000"/>
      </font>
    </dxf>
    <dxf>
      <font>
        <sz val="11"/>
        <color rgb="FF7030A0"/>
      </font>
    </dxf>
    <dxf>
      <font>
        <sz val="11"/>
        <color rgb="FF00B050"/>
      </font>
    </dxf>
    <dxf>
      <font>
        <sz val="11"/>
        <color rgb="FF963734"/>
      </font>
    </dxf>
    <dxf>
      <font>
        <sz val="11"/>
        <color rgb="FF8B4307"/>
      </font>
    </dxf>
    <dxf>
      <font>
        <sz val="11"/>
        <color rgb="FF002060"/>
      </font>
    </dxf>
    <dxf>
      <font>
        <sz val="11"/>
        <color rgb="FF006600"/>
      </font>
    </dxf>
    <dxf>
      <font>
        <sz val="11"/>
        <color rgb="FFFFFFFF"/>
      </font>
    </dxf>
    <dxf>
      <font>
        <sz val="11"/>
        <color rgb="FFFF0000"/>
      </font>
    </dxf>
    <dxf>
      <font>
        <sz val="11"/>
        <color rgb="FFFF0000"/>
      </font>
    </dxf>
    <dxf>
      <font>
        <sz val="11"/>
        <color rgb="FF002060"/>
      </font>
    </dxf>
    <dxf>
      <font>
        <sz val="11"/>
        <color rgb="FF006600"/>
      </font>
    </dxf>
    <dxf>
      <font>
        <sz val="11"/>
        <color rgb="FF8B4307"/>
      </font>
    </dxf>
    <dxf>
      <font>
        <sz val="11"/>
        <color rgb="FF002060"/>
      </font>
    </dxf>
    <dxf>
      <font>
        <sz val="11"/>
        <color rgb="FF8B4307"/>
      </font>
    </dxf>
    <dxf>
      <font>
        <sz val="11"/>
        <color rgb="FF006600"/>
      </font>
    </dxf>
    <dxf>
      <font>
        <sz val="11"/>
        <color rgb="FF8B4307"/>
      </font>
    </dxf>
    <dxf>
      <font>
        <sz val="11"/>
        <color rgb="FF006600"/>
      </font>
    </dxf>
    <dxf>
      <font>
        <sz val="11"/>
        <color rgb="FF002060"/>
      </font>
    </dxf>
    <dxf>
      <font>
        <sz val="11"/>
        <color rgb="FF8B4307"/>
      </font>
    </dxf>
    <dxf>
      <font>
        <sz val="11"/>
        <color rgb="FF002060"/>
      </font>
    </dxf>
    <dxf>
      <font>
        <sz val="11"/>
        <color rgb="FF006600"/>
      </font>
    </dxf>
    <dxf>
      <font>
        <sz val="11"/>
        <color rgb="FFFF0000"/>
      </font>
    </dxf>
    <dxf>
      <font>
        <sz val="11"/>
        <color rgb="FF7030A0"/>
      </font>
    </dxf>
    <dxf>
      <font>
        <sz val="11"/>
        <color rgb="FF00B050"/>
      </font>
    </dxf>
    <dxf>
      <font>
        <sz val="11"/>
        <color rgb="FF963734"/>
      </font>
    </dxf>
    <dxf>
      <font>
        <sz val="11"/>
        <color rgb="FFFF0000"/>
      </font>
    </dxf>
    <dxf>
      <font>
        <sz val="11"/>
        <color rgb="FF963734"/>
      </font>
    </dxf>
    <dxf>
      <font>
        <sz val="11"/>
        <color rgb="FF00B050"/>
      </font>
    </dxf>
    <dxf>
      <font>
        <sz val="11"/>
        <color rgb="FF7030A0"/>
      </font>
    </dxf>
    <dxf>
      <font>
        <sz val="11"/>
        <color rgb="FF008000"/>
      </font>
    </dxf>
    <dxf>
      <font>
        <sz val="11"/>
        <color rgb="FF0000FF"/>
      </font>
    </dxf>
    <dxf>
      <font>
        <sz val="11"/>
        <color rgb="FFFF0000"/>
      </font>
    </dxf>
    <dxf>
      <font>
        <sz val="11"/>
        <color rgb="FF006600"/>
      </font>
    </dxf>
    <dxf>
      <font>
        <sz val="11"/>
        <color rgb="FF8B4307"/>
      </font>
    </dxf>
    <dxf>
      <font>
        <sz val="11"/>
        <color rgb="FF002060"/>
      </font>
    </dxf>
    <dxf>
      <font>
        <sz val="11"/>
        <color rgb="FFFFFFFF"/>
      </font>
    </dxf>
    <dxf>
      <font>
        <sz val="11"/>
        <color rgb="FFFF0000"/>
      </font>
    </dxf>
    <dxf>
      <font>
        <sz val="11"/>
        <color rgb="FFFF0000"/>
      </font>
    </dxf>
    <dxf>
      <font>
        <sz val="11"/>
        <color rgb="FF8B4307"/>
      </font>
    </dxf>
    <dxf>
      <font>
        <sz val="11"/>
        <color rgb="FF006600"/>
      </font>
    </dxf>
    <dxf>
      <font>
        <sz val="11"/>
        <color rgb="FF002060"/>
      </font>
    </dxf>
    <dxf>
      <font>
        <sz val="11"/>
        <color rgb="FF008000"/>
      </font>
    </dxf>
    <dxf>
      <font>
        <sz val="11"/>
        <color rgb="FFFF0000"/>
      </font>
    </dxf>
    <dxf>
      <font>
        <sz val="11"/>
        <color rgb="FF0000FF"/>
      </font>
    </dxf>
    <dxf>
      <font>
        <sz val="11"/>
        <color rgb="FFFF0000"/>
      </font>
    </dxf>
    <dxf>
      <font>
        <sz val="11"/>
        <color rgb="FF7030A0"/>
      </font>
    </dxf>
    <dxf>
      <font>
        <sz val="11"/>
        <color rgb="FF00B050"/>
      </font>
    </dxf>
    <dxf>
      <font>
        <sz val="11"/>
        <color rgb="FF963734"/>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7030A0"/>
      </font>
    </dxf>
    <dxf>
      <font>
        <sz val="11"/>
        <color rgb="FF00B050"/>
      </font>
    </dxf>
    <dxf>
      <font>
        <sz val="11"/>
        <color rgb="FF963734"/>
      </font>
    </dxf>
    <dxf>
      <font>
        <sz val="11"/>
        <color rgb="FFFF0000"/>
      </font>
    </dxf>
    <dxf>
      <font>
        <sz val="11"/>
        <color rgb="FFFF0000"/>
      </font>
    </dxf>
    <dxf>
      <font>
        <sz val="11"/>
        <color rgb="FF0000FF"/>
      </font>
    </dxf>
    <dxf>
      <font>
        <sz val="11"/>
        <color rgb="FFFF0000"/>
      </font>
    </dxf>
    <dxf>
      <font>
        <sz val="11"/>
        <color rgb="FF008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7030A0"/>
      </font>
    </dxf>
    <dxf>
      <font>
        <sz val="11"/>
        <color rgb="FFFF0000"/>
      </font>
    </dxf>
    <dxf>
      <font>
        <sz val="11"/>
        <color rgb="FF00B050"/>
      </font>
    </dxf>
    <dxf>
      <font>
        <sz val="11"/>
        <color rgb="FF963734"/>
      </font>
    </dxf>
    <dxf>
      <font>
        <sz val="11"/>
        <color rgb="FFFFFFFF"/>
      </font>
    </dxf>
    <dxf>
      <font>
        <sz val="11"/>
        <color rgb="FFFF0000"/>
      </font>
    </dxf>
    <dxf>
      <font>
        <sz val="11"/>
        <color rgb="FFFF0000"/>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002060"/>
      </font>
    </dxf>
    <dxf>
      <font>
        <sz val="11"/>
        <color rgb="FF006600"/>
      </font>
    </dxf>
    <dxf>
      <font>
        <sz val="11"/>
        <color rgb="FF8B4307"/>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FF0000"/>
      </font>
    </dxf>
    <dxf>
      <font>
        <sz val="11"/>
        <color rgb="FF0000FF"/>
      </font>
    </dxf>
    <dxf>
      <font>
        <sz val="11"/>
        <color rgb="FFFF0000"/>
      </font>
    </dxf>
    <dxf>
      <font>
        <sz val="11"/>
        <color rgb="FF008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0000FF"/>
      </font>
    </dxf>
    <dxf>
      <font>
        <sz val="11"/>
        <color rgb="FFFF0000"/>
      </font>
    </dxf>
    <dxf>
      <font>
        <sz val="11"/>
        <color rgb="FF008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B050"/>
      </font>
    </dxf>
    <dxf>
      <font>
        <sz val="11"/>
        <color rgb="FFFF0000"/>
      </font>
    </dxf>
    <dxf>
      <font>
        <sz val="11"/>
        <color rgb="FF7030A0"/>
      </font>
    </dxf>
    <dxf>
      <font>
        <sz val="11"/>
        <color rgb="FF963734"/>
      </font>
    </dxf>
    <dxf>
      <font>
        <sz val="11"/>
        <color rgb="FF0000FF"/>
      </font>
    </dxf>
    <dxf>
      <font>
        <sz val="11"/>
        <color rgb="FF008000"/>
      </font>
    </dxf>
    <dxf>
      <font>
        <sz val="11"/>
        <color rgb="FFFF0000"/>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00B050"/>
      </font>
    </dxf>
    <dxf>
      <font>
        <sz val="11"/>
        <color rgb="FF963734"/>
      </font>
    </dxf>
    <dxf>
      <font>
        <sz val="11"/>
        <color rgb="FFFF0000"/>
      </font>
    </dxf>
    <dxf>
      <font>
        <sz val="11"/>
        <color rgb="FF7030A0"/>
      </font>
    </dxf>
    <dxf>
      <font>
        <sz val="11"/>
        <color rgb="FF00B050"/>
      </font>
    </dxf>
    <dxf>
      <font>
        <sz val="11"/>
        <color rgb="FF7030A0"/>
      </font>
    </dxf>
    <dxf>
      <font>
        <sz val="11"/>
        <color rgb="FF963734"/>
      </font>
    </dxf>
    <dxf>
      <font>
        <sz val="11"/>
        <color rgb="FFFF0000"/>
      </font>
    </dxf>
    <dxf>
      <font>
        <sz val="11"/>
        <color rgb="FF963734"/>
      </font>
    </dxf>
    <dxf>
      <font>
        <sz val="11"/>
        <color rgb="FF00B050"/>
      </font>
    </dxf>
    <dxf>
      <font>
        <sz val="11"/>
        <color rgb="FF7030A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008000"/>
      </font>
    </dxf>
    <dxf>
      <font>
        <sz val="11"/>
        <color rgb="FF0000FF"/>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0000"/>
      </font>
    </dxf>
    <dxf>
      <font>
        <sz val="11"/>
        <color rgb="FF0000FF"/>
      </font>
    </dxf>
    <dxf>
      <font>
        <sz val="11"/>
        <color rgb="FF008000"/>
      </font>
    </dxf>
    <dxf>
      <font>
        <sz val="11"/>
        <color rgb="FF008000"/>
      </font>
    </dxf>
    <dxf>
      <font>
        <sz val="11"/>
        <color rgb="FFFF0000"/>
      </font>
    </dxf>
    <dxf>
      <font>
        <sz val="11"/>
        <color rgb="FF0000FF"/>
      </font>
    </dxf>
    <dxf>
      <font>
        <sz val="11"/>
        <color rgb="FFFFFFFF"/>
      </font>
    </dxf>
    <dxf>
      <font>
        <sz val="11"/>
        <color rgb="FF008000"/>
      </font>
    </dxf>
    <dxf>
      <font>
        <sz val="11"/>
        <color rgb="FF0000FF"/>
      </font>
    </dxf>
    <dxf>
      <font>
        <sz val="11"/>
        <color rgb="FFFF0000"/>
      </font>
    </dxf>
    <dxf>
      <font>
        <sz val="11"/>
        <color rgb="FFFFFFFF"/>
      </font>
    </dxf>
    <dxf>
      <font>
        <sz val="11"/>
        <color rgb="FF963734"/>
      </font>
    </dxf>
    <dxf>
      <font>
        <sz val="11"/>
        <color rgb="FF00B050"/>
      </font>
    </dxf>
    <dxf>
      <font>
        <sz val="11"/>
        <color rgb="FF7030A0"/>
      </font>
    </dxf>
    <dxf>
      <font>
        <sz val="11"/>
        <color rgb="FFFF0000"/>
      </font>
    </dxf>
    <dxf>
      <font>
        <sz val="11"/>
        <color rgb="FFFF0000"/>
      </font>
    </dxf>
    <dxf>
      <font>
        <sz val="11"/>
        <color rgb="FFFF0000"/>
      </font>
    </dxf>
    <dxf>
      <font>
        <sz val="11"/>
        <color rgb="FFFF0000"/>
      </font>
    </dxf>
    <dxf>
      <font>
        <sz val="11"/>
        <color rgb="FFFF0000"/>
      </font>
    </dxf>
    <dxf>
      <font>
        <sz val="11"/>
        <color rgb="FF0000FF"/>
      </font>
    </dxf>
    <dxf>
      <font>
        <sz val="11"/>
        <color rgb="FFFF0000"/>
      </font>
    </dxf>
    <dxf>
      <font>
        <sz val="11"/>
        <color rgb="FF008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FFFFFF"/>
      </font>
    </dxf>
    <dxf>
      <font>
        <sz val="11"/>
        <color rgb="FF00B050"/>
      </font>
    </dxf>
    <dxf>
      <font>
        <sz val="11"/>
        <color rgb="FF963734"/>
      </font>
    </dxf>
    <dxf>
      <font>
        <sz val="11"/>
        <color rgb="FFFF0000"/>
      </font>
    </dxf>
    <dxf>
      <font>
        <sz val="11"/>
        <color rgb="FF7030A0"/>
      </font>
    </dxf>
    <dxf>
      <font>
        <sz val="11"/>
        <color rgb="FFFFFFFF"/>
      </font>
    </dxf>
    <dxf>
      <font>
        <sz val="11"/>
        <color rgb="FFFF0000"/>
      </font>
    </dxf>
    <dxf>
      <font>
        <sz val="11"/>
        <color rgb="FF00B050"/>
      </font>
    </dxf>
    <dxf>
      <font>
        <sz val="11"/>
        <color rgb="FF963734"/>
      </font>
    </dxf>
    <dxf>
      <font>
        <sz val="11"/>
        <color rgb="FF7030A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FFFF"/>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0000FF"/>
      </font>
    </dxf>
    <dxf>
      <font>
        <sz val="11"/>
        <color rgb="FFFF0000"/>
      </font>
    </dxf>
    <dxf>
      <font>
        <sz val="11"/>
        <color rgb="FF008000"/>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7030A0"/>
      </font>
    </dxf>
    <dxf>
      <font>
        <sz val="11"/>
        <color rgb="FF00B050"/>
      </font>
    </dxf>
    <dxf>
      <font>
        <sz val="11"/>
        <color rgb="FFFF0000"/>
      </font>
    </dxf>
    <dxf>
      <font>
        <sz val="11"/>
        <color rgb="FF963734"/>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FF0000"/>
      </font>
    </dxf>
    <dxf>
      <font>
        <sz val="11"/>
        <color rgb="FF7030A0"/>
      </font>
    </dxf>
    <dxf>
      <font>
        <sz val="11"/>
        <color rgb="FFFFFFFF"/>
      </font>
    </dxf>
    <dxf>
      <font>
        <sz val="11"/>
        <color rgb="FFFFFFFF"/>
      </font>
    </dxf>
    <dxf>
      <font>
        <sz val="11"/>
        <color rgb="FFFFFFFF"/>
      </font>
    </dxf>
    <dxf>
      <font>
        <sz val="11"/>
        <color rgb="FFFFFFFF"/>
      </font>
    </dxf>
    <dxf>
      <font>
        <sz val="11"/>
        <color rgb="FFFFFFFF"/>
      </font>
    </dxf>
    <dxf>
      <font>
        <sz val="11"/>
        <color rgb="FF7030A0"/>
      </font>
    </dxf>
    <dxf>
      <font>
        <sz val="11"/>
        <color rgb="FF00B050"/>
      </font>
    </dxf>
    <dxf>
      <font>
        <sz val="11"/>
        <color rgb="FFFF0000"/>
      </font>
    </dxf>
    <dxf>
      <font>
        <sz val="11"/>
        <color rgb="FF963734"/>
      </font>
    </dxf>
    <dxf>
      <font>
        <sz val="11"/>
        <color rgb="FFFF0000"/>
      </font>
    </dxf>
    <dxf>
      <font>
        <sz val="11"/>
        <color rgb="FFFF0000"/>
      </font>
    </dxf>
    <dxf>
      <font>
        <sz val="11"/>
        <color rgb="FF0000FF"/>
      </font>
    </dxf>
    <dxf>
      <font>
        <sz val="11"/>
        <color rgb="FFFF0000"/>
      </font>
    </dxf>
    <dxf>
      <font>
        <sz val="11"/>
        <color rgb="FF008000"/>
      </font>
    </dxf>
    <dxf>
      <font>
        <sz val="11"/>
        <color rgb="FF008000"/>
      </font>
    </dxf>
    <dxf>
      <font>
        <sz val="11"/>
        <color rgb="FF0000FF"/>
      </font>
    </dxf>
    <dxf>
      <font>
        <sz val="11"/>
        <color rgb="FFFF0000"/>
      </font>
    </dxf>
    <dxf>
      <font>
        <sz val="11"/>
        <color rgb="FFFFFFFF"/>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FFFF"/>
      </font>
    </dxf>
    <dxf>
      <font>
        <sz val="11"/>
        <color rgb="FF7030A0"/>
      </font>
    </dxf>
    <dxf>
      <font>
        <sz val="11"/>
        <color rgb="FF00B050"/>
      </font>
    </dxf>
    <dxf>
      <font>
        <sz val="11"/>
        <color rgb="FFFF0000"/>
      </font>
    </dxf>
    <dxf>
      <font>
        <sz val="11"/>
        <color rgb="FF963734"/>
      </font>
    </dxf>
    <dxf>
      <font>
        <sz val="11"/>
        <color rgb="FF8B4307"/>
      </font>
    </dxf>
    <dxf>
      <font>
        <sz val="11"/>
        <color rgb="FF002060"/>
      </font>
    </dxf>
    <dxf>
      <font>
        <sz val="11"/>
        <color rgb="FF006600"/>
      </font>
    </dxf>
    <dxf>
      <font>
        <sz val="11"/>
        <color rgb="FFFFFFFF"/>
      </font>
    </dxf>
    <dxf>
      <font>
        <sz val="11"/>
        <color rgb="FFFFFFFF"/>
      </font>
    </dxf>
    <dxf>
      <font>
        <sz val="11"/>
        <color rgb="FFFFFFFF"/>
      </font>
    </dxf>
    <dxf>
      <font>
        <sz val="11"/>
        <color rgb="FF7030A0"/>
      </font>
    </dxf>
    <dxf>
      <font>
        <sz val="11"/>
        <color rgb="FFFF0000"/>
      </font>
    </dxf>
    <dxf>
      <font>
        <sz val="11"/>
        <color rgb="FF963734"/>
      </font>
    </dxf>
    <dxf>
      <font>
        <sz val="11"/>
        <color rgb="FF00B050"/>
      </font>
    </dxf>
    <dxf>
      <font>
        <sz val="11"/>
        <color rgb="FFFF0000"/>
      </font>
    </dxf>
    <dxf>
      <font>
        <sz val="11"/>
        <color rgb="FFFF0000"/>
      </font>
    </dxf>
    <dxf>
      <font>
        <sz val="11"/>
        <color rgb="FFFF0000"/>
      </font>
    </dxf>
    <dxf>
      <font>
        <sz val="11"/>
        <color rgb="FFFFFFFF"/>
      </font>
    </dxf>
    <dxf>
      <font>
        <sz val="11"/>
        <color rgb="FFFF0000"/>
      </font>
    </dxf>
    <dxf>
      <font>
        <sz val="11"/>
        <color rgb="FF008000"/>
      </font>
    </dxf>
    <dxf>
      <font>
        <sz val="11"/>
        <color rgb="FF0000FF"/>
      </font>
    </dxf>
    <dxf>
      <font>
        <sz val="11"/>
        <color rgb="FF963734"/>
      </font>
    </dxf>
    <dxf>
      <font>
        <sz val="11"/>
        <color rgb="FF00B050"/>
      </font>
    </dxf>
    <dxf>
      <font>
        <sz val="11"/>
        <color rgb="FF7030A0"/>
      </font>
    </dxf>
    <dxf>
      <font>
        <sz val="11"/>
        <color rgb="FFFF0000"/>
      </font>
    </dxf>
    <dxf>
      <font>
        <sz val="11"/>
        <color rgb="FF0000FF"/>
      </font>
    </dxf>
    <dxf>
      <font>
        <sz val="11"/>
        <color rgb="FFFF0000"/>
      </font>
    </dxf>
    <dxf>
      <font>
        <sz val="11"/>
        <color rgb="FF008000"/>
      </font>
    </dxf>
    <dxf>
      <font>
        <sz val="11"/>
        <color rgb="FF7030A0"/>
      </font>
    </dxf>
    <dxf>
      <font>
        <sz val="11"/>
        <color rgb="FFFF0000"/>
      </font>
    </dxf>
    <dxf>
      <font>
        <sz val="11"/>
        <color rgb="FF963734"/>
      </font>
    </dxf>
    <dxf>
      <font>
        <sz val="11"/>
        <color rgb="FF00B050"/>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0000FF"/>
      </font>
    </dxf>
    <dxf>
      <font>
        <sz val="11"/>
        <color rgb="FF008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7030A0"/>
      </font>
    </dxf>
    <dxf>
      <font>
        <sz val="11"/>
        <color rgb="FF963734"/>
      </font>
    </dxf>
    <dxf>
      <font>
        <sz val="11"/>
        <color rgb="FFFF0000"/>
      </font>
    </dxf>
    <dxf>
      <font>
        <sz val="11"/>
        <color rgb="FF00B050"/>
      </font>
    </dxf>
    <dxf>
      <font>
        <sz val="11"/>
        <color rgb="FFFF0000"/>
      </font>
    </dxf>
    <dxf>
      <font>
        <sz val="11"/>
        <color rgb="FF7030A0"/>
      </font>
    </dxf>
    <dxf>
      <font>
        <sz val="11"/>
        <color rgb="FF963734"/>
      </font>
    </dxf>
    <dxf>
      <font>
        <sz val="11"/>
        <color rgb="FF00B050"/>
      </font>
    </dxf>
    <dxf>
      <font>
        <sz val="11"/>
        <color rgb="FF002060"/>
      </font>
    </dxf>
    <dxf>
      <font>
        <sz val="11"/>
        <color rgb="FF8B4307"/>
      </font>
    </dxf>
    <dxf>
      <font>
        <sz val="11"/>
        <color rgb="FF006600"/>
      </font>
    </dxf>
    <dxf>
      <font>
        <sz val="11"/>
        <color rgb="FFFF0000"/>
      </font>
    </dxf>
    <dxf>
      <font>
        <sz val="11"/>
        <color rgb="FFFF0000"/>
      </font>
    </dxf>
    <dxf>
      <font>
        <sz val="11"/>
        <color rgb="FFFF0000"/>
      </font>
    </dxf>
    <dxf>
      <font>
        <sz val="11"/>
        <color rgb="FFFF0000"/>
      </font>
    </dxf>
    <dxf>
      <font>
        <sz val="11"/>
        <color rgb="FF006600"/>
      </font>
    </dxf>
    <dxf>
      <font>
        <sz val="11"/>
        <color rgb="FF8B4307"/>
      </font>
    </dxf>
    <dxf>
      <font>
        <sz val="11"/>
        <color rgb="FF002060"/>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FF0000"/>
      </font>
    </dxf>
    <dxf>
      <font>
        <sz val="11"/>
        <color rgb="FF7030A0"/>
      </font>
    </dxf>
    <dxf>
      <font>
        <sz val="11"/>
        <color rgb="FF963734"/>
      </font>
    </dxf>
    <dxf>
      <font>
        <sz val="11"/>
        <color rgb="FF00B050"/>
      </font>
    </dxf>
    <dxf>
      <font>
        <sz val="11"/>
        <color rgb="FF7030A0"/>
      </font>
    </dxf>
    <dxf>
      <font>
        <sz val="11"/>
        <color rgb="FF963734"/>
      </font>
    </dxf>
    <dxf>
      <font>
        <sz val="11"/>
        <color rgb="FFFF0000"/>
      </font>
    </dxf>
    <dxf>
      <font>
        <sz val="11"/>
        <color rgb="FF00B050"/>
      </font>
    </dxf>
    <dxf>
      <font>
        <sz val="11"/>
        <color rgb="FFFFFFFF"/>
      </font>
    </dxf>
    <dxf>
      <font>
        <sz val="11"/>
        <color rgb="FFFF0000"/>
      </font>
    </dxf>
    <dxf>
      <font>
        <sz val="11"/>
        <color rgb="FF0000FF"/>
      </font>
    </dxf>
    <dxf>
      <font>
        <sz val="11"/>
        <color rgb="FF008000"/>
      </font>
    </dxf>
    <dxf>
      <font>
        <sz val="11"/>
        <color rgb="FF8B4307"/>
      </font>
    </dxf>
    <dxf>
      <font>
        <sz val="11"/>
        <color rgb="FF002060"/>
      </font>
    </dxf>
    <dxf>
      <font>
        <sz val="11"/>
        <color rgb="FF0066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7030A0"/>
      </font>
    </dxf>
    <dxf>
      <font>
        <sz val="11"/>
        <color rgb="FF963734"/>
      </font>
    </dxf>
    <dxf>
      <font>
        <sz val="11"/>
        <color rgb="FFFF0000"/>
      </font>
    </dxf>
    <dxf>
      <font>
        <sz val="11"/>
        <color rgb="FF00B050"/>
      </font>
    </dxf>
    <dxf>
      <font>
        <sz val="11"/>
        <color rgb="FFFF0000"/>
      </font>
    </dxf>
    <dxf>
      <font>
        <sz val="11"/>
        <color rgb="FF7030A0"/>
      </font>
    </dxf>
    <dxf>
      <font>
        <sz val="11"/>
        <color rgb="FF963734"/>
      </font>
    </dxf>
    <dxf>
      <font>
        <sz val="11"/>
        <color rgb="FF00B050"/>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008000"/>
      </font>
    </dxf>
    <dxf>
      <font>
        <sz val="11"/>
        <color rgb="FF0000FF"/>
      </font>
    </dxf>
    <dxf>
      <font>
        <sz val="11"/>
        <color rgb="FFFF0000"/>
      </font>
    </dxf>
    <dxf>
      <font>
        <sz val="11"/>
        <color rgb="FFFFFFFF"/>
      </font>
    </dxf>
    <dxf>
      <font>
        <sz val="11"/>
        <color rgb="FFFFFFFF"/>
      </font>
    </dxf>
    <dxf>
      <font>
        <sz val="11"/>
        <color rgb="FF006600"/>
      </font>
    </dxf>
    <dxf>
      <font>
        <sz val="11"/>
        <color rgb="FF8B4307"/>
      </font>
    </dxf>
    <dxf>
      <font>
        <sz val="11"/>
        <color rgb="FF002060"/>
      </font>
    </dxf>
    <dxf>
      <font>
        <sz val="11"/>
        <color rgb="FFFFFFFF"/>
      </font>
    </dxf>
    <dxf>
      <font>
        <sz val="11"/>
        <color rgb="FFFFFFFF"/>
      </font>
    </dxf>
    <dxf>
      <font>
        <sz val="11"/>
        <color rgb="FFFFFFFF"/>
      </font>
    </dxf>
    <dxf>
      <font>
        <sz val="11"/>
        <color rgb="FFFF0000"/>
      </font>
    </dxf>
    <dxf>
      <font>
        <sz val="11"/>
        <color rgb="FF7030A0"/>
      </font>
    </dxf>
    <dxf>
      <font>
        <sz val="11"/>
        <color rgb="FF963734"/>
      </font>
    </dxf>
    <dxf>
      <font>
        <sz val="11"/>
        <color rgb="FF00B05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7030A0"/>
      </font>
    </dxf>
    <dxf>
      <font>
        <sz val="11"/>
        <color rgb="FF00B050"/>
      </font>
    </dxf>
    <dxf>
      <font>
        <sz val="11"/>
        <color rgb="FF963734"/>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6600"/>
      </font>
    </dxf>
    <dxf>
      <font>
        <sz val="11"/>
        <color rgb="FF8B4307"/>
      </font>
    </dxf>
    <dxf>
      <font>
        <sz val="11"/>
        <color rgb="FF002060"/>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FF0000"/>
      </font>
    </dxf>
    <dxf>
      <font>
        <sz val="11"/>
        <color rgb="FF0000FF"/>
      </font>
    </dxf>
    <dxf>
      <font>
        <sz val="11"/>
        <color rgb="FFFF0000"/>
      </font>
    </dxf>
    <dxf>
      <font>
        <sz val="11"/>
        <color rgb="FF00B050"/>
      </font>
    </dxf>
    <dxf>
      <font>
        <sz val="11"/>
        <color rgb="FF7030A0"/>
      </font>
    </dxf>
    <dxf>
      <font>
        <sz val="11"/>
        <color rgb="FF963734"/>
      </font>
    </dxf>
    <dxf>
      <font>
        <sz val="11"/>
        <color rgb="FF00B050"/>
      </font>
    </dxf>
    <dxf>
      <font>
        <sz val="11"/>
        <color rgb="FF963734"/>
      </font>
    </dxf>
    <dxf>
      <font>
        <sz val="11"/>
        <color rgb="FFFF0000"/>
      </font>
    </dxf>
    <dxf>
      <font>
        <sz val="11"/>
        <color rgb="FF7030A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002060"/>
      </font>
    </dxf>
    <dxf>
      <font>
        <sz val="11"/>
        <color rgb="FF8B4307"/>
      </font>
    </dxf>
    <dxf>
      <font>
        <sz val="11"/>
        <color rgb="FF006600"/>
      </font>
    </dxf>
    <dxf>
      <font>
        <sz val="11"/>
        <color rgb="FFFFFFFF"/>
      </font>
    </dxf>
    <dxf>
      <font>
        <sz val="11"/>
        <color rgb="FFFFFFFF"/>
      </font>
    </dxf>
    <dxf>
      <font>
        <sz val="11"/>
        <color rgb="FF008000"/>
      </font>
    </dxf>
    <dxf>
      <font>
        <sz val="11"/>
        <color rgb="FFFF0000"/>
      </font>
    </dxf>
    <dxf>
      <font>
        <sz val="11"/>
        <color rgb="FF0000FF"/>
      </font>
    </dxf>
    <dxf>
      <font>
        <sz val="11"/>
        <color rgb="FFFF0000"/>
      </font>
    </dxf>
    <dxf>
      <font>
        <sz val="11"/>
        <color rgb="FFFF0000"/>
      </font>
    </dxf>
    <dxf>
      <font>
        <sz val="11"/>
        <color rgb="FF7030A0"/>
      </font>
    </dxf>
    <dxf>
      <font>
        <sz val="11"/>
        <color rgb="FF963734"/>
      </font>
    </dxf>
    <dxf>
      <font>
        <sz val="11"/>
        <color rgb="FFFF0000"/>
      </font>
    </dxf>
    <dxf>
      <font>
        <sz val="11"/>
        <color rgb="FF00B050"/>
      </font>
    </dxf>
    <dxf>
      <font>
        <sz val="11"/>
        <color rgb="FF008000"/>
      </font>
    </dxf>
    <dxf>
      <font>
        <sz val="11"/>
        <color rgb="FF0000FF"/>
      </font>
    </dxf>
    <dxf>
      <font>
        <sz val="11"/>
        <color rgb="FFFF0000"/>
      </font>
    </dxf>
    <dxf>
      <font>
        <sz val="11"/>
        <color rgb="FF7030A0"/>
      </font>
    </dxf>
    <dxf>
      <font>
        <sz val="11"/>
        <color rgb="FF00B050"/>
      </font>
    </dxf>
    <dxf>
      <font>
        <sz val="11"/>
        <color rgb="FFFF0000"/>
      </font>
    </dxf>
    <dxf>
      <font>
        <sz val="11"/>
        <color rgb="FF963734"/>
      </font>
    </dxf>
    <dxf>
      <font>
        <sz val="11"/>
        <color rgb="FFFF0000"/>
      </font>
    </dxf>
    <dxf>
      <font>
        <sz val="11"/>
        <color rgb="FFFF0000"/>
      </font>
    </dxf>
    <dxf>
      <font>
        <sz val="11"/>
        <color rgb="FF00B050"/>
      </font>
    </dxf>
    <dxf>
      <font>
        <sz val="11"/>
        <color rgb="FF963734"/>
      </font>
    </dxf>
    <dxf>
      <font>
        <sz val="11"/>
        <color rgb="FF7030A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00B050"/>
      </font>
    </dxf>
    <dxf>
      <font>
        <sz val="11"/>
        <color rgb="FF963734"/>
      </font>
    </dxf>
    <dxf>
      <font>
        <sz val="11"/>
        <color rgb="FFFF0000"/>
      </font>
    </dxf>
    <dxf>
      <font>
        <sz val="11"/>
        <color rgb="FF7030A0"/>
      </font>
    </dxf>
    <dxf>
      <font>
        <sz val="11"/>
        <color rgb="FFFFFFFF"/>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7030A0"/>
      </font>
    </dxf>
    <dxf>
      <font>
        <sz val="11"/>
        <color rgb="FFFF0000"/>
      </font>
    </dxf>
    <dxf>
      <font>
        <sz val="11"/>
        <color rgb="FF963734"/>
      </font>
    </dxf>
    <dxf>
      <font>
        <sz val="11"/>
        <color rgb="FF00B050"/>
      </font>
    </dxf>
    <dxf>
      <font>
        <sz val="11"/>
        <color rgb="FF7030A0"/>
      </font>
    </dxf>
    <dxf>
      <font>
        <sz val="11"/>
        <color rgb="FF00B050"/>
      </font>
    </dxf>
    <dxf>
      <font>
        <sz val="11"/>
        <color rgb="FFFF0000"/>
      </font>
    </dxf>
    <dxf>
      <font>
        <sz val="11"/>
        <color rgb="FF963734"/>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7030A0"/>
      </font>
    </dxf>
    <dxf>
      <font>
        <sz val="11"/>
        <color rgb="FF963734"/>
      </font>
    </dxf>
    <dxf>
      <font>
        <sz val="11"/>
        <color rgb="FF00B050"/>
      </font>
    </dxf>
    <dxf>
      <font>
        <sz val="11"/>
        <color rgb="FF7030A0"/>
      </font>
    </dxf>
    <dxf>
      <font>
        <sz val="11"/>
        <color rgb="FF00B050"/>
      </font>
    </dxf>
    <dxf>
      <font>
        <sz val="11"/>
        <color rgb="FFFF0000"/>
      </font>
    </dxf>
    <dxf>
      <font>
        <sz val="11"/>
        <color rgb="FF963734"/>
      </font>
    </dxf>
    <dxf>
      <font>
        <sz val="11"/>
        <color rgb="FF00B050"/>
      </font>
    </dxf>
    <dxf>
      <font>
        <sz val="11"/>
        <color rgb="FF963734"/>
      </font>
    </dxf>
    <dxf>
      <font>
        <sz val="11"/>
        <color rgb="FF7030A0"/>
      </font>
    </dxf>
    <dxf>
      <font>
        <sz val="11"/>
        <color rgb="FFFF0000"/>
      </font>
    </dxf>
    <dxf>
      <font>
        <sz val="11"/>
        <color rgb="FFFFFFFF"/>
      </font>
    </dxf>
    <dxf>
      <font>
        <sz val="11"/>
        <color rgb="FF00B050"/>
      </font>
    </dxf>
    <dxf>
      <font>
        <sz val="11"/>
        <color rgb="FF963734"/>
      </font>
    </dxf>
    <dxf>
      <font>
        <sz val="11"/>
        <color rgb="FF7030A0"/>
      </font>
    </dxf>
    <dxf>
      <font>
        <sz val="11"/>
        <color rgb="FFFF0000"/>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0000"/>
      </font>
    </dxf>
    <dxf>
      <font>
        <sz val="11"/>
        <color rgb="FF00B050"/>
      </font>
    </dxf>
    <dxf>
      <font>
        <sz val="11"/>
        <color rgb="FF963734"/>
      </font>
    </dxf>
    <dxf>
      <font>
        <sz val="11"/>
        <color rgb="FF7030A0"/>
      </font>
    </dxf>
    <dxf>
      <font>
        <sz val="11"/>
        <color rgb="FFFFFFFF"/>
      </font>
    </dxf>
    <dxf>
      <font>
        <sz val="11"/>
        <color rgb="FF8B4307"/>
      </font>
    </dxf>
    <dxf>
      <font>
        <sz val="11"/>
        <color rgb="FF002060"/>
      </font>
    </dxf>
    <dxf>
      <font>
        <sz val="11"/>
        <color rgb="FF006600"/>
      </font>
    </dxf>
    <dxf>
      <font>
        <sz val="11"/>
        <color rgb="FF8B4307"/>
      </font>
    </dxf>
    <dxf>
      <font>
        <sz val="11"/>
        <color rgb="FF002060"/>
      </font>
    </dxf>
    <dxf>
      <font>
        <sz val="11"/>
        <color rgb="FF006600"/>
      </font>
    </dxf>
    <dxf>
      <font>
        <sz val="11"/>
        <color rgb="FFFFFFFF"/>
      </font>
    </dxf>
    <dxf>
      <font>
        <sz val="11"/>
        <color rgb="FF006600"/>
      </font>
    </dxf>
    <dxf>
      <font>
        <sz val="11"/>
        <color rgb="FF002060"/>
      </font>
    </dxf>
    <dxf>
      <font>
        <sz val="11"/>
        <color rgb="FF8B4307"/>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0000FF"/>
      </font>
    </dxf>
    <dxf>
      <font>
        <sz val="11"/>
        <color rgb="FFFF0000"/>
      </font>
    </dxf>
    <dxf>
      <font>
        <sz val="11"/>
        <color rgb="FF0000FF"/>
      </font>
    </dxf>
    <dxf>
      <font>
        <sz val="11"/>
        <color rgb="FF008000"/>
      </font>
    </dxf>
    <dxf>
      <font>
        <sz val="11"/>
        <color rgb="FFFF0000"/>
      </font>
    </dxf>
    <dxf>
      <font>
        <sz val="11"/>
        <color rgb="FFFF0000"/>
      </font>
    </dxf>
    <dxf>
      <font>
        <sz val="11"/>
        <color rgb="FF00B050"/>
      </font>
    </dxf>
    <dxf>
      <font>
        <sz val="11"/>
        <color rgb="FF963734"/>
      </font>
    </dxf>
    <dxf>
      <font>
        <sz val="11"/>
        <color rgb="FF7030A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0000"/>
      </font>
    </dxf>
    <dxf>
      <font>
        <sz val="11"/>
        <color rgb="FF008000"/>
      </font>
    </dxf>
    <dxf>
      <font>
        <sz val="11"/>
        <color rgb="FF0000FF"/>
      </font>
    </dxf>
    <dxf>
      <font>
        <sz val="11"/>
        <color rgb="FF8B4307"/>
      </font>
    </dxf>
    <dxf>
      <font>
        <sz val="11"/>
        <color rgb="FF002060"/>
      </font>
    </dxf>
    <dxf>
      <font>
        <sz val="11"/>
        <color rgb="FF006600"/>
      </font>
    </dxf>
    <dxf>
      <font>
        <sz val="11"/>
        <color rgb="FF00B050"/>
      </font>
    </dxf>
    <dxf>
      <font>
        <sz val="11"/>
        <color rgb="FF963734"/>
      </font>
    </dxf>
    <dxf>
      <font>
        <sz val="11"/>
        <color rgb="FFFF0000"/>
      </font>
    </dxf>
    <dxf>
      <font>
        <sz val="11"/>
        <color rgb="FF7030A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FF0000"/>
      </font>
    </dxf>
    <dxf>
      <font>
        <sz val="11"/>
        <color rgb="FF00B050"/>
      </font>
    </dxf>
    <dxf>
      <font>
        <sz val="11"/>
        <color rgb="FFFF0000"/>
      </font>
    </dxf>
    <dxf>
      <font>
        <sz val="11"/>
        <color rgb="FF963734"/>
      </font>
    </dxf>
    <dxf>
      <font>
        <sz val="11"/>
        <color rgb="FF7030A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8000"/>
      </font>
    </dxf>
    <dxf>
      <font>
        <sz val="11"/>
        <color rgb="FF0000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008000"/>
      </font>
    </dxf>
    <dxf>
      <font>
        <sz val="11"/>
        <color rgb="FFFF0000"/>
      </font>
    </dxf>
    <dxf>
      <font>
        <sz val="11"/>
        <color rgb="FF0000FF"/>
      </font>
    </dxf>
    <dxf>
      <font>
        <sz val="11"/>
        <color rgb="FFFFFFFF"/>
      </font>
    </dxf>
    <dxf>
      <font>
        <sz val="11"/>
        <color rgb="FF006600"/>
      </font>
    </dxf>
    <dxf>
      <font>
        <sz val="11"/>
        <color rgb="FF8B4307"/>
      </font>
    </dxf>
    <dxf>
      <font>
        <sz val="11"/>
        <color rgb="FF002060"/>
      </font>
    </dxf>
    <dxf>
      <font>
        <sz val="11"/>
        <color rgb="FFFF0000"/>
      </font>
    </dxf>
    <dxf>
      <font>
        <sz val="11"/>
        <color rgb="FFFF0000"/>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8B4307"/>
      </font>
    </dxf>
    <dxf>
      <font>
        <sz val="11"/>
        <color rgb="FF002060"/>
      </font>
    </dxf>
    <dxf>
      <font>
        <sz val="11"/>
        <color rgb="FF006600"/>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7030A0"/>
      </font>
    </dxf>
    <dxf>
      <font>
        <sz val="11"/>
        <color rgb="FF00B050"/>
      </font>
    </dxf>
    <dxf>
      <font>
        <sz val="11"/>
        <color rgb="FF963734"/>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8B4307"/>
      </font>
    </dxf>
    <dxf>
      <font>
        <sz val="11"/>
        <color rgb="FF002060"/>
      </font>
    </dxf>
    <dxf>
      <font>
        <sz val="11"/>
        <color rgb="FF006600"/>
      </font>
    </dxf>
    <dxf>
      <font>
        <sz val="11"/>
        <color rgb="FFFFFFFF"/>
      </font>
    </dxf>
    <dxf>
      <font>
        <sz val="11"/>
        <color rgb="FFFFFFFF"/>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008000"/>
      </font>
    </dxf>
    <dxf>
      <font>
        <sz val="11"/>
        <color rgb="FF0000FF"/>
      </font>
    </dxf>
    <dxf>
      <font>
        <sz val="11"/>
        <color rgb="FFFF0000"/>
      </font>
    </dxf>
    <dxf>
      <font>
        <sz val="11"/>
        <color rgb="FF006600"/>
      </font>
    </dxf>
    <dxf>
      <font>
        <sz val="11"/>
        <color rgb="FF002060"/>
      </font>
    </dxf>
    <dxf>
      <font>
        <sz val="11"/>
        <color rgb="FF8B4307"/>
      </font>
    </dxf>
    <dxf>
      <font>
        <sz val="11"/>
        <color rgb="FF00B050"/>
      </font>
    </dxf>
    <dxf>
      <font>
        <sz val="11"/>
        <color rgb="FF963734"/>
      </font>
    </dxf>
    <dxf>
      <font>
        <sz val="11"/>
        <color rgb="FFFF0000"/>
      </font>
    </dxf>
    <dxf>
      <font>
        <sz val="11"/>
        <color rgb="FF7030A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7030A0"/>
      </font>
    </dxf>
    <dxf>
      <font>
        <sz val="11"/>
        <color rgb="FF00B050"/>
      </font>
    </dxf>
    <dxf>
      <font>
        <sz val="11"/>
        <color rgb="FF963734"/>
      </font>
    </dxf>
    <dxf>
      <font>
        <sz val="11"/>
        <color rgb="FFFF0000"/>
      </font>
    </dxf>
    <dxf>
      <font>
        <sz val="11"/>
        <color rgb="FF7030A0"/>
      </font>
    </dxf>
    <dxf>
      <font>
        <sz val="11"/>
        <color rgb="FFFF0000"/>
      </font>
    </dxf>
    <dxf>
      <font>
        <sz val="11"/>
        <color rgb="FF963734"/>
      </font>
    </dxf>
    <dxf>
      <font>
        <sz val="11"/>
        <color rgb="FF00B05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B050"/>
      </font>
    </dxf>
    <dxf>
      <font>
        <sz val="11"/>
        <color rgb="FF963734"/>
      </font>
    </dxf>
    <dxf>
      <font>
        <sz val="11"/>
        <color rgb="FFFF0000"/>
      </font>
    </dxf>
    <dxf>
      <font>
        <sz val="11"/>
        <color rgb="FF7030A0"/>
      </font>
    </dxf>
    <dxf>
      <font>
        <sz val="11"/>
        <color rgb="FFFF0000"/>
      </font>
    </dxf>
    <dxf>
      <font>
        <sz val="11"/>
        <color rgb="FFFF0000"/>
      </font>
    </dxf>
    <dxf>
      <font>
        <sz val="11"/>
        <color rgb="FFFF0000"/>
      </font>
    </dxf>
    <dxf>
      <font>
        <sz val="11"/>
        <color rgb="FF006600"/>
      </font>
    </dxf>
    <dxf>
      <font>
        <sz val="11"/>
        <color rgb="FF8B4307"/>
      </font>
    </dxf>
    <dxf>
      <font>
        <sz val="11"/>
        <color rgb="FF00206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963734"/>
      </font>
    </dxf>
    <dxf>
      <font>
        <sz val="11"/>
        <color rgb="FF00B050"/>
      </font>
    </dxf>
    <dxf>
      <font>
        <sz val="11"/>
        <color rgb="FF7030A0"/>
      </font>
    </dxf>
    <dxf>
      <font>
        <sz val="11"/>
        <color rgb="FFFF0000"/>
      </font>
    </dxf>
    <dxf>
      <font>
        <sz val="11"/>
        <color rgb="FF7030A0"/>
      </font>
    </dxf>
    <dxf>
      <font>
        <sz val="11"/>
        <color rgb="FF963734"/>
      </font>
    </dxf>
    <dxf>
      <font>
        <sz val="11"/>
        <color rgb="FF00B050"/>
      </font>
    </dxf>
    <dxf>
      <font>
        <sz val="11"/>
        <color rgb="FFFF0000"/>
      </font>
    </dxf>
    <dxf>
      <font>
        <sz val="11"/>
        <color rgb="FFFF0000"/>
      </font>
    </dxf>
    <dxf>
      <font>
        <sz val="11"/>
        <color rgb="FFFF0000"/>
      </font>
    </dxf>
    <dxf>
      <font>
        <sz val="11"/>
        <color rgb="FFFF0000"/>
      </font>
    </dxf>
    <dxf>
      <font>
        <sz val="11"/>
        <color rgb="FF0000FF"/>
      </font>
    </dxf>
    <dxf>
      <font>
        <sz val="11"/>
        <color rgb="FFFF0000"/>
      </font>
    </dxf>
    <dxf>
      <font>
        <sz val="11"/>
        <color rgb="FF008000"/>
      </font>
    </dxf>
    <dxf>
      <font>
        <sz val="11"/>
        <color rgb="FF006600"/>
      </font>
    </dxf>
    <dxf>
      <font>
        <sz val="11"/>
        <color rgb="FF8B4307"/>
      </font>
    </dxf>
    <dxf>
      <font>
        <sz val="11"/>
        <color rgb="FF00206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0000FF"/>
      </font>
    </dxf>
    <dxf>
      <font>
        <sz val="11"/>
        <color rgb="FF008000"/>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7030A0"/>
      </font>
    </dxf>
    <dxf>
      <font>
        <sz val="11"/>
        <color rgb="FF00B050"/>
      </font>
    </dxf>
    <dxf>
      <font>
        <sz val="11"/>
        <color rgb="FF963734"/>
      </font>
    </dxf>
    <dxf>
      <font>
        <sz val="11"/>
        <color rgb="FFFF0000"/>
      </font>
    </dxf>
    <dxf>
      <font>
        <sz val="11"/>
        <color rgb="FFFFFFFF"/>
      </font>
    </dxf>
    <dxf>
      <font>
        <sz val="11"/>
        <color rgb="FF008000"/>
      </font>
    </dxf>
    <dxf>
      <font>
        <sz val="11"/>
        <color rgb="FFFF0000"/>
      </font>
    </dxf>
    <dxf>
      <font>
        <sz val="11"/>
        <color rgb="FF0000FF"/>
      </font>
    </dxf>
    <dxf>
      <font>
        <sz val="11"/>
        <color rgb="FFFF0000"/>
      </font>
    </dxf>
    <dxf>
      <font>
        <sz val="11"/>
        <color rgb="FFFF0000"/>
      </font>
    </dxf>
    <dxf>
      <font>
        <sz val="11"/>
        <color rgb="FFFF0000"/>
      </font>
    </dxf>
    <dxf>
      <font>
        <sz val="11"/>
        <color rgb="FFFF0000"/>
      </font>
    </dxf>
    <dxf>
      <font>
        <sz val="11"/>
        <color rgb="FFFF0000"/>
      </font>
    </dxf>
    <dxf>
      <font>
        <sz val="11"/>
        <color rgb="FF963734"/>
      </font>
    </dxf>
    <dxf>
      <font>
        <sz val="11"/>
        <color rgb="FF00B050"/>
      </font>
    </dxf>
    <dxf>
      <font>
        <sz val="11"/>
        <color rgb="FF7030A0"/>
      </font>
    </dxf>
    <dxf>
      <font>
        <sz val="11"/>
        <color rgb="FFFF0000"/>
      </font>
    </dxf>
    <dxf>
      <font>
        <sz val="11"/>
        <color rgb="FF00B050"/>
      </font>
    </dxf>
    <dxf>
      <font>
        <sz val="11"/>
        <color rgb="FF963734"/>
      </font>
    </dxf>
    <dxf>
      <font>
        <sz val="11"/>
        <color rgb="FFFF0000"/>
      </font>
    </dxf>
    <dxf>
      <font>
        <sz val="11"/>
        <color rgb="FF7030A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FF"/>
      </font>
    </dxf>
    <dxf>
      <font>
        <sz val="11"/>
        <color rgb="FF008000"/>
      </font>
    </dxf>
    <dxf>
      <font>
        <sz val="11"/>
        <color rgb="FFFF0000"/>
      </font>
    </dxf>
    <dxf>
      <font>
        <sz val="11"/>
        <color rgb="FF963734"/>
      </font>
    </dxf>
    <dxf>
      <font>
        <sz val="11"/>
        <color rgb="FF00B050"/>
      </font>
    </dxf>
    <dxf>
      <font>
        <sz val="11"/>
        <color rgb="FFFF0000"/>
      </font>
    </dxf>
    <dxf>
      <font>
        <sz val="11"/>
        <color rgb="FF7030A0"/>
      </font>
    </dxf>
    <dxf>
      <font>
        <sz val="11"/>
        <color rgb="FF963734"/>
      </font>
    </dxf>
    <dxf>
      <font>
        <sz val="11"/>
        <color rgb="FF00B050"/>
      </font>
    </dxf>
    <dxf>
      <font>
        <sz val="11"/>
        <color rgb="FFFF0000"/>
      </font>
    </dxf>
    <dxf>
      <font>
        <sz val="11"/>
        <color rgb="FF7030A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0000"/>
      </font>
    </dxf>
    <dxf>
      <font>
        <sz val="11"/>
        <color rgb="FF0000FF"/>
      </font>
    </dxf>
    <dxf>
      <font>
        <sz val="11"/>
        <color rgb="FF008000"/>
      </font>
    </dxf>
    <dxf>
      <font>
        <sz val="11"/>
        <color rgb="FF006600"/>
      </font>
    </dxf>
    <dxf>
      <font>
        <sz val="11"/>
        <color rgb="FF8B4307"/>
      </font>
    </dxf>
    <dxf>
      <font>
        <sz val="11"/>
        <color rgb="FF00206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00B050"/>
      </font>
    </dxf>
    <dxf>
      <font>
        <sz val="11"/>
        <color rgb="FF963734"/>
      </font>
    </dxf>
    <dxf>
      <font>
        <sz val="11"/>
        <color rgb="FF7030A0"/>
      </font>
    </dxf>
    <dxf>
      <font>
        <sz val="11"/>
        <color rgb="FFFFFFFF"/>
      </font>
    </dxf>
    <dxf>
      <font>
        <sz val="11"/>
        <color rgb="FFFFFFFF"/>
      </font>
    </dxf>
    <dxf>
      <font>
        <sz val="11"/>
        <color rgb="FF963734"/>
      </font>
    </dxf>
    <dxf>
      <font>
        <sz val="11"/>
        <color rgb="FF00B050"/>
      </font>
    </dxf>
    <dxf>
      <font>
        <sz val="11"/>
        <color rgb="FF7030A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00B050"/>
      </font>
    </dxf>
    <dxf>
      <font>
        <sz val="11"/>
        <color rgb="FF963734"/>
      </font>
    </dxf>
    <dxf>
      <font>
        <sz val="11"/>
        <color rgb="FF7030A0"/>
      </font>
    </dxf>
    <dxf>
      <font>
        <sz val="11"/>
        <color rgb="FFFF0000"/>
      </font>
    </dxf>
    <dxf>
      <font>
        <sz val="11"/>
        <color rgb="FF008000"/>
      </font>
    </dxf>
    <dxf>
      <font>
        <sz val="11"/>
        <color rgb="FF0000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FFFFFF"/>
      </font>
    </dxf>
    <dxf>
      <font>
        <sz val="11"/>
        <color rgb="FFFFFFFF"/>
      </font>
    </dxf>
    <dxf>
      <font>
        <sz val="11"/>
        <color rgb="FF0000FF"/>
      </font>
    </dxf>
    <dxf>
      <font>
        <sz val="11"/>
        <color rgb="FFFF0000"/>
      </font>
    </dxf>
    <dxf>
      <font>
        <sz val="11"/>
        <color rgb="FF008000"/>
      </font>
    </dxf>
    <dxf>
      <font>
        <sz val="11"/>
        <color rgb="FFFF0000"/>
      </font>
    </dxf>
    <dxf>
      <font>
        <sz val="11"/>
        <color rgb="FFFF0000"/>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00B050"/>
      </font>
    </dxf>
    <dxf>
      <font>
        <sz val="11"/>
        <color rgb="FF7030A0"/>
      </font>
    </dxf>
    <dxf>
      <font>
        <sz val="11"/>
        <color rgb="FF963734"/>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008000"/>
      </font>
    </dxf>
    <dxf>
      <font>
        <sz val="11"/>
        <color rgb="FFFF0000"/>
      </font>
    </dxf>
    <dxf>
      <font>
        <sz val="11"/>
        <color rgb="FF0000FF"/>
      </font>
    </dxf>
    <dxf>
      <font>
        <sz val="11"/>
        <color rgb="FFFF0000"/>
      </font>
    </dxf>
    <dxf>
      <font>
        <sz val="11"/>
        <color rgb="FFFF0000"/>
      </font>
    </dxf>
    <dxf>
      <font>
        <sz val="11"/>
        <color rgb="FF963734"/>
      </font>
    </dxf>
    <dxf>
      <font>
        <sz val="11"/>
        <color rgb="FFFF0000"/>
      </font>
    </dxf>
    <dxf>
      <font>
        <sz val="11"/>
        <color rgb="FF7030A0"/>
      </font>
    </dxf>
    <dxf>
      <font>
        <sz val="11"/>
        <color rgb="FF00B050"/>
      </font>
    </dxf>
    <dxf>
      <font>
        <sz val="11"/>
        <color rgb="FFFF0000"/>
      </font>
    </dxf>
    <dxf>
      <font>
        <sz val="11"/>
        <color rgb="FFFF0000"/>
      </font>
    </dxf>
    <dxf>
      <font>
        <sz val="11"/>
        <color rgb="FFFFFFFF"/>
      </font>
    </dxf>
    <dxf>
      <font>
        <sz val="11"/>
        <color rgb="FFFFFFFF"/>
      </font>
    </dxf>
    <dxf>
      <font>
        <sz val="11"/>
        <color rgb="FFFFFFFF"/>
      </font>
    </dxf>
    <dxf>
      <font>
        <sz val="11"/>
        <color rgb="FF963734"/>
      </font>
    </dxf>
    <dxf>
      <font>
        <sz val="11"/>
        <color rgb="FFFF0000"/>
      </font>
    </dxf>
    <dxf>
      <font>
        <sz val="11"/>
        <color rgb="FF7030A0"/>
      </font>
    </dxf>
    <dxf>
      <font>
        <sz val="11"/>
        <color rgb="FF00B05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0000FF"/>
      </font>
    </dxf>
    <dxf>
      <font>
        <sz val="11"/>
        <color rgb="FF008000"/>
      </font>
    </dxf>
    <dxf>
      <font>
        <sz val="11"/>
        <color rgb="FF963734"/>
      </font>
    </dxf>
    <dxf>
      <font>
        <sz val="11"/>
        <color rgb="FFFF0000"/>
      </font>
    </dxf>
    <dxf>
      <font>
        <sz val="11"/>
        <color rgb="FF7030A0"/>
      </font>
    </dxf>
    <dxf>
      <font>
        <sz val="11"/>
        <color rgb="FF00B05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B050"/>
      </font>
    </dxf>
    <dxf>
      <font>
        <sz val="11"/>
        <color rgb="FF7030A0"/>
      </font>
    </dxf>
    <dxf>
      <font>
        <sz val="11"/>
        <color rgb="FF963734"/>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963734"/>
      </font>
    </dxf>
    <dxf>
      <font>
        <sz val="11"/>
        <color rgb="FFFF0000"/>
      </font>
    </dxf>
    <dxf>
      <font>
        <sz val="11"/>
        <color rgb="FF7030A0"/>
      </font>
    </dxf>
    <dxf>
      <font>
        <sz val="11"/>
        <color rgb="FF00B050"/>
      </font>
    </dxf>
    <dxf>
      <font>
        <sz val="11"/>
        <color rgb="FF7030A0"/>
      </font>
    </dxf>
    <dxf>
      <font>
        <sz val="11"/>
        <color rgb="FF963734"/>
      </font>
    </dxf>
    <dxf>
      <font>
        <sz val="11"/>
        <color rgb="FFFF0000"/>
      </font>
    </dxf>
    <dxf>
      <font>
        <sz val="11"/>
        <color rgb="FF00B050"/>
      </font>
    </dxf>
    <dxf>
      <font>
        <sz val="11"/>
        <color rgb="FFFF0000"/>
      </font>
    </dxf>
    <dxf>
      <font>
        <sz val="11"/>
        <color rgb="FF0000FF"/>
      </font>
    </dxf>
    <dxf>
      <font>
        <sz val="11"/>
        <color rgb="FF008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2060"/>
      </font>
    </dxf>
    <dxf>
      <font>
        <sz val="11"/>
        <color rgb="FF8B4307"/>
      </font>
    </dxf>
    <dxf>
      <font>
        <sz val="11"/>
        <color rgb="FF006600"/>
      </font>
    </dxf>
    <dxf>
      <font>
        <sz val="11"/>
        <color rgb="FFFF0000"/>
      </font>
    </dxf>
    <dxf>
      <font>
        <sz val="11"/>
        <color rgb="FF0000FF"/>
      </font>
    </dxf>
    <dxf>
      <font>
        <sz val="11"/>
        <color rgb="FF008000"/>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006600"/>
      </font>
    </dxf>
    <dxf>
      <font>
        <sz val="11"/>
        <color rgb="FF002060"/>
      </font>
    </dxf>
    <dxf>
      <font>
        <sz val="11"/>
        <color rgb="FF8B4307"/>
      </font>
    </dxf>
    <dxf>
      <font>
        <sz val="11"/>
        <color rgb="FFFF0000"/>
      </font>
    </dxf>
    <dxf>
      <font>
        <sz val="11"/>
        <color rgb="FFFF0000"/>
      </font>
    </dxf>
    <dxf>
      <font>
        <sz val="11"/>
        <color rgb="FF8B4307"/>
      </font>
    </dxf>
    <dxf>
      <font>
        <sz val="11"/>
        <color rgb="FF002060"/>
      </font>
    </dxf>
    <dxf>
      <font>
        <sz val="11"/>
        <color rgb="FF006600"/>
      </font>
    </dxf>
    <dxf>
      <font>
        <sz val="11"/>
        <color rgb="FFFF0000"/>
      </font>
    </dxf>
    <dxf>
      <font>
        <sz val="11"/>
        <color rgb="FFFF0000"/>
      </font>
    </dxf>
    <dxf>
      <font>
        <sz val="11"/>
        <color rgb="FFFF0000"/>
      </font>
    </dxf>
    <dxf>
      <font>
        <sz val="11"/>
        <color rgb="FFFFFFFF"/>
      </font>
    </dxf>
    <dxf>
      <font>
        <sz val="11"/>
        <color rgb="FF006600"/>
      </font>
    </dxf>
    <dxf>
      <font>
        <sz val="11"/>
        <color rgb="FF8B4307"/>
      </font>
    </dxf>
    <dxf>
      <font>
        <sz val="11"/>
        <color rgb="FF002060"/>
      </font>
    </dxf>
    <dxf>
      <font>
        <sz val="11"/>
        <color rgb="FFFF0000"/>
      </font>
    </dxf>
    <dxf>
      <font>
        <sz val="11"/>
        <color rgb="FFFF0000"/>
      </font>
    </dxf>
    <dxf>
      <font>
        <sz val="11"/>
        <color rgb="FFFFFFFF"/>
      </font>
    </dxf>
    <dxf>
      <font>
        <sz val="11"/>
        <color rgb="FF008000"/>
      </font>
    </dxf>
    <dxf>
      <font>
        <sz val="11"/>
        <color rgb="FFFF0000"/>
      </font>
    </dxf>
    <dxf>
      <font>
        <sz val="11"/>
        <color rgb="FF0000FF"/>
      </font>
    </dxf>
    <dxf>
      <font>
        <sz val="11"/>
        <color rgb="FFFF0000"/>
      </font>
    </dxf>
    <dxf>
      <font>
        <sz val="11"/>
        <color rgb="FFFF0000"/>
      </font>
    </dxf>
    <dxf>
      <font>
        <sz val="11"/>
        <color rgb="FF006600"/>
      </font>
    </dxf>
    <dxf>
      <font>
        <sz val="11"/>
        <color rgb="FF002060"/>
      </font>
    </dxf>
    <dxf>
      <font>
        <sz val="11"/>
        <color rgb="FF8B4307"/>
      </font>
    </dxf>
    <dxf>
      <font>
        <sz val="11"/>
        <color rgb="FF006600"/>
      </font>
    </dxf>
    <dxf>
      <font>
        <sz val="11"/>
        <color rgb="FF8B4307"/>
      </font>
    </dxf>
    <dxf>
      <font>
        <sz val="11"/>
        <color rgb="FF00206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963734"/>
      </font>
    </dxf>
    <dxf>
      <font>
        <sz val="11"/>
        <color rgb="FF7030A0"/>
      </font>
    </dxf>
    <dxf>
      <font>
        <sz val="11"/>
        <color rgb="FF00B050"/>
      </font>
    </dxf>
    <dxf>
      <font>
        <sz val="11"/>
        <color rgb="FF006600"/>
      </font>
    </dxf>
    <dxf>
      <font>
        <sz val="11"/>
        <color rgb="FF002060"/>
      </font>
    </dxf>
    <dxf>
      <font>
        <sz val="11"/>
        <color rgb="FF8B4307"/>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963734"/>
      </font>
    </dxf>
    <dxf>
      <font>
        <sz val="11"/>
        <color rgb="FF7030A0"/>
      </font>
    </dxf>
    <dxf>
      <font>
        <sz val="11"/>
        <color rgb="FF00B050"/>
      </font>
    </dxf>
    <dxf>
      <font>
        <sz val="11"/>
        <color rgb="FFFF0000"/>
      </font>
    </dxf>
    <dxf>
      <font>
        <sz val="11"/>
        <color rgb="FF008000"/>
      </font>
    </dxf>
    <dxf>
      <font>
        <sz val="11"/>
        <color rgb="FF0000FF"/>
      </font>
    </dxf>
    <dxf>
      <font>
        <sz val="11"/>
        <color rgb="FF006600"/>
      </font>
    </dxf>
    <dxf>
      <font>
        <sz val="11"/>
        <color rgb="FF002060"/>
      </font>
    </dxf>
    <dxf>
      <font>
        <sz val="11"/>
        <color rgb="FF8B4307"/>
      </font>
    </dxf>
    <dxf>
      <font>
        <sz val="11"/>
        <color rgb="FFFF0000"/>
      </font>
    </dxf>
    <dxf>
      <font>
        <sz val="11"/>
        <color rgb="FFFF0000"/>
      </font>
    </dxf>
    <dxf>
      <font>
        <sz val="11"/>
        <color rgb="FFFF0000"/>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008000"/>
      </font>
    </dxf>
    <dxf>
      <font>
        <sz val="11"/>
        <color rgb="FF0000FF"/>
      </font>
    </dxf>
    <dxf>
      <font>
        <sz val="11"/>
        <color rgb="FFFFFFFF"/>
      </font>
    </dxf>
    <dxf>
      <font>
        <sz val="11"/>
        <color rgb="FFFF0000"/>
      </font>
    </dxf>
    <dxf>
      <font>
        <sz val="11"/>
        <color rgb="FFFF0000"/>
      </font>
    </dxf>
    <dxf>
      <font>
        <sz val="11"/>
        <color rgb="FFFF0000"/>
      </font>
    </dxf>
    <dxf>
      <font>
        <sz val="11"/>
        <color rgb="FFFF0000"/>
      </font>
    </dxf>
    <dxf>
      <font>
        <sz val="11"/>
        <color rgb="FF8B4307"/>
      </font>
    </dxf>
    <dxf>
      <font>
        <sz val="11"/>
        <color rgb="FF002060"/>
      </font>
    </dxf>
    <dxf>
      <font>
        <sz val="11"/>
        <color rgb="FF0066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8B4307"/>
      </font>
    </dxf>
    <dxf>
      <font>
        <sz val="11"/>
        <color rgb="FF002060"/>
      </font>
    </dxf>
    <dxf>
      <font>
        <sz val="11"/>
        <color rgb="FF006600"/>
      </font>
    </dxf>
    <dxf>
      <font>
        <sz val="11"/>
        <color rgb="FFFF0000"/>
      </font>
    </dxf>
    <dxf>
      <font>
        <sz val="11"/>
        <color rgb="FFFF0000"/>
      </font>
    </dxf>
    <dxf>
      <font>
        <sz val="11"/>
        <color rgb="FF8B4307"/>
      </font>
    </dxf>
    <dxf>
      <font>
        <sz val="11"/>
        <color rgb="FF002060"/>
      </font>
    </dxf>
    <dxf>
      <font>
        <sz val="11"/>
        <color rgb="FF006600"/>
      </font>
    </dxf>
    <dxf>
      <font>
        <sz val="11"/>
        <color rgb="FFFFFFFF"/>
      </font>
    </dxf>
    <dxf>
      <font>
        <sz val="11"/>
        <color rgb="FF006600"/>
      </font>
    </dxf>
    <dxf>
      <font>
        <sz val="11"/>
        <color rgb="FF002060"/>
      </font>
    </dxf>
    <dxf>
      <font>
        <sz val="11"/>
        <color rgb="FF8B4307"/>
      </font>
    </dxf>
    <dxf>
      <font>
        <sz val="11"/>
        <color rgb="FFFF0000"/>
      </font>
    </dxf>
    <dxf>
      <font>
        <sz val="11"/>
        <color rgb="FFFF0000"/>
      </font>
    </dxf>
    <dxf>
      <font>
        <sz val="11"/>
        <color rgb="FF002060"/>
      </font>
    </dxf>
    <dxf>
      <font>
        <sz val="11"/>
        <color rgb="FF8B4307"/>
      </font>
    </dxf>
    <dxf>
      <font>
        <sz val="11"/>
        <color rgb="FF006600"/>
      </font>
    </dxf>
    <dxf>
      <font>
        <sz val="11"/>
        <color rgb="FF8B4307"/>
      </font>
    </dxf>
    <dxf>
      <font>
        <sz val="11"/>
        <color rgb="FF002060"/>
      </font>
    </dxf>
    <dxf>
      <font>
        <sz val="11"/>
        <color rgb="FF006600"/>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006600"/>
      </font>
    </dxf>
    <dxf>
      <font>
        <sz val="11"/>
        <color rgb="FF8B4307"/>
      </font>
    </dxf>
    <dxf>
      <font>
        <sz val="11"/>
        <color rgb="FF00206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6600"/>
      </font>
    </dxf>
    <dxf>
      <font>
        <sz val="11"/>
        <color rgb="FF8B4307"/>
      </font>
    </dxf>
    <dxf>
      <font>
        <sz val="11"/>
        <color rgb="FF002060"/>
      </font>
    </dxf>
    <dxf>
      <font>
        <sz val="11"/>
        <color rgb="FFFF0000"/>
      </font>
    </dxf>
    <dxf>
      <font>
        <sz val="11"/>
        <color rgb="FF7030A0"/>
      </font>
    </dxf>
    <dxf>
      <font>
        <sz val="11"/>
        <color rgb="FF963734"/>
      </font>
    </dxf>
    <dxf>
      <font>
        <sz val="11"/>
        <color rgb="FF00B050"/>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7030A0"/>
      </font>
    </dxf>
    <dxf>
      <font>
        <sz val="11"/>
        <color rgb="FFFF0000"/>
      </font>
    </dxf>
    <dxf>
      <font>
        <sz val="11"/>
        <color rgb="FF963734"/>
      </font>
    </dxf>
    <dxf>
      <font>
        <sz val="11"/>
        <color rgb="FF00B050"/>
      </font>
    </dxf>
    <dxf>
      <font>
        <sz val="11"/>
        <color rgb="FFFFFFFF"/>
      </font>
    </dxf>
    <dxf>
      <font>
        <sz val="11"/>
        <color rgb="FF006600"/>
      </font>
    </dxf>
    <dxf>
      <font>
        <sz val="11"/>
        <color rgb="FF8B4307"/>
      </font>
    </dxf>
    <dxf>
      <font>
        <sz val="11"/>
        <color rgb="FF002060"/>
      </font>
    </dxf>
    <dxf>
      <font>
        <sz val="11"/>
        <color rgb="FFFF0000"/>
      </font>
    </dxf>
    <dxf>
      <font>
        <sz val="11"/>
        <color rgb="FF7030A0"/>
      </font>
    </dxf>
    <dxf>
      <font>
        <sz val="11"/>
        <color rgb="FF963734"/>
      </font>
    </dxf>
    <dxf>
      <font>
        <sz val="11"/>
        <color rgb="FF00B050"/>
      </font>
    </dxf>
    <dxf>
      <font>
        <sz val="11"/>
        <color rgb="FFFFFFFF"/>
      </font>
    </dxf>
    <dxf>
      <font>
        <sz val="11"/>
        <color rgb="FFFF0000"/>
      </font>
    </dxf>
    <dxf>
      <font>
        <sz val="11"/>
        <color rgb="FFFF0000"/>
      </font>
    </dxf>
    <dxf>
      <font>
        <sz val="11"/>
        <color rgb="FFFFFFFF"/>
      </font>
    </dxf>
    <dxf>
      <font>
        <sz val="11"/>
        <color rgb="FFFFFFFF"/>
      </font>
    </dxf>
    <dxf>
      <font>
        <sz val="11"/>
        <color rgb="FF8B4307"/>
      </font>
    </dxf>
    <dxf>
      <font>
        <sz val="11"/>
        <color rgb="FF002060"/>
      </font>
    </dxf>
    <dxf>
      <font>
        <sz val="11"/>
        <color rgb="FF006600"/>
      </font>
    </dxf>
    <dxf>
      <font>
        <sz val="11"/>
        <color rgb="FFFFFFFF"/>
      </font>
    </dxf>
    <dxf>
      <font>
        <sz val="11"/>
        <color rgb="FFFF0000"/>
      </font>
    </dxf>
    <dxf>
      <font>
        <sz val="11"/>
        <color rgb="FFFF0000"/>
      </font>
    </dxf>
    <dxf>
      <font>
        <sz val="11"/>
        <color rgb="FF008000"/>
      </font>
    </dxf>
    <dxf>
      <font>
        <sz val="11"/>
        <color rgb="FFFF0000"/>
      </font>
    </dxf>
    <dxf>
      <font>
        <sz val="11"/>
        <color rgb="FF0000FF"/>
      </font>
    </dxf>
    <dxf>
      <font>
        <sz val="11"/>
        <color rgb="FF008000"/>
      </font>
    </dxf>
    <dxf>
      <font>
        <sz val="11"/>
        <color rgb="FF0000FF"/>
      </font>
    </dxf>
    <dxf>
      <font>
        <sz val="11"/>
        <color rgb="FFFF0000"/>
      </font>
    </dxf>
    <dxf>
      <font>
        <sz val="11"/>
        <color rgb="FF0000FF"/>
      </font>
    </dxf>
    <dxf>
      <font>
        <sz val="11"/>
        <color rgb="FF008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00B050"/>
      </font>
    </dxf>
    <dxf>
      <font>
        <sz val="11"/>
        <color rgb="FFFF0000"/>
      </font>
    </dxf>
    <dxf>
      <font>
        <sz val="11"/>
        <color rgb="FF963734"/>
      </font>
    </dxf>
    <dxf>
      <font>
        <sz val="11"/>
        <color rgb="FF7030A0"/>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963734"/>
      </font>
    </dxf>
    <dxf>
      <font>
        <sz val="11"/>
        <color rgb="FF7030A0"/>
      </font>
    </dxf>
    <dxf>
      <font>
        <sz val="11"/>
        <color rgb="FFFF0000"/>
      </font>
    </dxf>
    <dxf>
      <font>
        <sz val="11"/>
        <color rgb="FF00B050"/>
      </font>
    </dxf>
    <dxf>
      <font>
        <sz val="11"/>
        <color rgb="FFFF0000"/>
      </font>
    </dxf>
    <dxf>
      <font>
        <sz val="11"/>
        <color rgb="FFFF0000"/>
      </font>
    </dxf>
    <dxf>
      <font>
        <sz val="11"/>
        <color rgb="FF00B050"/>
      </font>
    </dxf>
    <dxf>
      <font>
        <sz val="11"/>
        <color rgb="FF7030A0"/>
      </font>
    </dxf>
    <dxf>
      <font>
        <sz val="11"/>
        <color rgb="FFFF0000"/>
      </font>
    </dxf>
    <dxf>
      <font>
        <sz val="11"/>
        <color rgb="FF963734"/>
      </font>
    </dxf>
    <dxf>
      <font>
        <sz val="11"/>
        <color rgb="FF0000FF"/>
      </font>
    </dxf>
    <dxf>
      <font>
        <sz val="11"/>
        <color rgb="FFFF0000"/>
      </font>
    </dxf>
    <dxf>
      <font>
        <sz val="11"/>
        <color rgb="FF008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6600"/>
      </font>
    </dxf>
    <dxf>
      <font>
        <sz val="11"/>
        <color rgb="FF8B4307"/>
      </font>
    </dxf>
    <dxf>
      <font>
        <sz val="11"/>
        <color rgb="FF002060"/>
      </font>
    </dxf>
    <dxf>
      <font>
        <sz val="11"/>
        <color rgb="FF0000FF"/>
      </font>
    </dxf>
    <dxf>
      <font>
        <sz val="11"/>
        <color rgb="FF008000"/>
      </font>
    </dxf>
    <dxf>
      <font>
        <sz val="11"/>
        <color rgb="FFFF0000"/>
      </font>
    </dxf>
    <dxf>
      <font>
        <sz val="11"/>
        <color rgb="FFFF0000"/>
      </font>
    </dxf>
    <dxf>
      <font>
        <sz val="11"/>
        <color rgb="FF7030A0"/>
      </font>
    </dxf>
    <dxf>
      <font>
        <sz val="11"/>
        <color rgb="FF963734"/>
      </font>
    </dxf>
    <dxf>
      <font>
        <sz val="11"/>
        <color rgb="FF00B050"/>
      </font>
    </dxf>
    <dxf>
      <font>
        <sz val="11"/>
        <color rgb="FF7030A0"/>
      </font>
    </dxf>
    <dxf>
      <font>
        <sz val="11"/>
        <color rgb="FF963734"/>
      </font>
    </dxf>
    <dxf>
      <font>
        <sz val="11"/>
        <color rgb="FFFF0000"/>
      </font>
    </dxf>
    <dxf>
      <font>
        <sz val="11"/>
        <color rgb="FF00B050"/>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6600"/>
      </font>
    </dxf>
    <dxf>
      <font>
        <sz val="11"/>
        <color rgb="FF8B4307"/>
      </font>
    </dxf>
    <dxf>
      <font>
        <sz val="11"/>
        <color rgb="FF002060"/>
      </font>
    </dxf>
    <dxf>
      <font>
        <sz val="11"/>
        <color rgb="FFFFFFFF"/>
      </font>
    </dxf>
    <dxf>
      <font>
        <sz val="11"/>
        <color rgb="FFFFFFFF"/>
      </font>
    </dxf>
    <dxf>
      <font>
        <sz val="11"/>
        <color rgb="FF008000"/>
      </font>
    </dxf>
    <dxf>
      <font>
        <sz val="11"/>
        <color rgb="FF0000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8B4307"/>
      </font>
    </dxf>
    <dxf>
      <font>
        <sz val="11"/>
        <color rgb="FF002060"/>
      </font>
    </dxf>
    <dxf>
      <font>
        <sz val="11"/>
        <color rgb="FF006600"/>
      </font>
    </dxf>
    <dxf>
      <font>
        <sz val="11"/>
        <color rgb="FF006600"/>
      </font>
    </dxf>
    <dxf>
      <font>
        <sz val="11"/>
        <color rgb="FF002060"/>
      </font>
    </dxf>
    <dxf>
      <font>
        <sz val="11"/>
        <color rgb="FF8B4307"/>
      </font>
    </dxf>
    <dxf>
      <font>
        <sz val="11"/>
        <color rgb="FFFFFFFF"/>
      </font>
    </dxf>
    <dxf>
      <font>
        <sz val="11"/>
        <color rgb="FF0000FF"/>
      </font>
    </dxf>
    <dxf>
      <font>
        <sz val="11"/>
        <color rgb="FFFF0000"/>
      </font>
    </dxf>
    <dxf>
      <font>
        <sz val="11"/>
        <color rgb="FF008000"/>
      </font>
    </dxf>
    <dxf>
      <font>
        <sz val="11"/>
        <color rgb="FF008000"/>
      </font>
    </dxf>
    <dxf>
      <font>
        <sz val="11"/>
        <color rgb="FFFF0000"/>
      </font>
    </dxf>
    <dxf>
      <font>
        <sz val="11"/>
        <color rgb="FF0000FF"/>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002060"/>
      </font>
    </dxf>
    <dxf>
      <font>
        <sz val="11"/>
        <color rgb="FF8B4307"/>
      </font>
    </dxf>
    <dxf>
      <font>
        <sz val="11"/>
        <color rgb="FF006600"/>
      </font>
    </dxf>
    <dxf>
      <font>
        <sz val="11"/>
        <color rgb="FFFFFFFF"/>
      </font>
    </dxf>
    <dxf>
      <font>
        <sz val="11"/>
        <color rgb="FFFFFFFF"/>
      </font>
    </dxf>
    <dxf>
      <font>
        <sz val="11"/>
        <color rgb="FF006600"/>
      </font>
    </dxf>
    <dxf>
      <font>
        <sz val="11"/>
        <color rgb="FF002060"/>
      </font>
    </dxf>
    <dxf>
      <font>
        <sz val="11"/>
        <color rgb="FF8B4307"/>
      </font>
    </dxf>
    <dxf>
      <font>
        <sz val="11"/>
        <color rgb="FFFFFFFF"/>
      </font>
    </dxf>
    <dxf>
      <font>
        <sz val="11"/>
        <color rgb="FF008000"/>
      </font>
    </dxf>
    <dxf>
      <font>
        <sz val="11"/>
        <color rgb="FF0000FF"/>
      </font>
    </dxf>
    <dxf>
      <font>
        <sz val="11"/>
        <color rgb="FFFF0000"/>
      </font>
    </dxf>
    <dxf>
      <font>
        <sz val="11"/>
        <color rgb="FF006600"/>
      </font>
    </dxf>
    <dxf>
      <font>
        <sz val="11"/>
        <color rgb="FF8B4307"/>
      </font>
    </dxf>
    <dxf>
      <font>
        <sz val="11"/>
        <color rgb="FF002060"/>
      </font>
    </dxf>
    <dxf>
      <font>
        <sz val="11"/>
        <color rgb="FFFF0000"/>
      </font>
    </dxf>
    <dxf>
      <font>
        <sz val="11"/>
        <color rgb="FFFF0000"/>
      </font>
    </dxf>
    <dxf>
      <font>
        <sz val="11"/>
        <color rgb="FF0000FF"/>
      </font>
    </dxf>
    <dxf>
      <font>
        <sz val="11"/>
        <color rgb="FF008000"/>
      </font>
    </dxf>
    <dxf>
      <font>
        <sz val="11"/>
        <color rgb="FFFF0000"/>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8B4307"/>
      </font>
    </dxf>
    <dxf>
      <font>
        <sz val="11"/>
        <color rgb="FF002060"/>
      </font>
    </dxf>
    <dxf>
      <font>
        <sz val="11"/>
        <color rgb="FF006600"/>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0000"/>
      </font>
    </dxf>
    <dxf>
      <font>
        <sz val="11"/>
        <color rgb="FF963734"/>
      </font>
    </dxf>
    <dxf>
      <font>
        <sz val="11"/>
        <color rgb="FF7030A0"/>
      </font>
    </dxf>
    <dxf>
      <font>
        <sz val="11"/>
        <color rgb="FF00B05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006600"/>
      </font>
    </dxf>
    <dxf>
      <font>
        <sz val="11"/>
        <color rgb="FF8B4307"/>
      </font>
    </dxf>
    <dxf>
      <font>
        <sz val="11"/>
        <color rgb="FF002060"/>
      </font>
    </dxf>
    <dxf>
      <font>
        <sz val="11"/>
        <color rgb="FFFFFFFF"/>
      </font>
    </dxf>
    <dxf>
      <font>
        <sz val="11"/>
        <color rgb="FFFFFFFF"/>
      </font>
    </dxf>
    <dxf>
      <font>
        <sz val="11"/>
        <color rgb="FF00B050"/>
      </font>
    </dxf>
    <dxf>
      <font>
        <sz val="11"/>
        <color rgb="FF963734"/>
      </font>
    </dxf>
    <dxf>
      <font>
        <sz val="11"/>
        <color rgb="FF7030A0"/>
      </font>
    </dxf>
    <dxf>
      <font>
        <sz val="11"/>
        <color rgb="FFFF0000"/>
      </font>
    </dxf>
    <dxf>
      <font>
        <sz val="11"/>
        <color rgb="FF008000"/>
      </font>
    </dxf>
    <dxf>
      <font>
        <sz val="11"/>
        <color rgb="FF0000FF"/>
      </font>
    </dxf>
    <dxf>
      <font>
        <sz val="11"/>
        <color rgb="FFFF0000"/>
      </font>
    </dxf>
    <dxf>
      <font>
        <sz val="11"/>
        <color rgb="FFFF0000"/>
      </font>
    </dxf>
    <dxf>
      <font>
        <sz val="11"/>
        <color rgb="FFFF0000"/>
      </font>
    </dxf>
    <dxf>
      <font>
        <sz val="11"/>
        <color rgb="FF002060"/>
      </font>
    </dxf>
    <dxf>
      <font>
        <sz val="11"/>
        <color rgb="FF8B4307"/>
      </font>
    </dxf>
    <dxf>
      <font>
        <sz val="11"/>
        <color rgb="FF006600"/>
      </font>
    </dxf>
    <dxf>
      <font>
        <sz val="11"/>
        <color rgb="FF006600"/>
      </font>
    </dxf>
    <dxf>
      <font>
        <sz val="11"/>
        <color rgb="FF8B4307"/>
      </font>
    </dxf>
    <dxf>
      <font>
        <sz val="11"/>
        <color rgb="FF002060"/>
      </font>
    </dxf>
    <dxf>
      <font>
        <sz val="11"/>
        <color rgb="FF00B050"/>
      </font>
    </dxf>
    <dxf>
      <font>
        <sz val="11"/>
        <color rgb="FF963734"/>
      </font>
    </dxf>
    <dxf>
      <font>
        <sz val="11"/>
        <color rgb="FF7030A0"/>
      </font>
    </dxf>
    <dxf>
      <font>
        <sz val="11"/>
        <color rgb="FFFF0000"/>
      </font>
    </dxf>
    <dxf>
      <font>
        <sz val="11"/>
        <color rgb="FF006600"/>
      </font>
    </dxf>
    <dxf>
      <font>
        <sz val="11"/>
        <color rgb="FF002060"/>
      </font>
    </dxf>
    <dxf>
      <font>
        <sz val="11"/>
        <color rgb="FF8B4307"/>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8000"/>
      </font>
    </dxf>
    <dxf>
      <font>
        <sz val="11"/>
        <color rgb="FF0000FF"/>
      </font>
    </dxf>
    <dxf>
      <font>
        <sz val="11"/>
        <color rgb="FFFFFFFF"/>
      </font>
    </dxf>
    <dxf>
      <font>
        <sz val="11"/>
        <color rgb="FFFFFFFF"/>
      </font>
    </dxf>
    <dxf>
      <font>
        <sz val="11"/>
        <color rgb="FFFF0000"/>
      </font>
    </dxf>
    <dxf>
      <font>
        <sz val="11"/>
        <color rgb="FF008000"/>
      </font>
    </dxf>
    <dxf>
      <font>
        <sz val="11"/>
        <color rgb="FF0000FF"/>
      </font>
    </dxf>
    <dxf>
      <font>
        <sz val="11"/>
        <color rgb="FFFF0000"/>
      </font>
    </dxf>
    <dxf>
      <font>
        <sz val="11"/>
        <color rgb="FFFF0000"/>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6600"/>
      </font>
    </dxf>
    <dxf>
      <font>
        <sz val="11"/>
        <color rgb="FF8B4307"/>
      </font>
    </dxf>
    <dxf>
      <font>
        <sz val="11"/>
        <color rgb="FF002060"/>
      </font>
    </dxf>
    <dxf>
      <font>
        <sz val="11"/>
        <color rgb="FF006600"/>
      </font>
    </dxf>
    <dxf>
      <font>
        <sz val="11"/>
        <color rgb="FF8B4307"/>
      </font>
    </dxf>
    <dxf>
      <font>
        <sz val="11"/>
        <color rgb="FF002060"/>
      </font>
    </dxf>
    <dxf>
      <font>
        <sz val="11"/>
        <color rgb="FFFF0000"/>
      </font>
    </dxf>
    <dxf>
      <font>
        <sz val="11"/>
        <color rgb="FF008000"/>
      </font>
    </dxf>
    <dxf>
      <font>
        <sz val="11"/>
        <color rgb="FF0000FF"/>
      </font>
    </dxf>
    <dxf>
      <font>
        <sz val="11"/>
        <color rgb="FFFFFFFF"/>
      </font>
    </dxf>
    <dxf>
      <font>
        <sz val="11"/>
        <color rgb="FF00B050"/>
      </font>
    </dxf>
    <dxf>
      <font>
        <sz val="11"/>
        <color rgb="FF7030A0"/>
      </font>
    </dxf>
    <dxf>
      <font>
        <sz val="11"/>
        <color rgb="FFFF0000"/>
      </font>
    </dxf>
    <dxf>
      <font>
        <sz val="11"/>
        <color rgb="FF963734"/>
      </font>
    </dxf>
    <dxf>
      <font>
        <sz val="11"/>
        <color rgb="FFFFFFFF"/>
      </font>
    </dxf>
    <dxf>
      <font>
        <sz val="11"/>
        <color rgb="FFFFFFFF"/>
      </font>
    </dxf>
    <dxf>
      <font>
        <sz val="11"/>
        <color rgb="FFFFFFFF"/>
      </font>
    </dxf>
    <dxf>
      <font>
        <sz val="11"/>
        <color rgb="FF008000"/>
      </font>
    </dxf>
    <dxf>
      <font>
        <sz val="11"/>
        <color rgb="FF0000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B050"/>
      </font>
    </dxf>
    <dxf>
      <font>
        <sz val="11"/>
        <color rgb="FFFF0000"/>
      </font>
    </dxf>
    <dxf>
      <font>
        <sz val="11"/>
        <color rgb="FF7030A0"/>
      </font>
    </dxf>
    <dxf>
      <font>
        <sz val="11"/>
        <color rgb="FF963734"/>
      </font>
    </dxf>
    <dxf>
      <font>
        <sz val="11"/>
        <color rgb="FFFFFFFF"/>
      </font>
    </dxf>
    <dxf>
      <font>
        <sz val="11"/>
        <color rgb="FF00B050"/>
      </font>
    </dxf>
    <dxf>
      <font>
        <sz val="11"/>
        <color rgb="FF7030A0"/>
      </font>
    </dxf>
    <dxf>
      <font>
        <sz val="11"/>
        <color rgb="FF963734"/>
      </font>
    </dxf>
    <dxf>
      <font>
        <sz val="11"/>
        <color rgb="FFFF0000"/>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B050"/>
      </font>
    </dxf>
    <dxf>
      <font>
        <sz val="11"/>
        <color rgb="FFFF0000"/>
      </font>
    </dxf>
    <dxf>
      <font>
        <sz val="11"/>
        <color rgb="FF7030A0"/>
      </font>
    </dxf>
    <dxf>
      <font>
        <sz val="11"/>
        <color rgb="FF963734"/>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0000"/>
      </font>
    </dxf>
    <dxf>
      <font>
        <sz val="11"/>
        <color rgb="FF963734"/>
      </font>
    </dxf>
    <dxf>
      <font>
        <sz val="11"/>
        <color rgb="FF00B050"/>
      </font>
    </dxf>
    <dxf>
      <font>
        <sz val="11"/>
        <color rgb="FF7030A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8B4307"/>
      </font>
    </dxf>
    <dxf>
      <font>
        <sz val="11"/>
        <color rgb="FF006600"/>
      </font>
    </dxf>
    <dxf>
      <font>
        <sz val="11"/>
        <color rgb="FF002060"/>
      </font>
    </dxf>
    <dxf>
      <font>
        <sz val="11"/>
        <color rgb="FF0000FF"/>
      </font>
    </dxf>
    <dxf>
      <font>
        <sz val="11"/>
        <color rgb="FFFF0000"/>
      </font>
    </dxf>
    <dxf>
      <font>
        <sz val="11"/>
        <color rgb="FF008000"/>
      </font>
    </dxf>
    <dxf>
      <font>
        <sz val="11"/>
        <color rgb="FFFFFFFF"/>
      </font>
    </dxf>
    <dxf>
      <font>
        <sz val="11"/>
        <color rgb="FFFFFFFF"/>
      </font>
    </dxf>
    <dxf>
      <font>
        <sz val="11"/>
        <color rgb="FFFFFFFF"/>
      </font>
    </dxf>
    <dxf>
      <font>
        <sz val="11"/>
        <color rgb="FFFF0000"/>
      </font>
    </dxf>
    <dxf>
      <font>
        <sz val="11"/>
        <color rgb="FFFF0000"/>
      </font>
    </dxf>
    <dxf>
      <font>
        <sz val="11"/>
        <color rgb="FF002060"/>
      </font>
    </dxf>
    <dxf>
      <font>
        <sz val="11"/>
        <color rgb="FF8B4307"/>
      </font>
    </dxf>
    <dxf>
      <font>
        <sz val="11"/>
        <color rgb="FF006600"/>
      </font>
    </dxf>
    <dxf>
      <font>
        <sz val="11"/>
        <color rgb="FF002060"/>
      </font>
    </dxf>
    <dxf>
      <font>
        <sz val="11"/>
        <color rgb="FF8B4307"/>
      </font>
    </dxf>
    <dxf>
      <font>
        <sz val="11"/>
        <color rgb="FF006600"/>
      </font>
    </dxf>
    <dxf>
      <font>
        <sz val="11"/>
        <color rgb="FF002060"/>
      </font>
    </dxf>
    <dxf>
      <font>
        <sz val="11"/>
        <color rgb="FF8B4307"/>
      </font>
    </dxf>
    <dxf>
      <font>
        <sz val="11"/>
        <color rgb="FF006600"/>
      </font>
    </dxf>
    <dxf>
      <font>
        <sz val="11"/>
        <color rgb="FFFF0000"/>
      </font>
    </dxf>
    <dxf>
      <font>
        <sz val="11"/>
        <color rgb="FFFF0000"/>
      </font>
    </dxf>
    <dxf>
      <font>
        <sz val="11"/>
        <color rgb="FF8B4307"/>
      </font>
    </dxf>
    <dxf>
      <font>
        <sz val="11"/>
        <color rgb="FF006600"/>
      </font>
    </dxf>
    <dxf>
      <font>
        <sz val="11"/>
        <color rgb="FF002060"/>
      </font>
    </dxf>
    <dxf>
      <font>
        <sz val="11"/>
        <color rgb="FF0000FF"/>
      </font>
    </dxf>
    <dxf>
      <font>
        <sz val="11"/>
        <color rgb="FFFF0000"/>
      </font>
    </dxf>
    <dxf>
      <font>
        <sz val="11"/>
        <color rgb="FF008000"/>
      </font>
    </dxf>
    <dxf>
      <font>
        <sz val="11"/>
        <color rgb="FF8B4307"/>
      </font>
    </dxf>
    <dxf>
      <font>
        <sz val="11"/>
        <color rgb="FF006600"/>
      </font>
    </dxf>
    <dxf>
      <font>
        <sz val="11"/>
        <color rgb="FF002060"/>
      </font>
    </dxf>
    <dxf>
      <font>
        <sz val="11"/>
        <color rgb="FF002060"/>
      </font>
    </dxf>
    <dxf>
      <font>
        <sz val="11"/>
        <color rgb="FF8B4307"/>
      </font>
    </dxf>
    <dxf>
      <font>
        <sz val="11"/>
        <color rgb="FF006600"/>
      </font>
    </dxf>
    <dxf>
      <font>
        <sz val="11"/>
        <color rgb="FF008000"/>
      </font>
    </dxf>
    <dxf>
      <font>
        <sz val="11"/>
        <color rgb="FF0000FF"/>
      </font>
    </dxf>
    <dxf>
      <font>
        <sz val="11"/>
        <color rgb="FFFF0000"/>
      </font>
    </dxf>
    <dxf>
      <font>
        <sz val="11"/>
        <color rgb="FFFFFFFF"/>
      </font>
    </dxf>
    <dxf>
      <font>
        <sz val="11"/>
        <color rgb="FF002060"/>
      </font>
    </dxf>
    <dxf>
      <font>
        <sz val="11"/>
        <color rgb="FF006600"/>
      </font>
    </dxf>
    <dxf>
      <font>
        <sz val="11"/>
        <color rgb="FF8B4307"/>
      </font>
    </dxf>
    <dxf>
      <font>
        <sz val="11"/>
        <color rgb="FF008000"/>
      </font>
    </dxf>
    <dxf>
      <font>
        <sz val="11"/>
        <color rgb="FF0000FF"/>
      </font>
    </dxf>
    <dxf>
      <font>
        <sz val="11"/>
        <color rgb="FFFF0000"/>
      </font>
    </dxf>
    <dxf>
      <font>
        <sz val="11"/>
        <color rgb="FFFFFFFF"/>
      </font>
    </dxf>
    <dxf>
      <font>
        <sz val="11"/>
        <color rgb="FF0000FF"/>
      </font>
    </dxf>
    <dxf>
      <font>
        <sz val="11"/>
        <color rgb="FFFF0000"/>
      </font>
    </dxf>
    <dxf>
      <font>
        <sz val="11"/>
        <color rgb="FF008000"/>
      </font>
    </dxf>
    <dxf>
      <font>
        <sz val="11"/>
        <color rgb="FF8B4307"/>
      </font>
    </dxf>
    <dxf>
      <font>
        <sz val="11"/>
        <color rgb="FF002060"/>
      </font>
    </dxf>
    <dxf>
      <font>
        <sz val="11"/>
        <color rgb="FF006600"/>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008000"/>
      </font>
    </dxf>
    <dxf>
      <font>
        <sz val="11"/>
        <color rgb="FF0000FF"/>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7030A0"/>
      </font>
    </dxf>
    <dxf>
      <font>
        <sz val="11"/>
        <color rgb="FF00B050"/>
      </font>
    </dxf>
    <dxf>
      <font>
        <sz val="11"/>
        <color rgb="FF963734"/>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0000"/>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FFFFFF"/>
      </font>
    </dxf>
    <dxf>
      <font>
        <sz val="11"/>
        <color rgb="FFFFFFFF"/>
      </font>
    </dxf>
    <dxf>
      <font>
        <sz val="11"/>
        <color rgb="FF8B4307"/>
      </font>
    </dxf>
    <dxf>
      <font>
        <sz val="11"/>
        <color rgb="FF002060"/>
      </font>
    </dxf>
    <dxf>
      <font>
        <sz val="11"/>
        <color rgb="FF0066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00FF"/>
      </font>
    </dxf>
    <dxf>
      <font>
        <sz val="11"/>
        <color rgb="FFFF0000"/>
      </font>
    </dxf>
    <dxf>
      <font>
        <sz val="11"/>
        <color rgb="FF008000"/>
      </font>
    </dxf>
    <dxf>
      <font>
        <sz val="11"/>
        <color rgb="FFFFFFFF"/>
      </font>
    </dxf>
    <dxf>
      <font>
        <sz val="11"/>
        <color rgb="FF006600"/>
      </font>
    </dxf>
    <dxf>
      <font>
        <sz val="11"/>
        <color rgb="FF8B4307"/>
      </font>
    </dxf>
    <dxf>
      <font>
        <sz val="11"/>
        <color rgb="FF002060"/>
      </font>
    </dxf>
    <dxf>
      <font>
        <sz val="11"/>
        <color rgb="FFFFFFFF"/>
      </font>
    </dxf>
    <dxf>
      <font>
        <sz val="11"/>
        <color rgb="FF002060"/>
      </font>
    </dxf>
    <dxf>
      <font>
        <sz val="11"/>
        <color rgb="FF006600"/>
      </font>
    </dxf>
    <dxf>
      <font>
        <sz val="11"/>
        <color rgb="FF8B4307"/>
      </font>
    </dxf>
    <dxf>
      <font>
        <sz val="11"/>
        <color rgb="FFFFFFFF"/>
      </font>
    </dxf>
    <dxf>
      <font>
        <sz val="11"/>
        <color rgb="FF8B4307"/>
      </font>
    </dxf>
    <dxf>
      <font>
        <sz val="11"/>
        <color rgb="FF002060"/>
      </font>
    </dxf>
    <dxf>
      <font>
        <sz val="11"/>
        <color rgb="FF006600"/>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7030A0"/>
      </font>
    </dxf>
    <dxf>
      <font>
        <sz val="11"/>
        <color rgb="FF963734"/>
      </font>
    </dxf>
    <dxf>
      <font>
        <sz val="11"/>
        <color rgb="FF00B05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002060"/>
      </font>
    </dxf>
    <dxf>
      <font>
        <sz val="11"/>
        <color rgb="FF8B4307"/>
      </font>
    </dxf>
    <dxf>
      <font>
        <sz val="11"/>
        <color rgb="FF006600"/>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8B4307"/>
      </font>
    </dxf>
    <dxf>
      <font>
        <sz val="11"/>
        <color rgb="FF002060"/>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6600"/>
      </font>
    </dxf>
    <dxf>
      <font>
        <sz val="11"/>
        <color rgb="FF002060"/>
      </font>
    </dxf>
    <dxf>
      <font>
        <sz val="11"/>
        <color rgb="FF8B4307"/>
      </font>
    </dxf>
    <dxf>
      <font>
        <sz val="11"/>
        <color rgb="FFFFFFFF"/>
      </font>
    </dxf>
    <dxf>
      <font>
        <sz val="11"/>
        <color rgb="FFFFFFFF"/>
      </font>
    </dxf>
    <dxf>
      <font>
        <sz val="11"/>
        <color rgb="FF006600"/>
      </font>
    </dxf>
    <dxf>
      <font>
        <sz val="11"/>
        <color rgb="FF8B4307"/>
      </font>
    </dxf>
    <dxf>
      <font>
        <sz val="11"/>
        <color rgb="FF002060"/>
      </font>
    </dxf>
    <dxf>
      <font>
        <sz val="11"/>
        <color rgb="FFFFFFFF"/>
      </font>
    </dxf>
    <dxf>
      <font>
        <sz val="11"/>
        <color rgb="FF002060"/>
      </font>
    </dxf>
    <dxf>
      <font>
        <sz val="11"/>
        <color rgb="FF8B4307"/>
      </font>
    </dxf>
    <dxf>
      <font>
        <sz val="11"/>
        <color rgb="FF006600"/>
      </font>
    </dxf>
    <dxf>
      <font>
        <sz val="11"/>
        <color rgb="FF002060"/>
      </font>
    </dxf>
    <dxf>
      <font>
        <sz val="11"/>
        <color rgb="FF006600"/>
      </font>
    </dxf>
    <dxf>
      <font>
        <sz val="11"/>
        <color rgb="FF8B4307"/>
      </font>
    </dxf>
    <dxf>
      <font>
        <sz val="11"/>
        <color rgb="FF8B4307"/>
      </font>
    </dxf>
    <dxf>
      <font>
        <sz val="11"/>
        <color rgb="FF002060"/>
      </font>
    </dxf>
    <dxf>
      <font>
        <sz val="11"/>
        <color rgb="FF0066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006600"/>
      </font>
    </dxf>
    <dxf>
      <font>
        <sz val="11"/>
        <color rgb="FF002060"/>
      </font>
    </dxf>
    <dxf>
      <font>
        <sz val="11"/>
        <color rgb="FF8B4307"/>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008000"/>
      </font>
    </dxf>
    <dxf>
      <font>
        <sz val="11"/>
        <color rgb="FFFF0000"/>
      </font>
    </dxf>
    <dxf>
      <font>
        <sz val="11"/>
        <color rgb="FF0000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FFFF"/>
      </font>
    </dxf>
    <dxf>
      <font>
        <sz val="11"/>
        <color rgb="FFFF0000"/>
      </font>
    </dxf>
    <dxf>
      <font>
        <sz val="11"/>
        <color rgb="FF0000FF"/>
      </font>
    </dxf>
    <dxf>
      <font>
        <sz val="11"/>
        <color rgb="FF008000"/>
      </font>
    </dxf>
    <dxf>
      <font>
        <sz val="11"/>
        <color rgb="FF963734"/>
      </font>
    </dxf>
    <dxf>
      <font>
        <sz val="11"/>
        <color rgb="FF00B050"/>
      </font>
    </dxf>
    <dxf>
      <font>
        <sz val="11"/>
        <color rgb="FFFF0000"/>
      </font>
    </dxf>
    <dxf>
      <font>
        <sz val="11"/>
        <color rgb="FF7030A0"/>
      </font>
    </dxf>
    <dxf>
      <font>
        <sz val="11"/>
        <color rgb="FFFF0000"/>
      </font>
    </dxf>
    <dxf>
      <font>
        <sz val="11"/>
        <color rgb="FFFFFFFF"/>
      </font>
    </dxf>
    <dxf>
      <font>
        <sz val="11"/>
        <color rgb="FFFFFFFF"/>
      </font>
    </dxf>
    <dxf>
      <font>
        <sz val="11"/>
        <color rgb="FFFFFFFF"/>
      </font>
    </dxf>
    <dxf>
      <font>
        <sz val="11"/>
        <color rgb="FFFFFFFF"/>
      </font>
    </dxf>
    <dxf>
      <font>
        <sz val="11"/>
        <color rgb="FFFF0000"/>
      </font>
    </dxf>
    <dxf>
      <font>
        <sz val="11"/>
        <color rgb="FFFF0000"/>
      </font>
    </dxf>
  </dxf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www.wps.cn/officeDocument/2020/cellImage" Target="cellimages.xml"/><Relationship Id="rId12" Type="http://schemas.openxmlformats.org/officeDocument/2006/relationships/sharedStrings" Target="sharedStrings.xml"/><Relationship Id="rId13" Type="http://schemas.openxmlformats.org/officeDocument/2006/relationships/styles" Target="styles.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0.jpeg"/><Relationship Id="rId2"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0.xml><?xml version="1.0" encoding="utf-8"?>
<xdr:wsDr xmlns:xdr="http://schemas.openxmlformats.org/drawingml/2006/spreadsheetDrawing" xmlns:a="http://schemas.openxmlformats.org/drawingml/2006/main">
  <xdr:twoCellAnchor>
    <xdr:from>
      <xdr:col>1</xdr:col>
      <xdr:colOff>33464</xdr:colOff>
      <xdr:row>2</xdr:row>
      <xdr:rowOff>12352</xdr:rowOff>
    </xdr:from>
    <xdr:to>
      <xdr:col>3</xdr:col>
      <xdr:colOff>314285</xdr:colOff>
      <xdr:row>3</xdr:row>
      <xdr:rowOff>379809</xdr:rowOff>
    </xdr:to>
    <xdr:pic>
      <xdr:nvPicPr>
        <xdr:cNvPr id="2" name="Picture 1" descr="maa-saraswati-1484548264.png"/>
        <xdr:cNvPicPr/>
      </xdr:nvPicPr>
      <xdr:blipFill>
        <a:blip xmlns:r="http://schemas.openxmlformats.org/officeDocument/2006/relationships" r:embed="rId1"/>
        <a:srcRect/>
        <a:stretch>
          <a:fillRect/>
        </a:stretch>
      </xdr:blipFill>
      <xdr:spPr>
        <a:xfrm>
          <a:off x="176492" y="355787"/>
          <a:ext cx="1185583" cy="115868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8668</xdr:colOff>
      <xdr:row>1</xdr:row>
      <xdr:rowOff>25375</xdr:rowOff>
    </xdr:from>
    <xdr:to>
      <xdr:col>19</xdr:col>
      <xdr:colOff>18303</xdr:colOff>
      <xdr:row>11</xdr:row>
      <xdr:rowOff>0</xdr:rowOff>
    </xdr:to>
    <xdr:sp macro="" textlink="">
      <xdr:nvSpPr>
        <xdr:cNvPr id="2" name="rect"/>
        <xdr:cNvSpPr/>
      </xdr:nvSpPr>
      <xdr:spPr>
        <a:xfrm>
          <a:off x="9601200" y="323850"/>
          <a:ext cx="1381124" cy="2409825"/>
        </a:xfrm>
        <a:prstGeom prst="rect">
          <a:avLst/>
        </a:prstGeom>
        <a:blipFill>
          <a:blip xmlns:r="http://schemas.openxmlformats.org/officeDocument/2006/relationships" r:embed="rId1"/>
          <a:srcRect/>
          <a:stretch>
            <a:fillRect l="0" t="0" r="0" b="0"/>
          </a:stretch>
        </a:blipFill>
        <a:ln w="9525"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p>
      </xdr:txBody>
    </xdr:sp>
    <xdr:clientData/>
  </xdr:twoCellAnchor>
  <xdr:twoCellAnchor>
    <xdr:from>
      <xdr:col>19</xdr:col>
      <xdr:colOff>56740</xdr:colOff>
      <xdr:row>1</xdr:row>
      <xdr:rowOff>38062</xdr:rowOff>
    </xdr:from>
    <xdr:to>
      <xdr:col>19</xdr:col>
      <xdr:colOff>1402051</xdr:colOff>
      <xdr:row>11</xdr:row>
      <xdr:rowOff>0</xdr:rowOff>
    </xdr:to>
    <xdr:pic>
      <xdr:nvPicPr>
        <xdr:cNvPr id="3" name="Picture 3" descr="DSC_9073.JPG"/>
        <xdr:cNvPicPr/>
      </xdr:nvPicPr>
      <xdr:blipFill>
        <a:blip xmlns:r="http://schemas.openxmlformats.org/officeDocument/2006/relationships" r:embed="rId2"/>
        <a:srcRect/>
        <a:stretch>
          <a:fillRect/>
        </a:stretch>
      </xdr:blipFill>
      <xdr:spPr>
        <a:xfrm>
          <a:off x="11020425" y="342900"/>
          <a:ext cx="1346598" cy="2390775"/>
        </a:xfrm>
        <a:prstGeom prst="rect">
          <a:avLst/>
        </a:prstGeom>
        <a:no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33325</xdr:colOff>
      <xdr:row>1</xdr:row>
      <xdr:rowOff>10604</xdr:rowOff>
    </xdr:from>
    <xdr:to>
      <xdr:col>2</xdr:col>
      <xdr:colOff>775017</xdr:colOff>
      <xdr:row>3</xdr:row>
      <xdr:rowOff>25114</xdr:rowOff>
    </xdr:to>
    <xdr:pic>
      <xdr:nvPicPr>
        <xdr:cNvPr id="2" name="Picture 1" descr="maa-saraswati-1484548264.png"/>
        <xdr:cNvPicPr/>
      </xdr:nvPicPr>
      <xdr:blipFill>
        <a:blip xmlns:r="http://schemas.openxmlformats.org/officeDocument/2006/relationships" r:embed="rId1"/>
        <a:srcRect/>
        <a:stretch>
          <a:fillRect/>
        </a:stretch>
      </xdr:blipFill>
      <xdr:spPr>
        <a:xfrm>
          <a:off x="128867" y="222437"/>
          <a:ext cx="1113865" cy="81578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37</xdr:row>
      <xdr:rowOff>10604</xdr:rowOff>
    </xdr:from>
    <xdr:to>
      <xdr:col>2</xdr:col>
      <xdr:colOff>775017</xdr:colOff>
      <xdr:row>38</xdr:row>
      <xdr:rowOff>291703</xdr:rowOff>
    </xdr:to>
    <xdr:pic>
      <xdr:nvPicPr>
        <xdr:cNvPr id="3" name="Picture 101" descr="maa-saraswati-1484548264.png"/>
        <xdr:cNvPicPr/>
      </xdr:nvPicPr>
      <xdr:blipFill>
        <a:blip xmlns:r="http://schemas.openxmlformats.org/officeDocument/2006/relationships" r:embed="rId1"/>
        <a:srcRect/>
        <a:stretch>
          <a:fillRect/>
        </a:stretch>
      </xdr:blipFill>
      <xdr:spPr>
        <a:xfrm>
          <a:off x="324970" y="336177"/>
          <a:ext cx="1112184" cy="810745"/>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72</xdr:row>
      <xdr:rowOff>10604</xdr:rowOff>
    </xdr:from>
    <xdr:to>
      <xdr:col>2</xdr:col>
      <xdr:colOff>775017</xdr:colOff>
      <xdr:row>74</xdr:row>
      <xdr:rowOff>25114</xdr:rowOff>
    </xdr:to>
    <xdr:pic>
      <xdr:nvPicPr>
        <xdr:cNvPr id="4" name="Picture 201" descr="maa-saraswati-1484548264.png"/>
        <xdr:cNvPicPr/>
      </xdr:nvPicPr>
      <xdr:blipFill>
        <a:blip xmlns:r="http://schemas.openxmlformats.org/officeDocument/2006/relationships" r:embed="rId1"/>
        <a:srcRect/>
        <a:stretch>
          <a:fillRect/>
        </a:stretch>
      </xdr:blipFill>
      <xdr:spPr>
        <a:xfrm>
          <a:off x="324970" y="336177"/>
          <a:ext cx="1112184" cy="810745"/>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108</xdr:row>
      <xdr:rowOff>10604</xdr:rowOff>
    </xdr:from>
    <xdr:to>
      <xdr:col>2</xdr:col>
      <xdr:colOff>775017</xdr:colOff>
      <xdr:row>109</xdr:row>
      <xdr:rowOff>291703</xdr:rowOff>
    </xdr:to>
    <xdr:pic>
      <xdr:nvPicPr>
        <xdr:cNvPr id="5" name="Picture 202" descr="maa-saraswati-1484548264.png"/>
        <xdr:cNvPicPr/>
      </xdr:nvPicPr>
      <xdr:blipFill>
        <a:blip xmlns:r="http://schemas.openxmlformats.org/officeDocument/2006/relationships" r:embed="rId1"/>
        <a:srcRect/>
        <a:stretch>
          <a:fillRect/>
        </a:stretch>
      </xdr:blipFill>
      <xdr:spPr>
        <a:xfrm>
          <a:off x="324970" y="9962030"/>
          <a:ext cx="1112184" cy="810745"/>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143</xdr:row>
      <xdr:rowOff>10604</xdr:rowOff>
    </xdr:from>
    <xdr:to>
      <xdr:col>2</xdr:col>
      <xdr:colOff>775017</xdr:colOff>
      <xdr:row>145</xdr:row>
      <xdr:rowOff>25114</xdr:rowOff>
    </xdr:to>
    <xdr:pic>
      <xdr:nvPicPr>
        <xdr:cNvPr id="6" name="Picture 203" descr="maa-saraswati-1484548264.png"/>
        <xdr:cNvPicPr/>
      </xdr:nvPicPr>
      <xdr:blipFill>
        <a:blip xmlns:r="http://schemas.openxmlformats.org/officeDocument/2006/relationships" r:embed="rId1"/>
        <a:srcRect/>
        <a:stretch>
          <a:fillRect/>
        </a:stretch>
      </xdr:blipFill>
      <xdr:spPr>
        <a:xfrm>
          <a:off x="324970" y="19464618"/>
          <a:ext cx="1112184" cy="81074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179</xdr:row>
      <xdr:rowOff>10604</xdr:rowOff>
    </xdr:from>
    <xdr:to>
      <xdr:col>2</xdr:col>
      <xdr:colOff>775017</xdr:colOff>
      <xdr:row>180</xdr:row>
      <xdr:rowOff>291703</xdr:rowOff>
    </xdr:to>
    <xdr:pic>
      <xdr:nvPicPr>
        <xdr:cNvPr id="7" name="Picture 204" descr="maa-saraswati-1484548264.png"/>
        <xdr:cNvPicPr/>
      </xdr:nvPicPr>
      <xdr:blipFill>
        <a:blip xmlns:r="http://schemas.openxmlformats.org/officeDocument/2006/relationships" r:embed="rId1"/>
        <a:srcRect/>
        <a:stretch>
          <a:fillRect/>
        </a:stretch>
      </xdr:blipFill>
      <xdr:spPr>
        <a:xfrm>
          <a:off x="324970" y="2909047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214</xdr:row>
      <xdr:rowOff>10604</xdr:rowOff>
    </xdr:from>
    <xdr:to>
      <xdr:col>2</xdr:col>
      <xdr:colOff>775017</xdr:colOff>
      <xdr:row>216</xdr:row>
      <xdr:rowOff>25114</xdr:rowOff>
    </xdr:to>
    <xdr:pic>
      <xdr:nvPicPr>
        <xdr:cNvPr id="8" name="Picture 205" descr="maa-saraswati-1484548264.png"/>
        <xdr:cNvPicPr/>
      </xdr:nvPicPr>
      <xdr:blipFill>
        <a:blip xmlns:r="http://schemas.openxmlformats.org/officeDocument/2006/relationships" r:embed="rId1"/>
        <a:srcRect/>
        <a:stretch>
          <a:fillRect/>
        </a:stretch>
      </xdr:blipFill>
      <xdr:spPr>
        <a:xfrm>
          <a:off x="324970" y="19464618"/>
          <a:ext cx="1112184" cy="81074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250</xdr:row>
      <xdr:rowOff>10604</xdr:rowOff>
    </xdr:from>
    <xdr:to>
      <xdr:col>2</xdr:col>
      <xdr:colOff>775017</xdr:colOff>
      <xdr:row>251</xdr:row>
      <xdr:rowOff>291703</xdr:rowOff>
    </xdr:to>
    <xdr:pic>
      <xdr:nvPicPr>
        <xdr:cNvPr id="9" name="Picture 206" descr="maa-saraswati-1484548264.png"/>
        <xdr:cNvPicPr/>
      </xdr:nvPicPr>
      <xdr:blipFill>
        <a:blip xmlns:r="http://schemas.openxmlformats.org/officeDocument/2006/relationships" r:embed="rId1"/>
        <a:srcRect/>
        <a:stretch>
          <a:fillRect/>
        </a:stretch>
      </xdr:blipFill>
      <xdr:spPr>
        <a:xfrm>
          <a:off x="324970" y="2909047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285</xdr:row>
      <xdr:rowOff>10604</xdr:rowOff>
    </xdr:from>
    <xdr:to>
      <xdr:col>2</xdr:col>
      <xdr:colOff>775017</xdr:colOff>
      <xdr:row>287</xdr:row>
      <xdr:rowOff>25114</xdr:rowOff>
    </xdr:to>
    <xdr:pic>
      <xdr:nvPicPr>
        <xdr:cNvPr id="10" name="Picture 207" descr="maa-saraswati-1484548264.png"/>
        <xdr:cNvPicPr/>
      </xdr:nvPicPr>
      <xdr:blipFill>
        <a:blip xmlns:r="http://schemas.openxmlformats.org/officeDocument/2006/relationships" r:embed="rId1"/>
        <a:srcRect/>
        <a:stretch>
          <a:fillRect/>
        </a:stretch>
      </xdr:blipFill>
      <xdr:spPr>
        <a:xfrm>
          <a:off x="324970" y="3859306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321</xdr:row>
      <xdr:rowOff>10604</xdr:rowOff>
    </xdr:from>
    <xdr:to>
      <xdr:col>2</xdr:col>
      <xdr:colOff>775017</xdr:colOff>
      <xdr:row>322</xdr:row>
      <xdr:rowOff>291703</xdr:rowOff>
    </xdr:to>
    <xdr:pic>
      <xdr:nvPicPr>
        <xdr:cNvPr id="11" name="Picture 208" descr="maa-saraswati-1484548264.png"/>
        <xdr:cNvPicPr/>
      </xdr:nvPicPr>
      <xdr:blipFill>
        <a:blip xmlns:r="http://schemas.openxmlformats.org/officeDocument/2006/relationships" r:embed="rId1"/>
        <a:srcRect/>
        <a:stretch>
          <a:fillRect/>
        </a:stretch>
      </xdr:blipFill>
      <xdr:spPr>
        <a:xfrm>
          <a:off x="324970" y="4821891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356</xdr:row>
      <xdr:rowOff>10604</xdr:rowOff>
    </xdr:from>
    <xdr:to>
      <xdr:col>2</xdr:col>
      <xdr:colOff>775017</xdr:colOff>
      <xdr:row>358</xdr:row>
      <xdr:rowOff>25114</xdr:rowOff>
    </xdr:to>
    <xdr:pic>
      <xdr:nvPicPr>
        <xdr:cNvPr id="12" name="Picture 209" descr="maa-saraswati-1484548264.png"/>
        <xdr:cNvPicPr/>
      </xdr:nvPicPr>
      <xdr:blipFill>
        <a:blip xmlns:r="http://schemas.openxmlformats.org/officeDocument/2006/relationships" r:embed="rId1"/>
        <a:srcRect/>
        <a:stretch>
          <a:fillRect/>
        </a:stretch>
      </xdr:blipFill>
      <xdr:spPr>
        <a:xfrm>
          <a:off x="324970" y="19464618"/>
          <a:ext cx="1112184" cy="81074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392</xdr:row>
      <xdr:rowOff>10604</xdr:rowOff>
    </xdr:from>
    <xdr:to>
      <xdr:col>2</xdr:col>
      <xdr:colOff>775017</xdr:colOff>
      <xdr:row>393</xdr:row>
      <xdr:rowOff>291703</xdr:rowOff>
    </xdr:to>
    <xdr:pic>
      <xdr:nvPicPr>
        <xdr:cNvPr id="13" name="Picture 210" descr="maa-saraswati-1484548264.png"/>
        <xdr:cNvPicPr/>
      </xdr:nvPicPr>
      <xdr:blipFill>
        <a:blip xmlns:r="http://schemas.openxmlformats.org/officeDocument/2006/relationships" r:embed="rId1"/>
        <a:srcRect/>
        <a:stretch>
          <a:fillRect/>
        </a:stretch>
      </xdr:blipFill>
      <xdr:spPr>
        <a:xfrm>
          <a:off x="324970" y="2909047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427</xdr:row>
      <xdr:rowOff>10604</xdr:rowOff>
    </xdr:from>
    <xdr:to>
      <xdr:col>2</xdr:col>
      <xdr:colOff>775017</xdr:colOff>
      <xdr:row>429</xdr:row>
      <xdr:rowOff>25114</xdr:rowOff>
    </xdr:to>
    <xdr:pic>
      <xdr:nvPicPr>
        <xdr:cNvPr id="14" name="Picture 211" descr="maa-saraswati-1484548264.png"/>
        <xdr:cNvPicPr/>
      </xdr:nvPicPr>
      <xdr:blipFill>
        <a:blip xmlns:r="http://schemas.openxmlformats.org/officeDocument/2006/relationships" r:embed="rId1"/>
        <a:srcRect/>
        <a:stretch>
          <a:fillRect/>
        </a:stretch>
      </xdr:blipFill>
      <xdr:spPr>
        <a:xfrm>
          <a:off x="324970" y="3859306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463</xdr:row>
      <xdr:rowOff>10604</xdr:rowOff>
    </xdr:from>
    <xdr:to>
      <xdr:col>2</xdr:col>
      <xdr:colOff>775017</xdr:colOff>
      <xdr:row>464</xdr:row>
      <xdr:rowOff>291703</xdr:rowOff>
    </xdr:to>
    <xdr:pic>
      <xdr:nvPicPr>
        <xdr:cNvPr id="15" name="Picture 212" descr="maa-saraswati-1484548264.png"/>
        <xdr:cNvPicPr/>
      </xdr:nvPicPr>
      <xdr:blipFill>
        <a:blip xmlns:r="http://schemas.openxmlformats.org/officeDocument/2006/relationships" r:embed="rId1"/>
        <a:srcRect/>
        <a:stretch>
          <a:fillRect/>
        </a:stretch>
      </xdr:blipFill>
      <xdr:spPr>
        <a:xfrm>
          <a:off x="324970" y="4821891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498</xdr:row>
      <xdr:rowOff>10604</xdr:rowOff>
    </xdr:from>
    <xdr:to>
      <xdr:col>2</xdr:col>
      <xdr:colOff>775017</xdr:colOff>
      <xdr:row>500</xdr:row>
      <xdr:rowOff>25114</xdr:rowOff>
    </xdr:to>
    <xdr:pic>
      <xdr:nvPicPr>
        <xdr:cNvPr id="16" name="Picture 213" descr="maa-saraswati-1484548264.png"/>
        <xdr:cNvPicPr/>
      </xdr:nvPicPr>
      <xdr:blipFill>
        <a:blip xmlns:r="http://schemas.openxmlformats.org/officeDocument/2006/relationships" r:embed="rId1"/>
        <a:srcRect/>
        <a:stretch>
          <a:fillRect/>
        </a:stretch>
      </xdr:blipFill>
      <xdr:spPr>
        <a:xfrm>
          <a:off x="324970" y="57721500"/>
          <a:ext cx="1112184" cy="81074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534</xdr:row>
      <xdr:rowOff>10604</xdr:rowOff>
    </xdr:from>
    <xdr:to>
      <xdr:col>2</xdr:col>
      <xdr:colOff>775017</xdr:colOff>
      <xdr:row>535</xdr:row>
      <xdr:rowOff>291703</xdr:rowOff>
    </xdr:to>
    <xdr:pic>
      <xdr:nvPicPr>
        <xdr:cNvPr id="17" name="Picture 214" descr="maa-saraswati-1484548264.png"/>
        <xdr:cNvPicPr/>
      </xdr:nvPicPr>
      <xdr:blipFill>
        <a:blip xmlns:r="http://schemas.openxmlformats.org/officeDocument/2006/relationships" r:embed="rId1"/>
        <a:srcRect/>
        <a:stretch>
          <a:fillRect/>
        </a:stretch>
      </xdr:blipFill>
      <xdr:spPr>
        <a:xfrm>
          <a:off x="324970" y="6734735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569</xdr:row>
      <xdr:rowOff>10604</xdr:rowOff>
    </xdr:from>
    <xdr:to>
      <xdr:col>2</xdr:col>
      <xdr:colOff>775017</xdr:colOff>
      <xdr:row>571</xdr:row>
      <xdr:rowOff>25114</xdr:rowOff>
    </xdr:to>
    <xdr:pic>
      <xdr:nvPicPr>
        <xdr:cNvPr id="18" name="Picture 215" descr="maa-saraswati-1484548264.png"/>
        <xdr:cNvPicPr/>
      </xdr:nvPicPr>
      <xdr:blipFill>
        <a:blip xmlns:r="http://schemas.openxmlformats.org/officeDocument/2006/relationships" r:embed="rId1"/>
        <a:srcRect/>
        <a:stretch>
          <a:fillRect/>
        </a:stretch>
      </xdr:blipFill>
      <xdr:spPr>
        <a:xfrm>
          <a:off x="324970" y="7684994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605</xdr:row>
      <xdr:rowOff>10604</xdr:rowOff>
    </xdr:from>
    <xdr:to>
      <xdr:col>2</xdr:col>
      <xdr:colOff>775017</xdr:colOff>
      <xdr:row>606</xdr:row>
      <xdr:rowOff>291703</xdr:rowOff>
    </xdr:to>
    <xdr:pic>
      <xdr:nvPicPr>
        <xdr:cNvPr id="19" name="Picture 216" descr="maa-saraswati-1484548264.png"/>
        <xdr:cNvPicPr/>
      </xdr:nvPicPr>
      <xdr:blipFill>
        <a:blip xmlns:r="http://schemas.openxmlformats.org/officeDocument/2006/relationships" r:embed="rId1"/>
        <a:srcRect/>
        <a:stretch>
          <a:fillRect/>
        </a:stretch>
      </xdr:blipFill>
      <xdr:spPr>
        <a:xfrm>
          <a:off x="324970" y="864757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640</xdr:row>
      <xdr:rowOff>10604</xdr:rowOff>
    </xdr:from>
    <xdr:to>
      <xdr:col>2</xdr:col>
      <xdr:colOff>775017</xdr:colOff>
      <xdr:row>642</xdr:row>
      <xdr:rowOff>25114</xdr:rowOff>
    </xdr:to>
    <xdr:pic>
      <xdr:nvPicPr>
        <xdr:cNvPr id="20" name="Picture 217" descr="maa-saraswati-1484548264.png"/>
        <xdr:cNvPicPr/>
      </xdr:nvPicPr>
      <xdr:blipFill>
        <a:blip xmlns:r="http://schemas.openxmlformats.org/officeDocument/2006/relationships" r:embed="rId1"/>
        <a:srcRect/>
        <a:stretch>
          <a:fillRect/>
        </a:stretch>
      </xdr:blipFill>
      <xdr:spPr>
        <a:xfrm>
          <a:off x="324970" y="19464618"/>
          <a:ext cx="1112184" cy="81074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676</xdr:row>
      <xdr:rowOff>10604</xdr:rowOff>
    </xdr:from>
    <xdr:to>
      <xdr:col>2</xdr:col>
      <xdr:colOff>775017</xdr:colOff>
      <xdr:row>677</xdr:row>
      <xdr:rowOff>291703</xdr:rowOff>
    </xdr:to>
    <xdr:pic>
      <xdr:nvPicPr>
        <xdr:cNvPr id="21" name="Picture 218" descr="maa-saraswati-1484548264.png"/>
        <xdr:cNvPicPr/>
      </xdr:nvPicPr>
      <xdr:blipFill>
        <a:blip xmlns:r="http://schemas.openxmlformats.org/officeDocument/2006/relationships" r:embed="rId1"/>
        <a:srcRect/>
        <a:stretch>
          <a:fillRect/>
        </a:stretch>
      </xdr:blipFill>
      <xdr:spPr>
        <a:xfrm>
          <a:off x="324970" y="2909047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711</xdr:row>
      <xdr:rowOff>10604</xdr:rowOff>
    </xdr:from>
    <xdr:to>
      <xdr:col>2</xdr:col>
      <xdr:colOff>775017</xdr:colOff>
      <xdr:row>713</xdr:row>
      <xdr:rowOff>25114</xdr:rowOff>
    </xdr:to>
    <xdr:pic>
      <xdr:nvPicPr>
        <xdr:cNvPr id="22" name="Picture 219" descr="maa-saraswati-1484548264.png"/>
        <xdr:cNvPicPr/>
      </xdr:nvPicPr>
      <xdr:blipFill>
        <a:blip xmlns:r="http://schemas.openxmlformats.org/officeDocument/2006/relationships" r:embed="rId1"/>
        <a:srcRect/>
        <a:stretch>
          <a:fillRect/>
        </a:stretch>
      </xdr:blipFill>
      <xdr:spPr>
        <a:xfrm>
          <a:off x="324970" y="3859306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747</xdr:row>
      <xdr:rowOff>10604</xdr:rowOff>
    </xdr:from>
    <xdr:to>
      <xdr:col>2</xdr:col>
      <xdr:colOff>775017</xdr:colOff>
      <xdr:row>748</xdr:row>
      <xdr:rowOff>291703</xdr:rowOff>
    </xdr:to>
    <xdr:pic>
      <xdr:nvPicPr>
        <xdr:cNvPr id="23" name="Picture 220" descr="maa-saraswati-1484548264.png"/>
        <xdr:cNvPicPr/>
      </xdr:nvPicPr>
      <xdr:blipFill>
        <a:blip xmlns:r="http://schemas.openxmlformats.org/officeDocument/2006/relationships" r:embed="rId1"/>
        <a:srcRect/>
        <a:stretch>
          <a:fillRect/>
        </a:stretch>
      </xdr:blipFill>
      <xdr:spPr>
        <a:xfrm>
          <a:off x="324970" y="4821891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782</xdr:row>
      <xdr:rowOff>10604</xdr:rowOff>
    </xdr:from>
    <xdr:to>
      <xdr:col>2</xdr:col>
      <xdr:colOff>775017</xdr:colOff>
      <xdr:row>784</xdr:row>
      <xdr:rowOff>25114</xdr:rowOff>
    </xdr:to>
    <xdr:pic>
      <xdr:nvPicPr>
        <xdr:cNvPr id="24" name="Picture 221" descr="maa-saraswati-1484548264.png"/>
        <xdr:cNvPicPr/>
      </xdr:nvPicPr>
      <xdr:blipFill>
        <a:blip xmlns:r="http://schemas.openxmlformats.org/officeDocument/2006/relationships" r:embed="rId1"/>
        <a:srcRect/>
        <a:stretch>
          <a:fillRect/>
        </a:stretch>
      </xdr:blipFill>
      <xdr:spPr>
        <a:xfrm>
          <a:off x="324970" y="57721500"/>
          <a:ext cx="1112184" cy="81074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818</xdr:row>
      <xdr:rowOff>10604</xdr:rowOff>
    </xdr:from>
    <xdr:to>
      <xdr:col>2</xdr:col>
      <xdr:colOff>775017</xdr:colOff>
      <xdr:row>819</xdr:row>
      <xdr:rowOff>291703</xdr:rowOff>
    </xdr:to>
    <xdr:pic>
      <xdr:nvPicPr>
        <xdr:cNvPr id="25" name="Picture 222" descr="maa-saraswati-1484548264.png"/>
        <xdr:cNvPicPr/>
      </xdr:nvPicPr>
      <xdr:blipFill>
        <a:blip xmlns:r="http://schemas.openxmlformats.org/officeDocument/2006/relationships" r:embed="rId1"/>
        <a:srcRect/>
        <a:stretch>
          <a:fillRect/>
        </a:stretch>
      </xdr:blipFill>
      <xdr:spPr>
        <a:xfrm>
          <a:off x="324970" y="6734735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853</xdr:row>
      <xdr:rowOff>10604</xdr:rowOff>
    </xdr:from>
    <xdr:to>
      <xdr:col>2</xdr:col>
      <xdr:colOff>775017</xdr:colOff>
      <xdr:row>855</xdr:row>
      <xdr:rowOff>25114</xdr:rowOff>
    </xdr:to>
    <xdr:pic>
      <xdr:nvPicPr>
        <xdr:cNvPr id="26" name="Picture 223" descr="maa-saraswati-1484548264.png"/>
        <xdr:cNvPicPr/>
      </xdr:nvPicPr>
      <xdr:blipFill>
        <a:blip xmlns:r="http://schemas.openxmlformats.org/officeDocument/2006/relationships" r:embed="rId1"/>
        <a:srcRect/>
        <a:stretch>
          <a:fillRect/>
        </a:stretch>
      </xdr:blipFill>
      <xdr:spPr>
        <a:xfrm>
          <a:off x="324970" y="7684994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889</xdr:row>
      <xdr:rowOff>10604</xdr:rowOff>
    </xdr:from>
    <xdr:to>
      <xdr:col>2</xdr:col>
      <xdr:colOff>775017</xdr:colOff>
      <xdr:row>890</xdr:row>
      <xdr:rowOff>291703</xdr:rowOff>
    </xdr:to>
    <xdr:pic>
      <xdr:nvPicPr>
        <xdr:cNvPr id="27" name="Picture 224" descr="maa-saraswati-1484548264.png"/>
        <xdr:cNvPicPr/>
      </xdr:nvPicPr>
      <xdr:blipFill>
        <a:blip xmlns:r="http://schemas.openxmlformats.org/officeDocument/2006/relationships" r:embed="rId1"/>
        <a:srcRect/>
        <a:stretch>
          <a:fillRect/>
        </a:stretch>
      </xdr:blipFill>
      <xdr:spPr>
        <a:xfrm>
          <a:off x="324970" y="864757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924</xdr:row>
      <xdr:rowOff>10604</xdr:rowOff>
    </xdr:from>
    <xdr:to>
      <xdr:col>2</xdr:col>
      <xdr:colOff>775017</xdr:colOff>
      <xdr:row>926</xdr:row>
      <xdr:rowOff>25114</xdr:rowOff>
    </xdr:to>
    <xdr:pic>
      <xdr:nvPicPr>
        <xdr:cNvPr id="28" name="Picture 225" descr="maa-saraswati-1484548264.png"/>
        <xdr:cNvPicPr/>
      </xdr:nvPicPr>
      <xdr:blipFill>
        <a:blip xmlns:r="http://schemas.openxmlformats.org/officeDocument/2006/relationships" r:embed="rId1"/>
        <a:srcRect/>
        <a:stretch>
          <a:fillRect/>
        </a:stretch>
      </xdr:blipFill>
      <xdr:spPr>
        <a:xfrm>
          <a:off x="324970" y="9597838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960</xdr:row>
      <xdr:rowOff>10604</xdr:rowOff>
    </xdr:from>
    <xdr:to>
      <xdr:col>2</xdr:col>
      <xdr:colOff>775017</xdr:colOff>
      <xdr:row>961</xdr:row>
      <xdr:rowOff>291703</xdr:rowOff>
    </xdr:to>
    <xdr:pic>
      <xdr:nvPicPr>
        <xdr:cNvPr id="29" name="Picture 226" descr="maa-saraswati-1484548264.png"/>
        <xdr:cNvPicPr/>
      </xdr:nvPicPr>
      <xdr:blipFill>
        <a:blip xmlns:r="http://schemas.openxmlformats.org/officeDocument/2006/relationships" r:embed="rId1"/>
        <a:srcRect/>
        <a:stretch>
          <a:fillRect/>
        </a:stretch>
      </xdr:blipFill>
      <xdr:spPr>
        <a:xfrm>
          <a:off x="324970" y="10560424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995</xdr:row>
      <xdr:rowOff>10604</xdr:rowOff>
    </xdr:from>
    <xdr:to>
      <xdr:col>2</xdr:col>
      <xdr:colOff>775017</xdr:colOff>
      <xdr:row>997</xdr:row>
      <xdr:rowOff>25114</xdr:rowOff>
    </xdr:to>
    <xdr:pic>
      <xdr:nvPicPr>
        <xdr:cNvPr id="30" name="Picture 227" descr="maa-saraswati-1484548264.png"/>
        <xdr:cNvPicPr/>
      </xdr:nvPicPr>
      <xdr:blipFill>
        <a:blip xmlns:r="http://schemas.openxmlformats.org/officeDocument/2006/relationships" r:embed="rId1"/>
        <a:srcRect/>
        <a:stretch>
          <a:fillRect/>
        </a:stretch>
      </xdr:blipFill>
      <xdr:spPr>
        <a:xfrm>
          <a:off x="324970" y="11510682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1031</xdr:row>
      <xdr:rowOff>10604</xdr:rowOff>
    </xdr:from>
    <xdr:to>
      <xdr:col>2</xdr:col>
      <xdr:colOff>775017</xdr:colOff>
      <xdr:row>1032</xdr:row>
      <xdr:rowOff>291703</xdr:rowOff>
    </xdr:to>
    <xdr:pic>
      <xdr:nvPicPr>
        <xdr:cNvPr id="31" name="Picture 228" descr="maa-saraswati-1484548264.png"/>
        <xdr:cNvPicPr/>
      </xdr:nvPicPr>
      <xdr:blipFill>
        <a:blip xmlns:r="http://schemas.openxmlformats.org/officeDocument/2006/relationships" r:embed="rId1"/>
        <a:srcRect/>
        <a:stretch>
          <a:fillRect/>
        </a:stretch>
      </xdr:blipFill>
      <xdr:spPr>
        <a:xfrm>
          <a:off x="324970" y="12473268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1066</xdr:row>
      <xdr:rowOff>10604</xdr:rowOff>
    </xdr:from>
    <xdr:to>
      <xdr:col>2</xdr:col>
      <xdr:colOff>775017</xdr:colOff>
      <xdr:row>1068</xdr:row>
      <xdr:rowOff>25114</xdr:rowOff>
    </xdr:to>
    <xdr:pic>
      <xdr:nvPicPr>
        <xdr:cNvPr id="32" name="Picture 229" descr="maa-saraswati-1484548264.png"/>
        <xdr:cNvPicPr/>
      </xdr:nvPicPr>
      <xdr:blipFill>
        <a:blip xmlns:r="http://schemas.openxmlformats.org/officeDocument/2006/relationships" r:embed="rId1"/>
        <a:srcRect/>
        <a:stretch>
          <a:fillRect/>
        </a:stretch>
      </xdr:blipFill>
      <xdr:spPr>
        <a:xfrm>
          <a:off x="324970" y="13423526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1102</xdr:row>
      <xdr:rowOff>10604</xdr:rowOff>
    </xdr:from>
    <xdr:to>
      <xdr:col>2</xdr:col>
      <xdr:colOff>775017</xdr:colOff>
      <xdr:row>1103</xdr:row>
      <xdr:rowOff>291703</xdr:rowOff>
    </xdr:to>
    <xdr:pic>
      <xdr:nvPicPr>
        <xdr:cNvPr id="33" name="Picture 230" descr="maa-saraswati-1484548264.png"/>
        <xdr:cNvPicPr/>
      </xdr:nvPicPr>
      <xdr:blipFill>
        <a:blip xmlns:r="http://schemas.openxmlformats.org/officeDocument/2006/relationships" r:embed="rId1"/>
        <a:srcRect/>
        <a:stretch>
          <a:fillRect/>
        </a:stretch>
      </xdr:blipFill>
      <xdr:spPr>
        <a:xfrm>
          <a:off x="324970" y="143861120"/>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1137</xdr:row>
      <xdr:rowOff>10604</xdr:rowOff>
    </xdr:from>
    <xdr:to>
      <xdr:col>2</xdr:col>
      <xdr:colOff>775017</xdr:colOff>
      <xdr:row>1139</xdr:row>
      <xdr:rowOff>25114</xdr:rowOff>
    </xdr:to>
    <xdr:pic>
      <xdr:nvPicPr>
        <xdr:cNvPr id="34" name="Picture 231" descr="maa-saraswati-1484548264.png"/>
        <xdr:cNvPicPr/>
      </xdr:nvPicPr>
      <xdr:blipFill>
        <a:blip xmlns:r="http://schemas.openxmlformats.org/officeDocument/2006/relationships" r:embed="rId1"/>
        <a:srcRect/>
        <a:stretch>
          <a:fillRect/>
        </a:stretch>
      </xdr:blipFill>
      <xdr:spPr>
        <a:xfrm>
          <a:off x="324970" y="153363712"/>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1173</xdr:row>
      <xdr:rowOff>10604</xdr:rowOff>
    </xdr:from>
    <xdr:to>
      <xdr:col>2</xdr:col>
      <xdr:colOff>775017</xdr:colOff>
      <xdr:row>1174</xdr:row>
      <xdr:rowOff>291703</xdr:rowOff>
    </xdr:to>
    <xdr:pic>
      <xdr:nvPicPr>
        <xdr:cNvPr id="35" name="Picture 232" descr="maa-saraswati-1484548264.png"/>
        <xdr:cNvPicPr/>
      </xdr:nvPicPr>
      <xdr:blipFill>
        <a:blip xmlns:r="http://schemas.openxmlformats.org/officeDocument/2006/relationships" r:embed="rId1"/>
        <a:srcRect/>
        <a:stretch>
          <a:fillRect/>
        </a:stretch>
      </xdr:blipFill>
      <xdr:spPr>
        <a:xfrm>
          <a:off x="324970" y="16298955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1208</xdr:row>
      <xdr:rowOff>10604</xdr:rowOff>
    </xdr:from>
    <xdr:to>
      <xdr:col>2</xdr:col>
      <xdr:colOff>775017</xdr:colOff>
      <xdr:row>1210</xdr:row>
      <xdr:rowOff>25114</xdr:rowOff>
    </xdr:to>
    <xdr:pic>
      <xdr:nvPicPr>
        <xdr:cNvPr id="36" name="Picture 233" descr="maa-saraswati-1484548264.png"/>
        <xdr:cNvPicPr/>
      </xdr:nvPicPr>
      <xdr:blipFill>
        <a:blip xmlns:r="http://schemas.openxmlformats.org/officeDocument/2006/relationships" r:embed="rId1"/>
        <a:srcRect/>
        <a:stretch>
          <a:fillRect/>
        </a:stretch>
      </xdr:blipFill>
      <xdr:spPr>
        <a:xfrm>
          <a:off x="324970" y="19464618"/>
          <a:ext cx="1112184" cy="81074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1244</xdr:row>
      <xdr:rowOff>10604</xdr:rowOff>
    </xdr:from>
    <xdr:to>
      <xdr:col>2</xdr:col>
      <xdr:colOff>775017</xdr:colOff>
      <xdr:row>1245</xdr:row>
      <xdr:rowOff>291703</xdr:rowOff>
    </xdr:to>
    <xdr:pic>
      <xdr:nvPicPr>
        <xdr:cNvPr id="37" name="Picture 234" descr="maa-saraswati-1484548264.png"/>
        <xdr:cNvPicPr/>
      </xdr:nvPicPr>
      <xdr:blipFill>
        <a:blip xmlns:r="http://schemas.openxmlformats.org/officeDocument/2006/relationships" r:embed="rId1"/>
        <a:srcRect/>
        <a:stretch>
          <a:fillRect/>
        </a:stretch>
      </xdr:blipFill>
      <xdr:spPr>
        <a:xfrm>
          <a:off x="324970" y="2909047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1279</xdr:row>
      <xdr:rowOff>10604</xdr:rowOff>
    </xdr:from>
    <xdr:to>
      <xdr:col>2</xdr:col>
      <xdr:colOff>775017</xdr:colOff>
      <xdr:row>1281</xdr:row>
      <xdr:rowOff>25114</xdr:rowOff>
    </xdr:to>
    <xdr:pic>
      <xdr:nvPicPr>
        <xdr:cNvPr id="38" name="Picture 235" descr="maa-saraswati-1484548264.png"/>
        <xdr:cNvPicPr/>
      </xdr:nvPicPr>
      <xdr:blipFill>
        <a:blip xmlns:r="http://schemas.openxmlformats.org/officeDocument/2006/relationships" r:embed="rId1"/>
        <a:srcRect/>
        <a:stretch>
          <a:fillRect/>
        </a:stretch>
      </xdr:blipFill>
      <xdr:spPr>
        <a:xfrm>
          <a:off x="324970" y="3859306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1315</xdr:row>
      <xdr:rowOff>10604</xdr:rowOff>
    </xdr:from>
    <xdr:to>
      <xdr:col>2</xdr:col>
      <xdr:colOff>775017</xdr:colOff>
      <xdr:row>1316</xdr:row>
      <xdr:rowOff>291703</xdr:rowOff>
    </xdr:to>
    <xdr:pic>
      <xdr:nvPicPr>
        <xdr:cNvPr id="39" name="Picture 236" descr="maa-saraswati-1484548264.png"/>
        <xdr:cNvPicPr/>
      </xdr:nvPicPr>
      <xdr:blipFill>
        <a:blip xmlns:r="http://schemas.openxmlformats.org/officeDocument/2006/relationships" r:embed="rId1"/>
        <a:srcRect/>
        <a:stretch>
          <a:fillRect/>
        </a:stretch>
      </xdr:blipFill>
      <xdr:spPr>
        <a:xfrm>
          <a:off x="324970" y="4821891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1350</xdr:row>
      <xdr:rowOff>10604</xdr:rowOff>
    </xdr:from>
    <xdr:to>
      <xdr:col>2</xdr:col>
      <xdr:colOff>775017</xdr:colOff>
      <xdr:row>1352</xdr:row>
      <xdr:rowOff>25114</xdr:rowOff>
    </xdr:to>
    <xdr:pic>
      <xdr:nvPicPr>
        <xdr:cNvPr id="40" name="Picture 237" descr="maa-saraswati-1484548264.png"/>
        <xdr:cNvPicPr/>
      </xdr:nvPicPr>
      <xdr:blipFill>
        <a:blip xmlns:r="http://schemas.openxmlformats.org/officeDocument/2006/relationships" r:embed="rId1"/>
        <a:srcRect/>
        <a:stretch>
          <a:fillRect/>
        </a:stretch>
      </xdr:blipFill>
      <xdr:spPr>
        <a:xfrm>
          <a:off x="324970" y="57721500"/>
          <a:ext cx="1112184" cy="81074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1386</xdr:row>
      <xdr:rowOff>10604</xdr:rowOff>
    </xdr:from>
    <xdr:to>
      <xdr:col>2</xdr:col>
      <xdr:colOff>775017</xdr:colOff>
      <xdr:row>1387</xdr:row>
      <xdr:rowOff>291703</xdr:rowOff>
    </xdr:to>
    <xdr:pic>
      <xdr:nvPicPr>
        <xdr:cNvPr id="41" name="Picture 238" descr="maa-saraswati-1484548264.png"/>
        <xdr:cNvPicPr/>
      </xdr:nvPicPr>
      <xdr:blipFill>
        <a:blip xmlns:r="http://schemas.openxmlformats.org/officeDocument/2006/relationships" r:embed="rId1"/>
        <a:srcRect/>
        <a:stretch>
          <a:fillRect/>
        </a:stretch>
      </xdr:blipFill>
      <xdr:spPr>
        <a:xfrm>
          <a:off x="324970" y="67347352"/>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1421</xdr:row>
      <xdr:rowOff>10604</xdr:rowOff>
    </xdr:from>
    <xdr:to>
      <xdr:col>2</xdr:col>
      <xdr:colOff>775017</xdr:colOff>
      <xdr:row>1423</xdr:row>
      <xdr:rowOff>25114</xdr:rowOff>
    </xdr:to>
    <xdr:pic>
      <xdr:nvPicPr>
        <xdr:cNvPr id="42" name="Picture 239" descr="maa-saraswati-1484548264.png"/>
        <xdr:cNvPicPr/>
      </xdr:nvPicPr>
      <xdr:blipFill>
        <a:blip xmlns:r="http://schemas.openxmlformats.org/officeDocument/2006/relationships" r:embed="rId1"/>
        <a:srcRect/>
        <a:stretch>
          <a:fillRect/>
        </a:stretch>
      </xdr:blipFill>
      <xdr:spPr>
        <a:xfrm>
          <a:off x="324970" y="7684994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1457</xdr:row>
      <xdr:rowOff>10604</xdr:rowOff>
    </xdr:from>
    <xdr:to>
      <xdr:col>2</xdr:col>
      <xdr:colOff>775017</xdr:colOff>
      <xdr:row>1458</xdr:row>
      <xdr:rowOff>291703</xdr:rowOff>
    </xdr:to>
    <xdr:pic>
      <xdr:nvPicPr>
        <xdr:cNvPr id="43" name="Picture 240" descr="maa-saraswati-1484548264.png"/>
        <xdr:cNvPicPr/>
      </xdr:nvPicPr>
      <xdr:blipFill>
        <a:blip xmlns:r="http://schemas.openxmlformats.org/officeDocument/2006/relationships" r:embed="rId1"/>
        <a:srcRect/>
        <a:stretch>
          <a:fillRect/>
        </a:stretch>
      </xdr:blipFill>
      <xdr:spPr>
        <a:xfrm>
          <a:off x="324970" y="864757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1492</xdr:row>
      <xdr:rowOff>10604</xdr:rowOff>
    </xdr:from>
    <xdr:to>
      <xdr:col>2</xdr:col>
      <xdr:colOff>775017</xdr:colOff>
      <xdr:row>1494</xdr:row>
      <xdr:rowOff>25114</xdr:rowOff>
    </xdr:to>
    <xdr:pic>
      <xdr:nvPicPr>
        <xdr:cNvPr id="44" name="Picture 241" descr="maa-saraswati-1484548264.png"/>
        <xdr:cNvPicPr/>
      </xdr:nvPicPr>
      <xdr:blipFill>
        <a:blip xmlns:r="http://schemas.openxmlformats.org/officeDocument/2006/relationships" r:embed="rId1"/>
        <a:srcRect/>
        <a:stretch>
          <a:fillRect/>
        </a:stretch>
      </xdr:blipFill>
      <xdr:spPr>
        <a:xfrm>
          <a:off x="324970" y="9597838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1528</xdr:row>
      <xdr:rowOff>10604</xdr:rowOff>
    </xdr:from>
    <xdr:to>
      <xdr:col>2</xdr:col>
      <xdr:colOff>775017</xdr:colOff>
      <xdr:row>1529</xdr:row>
      <xdr:rowOff>291703</xdr:rowOff>
    </xdr:to>
    <xdr:pic>
      <xdr:nvPicPr>
        <xdr:cNvPr id="45" name="Picture 242" descr="maa-saraswati-1484548264.png"/>
        <xdr:cNvPicPr/>
      </xdr:nvPicPr>
      <xdr:blipFill>
        <a:blip xmlns:r="http://schemas.openxmlformats.org/officeDocument/2006/relationships" r:embed="rId1"/>
        <a:srcRect/>
        <a:stretch>
          <a:fillRect/>
        </a:stretch>
      </xdr:blipFill>
      <xdr:spPr>
        <a:xfrm>
          <a:off x="324970" y="10560424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1563</xdr:row>
      <xdr:rowOff>10604</xdr:rowOff>
    </xdr:from>
    <xdr:to>
      <xdr:col>2</xdr:col>
      <xdr:colOff>775017</xdr:colOff>
      <xdr:row>1565</xdr:row>
      <xdr:rowOff>25114</xdr:rowOff>
    </xdr:to>
    <xdr:pic>
      <xdr:nvPicPr>
        <xdr:cNvPr id="46" name="Picture 243" descr="maa-saraswati-1484548264.png"/>
        <xdr:cNvPicPr/>
      </xdr:nvPicPr>
      <xdr:blipFill>
        <a:blip xmlns:r="http://schemas.openxmlformats.org/officeDocument/2006/relationships" r:embed="rId1"/>
        <a:srcRect/>
        <a:stretch>
          <a:fillRect/>
        </a:stretch>
      </xdr:blipFill>
      <xdr:spPr>
        <a:xfrm>
          <a:off x="324970" y="115106824"/>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1599</xdr:row>
      <xdr:rowOff>10604</xdr:rowOff>
    </xdr:from>
    <xdr:to>
      <xdr:col>2</xdr:col>
      <xdr:colOff>775017</xdr:colOff>
      <xdr:row>1600</xdr:row>
      <xdr:rowOff>291703</xdr:rowOff>
    </xdr:to>
    <xdr:pic>
      <xdr:nvPicPr>
        <xdr:cNvPr id="47" name="Picture 244" descr="maa-saraswati-1484548264.png"/>
        <xdr:cNvPicPr/>
      </xdr:nvPicPr>
      <xdr:blipFill>
        <a:blip xmlns:r="http://schemas.openxmlformats.org/officeDocument/2006/relationships" r:embed="rId1"/>
        <a:srcRect/>
        <a:stretch>
          <a:fillRect/>
        </a:stretch>
      </xdr:blipFill>
      <xdr:spPr>
        <a:xfrm>
          <a:off x="324970" y="124732680"/>
          <a:ext cx="1112184" cy="810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1634</xdr:row>
      <xdr:rowOff>10604</xdr:rowOff>
    </xdr:from>
    <xdr:to>
      <xdr:col>2</xdr:col>
      <xdr:colOff>775017</xdr:colOff>
      <xdr:row>1636</xdr:row>
      <xdr:rowOff>25114</xdr:rowOff>
    </xdr:to>
    <xdr:pic>
      <xdr:nvPicPr>
        <xdr:cNvPr id="48" name="Picture 245" descr="maa-saraswati-1484548264.png"/>
        <xdr:cNvPicPr/>
      </xdr:nvPicPr>
      <xdr:blipFill>
        <a:blip xmlns:r="http://schemas.openxmlformats.org/officeDocument/2006/relationships" r:embed="rId1"/>
        <a:srcRect/>
        <a:stretch>
          <a:fillRect/>
        </a:stretch>
      </xdr:blipFill>
      <xdr:spPr>
        <a:xfrm>
          <a:off x="324970" y="13423526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1670</xdr:row>
      <xdr:rowOff>10604</xdr:rowOff>
    </xdr:from>
    <xdr:to>
      <xdr:col>2</xdr:col>
      <xdr:colOff>775017</xdr:colOff>
      <xdr:row>1671</xdr:row>
      <xdr:rowOff>291703</xdr:rowOff>
    </xdr:to>
    <xdr:pic>
      <xdr:nvPicPr>
        <xdr:cNvPr id="49" name="Picture 246" descr="maa-saraswati-1484548264.png"/>
        <xdr:cNvPicPr/>
      </xdr:nvPicPr>
      <xdr:blipFill>
        <a:blip xmlns:r="http://schemas.openxmlformats.org/officeDocument/2006/relationships" r:embed="rId1"/>
        <a:srcRect/>
        <a:stretch>
          <a:fillRect/>
        </a:stretch>
      </xdr:blipFill>
      <xdr:spPr>
        <a:xfrm>
          <a:off x="324970" y="143861120"/>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1705</xdr:row>
      <xdr:rowOff>10604</xdr:rowOff>
    </xdr:from>
    <xdr:to>
      <xdr:col>2</xdr:col>
      <xdr:colOff>775017</xdr:colOff>
      <xdr:row>1707</xdr:row>
      <xdr:rowOff>25114</xdr:rowOff>
    </xdr:to>
    <xdr:pic>
      <xdr:nvPicPr>
        <xdr:cNvPr id="50" name="Picture 247" descr="maa-saraswati-1484548264.png"/>
        <xdr:cNvPicPr/>
      </xdr:nvPicPr>
      <xdr:blipFill>
        <a:blip xmlns:r="http://schemas.openxmlformats.org/officeDocument/2006/relationships" r:embed="rId1"/>
        <a:srcRect/>
        <a:stretch>
          <a:fillRect/>
        </a:stretch>
      </xdr:blipFill>
      <xdr:spPr>
        <a:xfrm>
          <a:off x="324970" y="153363712"/>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1741</xdr:row>
      <xdr:rowOff>10604</xdr:rowOff>
    </xdr:from>
    <xdr:to>
      <xdr:col>2</xdr:col>
      <xdr:colOff>775017</xdr:colOff>
      <xdr:row>1742</xdr:row>
      <xdr:rowOff>291703</xdr:rowOff>
    </xdr:to>
    <xdr:pic>
      <xdr:nvPicPr>
        <xdr:cNvPr id="51" name="Picture 248" descr="maa-saraswati-1484548264.png"/>
        <xdr:cNvPicPr/>
      </xdr:nvPicPr>
      <xdr:blipFill>
        <a:blip xmlns:r="http://schemas.openxmlformats.org/officeDocument/2006/relationships" r:embed="rId1"/>
        <a:srcRect/>
        <a:stretch>
          <a:fillRect/>
        </a:stretch>
      </xdr:blipFill>
      <xdr:spPr>
        <a:xfrm>
          <a:off x="324970" y="16298955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1776</xdr:row>
      <xdr:rowOff>10604</xdr:rowOff>
    </xdr:from>
    <xdr:to>
      <xdr:col>2</xdr:col>
      <xdr:colOff>775017</xdr:colOff>
      <xdr:row>1778</xdr:row>
      <xdr:rowOff>25114</xdr:rowOff>
    </xdr:to>
    <xdr:pic>
      <xdr:nvPicPr>
        <xdr:cNvPr id="52" name="Picture 249" descr="maa-saraswati-1484548264.png"/>
        <xdr:cNvPicPr/>
      </xdr:nvPicPr>
      <xdr:blipFill>
        <a:blip xmlns:r="http://schemas.openxmlformats.org/officeDocument/2006/relationships" r:embed="rId1"/>
        <a:srcRect/>
        <a:stretch>
          <a:fillRect/>
        </a:stretch>
      </xdr:blipFill>
      <xdr:spPr>
        <a:xfrm>
          <a:off x="324970" y="17249214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1812</xdr:row>
      <xdr:rowOff>10604</xdr:rowOff>
    </xdr:from>
    <xdr:to>
      <xdr:col>2</xdr:col>
      <xdr:colOff>775017</xdr:colOff>
      <xdr:row>1813</xdr:row>
      <xdr:rowOff>291703</xdr:rowOff>
    </xdr:to>
    <xdr:pic>
      <xdr:nvPicPr>
        <xdr:cNvPr id="53" name="Picture 250" descr="maa-saraswati-1484548264.png"/>
        <xdr:cNvPicPr/>
      </xdr:nvPicPr>
      <xdr:blipFill>
        <a:blip xmlns:r="http://schemas.openxmlformats.org/officeDocument/2006/relationships" r:embed="rId1"/>
        <a:srcRect/>
        <a:stretch>
          <a:fillRect/>
        </a:stretch>
      </xdr:blipFill>
      <xdr:spPr>
        <a:xfrm>
          <a:off x="324970" y="18211800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1847</xdr:row>
      <xdr:rowOff>10604</xdr:rowOff>
    </xdr:from>
    <xdr:to>
      <xdr:col>2</xdr:col>
      <xdr:colOff>775017</xdr:colOff>
      <xdr:row>1849</xdr:row>
      <xdr:rowOff>25114</xdr:rowOff>
    </xdr:to>
    <xdr:pic>
      <xdr:nvPicPr>
        <xdr:cNvPr id="54" name="Picture 251" descr="maa-saraswati-1484548264.png"/>
        <xdr:cNvPicPr/>
      </xdr:nvPicPr>
      <xdr:blipFill>
        <a:blip xmlns:r="http://schemas.openxmlformats.org/officeDocument/2006/relationships" r:embed="rId1"/>
        <a:srcRect/>
        <a:stretch>
          <a:fillRect/>
        </a:stretch>
      </xdr:blipFill>
      <xdr:spPr>
        <a:xfrm>
          <a:off x="324970" y="191620592"/>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1883</xdr:row>
      <xdr:rowOff>10604</xdr:rowOff>
    </xdr:from>
    <xdr:to>
      <xdr:col>2</xdr:col>
      <xdr:colOff>775017</xdr:colOff>
      <xdr:row>1884</xdr:row>
      <xdr:rowOff>291703</xdr:rowOff>
    </xdr:to>
    <xdr:pic>
      <xdr:nvPicPr>
        <xdr:cNvPr id="55" name="Picture 252" descr="maa-saraswati-1484548264.png"/>
        <xdr:cNvPicPr/>
      </xdr:nvPicPr>
      <xdr:blipFill>
        <a:blip xmlns:r="http://schemas.openxmlformats.org/officeDocument/2006/relationships" r:embed="rId1"/>
        <a:srcRect/>
        <a:stretch>
          <a:fillRect/>
        </a:stretch>
      </xdr:blipFill>
      <xdr:spPr>
        <a:xfrm>
          <a:off x="324970" y="201246448"/>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1918</xdr:row>
      <xdr:rowOff>10604</xdr:rowOff>
    </xdr:from>
    <xdr:to>
      <xdr:col>2</xdr:col>
      <xdr:colOff>775017</xdr:colOff>
      <xdr:row>1920</xdr:row>
      <xdr:rowOff>25114</xdr:rowOff>
    </xdr:to>
    <xdr:pic>
      <xdr:nvPicPr>
        <xdr:cNvPr id="56" name="Picture 253" descr="maa-saraswati-1484548264.png"/>
        <xdr:cNvPicPr/>
      </xdr:nvPicPr>
      <xdr:blipFill>
        <a:blip xmlns:r="http://schemas.openxmlformats.org/officeDocument/2006/relationships" r:embed="rId1"/>
        <a:srcRect/>
        <a:stretch>
          <a:fillRect/>
        </a:stretch>
      </xdr:blipFill>
      <xdr:spPr>
        <a:xfrm>
          <a:off x="324970" y="21074902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1954</xdr:row>
      <xdr:rowOff>10604</xdr:rowOff>
    </xdr:from>
    <xdr:to>
      <xdr:col>2</xdr:col>
      <xdr:colOff>775017</xdr:colOff>
      <xdr:row>1955</xdr:row>
      <xdr:rowOff>291703</xdr:rowOff>
    </xdr:to>
    <xdr:pic>
      <xdr:nvPicPr>
        <xdr:cNvPr id="57" name="Picture 254" descr="maa-saraswati-1484548264.png"/>
        <xdr:cNvPicPr/>
      </xdr:nvPicPr>
      <xdr:blipFill>
        <a:blip xmlns:r="http://schemas.openxmlformats.org/officeDocument/2006/relationships" r:embed="rId1"/>
        <a:srcRect/>
        <a:stretch>
          <a:fillRect/>
        </a:stretch>
      </xdr:blipFill>
      <xdr:spPr>
        <a:xfrm>
          <a:off x="324970" y="22037488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1989</xdr:row>
      <xdr:rowOff>10604</xdr:rowOff>
    </xdr:from>
    <xdr:to>
      <xdr:col>2</xdr:col>
      <xdr:colOff>775017</xdr:colOff>
      <xdr:row>1991</xdr:row>
      <xdr:rowOff>25114</xdr:rowOff>
    </xdr:to>
    <xdr:pic>
      <xdr:nvPicPr>
        <xdr:cNvPr id="58" name="Picture 255" descr="maa-saraswati-1484548264.png"/>
        <xdr:cNvPicPr/>
      </xdr:nvPicPr>
      <xdr:blipFill>
        <a:blip xmlns:r="http://schemas.openxmlformats.org/officeDocument/2006/relationships" r:embed="rId1"/>
        <a:srcRect/>
        <a:stretch>
          <a:fillRect/>
        </a:stretch>
      </xdr:blipFill>
      <xdr:spPr>
        <a:xfrm>
          <a:off x="324970" y="22987747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2025</xdr:row>
      <xdr:rowOff>10604</xdr:rowOff>
    </xdr:from>
    <xdr:to>
      <xdr:col>2</xdr:col>
      <xdr:colOff>775017</xdr:colOff>
      <xdr:row>2026</xdr:row>
      <xdr:rowOff>291703</xdr:rowOff>
    </xdr:to>
    <xdr:pic>
      <xdr:nvPicPr>
        <xdr:cNvPr id="59" name="Picture 256" descr="maa-saraswati-1484548264.png"/>
        <xdr:cNvPicPr/>
      </xdr:nvPicPr>
      <xdr:blipFill>
        <a:blip xmlns:r="http://schemas.openxmlformats.org/officeDocument/2006/relationships" r:embed="rId1"/>
        <a:srcRect/>
        <a:stretch>
          <a:fillRect/>
        </a:stretch>
      </xdr:blipFill>
      <xdr:spPr>
        <a:xfrm>
          <a:off x="324970" y="239503328"/>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2060</xdr:row>
      <xdr:rowOff>10604</xdr:rowOff>
    </xdr:from>
    <xdr:to>
      <xdr:col>2</xdr:col>
      <xdr:colOff>775017</xdr:colOff>
      <xdr:row>2062</xdr:row>
      <xdr:rowOff>25114</xdr:rowOff>
    </xdr:to>
    <xdr:pic>
      <xdr:nvPicPr>
        <xdr:cNvPr id="60" name="Picture 257" descr="maa-saraswati-1484548264.png"/>
        <xdr:cNvPicPr/>
      </xdr:nvPicPr>
      <xdr:blipFill>
        <a:blip xmlns:r="http://schemas.openxmlformats.org/officeDocument/2006/relationships" r:embed="rId1"/>
        <a:srcRect/>
        <a:stretch>
          <a:fillRect/>
        </a:stretch>
      </xdr:blipFill>
      <xdr:spPr>
        <a:xfrm>
          <a:off x="324970" y="249005920"/>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2096</xdr:row>
      <xdr:rowOff>10604</xdr:rowOff>
    </xdr:from>
    <xdr:to>
      <xdr:col>2</xdr:col>
      <xdr:colOff>775017</xdr:colOff>
      <xdr:row>2097</xdr:row>
      <xdr:rowOff>291703</xdr:rowOff>
    </xdr:to>
    <xdr:pic>
      <xdr:nvPicPr>
        <xdr:cNvPr id="61" name="Picture 258" descr="maa-saraswati-1484548264.png"/>
        <xdr:cNvPicPr/>
      </xdr:nvPicPr>
      <xdr:blipFill>
        <a:blip xmlns:r="http://schemas.openxmlformats.org/officeDocument/2006/relationships" r:embed="rId1"/>
        <a:srcRect/>
        <a:stretch>
          <a:fillRect/>
        </a:stretch>
      </xdr:blipFill>
      <xdr:spPr>
        <a:xfrm>
          <a:off x="324970" y="25863176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2131</xdr:row>
      <xdr:rowOff>10604</xdr:rowOff>
    </xdr:from>
    <xdr:to>
      <xdr:col>2</xdr:col>
      <xdr:colOff>775017</xdr:colOff>
      <xdr:row>2133</xdr:row>
      <xdr:rowOff>25114</xdr:rowOff>
    </xdr:to>
    <xdr:pic>
      <xdr:nvPicPr>
        <xdr:cNvPr id="62" name="Picture 259" descr="maa-saraswati-1484548264.png"/>
        <xdr:cNvPicPr/>
      </xdr:nvPicPr>
      <xdr:blipFill>
        <a:blip xmlns:r="http://schemas.openxmlformats.org/officeDocument/2006/relationships" r:embed="rId1"/>
        <a:srcRect/>
        <a:stretch>
          <a:fillRect/>
        </a:stretch>
      </xdr:blipFill>
      <xdr:spPr>
        <a:xfrm>
          <a:off x="324970" y="268134352"/>
          <a:ext cx="1112184" cy="81073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2167</xdr:row>
      <xdr:rowOff>10604</xdr:rowOff>
    </xdr:from>
    <xdr:to>
      <xdr:col>2</xdr:col>
      <xdr:colOff>775017</xdr:colOff>
      <xdr:row>2168</xdr:row>
      <xdr:rowOff>291703</xdr:rowOff>
    </xdr:to>
    <xdr:pic>
      <xdr:nvPicPr>
        <xdr:cNvPr id="63" name="Picture 260" descr="maa-saraswati-1484548264.png"/>
        <xdr:cNvPicPr/>
      </xdr:nvPicPr>
      <xdr:blipFill>
        <a:blip xmlns:r="http://schemas.openxmlformats.org/officeDocument/2006/relationships" r:embed="rId1"/>
        <a:srcRect/>
        <a:stretch>
          <a:fillRect/>
        </a:stretch>
      </xdr:blipFill>
      <xdr:spPr>
        <a:xfrm>
          <a:off x="324970" y="2777601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2202</xdr:row>
      <xdr:rowOff>10604</xdr:rowOff>
    </xdr:from>
    <xdr:to>
      <xdr:col>2</xdr:col>
      <xdr:colOff>775017</xdr:colOff>
      <xdr:row>2204</xdr:row>
      <xdr:rowOff>25114</xdr:rowOff>
    </xdr:to>
    <xdr:pic>
      <xdr:nvPicPr>
        <xdr:cNvPr id="64" name="Picture 261" descr="maa-saraswati-1484548264.png"/>
        <xdr:cNvPicPr/>
      </xdr:nvPicPr>
      <xdr:blipFill>
        <a:blip xmlns:r="http://schemas.openxmlformats.org/officeDocument/2006/relationships" r:embed="rId1"/>
        <a:srcRect/>
        <a:stretch>
          <a:fillRect/>
        </a:stretch>
      </xdr:blipFill>
      <xdr:spPr>
        <a:xfrm>
          <a:off x="324970" y="28726278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2238</xdr:row>
      <xdr:rowOff>10604</xdr:rowOff>
    </xdr:from>
    <xdr:to>
      <xdr:col>2</xdr:col>
      <xdr:colOff>775017</xdr:colOff>
      <xdr:row>2239</xdr:row>
      <xdr:rowOff>291703</xdr:rowOff>
    </xdr:to>
    <xdr:pic>
      <xdr:nvPicPr>
        <xdr:cNvPr id="65" name="Picture 262" descr="maa-saraswati-1484548264.png"/>
        <xdr:cNvPicPr/>
      </xdr:nvPicPr>
      <xdr:blipFill>
        <a:blip xmlns:r="http://schemas.openxmlformats.org/officeDocument/2006/relationships" r:embed="rId1"/>
        <a:srcRect/>
        <a:stretch>
          <a:fillRect/>
        </a:stretch>
      </xdr:blipFill>
      <xdr:spPr>
        <a:xfrm>
          <a:off x="324970" y="29688864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2273</xdr:row>
      <xdr:rowOff>10604</xdr:rowOff>
    </xdr:from>
    <xdr:to>
      <xdr:col>2</xdr:col>
      <xdr:colOff>775017</xdr:colOff>
      <xdr:row>2275</xdr:row>
      <xdr:rowOff>25114</xdr:rowOff>
    </xdr:to>
    <xdr:pic>
      <xdr:nvPicPr>
        <xdr:cNvPr id="66" name="Picture 263" descr="maa-saraswati-1484548264.png"/>
        <xdr:cNvPicPr/>
      </xdr:nvPicPr>
      <xdr:blipFill>
        <a:blip xmlns:r="http://schemas.openxmlformats.org/officeDocument/2006/relationships" r:embed="rId1"/>
        <a:srcRect/>
        <a:stretch>
          <a:fillRect/>
        </a:stretch>
      </xdr:blipFill>
      <xdr:spPr>
        <a:xfrm>
          <a:off x="324970" y="30639123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2309</xdr:row>
      <xdr:rowOff>10604</xdr:rowOff>
    </xdr:from>
    <xdr:to>
      <xdr:col>2</xdr:col>
      <xdr:colOff>775017</xdr:colOff>
      <xdr:row>2310</xdr:row>
      <xdr:rowOff>291703</xdr:rowOff>
    </xdr:to>
    <xdr:pic>
      <xdr:nvPicPr>
        <xdr:cNvPr id="67" name="Picture 264" descr="maa-saraswati-1484548264.png"/>
        <xdr:cNvPicPr/>
      </xdr:nvPicPr>
      <xdr:blipFill>
        <a:blip xmlns:r="http://schemas.openxmlformats.org/officeDocument/2006/relationships" r:embed="rId1"/>
        <a:srcRect/>
        <a:stretch>
          <a:fillRect/>
        </a:stretch>
      </xdr:blipFill>
      <xdr:spPr>
        <a:xfrm>
          <a:off x="324970" y="31601708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2344</xdr:row>
      <xdr:rowOff>10604</xdr:rowOff>
    </xdr:from>
    <xdr:to>
      <xdr:col>2</xdr:col>
      <xdr:colOff>775017</xdr:colOff>
      <xdr:row>2346</xdr:row>
      <xdr:rowOff>25114</xdr:rowOff>
    </xdr:to>
    <xdr:pic>
      <xdr:nvPicPr>
        <xdr:cNvPr id="68" name="Picture 265" descr="maa-saraswati-1484548264.png"/>
        <xdr:cNvPicPr/>
      </xdr:nvPicPr>
      <xdr:blipFill>
        <a:blip xmlns:r="http://schemas.openxmlformats.org/officeDocument/2006/relationships" r:embed="rId1"/>
        <a:srcRect/>
        <a:stretch>
          <a:fillRect/>
        </a:stretch>
      </xdr:blipFill>
      <xdr:spPr>
        <a:xfrm>
          <a:off x="324970" y="30639123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2380</xdr:row>
      <xdr:rowOff>10604</xdr:rowOff>
    </xdr:from>
    <xdr:to>
      <xdr:col>2</xdr:col>
      <xdr:colOff>775017</xdr:colOff>
      <xdr:row>2381</xdr:row>
      <xdr:rowOff>291703</xdr:rowOff>
    </xdr:to>
    <xdr:pic>
      <xdr:nvPicPr>
        <xdr:cNvPr id="69" name="Picture 266" descr="maa-saraswati-1484548264.png"/>
        <xdr:cNvPicPr/>
      </xdr:nvPicPr>
      <xdr:blipFill>
        <a:blip xmlns:r="http://schemas.openxmlformats.org/officeDocument/2006/relationships" r:embed="rId1"/>
        <a:srcRect/>
        <a:stretch>
          <a:fillRect/>
        </a:stretch>
      </xdr:blipFill>
      <xdr:spPr>
        <a:xfrm>
          <a:off x="324970" y="31601708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2415</xdr:row>
      <xdr:rowOff>10604</xdr:rowOff>
    </xdr:from>
    <xdr:to>
      <xdr:col>2</xdr:col>
      <xdr:colOff>775017</xdr:colOff>
      <xdr:row>2417</xdr:row>
      <xdr:rowOff>25114</xdr:rowOff>
    </xdr:to>
    <xdr:pic>
      <xdr:nvPicPr>
        <xdr:cNvPr id="70" name="Picture 267" descr="maa-saraswati-1484548264.png"/>
        <xdr:cNvPicPr/>
      </xdr:nvPicPr>
      <xdr:blipFill>
        <a:blip xmlns:r="http://schemas.openxmlformats.org/officeDocument/2006/relationships" r:embed="rId1"/>
        <a:srcRect/>
        <a:stretch>
          <a:fillRect/>
        </a:stretch>
      </xdr:blipFill>
      <xdr:spPr>
        <a:xfrm>
          <a:off x="324970" y="32551968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2451</xdr:row>
      <xdr:rowOff>10604</xdr:rowOff>
    </xdr:from>
    <xdr:to>
      <xdr:col>2</xdr:col>
      <xdr:colOff>775017</xdr:colOff>
      <xdr:row>2452</xdr:row>
      <xdr:rowOff>291703</xdr:rowOff>
    </xdr:to>
    <xdr:pic>
      <xdr:nvPicPr>
        <xdr:cNvPr id="71" name="Picture 268" descr="maa-saraswati-1484548264.png"/>
        <xdr:cNvPicPr/>
      </xdr:nvPicPr>
      <xdr:blipFill>
        <a:blip xmlns:r="http://schemas.openxmlformats.org/officeDocument/2006/relationships" r:embed="rId1"/>
        <a:srcRect/>
        <a:stretch>
          <a:fillRect/>
        </a:stretch>
      </xdr:blipFill>
      <xdr:spPr>
        <a:xfrm>
          <a:off x="324970" y="335145536"/>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2486</xdr:row>
      <xdr:rowOff>10604</xdr:rowOff>
    </xdr:from>
    <xdr:to>
      <xdr:col>2</xdr:col>
      <xdr:colOff>775017</xdr:colOff>
      <xdr:row>2488</xdr:row>
      <xdr:rowOff>25114</xdr:rowOff>
    </xdr:to>
    <xdr:pic>
      <xdr:nvPicPr>
        <xdr:cNvPr id="72" name="Picture 269" descr="maa-saraswati-1484548264.png"/>
        <xdr:cNvPicPr/>
      </xdr:nvPicPr>
      <xdr:blipFill>
        <a:blip xmlns:r="http://schemas.openxmlformats.org/officeDocument/2006/relationships" r:embed="rId1"/>
        <a:srcRect/>
        <a:stretch>
          <a:fillRect/>
        </a:stretch>
      </xdr:blipFill>
      <xdr:spPr>
        <a:xfrm>
          <a:off x="324970" y="34464812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2522</xdr:row>
      <xdr:rowOff>10604</xdr:rowOff>
    </xdr:from>
    <xdr:to>
      <xdr:col>2</xdr:col>
      <xdr:colOff>775017</xdr:colOff>
      <xdr:row>2523</xdr:row>
      <xdr:rowOff>291703</xdr:rowOff>
    </xdr:to>
    <xdr:pic>
      <xdr:nvPicPr>
        <xdr:cNvPr id="73" name="Picture 270" descr="maa-saraswati-1484548264.png"/>
        <xdr:cNvPicPr/>
      </xdr:nvPicPr>
      <xdr:blipFill>
        <a:blip xmlns:r="http://schemas.openxmlformats.org/officeDocument/2006/relationships" r:embed="rId1"/>
        <a:srcRect/>
        <a:stretch>
          <a:fillRect/>
        </a:stretch>
      </xdr:blipFill>
      <xdr:spPr>
        <a:xfrm>
          <a:off x="324970" y="354273984"/>
          <a:ext cx="1112184" cy="81072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2557</xdr:row>
      <xdr:rowOff>10604</xdr:rowOff>
    </xdr:from>
    <xdr:to>
      <xdr:col>2</xdr:col>
      <xdr:colOff>775017</xdr:colOff>
      <xdr:row>2559</xdr:row>
      <xdr:rowOff>25114</xdr:rowOff>
    </xdr:to>
    <xdr:pic>
      <xdr:nvPicPr>
        <xdr:cNvPr id="74" name="Picture 271" descr="maa-saraswati-1484548264.png"/>
        <xdr:cNvPicPr/>
      </xdr:nvPicPr>
      <xdr:blipFill>
        <a:blip xmlns:r="http://schemas.openxmlformats.org/officeDocument/2006/relationships" r:embed="rId1"/>
        <a:srcRect/>
        <a:stretch>
          <a:fillRect/>
        </a:stretch>
      </xdr:blipFill>
      <xdr:spPr>
        <a:xfrm>
          <a:off x="324970" y="36377654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2593</xdr:row>
      <xdr:rowOff>10604</xdr:rowOff>
    </xdr:from>
    <xdr:to>
      <xdr:col>2</xdr:col>
      <xdr:colOff>775017</xdr:colOff>
      <xdr:row>2594</xdr:row>
      <xdr:rowOff>291703</xdr:rowOff>
    </xdr:to>
    <xdr:pic>
      <xdr:nvPicPr>
        <xdr:cNvPr id="75" name="Picture 272" descr="maa-saraswati-1484548264.png"/>
        <xdr:cNvPicPr/>
      </xdr:nvPicPr>
      <xdr:blipFill>
        <a:blip xmlns:r="http://schemas.openxmlformats.org/officeDocument/2006/relationships" r:embed="rId1"/>
        <a:srcRect/>
        <a:stretch>
          <a:fillRect/>
        </a:stretch>
      </xdr:blipFill>
      <xdr:spPr>
        <a:xfrm>
          <a:off x="324970" y="37340240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2628</xdr:row>
      <xdr:rowOff>10604</xdr:rowOff>
    </xdr:from>
    <xdr:to>
      <xdr:col>2</xdr:col>
      <xdr:colOff>775017</xdr:colOff>
      <xdr:row>2630</xdr:row>
      <xdr:rowOff>25114</xdr:rowOff>
    </xdr:to>
    <xdr:pic>
      <xdr:nvPicPr>
        <xdr:cNvPr id="76" name="Picture 273" descr="maa-saraswati-1484548264.png"/>
        <xdr:cNvPicPr/>
      </xdr:nvPicPr>
      <xdr:blipFill>
        <a:blip xmlns:r="http://schemas.openxmlformats.org/officeDocument/2006/relationships" r:embed="rId1"/>
        <a:srcRect/>
        <a:stretch>
          <a:fillRect/>
        </a:stretch>
      </xdr:blipFill>
      <xdr:spPr>
        <a:xfrm>
          <a:off x="324970" y="3829049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2664</xdr:row>
      <xdr:rowOff>10604</xdr:rowOff>
    </xdr:from>
    <xdr:to>
      <xdr:col>2</xdr:col>
      <xdr:colOff>775017</xdr:colOff>
      <xdr:row>2665</xdr:row>
      <xdr:rowOff>291703</xdr:rowOff>
    </xdr:to>
    <xdr:pic>
      <xdr:nvPicPr>
        <xdr:cNvPr id="77" name="Picture 274" descr="maa-saraswati-1484548264.png"/>
        <xdr:cNvPicPr/>
      </xdr:nvPicPr>
      <xdr:blipFill>
        <a:blip xmlns:r="http://schemas.openxmlformats.org/officeDocument/2006/relationships" r:embed="rId1"/>
        <a:srcRect/>
        <a:stretch>
          <a:fillRect/>
        </a:stretch>
      </xdr:blipFill>
      <xdr:spPr>
        <a:xfrm>
          <a:off x="324970" y="39253084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2699</xdr:row>
      <xdr:rowOff>10604</xdr:rowOff>
    </xdr:from>
    <xdr:to>
      <xdr:col>2</xdr:col>
      <xdr:colOff>775017</xdr:colOff>
      <xdr:row>2701</xdr:row>
      <xdr:rowOff>25114</xdr:rowOff>
    </xdr:to>
    <xdr:pic>
      <xdr:nvPicPr>
        <xdr:cNvPr id="78" name="Picture 275" descr="maa-saraswati-1484548264.png"/>
        <xdr:cNvPicPr/>
      </xdr:nvPicPr>
      <xdr:blipFill>
        <a:blip xmlns:r="http://schemas.openxmlformats.org/officeDocument/2006/relationships" r:embed="rId1"/>
        <a:srcRect/>
        <a:stretch>
          <a:fillRect/>
        </a:stretch>
      </xdr:blipFill>
      <xdr:spPr>
        <a:xfrm>
          <a:off x="324970" y="40203344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2735</xdr:row>
      <xdr:rowOff>10604</xdr:rowOff>
    </xdr:from>
    <xdr:to>
      <xdr:col>2</xdr:col>
      <xdr:colOff>775017</xdr:colOff>
      <xdr:row>2736</xdr:row>
      <xdr:rowOff>291703</xdr:rowOff>
    </xdr:to>
    <xdr:pic>
      <xdr:nvPicPr>
        <xdr:cNvPr id="79" name="Picture 276" descr="maa-saraswati-1484548264.png"/>
        <xdr:cNvPicPr/>
      </xdr:nvPicPr>
      <xdr:blipFill>
        <a:blip xmlns:r="http://schemas.openxmlformats.org/officeDocument/2006/relationships" r:embed="rId1"/>
        <a:srcRect/>
        <a:stretch>
          <a:fillRect/>
        </a:stretch>
      </xdr:blipFill>
      <xdr:spPr>
        <a:xfrm>
          <a:off x="324970" y="411659296"/>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2770</xdr:row>
      <xdr:rowOff>10604</xdr:rowOff>
    </xdr:from>
    <xdr:to>
      <xdr:col>2</xdr:col>
      <xdr:colOff>775017</xdr:colOff>
      <xdr:row>2772</xdr:row>
      <xdr:rowOff>25114</xdr:rowOff>
    </xdr:to>
    <xdr:pic>
      <xdr:nvPicPr>
        <xdr:cNvPr id="80" name="Picture 277" descr="maa-saraswati-1484548264.png"/>
        <xdr:cNvPicPr/>
      </xdr:nvPicPr>
      <xdr:blipFill>
        <a:blip xmlns:r="http://schemas.openxmlformats.org/officeDocument/2006/relationships" r:embed="rId1"/>
        <a:srcRect/>
        <a:stretch>
          <a:fillRect/>
        </a:stretch>
      </xdr:blipFill>
      <xdr:spPr>
        <a:xfrm>
          <a:off x="324970" y="42116188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2806</xdr:row>
      <xdr:rowOff>10604</xdr:rowOff>
    </xdr:from>
    <xdr:to>
      <xdr:col>2</xdr:col>
      <xdr:colOff>775017</xdr:colOff>
      <xdr:row>2807</xdr:row>
      <xdr:rowOff>291703</xdr:rowOff>
    </xdr:to>
    <xdr:pic>
      <xdr:nvPicPr>
        <xdr:cNvPr id="81" name="Picture 278" descr="maa-saraswati-1484548264.png"/>
        <xdr:cNvPicPr/>
      </xdr:nvPicPr>
      <xdr:blipFill>
        <a:blip xmlns:r="http://schemas.openxmlformats.org/officeDocument/2006/relationships" r:embed="rId1"/>
        <a:srcRect/>
        <a:stretch>
          <a:fillRect/>
        </a:stretch>
      </xdr:blipFill>
      <xdr:spPr>
        <a:xfrm>
          <a:off x="324970" y="43078774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2841</xdr:row>
      <xdr:rowOff>10604</xdr:rowOff>
    </xdr:from>
    <xdr:to>
      <xdr:col>2</xdr:col>
      <xdr:colOff>775017</xdr:colOff>
      <xdr:row>2843</xdr:row>
      <xdr:rowOff>25114</xdr:rowOff>
    </xdr:to>
    <xdr:pic>
      <xdr:nvPicPr>
        <xdr:cNvPr id="82" name="Picture 279" descr="maa-saraswati-1484548264.png"/>
        <xdr:cNvPicPr/>
      </xdr:nvPicPr>
      <xdr:blipFill>
        <a:blip xmlns:r="http://schemas.openxmlformats.org/officeDocument/2006/relationships" r:embed="rId1"/>
        <a:srcRect/>
        <a:stretch>
          <a:fillRect/>
        </a:stretch>
      </xdr:blipFill>
      <xdr:spPr>
        <a:xfrm>
          <a:off x="324970" y="440290336"/>
          <a:ext cx="1112184" cy="81072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2877</xdr:row>
      <xdr:rowOff>10604</xdr:rowOff>
    </xdr:from>
    <xdr:to>
      <xdr:col>2</xdr:col>
      <xdr:colOff>775017</xdr:colOff>
      <xdr:row>2878</xdr:row>
      <xdr:rowOff>291703</xdr:rowOff>
    </xdr:to>
    <xdr:pic>
      <xdr:nvPicPr>
        <xdr:cNvPr id="83" name="Picture 280" descr="maa-saraswati-1484548264.png"/>
        <xdr:cNvPicPr/>
      </xdr:nvPicPr>
      <xdr:blipFill>
        <a:blip xmlns:r="http://schemas.openxmlformats.org/officeDocument/2006/relationships" r:embed="rId1"/>
        <a:srcRect/>
        <a:stretch>
          <a:fillRect/>
        </a:stretch>
      </xdr:blipFill>
      <xdr:spPr>
        <a:xfrm>
          <a:off x="324970" y="449916192"/>
          <a:ext cx="1112184" cy="81072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2912</xdr:row>
      <xdr:rowOff>10604</xdr:rowOff>
    </xdr:from>
    <xdr:to>
      <xdr:col>2</xdr:col>
      <xdr:colOff>775017</xdr:colOff>
      <xdr:row>2914</xdr:row>
      <xdr:rowOff>25114</xdr:rowOff>
    </xdr:to>
    <xdr:pic>
      <xdr:nvPicPr>
        <xdr:cNvPr id="84" name="Picture 281" descr="maa-saraswati-1484548264.png"/>
        <xdr:cNvPicPr/>
      </xdr:nvPicPr>
      <xdr:blipFill>
        <a:blip xmlns:r="http://schemas.openxmlformats.org/officeDocument/2006/relationships" r:embed="rId1"/>
        <a:srcRect/>
        <a:stretch>
          <a:fillRect/>
        </a:stretch>
      </xdr:blipFill>
      <xdr:spPr>
        <a:xfrm>
          <a:off x="324970" y="45941875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2948</xdr:row>
      <xdr:rowOff>10604</xdr:rowOff>
    </xdr:from>
    <xdr:to>
      <xdr:col>2</xdr:col>
      <xdr:colOff>775017</xdr:colOff>
      <xdr:row>2949</xdr:row>
      <xdr:rowOff>291703</xdr:rowOff>
    </xdr:to>
    <xdr:pic>
      <xdr:nvPicPr>
        <xdr:cNvPr id="85" name="Picture 282" descr="maa-saraswati-1484548264.png"/>
        <xdr:cNvPicPr/>
      </xdr:nvPicPr>
      <xdr:blipFill>
        <a:blip xmlns:r="http://schemas.openxmlformats.org/officeDocument/2006/relationships" r:embed="rId1"/>
        <a:srcRect/>
        <a:stretch>
          <a:fillRect/>
        </a:stretch>
      </xdr:blipFill>
      <xdr:spPr>
        <a:xfrm>
          <a:off x="324970" y="46904460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2983</xdr:row>
      <xdr:rowOff>10604</xdr:rowOff>
    </xdr:from>
    <xdr:to>
      <xdr:col>2</xdr:col>
      <xdr:colOff>775017</xdr:colOff>
      <xdr:row>2985</xdr:row>
      <xdr:rowOff>25114</xdr:rowOff>
    </xdr:to>
    <xdr:pic>
      <xdr:nvPicPr>
        <xdr:cNvPr id="86" name="Picture 283" descr="maa-saraswati-1484548264.png"/>
        <xdr:cNvPicPr/>
      </xdr:nvPicPr>
      <xdr:blipFill>
        <a:blip xmlns:r="http://schemas.openxmlformats.org/officeDocument/2006/relationships" r:embed="rId1"/>
        <a:srcRect/>
        <a:stretch>
          <a:fillRect/>
        </a:stretch>
      </xdr:blipFill>
      <xdr:spPr>
        <a:xfrm>
          <a:off x="324970" y="47854720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3019</xdr:row>
      <xdr:rowOff>10604</xdr:rowOff>
    </xdr:from>
    <xdr:to>
      <xdr:col>2</xdr:col>
      <xdr:colOff>775017</xdr:colOff>
      <xdr:row>3020</xdr:row>
      <xdr:rowOff>291703</xdr:rowOff>
    </xdr:to>
    <xdr:pic>
      <xdr:nvPicPr>
        <xdr:cNvPr id="87" name="Picture 284" descr="maa-saraswati-1484548264.png"/>
        <xdr:cNvPicPr/>
      </xdr:nvPicPr>
      <xdr:blipFill>
        <a:blip xmlns:r="http://schemas.openxmlformats.org/officeDocument/2006/relationships" r:embed="rId1"/>
        <a:srcRect/>
        <a:stretch>
          <a:fillRect/>
        </a:stretch>
      </xdr:blipFill>
      <xdr:spPr>
        <a:xfrm>
          <a:off x="324970" y="488173056"/>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3054</xdr:row>
      <xdr:rowOff>10604</xdr:rowOff>
    </xdr:from>
    <xdr:to>
      <xdr:col>2</xdr:col>
      <xdr:colOff>775017</xdr:colOff>
      <xdr:row>3056</xdr:row>
      <xdr:rowOff>25114</xdr:rowOff>
    </xdr:to>
    <xdr:pic>
      <xdr:nvPicPr>
        <xdr:cNvPr id="88" name="Picture 285" descr="maa-saraswati-1484548264.png"/>
        <xdr:cNvPicPr/>
      </xdr:nvPicPr>
      <xdr:blipFill>
        <a:blip xmlns:r="http://schemas.openxmlformats.org/officeDocument/2006/relationships" r:embed="rId1"/>
        <a:srcRect/>
        <a:stretch>
          <a:fillRect/>
        </a:stretch>
      </xdr:blipFill>
      <xdr:spPr>
        <a:xfrm>
          <a:off x="324970" y="49767564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3090</xdr:row>
      <xdr:rowOff>10604</xdr:rowOff>
    </xdr:from>
    <xdr:to>
      <xdr:col>2</xdr:col>
      <xdr:colOff>775017</xdr:colOff>
      <xdr:row>3091</xdr:row>
      <xdr:rowOff>291703</xdr:rowOff>
    </xdr:to>
    <xdr:pic>
      <xdr:nvPicPr>
        <xdr:cNvPr id="89" name="Picture 286" descr="maa-saraswati-1484548264.png"/>
        <xdr:cNvPicPr/>
      </xdr:nvPicPr>
      <xdr:blipFill>
        <a:blip xmlns:r="http://schemas.openxmlformats.org/officeDocument/2006/relationships" r:embed="rId1"/>
        <a:srcRect/>
        <a:stretch>
          <a:fillRect/>
        </a:stretch>
      </xdr:blipFill>
      <xdr:spPr>
        <a:xfrm>
          <a:off x="324970" y="50730150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3125</xdr:row>
      <xdr:rowOff>10604</xdr:rowOff>
    </xdr:from>
    <xdr:to>
      <xdr:col>2</xdr:col>
      <xdr:colOff>775017</xdr:colOff>
      <xdr:row>3127</xdr:row>
      <xdr:rowOff>25114</xdr:rowOff>
    </xdr:to>
    <xdr:pic>
      <xdr:nvPicPr>
        <xdr:cNvPr id="90" name="Picture 287" descr="maa-saraswati-1484548264.png"/>
        <xdr:cNvPicPr/>
      </xdr:nvPicPr>
      <xdr:blipFill>
        <a:blip xmlns:r="http://schemas.openxmlformats.org/officeDocument/2006/relationships" r:embed="rId1"/>
        <a:srcRect/>
        <a:stretch>
          <a:fillRect/>
        </a:stretch>
      </xdr:blipFill>
      <xdr:spPr>
        <a:xfrm>
          <a:off x="324970" y="516804096"/>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3161</xdr:row>
      <xdr:rowOff>10604</xdr:rowOff>
    </xdr:from>
    <xdr:to>
      <xdr:col>2</xdr:col>
      <xdr:colOff>775017</xdr:colOff>
      <xdr:row>3162</xdr:row>
      <xdr:rowOff>291703</xdr:rowOff>
    </xdr:to>
    <xdr:pic>
      <xdr:nvPicPr>
        <xdr:cNvPr id="91" name="Picture 288" descr="maa-saraswati-1484548264.png"/>
        <xdr:cNvPicPr/>
      </xdr:nvPicPr>
      <xdr:blipFill>
        <a:blip xmlns:r="http://schemas.openxmlformats.org/officeDocument/2006/relationships" r:embed="rId1"/>
        <a:srcRect/>
        <a:stretch>
          <a:fillRect/>
        </a:stretch>
      </xdr:blipFill>
      <xdr:spPr>
        <a:xfrm>
          <a:off x="324970" y="526429952"/>
          <a:ext cx="1112184" cy="81072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3196</xdr:row>
      <xdr:rowOff>10604</xdr:rowOff>
    </xdr:from>
    <xdr:to>
      <xdr:col>2</xdr:col>
      <xdr:colOff>775017</xdr:colOff>
      <xdr:row>3198</xdr:row>
      <xdr:rowOff>25114</xdr:rowOff>
    </xdr:to>
    <xdr:pic>
      <xdr:nvPicPr>
        <xdr:cNvPr id="92" name="Picture 289" descr="maa-saraswati-1484548264.png"/>
        <xdr:cNvPicPr/>
      </xdr:nvPicPr>
      <xdr:blipFill>
        <a:blip xmlns:r="http://schemas.openxmlformats.org/officeDocument/2006/relationships" r:embed="rId1"/>
        <a:srcRect/>
        <a:stretch>
          <a:fillRect/>
        </a:stretch>
      </xdr:blipFill>
      <xdr:spPr>
        <a:xfrm>
          <a:off x="324970" y="535932544"/>
          <a:ext cx="1112184" cy="81072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3232</xdr:row>
      <xdr:rowOff>10604</xdr:rowOff>
    </xdr:from>
    <xdr:to>
      <xdr:col>2</xdr:col>
      <xdr:colOff>775017</xdr:colOff>
      <xdr:row>3233</xdr:row>
      <xdr:rowOff>291703</xdr:rowOff>
    </xdr:to>
    <xdr:pic>
      <xdr:nvPicPr>
        <xdr:cNvPr id="93" name="Picture 290" descr="maa-saraswati-1484548264.png"/>
        <xdr:cNvPicPr/>
      </xdr:nvPicPr>
      <xdr:blipFill>
        <a:blip xmlns:r="http://schemas.openxmlformats.org/officeDocument/2006/relationships" r:embed="rId1"/>
        <a:srcRect/>
        <a:stretch>
          <a:fillRect/>
        </a:stretch>
      </xdr:blipFill>
      <xdr:spPr>
        <a:xfrm>
          <a:off x="324970" y="54555840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3267</xdr:row>
      <xdr:rowOff>10604</xdr:rowOff>
    </xdr:from>
    <xdr:to>
      <xdr:col>2</xdr:col>
      <xdr:colOff>775017</xdr:colOff>
      <xdr:row>3269</xdr:row>
      <xdr:rowOff>25114</xdr:rowOff>
    </xdr:to>
    <xdr:pic>
      <xdr:nvPicPr>
        <xdr:cNvPr id="94" name="Picture 291" descr="maa-saraswati-1484548264.png"/>
        <xdr:cNvPicPr/>
      </xdr:nvPicPr>
      <xdr:blipFill>
        <a:blip xmlns:r="http://schemas.openxmlformats.org/officeDocument/2006/relationships" r:embed="rId1"/>
        <a:srcRect/>
        <a:stretch>
          <a:fillRect/>
        </a:stretch>
      </xdr:blipFill>
      <xdr:spPr>
        <a:xfrm>
          <a:off x="324970" y="55506099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3303</xdr:row>
      <xdr:rowOff>10604</xdr:rowOff>
    </xdr:from>
    <xdr:to>
      <xdr:col>2</xdr:col>
      <xdr:colOff>775017</xdr:colOff>
      <xdr:row>3304</xdr:row>
      <xdr:rowOff>291703</xdr:rowOff>
    </xdr:to>
    <xdr:pic>
      <xdr:nvPicPr>
        <xdr:cNvPr id="95" name="Picture 292" descr="maa-saraswati-1484548264.png"/>
        <xdr:cNvPicPr/>
      </xdr:nvPicPr>
      <xdr:blipFill>
        <a:blip xmlns:r="http://schemas.openxmlformats.org/officeDocument/2006/relationships" r:embed="rId1"/>
        <a:srcRect/>
        <a:stretch>
          <a:fillRect/>
        </a:stretch>
      </xdr:blipFill>
      <xdr:spPr>
        <a:xfrm>
          <a:off x="324970" y="56468684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3338</xdr:row>
      <xdr:rowOff>10604</xdr:rowOff>
    </xdr:from>
    <xdr:to>
      <xdr:col>2</xdr:col>
      <xdr:colOff>775017</xdr:colOff>
      <xdr:row>3340</xdr:row>
      <xdr:rowOff>25114</xdr:rowOff>
    </xdr:to>
    <xdr:pic>
      <xdr:nvPicPr>
        <xdr:cNvPr id="96" name="Picture 293" descr="maa-saraswati-1484548264.png"/>
        <xdr:cNvPicPr/>
      </xdr:nvPicPr>
      <xdr:blipFill>
        <a:blip xmlns:r="http://schemas.openxmlformats.org/officeDocument/2006/relationships" r:embed="rId1"/>
        <a:srcRect/>
        <a:stretch>
          <a:fillRect/>
        </a:stretch>
      </xdr:blipFill>
      <xdr:spPr>
        <a:xfrm>
          <a:off x="324970" y="574189440"/>
          <a:ext cx="1112184" cy="81068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3374</xdr:row>
      <xdr:rowOff>10604</xdr:rowOff>
    </xdr:from>
    <xdr:to>
      <xdr:col>2</xdr:col>
      <xdr:colOff>775017</xdr:colOff>
      <xdr:row>3375</xdr:row>
      <xdr:rowOff>291703</xdr:rowOff>
    </xdr:to>
    <xdr:pic>
      <xdr:nvPicPr>
        <xdr:cNvPr id="97" name="Picture 294" descr="maa-saraswati-1484548264.png"/>
        <xdr:cNvPicPr/>
      </xdr:nvPicPr>
      <xdr:blipFill>
        <a:blip xmlns:r="http://schemas.openxmlformats.org/officeDocument/2006/relationships" r:embed="rId1"/>
        <a:srcRect/>
        <a:stretch>
          <a:fillRect/>
        </a:stretch>
      </xdr:blipFill>
      <xdr:spPr>
        <a:xfrm>
          <a:off x="324970" y="583815296"/>
          <a:ext cx="1112184" cy="81068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3409</xdr:row>
      <xdr:rowOff>10604</xdr:rowOff>
    </xdr:from>
    <xdr:to>
      <xdr:col>2</xdr:col>
      <xdr:colOff>775017</xdr:colOff>
      <xdr:row>3411</xdr:row>
      <xdr:rowOff>25114</xdr:rowOff>
    </xdr:to>
    <xdr:pic>
      <xdr:nvPicPr>
        <xdr:cNvPr id="98" name="Picture 295" descr="maa-saraswati-1484548264.png"/>
        <xdr:cNvPicPr/>
      </xdr:nvPicPr>
      <xdr:blipFill>
        <a:blip xmlns:r="http://schemas.openxmlformats.org/officeDocument/2006/relationships" r:embed="rId1"/>
        <a:srcRect/>
        <a:stretch>
          <a:fillRect/>
        </a:stretch>
      </xdr:blipFill>
      <xdr:spPr>
        <a:xfrm>
          <a:off x="324970" y="593317824"/>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3445</xdr:row>
      <xdr:rowOff>10604</xdr:rowOff>
    </xdr:from>
    <xdr:to>
      <xdr:col>2</xdr:col>
      <xdr:colOff>775017</xdr:colOff>
      <xdr:row>3446</xdr:row>
      <xdr:rowOff>291703</xdr:rowOff>
    </xdr:to>
    <xdr:pic>
      <xdr:nvPicPr>
        <xdr:cNvPr id="99" name="Picture 296" descr="maa-saraswati-1484548264.png"/>
        <xdr:cNvPicPr/>
      </xdr:nvPicPr>
      <xdr:blipFill>
        <a:blip xmlns:r="http://schemas.openxmlformats.org/officeDocument/2006/relationships" r:embed="rId1"/>
        <a:srcRect/>
        <a:stretch>
          <a:fillRect/>
        </a:stretch>
      </xdr:blipFill>
      <xdr:spPr>
        <a:xfrm>
          <a:off x="324970" y="602943680"/>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3480</xdr:row>
      <xdr:rowOff>10604</xdr:rowOff>
    </xdr:from>
    <xdr:to>
      <xdr:col>2</xdr:col>
      <xdr:colOff>775017</xdr:colOff>
      <xdr:row>3482</xdr:row>
      <xdr:rowOff>25114</xdr:rowOff>
    </xdr:to>
    <xdr:pic>
      <xdr:nvPicPr>
        <xdr:cNvPr id="100" name="Picture 297" descr="maa-saraswati-1484548264.png"/>
        <xdr:cNvPicPr/>
      </xdr:nvPicPr>
      <xdr:blipFill>
        <a:blip xmlns:r="http://schemas.openxmlformats.org/officeDocument/2006/relationships" r:embed="rId1"/>
        <a:srcRect/>
        <a:stretch>
          <a:fillRect/>
        </a:stretch>
      </xdr:blipFill>
      <xdr:spPr>
        <a:xfrm>
          <a:off x="324970" y="612446272"/>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3516</xdr:row>
      <xdr:rowOff>10604</xdr:rowOff>
    </xdr:from>
    <xdr:to>
      <xdr:col>2</xdr:col>
      <xdr:colOff>775017</xdr:colOff>
      <xdr:row>3517</xdr:row>
      <xdr:rowOff>291703</xdr:rowOff>
    </xdr:to>
    <xdr:pic>
      <xdr:nvPicPr>
        <xdr:cNvPr id="101" name="Picture 298" descr="maa-saraswati-1484548264.png"/>
        <xdr:cNvPicPr/>
      </xdr:nvPicPr>
      <xdr:blipFill>
        <a:blip xmlns:r="http://schemas.openxmlformats.org/officeDocument/2006/relationships" r:embed="rId1"/>
        <a:srcRect/>
        <a:stretch>
          <a:fillRect/>
        </a:stretch>
      </xdr:blipFill>
      <xdr:spPr>
        <a:xfrm>
          <a:off x="324970" y="622072128"/>
          <a:ext cx="1112184" cy="81075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33325</xdr:colOff>
      <xdr:row>1</xdr:row>
      <xdr:rowOff>12352</xdr:rowOff>
    </xdr:from>
    <xdr:to>
      <xdr:col>2</xdr:col>
      <xdr:colOff>884712</xdr:colOff>
      <xdr:row>2</xdr:row>
      <xdr:rowOff>355252</xdr:rowOff>
    </xdr:to>
    <xdr:pic>
      <xdr:nvPicPr>
        <xdr:cNvPr id="2" name="Picture 1" descr="maa-saraswati-1484548264.png"/>
        <xdr:cNvPicPr/>
      </xdr:nvPicPr>
      <xdr:blipFill>
        <a:blip xmlns:r="http://schemas.openxmlformats.org/officeDocument/2006/relationships" r:embed="rId1"/>
        <a:srcRect/>
        <a:stretch>
          <a:fillRect/>
        </a:stretch>
      </xdr:blipFill>
      <xdr:spPr>
        <a:xfrm>
          <a:off x="324970" y="336177"/>
          <a:ext cx="1221442" cy="113179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37</xdr:row>
      <xdr:rowOff>12352</xdr:rowOff>
    </xdr:from>
    <xdr:to>
      <xdr:col>2</xdr:col>
      <xdr:colOff>884712</xdr:colOff>
      <xdr:row>38</xdr:row>
      <xdr:rowOff>355252</xdr:rowOff>
    </xdr:to>
    <xdr:pic>
      <xdr:nvPicPr>
        <xdr:cNvPr id="3" name="Picture 2" descr="maa-saraswati-1484548264.png"/>
        <xdr:cNvPicPr/>
      </xdr:nvPicPr>
      <xdr:blipFill>
        <a:blip xmlns:r="http://schemas.openxmlformats.org/officeDocument/2006/relationships" r:embed="rId1"/>
        <a:srcRect/>
        <a:stretch>
          <a:fillRect/>
        </a:stretch>
      </xdr:blipFill>
      <xdr:spPr>
        <a:xfrm>
          <a:off x="328026" y="334139"/>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73</xdr:row>
      <xdr:rowOff>12352</xdr:rowOff>
    </xdr:from>
    <xdr:to>
      <xdr:col>2</xdr:col>
      <xdr:colOff>884712</xdr:colOff>
      <xdr:row>74</xdr:row>
      <xdr:rowOff>355252</xdr:rowOff>
    </xdr:to>
    <xdr:pic>
      <xdr:nvPicPr>
        <xdr:cNvPr id="4" name="Picture 3"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109</xdr:row>
      <xdr:rowOff>12352</xdr:rowOff>
    </xdr:from>
    <xdr:to>
      <xdr:col>2</xdr:col>
      <xdr:colOff>884712</xdr:colOff>
      <xdr:row>110</xdr:row>
      <xdr:rowOff>355252</xdr:rowOff>
    </xdr:to>
    <xdr:pic>
      <xdr:nvPicPr>
        <xdr:cNvPr id="5" name="Picture 4"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145</xdr:row>
      <xdr:rowOff>12352</xdr:rowOff>
    </xdr:from>
    <xdr:to>
      <xdr:col>2</xdr:col>
      <xdr:colOff>884712</xdr:colOff>
      <xdr:row>146</xdr:row>
      <xdr:rowOff>355252</xdr:rowOff>
    </xdr:to>
    <xdr:pic>
      <xdr:nvPicPr>
        <xdr:cNvPr id="6" name="Picture 5" descr="maa-saraswati-1484548264.png"/>
        <xdr:cNvPicPr/>
      </xdr:nvPicPr>
      <xdr:blipFill>
        <a:blip xmlns:r="http://schemas.openxmlformats.org/officeDocument/2006/relationships" r:embed="rId1"/>
        <a:srcRect/>
        <a:stretch>
          <a:fillRect/>
        </a:stretch>
      </xdr:blipFill>
      <xdr:spPr>
        <a:xfrm>
          <a:off x="328026" y="3936932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181</xdr:row>
      <xdr:rowOff>12352</xdr:rowOff>
    </xdr:from>
    <xdr:to>
      <xdr:col>2</xdr:col>
      <xdr:colOff>884712</xdr:colOff>
      <xdr:row>182</xdr:row>
      <xdr:rowOff>355252</xdr:rowOff>
    </xdr:to>
    <xdr:pic>
      <xdr:nvPicPr>
        <xdr:cNvPr id="7" name="Picture 6"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217</xdr:row>
      <xdr:rowOff>12352</xdr:rowOff>
    </xdr:from>
    <xdr:to>
      <xdr:col>2</xdr:col>
      <xdr:colOff>884712</xdr:colOff>
      <xdr:row>218</xdr:row>
      <xdr:rowOff>355252</xdr:rowOff>
    </xdr:to>
    <xdr:pic>
      <xdr:nvPicPr>
        <xdr:cNvPr id="8" name="Picture 7" descr="maa-saraswati-1484548264.png"/>
        <xdr:cNvPicPr/>
      </xdr:nvPicPr>
      <xdr:blipFill>
        <a:blip xmlns:r="http://schemas.openxmlformats.org/officeDocument/2006/relationships" r:embed="rId1"/>
        <a:srcRect/>
        <a:stretch>
          <a:fillRect/>
        </a:stretch>
      </xdr:blipFill>
      <xdr:spPr>
        <a:xfrm>
          <a:off x="328026" y="3936932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253</xdr:row>
      <xdr:rowOff>12352</xdr:rowOff>
    </xdr:from>
    <xdr:to>
      <xdr:col>2</xdr:col>
      <xdr:colOff>884712</xdr:colOff>
      <xdr:row>254</xdr:row>
      <xdr:rowOff>355252</xdr:rowOff>
    </xdr:to>
    <xdr:pic>
      <xdr:nvPicPr>
        <xdr:cNvPr id="9" name="Picture 8" descr="maa-saraswati-1484548264.png"/>
        <xdr:cNvPicPr/>
      </xdr:nvPicPr>
      <xdr:blipFill>
        <a:blip xmlns:r="http://schemas.openxmlformats.org/officeDocument/2006/relationships" r:embed="rId1"/>
        <a:srcRect/>
        <a:stretch>
          <a:fillRect/>
        </a:stretch>
      </xdr:blipFill>
      <xdr:spPr>
        <a:xfrm>
          <a:off x="328026" y="58886912"/>
          <a:ext cx="1215330" cy="11328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289</xdr:row>
      <xdr:rowOff>12352</xdr:rowOff>
    </xdr:from>
    <xdr:to>
      <xdr:col>2</xdr:col>
      <xdr:colOff>884712</xdr:colOff>
      <xdr:row>290</xdr:row>
      <xdr:rowOff>355252</xdr:rowOff>
    </xdr:to>
    <xdr:pic>
      <xdr:nvPicPr>
        <xdr:cNvPr id="10" name="Picture 9" descr="maa-saraswati-1484548264.png"/>
        <xdr:cNvPicPr/>
      </xdr:nvPicPr>
      <xdr:blipFill>
        <a:blip xmlns:r="http://schemas.openxmlformats.org/officeDocument/2006/relationships" r:embed="rId1"/>
        <a:srcRect/>
        <a:stretch>
          <a:fillRect/>
        </a:stretch>
      </xdr:blipFill>
      <xdr:spPr>
        <a:xfrm>
          <a:off x="328026" y="78404504"/>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325</xdr:row>
      <xdr:rowOff>12352</xdr:rowOff>
    </xdr:from>
    <xdr:to>
      <xdr:col>2</xdr:col>
      <xdr:colOff>884712</xdr:colOff>
      <xdr:row>326</xdr:row>
      <xdr:rowOff>355252</xdr:rowOff>
    </xdr:to>
    <xdr:pic>
      <xdr:nvPicPr>
        <xdr:cNvPr id="11" name="Picture 10"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361</xdr:row>
      <xdr:rowOff>12352</xdr:rowOff>
    </xdr:from>
    <xdr:to>
      <xdr:col>2</xdr:col>
      <xdr:colOff>884712</xdr:colOff>
      <xdr:row>362</xdr:row>
      <xdr:rowOff>355252</xdr:rowOff>
    </xdr:to>
    <xdr:pic>
      <xdr:nvPicPr>
        <xdr:cNvPr id="12" name="Picture 11" descr="maa-saraswati-1484548264.png"/>
        <xdr:cNvPicPr/>
      </xdr:nvPicPr>
      <xdr:blipFill>
        <a:blip xmlns:r="http://schemas.openxmlformats.org/officeDocument/2006/relationships" r:embed="rId1"/>
        <a:srcRect/>
        <a:stretch>
          <a:fillRect/>
        </a:stretch>
      </xdr:blipFill>
      <xdr:spPr>
        <a:xfrm>
          <a:off x="328026" y="3936932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397</xdr:row>
      <xdr:rowOff>12352</xdr:rowOff>
    </xdr:from>
    <xdr:to>
      <xdr:col>2</xdr:col>
      <xdr:colOff>884712</xdr:colOff>
      <xdr:row>398</xdr:row>
      <xdr:rowOff>355252</xdr:rowOff>
    </xdr:to>
    <xdr:pic>
      <xdr:nvPicPr>
        <xdr:cNvPr id="13" name="Picture 12" descr="maa-saraswati-1484548264.png"/>
        <xdr:cNvPicPr/>
      </xdr:nvPicPr>
      <xdr:blipFill>
        <a:blip xmlns:r="http://schemas.openxmlformats.org/officeDocument/2006/relationships" r:embed="rId1"/>
        <a:srcRect/>
        <a:stretch>
          <a:fillRect/>
        </a:stretch>
      </xdr:blipFill>
      <xdr:spPr>
        <a:xfrm>
          <a:off x="328026" y="58886912"/>
          <a:ext cx="1215330" cy="11328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433</xdr:row>
      <xdr:rowOff>12352</xdr:rowOff>
    </xdr:from>
    <xdr:to>
      <xdr:col>2</xdr:col>
      <xdr:colOff>884712</xdr:colOff>
      <xdr:row>434</xdr:row>
      <xdr:rowOff>355252</xdr:rowOff>
    </xdr:to>
    <xdr:pic>
      <xdr:nvPicPr>
        <xdr:cNvPr id="14" name="Picture 13" descr="maa-saraswati-1484548264.png"/>
        <xdr:cNvPicPr/>
      </xdr:nvPicPr>
      <xdr:blipFill>
        <a:blip xmlns:r="http://schemas.openxmlformats.org/officeDocument/2006/relationships" r:embed="rId1"/>
        <a:srcRect/>
        <a:stretch>
          <a:fillRect/>
        </a:stretch>
      </xdr:blipFill>
      <xdr:spPr>
        <a:xfrm>
          <a:off x="328026" y="78404504"/>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469</xdr:row>
      <xdr:rowOff>12352</xdr:rowOff>
    </xdr:from>
    <xdr:to>
      <xdr:col>2</xdr:col>
      <xdr:colOff>884712</xdr:colOff>
      <xdr:row>470</xdr:row>
      <xdr:rowOff>355252</xdr:rowOff>
    </xdr:to>
    <xdr:pic>
      <xdr:nvPicPr>
        <xdr:cNvPr id="15" name="Picture 14" descr="maa-saraswati-1484548264.png"/>
        <xdr:cNvPicPr/>
      </xdr:nvPicPr>
      <xdr:blipFill>
        <a:blip xmlns:r="http://schemas.openxmlformats.org/officeDocument/2006/relationships" r:embed="rId1"/>
        <a:srcRect/>
        <a:stretch>
          <a:fillRect/>
        </a:stretch>
      </xdr:blipFill>
      <xdr:spPr>
        <a:xfrm>
          <a:off x="328026" y="97922096"/>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505</xdr:row>
      <xdr:rowOff>12352</xdr:rowOff>
    </xdr:from>
    <xdr:to>
      <xdr:col>2</xdr:col>
      <xdr:colOff>884712</xdr:colOff>
      <xdr:row>506</xdr:row>
      <xdr:rowOff>355252</xdr:rowOff>
    </xdr:to>
    <xdr:pic>
      <xdr:nvPicPr>
        <xdr:cNvPr id="16" name="Picture 15" descr="maa-saraswati-1484548264.png"/>
        <xdr:cNvPicPr/>
      </xdr:nvPicPr>
      <xdr:blipFill>
        <a:blip xmlns:r="http://schemas.openxmlformats.org/officeDocument/2006/relationships" r:embed="rId1"/>
        <a:srcRect/>
        <a:stretch>
          <a:fillRect/>
        </a:stretch>
      </xdr:blipFill>
      <xdr:spPr>
        <a:xfrm>
          <a:off x="328026" y="117439688"/>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541</xdr:row>
      <xdr:rowOff>12352</xdr:rowOff>
    </xdr:from>
    <xdr:to>
      <xdr:col>2</xdr:col>
      <xdr:colOff>884712</xdr:colOff>
      <xdr:row>542</xdr:row>
      <xdr:rowOff>355252</xdr:rowOff>
    </xdr:to>
    <xdr:pic>
      <xdr:nvPicPr>
        <xdr:cNvPr id="17" name="Picture 16" descr="maa-saraswati-1484548264.png"/>
        <xdr:cNvPicPr/>
      </xdr:nvPicPr>
      <xdr:blipFill>
        <a:blip xmlns:r="http://schemas.openxmlformats.org/officeDocument/2006/relationships" r:embed="rId1"/>
        <a:srcRect/>
        <a:stretch>
          <a:fillRect/>
        </a:stretch>
      </xdr:blipFill>
      <xdr:spPr>
        <a:xfrm>
          <a:off x="328026" y="13695728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577</xdr:row>
      <xdr:rowOff>12352</xdr:rowOff>
    </xdr:from>
    <xdr:to>
      <xdr:col>2</xdr:col>
      <xdr:colOff>884712</xdr:colOff>
      <xdr:row>578</xdr:row>
      <xdr:rowOff>355252</xdr:rowOff>
    </xdr:to>
    <xdr:pic>
      <xdr:nvPicPr>
        <xdr:cNvPr id="18" name="Picture 17" descr="maa-saraswati-1484548264.png"/>
        <xdr:cNvPicPr/>
      </xdr:nvPicPr>
      <xdr:blipFill>
        <a:blip xmlns:r="http://schemas.openxmlformats.org/officeDocument/2006/relationships" r:embed="rId1"/>
        <a:srcRect/>
        <a:stretch>
          <a:fillRect/>
        </a:stretch>
      </xdr:blipFill>
      <xdr:spPr>
        <a:xfrm>
          <a:off x="328026" y="156474864"/>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613</xdr:row>
      <xdr:rowOff>12352</xdr:rowOff>
    </xdr:from>
    <xdr:to>
      <xdr:col>2</xdr:col>
      <xdr:colOff>884712</xdr:colOff>
      <xdr:row>614</xdr:row>
      <xdr:rowOff>355252</xdr:rowOff>
    </xdr:to>
    <xdr:pic>
      <xdr:nvPicPr>
        <xdr:cNvPr id="19" name="Picture 18"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649</xdr:row>
      <xdr:rowOff>12352</xdr:rowOff>
    </xdr:from>
    <xdr:to>
      <xdr:col>2</xdr:col>
      <xdr:colOff>884712</xdr:colOff>
      <xdr:row>650</xdr:row>
      <xdr:rowOff>355252</xdr:rowOff>
    </xdr:to>
    <xdr:pic>
      <xdr:nvPicPr>
        <xdr:cNvPr id="20" name="Picture 19" descr="maa-saraswati-1484548264.png"/>
        <xdr:cNvPicPr/>
      </xdr:nvPicPr>
      <xdr:blipFill>
        <a:blip xmlns:r="http://schemas.openxmlformats.org/officeDocument/2006/relationships" r:embed="rId1"/>
        <a:srcRect/>
        <a:stretch>
          <a:fillRect/>
        </a:stretch>
      </xdr:blipFill>
      <xdr:spPr>
        <a:xfrm>
          <a:off x="328026" y="3936932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685</xdr:row>
      <xdr:rowOff>12352</xdr:rowOff>
    </xdr:from>
    <xdr:to>
      <xdr:col>2</xdr:col>
      <xdr:colOff>884712</xdr:colOff>
      <xdr:row>686</xdr:row>
      <xdr:rowOff>355252</xdr:rowOff>
    </xdr:to>
    <xdr:pic>
      <xdr:nvPicPr>
        <xdr:cNvPr id="21" name="Picture 20" descr="maa-saraswati-1484548264.png"/>
        <xdr:cNvPicPr/>
      </xdr:nvPicPr>
      <xdr:blipFill>
        <a:blip xmlns:r="http://schemas.openxmlformats.org/officeDocument/2006/relationships" r:embed="rId1"/>
        <a:srcRect/>
        <a:stretch>
          <a:fillRect/>
        </a:stretch>
      </xdr:blipFill>
      <xdr:spPr>
        <a:xfrm>
          <a:off x="328026" y="58886912"/>
          <a:ext cx="1215330" cy="11328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721</xdr:row>
      <xdr:rowOff>12352</xdr:rowOff>
    </xdr:from>
    <xdr:to>
      <xdr:col>2</xdr:col>
      <xdr:colOff>884712</xdr:colOff>
      <xdr:row>722</xdr:row>
      <xdr:rowOff>355252</xdr:rowOff>
    </xdr:to>
    <xdr:pic>
      <xdr:nvPicPr>
        <xdr:cNvPr id="22" name="Picture 21" descr="maa-saraswati-1484548264.png"/>
        <xdr:cNvPicPr/>
      </xdr:nvPicPr>
      <xdr:blipFill>
        <a:blip xmlns:r="http://schemas.openxmlformats.org/officeDocument/2006/relationships" r:embed="rId1"/>
        <a:srcRect/>
        <a:stretch>
          <a:fillRect/>
        </a:stretch>
      </xdr:blipFill>
      <xdr:spPr>
        <a:xfrm>
          <a:off x="328026" y="78404504"/>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757</xdr:row>
      <xdr:rowOff>12352</xdr:rowOff>
    </xdr:from>
    <xdr:to>
      <xdr:col>2</xdr:col>
      <xdr:colOff>884712</xdr:colOff>
      <xdr:row>758</xdr:row>
      <xdr:rowOff>355252</xdr:rowOff>
    </xdr:to>
    <xdr:pic>
      <xdr:nvPicPr>
        <xdr:cNvPr id="23" name="Picture 22" descr="maa-saraswati-1484548264.png"/>
        <xdr:cNvPicPr/>
      </xdr:nvPicPr>
      <xdr:blipFill>
        <a:blip xmlns:r="http://schemas.openxmlformats.org/officeDocument/2006/relationships" r:embed="rId1"/>
        <a:srcRect/>
        <a:stretch>
          <a:fillRect/>
        </a:stretch>
      </xdr:blipFill>
      <xdr:spPr>
        <a:xfrm>
          <a:off x="328026" y="97922096"/>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793</xdr:row>
      <xdr:rowOff>12352</xdr:rowOff>
    </xdr:from>
    <xdr:to>
      <xdr:col>2</xdr:col>
      <xdr:colOff>884712</xdr:colOff>
      <xdr:row>794</xdr:row>
      <xdr:rowOff>355252</xdr:rowOff>
    </xdr:to>
    <xdr:pic>
      <xdr:nvPicPr>
        <xdr:cNvPr id="24" name="Picture 23" descr="maa-saraswati-1484548264.png"/>
        <xdr:cNvPicPr/>
      </xdr:nvPicPr>
      <xdr:blipFill>
        <a:blip xmlns:r="http://schemas.openxmlformats.org/officeDocument/2006/relationships" r:embed="rId1"/>
        <a:srcRect/>
        <a:stretch>
          <a:fillRect/>
        </a:stretch>
      </xdr:blipFill>
      <xdr:spPr>
        <a:xfrm>
          <a:off x="328026" y="117439688"/>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829</xdr:row>
      <xdr:rowOff>12352</xdr:rowOff>
    </xdr:from>
    <xdr:to>
      <xdr:col>2</xdr:col>
      <xdr:colOff>884712</xdr:colOff>
      <xdr:row>830</xdr:row>
      <xdr:rowOff>355252</xdr:rowOff>
    </xdr:to>
    <xdr:pic>
      <xdr:nvPicPr>
        <xdr:cNvPr id="25" name="Picture 24" descr="maa-saraswati-1484548264.png"/>
        <xdr:cNvPicPr/>
      </xdr:nvPicPr>
      <xdr:blipFill>
        <a:blip xmlns:r="http://schemas.openxmlformats.org/officeDocument/2006/relationships" r:embed="rId1"/>
        <a:srcRect/>
        <a:stretch>
          <a:fillRect/>
        </a:stretch>
      </xdr:blipFill>
      <xdr:spPr>
        <a:xfrm>
          <a:off x="328026" y="13695728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865</xdr:row>
      <xdr:rowOff>12352</xdr:rowOff>
    </xdr:from>
    <xdr:to>
      <xdr:col>2</xdr:col>
      <xdr:colOff>884712</xdr:colOff>
      <xdr:row>866</xdr:row>
      <xdr:rowOff>355252</xdr:rowOff>
    </xdr:to>
    <xdr:pic>
      <xdr:nvPicPr>
        <xdr:cNvPr id="26" name="Picture 25" descr="maa-saraswati-1484548264.png"/>
        <xdr:cNvPicPr/>
      </xdr:nvPicPr>
      <xdr:blipFill>
        <a:blip xmlns:r="http://schemas.openxmlformats.org/officeDocument/2006/relationships" r:embed="rId1"/>
        <a:srcRect/>
        <a:stretch>
          <a:fillRect/>
        </a:stretch>
      </xdr:blipFill>
      <xdr:spPr>
        <a:xfrm>
          <a:off x="328026" y="156474864"/>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901</xdr:row>
      <xdr:rowOff>12352</xdr:rowOff>
    </xdr:from>
    <xdr:to>
      <xdr:col>2</xdr:col>
      <xdr:colOff>884712</xdr:colOff>
      <xdr:row>902</xdr:row>
      <xdr:rowOff>355252</xdr:rowOff>
    </xdr:to>
    <xdr:pic>
      <xdr:nvPicPr>
        <xdr:cNvPr id="27" name="Picture 26" descr="maa-saraswati-1484548264.png"/>
        <xdr:cNvPicPr/>
      </xdr:nvPicPr>
      <xdr:blipFill>
        <a:blip xmlns:r="http://schemas.openxmlformats.org/officeDocument/2006/relationships" r:embed="rId1"/>
        <a:srcRect/>
        <a:stretch>
          <a:fillRect/>
        </a:stretch>
      </xdr:blipFill>
      <xdr:spPr>
        <a:xfrm>
          <a:off x="328026" y="17599246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937</xdr:row>
      <xdr:rowOff>12352</xdr:rowOff>
    </xdr:from>
    <xdr:to>
      <xdr:col>2</xdr:col>
      <xdr:colOff>884712</xdr:colOff>
      <xdr:row>938</xdr:row>
      <xdr:rowOff>355252</xdr:rowOff>
    </xdr:to>
    <xdr:pic>
      <xdr:nvPicPr>
        <xdr:cNvPr id="28" name="Picture 27" descr="maa-saraswati-1484548264.png"/>
        <xdr:cNvPicPr/>
      </xdr:nvPicPr>
      <xdr:blipFill>
        <a:blip xmlns:r="http://schemas.openxmlformats.org/officeDocument/2006/relationships" r:embed="rId1"/>
        <a:srcRect/>
        <a:stretch>
          <a:fillRect/>
        </a:stretch>
      </xdr:blipFill>
      <xdr:spPr>
        <a:xfrm>
          <a:off x="328026" y="195510048"/>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973</xdr:row>
      <xdr:rowOff>12352</xdr:rowOff>
    </xdr:from>
    <xdr:to>
      <xdr:col>2</xdr:col>
      <xdr:colOff>884712</xdr:colOff>
      <xdr:row>974</xdr:row>
      <xdr:rowOff>355252</xdr:rowOff>
    </xdr:to>
    <xdr:pic>
      <xdr:nvPicPr>
        <xdr:cNvPr id="29" name="Picture 28" descr="maa-saraswati-1484548264.png"/>
        <xdr:cNvPicPr/>
      </xdr:nvPicPr>
      <xdr:blipFill>
        <a:blip xmlns:r="http://schemas.openxmlformats.org/officeDocument/2006/relationships" r:embed="rId1"/>
        <a:srcRect/>
        <a:stretch>
          <a:fillRect/>
        </a:stretch>
      </xdr:blipFill>
      <xdr:spPr>
        <a:xfrm>
          <a:off x="328026" y="215027632"/>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1009</xdr:row>
      <xdr:rowOff>12352</xdr:rowOff>
    </xdr:from>
    <xdr:to>
      <xdr:col>2</xdr:col>
      <xdr:colOff>884712</xdr:colOff>
      <xdr:row>1010</xdr:row>
      <xdr:rowOff>355252</xdr:rowOff>
    </xdr:to>
    <xdr:pic>
      <xdr:nvPicPr>
        <xdr:cNvPr id="30" name="Picture 29" descr="maa-saraswati-1484548264.png"/>
        <xdr:cNvPicPr/>
      </xdr:nvPicPr>
      <xdr:blipFill>
        <a:blip xmlns:r="http://schemas.openxmlformats.org/officeDocument/2006/relationships" r:embed="rId1"/>
        <a:srcRect/>
        <a:stretch>
          <a:fillRect/>
        </a:stretch>
      </xdr:blipFill>
      <xdr:spPr>
        <a:xfrm>
          <a:off x="328026" y="234545232"/>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1045</xdr:row>
      <xdr:rowOff>12352</xdr:rowOff>
    </xdr:from>
    <xdr:to>
      <xdr:col>2</xdr:col>
      <xdr:colOff>884712</xdr:colOff>
      <xdr:row>1046</xdr:row>
      <xdr:rowOff>355252</xdr:rowOff>
    </xdr:to>
    <xdr:pic>
      <xdr:nvPicPr>
        <xdr:cNvPr id="31" name="Picture 30" descr="maa-saraswati-1484548264.png"/>
        <xdr:cNvPicPr/>
      </xdr:nvPicPr>
      <xdr:blipFill>
        <a:blip xmlns:r="http://schemas.openxmlformats.org/officeDocument/2006/relationships" r:embed="rId1"/>
        <a:srcRect/>
        <a:stretch>
          <a:fillRect/>
        </a:stretch>
      </xdr:blipFill>
      <xdr:spPr>
        <a:xfrm>
          <a:off x="328026" y="254062816"/>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1081</xdr:row>
      <xdr:rowOff>12352</xdr:rowOff>
    </xdr:from>
    <xdr:to>
      <xdr:col>2</xdr:col>
      <xdr:colOff>884712</xdr:colOff>
      <xdr:row>1082</xdr:row>
      <xdr:rowOff>355252</xdr:rowOff>
    </xdr:to>
    <xdr:pic>
      <xdr:nvPicPr>
        <xdr:cNvPr id="32" name="Picture 31" descr="maa-saraswati-1484548264.png"/>
        <xdr:cNvPicPr/>
      </xdr:nvPicPr>
      <xdr:blipFill>
        <a:blip xmlns:r="http://schemas.openxmlformats.org/officeDocument/2006/relationships" r:embed="rId1"/>
        <a:srcRect/>
        <a:stretch>
          <a:fillRect/>
        </a:stretch>
      </xdr:blipFill>
      <xdr:spPr>
        <a:xfrm>
          <a:off x="328026" y="27358041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1117</xdr:row>
      <xdr:rowOff>12352</xdr:rowOff>
    </xdr:from>
    <xdr:to>
      <xdr:col>2</xdr:col>
      <xdr:colOff>884712</xdr:colOff>
      <xdr:row>1118</xdr:row>
      <xdr:rowOff>355252</xdr:rowOff>
    </xdr:to>
    <xdr:pic>
      <xdr:nvPicPr>
        <xdr:cNvPr id="33" name="Picture 32" descr="maa-saraswati-1484548264.png"/>
        <xdr:cNvPicPr/>
      </xdr:nvPicPr>
      <xdr:blipFill>
        <a:blip xmlns:r="http://schemas.openxmlformats.org/officeDocument/2006/relationships" r:embed="rId1"/>
        <a:srcRect/>
        <a:stretch>
          <a:fillRect/>
        </a:stretch>
      </xdr:blipFill>
      <xdr:spPr>
        <a:xfrm>
          <a:off x="328026" y="29309801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1153</xdr:row>
      <xdr:rowOff>12352</xdr:rowOff>
    </xdr:from>
    <xdr:to>
      <xdr:col>2</xdr:col>
      <xdr:colOff>884712</xdr:colOff>
      <xdr:row>1154</xdr:row>
      <xdr:rowOff>355252</xdr:rowOff>
    </xdr:to>
    <xdr:pic>
      <xdr:nvPicPr>
        <xdr:cNvPr id="34" name="Picture 33" descr="maa-saraswati-1484548264.png"/>
        <xdr:cNvPicPr/>
      </xdr:nvPicPr>
      <xdr:blipFill>
        <a:blip xmlns:r="http://schemas.openxmlformats.org/officeDocument/2006/relationships" r:embed="rId1"/>
        <a:srcRect/>
        <a:stretch>
          <a:fillRect/>
        </a:stretch>
      </xdr:blipFill>
      <xdr:spPr>
        <a:xfrm>
          <a:off x="328026" y="312615584"/>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1189</xdr:row>
      <xdr:rowOff>12352</xdr:rowOff>
    </xdr:from>
    <xdr:to>
      <xdr:col>2</xdr:col>
      <xdr:colOff>884712</xdr:colOff>
      <xdr:row>1190</xdr:row>
      <xdr:rowOff>355252</xdr:rowOff>
    </xdr:to>
    <xdr:pic>
      <xdr:nvPicPr>
        <xdr:cNvPr id="35" name="Picture 34" descr="maa-saraswati-1484548264.png"/>
        <xdr:cNvPicPr/>
      </xdr:nvPicPr>
      <xdr:blipFill>
        <a:blip xmlns:r="http://schemas.openxmlformats.org/officeDocument/2006/relationships" r:embed="rId1"/>
        <a:srcRect/>
        <a:stretch>
          <a:fillRect/>
        </a:stretch>
      </xdr:blipFill>
      <xdr:spPr>
        <a:xfrm>
          <a:off x="328026" y="19851730"/>
          <a:ext cx="1215330" cy="113281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1225</xdr:row>
      <xdr:rowOff>12352</xdr:rowOff>
    </xdr:from>
    <xdr:to>
      <xdr:col>2</xdr:col>
      <xdr:colOff>884712</xdr:colOff>
      <xdr:row>1226</xdr:row>
      <xdr:rowOff>355252</xdr:rowOff>
    </xdr:to>
    <xdr:pic>
      <xdr:nvPicPr>
        <xdr:cNvPr id="36" name="Picture 35" descr="maa-saraswati-1484548264.png"/>
        <xdr:cNvPicPr/>
      </xdr:nvPicPr>
      <xdr:blipFill>
        <a:blip xmlns:r="http://schemas.openxmlformats.org/officeDocument/2006/relationships" r:embed="rId1"/>
        <a:srcRect/>
        <a:stretch>
          <a:fillRect/>
        </a:stretch>
      </xdr:blipFill>
      <xdr:spPr>
        <a:xfrm>
          <a:off x="328026" y="3936932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1261</xdr:row>
      <xdr:rowOff>12352</xdr:rowOff>
    </xdr:from>
    <xdr:to>
      <xdr:col>2</xdr:col>
      <xdr:colOff>884712</xdr:colOff>
      <xdr:row>1262</xdr:row>
      <xdr:rowOff>355252</xdr:rowOff>
    </xdr:to>
    <xdr:pic>
      <xdr:nvPicPr>
        <xdr:cNvPr id="37" name="Picture 36" descr="maa-saraswati-1484548264.png"/>
        <xdr:cNvPicPr/>
      </xdr:nvPicPr>
      <xdr:blipFill>
        <a:blip xmlns:r="http://schemas.openxmlformats.org/officeDocument/2006/relationships" r:embed="rId1"/>
        <a:srcRect/>
        <a:stretch>
          <a:fillRect/>
        </a:stretch>
      </xdr:blipFill>
      <xdr:spPr>
        <a:xfrm>
          <a:off x="328026" y="58886912"/>
          <a:ext cx="1215330" cy="11328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1297</xdr:row>
      <xdr:rowOff>12352</xdr:rowOff>
    </xdr:from>
    <xdr:to>
      <xdr:col>2</xdr:col>
      <xdr:colOff>884712</xdr:colOff>
      <xdr:row>1298</xdr:row>
      <xdr:rowOff>355252</xdr:rowOff>
    </xdr:to>
    <xdr:pic>
      <xdr:nvPicPr>
        <xdr:cNvPr id="38" name="Picture 37" descr="maa-saraswati-1484548264.png"/>
        <xdr:cNvPicPr/>
      </xdr:nvPicPr>
      <xdr:blipFill>
        <a:blip xmlns:r="http://schemas.openxmlformats.org/officeDocument/2006/relationships" r:embed="rId1"/>
        <a:srcRect/>
        <a:stretch>
          <a:fillRect/>
        </a:stretch>
      </xdr:blipFill>
      <xdr:spPr>
        <a:xfrm>
          <a:off x="328026" y="78404504"/>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1333</xdr:row>
      <xdr:rowOff>12352</xdr:rowOff>
    </xdr:from>
    <xdr:to>
      <xdr:col>2</xdr:col>
      <xdr:colOff>884712</xdr:colOff>
      <xdr:row>1334</xdr:row>
      <xdr:rowOff>355252</xdr:rowOff>
    </xdr:to>
    <xdr:pic>
      <xdr:nvPicPr>
        <xdr:cNvPr id="39" name="Picture 38" descr="maa-saraswati-1484548264.png"/>
        <xdr:cNvPicPr/>
      </xdr:nvPicPr>
      <xdr:blipFill>
        <a:blip xmlns:r="http://schemas.openxmlformats.org/officeDocument/2006/relationships" r:embed="rId1"/>
        <a:srcRect/>
        <a:stretch>
          <a:fillRect/>
        </a:stretch>
      </xdr:blipFill>
      <xdr:spPr>
        <a:xfrm>
          <a:off x="328026" y="97922096"/>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1369</xdr:row>
      <xdr:rowOff>12352</xdr:rowOff>
    </xdr:from>
    <xdr:to>
      <xdr:col>2</xdr:col>
      <xdr:colOff>884712</xdr:colOff>
      <xdr:row>1370</xdr:row>
      <xdr:rowOff>355252</xdr:rowOff>
    </xdr:to>
    <xdr:pic>
      <xdr:nvPicPr>
        <xdr:cNvPr id="40" name="Picture 39" descr="maa-saraswati-1484548264.png"/>
        <xdr:cNvPicPr/>
      </xdr:nvPicPr>
      <xdr:blipFill>
        <a:blip xmlns:r="http://schemas.openxmlformats.org/officeDocument/2006/relationships" r:embed="rId1"/>
        <a:srcRect/>
        <a:stretch>
          <a:fillRect/>
        </a:stretch>
      </xdr:blipFill>
      <xdr:spPr>
        <a:xfrm>
          <a:off x="328026" y="117439688"/>
          <a:ext cx="1215330" cy="113280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1405</xdr:row>
      <xdr:rowOff>12352</xdr:rowOff>
    </xdr:from>
    <xdr:to>
      <xdr:col>2</xdr:col>
      <xdr:colOff>884712</xdr:colOff>
      <xdr:row>1406</xdr:row>
      <xdr:rowOff>355252</xdr:rowOff>
    </xdr:to>
    <xdr:pic>
      <xdr:nvPicPr>
        <xdr:cNvPr id="41" name="Picture 40" descr="maa-saraswati-1484548264.png"/>
        <xdr:cNvPicPr/>
      </xdr:nvPicPr>
      <xdr:blipFill>
        <a:blip xmlns:r="http://schemas.openxmlformats.org/officeDocument/2006/relationships" r:embed="rId1"/>
        <a:srcRect/>
        <a:stretch>
          <a:fillRect/>
        </a:stretch>
      </xdr:blipFill>
      <xdr:spPr>
        <a:xfrm>
          <a:off x="328026" y="136957280"/>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1441</xdr:row>
      <xdr:rowOff>12352</xdr:rowOff>
    </xdr:from>
    <xdr:to>
      <xdr:col>2</xdr:col>
      <xdr:colOff>884712</xdr:colOff>
      <xdr:row>1442</xdr:row>
      <xdr:rowOff>355252</xdr:rowOff>
    </xdr:to>
    <xdr:pic>
      <xdr:nvPicPr>
        <xdr:cNvPr id="42" name="Picture 41" descr="maa-saraswati-1484548264.png"/>
        <xdr:cNvPicPr/>
      </xdr:nvPicPr>
      <xdr:blipFill>
        <a:blip xmlns:r="http://schemas.openxmlformats.org/officeDocument/2006/relationships" r:embed="rId1"/>
        <a:srcRect/>
        <a:stretch>
          <a:fillRect/>
        </a:stretch>
      </xdr:blipFill>
      <xdr:spPr>
        <a:xfrm>
          <a:off x="328026" y="156474864"/>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1477</xdr:row>
      <xdr:rowOff>12352</xdr:rowOff>
    </xdr:from>
    <xdr:to>
      <xdr:col>2</xdr:col>
      <xdr:colOff>884712</xdr:colOff>
      <xdr:row>1478</xdr:row>
      <xdr:rowOff>355252</xdr:rowOff>
    </xdr:to>
    <xdr:pic>
      <xdr:nvPicPr>
        <xdr:cNvPr id="43" name="Picture 42" descr="maa-saraswati-1484548264.png"/>
        <xdr:cNvPicPr/>
      </xdr:nvPicPr>
      <xdr:blipFill>
        <a:blip xmlns:r="http://schemas.openxmlformats.org/officeDocument/2006/relationships" r:embed="rId1"/>
        <a:srcRect/>
        <a:stretch>
          <a:fillRect/>
        </a:stretch>
      </xdr:blipFill>
      <xdr:spPr>
        <a:xfrm>
          <a:off x="328026" y="17599246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1513</xdr:row>
      <xdr:rowOff>12352</xdr:rowOff>
    </xdr:from>
    <xdr:to>
      <xdr:col>2</xdr:col>
      <xdr:colOff>884712</xdr:colOff>
      <xdr:row>1514</xdr:row>
      <xdr:rowOff>355252</xdr:rowOff>
    </xdr:to>
    <xdr:pic>
      <xdr:nvPicPr>
        <xdr:cNvPr id="44" name="Picture 43" descr="maa-saraswati-1484548264.png"/>
        <xdr:cNvPicPr/>
      </xdr:nvPicPr>
      <xdr:blipFill>
        <a:blip xmlns:r="http://schemas.openxmlformats.org/officeDocument/2006/relationships" r:embed="rId1"/>
        <a:srcRect/>
        <a:stretch>
          <a:fillRect/>
        </a:stretch>
      </xdr:blipFill>
      <xdr:spPr>
        <a:xfrm>
          <a:off x="328026" y="195510048"/>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1549</xdr:row>
      <xdr:rowOff>12352</xdr:rowOff>
    </xdr:from>
    <xdr:to>
      <xdr:col>2</xdr:col>
      <xdr:colOff>884712</xdr:colOff>
      <xdr:row>1550</xdr:row>
      <xdr:rowOff>355252</xdr:rowOff>
    </xdr:to>
    <xdr:pic>
      <xdr:nvPicPr>
        <xdr:cNvPr id="45" name="Picture 44" descr="maa-saraswati-1484548264.png"/>
        <xdr:cNvPicPr/>
      </xdr:nvPicPr>
      <xdr:blipFill>
        <a:blip xmlns:r="http://schemas.openxmlformats.org/officeDocument/2006/relationships" r:embed="rId1"/>
        <a:srcRect/>
        <a:stretch>
          <a:fillRect/>
        </a:stretch>
      </xdr:blipFill>
      <xdr:spPr>
        <a:xfrm>
          <a:off x="328026" y="215027632"/>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1585</xdr:row>
      <xdr:rowOff>12352</xdr:rowOff>
    </xdr:from>
    <xdr:to>
      <xdr:col>2</xdr:col>
      <xdr:colOff>884712</xdr:colOff>
      <xdr:row>1586</xdr:row>
      <xdr:rowOff>355252</xdr:rowOff>
    </xdr:to>
    <xdr:pic>
      <xdr:nvPicPr>
        <xdr:cNvPr id="46" name="Picture 45" descr="maa-saraswati-1484548264.png"/>
        <xdr:cNvPicPr/>
      </xdr:nvPicPr>
      <xdr:blipFill>
        <a:blip xmlns:r="http://schemas.openxmlformats.org/officeDocument/2006/relationships" r:embed="rId1"/>
        <a:srcRect/>
        <a:stretch>
          <a:fillRect/>
        </a:stretch>
      </xdr:blipFill>
      <xdr:spPr>
        <a:xfrm>
          <a:off x="328026" y="234545232"/>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1621</xdr:row>
      <xdr:rowOff>12352</xdr:rowOff>
    </xdr:from>
    <xdr:to>
      <xdr:col>2</xdr:col>
      <xdr:colOff>884712</xdr:colOff>
      <xdr:row>1622</xdr:row>
      <xdr:rowOff>355252</xdr:rowOff>
    </xdr:to>
    <xdr:pic>
      <xdr:nvPicPr>
        <xdr:cNvPr id="47" name="Picture 46" descr="maa-saraswati-1484548264.png"/>
        <xdr:cNvPicPr/>
      </xdr:nvPicPr>
      <xdr:blipFill>
        <a:blip xmlns:r="http://schemas.openxmlformats.org/officeDocument/2006/relationships" r:embed="rId1"/>
        <a:srcRect/>
        <a:stretch>
          <a:fillRect/>
        </a:stretch>
      </xdr:blipFill>
      <xdr:spPr>
        <a:xfrm>
          <a:off x="328026" y="254062816"/>
          <a:ext cx="1215330" cy="113281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1657</xdr:row>
      <xdr:rowOff>12352</xdr:rowOff>
    </xdr:from>
    <xdr:to>
      <xdr:col>2</xdr:col>
      <xdr:colOff>884712</xdr:colOff>
      <xdr:row>1658</xdr:row>
      <xdr:rowOff>355252</xdr:rowOff>
    </xdr:to>
    <xdr:pic>
      <xdr:nvPicPr>
        <xdr:cNvPr id="48" name="Picture 47" descr="maa-saraswati-1484548264.png"/>
        <xdr:cNvPicPr/>
      </xdr:nvPicPr>
      <xdr:blipFill>
        <a:blip xmlns:r="http://schemas.openxmlformats.org/officeDocument/2006/relationships" r:embed="rId1"/>
        <a:srcRect/>
        <a:stretch>
          <a:fillRect/>
        </a:stretch>
      </xdr:blipFill>
      <xdr:spPr>
        <a:xfrm>
          <a:off x="328026" y="27358041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1693</xdr:row>
      <xdr:rowOff>12352</xdr:rowOff>
    </xdr:from>
    <xdr:to>
      <xdr:col>2</xdr:col>
      <xdr:colOff>884712</xdr:colOff>
      <xdr:row>1694</xdr:row>
      <xdr:rowOff>355252</xdr:rowOff>
    </xdr:to>
    <xdr:pic>
      <xdr:nvPicPr>
        <xdr:cNvPr id="49" name="Picture 48" descr="maa-saraswati-1484548264.png"/>
        <xdr:cNvPicPr/>
      </xdr:nvPicPr>
      <xdr:blipFill>
        <a:blip xmlns:r="http://schemas.openxmlformats.org/officeDocument/2006/relationships" r:embed="rId1"/>
        <a:srcRect/>
        <a:stretch>
          <a:fillRect/>
        </a:stretch>
      </xdr:blipFill>
      <xdr:spPr>
        <a:xfrm>
          <a:off x="328026" y="29309801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1729</xdr:row>
      <xdr:rowOff>12352</xdr:rowOff>
    </xdr:from>
    <xdr:to>
      <xdr:col>2</xdr:col>
      <xdr:colOff>884712</xdr:colOff>
      <xdr:row>1730</xdr:row>
      <xdr:rowOff>355252</xdr:rowOff>
    </xdr:to>
    <xdr:pic>
      <xdr:nvPicPr>
        <xdr:cNvPr id="50" name="Picture 49" descr="maa-saraswati-1484548264.png"/>
        <xdr:cNvPicPr/>
      </xdr:nvPicPr>
      <xdr:blipFill>
        <a:blip xmlns:r="http://schemas.openxmlformats.org/officeDocument/2006/relationships" r:embed="rId1"/>
        <a:srcRect/>
        <a:stretch>
          <a:fillRect/>
        </a:stretch>
      </xdr:blipFill>
      <xdr:spPr>
        <a:xfrm>
          <a:off x="328026" y="312615584"/>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1765</xdr:row>
      <xdr:rowOff>12352</xdr:rowOff>
    </xdr:from>
    <xdr:to>
      <xdr:col>2</xdr:col>
      <xdr:colOff>884712</xdr:colOff>
      <xdr:row>1766</xdr:row>
      <xdr:rowOff>355252</xdr:rowOff>
    </xdr:to>
    <xdr:pic>
      <xdr:nvPicPr>
        <xdr:cNvPr id="51" name="Picture 50" descr="maa-saraswati-1484548264.png"/>
        <xdr:cNvPicPr/>
      </xdr:nvPicPr>
      <xdr:blipFill>
        <a:blip xmlns:r="http://schemas.openxmlformats.org/officeDocument/2006/relationships" r:embed="rId1"/>
        <a:srcRect/>
        <a:stretch>
          <a:fillRect/>
        </a:stretch>
      </xdr:blipFill>
      <xdr:spPr>
        <a:xfrm>
          <a:off x="328026" y="33213318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1801</xdr:row>
      <xdr:rowOff>12352</xdr:rowOff>
    </xdr:from>
    <xdr:to>
      <xdr:col>2</xdr:col>
      <xdr:colOff>884712</xdr:colOff>
      <xdr:row>1802</xdr:row>
      <xdr:rowOff>355252</xdr:rowOff>
    </xdr:to>
    <xdr:pic>
      <xdr:nvPicPr>
        <xdr:cNvPr id="52" name="Picture 51" descr="maa-saraswati-1484548264.png"/>
        <xdr:cNvPicPr/>
      </xdr:nvPicPr>
      <xdr:blipFill>
        <a:blip xmlns:r="http://schemas.openxmlformats.org/officeDocument/2006/relationships" r:embed="rId1"/>
        <a:srcRect/>
        <a:stretch>
          <a:fillRect/>
        </a:stretch>
      </xdr:blipFill>
      <xdr:spPr>
        <a:xfrm>
          <a:off x="328026" y="35165078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1837</xdr:row>
      <xdr:rowOff>12352</xdr:rowOff>
    </xdr:from>
    <xdr:to>
      <xdr:col>2</xdr:col>
      <xdr:colOff>884712</xdr:colOff>
      <xdr:row>1838</xdr:row>
      <xdr:rowOff>355252</xdr:rowOff>
    </xdr:to>
    <xdr:pic>
      <xdr:nvPicPr>
        <xdr:cNvPr id="53" name="Picture 52" descr="maa-saraswati-1484548264.png"/>
        <xdr:cNvPicPr/>
      </xdr:nvPicPr>
      <xdr:blipFill>
        <a:blip xmlns:r="http://schemas.openxmlformats.org/officeDocument/2006/relationships" r:embed="rId1"/>
        <a:srcRect/>
        <a:stretch>
          <a:fillRect/>
        </a:stretch>
      </xdr:blipFill>
      <xdr:spPr>
        <a:xfrm>
          <a:off x="328026" y="371168352"/>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1873</xdr:row>
      <xdr:rowOff>12352</xdr:rowOff>
    </xdr:from>
    <xdr:to>
      <xdr:col>2</xdr:col>
      <xdr:colOff>884712</xdr:colOff>
      <xdr:row>1874</xdr:row>
      <xdr:rowOff>355252</xdr:rowOff>
    </xdr:to>
    <xdr:pic>
      <xdr:nvPicPr>
        <xdr:cNvPr id="54" name="Picture 53" descr="maa-saraswati-1484548264.png"/>
        <xdr:cNvPicPr/>
      </xdr:nvPicPr>
      <xdr:blipFill>
        <a:blip xmlns:r="http://schemas.openxmlformats.org/officeDocument/2006/relationships" r:embed="rId1"/>
        <a:srcRect/>
        <a:stretch>
          <a:fillRect/>
        </a:stretch>
      </xdr:blipFill>
      <xdr:spPr>
        <a:xfrm>
          <a:off x="328026" y="390685952"/>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1909</xdr:row>
      <xdr:rowOff>12352</xdr:rowOff>
    </xdr:from>
    <xdr:to>
      <xdr:col>2</xdr:col>
      <xdr:colOff>884712</xdr:colOff>
      <xdr:row>1910</xdr:row>
      <xdr:rowOff>355252</xdr:rowOff>
    </xdr:to>
    <xdr:pic>
      <xdr:nvPicPr>
        <xdr:cNvPr id="55" name="Picture 54" descr="maa-saraswati-1484548264.png"/>
        <xdr:cNvPicPr/>
      </xdr:nvPicPr>
      <xdr:blipFill>
        <a:blip xmlns:r="http://schemas.openxmlformats.org/officeDocument/2006/relationships" r:embed="rId1"/>
        <a:srcRect/>
        <a:stretch>
          <a:fillRect/>
        </a:stretch>
      </xdr:blipFill>
      <xdr:spPr>
        <a:xfrm>
          <a:off x="328026" y="41020355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1945</xdr:row>
      <xdr:rowOff>12352</xdr:rowOff>
    </xdr:from>
    <xdr:to>
      <xdr:col>2</xdr:col>
      <xdr:colOff>884712</xdr:colOff>
      <xdr:row>1946</xdr:row>
      <xdr:rowOff>355252</xdr:rowOff>
    </xdr:to>
    <xdr:pic>
      <xdr:nvPicPr>
        <xdr:cNvPr id="56" name="Picture 55" descr="maa-saraswati-1484548264.png"/>
        <xdr:cNvPicPr/>
      </xdr:nvPicPr>
      <xdr:blipFill>
        <a:blip xmlns:r="http://schemas.openxmlformats.org/officeDocument/2006/relationships" r:embed="rId1"/>
        <a:srcRect/>
        <a:stretch>
          <a:fillRect/>
        </a:stretch>
      </xdr:blipFill>
      <xdr:spPr>
        <a:xfrm>
          <a:off x="328026" y="42972115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1981</xdr:row>
      <xdr:rowOff>12352</xdr:rowOff>
    </xdr:from>
    <xdr:to>
      <xdr:col>2</xdr:col>
      <xdr:colOff>884712</xdr:colOff>
      <xdr:row>1982</xdr:row>
      <xdr:rowOff>355252</xdr:rowOff>
    </xdr:to>
    <xdr:pic>
      <xdr:nvPicPr>
        <xdr:cNvPr id="57" name="Picture 56" descr="maa-saraswati-1484548264.png"/>
        <xdr:cNvPicPr/>
      </xdr:nvPicPr>
      <xdr:blipFill>
        <a:blip xmlns:r="http://schemas.openxmlformats.org/officeDocument/2006/relationships" r:embed="rId1"/>
        <a:srcRect/>
        <a:stretch>
          <a:fillRect/>
        </a:stretch>
      </xdr:blipFill>
      <xdr:spPr>
        <a:xfrm>
          <a:off x="328026" y="449238720"/>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2017</xdr:row>
      <xdr:rowOff>12352</xdr:rowOff>
    </xdr:from>
    <xdr:to>
      <xdr:col>2</xdr:col>
      <xdr:colOff>884712</xdr:colOff>
      <xdr:row>2018</xdr:row>
      <xdr:rowOff>355252</xdr:rowOff>
    </xdr:to>
    <xdr:pic>
      <xdr:nvPicPr>
        <xdr:cNvPr id="58" name="Picture 57" descr="maa-saraswati-1484548264.png"/>
        <xdr:cNvPicPr/>
      </xdr:nvPicPr>
      <xdr:blipFill>
        <a:blip xmlns:r="http://schemas.openxmlformats.org/officeDocument/2006/relationships" r:embed="rId1"/>
        <a:srcRect/>
        <a:stretch>
          <a:fillRect/>
        </a:stretch>
      </xdr:blipFill>
      <xdr:spPr>
        <a:xfrm>
          <a:off x="328026" y="46875632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2053</xdr:row>
      <xdr:rowOff>12352</xdr:rowOff>
    </xdr:from>
    <xdr:to>
      <xdr:col>2</xdr:col>
      <xdr:colOff>884712</xdr:colOff>
      <xdr:row>2054</xdr:row>
      <xdr:rowOff>355252</xdr:rowOff>
    </xdr:to>
    <xdr:pic>
      <xdr:nvPicPr>
        <xdr:cNvPr id="59" name="Picture 58" descr="maa-saraswati-1484548264.png"/>
        <xdr:cNvPicPr/>
      </xdr:nvPicPr>
      <xdr:blipFill>
        <a:blip xmlns:r="http://schemas.openxmlformats.org/officeDocument/2006/relationships" r:embed="rId1"/>
        <a:srcRect/>
        <a:stretch>
          <a:fillRect/>
        </a:stretch>
      </xdr:blipFill>
      <xdr:spPr>
        <a:xfrm>
          <a:off x="328026" y="48827392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2089</xdr:row>
      <xdr:rowOff>12352</xdr:rowOff>
    </xdr:from>
    <xdr:to>
      <xdr:col>2</xdr:col>
      <xdr:colOff>884712</xdr:colOff>
      <xdr:row>2090</xdr:row>
      <xdr:rowOff>355252</xdr:rowOff>
    </xdr:to>
    <xdr:pic>
      <xdr:nvPicPr>
        <xdr:cNvPr id="60" name="Picture 59" descr="maa-saraswati-1484548264.png"/>
        <xdr:cNvPicPr/>
      </xdr:nvPicPr>
      <xdr:blipFill>
        <a:blip xmlns:r="http://schemas.openxmlformats.org/officeDocument/2006/relationships" r:embed="rId1"/>
        <a:srcRect/>
        <a:stretch>
          <a:fillRect/>
        </a:stretch>
      </xdr:blipFill>
      <xdr:spPr>
        <a:xfrm>
          <a:off x="328026" y="507791488"/>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2125</xdr:row>
      <xdr:rowOff>12352</xdr:rowOff>
    </xdr:from>
    <xdr:to>
      <xdr:col>2</xdr:col>
      <xdr:colOff>884712</xdr:colOff>
      <xdr:row>2126</xdr:row>
      <xdr:rowOff>355252</xdr:rowOff>
    </xdr:to>
    <xdr:pic>
      <xdr:nvPicPr>
        <xdr:cNvPr id="61" name="Picture 60" descr="maa-saraswati-1484548264.png"/>
        <xdr:cNvPicPr/>
      </xdr:nvPicPr>
      <xdr:blipFill>
        <a:blip xmlns:r="http://schemas.openxmlformats.org/officeDocument/2006/relationships" r:embed="rId1"/>
        <a:srcRect/>
        <a:stretch>
          <a:fillRect/>
        </a:stretch>
      </xdr:blipFill>
      <xdr:spPr>
        <a:xfrm>
          <a:off x="328026" y="527309088"/>
          <a:ext cx="1215330" cy="11328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2161</xdr:row>
      <xdr:rowOff>12352</xdr:rowOff>
    </xdr:from>
    <xdr:to>
      <xdr:col>2</xdr:col>
      <xdr:colOff>884712</xdr:colOff>
      <xdr:row>2162</xdr:row>
      <xdr:rowOff>355252</xdr:rowOff>
    </xdr:to>
    <xdr:pic>
      <xdr:nvPicPr>
        <xdr:cNvPr id="62" name="Picture 61" descr="maa-saraswati-1484548264.png"/>
        <xdr:cNvPicPr/>
      </xdr:nvPicPr>
      <xdr:blipFill>
        <a:blip xmlns:r="http://schemas.openxmlformats.org/officeDocument/2006/relationships" r:embed="rId1"/>
        <a:srcRect/>
        <a:stretch>
          <a:fillRect/>
        </a:stretch>
      </xdr:blipFill>
      <xdr:spPr>
        <a:xfrm>
          <a:off x="328026" y="54682668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2197</xdr:row>
      <xdr:rowOff>12352</xdr:rowOff>
    </xdr:from>
    <xdr:to>
      <xdr:col>2</xdr:col>
      <xdr:colOff>884712</xdr:colOff>
      <xdr:row>2198</xdr:row>
      <xdr:rowOff>355252</xdr:rowOff>
    </xdr:to>
    <xdr:pic>
      <xdr:nvPicPr>
        <xdr:cNvPr id="63" name="Picture 62" descr="maa-saraswati-1484548264.png"/>
        <xdr:cNvPicPr/>
      </xdr:nvPicPr>
      <xdr:blipFill>
        <a:blip xmlns:r="http://schemas.openxmlformats.org/officeDocument/2006/relationships" r:embed="rId1"/>
        <a:srcRect/>
        <a:stretch>
          <a:fillRect/>
        </a:stretch>
      </xdr:blipFill>
      <xdr:spPr>
        <a:xfrm>
          <a:off x="328026" y="566344256"/>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2233</xdr:row>
      <xdr:rowOff>12352</xdr:rowOff>
    </xdr:from>
    <xdr:to>
      <xdr:col>2</xdr:col>
      <xdr:colOff>884712</xdr:colOff>
      <xdr:row>2234</xdr:row>
      <xdr:rowOff>355252</xdr:rowOff>
    </xdr:to>
    <xdr:pic>
      <xdr:nvPicPr>
        <xdr:cNvPr id="64" name="Picture 63" descr="maa-saraswati-1484548264.png"/>
        <xdr:cNvPicPr/>
      </xdr:nvPicPr>
      <xdr:blipFill>
        <a:blip xmlns:r="http://schemas.openxmlformats.org/officeDocument/2006/relationships" r:embed="rId1"/>
        <a:srcRect/>
        <a:stretch>
          <a:fillRect/>
        </a:stretch>
      </xdr:blipFill>
      <xdr:spPr>
        <a:xfrm>
          <a:off x="328026" y="58586188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2269</xdr:row>
      <xdr:rowOff>12352</xdr:rowOff>
    </xdr:from>
    <xdr:to>
      <xdr:col>2</xdr:col>
      <xdr:colOff>884712</xdr:colOff>
      <xdr:row>2270</xdr:row>
      <xdr:rowOff>355252</xdr:rowOff>
    </xdr:to>
    <xdr:pic>
      <xdr:nvPicPr>
        <xdr:cNvPr id="65" name="Picture 64" descr="maa-saraswati-1484548264.png"/>
        <xdr:cNvPicPr/>
      </xdr:nvPicPr>
      <xdr:blipFill>
        <a:blip xmlns:r="http://schemas.openxmlformats.org/officeDocument/2006/relationships" r:embed="rId1"/>
        <a:srcRect/>
        <a:stretch>
          <a:fillRect/>
        </a:stretch>
      </xdr:blipFill>
      <xdr:spPr>
        <a:xfrm>
          <a:off x="328026" y="60537945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2305</xdr:row>
      <xdr:rowOff>12352</xdr:rowOff>
    </xdr:from>
    <xdr:to>
      <xdr:col>2</xdr:col>
      <xdr:colOff>884712</xdr:colOff>
      <xdr:row>2306</xdr:row>
      <xdr:rowOff>355252</xdr:rowOff>
    </xdr:to>
    <xdr:pic>
      <xdr:nvPicPr>
        <xdr:cNvPr id="66" name="Picture 65" descr="maa-saraswati-1484548264.png"/>
        <xdr:cNvPicPr/>
      </xdr:nvPicPr>
      <xdr:blipFill>
        <a:blip xmlns:r="http://schemas.openxmlformats.org/officeDocument/2006/relationships" r:embed="rId1"/>
        <a:srcRect/>
        <a:stretch>
          <a:fillRect/>
        </a:stretch>
      </xdr:blipFill>
      <xdr:spPr>
        <a:xfrm>
          <a:off x="328026" y="624897024"/>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2341</xdr:row>
      <xdr:rowOff>12352</xdr:rowOff>
    </xdr:from>
    <xdr:to>
      <xdr:col>2</xdr:col>
      <xdr:colOff>884712</xdr:colOff>
      <xdr:row>2342</xdr:row>
      <xdr:rowOff>355252</xdr:rowOff>
    </xdr:to>
    <xdr:pic>
      <xdr:nvPicPr>
        <xdr:cNvPr id="67" name="Picture 66" descr="maa-saraswati-1484548264.png"/>
        <xdr:cNvPicPr/>
      </xdr:nvPicPr>
      <xdr:blipFill>
        <a:blip xmlns:r="http://schemas.openxmlformats.org/officeDocument/2006/relationships" r:embed="rId1"/>
        <a:srcRect/>
        <a:stretch>
          <a:fillRect/>
        </a:stretch>
      </xdr:blipFill>
      <xdr:spPr>
        <a:xfrm>
          <a:off x="328026" y="66393222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2377</xdr:row>
      <xdr:rowOff>12352</xdr:rowOff>
    </xdr:from>
    <xdr:to>
      <xdr:col>2</xdr:col>
      <xdr:colOff>884712</xdr:colOff>
      <xdr:row>2378</xdr:row>
      <xdr:rowOff>355252</xdr:rowOff>
    </xdr:to>
    <xdr:pic>
      <xdr:nvPicPr>
        <xdr:cNvPr id="68" name="Picture 67" descr="maa-saraswati-1484548264.png"/>
        <xdr:cNvPicPr/>
      </xdr:nvPicPr>
      <xdr:blipFill>
        <a:blip xmlns:r="http://schemas.openxmlformats.org/officeDocument/2006/relationships" r:embed="rId1"/>
        <a:srcRect/>
        <a:stretch>
          <a:fillRect/>
        </a:stretch>
      </xdr:blipFill>
      <xdr:spPr>
        <a:xfrm>
          <a:off x="328026" y="683449792"/>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2413</xdr:row>
      <xdr:rowOff>12352</xdr:rowOff>
    </xdr:from>
    <xdr:to>
      <xdr:col>2</xdr:col>
      <xdr:colOff>884712</xdr:colOff>
      <xdr:row>2414</xdr:row>
      <xdr:rowOff>355252</xdr:rowOff>
    </xdr:to>
    <xdr:pic>
      <xdr:nvPicPr>
        <xdr:cNvPr id="69" name="Picture 68" descr="maa-saraswati-1484548264.png"/>
        <xdr:cNvPicPr/>
      </xdr:nvPicPr>
      <xdr:blipFill>
        <a:blip xmlns:r="http://schemas.openxmlformats.org/officeDocument/2006/relationships" r:embed="rId1"/>
        <a:srcRect/>
        <a:stretch>
          <a:fillRect/>
        </a:stretch>
      </xdr:blipFill>
      <xdr:spPr>
        <a:xfrm>
          <a:off x="328026" y="70296742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2449</xdr:row>
      <xdr:rowOff>12352</xdr:rowOff>
    </xdr:from>
    <xdr:to>
      <xdr:col>2</xdr:col>
      <xdr:colOff>884712</xdr:colOff>
      <xdr:row>2450</xdr:row>
      <xdr:rowOff>355252</xdr:rowOff>
    </xdr:to>
    <xdr:pic>
      <xdr:nvPicPr>
        <xdr:cNvPr id="70" name="Picture 69" descr="maa-saraswati-1484548264.png"/>
        <xdr:cNvPicPr/>
      </xdr:nvPicPr>
      <xdr:blipFill>
        <a:blip xmlns:r="http://schemas.openxmlformats.org/officeDocument/2006/relationships" r:embed="rId1"/>
        <a:srcRect/>
        <a:stretch>
          <a:fillRect/>
        </a:stretch>
      </xdr:blipFill>
      <xdr:spPr>
        <a:xfrm>
          <a:off x="328026" y="72248499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2485</xdr:row>
      <xdr:rowOff>12352</xdr:rowOff>
    </xdr:from>
    <xdr:to>
      <xdr:col>2</xdr:col>
      <xdr:colOff>884712</xdr:colOff>
      <xdr:row>2486</xdr:row>
      <xdr:rowOff>355252</xdr:rowOff>
    </xdr:to>
    <xdr:pic>
      <xdr:nvPicPr>
        <xdr:cNvPr id="71" name="Picture 70" descr="maa-saraswati-1484548264.png"/>
        <xdr:cNvPicPr/>
      </xdr:nvPicPr>
      <xdr:blipFill>
        <a:blip xmlns:r="http://schemas.openxmlformats.org/officeDocument/2006/relationships" r:embed="rId1"/>
        <a:srcRect/>
        <a:stretch>
          <a:fillRect/>
        </a:stretch>
      </xdr:blipFill>
      <xdr:spPr>
        <a:xfrm>
          <a:off x="328026" y="74200262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2521</xdr:row>
      <xdr:rowOff>12352</xdr:rowOff>
    </xdr:from>
    <xdr:to>
      <xdr:col>2</xdr:col>
      <xdr:colOff>884712</xdr:colOff>
      <xdr:row>2522</xdr:row>
      <xdr:rowOff>355252</xdr:rowOff>
    </xdr:to>
    <xdr:pic>
      <xdr:nvPicPr>
        <xdr:cNvPr id="72" name="Picture 71" descr="maa-saraswati-1484548264.png"/>
        <xdr:cNvPicPr/>
      </xdr:nvPicPr>
      <xdr:blipFill>
        <a:blip xmlns:r="http://schemas.openxmlformats.org/officeDocument/2006/relationships" r:embed="rId1"/>
        <a:srcRect/>
        <a:stretch>
          <a:fillRect/>
        </a:stretch>
      </xdr:blipFill>
      <xdr:spPr>
        <a:xfrm>
          <a:off x="328026" y="76152019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2557</xdr:row>
      <xdr:rowOff>12352</xdr:rowOff>
    </xdr:from>
    <xdr:to>
      <xdr:col>2</xdr:col>
      <xdr:colOff>884712</xdr:colOff>
      <xdr:row>2558</xdr:row>
      <xdr:rowOff>355252</xdr:rowOff>
    </xdr:to>
    <xdr:pic>
      <xdr:nvPicPr>
        <xdr:cNvPr id="73" name="Picture 72" descr="maa-saraswati-1484548264.png"/>
        <xdr:cNvPicPr/>
      </xdr:nvPicPr>
      <xdr:blipFill>
        <a:blip xmlns:r="http://schemas.openxmlformats.org/officeDocument/2006/relationships" r:embed="rId1"/>
        <a:srcRect/>
        <a:stretch>
          <a:fillRect/>
        </a:stretch>
      </xdr:blipFill>
      <xdr:spPr>
        <a:xfrm>
          <a:off x="328026" y="78103776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2593</xdr:row>
      <xdr:rowOff>12352</xdr:rowOff>
    </xdr:from>
    <xdr:to>
      <xdr:col>2</xdr:col>
      <xdr:colOff>884712</xdr:colOff>
      <xdr:row>2594</xdr:row>
      <xdr:rowOff>355252</xdr:rowOff>
    </xdr:to>
    <xdr:pic>
      <xdr:nvPicPr>
        <xdr:cNvPr id="74" name="Picture 73" descr="maa-saraswati-1484548264.png"/>
        <xdr:cNvPicPr/>
      </xdr:nvPicPr>
      <xdr:blipFill>
        <a:blip xmlns:r="http://schemas.openxmlformats.org/officeDocument/2006/relationships" r:embed="rId1"/>
        <a:srcRect/>
        <a:stretch>
          <a:fillRect/>
        </a:stretch>
      </xdr:blipFill>
      <xdr:spPr>
        <a:xfrm>
          <a:off x="328026" y="80055539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2629</xdr:row>
      <xdr:rowOff>12352</xdr:rowOff>
    </xdr:from>
    <xdr:to>
      <xdr:col>2</xdr:col>
      <xdr:colOff>884712</xdr:colOff>
      <xdr:row>2630</xdr:row>
      <xdr:rowOff>355252</xdr:rowOff>
    </xdr:to>
    <xdr:pic>
      <xdr:nvPicPr>
        <xdr:cNvPr id="75" name="Picture 74" descr="maa-saraswati-1484548264.png"/>
        <xdr:cNvPicPr/>
      </xdr:nvPicPr>
      <xdr:blipFill>
        <a:blip xmlns:r="http://schemas.openxmlformats.org/officeDocument/2006/relationships" r:embed="rId1"/>
        <a:srcRect/>
        <a:stretch>
          <a:fillRect/>
        </a:stretch>
      </xdr:blipFill>
      <xdr:spPr>
        <a:xfrm>
          <a:off x="328026" y="82007296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2665</xdr:row>
      <xdr:rowOff>12352</xdr:rowOff>
    </xdr:from>
    <xdr:to>
      <xdr:col>2</xdr:col>
      <xdr:colOff>884712</xdr:colOff>
      <xdr:row>2666</xdr:row>
      <xdr:rowOff>355252</xdr:rowOff>
    </xdr:to>
    <xdr:pic>
      <xdr:nvPicPr>
        <xdr:cNvPr id="76" name="Picture 75" descr="maa-saraswati-1484548264.png"/>
        <xdr:cNvPicPr/>
      </xdr:nvPicPr>
      <xdr:blipFill>
        <a:blip xmlns:r="http://schemas.openxmlformats.org/officeDocument/2006/relationships" r:embed="rId1"/>
        <a:srcRect/>
        <a:stretch>
          <a:fillRect/>
        </a:stretch>
      </xdr:blipFill>
      <xdr:spPr>
        <a:xfrm>
          <a:off x="328026" y="839590528"/>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2701</xdr:row>
      <xdr:rowOff>12352</xdr:rowOff>
    </xdr:from>
    <xdr:to>
      <xdr:col>2</xdr:col>
      <xdr:colOff>884712</xdr:colOff>
      <xdr:row>2702</xdr:row>
      <xdr:rowOff>355252</xdr:rowOff>
    </xdr:to>
    <xdr:pic>
      <xdr:nvPicPr>
        <xdr:cNvPr id="77" name="Picture 76" descr="maa-saraswati-1484548264.png"/>
        <xdr:cNvPicPr/>
      </xdr:nvPicPr>
      <xdr:blipFill>
        <a:blip xmlns:r="http://schemas.openxmlformats.org/officeDocument/2006/relationships" r:embed="rId1"/>
        <a:srcRect/>
        <a:stretch>
          <a:fillRect/>
        </a:stretch>
      </xdr:blipFill>
      <xdr:spPr>
        <a:xfrm>
          <a:off x="328026" y="85910816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2737</xdr:row>
      <xdr:rowOff>12352</xdr:rowOff>
    </xdr:from>
    <xdr:to>
      <xdr:col>2</xdr:col>
      <xdr:colOff>884712</xdr:colOff>
      <xdr:row>2738</xdr:row>
      <xdr:rowOff>355252</xdr:rowOff>
    </xdr:to>
    <xdr:pic>
      <xdr:nvPicPr>
        <xdr:cNvPr id="78" name="Picture 77" descr="maa-saraswati-1484548264.png"/>
        <xdr:cNvPicPr/>
      </xdr:nvPicPr>
      <xdr:blipFill>
        <a:blip xmlns:r="http://schemas.openxmlformats.org/officeDocument/2006/relationships" r:embed="rId1"/>
        <a:srcRect/>
        <a:stretch>
          <a:fillRect/>
        </a:stretch>
      </xdr:blipFill>
      <xdr:spPr>
        <a:xfrm>
          <a:off x="328026" y="87862572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2773</xdr:row>
      <xdr:rowOff>12352</xdr:rowOff>
    </xdr:from>
    <xdr:to>
      <xdr:col>2</xdr:col>
      <xdr:colOff>884712</xdr:colOff>
      <xdr:row>2774</xdr:row>
      <xdr:rowOff>355252</xdr:rowOff>
    </xdr:to>
    <xdr:pic>
      <xdr:nvPicPr>
        <xdr:cNvPr id="79" name="Picture 78" descr="maa-saraswati-1484548264.png"/>
        <xdr:cNvPicPr/>
      </xdr:nvPicPr>
      <xdr:blipFill>
        <a:blip xmlns:r="http://schemas.openxmlformats.org/officeDocument/2006/relationships" r:embed="rId1"/>
        <a:srcRect/>
        <a:stretch>
          <a:fillRect/>
        </a:stretch>
      </xdr:blipFill>
      <xdr:spPr>
        <a:xfrm>
          <a:off x="328026" y="898143296"/>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2809</xdr:row>
      <xdr:rowOff>12352</xdr:rowOff>
    </xdr:from>
    <xdr:to>
      <xdr:col>2</xdr:col>
      <xdr:colOff>884712</xdr:colOff>
      <xdr:row>2810</xdr:row>
      <xdr:rowOff>355252</xdr:rowOff>
    </xdr:to>
    <xdr:pic>
      <xdr:nvPicPr>
        <xdr:cNvPr id="80" name="Picture 79" descr="maa-saraswati-1484548264.png"/>
        <xdr:cNvPicPr/>
      </xdr:nvPicPr>
      <xdr:blipFill>
        <a:blip xmlns:r="http://schemas.openxmlformats.org/officeDocument/2006/relationships" r:embed="rId1"/>
        <a:srcRect/>
        <a:stretch>
          <a:fillRect/>
        </a:stretch>
      </xdr:blipFill>
      <xdr:spPr>
        <a:xfrm>
          <a:off x="328026" y="91766092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2845</xdr:row>
      <xdr:rowOff>12352</xdr:rowOff>
    </xdr:from>
    <xdr:to>
      <xdr:col>2</xdr:col>
      <xdr:colOff>884712</xdr:colOff>
      <xdr:row>2846</xdr:row>
      <xdr:rowOff>355252</xdr:rowOff>
    </xdr:to>
    <xdr:pic>
      <xdr:nvPicPr>
        <xdr:cNvPr id="81" name="Picture 80" descr="maa-saraswati-1484548264.png"/>
        <xdr:cNvPicPr/>
      </xdr:nvPicPr>
      <xdr:blipFill>
        <a:blip xmlns:r="http://schemas.openxmlformats.org/officeDocument/2006/relationships" r:embed="rId1"/>
        <a:srcRect/>
        <a:stretch>
          <a:fillRect/>
        </a:stretch>
      </xdr:blipFill>
      <xdr:spPr>
        <a:xfrm>
          <a:off x="328026" y="93717849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2881</xdr:row>
      <xdr:rowOff>12352</xdr:rowOff>
    </xdr:from>
    <xdr:to>
      <xdr:col>2</xdr:col>
      <xdr:colOff>884712</xdr:colOff>
      <xdr:row>2882</xdr:row>
      <xdr:rowOff>355252</xdr:rowOff>
    </xdr:to>
    <xdr:pic>
      <xdr:nvPicPr>
        <xdr:cNvPr id="82" name="Picture 81" descr="maa-saraswati-1484548264.png"/>
        <xdr:cNvPicPr/>
      </xdr:nvPicPr>
      <xdr:blipFill>
        <a:blip xmlns:r="http://schemas.openxmlformats.org/officeDocument/2006/relationships" r:embed="rId1"/>
        <a:srcRect/>
        <a:stretch>
          <a:fillRect/>
        </a:stretch>
      </xdr:blipFill>
      <xdr:spPr>
        <a:xfrm>
          <a:off x="328026" y="956696064"/>
          <a:ext cx="1215330" cy="113286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2917</xdr:row>
      <xdr:rowOff>12352</xdr:rowOff>
    </xdr:from>
    <xdr:to>
      <xdr:col>2</xdr:col>
      <xdr:colOff>884712</xdr:colOff>
      <xdr:row>2918</xdr:row>
      <xdr:rowOff>355252</xdr:rowOff>
    </xdr:to>
    <xdr:pic>
      <xdr:nvPicPr>
        <xdr:cNvPr id="83" name="Picture 82" descr="maa-saraswati-1484548264.png"/>
        <xdr:cNvPicPr/>
      </xdr:nvPicPr>
      <xdr:blipFill>
        <a:blip xmlns:r="http://schemas.openxmlformats.org/officeDocument/2006/relationships" r:embed="rId1"/>
        <a:srcRect/>
        <a:stretch>
          <a:fillRect/>
        </a:stretch>
      </xdr:blipFill>
      <xdr:spPr>
        <a:xfrm>
          <a:off x="328026" y="97621369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2953</xdr:row>
      <xdr:rowOff>12352</xdr:rowOff>
    </xdr:from>
    <xdr:to>
      <xdr:col>2</xdr:col>
      <xdr:colOff>884712</xdr:colOff>
      <xdr:row>2954</xdr:row>
      <xdr:rowOff>355252</xdr:rowOff>
    </xdr:to>
    <xdr:pic>
      <xdr:nvPicPr>
        <xdr:cNvPr id="84" name="Picture 83" descr="maa-saraswati-1484548264.png"/>
        <xdr:cNvPicPr/>
      </xdr:nvPicPr>
      <xdr:blipFill>
        <a:blip xmlns:r="http://schemas.openxmlformats.org/officeDocument/2006/relationships" r:embed="rId1"/>
        <a:srcRect/>
        <a:stretch>
          <a:fillRect/>
        </a:stretch>
      </xdr:blipFill>
      <xdr:spPr>
        <a:xfrm>
          <a:off x="328026" y="99573126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2989</xdr:row>
      <xdr:rowOff>12352</xdr:rowOff>
    </xdr:from>
    <xdr:to>
      <xdr:col>2</xdr:col>
      <xdr:colOff>884712</xdr:colOff>
      <xdr:row>2990</xdr:row>
      <xdr:rowOff>355252</xdr:rowOff>
    </xdr:to>
    <xdr:pic>
      <xdr:nvPicPr>
        <xdr:cNvPr id="85" name="Picture 84" descr="maa-saraswati-1484548264.png"/>
        <xdr:cNvPicPr/>
      </xdr:nvPicPr>
      <xdr:blipFill>
        <a:blip xmlns:r="http://schemas.openxmlformats.org/officeDocument/2006/relationships" r:embed="rId1"/>
        <a:srcRect/>
        <a:stretch>
          <a:fillRect/>
        </a:stretch>
      </xdr:blipFill>
      <xdr:spPr>
        <a:xfrm>
          <a:off x="328026" y="101524889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3025</xdr:row>
      <xdr:rowOff>12352</xdr:rowOff>
    </xdr:from>
    <xdr:to>
      <xdr:col>2</xdr:col>
      <xdr:colOff>884712</xdr:colOff>
      <xdr:row>3026</xdr:row>
      <xdr:rowOff>355252</xdr:rowOff>
    </xdr:to>
    <xdr:pic>
      <xdr:nvPicPr>
        <xdr:cNvPr id="86" name="Picture 85" descr="maa-saraswati-1484548264.png"/>
        <xdr:cNvPicPr/>
      </xdr:nvPicPr>
      <xdr:blipFill>
        <a:blip xmlns:r="http://schemas.openxmlformats.org/officeDocument/2006/relationships" r:embed="rId1"/>
        <a:srcRect/>
        <a:stretch>
          <a:fillRect/>
        </a:stretch>
      </xdr:blipFill>
      <xdr:spPr>
        <a:xfrm>
          <a:off x="328026" y="103476646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3061</xdr:row>
      <xdr:rowOff>12352</xdr:rowOff>
    </xdr:from>
    <xdr:to>
      <xdr:col>2</xdr:col>
      <xdr:colOff>884712</xdr:colOff>
      <xdr:row>3062</xdr:row>
      <xdr:rowOff>355252</xdr:rowOff>
    </xdr:to>
    <xdr:pic>
      <xdr:nvPicPr>
        <xdr:cNvPr id="87" name="Picture 86" descr="maa-saraswati-1484548264.png"/>
        <xdr:cNvPicPr/>
      </xdr:nvPicPr>
      <xdr:blipFill>
        <a:blip xmlns:r="http://schemas.openxmlformats.org/officeDocument/2006/relationships" r:embed="rId1"/>
        <a:srcRect/>
        <a:stretch>
          <a:fillRect/>
        </a:stretch>
      </xdr:blipFill>
      <xdr:spPr>
        <a:xfrm>
          <a:off x="328026" y="105428403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3097</xdr:row>
      <xdr:rowOff>12352</xdr:rowOff>
    </xdr:from>
    <xdr:to>
      <xdr:col>2</xdr:col>
      <xdr:colOff>884712</xdr:colOff>
      <xdr:row>3098</xdr:row>
      <xdr:rowOff>355252</xdr:rowOff>
    </xdr:to>
    <xdr:pic>
      <xdr:nvPicPr>
        <xdr:cNvPr id="88" name="Picture 87" descr="maa-saraswati-1484548264.png"/>
        <xdr:cNvPicPr/>
      </xdr:nvPicPr>
      <xdr:blipFill>
        <a:blip xmlns:r="http://schemas.openxmlformats.org/officeDocument/2006/relationships" r:embed="rId1"/>
        <a:srcRect/>
        <a:stretch>
          <a:fillRect/>
        </a:stretch>
      </xdr:blipFill>
      <xdr:spPr>
        <a:xfrm>
          <a:off x="328026" y="107380160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3133</xdr:row>
      <xdr:rowOff>12352</xdr:rowOff>
    </xdr:from>
    <xdr:to>
      <xdr:col>2</xdr:col>
      <xdr:colOff>884712</xdr:colOff>
      <xdr:row>3134</xdr:row>
      <xdr:rowOff>355252</xdr:rowOff>
    </xdr:to>
    <xdr:pic>
      <xdr:nvPicPr>
        <xdr:cNvPr id="89" name="Picture 88" descr="maa-saraswati-1484548264.png"/>
        <xdr:cNvPicPr/>
      </xdr:nvPicPr>
      <xdr:blipFill>
        <a:blip xmlns:r="http://schemas.openxmlformats.org/officeDocument/2006/relationships" r:embed="rId1"/>
        <a:srcRect/>
        <a:stretch>
          <a:fillRect/>
        </a:stretch>
      </xdr:blipFill>
      <xdr:spPr>
        <a:xfrm>
          <a:off x="328026" y="1093319168"/>
          <a:ext cx="1215330" cy="11329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3169</xdr:row>
      <xdr:rowOff>12352</xdr:rowOff>
    </xdr:from>
    <xdr:to>
      <xdr:col>2</xdr:col>
      <xdr:colOff>884712</xdr:colOff>
      <xdr:row>3170</xdr:row>
      <xdr:rowOff>355252</xdr:rowOff>
    </xdr:to>
    <xdr:pic>
      <xdr:nvPicPr>
        <xdr:cNvPr id="90" name="Picture 89" descr="maa-saraswati-1484548264.png"/>
        <xdr:cNvPicPr/>
      </xdr:nvPicPr>
      <xdr:blipFill>
        <a:blip xmlns:r="http://schemas.openxmlformats.org/officeDocument/2006/relationships" r:embed="rId1"/>
        <a:srcRect/>
        <a:stretch>
          <a:fillRect/>
        </a:stretch>
      </xdr:blipFill>
      <xdr:spPr>
        <a:xfrm>
          <a:off x="328026" y="1112836864"/>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3205</xdr:row>
      <xdr:rowOff>12352</xdr:rowOff>
    </xdr:from>
    <xdr:to>
      <xdr:col>2</xdr:col>
      <xdr:colOff>884712</xdr:colOff>
      <xdr:row>3206</xdr:row>
      <xdr:rowOff>355252</xdr:rowOff>
    </xdr:to>
    <xdr:pic>
      <xdr:nvPicPr>
        <xdr:cNvPr id="91" name="Picture 90" descr="maa-saraswati-1484548264.png"/>
        <xdr:cNvPicPr/>
      </xdr:nvPicPr>
      <xdr:blipFill>
        <a:blip xmlns:r="http://schemas.openxmlformats.org/officeDocument/2006/relationships" r:embed="rId1"/>
        <a:srcRect/>
        <a:stretch>
          <a:fillRect/>
        </a:stretch>
      </xdr:blipFill>
      <xdr:spPr>
        <a:xfrm>
          <a:off x="328026" y="113235443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3241</xdr:row>
      <xdr:rowOff>12352</xdr:rowOff>
    </xdr:from>
    <xdr:to>
      <xdr:col>2</xdr:col>
      <xdr:colOff>884712</xdr:colOff>
      <xdr:row>3242</xdr:row>
      <xdr:rowOff>355252</xdr:rowOff>
    </xdr:to>
    <xdr:pic>
      <xdr:nvPicPr>
        <xdr:cNvPr id="92" name="Picture 91" descr="maa-saraswati-1484548264.png"/>
        <xdr:cNvPicPr/>
      </xdr:nvPicPr>
      <xdr:blipFill>
        <a:blip xmlns:r="http://schemas.openxmlformats.org/officeDocument/2006/relationships" r:embed="rId1"/>
        <a:srcRect/>
        <a:stretch>
          <a:fillRect/>
        </a:stretch>
      </xdr:blipFill>
      <xdr:spPr>
        <a:xfrm>
          <a:off x="328026" y="115187200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3277</xdr:row>
      <xdr:rowOff>12352</xdr:rowOff>
    </xdr:from>
    <xdr:to>
      <xdr:col>2</xdr:col>
      <xdr:colOff>884712</xdr:colOff>
      <xdr:row>3278</xdr:row>
      <xdr:rowOff>355252</xdr:rowOff>
    </xdr:to>
    <xdr:pic>
      <xdr:nvPicPr>
        <xdr:cNvPr id="93" name="Picture 92" descr="maa-saraswati-1484548264.png"/>
        <xdr:cNvPicPr/>
      </xdr:nvPicPr>
      <xdr:blipFill>
        <a:blip xmlns:r="http://schemas.openxmlformats.org/officeDocument/2006/relationships" r:embed="rId1"/>
        <a:srcRect/>
        <a:stretch>
          <a:fillRect/>
        </a:stretch>
      </xdr:blipFill>
      <xdr:spPr>
        <a:xfrm>
          <a:off x="328026" y="117138956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3313</xdr:row>
      <xdr:rowOff>12352</xdr:rowOff>
    </xdr:from>
    <xdr:to>
      <xdr:col>2</xdr:col>
      <xdr:colOff>884712</xdr:colOff>
      <xdr:row>3314</xdr:row>
      <xdr:rowOff>355252</xdr:rowOff>
    </xdr:to>
    <xdr:pic>
      <xdr:nvPicPr>
        <xdr:cNvPr id="94" name="Picture 93" descr="maa-saraswati-1484548264.png"/>
        <xdr:cNvPicPr/>
      </xdr:nvPicPr>
      <xdr:blipFill>
        <a:blip xmlns:r="http://schemas.openxmlformats.org/officeDocument/2006/relationships" r:embed="rId1"/>
        <a:srcRect/>
        <a:stretch>
          <a:fillRect/>
        </a:stretch>
      </xdr:blipFill>
      <xdr:spPr>
        <a:xfrm>
          <a:off x="328026" y="1190907136"/>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3349</xdr:row>
      <xdr:rowOff>12352</xdr:rowOff>
    </xdr:from>
    <xdr:to>
      <xdr:col>2</xdr:col>
      <xdr:colOff>884712</xdr:colOff>
      <xdr:row>3350</xdr:row>
      <xdr:rowOff>355252</xdr:rowOff>
    </xdr:to>
    <xdr:pic>
      <xdr:nvPicPr>
        <xdr:cNvPr id="95" name="Picture 94" descr="maa-saraswati-1484548264.png"/>
        <xdr:cNvPicPr/>
      </xdr:nvPicPr>
      <xdr:blipFill>
        <a:blip xmlns:r="http://schemas.openxmlformats.org/officeDocument/2006/relationships" r:embed="rId1"/>
        <a:srcRect/>
        <a:stretch>
          <a:fillRect/>
        </a:stretch>
      </xdr:blipFill>
      <xdr:spPr>
        <a:xfrm>
          <a:off x="328026" y="121042483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3385</xdr:row>
      <xdr:rowOff>12352</xdr:rowOff>
    </xdr:from>
    <xdr:to>
      <xdr:col>2</xdr:col>
      <xdr:colOff>884712</xdr:colOff>
      <xdr:row>3386</xdr:row>
      <xdr:rowOff>355252</xdr:rowOff>
    </xdr:to>
    <xdr:pic>
      <xdr:nvPicPr>
        <xdr:cNvPr id="96" name="Picture 95" descr="maa-saraswati-1484548264.png"/>
        <xdr:cNvPicPr/>
      </xdr:nvPicPr>
      <xdr:blipFill>
        <a:blip xmlns:r="http://schemas.openxmlformats.org/officeDocument/2006/relationships" r:embed="rId1"/>
        <a:srcRect/>
        <a:stretch>
          <a:fillRect/>
        </a:stretch>
      </xdr:blipFill>
      <xdr:spPr>
        <a:xfrm>
          <a:off x="328026" y="122994240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3421</xdr:row>
      <xdr:rowOff>12352</xdr:rowOff>
    </xdr:from>
    <xdr:to>
      <xdr:col>2</xdr:col>
      <xdr:colOff>884712</xdr:colOff>
      <xdr:row>3422</xdr:row>
      <xdr:rowOff>355252</xdr:rowOff>
    </xdr:to>
    <xdr:pic>
      <xdr:nvPicPr>
        <xdr:cNvPr id="97" name="Picture 96" descr="maa-saraswati-1484548264.png"/>
        <xdr:cNvPicPr/>
      </xdr:nvPicPr>
      <xdr:blipFill>
        <a:blip xmlns:r="http://schemas.openxmlformats.org/officeDocument/2006/relationships" r:embed="rId1"/>
        <a:srcRect/>
        <a:stretch>
          <a:fillRect/>
        </a:stretch>
      </xdr:blipFill>
      <xdr:spPr>
        <a:xfrm>
          <a:off x="328026" y="124945996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3457</xdr:row>
      <xdr:rowOff>12352</xdr:rowOff>
    </xdr:from>
    <xdr:to>
      <xdr:col>2</xdr:col>
      <xdr:colOff>884712</xdr:colOff>
      <xdr:row>3458</xdr:row>
      <xdr:rowOff>355252</xdr:rowOff>
    </xdr:to>
    <xdr:pic>
      <xdr:nvPicPr>
        <xdr:cNvPr id="98" name="Picture 97" descr="maa-saraswati-1484548264.png"/>
        <xdr:cNvPicPr/>
      </xdr:nvPicPr>
      <xdr:blipFill>
        <a:blip xmlns:r="http://schemas.openxmlformats.org/officeDocument/2006/relationships" r:embed="rId1"/>
        <a:srcRect/>
        <a:stretch>
          <a:fillRect/>
        </a:stretch>
      </xdr:blipFill>
      <xdr:spPr>
        <a:xfrm>
          <a:off x="328026" y="1795952512"/>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3493</xdr:row>
      <xdr:rowOff>12352</xdr:rowOff>
    </xdr:from>
    <xdr:to>
      <xdr:col>2</xdr:col>
      <xdr:colOff>884712</xdr:colOff>
      <xdr:row>3494</xdr:row>
      <xdr:rowOff>355252</xdr:rowOff>
    </xdr:to>
    <xdr:pic>
      <xdr:nvPicPr>
        <xdr:cNvPr id="99" name="Picture 98" descr="maa-saraswati-1484548264.png"/>
        <xdr:cNvPicPr/>
      </xdr:nvPicPr>
      <xdr:blipFill>
        <a:blip xmlns:r="http://schemas.openxmlformats.org/officeDocument/2006/relationships" r:embed="rId1"/>
        <a:srcRect/>
        <a:stretch>
          <a:fillRect/>
        </a:stretch>
      </xdr:blipFill>
      <xdr:spPr>
        <a:xfrm>
          <a:off x="328026" y="1815470080"/>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3529</xdr:row>
      <xdr:rowOff>12352</xdr:rowOff>
    </xdr:from>
    <xdr:to>
      <xdr:col>2</xdr:col>
      <xdr:colOff>884712</xdr:colOff>
      <xdr:row>3530</xdr:row>
      <xdr:rowOff>355252</xdr:rowOff>
    </xdr:to>
    <xdr:pic>
      <xdr:nvPicPr>
        <xdr:cNvPr id="100" name="Picture 99" descr="maa-saraswati-1484548264.png"/>
        <xdr:cNvPicPr/>
      </xdr:nvPicPr>
      <xdr:blipFill>
        <a:blip xmlns:r="http://schemas.openxmlformats.org/officeDocument/2006/relationships" r:embed="rId1"/>
        <a:srcRect/>
        <a:stretch>
          <a:fillRect/>
        </a:stretch>
      </xdr:blipFill>
      <xdr:spPr>
        <a:xfrm>
          <a:off x="328026" y="1834987648"/>
          <a:ext cx="1215330" cy="113280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33325</xdr:colOff>
      <xdr:row>3565</xdr:row>
      <xdr:rowOff>12352</xdr:rowOff>
    </xdr:from>
    <xdr:to>
      <xdr:col>2</xdr:col>
      <xdr:colOff>884712</xdr:colOff>
      <xdr:row>3566</xdr:row>
      <xdr:rowOff>355252</xdr:rowOff>
    </xdr:to>
    <xdr:pic>
      <xdr:nvPicPr>
        <xdr:cNvPr id="101" name="Picture 100" descr="maa-saraswati-1484548264.png"/>
        <xdr:cNvPicPr/>
      </xdr:nvPicPr>
      <xdr:blipFill>
        <a:blip xmlns:r="http://schemas.openxmlformats.org/officeDocument/2006/relationships" r:embed="rId1"/>
        <a:srcRect/>
        <a:stretch>
          <a:fillRect/>
        </a:stretch>
      </xdr:blipFill>
      <xdr:spPr>
        <a:xfrm>
          <a:off x="328026" y="1854505216"/>
          <a:ext cx="1215330" cy="11329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33464</xdr:colOff>
      <xdr:row>2</xdr:row>
      <xdr:rowOff>12352</xdr:rowOff>
    </xdr:from>
    <xdr:to>
      <xdr:col>3</xdr:col>
      <xdr:colOff>314285</xdr:colOff>
      <xdr:row>3</xdr:row>
      <xdr:rowOff>379809</xdr:rowOff>
    </xdr:to>
    <xdr:pic>
      <xdr:nvPicPr>
        <xdr:cNvPr id="2" name="Picture 1" descr="maa-saraswati-1484548264.png"/>
        <xdr:cNvPicPr/>
      </xdr:nvPicPr>
      <xdr:blipFill>
        <a:blip xmlns:r="http://schemas.openxmlformats.org/officeDocument/2006/relationships" r:embed="rId1"/>
        <a:srcRect/>
        <a:stretch>
          <a:fillRect/>
        </a:stretch>
      </xdr:blipFill>
      <xdr:spPr>
        <a:xfrm>
          <a:off x="166967" y="355787"/>
          <a:ext cx="1052233" cy="115868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41</xdr:row>
      <xdr:rowOff>12352</xdr:rowOff>
    </xdr:from>
    <xdr:to>
      <xdr:col>3</xdr:col>
      <xdr:colOff>314285</xdr:colOff>
      <xdr:row>42</xdr:row>
      <xdr:rowOff>379809</xdr:rowOff>
    </xdr:to>
    <xdr:pic>
      <xdr:nvPicPr>
        <xdr:cNvPr id="3" name="Picture 6" descr="maa-saraswati-1484548264.png"/>
        <xdr:cNvPicPr/>
      </xdr:nvPicPr>
      <xdr:blipFill>
        <a:blip xmlns:r="http://schemas.openxmlformats.org/officeDocument/2006/relationships" r:embed="rId1"/>
        <a:srcRect/>
        <a:stretch>
          <a:fillRect/>
        </a:stretch>
      </xdr:blipFill>
      <xdr:spPr>
        <a:xfrm>
          <a:off x="179293" y="358588"/>
          <a:ext cx="1188385" cy="1163731"/>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80</xdr:row>
      <xdr:rowOff>12352</xdr:rowOff>
    </xdr:from>
    <xdr:to>
      <xdr:col>3</xdr:col>
      <xdr:colOff>314285</xdr:colOff>
      <xdr:row>81</xdr:row>
      <xdr:rowOff>379809</xdr:rowOff>
    </xdr:to>
    <xdr:pic>
      <xdr:nvPicPr>
        <xdr:cNvPr id="4" name="Picture 7" descr="maa-saraswati-1484548264.png"/>
        <xdr:cNvPicPr/>
      </xdr:nvPicPr>
      <xdr:blipFill>
        <a:blip xmlns:r="http://schemas.openxmlformats.org/officeDocument/2006/relationships" r:embed="rId1"/>
        <a:srcRect/>
        <a:stretch>
          <a:fillRect/>
        </a:stretch>
      </xdr:blipFill>
      <xdr:spPr>
        <a:xfrm>
          <a:off x="179293" y="358588"/>
          <a:ext cx="1188385" cy="1163731"/>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119</xdr:row>
      <xdr:rowOff>12352</xdr:rowOff>
    </xdr:from>
    <xdr:to>
      <xdr:col>3</xdr:col>
      <xdr:colOff>314285</xdr:colOff>
      <xdr:row>120</xdr:row>
      <xdr:rowOff>379809</xdr:rowOff>
    </xdr:to>
    <xdr:pic>
      <xdr:nvPicPr>
        <xdr:cNvPr id="5" name="Picture 8"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158</xdr:row>
      <xdr:rowOff>12352</xdr:rowOff>
    </xdr:from>
    <xdr:to>
      <xdr:col>3</xdr:col>
      <xdr:colOff>314285</xdr:colOff>
      <xdr:row>159</xdr:row>
      <xdr:rowOff>379809</xdr:rowOff>
    </xdr:to>
    <xdr:pic>
      <xdr:nvPicPr>
        <xdr:cNvPr id="6" name="Picture 9"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197</xdr:row>
      <xdr:rowOff>12352</xdr:rowOff>
    </xdr:from>
    <xdr:to>
      <xdr:col>3</xdr:col>
      <xdr:colOff>314285</xdr:colOff>
      <xdr:row>198</xdr:row>
      <xdr:rowOff>379809</xdr:rowOff>
    </xdr:to>
    <xdr:pic>
      <xdr:nvPicPr>
        <xdr:cNvPr id="7" name="Picture 10" descr="maa-saraswati-1484548264.png"/>
        <xdr:cNvPicPr/>
      </xdr:nvPicPr>
      <xdr:blipFill>
        <a:blip xmlns:r="http://schemas.openxmlformats.org/officeDocument/2006/relationships" r:embed="rId1"/>
        <a:srcRect/>
        <a:stretch>
          <a:fillRect/>
        </a:stretch>
      </xdr:blipFill>
      <xdr:spPr>
        <a:xfrm>
          <a:off x="179293" y="32766000"/>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236</xdr:row>
      <xdr:rowOff>12352</xdr:rowOff>
    </xdr:from>
    <xdr:to>
      <xdr:col>3</xdr:col>
      <xdr:colOff>314285</xdr:colOff>
      <xdr:row>237</xdr:row>
      <xdr:rowOff>379809</xdr:rowOff>
    </xdr:to>
    <xdr:pic>
      <xdr:nvPicPr>
        <xdr:cNvPr id="8" name="Picture 11" descr="maa-saraswati-1484548264.png"/>
        <xdr:cNvPicPr/>
      </xdr:nvPicPr>
      <xdr:blipFill>
        <a:blip xmlns:r="http://schemas.openxmlformats.org/officeDocument/2006/relationships" r:embed="rId1"/>
        <a:srcRect/>
        <a:stretch>
          <a:fillRect/>
        </a:stretch>
      </xdr:blipFill>
      <xdr:spPr>
        <a:xfrm>
          <a:off x="179293" y="48969704"/>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275</xdr:row>
      <xdr:rowOff>12352</xdr:rowOff>
    </xdr:from>
    <xdr:to>
      <xdr:col>3</xdr:col>
      <xdr:colOff>314285</xdr:colOff>
      <xdr:row>276</xdr:row>
      <xdr:rowOff>379809</xdr:rowOff>
    </xdr:to>
    <xdr:pic>
      <xdr:nvPicPr>
        <xdr:cNvPr id="9" name="Picture 12"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314</xdr:row>
      <xdr:rowOff>12352</xdr:rowOff>
    </xdr:from>
    <xdr:to>
      <xdr:col>3</xdr:col>
      <xdr:colOff>314285</xdr:colOff>
      <xdr:row>315</xdr:row>
      <xdr:rowOff>379809</xdr:rowOff>
    </xdr:to>
    <xdr:pic>
      <xdr:nvPicPr>
        <xdr:cNvPr id="10" name="Picture 13" descr="maa-saraswati-1484548264.png"/>
        <xdr:cNvPicPr/>
      </xdr:nvPicPr>
      <xdr:blipFill>
        <a:blip xmlns:r="http://schemas.openxmlformats.org/officeDocument/2006/relationships" r:embed="rId1"/>
        <a:srcRect/>
        <a:stretch>
          <a:fillRect/>
        </a:stretch>
      </xdr:blipFill>
      <xdr:spPr>
        <a:xfrm>
          <a:off x="179293" y="32766000"/>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353</xdr:row>
      <xdr:rowOff>12352</xdr:rowOff>
    </xdr:from>
    <xdr:to>
      <xdr:col>3</xdr:col>
      <xdr:colOff>314285</xdr:colOff>
      <xdr:row>354</xdr:row>
      <xdr:rowOff>379809</xdr:rowOff>
    </xdr:to>
    <xdr:pic>
      <xdr:nvPicPr>
        <xdr:cNvPr id="11" name="Picture 14" descr="maa-saraswati-1484548264.png"/>
        <xdr:cNvPicPr/>
      </xdr:nvPicPr>
      <xdr:blipFill>
        <a:blip xmlns:r="http://schemas.openxmlformats.org/officeDocument/2006/relationships" r:embed="rId1"/>
        <a:srcRect/>
        <a:stretch>
          <a:fillRect/>
        </a:stretch>
      </xdr:blipFill>
      <xdr:spPr>
        <a:xfrm>
          <a:off x="179293" y="48969704"/>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392</xdr:row>
      <xdr:rowOff>12352</xdr:rowOff>
    </xdr:from>
    <xdr:to>
      <xdr:col>3</xdr:col>
      <xdr:colOff>314285</xdr:colOff>
      <xdr:row>393</xdr:row>
      <xdr:rowOff>379809</xdr:rowOff>
    </xdr:to>
    <xdr:pic>
      <xdr:nvPicPr>
        <xdr:cNvPr id="12" name="Picture 15" descr="maa-saraswati-1484548264.png"/>
        <xdr:cNvPicPr/>
      </xdr:nvPicPr>
      <xdr:blipFill>
        <a:blip xmlns:r="http://schemas.openxmlformats.org/officeDocument/2006/relationships" r:embed="rId1"/>
        <a:srcRect/>
        <a:stretch>
          <a:fillRect/>
        </a:stretch>
      </xdr:blipFill>
      <xdr:spPr>
        <a:xfrm>
          <a:off x="179293" y="65173412"/>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431</xdr:row>
      <xdr:rowOff>12352</xdr:rowOff>
    </xdr:from>
    <xdr:to>
      <xdr:col>3</xdr:col>
      <xdr:colOff>314285</xdr:colOff>
      <xdr:row>432</xdr:row>
      <xdr:rowOff>379809</xdr:rowOff>
    </xdr:to>
    <xdr:pic>
      <xdr:nvPicPr>
        <xdr:cNvPr id="13" name="Picture 16" descr="maa-saraswati-1484548264.png"/>
        <xdr:cNvPicPr/>
      </xdr:nvPicPr>
      <xdr:blipFill>
        <a:blip xmlns:r="http://schemas.openxmlformats.org/officeDocument/2006/relationships" r:embed="rId1"/>
        <a:srcRect/>
        <a:stretch>
          <a:fillRect/>
        </a:stretch>
      </xdr:blipFill>
      <xdr:spPr>
        <a:xfrm>
          <a:off x="179293" y="8137712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470</xdr:row>
      <xdr:rowOff>12352</xdr:rowOff>
    </xdr:from>
    <xdr:to>
      <xdr:col>3</xdr:col>
      <xdr:colOff>314285</xdr:colOff>
      <xdr:row>471</xdr:row>
      <xdr:rowOff>379809</xdr:rowOff>
    </xdr:to>
    <xdr:pic>
      <xdr:nvPicPr>
        <xdr:cNvPr id="14" name="Picture 17" descr="maa-saraswati-1484548264.png"/>
        <xdr:cNvPicPr/>
      </xdr:nvPicPr>
      <xdr:blipFill>
        <a:blip xmlns:r="http://schemas.openxmlformats.org/officeDocument/2006/relationships" r:embed="rId1"/>
        <a:srcRect/>
        <a:stretch>
          <a:fillRect/>
        </a:stretch>
      </xdr:blipFill>
      <xdr:spPr>
        <a:xfrm>
          <a:off x="179293" y="97580824"/>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509</xdr:row>
      <xdr:rowOff>12352</xdr:rowOff>
    </xdr:from>
    <xdr:to>
      <xdr:col>3</xdr:col>
      <xdr:colOff>314285</xdr:colOff>
      <xdr:row>510</xdr:row>
      <xdr:rowOff>379809</xdr:rowOff>
    </xdr:to>
    <xdr:pic>
      <xdr:nvPicPr>
        <xdr:cNvPr id="15" name="Picture 18"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548</xdr:row>
      <xdr:rowOff>12352</xdr:rowOff>
    </xdr:from>
    <xdr:to>
      <xdr:col>3</xdr:col>
      <xdr:colOff>314285</xdr:colOff>
      <xdr:row>549</xdr:row>
      <xdr:rowOff>379809</xdr:rowOff>
    </xdr:to>
    <xdr:pic>
      <xdr:nvPicPr>
        <xdr:cNvPr id="16" name="Picture 19" descr="maa-saraswati-1484548264.png"/>
        <xdr:cNvPicPr/>
      </xdr:nvPicPr>
      <xdr:blipFill>
        <a:blip xmlns:r="http://schemas.openxmlformats.org/officeDocument/2006/relationships" r:embed="rId1"/>
        <a:srcRect/>
        <a:stretch>
          <a:fillRect/>
        </a:stretch>
      </xdr:blipFill>
      <xdr:spPr>
        <a:xfrm>
          <a:off x="179293" y="32766000"/>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587</xdr:row>
      <xdr:rowOff>12352</xdr:rowOff>
    </xdr:from>
    <xdr:to>
      <xdr:col>3</xdr:col>
      <xdr:colOff>314285</xdr:colOff>
      <xdr:row>588</xdr:row>
      <xdr:rowOff>379809</xdr:rowOff>
    </xdr:to>
    <xdr:pic>
      <xdr:nvPicPr>
        <xdr:cNvPr id="17" name="Picture 20" descr="maa-saraswati-1484548264.png"/>
        <xdr:cNvPicPr/>
      </xdr:nvPicPr>
      <xdr:blipFill>
        <a:blip xmlns:r="http://schemas.openxmlformats.org/officeDocument/2006/relationships" r:embed="rId1"/>
        <a:srcRect/>
        <a:stretch>
          <a:fillRect/>
        </a:stretch>
      </xdr:blipFill>
      <xdr:spPr>
        <a:xfrm>
          <a:off x="179293" y="48969704"/>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626</xdr:row>
      <xdr:rowOff>12352</xdr:rowOff>
    </xdr:from>
    <xdr:to>
      <xdr:col>3</xdr:col>
      <xdr:colOff>314285</xdr:colOff>
      <xdr:row>627</xdr:row>
      <xdr:rowOff>379809</xdr:rowOff>
    </xdr:to>
    <xdr:pic>
      <xdr:nvPicPr>
        <xdr:cNvPr id="18" name="Picture 21" descr="maa-saraswati-1484548264.png"/>
        <xdr:cNvPicPr/>
      </xdr:nvPicPr>
      <xdr:blipFill>
        <a:blip xmlns:r="http://schemas.openxmlformats.org/officeDocument/2006/relationships" r:embed="rId1"/>
        <a:srcRect/>
        <a:stretch>
          <a:fillRect/>
        </a:stretch>
      </xdr:blipFill>
      <xdr:spPr>
        <a:xfrm>
          <a:off x="179293" y="65173412"/>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665</xdr:row>
      <xdr:rowOff>12352</xdr:rowOff>
    </xdr:from>
    <xdr:to>
      <xdr:col>3</xdr:col>
      <xdr:colOff>314285</xdr:colOff>
      <xdr:row>666</xdr:row>
      <xdr:rowOff>379809</xdr:rowOff>
    </xdr:to>
    <xdr:pic>
      <xdr:nvPicPr>
        <xdr:cNvPr id="19" name="Picture 22" descr="maa-saraswati-1484548264.png"/>
        <xdr:cNvPicPr/>
      </xdr:nvPicPr>
      <xdr:blipFill>
        <a:blip xmlns:r="http://schemas.openxmlformats.org/officeDocument/2006/relationships" r:embed="rId1"/>
        <a:srcRect/>
        <a:stretch>
          <a:fillRect/>
        </a:stretch>
      </xdr:blipFill>
      <xdr:spPr>
        <a:xfrm>
          <a:off x="179293" y="8137712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704</xdr:row>
      <xdr:rowOff>12352</xdr:rowOff>
    </xdr:from>
    <xdr:to>
      <xdr:col>3</xdr:col>
      <xdr:colOff>314285</xdr:colOff>
      <xdr:row>705</xdr:row>
      <xdr:rowOff>379809</xdr:rowOff>
    </xdr:to>
    <xdr:pic>
      <xdr:nvPicPr>
        <xdr:cNvPr id="20" name="Picture 23" descr="maa-saraswati-1484548264.png"/>
        <xdr:cNvPicPr/>
      </xdr:nvPicPr>
      <xdr:blipFill>
        <a:blip xmlns:r="http://schemas.openxmlformats.org/officeDocument/2006/relationships" r:embed="rId1"/>
        <a:srcRect/>
        <a:stretch>
          <a:fillRect/>
        </a:stretch>
      </xdr:blipFill>
      <xdr:spPr>
        <a:xfrm>
          <a:off x="179293" y="97580824"/>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743</xdr:row>
      <xdr:rowOff>12352</xdr:rowOff>
    </xdr:from>
    <xdr:to>
      <xdr:col>3</xdr:col>
      <xdr:colOff>314285</xdr:colOff>
      <xdr:row>744</xdr:row>
      <xdr:rowOff>379809</xdr:rowOff>
    </xdr:to>
    <xdr:pic>
      <xdr:nvPicPr>
        <xdr:cNvPr id="21" name="Picture 24" descr="maa-saraswati-1484548264.png"/>
        <xdr:cNvPicPr/>
      </xdr:nvPicPr>
      <xdr:blipFill>
        <a:blip xmlns:r="http://schemas.openxmlformats.org/officeDocument/2006/relationships" r:embed="rId1"/>
        <a:srcRect/>
        <a:stretch>
          <a:fillRect/>
        </a:stretch>
      </xdr:blipFill>
      <xdr:spPr>
        <a:xfrm>
          <a:off x="179293" y="11378452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782</xdr:row>
      <xdr:rowOff>12352</xdr:rowOff>
    </xdr:from>
    <xdr:to>
      <xdr:col>3</xdr:col>
      <xdr:colOff>314285</xdr:colOff>
      <xdr:row>783</xdr:row>
      <xdr:rowOff>379809</xdr:rowOff>
    </xdr:to>
    <xdr:pic>
      <xdr:nvPicPr>
        <xdr:cNvPr id="22" name="Picture 25" descr="maa-saraswati-1484548264.png"/>
        <xdr:cNvPicPr/>
      </xdr:nvPicPr>
      <xdr:blipFill>
        <a:blip xmlns:r="http://schemas.openxmlformats.org/officeDocument/2006/relationships" r:embed="rId1"/>
        <a:srcRect/>
        <a:stretch>
          <a:fillRect/>
        </a:stretch>
      </xdr:blipFill>
      <xdr:spPr>
        <a:xfrm>
          <a:off x="179293" y="12998824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821</xdr:row>
      <xdr:rowOff>12352</xdr:rowOff>
    </xdr:from>
    <xdr:to>
      <xdr:col>3</xdr:col>
      <xdr:colOff>314285</xdr:colOff>
      <xdr:row>822</xdr:row>
      <xdr:rowOff>379809</xdr:rowOff>
    </xdr:to>
    <xdr:pic>
      <xdr:nvPicPr>
        <xdr:cNvPr id="23" name="Picture 26" descr="maa-saraswati-1484548264.png"/>
        <xdr:cNvPicPr/>
      </xdr:nvPicPr>
      <xdr:blipFill>
        <a:blip xmlns:r="http://schemas.openxmlformats.org/officeDocument/2006/relationships" r:embed="rId1"/>
        <a:srcRect/>
        <a:stretch>
          <a:fillRect/>
        </a:stretch>
      </xdr:blipFill>
      <xdr:spPr>
        <a:xfrm>
          <a:off x="179293" y="146191936"/>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860</xdr:row>
      <xdr:rowOff>12352</xdr:rowOff>
    </xdr:from>
    <xdr:to>
      <xdr:col>3</xdr:col>
      <xdr:colOff>314285</xdr:colOff>
      <xdr:row>861</xdr:row>
      <xdr:rowOff>379809</xdr:rowOff>
    </xdr:to>
    <xdr:pic>
      <xdr:nvPicPr>
        <xdr:cNvPr id="24" name="Picture 27" descr="maa-saraswati-1484548264.png"/>
        <xdr:cNvPicPr/>
      </xdr:nvPicPr>
      <xdr:blipFill>
        <a:blip xmlns:r="http://schemas.openxmlformats.org/officeDocument/2006/relationships" r:embed="rId1"/>
        <a:srcRect/>
        <a:stretch>
          <a:fillRect/>
        </a:stretch>
      </xdr:blipFill>
      <xdr:spPr>
        <a:xfrm>
          <a:off x="179293" y="16239564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899</xdr:row>
      <xdr:rowOff>12352</xdr:rowOff>
    </xdr:from>
    <xdr:to>
      <xdr:col>3</xdr:col>
      <xdr:colOff>314285</xdr:colOff>
      <xdr:row>900</xdr:row>
      <xdr:rowOff>379809</xdr:rowOff>
    </xdr:to>
    <xdr:pic>
      <xdr:nvPicPr>
        <xdr:cNvPr id="25" name="Picture 28" descr="maa-saraswati-1484548264.png"/>
        <xdr:cNvPicPr/>
      </xdr:nvPicPr>
      <xdr:blipFill>
        <a:blip xmlns:r="http://schemas.openxmlformats.org/officeDocument/2006/relationships" r:embed="rId1"/>
        <a:srcRect/>
        <a:stretch>
          <a:fillRect/>
        </a:stretch>
      </xdr:blipFill>
      <xdr:spPr>
        <a:xfrm>
          <a:off x="179293" y="17859936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938</xdr:row>
      <xdr:rowOff>12352</xdr:rowOff>
    </xdr:from>
    <xdr:to>
      <xdr:col>3</xdr:col>
      <xdr:colOff>314285</xdr:colOff>
      <xdr:row>939</xdr:row>
      <xdr:rowOff>379809</xdr:rowOff>
    </xdr:to>
    <xdr:pic>
      <xdr:nvPicPr>
        <xdr:cNvPr id="26" name="Picture 29" descr="maa-saraswati-1484548264.png"/>
        <xdr:cNvPicPr/>
      </xdr:nvPicPr>
      <xdr:blipFill>
        <a:blip xmlns:r="http://schemas.openxmlformats.org/officeDocument/2006/relationships" r:embed="rId1"/>
        <a:srcRect/>
        <a:stretch>
          <a:fillRect/>
        </a:stretch>
      </xdr:blipFill>
      <xdr:spPr>
        <a:xfrm>
          <a:off x="179293" y="194803056"/>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977</xdr:row>
      <xdr:rowOff>12352</xdr:rowOff>
    </xdr:from>
    <xdr:to>
      <xdr:col>3</xdr:col>
      <xdr:colOff>314285</xdr:colOff>
      <xdr:row>978</xdr:row>
      <xdr:rowOff>379809</xdr:rowOff>
    </xdr:to>
    <xdr:pic>
      <xdr:nvPicPr>
        <xdr:cNvPr id="27" name="Picture 30"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1016</xdr:row>
      <xdr:rowOff>12352</xdr:rowOff>
    </xdr:from>
    <xdr:to>
      <xdr:col>3</xdr:col>
      <xdr:colOff>314285</xdr:colOff>
      <xdr:row>1017</xdr:row>
      <xdr:rowOff>379809</xdr:rowOff>
    </xdr:to>
    <xdr:pic>
      <xdr:nvPicPr>
        <xdr:cNvPr id="28" name="Picture 31" descr="maa-saraswati-1484548264.png"/>
        <xdr:cNvPicPr/>
      </xdr:nvPicPr>
      <xdr:blipFill>
        <a:blip xmlns:r="http://schemas.openxmlformats.org/officeDocument/2006/relationships" r:embed="rId1"/>
        <a:srcRect/>
        <a:stretch>
          <a:fillRect/>
        </a:stretch>
      </xdr:blipFill>
      <xdr:spPr>
        <a:xfrm>
          <a:off x="179293" y="32766000"/>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1055</xdr:row>
      <xdr:rowOff>12352</xdr:rowOff>
    </xdr:from>
    <xdr:to>
      <xdr:col>3</xdr:col>
      <xdr:colOff>314285</xdr:colOff>
      <xdr:row>1056</xdr:row>
      <xdr:rowOff>379809</xdr:rowOff>
    </xdr:to>
    <xdr:pic>
      <xdr:nvPicPr>
        <xdr:cNvPr id="29" name="Picture 32" descr="maa-saraswati-1484548264.png"/>
        <xdr:cNvPicPr/>
      </xdr:nvPicPr>
      <xdr:blipFill>
        <a:blip xmlns:r="http://schemas.openxmlformats.org/officeDocument/2006/relationships" r:embed="rId1"/>
        <a:srcRect/>
        <a:stretch>
          <a:fillRect/>
        </a:stretch>
      </xdr:blipFill>
      <xdr:spPr>
        <a:xfrm>
          <a:off x="179293" y="48969704"/>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1094</xdr:row>
      <xdr:rowOff>12352</xdr:rowOff>
    </xdr:from>
    <xdr:to>
      <xdr:col>3</xdr:col>
      <xdr:colOff>314285</xdr:colOff>
      <xdr:row>1095</xdr:row>
      <xdr:rowOff>379809</xdr:rowOff>
    </xdr:to>
    <xdr:pic>
      <xdr:nvPicPr>
        <xdr:cNvPr id="30" name="Picture 33" descr="maa-saraswati-1484548264.png"/>
        <xdr:cNvPicPr/>
      </xdr:nvPicPr>
      <xdr:blipFill>
        <a:blip xmlns:r="http://schemas.openxmlformats.org/officeDocument/2006/relationships" r:embed="rId1"/>
        <a:srcRect/>
        <a:stretch>
          <a:fillRect/>
        </a:stretch>
      </xdr:blipFill>
      <xdr:spPr>
        <a:xfrm>
          <a:off x="179293" y="65173412"/>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1133</xdr:row>
      <xdr:rowOff>12352</xdr:rowOff>
    </xdr:from>
    <xdr:to>
      <xdr:col>3</xdr:col>
      <xdr:colOff>314285</xdr:colOff>
      <xdr:row>1134</xdr:row>
      <xdr:rowOff>379809</xdr:rowOff>
    </xdr:to>
    <xdr:pic>
      <xdr:nvPicPr>
        <xdr:cNvPr id="31" name="Picture 34" descr="maa-saraswati-1484548264.png"/>
        <xdr:cNvPicPr/>
      </xdr:nvPicPr>
      <xdr:blipFill>
        <a:blip xmlns:r="http://schemas.openxmlformats.org/officeDocument/2006/relationships" r:embed="rId1"/>
        <a:srcRect/>
        <a:stretch>
          <a:fillRect/>
        </a:stretch>
      </xdr:blipFill>
      <xdr:spPr>
        <a:xfrm>
          <a:off x="179293" y="8137712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1172</xdr:row>
      <xdr:rowOff>12352</xdr:rowOff>
    </xdr:from>
    <xdr:to>
      <xdr:col>3</xdr:col>
      <xdr:colOff>314285</xdr:colOff>
      <xdr:row>1173</xdr:row>
      <xdr:rowOff>379809</xdr:rowOff>
    </xdr:to>
    <xdr:pic>
      <xdr:nvPicPr>
        <xdr:cNvPr id="32" name="Picture 35" descr="maa-saraswati-1484548264.png"/>
        <xdr:cNvPicPr/>
      </xdr:nvPicPr>
      <xdr:blipFill>
        <a:blip xmlns:r="http://schemas.openxmlformats.org/officeDocument/2006/relationships" r:embed="rId1"/>
        <a:srcRect/>
        <a:stretch>
          <a:fillRect/>
        </a:stretch>
      </xdr:blipFill>
      <xdr:spPr>
        <a:xfrm>
          <a:off x="179293" y="97580824"/>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1211</xdr:row>
      <xdr:rowOff>12352</xdr:rowOff>
    </xdr:from>
    <xdr:to>
      <xdr:col>3</xdr:col>
      <xdr:colOff>314285</xdr:colOff>
      <xdr:row>1212</xdr:row>
      <xdr:rowOff>379809</xdr:rowOff>
    </xdr:to>
    <xdr:pic>
      <xdr:nvPicPr>
        <xdr:cNvPr id="33" name="Picture 36" descr="maa-saraswati-1484548264.png"/>
        <xdr:cNvPicPr/>
      </xdr:nvPicPr>
      <xdr:blipFill>
        <a:blip xmlns:r="http://schemas.openxmlformats.org/officeDocument/2006/relationships" r:embed="rId1"/>
        <a:srcRect/>
        <a:stretch>
          <a:fillRect/>
        </a:stretch>
      </xdr:blipFill>
      <xdr:spPr>
        <a:xfrm>
          <a:off x="179293" y="11378452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1250</xdr:row>
      <xdr:rowOff>12352</xdr:rowOff>
    </xdr:from>
    <xdr:to>
      <xdr:col>3</xdr:col>
      <xdr:colOff>314285</xdr:colOff>
      <xdr:row>1251</xdr:row>
      <xdr:rowOff>379809</xdr:rowOff>
    </xdr:to>
    <xdr:pic>
      <xdr:nvPicPr>
        <xdr:cNvPr id="34" name="Picture 37" descr="maa-saraswati-1484548264.png"/>
        <xdr:cNvPicPr/>
      </xdr:nvPicPr>
      <xdr:blipFill>
        <a:blip xmlns:r="http://schemas.openxmlformats.org/officeDocument/2006/relationships" r:embed="rId1"/>
        <a:srcRect/>
        <a:stretch>
          <a:fillRect/>
        </a:stretch>
      </xdr:blipFill>
      <xdr:spPr>
        <a:xfrm>
          <a:off x="179293" y="12998824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1289</xdr:row>
      <xdr:rowOff>12352</xdr:rowOff>
    </xdr:from>
    <xdr:to>
      <xdr:col>3</xdr:col>
      <xdr:colOff>314285</xdr:colOff>
      <xdr:row>1290</xdr:row>
      <xdr:rowOff>379809</xdr:rowOff>
    </xdr:to>
    <xdr:pic>
      <xdr:nvPicPr>
        <xdr:cNvPr id="35" name="Picture 38" descr="maa-saraswati-1484548264.png"/>
        <xdr:cNvPicPr/>
      </xdr:nvPicPr>
      <xdr:blipFill>
        <a:blip xmlns:r="http://schemas.openxmlformats.org/officeDocument/2006/relationships" r:embed="rId1"/>
        <a:srcRect/>
        <a:stretch>
          <a:fillRect/>
        </a:stretch>
      </xdr:blipFill>
      <xdr:spPr>
        <a:xfrm>
          <a:off x="179293" y="146191936"/>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1328</xdr:row>
      <xdr:rowOff>12352</xdr:rowOff>
    </xdr:from>
    <xdr:to>
      <xdr:col>3</xdr:col>
      <xdr:colOff>314285</xdr:colOff>
      <xdr:row>1329</xdr:row>
      <xdr:rowOff>379809</xdr:rowOff>
    </xdr:to>
    <xdr:pic>
      <xdr:nvPicPr>
        <xdr:cNvPr id="36" name="Picture 39" descr="maa-saraswati-1484548264.png"/>
        <xdr:cNvPicPr/>
      </xdr:nvPicPr>
      <xdr:blipFill>
        <a:blip xmlns:r="http://schemas.openxmlformats.org/officeDocument/2006/relationships" r:embed="rId1"/>
        <a:srcRect/>
        <a:stretch>
          <a:fillRect/>
        </a:stretch>
      </xdr:blipFill>
      <xdr:spPr>
        <a:xfrm>
          <a:off x="179293" y="16239564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1367</xdr:row>
      <xdr:rowOff>12352</xdr:rowOff>
    </xdr:from>
    <xdr:to>
      <xdr:col>3</xdr:col>
      <xdr:colOff>314285</xdr:colOff>
      <xdr:row>1368</xdr:row>
      <xdr:rowOff>379809</xdr:rowOff>
    </xdr:to>
    <xdr:pic>
      <xdr:nvPicPr>
        <xdr:cNvPr id="37" name="Picture 40" descr="maa-saraswati-1484548264.png"/>
        <xdr:cNvPicPr/>
      </xdr:nvPicPr>
      <xdr:blipFill>
        <a:blip xmlns:r="http://schemas.openxmlformats.org/officeDocument/2006/relationships" r:embed="rId1"/>
        <a:srcRect/>
        <a:stretch>
          <a:fillRect/>
        </a:stretch>
      </xdr:blipFill>
      <xdr:spPr>
        <a:xfrm>
          <a:off x="179293" y="17859936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1406</xdr:row>
      <xdr:rowOff>12352</xdr:rowOff>
    </xdr:from>
    <xdr:to>
      <xdr:col>3</xdr:col>
      <xdr:colOff>314285</xdr:colOff>
      <xdr:row>1407</xdr:row>
      <xdr:rowOff>379809</xdr:rowOff>
    </xdr:to>
    <xdr:pic>
      <xdr:nvPicPr>
        <xdr:cNvPr id="38" name="Picture 41" descr="maa-saraswati-1484548264.png"/>
        <xdr:cNvPicPr/>
      </xdr:nvPicPr>
      <xdr:blipFill>
        <a:blip xmlns:r="http://schemas.openxmlformats.org/officeDocument/2006/relationships" r:embed="rId1"/>
        <a:srcRect/>
        <a:stretch>
          <a:fillRect/>
        </a:stretch>
      </xdr:blipFill>
      <xdr:spPr>
        <a:xfrm>
          <a:off x="179293" y="194803056"/>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1445</xdr:row>
      <xdr:rowOff>12352</xdr:rowOff>
    </xdr:from>
    <xdr:to>
      <xdr:col>3</xdr:col>
      <xdr:colOff>314285</xdr:colOff>
      <xdr:row>1446</xdr:row>
      <xdr:rowOff>379809</xdr:rowOff>
    </xdr:to>
    <xdr:pic>
      <xdr:nvPicPr>
        <xdr:cNvPr id="39" name="Picture 42" descr="maa-saraswati-1484548264.png"/>
        <xdr:cNvPicPr/>
      </xdr:nvPicPr>
      <xdr:blipFill>
        <a:blip xmlns:r="http://schemas.openxmlformats.org/officeDocument/2006/relationships" r:embed="rId1"/>
        <a:srcRect/>
        <a:stretch>
          <a:fillRect/>
        </a:stretch>
      </xdr:blipFill>
      <xdr:spPr>
        <a:xfrm>
          <a:off x="179293" y="21100676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1484</xdr:row>
      <xdr:rowOff>12352</xdr:rowOff>
    </xdr:from>
    <xdr:to>
      <xdr:col>3</xdr:col>
      <xdr:colOff>314285</xdr:colOff>
      <xdr:row>1485</xdr:row>
      <xdr:rowOff>379809</xdr:rowOff>
    </xdr:to>
    <xdr:pic>
      <xdr:nvPicPr>
        <xdr:cNvPr id="40" name="Picture 43" descr="maa-saraswati-1484548264.png"/>
        <xdr:cNvPicPr/>
      </xdr:nvPicPr>
      <xdr:blipFill>
        <a:blip xmlns:r="http://schemas.openxmlformats.org/officeDocument/2006/relationships" r:embed="rId1"/>
        <a:srcRect/>
        <a:stretch>
          <a:fillRect/>
        </a:stretch>
      </xdr:blipFill>
      <xdr:spPr>
        <a:xfrm>
          <a:off x="179293" y="227210464"/>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1523</xdr:row>
      <xdr:rowOff>12352</xdr:rowOff>
    </xdr:from>
    <xdr:to>
      <xdr:col>3</xdr:col>
      <xdr:colOff>314285</xdr:colOff>
      <xdr:row>1524</xdr:row>
      <xdr:rowOff>379809</xdr:rowOff>
    </xdr:to>
    <xdr:pic>
      <xdr:nvPicPr>
        <xdr:cNvPr id="41" name="Picture 44" descr="maa-saraswati-1484548264.png"/>
        <xdr:cNvPicPr/>
      </xdr:nvPicPr>
      <xdr:blipFill>
        <a:blip xmlns:r="http://schemas.openxmlformats.org/officeDocument/2006/relationships" r:embed="rId1"/>
        <a:srcRect/>
        <a:stretch>
          <a:fillRect/>
        </a:stretch>
      </xdr:blipFill>
      <xdr:spPr>
        <a:xfrm>
          <a:off x="179293" y="243414176"/>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1562</xdr:row>
      <xdr:rowOff>12352</xdr:rowOff>
    </xdr:from>
    <xdr:to>
      <xdr:col>3</xdr:col>
      <xdr:colOff>314285</xdr:colOff>
      <xdr:row>1563</xdr:row>
      <xdr:rowOff>379809</xdr:rowOff>
    </xdr:to>
    <xdr:pic>
      <xdr:nvPicPr>
        <xdr:cNvPr id="42" name="Picture 45" descr="maa-saraswati-1484548264.png"/>
        <xdr:cNvPicPr/>
      </xdr:nvPicPr>
      <xdr:blipFill>
        <a:blip xmlns:r="http://schemas.openxmlformats.org/officeDocument/2006/relationships" r:embed="rId1"/>
        <a:srcRect/>
        <a:stretch>
          <a:fillRect/>
        </a:stretch>
      </xdr:blipFill>
      <xdr:spPr>
        <a:xfrm>
          <a:off x="179293" y="25961788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1601</xdr:row>
      <xdr:rowOff>12352</xdr:rowOff>
    </xdr:from>
    <xdr:to>
      <xdr:col>3</xdr:col>
      <xdr:colOff>314285</xdr:colOff>
      <xdr:row>1602</xdr:row>
      <xdr:rowOff>379809</xdr:rowOff>
    </xdr:to>
    <xdr:pic>
      <xdr:nvPicPr>
        <xdr:cNvPr id="43" name="Picture 46" descr="maa-saraswati-1484548264.png"/>
        <xdr:cNvPicPr/>
      </xdr:nvPicPr>
      <xdr:blipFill>
        <a:blip xmlns:r="http://schemas.openxmlformats.org/officeDocument/2006/relationships" r:embed="rId1"/>
        <a:srcRect/>
        <a:stretch>
          <a:fillRect/>
        </a:stretch>
      </xdr:blipFill>
      <xdr:spPr>
        <a:xfrm>
          <a:off x="179293" y="27582160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1640</xdr:row>
      <xdr:rowOff>12352</xdr:rowOff>
    </xdr:from>
    <xdr:to>
      <xdr:col>3</xdr:col>
      <xdr:colOff>314285</xdr:colOff>
      <xdr:row>1641</xdr:row>
      <xdr:rowOff>379809</xdr:rowOff>
    </xdr:to>
    <xdr:pic>
      <xdr:nvPicPr>
        <xdr:cNvPr id="44" name="Picture 47" descr="maa-saraswati-1484548264.png"/>
        <xdr:cNvPicPr/>
      </xdr:nvPicPr>
      <xdr:blipFill>
        <a:blip xmlns:r="http://schemas.openxmlformats.org/officeDocument/2006/relationships" r:embed="rId1"/>
        <a:srcRect/>
        <a:stretch>
          <a:fillRect/>
        </a:stretch>
      </xdr:blipFill>
      <xdr:spPr>
        <a:xfrm>
          <a:off x="179293" y="292025280"/>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1679</xdr:row>
      <xdr:rowOff>12352</xdr:rowOff>
    </xdr:from>
    <xdr:to>
      <xdr:col>3</xdr:col>
      <xdr:colOff>314285</xdr:colOff>
      <xdr:row>1680</xdr:row>
      <xdr:rowOff>379809</xdr:rowOff>
    </xdr:to>
    <xdr:pic>
      <xdr:nvPicPr>
        <xdr:cNvPr id="45" name="Picture 48" descr="maa-saraswati-1484548264.png"/>
        <xdr:cNvPicPr/>
      </xdr:nvPicPr>
      <xdr:blipFill>
        <a:blip xmlns:r="http://schemas.openxmlformats.org/officeDocument/2006/relationships" r:embed="rId1"/>
        <a:srcRect/>
        <a:stretch>
          <a:fillRect/>
        </a:stretch>
      </xdr:blipFill>
      <xdr:spPr>
        <a:xfrm>
          <a:off x="179293" y="308228992"/>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1718</xdr:row>
      <xdr:rowOff>12352</xdr:rowOff>
    </xdr:from>
    <xdr:to>
      <xdr:col>3</xdr:col>
      <xdr:colOff>314285</xdr:colOff>
      <xdr:row>1719</xdr:row>
      <xdr:rowOff>379809</xdr:rowOff>
    </xdr:to>
    <xdr:pic>
      <xdr:nvPicPr>
        <xdr:cNvPr id="46" name="Picture 49" descr="maa-saraswati-1484548264.png"/>
        <xdr:cNvPicPr/>
      </xdr:nvPicPr>
      <xdr:blipFill>
        <a:blip xmlns:r="http://schemas.openxmlformats.org/officeDocument/2006/relationships" r:embed="rId1"/>
        <a:srcRect/>
        <a:stretch>
          <a:fillRect/>
        </a:stretch>
      </xdr:blipFill>
      <xdr:spPr>
        <a:xfrm>
          <a:off x="179293" y="324432704"/>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1757</xdr:row>
      <xdr:rowOff>12352</xdr:rowOff>
    </xdr:from>
    <xdr:to>
      <xdr:col>3</xdr:col>
      <xdr:colOff>314285</xdr:colOff>
      <xdr:row>1758</xdr:row>
      <xdr:rowOff>379809</xdr:rowOff>
    </xdr:to>
    <xdr:pic>
      <xdr:nvPicPr>
        <xdr:cNvPr id="47" name="Picture 50" descr="maa-saraswati-1484548264.png"/>
        <xdr:cNvPicPr/>
      </xdr:nvPicPr>
      <xdr:blipFill>
        <a:blip xmlns:r="http://schemas.openxmlformats.org/officeDocument/2006/relationships" r:embed="rId1"/>
        <a:srcRect/>
        <a:stretch>
          <a:fillRect/>
        </a:stretch>
      </xdr:blipFill>
      <xdr:spPr>
        <a:xfrm>
          <a:off x="179293" y="34063641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1796</xdr:row>
      <xdr:rowOff>12352</xdr:rowOff>
    </xdr:from>
    <xdr:to>
      <xdr:col>3</xdr:col>
      <xdr:colOff>314285</xdr:colOff>
      <xdr:row>1797</xdr:row>
      <xdr:rowOff>379809</xdr:rowOff>
    </xdr:to>
    <xdr:pic>
      <xdr:nvPicPr>
        <xdr:cNvPr id="48" name="Picture 51" descr="maa-saraswati-1484548264.png"/>
        <xdr:cNvPicPr/>
      </xdr:nvPicPr>
      <xdr:blipFill>
        <a:blip xmlns:r="http://schemas.openxmlformats.org/officeDocument/2006/relationships" r:embed="rId1"/>
        <a:srcRect/>
        <a:stretch>
          <a:fillRect/>
        </a:stretch>
      </xdr:blipFill>
      <xdr:spPr>
        <a:xfrm>
          <a:off x="179293" y="35684012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1835</xdr:row>
      <xdr:rowOff>12352</xdr:rowOff>
    </xdr:from>
    <xdr:to>
      <xdr:col>3</xdr:col>
      <xdr:colOff>314285</xdr:colOff>
      <xdr:row>1836</xdr:row>
      <xdr:rowOff>379809</xdr:rowOff>
    </xdr:to>
    <xdr:pic>
      <xdr:nvPicPr>
        <xdr:cNvPr id="49" name="Picture 52" descr="maa-saraswati-1484548264.png"/>
        <xdr:cNvPicPr/>
      </xdr:nvPicPr>
      <xdr:blipFill>
        <a:blip xmlns:r="http://schemas.openxmlformats.org/officeDocument/2006/relationships" r:embed="rId1"/>
        <a:srcRect/>
        <a:stretch>
          <a:fillRect/>
        </a:stretch>
      </xdr:blipFill>
      <xdr:spPr>
        <a:xfrm>
          <a:off x="179293" y="37304384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1874</xdr:row>
      <xdr:rowOff>12352</xdr:rowOff>
    </xdr:from>
    <xdr:to>
      <xdr:col>3</xdr:col>
      <xdr:colOff>314285</xdr:colOff>
      <xdr:row>1875</xdr:row>
      <xdr:rowOff>379809</xdr:rowOff>
    </xdr:to>
    <xdr:pic>
      <xdr:nvPicPr>
        <xdr:cNvPr id="50" name="Picture 53" descr="maa-saraswati-1484548264.png"/>
        <xdr:cNvPicPr/>
      </xdr:nvPicPr>
      <xdr:blipFill>
        <a:blip xmlns:r="http://schemas.openxmlformats.org/officeDocument/2006/relationships" r:embed="rId1"/>
        <a:srcRect/>
        <a:stretch>
          <a:fillRect/>
        </a:stretch>
      </xdr:blipFill>
      <xdr:spPr>
        <a:xfrm>
          <a:off x="179293" y="389247520"/>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1913</xdr:row>
      <xdr:rowOff>12352</xdr:rowOff>
    </xdr:from>
    <xdr:to>
      <xdr:col>3</xdr:col>
      <xdr:colOff>314285</xdr:colOff>
      <xdr:row>1914</xdr:row>
      <xdr:rowOff>379809</xdr:rowOff>
    </xdr:to>
    <xdr:pic>
      <xdr:nvPicPr>
        <xdr:cNvPr id="51" name="Picture 54" descr="maa-saraswati-1484548264.png"/>
        <xdr:cNvPicPr/>
      </xdr:nvPicPr>
      <xdr:blipFill>
        <a:blip xmlns:r="http://schemas.openxmlformats.org/officeDocument/2006/relationships" r:embed="rId1"/>
        <a:srcRect/>
        <a:stretch>
          <a:fillRect/>
        </a:stretch>
      </xdr:blipFill>
      <xdr:spPr>
        <a:xfrm>
          <a:off x="179293" y="16562294"/>
          <a:ext cx="1188385" cy="1163730"/>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1952</xdr:row>
      <xdr:rowOff>12352</xdr:rowOff>
    </xdr:from>
    <xdr:to>
      <xdr:col>3</xdr:col>
      <xdr:colOff>314285</xdr:colOff>
      <xdr:row>1953</xdr:row>
      <xdr:rowOff>379809</xdr:rowOff>
    </xdr:to>
    <xdr:pic>
      <xdr:nvPicPr>
        <xdr:cNvPr id="52" name="Picture 55" descr="maa-saraswati-1484548264.png"/>
        <xdr:cNvPicPr/>
      </xdr:nvPicPr>
      <xdr:blipFill>
        <a:blip xmlns:r="http://schemas.openxmlformats.org/officeDocument/2006/relationships" r:embed="rId1"/>
        <a:srcRect/>
        <a:stretch>
          <a:fillRect/>
        </a:stretch>
      </xdr:blipFill>
      <xdr:spPr>
        <a:xfrm>
          <a:off x="179293" y="32766000"/>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1991</xdr:row>
      <xdr:rowOff>12352</xdr:rowOff>
    </xdr:from>
    <xdr:to>
      <xdr:col>3</xdr:col>
      <xdr:colOff>314285</xdr:colOff>
      <xdr:row>1992</xdr:row>
      <xdr:rowOff>379809</xdr:rowOff>
    </xdr:to>
    <xdr:pic>
      <xdr:nvPicPr>
        <xdr:cNvPr id="53" name="Picture 56" descr="maa-saraswati-1484548264.png"/>
        <xdr:cNvPicPr/>
      </xdr:nvPicPr>
      <xdr:blipFill>
        <a:blip xmlns:r="http://schemas.openxmlformats.org/officeDocument/2006/relationships" r:embed="rId1"/>
        <a:srcRect/>
        <a:stretch>
          <a:fillRect/>
        </a:stretch>
      </xdr:blipFill>
      <xdr:spPr>
        <a:xfrm>
          <a:off x="179293" y="48969704"/>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2030</xdr:row>
      <xdr:rowOff>12352</xdr:rowOff>
    </xdr:from>
    <xdr:to>
      <xdr:col>3</xdr:col>
      <xdr:colOff>314285</xdr:colOff>
      <xdr:row>2031</xdr:row>
      <xdr:rowOff>379809</xdr:rowOff>
    </xdr:to>
    <xdr:pic>
      <xdr:nvPicPr>
        <xdr:cNvPr id="54" name="Picture 57" descr="maa-saraswati-1484548264.png"/>
        <xdr:cNvPicPr/>
      </xdr:nvPicPr>
      <xdr:blipFill>
        <a:blip xmlns:r="http://schemas.openxmlformats.org/officeDocument/2006/relationships" r:embed="rId1"/>
        <a:srcRect/>
        <a:stretch>
          <a:fillRect/>
        </a:stretch>
      </xdr:blipFill>
      <xdr:spPr>
        <a:xfrm>
          <a:off x="179293" y="65173412"/>
          <a:ext cx="1188385" cy="116373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2069</xdr:row>
      <xdr:rowOff>12352</xdr:rowOff>
    </xdr:from>
    <xdr:to>
      <xdr:col>3</xdr:col>
      <xdr:colOff>314285</xdr:colOff>
      <xdr:row>2070</xdr:row>
      <xdr:rowOff>379809</xdr:rowOff>
    </xdr:to>
    <xdr:pic>
      <xdr:nvPicPr>
        <xdr:cNvPr id="55" name="Picture 58" descr="maa-saraswati-1484548264.png"/>
        <xdr:cNvPicPr/>
      </xdr:nvPicPr>
      <xdr:blipFill>
        <a:blip xmlns:r="http://schemas.openxmlformats.org/officeDocument/2006/relationships" r:embed="rId1"/>
        <a:srcRect/>
        <a:stretch>
          <a:fillRect/>
        </a:stretch>
      </xdr:blipFill>
      <xdr:spPr>
        <a:xfrm>
          <a:off x="179293" y="8137712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2108</xdr:row>
      <xdr:rowOff>12352</xdr:rowOff>
    </xdr:from>
    <xdr:to>
      <xdr:col>3</xdr:col>
      <xdr:colOff>314285</xdr:colOff>
      <xdr:row>2109</xdr:row>
      <xdr:rowOff>379809</xdr:rowOff>
    </xdr:to>
    <xdr:pic>
      <xdr:nvPicPr>
        <xdr:cNvPr id="56" name="Picture 59" descr="maa-saraswati-1484548264.png"/>
        <xdr:cNvPicPr/>
      </xdr:nvPicPr>
      <xdr:blipFill>
        <a:blip xmlns:r="http://schemas.openxmlformats.org/officeDocument/2006/relationships" r:embed="rId1"/>
        <a:srcRect/>
        <a:stretch>
          <a:fillRect/>
        </a:stretch>
      </xdr:blipFill>
      <xdr:spPr>
        <a:xfrm>
          <a:off x="179293" y="97580824"/>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2147</xdr:row>
      <xdr:rowOff>12352</xdr:rowOff>
    </xdr:from>
    <xdr:to>
      <xdr:col>3</xdr:col>
      <xdr:colOff>314285</xdr:colOff>
      <xdr:row>2148</xdr:row>
      <xdr:rowOff>379809</xdr:rowOff>
    </xdr:to>
    <xdr:pic>
      <xdr:nvPicPr>
        <xdr:cNvPr id="57" name="Picture 60" descr="maa-saraswati-1484548264.png"/>
        <xdr:cNvPicPr/>
      </xdr:nvPicPr>
      <xdr:blipFill>
        <a:blip xmlns:r="http://schemas.openxmlformats.org/officeDocument/2006/relationships" r:embed="rId1"/>
        <a:srcRect/>
        <a:stretch>
          <a:fillRect/>
        </a:stretch>
      </xdr:blipFill>
      <xdr:spPr>
        <a:xfrm>
          <a:off x="179293" y="11378452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2186</xdr:row>
      <xdr:rowOff>12352</xdr:rowOff>
    </xdr:from>
    <xdr:to>
      <xdr:col>3</xdr:col>
      <xdr:colOff>314285</xdr:colOff>
      <xdr:row>2187</xdr:row>
      <xdr:rowOff>379809</xdr:rowOff>
    </xdr:to>
    <xdr:pic>
      <xdr:nvPicPr>
        <xdr:cNvPr id="58" name="Picture 61" descr="maa-saraswati-1484548264.png"/>
        <xdr:cNvPicPr/>
      </xdr:nvPicPr>
      <xdr:blipFill>
        <a:blip xmlns:r="http://schemas.openxmlformats.org/officeDocument/2006/relationships" r:embed="rId1"/>
        <a:srcRect/>
        <a:stretch>
          <a:fillRect/>
        </a:stretch>
      </xdr:blipFill>
      <xdr:spPr>
        <a:xfrm>
          <a:off x="179293" y="12998824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2225</xdr:row>
      <xdr:rowOff>12352</xdr:rowOff>
    </xdr:from>
    <xdr:to>
      <xdr:col>3</xdr:col>
      <xdr:colOff>314285</xdr:colOff>
      <xdr:row>2226</xdr:row>
      <xdr:rowOff>379809</xdr:rowOff>
    </xdr:to>
    <xdr:pic>
      <xdr:nvPicPr>
        <xdr:cNvPr id="59" name="Picture 62" descr="maa-saraswati-1484548264.png"/>
        <xdr:cNvPicPr/>
      </xdr:nvPicPr>
      <xdr:blipFill>
        <a:blip xmlns:r="http://schemas.openxmlformats.org/officeDocument/2006/relationships" r:embed="rId1"/>
        <a:srcRect/>
        <a:stretch>
          <a:fillRect/>
        </a:stretch>
      </xdr:blipFill>
      <xdr:spPr>
        <a:xfrm>
          <a:off x="179293" y="146191936"/>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2264</xdr:row>
      <xdr:rowOff>12352</xdr:rowOff>
    </xdr:from>
    <xdr:to>
      <xdr:col>3</xdr:col>
      <xdr:colOff>314285</xdr:colOff>
      <xdr:row>2265</xdr:row>
      <xdr:rowOff>379809</xdr:rowOff>
    </xdr:to>
    <xdr:pic>
      <xdr:nvPicPr>
        <xdr:cNvPr id="60" name="Picture 63" descr="maa-saraswati-1484548264.png"/>
        <xdr:cNvPicPr/>
      </xdr:nvPicPr>
      <xdr:blipFill>
        <a:blip xmlns:r="http://schemas.openxmlformats.org/officeDocument/2006/relationships" r:embed="rId1"/>
        <a:srcRect/>
        <a:stretch>
          <a:fillRect/>
        </a:stretch>
      </xdr:blipFill>
      <xdr:spPr>
        <a:xfrm>
          <a:off x="179293" y="16239564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2303</xdr:row>
      <xdr:rowOff>12352</xdr:rowOff>
    </xdr:from>
    <xdr:to>
      <xdr:col>3</xdr:col>
      <xdr:colOff>314285</xdr:colOff>
      <xdr:row>2304</xdr:row>
      <xdr:rowOff>379809</xdr:rowOff>
    </xdr:to>
    <xdr:pic>
      <xdr:nvPicPr>
        <xdr:cNvPr id="61" name="Picture 64" descr="maa-saraswati-1484548264.png"/>
        <xdr:cNvPicPr/>
      </xdr:nvPicPr>
      <xdr:blipFill>
        <a:blip xmlns:r="http://schemas.openxmlformats.org/officeDocument/2006/relationships" r:embed="rId1"/>
        <a:srcRect/>
        <a:stretch>
          <a:fillRect/>
        </a:stretch>
      </xdr:blipFill>
      <xdr:spPr>
        <a:xfrm>
          <a:off x="179293" y="178599360"/>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2342</xdr:row>
      <xdr:rowOff>12352</xdr:rowOff>
    </xdr:from>
    <xdr:to>
      <xdr:col>3</xdr:col>
      <xdr:colOff>314285</xdr:colOff>
      <xdr:row>2343</xdr:row>
      <xdr:rowOff>379809</xdr:rowOff>
    </xdr:to>
    <xdr:pic>
      <xdr:nvPicPr>
        <xdr:cNvPr id="62" name="Picture 65" descr="maa-saraswati-1484548264.png"/>
        <xdr:cNvPicPr/>
      </xdr:nvPicPr>
      <xdr:blipFill>
        <a:blip xmlns:r="http://schemas.openxmlformats.org/officeDocument/2006/relationships" r:embed="rId1"/>
        <a:srcRect/>
        <a:stretch>
          <a:fillRect/>
        </a:stretch>
      </xdr:blipFill>
      <xdr:spPr>
        <a:xfrm>
          <a:off x="179293" y="194803056"/>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2381</xdr:row>
      <xdr:rowOff>12352</xdr:rowOff>
    </xdr:from>
    <xdr:to>
      <xdr:col>3</xdr:col>
      <xdr:colOff>314285</xdr:colOff>
      <xdr:row>2382</xdr:row>
      <xdr:rowOff>379809</xdr:rowOff>
    </xdr:to>
    <xdr:pic>
      <xdr:nvPicPr>
        <xdr:cNvPr id="63" name="Picture 66" descr="maa-saraswati-1484548264.png"/>
        <xdr:cNvPicPr/>
      </xdr:nvPicPr>
      <xdr:blipFill>
        <a:blip xmlns:r="http://schemas.openxmlformats.org/officeDocument/2006/relationships" r:embed="rId1"/>
        <a:srcRect/>
        <a:stretch>
          <a:fillRect/>
        </a:stretch>
      </xdr:blipFill>
      <xdr:spPr>
        <a:xfrm>
          <a:off x="179293" y="21100676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2420</xdr:row>
      <xdr:rowOff>12352</xdr:rowOff>
    </xdr:from>
    <xdr:to>
      <xdr:col>3</xdr:col>
      <xdr:colOff>314285</xdr:colOff>
      <xdr:row>2421</xdr:row>
      <xdr:rowOff>379809</xdr:rowOff>
    </xdr:to>
    <xdr:pic>
      <xdr:nvPicPr>
        <xdr:cNvPr id="64" name="Picture 67" descr="maa-saraswati-1484548264.png"/>
        <xdr:cNvPicPr/>
      </xdr:nvPicPr>
      <xdr:blipFill>
        <a:blip xmlns:r="http://schemas.openxmlformats.org/officeDocument/2006/relationships" r:embed="rId1"/>
        <a:srcRect/>
        <a:stretch>
          <a:fillRect/>
        </a:stretch>
      </xdr:blipFill>
      <xdr:spPr>
        <a:xfrm>
          <a:off x="179293" y="227210464"/>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2459</xdr:row>
      <xdr:rowOff>12352</xdr:rowOff>
    </xdr:from>
    <xdr:to>
      <xdr:col>3</xdr:col>
      <xdr:colOff>314285</xdr:colOff>
      <xdr:row>2460</xdr:row>
      <xdr:rowOff>379809</xdr:rowOff>
    </xdr:to>
    <xdr:pic>
      <xdr:nvPicPr>
        <xdr:cNvPr id="65" name="Picture 68" descr="maa-saraswati-1484548264.png"/>
        <xdr:cNvPicPr/>
      </xdr:nvPicPr>
      <xdr:blipFill>
        <a:blip xmlns:r="http://schemas.openxmlformats.org/officeDocument/2006/relationships" r:embed="rId1"/>
        <a:srcRect/>
        <a:stretch>
          <a:fillRect/>
        </a:stretch>
      </xdr:blipFill>
      <xdr:spPr>
        <a:xfrm>
          <a:off x="179293" y="243414176"/>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2498</xdr:row>
      <xdr:rowOff>12352</xdr:rowOff>
    </xdr:from>
    <xdr:to>
      <xdr:col>3</xdr:col>
      <xdr:colOff>314285</xdr:colOff>
      <xdr:row>2499</xdr:row>
      <xdr:rowOff>379809</xdr:rowOff>
    </xdr:to>
    <xdr:pic>
      <xdr:nvPicPr>
        <xdr:cNvPr id="66" name="Picture 69" descr="maa-saraswati-1484548264.png"/>
        <xdr:cNvPicPr/>
      </xdr:nvPicPr>
      <xdr:blipFill>
        <a:blip xmlns:r="http://schemas.openxmlformats.org/officeDocument/2006/relationships" r:embed="rId1"/>
        <a:srcRect/>
        <a:stretch>
          <a:fillRect/>
        </a:stretch>
      </xdr:blipFill>
      <xdr:spPr>
        <a:xfrm>
          <a:off x="179293" y="259617888"/>
          <a:ext cx="1188385" cy="1163728"/>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2537</xdr:row>
      <xdr:rowOff>12352</xdr:rowOff>
    </xdr:from>
    <xdr:to>
      <xdr:col>3</xdr:col>
      <xdr:colOff>314285</xdr:colOff>
      <xdr:row>2538</xdr:row>
      <xdr:rowOff>379809</xdr:rowOff>
    </xdr:to>
    <xdr:pic>
      <xdr:nvPicPr>
        <xdr:cNvPr id="67" name="Picture 70" descr="maa-saraswati-1484548264.png"/>
        <xdr:cNvPicPr/>
      </xdr:nvPicPr>
      <xdr:blipFill>
        <a:blip xmlns:r="http://schemas.openxmlformats.org/officeDocument/2006/relationships" r:embed="rId1"/>
        <a:srcRect/>
        <a:stretch>
          <a:fillRect/>
        </a:stretch>
      </xdr:blipFill>
      <xdr:spPr>
        <a:xfrm>
          <a:off x="179293" y="27582160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2576</xdr:row>
      <xdr:rowOff>12352</xdr:rowOff>
    </xdr:from>
    <xdr:to>
      <xdr:col>3</xdr:col>
      <xdr:colOff>314285</xdr:colOff>
      <xdr:row>2577</xdr:row>
      <xdr:rowOff>379809</xdr:rowOff>
    </xdr:to>
    <xdr:pic>
      <xdr:nvPicPr>
        <xdr:cNvPr id="68" name="Picture 71" descr="maa-saraswati-1484548264.png"/>
        <xdr:cNvPicPr/>
      </xdr:nvPicPr>
      <xdr:blipFill>
        <a:blip xmlns:r="http://schemas.openxmlformats.org/officeDocument/2006/relationships" r:embed="rId1"/>
        <a:srcRect/>
        <a:stretch>
          <a:fillRect/>
        </a:stretch>
      </xdr:blipFill>
      <xdr:spPr>
        <a:xfrm>
          <a:off x="179293" y="292025280"/>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2615</xdr:row>
      <xdr:rowOff>12352</xdr:rowOff>
    </xdr:from>
    <xdr:to>
      <xdr:col>3</xdr:col>
      <xdr:colOff>314285</xdr:colOff>
      <xdr:row>2616</xdr:row>
      <xdr:rowOff>379809</xdr:rowOff>
    </xdr:to>
    <xdr:pic>
      <xdr:nvPicPr>
        <xdr:cNvPr id="69" name="Picture 72" descr="maa-saraswati-1484548264.png"/>
        <xdr:cNvPicPr/>
      </xdr:nvPicPr>
      <xdr:blipFill>
        <a:blip xmlns:r="http://schemas.openxmlformats.org/officeDocument/2006/relationships" r:embed="rId1"/>
        <a:srcRect/>
        <a:stretch>
          <a:fillRect/>
        </a:stretch>
      </xdr:blipFill>
      <xdr:spPr>
        <a:xfrm>
          <a:off x="179293" y="308228992"/>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2654</xdr:row>
      <xdr:rowOff>12352</xdr:rowOff>
    </xdr:from>
    <xdr:to>
      <xdr:col>3</xdr:col>
      <xdr:colOff>314285</xdr:colOff>
      <xdr:row>2655</xdr:row>
      <xdr:rowOff>379809</xdr:rowOff>
    </xdr:to>
    <xdr:pic>
      <xdr:nvPicPr>
        <xdr:cNvPr id="70" name="Picture 73" descr="maa-saraswati-1484548264.png"/>
        <xdr:cNvPicPr/>
      </xdr:nvPicPr>
      <xdr:blipFill>
        <a:blip xmlns:r="http://schemas.openxmlformats.org/officeDocument/2006/relationships" r:embed="rId1"/>
        <a:srcRect/>
        <a:stretch>
          <a:fillRect/>
        </a:stretch>
      </xdr:blipFill>
      <xdr:spPr>
        <a:xfrm>
          <a:off x="179293" y="324432704"/>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2693</xdr:row>
      <xdr:rowOff>12352</xdr:rowOff>
    </xdr:from>
    <xdr:to>
      <xdr:col>3</xdr:col>
      <xdr:colOff>314285</xdr:colOff>
      <xdr:row>2694</xdr:row>
      <xdr:rowOff>379809</xdr:rowOff>
    </xdr:to>
    <xdr:pic>
      <xdr:nvPicPr>
        <xdr:cNvPr id="71" name="Picture 74" descr="maa-saraswati-1484548264.png"/>
        <xdr:cNvPicPr/>
      </xdr:nvPicPr>
      <xdr:blipFill>
        <a:blip xmlns:r="http://schemas.openxmlformats.org/officeDocument/2006/relationships" r:embed="rId1"/>
        <a:srcRect/>
        <a:stretch>
          <a:fillRect/>
        </a:stretch>
      </xdr:blipFill>
      <xdr:spPr>
        <a:xfrm>
          <a:off x="179293" y="34063641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2732</xdr:row>
      <xdr:rowOff>12352</xdr:rowOff>
    </xdr:from>
    <xdr:to>
      <xdr:col>3</xdr:col>
      <xdr:colOff>314285</xdr:colOff>
      <xdr:row>2733</xdr:row>
      <xdr:rowOff>379809</xdr:rowOff>
    </xdr:to>
    <xdr:pic>
      <xdr:nvPicPr>
        <xdr:cNvPr id="72" name="Picture 75" descr="maa-saraswati-1484548264.png"/>
        <xdr:cNvPicPr/>
      </xdr:nvPicPr>
      <xdr:blipFill>
        <a:blip xmlns:r="http://schemas.openxmlformats.org/officeDocument/2006/relationships" r:embed="rId1"/>
        <a:srcRect/>
        <a:stretch>
          <a:fillRect/>
        </a:stretch>
      </xdr:blipFill>
      <xdr:spPr>
        <a:xfrm>
          <a:off x="179293" y="35684012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2771</xdr:row>
      <xdr:rowOff>12352</xdr:rowOff>
    </xdr:from>
    <xdr:to>
      <xdr:col>3</xdr:col>
      <xdr:colOff>314285</xdr:colOff>
      <xdr:row>2772</xdr:row>
      <xdr:rowOff>379809</xdr:rowOff>
    </xdr:to>
    <xdr:pic>
      <xdr:nvPicPr>
        <xdr:cNvPr id="73" name="Picture 76" descr="maa-saraswati-1484548264.png"/>
        <xdr:cNvPicPr/>
      </xdr:nvPicPr>
      <xdr:blipFill>
        <a:blip xmlns:r="http://schemas.openxmlformats.org/officeDocument/2006/relationships" r:embed="rId1"/>
        <a:srcRect/>
        <a:stretch>
          <a:fillRect/>
        </a:stretch>
      </xdr:blipFill>
      <xdr:spPr>
        <a:xfrm>
          <a:off x="179293" y="37304384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2810</xdr:row>
      <xdr:rowOff>12352</xdr:rowOff>
    </xdr:from>
    <xdr:to>
      <xdr:col>3</xdr:col>
      <xdr:colOff>314285</xdr:colOff>
      <xdr:row>2811</xdr:row>
      <xdr:rowOff>379809</xdr:rowOff>
    </xdr:to>
    <xdr:pic>
      <xdr:nvPicPr>
        <xdr:cNvPr id="74" name="Picture 77" descr="maa-saraswati-1484548264.png"/>
        <xdr:cNvPicPr/>
      </xdr:nvPicPr>
      <xdr:blipFill>
        <a:blip xmlns:r="http://schemas.openxmlformats.org/officeDocument/2006/relationships" r:embed="rId1"/>
        <a:srcRect/>
        <a:stretch>
          <a:fillRect/>
        </a:stretch>
      </xdr:blipFill>
      <xdr:spPr>
        <a:xfrm>
          <a:off x="179293" y="389247520"/>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2849</xdr:row>
      <xdr:rowOff>12352</xdr:rowOff>
    </xdr:from>
    <xdr:to>
      <xdr:col>3</xdr:col>
      <xdr:colOff>314285</xdr:colOff>
      <xdr:row>2850</xdr:row>
      <xdr:rowOff>379809</xdr:rowOff>
    </xdr:to>
    <xdr:pic>
      <xdr:nvPicPr>
        <xdr:cNvPr id="75" name="Picture 78" descr="maa-saraswati-1484548264.png"/>
        <xdr:cNvPicPr/>
      </xdr:nvPicPr>
      <xdr:blipFill>
        <a:blip xmlns:r="http://schemas.openxmlformats.org/officeDocument/2006/relationships" r:embed="rId1"/>
        <a:srcRect/>
        <a:stretch>
          <a:fillRect/>
        </a:stretch>
      </xdr:blipFill>
      <xdr:spPr>
        <a:xfrm>
          <a:off x="179293" y="405451232"/>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2888</xdr:row>
      <xdr:rowOff>12352</xdr:rowOff>
    </xdr:from>
    <xdr:to>
      <xdr:col>3</xdr:col>
      <xdr:colOff>314285</xdr:colOff>
      <xdr:row>2889</xdr:row>
      <xdr:rowOff>379809</xdr:rowOff>
    </xdr:to>
    <xdr:pic>
      <xdr:nvPicPr>
        <xdr:cNvPr id="76" name="Picture 79" descr="maa-saraswati-1484548264.png"/>
        <xdr:cNvPicPr/>
      </xdr:nvPicPr>
      <xdr:blipFill>
        <a:blip xmlns:r="http://schemas.openxmlformats.org/officeDocument/2006/relationships" r:embed="rId1"/>
        <a:srcRect/>
        <a:stretch>
          <a:fillRect/>
        </a:stretch>
      </xdr:blipFill>
      <xdr:spPr>
        <a:xfrm>
          <a:off x="179293" y="421654944"/>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2927</xdr:row>
      <xdr:rowOff>12352</xdr:rowOff>
    </xdr:from>
    <xdr:to>
      <xdr:col>3</xdr:col>
      <xdr:colOff>314285</xdr:colOff>
      <xdr:row>2928</xdr:row>
      <xdr:rowOff>379809</xdr:rowOff>
    </xdr:to>
    <xdr:pic>
      <xdr:nvPicPr>
        <xdr:cNvPr id="77" name="Picture 80" descr="maa-saraswati-1484548264.png"/>
        <xdr:cNvPicPr/>
      </xdr:nvPicPr>
      <xdr:blipFill>
        <a:blip xmlns:r="http://schemas.openxmlformats.org/officeDocument/2006/relationships" r:embed="rId1"/>
        <a:srcRect/>
        <a:stretch>
          <a:fillRect/>
        </a:stretch>
      </xdr:blipFill>
      <xdr:spPr>
        <a:xfrm>
          <a:off x="179293" y="43785865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2966</xdr:row>
      <xdr:rowOff>12352</xdr:rowOff>
    </xdr:from>
    <xdr:to>
      <xdr:col>3</xdr:col>
      <xdr:colOff>314285</xdr:colOff>
      <xdr:row>2967</xdr:row>
      <xdr:rowOff>379809</xdr:rowOff>
    </xdr:to>
    <xdr:pic>
      <xdr:nvPicPr>
        <xdr:cNvPr id="78" name="Picture 81" descr="maa-saraswati-1484548264.png"/>
        <xdr:cNvPicPr/>
      </xdr:nvPicPr>
      <xdr:blipFill>
        <a:blip xmlns:r="http://schemas.openxmlformats.org/officeDocument/2006/relationships" r:embed="rId1"/>
        <a:srcRect/>
        <a:stretch>
          <a:fillRect/>
        </a:stretch>
      </xdr:blipFill>
      <xdr:spPr>
        <a:xfrm>
          <a:off x="179293" y="45406236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3005</xdr:row>
      <xdr:rowOff>12352</xdr:rowOff>
    </xdr:from>
    <xdr:to>
      <xdr:col>3</xdr:col>
      <xdr:colOff>314285</xdr:colOff>
      <xdr:row>3006</xdr:row>
      <xdr:rowOff>379809</xdr:rowOff>
    </xdr:to>
    <xdr:pic>
      <xdr:nvPicPr>
        <xdr:cNvPr id="79" name="Picture 82" descr="maa-saraswati-1484548264.png"/>
        <xdr:cNvPicPr/>
      </xdr:nvPicPr>
      <xdr:blipFill>
        <a:blip xmlns:r="http://schemas.openxmlformats.org/officeDocument/2006/relationships" r:embed="rId1"/>
        <a:srcRect/>
        <a:stretch>
          <a:fillRect/>
        </a:stretch>
      </xdr:blipFill>
      <xdr:spPr>
        <a:xfrm>
          <a:off x="179293" y="470266048"/>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3044</xdr:row>
      <xdr:rowOff>12352</xdr:rowOff>
    </xdr:from>
    <xdr:to>
      <xdr:col>3</xdr:col>
      <xdr:colOff>314285</xdr:colOff>
      <xdr:row>3045</xdr:row>
      <xdr:rowOff>379809</xdr:rowOff>
    </xdr:to>
    <xdr:pic>
      <xdr:nvPicPr>
        <xdr:cNvPr id="80" name="Picture 83" descr="maa-saraswati-1484548264.png"/>
        <xdr:cNvPicPr/>
      </xdr:nvPicPr>
      <xdr:blipFill>
        <a:blip xmlns:r="http://schemas.openxmlformats.org/officeDocument/2006/relationships" r:embed="rId1"/>
        <a:srcRect/>
        <a:stretch>
          <a:fillRect/>
        </a:stretch>
      </xdr:blipFill>
      <xdr:spPr>
        <a:xfrm>
          <a:off x="179293" y="486469760"/>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3083</xdr:row>
      <xdr:rowOff>12352</xdr:rowOff>
    </xdr:from>
    <xdr:to>
      <xdr:col>3</xdr:col>
      <xdr:colOff>314285</xdr:colOff>
      <xdr:row>3084</xdr:row>
      <xdr:rowOff>379809</xdr:rowOff>
    </xdr:to>
    <xdr:pic>
      <xdr:nvPicPr>
        <xdr:cNvPr id="81" name="Picture 84" descr="maa-saraswati-1484548264.png"/>
        <xdr:cNvPicPr/>
      </xdr:nvPicPr>
      <xdr:blipFill>
        <a:blip xmlns:r="http://schemas.openxmlformats.org/officeDocument/2006/relationships" r:embed="rId1"/>
        <a:srcRect/>
        <a:stretch>
          <a:fillRect/>
        </a:stretch>
      </xdr:blipFill>
      <xdr:spPr>
        <a:xfrm>
          <a:off x="179293" y="502673472"/>
          <a:ext cx="1188385" cy="1163744"/>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3122</xdr:row>
      <xdr:rowOff>12352</xdr:rowOff>
    </xdr:from>
    <xdr:to>
      <xdr:col>3</xdr:col>
      <xdr:colOff>314285</xdr:colOff>
      <xdr:row>3123</xdr:row>
      <xdr:rowOff>379809</xdr:rowOff>
    </xdr:to>
    <xdr:pic>
      <xdr:nvPicPr>
        <xdr:cNvPr id="82" name="Picture 85" descr="maa-saraswati-1484548264.png"/>
        <xdr:cNvPicPr/>
      </xdr:nvPicPr>
      <xdr:blipFill>
        <a:blip xmlns:r="http://schemas.openxmlformats.org/officeDocument/2006/relationships" r:embed="rId1"/>
        <a:srcRect/>
        <a:stretch>
          <a:fillRect/>
        </a:stretch>
      </xdr:blipFill>
      <xdr:spPr>
        <a:xfrm>
          <a:off x="179293" y="518877184"/>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3161</xdr:row>
      <xdr:rowOff>12352</xdr:rowOff>
    </xdr:from>
    <xdr:to>
      <xdr:col>3</xdr:col>
      <xdr:colOff>314285</xdr:colOff>
      <xdr:row>3162</xdr:row>
      <xdr:rowOff>379809</xdr:rowOff>
    </xdr:to>
    <xdr:pic>
      <xdr:nvPicPr>
        <xdr:cNvPr id="83" name="Picture 86" descr="maa-saraswati-1484548264.png"/>
        <xdr:cNvPicPr/>
      </xdr:nvPicPr>
      <xdr:blipFill>
        <a:blip xmlns:r="http://schemas.openxmlformats.org/officeDocument/2006/relationships" r:embed="rId1"/>
        <a:srcRect/>
        <a:stretch>
          <a:fillRect/>
        </a:stretch>
      </xdr:blipFill>
      <xdr:spPr>
        <a:xfrm>
          <a:off x="179293" y="53508089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3200</xdr:row>
      <xdr:rowOff>12352</xdr:rowOff>
    </xdr:from>
    <xdr:to>
      <xdr:col>3</xdr:col>
      <xdr:colOff>314285</xdr:colOff>
      <xdr:row>3201</xdr:row>
      <xdr:rowOff>379809</xdr:rowOff>
    </xdr:to>
    <xdr:pic>
      <xdr:nvPicPr>
        <xdr:cNvPr id="84" name="Picture 87" descr="maa-saraswati-1484548264.png"/>
        <xdr:cNvPicPr/>
      </xdr:nvPicPr>
      <xdr:blipFill>
        <a:blip xmlns:r="http://schemas.openxmlformats.org/officeDocument/2006/relationships" r:embed="rId1"/>
        <a:srcRect/>
        <a:stretch>
          <a:fillRect/>
        </a:stretch>
      </xdr:blipFill>
      <xdr:spPr>
        <a:xfrm>
          <a:off x="179293" y="55128460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3239</xdr:row>
      <xdr:rowOff>12352</xdr:rowOff>
    </xdr:from>
    <xdr:to>
      <xdr:col>3</xdr:col>
      <xdr:colOff>314285</xdr:colOff>
      <xdr:row>3240</xdr:row>
      <xdr:rowOff>379809</xdr:rowOff>
    </xdr:to>
    <xdr:pic>
      <xdr:nvPicPr>
        <xdr:cNvPr id="85" name="Picture 88" descr="maa-saraswati-1484548264.png"/>
        <xdr:cNvPicPr/>
      </xdr:nvPicPr>
      <xdr:blipFill>
        <a:blip xmlns:r="http://schemas.openxmlformats.org/officeDocument/2006/relationships" r:embed="rId1"/>
        <a:srcRect/>
        <a:stretch>
          <a:fillRect/>
        </a:stretch>
      </xdr:blipFill>
      <xdr:spPr>
        <a:xfrm>
          <a:off x="179293" y="56748832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3278</xdr:row>
      <xdr:rowOff>12352</xdr:rowOff>
    </xdr:from>
    <xdr:to>
      <xdr:col>3</xdr:col>
      <xdr:colOff>314285</xdr:colOff>
      <xdr:row>3279</xdr:row>
      <xdr:rowOff>379809</xdr:rowOff>
    </xdr:to>
    <xdr:pic>
      <xdr:nvPicPr>
        <xdr:cNvPr id="86" name="Picture 89" descr="maa-saraswati-1484548264.png"/>
        <xdr:cNvPicPr/>
      </xdr:nvPicPr>
      <xdr:blipFill>
        <a:blip xmlns:r="http://schemas.openxmlformats.org/officeDocument/2006/relationships" r:embed="rId1"/>
        <a:srcRect/>
        <a:stretch>
          <a:fillRect/>
        </a:stretch>
      </xdr:blipFill>
      <xdr:spPr>
        <a:xfrm>
          <a:off x="179293" y="583692032"/>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3317</xdr:row>
      <xdr:rowOff>12352</xdr:rowOff>
    </xdr:from>
    <xdr:to>
      <xdr:col>3</xdr:col>
      <xdr:colOff>314285</xdr:colOff>
      <xdr:row>3318</xdr:row>
      <xdr:rowOff>379809</xdr:rowOff>
    </xdr:to>
    <xdr:pic>
      <xdr:nvPicPr>
        <xdr:cNvPr id="87" name="Picture 90" descr="maa-saraswati-1484548264.png"/>
        <xdr:cNvPicPr/>
      </xdr:nvPicPr>
      <xdr:blipFill>
        <a:blip xmlns:r="http://schemas.openxmlformats.org/officeDocument/2006/relationships" r:embed="rId1"/>
        <a:srcRect/>
        <a:stretch>
          <a:fillRect/>
        </a:stretch>
      </xdr:blipFill>
      <xdr:spPr>
        <a:xfrm>
          <a:off x="179293" y="599895680"/>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3356</xdr:row>
      <xdr:rowOff>12352</xdr:rowOff>
    </xdr:from>
    <xdr:to>
      <xdr:col>3</xdr:col>
      <xdr:colOff>314285</xdr:colOff>
      <xdr:row>3357</xdr:row>
      <xdr:rowOff>379809</xdr:rowOff>
    </xdr:to>
    <xdr:pic>
      <xdr:nvPicPr>
        <xdr:cNvPr id="88" name="Picture 91" descr="maa-saraswati-1484548264.png"/>
        <xdr:cNvPicPr/>
      </xdr:nvPicPr>
      <xdr:blipFill>
        <a:blip xmlns:r="http://schemas.openxmlformats.org/officeDocument/2006/relationships" r:embed="rId1"/>
        <a:srcRect/>
        <a:stretch>
          <a:fillRect/>
        </a:stretch>
      </xdr:blipFill>
      <xdr:spPr>
        <a:xfrm>
          <a:off x="179293" y="616099392"/>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3395</xdr:row>
      <xdr:rowOff>12352</xdr:rowOff>
    </xdr:from>
    <xdr:to>
      <xdr:col>3</xdr:col>
      <xdr:colOff>314285</xdr:colOff>
      <xdr:row>3396</xdr:row>
      <xdr:rowOff>379809</xdr:rowOff>
    </xdr:to>
    <xdr:pic>
      <xdr:nvPicPr>
        <xdr:cNvPr id="89" name="Picture 92" descr="maa-saraswati-1484548264.png"/>
        <xdr:cNvPicPr/>
      </xdr:nvPicPr>
      <xdr:blipFill>
        <a:blip xmlns:r="http://schemas.openxmlformats.org/officeDocument/2006/relationships" r:embed="rId1"/>
        <a:srcRect/>
        <a:stretch>
          <a:fillRect/>
        </a:stretch>
      </xdr:blipFill>
      <xdr:spPr>
        <a:xfrm>
          <a:off x="179293" y="632303104"/>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3434</xdr:row>
      <xdr:rowOff>12352</xdr:rowOff>
    </xdr:from>
    <xdr:to>
      <xdr:col>3</xdr:col>
      <xdr:colOff>314285</xdr:colOff>
      <xdr:row>3435</xdr:row>
      <xdr:rowOff>379809</xdr:rowOff>
    </xdr:to>
    <xdr:pic>
      <xdr:nvPicPr>
        <xdr:cNvPr id="90" name="Picture 93" descr="maa-saraswati-1484548264.png"/>
        <xdr:cNvPicPr/>
      </xdr:nvPicPr>
      <xdr:blipFill>
        <a:blip xmlns:r="http://schemas.openxmlformats.org/officeDocument/2006/relationships" r:embed="rId1"/>
        <a:srcRect/>
        <a:stretch>
          <a:fillRect/>
        </a:stretch>
      </xdr:blipFill>
      <xdr:spPr>
        <a:xfrm>
          <a:off x="179293" y="64850681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3473</xdr:row>
      <xdr:rowOff>12352</xdr:rowOff>
    </xdr:from>
    <xdr:to>
      <xdr:col>3</xdr:col>
      <xdr:colOff>314285</xdr:colOff>
      <xdr:row>3474</xdr:row>
      <xdr:rowOff>379809</xdr:rowOff>
    </xdr:to>
    <xdr:pic>
      <xdr:nvPicPr>
        <xdr:cNvPr id="91" name="Picture 94" descr="maa-saraswati-1484548264.png"/>
        <xdr:cNvPicPr/>
      </xdr:nvPicPr>
      <xdr:blipFill>
        <a:blip xmlns:r="http://schemas.openxmlformats.org/officeDocument/2006/relationships" r:embed="rId1"/>
        <a:srcRect/>
        <a:stretch>
          <a:fillRect/>
        </a:stretch>
      </xdr:blipFill>
      <xdr:spPr>
        <a:xfrm>
          <a:off x="179293" y="66471052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3512</xdr:row>
      <xdr:rowOff>12352</xdr:rowOff>
    </xdr:from>
    <xdr:to>
      <xdr:col>3</xdr:col>
      <xdr:colOff>314285</xdr:colOff>
      <xdr:row>3513</xdr:row>
      <xdr:rowOff>379809</xdr:rowOff>
    </xdr:to>
    <xdr:pic>
      <xdr:nvPicPr>
        <xdr:cNvPr id="92" name="Picture 95" descr="maa-saraswati-1484548264.png"/>
        <xdr:cNvPicPr/>
      </xdr:nvPicPr>
      <xdr:blipFill>
        <a:blip xmlns:r="http://schemas.openxmlformats.org/officeDocument/2006/relationships" r:embed="rId1"/>
        <a:srcRect/>
        <a:stretch>
          <a:fillRect/>
        </a:stretch>
      </xdr:blipFill>
      <xdr:spPr>
        <a:xfrm>
          <a:off x="179293" y="680914240"/>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3551</xdr:row>
      <xdr:rowOff>12352</xdr:rowOff>
    </xdr:from>
    <xdr:to>
      <xdr:col>3</xdr:col>
      <xdr:colOff>314285</xdr:colOff>
      <xdr:row>3552</xdr:row>
      <xdr:rowOff>379809</xdr:rowOff>
    </xdr:to>
    <xdr:pic>
      <xdr:nvPicPr>
        <xdr:cNvPr id="93" name="Picture 96" descr="maa-saraswati-1484548264.png"/>
        <xdr:cNvPicPr/>
      </xdr:nvPicPr>
      <xdr:blipFill>
        <a:blip xmlns:r="http://schemas.openxmlformats.org/officeDocument/2006/relationships" r:embed="rId1"/>
        <a:srcRect/>
        <a:stretch>
          <a:fillRect/>
        </a:stretch>
      </xdr:blipFill>
      <xdr:spPr>
        <a:xfrm>
          <a:off x="179293" y="697117952"/>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3590</xdr:row>
      <xdr:rowOff>12352</xdr:rowOff>
    </xdr:from>
    <xdr:to>
      <xdr:col>3</xdr:col>
      <xdr:colOff>314285</xdr:colOff>
      <xdr:row>3591</xdr:row>
      <xdr:rowOff>379809</xdr:rowOff>
    </xdr:to>
    <xdr:pic>
      <xdr:nvPicPr>
        <xdr:cNvPr id="94" name="Picture 97" descr="maa-saraswati-1484548264.png"/>
        <xdr:cNvPicPr/>
      </xdr:nvPicPr>
      <xdr:blipFill>
        <a:blip xmlns:r="http://schemas.openxmlformats.org/officeDocument/2006/relationships" r:embed="rId1"/>
        <a:srcRect/>
        <a:stretch>
          <a:fillRect/>
        </a:stretch>
      </xdr:blipFill>
      <xdr:spPr>
        <a:xfrm>
          <a:off x="179293" y="713321664"/>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3629</xdr:row>
      <xdr:rowOff>12352</xdr:rowOff>
    </xdr:from>
    <xdr:to>
      <xdr:col>3</xdr:col>
      <xdr:colOff>314285</xdr:colOff>
      <xdr:row>3630</xdr:row>
      <xdr:rowOff>379809</xdr:rowOff>
    </xdr:to>
    <xdr:pic>
      <xdr:nvPicPr>
        <xdr:cNvPr id="95" name="Picture 98" descr="maa-saraswati-1484548264.png"/>
        <xdr:cNvPicPr/>
      </xdr:nvPicPr>
      <xdr:blipFill>
        <a:blip xmlns:r="http://schemas.openxmlformats.org/officeDocument/2006/relationships" r:embed="rId1"/>
        <a:srcRect/>
        <a:stretch>
          <a:fillRect/>
        </a:stretch>
      </xdr:blipFill>
      <xdr:spPr>
        <a:xfrm>
          <a:off x="179293" y="729525376"/>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3668</xdr:row>
      <xdr:rowOff>12352</xdr:rowOff>
    </xdr:from>
    <xdr:to>
      <xdr:col>3</xdr:col>
      <xdr:colOff>314285</xdr:colOff>
      <xdr:row>3669</xdr:row>
      <xdr:rowOff>379809</xdr:rowOff>
    </xdr:to>
    <xdr:pic>
      <xdr:nvPicPr>
        <xdr:cNvPr id="96" name="Picture 99" descr="maa-saraswati-1484548264.png"/>
        <xdr:cNvPicPr/>
      </xdr:nvPicPr>
      <xdr:blipFill>
        <a:blip xmlns:r="http://schemas.openxmlformats.org/officeDocument/2006/relationships" r:embed="rId1"/>
        <a:srcRect/>
        <a:stretch>
          <a:fillRect/>
        </a:stretch>
      </xdr:blipFill>
      <xdr:spPr>
        <a:xfrm>
          <a:off x="179293" y="745729088"/>
          <a:ext cx="1188385" cy="1163712"/>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3707</xdr:row>
      <xdr:rowOff>12352</xdr:rowOff>
    </xdr:from>
    <xdr:to>
      <xdr:col>3</xdr:col>
      <xdr:colOff>314285</xdr:colOff>
      <xdr:row>3708</xdr:row>
      <xdr:rowOff>379809</xdr:rowOff>
    </xdr:to>
    <xdr:pic>
      <xdr:nvPicPr>
        <xdr:cNvPr id="97" name="Picture 100" descr="maa-saraswati-1484548264.png"/>
        <xdr:cNvPicPr/>
      </xdr:nvPicPr>
      <xdr:blipFill>
        <a:blip xmlns:r="http://schemas.openxmlformats.org/officeDocument/2006/relationships" r:embed="rId1"/>
        <a:srcRect/>
        <a:stretch>
          <a:fillRect/>
        </a:stretch>
      </xdr:blipFill>
      <xdr:spPr>
        <a:xfrm>
          <a:off x="179293" y="761932736"/>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3746</xdr:row>
      <xdr:rowOff>12352</xdr:rowOff>
    </xdr:from>
    <xdr:to>
      <xdr:col>3</xdr:col>
      <xdr:colOff>314285</xdr:colOff>
      <xdr:row>3747</xdr:row>
      <xdr:rowOff>379809</xdr:rowOff>
    </xdr:to>
    <xdr:pic>
      <xdr:nvPicPr>
        <xdr:cNvPr id="98" name="Picture 101" descr="maa-saraswati-1484548264.png"/>
        <xdr:cNvPicPr/>
      </xdr:nvPicPr>
      <xdr:blipFill>
        <a:blip xmlns:r="http://schemas.openxmlformats.org/officeDocument/2006/relationships" r:embed="rId1"/>
        <a:srcRect/>
        <a:stretch>
          <a:fillRect/>
        </a:stretch>
      </xdr:blipFill>
      <xdr:spPr>
        <a:xfrm>
          <a:off x="179293" y="778136448"/>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3785</xdr:row>
      <xdr:rowOff>12352</xdr:rowOff>
    </xdr:from>
    <xdr:to>
      <xdr:col>3</xdr:col>
      <xdr:colOff>314285</xdr:colOff>
      <xdr:row>3786</xdr:row>
      <xdr:rowOff>379809</xdr:rowOff>
    </xdr:to>
    <xdr:pic>
      <xdr:nvPicPr>
        <xdr:cNvPr id="99" name="Picture 102" descr="maa-saraswati-1484548264.png"/>
        <xdr:cNvPicPr/>
      </xdr:nvPicPr>
      <xdr:blipFill>
        <a:blip xmlns:r="http://schemas.openxmlformats.org/officeDocument/2006/relationships" r:embed="rId1"/>
        <a:srcRect/>
        <a:stretch>
          <a:fillRect/>
        </a:stretch>
      </xdr:blipFill>
      <xdr:spPr>
        <a:xfrm>
          <a:off x="179293" y="1523506944"/>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3824</xdr:row>
      <xdr:rowOff>12352</xdr:rowOff>
    </xdr:from>
    <xdr:to>
      <xdr:col>3</xdr:col>
      <xdr:colOff>314285</xdr:colOff>
      <xdr:row>3825</xdr:row>
      <xdr:rowOff>379809</xdr:rowOff>
    </xdr:to>
    <xdr:pic>
      <xdr:nvPicPr>
        <xdr:cNvPr id="100" name="Picture 103" descr="maa-saraswati-1484548264.png"/>
        <xdr:cNvPicPr/>
      </xdr:nvPicPr>
      <xdr:blipFill>
        <a:blip xmlns:r="http://schemas.openxmlformats.org/officeDocument/2006/relationships" r:embed="rId1"/>
        <a:srcRect/>
        <a:stretch>
          <a:fillRect/>
        </a:stretch>
      </xdr:blipFill>
      <xdr:spPr>
        <a:xfrm>
          <a:off x="179293" y="1539710592"/>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twoCellAnchor>
    <xdr:from>
      <xdr:col>1</xdr:col>
      <xdr:colOff>33464</xdr:colOff>
      <xdr:row>3863</xdr:row>
      <xdr:rowOff>12352</xdr:rowOff>
    </xdr:from>
    <xdr:to>
      <xdr:col>3</xdr:col>
      <xdr:colOff>314285</xdr:colOff>
      <xdr:row>3864</xdr:row>
      <xdr:rowOff>379809</xdr:rowOff>
    </xdr:to>
    <xdr:pic>
      <xdr:nvPicPr>
        <xdr:cNvPr id="101" name="Picture 104" descr="maa-saraswati-1484548264.png"/>
        <xdr:cNvPicPr/>
      </xdr:nvPicPr>
      <xdr:blipFill>
        <a:blip xmlns:r="http://schemas.openxmlformats.org/officeDocument/2006/relationships" r:embed="rId1"/>
        <a:srcRect/>
        <a:stretch>
          <a:fillRect/>
        </a:stretch>
      </xdr:blipFill>
      <xdr:spPr>
        <a:xfrm>
          <a:off x="179293" y="1555914368"/>
          <a:ext cx="1188385" cy="1163776"/>
        </a:xfrm>
        <a:prstGeom prst="rect">
          <a:avLst/>
        </a:prstGeom>
        <a:noFill/>
        <a:ln w="9525" cap="flat" cmpd="sng">
          <a:noFill/>
          <a:prstDash val="solid"/>
          <a:miter/>
        </a:ln>
        <a:effectLst>
          <a:outerShdw dist="0" dir="0" kx="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youtube.com/@ummedtarad" TargetMode="External"/><Relationship Id="rId2" Type="http://schemas.openxmlformats.org/officeDocument/2006/relationships/hyperlink" Target="https://rajteachers.net/ummed-tarad-excel-software" TargetMode="External"/><Relationship Id="rId3" Type="http://schemas.openxmlformats.org/officeDocument/2006/relationships/hyperlink" Target="https://rajsevak.com/ummed-tarad-excel-software/" TargetMode="External"/><Relationship Id="rId4" Type="http://schemas.openxmlformats.org/officeDocument/2006/relationships/hyperlink" Target="https://studywithrsm.com/ummed-tarad-excel-programmer-teacher/" TargetMode="External"/><Relationship Id="rId5" Type="http://schemas.openxmlformats.org/officeDocument/2006/relationships/hyperlink" Target="https://shalaweb.com/ummed-tarad/" TargetMode="External"/><Relationship Id="rId6" Type="http://schemas.openxmlformats.org/officeDocument/2006/relationships/hyperlink" Target="https://www.ashwinisharma.com/p/ummed-tarad-excel-programs.html" TargetMode="External"/><Relationship Id="rId7" Type="http://schemas.openxmlformats.org/officeDocument/2006/relationships/hyperlink" Target="https://shalasugam.com/mr-ummed-tarad-excel-softwar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r="http://schemas.openxmlformats.org/officeDocument/2006/relationships" xmlns="http://schemas.openxmlformats.org/spreadsheetml/2006/main">
  <sheetPr>
    <tabColor rgb="FF4B10E0"/>
  </sheetPr>
  <dimension ref="A1:E11"/>
  <sheetViews>
    <sheetView tabSelected="1" workbookViewId="0" showRowColHeaders="0" zoomScale="56">
      <selection activeCell="B10" sqref="B10:C10"/>
    </sheetView>
  </sheetViews>
  <sheetFormatPr defaultRowHeight="15.0" defaultColWidth="0" zeroHeight="1"/>
  <cols>
    <col min="1" max="1" customWidth="1" width="2.5703125" style="0"/>
    <col min="2" max="3" customWidth="1" width="84.42578" style="0"/>
    <col min="4" max="4" customWidth="1" width="2.8554688" style="0"/>
    <col min="5" max="16384" hidden="1" customWidth="0" width="9.140625" style="0"/>
  </cols>
  <sheetData>
    <row r="1" spans="8:8" ht="15.75">
      <c r="A1" s="1"/>
      <c r="B1" s="2"/>
      <c r="C1" s="2"/>
      <c r="D1" s="3"/>
    </row>
    <row r="2" spans="8:8" ht="102.0">
      <c r="A2" s="4"/>
      <c r="B2" s="5" t="s">
        <v>250</v>
      </c>
      <c r="C2" s="6"/>
      <c r="D2" s="7"/>
    </row>
    <row r="3" spans="8:8" ht="34.5">
      <c r="A3" s="4"/>
      <c r="B3" s="8" t="s">
        <v>251</v>
      </c>
      <c r="C3" s="9"/>
      <c r="D3" s="7"/>
    </row>
    <row r="4" spans="8:8" ht="31.5">
      <c r="A4" s="4"/>
      <c r="B4" s="10" t="s">
        <v>252</v>
      </c>
      <c r="C4" s="11"/>
      <c r="D4" s="7"/>
    </row>
    <row r="5" spans="8:8" ht="30.0">
      <c r="A5" s="4"/>
      <c r="B5" s="12" t="s">
        <v>253</v>
      </c>
      <c r="C5" s="13"/>
      <c r="D5" s="7"/>
    </row>
    <row r="6" spans="8:8" ht="27.0">
      <c r="A6" s="4"/>
      <c r="B6" s="14" t="s">
        <v>254</v>
      </c>
      <c r="C6" s="15"/>
      <c r="D6" s="7"/>
    </row>
    <row r="7" spans="8:8" ht="18.75">
      <c r="A7" s="4"/>
      <c r="B7" s="16" t="s">
        <v>255</v>
      </c>
      <c r="C7" s="17" t="s">
        <v>256</v>
      </c>
      <c r="D7" s="7"/>
    </row>
    <row r="8" spans="8:8" ht="18.75">
      <c r="A8" s="4"/>
      <c r="B8" s="16" t="s">
        <v>257</v>
      </c>
      <c r="C8" s="17" t="s">
        <v>258</v>
      </c>
      <c r="D8" s="7"/>
    </row>
    <row r="9" spans="8:8" ht="18.75">
      <c r="A9" s="4"/>
      <c r="B9" s="16" t="s">
        <v>259</v>
      </c>
      <c r="C9" s="17" t="s">
        <v>260</v>
      </c>
      <c r="D9" s="7"/>
    </row>
    <row r="10" spans="8:8" ht="43.5" customHeight="1">
      <c r="A10" s="4"/>
      <c r="B10" s="18" t="s">
        <v>261</v>
      </c>
      <c r="C10" s="19"/>
      <c r="D10" s="7"/>
    </row>
    <row r="11" spans="8:8" ht="15.75">
      <c r="A11" s="20"/>
      <c r="B11" s="21"/>
      <c r="C11" s="21"/>
      <c r="D11" s="22"/>
    </row>
  </sheetData>
  <sheetProtection password="e8fa" sheet="1" objects="1" scenarios="1"/>
  <mergeCells count="10">
    <mergeCell ref="A11:D11"/>
    <mergeCell ref="A2:A10"/>
    <mergeCell ref="D2:D10"/>
    <mergeCell ref="B10:C10"/>
    <mergeCell ref="A1:D1"/>
    <mergeCell ref="B2:C2"/>
    <mergeCell ref="B3:C3"/>
    <mergeCell ref="B4:C4"/>
    <mergeCell ref="B5:C5"/>
    <mergeCell ref="B6:C6"/>
  </mergeCells>
  <hyperlinks>
    <hyperlink ref="B4" r:id="rId1"/>
    <hyperlink ref="B7" r:id="rId2"/>
    <hyperlink ref="C7" r:id="rId3"/>
    <hyperlink ref="C8" r:id="rId4"/>
    <hyperlink ref="B8" r:id="rId5"/>
    <hyperlink ref="B9" r:id="rId6"/>
    <hyperlink ref="C9" r:id="rId7"/>
  </hyperlinks>
  <pageMargins left="0.7" right="0.7" top="0.75" bottom="0.75" header="0.3" footer="0.3"/>
</worksheet>
</file>

<file path=xl/worksheets/sheet10.xml><?xml version="1.0" encoding="utf-8"?>
<worksheet xmlns:r="http://schemas.openxmlformats.org/officeDocument/2006/relationships" xmlns="http://schemas.openxmlformats.org/spreadsheetml/2006/main">
  <sheetPr>
    <tabColor rgb="FFC00000"/>
  </sheetPr>
  <dimension ref="A1:Z39"/>
  <sheetViews>
    <sheetView workbookViewId="0" zoomScale="85">
      <selection activeCell="I10" sqref="I10:Q10"/>
    </sheetView>
  </sheetViews>
  <sheetFormatPr defaultRowHeight="15.0" defaultColWidth="0" zeroHeight="1"/>
  <cols>
    <col min="1" max="1" customWidth="1" width="2.140625" style="0"/>
    <col min="2" max="2" customWidth="1" width="3.8554688" style="0"/>
    <col min="3" max="17" customWidth="1" width="9.7109375" style="0"/>
    <col min="18" max="18" customWidth="1" width="1.0" style="0"/>
    <col min="19" max="25" hidden="1" customWidth="1" width="0.0" style="0"/>
    <col min="26" max="16384" hidden="1" customWidth="0" width="9.140625" style="0"/>
  </cols>
  <sheetData>
    <row r="1" spans="8:8" s="23" ht="9.75" customFormat="1" customHeight="1">
      <c r="A1" s="2121"/>
      <c r="B1" s="2121"/>
      <c r="C1" s="2121"/>
      <c r="D1" s="2121"/>
      <c r="E1" s="2121"/>
      <c r="F1" s="2121"/>
      <c r="G1" s="2121"/>
      <c r="H1" s="2121"/>
      <c r="I1" s="2121"/>
      <c r="J1" s="2121"/>
      <c r="K1" s="2121"/>
      <c r="L1" s="2121"/>
      <c r="M1" s="2121"/>
      <c r="N1" s="2121"/>
      <c r="O1" s="2121"/>
      <c r="P1" s="2121"/>
      <c r="Q1" s="2121"/>
      <c r="R1" s="2121"/>
    </row>
    <row r="2" spans="8:8" s="23" ht="16.5" customFormat="1" customHeight="1">
      <c r="A2" s="1950"/>
      <c r="B2" s="1951" t="s">
        <v>51</v>
      </c>
      <c r="C2" s="1952"/>
      <c r="D2" s="1952"/>
      <c r="E2" s="1952"/>
      <c r="F2" s="1952"/>
      <c r="G2" s="1952"/>
      <c r="H2" s="1952"/>
      <c r="I2" s="1952"/>
      <c r="J2" s="1952"/>
      <c r="K2" s="1952"/>
      <c r="L2" s="1952"/>
      <c r="M2" s="1952"/>
      <c r="N2" s="1952"/>
      <c r="O2" s="1952"/>
      <c r="P2" s="1952"/>
      <c r="Q2" s="1953"/>
      <c r="R2" s="2122"/>
    </row>
    <row r="3" spans="8:8" s="23" ht="62.25" customFormat="1" customHeight="1">
      <c r="A3" s="2123"/>
      <c r="B3" s="1955"/>
      <c r="C3" s="1956"/>
      <c r="D3" s="2124" t="str">
        <f>Master!$E$8</f>
        <v>Govt. Sr. Secondary School </v>
      </c>
      <c r="E3" s="2125"/>
      <c r="F3" s="2125"/>
      <c r="G3" s="2125"/>
      <c r="H3" s="2125"/>
      <c r="I3" s="2125"/>
      <c r="J3" s="2125"/>
      <c r="K3" s="2125"/>
      <c r="L3" s="2125"/>
      <c r="M3" s="2125"/>
      <c r="N3" s="2125"/>
      <c r="O3" s="2125"/>
      <c r="P3" s="2125"/>
      <c r="Q3" s="2126"/>
      <c r="R3" s="2122"/>
    </row>
    <row r="4" spans="8:8" s="23" ht="33.0" customFormat="1" customHeight="1">
      <c r="A4" s="2123"/>
      <c r="B4" s="1960"/>
      <c r="C4" s="1961"/>
      <c r="D4" s="2127" t="str">
        <f>Master!$E$11</f>
        <v>P.S.-Bapini (Jodhpur)</v>
      </c>
      <c r="E4" s="2127"/>
      <c r="F4" s="2127"/>
      <c r="G4" s="2127"/>
      <c r="H4" s="2127"/>
      <c r="I4" s="2127"/>
      <c r="J4" s="2127"/>
      <c r="K4" s="2127"/>
      <c r="L4" s="2127"/>
      <c r="M4" s="2127"/>
      <c r="N4" s="2127"/>
      <c r="O4" s="2127"/>
      <c r="P4" s="2127"/>
      <c r="Q4" s="2128"/>
      <c r="R4" s="2122"/>
    </row>
    <row r="5" spans="8:8" s="23" ht="21.75" customFormat="1" customHeight="1">
      <c r="A5" s="2123"/>
      <c r="B5" s="1964"/>
      <c r="C5" s="1965" t="s">
        <v>151</v>
      </c>
      <c r="D5" s="1966"/>
      <c r="E5" s="1966"/>
      <c r="F5" s="1966"/>
      <c r="G5" s="1966"/>
      <c r="H5" s="1967"/>
      <c r="I5" s="1968" t="s">
        <v>128</v>
      </c>
      <c r="J5" s="1969"/>
      <c r="K5" s="1969"/>
      <c r="L5" s="2129"/>
      <c r="M5" s="2130"/>
      <c r="N5" s="1972" t="s">
        <v>69</v>
      </c>
      <c r="O5" s="1973"/>
      <c r="P5" s="2131"/>
      <c r="Q5" s="2132"/>
      <c r="R5" s="2122"/>
    </row>
    <row r="6" spans="8:8" s="23" ht="21.75" customFormat="1" customHeight="1">
      <c r="A6" s="2123"/>
      <c r="B6" s="1976"/>
      <c r="C6" s="1965"/>
      <c r="D6" s="1966"/>
      <c r="E6" s="1966"/>
      <c r="F6" s="1966"/>
      <c r="G6" s="1966"/>
      <c r="H6" s="1967"/>
      <c r="I6" s="1968"/>
      <c r="J6" s="1969"/>
      <c r="K6" s="1969"/>
      <c r="L6" s="2129"/>
      <c r="M6" s="2130"/>
      <c r="N6" s="1470" t="s">
        <v>67</v>
      </c>
      <c r="O6" s="1471"/>
      <c r="P6" s="1472"/>
      <c r="Q6" s="1977"/>
      <c r="R6" s="2122"/>
    </row>
    <row r="7" spans="8:8" s="23" ht="21.75" customFormat="1" customHeight="1">
      <c r="A7" s="2123"/>
      <c r="B7" s="1976"/>
      <c r="C7" s="1978"/>
      <c r="D7" s="1979"/>
      <c r="E7" s="1979"/>
      <c r="F7" s="1979"/>
      <c r="G7" s="1979"/>
      <c r="H7" s="1980"/>
      <c r="I7" s="1981"/>
      <c r="J7" s="1982"/>
      <c r="K7" s="1982"/>
      <c r="L7" s="2133"/>
      <c r="M7" s="2134"/>
      <c r="N7" s="1479" t="s">
        <v>52</v>
      </c>
      <c r="O7" s="1480"/>
      <c r="P7" s="2135"/>
      <c r="Q7" s="2136"/>
      <c r="R7" s="2122"/>
    </row>
    <row r="8" spans="8:8" s="23" ht="33.75" customFormat="1" customHeight="1">
      <c r="A8" s="2123"/>
      <c r="B8" s="1986" t="s">
        <v>70</v>
      </c>
      <c r="C8" s="1677" t="s">
        <v>21</v>
      </c>
      <c r="D8" s="1678"/>
      <c r="E8" s="1678"/>
      <c r="F8" s="1678"/>
      <c r="G8" s="1679"/>
      <c r="H8" s="1680" t="s">
        <v>150</v>
      </c>
      <c r="I8" s="2137"/>
      <c r="J8" s="2137"/>
      <c r="K8" s="2137"/>
      <c r="L8" s="2137"/>
      <c r="M8" s="2137"/>
      <c r="N8" s="2137"/>
      <c r="O8" s="2137"/>
      <c r="P8" s="2137"/>
      <c r="Q8" s="2138"/>
      <c r="R8" s="2122"/>
    </row>
    <row r="9" spans="8:8" s="23" ht="33.75" customFormat="1" customHeight="1">
      <c r="A9" s="2123"/>
      <c r="B9" s="1986" t="s">
        <v>70</v>
      </c>
      <c r="C9" s="1683" t="s">
        <v>23</v>
      </c>
      <c r="D9" s="1684"/>
      <c r="E9" s="1684"/>
      <c r="F9" s="1684"/>
      <c r="G9" s="1685"/>
      <c r="H9" s="1686" t="s">
        <v>150</v>
      </c>
      <c r="I9" s="2139"/>
      <c r="J9" s="2139"/>
      <c r="K9" s="2139"/>
      <c r="L9" s="2139"/>
      <c r="M9" s="2139"/>
      <c r="N9" s="2139"/>
      <c r="O9" s="2139"/>
      <c r="P9" s="2139"/>
      <c r="Q9" s="2140"/>
      <c r="R9" s="2122"/>
    </row>
    <row r="10" spans="8:8" s="23" ht="33.75" customFormat="1" customHeight="1">
      <c r="A10" s="2123"/>
      <c r="B10" s="1986" t="s">
        <v>70</v>
      </c>
      <c r="C10" s="1683" t="s">
        <v>24</v>
      </c>
      <c r="D10" s="1684"/>
      <c r="E10" s="1684"/>
      <c r="F10" s="1684"/>
      <c r="G10" s="1685"/>
      <c r="H10" s="1686" t="s">
        <v>150</v>
      </c>
      <c r="I10" s="2139"/>
      <c r="J10" s="2139"/>
      <c r="K10" s="2139"/>
      <c r="L10" s="2139"/>
      <c r="M10" s="2139"/>
      <c r="N10" s="2139"/>
      <c r="O10" s="2139"/>
      <c r="P10" s="2139"/>
      <c r="Q10" s="2140"/>
      <c r="R10" s="2122"/>
    </row>
    <row r="11" spans="8:8" s="23" ht="33.75" customFormat="1" customHeight="1">
      <c r="A11" s="2123"/>
      <c r="B11" s="1986" t="s">
        <v>70</v>
      </c>
      <c r="C11" s="1683" t="s">
        <v>53</v>
      </c>
      <c r="D11" s="1684"/>
      <c r="E11" s="1684"/>
      <c r="F11" s="1684"/>
      <c r="G11" s="1685"/>
      <c r="H11" s="1686" t="s">
        <v>150</v>
      </c>
      <c r="I11" s="2139"/>
      <c r="J11" s="2139"/>
      <c r="K11" s="2139"/>
      <c r="L11" s="2139"/>
      <c r="M11" s="2139"/>
      <c r="N11" s="2139"/>
      <c r="O11" s="2139"/>
      <c r="P11" s="2139"/>
      <c r="Q11" s="2140"/>
      <c r="R11" s="2122"/>
    </row>
    <row r="12" spans="8:8" s="23" ht="33.75" customFormat="1" customHeight="1">
      <c r="A12" s="2123"/>
      <c r="B12" s="1986" t="s">
        <v>70</v>
      </c>
      <c r="C12" s="1683" t="s">
        <v>54</v>
      </c>
      <c r="D12" s="1684"/>
      <c r="E12" s="1684"/>
      <c r="F12" s="1684"/>
      <c r="G12" s="1685"/>
      <c r="H12" s="1686" t="s">
        <v>150</v>
      </c>
      <c r="I12" s="2141"/>
      <c r="J12" s="2139"/>
      <c r="K12" s="2139"/>
      <c r="L12" s="2139"/>
      <c r="M12" s="2139"/>
      <c r="N12" s="2139"/>
      <c r="O12" s="2139"/>
      <c r="P12" s="2139"/>
      <c r="Q12" s="2140"/>
      <c r="R12" s="2122"/>
    </row>
    <row r="13" spans="8:8" s="23" ht="33.75" customFormat="1" customHeight="1">
      <c r="A13" s="2123"/>
      <c r="B13" s="1986" t="s">
        <v>70</v>
      </c>
      <c r="C13" s="1742" t="s">
        <v>26</v>
      </c>
      <c r="D13" s="1763"/>
      <c r="E13" s="1763"/>
      <c r="F13" s="1763"/>
      <c r="G13" s="1989"/>
      <c r="H13" s="1693" t="s">
        <v>150</v>
      </c>
      <c r="I13" s="2142"/>
      <c r="J13" s="2142"/>
      <c r="K13" s="2142"/>
      <c r="L13" s="2142"/>
      <c r="M13" s="2142"/>
      <c r="N13" s="2142"/>
      <c r="O13" s="2142"/>
      <c r="P13" s="2142"/>
      <c r="Q13" s="2143"/>
      <c r="R13" s="2122"/>
    </row>
    <row r="14" spans="8:8" s="23" ht="33.75" customFormat="1" customHeight="1">
      <c r="A14" s="2123"/>
      <c r="B14" s="1986" t="s">
        <v>70</v>
      </c>
      <c r="C14" s="1991" t="s">
        <v>244</v>
      </c>
      <c r="D14" s="1992"/>
      <c r="E14" s="1993" t="s">
        <v>73</v>
      </c>
      <c r="F14" s="1994" t="s">
        <v>74</v>
      </c>
      <c r="G14" s="1994" t="s">
        <v>230</v>
      </c>
      <c r="H14" s="1995" t="s">
        <v>169</v>
      </c>
      <c r="I14" s="1701" t="s">
        <v>56</v>
      </c>
      <c r="J14" s="1996"/>
      <c r="K14" s="1996"/>
      <c r="L14" s="1997" t="s">
        <v>231</v>
      </c>
      <c r="M14" s="1998" t="s">
        <v>85</v>
      </c>
      <c r="N14" s="1998"/>
      <c r="O14" s="1999"/>
      <c r="P14" s="2000" t="s">
        <v>77</v>
      </c>
      <c r="Q14" s="2001" t="s">
        <v>99</v>
      </c>
      <c r="R14" s="2122"/>
    </row>
    <row r="15" spans="8:8" s="23" ht="33.75" customFormat="1" customHeight="1">
      <c r="A15" s="2123"/>
      <c r="B15" s="1986" t="s">
        <v>70</v>
      </c>
      <c r="C15" s="2002"/>
      <c r="D15" s="2003"/>
      <c r="E15" s="2004"/>
      <c r="F15" s="2005"/>
      <c r="G15" s="2005"/>
      <c r="H15" s="2006"/>
      <c r="I15" s="2007" t="s">
        <v>233</v>
      </c>
      <c r="J15" s="2008" t="s">
        <v>87</v>
      </c>
      <c r="K15" s="2009" t="s">
        <v>109</v>
      </c>
      <c r="L15" s="2010"/>
      <c r="M15" s="2007" t="s">
        <v>233</v>
      </c>
      <c r="N15" s="2008" t="s">
        <v>87</v>
      </c>
      <c r="O15" s="2011" t="s">
        <v>110</v>
      </c>
      <c r="P15" s="2012"/>
      <c r="Q15" s="2013"/>
      <c r="R15" s="2122"/>
    </row>
    <row r="16" spans="8:8" s="2014" ht="33.75" customFormat="1" customHeight="1">
      <c r="A16" s="2123"/>
      <c r="B16" s="1986" t="s">
        <v>70</v>
      </c>
      <c r="C16" s="2015" t="s">
        <v>57</v>
      </c>
      <c r="D16" s="2016"/>
      <c r="E16" s="2144">
        <v>10.0</v>
      </c>
      <c r="F16" s="2145">
        <v>10.0</v>
      </c>
      <c r="G16" s="2145">
        <v>10.0</v>
      </c>
      <c r="H16" s="2146">
        <f>SUM(E16:G16)</f>
        <v>30.0</v>
      </c>
      <c r="I16" s="2147" t="s">
        <v>243</v>
      </c>
      <c r="J16" s="2148" t="s">
        <v>243</v>
      </c>
      <c r="K16" s="2149">
        <v>70.0</v>
      </c>
      <c r="L16" s="2150">
        <f>SUM(H16,K16)</f>
        <v>100.0</v>
      </c>
      <c r="M16" s="2147" t="s">
        <v>243</v>
      </c>
      <c r="N16" s="2148" t="s">
        <v>243</v>
      </c>
      <c r="O16" s="2146">
        <v>100.0</v>
      </c>
      <c r="P16" s="2151">
        <f>SUM(L16,O16)</f>
        <v>200.0</v>
      </c>
      <c r="Q16" s="2025"/>
      <c r="R16" s="2122"/>
    </row>
    <row r="17" spans="8:8" s="1538" ht="33.75" customFormat="1" customHeight="1">
      <c r="A17" s="2123"/>
      <c r="B17" s="1986" t="s">
        <v>70</v>
      </c>
      <c r="C17" s="2152" t="str">
        <f>'Result Entry'!$L$3</f>
        <v>HINDI Comp.</v>
      </c>
      <c r="D17" s="2153"/>
      <c r="E17" s="2154"/>
      <c r="F17" s="2155"/>
      <c r="G17" s="2155"/>
      <c r="H17" s="2156">
        <f>SUM(E17:G17)</f>
        <v>0.0</v>
      </c>
      <c r="I17" s="2157"/>
      <c r="J17" s="2158"/>
      <c r="K17" s="2159"/>
      <c r="L17" s="2160"/>
      <c r="M17" s="2157"/>
      <c r="N17" s="2158"/>
      <c r="O17" s="2161"/>
      <c r="P17" s="2162"/>
      <c r="Q17" s="2163"/>
      <c r="R17" s="2122"/>
    </row>
    <row r="18" spans="8:8" s="1538" ht="33.75" customFormat="1" customHeight="1">
      <c r="A18" s="2123"/>
      <c r="B18" s="1986" t="s">
        <v>70</v>
      </c>
      <c r="C18" s="2164" t="str">
        <f>'Result Entry'!$Z$3</f>
        <v>ENGLISH Comp.</v>
      </c>
      <c r="D18" s="2165"/>
      <c r="E18" s="2154"/>
      <c r="F18" s="2155"/>
      <c r="G18" s="2155"/>
      <c r="H18" s="2166">
        <f t="shared" si="0" ref="H18:H23">SUM(E18:G18)</f>
        <v>0.0</v>
      </c>
      <c r="I18" s="2167"/>
      <c r="J18" s="2168"/>
      <c r="K18" s="2169"/>
      <c r="L18" s="2170"/>
      <c r="M18" s="2167"/>
      <c r="N18" s="2168"/>
      <c r="O18" s="2161"/>
      <c r="P18" s="2162"/>
      <c r="Q18" s="2163"/>
      <c r="R18" s="2122"/>
    </row>
    <row r="19" spans="8:8" s="1538" ht="33.75" customFormat="1" customHeight="1">
      <c r="A19" s="2123"/>
      <c r="B19" s="1986" t="s">
        <v>70</v>
      </c>
      <c r="C19" s="2164"/>
      <c r="D19" s="2165"/>
      <c r="E19" s="2154"/>
      <c r="F19" s="2155"/>
      <c r="G19" s="2155"/>
      <c r="H19" s="2166">
        <f t="shared" si="0"/>
        <v>0.0</v>
      </c>
      <c r="I19" s="2167"/>
      <c r="J19" s="2168"/>
      <c r="K19" s="2169"/>
      <c r="L19" s="2170"/>
      <c r="M19" s="2167"/>
      <c r="N19" s="2168"/>
      <c r="O19" s="2161"/>
      <c r="P19" s="2162"/>
      <c r="Q19" s="2163"/>
      <c r="R19" s="2122"/>
    </row>
    <row r="20" spans="8:8" s="1538" ht="33.75" customFormat="1" customHeight="1">
      <c r="A20" s="2123"/>
      <c r="B20" s="1986" t="s">
        <v>70</v>
      </c>
      <c r="C20" s="2164"/>
      <c r="D20" s="2165"/>
      <c r="E20" s="2154"/>
      <c r="F20" s="2155"/>
      <c r="G20" s="2155"/>
      <c r="H20" s="2166">
        <f t="shared" si="0"/>
        <v>0.0</v>
      </c>
      <c r="I20" s="2167"/>
      <c r="J20" s="2168"/>
      <c r="K20" s="2169"/>
      <c r="L20" s="2170"/>
      <c r="M20" s="2167"/>
      <c r="N20" s="2168"/>
      <c r="O20" s="2161"/>
      <c r="P20" s="2162"/>
      <c r="Q20" s="2163"/>
      <c r="R20" s="2122"/>
    </row>
    <row r="21" spans="8:8" s="1538" ht="33.75" customFormat="1" customHeight="1">
      <c r="A21" s="2123"/>
      <c r="B21" s="1986" t="s">
        <v>70</v>
      </c>
      <c r="C21" s="2171"/>
      <c r="D21" s="2172"/>
      <c r="E21" s="2173"/>
      <c r="F21" s="2174"/>
      <c r="G21" s="2174"/>
      <c r="H21" s="2175">
        <f t="shared" si="0"/>
        <v>0.0</v>
      </c>
      <c r="I21" s="2176"/>
      <c r="J21" s="2177"/>
      <c r="K21" s="2178"/>
      <c r="L21" s="2179"/>
      <c r="M21" s="2176"/>
      <c r="N21" s="2177"/>
      <c r="O21" s="2175"/>
      <c r="P21" s="2180"/>
      <c r="Q21" s="2181"/>
      <c r="R21" s="2122"/>
    </row>
    <row r="22" spans="8:8" s="1538" ht="33.75" customFormat="1" customHeight="1">
      <c r="A22" s="2123"/>
      <c r="B22" s="1986" t="s">
        <v>70</v>
      </c>
      <c r="C22" s="2182"/>
      <c r="D22" s="2172"/>
      <c r="E22" s="2183"/>
      <c r="F22" s="2184"/>
      <c r="G22" s="2184"/>
      <c r="H22" s="2185">
        <f t="shared" si="0"/>
        <v>0.0</v>
      </c>
      <c r="I22" s="2186"/>
      <c r="J22" s="2187"/>
      <c r="K22" s="2188"/>
      <c r="L22" s="2189"/>
      <c r="M22" s="2186"/>
      <c r="N22" s="2187"/>
      <c r="O22" s="2185"/>
      <c r="P22" s="2190"/>
      <c r="Q22" s="2191"/>
      <c r="R22" s="2122"/>
    </row>
    <row r="23" spans="8:8" s="1538" ht="33.75" customFormat="1" customHeight="1">
      <c r="A23" s="2123"/>
      <c r="B23" s="1986" t="s">
        <v>70</v>
      </c>
      <c r="C23" s="2171"/>
      <c r="D23" s="2172"/>
      <c r="E23" s="2192"/>
      <c r="F23" s="2193"/>
      <c r="G23" s="2193"/>
      <c r="H23" s="2194">
        <f t="shared" si="0"/>
        <v>0.0</v>
      </c>
      <c r="I23" s="2195"/>
      <c r="J23" s="2196"/>
      <c r="K23" s="2197"/>
      <c r="L23" s="2198"/>
      <c r="M23" s="2195"/>
      <c r="N23" s="2196"/>
      <c r="O23" s="2194"/>
      <c r="P23" s="2199"/>
      <c r="Q23" s="2163"/>
      <c r="R23" s="2122"/>
    </row>
    <row r="24" spans="8:8" s="23" ht="33.75" customFormat="1" customHeight="1">
      <c r="A24" s="2123"/>
      <c r="B24" s="1986" t="s">
        <v>70</v>
      </c>
      <c r="C24" s="1565" t="s">
        <v>78</v>
      </c>
      <c r="D24" s="1566"/>
      <c r="E24" s="1567"/>
      <c r="F24" s="1747" t="s">
        <v>79</v>
      </c>
      <c r="G24" s="2066"/>
      <c r="H24" s="1748"/>
      <c r="I24" s="1747" t="s">
        <v>80</v>
      </c>
      <c r="J24" s="1749"/>
      <c r="K24" s="2067" t="s">
        <v>42</v>
      </c>
      <c r="L24" s="2068"/>
      <c r="M24" s="2067" t="s">
        <v>92</v>
      </c>
      <c r="N24" s="1753"/>
      <c r="O24" s="1752" t="s">
        <v>40</v>
      </c>
      <c r="P24" s="1753"/>
      <c r="Q24" s="2069" t="s">
        <v>44</v>
      </c>
      <c r="R24" s="2122"/>
    </row>
    <row r="25" spans="8:8" s="23" ht="33.75" customFormat="1" customHeight="1">
      <c r="A25" s="2123"/>
      <c r="B25" s="1986" t="s">
        <v>70</v>
      </c>
      <c r="C25" s="1577"/>
      <c r="D25" s="1578"/>
      <c r="E25" s="1579"/>
      <c r="F25" s="2200"/>
      <c r="G25" s="2201"/>
      <c r="H25" s="2202"/>
      <c r="I25" s="2203"/>
      <c r="J25" s="2204"/>
      <c r="K25" s="2205"/>
      <c r="L25" s="2206"/>
      <c r="M25" s="2207"/>
      <c r="N25" s="2208"/>
      <c r="O25" s="2209"/>
      <c r="P25" s="2210"/>
      <c r="Q25" s="2211"/>
      <c r="R25" s="2122"/>
    </row>
    <row r="26" spans="8:8" s="23" ht="33.75" customFormat="1" customHeight="1">
      <c r="A26" s="2123"/>
      <c r="B26" s="1986" t="s">
        <v>70</v>
      </c>
      <c r="C26" s="2078" t="s">
        <v>59</v>
      </c>
      <c r="D26" s="2079"/>
      <c r="E26" s="2079"/>
      <c r="F26" s="2079"/>
      <c r="G26" s="2079"/>
      <c r="H26" s="2079"/>
      <c r="I26" s="2080"/>
      <c r="J26" s="1592" t="s">
        <v>60</v>
      </c>
      <c r="K26" s="1592"/>
      <c r="L26" s="1592"/>
      <c r="M26" s="1593"/>
      <c r="N26" s="2212"/>
      <c r="O26" s="2213"/>
      <c r="P26" s="2081" t="s">
        <v>38</v>
      </c>
      <c r="Q26" s="2082"/>
      <c r="R26" s="2122"/>
    </row>
    <row r="27" spans="8:8" s="23" ht="33.75" customFormat="1" customHeight="1">
      <c r="A27" s="2123"/>
      <c r="B27" s="1986" t="s">
        <v>70</v>
      </c>
      <c r="C27" s="1598" t="s">
        <v>244</v>
      </c>
      <c r="D27" s="1599"/>
      <c r="E27" s="1599"/>
      <c r="F27" s="2083" t="s">
        <v>158</v>
      </c>
      <c r="G27" s="2084"/>
      <c r="H27" s="2085"/>
      <c r="I27" s="2086" t="s">
        <v>242</v>
      </c>
      <c r="J27" s="1603" t="s">
        <v>61</v>
      </c>
      <c r="K27" s="1603"/>
      <c r="L27" s="1603"/>
      <c r="M27" s="1604"/>
      <c r="N27" s="2214"/>
      <c r="O27" s="2215"/>
      <c r="P27" s="2216"/>
      <c r="Q27" s="2217"/>
      <c r="R27" s="2122"/>
    </row>
    <row r="28" spans="8:8" s="23" ht="33.75" customFormat="1" customHeight="1">
      <c r="A28" s="2123"/>
      <c r="B28" s="1986" t="s">
        <v>70</v>
      </c>
      <c r="C28" s="1598"/>
      <c r="D28" s="1599"/>
      <c r="E28" s="1599"/>
      <c r="F28" s="2088"/>
      <c r="G28" s="2089"/>
      <c r="H28" s="2090"/>
      <c r="I28" s="2091" t="s">
        <v>100</v>
      </c>
      <c r="J28" s="1612" t="s">
        <v>62</v>
      </c>
      <c r="K28" s="1612"/>
      <c r="L28" s="1612"/>
      <c r="M28" s="1613"/>
      <c r="N28" s="2218"/>
      <c r="O28" s="2218"/>
      <c r="P28" s="2218"/>
      <c r="Q28" s="2219"/>
      <c r="R28" s="2122"/>
    </row>
    <row r="29" spans="8:8" s="23" ht="33.75" customFormat="1" customHeight="1">
      <c r="A29" s="2123"/>
      <c r="B29" s="1986" t="s">
        <v>70</v>
      </c>
      <c r="C29" s="1766" t="str">
        <f>'Result Entry'!$DU$3</f>
        <v>Foundation Of Information Tech.</v>
      </c>
      <c r="D29" s="1767"/>
      <c r="E29" s="1768"/>
      <c r="F29" s="2220"/>
      <c r="G29" s="2220"/>
      <c r="H29" s="2220"/>
      <c r="I29" s="2221"/>
      <c r="J29" s="1621" t="s">
        <v>72</v>
      </c>
      <c r="K29" s="1621"/>
      <c r="L29" s="1621"/>
      <c r="M29" s="1622"/>
      <c r="N29" s="2222"/>
      <c r="O29" s="2223"/>
      <c r="P29" s="2223"/>
      <c r="Q29" s="2224"/>
      <c r="R29" s="2122"/>
    </row>
    <row r="30" spans="8:8" s="23" ht="33.75" customFormat="1" customHeight="1">
      <c r="A30" s="2123"/>
      <c r="B30" s="1986" t="s">
        <v>70</v>
      </c>
      <c r="C30" s="1774" t="str">
        <f>'Result Entry'!$EI$3</f>
        <v>G.I.A.I.-II</v>
      </c>
      <c r="D30" s="1775"/>
      <c r="E30" s="1776"/>
      <c r="F30" s="2220"/>
      <c r="G30" s="2220"/>
      <c r="H30" s="2220"/>
      <c r="I30" s="2221"/>
      <c r="J30" s="1626"/>
      <c r="K30" s="1627"/>
      <c r="L30" s="1627"/>
      <c r="M30" s="1627"/>
      <c r="N30" s="1627"/>
      <c r="O30" s="1627"/>
      <c r="P30" s="1627"/>
      <c r="Q30" s="2097"/>
      <c r="R30" s="2122"/>
    </row>
    <row r="31" spans="8:8" s="23" ht="33.75" customFormat="1" customHeight="1">
      <c r="A31" s="2123"/>
      <c r="B31" s="1986" t="s">
        <v>70</v>
      </c>
      <c r="C31" s="1774" t="str">
        <f>'Result Entry'!$EU$3</f>
        <v>SOC.SER.PLAN</v>
      </c>
      <c r="D31" s="1775"/>
      <c r="E31" s="1776"/>
      <c r="F31" s="2220"/>
      <c r="G31" s="2220"/>
      <c r="H31" s="2220"/>
      <c r="I31" s="2221"/>
      <c r="J31" s="1629" t="s">
        <v>175</v>
      </c>
      <c r="K31" s="2098"/>
      <c r="L31" s="2098"/>
      <c r="M31" s="1630"/>
      <c r="N31" s="2225"/>
      <c r="O31" s="2226"/>
      <c r="P31" s="2226"/>
      <c r="Q31" s="2227"/>
      <c r="R31" s="2122"/>
    </row>
    <row r="32" spans="8:8" s="23" ht="33.75" customFormat="1" customHeight="1">
      <c r="A32" s="2123"/>
      <c r="B32" s="1986" t="s">
        <v>70</v>
      </c>
      <c r="C32" s="1774" t="str">
        <f>'Result Entry'!$FG$3</f>
        <v>Jeewan Kaushal</v>
      </c>
      <c r="D32" s="1775"/>
      <c r="E32" s="1776"/>
      <c r="F32" s="2220"/>
      <c r="G32" s="2220"/>
      <c r="H32" s="2220"/>
      <c r="I32" s="2221"/>
      <c r="J32" s="1629" t="s">
        <v>149</v>
      </c>
      <c r="K32" s="2098"/>
      <c r="L32" s="2098"/>
      <c r="M32" s="1630"/>
      <c r="N32" s="2228"/>
      <c r="O32" s="2228"/>
      <c r="P32" s="2228"/>
      <c r="Q32" s="2229"/>
      <c r="R32" s="2122"/>
    </row>
    <row r="33" spans="8:8" s="23" ht="33.75" customFormat="1" customHeight="1">
      <c r="A33" s="2123"/>
      <c r="B33" s="1986" t="s">
        <v>70</v>
      </c>
      <c r="C33" s="1777" t="s">
        <v>181</v>
      </c>
      <c r="D33" s="1778"/>
      <c r="E33" s="1779"/>
      <c r="F33" s="2103" t="s">
        <v>182</v>
      </c>
      <c r="G33" s="2104"/>
      <c r="H33" s="2105"/>
      <c r="I33" s="1782" t="s">
        <v>31</v>
      </c>
      <c r="J33" s="1629" t="s">
        <v>176</v>
      </c>
      <c r="K33" s="2098"/>
      <c r="L33" s="2098"/>
      <c r="M33" s="1630"/>
      <c r="N33" s="2228"/>
      <c r="O33" s="2228"/>
      <c r="P33" s="2228"/>
      <c r="Q33" s="2229"/>
      <c r="R33" s="2122"/>
    </row>
    <row r="34" spans="8:8" s="23" ht="33.75" customFormat="1" customHeight="1">
      <c r="A34" s="2123"/>
      <c r="B34" s="1986" t="s">
        <v>70</v>
      </c>
      <c r="C34" s="1783"/>
      <c r="D34" s="1784"/>
      <c r="E34" s="1785"/>
      <c r="F34" s="2230" t="s">
        <v>245</v>
      </c>
      <c r="G34" s="2231"/>
      <c r="H34" s="2232"/>
      <c r="I34" s="2233" t="s">
        <v>63</v>
      </c>
      <c r="J34" s="1647" t="s">
        <v>68</v>
      </c>
      <c r="K34" s="1648"/>
      <c r="L34" s="1648"/>
      <c r="M34" s="1648"/>
      <c r="N34" s="1648"/>
      <c r="O34" s="1648"/>
      <c r="P34" s="1648"/>
      <c r="Q34" s="2107"/>
      <c r="R34" s="2122"/>
    </row>
    <row r="35" spans="8:8" s="23" ht="33.75" customFormat="1" customHeight="1">
      <c r="A35" s="2123"/>
      <c r="B35" s="1986" t="s">
        <v>70</v>
      </c>
      <c r="C35" s="1783"/>
      <c r="D35" s="1784"/>
      <c r="E35" s="1785"/>
      <c r="F35" s="2230" t="s">
        <v>246</v>
      </c>
      <c r="G35" s="2231"/>
      <c r="H35" s="2232"/>
      <c r="I35" s="2233" t="s">
        <v>64</v>
      </c>
      <c r="J35" s="1650"/>
      <c r="K35" s="1651"/>
      <c r="L35" s="1651"/>
      <c r="M35" s="1651"/>
      <c r="N35" s="1651"/>
      <c r="O35" s="1651"/>
      <c r="P35" s="1651"/>
      <c r="Q35" s="2108"/>
      <c r="R35" s="2122"/>
    </row>
    <row r="36" spans="8:8" s="23" ht="33.75" customFormat="1" customHeight="1">
      <c r="A36" s="2123"/>
      <c r="B36" s="1986" t="s">
        <v>70</v>
      </c>
      <c r="C36" s="1783"/>
      <c r="D36" s="1784"/>
      <c r="E36" s="1785"/>
      <c r="F36" s="2230" t="s">
        <v>247</v>
      </c>
      <c r="G36" s="2231"/>
      <c r="H36" s="2232"/>
      <c r="I36" s="2233" t="s">
        <v>66</v>
      </c>
      <c r="J36" s="1650"/>
      <c r="K36" s="1651"/>
      <c r="L36" s="1651"/>
      <c r="M36" s="1651"/>
      <c r="N36" s="1651"/>
      <c r="O36" s="1651"/>
      <c r="P36" s="1651"/>
      <c r="Q36" s="2108"/>
      <c r="R36" s="2122"/>
    </row>
    <row r="37" spans="8:8" s="23" ht="33.75" customFormat="1" customHeight="1">
      <c r="A37" s="2123"/>
      <c r="B37" s="1986" t="s">
        <v>70</v>
      </c>
      <c r="C37" s="1783"/>
      <c r="D37" s="1784"/>
      <c r="E37" s="1785"/>
      <c r="F37" s="2230" t="s">
        <v>248</v>
      </c>
      <c r="G37" s="2231"/>
      <c r="H37" s="2232"/>
      <c r="I37" s="2233" t="s">
        <v>65</v>
      </c>
      <c r="J37" s="1653" t="s">
        <v>81</v>
      </c>
      <c r="K37" s="1654"/>
      <c r="L37" s="1654"/>
      <c r="M37" s="1654"/>
      <c r="N37" s="1654"/>
      <c r="O37" s="1654"/>
      <c r="P37" s="1654"/>
      <c r="Q37" s="2109"/>
      <c r="R37" s="2122"/>
    </row>
    <row r="38" spans="8:8" s="23" ht="33.75" customFormat="1" customHeight="1">
      <c r="A38" s="2123"/>
      <c r="B38" s="2110" t="s">
        <v>70</v>
      </c>
      <c r="C38" s="2111"/>
      <c r="D38" s="2112"/>
      <c r="E38" s="2113"/>
      <c r="F38" s="2114"/>
      <c r="G38" s="2115"/>
      <c r="H38" s="2115"/>
      <c r="I38" s="2116"/>
      <c r="J38" s="2117"/>
      <c r="K38" s="2118"/>
      <c r="L38" s="2118"/>
      <c r="M38" s="2118"/>
      <c r="N38" s="2118"/>
      <c r="O38" s="2118"/>
      <c r="P38" s="2118"/>
      <c r="Q38" s="2119"/>
      <c r="R38" s="2122"/>
    </row>
    <row r="39" spans="8:8" s="927" ht="48.75" customFormat="1" customHeight="1">
      <c r="A39" s="1439"/>
      <c r="B39" s="2120"/>
      <c r="C39" s="2120"/>
      <c r="D39" s="2120"/>
      <c r="E39" s="2120"/>
      <c r="F39" s="2120"/>
      <c r="G39" s="2120"/>
      <c r="H39" s="2120"/>
      <c r="I39" s="2120"/>
      <c r="J39" s="2120"/>
      <c r="K39" s="2120"/>
      <c r="L39" s="2120"/>
      <c r="M39" s="2120"/>
      <c r="N39" s="2120"/>
      <c r="O39" s="2120"/>
      <c r="P39" s="2120"/>
      <c r="Q39" s="2120"/>
      <c r="R39" s="2122"/>
    </row>
  </sheetData>
  <sheetProtection password="e8fa" sheet="1" objects="1" scenarios="1" formatColumns="0" formatRows="0"/>
  <mergeCells count="94">
    <mergeCell ref="A1:R1"/>
    <mergeCell ref="C5:H7"/>
    <mergeCell ref="A2:A38"/>
    <mergeCell ref="R2:R39"/>
    <mergeCell ref="B2:Q2"/>
    <mergeCell ref="I5:K7"/>
    <mergeCell ref="C23:D23"/>
    <mergeCell ref="I9:Q9"/>
    <mergeCell ref="C8:G8"/>
    <mergeCell ref="N7:O7"/>
    <mergeCell ref="D3:Q3"/>
    <mergeCell ref="B5:B7"/>
    <mergeCell ref="D4:Q4"/>
    <mergeCell ref="P5:Q5"/>
    <mergeCell ref="C17:D17"/>
    <mergeCell ref="N26:O26"/>
    <mergeCell ref="O25:P25"/>
    <mergeCell ref="F33:H33"/>
    <mergeCell ref="J33:M33"/>
    <mergeCell ref="N33:Q33"/>
    <mergeCell ref="C18:D18"/>
    <mergeCell ref="I14:K14"/>
    <mergeCell ref="H14:H15"/>
    <mergeCell ref="E14:E15"/>
    <mergeCell ref="F14:F15"/>
    <mergeCell ref="G14:G15"/>
    <mergeCell ref="B3:C4"/>
    <mergeCell ref="I8:Q8"/>
    <mergeCell ref="C9:G9"/>
    <mergeCell ref="C11:G11"/>
    <mergeCell ref="N6:Q6"/>
    <mergeCell ref="L5:M7"/>
    <mergeCell ref="C13:G13"/>
    <mergeCell ref="M25:N25"/>
    <mergeCell ref="F29:H29"/>
    <mergeCell ref="O24:P24"/>
    <mergeCell ref="I11:Q11"/>
    <mergeCell ref="C14:D15"/>
    <mergeCell ref="Q14:Q16"/>
    <mergeCell ref="I10:Q10"/>
    <mergeCell ref="C16:D16"/>
    <mergeCell ref="I13:Q13"/>
    <mergeCell ref="L14:L15"/>
    <mergeCell ref="J28:M28"/>
    <mergeCell ref="M14:O14"/>
    <mergeCell ref="C26:I26"/>
    <mergeCell ref="N28:Q28"/>
    <mergeCell ref="F25:H25"/>
    <mergeCell ref="N29:Q29"/>
    <mergeCell ref="C30:E30"/>
    <mergeCell ref="K25:L25"/>
    <mergeCell ref="C31:E31"/>
    <mergeCell ref="F31:H31"/>
    <mergeCell ref="J31:M31"/>
    <mergeCell ref="B39:Q39"/>
    <mergeCell ref="J30:Q30"/>
    <mergeCell ref="I25:J25"/>
    <mergeCell ref="C29:E29"/>
    <mergeCell ref="F30:H30"/>
    <mergeCell ref="J29:M29"/>
    <mergeCell ref="C21:D21"/>
    <mergeCell ref="F38:I38"/>
    <mergeCell ref="J26:M26"/>
    <mergeCell ref="N5:O5"/>
    <mergeCell ref="C10:G10"/>
    <mergeCell ref="I12:Q12"/>
    <mergeCell ref="C19:D19"/>
    <mergeCell ref="M24:N24"/>
    <mergeCell ref="C24:E25"/>
    <mergeCell ref="P7:Q7"/>
    <mergeCell ref="C12:G12"/>
    <mergeCell ref="P14:P15"/>
    <mergeCell ref="P26:Q26"/>
    <mergeCell ref="C20:D20"/>
    <mergeCell ref="C22:D22"/>
    <mergeCell ref="P27:Q27"/>
    <mergeCell ref="N27:O27"/>
    <mergeCell ref="K24:L24"/>
    <mergeCell ref="I24:J24"/>
    <mergeCell ref="J27:M27"/>
    <mergeCell ref="N32:Q32"/>
    <mergeCell ref="F24:H24"/>
    <mergeCell ref="C27:E28"/>
    <mergeCell ref="F34:H34"/>
    <mergeCell ref="J34:Q36"/>
    <mergeCell ref="F35:H35"/>
    <mergeCell ref="F36:H36"/>
    <mergeCell ref="J37:Q38"/>
    <mergeCell ref="J32:M32"/>
    <mergeCell ref="C33:E38"/>
    <mergeCell ref="F27:H28"/>
    <mergeCell ref="F37:H37"/>
    <mergeCell ref="F32:H32"/>
    <mergeCell ref="C32:E32"/>
  </mergeCells>
  <conditionalFormatting sqref="I25:I32 H33:I33 E29:E33 D2:M4 C29:D38 N2:N13 E14:G14 I8:M13 C8:C14 O2:O4 Q2:Q4 O6 Q6:Q15 F29:H32 C16 N27:Q29 N31:Q31 D24:E26 H24:H26 C24:C27 Q24:Q25 F24:G27 A1:A2 G33:G37 O8:O13 N26 J25:K25 L14 O25:O26 H8:H14 B24:B38 P2:P14 E16:P16 F33:F38 B2:C5 B8:B15">
    <cfRule type="cellIs" operator="equal" priority="15" dxfId="7015">
      <formula>0</formula>
    </cfRule>
  </conditionalFormatting>
  <conditionalFormatting sqref="F26:H26 F14:H14 I26:I32 C26:C27 D33:D38 P6:P7 Q14:Q15 D3:D4 B3 C8:C14 L14 C29:C38 C16 C24 F16:P16 P14 F33:F38 G33:G37">
    <cfRule type="containsText" text="iw.kkZad" operator="containsText" priority="14" stopIfTrue="1" dxfId="7016">
      <formula>NOT(ISERROR(SEARCH("iw.kkZad",B3)))</formula>
    </cfRule>
    <cfRule type="containsText" text="dsoy jktdh; fo|ky;ksa esa iz;ksx gsrq fu%'kqYd" operator="containsText" priority="10" stopIfTrue="1" dxfId="7017">
      <formula>NOT(ISERROR(SEARCH("dsoy jktdh; fo|ky;ksa esa iz;ksx gsrq fu%'kqYd",B3)))</formula>
    </cfRule>
    <cfRule type="containsText" text="f'k{kk foHkkx jktLFkku" operator="containsText" priority="13" stopIfTrue="1" dxfId="7018">
      <formula>NOT(ISERROR(SEARCH("f'k{kk foHkkx jktLFkku",B3)))</formula>
    </cfRule>
  </conditionalFormatting>
  <conditionalFormatting sqref="Q25">
    <cfRule type="cellIs" operator="equal" priority="7" dxfId="7019">
      <formula>"Supplementary"</formula>
    </cfRule>
    <cfRule type="cellIs" operator="equal" priority="9" dxfId="7020">
      <formula>"Passed"</formula>
    </cfRule>
    <cfRule type="cellIs" operator="equal" priority="6" dxfId="7021">
      <formula>"FAILED"</formula>
    </cfRule>
    <cfRule type="cellIs" operator="equal" priority="8" dxfId="7022">
      <formula>"Passed With G"</formula>
    </cfRule>
  </conditionalFormatting>
  <conditionalFormatting sqref="O25:P25">
    <cfRule type="cellIs" operator="equal" priority="3" dxfId="7023">
      <formula>"Failed"</formula>
    </cfRule>
  </conditionalFormatting>
  <conditionalFormatting sqref="C29:I32">
    <cfRule type="expression" priority="2" dxfId="7024">
      <formula>$C29=0</formula>
    </cfRule>
  </conditionalFormatting>
  <conditionalFormatting sqref="F29:H32">
    <cfRule type="cellIs" operator="equal" priority="5" dxfId="7025">
      <formula>"0/200"</formula>
    </cfRule>
    <cfRule type="cellIs" operator="equal" priority="4" dxfId="7026">
      <formula>"0/100"</formula>
    </cfRule>
  </conditionalFormatting>
  <conditionalFormatting sqref="C19:Q23">
    <cfRule type="expression" priority="1" dxfId="7027">
      <formula>$C19=0</formula>
    </cfRule>
  </conditionalFormatting>
  <conditionalFormatting sqref="F34:G36 D33:D38">
    <cfRule type="cellIs" operator="equal" priority="11" stopIfTrue="1" dxfId="7028">
      <formula>1800</formula>
    </cfRule>
    <cfRule type="cellIs" operator="equal" priority="12" stopIfTrue="1" dxfId="7029">
      <formula>200</formula>
    </cfRule>
  </conditionalFormatting>
  <dataValidations count="1">
    <dataValidation allowBlank="1" type="list" errorStyle="stop" showInputMessage="1" showErrorMessage="1" sqref="N6:Q6">
      <formula1>"(Half Yeary Result), (Final Result)"</formula1>
    </dataValidation>
  </dataValidations>
  <pageMargins left="0.32" right="0.25" top="0.24" bottom="0.33" header="0.22" footer="0.3"/>
  <pageSetup paperSize="9" scale="65"/>
  <drawing r:id="rId1"/>
</worksheet>
</file>

<file path=xl/worksheets/sheet2.xml><?xml version="1.0" encoding="utf-8"?>
<worksheet xmlns:r="http://schemas.openxmlformats.org/officeDocument/2006/relationships" xmlns="http://schemas.openxmlformats.org/spreadsheetml/2006/main">
  <sheetPr>
    <tabColor rgb="FFFF0000"/>
  </sheetPr>
  <dimension ref="A1:AI21"/>
  <sheetViews>
    <sheetView workbookViewId="0" showGridLines="0" showRowColHeaders="0">
      <selection activeCell="E11" sqref="E11:I12"/>
    </sheetView>
  </sheetViews>
  <sheetFormatPr defaultRowHeight="15.0" defaultColWidth="0" zeroHeight="1"/>
  <cols>
    <col min="1" max="1" customWidth="1" width="2.5703125" style="23"/>
    <col min="2" max="3" customWidth="1" width="15.0" style="24"/>
    <col min="4" max="4" customWidth="1" width="4.4257812" style="24"/>
    <col min="5" max="9" customWidth="1" width="5.5703125" style="24"/>
    <col min="10" max="10" customWidth="1" width="1.7109375" style="24"/>
    <col min="11" max="11" customWidth="1" width="4.4257812" style="24"/>
    <col min="12" max="12" customWidth="1" width="19.855469" style="24"/>
    <col min="13" max="13" customWidth="1" width="4.4257812" style="24"/>
    <col min="14" max="14" customWidth="1" width="21.425781" style="24"/>
    <col min="15" max="15" customWidth="1" width="4.4257812" style="24"/>
    <col min="16" max="16" customWidth="1" width="21.425781" style="24"/>
    <col min="17" max="17" customWidth="1" width="1.2851562" style="23"/>
    <col min="18" max="19" customWidth="1" width="10.285156" style="23"/>
    <col min="20" max="20" customWidth="1" width="21.710938" style="23"/>
    <col min="21" max="21" customWidth="1" width="2.4257812" style="23"/>
    <col min="22" max="34" hidden="1" customWidth="1" width="0.0" style="23"/>
    <col min="35" max="16384" hidden="1" customWidth="0" width="9.140625" style="23"/>
  </cols>
  <sheetData>
    <row r="1" spans="8:8" ht="8.25" customHeight="1">
      <c r="A1" s="25"/>
      <c r="B1" s="25"/>
      <c r="C1" s="25"/>
      <c r="D1" s="25"/>
      <c r="E1" s="25"/>
      <c r="F1" s="25"/>
      <c r="G1" s="25"/>
      <c r="H1" s="25"/>
      <c r="I1" s="25"/>
      <c r="J1" s="25"/>
      <c r="K1" s="25"/>
      <c r="L1" s="25"/>
      <c r="M1" s="25"/>
      <c r="N1" s="25"/>
      <c r="O1" s="25"/>
      <c r="P1" s="25"/>
      <c r="Q1" s="25"/>
      <c r="R1" s="25"/>
      <c r="S1" s="25"/>
      <c r="T1" s="25"/>
      <c r="U1" s="25"/>
    </row>
    <row r="2" spans="8:8" ht="23.25" customHeight="1">
      <c r="A2" s="26"/>
      <c r="B2" s="27" t="s">
        <v>10</v>
      </c>
      <c r="C2" s="28"/>
      <c r="D2" s="28"/>
      <c r="E2" s="28"/>
      <c r="F2" s="28"/>
      <c r="G2" s="29" t="s">
        <v>9</v>
      </c>
      <c r="H2" s="29"/>
      <c r="I2" s="29"/>
      <c r="J2" s="29"/>
      <c r="K2" s="29"/>
      <c r="L2" s="29"/>
      <c r="M2" s="29"/>
      <c r="N2" s="30" t="s">
        <v>10</v>
      </c>
      <c r="O2" s="30"/>
      <c r="P2" s="31"/>
      <c r="Q2" s="25"/>
      <c r="R2" s="32"/>
      <c r="S2" s="33"/>
      <c r="T2" s="34"/>
      <c r="U2" s="25"/>
    </row>
    <row r="3" spans="8:8" ht="11.25" customHeight="1">
      <c r="A3" s="25"/>
      <c r="B3" s="35"/>
      <c r="C3" s="35"/>
      <c r="D3" s="35"/>
      <c r="E3" s="35"/>
      <c r="F3" s="35"/>
      <c r="G3" s="35"/>
      <c r="H3" s="35"/>
      <c r="I3" s="35"/>
      <c r="J3" s="35"/>
      <c r="K3" s="35"/>
      <c r="L3" s="35"/>
      <c r="M3" s="35"/>
      <c r="N3" s="35"/>
      <c r="O3" s="35"/>
      <c r="P3" s="35"/>
      <c r="Q3" s="25"/>
      <c r="R3" s="36"/>
      <c r="S3" s="37"/>
      <c r="T3" s="38"/>
      <c r="U3" s="25"/>
    </row>
    <row r="4" spans="8:8" ht="34.5" customHeight="1">
      <c r="A4" s="25"/>
      <c r="B4" s="39" t="s">
        <v>126</v>
      </c>
      <c r="C4" s="40"/>
      <c r="D4" s="40"/>
      <c r="E4" s="40"/>
      <c r="F4" s="40"/>
      <c r="G4" s="40"/>
      <c r="H4" s="40"/>
      <c r="I4" s="40"/>
      <c r="J4" s="40"/>
      <c r="K4" s="40"/>
      <c r="L4" s="40"/>
      <c r="M4" s="40"/>
      <c r="N4" s="40"/>
      <c r="O4" s="40"/>
      <c r="P4" s="41"/>
      <c r="Q4" s="25"/>
      <c r="R4" s="36"/>
      <c r="S4" s="37"/>
      <c r="T4" s="38"/>
      <c r="U4" s="25"/>
      <c r="Y4" s="23" t="s">
        <v>1</v>
      </c>
      <c r="Z4" s="23" t="s">
        <v>14</v>
      </c>
    </row>
    <row r="5" spans="8:8" ht="17.25" customHeight="1">
      <c r="A5" s="25"/>
      <c r="B5" s="35"/>
      <c r="C5" s="35"/>
      <c r="D5" s="35"/>
      <c r="E5" s="35"/>
      <c r="F5" s="35"/>
      <c r="G5" s="35"/>
      <c r="H5" s="35"/>
      <c r="I5" s="35"/>
      <c r="J5" s="42"/>
      <c r="K5" s="43" t="s">
        <v>153</v>
      </c>
      <c r="L5" s="44"/>
      <c r="M5" s="43" t="s">
        <v>33</v>
      </c>
      <c r="N5" s="44"/>
      <c r="O5" s="44"/>
      <c r="P5" s="45"/>
      <c r="Q5" s="25"/>
      <c r="R5" s="36"/>
      <c r="S5" s="37"/>
      <c r="T5" s="38"/>
      <c r="U5" s="25"/>
      <c r="Y5" s="23" t="s">
        <v>2</v>
      </c>
      <c r="Z5" s="23" t="s">
        <v>15</v>
      </c>
    </row>
    <row r="6" spans="8:8" ht="21.75" customHeight="1">
      <c r="A6" s="25"/>
      <c r="B6" s="46" t="s">
        <v>0</v>
      </c>
      <c r="C6" s="47"/>
      <c r="D6" s="48" t="s">
        <v>111</v>
      </c>
      <c r="E6" s="49" t="s">
        <v>235</v>
      </c>
      <c r="F6" s="49"/>
      <c r="G6" s="49"/>
      <c r="H6" s="49"/>
      <c r="I6" s="50"/>
      <c r="J6" s="42"/>
      <c r="K6" s="51" t="s">
        <v>32</v>
      </c>
      <c r="L6" s="52" t="s">
        <v>154</v>
      </c>
      <c r="M6" s="51" t="s">
        <v>32</v>
      </c>
      <c r="N6" s="52" t="s">
        <v>155</v>
      </c>
      <c r="O6" s="51" t="s">
        <v>32</v>
      </c>
      <c r="P6" s="52" t="s">
        <v>155</v>
      </c>
      <c r="Q6" s="25"/>
      <c r="R6" s="36"/>
      <c r="S6" s="37"/>
      <c r="T6" s="38"/>
      <c r="U6" s="25"/>
      <c r="Y6" s="23" t="s">
        <v>3</v>
      </c>
      <c r="Z6" s="23" t="s">
        <v>16</v>
      </c>
    </row>
    <row r="7" spans="8:8" ht="17.25" customHeight="1">
      <c r="A7" s="25"/>
      <c r="B7" s="35"/>
      <c r="C7" s="35"/>
      <c r="D7" s="35"/>
      <c r="E7" s="35"/>
      <c r="F7" s="35"/>
      <c r="G7" s="35"/>
      <c r="H7" s="35"/>
      <c r="I7" s="35"/>
      <c r="J7" s="42"/>
      <c r="K7" s="53">
        <f>IF(L7&gt;1,1,0)</f>
        <v>1.0</v>
      </c>
      <c r="L7" s="54" t="s">
        <v>160</v>
      </c>
      <c r="M7" s="53">
        <f>IF(N7&gt;1,1,0)</f>
        <v>1.0</v>
      </c>
      <c r="N7" s="54" t="s">
        <v>63</v>
      </c>
      <c r="O7" s="53">
        <f>IF(P7&gt;1,M20+1,0)</f>
        <v>0.0</v>
      </c>
      <c r="P7" s="54"/>
      <c r="Q7" s="25"/>
      <c r="R7" s="36"/>
      <c r="S7" s="37"/>
      <c r="T7" s="38"/>
      <c r="U7" s="25"/>
      <c r="Y7" s="23" t="s">
        <v>2</v>
      </c>
      <c r="Z7" s="23" t="s">
        <v>15</v>
      </c>
    </row>
    <row r="8" spans="8:8" ht="16.5" customHeight="1">
      <c r="A8" s="25"/>
      <c r="B8" s="55" t="s">
        <v>18</v>
      </c>
      <c r="C8" s="56"/>
      <c r="D8" s="57" t="s">
        <v>111</v>
      </c>
      <c r="E8" s="58" t="s">
        <v>263</v>
      </c>
      <c r="F8" s="58"/>
      <c r="G8" s="58"/>
      <c r="H8" s="58"/>
      <c r="I8" s="59"/>
      <c r="J8" s="42"/>
      <c r="K8" s="60">
        <f>IF(L8&gt;1,K7+1,0)</f>
        <v>2.0</v>
      </c>
      <c r="L8" s="61" t="s">
        <v>172</v>
      </c>
      <c r="M8" s="60">
        <f>IF(N8&gt;1,M7+1,0)</f>
        <v>2.0</v>
      </c>
      <c r="N8" s="61" t="s">
        <v>64</v>
      </c>
      <c r="O8" s="60">
        <f>IF(P8&gt;1,O7+1,0)</f>
        <v>0.0</v>
      </c>
      <c r="P8" s="61"/>
      <c r="Q8" s="25"/>
      <c r="R8" s="36"/>
      <c r="S8" s="37"/>
      <c r="T8" s="38"/>
      <c r="U8" s="25"/>
    </row>
    <row r="9" spans="8:8" ht="16.5" customHeight="1">
      <c r="A9" s="25"/>
      <c r="B9" s="62"/>
      <c r="C9" s="63"/>
      <c r="D9" s="64"/>
      <c r="E9" s="65"/>
      <c r="F9" s="65"/>
      <c r="G9" s="65"/>
      <c r="H9" s="65"/>
      <c r="I9" s="66"/>
      <c r="J9" s="42"/>
      <c r="K9" s="60">
        <f>IF(L9&gt;1,K8+1,0)</f>
        <v>3.0</v>
      </c>
      <c r="L9" s="61" t="s">
        <v>161</v>
      </c>
      <c r="M9" s="60">
        <f t="shared" si="0" ref="M9:M20">IF(N9&gt;1,M8+1,0)</f>
        <v>3.0</v>
      </c>
      <c r="N9" s="61" t="s">
        <v>66</v>
      </c>
      <c r="O9" s="60">
        <f t="shared" si="1" ref="O9:O20">IF(P9&gt;1,O8+1,0)</f>
        <v>0.0</v>
      </c>
      <c r="P9" s="61"/>
      <c r="Q9" s="25"/>
      <c r="R9" s="36"/>
      <c r="S9" s="37"/>
      <c r="T9" s="38"/>
      <c r="U9" s="25"/>
      <c r="Y9" s="23" t="s">
        <v>3</v>
      </c>
      <c r="Z9" s="23" t="s">
        <v>16</v>
      </c>
    </row>
    <row r="10" spans="8:8" ht="17.25" customHeight="1">
      <c r="A10" s="25"/>
      <c r="B10" s="67"/>
      <c r="C10" s="67"/>
      <c r="D10" s="67"/>
      <c r="E10" s="67"/>
      <c r="F10" s="67"/>
      <c r="G10" s="67"/>
      <c r="H10" s="67"/>
      <c r="I10" s="67"/>
      <c r="J10" s="42"/>
      <c r="K10" s="60">
        <f>IF(L10&gt;1,K9+1,0)</f>
        <v>4.0</v>
      </c>
      <c r="L10" s="61" t="s">
        <v>162</v>
      </c>
      <c r="M10" s="60">
        <f>IF(N10&gt;1,M9+1,0)</f>
        <v>4.0</v>
      </c>
      <c r="N10" s="61" t="s">
        <v>65</v>
      </c>
      <c r="O10" s="60">
        <f t="shared" si="1"/>
        <v>0.0</v>
      </c>
      <c r="P10" s="61"/>
      <c r="Q10" s="25"/>
      <c r="R10" s="36"/>
      <c r="S10" s="37"/>
      <c r="T10" s="38"/>
      <c r="U10" s="25"/>
      <c r="Y10" s="23" t="s">
        <v>4</v>
      </c>
      <c r="Z10" s="23" t="s">
        <v>17</v>
      </c>
    </row>
    <row r="11" spans="8:8" ht="15.75" customHeight="1">
      <c r="A11" s="25"/>
      <c r="B11" s="68" t="s">
        <v>19</v>
      </c>
      <c r="C11" s="69"/>
      <c r="D11" s="57" t="s">
        <v>111</v>
      </c>
      <c r="E11" s="70" t="s">
        <v>127</v>
      </c>
      <c r="F11" s="70"/>
      <c r="G11" s="70"/>
      <c r="H11" s="70"/>
      <c r="I11" s="71"/>
      <c r="J11" s="42"/>
      <c r="K11" s="60">
        <f>IF(L11&gt;1,K10+1,0)</f>
        <v>5.0</v>
      </c>
      <c r="L11" s="72" t="s">
        <v>163</v>
      </c>
      <c r="M11" s="60">
        <f>IF(N11&gt;1,M10+1,0)</f>
        <v>5.0</v>
      </c>
      <c r="N11" s="72" t="s">
        <v>141</v>
      </c>
      <c r="O11" s="60">
        <f t="shared" si="1"/>
        <v>0.0</v>
      </c>
      <c r="P11" s="61"/>
      <c r="Q11" s="25"/>
      <c r="R11" s="36"/>
      <c r="S11" s="37"/>
      <c r="T11" s="38"/>
      <c r="U11" s="25"/>
    </row>
    <row r="12" spans="8:8" ht="15.75" customHeight="1">
      <c r="A12" s="25"/>
      <c r="B12" s="73"/>
      <c r="C12" s="74"/>
      <c r="D12" s="64"/>
      <c r="E12" s="75"/>
      <c r="F12" s="75"/>
      <c r="G12" s="75"/>
      <c r="H12" s="75"/>
      <c r="I12" s="76"/>
      <c r="J12" s="42"/>
      <c r="K12" s="60">
        <f>IF(L12&gt;1,K11+1,0)</f>
        <v>6.0</v>
      </c>
      <c r="L12" s="61" t="s">
        <v>162</v>
      </c>
      <c r="M12" s="60">
        <f>IF(N12&gt;1,M11+1,0)</f>
        <v>6.0</v>
      </c>
      <c r="N12" s="61" t="s">
        <v>103</v>
      </c>
      <c r="O12" s="60">
        <f t="shared" si="1"/>
        <v>0.0</v>
      </c>
      <c r="P12" s="61"/>
      <c r="Q12" s="25"/>
      <c r="R12" s="77" t="s">
        <v>237</v>
      </c>
      <c r="S12" s="78"/>
      <c r="T12" s="79"/>
      <c r="U12" s="25"/>
      <c r="Y12" s="23" t="s">
        <v>5</v>
      </c>
    </row>
    <row r="13" spans="8:8" ht="14.25" customHeight="1">
      <c r="A13" s="25"/>
      <c r="B13" s="67"/>
      <c r="C13" s="67"/>
      <c r="D13" s="67"/>
      <c r="E13" s="67"/>
      <c r="F13" s="67"/>
      <c r="G13" s="67"/>
      <c r="H13" s="67"/>
      <c r="I13" s="67"/>
      <c r="J13" s="42"/>
      <c r="K13" s="60">
        <f t="shared" si="2" ref="K13:K20">IF(L13&gt;1,K12+1,0)</f>
        <v>7.0</v>
      </c>
      <c r="L13" s="61" t="s">
        <v>224</v>
      </c>
      <c r="M13" s="60">
        <f t="shared" si="0"/>
        <v>7.0</v>
      </c>
      <c r="N13" s="61" t="s">
        <v>101</v>
      </c>
      <c r="O13" s="60">
        <f t="shared" si="1"/>
        <v>0.0</v>
      </c>
      <c r="P13" s="61"/>
      <c r="Q13" s="25"/>
      <c r="R13" s="77"/>
      <c r="S13" s="78"/>
      <c r="T13" s="79"/>
      <c r="U13" s="25"/>
      <c r="Y13" s="23" t="s">
        <v>4</v>
      </c>
      <c r="Z13" s="23" t="s">
        <v>17</v>
      </c>
    </row>
    <row r="14" spans="8:8" ht="18.75" customHeight="1">
      <c r="A14" s="25"/>
      <c r="B14" s="80" t="s">
        <v>11</v>
      </c>
      <c r="C14" s="81"/>
      <c r="D14" s="48" t="s">
        <v>111</v>
      </c>
      <c r="E14" s="82">
        <v>8.151106901E9</v>
      </c>
      <c r="F14" s="83"/>
      <c r="G14" s="83"/>
      <c r="H14" s="83"/>
      <c r="I14" s="84"/>
      <c r="J14" s="42"/>
      <c r="K14" s="60">
        <f t="shared" si="2"/>
        <v>8.0</v>
      </c>
      <c r="L14" s="61" t="s">
        <v>225</v>
      </c>
      <c r="M14" s="60">
        <f t="shared" si="0"/>
        <v>0.0</v>
      </c>
      <c r="N14" s="61"/>
      <c r="O14" s="60">
        <f t="shared" si="1"/>
        <v>0.0</v>
      </c>
      <c r="P14" s="61"/>
      <c r="Q14" s="25"/>
      <c r="R14" s="85" t="s">
        <v>236</v>
      </c>
      <c r="S14" s="86"/>
      <c r="T14" s="87"/>
      <c r="U14" s="25"/>
      <c r="Y14" s="23" t="s">
        <v>5</v>
      </c>
    </row>
    <row r="15" spans="8:8" ht="14.25" customHeight="1">
      <c r="A15" s="25"/>
      <c r="B15" s="67"/>
      <c r="C15" s="67"/>
      <c r="D15" s="67"/>
      <c r="E15" s="67"/>
      <c r="F15" s="67"/>
      <c r="G15" s="67"/>
      <c r="H15" s="67"/>
      <c r="I15" s="67"/>
      <c r="J15" s="42"/>
      <c r="K15" s="60">
        <f t="shared" si="2"/>
        <v>9.0</v>
      </c>
      <c r="L15" s="61" t="s">
        <v>226</v>
      </c>
      <c r="M15" s="60">
        <f t="shared" si="0"/>
        <v>0.0</v>
      </c>
      <c r="N15" s="61"/>
      <c r="O15" s="60">
        <f t="shared" si="1"/>
        <v>0.0</v>
      </c>
      <c r="P15" s="61"/>
      <c r="Q15" s="25"/>
      <c r="R15" s="85"/>
      <c r="S15" s="86"/>
      <c r="T15" s="87"/>
      <c r="U15" s="25"/>
      <c r="Y15" s="23" t="s">
        <v>6</v>
      </c>
    </row>
    <row r="16" spans="8:8" ht="17.25" customHeight="1">
      <c r="A16" s="25"/>
      <c r="B16" s="88" t="s">
        <v>12</v>
      </c>
      <c r="C16" s="89"/>
      <c r="D16" s="48" t="s">
        <v>111</v>
      </c>
      <c r="E16" s="90"/>
      <c r="F16" s="90"/>
      <c r="G16" s="90"/>
      <c r="H16" s="90"/>
      <c r="I16" s="91"/>
      <c r="J16" s="42"/>
      <c r="K16" s="60">
        <f t="shared" si="2"/>
        <v>10.0</v>
      </c>
      <c r="L16" s="61" t="s">
        <v>227</v>
      </c>
      <c r="M16" s="60">
        <f t="shared" si="0"/>
        <v>0.0</v>
      </c>
      <c r="N16" s="61"/>
      <c r="O16" s="60">
        <f t="shared" si="1"/>
        <v>0.0</v>
      </c>
      <c r="P16" s="61"/>
      <c r="Q16" s="25"/>
      <c r="R16" s="92" t="s">
        <v>84</v>
      </c>
      <c r="S16" s="93"/>
      <c r="T16" s="94"/>
      <c r="U16" s="25"/>
      <c r="Y16" s="23" t="s">
        <v>7</v>
      </c>
    </row>
    <row r="17" spans="8:8" ht="14.25" customHeight="1">
      <c r="A17" s="25"/>
      <c r="B17" s="67"/>
      <c r="C17" s="67"/>
      <c r="D17" s="67"/>
      <c r="E17" s="67"/>
      <c r="F17" s="67"/>
      <c r="G17" s="67"/>
      <c r="H17" s="67"/>
      <c r="I17" s="67"/>
      <c r="J17" s="42"/>
      <c r="K17" s="60">
        <f t="shared" si="2"/>
        <v>11.0</v>
      </c>
      <c r="L17" s="61" t="s">
        <v>228</v>
      </c>
      <c r="M17" s="60">
        <f t="shared" si="0"/>
        <v>0.0</v>
      </c>
      <c r="N17" s="61"/>
      <c r="O17" s="60">
        <f t="shared" si="1"/>
        <v>0.0</v>
      </c>
      <c r="P17" s="61"/>
      <c r="Q17" s="25"/>
      <c r="R17" s="92"/>
      <c r="S17" s="93"/>
      <c r="T17" s="94"/>
      <c r="U17" s="25"/>
    </row>
    <row r="18" spans="8:8" ht="16.5" customHeight="1">
      <c r="A18" s="25"/>
      <c r="B18" s="95" t="s">
        <v>13</v>
      </c>
      <c r="C18" s="96"/>
      <c r="D18" s="97" t="s">
        <v>111</v>
      </c>
      <c r="E18" s="98" t="s">
        <v>82</v>
      </c>
      <c r="F18" s="98"/>
      <c r="G18" s="98"/>
      <c r="H18" s="98"/>
      <c r="I18" s="99"/>
      <c r="J18" s="42"/>
      <c r="K18" s="60">
        <f t="shared" si="2"/>
        <v>12.0</v>
      </c>
      <c r="L18" s="61" t="s">
        <v>229</v>
      </c>
      <c r="M18" s="60">
        <f t="shared" si="0"/>
        <v>0.0</v>
      </c>
      <c r="N18" s="61"/>
      <c r="O18" s="60">
        <f t="shared" si="1"/>
        <v>0.0</v>
      </c>
      <c r="P18" s="61"/>
      <c r="Q18" s="25"/>
      <c r="R18" s="100" t="s">
        <v>20</v>
      </c>
      <c r="S18" s="101"/>
      <c r="T18" s="102"/>
      <c r="U18" s="25"/>
    </row>
    <row r="19" spans="8:8" ht="14.25" customHeight="1">
      <c r="A19" s="25"/>
      <c r="B19" s="67"/>
      <c r="C19" s="67"/>
      <c r="D19" s="67"/>
      <c r="E19" s="67"/>
      <c r="F19" s="67"/>
      <c r="G19" s="67"/>
      <c r="H19" s="67"/>
      <c r="I19" s="67"/>
      <c r="J19" s="42"/>
      <c r="K19" s="60">
        <f t="shared" si="2"/>
        <v>0.0</v>
      </c>
      <c r="L19" s="61"/>
      <c r="M19" s="60">
        <f t="shared" si="0"/>
        <v>0.0</v>
      </c>
      <c r="N19" s="61"/>
      <c r="O19" s="60">
        <f t="shared" si="1"/>
        <v>0.0</v>
      </c>
      <c r="P19" s="61"/>
      <c r="Q19" s="25"/>
      <c r="R19" s="100"/>
      <c r="S19" s="101"/>
      <c r="T19" s="102"/>
      <c r="U19" s="25"/>
      <c r="Y19" s="23" t="s">
        <v>6</v>
      </c>
    </row>
    <row r="20" spans="8:8" ht="14.25" customHeight="1">
      <c r="A20" s="25"/>
      <c r="B20" s="95" t="s">
        <v>156</v>
      </c>
      <c r="C20" s="96"/>
      <c r="D20" s="97" t="s">
        <v>111</v>
      </c>
      <c r="E20" s="103">
        <v>45041.0</v>
      </c>
      <c r="F20" s="98"/>
      <c r="G20" s="98"/>
      <c r="H20" s="98"/>
      <c r="I20" s="99"/>
      <c r="J20" s="42"/>
      <c r="K20" s="104">
        <f t="shared" si="2"/>
        <v>0.0</v>
      </c>
      <c r="L20" s="105"/>
      <c r="M20" s="104">
        <f t="shared" si="0"/>
        <v>0.0</v>
      </c>
      <c r="N20" s="105"/>
      <c r="O20" s="104">
        <f t="shared" si="1"/>
        <v>0.0</v>
      </c>
      <c r="P20" s="105"/>
      <c r="Q20" s="25"/>
      <c r="R20" s="106" t="s">
        <v>83</v>
      </c>
      <c r="S20" s="107"/>
      <c r="T20" s="108"/>
      <c r="U20" s="25"/>
      <c r="Y20" s="23" t="s">
        <v>7</v>
      </c>
    </row>
    <row r="21" spans="8:8" ht="27.0" customHeight="1">
      <c r="A21" s="109" t="s">
        <v>262</v>
      </c>
      <c r="B21" s="109"/>
      <c r="C21" s="109"/>
      <c r="D21" s="109"/>
      <c r="E21" s="109"/>
      <c r="F21" s="109"/>
      <c r="G21" s="109"/>
      <c r="H21" s="109"/>
      <c r="I21" s="109"/>
      <c r="J21" s="109"/>
      <c r="K21" s="109"/>
      <c r="L21" s="109"/>
      <c r="M21" s="109"/>
      <c r="N21" s="109"/>
      <c r="O21" s="109"/>
      <c r="P21" s="109"/>
      <c r="Q21" s="109"/>
      <c r="R21" s="109"/>
      <c r="S21" s="109"/>
      <c r="T21" s="109"/>
      <c r="U21" s="109"/>
      <c r="Y21" s="23" t="s">
        <v>8</v>
      </c>
    </row>
  </sheetData>
  <sheetProtection password="e8fa" sheet="1" objects="1" scenarios="1" formatColumns="0" formatRows="0" selectLockedCells="1"/>
  <mergeCells count="42">
    <mergeCell ref="A1:U1"/>
    <mergeCell ref="B14:C14"/>
    <mergeCell ref="B10:I10"/>
    <mergeCell ref="B5:I5"/>
    <mergeCell ref="M5:P5"/>
    <mergeCell ref="R2:T11"/>
    <mergeCell ref="A3:A20"/>
    <mergeCell ref="B19:I19"/>
    <mergeCell ref="B16:C16"/>
    <mergeCell ref="B4:P4"/>
    <mergeCell ref="B6:C6"/>
    <mergeCell ref="B8:C9"/>
    <mergeCell ref="A21:U21"/>
    <mergeCell ref="B3:P3"/>
    <mergeCell ref="B15:I15"/>
    <mergeCell ref="D11:D12"/>
    <mergeCell ref="E6:I6"/>
    <mergeCell ref="B7:I7"/>
    <mergeCell ref="Q2:Q20"/>
    <mergeCell ref="U2:U20"/>
    <mergeCell ref="R20:T20"/>
    <mergeCell ref="B11:C12"/>
    <mergeCell ref="J5:J20"/>
    <mergeCell ref="E8:I9"/>
    <mergeCell ref="B18:C18"/>
    <mergeCell ref="E20:I20"/>
    <mergeCell ref="G2:M2"/>
    <mergeCell ref="N2:P2"/>
    <mergeCell ref="B20:C20"/>
    <mergeCell ref="E11:I12"/>
    <mergeCell ref="B2:F2"/>
    <mergeCell ref="E14:I14"/>
    <mergeCell ref="B13:I13"/>
    <mergeCell ref="E16:I16"/>
    <mergeCell ref="D8:D9"/>
    <mergeCell ref="K5:L5"/>
    <mergeCell ref="B17:I17"/>
    <mergeCell ref="E18:I18"/>
    <mergeCell ref="R12:T13"/>
    <mergeCell ref="R18:T19"/>
    <mergeCell ref="R16:T17"/>
    <mergeCell ref="R14:T15"/>
  </mergeCells>
  <conditionalFormatting sqref="K7:P20">
    <cfRule type="cellIs" operator="equal" priority="1" dxfId="0">
      <formula>0</formula>
    </cfRule>
  </conditionalFormatting>
  <dataValidations count="1">
    <dataValidation allowBlank="1" type="list" errorStyle="stop" showInputMessage="1" showErrorMessage="1" sqref="E18:I18">
      <formula1>"Primary,Upper Primary,Secondary,Sr. Secondary"</formula1>
    </dataValidation>
  </dataValidations>
  <pageMargins left="0.7" right="0.7" top="0.75" bottom="0.75" header="0.3" footer="0.3"/>
  <drawing r:id="rId1"/>
</worksheet>
</file>

<file path=xl/worksheets/sheet3.xml><?xml version="1.0" encoding="utf-8"?>
<worksheet xmlns:r="http://schemas.openxmlformats.org/officeDocument/2006/relationships" xmlns="http://schemas.openxmlformats.org/spreadsheetml/2006/main">
  <sheetPr>
    <tabColor rgb="FF00B050"/>
  </sheetPr>
  <dimension ref="A1:HR133"/>
  <sheetViews>
    <sheetView workbookViewId="0" topLeftCell="CA1" zoomScale="70">
      <selection activeCell="CN3" sqref="CN3:DC3"/>
    </sheetView>
  </sheetViews>
  <sheetFormatPr defaultRowHeight="0.0" customHeight="1" defaultColWidth="0" zeroHeight="1"/>
  <cols>
    <col min="1" max="1" hidden="1" customWidth="1" width="0.0" style="23"/>
    <col min="2" max="2" hidden="1" customWidth="1" width="6.5703125" style="23"/>
    <col min="3" max="3" customWidth="1" width="5.2851562" style="110"/>
    <col min="4" max="4" customWidth="1" width="6.7109375" style="110"/>
    <col min="5" max="5" customWidth="1" width="9.140625" style="110"/>
    <col min="6" max="6" customWidth="1" width="11.0" style="110"/>
    <col min="7" max="7" customWidth="1" width="8.855469" style="110"/>
    <col min="8" max="8" customWidth="1" width="18.0" style="110"/>
    <col min="9" max="9" customWidth="1" bestFit="1" width="20.0" style="110"/>
    <col min="10" max="10" customWidth="1" width="18.0" style="110"/>
    <col min="11" max="11" customWidth="1" width="14.285156" style="110"/>
    <col min="12" max="13" customWidth="1" width="5.5703125" style="110"/>
    <col min="14" max="14" customWidth="1" width="5.7109375" style="110"/>
    <col min="15" max="15" hidden="1" customWidth="1" width="5.5703125" style="110"/>
    <col min="16" max="16" customWidth="1" width="5.5703125" style="110"/>
    <col min="17" max="17" hidden="1" customWidth="1" width="5.8554688" style="110"/>
    <col min="18" max="18" customWidth="1" width="5.5703125" style="110"/>
    <col min="19" max="19" hidden="1" customWidth="1" width="7.4257812" style="110"/>
    <col min="20" max="20" hidden="1" customWidth="1" width="9.425781" style="110"/>
    <col min="21" max="21" customWidth="1" width="8.0" style="110"/>
    <col min="22" max="22" customWidth="1" width="7.140625" style="110"/>
    <col min="23" max="23" hidden="1" customWidth="1" width="6.5703125" style="110"/>
    <col min="24" max="24" hidden="1" customWidth="1" width="5.7109375" style="110"/>
    <col min="25" max="25" customWidth="1" width="7.8554688" style="110"/>
    <col min="26" max="28" customWidth="1" width="6.8554688" style="110"/>
    <col min="29" max="29" hidden="1" customWidth="1" width="6.8554688" style="110"/>
    <col min="30" max="30" customWidth="1" width="6.8554688" style="110"/>
    <col min="31" max="31" hidden="1" customWidth="1" width="6.8554688" style="110"/>
    <col min="32" max="32" customWidth="1" width="6.8554688" style="110"/>
    <col min="33" max="33" hidden="1" customWidth="1" width="6.8554688" style="110"/>
    <col min="34" max="34" hidden="1" customWidth="1" width="7.140625" style="110"/>
    <col min="35" max="35" customWidth="1" width="6.8554688" style="110"/>
    <col min="36" max="36" hidden="1" customWidth="1" width="7.0" style="110"/>
    <col min="37" max="37" hidden="1" customWidth="1" width="8.425781" style="110"/>
    <col min="38" max="38" hidden="1" customWidth="1" width="5.8554688" style="110"/>
    <col min="39" max="39" customWidth="1" width="6.8554688" style="110"/>
    <col min="40" max="40" customWidth="1" width="9.140625" style="110"/>
    <col min="41" max="43" customWidth="1" width="5.5703125" style="110"/>
    <col min="44" max="44" hidden="1" customWidth="1" width="5.5703125" style="110"/>
    <col min="45" max="46" customWidth="1" width="5.5703125" style="110"/>
    <col min="47" max="47" hidden="1" customWidth="1" width="7.140625" style="110"/>
    <col min="48" max="48" hidden="1" customWidth="1" width="5.5703125" style="110"/>
    <col min="49" max="49" customWidth="1" width="5.5703125" style="110"/>
    <col min="50" max="50" customWidth="1" width="6.4257812" style="110"/>
    <col min="51" max="51" hidden="1" customWidth="1" width="7.140625" style="110"/>
    <col min="52" max="52" customWidth="1" width="8.0" style="110"/>
    <col min="53" max="53" hidden="1" customWidth="1" width="7.5703125" style="110"/>
    <col min="54" max="55" hidden="1" customWidth="1" width="7.140625" style="110"/>
    <col min="56" max="56" customWidth="1" bestFit="1" width="5.4257812" style="110"/>
    <col min="57" max="57" customWidth="1" width="9.285156" style="110"/>
    <col min="58" max="60" customWidth="1" width="6.8554688" style="110"/>
    <col min="61" max="61" hidden="1" customWidth="1" width="6.8554688" style="110"/>
    <col min="62" max="63" customWidth="1" width="6.8554688" style="110"/>
    <col min="64" max="65" hidden="1" customWidth="1" width="6.8554688" style="110"/>
    <col min="66" max="67" customWidth="1" width="6.8554688" style="110"/>
    <col min="68" max="68" hidden="1" customWidth="1" width="5.2851562" style="110"/>
    <col min="69" max="69" customWidth="1" width="8.140625" style="110"/>
    <col min="70" max="70" hidden="1" customWidth="1" width="9.0" style="110"/>
    <col min="71" max="71" hidden="1" customWidth="1" width="5.8554688" style="110"/>
    <col min="72" max="72" hidden="1" customWidth="1" width="7.140625" style="110"/>
    <col min="73" max="73" customWidth="1" width="6.8554688" style="110"/>
    <col min="74" max="74" customWidth="1" width="9.7109375" style="110"/>
    <col min="75" max="77" customWidth="1" width="5.5703125" style="110"/>
    <col min="78" max="78" hidden="1" customWidth="1" width="5.5703125" style="110"/>
    <col min="79" max="80" customWidth="1" width="5.5703125" style="110"/>
    <col min="81" max="81" hidden="1" customWidth="1" width="5.7109375" style="110"/>
    <col min="82" max="82" hidden="1" customWidth="1" width="5.5703125" style="110"/>
    <col min="83" max="83" customWidth="1" width="5.5703125" style="110"/>
    <col min="84" max="84" customWidth="1" width="7.4257812" style="110"/>
    <col min="85" max="85" hidden="1" customWidth="1" width="6.7109375" style="110"/>
    <col min="86" max="86" customWidth="1" width="8.0" style="110"/>
    <col min="87" max="87" hidden="1" customWidth="1" width="8.7109375" style="110"/>
    <col min="88" max="88" hidden="1" customWidth="1" width="10.5703125" style="110"/>
    <col min="89" max="89" hidden="1" customWidth="1" width="10.0" style="110"/>
    <col min="90" max="90" customWidth="1" bestFit="1" width="5.4257812" style="110"/>
    <col min="91" max="91" customWidth="1" width="9.425781" style="110"/>
    <col min="92" max="93" customWidth="1" width="6.8554688" style="110"/>
    <col min="94" max="94" customWidth="1" width="6.7109375" style="110"/>
    <col min="95" max="95" hidden="1" customWidth="1" width="6.8554688" style="110"/>
    <col min="96" max="97" customWidth="1" width="6.8554688" style="110"/>
    <col min="98" max="98" hidden="1" customWidth="1" width="6.2851562" style="110"/>
    <col min="99" max="99" hidden="1" customWidth="1" width="6.8554688" style="110"/>
    <col min="100" max="101" customWidth="1" width="6.8554688" style="110"/>
    <col min="102" max="102" hidden="1" customWidth="1" width="8.425781" style="110"/>
    <col min="103" max="103" customWidth="1" width="7.8554688" style="110"/>
    <col min="104" max="104" hidden="1" customWidth="1" width="9.285156" style="110"/>
    <col min="105" max="105" hidden="1" customWidth="1" width="14.5703125" style="110"/>
    <col min="106" max="106" hidden="1" customWidth="1" width="6.7109375" style="110"/>
    <col min="107" max="107" customWidth="1" width="6.8554688" style="110"/>
    <col min="108" max="108" customWidth="1" width="9.0" style="110"/>
    <col min="109" max="110" customWidth="1" width="6.8554688" style="110"/>
    <col min="111" max="111" customWidth="1" width="8.5703125" style="110"/>
    <col min="112" max="112" hidden="1" customWidth="1" width="6.8554688" style="110"/>
    <col min="113" max="114" customWidth="1" width="6.8554688" style="110"/>
    <col min="115" max="115" hidden="1" customWidth="1" width="6.2851562" style="110"/>
    <col min="116" max="116" hidden="1" customWidth="1" width="6.8554688" style="110"/>
    <col min="117" max="118" customWidth="1" width="6.8554688" style="110"/>
    <col min="119" max="119" hidden="1" customWidth="1" width="6.2851562" style="110"/>
    <col min="120" max="120" customWidth="1" width="6.8554688" style="110"/>
    <col min="121" max="121" hidden="1" customWidth="1" width="8.5703125" style="110"/>
    <col min="122" max="122" hidden="1" customWidth="1" width="6.2851562" style="110"/>
    <col min="123" max="123" hidden="1" customWidth="1" width="5.8554688" style="110"/>
    <col min="124" max="124" customWidth="1" width="6.8554688" style="110"/>
    <col min="125" max="127" customWidth="1" width="5.5703125" style="110"/>
    <col min="128" max="128" hidden="1" customWidth="1" width="5.5703125" style="110"/>
    <col min="129" max="130" customWidth="1" width="5.5703125" style="110"/>
    <col min="131" max="132" hidden="1" customWidth="1" width="5.5703125" style="110"/>
    <col min="133" max="134" customWidth="1" width="5.5703125" style="110"/>
    <col min="135" max="135" hidden="1" customWidth="1" width="6.2851562" style="110"/>
    <col min="136" max="136" customWidth="1" width="8.855469" style="110"/>
    <col min="137" max="137" hidden="1" customWidth="1" width="7.140625" style="110"/>
    <col min="138" max="138" customWidth="1" bestFit="1" width="5.4257812" style="110"/>
    <col min="139" max="141" customWidth="1" width="5.5703125" style="110"/>
    <col min="142" max="142" hidden="1" customWidth="1" width="5.5703125" style="110"/>
    <col min="143" max="143" customWidth="1" width="5.5703125" style="110"/>
    <col min="144" max="144" hidden="1" customWidth="1" width="5.5703125" style="110"/>
    <col min="145" max="145" customWidth="1" width="5.5703125" style="110"/>
    <col min="146" max="146" hidden="1" customWidth="1" width="5.5703125" style="110"/>
    <col min="147" max="147" hidden="1" customWidth="1" width="6.140625" style="110"/>
    <col min="148" max="148" customWidth="1" width="7.5703125" style="110"/>
    <col min="149" max="149" hidden="1" customWidth="1" width="7.7109375" style="110"/>
    <col min="150" max="150" customWidth="1" bestFit="1" width="5.4257812" style="110"/>
    <col min="151" max="153" customWidth="1" width="5.5703125" style="110"/>
    <col min="154" max="154" hidden="1" customWidth="1" width="5.5703125" style="110"/>
    <col min="155" max="155" customWidth="1" width="5.5703125" style="110"/>
    <col min="156" max="156" hidden="1" customWidth="1" width="5.5703125" style="110"/>
    <col min="157" max="157" customWidth="1" width="5.5703125" style="110"/>
    <col min="158" max="158" hidden="1" customWidth="1" width="5.5703125" style="110"/>
    <col min="159" max="159" hidden="1" customWidth="1" width="6.140625" style="110"/>
    <col min="160" max="160" customWidth="1" width="7.5703125" style="110"/>
    <col min="161" max="161" hidden="1" customWidth="1" width="9.425781" style="110"/>
    <col min="162" max="162" customWidth="1" bestFit="1" width="5.4257812" style="110"/>
    <col min="163" max="165" customWidth="1" width="6.4257812" style="110"/>
    <col min="166" max="166" customWidth="1" width="7.2851562" style="110"/>
    <col min="167" max="167" hidden="1" customWidth="1" width="9.140625" style="110"/>
    <col min="168" max="168" customWidth="1" bestFit="1" width="5.4257812" style="110"/>
    <col min="169" max="170" customWidth="1" width="7.4257812" style="110"/>
    <col min="171" max="171" customWidth="1" width="8.425781" style="110"/>
    <col min="172" max="173" customWidth="1" width="6.5703125" style="110"/>
    <col min="174" max="174" customWidth="1" width="8.425781" style="110"/>
    <col min="175" max="175" customWidth="1" width="8.0" style="110"/>
    <col min="176" max="176" customWidth="1" width="10.855469" style="110"/>
    <col min="177" max="177" customWidth="1" width="8.7109375" style="110"/>
    <col min="178" max="178" customWidth="1" width="7.5703125" style="110"/>
    <col min="179" max="179" customWidth="1" width="24.285156" style="110"/>
    <col min="180" max="189" customWidth="1" width="4.8554688" style="110"/>
    <col min="190" max="190" customWidth="1" width="10.5703125" style="110"/>
    <col min="191" max="191" customWidth="1" width="10.0" style="110"/>
    <col min="192" max="192" hidden="1" customWidth="1" width="7.7109375" style="111"/>
    <col min="193" max="193" hidden="1" customWidth="1" width="3.4257812" style="111"/>
    <col min="194" max="202" hidden="1" customWidth="1" width="10.0" style="23"/>
    <col min="203" max="203" hidden="1" customWidth="1" width="10.0" style="112"/>
    <col min="204" max="217" hidden="1" customWidth="1" width="10.0" style="23"/>
    <col min="218" max="225" hidden="1" customWidth="1" width="10.0" style="113"/>
    <col min="226" max="16384" hidden="1" customWidth="0" width="10.0" style="23"/>
  </cols>
  <sheetData>
    <row r="1" spans="8:8" ht="21.75" customHeight="1">
      <c r="C1" s="114" t="str">
        <f>Master!E8</f>
        <v>Govt. Sr. Secondary School </v>
      </c>
      <c r="D1" s="114"/>
      <c r="E1" s="114"/>
      <c r="F1" s="114"/>
      <c r="G1" s="114"/>
      <c r="H1" s="114"/>
      <c r="I1" s="114"/>
      <c r="J1" s="114"/>
      <c r="K1" s="114"/>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6"/>
      <c r="DE1" s="117"/>
      <c r="DF1" s="117"/>
      <c r="DG1" s="117"/>
      <c r="DH1" s="117"/>
      <c r="DI1" s="117"/>
      <c r="DJ1" s="117"/>
      <c r="DK1" s="117"/>
      <c r="DL1" s="117"/>
      <c r="DM1" s="117"/>
      <c r="DN1" s="117"/>
      <c r="DO1" s="117"/>
      <c r="DP1" s="117"/>
      <c r="DQ1" s="117"/>
      <c r="DR1" s="117"/>
      <c r="DS1" s="117"/>
      <c r="DT1" s="117"/>
      <c r="DU1" s="118"/>
      <c r="DV1" s="118"/>
      <c r="DW1" s="119"/>
      <c r="DX1" s="119"/>
      <c r="DY1" s="118"/>
      <c r="DZ1" s="118"/>
      <c r="EA1" s="118"/>
      <c r="EB1" s="118"/>
      <c r="EC1" s="118"/>
      <c r="ED1" s="118"/>
      <c r="EE1" s="118"/>
      <c r="EF1" s="118"/>
      <c r="EG1" s="118"/>
      <c r="EH1" s="118"/>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1" t="str">
        <f>Master!E8</f>
        <v>Govt. Sr. Secondary School </v>
      </c>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2"/>
      <c r="GJ1" s="123"/>
      <c r="GK1" s="124"/>
    </row>
    <row r="2" spans="8:8" s="125" ht="48.0" customFormat="1" customHeight="1">
      <c r="C2" s="126"/>
      <c r="D2" s="126"/>
      <c r="E2" s="126"/>
      <c r="F2" s="126"/>
      <c r="G2" s="126"/>
      <c r="H2" s="126"/>
      <c r="I2" s="126"/>
      <c r="J2" s="126"/>
      <c r="K2" s="126"/>
      <c r="L2" s="127" t="s">
        <v>50</v>
      </c>
      <c r="M2" s="128"/>
      <c r="N2" s="128"/>
      <c r="O2" s="128"/>
      <c r="P2" s="128"/>
      <c r="Q2" s="128"/>
      <c r="R2" s="128"/>
      <c r="S2" s="129"/>
      <c r="T2" s="130">
        <f>Master!E20</f>
        <v>45041.0</v>
      </c>
      <c r="U2" s="131"/>
      <c r="V2" s="131"/>
      <c r="W2" s="131"/>
      <c r="X2" s="131"/>
      <c r="Y2" s="132"/>
      <c r="Z2" s="133" t="s">
        <v>39</v>
      </c>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4"/>
      <c r="FE2" s="134"/>
      <c r="FF2" s="134"/>
      <c r="FG2" s="134"/>
      <c r="FH2" s="134"/>
      <c r="FI2" s="134"/>
      <c r="FJ2" s="134"/>
      <c r="FK2" s="134"/>
      <c r="FL2" s="134"/>
      <c r="FM2" s="134"/>
      <c r="FN2" s="134"/>
      <c r="FO2" s="134"/>
      <c r="FP2" s="134"/>
      <c r="FQ2" s="134"/>
      <c r="FR2" s="134"/>
      <c r="FS2" s="134"/>
      <c r="FT2" s="134"/>
      <c r="FU2" s="134"/>
      <c r="FV2" s="134"/>
      <c r="FW2" s="134"/>
      <c r="FX2" s="134"/>
      <c r="FY2" s="134"/>
      <c r="FZ2" s="134"/>
      <c r="GA2" s="134"/>
      <c r="GB2" s="134"/>
      <c r="GC2" s="134"/>
      <c r="GD2" s="134"/>
      <c r="GE2" s="134"/>
      <c r="GF2" s="134"/>
      <c r="GG2" s="134"/>
      <c r="GH2" s="134"/>
      <c r="GI2" s="135"/>
      <c r="GJ2" s="123"/>
      <c r="GK2" s="124"/>
      <c r="GU2" s="136"/>
      <c r="HF2" s="125" t="s">
        <v>238</v>
      </c>
      <c r="HG2" s="125" t="s">
        <v>239</v>
      </c>
      <c r="HJ2" s="137"/>
      <c r="HK2" s="137"/>
      <c r="HL2" s="137"/>
      <c r="HM2" s="137"/>
      <c r="HN2" s="137"/>
      <c r="HO2" s="137"/>
      <c r="HP2" s="137"/>
      <c r="HQ2" s="137"/>
    </row>
    <row r="3" spans="8:8" s="138" ht="27.75" customFormat="1" customHeight="1">
      <c r="C3" s="139" t="s">
        <v>45</v>
      </c>
      <c r="D3" s="140"/>
      <c r="E3" s="140"/>
      <c r="F3" s="140"/>
      <c r="G3" s="141">
        <f>Master!E14</f>
        <v>8.151106901E9</v>
      </c>
      <c r="H3" s="142"/>
      <c r="I3" s="143" t="s">
        <v>46</v>
      </c>
      <c r="J3" s="144" t="str">
        <f>Master!E6</f>
        <v>2022-23</v>
      </c>
      <c r="K3" s="145"/>
      <c r="L3" s="146" t="s">
        <v>160</v>
      </c>
      <c r="M3" s="147"/>
      <c r="N3" s="147"/>
      <c r="O3" s="147"/>
      <c r="P3" s="147"/>
      <c r="Q3" s="147"/>
      <c r="R3" s="147"/>
      <c r="S3" s="147"/>
      <c r="T3" s="147"/>
      <c r="U3" s="147"/>
      <c r="V3" s="147"/>
      <c r="W3" s="148"/>
      <c r="X3" s="148"/>
      <c r="Y3" s="149"/>
      <c r="Z3" s="150" t="s">
        <v>172</v>
      </c>
      <c r="AA3" s="151"/>
      <c r="AB3" s="151"/>
      <c r="AC3" s="151"/>
      <c r="AD3" s="151"/>
      <c r="AE3" s="151"/>
      <c r="AF3" s="151"/>
      <c r="AG3" s="151"/>
      <c r="AH3" s="151"/>
      <c r="AI3" s="151"/>
      <c r="AJ3" s="151"/>
      <c r="AK3" s="152"/>
      <c r="AL3" s="152"/>
      <c r="AM3" s="153"/>
      <c r="AN3" s="154" t="s">
        <v>249</v>
      </c>
      <c r="AO3" s="155" t="s">
        <v>228</v>
      </c>
      <c r="AP3" s="156"/>
      <c r="AQ3" s="156"/>
      <c r="AR3" s="156"/>
      <c r="AS3" s="156"/>
      <c r="AT3" s="156"/>
      <c r="AU3" s="156"/>
      <c r="AV3" s="156"/>
      <c r="AW3" s="156"/>
      <c r="AX3" s="156"/>
      <c r="AY3" s="156"/>
      <c r="AZ3" s="156"/>
      <c r="BA3" s="156"/>
      <c r="BB3" s="157"/>
      <c r="BC3" s="157"/>
      <c r="BD3" s="158"/>
      <c r="BE3" s="154" t="s">
        <v>249</v>
      </c>
      <c r="BF3" s="159" t="s">
        <v>229</v>
      </c>
      <c r="BG3" s="160"/>
      <c r="BH3" s="160"/>
      <c r="BI3" s="160"/>
      <c r="BJ3" s="160"/>
      <c r="BK3" s="160"/>
      <c r="BL3" s="160"/>
      <c r="BM3" s="160"/>
      <c r="BN3" s="160"/>
      <c r="BO3" s="160"/>
      <c r="BP3" s="160"/>
      <c r="BQ3" s="160"/>
      <c r="BR3" s="160"/>
      <c r="BS3" s="161"/>
      <c r="BT3" s="161"/>
      <c r="BU3" s="162"/>
      <c r="BV3" s="154" t="s">
        <v>249</v>
      </c>
      <c r="BW3" s="163" t="s">
        <v>226</v>
      </c>
      <c r="BX3" s="164"/>
      <c r="BY3" s="164"/>
      <c r="BZ3" s="164"/>
      <c r="CA3" s="164"/>
      <c r="CB3" s="164"/>
      <c r="CC3" s="164"/>
      <c r="CD3" s="164"/>
      <c r="CE3" s="164"/>
      <c r="CF3" s="164"/>
      <c r="CG3" s="164"/>
      <c r="CH3" s="164"/>
      <c r="CI3" s="164"/>
      <c r="CJ3" s="165"/>
      <c r="CK3" s="165"/>
      <c r="CL3" s="166"/>
      <c r="CM3" s="154" t="s">
        <v>249</v>
      </c>
      <c r="CN3" s="167" t="s">
        <v>162</v>
      </c>
      <c r="CO3" s="168"/>
      <c r="CP3" s="168"/>
      <c r="CQ3" s="168"/>
      <c r="CR3" s="168"/>
      <c r="CS3" s="168"/>
      <c r="CT3" s="168"/>
      <c r="CU3" s="168"/>
      <c r="CV3" s="168"/>
      <c r="CW3" s="168"/>
      <c r="CX3" s="168"/>
      <c r="CY3" s="168"/>
      <c r="CZ3" s="168"/>
      <c r="DA3" s="169"/>
      <c r="DB3" s="169"/>
      <c r="DC3" s="170"/>
      <c r="DD3" s="154" t="s">
        <v>249</v>
      </c>
      <c r="DE3" s="171"/>
      <c r="DF3" s="172"/>
      <c r="DG3" s="172"/>
      <c r="DH3" s="172"/>
      <c r="DI3" s="172"/>
      <c r="DJ3" s="172"/>
      <c r="DK3" s="172"/>
      <c r="DL3" s="172"/>
      <c r="DM3" s="172"/>
      <c r="DN3" s="172"/>
      <c r="DO3" s="172"/>
      <c r="DP3" s="172"/>
      <c r="DQ3" s="172"/>
      <c r="DR3" s="173"/>
      <c r="DS3" s="173"/>
      <c r="DT3" s="174"/>
      <c r="DU3" s="175" t="s">
        <v>86</v>
      </c>
      <c r="DV3" s="176"/>
      <c r="DW3" s="176"/>
      <c r="DX3" s="176"/>
      <c r="DY3" s="176"/>
      <c r="DZ3" s="176"/>
      <c r="EA3" s="176"/>
      <c r="EB3" s="176"/>
      <c r="EC3" s="176"/>
      <c r="ED3" s="176"/>
      <c r="EE3" s="176"/>
      <c r="EF3" s="176"/>
      <c r="EG3" s="176"/>
      <c r="EH3" s="177"/>
      <c r="EI3" s="178" t="s">
        <v>173</v>
      </c>
      <c r="EJ3" s="179"/>
      <c r="EK3" s="179"/>
      <c r="EL3" s="179"/>
      <c r="EM3" s="179"/>
      <c r="EN3" s="179"/>
      <c r="EO3" s="179"/>
      <c r="EP3" s="179"/>
      <c r="EQ3" s="179"/>
      <c r="ER3" s="179"/>
      <c r="ES3" s="179"/>
      <c r="ET3" s="180"/>
      <c r="EU3" s="181" t="s">
        <v>174</v>
      </c>
      <c r="EV3" s="182"/>
      <c r="EW3" s="182"/>
      <c r="EX3" s="182"/>
      <c r="EY3" s="182"/>
      <c r="EZ3" s="182"/>
      <c r="FA3" s="182"/>
      <c r="FB3" s="182"/>
      <c r="FC3" s="182"/>
      <c r="FD3" s="182"/>
      <c r="FE3" s="182"/>
      <c r="FF3" s="183"/>
      <c r="FG3" s="184" t="s">
        <v>165</v>
      </c>
      <c r="FH3" s="185"/>
      <c r="FI3" s="185"/>
      <c r="FJ3" s="185"/>
      <c r="FK3" s="185"/>
      <c r="FL3" s="186"/>
      <c r="FM3" s="187" t="s">
        <v>37</v>
      </c>
      <c r="FN3" s="188"/>
      <c r="FO3" s="189"/>
      <c r="FP3" s="190" t="s">
        <v>43</v>
      </c>
      <c r="FQ3" s="191"/>
      <c r="FR3" s="191"/>
      <c r="FS3" s="191"/>
      <c r="FT3" s="191"/>
      <c r="FU3" s="191"/>
      <c r="FV3" s="192"/>
      <c r="FW3" s="193" t="s">
        <v>49</v>
      </c>
      <c r="FX3" s="194" t="s">
        <v>93</v>
      </c>
      <c r="FY3" s="195"/>
      <c r="FZ3" s="195"/>
      <c r="GA3" s="195"/>
      <c r="GB3" s="195"/>
      <c r="GC3" s="195"/>
      <c r="GD3" s="196"/>
      <c r="GE3" s="197" t="s">
        <v>94</v>
      </c>
      <c r="GF3" s="198" t="s">
        <v>95</v>
      </c>
      <c r="GG3" s="198" t="s">
        <v>96</v>
      </c>
      <c r="GH3" s="198" t="s">
        <v>97</v>
      </c>
      <c r="GI3" s="199" t="s">
        <v>98</v>
      </c>
      <c r="GJ3" s="124"/>
      <c r="GK3" s="124"/>
      <c r="GU3" s="112"/>
      <c r="HJ3" s="113"/>
      <c r="HK3" s="113"/>
      <c r="HL3" s="113"/>
      <c r="HM3" s="113"/>
      <c r="HN3" s="113"/>
      <c r="HO3" s="113"/>
      <c r="HP3" s="113"/>
      <c r="HQ3" s="113"/>
    </row>
    <row r="4" spans="8:8" s="138" ht="27.75" customFormat="1" customHeight="1">
      <c r="C4" s="200" t="s">
        <v>71</v>
      </c>
      <c r="D4" s="145"/>
      <c r="E4" s="145"/>
      <c r="F4" s="201"/>
      <c r="G4" s="202">
        <v>11.0</v>
      </c>
      <c r="H4" s="203"/>
      <c r="I4" s="143" t="s">
        <v>47</v>
      </c>
      <c r="J4" s="204" t="s">
        <v>240</v>
      </c>
      <c r="K4" s="205"/>
      <c r="L4" s="206">
        <v>0.0</v>
      </c>
      <c r="M4" s="207"/>
      <c r="N4" s="207"/>
      <c r="O4" s="207"/>
      <c r="P4" s="207"/>
      <c r="Q4" s="207"/>
      <c r="R4" s="207"/>
      <c r="S4" s="207"/>
      <c r="T4" s="207"/>
      <c r="U4" s="207"/>
      <c r="V4" s="207"/>
      <c r="W4" s="207"/>
      <c r="X4" s="207"/>
      <c r="Y4" s="208"/>
      <c r="Z4" s="209">
        <v>0.0</v>
      </c>
      <c r="AA4" s="210"/>
      <c r="AB4" s="210"/>
      <c r="AC4" s="210"/>
      <c r="AD4" s="210"/>
      <c r="AE4" s="210"/>
      <c r="AF4" s="210"/>
      <c r="AG4" s="210"/>
      <c r="AH4" s="210"/>
      <c r="AI4" s="210"/>
      <c r="AJ4" s="210"/>
      <c r="AK4" s="210"/>
      <c r="AL4" s="210"/>
      <c r="AM4" s="211"/>
      <c r="AN4" s="212"/>
      <c r="AO4" s="213">
        <v>0.0</v>
      </c>
      <c r="AP4" s="214"/>
      <c r="AQ4" s="214"/>
      <c r="AR4" s="214"/>
      <c r="AS4" s="214"/>
      <c r="AT4" s="214"/>
      <c r="AU4" s="214"/>
      <c r="AV4" s="214"/>
      <c r="AW4" s="214"/>
      <c r="AX4" s="214"/>
      <c r="AY4" s="214"/>
      <c r="AZ4" s="214"/>
      <c r="BA4" s="214"/>
      <c r="BB4" s="214"/>
      <c r="BC4" s="214"/>
      <c r="BD4" s="215"/>
      <c r="BE4" s="212"/>
      <c r="BF4" s="216">
        <v>0.0</v>
      </c>
      <c r="BG4" s="217"/>
      <c r="BH4" s="217"/>
      <c r="BI4" s="217"/>
      <c r="BJ4" s="217"/>
      <c r="BK4" s="217"/>
      <c r="BL4" s="217"/>
      <c r="BM4" s="217"/>
      <c r="BN4" s="217"/>
      <c r="BO4" s="217"/>
      <c r="BP4" s="217"/>
      <c r="BQ4" s="217"/>
      <c r="BR4" s="217"/>
      <c r="BS4" s="217"/>
      <c r="BT4" s="217"/>
      <c r="BU4" s="218"/>
      <c r="BV4" s="212"/>
      <c r="BW4" s="219">
        <v>0.0</v>
      </c>
      <c r="BX4" s="220"/>
      <c r="BY4" s="220"/>
      <c r="BZ4" s="220"/>
      <c r="CA4" s="220"/>
      <c r="CB4" s="220"/>
      <c r="CC4" s="220"/>
      <c r="CD4" s="220"/>
      <c r="CE4" s="220"/>
      <c r="CF4" s="220"/>
      <c r="CG4" s="220"/>
      <c r="CH4" s="220"/>
      <c r="CI4" s="220"/>
      <c r="CJ4" s="220"/>
      <c r="CK4" s="220"/>
      <c r="CL4" s="221"/>
      <c r="CM4" s="212"/>
      <c r="CN4" s="222">
        <v>0.0</v>
      </c>
      <c r="CO4" s="223"/>
      <c r="CP4" s="223"/>
      <c r="CQ4" s="223"/>
      <c r="CR4" s="223"/>
      <c r="CS4" s="223"/>
      <c r="CT4" s="223"/>
      <c r="CU4" s="223"/>
      <c r="CV4" s="223"/>
      <c r="CW4" s="223"/>
      <c r="CX4" s="223"/>
      <c r="CY4" s="223"/>
      <c r="CZ4" s="223"/>
      <c r="DA4" s="223"/>
      <c r="DB4" s="223"/>
      <c r="DC4" s="224"/>
      <c r="DD4" s="212"/>
      <c r="DE4" s="225">
        <v>0.0</v>
      </c>
      <c r="DF4" s="226"/>
      <c r="DG4" s="226"/>
      <c r="DH4" s="226"/>
      <c r="DI4" s="226"/>
      <c r="DJ4" s="226"/>
      <c r="DK4" s="226"/>
      <c r="DL4" s="226"/>
      <c r="DM4" s="226"/>
      <c r="DN4" s="226"/>
      <c r="DO4" s="226"/>
      <c r="DP4" s="226"/>
      <c r="DQ4" s="226"/>
      <c r="DR4" s="226"/>
      <c r="DS4" s="226"/>
      <c r="DT4" s="227"/>
      <c r="DU4" s="228"/>
      <c r="DV4" s="229"/>
      <c r="DW4" s="229"/>
      <c r="DX4" s="229"/>
      <c r="DY4" s="229"/>
      <c r="DZ4" s="229"/>
      <c r="EA4" s="229"/>
      <c r="EB4" s="229"/>
      <c r="EC4" s="229"/>
      <c r="ED4" s="229"/>
      <c r="EE4" s="229"/>
      <c r="EF4" s="229"/>
      <c r="EG4" s="229"/>
      <c r="EH4" s="230"/>
      <c r="EI4" s="231"/>
      <c r="EJ4" s="232"/>
      <c r="EK4" s="232"/>
      <c r="EL4" s="232"/>
      <c r="EM4" s="232"/>
      <c r="EN4" s="232"/>
      <c r="EO4" s="232"/>
      <c r="EP4" s="232"/>
      <c r="EQ4" s="232"/>
      <c r="ER4" s="232"/>
      <c r="ES4" s="232"/>
      <c r="ET4" s="233"/>
      <c r="EU4" s="234"/>
      <c r="EV4" s="235"/>
      <c r="EW4" s="235"/>
      <c r="EX4" s="235"/>
      <c r="EY4" s="235"/>
      <c r="EZ4" s="235"/>
      <c r="FA4" s="235"/>
      <c r="FB4" s="235"/>
      <c r="FC4" s="235"/>
      <c r="FD4" s="235"/>
      <c r="FE4" s="235"/>
      <c r="FF4" s="236"/>
      <c r="FG4" s="237"/>
      <c r="FH4" s="238"/>
      <c r="FI4" s="238"/>
      <c r="FJ4" s="238"/>
      <c r="FK4" s="238"/>
      <c r="FL4" s="239"/>
      <c r="FM4" s="240" t="s">
        <v>35</v>
      </c>
      <c r="FN4" s="241" t="s">
        <v>36</v>
      </c>
      <c r="FO4" s="242" t="s">
        <v>38</v>
      </c>
      <c r="FP4" s="243" t="s">
        <v>76</v>
      </c>
      <c r="FQ4" s="244" t="s">
        <v>41</v>
      </c>
      <c r="FR4" s="244" t="s">
        <v>42</v>
      </c>
      <c r="FS4" s="244" t="s">
        <v>92</v>
      </c>
      <c r="FT4" s="245" t="s">
        <v>40</v>
      </c>
      <c r="FU4" s="246"/>
      <c r="FV4" s="247" t="s">
        <v>44</v>
      </c>
      <c r="FW4" s="248"/>
      <c r="FX4" s="249"/>
      <c r="FY4" s="250"/>
      <c r="FZ4" s="250"/>
      <c r="GA4" s="250"/>
      <c r="GB4" s="250"/>
      <c r="GC4" s="250"/>
      <c r="GD4" s="251"/>
      <c r="GE4" s="252"/>
      <c r="GF4" s="253"/>
      <c r="GG4" s="253"/>
      <c r="GH4" s="253"/>
      <c r="GI4" s="254"/>
      <c r="GJ4" s="124"/>
      <c r="GK4" s="124"/>
      <c r="HJ4" s="113"/>
      <c r="HK4" s="113"/>
      <c r="HL4" s="113"/>
      <c r="HM4" s="113"/>
      <c r="HN4" s="113"/>
      <c r="HO4" s="113"/>
      <c r="HP4" s="113"/>
      <c r="HQ4" s="113"/>
    </row>
    <row r="5" spans="8:8" ht="31.5" customHeight="1">
      <c r="C5" s="255" t="s">
        <v>29</v>
      </c>
      <c r="D5" s="256"/>
      <c r="E5" s="256"/>
      <c r="F5" s="256"/>
      <c r="G5" s="256"/>
      <c r="H5" s="256"/>
      <c r="I5" s="256"/>
      <c r="J5" s="256"/>
      <c r="K5" s="256"/>
      <c r="L5" s="257" t="s">
        <v>152</v>
      </c>
      <c r="M5" s="258"/>
      <c r="N5" s="258"/>
      <c r="O5" s="259" t="s">
        <v>75</v>
      </c>
      <c r="P5" s="260" t="s">
        <v>56</v>
      </c>
      <c r="Q5" s="261" t="s">
        <v>231</v>
      </c>
      <c r="R5" s="260" t="s">
        <v>85</v>
      </c>
      <c r="S5" s="262"/>
      <c r="T5" s="263"/>
      <c r="U5" s="264" t="s">
        <v>58</v>
      </c>
      <c r="V5" s="265" t="s">
        <v>34</v>
      </c>
      <c r="W5" s="265" t="s">
        <v>91</v>
      </c>
      <c r="X5" s="265" t="s">
        <v>40</v>
      </c>
      <c r="Y5" s="266" t="s">
        <v>90</v>
      </c>
      <c r="Z5" s="267" t="s">
        <v>152</v>
      </c>
      <c r="AA5" s="268"/>
      <c r="AB5" s="268"/>
      <c r="AC5" s="269" t="s">
        <v>75</v>
      </c>
      <c r="AD5" s="270" t="s">
        <v>56</v>
      </c>
      <c r="AE5" s="271" t="s">
        <v>231</v>
      </c>
      <c r="AF5" s="270" t="s">
        <v>85</v>
      </c>
      <c r="AG5" s="272"/>
      <c r="AH5" s="273"/>
      <c r="AI5" s="274" t="s">
        <v>58</v>
      </c>
      <c r="AJ5" s="275" t="s">
        <v>34</v>
      </c>
      <c r="AK5" s="275" t="s">
        <v>91</v>
      </c>
      <c r="AL5" s="275" t="s">
        <v>40</v>
      </c>
      <c r="AM5" s="276" t="s">
        <v>90</v>
      </c>
      <c r="AN5" s="212"/>
      <c r="AO5" s="277" t="s">
        <v>152</v>
      </c>
      <c r="AP5" s="278"/>
      <c r="AQ5" s="278"/>
      <c r="AR5" s="279" t="s">
        <v>75</v>
      </c>
      <c r="AS5" s="280" t="s">
        <v>232</v>
      </c>
      <c r="AT5" s="281"/>
      <c r="AU5" s="282"/>
      <c r="AV5" s="283" t="s">
        <v>231</v>
      </c>
      <c r="AW5" s="280" t="s">
        <v>85</v>
      </c>
      <c r="AX5" s="281"/>
      <c r="AY5" s="282"/>
      <c r="AZ5" s="284" t="s">
        <v>58</v>
      </c>
      <c r="BA5" s="285" t="s">
        <v>34</v>
      </c>
      <c r="BB5" s="285" t="s">
        <v>91</v>
      </c>
      <c r="BC5" s="285" t="s">
        <v>40</v>
      </c>
      <c r="BD5" s="286" t="s">
        <v>90</v>
      </c>
      <c r="BE5" s="212"/>
      <c r="BF5" s="287" t="s">
        <v>152</v>
      </c>
      <c r="BG5" s="288"/>
      <c r="BH5" s="288"/>
      <c r="BI5" s="289" t="s">
        <v>75</v>
      </c>
      <c r="BJ5" s="290" t="s">
        <v>232</v>
      </c>
      <c r="BK5" s="291"/>
      <c r="BL5" s="292"/>
      <c r="BM5" s="293" t="s">
        <v>231</v>
      </c>
      <c r="BN5" s="290" t="s">
        <v>85</v>
      </c>
      <c r="BO5" s="291"/>
      <c r="BP5" s="292"/>
      <c r="BQ5" s="294" t="s">
        <v>58</v>
      </c>
      <c r="BR5" s="295" t="s">
        <v>34</v>
      </c>
      <c r="BS5" s="295" t="s">
        <v>91</v>
      </c>
      <c r="BT5" s="295" t="s">
        <v>40</v>
      </c>
      <c r="BU5" s="296" t="s">
        <v>90</v>
      </c>
      <c r="BV5" s="212"/>
      <c r="BW5" s="297" t="s">
        <v>152</v>
      </c>
      <c r="BX5" s="298"/>
      <c r="BY5" s="298"/>
      <c r="BZ5" s="299" t="s">
        <v>75</v>
      </c>
      <c r="CA5" s="300" t="s">
        <v>232</v>
      </c>
      <c r="CB5" s="301"/>
      <c r="CC5" s="302"/>
      <c r="CD5" s="303" t="s">
        <v>231</v>
      </c>
      <c r="CE5" s="300" t="s">
        <v>85</v>
      </c>
      <c r="CF5" s="301"/>
      <c r="CG5" s="302"/>
      <c r="CH5" s="304" t="s">
        <v>58</v>
      </c>
      <c r="CI5" s="305" t="s">
        <v>34</v>
      </c>
      <c r="CJ5" s="305" t="s">
        <v>91</v>
      </c>
      <c r="CK5" s="305" t="s">
        <v>40</v>
      </c>
      <c r="CL5" s="306" t="s">
        <v>90</v>
      </c>
      <c r="CM5" s="212"/>
      <c r="CN5" s="307" t="s">
        <v>152</v>
      </c>
      <c r="CO5" s="308"/>
      <c r="CP5" s="308"/>
      <c r="CQ5" s="309" t="s">
        <v>75</v>
      </c>
      <c r="CR5" s="310" t="s">
        <v>232</v>
      </c>
      <c r="CS5" s="311"/>
      <c r="CT5" s="312"/>
      <c r="CU5" s="313" t="s">
        <v>231</v>
      </c>
      <c r="CV5" s="310" t="s">
        <v>85</v>
      </c>
      <c r="CW5" s="311"/>
      <c r="CX5" s="312"/>
      <c r="CY5" s="314" t="s">
        <v>58</v>
      </c>
      <c r="CZ5" s="315" t="s">
        <v>34</v>
      </c>
      <c r="DA5" s="315" t="s">
        <v>91</v>
      </c>
      <c r="DB5" s="315" t="s">
        <v>40</v>
      </c>
      <c r="DC5" s="316" t="s">
        <v>90</v>
      </c>
      <c r="DD5" s="212"/>
      <c r="DE5" s="317" t="s">
        <v>152</v>
      </c>
      <c r="DF5" s="318"/>
      <c r="DG5" s="318"/>
      <c r="DH5" s="319" t="s">
        <v>75</v>
      </c>
      <c r="DI5" s="320" t="s">
        <v>232</v>
      </c>
      <c r="DJ5" s="321"/>
      <c r="DK5" s="322"/>
      <c r="DL5" s="323" t="s">
        <v>231</v>
      </c>
      <c r="DM5" s="320" t="s">
        <v>85</v>
      </c>
      <c r="DN5" s="321"/>
      <c r="DO5" s="322"/>
      <c r="DP5" s="324" t="s">
        <v>58</v>
      </c>
      <c r="DQ5" s="325" t="s">
        <v>34</v>
      </c>
      <c r="DR5" s="325" t="s">
        <v>91</v>
      </c>
      <c r="DS5" s="325" t="s">
        <v>40</v>
      </c>
      <c r="DT5" s="326" t="s">
        <v>90</v>
      </c>
      <c r="DU5" s="327" t="s">
        <v>152</v>
      </c>
      <c r="DV5" s="328"/>
      <c r="DW5" s="328"/>
      <c r="DX5" s="329" t="s">
        <v>75</v>
      </c>
      <c r="DY5" s="330" t="s">
        <v>232</v>
      </c>
      <c r="DZ5" s="331"/>
      <c r="EA5" s="332"/>
      <c r="EB5" s="333" t="s">
        <v>231</v>
      </c>
      <c r="EC5" s="330" t="s">
        <v>85</v>
      </c>
      <c r="ED5" s="331"/>
      <c r="EE5" s="332"/>
      <c r="EF5" s="334" t="s">
        <v>58</v>
      </c>
      <c r="EG5" s="335" t="s">
        <v>34</v>
      </c>
      <c r="EH5" s="336" t="s">
        <v>31</v>
      </c>
      <c r="EI5" s="337" t="s">
        <v>152</v>
      </c>
      <c r="EJ5" s="338"/>
      <c r="EK5" s="338"/>
      <c r="EL5" s="339" t="s">
        <v>75</v>
      </c>
      <c r="EM5" s="340" t="s">
        <v>56</v>
      </c>
      <c r="EN5" s="341" t="s">
        <v>231</v>
      </c>
      <c r="EO5" s="340" t="s">
        <v>85</v>
      </c>
      <c r="EP5" s="342"/>
      <c r="EQ5" s="343"/>
      <c r="ER5" s="344" t="s">
        <v>58</v>
      </c>
      <c r="ES5" s="345" t="s">
        <v>34</v>
      </c>
      <c r="ET5" s="346" t="s">
        <v>31</v>
      </c>
      <c r="EU5" s="347" t="s">
        <v>152</v>
      </c>
      <c r="EV5" s="348"/>
      <c r="EW5" s="348"/>
      <c r="EX5" s="349" t="s">
        <v>75</v>
      </c>
      <c r="EY5" s="350" t="s">
        <v>56</v>
      </c>
      <c r="EZ5" s="351" t="s">
        <v>231</v>
      </c>
      <c r="FA5" s="350" t="s">
        <v>85</v>
      </c>
      <c r="FB5" s="352"/>
      <c r="FC5" s="353"/>
      <c r="FD5" s="354" t="s">
        <v>58</v>
      </c>
      <c r="FE5" s="355" t="s">
        <v>34</v>
      </c>
      <c r="FF5" s="356" t="s">
        <v>31</v>
      </c>
      <c r="FG5" s="357" t="s">
        <v>166</v>
      </c>
      <c r="FH5" s="358" t="s">
        <v>166</v>
      </c>
      <c r="FI5" s="358" t="s">
        <v>167</v>
      </c>
      <c r="FJ5" s="359" t="s">
        <v>30</v>
      </c>
      <c r="FK5" s="360" t="s">
        <v>34</v>
      </c>
      <c r="FL5" s="361" t="s">
        <v>31</v>
      </c>
      <c r="FM5" s="240"/>
      <c r="FN5" s="241"/>
      <c r="FO5" s="242"/>
      <c r="FP5" s="362"/>
      <c r="FQ5" s="363"/>
      <c r="FR5" s="363"/>
      <c r="FS5" s="363"/>
      <c r="FT5" s="364"/>
      <c r="FU5" s="365"/>
      <c r="FV5" s="366"/>
      <c r="FW5" s="367"/>
      <c r="FX5" s="368" t="str">
        <f>L3</f>
        <v>HINDI Comp.</v>
      </c>
      <c r="FY5" s="369" t="str">
        <f>Z3</f>
        <v>ENGLISH Comp.</v>
      </c>
      <c r="FZ5" s="369" t="str">
        <f>AO3</f>
        <v>PHYSICS</v>
      </c>
      <c r="GA5" s="369" t="str">
        <f>BF3</f>
        <v>CHEMISTRY</v>
      </c>
      <c r="GB5" s="369" t="str">
        <f>BW3</f>
        <v>BIOLOGY</v>
      </c>
      <c r="GC5" s="370" t="str">
        <f>CN3</f>
        <v>History</v>
      </c>
      <c r="GD5" s="371">
        <f>DE3</f>
        <v>0.0</v>
      </c>
      <c r="GE5" s="372"/>
      <c r="GF5" s="253"/>
      <c r="GG5" s="253"/>
      <c r="GH5" s="253"/>
      <c r="GI5" s="254"/>
      <c r="GJ5" s="124"/>
      <c r="GK5" s="124"/>
    </row>
    <row r="6" spans="8:8" ht="54.75" customHeight="1">
      <c r="C6" s="373" t="s">
        <v>32</v>
      </c>
      <c r="D6" s="374" t="s">
        <v>27</v>
      </c>
      <c r="E6" s="374" t="s">
        <v>21</v>
      </c>
      <c r="F6" s="374" t="s">
        <v>188</v>
      </c>
      <c r="G6" s="375" t="s">
        <v>22</v>
      </c>
      <c r="H6" s="374" t="s">
        <v>23</v>
      </c>
      <c r="I6" s="374" t="s">
        <v>24</v>
      </c>
      <c r="J6" s="374" t="s">
        <v>25</v>
      </c>
      <c r="K6" s="376" t="s">
        <v>26</v>
      </c>
      <c r="L6" s="377" t="s">
        <v>73</v>
      </c>
      <c r="M6" s="378" t="s">
        <v>74</v>
      </c>
      <c r="N6" s="379" t="s">
        <v>230</v>
      </c>
      <c r="O6" s="259"/>
      <c r="P6" s="260"/>
      <c r="Q6" s="261"/>
      <c r="R6" s="260"/>
      <c r="S6" s="380"/>
      <c r="T6" s="381"/>
      <c r="U6" s="264"/>
      <c r="V6" s="382"/>
      <c r="W6" s="382"/>
      <c r="X6" s="382"/>
      <c r="Y6" s="383" t="s">
        <v>119</v>
      </c>
      <c r="Z6" s="384" t="s">
        <v>73</v>
      </c>
      <c r="AA6" s="385" t="s">
        <v>74</v>
      </c>
      <c r="AB6" s="386" t="s">
        <v>230</v>
      </c>
      <c r="AC6" s="269"/>
      <c r="AD6" s="270"/>
      <c r="AE6" s="271"/>
      <c r="AF6" s="270"/>
      <c r="AG6" s="387"/>
      <c r="AH6" s="388"/>
      <c r="AI6" s="274"/>
      <c r="AJ6" s="389"/>
      <c r="AK6" s="389"/>
      <c r="AL6" s="389"/>
      <c r="AM6" s="390" t="s">
        <v>119</v>
      </c>
      <c r="AN6" s="212"/>
      <c r="AO6" s="391" t="s">
        <v>73</v>
      </c>
      <c r="AP6" s="392" t="s">
        <v>74</v>
      </c>
      <c r="AQ6" s="393" t="s">
        <v>230</v>
      </c>
      <c r="AR6" s="279"/>
      <c r="AS6" s="394" t="s">
        <v>233</v>
      </c>
      <c r="AT6" s="395" t="s">
        <v>87</v>
      </c>
      <c r="AU6" s="396" t="s">
        <v>109</v>
      </c>
      <c r="AV6" s="397"/>
      <c r="AW6" s="394" t="s">
        <v>233</v>
      </c>
      <c r="AX6" s="395" t="s">
        <v>87</v>
      </c>
      <c r="AY6" s="396" t="s">
        <v>110</v>
      </c>
      <c r="AZ6" s="284"/>
      <c r="BA6" s="398"/>
      <c r="BB6" s="398"/>
      <c r="BC6" s="398"/>
      <c r="BD6" s="399" t="s">
        <v>119</v>
      </c>
      <c r="BE6" s="212"/>
      <c r="BF6" s="400" t="s">
        <v>73</v>
      </c>
      <c r="BG6" s="401" t="s">
        <v>74</v>
      </c>
      <c r="BH6" s="402" t="s">
        <v>230</v>
      </c>
      <c r="BI6" s="289"/>
      <c r="BJ6" s="403" t="s">
        <v>233</v>
      </c>
      <c r="BK6" s="404" t="s">
        <v>87</v>
      </c>
      <c r="BL6" s="405" t="s">
        <v>109</v>
      </c>
      <c r="BM6" s="406"/>
      <c r="BN6" s="403" t="s">
        <v>233</v>
      </c>
      <c r="BO6" s="404" t="s">
        <v>87</v>
      </c>
      <c r="BP6" s="405" t="s">
        <v>110</v>
      </c>
      <c r="BQ6" s="294"/>
      <c r="BR6" s="407"/>
      <c r="BS6" s="407"/>
      <c r="BT6" s="407"/>
      <c r="BU6" s="408" t="s">
        <v>119</v>
      </c>
      <c r="BV6" s="212"/>
      <c r="BW6" s="409" t="s">
        <v>73</v>
      </c>
      <c r="BX6" s="410" t="s">
        <v>74</v>
      </c>
      <c r="BY6" s="411" t="s">
        <v>230</v>
      </c>
      <c r="BZ6" s="299"/>
      <c r="CA6" s="412" t="s">
        <v>233</v>
      </c>
      <c r="CB6" s="413" t="s">
        <v>87</v>
      </c>
      <c r="CC6" s="414" t="s">
        <v>109</v>
      </c>
      <c r="CD6" s="415"/>
      <c r="CE6" s="412" t="s">
        <v>233</v>
      </c>
      <c r="CF6" s="413" t="s">
        <v>87</v>
      </c>
      <c r="CG6" s="414" t="s">
        <v>110</v>
      </c>
      <c r="CH6" s="304"/>
      <c r="CI6" s="416"/>
      <c r="CJ6" s="416"/>
      <c r="CK6" s="416"/>
      <c r="CL6" s="417" t="s">
        <v>119</v>
      </c>
      <c r="CM6" s="212"/>
      <c r="CN6" s="418" t="s">
        <v>73</v>
      </c>
      <c r="CO6" s="419" t="s">
        <v>74</v>
      </c>
      <c r="CP6" s="420" t="s">
        <v>230</v>
      </c>
      <c r="CQ6" s="309"/>
      <c r="CR6" s="421" t="s">
        <v>233</v>
      </c>
      <c r="CS6" s="422" t="s">
        <v>87</v>
      </c>
      <c r="CT6" s="423" t="s">
        <v>109</v>
      </c>
      <c r="CU6" s="424"/>
      <c r="CV6" s="421" t="s">
        <v>233</v>
      </c>
      <c r="CW6" s="422" t="s">
        <v>87</v>
      </c>
      <c r="CX6" s="423" t="s">
        <v>110</v>
      </c>
      <c r="CY6" s="314"/>
      <c r="CZ6" s="425"/>
      <c r="DA6" s="425"/>
      <c r="DB6" s="425"/>
      <c r="DC6" s="426" t="s">
        <v>119</v>
      </c>
      <c r="DD6" s="212"/>
      <c r="DE6" s="427" t="s">
        <v>73</v>
      </c>
      <c r="DF6" s="428" t="s">
        <v>74</v>
      </c>
      <c r="DG6" s="429" t="s">
        <v>230</v>
      </c>
      <c r="DH6" s="319"/>
      <c r="DI6" s="430" t="s">
        <v>233</v>
      </c>
      <c r="DJ6" s="431" t="s">
        <v>87</v>
      </c>
      <c r="DK6" s="432" t="s">
        <v>109</v>
      </c>
      <c r="DL6" s="433"/>
      <c r="DM6" s="430" t="s">
        <v>233</v>
      </c>
      <c r="DN6" s="431" t="s">
        <v>87</v>
      </c>
      <c r="DO6" s="432" t="s">
        <v>110</v>
      </c>
      <c r="DP6" s="324"/>
      <c r="DQ6" s="434"/>
      <c r="DR6" s="434"/>
      <c r="DS6" s="434"/>
      <c r="DT6" s="435" t="s">
        <v>119</v>
      </c>
      <c r="DU6" s="436" t="s">
        <v>73</v>
      </c>
      <c r="DV6" s="437" t="s">
        <v>74</v>
      </c>
      <c r="DW6" s="438" t="s">
        <v>230</v>
      </c>
      <c r="DX6" s="329"/>
      <c r="DY6" s="439" t="s">
        <v>233</v>
      </c>
      <c r="DZ6" s="440" t="s">
        <v>87</v>
      </c>
      <c r="EA6" s="441" t="s">
        <v>109</v>
      </c>
      <c r="EB6" s="442"/>
      <c r="EC6" s="439" t="s">
        <v>233</v>
      </c>
      <c r="ED6" s="440" t="s">
        <v>87</v>
      </c>
      <c r="EE6" s="441" t="s">
        <v>110</v>
      </c>
      <c r="EF6" s="334"/>
      <c r="EG6" s="443"/>
      <c r="EH6" s="444" t="s">
        <v>234</v>
      </c>
      <c r="EI6" s="445" t="s">
        <v>73</v>
      </c>
      <c r="EJ6" s="446" t="s">
        <v>74</v>
      </c>
      <c r="EK6" s="447" t="s">
        <v>230</v>
      </c>
      <c r="EL6" s="339"/>
      <c r="EM6" s="340"/>
      <c r="EN6" s="341"/>
      <c r="EO6" s="340"/>
      <c r="EP6" s="448"/>
      <c r="EQ6" s="449"/>
      <c r="ER6" s="344"/>
      <c r="ES6" s="450"/>
      <c r="ET6" s="451" t="s">
        <v>234</v>
      </c>
      <c r="EU6" s="452" t="s">
        <v>73</v>
      </c>
      <c r="EV6" s="453" t="s">
        <v>74</v>
      </c>
      <c r="EW6" s="454" t="s">
        <v>230</v>
      </c>
      <c r="EX6" s="349"/>
      <c r="EY6" s="350"/>
      <c r="EZ6" s="351"/>
      <c r="FA6" s="350"/>
      <c r="FB6" s="455"/>
      <c r="FC6" s="456"/>
      <c r="FD6" s="354"/>
      <c r="FE6" s="457"/>
      <c r="FF6" s="458" t="s">
        <v>234</v>
      </c>
      <c r="FG6" s="357"/>
      <c r="FH6" s="358"/>
      <c r="FI6" s="358"/>
      <c r="FJ6" s="359"/>
      <c r="FK6" s="360"/>
      <c r="FL6" s="459" t="s">
        <v>234</v>
      </c>
      <c r="FM6" s="240"/>
      <c r="FN6" s="241"/>
      <c r="FO6" s="242"/>
      <c r="FP6" s="362"/>
      <c r="FQ6" s="363"/>
      <c r="FR6" s="363"/>
      <c r="FS6" s="363"/>
      <c r="FT6" s="364"/>
      <c r="FU6" s="365"/>
      <c r="FV6" s="366"/>
      <c r="FW6" s="367"/>
      <c r="FX6" s="460"/>
      <c r="FY6" s="461"/>
      <c r="FZ6" s="461"/>
      <c r="GA6" s="461"/>
      <c r="GB6" s="461"/>
      <c r="GC6" s="462"/>
      <c r="GD6" s="463"/>
      <c r="GE6" s="372"/>
      <c r="GF6" s="253"/>
      <c r="GG6" s="253"/>
      <c r="GH6" s="253"/>
      <c r="GI6" s="254"/>
      <c r="GJ6" s="124"/>
      <c r="GK6" s="124"/>
    </row>
    <row r="7" spans="8:8" ht="30.0" customHeight="1">
      <c r="C7" s="464"/>
      <c r="D7" s="465"/>
      <c r="E7" s="465"/>
      <c r="F7" s="465"/>
      <c r="G7" s="466"/>
      <c r="H7" s="465"/>
      <c r="I7" s="465"/>
      <c r="J7" s="465"/>
      <c r="K7" s="467"/>
      <c r="L7" s="468">
        <v>10.0</v>
      </c>
      <c r="M7" s="469">
        <v>10.0</v>
      </c>
      <c r="N7" s="470">
        <v>10.0</v>
      </c>
      <c r="O7" s="471">
        <f>SUM(L7:N7)</f>
        <v>30.0</v>
      </c>
      <c r="P7" s="472">
        <v>70.0</v>
      </c>
      <c r="Q7" s="473">
        <f>SUM(O7,P7)</f>
        <v>100.0</v>
      </c>
      <c r="R7" s="474">
        <v>100.0</v>
      </c>
      <c r="S7" s="475"/>
      <c r="T7" s="476"/>
      <c r="U7" s="477">
        <f>SUM(Q7,R7)</f>
        <v>200.0</v>
      </c>
      <c r="V7" s="478"/>
      <c r="W7" s="478"/>
      <c r="X7" s="478"/>
      <c r="Y7" s="479"/>
      <c r="Z7" s="480">
        <v>10.0</v>
      </c>
      <c r="AA7" s="481">
        <v>10.0</v>
      </c>
      <c r="AB7" s="482">
        <v>10.0</v>
      </c>
      <c r="AC7" s="483">
        <f>SUM(Z7:AB7)</f>
        <v>30.0</v>
      </c>
      <c r="AD7" s="484">
        <v>70.0</v>
      </c>
      <c r="AE7" s="485">
        <f>SUM(AC7,AD7)</f>
        <v>100.0</v>
      </c>
      <c r="AF7" s="486">
        <v>100.0</v>
      </c>
      <c r="AG7" s="487"/>
      <c r="AH7" s="488"/>
      <c r="AI7" s="489">
        <f>SUM(AE7,AF7)</f>
        <v>200.0</v>
      </c>
      <c r="AJ7" s="490"/>
      <c r="AK7" s="490"/>
      <c r="AL7" s="490"/>
      <c r="AM7" s="491"/>
      <c r="AN7" s="492"/>
      <c r="AO7" s="493">
        <v>10.0</v>
      </c>
      <c r="AP7" s="494">
        <v>10.0</v>
      </c>
      <c r="AQ7" s="495">
        <v>10.0</v>
      </c>
      <c r="AR7" s="496">
        <f>SUM(AO7:AQ7)</f>
        <v>30.0</v>
      </c>
      <c r="AS7" s="497">
        <v>40.0</v>
      </c>
      <c r="AT7" s="497">
        <v>30.0</v>
      </c>
      <c r="AU7" s="498">
        <f>SUM(AS7:AT7)</f>
        <v>70.0</v>
      </c>
      <c r="AV7" s="499">
        <f>SUM(AU7,AR7)</f>
        <v>100.0</v>
      </c>
      <c r="AW7" s="500">
        <v>100.0</v>
      </c>
      <c r="AX7" s="501">
        <v>0.0</v>
      </c>
      <c r="AY7" s="498">
        <f>SUM(AW7:AX7)</f>
        <v>100.0</v>
      </c>
      <c r="AZ7" s="502">
        <f>SUM(AV7,AY7)</f>
        <v>200.0</v>
      </c>
      <c r="BA7" s="503"/>
      <c r="BB7" s="503"/>
      <c r="BC7" s="503"/>
      <c r="BD7" s="504"/>
      <c r="BE7" s="492"/>
      <c r="BF7" s="505">
        <v>10.0</v>
      </c>
      <c r="BG7" s="506">
        <v>10.0</v>
      </c>
      <c r="BH7" s="507">
        <v>10.0</v>
      </c>
      <c r="BI7" s="508">
        <f>SUM(BF7:BH7)</f>
        <v>30.0</v>
      </c>
      <c r="BJ7" s="509">
        <v>70.0</v>
      </c>
      <c r="BK7" s="509">
        <v>0.0</v>
      </c>
      <c r="BL7" s="510">
        <f>SUM(BJ7:BK7)</f>
        <v>70.0</v>
      </c>
      <c r="BM7" s="511">
        <f>SUM(BL7,BI7)</f>
        <v>100.0</v>
      </c>
      <c r="BN7" s="512">
        <v>100.0</v>
      </c>
      <c r="BO7" s="513">
        <v>0.0</v>
      </c>
      <c r="BP7" s="510">
        <f>SUM(BN7:BO7)</f>
        <v>100.0</v>
      </c>
      <c r="BQ7" s="514">
        <f>SUM(BM7,BP7)</f>
        <v>200.0</v>
      </c>
      <c r="BR7" s="515"/>
      <c r="BS7" s="515"/>
      <c r="BT7" s="515"/>
      <c r="BU7" s="516"/>
      <c r="BV7" s="492"/>
      <c r="BW7" s="517">
        <v>10.0</v>
      </c>
      <c r="BX7" s="518">
        <v>10.0</v>
      </c>
      <c r="BY7" s="519">
        <v>10.0</v>
      </c>
      <c r="BZ7" s="520">
        <f>SUM(BW7:BY7)</f>
        <v>30.0</v>
      </c>
      <c r="CA7" s="521">
        <v>70.0</v>
      </c>
      <c r="CB7" s="521">
        <v>0.0</v>
      </c>
      <c r="CC7" s="522">
        <f>SUM(CA7:CB7)</f>
        <v>70.0</v>
      </c>
      <c r="CD7" s="523">
        <f>SUM(CC7,BZ7)</f>
        <v>100.0</v>
      </c>
      <c r="CE7" s="524">
        <v>100.0</v>
      </c>
      <c r="CF7" s="525">
        <v>0.0</v>
      </c>
      <c r="CG7" s="522">
        <f>SUM(CE7:CF7)</f>
        <v>100.0</v>
      </c>
      <c r="CH7" s="526">
        <f>SUM(CD7,CG7)</f>
        <v>200.0</v>
      </c>
      <c r="CI7" s="527"/>
      <c r="CJ7" s="527"/>
      <c r="CK7" s="527"/>
      <c r="CL7" s="528"/>
      <c r="CM7" s="492"/>
      <c r="CN7" s="529">
        <v>10.0</v>
      </c>
      <c r="CO7" s="530">
        <v>10.0</v>
      </c>
      <c r="CP7" s="531">
        <v>10.0</v>
      </c>
      <c r="CQ7" s="532">
        <f>SUM(CN7:CP7)</f>
        <v>30.0</v>
      </c>
      <c r="CR7" s="533">
        <v>70.0</v>
      </c>
      <c r="CS7" s="533">
        <v>0.0</v>
      </c>
      <c r="CT7" s="534">
        <f>SUM(CR7:CS7)</f>
        <v>70.0</v>
      </c>
      <c r="CU7" s="535">
        <f>SUM(CT7,CQ7)</f>
        <v>100.0</v>
      </c>
      <c r="CV7" s="536">
        <v>100.0</v>
      </c>
      <c r="CW7" s="537">
        <v>0.0</v>
      </c>
      <c r="CX7" s="534">
        <f>SUM(CV7:CW7)</f>
        <v>100.0</v>
      </c>
      <c r="CY7" s="538">
        <f>SUM(CU7,CX7)</f>
        <v>200.0</v>
      </c>
      <c r="CZ7" s="539"/>
      <c r="DA7" s="539"/>
      <c r="DB7" s="539"/>
      <c r="DC7" s="540"/>
      <c r="DD7" s="492"/>
      <c r="DE7" s="541">
        <v>10.0</v>
      </c>
      <c r="DF7" s="542">
        <v>10.0</v>
      </c>
      <c r="DG7" s="543">
        <v>10.0</v>
      </c>
      <c r="DH7" s="544">
        <f>SUM(DE7:DG7)</f>
        <v>30.0</v>
      </c>
      <c r="DI7" s="545">
        <v>70.0</v>
      </c>
      <c r="DJ7" s="545">
        <v>0.0</v>
      </c>
      <c r="DK7" s="546">
        <f>SUM(DI7:DJ7)</f>
        <v>70.0</v>
      </c>
      <c r="DL7" s="547">
        <f>SUM(DK7,DH7)</f>
        <v>100.0</v>
      </c>
      <c r="DM7" s="548">
        <v>100.0</v>
      </c>
      <c r="DN7" s="549">
        <v>0.0</v>
      </c>
      <c r="DO7" s="546">
        <f>SUM(DM7:DN7)</f>
        <v>100.0</v>
      </c>
      <c r="DP7" s="550">
        <f>SUM(DL7,DO7)</f>
        <v>200.0</v>
      </c>
      <c r="DQ7" s="551"/>
      <c r="DR7" s="551"/>
      <c r="DS7" s="551"/>
      <c r="DT7" s="552"/>
      <c r="DU7" s="553">
        <v>10.0</v>
      </c>
      <c r="DV7" s="554">
        <v>10.0</v>
      </c>
      <c r="DW7" s="555">
        <v>10.0</v>
      </c>
      <c r="DX7" s="556">
        <f>SUM(DU7:DW7)</f>
        <v>30.0</v>
      </c>
      <c r="DY7" s="557">
        <v>70.0</v>
      </c>
      <c r="DZ7" s="557">
        <v>0.0</v>
      </c>
      <c r="EA7" s="558">
        <f>SUM(DY7:DZ7)</f>
        <v>70.0</v>
      </c>
      <c r="EB7" s="559">
        <f>SUM(EA7,DX7)</f>
        <v>100.0</v>
      </c>
      <c r="EC7" s="560">
        <v>100.0</v>
      </c>
      <c r="ED7" s="561">
        <v>0.0</v>
      </c>
      <c r="EE7" s="558">
        <f>SUM(EC7:ED7)</f>
        <v>100.0</v>
      </c>
      <c r="EF7" s="562">
        <f>SUM(EB7,EE7)</f>
        <v>200.0</v>
      </c>
      <c r="EG7" s="563"/>
      <c r="EH7" s="564"/>
      <c r="EI7" s="565">
        <v>10.0</v>
      </c>
      <c r="EJ7" s="566">
        <v>10.0</v>
      </c>
      <c r="EK7" s="567">
        <v>10.0</v>
      </c>
      <c r="EL7" s="568">
        <f>SUM(EI7:EK7)</f>
        <v>30.0</v>
      </c>
      <c r="EM7" s="569">
        <v>70.0</v>
      </c>
      <c r="EN7" s="570">
        <f>SUM(EL7,EM7)</f>
        <v>100.0</v>
      </c>
      <c r="EO7" s="571">
        <v>100.0</v>
      </c>
      <c r="EP7" s="572"/>
      <c r="EQ7" s="573"/>
      <c r="ER7" s="574">
        <f>SUM(EN7,EO7)</f>
        <v>200.0</v>
      </c>
      <c r="ES7" s="575"/>
      <c r="ET7" s="576"/>
      <c r="EU7" s="577">
        <v>10.0</v>
      </c>
      <c r="EV7" s="578">
        <v>10.0</v>
      </c>
      <c r="EW7" s="579">
        <v>10.0</v>
      </c>
      <c r="EX7" s="580">
        <f>SUM(EU7:EW7)</f>
        <v>30.0</v>
      </c>
      <c r="EY7" s="581">
        <v>70.0</v>
      </c>
      <c r="EZ7" s="582">
        <f>SUM(EX7,EY7)</f>
        <v>100.0</v>
      </c>
      <c r="FA7" s="583">
        <v>100.0</v>
      </c>
      <c r="FB7" s="584"/>
      <c r="FC7" s="585"/>
      <c r="FD7" s="586">
        <f>SUM(EZ7,FA7)</f>
        <v>200.0</v>
      </c>
      <c r="FE7" s="587"/>
      <c r="FF7" s="588"/>
      <c r="FG7" s="589">
        <v>30.0</v>
      </c>
      <c r="FH7" s="590">
        <v>30.0</v>
      </c>
      <c r="FI7" s="590">
        <v>40.0</v>
      </c>
      <c r="FJ7" s="591">
        <f t="shared" si="0" ref="FJ7:FJ12">SUM(FG7:FI7)</f>
        <v>100.0</v>
      </c>
      <c r="FK7" s="592"/>
      <c r="FL7" s="593"/>
      <c r="FM7" s="594"/>
      <c r="FN7" s="595"/>
      <c r="FO7" s="596"/>
      <c r="FP7" s="597"/>
      <c r="FQ7" s="598"/>
      <c r="FR7" s="598"/>
      <c r="FS7" s="598"/>
      <c r="FT7" s="599"/>
      <c r="FU7" s="600"/>
      <c r="FV7" s="601"/>
      <c r="FW7" s="602"/>
      <c r="FX7" s="603"/>
      <c r="FY7" s="604"/>
      <c r="FZ7" s="604"/>
      <c r="GA7" s="604"/>
      <c r="GB7" s="604"/>
      <c r="GC7" s="605"/>
      <c r="GD7" s="606"/>
      <c r="GE7" s="607"/>
      <c r="GF7" s="608"/>
      <c r="GG7" s="608"/>
      <c r="GH7" s="608"/>
      <c r="GI7" s="609"/>
      <c r="GJ7" s="124"/>
      <c r="GK7" s="124"/>
      <c r="GL7" s="610" t="str">
        <f>DU3</f>
        <v>Foundation Of Information Tech.</v>
      </c>
      <c r="GM7" s="610"/>
      <c r="GN7" s="610"/>
      <c r="GO7" s="610"/>
      <c r="GP7" s="610" t="str">
        <f>EI3</f>
        <v>G.I.A.I.-II</v>
      </c>
      <c r="GQ7" s="610"/>
      <c r="GR7" s="610"/>
      <c r="GS7" s="610"/>
      <c r="GT7" s="610" t="str">
        <f>EU3</f>
        <v>SOC.SER.PLAN</v>
      </c>
      <c r="GU7" s="610"/>
      <c r="GV7" s="610"/>
      <c r="GW7" s="610"/>
      <c r="GX7" s="610" t="str">
        <f>FG3</f>
        <v>Jeewan Kaushal</v>
      </c>
      <c r="GY7" s="610"/>
      <c r="GZ7" s="610"/>
      <c r="HA7" s="610"/>
    </row>
    <row r="8" spans="8:8" ht="18.0" hidden="1">
      <c r="C8" s="611">
        <v>0.0</v>
      </c>
      <c r="D8" s="612">
        <v>0.0</v>
      </c>
      <c r="E8" s="612">
        <v>0.0</v>
      </c>
      <c r="F8" s="612">
        <v>0.0</v>
      </c>
      <c r="G8" s="613"/>
      <c r="H8" s="612">
        <v>0.0</v>
      </c>
      <c r="I8" s="612">
        <v>0.0</v>
      </c>
      <c r="J8" s="612">
        <v>0.0</v>
      </c>
      <c r="K8" s="614">
        <v>0.0</v>
      </c>
      <c r="L8" s="615"/>
      <c r="M8" s="616"/>
      <c r="N8" s="617">
        <f t="shared" si="1" ref="N8">SUM(L8:M8)</f>
        <v>0.0</v>
      </c>
      <c r="O8" s="618">
        <v>0.0</v>
      </c>
      <c r="P8" s="619">
        <f>IF($P$7="NA",O8,IF($P$7&lt;=100,ROUNDUP(O8*$P$7/$O$7,0)))</f>
        <v>0.0</v>
      </c>
      <c r="Q8" s="620">
        <f>SUM(N8,O8)</f>
        <v>0.0</v>
      </c>
      <c r="R8" s="621" t="e">
        <f>SUM(#REF!,P8)</f>
        <v>#REF!</v>
      </c>
      <c r="S8" s="622">
        <v>0.0</v>
      </c>
      <c r="T8" s="623">
        <v>0.0</v>
      </c>
      <c r="U8" s="624" t="e">
        <f>IF($S$7="NA",#REF!+P8+T8,#REF!+P8+S8)</f>
        <v>#REF!</v>
      </c>
      <c r="V8" s="625" t="e">
        <f>IF(OR(U8="",$U$7=""),"",ROUNDUP(U8/$U$7*100,0))</f>
        <v>#REF!</v>
      </c>
      <c r="W8" s="625" t="e">
        <f>IF(AND(OR(L8="ab",L8="ml"),OR(M8="ab",M8="ml"),OR(#REF!="ab",#REF!="ml")),"AB",IF(AND(OR(L8="ab",L8="ml"),OR(M8="ab",M8="ml"),OR(O8="ab",O8="ml")),"AB",IF(AND(OR(L8="ab",L8="ml"),OR(O8="ab",O8="ml"),OR(#REF!="ab",#REF!="ml")),"AB",IF(AND(OR(O8="ab",O8="ml"),OR(M8="ab",M8="ml"),OR(#REF!="ab",#REF!="ml")),"AB",""))))</f>
        <v>#REF!</v>
      </c>
      <c r="X8" s="625" t="str">
        <f>IF(OR($G8="NSO",$G8="",O8=""),"",IF(OR(W8="AB",O8="ab"),"AB",IF(V8&gt;36,"P",IF(V8&gt;34,"G2",IF(V8&gt;31,"G1",IF(V8&gt;25,"S","F"))))))</f>
        <v/>
      </c>
      <c r="Y8" s="626" t="str">
        <f>IF(OR(X8="",X8=0,X8="S",X8="F",X8="AB"),X8,IF(V8&gt;=75,"D",IF(V8&gt;=60,"I",IF(V8&gt;=48,"II",IF(V8&gt;=36,"III",#REF!)))))</f>
        <v/>
      </c>
      <c r="Z8" s="627"/>
      <c r="AA8" s="628"/>
      <c r="AB8" s="629">
        <f t="shared" si="2" ref="AB8">SUM(Z8:AA8)</f>
        <v>0.0</v>
      </c>
      <c r="AC8" s="630">
        <v>0.0</v>
      </c>
      <c r="AD8" s="631">
        <f>IF($P$7="NA",AC8,IF($P$7&lt;=100,ROUNDUP(AC8*$P$7/$O$7,0)))</f>
        <v>0.0</v>
      </c>
      <c r="AE8" s="632">
        <f>SUM(AB8,AC8)</f>
        <v>0.0</v>
      </c>
      <c r="AF8" s="633" t="e">
        <f>SUM(#REF!,AD8)</f>
        <v>#REF!</v>
      </c>
      <c r="AG8" s="634">
        <v>0.0</v>
      </c>
      <c r="AH8" s="635">
        <v>0.0</v>
      </c>
      <c r="AI8" s="636" t="e">
        <f>IF($S$7="NA",#REF!+AD8+AH8,#REF!+AD8+AG8)</f>
        <v>#REF!</v>
      </c>
      <c r="AJ8" s="637" t="e">
        <f>IF(OR(AI8="",$U$7=""),"",ROUNDUP(AI8/$U$7*100,0))</f>
        <v>#REF!</v>
      </c>
      <c r="AK8" s="637" t="e">
        <f>IF(AND(OR(Z8="ab",Z8="ml"),OR(AA8="ab",AA8="ml"),OR(#REF!="ab",#REF!="ml")),"AB",IF(AND(OR(Z8="ab",Z8="ml"),OR(AA8="ab",AA8="ml"),OR(AC8="ab",AC8="ml")),"AB",IF(AND(OR(Z8="ab",Z8="ml"),OR(AC8="ab",AC8="ml"),OR(#REF!="ab",#REF!="ml")),"AB",IF(AND(OR(AC8="ab",AC8="ml"),OR(AA8="ab",AA8="ml"),OR(#REF!="ab",#REF!="ml")),"AB",""))))</f>
        <v>#REF!</v>
      </c>
      <c r="AL8" s="637" t="str">
        <f>IF(OR($G8="NSO",$G8="",AC8=""),"",IF(OR(AK8="AB",AC8="ab"),"AB",IF(AJ8&gt;36,"P",IF(AJ8&gt;34,"G2",IF(AJ8&gt;31,"G1",IF(AJ8&gt;25,"S","F"))))))</f>
        <v/>
      </c>
      <c r="AM8" s="638" t="str">
        <f>IF(OR(AL8="",AL8=0,AL8="S",AL8="F",AL8="AB"),AL8,IF(AJ8&gt;=75,"D",IF(AJ8&gt;=60,"I",IF(AJ8&gt;=48,"II",IF(AJ8&gt;=36,"III",#REF!)))))</f>
        <v/>
      </c>
      <c r="AN8" s="639"/>
      <c r="AO8" s="640"/>
      <c r="AP8" s="641"/>
      <c r="AQ8" s="642">
        <f>SUM(AO8:AP8)</f>
        <v>0.0</v>
      </c>
      <c r="AR8" s="643">
        <v>0.0</v>
      </c>
      <c r="AS8" s="644"/>
      <c r="AT8" s="645">
        <f>IF($P$7="NA",AR8,IF($P$7&lt;=100,ROUNDUP(AR8*$P$7/$O$7,0)))</f>
        <v>0.0</v>
      </c>
      <c r="AU8" s="646">
        <f>SUM(AQ8,AR8)</f>
        <v>0.0</v>
      </c>
      <c r="AV8" s="647" t="e">
        <f>SUM(#REF!,AT8)</f>
        <v>#REF!</v>
      </c>
      <c r="AW8" s="645"/>
      <c r="AX8" s="648">
        <v>0.0</v>
      </c>
      <c r="AY8" s="646">
        <v>0.0</v>
      </c>
      <c r="AZ8" s="649" t="e">
        <f>IF($S$7="NA",#REF!+AT8+AY8,#REF!+AT8+AX8)</f>
        <v>#REF!</v>
      </c>
      <c r="BA8" s="650" t="e">
        <f>IF(OR(AZ8="",$U$7=""),"",ROUNDUP(AZ8/$U$7*100,0))</f>
        <v>#REF!</v>
      </c>
      <c r="BB8" s="650" t="e">
        <f>IF(AND(OR(AO8="ab",AO8="ml"),OR(AP8="ab",AP8="ml"),OR(#REF!="ab",#REF!="ml")),"AB",IF(AND(OR(AO8="ab",AO8="ml"),OR(AP8="ab",AP8="ml"),OR(AR8="ab",AR8="ml")),"AB",IF(AND(OR(AO8="ab",AO8="ml"),OR(AR8="ab",AR8="ml"),OR(#REF!="ab",#REF!="ml")),"AB",IF(AND(OR(AR8="ab",AR8="ml"),OR(AP8="ab",AP8="ml"),OR(#REF!="ab",#REF!="ml")),"AB",""))))</f>
        <v>#REF!</v>
      </c>
      <c r="BC8" s="650" t="str">
        <f>IF(OR($G8="NSO",$G8="",AR8=""),"",IF(OR(BB8="AB",AR8="ab"),"AB",IF(BA8&gt;36,"P",IF(BA8&gt;34,"G2",IF(BA8&gt;31,"G1",IF(BA8&gt;25,"S","F"))))))</f>
        <v/>
      </c>
      <c r="BD8" s="651" t="str">
        <f>IF(OR(BC8="",BC8=0,BC8="S",BC8="F",BC8="AB"),BC8,IF(BA8&gt;=75,"D",IF(BA8&gt;=60,"I",IF(BA8&gt;=48,"II",IF(BA8&gt;=36,"III",#REF!)))))</f>
        <v/>
      </c>
      <c r="BE8" s="639"/>
      <c r="BF8" s="652"/>
      <c r="BG8" s="653"/>
      <c r="BH8" s="654">
        <f>SUM(BF8:BG8)</f>
        <v>0.0</v>
      </c>
      <c r="BI8" s="655">
        <v>0.0</v>
      </c>
      <c r="BJ8" s="656"/>
      <c r="BK8" s="657">
        <f>IF($P$7="NA",BI8,IF($P$7&lt;=100,ROUNDUP(BI8*$P$7/$O$7,0)))</f>
        <v>0.0</v>
      </c>
      <c r="BL8" s="658">
        <f>SUM(BH8,BI8)</f>
        <v>0.0</v>
      </c>
      <c r="BM8" s="659" t="e">
        <f>SUM(#REF!,BK8)</f>
        <v>#REF!</v>
      </c>
      <c r="BN8" s="657"/>
      <c r="BO8" s="660">
        <v>0.0</v>
      </c>
      <c r="BP8" s="658">
        <v>0.0</v>
      </c>
      <c r="BQ8" s="661" t="e">
        <f>IF($S$7="NA",#REF!+BK8+BP8,#REF!+BK8+BO8)</f>
        <v>#REF!</v>
      </c>
      <c r="BR8" s="662" t="e">
        <f>IF(OR(BQ8="",$U$7=""),"",ROUNDUP(BQ8/$U$7*100,0))</f>
        <v>#REF!</v>
      </c>
      <c r="BS8" s="662" t="e">
        <f>IF(AND(OR(BF8="ab",BF8="ml"),OR(BG8="ab",BG8="ml"),OR(#REF!="ab",#REF!="ml")),"AB",IF(AND(OR(BF8="ab",BF8="ml"),OR(BG8="ab",BG8="ml"),OR(BI8="ab",BI8="ml")),"AB",IF(AND(OR(BF8="ab",BF8="ml"),OR(BI8="ab",BI8="ml"),OR(#REF!="ab",#REF!="ml")),"AB",IF(AND(OR(BI8="ab",BI8="ml"),OR(BG8="ab",BG8="ml"),OR(#REF!="ab",#REF!="ml")),"AB",""))))</f>
        <v>#REF!</v>
      </c>
      <c r="BT8" s="662" t="str">
        <f>IF(OR($G8="NSO",$G8="",BI8=""),"",IF(OR(BS8="AB",BI8="ab"),"AB",IF(BR8&gt;36,"P",IF(BR8&gt;34,"G2",IF(BR8&gt;31,"G1",IF(BR8&gt;25,"S","F"))))))</f>
        <v/>
      </c>
      <c r="BU8" s="663" t="str">
        <f>IF(OR(BT8="",BT8=0,BT8="S",BT8="F",BT8="AB"),BT8,IF(BR8&gt;=75,"D",IF(BR8&gt;=60,"I",IF(BR8&gt;=48,"II",IF(BR8&gt;=36,"III",#REF!)))))</f>
        <v/>
      </c>
      <c r="BV8" s="639"/>
      <c r="BW8" s="664"/>
      <c r="BX8" s="665"/>
      <c r="BY8" s="666">
        <f>SUM(BW8:BX8)</f>
        <v>0.0</v>
      </c>
      <c r="BZ8" s="667">
        <v>0.0</v>
      </c>
      <c r="CA8" s="668"/>
      <c r="CB8" s="669">
        <f>IF($P$7="NA",BZ8,IF($P$7&lt;=100,ROUNDUP(BZ8*$P$7/$O$7,0)))</f>
        <v>0.0</v>
      </c>
      <c r="CC8" s="670">
        <f>SUM(BY8,BZ8)</f>
        <v>0.0</v>
      </c>
      <c r="CD8" s="671" t="e">
        <f>SUM(#REF!,CB8)</f>
        <v>#REF!</v>
      </c>
      <c r="CE8" s="669"/>
      <c r="CF8" s="672">
        <v>0.0</v>
      </c>
      <c r="CG8" s="670">
        <v>0.0</v>
      </c>
      <c r="CH8" s="673" t="e">
        <f>IF($S$7="NA",#REF!+CB8+CG8,#REF!+CB8+CF8)</f>
        <v>#REF!</v>
      </c>
      <c r="CI8" s="674" t="e">
        <f>IF(OR(CH8="",$U$7=""),"",ROUNDUP(CH8/$U$7*100,0))</f>
        <v>#REF!</v>
      </c>
      <c r="CJ8" s="674" t="e">
        <f>IF(AND(OR(BW8="ab",BW8="ml"),OR(BX8="ab",BX8="ml"),OR(#REF!="ab",#REF!="ml")),"AB",IF(AND(OR(BW8="ab",BW8="ml"),OR(BX8="ab",BX8="ml"),OR(BZ8="ab",BZ8="ml")),"AB",IF(AND(OR(BW8="ab",BW8="ml"),OR(BZ8="ab",BZ8="ml"),OR(#REF!="ab",#REF!="ml")),"AB",IF(AND(OR(BZ8="ab",BZ8="ml"),OR(BX8="ab",BX8="ml"),OR(#REF!="ab",#REF!="ml")),"AB",""))))</f>
        <v>#REF!</v>
      </c>
      <c r="CK8" s="674" t="str">
        <f>IF(OR($G8="NSO",$G8="",BZ8=""),"",IF(OR(CJ8="AB",BZ8="ab"),"AB",IF(CI8&gt;36,"P",IF(CI8&gt;34,"G2",IF(CI8&gt;31,"G1",IF(CI8&gt;25,"S","F"))))))</f>
        <v/>
      </c>
      <c r="CL8" s="675" t="str">
        <f>IF(OR(CK8="",CK8=0,CK8="S",CK8="F",CK8="AB"),CK8,IF(CI8&gt;=75,"D",IF(CI8&gt;=60,"I",IF(CI8&gt;=48,"II",IF(CI8&gt;=36,"III",#REF!)))))</f>
        <v/>
      </c>
      <c r="CM8" s="639"/>
      <c r="CN8" s="676"/>
      <c r="CO8" s="677"/>
      <c r="CP8" s="678">
        <f>SUM(CN8:CO8)</f>
        <v>0.0</v>
      </c>
      <c r="CQ8" s="679">
        <v>0.0</v>
      </c>
      <c r="CR8" s="680"/>
      <c r="CS8" s="681">
        <f>IF($P$7="NA",CQ8,IF($P$7&lt;=100,ROUNDUP(CQ8*$P$7/$O$7,0)))</f>
        <v>0.0</v>
      </c>
      <c r="CT8" s="682">
        <f>SUM(CP8,CQ8)</f>
        <v>0.0</v>
      </c>
      <c r="CU8" s="683" t="e">
        <f>SUM(#REF!,CS8)</f>
        <v>#REF!</v>
      </c>
      <c r="CV8" s="681"/>
      <c r="CW8" s="684">
        <v>0.0</v>
      </c>
      <c r="CX8" s="682">
        <v>0.0</v>
      </c>
      <c r="CY8" s="685" t="e">
        <f>IF($S$7="NA",#REF!+CS8+CX8,#REF!+CS8+CW8)</f>
        <v>#REF!</v>
      </c>
      <c r="CZ8" s="686" t="e">
        <f>IF(OR(CY8="",$U$7=""),"",ROUNDUP(CY8/$U$7*100,0))</f>
        <v>#REF!</v>
      </c>
      <c r="DA8" s="686" t="e">
        <f>IF(AND(OR(CN8="ab",CN8="ml"),OR(CO8="ab",CO8="ml"),OR(#REF!="ab",#REF!="ml")),"AB",IF(AND(OR(CN8="ab",CN8="ml"),OR(CO8="ab",CO8="ml"),OR(CQ8="ab",CQ8="ml")),"AB",IF(AND(OR(CN8="ab",CN8="ml"),OR(CQ8="ab",CQ8="ml"),OR(#REF!="ab",#REF!="ml")),"AB",IF(AND(OR(CQ8="ab",CQ8="ml"),OR(CO8="ab",CO8="ml"),OR(#REF!="ab",#REF!="ml")),"AB",""))))</f>
        <v>#REF!</v>
      </c>
      <c r="DB8" s="686" t="str">
        <f>IF(OR($G8="NSO",$G8="",CQ8=""),"",IF(OR(DA8="AB",CQ8="ab"),"AB",IF(CZ8&gt;36,"P",IF(CZ8&gt;34,"G2",IF(CZ8&gt;31,"G1",IF(CZ8&gt;25,"S","F"))))))</f>
        <v/>
      </c>
      <c r="DC8" s="687" t="str">
        <f>IF(OR(DB8="",DB8=0,DB8="S",DB8="F",DB8="AB"),DB8,IF(CZ8&gt;=75,"D",IF(CZ8&gt;=60,"I",IF(CZ8&gt;=48,"II",IF(CZ8&gt;=36,"III",#REF!)))))</f>
        <v/>
      </c>
      <c r="DD8" s="639"/>
      <c r="DE8" s="688"/>
      <c r="DF8" s="689"/>
      <c r="DG8" s="690">
        <f>SUM(DE8:DF8)</f>
        <v>0.0</v>
      </c>
      <c r="DH8" s="691">
        <v>0.0</v>
      </c>
      <c r="DI8" s="692"/>
      <c r="DJ8" s="693">
        <f>IF($P$7="NA",DH8,IF($P$7&lt;=100,ROUNDUP(DH8*$P$7/$O$7,0)))</f>
        <v>0.0</v>
      </c>
      <c r="DK8" s="694">
        <f>SUM(DG8,DH8)</f>
        <v>0.0</v>
      </c>
      <c r="DL8" s="695" t="e">
        <f>SUM(#REF!,DJ8)</f>
        <v>#REF!</v>
      </c>
      <c r="DM8" s="693"/>
      <c r="DN8" s="696">
        <v>0.0</v>
      </c>
      <c r="DO8" s="694">
        <v>0.0</v>
      </c>
      <c r="DP8" s="697" t="e">
        <f>IF($S$7="NA",#REF!+DJ8+DO8,#REF!+DJ8+DN8)</f>
        <v>#REF!</v>
      </c>
      <c r="DQ8" s="698" t="e">
        <f>IF(OR(DP8="",$U$7=""),"",ROUNDUP(DP8/$U$7*100,0))</f>
        <v>#REF!</v>
      </c>
      <c r="DR8" s="698" t="e">
        <f>IF(AND(OR(DE8="ab",DE8="ml"),OR(DF8="ab",DF8="ml"),OR(#REF!="ab",#REF!="ml")),"AB",IF(AND(OR(DE8="ab",DE8="ml"),OR(DF8="ab",DF8="ml"),OR(DH8="ab",DH8="ml")),"AB",IF(AND(OR(DE8="ab",DE8="ml"),OR(DH8="ab",DH8="ml"),OR(#REF!="ab",#REF!="ml")),"AB",IF(AND(OR(DH8="ab",DH8="ml"),OR(DF8="ab",DF8="ml"),OR(#REF!="ab",#REF!="ml")),"AB",""))))</f>
        <v>#REF!</v>
      </c>
      <c r="DS8" s="698" t="str">
        <f>IF(OR($G8="NSO",$G8="",DH8=""),"",IF(OR(DR8="AB",DH8="ab"),"AB",IF(DQ8&gt;36,"P",IF(DQ8&gt;34,"G2",IF(DQ8&gt;31,"G1",IF(DQ8&gt;25,"S","F"))))))</f>
        <v/>
      </c>
      <c r="DT8" s="699" t="str">
        <f>IF(OR(DS8="",DS8=0,DS8="S",DS8="F",DS8="AB"),DS8,IF(DQ8&gt;=75,"D",IF(DQ8&gt;=60,"I",IF(DQ8&gt;=48,"II",IF(DQ8&gt;=36,"III",#REF!)))))</f>
        <v/>
      </c>
      <c r="DU8" s="700"/>
      <c r="DV8" s="701"/>
      <c r="DW8" s="702">
        <f>SUM(DU8:DV8)</f>
        <v>0.0</v>
      </c>
      <c r="DX8" s="703">
        <v>0.0</v>
      </c>
      <c r="DY8" s="704"/>
      <c r="DZ8" s="705">
        <f>IF($P$7="NA",DX8,IF($P$7&lt;=100,ROUNDUP(DX8*$P$7/$O$7,0)))</f>
        <v>0.0</v>
      </c>
      <c r="EA8" s="706">
        <f>SUM(DW8,DX8)</f>
        <v>0.0</v>
      </c>
      <c r="EB8" s="707" t="e">
        <f>SUM(#REF!,DZ8)</f>
        <v>#REF!</v>
      </c>
      <c r="EC8" s="705"/>
      <c r="ED8" s="708">
        <v>0.0</v>
      </c>
      <c r="EE8" s="706">
        <v>0.0</v>
      </c>
      <c r="EF8" s="709" t="e">
        <f>IF($S$7="NA",#REF!+DZ8+EE8,#REF!+DZ8+ED8)</f>
        <v>#REF!</v>
      </c>
      <c r="EG8" s="710" t="e">
        <f>IF(OR(EF8="",$U$7=""),"",ROUNDUP(EF8/$U$7*100,0))</f>
        <v>#REF!</v>
      </c>
      <c r="EH8" s="711" t="e">
        <f>IF(OR(EG8="",$G8="",$G8="ab",$G8="ml"),"",IF(EG8&gt;80,"A",IF(EG8&gt;60,"B",IF(EG8&gt;40,"C",IF(EG8=0,0,"D")))))</f>
        <v>#REF!</v>
      </c>
      <c r="EI8" s="712"/>
      <c r="EJ8" s="713"/>
      <c r="EK8" s="714">
        <f t="shared" si="3" ref="EK8">SUM(EI8:EJ8)</f>
        <v>0.0</v>
      </c>
      <c r="EL8" s="715">
        <v>0.0</v>
      </c>
      <c r="EM8" s="716">
        <f>IF($P$7="NA",EL8,IF($P$7&lt;=100,ROUNDUP(EL8*$P$7/$O$7,0)))</f>
        <v>0.0</v>
      </c>
      <c r="EN8" s="717">
        <f>SUM(EK8,EL8)</f>
        <v>0.0</v>
      </c>
      <c r="EO8" s="718" t="e">
        <f>SUM(#REF!,EM8)</f>
        <v>#REF!</v>
      </c>
      <c r="EP8" s="719">
        <v>0.0</v>
      </c>
      <c r="EQ8" s="720">
        <v>0.0</v>
      </c>
      <c r="ER8" s="721" t="e">
        <f>IF($S$7="NA",#REF!+EM8+EQ8,#REF!+EM8+EP8)</f>
        <v>#REF!</v>
      </c>
      <c r="ES8" s="722" t="e">
        <f>IF(OR(ER8="",$U$7=""),"",ROUNDUP(ER8/$U$7*100,0))</f>
        <v>#REF!</v>
      </c>
      <c r="ET8" s="723" t="e">
        <f>IF(OR(ES8="",$G8="",$G8="ab",$G8="ml"),"",IF(ES8&gt;80,"A",IF(ES8&gt;60,"B",IF(ES8&gt;40,"C",IF(ES8=0,0,"D")))))</f>
        <v>#REF!</v>
      </c>
      <c r="EU8" s="724"/>
      <c r="EV8" s="725"/>
      <c r="EW8" s="726">
        <f t="shared" si="4" ref="EW8:EW14">SUM(EU8:EV8)</f>
        <v>0.0</v>
      </c>
      <c r="EX8" s="727">
        <v>0.0</v>
      </c>
      <c r="EY8" s="728">
        <f>IF($P$7="NA",EX8,IF($P$7&lt;=100,ROUNDUP(EX8*$P$7/$O$7,0)))</f>
        <v>0.0</v>
      </c>
      <c r="EZ8" s="729">
        <f>SUM(EW8,EX8)</f>
        <v>0.0</v>
      </c>
      <c r="FA8" s="730" t="e">
        <f>SUM(#REF!,EY8)</f>
        <v>#REF!</v>
      </c>
      <c r="FB8" s="731">
        <v>0.0</v>
      </c>
      <c r="FC8" s="732">
        <v>0.0</v>
      </c>
      <c r="FD8" s="733" t="e">
        <f>IF($S$7="NA",#REF!+EY8+FC8,#REF!+EY8+FB8)</f>
        <v>#REF!</v>
      </c>
      <c r="FE8" s="734" t="e">
        <f>IF(OR(FD8="",$U$7=""),"",ROUNDUP(FD8/$U$7*100,0))</f>
        <v>#REF!</v>
      </c>
      <c r="FF8" s="735" t="e">
        <f>IF(OR(FE8="",$G8="",$G8="ab",$G8="ml"),"",IF(FE8&gt;80,"A",IF(FE8&gt;60,"B",IF(FE8&gt;40,"C",IF(FE8=0,0,"D")))))</f>
        <v>#REF!</v>
      </c>
      <c r="FG8" s="736">
        <v>0.0</v>
      </c>
      <c r="FH8" s="737">
        <v>0.0</v>
      </c>
      <c r="FI8" s="737">
        <v>0.0</v>
      </c>
      <c r="FJ8" s="738">
        <f t="shared" si="0"/>
        <v>0.0</v>
      </c>
      <c r="FK8" s="739"/>
      <c r="FL8" s="740">
        <v>0.0</v>
      </c>
      <c r="FM8" s="741">
        <v>0.0</v>
      </c>
      <c r="FN8" s="742">
        <v>0.0</v>
      </c>
      <c r="FO8" s="743">
        <v>0.0</v>
      </c>
      <c r="FP8" s="744">
        <v>0.0</v>
      </c>
      <c r="FQ8" s="745">
        <v>0.0</v>
      </c>
      <c r="FR8" s="745">
        <v>0.0</v>
      </c>
      <c r="FS8" s="746" t="str">
        <f>IF(AND(FR8&gt;=60,FT8="Pass"),"First",IF(AND(FR8&gt;=60,FT8="Pass With G"),"First",IF(AND(FR8&gt;=48,FT8="Pass"),"Second;",IF(AND(FR8&gt;=48,FT8="Pass With G"),"Second",IF(OR(FT8="Pass",FT8="Pass With G"),"Third",FT8)))))</f>
        <v/>
      </c>
      <c r="FT8" s="747" t="str">
        <f>IF($G8="NSO","NSO",IF(OR($G8="",$G8=0,O8="",AC8="",AR8="",BI8="",BZ8="",CQ8=""),"",IF(OR(GE8&gt;0,(GF8+GG8+GH8)&gt;2),"FAIL",IF(OR(GF8&gt;0,GG8&gt;1),"SUPP.",IF(AND(GG8&gt;0,GH8&gt;0),"SUPP.",IF((GG8+GH8),"PASS With G","PASS"))))))</f>
        <v/>
      </c>
      <c r="FU8" s="748"/>
      <c r="FV8" s="749">
        <v>0.0</v>
      </c>
      <c r="FW8" s="750">
        <f>IF(FR8&gt;81,"Excellent",IF(FR8&gt;60,"Verry Good",IF(FR8&gt;48,"Good",IF(FR8&gt;36,"Average",IF(FR8=0,0,"Need Improvement")))))</f>
        <v>0.0</v>
      </c>
      <c r="FX8" s="751" t="str">
        <f>Y8</f>
        <v/>
      </c>
      <c r="FY8" s="752" t="str">
        <f>AM8</f>
        <v/>
      </c>
      <c r="FZ8" s="752" t="str">
        <f>BD8</f>
        <v/>
      </c>
      <c r="GA8" s="752" t="str">
        <f>BU8</f>
        <v/>
      </c>
      <c r="GB8" s="752" t="str">
        <f>CL8</f>
        <v/>
      </c>
      <c r="GC8" s="752" t="str">
        <f>DC8</f>
        <v/>
      </c>
      <c r="GD8" s="753"/>
      <c r="GE8" s="754">
        <f>COUNTIF(FX8:GC8,"F")+COUNTIF(FX8:GC8,"AB")</f>
        <v>0.0</v>
      </c>
      <c r="GF8" s="755">
        <f>COUNTIF(FX8:GC8,"S")</f>
        <v>0.0</v>
      </c>
      <c r="GG8" s="755">
        <f>COUNTIF(FX8:GC8,"G1")</f>
        <v>0.0</v>
      </c>
      <c r="GH8" s="755">
        <f>COUNTIF(FX8:GC8,"G2")</f>
        <v>0.0</v>
      </c>
      <c r="GI8" s="753"/>
      <c r="GJ8" s="124"/>
      <c r="GK8" s="124"/>
    </row>
    <row r="9" spans="8:8" ht="38.25" customHeight="1">
      <c r="A9" s="23">
        <f>G9</f>
        <v>1101.0</v>
      </c>
      <c r="B9" s="756">
        <v>1.0</v>
      </c>
      <c r="C9" s="757">
        <v>1.0</v>
      </c>
      <c r="D9" s="710">
        <f>IF(E9&gt;0,$G$4,0)</f>
        <v>11.0</v>
      </c>
      <c r="E9" s="758">
        <v>793.0</v>
      </c>
      <c r="F9" s="759" t="s">
        <v>191</v>
      </c>
      <c r="G9" s="758">
        <v>1101.0</v>
      </c>
      <c r="H9" s="758" t="s">
        <v>129</v>
      </c>
      <c r="I9" s="758" t="s">
        <v>130</v>
      </c>
      <c r="J9" s="758" t="s">
        <v>131</v>
      </c>
      <c r="K9" s="760">
        <v>38555.0</v>
      </c>
      <c r="L9" s="761">
        <v>8.0</v>
      </c>
      <c r="M9" s="762">
        <v>10.0</v>
      </c>
      <c r="N9" s="763">
        <v>5.0</v>
      </c>
      <c r="O9" s="764">
        <f>SUM(L9:N9)</f>
        <v>23.0</v>
      </c>
      <c r="P9" s="765">
        <v>10.0</v>
      </c>
      <c r="Q9" s="766">
        <f>SUM(O9:P9)</f>
        <v>33.0</v>
      </c>
      <c r="R9" s="767">
        <v>40.0</v>
      </c>
      <c r="S9" s="768"/>
      <c r="T9" s="769"/>
      <c r="U9" s="770">
        <f>SUM(Q9,R9)</f>
        <v>73.0</v>
      </c>
      <c r="V9" s="771">
        <f>IF(OR(U9="",U$7=""),"",U9/U$7*100)</f>
        <v>36.5</v>
      </c>
      <c r="W9" s="625" t="str">
        <f t="shared" si="5" ref="W9:W14">IF(R9="AB","AB",IF(AND(OR(L9="ab",L9="ml"),OR(M9="ab",M9="ml"),OR(O9="ab",O9="ml")),"AB",IF(AND(OR(L9="ab",L9="ml"),OR(O9="ab",O9="ml")),"AB","")))</f>
        <v/>
      </c>
      <c r="X9" s="625" t="str">
        <f>IF(OR($G9="NSO",$G9="",R9=""),"",IF(OR(W9="AB",R9="ab"),"AB",IF(AND(V9&gt;=36,R9&gt;=20),"P",IF(AND(V9&gt;=34,R9=20,COUNTIF(L9:T9,"ML")=0),"G2",IF(AND(V9&gt;31,R9&gt;20,COUNTIF(L9:T9,"ML")=0),"G1",IF(AND(V9&gt;25,R9&gt;20),"S","F"))))))</f>
        <v>P</v>
      </c>
      <c r="Y9" s="772" t="str">
        <f t="shared" si="6" ref="Y9:Y14">IF(OR(X9="",X9=0,X9="S",X9="F",X9="AB"),X9,IF(V9&gt;=75,"D",IF(V9&gt;=60,"I",IF(V9&gt;=48,"II",IF(V9&gt;=36,"III",X9)))))</f>
        <v>III</v>
      </c>
      <c r="Z9" s="773">
        <v>2.0</v>
      </c>
      <c r="AA9" s="774">
        <v>10.0</v>
      </c>
      <c r="AB9" s="775">
        <v>5.0</v>
      </c>
      <c r="AC9" s="776">
        <f>SUM(Z9:AB9)</f>
        <v>17.0</v>
      </c>
      <c r="AD9" s="777">
        <v>40.0</v>
      </c>
      <c r="AE9" s="778">
        <f>SUM(AC9:AD9)</f>
        <v>57.0</v>
      </c>
      <c r="AF9" s="779">
        <v>40.0</v>
      </c>
      <c r="AG9" s="780"/>
      <c r="AH9" s="781"/>
      <c r="AI9" s="782">
        <f>SUM(AE9,AF9)</f>
        <v>97.0</v>
      </c>
      <c r="AJ9" s="783">
        <f>IF(OR(AI9="",AI$7=""),"",AI9/AI$7*100)</f>
        <v>48.5</v>
      </c>
      <c r="AK9" s="637" t="str">
        <f>IF(AF9="AB","AB",IF(AND(OR(Z9="ab",Z9="ml"),OR(AA9="ab",AA9="ml"),OR(AC9="ab",AC9="ml")),"AB",IF(AND(OR(Z9="ab",Z9="ml"),OR(AC9="ab",AC9="ml")),"AB","")))</f>
        <v/>
      </c>
      <c r="AL9" s="637" t="str">
        <f>IF(OR($G9="NSO",$G9="",AF9=""),"",IF(OR(AK9="AB",AF9="ab"),"AB",IF(AND(AJ9&gt;=36,AF9&gt;=20),"P",IF(AND(AJ9&gt;=34,AF9=20,COUNTIF(Z9:AH9,"ML")=0),"G2",IF(AND(AJ9&gt;31,AF9&gt;20,COUNTIF(Z9:AH9,"ML")=0),"G1",IF(AND(AJ9&gt;25,AF9&gt;20),"S","F"))))))</f>
        <v>P</v>
      </c>
      <c r="AM9" s="784" t="str">
        <f>IF(OR(AL9="",AL9=0,AL9="S",AL9="F",AL9="AB"),AL9,IF(AJ9&gt;=75,"D",IF(AJ9&gt;=60,"I",IF(AJ9&gt;=48,"II",IF(AJ9&gt;=36,"III",AL9)))))</f>
        <v>II</v>
      </c>
      <c r="AN9" s="785">
        <v>1.0</v>
      </c>
      <c r="AO9" s="786">
        <v>10.0</v>
      </c>
      <c r="AP9" s="787">
        <v>10.0</v>
      </c>
      <c r="AQ9" s="787">
        <v>10.0</v>
      </c>
      <c r="AR9" s="643">
        <f>SUM(AO9:AQ9)</f>
        <v>30.0</v>
      </c>
      <c r="AS9" s="788">
        <v>35.0</v>
      </c>
      <c r="AT9" s="789">
        <v>25.0</v>
      </c>
      <c r="AU9" s="790">
        <f>SUM(AS9:AT9)</f>
        <v>60.0</v>
      </c>
      <c r="AV9" s="791">
        <f>SUM(AU9,AR9)</f>
        <v>90.0</v>
      </c>
      <c r="AW9" s="792">
        <v>100.0</v>
      </c>
      <c r="AX9" s="793">
        <v>0.0</v>
      </c>
      <c r="AY9" s="794">
        <f>SUM(AW9:AX9)</f>
        <v>100.0</v>
      </c>
      <c r="AZ9" s="795">
        <f>SUM(AQ9,AU9,AY9)</f>
        <v>170.0</v>
      </c>
      <c r="BA9" s="796">
        <f>IF(OR(AZ9="",AZ$7=""),"",AZ9/AZ$7*100)</f>
        <v>85.0</v>
      </c>
      <c r="BB9" s="650" t="str">
        <f>IF(AV9="AB","AB",IF(AND(OR(AO9="ab",AO9="ml"),OR(AP9="ab",AP9="ml"),OR(AR9="ab",AR9="ml")),"AB",IF(AND(OR(AO9="ab",AO9="ml"),OR(AR9="ab",AR9="ml")),"AB","")))</f>
        <v/>
      </c>
      <c r="BC9" s="650" t="str">
        <f>IF(OR($G9="NSO",$G9="",AW9="",AO$3=""),"",IF(OR(BB9="AB",AW9="ab"),"AB",IF(AND(BA9&gt;=36,AW9&gt;=20%*AW$7,AX9&gt;=20%*AX7),"P",IF(AND(BA9&gt;=34,AW9&gt;=20%*AW7,AX9&gt;=20%*AX7,COUNTIF(AQ9:AX9,"ML")=0),"G2",IF(AND(BA9&gt;31,AW9&gt;=20%*AW7,AX9&gt;=20%*AX7,COUNTIF(AQ9:AX9,"ML")=0),"G1",IF(AND(BA9&gt;25,AW9&gt;20),"S","F"))))))</f>
        <v>P</v>
      </c>
      <c r="BD9" s="797" t="str">
        <f>IF(OR(BC9="",BC9=0,BC9="S",BC9="F",BC9="AB"),BC9,IF(BA9&gt;=75,"D",IF(BA9&gt;=60,"I",IF(BA9&gt;=48,"II",IF(BA9&gt;=36,"III",BC9)))))</f>
        <v>D</v>
      </c>
      <c r="BE9" s="785">
        <v>2.0</v>
      </c>
      <c r="BF9" s="798">
        <v>10.0</v>
      </c>
      <c r="BG9" s="799">
        <v>10.0</v>
      </c>
      <c r="BH9" s="800">
        <v>10.0</v>
      </c>
      <c r="BI9" s="655">
        <f>SUM(BF9:BH9)</f>
        <v>30.0</v>
      </c>
      <c r="BJ9" s="801">
        <v>70.0</v>
      </c>
      <c r="BK9" s="802">
        <v>0.0</v>
      </c>
      <c r="BL9" s="803">
        <f>SUM(BJ9:BK9)</f>
        <v>70.0</v>
      </c>
      <c r="BM9" s="804">
        <f>SUM(BL9,BI9)</f>
        <v>100.0</v>
      </c>
      <c r="BN9" s="805">
        <v>100.0</v>
      </c>
      <c r="BO9" s="806">
        <v>0.0</v>
      </c>
      <c r="BP9" s="807">
        <f>SUM(BN9:BO9)</f>
        <v>100.0</v>
      </c>
      <c r="BQ9" s="808">
        <f>SUM(BH9,BL9,BP9)</f>
        <v>180.0</v>
      </c>
      <c r="BR9" s="662">
        <f>IF(OR(BQ9="",BQ$7=""),"",BQ9/BQ$7*100)</f>
        <v>90.0</v>
      </c>
      <c r="BS9" s="662" t="str">
        <f>IF(BM9="AB","AB",IF(AND(OR(BF9="ab",BF9="ml"),OR(BG9="ab",BG9="ml"),OR(BI9="ab",BI9="ml")),"AB",IF(AND(OR(BF9="ab",BF9="ml"),OR(BI9="ab",BI9="ml")),"AB","")))</f>
        <v/>
      </c>
      <c r="BT9" s="662" t="str">
        <f>IF(OR($G9="NSO",$G9="",BN9="",BF$3=""),"",IF(OR(BS9="AB",BN9="ab"),"AB",IF(AND(BR9&gt;=36,BN9&gt;=20%*BN$7,BO9&gt;=20%*BO7),"P",IF(AND(BR9&gt;=34,BN9&gt;=20%*BN7,BO9&gt;=20%*BO7,COUNTIF(BH9:BO9,"ML")=0),"G2",IF(AND(BR9&gt;31,BN9&gt;=20%*BN7,BO9&gt;=20%*BO7,COUNTIF(BH9:BO9,"ML")=0),"G1",IF(AND(BR9&gt;25,BN9&gt;20),"S","F"))))))</f>
        <v>P</v>
      </c>
      <c r="BU9" s="809" t="str">
        <f>IF(OR(BT9="",BT9=0,BT9="S",BT9="F",BT9="AB"),BT9,IF(BR9&gt;=75,"D",IF(BR9&gt;=60,"I",IF(BR9&gt;=48,"II",IF(BR9&gt;=36,"III",BT9)))))</f>
        <v>D</v>
      </c>
      <c r="BV9" s="785">
        <v>3.0</v>
      </c>
      <c r="BW9" s="810">
        <v>10.0</v>
      </c>
      <c r="BX9" s="811">
        <v>10.0</v>
      </c>
      <c r="BY9" s="812">
        <v>10.0</v>
      </c>
      <c r="BZ9" s="667">
        <f>SUM(BW9:BY9)</f>
        <v>30.0</v>
      </c>
      <c r="CA9" s="813">
        <v>70.0</v>
      </c>
      <c r="CB9" s="814">
        <v>0.0</v>
      </c>
      <c r="CC9" s="815">
        <f>SUM(CA9:CB9)</f>
        <v>70.0</v>
      </c>
      <c r="CD9" s="816">
        <f>SUM(CC9,BZ9)</f>
        <v>100.0</v>
      </c>
      <c r="CE9" s="817">
        <v>100.0</v>
      </c>
      <c r="CF9" s="818">
        <v>0.0</v>
      </c>
      <c r="CG9" s="819">
        <f>SUM(CE9:CF9)</f>
        <v>100.0</v>
      </c>
      <c r="CH9" s="820">
        <f>SUM(BY9,CC9,CG9)</f>
        <v>180.0</v>
      </c>
      <c r="CI9" s="821">
        <f>IF(OR(CH$7=0,0),"",CH9/CH$7*100)</f>
        <v>90.0</v>
      </c>
      <c r="CJ9" s="674" t="str">
        <f>IF(CD9="AB","AB",IF(AND(OR(BW9="ab",BW9="ml"),OR(BX9="ab",BX9="ml"),OR(BZ9="ab",BZ9="ml")),"AB",IF(AND(OR(BW9="ab",BW9="ml"),OR(BZ9="ab",BZ9="ml")),"AB","")))</f>
        <v/>
      </c>
      <c r="CK9" s="674" t="str">
        <f>IF(OR($G9="NSO",$G9="",CE9="",BW$3=""),"",IF(OR(CJ9="AB",CE9="ab"),"AB",IF(AND(CI9&gt;=36,CE9&gt;=20%*CE$7,CF9&gt;=20%*CF7),"P",IF(AND(CI9&gt;=34,CE9&gt;=20%*CE7,CF9&gt;=20%*CF7,COUNTIF(BY9:CF9,"ML")=0),"G2",IF(AND(CI9&gt;31,CE9&gt;=20%*CE7,CF9&gt;=20%*CF7,COUNTIF(BY9:CF9,"ML")=0),"G1",IF(AND(CI9&gt;25,CE9&gt;20),"S","F"))))))</f>
        <v>P</v>
      </c>
      <c r="CL9" s="822" t="str">
        <f>IF(OR(CK9="",CK9=0,CK9="S",CK9="F",CK9="AB"),CK9,IF(CI9&gt;=75,"D",IF(CI9&gt;=60,"I",IF(CI9&gt;=48,"II",IF(CI9&gt;=36,"III",CK9)))))</f>
        <v>D</v>
      </c>
      <c r="CM9" s="785"/>
      <c r="CN9" s="823">
        <v>0.0</v>
      </c>
      <c r="CO9" s="824">
        <v>0.0</v>
      </c>
      <c r="CP9" s="825">
        <v>0.0</v>
      </c>
      <c r="CQ9" s="679">
        <f>SUM(CN9:CP9)</f>
        <v>0.0</v>
      </c>
      <c r="CR9" s="826">
        <v>0.0</v>
      </c>
      <c r="CS9" s="827">
        <v>0.0</v>
      </c>
      <c r="CT9" s="828">
        <f>SUM(CR9:CS9)</f>
        <v>0.0</v>
      </c>
      <c r="CU9" s="829">
        <f>SUM(CT9,CQ9)</f>
        <v>0.0</v>
      </c>
      <c r="CV9" s="830">
        <v>0.0</v>
      </c>
      <c r="CW9" s="831">
        <v>0.0</v>
      </c>
      <c r="CX9" s="832">
        <f>SUM(CV9:CW9)</f>
        <v>0.0</v>
      </c>
      <c r="CY9" s="833">
        <f>SUM(CP9,CT9,CX9)</f>
        <v>0.0</v>
      </c>
      <c r="CZ9" s="686">
        <f>IF(OR(CY$7=0,0),"",CY9/CY$7*100)</f>
        <v>0.0</v>
      </c>
      <c r="DA9" s="686" t="str">
        <f>IF(CU9="AB","AB",IF(AND(OR(CN9="ab",CN9="ml"),OR(CO9="ab",CO9="ml"),OR(CQ9="ab",CQ9="ml")),"AB",IF(AND(OR(CN9="ab",CN9="ml"),OR(CQ9="ab",CQ9="ml")),"AB","")))</f>
        <v/>
      </c>
      <c r="DB9" s="686" t="str">
        <f>IF(OR($G9="NSO",$G9="",CV9="",CN$3=""),"",IF(OR(DA9="AB",CV9="ab"),"AB",IF(AND(CZ9&gt;=36,CV9&gt;=20%*CV$7,CW9&gt;=20%*CW7),"P",IF(AND(CZ9&gt;=34,CV9&gt;=20%*CV7,CW9&gt;=20%*CW7,COUNTIF(CP9:CW9,"ML")=0),"G2",IF(AND(CZ9&gt;31,CV9&gt;=20%*CV7,CW9&gt;=20%*CW7,COUNTIF(CP9:CW9,"ML")=0),"G1",IF(AND(CZ9&gt;25,CV9&gt;20),"S","F"))))))</f>
        <v>F</v>
      </c>
      <c r="DC9" s="834" t="str">
        <f>IF(OR(DB9="",DB9=0,DB9="S",DB9="F",DB9="AB"),DB9,IF(CZ9&gt;=75,"D",IF(CZ9&gt;=60,"I",IF(CZ9&gt;=48,"II",IF(CZ9&gt;=36,"III",DB9)))))</f>
        <v>F</v>
      </c>
      <c r="DD9" s="785"/>
      <c r="DE9" s="835">
        <v>0.0</v>
      </c>
      <c r="DF9" s="836">
        <v>0.0</v>
      </c>
      <c r="DG9" s="837">
        <v>0.0</v>
      </c>
      <c r="DH9" s="691">
        <f>SUM(DE9:DG9)</f>
        <v>0.0</v>
      </c>
      <c r="DI9" s="838">
        <v>0.0</v>
      </c>
      <c r="DJ9" s="839">
        <v>0.0</v>
      </c>
      <c r="DK9" s="840">
        <f>SUM(DI9:DJ9)</f>
        <v>0.0</v>
      </c>
      <c r="DL9" s="841">
        <f>SUM(DK9,DH9)</f>
        <v>0.0</v>
      </c>
      <c r="DM9" s="842">
        <v>0.0</v>
      </c>
      <c r="DN9" s="843">
        <v>0.0</v>
      </c>
      <c r="DO9" s="844">
        <f>SUM(DM9:DN9)</f>
        <v>0.0</v>
      </c>
      <c r="DP9" s="845">
        <f>SUM(DG9,DK9,DO9)</f>
        <v>0.0</v>
      </c>
      <c r="DQ9" s="698">
        <f>IF(OR(DP$7=0,0),"",DP9/DP$7*100)</f>
        <v>0.0</v>
      </c>
      <c r="DR9" s="698" t="str">
        <f>IF(DL9="AB","AB",IF(AND(OR(DE9="ab",DE9="ml"),OR(DF9="ab",DF9="ml"),OR(DH9="ab",DH9="ml")),"AB",IF(AND(OR(DE9="ab",DE9="ml"),OR(DH9="ab",DH9="ml")),"AB","")))</f>
        <v/>
      </c>
      <c r="DS9" s="698" t="str">
        <f>IF(OR($G9="NSO",$G9="",DM9="",DE$3=""),"",IF(OR(DR9="AB",DM9="ab"),"AB",IF(AND(DQ9&gt;=36,DM9&gt;=20%*DM$7,DN9&gt;=20%*DN7),"P",IF(AND(DQ9&gt;=34,DM9&gt;=20%*DM7,DN9&gt;=20%*DN7,COUNTIF(DG9:DN9,"ML")=0),"G2",IF(AND(DQ9&gt;31,DM9&gt;=20%*DM7,DN9&gt;=20%*DN7,COUNTIF(DG9:DN9,"ML")=0),"G1",IF(AND(DQ9&gt;25,DM9&gt;20),"S","F"))))))</f>
        <v/>
      </c>
      <c r="DT9" s="846" t="str">
        <f>IF(OR(DS9="",DS9=0,DS9="S",DS9="F",DS9="AB"),DS9,IF(DQ9&gt;=75,"D",IF(DQ9&gt;=60,"I",IF(DQ9&gt;=48,"II",IF(DQ9&gt;=36,"III",DS9)))))</f>
        <v/>
      </c>
      <c r="DU9" s="847">
        <v>10.0</v>
      </c>
      <c r="DV9" s="848">
        <v>10.0</v>
      </c>
      <c r="DW9" s="849">
        <v>10.0</v>
      </c>
      <c r="DX9" s="703">
        <f>SUM(DU9:DW9)</f>
        <v>30.0</v>
      </c>
      <c r="DY9" s="850">
        <v>70.0</v>
      </c>
      <c r="DZ9" s="851">
        <v>0.0</v>
      </c>
      <c r="EA9" s="852">
        <f>SUM(DY9:DZ9)</f>
        <v>70.0</v>
      </c>
      <c r="EB9" s="853">
        <f>SUM(EA9,DX9)</f>
        <v>100.0</v>
      </c>
      <c r="EC9" s="854">
        <v>100.0</v>
      </c>
      <c r="ED9" s="855">
        <v>0.0</v>
      </c>
      <c r="EE9" s="856">
        <f>SUM(EC9:ED9)</f>
        <v>100.0</v>
      </c>
      <c r="EF9" s="857">
        <f>SUM(DW9,EA9,EE9)</f>
        <v>180.0</v>
      </c>
      <c r="EG9" s="858">
        <f>IF(OR(EF9="",EF$7=""),"",EF9/EF$7*100)</f>
        <v>90.0</v>
      </c>
      <c r="EH9" s="859" t="str">
        <f>IF(OR(G9="",G9="tc",G9="NSO"),"",IF(EG9&gt;=80,"A",IF(EG9&gt;=60,"B",IF(EG9&gt;=40,"C",IF(EG9&gt;=36,"D",0)))))</f>
        <v>A</v>
      </c>
      <c r="EI9" s="860">
        <v>2.0</v>
      </c>
      <c r="EJ9" s="861">
        <v>10.0</v>
      </c>
      <c r="EK9" s="862">
        <v>2.0</v>
      </c>
      <c r="EL9" s="863">
        <f>SUM(EI9:EK9)</f>
        <v>14.0</v>
      </c>
      <c r="EM9" s="864">
        <v>40.0</v>
      </c>
      <c r="EN9" s="865">
        <f>SUM(EL9:EM9)</f>
        <v>54.0</v>
      </c>
      <c r="EO9" s="866">
        <v>40.0</v>
      </c>
      <c r="EP9" s="867"/>
      <c r="EQ9" s="868"/>
      <c r="ER9" s="869">
        <f>SUM(EN9,EO9)</f>
        <v>94.0</v>
      </c>
      <c r="ES9" s="870">
        <f>IF(OR(ER9="",ER$7=""),"",ER9/ER$7*100)</f>
        <v>47.0</v>
      </c>
      <c r="ET9" s="871" t="str">
        <f>IF(OR(G9="",G9="tc",G9="NSO"),"",IF(ES9&gt;=80,"A",IF(ES9&gt;=60,"B",IF(ES9&gt;=40,"C",IF(ES9&gt;=36,"D",0)))))</f>
        <v>C</v>
      </c>
      <c r="EU9" s="872">
        <v>2.0</v>
      </c>
      <c r="EV9" s="873">
        <v>10.0</v>
      </c>
      <c r="EW9" s="874">
        <f t="shared" si="4"/>
        <v>12.0</v>
      </c>
      <c r="EX9" s="875">
        <f>SUM(EU9:EW9)</f>
        <v>24.0</v>
      </c>
      <c r="EY9" s="876">
        <v>65.0</v>
      </c>
      <c r="EZ9" s="877">
        <f>SUM(EX9:EY9)</f>
        <v>89.0</v>
      </c>
      <c r="FA9" s="878">
        <v>40.0</v>
      </c>
      <c r="FB9" s="879"/>
      <c r="FC9" s="880"/>
      <c r="FD9" s="881">
        <f>SUM(EZ9,FA9)</f>
        <v>129.0</v>
      </c>
      <c r="FE9" s="882">
        <f>IF(OR(FD9="",FD$7=""),"",FD9/FD$7*100)</f>
        <v>64.5</v>
      </c>
      <c r="FF9" s="883" t="str">
        <f>IF(OR(G9="",G9="tc",G9="NSO"),"",IF(FE9&gt;=80,"A",IF(FE9&gt;=60,"B",IF(FE9&gt;=40,"C",IF(FE9&gt;=36,"D",0)))))</f>
        <v>B</v>
      </c>
      <c r="FG9" s="884">
        <v>20.0</v>
      </c>
      <c r="FH9" s="885">
        <v>20.0</v>
      </c>
      <c r="FI9" s="886">
        <v>15.0</v>
      </c>
      <c r="FJ9" s="887">
        <f t="shared" si="0"/>
        <v>55.0</v>
      </c>
      <c r="FK9" s="888">
        <f>IF(OR(FJ9="",FJ$7=""),"",FJ9/FJ$7*100)</f>
        <v>55.00000000000001</v>
      </c>
      <c r="FL9" s="889" t="str">
        <f>IF(OR(G9="",G9="tc",G9="NSO"),"",IF(FK9&gt;=80,"A",IF(FK9&gt;=60,"B",IF(FK9&gt;=40,"C",IF(FK9&gt;=36,"D",0)))))</f>
        <v>C</v>
      </c>
      <c r="FM9" s="890">
        <v>362.0</v>
      </c>
      <c r="FN9" s="891">
        <v>274.0</v>
      </c>
      <c r="FO9" s="892">
        <f>IF(OR(FM9="",FN9=""),"",FN9/FM9*100)</f>
        <v>75.69060773480662</v>
      </c>
      <c r="FP9" s="893">
        <f>HQ9</f>
        <v>1000.0</v>
      </c>
      <c r="FQ9" s="894">
        <f>SUM(U9,AI9,AZ9,BQ9,CH9,CY9,DP9)</f>
        <v>700.0</v>
      </c>
      <c r="FR9" s="895">
        <f>IF(OR(FT9="passed",FT9="Passed with g"),FQ9/FP9*100,0)</f>
        <v>0.0</v>
      </c>
      <c r="FS9" s="896" t="str">
        <f>IF(AND(FR9&gt;=60,FT9="Passed"),"First",IF(AND(FR9&gt;=60,FT9="Passed with G"),"First",IF(AND(FR9&gt;=48,FT9="Passed"),"Second",IF(AND(FR9&gt;=48,FT9="Passed With G"),"Second",IF(OR(FT9="Passed",FT9="Passed With G"),"Third",FT9)))))</f>
        <v>FAILED</v>
      </c>
      <c r="FT9" s="897" t="str">
        <f>IF($G9="TC","Transfered",IF($G9="NSO","NSO",IF(OR($G9="",$G9=0,O9=""),"",IF(OR(GE9&gt;0,(GF9+GG9+GH9)&gt;2),"FAILED",IF(OR(GF9&gt;0,GG9&gt;1),"SUPP.",IF(AND(GG9&gt;0,GH9&gt;0),"SUPP.",IF((GG9+GH9),"Passed With G","Passed")))))))</f>
        <v>FAILED</v>
      </c>
      <c r="FU9" s="898" t="str">
        <f>IF(FT9="Passed",FR9,"")</f>
        <v/>
      </c>
      <c r="FV9" s="899" t="str">
        <f>IF(FU9="","",SUMPRODUCT((FU9&lt;FU$9:FU$108)/COUNTIF(FU$9:FU$108,FU$9:FU$108)))</f>
        <v/>
      </c>
      <c r="FW9" s="900" t="str">
        <f>IF(G9="Tc","--",IF(FT9="nso","Name Separated",IF(GE9&gt;0,"Need Improvement",IF(GF9&gt;0,"Need Improvement",IF(GG9&gt;0,"Need Improvement",IF(FR9&gt;=80,"Excellent",IF(FR9&gt;=60,"Very Good",IF(FR9&gt;=48,"Good",IF(FR9&gt;=36,"Average",IF(FR9=0,0,"Need Improvement"))))))))))</f>
        <v>Need Improvement</v>
      </c>
      <c r="FX9" s="901" t="str">
        <f t="shared" si="7" ref="FX9:FX72">Y9</f>
        <v>III</v>
      </c>
      <c r="FY9" s="902" t="str">
        <f t="shared" si="8" ref="FY9:FY72">AM9</f>
        <v>II</v>
      </c>
      <c r="FZ9" s="902" t="str">
        <f t="shared" si="9" ref="FZ9:FZ72">BD9</f>
        <v>D</v>
      </c>
      <c r="GA9" s="902" t="str">
        <f t="shared" si="10" ref="GA9:GA72">BU9</f>
        <v>D</v>
      </c>
      <c r="GB9" s="902" t="str">
        <f t="shared" si="11" ref="GB9:GB72">CL9</f>
        <v>D</v>
      </c>
      <c r="GC9" s="902" t="str">
        <f>DC9</f>
        <v>F</v>
      </c>
      <c r="GD9" s="903" t="str">
        <f>DT9</f>
        <v/>
      </c>
      <c r="GE9" s="904">
        <f>COUNTIF(FX9:GD9,"F")+COUNTIF(FX9:GD9,"AB")</f>
        <v>1.0</v>
      </c>
      <c r="GF9" s="902">
        <f>COUNTIF(FX9:GD9,"S")</f>
        <v>0.0</v>
      </c>
      <c r="GG9" s="902">
        <f>COUNTIF(FX9:GD9,"G1")</f>
        <v>0.0</v>
      </c>
      <c r="GH9" s="902">
        <f>COUNTIF(FX9:GD9,"G2")</f>
        <v>0.0</v>
      </c>
      <c r="GI9" s="903"/>
      <c r="GJ9" s="124"/>
      <c r="GK9" s="124"/>
      <c r="GL9" s="113">
        <f t="shared" si="12" ref="GL9:GL40">EF9</f>
        <v>180.0</v>
      </c>
      <c r="GM9" s="113" t="s">
        <v>159</v>
      </c>
      <c r="GN9" s="113">
        <f t="shared" si="13" ref="GN9:GN40">$EF$7</f>
        <v>200.0</v>
      </c>
      <c r="GO9" s="113" t="str">
        <f>CONCATENATE(GL9,GM9,GN9)</f>
        <v>180/200</v>
      </c>
      <c r="GP9" s="113">
        <f>ER9</f>
        <v>94.0</v>
      </c>
      <c r="GQ9" s="113" t="s">
        <v>159</v>
      </c>
      <c r="GR9" s="113">
        <f>$ER$7</f>
        <v>200.0</v>
      </c>
      <c r="GS9" s="113" t="str">
        <f>CONCATENATE(GP9,GQ9,GR9)</f>
        <v>94/200</v>
      </c>
      <c r="GT9" s="113">
        <f>FD9</f>
        <v>129.0</v>
      </c>
      <c r="GU9" s="113" t="s">
        <v>159</v>
      </c>
      <c r="GV9" s="113">
        <f>$FD$7</f>
        <v>200.0</v>
      </c>
      <c r="GW9" s="113" t="str">
        <f>CONCATENATE(GT9,GU9,GV9)</f>
        <v>129/200</v>
      </c>
      <c r="GX9" s="113">
        <f>FJ9</f>
        <v>55.0</v>
      </c>
      <c r="GY9" s="113" t="s">
        <v>159</v>
      </c>
      <c r="GZ9" s="113">
        <f>$FJ$7</f>
        <v>100.0</v>
      </c>
      <c r="HA9" s="113" t="str">
        <f>CONCATENATE(GX9,GY9,GZ9)</f>
        <v>55/100</v>
      </c>
      <c r="HJ9" s="113">
        <f>IF(U9&gt;0,$U$7,0)</f>
        <v>200.0</v>
      </c>
      <c r="HK9" s="113">
        <f>IF(AI9&gt;0,$AI$7,0)</f>
        <v>200.0</v>
      </c>
      <c r="HL9" s="113">
        <f>IF(AN9&gt;=1,$AZ$7,0)</f>
        <v>200.0</v>
      </c>
      <c r="HM9" s="113">
        <f>IF(BE9&gt;=1,$BQ$7,0)</f>
        <v>200.0</v>
      </c>
      <c r="HN9" s="113">
        <f>IF(BV9&gt;=1,$CH$7,0)</f>
        <v>200.0</v>
      </c>
      <c r="HO9" s="113">
        <f>IF(CM9&gt;=1,$CY$7,0)</f>
        <v>0.0</v>
      </c>
      <c r="HP9" s="113">
        <f>IF(DD9&gt;=1,$DP$7,0)</f>
        <v>0.0</v>
      </c>
      <c r="HQ9" s="113">
        <f>SUM(HJ9:HP9)</f>
        <v>1000.0</v>
      </c>
    </row>
    <row r="10" spans="8:8" ht="38.25" customHeight="1">
      <c r="A10" s="23">
        <f t="shared" si="14" ref="A10:A73">G10</f>
        <v>1102.0</v>
      </c>
      <c r="B10" s="756">
        <v>2.0</v>
      </c>
      <c r="C10" s="905">
        <v>2.0</v>
      </c>
      <c r="D10" s="710">
        <f t="shared" si="15" ref="D10:D73">IF(E10&gt;0,$G$4,0)</f>
        <v>11.0</v>
      </c>
      <c r="E10" s="906">
        <v>565.0</v>
      </c>
      <c r="F10" s="759" t="s">
        <v>191</v>
      </c>
      <c r="G10" s="906">
        <v>1102.0</v>
      </c>
      <c r="H10" s="906" t="s">
        <v>177</v>
      </c>
      <c r="I10" s="906" t="s">
        <v>178</v>
      </c>
      <c r="J10" s="906" t="s">
        <v>179</v>
      </c>
      <c r="K10" s="907">
        <v>38555.0</v>
      </c>
      <c r="L10" s="761">
        <v>5.0</v>
      </c>
      <c r="M10" s="762">
        <v>10.0</v>
      </c>
      <c r="N10" s="763">
        <v>4.0</v>
      </c>
      <c r="O10" s="764">
        <f t="shared" si="16" ref="O10:O73">SUM(L10:N10)</f>
        <v>19.0</v>
      </c>
      <c r="P10" s="765">
        <v>10.0</v>
      </c>
      <c r="Q10" s="766">
        <f t="shared" si="17" ref="Q10:Q73">SUM(O10:P10)</f>
        <v>29.0</v>
      </c>
      <c r="R10" s="767">
        <v>20.0</v>
      </c>
      <c r="S10" s="768"/>
      <c r="T10" s="769"/>
      <c r="U10" s="770">
        <f t="shared" si="18" ref="U10:U73">SUM(Q10,R10)</f>
        <v>49.0</v>
      </c>
      <c r="V10" s="771">
        <f t="shared" si="19" ref="V10:V73">IF(OR(U10="",U$7=""),"",U10/U$7*100)</f>
        <v>24.5</v>
      </c>
      <c r="W10" s="625" t="str">
        <f t="shared" si="5"/>
        <v/>
      </c>
      <c r="X10" s="625" t="str">
        <f t="shared" si="20" ref="X10:X73">IF(OR($G10="NSO",$G10="",R10=""),"",IF(OR(W10="AB",R10="ab"),"AB",IF(AND(V10&gt;=36,R10&gt;=20),"P",IF(AND(V10&gt;=34,R10=20,COUNTIF(L10:T10,"ML")=0),"G2",IF(AND(V10&gt;31,R10&gt;20,COUNTIF(L10:T10,"ML")=0),"G1",IF(AND(V10&gt;25,R10&gt;20),"S","F"))))))</f>
        <v>F</v>
      </c>
      <c r="Y10" s="772" t="str">
        <f t="shared" si="6"/>
        <v>F</v>
      </c>
      <c r="Z10" s="773">
        <v>10.0</v>
      </c>
      <c r="AA10" s="774">
        <v>10.0</v>
      </c>
      <c r="AB10" s="775">
        <v>4.0</v>
      </c>
      <c r="AC10" s="776">
        <f t="shared" si="21" ref="AC10:AC73">SUM(Z10:AB10)</f>
        <v>24.0</v>
      </c>
      <c r="AD10" s="777">
        <v>10.0</v>
      </c>
      <c r="AE10" s="778">
        <f t="shared" si="22" ref="AE10:AE73">SUM(AC10:AD10)</f>
        <v>34.0</v>
      </c>
      <c r="AF10" s="779">
        <v>10.0</v>
      </c>
      <c r="AG10" s="780"/>
      <c r="AH10" s="781"/>
      <c r="AI10" s="782">
        <f t="shared" si="23" ref="AI10:AI73">SUM(AE10,AF10)</f>
        <v>44.0</v>
      </c>
      <c r="AJ10" s="783">
        <f t="shared" si="24" ref="AJ10:AJ73">IF(OR(AI10="",AI$7=""),"",AI10/AI$7*100)</f>
        <v>22.0</v>
      </c>
      <c r="AK10" s="637" t="str">
        <f>IF(AF10="AB","AB",IF(AND(OR(Z10="ab",Z10="ml"),OR(AA10="ab",AA10="ml"),OR(AC10="ab",AC10="ml")),"AB",IF(AND(OR(Z10="ab",Z10="ml"),OR(AC10="ab",AC10="ml")),"AB","")))</f>
        <v/>
      </c>
      <c r="AL10" s="637" t="str">
        <f t="shared" si="25" ref="AL10:AL73">IF(OR($G10="NSO",$G10="",AF10=""),"",IF(OR(AK10="AB",AF10="ab"),"AB",IF(AND(AJ10&gt;=36,AF10&gt;=20),"P",IF(AND(AJ10&gt;=34,AF10=20,COUNTIF(Z10:AH10,"ML")=0),"G2",IF(AND(AJ10&gt;31,AF10&gt;20,COUNTIF(Z10:AH10,"ML")=0),"G1",IF(AND(AJ10&gt;25,AF10&gt;20),"S","F"))))))</f>
        <v>F</v>
      </c>
      <c r="AM10" s="784" t="str">
        <f>IF(OR(AL10="",AL10=0,AL10="S",AL10="F",AL10="AB"),AL10,IF(AJ10&gt;=75,"D",IF(AJ10&gt;=60,"I",IF(AJ10&gt;=48,"II",IF(AJ10&gt;=36,"III",AL10)))))</f>
        <v>F</v>
      </c>
      <c r="AN10" s="785">
        <v>1.0</v>
      </c>
      <c r="AO10" s="786">
        <v>10.0</v>
      </c>
      <c r="AP10" s="787">
        <v>10.0</v>
      </c>
      <c r="AQ10" s="787">
        <v>10.0</v>
      </c>
      <c r="AR10" s="908">
        <f t="shared" si="26" ref="AR10:AR73">SUM(AO10:AQ10)</f>
        <v>30.0</v>
      </c>
      <c r="AS10" s="788">
        <v>70.0</v>
      </c>
      <c r="AT10" s="789">
        <v>0.0</v>
      </c>
      <c r="AU10" s="790">
        <f t="shared" si="27" ref="AU10:AU73">SUM(AS10:AT10)</f>
        <v>70.0</v>
      </c>
      <c r="AV10" s="909">
        <f t="shared" si="28" ref="AV10:AV73">SUM(AU10,AR10)</f>
        <v>100.0</v>
      </c>
      <c r="AW10" s="792">
        <v>100.0</v>
      </c>
      <c r="AX10" s="793">
        <v>0.0</v>
      </c>
      <c r="AY10" s="794">
        <f t="shared" si="29" ref="AY10:AY73">SUM(AW10:AX10)</f>
        <v>100.0</v>
      </c>
      <c r="AZ10" s="795">
        <f>SUM(AQ10,AU10,AY10)</f>
        <v>180.0</v>
      </c>
      <c r="BA10" s="796">
        <f t="shared" si="30" ref="BA10:BA73">IF(OR(AZ10="",AZ$7=""),"",AZ10/AZ$7*100)</f>
        <v>90.0</v>
      </c>
      <c r="BB10" s="650" t="str">
        <f>IF(AV10="AB","AB",IF(AND(OR(AO10="ab",AO10="ml"),OR(AP10="ab",AP10="ml"),OR(AR10="ab",AR10="ml")),"AB",IF(AND(OR(AO10="ab",AO10="ml"),OR(AR10="ab",AR10="ml")),"AB","")))</f>
        <v/>
      </c>
      <c r="BC10" s="650" t="str">
        <f t="shared" si="31" ref="BC10:BC73">IF(OR($G10="NSO",$G10="",AW10="",AO$3=""),"",IF(OR(BB10="AB",AW10="ab"),"AB",IF(AND(BA10&gt;=36,AW10&gt;=20%*AW$7,AX10&gt;=20%*AX8),"P",IF(AND(BA10&gt;=34,AW10&gt;=20%*AW8,AX10&gt;=20%*AX8,COUNTIF(AQ10:AX10,"ML")=0),"G2",IF(AND(BA10&gt;31,AW10&gt;=20%*AW8,AX10&gt;=20%*AX8,COUNTIF(AQ10:AX10,"ML")=0),"G1",IF(AND(BA10&gt;25,AW10&gt;20),"S","F"))))))</f>
        <v>P</v>
      </c>
      <c r="BD10" s="797" t="str">
        <f>IF(OR(BC10="",BC10=0,BC10="S",BC10="F",BC10="AB"),BC10,IF(BA10&gt;=75,"D",IF(BA10&gt;=60,"I",IF(BA10&gt;=48,"II",IF(BA10&gt;=36,"III",BC10)))))</f>
        <v>D</v>
      </c>
      <c r="BE10" s="785">
        <v>2.0</v>
      </c>
      <c r="BF10" s="798">
        <v>10.0</v>
      </c>
      <c r="BG10" s="799">
        <v>10.0</v>
      </c>
      <c r="BH10" s="800">
        <v>10.0</v>
      </c>
      <c r="BI10" s="910">
        <f t="shared" si="32" ref="BI10:BI73">SUM(BF10:BH10)</f>
        <v>30.0</v>
      </c>
      <c r="BJ10" s="801">
        <v>70.0</v>
      </c>
      <c r="BK10" s="802">
        <v>0.0</v>
      </c>
      <c r="BL10" s="803">
        <f t="shared" si="33" ref="BL10:BL73">SUM(BJ10:BK10)</f>
        <v>70.0</v>
      </c>
      <c r="BM10" s="911">
        <f t="shared" si="34" ref="BM10:BM73">SUM(BL10,BI10)</f>
        <v>100.0</v>
      </c>
      <c r="BN10" s="805">
        <v>100.0</v>
      </c>
      <c r="BO10" s="806">
        <v>0.0</v>
      </c>
      <c r="BP10" s="807">
        <f t="shared" si="35" ref="BP10:BP73">SUM(BN10:BO10)</f>
        <v>100.0</v>
      </c>
      <c r="BQ10" s="808">
        <f>SUM(BH10,BL10,BP10)</f>
        <v>180.0</v>
      </c>
      <c r="BR10" s="662">
        <f t="shared" si="36" ref="BR10:BR73">IF(OR(BQ10="",BQ$7=""),"",BQ10/BQ$7*100)</f>
        <v>90.0</v>
      </c>
      <c r="BS10" s="662" t="str">
        <f>IF(BM10="AB","AB",IF(AND(OR(BF10="ab",BF10="ml"),OR(BG10="ab",BG10="ml"),OR(BI10="ab",BI10="ml")),"AB",IF(AND(OR(BF10="ab",BF10="ml"),OR(BI10="ab",BI10="ml")),"AB","")))</f>
        <v/>
      </c>
      <c r="BT10" s="662" t="str">
        <f t="shared" si="37" ref="BT10:BT73">IF(OR($G10="NSO",$G10="",BN10="",BF$3=""),"",IF(OR(BS10="AB",BN10="ab"),"AB",IF(AND(BR10&gt;=36,BN10&gt;=20%*BN$7,BO10&gt;=20%*BO8),"P",IF(AND(BR10&gt;=34,BN10&gt;=20%*BN8,BO10&gt;=20%*BO8,COUNTIF(BH10:BO10,"ML")=0),"G2",IF(AND(BR10&gt;31,BN10&gt;=20%*BN8,BO10&gt;=20%*BO8,COUNTIF(BH10:BO10,"ML")=0),"G1",IF(AND(BR10&gt;25,BN10&gt;20),"S","F"))))))</f>
        <v>P</v>
      </c>
      <c r="BU10" s="809" t="str">
        <f>IF(OR(BT10="",BT10=0,BT10="S",BT10="F",BT10="AB"),BT10,IF(BR10&gt;=75,"D",IF(BR10&gt;=60,"I",IF(BR10&gt;=48,"II",IF(BR10&gt;=36,"III",BT10)))))</f>
        <v>D</v>
      </c>
      <c r="BV10" s="785">
        <v>3.0</v>
      </c>
      <c r="BW10" s="810">
        <v>10.0</v>
      </c>
      <c r="BX10" s="811">
        <v>10.0</v>
      </c>
      <c r="BY10" s="812">
        <v>10.0</v>
      </c>
      <c r="BZ10" s="912">
        <f t="shared" si="38" ref="BZ10:BZ73">SUM(BW10:BY10)</f>
        <v>30.0</v>
      </c>
      <c r="CA10" s="813">
        <v>70.0</v>
      </c>
      <c r="CB10" s="814">
        <v>0.0</v>
      </c>
      <c r="CC10" s="815">
        <f t="shared" si="39" ref="CC10:CC73">SUM(CA10:CB10)</f>
        <v>70.0</v>
      </c>
      <c r="CD10" s="913">
        <f t="shared" si="40" ref="CD10:CD73">SUM(CC10,BZ10)</f>
        <v>100.0</v>
      </c>
      <c r="CE10" s="817">
        <v>100.0</v>
      </c>
      <c r="CF10" s="818">
        <v>0.0</v>
      </c>
      <c r="CG10" s="819">
        <f t="shared" si="41" ref="CG10:CG73">SUM(CE10:CF10)</f>
        <v>100.0</v>
      </c>
      <c r="CH10" s="820">
        <f>SUM(BY10,CC10,CG10)</f>
        <v>180.0</v>
      </c>
      <c r="CI10" s="821">
        <f t="shared" si="42" ref="CI10:CI73">IF(OR(CH$7=0,0),"",CH10/CH$7*100)</f>
        <v>90.0</v>
      </c>
      <c r="CJ10" s="674" t="str">
        <f t="shared" si="43" ref="CJ10:CJ73">IF(CD10="AB","AB",IF(AND(OR(BW10="ab",BW10="ml"),OR(BX10="ab",BX10="ml"),OR(BZ10="ab",BZ10="ml")),"AB",IF(AND(OR(BW10="ab",BW10="ml"),OR(BZ10="ab",BZ10="ml")),"AB","")))</f>
        <v/>
      </c>
      <c r="CK10" s="674" t="str">
        <f t="shared" si="44" ref="CK10:CK73">IF(OR($G10="NSO",$G10="",CE10="",BW$3=""),"",IF(OR(CJ10="AB",CE10="ab"),"AB",IF(AND(CI10&gt;=36,CE10&gt;=20%*CE$7,CF10&gt;=20%*CF8),"P",IF(AND(CI10&gt;=34,CE10&gt;=20%*CE8,CF10&gt;=20%*CF8,COUNTIF(BY10:CF10,"ML")=0),"G2",IF(AND(CI10&gt;31,CE10&gt;=20%*CE8,CF10&gt;=20%*CF8,COUNTIF(BY10:CF10,"ML")=0),"G1",IF(AND(CI10&gt;25,CE10&gt;20),"S","F"))))))</f>
        <v>P</v>
      </c>
      <c r="CL10" s="822" t="str">
        <f>IF(OR(CK10="",CK10=0,CK10="S",CK10="F",CK10="AB"),CK10,IF(CI10&gt;=75,"D",IF(CI10&gt;=60,"I",IF(CI10&gt;=48,"II",IF(CI10&gt;=36,"III",CK10)))))</f>
        <v>D</v>
      </c>
      <c r="CM10" s="785"/>
      <c r="CN10" s="823">
        <v>0.0</v>
      </c>
      <c r="CO10" s="824">
        <v>0.0</v>
      </c>
      <c r="CP10" s="825">
        <v>0.0</v>
      </c>
      <c r="CQ10" s="914">
        <f t="shared" si="45" ref="CQ10:CQ73">SUM(CN10:CP10)</f>
        <v>0.0</v>
      </c>
      <c r="CR10" s="826">
        <v>0.0</v>
      </c>
      <c r="CS10" s="827">
        <v>0.0</v>
      </c>
      <c r="CT10" s="828">
        <f t="shared" si="46" ref="CT10:CT73">SUM(CR10:CS10)</f>
        <v>0.0</v>
      </c>
      <c r="CU10" s="915">
        <f t="shared" si="47" ref="CU10:CU73">SUM(CT10,CQ10)</f>
        <v>0.0</v>
      </c>
      <c r="CV10" s="830">
        <v>0.0</v>
      </c>
      <c r="CW10" s="831">
        <v>0.0</v>
      </c>
      <c r="CX10" s="832">
        <f t="shared" si="48" ref="CX10:CX73">SUM(CV10:CW10)</f>
        <v>0.0</v>
      </c>
      <c r="CY10" s="833">
        <f>SUM(CP10,CT10,CX10)</f>
        <v>0.0</v>
      </c>
      <c r="CZ10" s="686">
        <f t="shared" si="49" ref="CZ10:CZ73">IF(OR(CY$7=0,0),"",CY10/CY$7*100)</f>
        <v>0.0</v>
      </c>
      <c r="DA10" s="686" t="str">
        <f t="shared" si="50" ref="DA10:DA73">IF(CU10="AB","AB",IF(AND(OR(CN10="ab",CN10="ml"),OR(CO10="ab",CO10="ml"),OR(CQ10="ab",CQ10="ml")),"AB",IF(AND(OR(CN10="ab",CN10="ml"),OR(CQ10="ab",CQ10="ml")),"AB","")))</f>
        <v/>
      </c>
      <c r="DB10" s="686" t="str">
        <f t="shared" si="51" ref="DB10:DB73">IF(OR($G10="NSO",$G10="",CV10="",CN$3=""),"",IF(OR(DA10="AB",CV10="ab"),"AB",IF(AND(CZ10&gt;=36,CV10&gt;=20%*CV$7,CW10&gt;=20%*CW8),"P",IF(AND(CZ10&gt;=34,CV10&gt;=20%*CV8,CW10&gt;=20%*CW8,COUNTIF(CP10:CW10,"ML")=0),"G2",IF(AND(CZ10&gt;31,CV10&gt;=20%*CV8,CW10&gt;=20%*CW8,COUNTIF(CP10:CW10,"ML")=0),"G1",IF(AND(CZ10&gt;25,CV10&gt;20),"S","F"))))))</f>
        <v>F</v>
      </c>
      <c r="DC10" s="834" t="str">
        <f t="shared" si="52" ref="DC10:DC73">IF(OR(DB10="",DB10=0,DB10="S",DB10="F",DB10="AB"),DB10,IF(CZ10&gt;=75,"D",IF(CZ10&gt;=60,"I",IF(CZ10&gt;=48,"II",IF(CZ10&gt;=36,"III",DB10)))))</f>
        <v>F</v>
      </c>
      <c r="DD10" s="785"/>
      <c r="DE10" s="835">
        <v>0.0</v>
      </c>
      <c r="DF10" s="836">
        <v>0.0</v>
      </c>
      <c r="DG10" s="837">
        <v>0.0</v>
      </c>
      <c r="DH10" s="916">
        <f t="shared" si="53" ref="DH10:DH73">SUM(DE10:DG10)</f>
        <v>0.0</v>
      </c>
      <c r="DI10" s="838">
        <v>0.0</v>
      </c>
      <c r="DJ10" s="839">
        <v>0.0</v>
      </c>
      <c r="DK10" s="840">
        <f t="shared" si="54" ref="DK10:DK73">SUM(DI10:DJ10)</f>
        <v>0.0</v>
      </c>
      <c r="DL10" s="917">
        <f t="shared" si="55" ref="DL10:DL73">SUM(DK10,DH10)</f>
        <v>0.0</v>
      </c>
      <c r="DM10" s="842">
        <v>0.0</v>
      </c>
      <c r="DN10" s="843">
        <v>0.0</v>
      </c>
      <c r="DO10" s="844">
        <f t="shared" si="56" ref="DO10:DO73">SUM(DM10:DN10)</f>
        <v>0.0</v>
      </c>
      <c r="DP10" s="845">
        <f>SUM(DG10,DK10,DO10)</f>
        <v>0.0</v>
      </c>
      <c r="DQ10" s="698">
        <f t="shared" si="57" ref="DQ10:DQ73">IF(OR(DP$7=0,0),"",DP10/DP$7*100)</f>
        <v>0.0</v>
      </c>
      <c r="DR10" s="698" t="str">
        <f t="shared" si="58" ref="DR10:DR73">IF(DL10="AB","AB",IF(AND(OR(DE10="ab",DE10="ml"),OR(DF10="ab",DF10="ml"),OR(DH10="ab",DH10="ml")),"AB",IF(AND(OR(DE10="ab",DE10="ml"),OR(DH10="ab",DH10="ml")),"AB","")))</f>
        <v/>
      </c>
      <c r="DS10" s="698" t="str">
        <f t="shared" si="59" ref="DS10:DS73">IF(OR($G10="NSO",$G10="",DM10="",DE$3=""),"",IF(OR(DR10="AB",DM10="ab"),"AB",IF(AND(DQ10&gt;=36,DM10&gt;=20%*DM$7,DN10&gt;=20%*DN8),"P",IF(AND(DQ10&gt;=34,DM10&gt;=20%*DM8,DN10&gt;=20%*DN8,COUNTIF(DG10:DN10,"ML")=0),"G2",IF(AND(DQ10&gt;31,DM10&gt;=20%*DM8,DN10&gt;=20%*DN8,COUNTIF(DG10:DN10,"ML")=0),"G1",IF(AND(DQ10&gt;25,DM10&gt;20),"S","F"))))))</f>
        <v/>
      </c>
      <c r="DT10" s="846" t="str">
        <f t="shared" si="60" ref="DT10:DT73">IF(OR(DS10="",DS10=0,DS10="S",DS10="F",DS10="AB"),DS10,IF(DQ10&gt;=75,"D",IF(DQ10&gt;=60,"I",IF(DQ10&gt;=48,"II",IF(DQ10&gt;=36,"III",DS10)))))</f>
        <v/>
      </c>
      <c r="DU10" s="847">
        <v>10.0</v>
      </c>
      <c r="DV10" s="848">
        <v>10.0</v>
      </c>
      <c r="DW10" s="849">
        <v>10.0</v>
      </c>
      <c r="DX10" s="918">
        <f t="shared" si="61" ref="DX10:DX73">SUM(DU10:DW10)</f>
        <v>30.0</v>
      </c>
      <c r="DY10" s="850">
        <v>70.0</v>
      </c>
      <c r="DZ10" s="851">
        <v>0.0</v>
      </c>
      <c r="EA10" s="852">
        <f t="shared" si="62" ref="EA10:EA73">SUM(DY10:DZ10)</f>
        <v>70.0</v>
      </c>
      <c r="EB10" s="919">
        <f t="shared" si="63" ref="EB10:EB73">SUM(EA10,DX10)</f>
        <v>100.0</v>
      </c>
      <c r="EC10" s="854">
        <v>100.0</v>
      </c>
      <c r="ED10" s="855">
        <v>0.0</v>
      </c>
      <c r="EE10" s="856">
        <f t="shared" si="64" ref="EE10:EE73">SUM(EC10:ED10)</f>
        <v>100.0</v>
      </c>
      <c r="EF10" s="857">
        <f>SUM(DW10,EA10,EE10)</f>
        <v>180.0</v>
      </c>
      <c r="EG10" s="858">
        <f t="shared" si="65" ref="EG10:EG73">IF(OR(EF10="",EF$7=""),"",EF10/EF$7*100)</f>
        <v>90.0</v>
      </c>
      <c r="EH10" s="859" t="str">
        <f t="shared" si="66" ref="EH10:EH73">IF(OR(G10="",G10="tc",G10="NSO"),"",IF(EG10&gt;=80,"A",IF(EG10&gt;=60,"B",IF(EG10&gt;=40,"C",IF(EG10&gt;=36,"D",0)))))</f>
        <v>A</v>
      </c>
      <c r="EI10" s="860">
        <v>20.0</v>
      </c>
      <c r="EJ10" s="861">
        <v>10.0</v>
      </c>
      <c r="EK10" s="862">
        <v>3.0</v>
      </c>
      <c r="EL10" s="863">
        <f t="shared" si="67" ref="EL10:EL73">SUM(EI10:EK10)</f>
        <v>33.0</v>
      </c>
      <c r="EM10" s="864">
        <v>45.0</v>
      </c>
      <c r="EN10" s="865">
        <f t="shared" si="68" ref="EN10:EN73">SUM(EL10:EM10)</f>
        <v>78.0</v>
      </c>
      <c r="EO10" s="866">
        <v>10.0</v>
      </c>
      <c r="EP10" s="867"/>
      <c r="EQ10" s="868"/>
      <c r="ER10" s="869">
        <f t="shared" si="69" ref="ER10:ER73">SUM(EN10,EO10)</f>
        <v>88.0</v>
      </c>
      <c r="ES10" s="870">
        <f t="shared" si="70" ref="ES10:ES73">IF(OR(ER10="",ER$7=""),"",ER10/ER$7*100)</f>
        <v>44.0</v>
      </c>
      <c r="ET10" s="871" t="str">
        <f t="shared" si="71" ref="ET10:ET73">IF(OR(G10="",G10="tc",G10="NSO"),"",IF(ES10&gt;=80,"A",IF(ES10&gt;=60,"B",IF(ES10&gt;=40,"C",IF(ES10&gt;=36,"D",0)))))</f>
        <v>C</v>
      </c>
      <c r="EU10" s="872">
        <v>20.0</v>
      </c>
      <c r="EV10" s="873">
        <v>10.0</v>
      </c>
      <c r="EW10" s="874">
        <f t="shared" si="4"/>
        <v>30.0</v>
      </c>
      <c r="EX10" s="875">
        <f t="shared" si="72" ref="EX10:EX73">SUM(EU10:EW10)</f>
        <v>60.0</v>
      </c>
      <c r="EY10" s="876">
        <v>10.0</v>
      </c>
      <c r="EZ10" s="877">
        <f t="shared" si="73" ref="EZ10:EZ73">SUM(EX10:EY10)</f>
        <v>70.0</v>
      </c>
      <c r="FA10" s="878">
        <v>10.0</v>
      </c>
      <c r="FB10" s="879"/>
      <c r="FC10" s="880"/>
      <c r="FD10" s="881">
        <f t="shared" si="74" ref="FD10:FD73">SUM(EZ10,FA10)</f>
        <v>80.0</v>
      </c>
      <c r="FE10" s="882">
        <f t="shared" si="75" ref="FE10:FE73">IF(OR(FD10="",FD$7=""),"",FD10/FD$7*100)</f>
        <v>40.0</v>
      </c>
      <c r="FF10" s="883" t="str">
        <f t="shared" si="76" ref="FF10:FF73">IF(OR(G10="",G10="tc",G10="NSO"),"",IF(FE10&gt;=80,"A",IF(FE10&gt;=60,"B",IF(FE10&gt;=40,"C",IF(FE10&gt;=36,"D",0)))))</f>
        <v>C</v>
      </c>
      <c r="FG10" s="920">
        <v>0.0</v>
      </c>
      <c r="FH10" s="921">
        <v>0.0</v>
      </c>
      <c r="FI10" s="921">
        <v>0.0</v>
      </c>
      <c r="FJ10" s="887">
        <f t="shared" si="0"/>
        <v>0.0</v>
      </c>
      <c r="FK10" s="888">
        <f t="shared" si="77" ref="FK10:FK73">IF(OR(FJ10="",FJ$7=""),"",FJ10/FJ$7*100)</f>
        <v>0.0</v>
      </c>
      <c r="FL10" s="889">
        <f t="shared" si="78" ref="FL10:FL73">IF(OR(G10="",G10="tc",G10="NSO"),"",IF(FK10&gt;=80,"A",IF(FK10&gt;=60,"B",IF(FK10&gt;=40,"C",IF(FK10&gt;=36,"D",0)))))</f>
        <v>0.0</v>
      </c>
      <c r="FM10" s="922">
        <v>362.0</v>
      </c>
      <c r="FN10" s="923">
        <v>275.0</v>
      </c>
      <c r="FO10" s="924">
        <f>IF(OR(FM10="",FN10=""),"",FN10/FM10*100)</f>
        <v>75.96685082872928</v>
      </c>
      <c r="FP10" s="893">
        <f t="shared" si="79" ref="FP10:FP73">HQ10</f>
        <v>1000.0</v>
      </c>
      <c r="FQ10" s="894">
        <f t="shared" si="80" ref="FQ10:FQ73">SUM(U10,AI10,AZ10,BQ10,CH10,CY10,DP10)</f>
        <v>633.0</v>
      </c>
      <c r="FR10" s="895">
        <f t="shared" si="81" ref="FR10:FR73">IF(OR(FT10="passed",FT10="Passed with g"),FQ10/FP10*100,0)</f>
        <v>0.0</v>
      </c>
      <c r="FS10" s="896" t="str">
        <f t="shared" si="82" ref="FS10:FS73">IF(AND(FR10&gt;=60,FT10="Passed"),"First",IF(AND(FR10&gt;=60,FT10="Passed with G"),"First",IF(AND(FR10&gt;=48,FT10="Passed"),"Second",IF(AND(FR10&gt;=48,FT10="Passed With G"),"Second",IF(OR(FT10="Passed",FT10="Passed With G"),"Third",FT10)))))</f>
        <v>FAILED</v>
      </c>
      <c r="FT10" s="897" t="str">
        <f t="shared" si="83" ref="FT10:FT73">IF($G10="TC","Transfered",IF($G10="NSO","NSO",IF(OR($G10="",$G10=0,O10=""),"",IF(OR(GE10&gt;0,(GF10+GG10+GH10)&gt;2),"FAILED",IF(OR(GF10&gt;0,GG10&gt;1),"SUPP.",IF(AND(GG10&gt;0,GH10&gt;0),"SUPP.",IF((GG10+GH10),"Passed With G","Passed")))))))</f>
        <v>FAILED</v>
      </c>
      <c r="FU10" s="898" t="str">
        <f t="shared" si="84" ref="FU10:FU73">IF(FT10="Passed",FR10,"")</f>
        <v/>
      </c>
      <c r="FV10" s="899" t="str">
        <f t="shared" si="85" ref="FV10:FV73">IF(FU10="","",SUMPRODUCT((FU10&lt;FU$9:FU$108)/COUNTIF(FU$9:FU$108,FU$9:FU$108)))</f>
        <v/>
      </c>
      <c r="FW10" s="900" t="str">
        <f t="shared" si="86" ref="FW10:FW73">IF(G10="Tc","--",IF(FT10="nso","Name Separated",IF(GE10&gt;0,"Need Improvement",IF(GF10&gt;0,"Need Improvement",IF(GG10&gt;0,"Need Improvement",IF(FR10&gt;=80,"Excellent",IF(FR10&gt;=60,"Very Good",IF(FR10&gt;=48,"Good",IF(FR10&gt;=36,"Average",IF(FR10=0,0,"Need Improvement"))))))))))</f>
        <v>Need Improvement</v>
      </c>
      <c r="FX10" s="901" t="str">
        <f t="shared" si="7"/>
        <v>F</v>
      </c>
      <c r="FY10" s="902" t="str">
        <f t="shared" si="8"/>
        <v>F</v>
      </c>
      <c r="FZ10" s="902" t="str">
        <f t="shared" si="9"/>
        <v>D</v>
      </c>
      <c r="GA10" s="902" t="str">
        <f t="shared" si="10"/>
        <v>D</v>
      </c>
      <c r="GB10" s="902" t="str">
        <f t="shared" si="11"/>
        <v>D</v>
      </c>
      <c r="GC10" s="902" t="str">
        <f t="shared" si="87" ref="GC10:GC73">DC10</f>
        <v>F</v>
      </c>
      <c r="GD10" s="903" t="str">
        <f t="shared" si="88" ref="GD10:GD73">DT10</f>
        <v/>
      </c>
      <c r="GE10" s="904">
        <f t="shared" si="89" ref="GE10:GE73">COUNTIF(FX10:GD10,"F")+COUNTIF(FX10:GD10,"AB")</f>
        <v>3.0</v>
      </c>
      <c r="GF10" s="902">
        <f t="shared" si="90" ref="GF10:GF73">COUNTIF(FX10:GD10,"S")</f>
        <v>0.0</v>
      </c>
      <c r="GG10" s="902">
        <f t="shared" si="91" ref="GG10:GG73">COUNTIF(FX10:GD10,"G1")</f>
        <v>0.0</v>
      </c>
      <c r="GH10" s="902">
        <f t="shared" si="92" ref="GH10:GH73">COUNTIF(FX10:GD10,"G2")</f>
        <v>0.0</v>
      </c>
      <c r="GI10" s="903"/>
      <c r="GJ10" s="124"/>
      <c r="GK10" s="124"/>
      <c r="GL10" s="113">
        <f t="shared" si="12"/>
        <v>180.0</v>
      </c>
      <c r="GM10" s="113" t="s">
        <v>159</v>
      </c>
      <c r="GN10" s="113">
        <f t="shared" si="13"/>
        <v>200.0</v>
      </c>
      <c r="GO10" s="113" t="str">
        <f t="shared" si="93" ref="GO10:GO73">CONCATENATE(GL10,GM10,GN10)</f>
        <v>180/200</v>
      </c>
      <c r="GP10" s="113">
        <f t="shared" si="94" ref="GP10:GP73">ER10</f>
        <v>88.0</v>
      </c>
      <c r="GQ10" s="113" t="s">
        <v>159</v>
      </c>
      <c r="GR10" s="113">
        <f t="shared" si="95" ref="GR10:GR73">$ER$7</f>
        <v>200.0</v>
      </c>
      <c r="GS10" s="113" t="str">
        <f t="shared" si="96" ref="GS10:GS73">CONCATENATE(GP10,GQ10,GR10)</f>
        <v>88/200</v>
      </c>
      <c r="GT10" s="113">
        <f t="shared" si="97" ref="GT10:GT73">FD10</f>
        <v>80.0</v>
      </c>
      <c r="GU10" s="113" t="s">
        <v>159</v>
      </c>
      <c r="GV10" s="113">
        <f t="shared" si="98" ref="GV10:GV73">$FD$7</f>
        <v>200.0</v>
      </c>
      <c r="GW10" s="113" t="str">
        <f t="shared" si="99" ref="GW10:GW73">CONCATENATE(GT10,GU10,GV10)</f>
        <v>80/200</v>
      </c>
      <c r="GX10" s="113">
        <f t="shared" si="100" ref="GX10:GX73">FJ10</f>
        <v>0.0</v>
      </c>
      <c r="GY10" s="113" t="s">
        <v>159</v>
      </c>
      <c r="GZ10" s="113">
        <f t="shared" si="101" ref="GZ10:GZ73">$FJ$7</f>
        <v>100.0</v>
      </c>
      <c r="HA10" s="113" t="str">
        <f t="shared" si="102" ref="HA10:HA73">CONCATENATE(GX10,GY10,GZ10)</f>
        <v>0/100</v>
      </c>
      <c r="HJ10" s="113">
        <f t="shared" si="103" ref="HJ10:HJ16">IF(U10&gt;0,$U$7,0)</f>
        <v>200.0</v>
      </c>
      <c r="HK10" s="113">
        <f t="shared" si="104" ref="HK10:HK16">IF(AI10&gt;0,$AI$7,0)</f>
        <v>200.0</v>
      </c>
      <c r="HL10" s="925">
        <f t="shared" si="105" ref="HL10:HL73">IF(AN10&gt;=1,$AZ$7,0)</f>
        <v>200.0</v>
      </c>
      <c r="HM10" s="925">
        <f t="shared" si="106" ref="HM10:HM73">IF(BE10&gt;=1,$BQ$7,0)</f>
        <v>200.0</v>
      </c>
      <c r="HN10" s="925">
        <f t="shared" si="107" ref="HN10:HN73">IF(BV10&gt;=1,$CH$7,0)</f>
        <v>200.0</v>
      </c>
      <c r="HO10" s="925">
        <f t="shared" si="108" ref="HO10:HO73">IF(CM10&gt;=1,$CY$7,0)</f>
        <v>0.0</v>
      </c>
      <c r="HP10" s="925">
        <f t="shared" si="109" ref="HP10:HP73">IF(DD10&gt;=1,$DP$7,0)</f>
        <v>0.0</v>
      </c>
      <c r="HQ10" s="113">
        <f t="shared" si="110" ref="HQ10:HQ16">SUM(HJ10:HP10)</f>
        <v>1000.0</v>
      </c>
    </row>
    <row r="11" spans="8:8" ht="38.25" customHeight="1">
      <c r="A11" s="23">
        <f t="shared" si="14"/>
        <v>1103.0</v>
      </c>
      <c r="B11" s="756">
        <v>3.0</v>
      </c>
      <c r="C11" s="757">
        <v>3.0</v>
      </c>
      <c r="D11" s="710">
        <f t="shared" si="15"/>
        <v>11.0</v>
      </c>
      <c r="E11" s="906">
        <v>123.0</v>
      </c>
      <c r="F11" s="759" t="s">
        <v>192</v>
      </c>
      <c r="G11" s="758">
        <v>1103.0</v>
      </c>
      <c r="H11" s="906" t="s">
        <v>193</v>
      </c>
      <c r="I11" s="906" t="s">
        <v>194</v>
      </c>
      <c r="J11" s="906" t="s">
        <v>195</v>
      </c>
      <c r="K11" s="907"/>
      <c r="L11" s="761">
        <v>10.0</v>
      </c>
      <c r="M11" s="762">
        <v>11.0</v>
      </c>
      <c r="N11" s="763">
        <v>2.0</v>
      </c>
      <c r="O11" s="764">
        <f t="shared" si="16"/>
        <v>23.0</v>
      </c>
      <c r="P11" s="765">
        <v>8.0</v>
      </c>
      <c r="Q11" s="766">
        <f t="shared" si="17"/>
        <v>31.0</v>
      </c>
      <c r="R11" s="767">
        <v>45.0</v>
      </c>
      <c r="S11" s="768"/>
      <c r="T11" s="769"/>
      <c r="U11" s="770">
        <f t="shared" si="18"/>
        <v>76.0</v>
      </c>
      <c r="V11" s="771">
        <f t="shared" si="19"/>
        <v>38.0</v>
      </c>
      <c r="W11" s="625" t="str">
        <f t="shared" si="5"/>
        <v/>
      </c>
      <c r="X11" s="625" t="str">
        <f t="shared" si="20"/>
        <v>P</v>
      </c>
      <c r="Y11" s="772" t="str">
        <f t="shared" si="6"/>
        <v>III</v>
      </c>
      <c r="Z11" s="773">
        <v>10.0</v>
      </c>
      <c r="AA11" s="774">
        <v>11.0</v>
      </c>
      <c r="AB11" s="775">
        <v>2.0</v>
      </c>
      <c r="AC11" s="776">
        <f t="shared" si="21"/>
        <v>23.0</v>
      </c>
      <c r="AD11" s="777">
        <v>8.0</v>
      </c>
      <c r="AE11" s="778">
        <f t="shared" si="22"/>
        <v>31.0</v>
      </c>
      <c r="AF11" s="779">
        <v>45.0</v>
      </c>
      <c r="AG11" s="780"/>
      <c r="AH11" s="781"/>
      <c r="AI11" s="782">
        <f t="shared" si="23"/>
        <v>76.0</v>
      </c>
      <c r="AJ11" s="783">
        <f t="shared" si="24"/>
        <v>38.0</v>
      </c>
      <c r="AK11" s="637" t="str">
        <f>IF(AF11="AB","AB",IF(AND(OR(Z11="ab",Z11="ml"),OR(AA11="ab",AA11="ml"),OR(AC11="ab",AC11="ml")),"AB",IF(AND(OR(Z11="ab",Z11="ml"),OR(AC11="ab",AC11="ml")),"AB","")))</f>
        <v/>
      </c>
      <c r="AL11" s="637" t="str">
        <f t="shared" si="25"/>
        <v>P</v>
      </c>
      <c r="AM11" s="784" t="str">
        <f>IF(OR(AL11="",AL11=0,AL11="S",AL11="F",AL11="AB"),AL11,IF(AJ11&gt;=75,"D",IF(AJ11&gt;=60,"I",IF(AJ11&gt;=48,"II",IF(AJ11&gt;=36,"III",AL11)))))</f>
        <v>III</v>
      </c>
      <c r="AN11" s="785">
        <v>1.0</v>
      </c>
      <c r="AO11" s="786">
        <v>10.0</v>
      </c>
      <c r="AP11" s="787">
        <v>10.0</v>
      </c>
      <c r="AQ11" s="787">
        <v>10.0</v>
      </c>
      <c r="AR11" s="908">
        <f t="shared" si="26"/>
        <v>30.0</v>
      </c>
      <c r="AS11" s="788">
        <v>20.0</v>
      </c>
      <c r="AT11" s="789">
        <v>0.0</v>
      </c>
      <c r="AU11" s="790">
        <f t="shared" si="27"/>
        <v>20.0</v>
      </c>
      <c r="AV11" s="909">
        <f t="shared" si="28"/>
        <v>50.0</v>
      </c>
      <c r="AW11" s="792">
        <v>40.0</v>
      </c>
      <c r="AX11" s="793">
        <v>0.0</v>
      </c>
      <c r="AY11" s="794">
        <f t="shared" si="29"/>
        <v>40.0</v>
      </c>
      <c r="AZ11" s="795">
        <f>SUM(AQ11,AU11,AY11)</f>
        <v>70.0</v>
      </c>
      <c r="BA11" s="796">
        <f t="shared" si="30"/>
        <v>35.0</v>
      </c>
      <c r="BB11" s="650" t="str">
        <f>IF(AV11="AB","AB",IF(AND(OR(AO11="ab",AO11="ml"),OR(AP11="ab",AP11="ml"),OR(AR11="ab",AR11="ml")),"AB",IF(AND(OR(AO11="ab",AO11="ml"),OR(AR11="ab",AR11="ml")),"AB","")))</f>
        <v/>
      </c>
      <c r="BC11" s="650" t="str">
        <f t="shared" si="31"/>
        <v>G2</v>
      </c>
      <c r="BD11" s="797" t="str">
        <f>IF(OR(BC11="",BC11=0,BC11="S",BC11="F",BC11="AB"),BC11,IF(BA11&gt;=75,"D",IF(BA11&gt;=60,"I",IF(BA11&gt;=48,"II",IF(BA11&gt;=36,"III",BC11)))))</f>
        <v>G2</v>
      </c>
      <c r="BE11" s="785">
        <v>2.0</v>
      </c>
      <c r="BF11" s="798">
        <v>10.0</v>
      </c>
      <c r="BG11" s="799">
        <v>10.0</v>
      </c>
      <c r="BH11" s="800">
        <v>10.0</v>
      </c>
      <c r="BI11" s="910">
        <f t="shared" si="32"/>
        <v>30.0</v>
      </c>
      <c r="BJ11" s="801">
        <v>70.0</v>
      </c>
      <c r="BK11" s="802">
        <v>0.0</v>
      </c>
      <c r="BL11" s="803">
        <f t="shared" si="33"/>
        <v>70.0</v>
      </c>
      <c r="BM11" s="911">
        <f t="shared" si="34"/>
        <v>100.0</v>
      </c>
      <c r="BN11" s="805">
        <v>40.0</v>
      </c>
      <c r="BO11" s="806">
        <v>0.0</v>
      </c>
      <c r="BP11" s="807">
        <f t="shared" si="35"/>
        <v>40.0</v>
      </c>
      <c r="BQ11" s="808">
        <f>SUM(BH11,BL11,BP11)</f>
        <v>120.0</v>
      </c>
      <c r="BR11" s="662">
        <f t="shared" si="36"/>
        <v>60.0</v>
      </c>
      <c r="BS11" s="662" t="str">
        <f>IF(BM11="AB","AB",IF(AND(OR(BF11="ab",BF11="ml"),OR(BG11="ab",BG11="ml"),OR(BI11="ab",BI11="ml")),"AB",IF(AND(OR(BF11="ab",BF11="ml"),OR(BI11="ab",BI11="ml")),"AB","")))</f>
        <v/>
      </c>
      <c r="BT11" s="662" t="str">
        <f t="shared" si="37"/>
        <v>P</v>
      </c>
      <c r="BU11" s="809" t="str">
        <f>IF(OR(BT11="",BT11=0,BT11="S",BT11="F",BT11="AB"),BT11,IF(BR11&gt;=75,"D",IF(BR11&gt;=60,"I",IF(BR11&gt;=48,"II",IF(BR11&gt;=36,"III",BT11)))))</f>
        <v>I</v>
      </c>
      <c r="BV11" s="785">
        <v>3.0</v>
      </c>
      <c r="BW11" s="810">
        <v>10.0</v>
      </c>
      <c r="BX11" s="811">
        <v>10.0</v>
      </c>
      <c r="BY11" s="812">
        <v>10.0</v>
      </c>
      <c r="BZ11" s="912">
        <f t="shared" si="38"/>
        <v>30.0</v>
      </c>
      <c r="CA11" s="813">
        <v>35.0</v>
      </c>
      <c r="CB11" s="814">
        <v>0.0</v>
      </c>
      <c r="CC11" s="815">
        <f t="shared" si="39"/>
        <v>35.0</v>
      </c>
      <c r="CD11" s="913">
        <f t="shared" si="40"/>
        <v>65.0</v>
      </c>
      <c r="CE11" s="817">
        <v>35.0</v>
      </c>
      <c r="CF11" s="818">
        <v>0.0</v>
      </c>
      <c r="CG11" s="819">
        <f t="shared" si="41"/>
        <v>35.0</v>
      </c>
      <c r="CH11" s="820">
        <f>SUM(BY11,CC11,CG11)</f>
        <v>80.0</v>
      </c>
      <c r="CI11" s="821">
        <f t="shared" si="42"/>
        <v>40.0</v>
      </c>
      <c r="CJ11" s="674" t="str">
        <f t="shared" si="43"/>
        <v/>
      </c>
      <c r="CK11" s="674" t="str">
        <f t="shared" si="44"/>
        <v>P</v>
      </c>
      <c r="CL11" s="822" t="str">
        <f>IF(OR(CK11="",CK11=0,CK11="S",CK11="F",CK11="AB"),CK11,IF(CI11&gt;=75,"D",IF(CI11&gt;=60,"I",IF(CI11&gt;=48,"II",IF(CI11&gt;=36,"III",CK11)))))</f>
        <v>III</v>
      </c>
      <c r="CM11" s="785"/>
      <c r="CN11" s="823">
        <v>0.0</v>
      </c>
      <c r="CO11" s="824">
        <v>0.0</v>
      </c>
      <c r="CP11" s="825">
        <v>0.0</v>
      </c>
      <c r="CQ11" s="914">
        <f t="shared" si="45"/>
        <v>0.0</v>
      </c>
      <c r="CR11" s="826">
        <v>0.0</v>
      </c>
      <c r="CS11" s="827">
        <v>0.0</v>
      </c>
      <c r="CT11" s="828">
        <f t="shared" si="46"/>
        <v>0.0</v>
      </c>
      <c r="CU11" s="915">
        <f t="shared" si="47"/>
        <v>0.0</v>
      </c>
      <c r="CV11" s="830">
        <v>0.0</v>
      </c>
      <c r="CW11" s="831">
        <v>0.0</v>
      </c>
      <c r="CX11" s="832">
        <f t="shared" si="48"/>
        <v>0.0</v>
      </c>
      <c r="CY11" s="833">
        <f>SUM(CP11,CT11,CX11)</f>
        <v>0.0</v>
      </c>
      <c r="CZ11" s="686">
        <f t="shared" si="49"/>
        <v>0.0</v>
      </c>
      <c r="DA11" s="686" t="str">
        <f t="shared" si="50"/>
        <v/>
      </c>
      <c r="DB11" s="686" t="str">
        <f t="shared" si="51"/>
        <v>F</v>
      </c>
      <c r="DC11" s="834" t="str">
        <f t="shared" si="52"/>
        <v>F</v>
      </c>
      <c r="DD11" s="785"/>
      <c r="DE11" s="835">
        <v>0.0</v>
      </c>
      <c r="DF11" s="836">
        <v>0.0</v>
      </c>
      <c r="DG11" s="837">
        <v>0.0</v>
      </c>
      <c r="DH11" s="916">
        <f t="shared" si="53"/>
        <v>0.0</v>
      </c>
      <c r="DI11" s="838">
        <v>0.0</v>
      </c>
      <c r="DJ11" s="839">
        <v>0.0</v>
      </c>
      <c r="DK11" s="840">
        <f t="shared" si="54"/>
        <v>0.0</v>
      </c>
      <c r="DL11" s="917">
        <f t="shared" si="55"/>
        <v>0.0</v>
      </c>
      <c r="DM11" s="842">
        <v>0.0</v>
      </c>
      <c r="DN11" s="843">
        <v>0.0</v>
      </c>
      <c r="DO11" s="844">
        <f t="shared" si="56"/>
        <v>0.0</v>
      </c>
      <c r="DP11" s="845">
        <f>SUM(DG11,DK11,DO11)</f>
        <v>0.0</v>
      </c>
      <c r="DQ11" s="698">
        <f t="shared" si="57"/>
        <v>0.0</v>
      </c>
      <c r="DR11" s="698" t="str">
        <f t="shared" si="58"/>
        <v/>
      </c>
      <c r="DS11" s="698" t="str">
        <f t="shared" si="59"/>
        <v/>
      </c>
      <c r="DT11" s="846" t="str">
        <f t="shared" si="60"/>
        <v/>
      </c>
      <c r="DU11" s="847">
        <v>10.0</v>
      </c>
      <c r="DV11" s="848">
        <v>10.0</v>
      </c>
      <c r="DW11" s="849">
        <v>10.0</v>
      </c>
      <c r="DX11" s="918">
        <f t="shared" si="61"/>
        <v>30.0</v>
      </c>
      <c r="DY11" s="850">
        <v>70.0</v>
      </c>
      <c r="DZ11" s="851">
        <v>0.0</v>
      </c>
      <c r="EA11" s="852">
        <f t="shared" si="62"/>
        <v>70.0</v>
      </c>
      <c r="EB11" s="919">
        <f t="shared" si="63"/>
        <v>100.0</v>
      </c>
      <c r="EC11" s="854">
        <v>100.0</v>
      </c>
      <c r="ED11" s="855">
        <v>0.0</v>
      </c>
      <c r="EE11" s="856">
        <f t="shared" si="64"/>
        <v>100.0</v>
      </c>
      <c r="EF11" s="857">
        <f>SUM(DW11,EA11,EE11)</f>
        <v>180.0</v>
      </c>
      <c r="EG11" s="858">
        <f t="shared" si="65"/>
        <v>90.0</v>
      </c>
      <c r="EH11" s="859" t="str">
        <f t="shared" si="66"/>
        <v>A</v>
      </c>
      <c r="EI11" s="860">
        <v>10.0</v>
      </c>
      <c r="EJ11" s="861">
        <v>11.0</v>
      </c>
      <c r="EK11" s="862">
        <v>4.0</v>
      </c>
      <c r="EL11" s="863">
        <f t="shared" si="67"/>
        <v>25.0</v>
      </c>
      <c r="EM11" s="864">
        <v>8.0</v>
      </c>
      <c r="EN11" s="865">
        <f t="shared" si="68"/>
        <v>33.0</v>
      </c>
      <c r="EO11" s="866">
        <v>45.0</v>
      </c>
      <c r="EP11" s="867"/>
      <c r="EQ11" s="868"/>
      <c r="ER11" s="869">
        <f t="shared" si="69"/>
        <v>78.0</v>
      </c>
      <c r="ES11" s="870">
        <f t="shared" si="70"/>
        <v>39.0</v>
      </c>
      <c r="ET11" s="871" t="str">
        <f t="shared" si="71"/>
        <v>D</v>
      </c>
      <c r="EU11" s="872">
        <v>10.0</v>
      </c>
      <c r="EV11" s="873">
        <v>11.0</v>
      </c>
      <c r="EW11" s="874">
        <f t="shared" si="4"/>
        <v>21.0</v>
      </c>
      <c r="EX11" s="875">
        <f t="shared" si="72"/>
        <v>42.0</v>
      </c>
      <c r="EY11" s="876">
        <v>8.0</v>
      </c>
      <c r="EZ11" s="877">
        <f t="shared" si="73"/>
        <v>50.0</v>
      </c>
      <c r="FA11" s="878">
        <v>45.0</v>
      </c>
      <c r="FB11" s="879"/>
      <c r="FC11" s="880"/>
      <c r="FD11" s="881">
        <f t="shared" si="74"/>
        <v>95.0</v>
      </c>
      <c r="FE11" s="882">
        <f t="shared" si="75"/>
        <v>47.5</v>
      </c>
      <c r="FF11" s="883" t="str">
        <f t="shared" si="76"/>
        <v>C</v>
      </c>
      <c r="FG11" s="920">
        <v>0.0</v>
      </c>
      <c r="FH11" s="921">
        <v>0.0</v>
      </c>
      <c r="FI11" s="921">
        <v>0.0</v>
      </c>
      <c r="FJ11" s="887">
        <f t="shared" si="0"/>
        <v>0.0</v>
      </c>
      <c r="FK11" s="888">
        <f t="shared" si="77"/>
        <v>0.0</v>
      </c>
      <c r="FL11" s="889">
        <f t="shared" si="78"/>
        <v>0.0</v>
      </c>
      <c r="FM11" s="922"/>
      <c r="FN11" s="923"/>
      <c r="FO11" s="924" t="str">
        <f>IF(OR(FM11="",FN11=""),"",FN11/FM11*100)</f>
        <v/>
      </c>
      <c r="FP11" s="893">
        <f t="shared" si="79"/>
        <v>1000.0</v>
      </c>
      <c r="FQ11" s="894">
        <f t="shared" si="80"/>
        <v>422.0</v>
      </c>
      <c r="FR11" s="895">
        <f t="shared" si="81"/>
        <v>0.0</v>
      </c>
      <c r="FS11" s="896" t="str">
        <f t="shared" si="82"/>
        <v>FAILED</v>
      </c>
      <c r="FT11" s="897" t="str">
        <f t="shared" si="83"/>
        <v>FAILED</v>
      </c>
      <c r="FU11" s="898" t="str">
        <f t="shared" si="84"/>
        <v/>
      </c>
      <c r="FV11" s="899" t="str">
        <f t="shared" si="85"/>
        <v/>
      </c>
      <c r="FW11" s="900" t="str">
        <f t="shared" si="86"/>
        <v>Need Improvement</v>
      </c>
      <c r="FX11" s="901" t="str">
        <f t="shared" si="7"/>
        <v>III</v>
      </c>
      <c r="FY11" s="902" t="str">
        <f t="shared" si="8"/>
        <v>III</v>
      </c>
      <c r="FZ11" s="902" t="str">
        <f t="shared" si="9"/>
        <v>G2</v>
      </c>
      <c r="GA11" s="902" t="str">
        <f t="shared" si="10"/>
        <v>I</v>
      </c>
      <c r="GB11" s="902" t="str">
        <f t="shared" si="11"/>
        <v>III</v>
      </c>
      <c r="GC11" s="902" t="str">
        <f t="shared" si="87"/>
        <v>F</v>
      </c>
      <c r="GD11" s="903" t="str">
        <f t="shared" si="88"/>
        <v/>
      </c>
      <c r="GE11" s="904">
        <f t="shared" si="89"/>
        <v>1.0</v>
      </c>
      <c r="GF11" s="902">
        <f t="shared" si="90"/>
        <v>0.0</v>
      </c>
      <c r="GG11" s="902">
        <f t="shared" si="91"/>
        <v>0.0</v>
      </c>
      <c r="GH11" s="902">
        <f t="shared" si="92"/>
        <v>1.0</v>
      </c>
      <c r="GI11" s="903"/>
      <c r="GJ11" s="124"/>
      <c r="GK11" s="124"/>
      <c r="GL11" s="113">
        <f t="shared" si="12"/>
        <v>180.0</v>
      </c>
      <c r="GM11" s="113" t="s">
        <v>159</v>
      </c>
      <c r="GN11" s="113">
        <f t="shared" si="13"/>
        <v>200.0</v>
      </c>
      <c r="GO11" s="113" t="str">
        <f t="shared" si="93"/>
        <v>180/200</v>
      </c>
      <c r="GP11" s="113">
        <f t="shared" si="94"/>
        <v>78.0</v>
      </c>
      <c r="GQ11" s="113" t="s">
        <v>159</v>
      </c>
      <c r="GR11" s="113">
        <f t="shared" si="95"/>
        <v>200.0</v>
      </c>
      <c r="GS11" s="113" t="str">
        <f t="shared" si="96"/>
        <v>78/200</v>
      </c>
      <c r="GT11" s="113">
        <f t="shared" si="97"/>
        <v>95.0</v>
      </c>
      <c r="GU11" s="113" t="s">
        <v>159</v>
      </c>
      <c r="GV11" s="113">
        <f t="shared" si="98"/>
        <v>200.0</v>
      </c>
      <c r="GW11" s="113" t="str">
        <f t="shared" si="99"/>
        <v>95/200</v>
      </c>
      <c r="GX11" s="113">
        <f t="shared" si="100"/>
        <v>0.0</v>
      </c>
      <c r="GY11" s="113" t="s">
        <v>159</v>
      </c>
      <c r="GZ11" s="113">
        <f t="shared" si="101"/>
        <v>100.0</v>
      </c>
      <c r="HA11" s="113" t="str">
        <f t="shared" si="102"/>
        <v>0/100</v>
      </c>
      <c r="HJ11" s="113">
        <f t="shared" si="103"/>
        <v>200.0</v>
      </c>
      <c r="HK11" s="113">
        <f t="shared" si="104"/>
        <v>200.0</v>
      </c>
      <c r="HL11" s="925">
        <f t="shared" si="105"/>
        <v>200.0</v>
      </c>
      <c r="HM11" s="925">
        <f t="shared" si="106"/>
        <v>200.0</v>
      </c>
      <c r="HN11" s="925">
        <f t="shared" si="107"/>
        <v>200.0</v>
      </c>
      <c r="HO11" s="925">
        <f t="shared" si="108"/>
        <v>0.0</v>
      </c>
      <c r="HP11" s="925">
        <f t="shared" si="109"/>
        <v>0.0</v>
      </c>
      <c r="HQ11" s="113">
        <f t="shared" si="110"/>
        <v>1000.0</v>
      </c>
    </row>
    <row r="12" spans="8:8" ht="38.25" customHeight="1">
      <c r="A12" s="23" t="str">
        <f t="shared" si="14"/>
        <v>NSO</v>
      </c>
      <c r="B12" s="756">
        <v>4.0</v>
      </c>
      <c r="C12" s="905">
        <v>4.0</v>
      </c>
      <c r="D12" s="710">
        <f t="shared" si="15"/>
        <v>11.0</v>
      </c>
      <c r="E12" s="906">
        <v>51.0</v>
      </c>
      <c r="F12" s="759" t="s">
        <v>190</v>
      </c>
      <c r="G12" s="906" t="s">
        <v>117</v>
      </c>
      <c r="H12" s="906" t="s">
        <v>196</v>
      </c>
      <c r="I12" s="906" t="s">
        <v>197</v>
      </c>
      <c r="J12" s="906" t="s">
        <v>198</v>
      </c>
      <c r="K12" s="907"/>
      <c r="L12" s="761">
        <v>10.0</v>
      </c>
      <c r="M12" s="762">
        <v>14.0</v>
      </c>
      <c r="N12" s="763">
        <v>3.0</v>
      </c>
      <c r="O12" s="764">
        <f t="shared" si="16"/>
        <v>27.0</v>
      </c>
      <c r="P12" s="765">
        <v>10.0</v>
      </c>
      <c r="Q12" s="766">
        <f t="shared" si="17"/>
        <v>37.0</v>
      </c>
      <c r="R12" s="767">
        <v>51.0</v>
      </c>
      <c r="S12" s="768"/>
      <c r="T12" s="769"/>
      <c r="U12" s="770">
        <f t="shared" si="18"/>
        <v>88.0</v>
      </c>
      <c r="V12" s="771">
        <f t="shared" si="19"/>
        <v>44.0</v>
      </c>
      <c r="W12" s="625" t="str">
        <f t="shared" si="5"/>
        <v/>
      </c>
      <c r="X12" s="625" t="str">
        <f t="shared" si="20"/>
        <v/>
      </c>
      <c r="Y12" s="772" t="str">
        <f t="shared" si="6"/>
        <v/>
      </c>
      <c r="Z12" s="773">
        <v>10.0</v>
      </c>
      <c r="AA12" s="774">
        <v>14.0</v>
      </c>
      <c r="AB12" s="775">
        <v>3.0</v>
      </c>
      <c r="AC12" s="776">
        <f t="shared" si="21"/>
        <v>27.0</v>
      </c>
      <c r="AD12" s="777">
        <v>10.0</v>
      </c>
      <c r="AE12" s="778">
        <f t="shared" si="22"/>
        <v>37.0</v>
      </c>
      <c r="AF12" s="779">
        <v>51.0</v>
      </c>
      <c r="AG12" s="780"/>
      <c r="AH12" s="781"/>
      <c r="AI12" s="782">
        <f t="shared" si="23"/>
        <v>88.0</v>
      </c>
      <c r="AJ12" s="783">
        <f t="shared" si="24"/>
        <v>44.0</v>
      </c>
      <c r="AK12" s="637" t="str">
        <f t="shared" si="111" ref="AK12:AK47">IF(AF12="AB","AB",IF(AND(OR(Z12="ab",Z12="ml"),OR(AA12="ab",AA12="ml"),OR(AC12="ab",AC12="ml")),"AB",IF(AND(OR(Z12="ab",Z12="ml"),OR(AC12="ab",AC12="ml")),"AB","")))</f>
        <v/>
      </c>
      <c r="AL12" s="637" t="str">
        <f t="shared" si="25"/>
        <v/>
      </c>
      <c r="AM12" s="784" t="str">
        <f t="shared" si="112" ref="AM12:AM47">IF(OR(AL12="",AL12=0,AL12="S",AL12="F",AL12="AB"),AL12,IF(AJ12&gt;=75,"D",IF(AJ12&gt;=60,"I",IF(AJ12&gt;=48,"II",IF(AJ12&gt;=36,"III",AL12)))))</f>
        <v/>
      </c>
      <c r="AN12" s="785">
        <v>1.0</v>
      </c>
      <c r="AO12" s="786">
        <v>10.0</v>
      </c>
      <c r="AP12" s="787">
        <v>10.0</v>
      </c>
      <c r="AQ12" s="787">
        <v>10.0</v>
      </c>
      <c r="AR12" s="908">
        <f t="shared" si="26"/>
        <v>30.0</v>
      </c>
      <c r="AS12" s="788">
        <v>70.0</v>
      </c>
      <c r="AT12" s="789">
        <v>0.0</v>
      </c>
      <c r="AU12" s="790">
        <f t="shared" si="27"/>
        <v>70.0</v>
      </c>
      <c r="AV12" s="909">
        <f t="shared" si="28"/>
        <v>100.0</v>
      </c>
      <c r="AW12" s="792">
        <v>100.0</v>
      </c>
      <c r="AX12" s="793">
        <v>0.0</v>
      </c>
      <c r="AY12" s="794">
        <f t="shared" si="29"/>
        <v>100.0</v>
      </c>
      <c r="AZ12" s="795">
        <f t="shared" si="113" ref="AZ12:AZ47">SUM(AQ12,AU12,AY12)</f>
        <v>180.0</v>
      </c>
      <c r="BA12" s="796">
        <f t="shared" si="30"/>
        <v>90.0</v>
      </c>
      <c r="BB12" s="650" t="str">
        <f t="shared" si="114" ref="BB12:BB47">IF(AV12="AB","AB",IF(AND(OR(AO12="ab",AO12="ml"),OR(AP12="ab",AP12="ml"),OR(AR12="ab",AR12="ml")),"AB",IF(AND(OR(AO12="ab",AO12="ml"),OR(AR12="ab",AR12="ml")),"AB","")))</f>
        <v/>
      </c>
      <c r="BC12" s="650" t="str">
        <f t="shared" si="31"/>
        <v/>
      </c>
      <c r="BD12" s="797" t="str">
        <f t="shared" si="115" ref="BD12:BD47">IF(OR(BC12="",BC12=0,BC12="S",BC12="F",BC12="AB"),BC12,IF(BA12&gt;=75,"D",IF(BA12&gt;=60,"I",IF(BA12&gt;=48,"II",IF(BA12&gt;=36,"III",BC12)))))</f>
        <v/>
      </c>
      <c r="BE12" s="785">
        <v>2.0</v>
      </c>
      <c r="BF12" s="798">
        <v>10.0</v>
      </c>
      <c r="BG12" s="799">
        <v>10.0</v>
      </c>
      <c r="BH12" s="800">
        <v>10.0</v>
      </c>
      <c r="BI12" s="910">
        <f t="shared" si="32"/>
        <v>30.0</v>
      </c>
      <c r="BJ12" s="801">
        <v>70.0</v>
      </c>
      <c r="BK12" s="802">
        <v>0.0</v>
      </c>
      <c r="BL12" s="803">
        <f t="shared" si="33"/>
        <v>70.0</v>
      </c>
      <c r="BM12" s="911">
        <f t="shared" si="34"/>
        <v>100.0</v>
      </c>
      <c r="BN12" s="805">
        <v>100.0</v>
      </c>
      <c r="BO12" s="806">
        <v>0.0</v>
      </c>
      <c r="BP12" s="807">
        <f t="shared" si="35"/>
        <v>100.0</v>
      </c>
      <c r="BQ12" s="808">
        <f t="shared" si="116" ref="BQ12:BQ47">SUM(BH12,BL12,BP12)</f>
        <v>180.0</v>
      </c>
      <c r="BR12" s="662">
        <f t="shared" si="36"/>
        <v>90.0</v>
      </c>
      <c r="BS12" s="662" t="str">
        <f t="shared" si="117" ref="BS12:BS47">IF(BM12="AB","AB",IF(AND(OR(BF12="ab",BF12="ml"),OR(BG12="ab",BG12="ml"),OR(BI12="ab",BI12="ml")),"AB",IF(AND(OR(BF12="ab",BF12="ml"),OR(BI12="ab",BI12="ml")),"AB","")))</f>
        <v/>
      </c>
      <c r="BT12" s="662" t="str">
        <f t="shared" si="37"/>
        <v/>
      </c>
      <c r="BU12" s="809" t="str">
        <f t="shared" si="118" ref="BU12:BU47">IF(OR(BT12="",BT12=0,BT12="S",BT12="F",BT12="AB"),BT12,IF(BR12&gt;=75,"D",IF(BR12&gt;=60,"I",IF(BR12&gt;=48,"II",IF(BR12&gt;=36,"III",BT12)))))</f>
        <v/>
      </c>
      <c r="BV12" s="785">
        <v>3.0</v>
      </c>
      <c r="BW12" s="810">
        <v>10.0</v>
      </c>
      <c r="BX12" s="811">
        <v>10.0</v>
      </c>
      <c r="BY12" s="812">
        <v>10.0</v>
      </c>
      <c r="BZ12" s="912">
        <f t="shared" si="38"/>
        <v>30.0</v>
      </c>
      <c r="CA12" s="813">
        <v>70.0</v>
      </c>
      <c r="CB12" s="814">
        <v>0.0</v>
      </c>
      <c r="CC12" s="815">
        <f t="shared" si="39"/>
        <v>70.0</v>
      </c>
      <c r="CD12" s="913">
        <f t="shared" si="40"/>
        <v>100.0</v>
      </c>
      <c r="CE12" s="817">
        <v>100.0</v>
      </c>
      <c r="CF12" s="818">
        <v>0.0</v>
      </c>
      <c r="CG12" s="819">
        <f t="shared" si="41"/>
        <v>100.0</v>
      </c>
      <c r="CH12" s="820">
        <f t="shared" si="119" ref="CH12:CH47">SUM(BY12,CC12,CG12)</f>
        <v>180.0</v>
      </c>
      <c r="CI12" s="821">
        <f t="shared" si="42"/>
        <v>90.0</v>
      </c>
      <c r="CJ12" s="674" t="str">
        <f t="shared" si="43"/>
        <v/>
      </c>
      <c r="CK12" s="674" t="str">
        <f t="shared" si="44"/>
        <v/>
      </c>
      <c r="CL12" s="822" t="str">
        <f t="shared" si="120" ref="CL12:CL47">IF(OR(CK12="",CK12=0,CK12="S",CK12="F",CK12="AB"),CK12,IF(CI12&gt;=75,"D",IF(CI12&gt;=60,"I",IF(CI12&gt;=48,"II",IF(CI12&gt;=36,"III",CK12)))))</f>
        <v/>
      </c>
      <c r="CM12" s="785"/>
      <c r="CN12" s="823">
        <v>0.0</v>
      </c>
      <c r="CO12" s="824">
        <v>0.0</v>
      </c>
      <c r="CP12" s="825">
        <v>0.0</v>
      </c>
      <c r="CQ12" s="914">
        <f t="shared" si="45"/>
        <v>0.0</v>
      </c>
      <c r="CR12" s="826">
        <v>0.0</v>
      </c>
      <c r="CS12" s="827">
        <v>0.0</v>
      </c>
      <c r="CT12" s="828">
        <f t="shared" si="46"/>
        <v>0.0</v>
      </c>
      <c r="CU12" s="915">
        <f t="shared" si="47"/>
        <v>0.0</v>
      </c>
      <c r="CV12" s="830">
        <v>0.0</v>
      </c>
      <c r="CW12" s="831">
        <v>0.0</v>
      </c>
      <c r="CX12" s="832">
        <f t="shared" si="48"/>
        <v>0.0</v>
      </c>
      <c r="CY12" s="833">
        <f t="shared" si="121" ref="CY12:CY47">SUM(CP12,CT12,CX12)</f>
        <v>0.0</v>
      </c>
      <c r="CZ12" s="686">
        <f t="shared" si="49"/>
        <v>0.0</v>
      </c>
      <c r="DA12" s="686" t="str">
        <f t="shared" si="50"/>
        <v/>
      </c>
      <c r="DB12" s="686" t="str">
        <f t="shared" si="51"/>
        <v/>
      </c>
      <c r="DC12" s="834" t="str">
        <f t="shared" si="52"/>
        <v/>
      </c>
      <c r="DD12" s="785"/>
      <c r="DE12" s="835">
        <v>0.0</v>
      </c>
      <c r="DF12" s="836">
        <v>0.0</v>
      </c>
      <c r="DG12" s="837">
        <v>0.0</v>
      </c>
      <c r="DH12" s="916">
        <f t="shared" si="53"/>
        <v>0.0</v>
      </c>
      <c r="DI12" s="838">
        <v>0.0</v>
      </c>
      <c r="DJ12" s="839">
        <v>0.0</v>
      </c>
      <c r="DK12" s="840">
        <f t="shared" si="54"/>
        <v>0.0</v>
      </c>
      <c r="DL12" s="917">
        <f t="shared" si="55"/>
        <v>0.0</v>
      </c>
      <c r="DM12" s="842">
        <v>0.0</v>
      </c>
      <c r="DN12" s="843">
        <v>0.0</v>
      </c>
      <c r="DO12" s="844">
        <f t="shared" si="56"/>
        <v>0.0</v>
      </c>
      <c r="DP12" s="845">
        <f t="shared" si="122" ref="DP12:DP47">SUM(DG12,DK12,DO12)</f>
        <v>0.0</v>
      </c>
      <c r="DQ12" s="698">
        <f t="shared" si="57"/>
        <v>0.0</v>
      </c>
      <c r="DR12" s="698" t="str">
        <f t="shared" si="58"/>
        <v/>
      </c>
      <c r="DS12" s="698" t="str">
        <f t="shared" si="59"/>
        <v/>
      </c>
      <c r="DT12" s="846" t="str">
        <f t="shared" si="60"/>
        <v/>
      </c>
      <c r="DU12" s="847">
        <v>10.0</v>
      </c>
      <c r="DV12" s="848">
        <v>10.0</v>
      </c>
      <c r="DW12" s="849">
        <v>10.0</v>
      </c>
      <c r="DX12" s="918">
        <f t="shared" si="61"/>
        <v>30.0</v>
      </c>
      <c r="DY12" s="850">
        <v>70.0</v>
      </c>
      <c r="DZ12" s="851">
        <v>0.0</v>
      </c>
      <c r="EA12" s="852">
        <f t="shared" si="62"/>
        <v>70.0</v>
      </c>
      <c r="EB12" s="919">
        <f t="shared" si="63"/>
        <v>100.0</v>
      </c>
      <c r="EC12" s="854">
        <v>100.0</v>
      </c>
      <c r="ED12" s="855">
        <v>0.0</v>
      </c>
      <c r="EE12" s="856">
        <f t="shared" si="64"/>
        <v>100.0</v>
      </c>
      <c r="EF12" s="857">
        <f t="shared" si="123" ref="EF12:EF47">SUM(DW12,EA12,EE12)</f>
        <v>180.0</v>
      </c>
      <c r="EG12" s="858">
        <f t="shared" si="65"/>
        <v>90.0</v>
      </c>
      <c r="EH12" s="859" t="str">
        <f t="shared" si="66"/>
        <v/>
      </c>
      <c r="EI12" s="860">
        <v>10.0</v>
      </c>
      <c r="EJ12" s="861">
        <v>4.0</v>
      </c>
      <c r="EK12" s="862">
        <v>5.0</v>
      </c>
      <c r="EL12" s="863">
        <f t="shared" si="67"/>
        <v>19.0</v>
      </c>
      <c r="EM12" s="864">
        <v>10.0</v>
      </c>
      <c r="EN12" s="865">
        <f t="shared" si="68"/>
        <v>29.0</v>
      </c>
      <c r="EO12" s="866">
        <v>51.0</v>
      </c>
      <c r="EP12" s="867"/>
      <c r="EQ12" s="868"/>
      <c r="ER12" s="869">
        <f t="shared" si="69"/>
        <v>80.0</v>
      </c>
      <c r="ES12" s="870">
        <f t="shared" si="70"/>
        <v>40.0</v>
      </c>
      <c r="ET12" s="871" t="str">
        <f t="shared" si="71"/>
        <v/>
      </c>
      <c r="EU12" s="872">
        <v>10.0</v>
      </c>
      <c r="EV12" s="873">
        <v>14.0</v>
      </c>
      <c r="EW12" s="874">
        <f t="shared" si="4"/>
        <v>24.0</v>
      </c>
      <c r="EX12" s="875">
        <f t="shared" si="72"/>
        <v>48.0</v>
      </c>
      <c r="EY12" s="876">
        <v>10.0</v>
      </c>
      <c r="EZ12" s="877">
        <f t="shared" si="73"/>
        <v>58.0</v>
      </c>
      <c r="FA12" s="878">
        <v>51.0</v>
      </c>
      <c r="FB12" s="879"/>
      <c r="FC12" s="880"/>
      <c r="FD12" s="881">
        <f t="shared" si="74"/>
        <v>109.0</v>
      </c>
      <c r="FE12" s="882">
        <f t="shared" si="75"/>
        <v>54.50000000000001</v>
      </c>
      <c r="FF12" s="883" t="str">
        <f t="shared" si="76"/>
        <v/>
      </c>
      <c r="FG12" s="920">
        <v>0.0</v>
      </c>
      <c r="FH12" s="921">
        <v>0.0</v>
      </c>
      <c r="FI12" s="921">
        <v>0.0</v>
      </c>
      <c r="FJ12" s="887">
        <f t="shared" si="0"/>
        <v>0.0</v>
      </c>
      <c r="FK12" s="888">
        <f t="shared" si="77"/>
        <v>0.0</v>
      </c>
      <c r="FL12" s="889" t="str">
        <f t="shared" si="78"/>
        <v/>
      </c>
      <c r="FM12" s="922"/>
      <c r="FN12" s="923"/>
      <c r="FO12" s="924" t="str">
        <f t="shared" si="124" ref="FO12:FO49">IF(OR(FM12="",FN12=""),"",FN12/FM12*100)</f>
        <v/>
      </c>
      <c r="FP12" s="893">
        <f t="shared" si="79"/>
        <v>1000.0</v>
      </c>
      <c r="FQ12" s="894">
        <f t="shared" si="80"/>
        <v>716.0</v>
      </c>
      <c r="FR12" s="895">
        <f t="shared" si="81"/>
        <v>0.0</v>
      </c>
      <c r="FS12" s="896" t="str">
        <f t="shared" si="82"/>
        <v>NSO</v>
      </c>
      <c r="FT12" s="897" t="str">
        <f t="shared" si="83"/>
        <v>NSO</v>
      </c>
      <c r="FU12" s="898" t="str">
        <f t="shared" si="84"/>
        <v/>
      </c>
      <c r="FV12" s="899" t="str">
        <f t="shared" si="85"/>
        <v/>
      </c>
      <c r="FW12" s="900" t="str">
        <f t="shared" si="86"/>
        <v>Name Separated</v>
      </c>
      <c r="FX12" s="901" t="str">
        <f t="shared" si="7"/>
        <v/>
      </c>
      <c r="FY12" s="902" t="str">
        <f t="shared" si="8"/>
        <v/>
      </c>
      <c r="FZ12" s="902" t="str">
        <f t="shared" si="9"/>
        <v/>
      </c>
      <c r="GA12" s="902" t="str">
        <f t="shared" si="10"/>
        <v/>
      </c>
      <c r="GB12" s="902" t="str">
        <f t="shared" si="11"/>
        <v/>
      </c>
      <c r="GC12" s="902" t="str">
        <f t="shared" si="87"/>
        <v/>
      </c>
      <c r="GD12" s="903" t="str">
        <f t="shared" si="88"/>
        <v/>
      </c>
      <c r="GE12" s="904">
        <f t="shared" si="89"/>
        <v>0.0</v>
      </c>
      <c r="GF12" s="902">
        <f t="shared" si="90"/>
        <v>0.0</v>
      </c>
      <c r="GG12" s="902">
        <f t="shared" si="91"/>
        <v>0.0</v>
      </c>
      <c r="GH12" s="902">
        <f t="shared" si="92"/>
        <v>0.0</v>
      </c>
      <c r="GI12" s="903"/>
      <c r="GJ12" s="124"/>
      <c r="GK12" s="124"/>
      <c r="GL12" s="113">
        <f t="shared" si="12"/>
        <v>180.0</v>
      </c>
      <c r="GM12" s="113" t="s">
        <v>159</v>
      </c>
      <c r="GN12" s="113">
        <f t="shared" si="13"/>
        <v>200.0</v>
      </c>
      <c r="GO12" s="113" t="str">
        <f t="shared" si="93"/>
        <v>180/200</v>
      </c>
      <c r="GP12" s="113">
        <f t="shared" si="94"/>
        <v>80.0</v>
      </c>
      <c r="GQ12" s="113" t="s">
        <v>159</v>
      </c>
      <c r="GR12" s="113">
        <f t="shared" si="95"/>
        <v>200.0</v>
      </c>
      <c r="GS12" s="113" t="str">
        <f t="shared" si="96"/>
        <v>80/200</v>
      </c>
      <c r="GT12" s="113">
        <f t="shared" si="97"/>
        <v>109.0</v>
      </c>
      <c r="GU12" s="113" t="s">
        <v>159</v>
      </c>
      <c r="GV12" s="113">
        <f t="shared" si="98"/>
        <v>200.0</v>
      </c>
      <c r="GW12" s="113" t="str">
        <f t="shared" si="99"/>
        <v>109/200</v>
      </c>
      <c r="GX12" s="113">
        <f t="shared" si="100"/>
        <v>0.0</v>
      </c>
      <c r="GY12" s="113" t="s">
        <v>159</v>
      </c>
      <c r="GZ12" s="113">
        <f t="shared" si="101"/>
        <v>100.0</v>
      </c>
      <c r="HA12" s="113" t="str">
        <f t="shared" si="102"/>
        <v>0/100</v>
      </c>
      <c r="HJ12" s="113">
        <f t="shared" si="103"/>
        <v>200.0</v>
      </c>
      <c r="HK12" s="113">
        <f t="shared" si="104"/>
        <v>200.0</v>
      </c>
      <c r="HL12" s="925">
        <f t="shared" si="105"/>
        <v>200.0</v>
      </c>
      <c r="HM12" s="925">
        <f t="shared" si="106"/>
        <v>200.0</v>
      </c>
      <c r="HN12" s="925">
        <f t="shared" si="107"/>
        <v>200.0</v>
      </c>
      <c r="HO12" s="925">
        <f t="shared" si="108"/>
        <v>0.0</v>
      </c>
      <c r="HP12" s="925">
        <f t="shared" si="109"/>
        <v>0.0</v>
      </c>
      <c r="HQ12" s="113">
        <f t="shared" si="110"/>
        <v>1000.0</v>
      </c>
    </row>
    <row r="13" spans="8:8" ht="38.25" customHeight="1">
      <c r="A13" s="23">
        <f t="shared" si="14"/>
        <v>1105.0</v>
      </c>
      <c r="B13" s="756">
        <v>5.0</v>
      </c>
      <c r="C13" s="757">
        <v>5.0</v>
      </c>
      <c r="D13" s="710">
        <f>IF(E13&gt;0,$G$4,0)</f>
        <v>11.0</v>
      </c>
      <c r="E13" s="906">
        <v>745.0</v>
      </c>
      <c r="F13" s="759" t="s">
        <v>189</v>
      </c>
      <c r="G13" s="758">
        <v>1105.0</v>
      </c>
      <c r="H13" s="906" t="s">
        <v>199</v>
      </c>
      <c r="I13" s="906" t="s">
        <v>200</v>
      </c>
      <c r="J13" s="906" t="s">
        <v>201</v>
      </c>
      <c r="K13" s="907"/>
      <c r="L13" s="761">
        <v>8.0</v>
      </c>
      <c r="M13" s="762">
        <v>11.0</v>
      </c>
      <c r="N13" s="763">
        <v>2.0</v>
      </c>
      <c r="O13" s="764">
        <f t="shared" si="16"/>
        <v>21.0</v>
      </c>
      <c r="P13" s="765">
        <v>10.0</v>
      </c>
      <c r="Q13" s="766">
        <f t="shared" si="17"/>
        <v>31.0</v>
      </c>
      <c r="R13" s="767">
        <v>55.0</v>
      </c>
      <c r="S13" s="768"/>
      <c r="T13" s="769"/>
      <c r="U13" s="770">
        <f t="shared" si="18"/>
        <v>86.0</v>
      </c>
      <c r="V13" s="771">
        <f t="shared" si="19"/>
        <v>43.0</v>
      </c>
      <c r="W13" s="625" t="str">
        <f t="shared" si="5"/>
        <v/>
      </c>
      <c r="X13" s="625" t="str">
        <f t="shared" si="20"/>
        <v>P</v>
      </c>
      <c r="Y13" s="772" t="str">
        <f t="shared" si="6"/>
        <v>III</v>
      </c>
      <c r="Z13" s="773">
        <v>8.0</v>
      </c>
      <c r="AA13" s="774">
        <v>11.0</v>
      </c>
      <c r="AB13" s="775">
        <v>2.0</v>
      </c>
      <c r="AC13" s="776">
        <f t="shared" si="21"/>
        <v>21.0</v>
      </c>
      <c r="AD13" s="777">
        <v>10.0</v>
      </c>
      <c r="AE13" s="778">
        <f t="shared" si="22"/>
        <v>31.0</v>
      </c>
      <c r="AF13" s="779">
        <v>55.0</v>
      </c>
      <c r="AG13" s="780"/>
      <c r="AH13" s="781"/>
      <c r="AI13" s="782">
        <f t="shared" si="23"/>
        <v>86.0</v>
      </c>
      <c r="AJ13" s="783">
        <f t="shared" si="24"/>
        <v>43.0</v>
      </c>
      <c r="AK13" s="637" t="str">
        <f t="shared" si="111"/>
        <v/>
      </c>
      <c r="AL13" s="637" t="str">
        <f t="shared" si="25"/>
        <v>P</v>
      </c>
      <c r="AM13" s="784" t="str">
        <f t="shared" si="112"/>
        <v>III</v>
      </c>
      <c r="AN13" s="785">
        <v>1.0</v>
      </c>
      <c r="AO13" s="786">
        <v>10.0</v>
      </c>
      <c r="AP13" s="787">
        <v>10.0</v>
      </c>
      <c r="AQ13" s="787">
        <v>10.0</v>
      </c>
      <c r="AR13" s="908">
        <f t="shared" si="26"/>
        <v>30.0</v>
      </c>
      <c r="AS13" s="788">
        <v>70.0</v>
      </c>
      <c r="AT13" s="789">
        <v>0.0</v>
      </c>
      <c r="AU13" s="790">
        <f t="shared" si="27"/>
        <v>70.0</v>
      </c>
      <c r="AV13" s="909">
        <f t="shared" si="28"/>
        <v>100.0</v>
      </c>
      <c r="AW13" s="792">
        <v>10.0</v>
      </c>
      <c r="AX13" s="793">
        <v>0.0</v>
      </c>
      <c r="AY13" s="794">
        <f t="shared" si="29"/>
        <v>10.0</v>
      </c>
      <c r="AZ13" s="795">
        <f t="shared" si="113"/>
        <v>90.0</v>
      </c>
      <c r="BA13" s="796">
        <f t="shared" si="30"/>
        <v>45.0</v>
      </c>
      <c r="BB13" s="650" t="str">
        <f t="shared" si="114"/>
        <v/>
      </c>
      <c r="BC13" s="650" t="str">
        <f t="shared" si="31"/>
        <v>G2</v>
      </c>
      <c r="BD13" s="797" t="str">
        <f t="shared" si="115"/>
        <v>III</v>
      </c>
      <c r="BE13" s="785">
        <v>2.0</v>
      </c>
      <c r="BF13" s="798">
        <v>10.0</v>
      </c>
      <c r="BG13" s="799">
        <v>10.0</v>
      </c>
      <c r="BH13" s="800">
        <v>10.0</v>
      </c>
      <c r="BI13" s="910">
        <f t="shared" si="32"/>
        <v>30.0</v>
      </c>
      <c r="BJ13" s="801">
        <v>70.0</v>
      </c>
      <c r="BK13" s="802">
        <v>0.0</v>
      </c>
      <c r="BL13" s="803">
        <f t="shared" si="33"/>
        <v>70.0</v>
      </c>
      <c r="BM13" s="911">
        <f t="shared" si="34"/>
        <v>100.0</v>
      </c>
      <c r="BN13" s="805">
        <v>100.0</v>
      </c>
      <c r="BO13" s="806">
        <v>0.0</v>
      </c>
      <c r="BP13" s="807">
        <f t="shared" si="35"/>
        <v>100.0</v>
      </c>
      <c r="BQ13" s="808">
        <f t="shared" si="116"/>
        <v>180.0</v>
      </c>
      <c r="BR13" s="662">
        <f t="shared" si="36"/>
        <v>90.0</v>
      </c>
      <c r="BS13" s="662" t="str">
        <f t="shared" si="117"/>
        <v/>
      </c>
      <c r="BT13" s="662" t="str">
        <f t="shared" si="37"/>
        <v>P</v>
      </c>
      <c r="BU13" s="809" t="str">
        <f t="shared" si="118"/>
        <v>D</v>
      </c>
      <c r="BV13" s="785"/>
      <c r="BW13" s="810"/>
      <c r="BX13" s="811"/>
      <c r="BY13" s="812"/>
      <c r="BZ13" s="912">
        <f t="shared" si="38"/>
        <v>0.0</v>
      </c>
      <c r="CA13" s="813"/>
      <c r="CB13" s="814">
        <v>0.0</v>
      </c>
      <c r="CC13" s="815">
        <f t="shared" si="39"/>
        <v>0.0</v>
      </c>
      <c r="CD13" s="913">
        <f t="shared" si="40"/>
        <v>0.0</v>
      </c>
      <c r="CE13" s="817"/>
      <c r="CF13" s="818">
        <v>0.0</v>
      </c>
      <c r="CG13" s="819">
        <f t="shared" si="41"/>
        <v>0.0</v>
      </c>
      <c r="CH13" s="820">
        <f t="shared" si="119"/>
        <v>0.0</v>
      </c>
      <c r="CI13" s="821">
        <f t="shared" si="42"/>
        <v>0.0</v>
      </c>
      <c r="CJ13" s="674" t="str">
        <f t="shared" si="43"/>
        <v/>
      </c>
      <c r="CK13" s="674" t="str">
        <f t="shared" si="44"/>
        <v/>
      </c>
      <c r="CL13" s="822" t="str">
        <f t="shared" si="120"/>
        <v/>
      </c>
      <c r="CM13" s="785">
        <v>3.0</v>
      </c>
      <c r="CN13" s="823">
        <v>10.0</v>
      </c>
      <c r="CO13" s="824">
        <v>5.0</v>
      </c>
      <c r="CP13" s="825">
        <v>6.0</v>
      </c>
      <c r="CQ13" s="914">
        <f t="shared" si="45"/>
        <v>21.0</v>
      </c>
      <c r="CR13" s="826">
        <v>50.0</v>
      </c>
      <c r="CS13" s="827">
        <v>0.0</v>
      </c>
      <c r="CT13" s="828">
        <f t="shared" si="46"/>
        <v>50.0</v>
      </c>
      <c r="CU13" s="915">
        <f t="shared" si="47"/>
        <v>71.0</v>
      </c>
      <c r="CV13" s="830">
        <v>60.0</v>
      </c>
      <c r="CW13" s="831">
        <v>0.0</v>
      </c>
      <c r="CX13" s="832">
        <f t="shared" si="48"/>
        <v>60.0</v>
      </c>
      <c r="CY13" s="833">
        <f t="shared" si="121"/>
        <v>116.0</v>
      </c>
      <c r="CZ13" s="686">
        <f t="shared" si="49"/>
        <v>57.99999999999999</v>
      </c>
      <c r="DA13" s="686" t="str">
        <f t="shared" si="50"/>
        <v/>
      </c>
      <c r="DB13" s="686" t="str">
        <f t="shared" si="51"/>
        <v>P</v>
      </c>
      <c r="DC13" s="834" t="str">
        <f t="shared" si="52"/>
        <v>II</v>
      </c>
      <c r="DD13" s="785"/>
      <c r="DE13" s="835">
        <v>0.0</v>
      </c>
      <c r="DF13" s="836">
        <v>0.0</v>
      </c>
      <c r="DG13" s="837">
        <v>0.0</v>
      </c>
      <c r="DH13" s="916">
        <f t="shared" si="53"/>
        <v>0.0</v>
      </c>
      <c r="DI13" s="838">
        <v>0.0</v>
      </c>
      <c r="DJ13" s="839">
        <v>0.0</v>
      </c>
      <c r="DK13" s="840">
        <f t="shared" si="54"/>
        <v>0.0</v>
      </c>
      <c r="DL13" s="917">
        <f t="shared" si="55"/>
        <v>0.0</v>
      </c>
      <c r="DM13" s="842">
        <v>0.0</v>
      </c>
      <c r="DN13" s="843">
        <v>0.0</v>
      </c>
      <c r="DO13" s="844">
        <f t="shared" si="56"/>
        <v>0.0</v>
      </c>
      <c r="DP13" s="845">
        <f t="shared" si="122"/>
        <v>0.0</v>
      </c>
      <c r="DQ13" s="698">
        <f t="shared" si="57"/>
        <v>0.0</v>
      </c>
      <c r="DR13" s="698" t="str">
        <f t="shared" si="58"/>
        <v/>
      </c>
      <c r="DS13" s="698" t="str">
        <f t="shared" si="59"/>
        <v/>
      </c>
      <c r="DT13" s="846" t="str">
        <f t="shared" si="60"/>
        <v/>
      </c>
      <c r="DU13" s="847">
        <v>10.0</v>
      </c>
      <c r="DV13" s="848">
        <v>10.0</v>
      </c>
      <c r="DW13" s="849">
        <v>10.0</v>
      </c>
      <c r="DX13" s="918">
        <f t="shared" si="61"/>
        <v>30.0</v>
      </c>
      <c r="DY13" s="850">
        <v>70.0</v>
      </c>
      <c r="DZ13" s="851">
        <v>0.0</v>
      </c>
      <c r="EA13" s="852">
        <f t="shared" si="62"/>
        <v>70.0</v>
      </c>
      <c r="EB13" s="919">
        <f t="shared" si="63"/>
        <v>100.0</v>
      </c>
      <c r="EC13" s="854">
        <v>100.0</v>
      </c>
      <c r="ED13" s="855">
        <v>0.0</v>
      </c>
      <c r="EE13" s="856">
        <f t="shared" si="64"/>
        <v>100.0</v>
      </c>
      <c r="EF13" s="857">
        <f t="shared" si="123"/>
        <v>180.0</v>
      </c>
      <c r="EG13" s="858">
        <f t="shared" si="65"/>
        <v>90.0</v>
      </c>
      <c r="EH13" s="859" t="str">
        <f t="shared" si="66"/>
        <v>A</v>
      </c>
      <c r="EI13" s="860">
        <v>0.0</v>
      </c>
      <c r="EJ13" s="861">
        <v>0.0</v>
      </c>
      <c r="EK13" s="862">
        <v>0.0</v>
      </c>
      <c r="EL13" s="863">
        <f t="shared" si="67"/>
        <v>0.0</v>
      </c>
      <c r="EM13" s="864">
        <v>0.0</v>
      </c>
      <c r="EN13" s="865">
        <f t="shared" si="68"/>
        <v>0.0</v>
      </c>
      <c r="EO13" s="866">
        <v>0.0</v>
      </c>
      <c r="EP13" s="867"/>
      <c r="EQ13" s="868"/>
      <c r="ER13" s="869">
        <f t="shared" si="69"/>
        <v>0.0</v>
      </c>
      <c r="ES13" s="870">
        <f t="shared" si="70"/>
        <v>0.0</v>
      </c>
      <c r="ET13" s="871">
        <f t="shared" si="71"/>
        <v>0.0</v>
      </c>
      <c r="EU13" s="872">
        <v>8.0</v>
      </c>
      <c r="EV13" s="873">
        <v>11.0</v>
      </c>
      <c r="EW13" s="874">
        <f t="shared" si="4"/>
        <v>19.0</v>
      </c>
      <c r="EX13" s="875">
        <f t="shared" si="72"/>
        <v>38.0</v>
      </c>
      <c r="EY13" s="876">
        <v>10.0</v>
      </c>
      <c r="EZ13" s="877">
        <f t="shared" si="73"/>
        <v>48.0</v>
      </c>
      <c r="FA13" s="878">
        <v>55.0</v>
      </c>
      <c r="FB13" s="879"/>
      <c r="FC13" s="880"/>
      <c r="FD13" s="881">
        <f t="shared" si="74"/>
        <v>103.0</v>
      </c>
      <c r="FE13" s="882">
        <f t="shared" si="75"/>
        <v>51.5</v>
      </c>
      <c r="FF13" s="883" t="str">
        <f t="shared" si="76"/>
        <v>C</v>
      </c>
      <c r="FG13" s="920">
        <v>0.0</v>
      </c>
      <c r="FH13" s="921">
        <v>0.0</v>
      </c>
      <c r="FI13" s="921">
        <v>0.0</v>
      </c>
      <c r="FJ13" s="887">
        <f t="shared" si="125" ref="FJ13:FJ50">SUM(FG13:FI13)</f>
        <v>0.0</v>
      </c>
      <c r="FK13" s="888">
        <f t="shared" si="77"/>
        <v>0.0</v>
      </c>
      <c r="FL13" s="889">
        <f t="shared" si="78"/>
        <v>0.0</v>
      </c>
      <c r="FM13" s="922"/>
      <c r="FN13" s="923"/>
      <c r="FO13" s="924" t="str">
        <f t="shared" si="124"/>
        <v/>
      </c>
      <c r="FP13" s="893">
        <f t="shared" si="79"/>
        <v>1000.0</v>
      </c>
      <c r="FQ13" s="894">
        <f t="shared" si="80"/>
        <v>558.0</v>
      </c>
      <c r="FR13" s="895">
        <f t="shared" si="81"/>
        <v>55.800000000000004</v>
      </c>
      <c r="FS13" s="896" t="str">
        <f t="shared" si="82"/>
        <v>Second</v>
      </c>
      <c r="FT13" s="897" t="str">
        <f t="shared" si="83"/>
        <v>Passed</v>
      </c>
      <c r="FU13" s="898">
        <f t="shared" si="84"/>
        <v>55.800000000000004</v>
      </c>
      <c r="FV13" s="899">
        <f t="shared" si="85"/>
        <v>0.999999999999998</v>
      </c>
      <c r="FW13" s="900" t="str">
        <f t="shared" si="86"/>
        <v>Good</v>
      </c>
      <c r="FX13" s="901" t="str">
        <f t="shared" si="7"/>
        <v>III</v>
      </c>
      <c r="FY13" s="902" t="str">
        <f t="shared" si="8"/>
        <v>III</v>
      </c>
      <c r="FZ13" s="902" t="str">
        <f t="shared" si="9"/>
        <v>III</v>
      </c>
      <c r="GA13" s="902" t="str">
        <f t="shared" si="10"/>
        <v>D</v>
      </c>
      <c r="GB13" s="902" t="str">
        <f t="shared" si="11"/>
        <v/>
      </c>
      <c r="GC13" s="902" t="str">
        <f t="shared" si="87"/>
        <v>II</v>
      </c>
      <c r="GD13" s="903" t="str">
        <f t="shared" si="88"/>
        <v/>
      </c>
      <c r="GE13" s="904">
        <f t="shared" si="89"/>
        <v>0.0</v>
      </c>
      <c r="GF13" s="902">
        <f t="shared" si="90"/>
        <v>0.0</v>
      </c>
      <c r="GG13" s="902">
        <f t="shared" si="91"/>
        <v>0.0</v>
      </c>
      <c r="GH13" s="902">
        <f t="shared" si="92"/>
        <v>0.0</v>
      </c>
      <c r="GI13" s="903"/>
      <c r="GJ13" s="124"/>
      <c r="GK13" s="124"/>
      <c r="GL13" s="113">
        <f t="shared" si="12"/>
        <v>180.0</v>
      </c>
      <c r="GM13" s="113" t="s">
        <v>159</v>
      </c>
      <c r="GN13" s="113">
        <f t="shared" si="13"/>
        <v>200.0</v>
      </c>
      <c r="GO13" s="113" t="str">
        <f t="shared" si="93"/>
        <v>180/200</v>
      </c>
      <c r="GP13" s="113">
        <f t="shared" si="94"/>
        <v>0.0</v>
      </c>
      <c r="GQ13" s="113" t="s">
        <v>159</v>
      </c>
      <c r="GR13" s="113">
        <f t="shared" si="95"/>
        <v>200.0</v>
      </c>
      <c r="GS13" s="113" t="str">
        <f t="shared" si="96"/>
        <v>0/200</v>
      </c>
      <c r="GT13" s="113">
        <f t="shared" si="97"/>
        <v>103.0</v>
      </c>
      <c r="GU13" s="113" t="s">
        <v>159</v>
      </c>
      <c r="GV13" s="113">
        <f t="shared" si="98"/>
        <v>200.0</v>
      </c>
      <c r="GW13" s="113" t="str">
        <f t="shared" si="99"/>
        <v>103/200</v>
      </c>
      <c r="GX13" s="113">
        <f t="shared" si="100"/>
        <v>0.0</v>
      </c>
      <c r="GY13" s="113" t="s">
        <v>159</v>
      </c>
      <c r="GZ13" s="113">
        <f t="shared" si="101"/>
        <v>100.0</v>
      </c>
      <c r="HA13" s="113" t="str">
        <f t="shared" si="102"/>
        <v>0/100</v>
      </c>
      <c r="HJ13" s="113">
        <f t="shared" si="103"/>
        <v>200.0</v>
      </c>
      <c r="HK13" s="113">
        <f t="shared" si="104"/>
        <v>200.0</v>
      </c>
      <c r="HL13" s="925">
        <f t="shared" si="105"/>
        <v>200.0</v>
      </c>
      <c r="HM13" s="925">
        <f t="shared" si="106"/>
        <v>200.0</v>
      </c>
      <c r="HN13" s="925">
        <f t="shared" si="107"/>
        <v>0.0</v>
      </c>
      <c r="HO13" s="925">
        <f t="shared" si="108"/>
        <v>200.0</v>
      </c>
      <c r="HP13" s="925">
        <f t="shared" si="109"/>
        <v>0.0</v>
      </c>
      <c r="HQ13" s="113">
        <f t="shared" si="110"/>
        <v>1000.0</v>
      </c>
    </row>
    <row r="14" spans="8:8" ht="38.25" customHeight="1">
      <c r="A14" s="23">
        <f t="shared" si="14"/>
        <v>0.0</v>
      </c>
      <c r="B14" s="756">
        <v>6.0</v>
      </c>
      <c r="C14" s="905">
        <v>6.0</v>
      </c>
      <c r="D14" s="710">
        <f t="shared" si="15"/>
        <v>0.0</v>
      </c>
      <c r="E14" s="906"/>
      <c r="F14" s="759"/>
      <c r="G14" s="906"/>
      <c r="H14" s="906"/>
      <c r="I14" s="906"/>
      <c r="J14" s="906"/>
      <c r="K14" s="907"/>
      <c r="L14" s="761">
        <v>0.0</v>
      </c>
      <c r="M14" s="762">
        <v>0.0</v>
      </c>
      <c r="N14" s="763">
        <v>0.0</v>
      </c>
      <c r="O14" s="764">
        <f t="shared" si="16"/>
        <v>0.0</v>
      </c>
      <c r="P14" s="765">
        <v>0.0</v>
      </c>
      <c r="Q14" s="766">
        <f t="shared" si="17"/>
        <v>0.0</v>
      </c>
      <c r="R14" s="767">
        <v>0.0</v>
      </c>
      <c r="S14" s="768">
        <v>0.0</v>
      </c>
      <c r="T14" s="769">
        <f t="shared" si="126" ref="T14:T73">SUM(R14:S14)</f>
        <v>0.0</v>
      </c>
      <c r="U14" s="770">
        <f t="shared" si="18"/>
        <v>0.0</v>
      </c>
      <c r="V14" s="771">
        <f t="shared" si="19"/>
        <v>0.0</v>
      </c>
      <c r="W14" s="625" t="str">
        <f t="shared" si="5"/>
        <v/>
      </c>
      <c r="X14" s="625" t="str">
        <f t="shared" si="20"/>
        <v/>
      </c>
      <c r="Y14" s="772" t="str">
        <f t="shared" si="6"/>
        <v/>
      </c>
      <c r="Z14" s="773">
        <v>0.0</v>
      </c>
      <c r="AA14" s="774">
        <v>0.0</v>
      </c>
      <c r="AB14" s="775">
        <v>0.0</v>
      </c>
      <c r="AC14" s="776">
        <f t="shared" si="21"/>
        <v>0.0</v>
      </c>
      <c r="AD14" s="777">
        <v>0.0</v>
      </c>
      <c r="AE14" s="778">
        <f t="shared" si="22"/>
        <v>0.0</v>
      </c>
      <c r="AF14" s="779">
        <v>0.0</v>
      </c>
      <c r="AG14" s="780">
        <v>0.0</v>
      </c>
      <c r="AH14" s="781">
        <f t="shared" si="127" ref="AH14:AH77">SUM(AF14:AG14)</f>
        <v>0.0</v>
      </c>
      <c r="AI14" s="782">
        <f t="shared" si="23"/>
        <v>0.0</v>
      </c>
      <c r="AJ14" s="783">
        <f t="shared" si="24"/>
        <v>0.0</v>
      </c>
      <c r="AK14" s="637" t="str">
        <f t="shared" si="111"/>
        <v/>
      </c>
      <c r="AL14" s="637" t="str">
        <f t="shared" si="25"/>
        <v/>
      </c>
      <c r="AM14" s="784" t="str">
        <f t="shared" si="112"/>
        <v/>
      </c>
      <c r="AN14" s="785"/>
      <c r="AO14" s="786">
        <v>0.0</v>
      </c>
      <c r="AP14" s="787">
        <v>0.0</v>
      </c>
      <c r="AQ14" s="787">
        <v>0.0</v>
      </c>
      <c r="AR14" s="908">
        <f t="shared" si="26"/>
        <v>0.0</v>
      </c>
      <c r="AS14" s="788">
        <v>0.0</v>
      </c>
      <c r="AT14" s="789">
        <v>0.0</v>
      </c>
      <c r="AU14" s="790">
        <f t="shared" si="27"/>
        <v>0.0</v>
      </c>
      <c r="AV14" s="909">
        <f t="shared" si="28"/>
        <v>0.0</v>
      </c>
      <c r="AW14" s="792">
        <v>0.0</v>
      </c>
      <c r="AX14" s="793">
        <v>0.0</v>
      </c>
      <c r="AY14" s="794">
        <f t="shared" si="29"/>
        <v>0.0</v>
      </c>
      <c r="AZ14" s="795">
        <f t="shared" si="113"/>
        <v>0.0</v>
      </c>
      <c r="BA14" s="796">
        <f t="shared" si="30"/>
        <v>0.0</v>
      </c>
      <c r="BB14" s="650" t="str">
        <f t="shared" si="114"/>
        <v/>
      </c>
      <c r="BC14" s="650" t="str">
        <f t="shared" si="31"/>
        <v/>
      </c>
      <c r="BD14" s="797" t="str">
        <f t="shared" si="115"/>
        <v/>
      </c>
      <c r="BE14" s="785"/>
      <c r="BF14" s="798">
        <v>0.0</v>
      </c>
      <c r="BG14" s="799">
        <v>0.0</v>
      </c>
      <c r="BH14" s="800">
        <v>0.0</v>
      </c>
      <c r="BI14" s="910">
        <f t="shared" si="32"/>
        <v>0.0</v>
      </c>
      <c r="BJ14" s="801">
        <v>0.0</v>
      </c>
      <c r="BK14" s="802">
        <v>0.0</v>
      </c>
      <c r="BL14" s="803">
        <f t="shared" si="33"/>
        <v>0.0</v>
      </c>
      <c r="BM14" s="911">
        <f t="shared" si="34"/>
        <v>0.0</v>
      </c>
      <c r="BN14" s="805">
        <v>0.0</v>
      </c>
      <c r="BO14" s="806">
        <v>0.0</v>
      </c>
      <c r="BP14" s="807">
        <f t="shared" si="35"/>
        <v>0.0</v>
      </c>
      <c r="BQ14" s="808">
        <f t="shared" si="116"/>
        <v>0.0</v>
      </c>
      <c r="BR14" s="662">
        <f t="shared" si="36"/>
        <v>0.0</v>
      </c>
      <c r="BS14" s="662" t="str">
        <f t="shared" si="117"/>
        <v/>
      </c>
      <c r="BT14" s="662" t="str">
        <f t="shared" si="37"/>
        <v/>
      </c>
      <c r="BU14" s="809" t="str">
        <f t="shared" si="118"/>
        <v/>
      </c>
      <c r="BV14" s="785"/>
      <c r="BW14" s="810">
        <v>0.0</v>
      </c>
      <c r="BX14" s="811">
        <v>0.0</v>
      </c>
      <c r="BY14" s="812">
        <v>0.0</v>
      </c>
      <c r="BZ14" s="912">
        <f t="shared" si="38"/>
        <v>0.0</v>
      </c>
      <c r="CA14" s="813">
        <v>0.0</v>
      </c>
      <c r="CB14" s="814">
        <v>0.0</v>
      </c>
      <c r="CC14" s="815">
        <f t="shared" si="39"/>
        <v>0.0</v>
      </c>
      <c r="CD14" s="913">
        <f t="shared" si="40"/>
        <v>0.0</v>
      </c>
      <c r="CE14" s="817">
        <v>0.0</v>
      </c>
      <c r="CF14" s="818">
        <v>0.0</v>
      </c>
      <c r="CG14" s="819">
        <f t="shared" si="41"/>
        <v>0.0</v>
      </c>
      <c r="CH14" s="820">
        <f t="shared" si="119"/>
        <v>0.0</v>
      </c>
      <c r="CI14" s="821">
        <f t="shared" si="42"/>
        <v>0.0</v>
      </c>
      <c r="CJ14" s="674" t="str">
        <f t="shared" si="43"/>
        <v/>
      </c>
      <c r="CK14" s="674" t="str">
        <f t="shared" si="44"/>
        <v/>
      </c>
      <c r="CL14" s="822" t="str">
        <f t="shared" si="120"/>
        <v/>
      </c>
      <c r="CM14" s="785"/>
      <c r="CN14" s="823">
        <v>0.0</v>
      </c>
      <c r="CO14" s="824">
        <v>0.0</v>
      </c>
      <c r="CP14" s="825">
        <v>0.0</v>
      </c>
      <c r="CQ14" s="914">
        <f t="shared" si="45"/>
        <v>0.0</v>
      </c>
      <c r="CR14" s="826">
        <v>0.0</v>
      </c>
      <c r="CS14" s="827">
        <v>0.0</v>
      </c>
      <c r="CT14" s="828">
        <f t="shared" si="46"/>
        <v>0.0</v>
      </c>
      <c r="CU14" s="915">
        <f t="shared" si="47"/>
        <v>0.0</v>
      </c>
      <c r="CV14" s="830">
        <v>0.0</v>
      </c>
      <c r="CW14" s="831">
        <v>0.0</v>
      </c>
      <c r="CX14" s="832">
        <f t="shared" si="48"/>
        <v>0.0</v>
      </c>
      <c r="CY14" s="833">
        <f t="shared" si="121"/>
        <v>0.0</v>
      </c>
      <c r="CZ14" s="686">
        <f t="shared" si="49"/>
        <v>0.0</v>
      </c>
      <c r="DA14" s="686" t="str">
        <f t="shared" si="50"/>
        <v/>
      </c>
      <c r="DB14" s="686" t="str">
        <f t="shared" si="51"/>
        <v/>
      </c>
      <c r="DC14" s="834" t="str">
        <f t="shared" si="52"/>
        <v/>
      </c>
      <c r="DD14" s="785"/>
      <c r="DE14" s="835">
        <v>0.0</v>
      </c>
      <c r="DF14" s="836">
        <v>0.0</v>
      </c>
      <c r="DG14" s="837">
        <v>0.0</v>
      </c>
      <c r="DH14" s="916">
        <f t="shared" si="53"/>
        <v>0.0</v>
      </c>
      <c r="DI14" s="838">
        <v>0.0</v>
      </c>
      <c r="DJ14" s="839">
        <v>0.0</v>
      </c>
      <c r="DK14" s="840">
        <f t="shared" si="54"/>
        <v>0.0</v>
      </c>
      <c r="DL14" s="917">
        <f t="shared" si="55"/>
        <v>0.0</v>
      </c>
      <c r="DM14" s="842">
        <v>0.0</v>
      </c>
      <c r="DN14" s="843">
        <v>0.0</v>
      </c>
      <c r="DO14" s="844">
        <f t="shared" si="56"/>
        <v>0.0</v>
      </c>
      <c r="DP14" s="845">
        <f t="shared" si="122"/>
        <v>0.0</v>
      </c>
      <c r="DQ14" s="698">
        <f t="shared" si="57"/>
        <v>0.0</v>
      </c>
      <c r="DR14" s="698" t="str">
        <f t="shared" si="58"/>
        <v/>
      </c>
      <c r="DS14" s="698" t="str">
        <f t="shared" si="59"/>
        <v/>
      </c>
      <c r="DT14" s="846" t="str">
        <f t="shared" si="60"/>
        <v/>
      </c>
      <c r="DU14" s="847">
        <v>0.0</v>
      </c>
      <c r="DV14" s="848">
        <v>0.0</v>
      </c>
      <c r="DW14" s="849">
        <v>0.0</v>
      </c>
      <c r="DX14" s="918">
        <f t="shared" si="61"/>
        <v>0.0</v>
      </c>
      <c r="DY14" s="850">
        <v>0.0</v>
      </c>
      <c r="DZ14" s="851">
        <v>0.0</v>
      </c>
      <c r="EA14" s="852">
        <f t="shared" si="62"/>
        <v>0.0</v>
      </c>
      <c r="EB14" s="919">
        <f t="shared" si="63"/>
        <v>0.0</v>
      </c>
      <c r="EC14" s="854">
        <v>0.0</v>
      </c>
      <c r="ED14" s="855">
        <v>0.0</v>
      </c>
      <c r="EE14" s="856">
        <f t="shared" si="64"/>
        <v>0.0</v>
      </c>
      <c r="EF14" s="857">
        <f t="shared" si="123"/>
        <v>0.0</v>
      </c>
      <c r="EG14" s="858">
        <f t="shared" si="65"/>
        <v>0.0</v>
      </c>
      <c r="EH14" s="859" t="str">
        <f t="shared" si="66"/>
        <v/>
      </c>
      <c r="EI14" s="860">
        <v>0.0</v>
      </c>
      <c r="EJ14" s="861">
        <v>0.0</v>
      </c>
      <c r="EK14" s="862">
        <v>0.0</v>
      </c>
      <c r="EL14" s="863">
        <f t="shared" si="67"/>
        <v>0.0</v>
      </c>
      <c r="EM14" s="864">
        <v>0.0</v>
      </c>
      <c r="EN14" s="865">
        <f t="shared" si="68"/>
        <v>0.0</v>
      </c>
      <c r="EO14" s="866">
        <v>0.0</v>
      </c>
      <c r="EP14" s="867">
        <v>0.0</v>
      </c>
      <c r="EQ14" s="868">
        <f t="shared" si="128" ref="EQ14:EQ77">SUM(EO14:EP14)</f>
        <v>0.0</v>
      </c>
      <c r="ER14" s="869">
        <f t="shared" si="69"/>
        <v>0.0</v>
      </c>
      <c r="ES14" s="870">
        <f t="shared" si="70"/>
        <v>0.0</v>
      </c>
      <c r="ET14" s="871" t="str">
        <f t="shared" si="71"/>
        <v/>
      </c>
      <c r="EU14" s="872">
        <v>0.0</v>
      </c>
      <c r="EV14" s="873">
        <v>0.0</v>
      </c>
      <c r="EW14" s="874">
        <f t="shared" si="4"/>
        <v>0.0</v>
      </c>
      <c r="EX14" s="875">
        <f t="shared" si="72"/>
        <v>0.0</v>
      </c>
      <c r="EY14" s="876">
        <v>0.0</v>
      </c>
      <c r="EZ14" s="877">
        <f t="shared" si="73"/>
        <v>0.0</v>
      </c>
      <c r="FA14" s="878">
        <v>0.0</v>
      </c>
      <c r="FB14" s="879">
        <v>0.0</v>
      </c>
      <c r="FC14" s="880">
        <f t="shared" si="129" ref="FC14:FC77">SUM(FA14:FB14)</f>
        <v>0.0</v>
      </c>
      <c r="FD14" s="881">
        <f t="shared" si="74"/>
        <v>0.0</v>
      </c>
      <c r="FE14" s="882">
        <f t="shared" si="75"/>
        <v>0.0</v>
      </c>
      <c r="FF14" s="883" t="str">
        <f t="shared" si="76"/>
        <v/>
      </c>
      <c r="FG14" s="920">
        <v>0.0</v>
      </c>
      <c r="FH14" s="921">
        <v>0.0</v>
      </c>
      <c r="FI14" s="921">
        <v>0.0</v>
      </c>
      <c r="FJ14" s="887">
        <f t="shared" si="125"/>
        <v>0.0</v>
      </c>
      <c r="FK14" s="888">
        <f t="shared" si="77"/>
        <v>0.0</v>
      </c>
      <c r="FL14" s="889" t="str">
        <f t="shared" si="78"/>
        <v/>
      </c>
      <c r="FM14" s="922"/>
      <c r="FN14" s="923"/>
      <c r="FO14" s="924" t="str">
        <f t="shared" si="124"/>
        <v/>
      </c>
      <c r="FP14" s="893">
        <f t="shared" si="79"/>
        <v>0.0</v>
      </c>
      <c r="FQ14" s="894">
        <f t="shared" si="80"/>
        <v>0.0</v>
      </c>
      <c r="FR14" s="895">
        <f t="shared" si="81"/>
        <v>0.0</v>
      </c>
      <c r="FS14" s="896" t="str">
        <f t="shared" si="82"/>
        <v/>
      </c>
      <c r="FT14" s="897" t="str">
        <f t="shared" si="83"/>
        <v/>
      </c>
      <c r="FU14" s="898" t="str">
        <f t="shared" si="84"/>
        <v/>
      </c>
      <c r="FV14" s="899" t="str">
        <f t="shared" si="85"/>
        <v/>
      </c>
      <c r="FW14" s="900">
        <f t="shared" si="86"/>
        <v>0.0</v>
      </c>
      <c r="FX14" s="901" t="str">
        <f t="shared" si="7"/>
        <v/>
      </c>
      <c r="FY14" s="902" t="str">
        <f t="shared" si="8"/>
        <v/>
      </c>
      <c r="FZ14" s="902" t="str">
        <f t="shared" si="9"/>
        <v/>
      </c>
      <c r="GA14" s="902" t="str">
        <f t="shared" si="10"/>
        <v/>
      </c>
      <c r="GB14" s="902" t="str">
        <f t="shared" si="11"/>
        <v/>
      </c>
      <c r="GC14" s="902" t="str">
        <f t="shared" si="87"/>
        <v/>
      </c>
      <c r="GD14" s="903" t="str">
        <f t="shared" si="88"/>
        <v/>
      </c>
      <c r="GE14" s="904">
        <f t="shared" si="89"/>
        <v>0.0</v>
      </c>
      <c r="GF14" s="902">
        <f t="shared" si="90"/>
        <v>0.0</v>
      </c>
      <c r="GG14" s="902">
        <f t="shared" si="91"/>
        <v>0.0</v>
      </c>
      <c r="GH14" s="902">
        <f t="shared" si="92"/>
        <v>0.0</v>
      </c>
      <c r="GI14" s="903"/>
      <c r="GJ14" s="124"/>
      <c r="GK14" s="124"/>
      <c r="GL14" s="113">
        <f t="shared" si="12"/>
        <v>0.0</v>
      </c>
      <c r="GM14" s="113" t="s">
        <v>159</v>
      </c>
      <c r="GN14" s="113">
        <f t="shared" si="13"/>
        <v>200.0</v>
      </c>
      <c r="GO14" s="113" t="str">
        <f t="shared" si="93"/>
        <v>0/200</v>
      </c>
      <c r="GP14" s="113">
        <f t="shared" si="94"/>
        <v>0.0</v>
      </c>
      <c r="GQ14" s="113" t="s">
        <v>159</v>
      </c>
      <c r="GR14" s="113">
        <f t="shared" si="95"/>
        <v>200.0</v>
      </c>
      <c r="GS14" s="113" t="str">
        <f t="shared" si="96"/>
        <v>0/200</v>
      </c>
      <c r="GT14" s="113">
        <f t="shared" si="97"/>
        <v>0.0</v>
      </c>
      <c r="GU14" s="113" t="s">
        <v>159</v>
      </c>
      <c r="GV14" s="113">
        <f t="shared" si="98"/>
        <v>200.0</v>
      </c>
      <c r="GW14" s="113" t="str">
        <f t="shared" si="99"/>
        <v>0/200</v>
      </c>
      <c r="GX14" s="113">
        <f t="shared" si="100"/>
        <v>0.0</v>
      </c>
      <c r="GY14" s="113" t="s">
        <v>159</v>
      </c>
      <c r="GZ14" s="113">
        <f t="shared" si="101"/>
        <v>100.0</v>
      </c>
      <c r="HA14" s="113" t="str">
        <f t="shared" si="102"/>
        <v>0/100</v>
      </c>
      <c r="HJ14" s="113">
        <f t="shared" si="103"/>
        <v>0.0</v>
      </c>
      <c r="HK14" s="113">
        <f t="shared" si="104"/>
        <v>0.0</v>
      </c>
      <c r="HL14" s="925">
        <f t="shared" si="105"/>
        <v>0.0</v>
      </c>
      <c r="HM14" s="925">
        <f t="shared" si="106"/>
        <v>0.0</v>
      </c>
      <c r="HN14" s="925">
        <f t="shared" si="107"/>
        <v>0.0</v>
      </c>
      <c r="HO14" s="925">
        <f t="shared" si="108"/>
        <v>0.0</v>
      </c>
      <c r="HP14" s="925">
        <f t="shared" si="109"/>
        <v>0.0</v>
      </c>
      <c r="HQ14" s="113">
        <f t="shared" si="110"/>
        <v>0.0</v>
      </c>
    </row>
    <row r="15" spans="8:8" ht="38.25" customHeight="1">
      <c r="A15" s="23">
        <f t="shared" si="14"/>
        <v>0.0</v>
      </c>
      <c r="B15" s="756">
        <v>7.0</v>
      </c>
      <c r="C15" s="757">
        <v>7.0</v>
      </c>
      <c r="D15" s="710">
        <f t="shared" si="15"/>
        <v>0.0</v>
      </c>
      <c r="E15" s="906"/>
      <c r="F15" s="759"/>
      <c r="G15" s="758"/>
      <c r="H15" s="906"/>
      <c r="I15" s="926"/>
      <c r="J15" s="906"/>
      <c r="K15" s="907"/>
      <c r="L15" s="761">
        <v>0.0</v>
      </c>
      <c r="M15" s="762">
        <v>0.0</v>
      </c>
      <c r="N15" s="763">
        <v>0.0</v>
      </c>
      <c r="O15" s="764">
        <f t="shared" si="16"/>
        <v>0.0</v>
      </c>
      <c r="P15" s="765">
        <v>0.0</v>
      </c>
      <c r="Q15" s="766">
        <f t="shared" si="17"/>
        <v>0.0</v>
      </c>
      <c r="R15" s="767">
        <v>0.0</v>
      </c>
      <c r="S15" s="768">
        <v>0.0</v>
      </c>
      <c r="T15" s="769">
        <f t="shared" si="126"/>
        <v>0.0</v>
      </c>
      <c r="U15" s="770">
        <f t="shared" si="18"/>
        <v>0.0</v>
      </c>
      <c r="V15" s="771">
        <f t="shared" si="19"/>
        <v>0.0</v>
      </c>
      <c r="W15" s="625" t="str">
        <f t="shared" si="130" ref="W15:W29">IF(R15="AB","AB",IF(AND(OR(L15="ab",L15="ml"),OR(M15="ab",M15="ml"),OR(O15="ab",O15="ml")),"AB",IF(AND(OR(L15="ab",L15="ml"),OR(O15="ab",O15="ml")),"AB","")))</f>
        <v/>
      </c>
      <c r="X15" s="625" t="str">
        <f t="shared" si="20"/>
        <v/>
      </c>
      <c r="Y15" s="772" t="str">
        <f t="shared" si="131" ref="Y15:Y29">IF(OR(X15="",X15=0,X15="S",X15="F",X15="AB"),X15,IF(V15&gt;=75,"D",IF(V15&gt;=60,"I",IF(V15&gt;=48,"II",IF(V15&gt;=36,"III",X15)))))</f>
        <v/>
      </c>
      <c r="Z15" s="773">
        <v>0.0</v>
      </c>
      <c r="AA15" s="774">
        <v>0.0</v>
      </c>
      <c r="AB15" s="775">
        <v>0.0</v>
      </c>
      <c r="AC15" s="776">
        <f t="shared" si="21"/>
        <v>0.0</v>
      </c>
      <c r="AD15" s="777">
        <v>0.0</v>
      </c>
      <c r="AE15" s="778">
        <f t="shared" si="22"/>
        <v>0.0</v>
      </c>
      <c r="AF15" s="779">
        <v>0.0</v>
      </c>
      <c r="AG15" s="780">
        <v>0.0</v>
      </c>
      <c r="AH15" s="781">
        <f t="shared" si="127"/>
        <v>0.0</v>
      </c>
      <c r="AI15" s="782">
        <f t="shared" si="23"/>
        <v>0.0</v>
      </c>
      <c r="AJ15" s="783">
        <f t="shared" si="24"/>
        <v>0.0</v>
      </c>
      <c r="AK15" s="637" t="str">
        <f t="shared" si="111"/>
        <v/>
      </c>
      <c r="AL15" s="637" t="str">
        <f t="shared" si="25"/>
        <v/>
      </c>
      <c r="AM15" s="784" t="str">
        <f t="shared" si="112"/>
        <v/>
      </c>
      <c r="AN15" s="785"/>
      <c r="AO15" s="786">
        <v>0.0</v>
      </c>
      <c r="AP15" s="787">
        <v>0.0</v>
      </c>
      <c r="AQ15" s="787">
        <v>0.0</v>
      </c>
      <c r="AR15" s="908">
        <f t="shared" si="26"/>
        <v>0.0</v>
      </c>
      <c r="AS15" s="788">
        <v>0.0</v>
      </c>
      <c r="AT15" s="789">
        <v>0.0</v>
      </c>
      <c r="AU15" s="790">
        <f t="shared" si="27"/>
        <v>0.0</v>
      </c>
      <c r="AV15" s="909">
        <f t="shared" si="28"/>
        <v>0.0</v>
      </c>
      <c r="AW15" s="792">
        <v>0.0</v>
      </c>
      <c r="AX15" s="793">
        <v>0.0</v>
      </c>
      <c r="AY15" s="794">
        <f t="shared" si="29"/>
        <v>0.0</v>
      </c>
      <c r="AZ15" s="795">
        <f t="shared" si="113"/>
        <v>0.0</v>
      </c>
      <c r="BA15" s="796">
        <f t="shared" si="30"/>
        <v>0.0</v>
      </c>
      <c r="BB15" s="650" t="str">
        <f t="shared" si="114"/>
        <v/>
      </c>
      <c r="BC15" s="650" t="str">
        <f t="shared" si="31"/>
        <v/>
      </c>
      <c r="BD15" s="797" t="str">
        <f t="shared" si="115"/>
        <v/>
      </c>
      <c r="BE15" s="785"/>
      <c r="BF15" s="798">
        <v>0.0</v>
      </c>
      <c r="BG15" s="799">
        <v>0.0</v>
      </c>
      <c r="BH15" s="800">
        <v>0.0</v>
      </c>
      <c r="BI15" s="910">
        <f t="shared" si="32"/>
        <v>0.0</v>
      </c>
      <c r="BJ15" s="801">
        <v>0.0</v>
      </c>
      <c r="BK15" s="802">
        <v>0.0</v>
      </c>
      <c r="BL15" s="803">
        <f t="shared" si="33"/>
        <v>0.0</v>
      </c>
      <c r="BM15" s="911">
        <f t="shared" si="34"/>
        <v>0.0</v>
      </c>
      <c r="BN15" s="805">
        <v>0.0</v>
      </c>
      <c r="BO15" s="806">
        <v>0.0</v>
      </c>
      <c r="BP15" s="807">
        <f t="shared" si="35"/>
        <v>0.0</v>
      </c>
      <c r="BQ15" s="808">
        <f t="shared" si="116"/>
        <v>0.0</v>
      </c>
      <c r="BR15" s="662">
        <f t="shared" si="36"/>
        <v>0.0</v>
      </c>
      <c r="BS15" s="662" t="str">
        <f t="shared" si="117"/>
        <v/>
      </c>
      <c r="BT15" s="662" t="str">
        <f t="shared" si="37"/>
        <v/>
      </c>
      <c r="BU15" s="809" t="str">
        <f t="shared" si="118"/>
        <v/>
      </c>
      <c r="BV15" s="785"/>
      <c r="BW15" s="810">
        <v>0.0</v>
      </c>
      <c r="BX15" s="811">
        <v>0.0</v>
      </c>
      <c r="BY15" s="812">
        <v>0.0</v>
      </c>
      <c r="BZ15" s="912">
        <f t="shared" si="38"/>
        <v>0.0</v>
      </c>
      <c r="CA15" s="813">
        <v>0.0</v>
      </c>
      <c r="CB15" s="814">
        <v>0.0</v>
      </c>
      <c r="CC15" s="815">
        <f t="shared" si="39"/>
        <v>0.0</v>
      </c>
      <c r="CD15" s="913">
        <f t="shared" si="40"/>
        <v>0.0</v>
      </c>
      <c r="CE15" s="817">
        <v>0.0</v>
      </c>
      <c r="CF15" s="818">
        <v>0.0</v>
      </c>
      <c r="CG15" s="819">
        <f t="shared" si="41"/>
        <v>0.0</v>
      </c>
      <c r="CH15" s="820">
        <f t="shared" si="119"/>
        <v>0.0</v>
      </c>
      <c r="CI15" s="821">
        <f t="shared" si="42"/>
        <v>0.0</v>
      </c>
      <c r="CJ15" s="674" t="str">
        <f t="shared" si="43"/>
        <v/>
      </c>
      <c r="CK15" s="674" t="str">
        <f t="shared" si="44"/>
        <v/>
      </c>
      <c r="CL15" s="822" t="str">
        <f t="shared" si="120"/>
        <v/>
      </c>
      <c r="CM15" s="785"/>
      <c r="CN15" s="823">
        <v>0.0</v>
      </c>
      <c r="CO15" s="824">
        <v>0.0</v>
      </c>
      <c r="CP15" s="825">
        <v>0.0</v>
      </c>
      <c r="CQ15" s="914">
        <f t="shared" si="45"/>
        <v>0.0</v>
      </c>
      <c r="CR15" s="826">
        <v>0.0</v>
      </c>
      <c r="CS15" s="827">
        <v>0.0</v>
      </c>
      <c r="CT15" s="828">
        <f t="shared" si="46"/>
        <v>0.0</v>
      </c>
      <c r="CU15" s="915">
        <f t="shared" si="47"/>
        <v>0.0</v>
      </c>
      <c r="CV15" s="830">
        <v>0.0</v>
      </c>
      <c r="CW15" s="831">
        <v>0.0</v>
      </c>
      <c r="CX15" s="832">
        <f t="shared" si="48"/>
        <v>0.0</v>
      </c>
      <c r="CY15" s="833">
        <f t="shared" si="121"/>
        <v>0.0</v>
      </c>
      <c r="CZ15" s="686">
        <f t="shared" si="49"/>
        <v>0.0</v>
      </c>
      <c r="DA15" s="686" t="str">
        <f t="shared" si="50"/>
        <v/>
      </c>
      <c r="DB15" s="686" t="str">
        <f t="shared" si="51"/>
        <v/>
      </c>
      <c r="DC15" s="834" t="str">
        <f t="shared" si="52"/>
        <v/>
      </c>
      <c r="DD15" s="785"/>
      <c r="DE15" s="835">
        <v>0.0</v>
      </c>
      <c r="DF15" s="836">
        <v>0.0</v>
      </c>
      <c r="DG15" s="837">
        <v>0.0</v>
      </c>
      <c r="DH15" s="916">
        <f t="shared" si="53"/>
        <v>0.0</v>
      </c>
      <c r="DI15" s="838">
        <v>0.0</v>
      </c>
      <c r="DJ15" s="839">
        <v>0.0</v>
      </c>
      <c r="DK15" s="840">
        <f t="shared" si="54"/>
        <v>0.0</v>
      </c>
      <c r="DL15" s="917">
        <f t="shared" si="55"/>
        <v>0.0</v>
      </c>
      <c r="DM15" s="842">
        <v>0.0</v>
      </c>
      <c r="DN15" s="843">
        <v>0.0</v>
      </c>
      <c r="DO15" s="844">
        <f t="shared" si="56"/>
        <v>0.0</v>
      </c>
      <c r="DP15" s="845">
        <f t="shared" si="122"/>
        <v>0.0</v>
      </c>
      <c r="DQ15" s="698">
        <f t="shared" si="57"/>
        <v>0.0</v>
      </c>
      <c r="DR15" s="698" t="str">
        <f t="shared" si="58"/>
        <v/>
      </c>
      <c r="DS15" s="698" t="str">
        <f t="shared" si="59"/>
        <v/>
      </c>
      <c r="DT15" s="846" t="str">
        <f t="shared" si="60"/>
        <v/>
      </c>
      <c r="DU15" s="847">
        <v>0.0</v>
      </c>
      <c r="DV15" s="848">
        <v>0.0</v>
      </c>
      <c r="DW15" s="849">
        <v>0.0</v>
      </c>
      <c r="DX15" s="918">
        <f t="shared" si="61"/>
        <v>0.0</v>
      </c>
      <c r="DY15" s="850">
        <v>0.0</v>
      </c>
      <c r="DZ15" s="851">
        <v>0.0</v>
      </c>
      <c r="EA15" s="852">
        <f t="shared" si="62"/>
        <v>0.0</v>
      </c>
      <c r="EB15" s="919">
        <f t="shared" si="63"/>
        <v>0.0</v>
      </c>
      <c r="EC15" s="854">
        <v>0.0</v>
      </c>
      <c r="ED15" s="855">
        <v>0.0</v>
      </c>
      <c r="EE15" s="856">
        <f t="shared" si="64"/>
        <v>0.0</v>
      </c>
      <c r="EF15" s="857">
        <f t="shared" si="123"/>
        <v>0.0</v>
      </c>
      <c r="EG15" s="858">
        <f t="shared" si="65"/>
        <v>0.0</v>
      </c>
      <c r="EH15" s="859" t="str">
        <f t="shared" si="66"/>
        <v/>
      </c>
      <c r="EI15" s="860">
        <v>0.0</v>
      </c>
      <c r="EJ15" s="861">
        <v>0.0</v>
      </c>
      <c r="EK15" s="862">
        <v>0.0</v>
      </c>
      <c r="EL15" s="863">
        <f t="shared" si="67"/>
        <v>0.0</v>
      </c>
      <c r="EM15" s="864">
        <v>0.0</v>
      </c>
      <c r="EN15" s="865">
        <f t="shared" si="68"/>
        <v>0.0</v>
      </c>
      <c r="EO15" s="866">
        <v>0.0</v>
      </c>
      <c r="EP15" s="867">
        <v>0.0</v>
      </c>
      <c r="EQ15" s="868">
        <f t="shared" si="128"/>
        <v>0.0</v>
      </c>
      <c r="ER15" s="869">
        <f t="shared" si="69"/>
        <v>0.0</v>
      </c>
      <c r="ES15" s="870">
        <f t="shared" si="70"/>
        <v>0.0</v>
      </c>
      <c r="ET15" s="871" t="str">
        <f t="shared" si="71"/>
        <v/>
      </c>
      <c r="EU15" s="872">
        <v>0.0</v>
      </c>
      <c r="EV15" s="873">
        <v>0.0</v>
      </c>
      <c r="EW15" s="874">
        <f t="shared" si="132" ref="EW15:EW29">SUM(EU15:EV15)</f>
        <v>0.0</v>
      </c>
      <c r="EX15" s="875">
        <f t="shared" si="72"/>
        <v>0.0</v>
      </c>
      <c r="EY15" s="876">
        <v>0.0</v>
      </c>
      <c r="EZ15" s="877">
        <f t="shared" si="73"/>
        <v>0.0</v>
      </c>
      <c r="FA15" s="878">
        <v>0.0</v>
      </c>
      <c r="FB15" s="879">
        <v>0.0</v>
      </c>
      <c r="FC15" s="880">
        <f t="shared" si="129"/>
        <v>0.0</v>
      </c>
      <c r="FD15" s="881">
        <f t="shared" si="74"/>
        <v>0.0</v>
      </c>
      <c r="FE15" s="882">
        <f t="shared" si="75"/>
        <v>0.0</v>
      </c>
      <c r="FF15" s="883" t="str">
        <f t="shared" si="76"/>
        <v/>
      </c>
      <c r="FG15" s="920">
        <v>0.0</v>
      </c>
      <c r="FH15" s="921">
        <v>0.0</v>
      </c>
      <c r="FI15" s="921">
        <v>0.0</v>
      </c>
      <c r="FJ15" s="887">
        <f t="shared" si="125"/>
        <v>0.0</v>
      </c>
      <c r="FK15" s="888">
        <f t="shared" si="77"/>
        <v>0.0</v>
      </c>
      <c r="FL15" s="889" t="str">
        <f t="shared" si="78"/>
        <v/>
      </c>
      <c r="FM15" s="922"/>
      <c r="FN15" s="923"/>
      <c r="FO15" s="924" t="str">
        <f t="shared" si="124"/>
        <v/>
      </c>
      <c r="FP15" s="893">
        <f t="shared" si="79"/>
        <v>0.0</v>
      </c>
      <c r="FQ15" s="894">
        <f t="shared" si="80"/>
        <v>0.0</v>
      </c>
      <c r="FR15" s="895">
        <f t="shared" si="81"/>
        <v>0.0</v>
      </c>
      <c r="FS15" s="896" t="str">
        <f t="shared" si="82"/>
        <v/>
      </c>
      <c r="FT15" s="897" t="str">
        <f t="shared" si="83"/>
        <v/>
      </c>
      <c r="FU15" s="898" t="str">
        <f t="shared" si="84"/>
        <v/>
      </c>
      <c r="FV15" s="899" t="str">
        <f t="shared" si="85"/>
        <v/>
      </c>
      <c r="FW15" s="900">
        <f t="shared" si="86"/>
        <v>0.0</v>
      </c>
      <c r="FX15" s="901" t="str">
        <f t="shared" si="7"/>
        <v/>
      </c>
      <c r="FY15" s="902" t="str">
        <f t="shared" si="8"/>
        <v/>
      </c>
      <c r="FZ15" s="902" t="str">
        <f t="shared" si="9"/>
        <v/>
      </c>
      <c r="GA15" s="902" t="str">
        <f t="shared" si="10"/>
        <v/>
      </c>
      <c r="GB15" s="902" t="str">
        <f t="shared" si="11"/>
        <v/>
      </c>
      <c r="GC15" s="902" t="str">
        <f t="shared" si="87"/>
        <v/>
      </c>
      <c r="GD15" s="903" t="str">
        <f t="shared" si="88"/>
        <v/>
      </c>
      <c r="GE15" s="904">
        <f t="shared" si="89"/>
        <v>0.0</v>
      </c>
      <c r="GF15" s="902">
        <f t="shared" si="90"/>
        <v>0.0</v>
      </c>
      <c r="GG15" s="902">
        <f t="shared" si="91"/>
        <v>0.0</v>
      </c>
      <c r="GH15" s="902">
        <f t="shared" si="92"/>
        <v>0.0</v>
      </c>
      <c r="GI15" s="903"/>
      <c r="GJ15" s="124"/>
      <c r="GK15" s="124"/>
      <c r="GL15" s="113">
        <f t="shared" si="12"/>
        <v>0.0</v>
      </c>
      <c r="GM15" s="113" t="s">
        <v>159</v>
      </c>
      <c r="GN15" s="113">
        <f t="shared" si="13"/>
        <v>200.0</v>
      </c>
      <c r="GO15" s="113" t="str">
        <f t="shared" si="93"/>
        <v>0/200</v>
      </c>
      <c r="GP15" s="113">
        <f t="shared" si="94"/>
        <v>0.0</v>
      </c>
      <c r="GQ15" s="113" t="s">
        <v>159</v>
      </c>
      <c r="GR15" s="113">
        <f t="shared" si="95"/>
        <v>200.0</v>
      </c>
      <c r="GS15" s="113" t="str">
        <f t="shared" si="96"/>
        <v>0/200</v>
      </c>
      <c r="GT15" s="113">
        <f t="shared" si="97"/>
        <v>0.0</v>
      </c>
      <c r="GU15" s="113" t="s">
        <v>159</v>
      </c>
      <c r="GV15" s="113">
        <f t="shared" si="98"/>
        <v>200.0</v>
      </c>
      <c r="GW15" s="113" t="str">
        <f t="shared" si="99"/>
        <v>0/200</v>
      </c>
      <c r="GX15" s="113">
        <f t="shared" si="100"/>
        <v>0.0</v>
      </c>
      <c r="GY15" s="113" t="s">
        <v>159</v>
      </c>
      <c r="GZ15" s="113">
        <f t="shared" si="101"/>
        <v>100.0</v>
      </c>
      <c r="HA15" s="113" t="str">
        <f t="shared" si="102"/>
        <v>0/100</v>
      </c>
      <c r="HJ15" s="113">
        <f t="shared" si="103"/>
        <v>0.0</v>
      </c>
      <c r="HK15" s="113">
        <f t="shared" si="104"/>
        <v>0.0</v>
      </c>
      <c r="HL15" s="925">
        <f t="shared" si="105"/>
        <v>0.0</v>
      </c>
      <c r="HM15" s="925">
        <f t="shared" si="106"/>
        <v>0.0</v>
      </c>
      <c r="HN15" s="925">
        <f t="shared" si="107"/>
        <v>0.0</v>
      </c>
      <c r="HO15" s="925">
        <f t="shared" si="108"/>
        <v>0.0</v>
      </c>
      <c r="HP15" s="925">
        <f t="shared" si="109"/>
        <v>0.0</v>
      </c>
      <c r="HQ15" s="113">
        <f t="shared" si="110"/>
        <v>0.0</v>
      </c>
    </row>
    <row r="16" spans="8:8" ht="38.25" customHeight="1">
      <c r="A16" s="23">
        <f t="shared" si="14"/>
        <v>0.0</v>
      </c>
      <c r="B16" s="756">
        <v>8.0</v>
      </c>
      <c r="C16" s="905">
        <v>8.0</v>
      </c>
      <c r="D16" s="710">
        <f t="shared" si="15"/>
        <v>0.0</v>
      </c>
      <c r="E16" s="906"/>
      <c r="F16" s="759"/>
      <c r="G16" s="906"/>
      <c r="H16" s="906"/>
      <c r="I16" s="906"/>
      <c r="J16" s="906"/>
      <c r="K16" s="907"/>
      <c r="L16" s="761">
        <v>0.0</v>
      </c>
      <c r="M16" s="762">
        <v>0.0</v>
      </c>
      <c r="N16" s="763">
        <v>0.0</v>
      </c>
      <c r="O16" s="764">
        <f t="shared" si="16"/>
        <v>0.0</v>
      </c>
      <c r="P16" s="765">
        <v>0.0</v>
      </c>
      <c r="Q16" s="766">
        <f t="shared" si="17"/>
        <v>0.0</v>
      </c>
      <c r="R16" s="767">
        <v>0.0</v>
      </c>
      <c r="S16" s="768">
        <v>0.0</v>
      </c>
      <c r="T16" s="769">
        <f t="shared" si="126"/>
        <v>0.0</v>
      </c>
      <c r="U16" s="770">
        <f t="shared" si="18"/>
        <v>0.0</v>
      </c>
      <c r="V16" s="771">
        <f t="shared" si="19"/>
        <v>0.0</v>
      </c>
      <c r="W16" s="625" t="str">
        <f t="shared" si="130"/>
        <v/>
      </c>
      <c r="X16" s="625" t="str">
        <f t="shared" si="20"/>
        <v/>
      </c>
      <c r="Y16" s="772" t="str">
        <f t="shared" si="131"/>
        <v/>
      </c>
      <c r="Z16" s="773">
        <v>0.0</v>
      </c>
      <c r="AA16" s="774">
        <v>0.0</v>
      </c>
      <c r="AB16" s="775">
        <v>0.0</v>
      </c>
      <c r="AC16" s="776">
        <f t="shared" si="21"/>
        <v>0.0</v>
      </c>
      <c r="AD16" s="777">
        <v>0.0</v>
      </c>
      <c r="AE16" s="778">
        <f t="shared" si="22"/>
        <v>0.0</v>
      </c>
      <c r="AF16" s="779">
        <v>0.0</v>
      </c>
      <c r="AG16" s="780">
        <v>0.0</v>
      </c>
      <c r="AH16" s="781">
        <f t="shared" si="127"/>
        <v>0.0</v>
      </c>
      <c r="AI16" s="782">
        <f t="shared" si="23"/>
        <v>0.0</v>
      </c>
      <c r="AJ16" s="783">
        <f t="shared" si="24"/>
        <v>0.0</v>
      </c>
      <c r="AK16" s="637" t="str">
        <f t="shared" si="111"/>
        <v/>
      </c>
      <c r="AL16" s="637" t="str">
        <f t="shared" si="25"/>
        <v/>
      </c>
      <c r="AM16" s="784" t="str">
        <f t="shared" si="112"/>
        <v/>
      </c>
      <c r="AN16" s="785"/>
      <c r="AO16" s="786">
        <v>0.0</v>
      </c>
      <c r="AP16" s="787">
        <v>0.0</v>
      </c>
      <c r="AQ16" s="787">
        <v>0.0</v>
      </c>
      <c r="AR16" s="908">
        <f t="shared" si="26"/>
        <v>0.0</v>
      </c>
      <c r="AS16" s="788">
        <v>0.0</v>
      </c>
      <c r="AT16" s="789">
        <v>0.0</v>
      </c>
      <c r="AU16" s="790">
        <f t="shared" si="27"/>
        <v>0.0</v>
      </c>
      <c r="AV16" s="909">
        <f t="shared" si="28"/>
        <v>0.0</v>
      </c>
      <c r="AW16" s="792">
        <v>0.0</v>
      </c>
      <c r="AX16" s="793">
        <v>0.0</v>
      </c>
      <c r="AY16" s="794">
        <f t="shared" si="29"/>
        <v>0.0</v>
      </c>
      <c r="AZ16" s="795">
        <f t="shared" si="113"/>
        <v>0.0</v>
      </c>
      <c r="BA16" s="796">
        <f t="shared" si="30"/>
        <v>0.0</v>
      </c>
      <c r="BB16" s="650" t="str">
        <f t="shared" si="114"/>
        <v/>
      </c>
      <c r="BC16" s="650" t="str">
        <f t="shared" si="31"/>
        <v/>
      </c>
      <c r="BD16" s="797" t="str">
        <f t="shared" si="115"/>
        <v/>
      </c>
      <c r="BE16" s="785"/>
      <c r="BF16" s="798">
        <v>0.0</v>
      </c>
      <c r="BG16" s="799">
        <v>0.0</v>
      </c>
      <c r="BH16" s="800">
        <v>0.0</v>
      </c>
      <c r="BI16" s="910">
        <f t="shared" si="32"/>
        <v>0.0</v>
      </c>
      <c r="BJ16" s="801">
        <v>0.0</v>
      </c>
      <c r="BK16" s="802">
        <v>0.0</v>
      </c>
      <c r="BL16" s="803">
        <f t="shared" si="33"/>
        <v>0.0</v>
      </c>
      <c r="BM16" s="911">
        <f t="shared" si="34"/>
        <v>0.0</v>
      </c>
      <c r="BN16" s="805">
        <v>0.0</v>
      </c>
      <c r="BO16" s="806">
        <v>0.0</v>
      </c>
      <c r="BP16" s="807">
        <f t="shared" si="35"/>
        <v>0.0</v>
      </c>
      <c r="BQ16" s="808">
        <f t="shared" si="116"/>
        <v>0.0</v>
      </c>
      <c r="BR16" s="662">
        <f t="shared" si="36"/>
        <v>0.0</v>
      </c>
      <c r="BS16" s="662" t="str">
        <f t="shared" si="117"/>
        <v/>
      </c>
      <c r="BT16" s="662" t="str">
        <f t="shared" si="37"/>
        <v/>
      </c>
      <c r="BU16" s="809" t="str">
        <f t="shared" si="118"/>
        <v/>
      </c>
      <c r="BV16" s="785"/>
      <c r="BW16" s="810">
        <v>0.0</v>
      </c>
      <c r="BX16" s="811">
        <v>0.0</v>
      </c>
      <c r="BY16" s="812">
        <v>0.0</v>
      </c>
      <c r="BZ16" s="912">
        <f t="shared" si="38"/>
        <v>0.0</v>
      </c>
      <c r="CA16" s="813">
        <v>0.0</v>
      </c>
      <c r="CB16" s="814">
        <v>0.0</v>
      </c>
      <c r="CC16" s="815">
        <f t="shared" si="39"/>
        <v>0.0</v>
      </c>
      <c r="CD16" s="913">
        <f t="shared" si="40"/>
        <v>0.0</v>
      </c>
      <c r="CE16" s="817">
        <v>0.0</v>
      </c>
      <c r="CF16" s="818">
        <v>0.0</v>
      </c>
      <c r="CG16" s="819">
        <f t="shared" si="41"/>
        <v>0.0</v>
      </c>
      <c r="CH16" s="820">
        <f t="shared" si="119"/>
        <v>0.0</v>
      </c>
      <c r="CI16" s="821">
        <f t="shared" si="42"/>
        <v>0.0</v>
      </c>
      <c r="CJ16" s="674" t="str">
        <f t="shared" si="43"/>
        <v/>
      </c>
      <c r="CK16" s="674" t="str">
        <f t="shared" si="44"/>
        <v/>
      </c>
      <c r="CL16" s="822" t="str">
        <f t="shared" si="120"/>
        <v/>
      </c>
      <c r="CM16" s="785"/>
      <c r="CN16" s="823">
        <v>0.0</v>
      </c>
      <c r="CO16" s="824">
        <v>0.0</v>
      </c>
      <c r="CP16" s="825">
        <v>0.0</v>
      </c>
      <c r="CQ16" s="914">
        <f t="shared" si="45"/>
        <v>0.0</v>
      </c>
      <c r="CR16" s="826">
        <v>0.0</v>
      </c>
      <c r="CS16" s="827">
        <v>0.0</v>
      </c>
      <c r="CT16" s="828">
        <f t="shared" si="46"/>
        <v>0.0</v>
      </c>
      <c r="CU16" s="915">
        <f t="shared" si="47"/>
        <v>0.0</v>
      </c>
      <c r="CV16" s="830">
        <v>0.0</v>
      </c>
      <c r="CW16" s="831">
        <v>0.0</v>
      </c>
      <c r="CX16" s="832">
        <f t="shared" si="48"/>
        <v>0.0</v>
      </c>
      <c r="CY16" s="833">
        <f t="shared" si="121"/>
        <v>0.0</v>
      </c>
      <c r="CZ16" s="686">
        <f t="shared" si="49"/>
        <v>0.0</v>
      </c>
      <c r="DA16" s="686" t="str">
        <f t="shared" si="50"/>
        <v/>
      </c>
      <c r="DB16" s="686" t="str">
        <f t="shared" si="51"/>
        <v/>
      </c>
      <c r="DC16" s="834" t="str">
        <f t="shared" si="52"/>
        <v/>
      </c>
      <c r="DD16" s="785"/>
      <c r="DE16" s="835">
        <v>0.0</v>
      </c>
      <c r="DF16" s="836">
        <v>0.0</v>
      </c>
      <c r="DG16" s="837">
        <v>0.0</v>
      </c>
      <c r="DH16" s="916">
        <f t="shared" si="53"/>
        <v>0.0</v>
      </c>
      <c r="DI16" s="838">
        <v>0.0</v>
      </c>
      <c r="DJ16" s="839">
        <v>0.0</v>
      </c>
      <c r="DK16" s="840">
        <f t="shared" si="54"/>
        <v>0.0</v>
      </c>
      <c r="DL16" s="917">
        <f t="shared" si="55"/>
        <v>0.0</v>
      </c>
      <c r="DM16" s="842">
        <v>0.0</v>
      </c>
      <c r="DN16" s="843">
        <v>0.0</v>
      </c>
      <c r="DO16" s="844">
        <f t="shared" si="56"/>
        <v>0.0</v>
      </c>
      <c r="DP16" s="845">
        <f t="shared" si="122"/>
        <v>0.0</v>
      </c>
      <c r="DQ16" s="698">
        <f t="shared" si="57"/>
        <v>0.0</v>
      </c>
      <c r="DR16" s="698" t="str">
        <f t="shared" si="58"/>
        <v/>
      </c>
      <c r="DS16" s="698" t="str">
        <f t="shared" si="59"/>
        <v/>
      </c>
      <c r="DT16" s="846" t="str">
        <f t="shared" si="60"/>
        <v/>
      </c>
      <c r="DU16" s="847">
        <v>0.0</v>
      </c>
      <c r="DV16" s="848">
        <v>0.0</v>
      </c>
      <c r="DW16" s="849">
        <v>0.0</v>
      </c>
      <c r="DX16" s="918">
        <f t="shared" si="61"/>
        <v>0.0</v>
      </c>
      <c r="DY16" s="850">
        <v>0.0</v>
      </c>
      <c r="DZ16" s="851">
        <v>0.0</v>
      </c>
      <c r="EA16" s="852">
        <f t="shared" si="62"/>
        <v>0.0</v>
      </c>
      <c r="EB16" s="919">
        <f t="shared" si="63"/>
        <v>0.0</v>
      </c>
      <c r="EC16" s="854">
        <v>0.0</v>
      </c>
      <c r="ED16" s="855">
        <v>0.0</v>
      </c>
      <c r="EE16" s="856">
        <f t="shared" si="64"/>
        <v>0.0</v>
      </c>
      <c r="EF16" s="857">
        <f t="shared" si="123"/>
        <v>0.0</v>
      </c>
      <c r="EG16" s="858">
        <f t="shared" si="65"/>
        <v>0.0</v>
      </c>
      <c r="EH16" s="859" t="str">
        <f t="shared" si="66"/>
        <v/>
      </c>
      <c r="EI16" s="860">
        <v>0.0</v>
      </c>
      <c r="EJ16" s="861">
        <v>0.0</v>
      </c>
      <c r="EK16" s="862">
        <v>0.0</v>
      </c>
      <c r="EL16" s="863">
        <f t="shared" si="67"/>
        <v>0.0</v>
      </c>
      <c r="EM16" s="864">
        <v>0.0</v>
      </c>
      <c r="EN16" s="865">
        <f t="shared" si="68"/>
        <v>0.0</v>
      </c>
      <c r="EO16" s="866">
        <v>0.0</v>
      </c>
      <c r="EP16" s="867">
        <v>0.0</v>
      </c>
      <c r="EQ16" s="868">
        <f t="shared" si="128"/>
        <v>0.0</v>
      </c>
      <c r="ER16" s="869">
        <f t="shared" si="69"/>
        <v>0.0</v>
      </c>
      <c r="ES16" s="870">
        <f t="shared" si="70"/>
        <v>0.0</v>
      </c>
      <c r="ET16" s="871" t="str">
        <f t="shared" si="71"/>
        <v/>
      </c>
      <c r="EU16" s="872">
        <v>0.0</v>
      </c>
      <c r="EV16" s="873">
        <v>0.0</v>
      </c>
      <c r="EW16" s="874">
        <f t="shared" si="132"/>
        <v>0.0</v>
      </c>
      <c r="EX16" s="875">
        <f t="shared" si="72"/>
        <v>0.0</v>
      </c>
      <c r="EY16" s="876">
        <v>0.0</v>
      </c>
      <c r="EZ16" s="877">
        <f t="shared" si="73"/>
        <v>0.0</v>
      </c>
      <c r="FA16" s="878">
        <v>0.0</v>
      </c>
      <c r="FB16" s="879">
        <v>0.0</v>
      </c>
      <c r="FC16" s="880">
        <f t="shared" si="129"/>
        <v>0.0</v>
      </c>
      <c r="FD16" s="881">
        <f t="shared" si="74"/>
        <v>0.0</v>
      </c>
      <c r="FE16" s="882">
        <f t="shared" si="75"/>
        <v>0.0</v>
      </c>
      <c r="FF16" s="883" t="str">
        <f t="shared" si="76"/>
        <v/>
      </c>
      <c r="FG16" s="920">
        <v>0.0</v>
      </c>
      <c r="FH16" s="921">
        <v>0.0</v>
      </c>
      <c r="FI16" s="921">
        <v>0.0</v>
      </c>
      <c r="FJ16" s="887">
        <f t="shared" si="125"/>
        <v>0.0</v>
      </c>
      <c r="FK16" s="888">
        <f t="shared" si="77"/>
        <v>0.0</v>
      </c>
      <c r="FL16" s="889" t="str">
        <f t="shared" si="78"/>
        <v/>
      </c>
      <c r="FM16" s="922"/>
      <c r="FN16" s="923"/>
      <c r="FO16" s="924" t="str">
        <f t="shared" si="124"/>
        <v/>
      </c>
      <c r="FP16" s="893">
        <f t="shared" si="79"/>
        <v>0.0</v>
      </c>
      <c r="FQ16" s="894">
        <f t="shared" si="80"/>
        <v>0.0</v>
      </c>
      <c r="FR16" s="895">
        <f t="shared" si="81"/>
        <v>0.0</v>
      </c>
      <c r="FS16" s="896" t="str">
        <f t="shared" si="82"/>
        <v/>
      </c>
      <c r="FT16" s="897" t="str">
        <f t="shared" si="83"/>
        <v/>
      </c>
      <c r="FU16" s="898" t="str">
        <f t="shared" si="84"/>
        <v/>
      </c>
      <c r="FV16" s="899" t="str">
        <f t="shared" si="85"/>
        <v/>
      </c>
      <c r="FW16" s="900">
        <f t="shared" si="86"/>
        <v>0.0</v>
      </c>
      <c r="FX16" s="901" t="str">
        <f t="shared" si="7"/>
        <v/>
      </c>
      <c r="FY16" s="902" t="str">
        <f t="shared" si="8"/>
        <v/>
      </c>
      <c r="FZ16" s="902" t="str">
        <f t="shared" si="9"/>
        <v/>
      </c>
      <c r="GA16" s="902" t="str">
        <f t="shared" si="10"/>
        <v/>
      </c>
      <c r="GB16" s="902" t="str">
        <f t="shared" si="11"/>
        <v/>
      </c>
      <c r="GC16" s="902" t="str">
        <f t="shared" si="87"/>
        <v/>
      </c>
      <c r="GD16" s="903" t="str">
        <f t="shared" si="88"/>
        <v/>
      </c>
      <c r="GE16" s="904">
        <f t="shared" si="89"/>
        <v>0.0</v>
      </c>
      <c r="GF16" s="902">
        <f t="shared" si="90"/>
        <v>0.0</v>
      </c>
      <c r="GG16" s="902">
        <f t="shared" si="91"/>
        <v>0.0</v>
      </c>
      <c r="GH16" s="902">
        <f t="shared" si="92"/>
        <v>0.0</v>
      </c>
      <c r="GI16" s="903"/>
      <c r="GJ16" s="124"/>
      <c r="GK16" s="124"/>
      <c r="GL16" s="113">
        <f t="shared" si="12"/>
        <v>0.0</v>
      </c>
      <c r="GM16" s="113" t="s">
        <v>159</v>
      </c>
      <c r="GN16" s="113">
        <f t="shared" si="13"/>
        <v>200.0</v>
      </c>
      <c r="GO16" s="113" t="str">
        <f t="shared" si="93"/>
        <v>0/200</v>
      </c>
      <c r="GP16" s="113">
        <f t="shared" si="94"/>
        <v>0.0</v>
      </c>
      <c r="GQ16" s="113" t="s">
        <v>159</v>
      </c>
      <c r="GR16" s="113">
        <f t="shared" si="95"/>
        <v>200.0</v>
      </c>
      <c r="GS16" s="113" t="str">
        <f t="shared" si="96"/>
        <v>0/200</v>
      </c>
      <c r="GT16" s="113">
        <f t="shared" si="97"/>
        <v>0.0</v>
      </c>
      <c r="GU16" s="113" t="s">
        <v>159</v>
      </c>
      <c r="GV16" s="113">
        <f t="shared" si="98"/>
        <v>200.0</v>
      </c>
      <c r="GW16" s="113" t="str">
        <f t="shared" si="99"/>
        <v>0/200</v>
      </c>
      <c r="GX16" s="113">
        <f t="shared" si="100"/>
        <v>0.0</v>
      </c>
      <c r="GY16" s="113" t="s">
        <v>159</v>
      </c>
      <c r="GZ16" s="113">
        <f t="shared" si="101"/>
        <v>100.0</v>
      </c>
      <c r="HA16" s="113" t="str">
        <f t="shared" si="102"/>
        <v>0/100</v>
      </c>
      <c r="HJ16" s="113">
        <f t="shared" si="103"/>
        <v>0.0</v>
      </c>
      <c r="HK16" s="113">
        <f t="shared" si="104"/>
        <v>0.0</v>
      </c>
      <c r="HL16" s="925">
        <f t="shared" si="105"/>
        <v>0.0</v>
      </c>
      <c r="HM16" s="925">
        <f t="shared" si="106"/>
        <v>0.0</v>
      </c>
      <c r="HN16" s="925">
        <f t="shared" si="107"/>
        <v>0.0</v>
      </c>
      <c r="HO16" s="925">
        <f t="shared" si="108"/>
        <v>0.0</v>
      </c>
      <c r="HP16" s="925">
        <f t="shared" si="109"/>
        <v>0.0</v>
      </c>
      <c r="HQ16" s="113">
        <f t="shared" si="110"/>
        <v>0.0</v>
      </c>
    </row>
    <row r="17" spans="8:8" ht="38.25" customHeight="1">
      <c r="A17" s="23">
        <f t="shared" si="14"/>
        <v>0.0</v>
      </c>
      <c r="B17" s="756">
        <v>9.0</v>
      </c>
      <c r="C17" s="757">
        <v>9.0</v>
      </c>
      <c r="D17" s="710">
        <f t="shared" si="15"/>
        <v>0.0</v>
      </c>
      <c r="E17" s="906"/>
      <c r="F17" s="759"/>
      <c r="G17" s="758"/>
      <c r="H17" s="906"/>
      <c r="I17" s="906"/>
      <c r="J17" s="906"/>
      <c r="K17" s="907"/>
      <c r="L17" s="761">
        <v>0.0</v>
      </c>
      <c r="M17" s="762">
        <v>0.0</v>
      </c>
      <c r="N17" s="763">
        <v>0.0</v>
      </c>
      <c r="O17" s="764">
        <f t="shared" si="16"/>
        <v>0.0</v>
      </c>
      <c r="P17" s="765">
        <v>0.0</v>
      </c>
      <c r="Q17" s="766">
        <f t="shared" si="17"/>
        <v>0.0</v>
      </c>
      <c r="R17" s="767">
        <v>0.0</v>
      </c>
      <c r="S17" s="768">
        <v>0.0</v>
      </c>
      <c r="T17" s="769">
        <f t="shared" si="126"/>
        <v>0.0</v>
      </c>
      <c r="U17" s="770">
        <f t="shared" si="18"/>
        <v>0.0</v>
      </c>
      <c r="V17" s="771">
        <f t="shared" si="19"/>
        <v>0.0</v>
      </c>
      <c r="W17" s="625" t="str">
        <f t="shared" si="130"/>
        <v/>
      </c>
      <c r="X17" s="625" t="str">
        <f t="shared" si="20"/>
        <v/>
      </c>
      <c r="Y17" s="772" t="str">
        <f t="shared" si="131"/>
        <v/>
      </c>
      <c r="Z17" s="773">
        <v>0.0</v>
      </c>
      <c r="AA17" s="774">
        <v>0.0</v>
      </c>
      <c r="AB17" s="775">
        <v>0.0</v>
      </c>
      <c r="AC17" s="776">
        <f t="shared" si="21"/>
        <v>0.0</v>
      </c>
      <c r="AD17" s="777">
        <v>0.0</v>
      </c>
      <c r="AE17" s="778">
        <f t="shared" si="22"/>
        <v>0.0</v>
      </c>
      <c r="AF17" s="779">
        <v>0.0</v>
      </c>
      <c r="AG17" s="780">
        <v>0.0</v>
      </c>
      <c r="AH17" s="781">
        <f t="shared" si="127"/>
        <v>0.0</v>
      </c>
      <c r="AI17" s="782">
        <f t="shared" si="23"/>
        <v>0.0</v>
      </c>
      <c r="AJ17" s="783">
        <f t="shared" si="24"/>
        <v>0.0</v>
      </c>
      <c r="AK17" s="637" t="str">
        <f t="shared" si="111"/>
        <v/>
      </c>
      <c r="AL17" s="637" t="str">
        <f t="shared" si="25"/>
        <v/>
      </c>
      <c r="AM17" s="784" t="str">
        <f t="shared" si="112"/>
        <v/>
      </c>
      <c r="AN17" s="785"/>
      <c r="AO17" s="786">
        <v>0.0</v>
      </c>
      <c r="AP17" s="787">
        <v>0.0</v>
      </c>
      <c r="AQ17" s="787">
        <v>0.0</v>
      </c>
      <c r="AR17" s="908">
        <f t="shared" si="26"/>
        <v>0.0</v>
      </c>
      <c r="AS17" s="788">
        <v>0.0</v>
      </c>
      <c r="AT17" s="789">
        <v>0.0</v>
      </c>
      <c r="AU17" s="790">
        <f t="shared" si="27"/>
        <v>0.0</v>
      </c>
      <c r="AV17" s="909">
        <f t="shared" si="28"/>
        <v>0.0</v>
      </c>
      <c r="AW17" s="792">
        <v>0.0</v>
      </c>
      <c r="AX17" s="793">
        <v>0.0</v>
      </c>
      <c r="AY17" s="794">
        <f t="shared" si="29"/>
        <v>0.0</v>
      </c>
      <c r="AZ17" s="795">
        <f t="shared" si="113"/>
        <v>0.0</v>
      </c>
      <c r="BA17" s="796">
        <f t="shared" si="30"/>
        <v>0.0</v>
      </c>
      <c r="BB17" s="650" t="str">
        <f t="shared" si="114"/>
        <v/>
      </c>
      <c r="BC17" s="650" t="str">
        <f t="shared" si="31"/>
        <v/>
      </c>
      <c r="BD17" s="797" t="str">
        <f t="shared" si="115"/>
        <v/>
      </c>
      <c r="BE17" s="785"/>
      <c r="BF17" s="798">
        <v>0.0</v>
      </c>
      <c r="BG17" s="799">
        <v>0.0</v>
      </c>
      <c r="BH17" s="800">
        <v>0.0</v>
      </c>
      <c r="BI17" s="910">
        <f t="shared" si="32"/>
        <v>0.0</v>
      </c>
      <c r="BJ17" s="801">
        <v>0.0</v>
      </c>
      <c r="BK17" s="802">
        <v>0.0</v>
      </c>
      <c r="BL17" s="803">
        <f t="shared" si="33"/>
        <v>0.0</v>
      </c>
      <c r="BM17" s="911">
        <f t="shared" si="34"/>
        <v>0.0</v>
      </c>
      <c r="BN17" s="805">
        <v>0.0</v>
      </c>
      <c r="BO17" s="806">
        <v>0.0</v>
      </c>
      <c r="BP17" s="807">
        <f t="shared" si="35"/>
        <v>0.0</v>
      </c>
      <c r="BQ17" s="808">
        <f t="shared" si="116"/>
        <v>0.0</v>
      </c>
      <c r="BR17" s="662">
        <f t="shared" si="36"/>
        <v>0.0</v>
      </c>
      <c r="BS17" s="662" t="str">
        <f t="shared" si="117"/>
        <v/>
      </c>
      <c r="BT17" s="662" t="str">
        <f t="shared" si="37"/>
        <v/>
      </c>
      <c r="BU17" s="809" t="str">
        <f t="shared" si="118"/>
        <v/>
      </c>
      <c r="BV17" s="785"/>
      <c r="BW17" s="810">
        <v>0.0</v>
      </c>
      <c r="BX17" s="811">
        <v>0.0</v>
      </c>
      <c r="BY17" s="812">
        <v>0.0</v>
      </c>
      <c r="BZ17" s="912">
        <f t="shared" si="38"/>
        <v>0.0</v>
      </c>
      <c r="CA17" s="813">
        <v>0.0</v>
      </c>
      <c r="CB17" s="814">
        <v>0.0</v>
      </c>
      <c r="CC17" s="815">
        <f t="shared" si="39"/>
        <v>0.0</v>
      </c>
      <c r="CD17" s="913">
        <f t="shared" si="40"/>
        <v>0.0</v>
      </c>
      <c r="CE17" s="817">
        <v>0.0</v>
      </c>
      <c r="CF17" s="818">
        <v>0.0</v>
      </c>
      <c r="CG17" s="819">
        <f t="shared" si="41"/>
        <v>0.0</v>
      </c>
      <c r="CH17" s="820">
        <f t="shared" si="119"/>
        <v>0.0</v>
      </c>
      <c r="CI17" s="821">
        <f t="shared" si="42"/>
        <v>0.0</v>
      </c>
      <c r="CJ17" s="674" t="str">
        <f t="shared" si="43"/>
        <v/>
      </c>
      <c r="CK17" s="674" t="str">
        <f t="shared" si="44"/>
        <v/>
      </c>
      <c r="CL17" s="822" t="str">
        <f t="shared" si="120"/>
        <v/>
      </c>
      <c r="CM17" s="785"/>
      <c r="CN17" s="823">
        <v>0.0</v>
      </c>
      <c r="CO17" s="824">
        <v>0.0</v>
      </c>
      <c r="CP17" s="825">
        <v>0.0</v>
      </c>
      <c r="CQ17" s="914">
        <f t="shared" si="45"/>
        <v>0.0</v>
      </c>
      <c r="CR17" s="826">
        <v>0.0</v>
      </c>
      <c r="CS17" s="827">
        <v>0.0</v>
      </c>
      <c r="CT17" s="828">
        <f t="shared" si="46"/>
        <v>0.0</v>
      </c>
      <c r="CU17" s="915">
        <f t="shared" si="47"/>
        <v>0.0</v>
      </c>
      <c r="CV17" s="830">
        <v>0.0</v>
      </c>
      <c r="CW17" s="831">
        <v>0.0</v>
      </c>
      <c r="CX17" s="832">
        <f t="shared" si="48"/>
        <v>0.0</v>
      </c>
      <c r="CY17" s="833">
        <f t="shared" si="121"/>
        <v>0.0</v>
      </c>
      <c r="CZ17" s="686">
        <f t="shared" si="49"/>
        <v>0.0</v>
      </c>
      <c r="DA17" s="686" t="str">
        <f t="shared" si="50"/>
        <v/>
      </c>
      <c r="DB17" s="686" t="str">
        <f t="shared" si="51"/>
        <v/>
      </c>
      <c r="DC17" s="834" t="str">
        <f t="shared" si="52"/>
        <v/>
      </c>
      <c r="DD17" s="785"/>
      <c r="DE17" s="835">
        <v>0.0</v>
      </c>
      <c r="DF17" s="836">
        <v>0.0</v>
      </c>
      <c r="DG17" s="837">
        <v>0.0</v>
      </c>
      <c r="DH17" s="916">
        <f t="shared" si="53"/>
        <v>0.0</v>
      </c>
      <c r="DI17" s="838">
        <v>0.0</v>
      </c>
      <c r="DJ17" s="839">
        <v>0.0</v>
      </c>
      <c r="DK17" s="840">
        <f t="shared" si="54"/>
        <v>0.0</v>
      </c>
      <c r="DL17" s="917">
        <f t="shared" si="55"/>
        <v>0.0</v>
      </c>
      <c r="DM17" s="842">
        <v>0.0</v>
      </c>
      <c r="DN17" s="843">
        <v>0.0</v>
      </c>
      <c r="DO17" s="844">
        <f t="shared" si="56"/>
        <v>0.0</v>
      </c>
      <c r="DP17" s="845">
        <f t="shared" si="122"/>
        <v>0.0</v>
      </c>
      <c r="DQ17" s="698">
        <f t="shared" si="57"/>
        <v>0.0</v>
      </c>
      <c r="DR17" s="698" t="str">
        <f t="shared" si="58"/>
        <v/>
      </c>
      <c r="DS17" s="698" t="str">
        <f t="shared" si="59"/>
        <v/>
      </c>
      <c r="DT17" s="846" t="str">
        <f t="shared" si="60"/>
        <v/>
      </c>
      <c r="DU17" s="847">
        <v>0.0</v>
      </c>
      <c r="DV17" s="848">
        <v>0.0</v>
      </c>
      <c r="DW17" s="849">
        <v>0.0</v>
      </c>
      <c r="DX17" s="918">
        <f t="shared" si="61"/>
        <v>0.0</v>
      </c>
      <c r="DY17" s="850">
        <v>0.0</v>
      </c>
      <c r="DZ17" s="851">
        <v>0.0</v>
      </c>
      <c r="EA17" s="852">
        <f t="shared" si="62"/>
        <v>0.0</v>
      </c>
      <c r="EB17" s="919">
        <f t="shared" si="63"/>
        <v>0.0</v>
      </c>
      <c r="EC17" s="854">
        <v>0.0</v>
      </c>
      <c r="ED17" s="855">
        <v>0.0</v>
      </c>
      <c r="EE17" s="856">
        <f t="shared" si="64"/>
        <v>0.0</v>
      </c>
      <c r="EF17" s="857">
        <f t="shared" si="123"/>
        <v>0.0</v>
      </c>
      <c r="EG17" s="858">
        <f t="shared" si="65"/>
        <v>0.0</v>
      </c>
      <c r="EH17" s="859" t="str">
        <f t="shared" si="66"/>
        <v/>
      </c>
      <c r="EI17" s="860">
        <v>0.0</v>
      </c>
      <c r="EJ17" s="861">
        <v>0.0</v>
      </c>
      <c r="EK17" s="862">
        <v>0.0</v>
      </c>
      <c r="EL17" s="863">
        <f t="shared" si="67"/>
        <v>0.0</v>
      </c>
      <c r="EM17" s="864">
        <v>0.0</v>
      </c>
      <c r="EN17" s="865">
        <f t="shared" si="68"/>
        <v>0.0</v>
      </c>
      <c r="EO17" s="866">
        <v>0.0</v>
      </c>
      <c r="EP17" s="867">
        <v>0.0</v>
      </c>
      <c r="EQ17" s="868">
        <f t="shared" si="128"/>
        <v>0.0</v>
      </c>
      <c r="ER17" s="869">
        <f t="shared" si="69"/>
        <v>0.0</v>
      </c>
      <c r="ES17" s="870">
        <f t="shared" si="70"/>
        <v>0.0</v>
      </c>
      <c r="ET17" s="871" t="str">
        <f t="shared" si="71"/>
        <v/>
      </c>
      <c r="EU17" s="872">
        <v>0.0</v>
      </c>
      <c r="EV17" s="873">
        <v>0.0</v>
      </c>
      <c r="EW17" s="874">
        <f t="shared" si="132"/>
        <v>0.0</v>
      </c>
      <c r="EX17" s="875">
        <f t="shared" si="72"/>
        <v>0.0</v>
      </c>
      <c r="EY17" s="876">
        <v>0.0</v>
      </c>
      <c r="EZ17" s="877">
        <f t="shared" si="73"/>
        <v>0.0</v>
      </c>
      <c r="FA17" s="878">
        <v>0.0</v>
      </c>
      <c r="FB17" s="879">
        <v>0.0</v>
      </c>
      <c r="FC17" s="880">
        <f t="shared" si="129"/>
        <v>0.0</v>
      </c>
      <c r="FD17" s="881">
        <f t="shared" si="74"/>
        <v>0.0</v>
      </c>
      <c r="FE17" s="882">
        <f t="shared" si="75"/>
        <v>0.0</v>
      </c>
      <c r="FF17" s="883" t="str">
        <f t="shared" si="76"/>
        <v/>
      </c>
      <c r="FG17" s="920">
        <v>0.0</v>
      </c>
      <c r="FH17" s="921">
        <v>0.0</v>
      </c>
      <c r="FI17" s="921">
        <v>0.0</v>
      </c>
      <c r="FJ17" s="887">
        <f t="shared" si="125"/>
        <v>0.0</v>
      </c>
      <c r="FK17" s="888">
        <f t="shared" si="77"/>
        <v>0.0</v>
      </c>
      <c r="FL17" s="889" t="str">
        <f t="shared" si="78"/>
        <v/>
      </c>
      <c r="FM17" s="922"/>
      <c r="FN17" s="923"/>
      <c r="FO17" s="924" t="str">
        <f t="shared" si="124"/>
        <v/>
      </c>
      <c r="FP17" s="893">
        <f t="shared" si="79"/>
        <v>0.0</v>
      </c>
      <c r="FQ17" s="894">
        <f t="shared" si="80"/>
        <v>0.0</v>
      </c>
      <c r="FR17" s="895">
        <f t="shared" si="81"/>
        <v>0.0</v>
      </c>
      <c r="FS17" s="896" t="str">
        <f t="shared" si="82"/>
        <v/>
      </c>
      <c r="FT17" s="897" t="str">
        <f t="shared" si="83"/>
        <v/>
      </c>
      <c r="FU17" s="898" t="str">
        <f t="shared" si="84"/>
        <v/>
      </c>
      <c r="FV17" s="899" t="str">
        <f t="shared" si="85"/>
        <v/>
      </c>
      <c r="FW17" s="900">
        <f t="shared" si="86"/>
        <v>0.0</v>
      </c>
      <c r="FX17" s="901" t="str">
        <f t="shared" si="7"/>
        <v/>
      </c>
      <c r="FY17" s="902" t="str">
        <f t="shared" si="8"/>
        <v/>
      </c>
      <c r="FZ17" s="902" t="str">
        <f t="shared" si="9"/>
        <v/>
      </c>
      <c r="GA17" s="902" t="str">
        <f t="shared" si="10"/>
        <v/>
      </c>
      <c r="GB17" s="902" t="str">
        <f t="shared" si="11"/>
        <v/>
      </c>
      <c r="GC17" s="902" t="str">
        <f t="shared" si="87"/>
        <v/>
      </c>
      <c r="GD17" s="903" t="str">
        <f t="shared" si="88"/>
        <v/>
      </c>
      <c r="GE17" s="904">
        <f t="shared" si="89"/>
        <v>0.0</v>
      </c>
      <c r="GF17" s="902">
        <f t="shared" si="90"/>
        <v>0.0</v>
      </c>
      <c r="GG17" s="902">
        <f t="shared" si="91"/>
        <v>0.0</v>
      </c>
      <c r="GH17" s="902">
        <f t="shared" si="92"/>
        <v>0.0</v>
      </c>
      <c r="GI17" s="903"/>
      <c r="GJ17" s="124"/>
      <c r="GK17" s="124"/>
      <c r="GL17" s="113">
        <f t="shared" si="12"/>
        <v>0.0</v>
      </c>
      <c r="GM17" s="113" t="s">
        <v>159</v>
      </c>
      <c r="GN17" s="113">
        <f t="shared" si="13"/>
        <v>200.0</v>
      </c>
      <c r="GO17" s="113" t="str">
        <f t="shared" si="93"/>
        <v>0/200</v>
      </c>
      <c r="GP17" s="113">
        <f t="shared" si="94"/>
        <v>0.0</v>
      </c>
      <c r="GQ17" s="113" t="s">
        <v>159</v>
      </c>
      <c r="GR17" s="113">
        <f t="shared" si="95"/>
        <v>200.0</v>
      </c>
      <c r="GS17" s="113" t="str">
        <f t="shared" si="96"/>
        <v>0/200</v>
      </c>
      <c r="GT17" s="113">
        <f t="shared" si="97"/>
        <v>0.0</v>
      </c>
      <c r="GU17" s="113" t="s">
        <v>159</v>
      </c>
      <c r="GV17" s="113">
        <f t="shared" si="98"/>
        <v>200.0</v>
      </c>
      <c r="GW17" s="113" t="str">
        <f t="shared" si="99"/>
        <v>0/200</v>
      </c>
      <c r="GX17" s="113">
        <f t="shared" si="100"/>
        <v>0.0</v>
      </c>
      <c r="GY17" s="113" t="s">
        <v>159</v>
      </c>
      <c r="GZ17" s="113">
        <f t="shared" si="101"/>
        <v>100.0</v>
      </c>
      <c r="HA17" s="113" t="str">
        <f t="shared" si="102"/>
        <v>0/100</v>
      </c>
      <c r="HJ17" s="113">
        <f t="shared" si="133" ref="HJ17:HJ80">IF(U17&gt;0,$U$7,0)</f>
        <v>0.0</v>
      </c>
      <c r="HK17" s="113">
        <f t="shared" si="134" ref="HK17:HK80">IF(AI17&gt;0,$AI$7,0)</f>
        <v>0.0</v>
      </c>
      <c r="HL17" s="925">
        <f t="shared" si="105"/>
        <v>0.0</v>
      </c>
      <c r="HM17" s="925">
        <f t="shared" si="106"/>
        <v>0.0</v>
      </c>
      <c r="HN17" s="925">
        <f t="shared" si="107"/>
        <v>0.0</v>
      </c>
      <c r="HO17" s="925">
        <f t="shared" si="108"/>
        <v>0.0</v>
      </c>
      <c r="HP17" s="925">
        <f t="shared" si="109"/>
        <v>0.0</v>
      </c>
      <c r="HQ17" s="113">
        <f t="shared" si="135" ref="HQ17:HQ80">SUM(HJ17:HP17)</f>
        <v>0.0</v>
      </c>
    </row>
    <row r="18" spans="8:8" ht="38.25" customHeight="1">
      <c r="A18" s="23">
        <f t="shared" si="14"/>
        <v>0.0</v>
      </c>
      <c r="B18" s="756">
        <v>10.0</v>
      </c>
      <c r="C18" s="905">
        <v>10.0</v>
      </c>
      <c r="D18" s="710">
        <f t="shared" si="15"/>
        <v>0.0</v>
      </c>
      <c r="E18" s="906"/>
      <c r="F18" s="759"/>
      <c r="G18" s="906"/>
      <c r="H18" s="906"/>
      <c r="I18" s="906"/>
      <c r="J18" s="906"/>
      <c r="K18" s="907"/>
      <c r="L18" s="761">
        <v>0.0</v>
      </c>
      <c r="M18" s="762">
        <v>0.0</v>
      </c>
      <c r="N18" s="763">
        <v>0.0</v>
      </c>
      <c r="O18" s="764">
        <f t="shared" si="16"/>
        <v>0.0</v>
      </c>
      <c r="P18" s="765">
        <v>0.0</v>
      </c>
      <c r="Q18" s="766">
        <f t="shared" si="17"/>
        <v>0.0</v>
      </c>
      <c r="R18" s="767">
        <v>0.0</v>
      </c>
      <c r="S18" s="768">
        <v>0.0</v>
      </c>
      <c r="T18" s="769">
        <f t="shared" si="126"/>
        <v>0.0</v>
      </c>
      <c r="U18" s="770">
        <f t="shared" si="18"/>
        <v>0.0</v>
      </c>
      <c r="V18" s="771">
        <f t="shared" si="19"/>
        <v>0.0</v>
      </c>
      <c r="W18" s="625" t="str">
        <f t="shared" si="130"/>
        <v/>
      </c>
      <c r="X18" s="625" t="str">
        <f t="shared" si="20"/>
        <v/>
      </c>
      <c r="Y18" s="772" t="str">
        <f t="shared" si="131"/>
        <v/>
      </c>
      <c r="Z18" s="773">
        <v>0.0</v>
      </c>
      <c r="AA18" s="774">
        <v>0.0</v>
      </c>
      <c r="AB18" s="775">
        <v>0.0</v>
      </c>
      <c r="AC18" s="776">
        <f t="shared" si="21"/>
        <v>0.0</v>
      </c>
      <c r="AD18" s="777">
        <v>0.0</v>
      </c>
      <c r="AE18" s="778">
        <f t="shared" si="22"/>
        <v>0.0</v>
      </c>
      <c r="AF18" s="779">
        <v>0.0</v>
      </c>
      <c r="AG18" s="780">
        <v>0.0</v>
      </c>
      <c r="AH18" s="781">
        <f t="shared" si="127"/>
        <v>0.0</v>
      </c>
      <c r="AI18" s="782">
        <f t="shared" si="23"/>
        <v>0.0</v>
      </c>
      <c r="AJ18" s="783">
        <f t="shared" si="24"/>
        <v>0.0</v>
      </c>
      <c r="AK18" s="637" t="str">
        <f t="shared" si="111"/>
        <v/>
      </c>
      <c r="AL18" s="637" t="str">
        <f t="shared" si="25"/>
        <v/>
      </c>
      <c r="AM18" s="784" t="str">
        <f t="shared" si="112"/>
        <v/>
      </c>
      <c r="AN18" s="785"/>
      <c r="AO18" s="786">
        <v>0.0</v>
      </c>
      <c r="AP18" s="787">
        <v>0.0</v>
      </c>
      <c r="AQ18" s="787">
        <v>0.0</v>
      </c>
      <c r="AR18" s="908">
        <f t="shared" si="26"/>
        <v>0.0</v>
      </c>
      <c r="AS18" s="788">
        <v>0.0</v>
      </c>
      <c r="AT18" s="789">
        <v>0.0</v>
      </c>
      <c r="AU18" s="790">
        <f t="shared" si="27"/>
        <v>0.0</v>
      </c>
      <c r="AV18" s="909">
        <f t="shared" si="28"/>
        <v>0.0</v>
      </c>
      <c r="AW18" s="792">
        <v>0.0</v>
      </c>
      <c r="AX18" s="793">
        <v>0.0</v>
      </c>
      <c r="AY18" s="794">
        <f t="shared" si="29"/>
        <v>0.0</v>
      </c>
      <c r="AZ18" s="795">
        <f t="shared" si="113"/>
        <v>0.0</v>
      </c>
      <c r="BA18" s="796">
        <f t="shared" si="30"/>
        <v>0.0</v>
      </c>
      <c r="BB18" s="650" t="str">
        <f t="shared" si="114"/>
        <v/>
      </c>
      <c r="BC18" s="650" t="str">
        <f t="shared" si="31"/>
        <v/>
      </c>
      <c r="BD18" s="797" t="str">
        <f t="shared" si="115"/>
        <v/>
      </c>
      <c r="BE18" s="785"/>
      <c r="BF18" s="798">
        <v>0.0</v>
      </c>
      <c r="BG18" s="799">
        <v>0.0</v>
      </c>
      <c r="BH18" s="800">
        <v>0.0</v>
      </c>
      <c r="BI18" s="910">
        <f t="shared" si="32"/>
        <v>0.0</v>
      </c>
      <c r="BJ18" s="801">
        <v>0.0</v>
      </c>
      <c r="BK18" s="802">
        <v>0.0</v>
      </c>
      <c r="BL18" s="803">
        <f t="shared" si="33"/>
        <v>0.0</v>
      </c>
      <c r="BM18" s="911">
        <f t="shared" si="34"/>
        <v>0.0</v>
      </c>
      <c r="BN18" s="805">
        <v>0.0</v>
      </c>
      <c r="BO18" s="806">
        <v>0.0</v>
      </c>
      <c r="BP18" s="807">
        <f t="shared" si="35"/>
        <v>0.0</v>
      </c>
      <c r="BQ18" s="808">
        <f t="shared" si="116"/>
        <v>0.0</v>
      </c>
      <c r="BR18" s="662">
        <f t="shared" si="36"/>
        <v>0.0</v>
      </c>
      <c r="BS18" s="662" t="str">
        <f t="shared" si="117"/>
        <v/>
      </c>
      <c r="BT18" s="662" t="str">
        <f t="shared" si="37"/>
        <v/>
      </c>
      <c r="BU18" s="809" t="str">
        <f t="shared" si="118"/>
        <v/>
      </c>
      <c r="BV18" s="785"/>
      <c r="BW18" s="810">
        <v>0.0</v>
      </c>
      <c r="BX18" s="811">
        <v>0.0</v>
      </c>
      <c r="BY18" s="812">
        <v>0.0</v>
      </c>
      <c r="BZ18" s="912">
        <f t="shared" si="38"/>
        <v>0.0</v>
      </c>
      <c r="CA18" s="813">
        <v>0.0</v>
      </c>
      <c r="CB18" s="814">
        <v>0.0</v>
      </c>
      <c r="CC18" s="815">
        <f t="shared" si="39"/>
        <v>0.0</v>
      </c>
      <c r="CD18" s="913">
        <f t="shared" si="40"/>
        <v>0.0</v>
      </c>
      <c r="CE18" s="817">
        <v>0.0</v>
      </c>
      <c r="CF18" s="818">
        <v>0.0</v>
      </c>
      <c r="CG18" s="819">
        <f t="shared" si="41"/>
        <v>0.0</v>
      </c>
      <c r="CH18" s="820">
        <f t="shared" si="119"/>
        <v>0.0</v>
      </c>
      <c r="CI18" s="821">
        <f t="shared" si="42"/>
        <v>0.0</v>
      </c>
      <c r="CJ18" s="674" t="str">
        <f t="shared" si="43"/>
        <v/>
      </c>
      <c r="CK18" s="674" t="str">
        <f t="shared" si="44"/>
        <v/>
      </c>
      <c r="CL18" s="822" t="str">
        <f t="shared" si="120"/>
        <v/>
      </c>
      <c r="CM18" s="785"/>
      <c r="CN18" s="823">
        <v>0.0</v>
      </c>
      <c r="CO18" s="824">
        <v>0.0</v>
      </c>
      <c r="CP18" s="825">
        <v>0.0</v>
      </c>
      <c r="CQ18" s="914">
        <f t="shared" si="45"/>
        <v>0.0</v>
      </c>
      <c r="CR18" s="826">
        <v>0.0</v>
      </c>
      <c r="CS18" s="827">
        <v>0.0</v>
      </c>
      <c r="CT18" s="828">
        <f t="shared" si="46"/>
        <v>0.0</v>
      </c>
      <c r="CU18" s="915">
        <f t="shared" si="47"/>
        <v>0.0</v>
      </c>
      <c r="CV18" s="830">
        <v>0.0</v>
      </c>
      <c r="CW18" s="831">
        <v>0.0</v>
      </c>
      <c r="CX18" s="832">
        <f t="shared" si="48"/>
        <v>0.0</v>
      </c>
      <c r="CY18" s="833">
        <f t="shared" si="121"/>
        <v>0.0</v>
      </c>
      <c r="CZ18" s="686">
        <f t="shared" si="49"/>
        <v>0.0</v>
      </c>
      <c r="DA18" s="686" t="str">
        <f t="shared" si="50"/>
        <v/>
      </c>
      <c r="DB18" s="686" t="str">
        <f t="shared" si="51"/>
        <v/>
      </c>
      <c r="DC18" s="834" t="str">
        <f t="shared" si="52"/>
        <v/>
      </c>
      <c r="DD18" s="785"/>
      <c r="DE18" s="835">
        <v>0.0</v>
      </c>
      <c r="DF18" s="836">
        <v>0.0</v>
      </c>
      <c r="DG18" s="837">
        <v>0.0</v>
      </c>
      <c r="DH18" s="916">
        <f t="shared" si="53"/>
        <v>0.0</v>
      </c>
      <c r="DI18" s="838">
        <v>0.0</v>
      </c>
      <c r="DJ18" s="839">
        <v>0.0</v>
      </c>
      <c r="DK18" s="840">
        <f t="shared" si="54"/>
        <v>0.0</v>
      </c>
      <c r="DL18" s="917">
        <f t="shared" si="55"/>
        <v>0.0</v>
      </c>
      <c r="DM18" s="842">
        <v>0.0</v>
      </c>
      <c r="DN18" s="843">
        <v>0.0</v>
      </c>
      <c r="DO18" s="844">
        <f t="shared" si="56"/>
        <v>0.0</v>
      </c>
      <c r="DP18" s="845">
        <f t="shared" si="122"/>
        <v>0.0</v>
      </c>
      <c r="DQ18" s="698">
        <f t="shared" si="57"/>
        <v>0.0</v>
      </c>
      <c r="DR18" s="698" t="str">
        <f t="shared" si="58"/>
        <v/>
      </c>
      <c r="DS18" s="698" t="str">
        <f t="shared" si="59"/>
        <v/>
      </c>
      <c r="DT18" s="846" t="str">
        <f t="shared" si="60"/>
        <v/>
      </c>
      <c r="DU18" s="847">
        <v>0.0</v>
      </c>
      <c r="DV18" s="848">
        <v>0.0</v>
      </c>
      <c r="DW18" s="849">
        <v>0.0</v>
      </c>
      <c r="DX18" s="918">
        <f t="shared" si="61"/>
        <v>0.0</v>
      </c>
      <c r="DY18" s="850">
        <v>0.0</v>
      </c>
      <c r="DZ18" s="851">
        <v>0.0</v>
      </c>
      <c r="EA18" s="852">
        <f t="shared" si="62"/>
        <v>0.0</v>
      </c>
      <c r="EB18" s="919">
        <f t="shared" si="63"/>
        <v>0.0</v>
      </c>
      <c r="EC18" s="854">
        <v>0.0</v>
      </c>
      <c r="ED18" s="855">
        <v>0.0</v>
      </c>
      <c r="EE18" s="856">
        <f t="shared" si="64"/>
        <v>0.0</v>
      </c>
      <c r="EF18" s="857">
        <f t="shared" si="123"/>
        <v>0.0</v>
      </c>
      <c r="EG18" s="858">
        <f t="shared" si="65"/>
        <v>0.0</v>
      </c>
      <c r="EH18" s="859" t="str">
        <f t="shared" si="66"/>
        <v/>
      </c>
      <c r="EI18" s="860">
        <v>0.0</v>
      </c>
      <c r="EJ18" s="861">
        <v>0.0</v>
      </c>
      <c r="EK18" s="862">
        <v>0.0</v>
      </c>
      <c r="EL18" s="863">
        <f t="shared" si="67"/>
        <v>0.0</v>
      </c>
      <c r="EM18" s="864">
        <v>0.0</v>
      </c>
      <c r="EN18" s="865">
        <f t="shared" si="68"/>
        <v>0.0</v>
      </c>
      <c r="EO18" s="866">
        <v>0.0</v>
      </c>
      <c r="EP18" s="867">
        <v>0.0</v>
      </c>
      <c r="EQ18" s="868">
        <f t="shared" si="128"/>
        <v>0.0</v>
      </c>
      <c r="ER18" s="869">
        <f t="shared" si="69"/>
        <v>0.0</v>
      </c>
      <c r="ES18" s="870">
        <f t="shared" si="70"/>
        <v>0.0</v>
      </c>
      <c r="ET18" s="871" t="str">
        <f t="shared" si="71"/>
        <v/>
      </c>
      <c r="EU18" s="872">
        <v>0.0</v>
      </c>
      <c r="EV18" s="873">
        <v>0.0</v>
      </c>
      <c r="EW18" s="874">
        <f t="shared" si="132"/>
        <v>0.0</v>
      </c>
      <c r="EX18" s="875">
        <f t="shared" si="72"/>
        <v>0.0</v>
      </c>
      <c r="EY18" s="876">
        <v>0.0</v>
      </c>
      <c r="EZ18" s="877">
        <f t="shared" si="73"/>
        <v>0.0</v>
      </c>
      <c r="FA18" s="878">
        <v>0.0</v>
      </c>
      <c r="FB18" s="879">
        <v>0.0</v>
      </c>
      <c r="FC18" s="880">
        <f t="shared" si="129"/>
        <v>0.0</v>
      </c>
      <c r="FD18" s="881">
        <f t="shared" si="74"/>
        <v>0.0</v>
      </c>
      <c r="FE18" s="882">
        <f t="shared" si="75"/>
        <v>0.0</v>
      </c>
      <c r="FF18" s="883" t="str">
        <f t="shared" si="76"/>
        <v/>
      </c>
      <c r="FG18" s="920">
        <v>0.0</v>
      </c>
      <c r="FH18" s="921">
        <v>0.0</v>
      </c>
      <c r="FI18" s="921">
        <v>0.0</v>
      </c>
      <c r="FJ18" s="887">
        <f t="shared" si="125"/>
        <v>0.0</v>
      </c>
      <c r="FK18" s="888">
        <f t="shared" si="77"/>
        <v>0.0</v>
      </c>
      <c r="FL18" s="889" t="str">
        <f t="shared" si="78"/>
        <v/>
      </c>
      <c r="FM18" s="922"/>
      <c r="FN18" s="923"/>
      <c r="FO18" s="924" t="str">
        <f t="shared" si="124"/>
        <v/>
      </c>
      <c r="FP18" s="893">
        <f t="shared" si="79"/>
        <v>0.0</v>
      </c>
      <c r="FQ18" s="894">
        <f t="shared" si="80"/>
        <v>0.0</v>
      </c>
      <c r="FR18" s="895">
        <f t="shared" si="81"/>
        <v>0.0</v>
      </c>
      <c r="FS18" s="896" t="str">
        <f t="shared" si="82"/>
        <v/>
      </c>
      <c r="FT18" s="897" t="str">
        <f t="shared" si="83"/>
        <v/>
      </c>
      <c r="FU18" s="898" t="str">
        <f t="shared" si="84"/>
        <v/>
      </c>
      <c r="FV18" s="899" t="str">
        <f t="shared" si="85"/>
        <v/>
      </c>
      <c r="FW18" s="900">
        <f t="shared" si="86"/>
        <v>0.0</v>
      </c>
      <c r="FX18" s="901" t="str">
        <f t="shared" si="7"/>
        <v/>
      </c>
      <c r="FY18" s="902" t="str">
        <f t="shared" si="8"/>
        <v/>
      </c>
      <c r="FZ18" s="902" t="str">
        <f t="shared" si="9"/>
        <v/>
      </c>
      <c r="GA18" s="902" t="str">
        <f t="shared" si="10"/>
        <v/>
      </c>
      <c r="GB18" s="902" t="str">
        <f t="shared" si="11"/>
        <v/>
      </c>
      <c r="GC18" s="902" t="str">
        <f t="shared" si="87"/>
        <v/>
      </c>
      <c r="GD18" s="903" t="str">
        <f t="shared" si="88"/>
        <v/>
      </c>
      <c r="GE18" s="904">
        <f t="shared" si="89"/>
        <v>0.0</v>
      </c>
      <c r="GF18" s="902">
        <f t="shared" si="90"/>
        <v>0.0</v>
      </c>
      <c r="GG18" s="902">
        <f t="shared" si="91"/>
        <v>0.0</v>
      </c>
      <c r="GH18" s="902">
        <f t="shared" si="92"/>
        <v>0.0</v>
      </c>
      <c r="GI18" s="903"/>
      <c r="GJ18" s="124"/>
      <c r="GK18" s="124"/>
      <c r="GL18" s="113">
        <f t="shared" si="12"/>
        <v>0.0</v>
      </c>
      <c r="GM18" s="113" t="s">
        <v>159</v>
      </c>
      <c r="GN18" s="113">
        <f t="shared" si="13"/>
        <v>200.0</v>
      </c>
      <c r="GO18" s="113" t="str">
        <f t="shared" si="93"/>
        <v>0/200</v>
      </c>
      <c r="GP18" s="113">
        <f t="shared" si="94"/>
        <v>0.0</v>
      </c>
      <c r="GQ18" s="113" t="s">
        <v>159</v>
      </c>
      <c r="GR18" s="113">
        <f t="shared" si="95"/>
        <v>200.0</v>
      </c>
      <c r="GS18" s="113" t="str">
        <f t="shared" si="96"/>
        <v>0/200</v>
      </c>
      <c r="GT18" s="113">
        <f t="shared" si="97"/>
        <v>0.0</v>
      </c>
      <c r="GU18" s="113" t="s">
        <v>159</v>
      </c>
      <c r="GV18" s="113">
        <f t="shared" si="98"/>
        <v>200.0</v>
      </c>
      <c r="GW18" s="113" t="str">
        <f t="shared" si="99"/>
        <v>0/200</v>
      </c>
      <c r="GX18" s="113">
        <f t="shared" si="100"/>
        <v>0.0</v>
      </c>
      <c r="GY18" s="113" t="s">
        <v>159</v>
      </c>
      <c r="GZ18" s="113">
        <f t="shared" si="101"/>
        <v>100.0</v>
      </c>
      <c r="HA18" s="113" t="str">
        <f t="shared" si="102"/>
        <v>0/100</v>
      </c>
      <c r="HJ18" s="113">
        <f t="shared" si="133"/>
        <v>0.0</v>
      </c>
      <c r="HK18" s="113">
        <f t="shared" si="134"/>
        <v>0.0</v>
      </c>
      <c r="HL18" s="925">
        <f t="shared" si="105"/>
        <v>0.0</v>
      </c>
      <c r="HM18" s="925">
        <f t="shared" si="106"/>
        <v>0.0</v>
      </c>
      <c r="HN18" s="925">
        <f t="shared" si="107"/>
        <v>0.0</v>
      </c>
      <c r="HO18" s="925">
        <f t="shared" si="108"/>
        <v>0.0</v>
      </c>
      <c r="HP18" s="925">
        <f t="shared" si="109"/>
        <v>0.0</v>
      </c>
      <c r="HQ18" s="113">
        <f t="shared" si="135"/>
        <v>0.0</v>
      </c>
    </row>
    <row r="19" spans="8:8" ht="38.25" customHeight="1">
      <c r="A19" s="23">
        <f t="shared" si="14"/>
        <v>0.0</v>
      </c>
      <c r="B19" s="756">
        <v>11.0</v>
      </c>
      <c r="C19" s="757">
        <v>11.0</v>
      </c>
      <c r="D19" s="710">
        <f t="shared" si="15"/>
        <v>0.0</v>
      </c>
      <c r="E19" s="906"/>
      <c r="F19" s="759"/>
      <c r="G19" s="758"/>
      <c r="H19" s="906"/>
      <c r="I19" s="906"/>
      <c r="J19" s="906"/>
      <c r="K19" s="907"/>
      <c r="L19" s="761">
        <v>0.0</v>
      </c>
      <c r="M19" s="762">
        <v>0.0</v>
      </c>
      <c r="N19" s="763">
        <v>0.0</v>
      </c>
      <c r="O19" s="764">
        <f t="shared" si="16"/>
        <v>0.0</v>
      </c>
      <c r="P19" s="765">
        <v>0.0</v>
      </c>
      <c r="Q19" s="766">
        <f t="shared" si="17"/>
        <v>0.0</v>
      </c>
      <c r="R19" s="767">
        <v>0.0</v>
      </c>
      <c r="S19" s="768">
        <v>0.0</v>
      </c>
      <c r="T19" s="769">
        <f t="shared" si="126"/>
        <v>0.0</v>
      </c>
      <c r="U19" s="770">
        <f t="shared" si="18"/>
        <v>0.0</v>
      </c>
      <c r="V19" s="771">
        <f t="shared" si="19"/>
        <v>0.0</v>
      </c>
      <c r="W19" s="625" t="str">
        <f t="shared" si="130"/>
        <v/>
      </c>
      <c r="X19" s="625" t="str">
        <f t="shared" si="20"/>
        <v/>
      </c>
      <c r="Y19" s="772" t="str">
        <f t="shared" si="131"/>
        <v/>
      </c>
      <c r="Z19" s="773">
        <v>0.0</v>
      </c>
      <c r="AA19" s="774">
        <v>0.0</v>
      </c>
      <c r="AB19" s="775">
        <v>0.0</v>
      </c>
      <c r="AC19" s="776">
        <f t="shared" si="21"/>
        <v>0.0</v>
      </c>
      <c r="AD19" s="777">
        <v>0.0</v>
      </c>
      <c r="AE19" s="778">
        <f t="shared" si="22"/>
        <v>0.0</v>
      </c>
      <c r="AF19" s="779">
        <v>0.0</v>
      </c>
      <c r="AG19" s="780">
        <v>0.0</v>
      </c>
      <c r="AH19" s="781">
        <f t="shared" si="127"/>
        <v>0.0</v>
      </c>
      <c r="AI19" s="782">
        <f t="shared" si="23"/>
        <v>0.0</v>
      </c>
      <c r="AJ19" s="783">
        <f t="shared" si="24"/>
        <v>0.0</v>
      </c>
      <c r="AK19" s="637" t="str">
        <f t="shared" si="111"/>
        <v/>
      </c>
      <c r="AL19" s="637" t="str">
        <f t="shared" si="25"/>
        <v/>
      </c>
      <c r="AM19" s="784" t="str">
        <f t="shared" si="112"/>
        <v/>
      </c>
      <c r="AN19" s="785"/>
      <c r="AO19" s="786">
        <v>0.0</v>
      </c>
      <c r="AP19" s="787">
        <v>0.0</v>
      </c>
      <c r="AQ19" s="787">
        <v>0.0</v>
      </c>
      <c r="AR19" s="908">
        <f t="shared" si="26"/>
        <v>0.0</v>
      </c>
      <c r="AS19" s="788">
        <v>0.0</v>
      </c>
      <c r="AT19" s="789">
        <v>0.0</v>
      </c>
      <c r="AU19" s="790">
        <f t="shared" si="27"/>
        <v>0.0</v>
      </c>
      <c r="AV19" s="909">
        <f t="shared" si="28"/>
        <v>0.0</v>
      </c>
      <c r="AW19" s="792">
        <v>0.0</v>
      </c>
      <c r="AX19" s="793">
        <v>0.0</v>
      </c>
      <c r="AY19" s="794">
        <f t="shared" si="29"/>
        <v>0.0</v>
      </c>
      <c r="AZ19" s="795">
        <f t="shared" si="113"/>
        <v>0.0</v>
      </c>
      <c r="BA19" s="796">
        <f t="shared" si="30"/>
        <v>0.0</v>
      </c>
      <c r="BB19" s="650" t="str">
        <f t="shared" si="114"/>
        <v/>
      </c>
      <c r="BC19" s="650" t="str">
        <f t="shared" si="31"/>
        <v/>
      </c>
      <c r="BD19" s="797" t="str">
        <f t="shared" si="115"/>
        <v/>
      </c>
      <c r="BE19" s="785"/>
      <c r="BF19" s="798">
        <v>0.0</v>
      </c>
      <c r="BG19" s="799">
        <v>0.0</v>
      </c>
      <c r="BH19" s="800">
        <v>0.0</v>
      </c>
      <c r="BI19" s="910">
        <f t="shared" si="32"/>
        <v>0.0</v>
      </c>
      <c r="BJ19" s="801">
        <v>0.0</v>
      </c>
      <c r="BK19" s="802">
        <v>0.0</v>
      </c>
      <c r="BL19" s="803">
        <f t="shared" si="33"/>
        <v>0.0</v>
      </c>
      <c r="BM19" s="911">
        <f t="shared" si="34"/>
        <v>0.0</v>
      </c>
      <c r="BN19" s="805">
        <v>0.0</v>
      </c>
      <c r="BO19" s="806">
        <v>0.0</v>
      </c>
      <c r="BP19" s="807">
        <f t="shared" si="35"/>
        <v>0.0</v>
      </c>
      <c r="BQ19" s="808">
        <f t="shared" si="116"/>
        <v>0.0</v>
      </c>
      <c r="BR19" s="662">
        <f t="shared" si="36"/>
        <v>0.0</v>
      </c>
      <c r="BS19" s="662" t="str">
        <f t="shared" si="117"/>
        <v/>
      </c>
      <c r="BT19" s="662" t="str">
        <f t="shared" si="37"/>
        <v/>
      </c>
      <c r="BU19" s="809" t="str">
        <f t="shared" si="118"/>
        <v/>
      </c>
      <c r="BV19" s="785"/>
      <c r="BW19" s="810">
        <v>0.0</v>
      </c>
      <c r="BX19" s="811">
        <v>0.0</v>
      </c>
      <c r="BY19" s="812">
        <v>0.0</v>
      </c>
      <c r="BZ19" s="912">
        <f t="shared" si="38"/>
        <v>0.0</v>
      </c>
      <c r="CA19" s="813">
        <v>0.0</v>
      </c>
      <c r="CB19" s="814">
        <v>0.0</v>
      </c>
      <c r="CC19" s="815">
        <f t="shared" si="39"/>
        <v>0.0</v>
      </c>
      <c r="CD19" s="913">
        <f t="shared" si="40"/>
        <v>0.0</v>
      </c>
      <c r="CE19" s="817">
        <v>0.0</v>
      </c>
      <c r="CF19" s="818">
        <v>0.0</v>
      </c>
      <c r="CG19" s="819">
        <f t="shared" si="41"/>
        <v>0.0</v>
      </c>
      <c r="CH19" s="820">
        <f t="shared" si="119"/>
        <v>0.0</v>
      </c>
      <c r="CI19" s="821">
        <f t="shared" si="42"/>
        <v>0.0</v>
      </c>
      <c r="CJ19" s="674" t="str">
        <f t="shared" si="43"/>
        <v/>
      </c>
      <c r="CK19" s="674" t="str">
        <f t="shared" si="44"/>
        <v/>
      </c>
      <c r="CL19" s="822" t="str">
        <f t="shared" si="120"/>
        <v/>
      </c>
      <c r="CM19" s="785"/>
      <c r="CN19" s="823">
        <v>0.0</v>
      </c>
      <c r="CO19" s="824">
        <v>0.0</v>
      </c>
      <c r="CP19" s="825">
        <v>0.0</v>
      </c>
      <c r="CQ19" s="914">
        <f t="shared" si="45"/>
        <v>0.0</v>
      </c>
      <c r="CR19" s="826">
        <v>0.0</v>
      </c>
      <c r="CS19" s="827">
        <v>0.0</v>
      </c>
      <c r="CT19" s="828">
        <f t="shared" si="46"/>
        <v>0.0</v>
      </c>
      <c r="CU19" s="915">
        <f t="shared" si="47"/>
        <v>0.0</v>
      </c>
      <c r="CV19" s="830">
        <v>0.0</v>
      </c>
      <c r="CW19" s="831">
        <v>0.0</v>
      </c>
      <c r="CX19" s="832">
        <f t="shared" si="48"/>
        <v>0.0</v>
      </c>
      <c r="CY19" s="833">
        <f t="shared" si="121"/>
        <v>0.0</v>
      </c>
      <c r="CZ19" s="686">
        <f t="shared" si="49"/>
        <v>0.0</v>
      </c>
      <c r="DA19" s="686" t="str">
        <f t="shared" si="50"/>
        <v/>
      </c>
      <c r="DB19" s="686" t="str">
        <f t="shared" si="51"/>
        <v/>
      </c>
      <c r="DC19" s="834" t="str">
        <f t="shared" si="52"/>
        <v/>
      </c>
      <c r="DD19" s="785"/>
      <c r="DE19" s="835">
        <v>0.0</v>
      </c>
      <c r="DF19" s="836">
        <v>0.0</v>
      </c>
      <c r="DG19" s="837">
        <v>0.0</v>
      </c>
      <c r="DH19" s="916">
        <f t="shared" si="53"/>
        <v>0.0</v>
      </c>
      <c r="DI19" s="838">
        <v>0.0</v>
      </c>
      <c r="DJ19" s="839">
        <v>0.0</v>
      </c>
      <c r="DK19" s="840">
        <f t="shared" si="54"/>
        <v>0.0</v>
      </c>
      <c r="DL19" s="917">
        <f t="shared" si="55"/>
        <v>0.0</v>
      </c>
      <c r="DM19" s="842">
        <v>0.0</v>
      </c>
      <c r="DN19" s="843">
        <v>0.0</v>
      </c>
      <c r="DO19" s="844">
        <f t="shared" si="56"/>
        <v>0.0</v>
      </c>
      <c r="DP19" s="845">
        <f t="shared" si="122"/>
        <v>0.0</v>
      </c>
      <c r="DQ19" s="698">
        <f t="shared" si="57"/>
        <v>0.0</v>
      </c>
      <c r="DR19" s="698" t="str">
        <f t="shared" si="58"/>
        <v/>
      </c>
      <c r="DS19" s="698" t="str">
        <f t="shared" si="59"/>
        <v/>
      </c>
      <c r="DT19" s="846" t="str">
        <f t="shared" si="60"/>
        <v/>
      </c>
      <c r="DU19" s="847">
        <v>0.0</v>
      </c>
      <c r="DV19" s="848">
        <v>0.0</v>
      </c>
      <c r="DW19" s="849">
        <v>0.0</v>
      </c>
      <c r="DX19" s="918">
        <f t="shared" si="61"/>
        <v>0.0</v>
      </c>
      <c r="DY19" s="850">
        <v>0.0</v>
      </c>
      <c r="DZ19" s="851">
        <v>0.0</v>
      </c>
      <c r="EA19" s="852">
        <f t="shared" si="62"/>
        <v>0.0</v>
      </c>
      <c r="EB19" s="919">
        <f t="shared" si="63"/>
        <v>0.0</v>
      </c>
      <c r="EC19" s="854">
        <v>0.0</v>
      </c>
      <c r="ED19" s="855">
        <v>0.0</v>
      </c>
      <c r="EE19" s="856">
        <f t="shared" si="64"/>
        <v>0.0</v>
      </c>
      <c r="EF19" s="857">
        <f t="shared" si="123"/>
        <v>0.0</v>
      </c>
      <c r="EG19" s="858">
        <f t="shared" si="65"/>
        <v>0.0</v>
      </c>
      <c r="EH19" s="859" t="str">
        <f t="shared" si="66"/>
        <v/>
      </c>
      <c r="EI19" s="860">
        <v>0.0</v>
      </c>
      <c r="EJ19" s="861">
        <v>0.0</v>
      </c>
      <c r="EK19" s="862">
        <v>0.0</v>
      </c>
      <c r="EL19" s="863">
        <f t="shared" si="67"/>
        <v>0.0</v>
      </c>
      <c r="EM19" s="864">
        <v>0.0</v>
      </c>
      <c r="EN19" s="865">
        <f t="shared" si="68"/>
        <v>0.0</v>
      </c>
      <c r="EO19" s="866">
        <v>0.0</v>
      </c>
      <c r="EP19" s="867">
        <v>0.0</v>
      </c>
      <c r="EQ19" s="868">
        <f t="shared" si="128"/>
        <v>0.0</v>
      </c>
      <c r="ER19" s="869">
        <f t="shared" si="69"/>
        <v>0.0</v>
      </c>
      <c r="ES19" s="870">
        <f t="shared" si="70"/>
        <v>0.0</v>
      </c>
      <c r="ET19" s="871" t="str">
        <f t="shared" si="71"/>
        <v/>
      </c>
      <c r="EU19" s="872">
        <v>0.0</v>
      </c>
      <c r="EV19" s="873">
        <v>0.0</v>
      </c>
      <c r="EW19" s="874">
        <f t="shared" si="132"/>
        <v>0.0</v>
      </c>
      <c r="EX19" s="875">
        <f t="shared" si="72"/>
        <v>0.0</v>
      </c>
      <c r="EY19" s="876">
        <v>0.0</v>
      </c>
      <c r="EZ19" s="877">
        <f t="shared" si="73"/>
        <v>0.0</v>
      </c>
      <c r="FA19" s="878">
        <v>0.0</v>
      </c>
      <c r="FB19" s="879">
        <v>0.0</v>
      </c>
      <c r="FC19" s="880">
        <f t="shared" si="129"/>
        <v>0.0</v>
      </c>
      <c r="FD19" s="881">
        <f t="shared" si="74"/>
        <v>0.0</v>
      </c>
      <c r="FE19" s="882">
        <f t="shared" si="75"/>
        <v>0.0</v>
      </c>
      <c r="FF19" s="883" t="str">
        <f t="shared" si="76"/>
        <v/>
      </c>
      <c r="FG19" s="920">
        <v>0.0</v>
      </c>
      <c r="FH19" s="921">
        <v>0.0</v>
      </c>
      <c r="FI19" s="921">
        <v>0.0</v>
      </c>
      <c r="FJ19" s="887">
        <f t="shared" si="125"/>
        <v>0.0</v>
      </c>
      <c r="FK19" s="888">
        <f t="shared" si="77"/>
        <v>0.0</v>
      </c>
      <c r="FL19" s="889" t="str">
        <f t="shared" si="78"/>
        <v/>
      </c>
      <c r="FM19" s="922"/>
      <c r="FN19" s="923"/>
      <c r="FO19" s="924" t="str">
        <f t="shared" si="124"/>
        <v/>
      </c>
      <c r="FP19" s="893">
        <f t="shared" si="79"/>
        <v>0.0</v>
      </c>
      <c r="FQ19" s="894">
        <f t="shared" si="80"/>
        <v>0.0</v>
      </c>
      <c r="FR19" s="895">
        <f t="shared" si="81"/>
        <v>0.0</v>
      </c>
      <c r="FS19" s="896" t="str">
        <f t="shared" si="82"/>
        <v/>
      </c>
      <c r="FT19" s="897" t="str">
        <f t="shared" si="83"/>
        <v/>
      </c>
      <c r="FU19" s="898" t="str">
        <f t="shared" si="84"/>
        <v/>
      </c>
      <c r="FV19" s="899" t="str">
        <f t="shared" si="85"/>
        <v/>
      </c>
      <c r="FW19" s="900">
        <f t="shared" si="86"/>
        <v>0.0</v>
      </c>
      <c r="FX19" s="901" t="str">
        <f t="shared" si="7"/>
        <v/>
      </c>
      <c r="FY19" s="902" t="str">
        <f t="shared" si="8"/>
        <v/>
      </c>
      <c r="FZ19" s="902" t="str">
        <f t="shared" si="9"/>
        <v/>
      </c>
      <c r="GA19" s="902" t="str">
        <f t="shared" si="10"/>
        <v/>
      </c>
      <c r="GB19" s="902" t="str">
        <f t="shared" si="11"/>
        <v/>
      </c>
      <c r="GC19" s="902" t="str">
        <f t="shared" si="87"/>
        <v/>
      </c>
      <c r="GD19" s="903" t="str">
        <f t="shared" si="88"/>
        <v/>
      </c>
      <c r="GE19" s="904">
        <f t="shared" si="89"/>
        <v>0.0</v>
      </c>
      <c r="GF19" s="902">
        <f t="shared" si="90"/>
        <v>0.0</v>
      </c>
      <c r="GG19" s="902">
        <f t="shared" si="91"/>
        <v>0.0</v>
      </c>
      <c r="GH19" s="902">
        <f t="shared" si="92"/>
        <v>0.0</v>
      </c>
      <c r="GI19" s="903"/>
      <c r="GJ19" s="124"/>
      <c r="GK19" s="124"/>
      <c r="GL19" s="113">
        <f t="shared" si="12"/>
        <v>0.0</v>
      </c>
      <c r="GM19" s="113" t="s">
        <v>159</v>
      </c>
      <c r="GN19" s="113">
        <f t="shared" si="13"/>
        <v>200.0</v>
      </c>
      <c r="GO19" s="113" t="str">
        <f t="shared" si="93"/>
        <v>0/200</v>
      </c>
      <c r="GP19" s="113">
        <f t="shared" si="94"/>
        <v>0.0</v>
      </c>
      <c r="GQ19" s="113" t="s">
        <v>159</v>
      </c>
      <c r="GR19" s="113">
        <f t="shared" si="95"/>
        <v>200.0</v>
      </c>
      <c r="GS19" s="113" t="str">
        <f t="shared" si="96"/>
        <v>0/200</v>
      </c>
      <c r="GT19" s="113">
        <f t="shared" si="97"/>
        <v>0.0</v>
      </c>
      <c r="GU19" s="113" t="s">
        <v>159</v>
      </c>
      <c r="GV19" s="113">
        <f t="shared" si="98"/>
        <v>200.0</v>
      </c>
      <c r="GW19" s="113" t="str">
        <f t="shared" si="99"/>
        <v>0/200</v>
      </c>
      <c r="GX19" s="113">
        <f t="shared" si="100"/>
        <v>0.0</v>
      </c>
      <c r="GY19" s="113" t="s">
        <v>159</v>
      </c>
      <c r="GZ19" s="113">
        <f t="shared" si="101"/>
        <v>100.0</v>
      </c>
      <c r="HA19" s="113" t="str">
        <f t="shared" si="102"/>
        <v>0/100</v>
      </c>
      <c r="HJ19" s="113">
        <f t="shared" si="133"/>
        <v>0.0</v>
      </c>
      <c r="HK19" s="113">
        <f t="shared" si="134"/>
        <v>0.0</v>
      </c>
      <c r="HL19" s="925">
        <f t="shared" si="105"/>
        <v>0.0</v>
      </c>
      <c r="HM19" s="925">
        <f t="shared" si="106"/>
        <v>0.0</v>
      </c>
      <c r="HN19" s="925">
        <f t="shared" si="107"/>
        <v>0.0</v>
      </c>
      <c r="HO19" s="925">
        <f t="shared" si="108"/>
        <v>0.0</v>
      </c>
      <c r="HP19" s="925">
        <f t="shared" si="109"/>
        <v>0.0</v>
      </c>
      <c r="HQ19" s="113">
        <f t="shared" si="135"/>
        <v>0.0</v>
      </c>
    </row>
    <row r="20" spans="8:8" ht="38.25" customHeight="1">
      <c r="A20" s="23">
        <f t="shared" si="14"/>
        <v>0.0</v>
      </c>
      <c r="B20" s="756">
        <v>12.0</v>
      </c>
      <c r="C20" s="905">
        <v>12.0</v>
      </c>
      <c r="D20" s="710">
        <f t="shared" si="15"/>
        <v>0.0</v>
      </c>
      <c r="E20" s="906"/>
      <c r="F20" s="759"/>
      <c r="G20" s="906"/>
      <c r="H20" s="906"/>
      <c r="I20" s="906"/>
      <c r="J20" s="906"/>
      <c r="K20" s="907"/>
      <c r="L20" s="761">
        <v>0.0</v>
      </c>
      <c r="M20" s="762">
        <v>0.0</v>
      </c>
      <c r="N20" s="763">
        <v>0.0</v>
      </c>
      <c r="O20" s="764">
        <f t="shared" si="16"/>
        <v>0.0</v>
      </c>
      <c r="P20" s="765">
        <v>0.0</v>
      </c>
      <c r="Q20" s="766">
        <f t="shared" si="17"/>
        <v>0.0</v>
      </c>
      <c r="R20" s="767">
        <v>0.0</v>
      </c>
      <c r="S20" s="768">
        <v>0.0</v>
      </c>
      <c r="T20" s="769">
        <f t="shared" si="126"/>
        <v>0.0</v>
      </c>
      <c r="U20" s="770">
        <f t="shared" si="18"/>
        <v>0.0</v>
      </c>
      <c r="V20" s="771">
        <f t="shared" si="19"/>
        <v>0.0</v>
      </c>
      <c r="W20" s="625" t="str">
        <f t="shared" si="130"/>
        <v/>
      </c>
      <c r="X20" s="625" t="str">
        <f t="shared" si="20"/>
        <v/>
      </c>
      <c r="Y20" s="772" t="str">
        <f t="shared" si="131"/>
        <v/>
      </c>
      <c r="Z20" s="773">
        <v>0.0</v>
      </c>
      <c r="AA20" s="774">
        <v>0.0</v>
      </c>
      <c r="AB20" s="775">
        <v>0.0</v>
      </c>
      <c r="AC20" s="776">
        <f t="shared" si="21"/>
        <v>0.0</v>
      </c>
      <c r="AD20" s="777">
        <v>0.0</v>
      </c>
      <c r="AE20" s="778">
        <f t="shared" si="22"/>
        <v>0.0</v>
      </c>
      <c r="AF20" s="779">
        <v>0.0</v>
      </c>
      <c r="AG20" s="780">
        <v>0.0</v>
      </c>
      <c r="AH20" s="781">
        <f t="shared" si="127"/>
        <v>0.0</v>
      </c>
      <c r="AI20" s="782">
        <f t="shared" si="23"/>
        <v>0.0</v>
      </c>
      <c r="AJ20" s="783">
        <f t="shared" si="24"/>
        <v>0.0</v>
      </c>
      <c r="AK20" s="637" t="str">
        <f t="shared" si="111"/>
        <v/>
      </c>
      <c r="AL20" s="637" t="str">
        <f t="shared" si="25"/>
        <v/>
      </c>
      <c r="AM20" s="784" t="str">
        <f t="shared" si="112"/>
        <v/>
      </c>
      <c r="AN20" s="785"/>
      <c r="AO20" s="786">
        <v>0.0</v>
      </c>
      <c r="AP20" s="787">
        <v>0.0</v>
      </c>
      <c r="AQ20" s="787">
        <v>0.0</v>
      </c>
      <c r="AR20" s="908">
        <f t="shared" si="26"/>
        <v>0.0</v>
      </c>
      <c r="AS20" s="788">
        <v>0.0</v>
      </c>
      <c r="AT20" s="789">
        <v>0.0</v>
      </c>
      <c r="AU20" s="790">
        <f t="shared" si="27"/>
        <v>0.0</v>
      </c>
      <c r="AV20" s="909">
        <f t="shared" si="28"/>
        <v>0.0</v>
      </c>
      <c r="AW20" s="792">
        <v>0.0</v>
      </c>
      <c r="AX20" s="793">
        <v>0.0</v>
      </c>
      <c r="AY20" s="794">
        <f t="shared" si="29"/>
        <v>0.0</v>
      </c>
      <c r="AZ20" s="795">
        <f t="shared" si="113"/>
        <v>0.0</v>
      </c>
      <c r="BA20" s="796">
        <f t="shared" si="30"/>
        <v>0.0</v>
      </c>
      <c r="BB20" s="650" t="str">
        <f t="shared" si="114"/>
        <v/>
      </c>
      <c r="BC20" s="650" t="str">
        <f t="shared" si="31"/>
        <v/>
      </c>
      <c r="BD20" s="797" t="str">
        <f t="shared" si="115"/>
        <v/>
      </c>
      <c r="BE20" s="785"/>
      <c r="BF20" s="798">
        <v>0.0</v>
      </c>
      <c r="BG20" s="799">
        <v>0.0</v>
      </c>
      <c r="BH20" s="800">
        <v>0.0</v>
      </c>
      <c r="BI20" s="910">
        <f t="shared" si="32"/>
        <v>0.0</v>
      </c>
      <c r="BJ20" s="801">
        <v>0.0</v>
      </c>
      <c r="BK20" s="802">
        <v>0.0</v>
      </c>
      <c r="BL20" s="803">
        <f t="shared" si="33"/>
        <v>0.0</v>
      </c>
      <c r="BM20" s="911">
        <f t="shared" si="34"/>
        <v>0.0</v>
      </c>
      <c r="BN20" s="805">
        <v>0.0</v>
      </c>
      <c r="BO20" s="806">
        <v>0.0</v>
      </c>
      <c r="BP20" s="807">
        <f t="shared" si="35"/>
        <v>0.0</v>
      </c>
      <c r="BQ20" s="808">
        <f t="shared" si="116"/>
        <v>0.0</v>
      </c>
      <c r="BR20" s="662">
        <f t="shared" si="36"/>
        <v>0.0</v>
      </c>
      <c r="BS20" s="662" t="str">
        <f t="shared" si="117"/>
        <v/>
      </c>
      <c r="BT20" s="662" t="str">
        <f t="shared" si="37"/>
        <v/>
      </c>
      <c r="BU20" s="809" t="str">
        <f t="shared" si="118"/>
        <v/>
      </c>
      <c r="BV20" s="785"/>
      <c r="BW20" s="810">
        <v>0.0</v>
      </c>
      <c r="BX20" s="811">
        <v>0.0</v>
      </c>
      <c r="BY20" s="812">
        <v>0.0</v>
      </c>
      <c r="BZ20" s="912">
        <f t="shared" si="38"/>
        <v>0.0</v>
      </c>
      <c r="CA20" s="813">
        <v>0.0</v>
      </c>
      <c r="CB20" s="814">
        <v>0.0</v>
      </c>
      <c r="CC20" s="815">
        <f t="shared" si="39"/>
        <v>0.0</v>
      </c>
      <c r="CD20" s="913">
        <f t="shared" si="40"/>
        <v>0.0</v>
      </c>
      <c r="CE20" s="817">
        <v>0.0</v>
      </c>
      <c r="CF20" s="818">
        <v>0.0</v>
      </c>
      <c r="CG20" s="819">
        <f t="shared" si="41"/>
        <v>0.0</v>
      </c>
      <c r="CH20" s="820">
        <f t="shared" si="119"/>
        <v>0.0</v>
      </c>
      <c r="CI20" s="821">
        <f t="shared" si="42"/>
        <v>0.0</v>
      </c>
      <c r="CJ20" s="674" t="str">
        <f t="shared" si="43"/>
        <v/>
      </c>
      <c r="CK20" s="674" t="str">
        <f t="shared" si="44"/>
        <v/>
      </c>
      <c r="CL20" s="822" t="str">
        <f t="shared" si="120"/>
        <v/>
      </c>
      <c r="CM20" s="785"/>
      <c r="CN20" s="823">
        <v>0.0</v>
      </c>
      <c r="CO20" s="824">
        <v>0.0</v>
      </c>
      <c r="CP20" s="825">
        <v>0.0</v>
      </c>
      <c r="CQ20" s="914">
        <f t="shared" si="45"/>
        <v>0.0</v>
      </c>
      <c r="CR20" s="826">
        <v>0.0</v>
      </c>
      <c r="CS20" s="827">
        <v>0.0</v>
      </c>
      <c r="CT20" s="828">
        <f t="shared" si="46"/>
        <v>0.0</v>
      </c>
      <c r="CU20" s="915">
        <f t="shared" si="47"/>
        <v>0.0</v>
      </c>
      <c r="CV20" s="830">
        <v>0.0</v>
      </c>
      <c r="CW20" s="831">
        <v>0.0</v>
      </c>
      <c r="CX20" s="832">
        <f t="shared" si="48"/>
        <v>0.0</v>
      </c>
      <c r="CY20" s="833">
        <f t="shared" si="121"/>
        <v>0.0</v>
      </c>
      <c r="CZ20" s="686">
        <f t="shared" si="49"/>
        <v>0.0</v>
      </c>
      <c r="DA20" s="686" t="str">
        <f t="shared" si="50"/>
        <v/>
      </c>
      <c r="DB20" s="686" t="str">
        <f t="shared" si="51"/>
        <v/>
      </c>
      <c r="DC20" s="834" t="str">
        <f t="shared" si="52"/>
        <v/>
      </c>
      <c r="DD20" s="785"/>
      <c r="DE20" s="835">
        <v>0.0</v>
      </c>
      <c r="DF20" s="836">
        <v>0.0</v>
      </c>
      <c r="DG20" s="837">
        <v>0.0</v>
      </c>
      <c r="DH20" s="916">
        <f t="shared" si="53"/>
        <v>0.0</v>
      </c>
      <c r="DI20" s="838">
        <v>0.0</v>
      </c>
      <c r="DJ20" s="839">
        <v>0.0</v>
      </c>
      <c r="DK20" s="840">
        <f t="shared" si="54"/>
        <v>0.0</v>
      </c>
      <c r="DL20" s="917">
        <f t="shared" si="55"/>
        <v>0.0</v>
      </c>
      <c r="DM20" s="842">
        <v>0.0</v>
      </c>
      <c r="DN20" s="843">
        <v>0.0</v>
      </c>
      <c r="DO20" s="844">
        <f t="shared" si="56"/>
        <v>0.0</v>
      </c>
      <c r="DP20" s="845">
        <f t="shared" si="122"/>
        <v>0.0</v>
      </c>
      <c r="DQ20" s="698">
        <f t="shared" si="57"/>
        <v>0.0</v>
      </c>
      <c r="DR20" s="698" t="str">
        <f t="shared" si="58"/>
        <v/>
      </c>
      <c r="DS20" s="698" t="str">
        <f t="shared" si="59"/>
        <v/>
      </c>
      <c r="DT20" s="846" t="str">
        <f t="shared" si="60"/>
        <v/>
      </c>
      <c r="DU20" s="847">
        <v>0.0</v>
      </c>
      <c r="DV20" s="848">
        <v>0.0</v>
      </c>
      <c r="DW20" s="849">
        <v>0.0</v>
      </c>
      <c r="DX20" s="918">
        <f t="shared" si="61"/>
        <v>0.0</v>
      </c>
      <c r="DY20" s="850">
        <v>0.0</v>
      </c>
      <c r="DZ20" s="851">
        <v>0.0</v>
      </c>
      <c r="EA20" s="852">
        <f t="shared" si="62"/>
        <v>0.0</v>
      </c>
      <c r="EB20" s="919">
        <f t="shared" si="63"/>
        <v>0.0</v>
      </c>
      <c r="EC20" s="854">
        <v>0.0</v>
      </c>
      <c r="ED20" s="855">
        <v>0.0</v>
      </c>
      <c r="EE20" s="856">
        <f t="shared" si="64"/>
        <v>0.0</v>
      </c>
      <c r="EF20" s="857">
        <f t="shared" si="123"/>
        <v>0.0</v>
      </c>
      <c r="EG20" s="858">
        <f t="shared" si="65"/>
        <v>0.0</v>
      </c>
      <c r="EH20" s="859" t="str">
        <f t="shared" si="66"/>
        <v/>
      </c>
      <c r="EI20" s="860">
        <v>0.0</v>
      </c>
      <c r="EJ20" s="861">
        <v>0.0</v>
      </c>
      <c r="EK20" s="862">
        <v>0.0</v>
      </c>
      <c r="EL20" s="863">
        <f t="shared" si="67"/>
        <v>0.0</v>
      </c>
      <c r="EM20" s="864">
        <v>0.0</v>
      </c>
      <c r="EN20" s="865">
        <f t="shared" si="68"/>
        <v>0.0</v>
      </c>
      <c r="EO20" s="866">
        <v>0.0</v>
      </c>
      <c r="EP20" s="867">
        <v>0.0</v>
      </c>
      <c r="EQ20" s="868">
        <f t="shared" si="128"/>
        <v>0.0</v>
      </c>
      <c r="ER20" s="869">
        <f t="shared" si="69"/>
        <v>0.0</v>
      </c>
      <c r="ES20" s="870">
        <f t="shared" si="70"/>
        <v>0.0</v>
      </c>
      <c r="ET20" s="871" t="str">
        <f t="shared" si="71"/>
        <v/>
      </c>
      <c r="EU20" s="872">
        <v>0.0</v>
      </c>
      <c r="EV20" s="873">
        <v>0.0</v>
      </c>
      <c r="EW20" s="874">
        <f t="shared" si="132"/>
        <v>0.0</v>
      </c>
      <c r="EX20" s="875">
        <f t="shared" si="72"/>
        <v>0.0</v>
      </c>
      <c r="EY20" s="876">
        <v>0.0</v>
      </c>
      <c r="EZ20" s="877">
        <f t="shared" si="73"/>
        <v>0.0</v>
      </c>
      <c r="FA20" s="878">
        <v>0.0</v>
      </c>
      <c r="FB20" s="879">
        <v>0.0</v>
      </c>
      <c r="FC20" s="880">
        <f t="shared" si="129"/>
        <v>0.0</v>
      </c>
      <c r="FD20" s="881">
        <f t="shared" si="74"/>
        <v>0.0</v>
      </c>
      <c r="FE20" s="882">
        <f t="shared" si="75"/>
        <v>0.0</v>
      </c>
      <c r="FF20" s="883" t="str">
        <f t="shared" si="76"/>
        <v/>
      </c>
      <c r="FG20" s="920">
        <v>0.0</v>
      </c>
      <c r="FH20" s="921">
        <v>0.0</v>
      </c>
      <c r="FI20" s="921">
        <v>0.0</v>
      </c>
      <c r="FJ20" s="887">
        <f t="shared" si="125"/>
        <v>0.0</v>
      </c>
      <c r="FK20" s="888">
        <f t="shared" si="77"/>
        <v>0.0</v>
      </c>
      <c r="FL20" s="889" t="str">
        <f t="shared" si="78"/>
        <v/>
      </c>
      <c r="FM20" s="922"/>
      <c r="FN20" s="923"/>
      <c r="FO20" s="924" t="str">
        <f t="shared" si="124"/>
        <v/>
      </c>
      <c r="FP20" s="893">
        <f t="shared" si="79"/>
        <v>0.0</v>
      </c>
      <c r="FQ20" s="894">
        <f t="shared" si="80"/>
        <v>0.0</v>
      </c>
      <c r="FR20" s="895">
        <f t="shared" si="81"/>
        <v>0.0</v>
      </c>
      <c r="FS20" s="896" t="str">
        <f t="shared" si="82"/>
        <v/>
      </c>
      <c r="FT20" s="897" t="str">
        <f t="shared" si="83"/>
        <v/>
      </c>
      <c r="FU20" s="898" t="str">
        <f t="shared" si="84"/>
        <v/>
      </c>
      <c r="FV20" s="899" t="str">
        <f t="shared" si="85"/>
        <v/>
      </c>
      <c r="FW20" s="900">
        <f t="shared" si="86"/>
        <v>0.0</v>
      </c>
      <c r="FX20" s="901" t="str">
        <f t="shared" si="7"/>
        <v/>
      </c>
      <c r="FY20" s="902" t="str">
        <f t="shared" si="8"/>
        <v/>
      </c>
      <c r="FZ20" s="902" t="str">
        <f t="shared" si="9"/>
        <v/>
      </c>
      <c r="GA20" s="902" t="str">
        <f t="shared" si="10"/>
        <v/>
      </c>
      <c r="GB20" s="902" t="str">
        <f t="shared" si="11"/>
        <v/>
      </c>
      <c r="GC20" s="902" t="str">
        <f t="shared" si="87"/>
        <v/>
      </c>
      <c r="GD20" s="903" t="str">
        <f t="shared" si="88"/>
        <v/>
      </c>
      <c r="GE20" s="904">
        <f t="shared" si="89"/>
        <v>0.0</v>
      </c>
      <c r="GF20" s="902">
        <f t="shared" si="90"/>
        <v>0.0</v>
      </c>
      <c r="GG20" s="902">
        <f t="shared" si="91"/>
        <v>0.0</v>
      </c>
      <c r="GH20" s="902">
        <f t="shared" si="92"/>
        <v>0.0</v>
      </c>
      <c r="GI20" s="903"/>
      <c r="GJ20" s="124"/>
      <c r="GK20" s="124"/>
      <c r="GL20" s="113">
        <f t="shared" si="12"/>
        <v>0.0</v>
      </c>
      <c r="GM20" s="113" t="s">
        <v>159</v>
      </c>
      <c r="GN20" s="113">
        <f t="shared" si="13"/>
        <v>200.0</v>
      </c>
      <c r="GO20" s="113" t="str">
        <f t="shared" si="93"/>
        <v>0/200</v>
      </c>
      <c r="GP20" s="113">
        <f t="shared" si="94"/>
        <v>0.0</v>
      </c>
      <c r="GQ20" s="113" t="s">
        <v>159</v>
      </c>
      <c r="GR20" s="113">
        <f t="shared" si="95"/>
        <v>200.0</v>
      </c>
      <c r="GS20" s="113" t="str">
        <f t="shared" si="96"/>
        <v>0/200</v>
      </c>
      <c r="GT20" s="113">
        <f t="shared" si="97"/>
        <v>0.0</v>
      </c>
      <c r="GU20" s="113" t="s">
        <v>159</v>
      </c>
      <c r="GV20" s="113">
        <f t="shared" si="98"/>
        <v>200.0</v>
      </c>
      <c r="GW20" s="113" t="str">
        <f t="shared" si="99"/>
        <v>0/200</v>
      </c>
      <c r="GX20" s="113">
        <f t="shared" si="100"/>
        <v>0.0</v>
      </c>
      <c r="GY20" s="113" t="s">
        <v>159</v>
      </c>
      <c r="GZ20" s="113">
        <f t="shared" si="101"/>
        <v>100.0</v>
      </c>
      <c r="HA20" s="113" t="str">
        <f t="shared" si="102"/>
        <v>0/100</v>
      </c>
      <c r="HJ20" s="113">
        <f t="shared" si="133"/>
        <v>0.0</v>
      </c>
      <c r="HK20" s="113">
        <f t="shared" si="134"/>
        <v>0.0</v>
      </c>
      <c r="HL20" s="925">
        <f t="shared" si="105"/>
        <v>0.0</v>
      </c>
      <c r="HM20" s="925">
        <f t="shared" si="106"/>
        <v>0.0</v>
      </c>
      <c r="HN20" s="925">
        <f t="shared" si="107"/>
        <v>0.0</v>
      </c>
      <c r="HO20" s="925">
        <f t="shared" si="108"/>
        <v>0.0</v>
      </c>
      <c r="HP20" s="925">
        <f t="shared" si="109"/>
        <v>0.0</v>
      </c>
      <c r="HQ20" s="113">
        <f t="shared" si="135"/>
        <v>0.0</v>
      </c>
    </row>
    <row r="21" spans="8:8" ht="38.25" customHeight="1">
      <c r="A21" s="23">
        <f t="shared" si="14"/>
        <v>0.0</v>
      </c>
      <c r="B21" s="756">
        <v>13.0</v>
      </c>
      <c r="C21" s="757">
        <v>13.0</v>
      </c>
      <c r="D21" s="710">
        <f t="shared" si="15"/>
        <v>0.0</v>
      </c>
      <c r="E21" s="906"/>
      <c r="F21" s="759"/>
      <c r="G21" s="758"/>
      <c r="H21" s="906"/>
      <c r="I21" s="906"/>
      <c r="J21" s="906"/>
      <c r="K21" s="907"/>
      <c r="L21" s="761">
        <v>0.0</v>
      </c>
      <c r="M21" s="762">
        <v>0.0</v>
      </c>
      <c r="N21" s="763">
        <v>0.0</v>
      </c>
      <c r="O21" s="764">
        <f t="shared" si="16"/>
        <v>0.0</v>
      </c>
      <c r="P21" s="765">
        <v>0.0</v>
      </c>
      <c r="Q21" s="766">
        <f t="shared" si="17"/>
        <v>0.0</v>
      </c>
      <c r="R21" s="767">
        <v>0.0</v>
      </c>
      <c r="S21" s="768">
        <v>0.0</v>
      </c>
      <c r="T21" s="769">
        <f t="shared" si="126"/>
        <v>0.0</v>
      </c>
      <c r="U21" s="770">
        <f t="shared" si="18"/>
        <v>0.0</v>
      </c>
      <c r="V21" s="771">
        <f t="shared" si="19"/>
        <v>0.0</v>
      </c>
      <c r="W21" s="625" t="str">
        <f t="shared" si="130"/>
        <v/>
      </c>
      <c r="X21" s="625" t="str">
        <f t="shared" si="20"/>
        <v/>
      </c>
      <c r="Y21" s="772" t="str">
        <f t="shared" si="131"/>
        <v/>
      </c>
      <c r="Z21" s="773">
        <v>0.0</v>
      </c>
      <c r="AA21" s="774">
        <v>0.0</v>
      </c>
      <c r="AB21" s="775">
        <v>0.0</v>
      </c>
      <c r="AC21" s="776">
        <f t="shared" si="21"/>
        <v>0.0</v>
      </c>
      <c r="AD21" s="777">
        <v>0.0</v>
      </c>
      <c r="AE21" s="778">
        <f t="shared" si="22"/>
        <v>0.0</v>
      </c>
      <c r="AF21" s="779">
        <v>0.0</v>
      </c>
      <c r="AG21" s="780">
        <v>0.0</v>
      </c>
      <c r="AH21" s="781">
        <f t="shared" si="127"/>
        <v>0.0</v>
      </c>
      <c r="AI21" s="782">
        <f t="shared" si="23"/>
        <v>0.0</v>
      </c>
      <c r="AJ21" s="783">
        <f t="shared" si="24"/>
        <v>0.0</v>
      </c>
      <c r="AK21" s="637" t="str">
        <f t="shared" si="111"/>
        <v/>
      </c>
      <c r="AL21" s="637" t="str">
        <f t="shared" si="25"/>
        <v/>
      </c>
      <c r="AM21" s="784" t="str">
        <f t="shared" si="112"/>
        <v/>
      </c>
      <c r="AN21" s="785"/>
      <c r="AO21" s="786">
        <v>0.0</v>
      </c>
      <c r="AP21" s="787">
        <v>0.0</v>
      </c>
      <c r="AQ21" s="787">
        <v>0.0</v>
      </c>
      <c r="AR21" s="908">
        <f t="shared" si="26"/>
        <v>0.0</v>
      </c>
      <c r="AS21" s="788">
        <v>0.0</v>
      </c>
      <c r="AT21" s="789">
        <v>0.0</v>
      </c>
      <c r="AU21" s="790">
        <f t="shared" si="27"/>
        <v>0.0</v>
      </c>
      <c r="AV21" s="909">
        <f t="shared" si="28"/>
        <v>0.0</v>
      </c>
      <c r="AW21" s="792">
        <v>0.0</v>
      </c>
      <c r="AX21" s="793">
        <v>0.0</v>
      </c>
      <c r="AY21" s="794">
        <f t="shared" si="29"/>
        <v>0.0</v>
      </c>
      <c r="AZ21" s="795">
        <f t="shared" si="113"/>
        <v>0.0</v>
      </c>
      <c r="BA21" s="796">
        <f t="shared" si="30"/>
        <v>0.0</v>
      </c>
      <c r="BB21" s="650" t="str">
        <f t="shared" si="114"/>
        <v/>
      </c>
      <c r="BC21" s="650" t="str">
        <f t="shared" si="31"/>
        <v/>
      </c>
      <c r="BD21" s="797" t="str">
        <f t="shared" si="115"/>
        <v/>
      </c>
      <c r="BE21" s="785"/>
      <c r="BF21" s="798">
        <v>0.0</v>
      </c>
      <c r="BG21" s="799">
        <v>0.0</v>
      </c>
      <c r="BH21" s="800">
        <v>0.0</v>
      </c>
      <c r="BI21" s="910">
        <f t="shared" si="32"/>
        <v>0.0</v>
      </c>
      <c r="BJ21" s="801">
        <v>0.0</v>
      </c>
      <c r="BK21" s="802">
        <v>0.0</v>
      </c>
      <c r="BL21" s="803">
        <f t="shared" si="33"/>
        <v>0.0</v>
      </c>
      <c r="BM21" s="911">
        <f t="shared" si="34"/>
        <v>0.0</v>
      </c>
      <c r="BN21" s="805">
        <v>0.0</v>
      </c>
      <c r="BO21" s="806">
        <v>0.0</v>
      </c>
      <c r="BP21" s="807">
        <f t="shared" si="35"/>
        <v>0.0</v>
      </c>
      <c r="BQ21" s="808">
        <f t="shared" si="116"/>
        <v>0.0</v>
      </c>
      <c r="BR21" s="662">
        <f t="shared" si="36"/>
        <v>0.0</v>
      </c>
      <c r="BS21" s="662" t="str">
        <f t="shared" si="117"/>
        <v/>
      </c>
      <c r="BT21" s="662" t="str">
        <f t="shared" si="37"/>
        <v/>
      </c>
      <c r="BU21" s="809" t="str">
        <f t="shared" si="118"/>
        <v/>
      </c>
      <c r="BV21" s="785"/>
      <c r="BW21" s="810">
        <v>0.0</v>
      </c>
      <c r="BX21" s="811">
        <v>0.0</v>
      </c>
      <c r="BY21" s="812">
        <v>0.0</v>
      </c>
      <c r="BZ21" s="912">
        <f t="shared" si="38"/>
        <v>0.0</v>
      </c>
      <c r="CA21" s="813">
        <v>0.0</v>
      </c>
      <c r="CB21" s="814">
        <v>0.0</v>
      </c>
      <c r="CC21" s="815">
        <f t="shared" si="39"/>
        <v>0.0</v>
      </c>
      <c r="CD21" s="913">
        <f t="shared" si="40"/>
        <v>0.0</v>
      </c>
      <c r="CE21" s="817">
        <v>0.0</v>
      </c>
      <c r="CF21" s="818">
        <v>0.0</v>
      </c>
      <c r="CG21" s="819">
        <f t="shared" si="41"/>
        <v>0.0</v>
      </c>
      <c r="CH21" s="820">
        <f t="shared" si="119"/>
        <v>0.0</v>
      </c>
      <c r="CI21" s="821">
        <f t="shared" si="42"/>
        <v>0.0</v>
      </c>
      <c r="CJ21" s="674" t="str">
        <f t="shared" si="43"/>
        <v/>
      </c>
      <c r="CK21" s="674" t="str">
        <f t="shared" si="44"/>
        <v/>
      </c>
      <c r="CL21" s="822" t="str">
        <f t="shared" si="120"/>
        <v/>
      </c>
      <c r="CM21" s="785"/>
      <c r="CN21" s="823">
        <v>0.0</v>
      </c>
      <c r="CO21" s="824">
        <v>0.0</v>
      </c>
      <c r="CP21" s="825">
        <v>0.0</v>
      </c>
      <c r="CQ21" s="914">
        <f t="shared" si="45"/>
        <v>0.0</v>
      </c>
      <c r="CR21" s="826">
        <v>0.0</v>
      </c>
      <c r="CS21" s="827">
        <v>0.0</v>
      </c>
      <c r="CT21" s="828">
        <f t="shared" si="46"/>
        <v>0.0</v>
      </c>
      <c r="CU21" s="915">
        <f t="shared" si="47"/>
        <v>0.0</v>
      </c>
      <c r="CV21" s="830">
        <v>0.0</v>
      </c>
      <c r="CW21" s="831">
        <v>0.0</v>
      </c>
      <c r="CX21" s="832">
        <f t="shared" si="48"/>
        <v>0.0</v>
      </c>
      <c r="CY21" s="833">
        <f t="shared" si="121"/>
        <v>0.0</v>
      </c>
      <c r="CZ21" s="686">
        <f t="shared" si="49"/>
        <v>0.0</v>
      </c>
      <c r="DA21" s="686" t="str">
        <f t="shared" si="50"/>
        <v/>
      </c>
      <c r="DB21" s="686" t="str">
        <f t="shared" si="51"/>
        <v/>
      </c>
      <c r="DC21" s="834" t="str">
        <f t="shared" si="52"/>
        <v/>
      </c>
      <c r="DD21" s="785"/>
      <c r="DE21" s="835">
        <v>0.0</v>
      </c>
      <c r="DF21" s="836">
        <v>0.0</v>
      </c>
      <c r="DG21" s="837">
        <v>0.0</v>
      </c>
      <c r="DH21" s="916">
        <f t="shared" si="53"/>
        <v>0.0</v>
      </c>
      <c r="DI21" s="838">
        <v>0.0</v>
      </c>
      <c r="DJ21" s="839">
        <v>0.0</v>
      </c>
      <c r="DK21" s="840">
        <f t="shared" si="54"/>
        <v>0.0</v>
      </c>
      <c r="DL21" s="917">
        <f t="shared" si="55"/>
        <v>0.0</v>
      </c>
      <c r="DM21" s="842">
        <v>0.0</v>
      </c>
      <c r="DN21" s="843">
        <v>0.0</v>
      </c>
      <c r="DO21" s="844">
        <f t="shared" si="56"/>
        <v>0.0</v>
      </c>
      <c r="DP21" s="845">
        <f t="shared" si="122"/>
        <v>0.0</v>
      </c>
      <c r="DQ21" s="698">
        <f t="shared" si="57"/>
        <v>0.0</v>
      </c>
      <c r="DR21" s="698" t="str">
        <f t="shared" si="58"/>
        <v/>
      </c>
      <c r="DS21" s="698" t="str">
        <f t="shared" si="59"/>
        <v/>
      </c>
      <c r="DT21" s="846" t="str">
        <f t="shared" si="60"/>
        <v/>
      </c>
      <c r="DU21" s="847">
        <v>0.0</v>
      </c>
      <c r="DV21" s="848">
        <v>0.0</v>
      </c>
      <c r="DW21" s="849">
        <v>0.0</v>
      </c>
      <c r="DX21" s="918">
        <f t="shared" si="61"/>
        <v>0.0</v>
      </c>
      <c r="DY21" s="850">
        <v>0.0</v>
      </c>
      <c r="DZ21" s="851">
        <v>0.0</v>
      </c>
      <c r="EA21" s="852">
        <f t="shared" si="62"/>
        <v>0.0</v>
      </c>
      <c r="EB21" s="919">
        <f t="shared" si="63"/>
        <v>0.0</v>
      </c>
      <c r="EC21" s="854">
        <v>0.0</v>
      </c>
      <c r="ED21" s="855">
        <v>0.0</v>
      </c>
      <c r="EE21" s="856">
        <f t="shared" si="64"/>
        <v>0.0</v>
      </c>
      <c r="EF21" s="857">
        <f t="shared" si="123"/>
        <v>0.0</v>
      </c>
      <c r="EG21" s="858">
        <f t="shared" si="65"/>
        <v>0.0</v>
      </c>
      <c r="EH21" s="859" t="str">
        <f t="shared" si="66"/>
        <v/>
      </c>
      <c r="EI21" s="860">
        <v>0.0</v>
      </c>
      <c r="EJ21" s="861">
        <v>0.0</v>
      </c>
      <c r="EK21" s="862">
        <v>0.0</v>
      </c>
      <c r="EL21" s="863">
        <f t="shared" si="67"/>
        <v>0.0</v>
      </c>
      <c r="EM21" s="864">
        <v>0.0</v>
      </c>
      <c r="EN21" s="865">
        <f t="shared" si="68"/>
        <v>0.0</v>
      </c>
      <c r="EO21" s="866">
        <v>0.0</v>
      </c>
      <c r="EP21" s="867">
        <v>0.0</v>
      </c>
      <c r="EQ21" s="868">
        <f t="shared" si="128"/>
        <v>0.0</v>
      </c>
      <c r="ER21" s="869">
        <f t="shared" si="69"/>
        <v>0.0</v>
      </c>
      <c r="ES21" s="870">
        <f t="shared" si="70"/>
        <v>0.0</v>
      </c>
      <c r="ET21" s="871" t="str">
        <f t="shared" si="71"/>
        <v/>
      </c>
      <c r="EU21" s="872">
        <v>0.0</v>
      </c>
      <c r="EV21" s="873">
        <v>0.0</v>
      </c>
      <c r="EW21" s="874">
        <f t="shared" si="132"/>
        <v>0.0</v>
      </c>
      <c r="EX21" s="875">
        <f t="shared" si="72"/>
        <v>0.0</v>
      </c>
      <c r="EY21" s="876">
        <v>0.0</v>
      </c>
      <c r="EZ21" s="877">
        <f t="shared" si="73"/>
        <v>0.0</v>
      </c>
      <c r="FA21" s="878">
        <v>0.0</v>
      </c>
      <c r="FB21" s="879">
        <v>0.0</v>
      </c>
      <c r="FC21" s="880">
        <f t="shared" si="129"/>
        <v>0.0</v>
      </c>
      <c r="FD21" s="881">
        <f t="shared" si="74"/>
        <v>0.0</v>
      </c>
      <c r="FE21" s="882">
        <f t="shared" si="75"/>
        <v>0.0</v>
      </c>
      <c r="FF21" s="883" t="str">
        <f t="shared" si="76"/>
        <v/>
      </c>
      <c r="FG21" s="920">
        <v>0.0</v>
      </c>
      <c r="FH21" s="921">
        <v>0.0</v>
      </c>
      <c r="FI21" s="921">
        <v>0.0</v>
      </c>
      <c r="FJ21" s="887">
        <f t="shared" si="125"/>
        <v>0.0</v>
      </c>
      <c r="FK21" s="888">
        <f t="shared" si="77"/>
        <v>0.0</v>
      </c>
      <c r="FL21" s="889" t="str">
        <f t="shared" si="78"/>
        <v/>
      </c>
      <c r="FM21" s="922"/>
      <c r="FN21" s="923"/>
      <c r="FO21" s="924" t="str">
        <f t="shared" si="124"/>
        <v/>
      </c>
      <c r="FP21" s="893">
        <f t="shared" si="79"/>
        <v>0.0</v>
      </c>
      <c r="FQ21" s="894">
        <f t="shared" si="80"/>
        <v>0.0</v>
      </c>
      <c r="FR21" s="895">
        <f t="shared" si="81"/>
        <v>0.0</v>
      </c>
      <c r="FS21" s="896" t="str">
        <f t="shared" si="82"/>
        <v/>
      </c>
      <c r="FT21" s="897" t="str">
        <f t="shared" si="83"/>
        <v/>
      </c>
      <c r="FU21" s="898" t="str">
        <f t="shared" si="84"/>
        <v/>
      </c>
      <c r="FV21" s="899" t="str">
        <f t="shared" si="85"/>
        <v/>
      </c>
      <c r="FW21" s="900">
        <f t="shared" si="86"/>
        <v>0.0</v>
      </c>
      <c r="FX21" s="901" t="str">
        <f t="shared" si="7"/>
        <v/>
      </c>
      <c r="FY21" s="902" t="str">
        <f t="shared" si="8"/>
        <v/>
      </c>
      <c r="FZ21" s="902" t="str">
        <f t="shared" si="9"/>
        <v/>
      </c>
      <c r="GA21" s="902" t="str">
        <f t="shared" si="10"/>
        <v/>
      </c>
      <c r="GB21" s="902" t="str">
        <f t="shared" si="11"/>
        <v/>
      </c>
      <c r="GC21" s="902" t="str">
        <f t="shared" si="87"/>
        <v/>
      </c>
      <c r="GD21" s="903" t="str">
        <f t="shared" si="88"/>
        <v/>
      </c>
      <c r="GE21" s="904">
        <f t="shared" si="89"/>
        <v>0.0</v>
      </c>
      <c r="GF21" s="902">
        <f t="shared" si="90"/>
        <v>0.0</v>
      </c>
      <c r="GG21" s="902">
        <f t="shared" si="91"/>
        <v>0.0</v>
      </c>
      <c r="GH21" s="902">
        <f t="shared" si="92"/>
        <v>0.0</v>
      </c>
      <c r="GI21" s="903"/>
      <c r="GJ21" s="124"/>
      <c r="GK21" s="124"/>
      <c r="GL21" s="113">
        <f t="shared" si="12"/>
        <v>0.0</v>
      </c>
      <c r="GM21" s="113" t="s">
        <v>159</v>
      </c>
      <c r="GN21" s="113">
        <f t="shared" si="13"/>
        <v>200.0</v>
      </c>
      <c r="GO21" s="113" t="str">
        <f t="shared" si="93"/>
        <v>0/200</v>
      </c>
      <c r="GP21" s="113">
        <f t="shared" si="94"/>
        <v>0.0</v>
      </c>
      <c r="GQ21" s="113" t="s">
        <v>159</v>
      </c>
      <c r="GR21" s="113">
        <f t="shared" si="95"/>
        <v>200.0</v>
      </c>
      <c r="GS21" s="113" t="str">
        <f t="shared" si="96"/>
        <v>0/200</v>
      </c>
      <c r="GT21" s="113">
        <f t="shared" si="97"/>
        <v>0.0</v>
      </c>
      <c r="GU21" s="113" t="s">
        <v>159</v>
      </c>
      <c r="GV21" s="113">
        <f t="shared" si="98"/>
        <v>200.0</v>
      </c>
      <c r="GW21" s="113" t="str">
        <f t="shared" si="99"/>
        <v>0/200</v>
      </c>
      <c r="GX21" s="113">
        <f t="shared" si="100"/>
        <v>0.0</v>
      </c>
      <c r="GY21" s="113" t="s">
        <v>159</v>
      </c>
      <c r="GZ21" s="113">
        <f t="shared" si="101"/>
        <v>100.0</v>
      </c>
      <c r="HA21" s="113" t="str">
        <f t="shared" si="102"/>
        <v>0/100</v>
      </c>
      <c r="HJ21" s="113">
        <f t="shared" si="133"/>
        <v>0.0</v>
      </c>
      <c r="HK21" s="113">
        <f t="shared" si="134"/>
        <v>0.0</v>
      </c>
      <c r="HL21" s="925">
        <f t="shared" si="105"/>
        <v>0.0</v>
      </c>
      <c r="HM21" s="925">
        <f t="shared" si="106"/>
        <v>0.0</v>
      </c>
      <c r="HN21" s="925">
        <f t="shared" si="107"/>
        <v>0.0</v>
      </c>
      <c r="HO21" s="925">
        <f t="shared" si="108"/>
        <v>0.0</v>
      </c>
      <c r="HP21" s="925">
        <f t="shared" si="109"/>
        <v>0.0</v>
      </c>
      <c r="HQ21" s="113">
        <f t="shared" si="135"/>
        <v>0.0</v>
      </c>
    </row>
    <row r="22" spans="8:8" ht="38.25" customHeight="1">
      <c r="A22" s="23">
        <f t="shared" si="14"/>
        <v>0.0</v>
      </c>
      <c r="B22" s="756">
        <v>14.0</v>
      </c>
      <c r="C22" s="905">
        <v>14.0</v>
      </c>
      <c r="D22" s="710">
        <f t="shared" si="15"/>
        <v>0.0</v>
      </c>
      <c r="E22" s="906"/>
      <c r="F22" s="759"/>
      <c r="G22" s="906"/>
      <c r="H22" s="906"/>
      <c r="I22" s="906"/>
      <c r="J22" s="906"/>
      <c r="K22" s="907"/>
      <c r="L22" s="761">
        <v>0.0</v>
      </c>
      <c r="M22" s="762">
        <v>0.0</v>
      </c>
      <c r="N22" s="763">
        <v>0.0</v>
      </c>
      <c r="O22" s="764">
        <f t="shared" si="16"/>
        <v>0.0</v>
      </c>
      <c r="P22" s="765">
        <v>0.0</v>
      </c>
      <c r="Q22" s="766">
        <f t="shared" si="17"/>
        <v>0.0</v>
      </c>
      <c r="R22" s="767">
        <v>0.0</v>
      </c>
      <c r="S22" s="768">
        <v>0.0</v>
      </c>
      <c r="T22" s="769">
        <f t="shared" si="126"/>
        <v>0.0</v>
      </c>
      <c r="U22" s="770">
        <f t="shared" si="18"/>
        <v>0.0</v>
      </c>
      <c r="V22" s="771">
        <f t="shared" si="19"/>
        <v>0.0</v>
      </c>
      <c r="W22" s="625" t="str">
        <f t="shared" si="130"/>
        <v/>
      </c>
      <c r="X22" s="625" t="str">
        <f t="shared" si="20"/>
        <v/>
      </c>
      <c r="Y22" s="772" t="str">
        <f t="shared" si="131"/>
        <v/>
      </c>
      <c r="Z22" s="773">
        <v>0.0</v>
      </c>
      <c r="AA22" s="774">
        <v>0.0</v>
      </c>
      <c r="AB22" s="775">
        <v>0.0</v>
      </c>
      <c r="AC22" s="776">
        <f t="shared" si="21"/>
        <v>0.0</v>
      </c>
      <c r="AD22" s="777">
        <v>0.0</v>
      </c>
      <c r="AE22" s="778">
        <f t="shared" si="22"/>
        <v>0.0</v>
      </c>
      <c r="AF22" s="779">
        <v>0.0</v>
      </c>
      <c r="AG22" s="780">
        <v>0.0</v>
      </c>
      <c r="AH22" s="781">
        <f t="shared" si="127"/>
        <v>0.0</v>
      </c>
      <c r="AI22" s="782">
        <f t="shared" si="23"/>
        <v>0.0</v>
      </c>
      <c r="AJ22" s="783">
        <f t="shared" si="24"/>
        <v>0.0</v>
      </c>
      <c r="AK22" s="637" t="str">
        <f t="shared" si="111"/>
        <v/>
      </c>
      <c r="AL22" s="637" t="str">
        <f t="shared" si="25"/>
        <v/>
      </c>
      <c r="AM22" s="784" t="str">
        <f t="shared" si="112"/>
        <v/>
      </c>
      <c r="AN22" s="785"/>
      <c r="AO22" s="786">
        <v>0.0</v>
      </c>
      <c r="AP22" s="787">
        <v>0.0</v>
      </c>
      <c r="AQ22" s="787">
        <v>0.0</v>
      </c>
      <c r="AR22" s="908">
        <f t="shared" si="26"/>
        <v>0.0</v>
      </c>
      <c r="AS22" s="788">
        <v>0.0</v>
      </c>
      <c r="AT22" s="789">
        <v>0.0</v>
      </c>
      <c r="AU22" s="790">
        <f t="shared" si="27"/>
        <v>0.0</v>
      </c>
      <c r="AV22" s="909">
        <f t="shared" si="28"/>
        <v>0.0</v>
      </c>
      <c r="AW22" s="792">
        <v>0.0</v>
      </c>
      <c r="AX22" s="793">
        <v>0.0</v>
      </c>
      <c r="AY22" s="794">
        <f t="shared" si="29"/>
        <v>0.0</v>
      </c>
      <c r="AZ22" s="795">
        <f t="shared" si="113"/>
        <v>0.0</v>
      </c>
      <c r="BA22" s="796">
        <f t="shared" si="30"/>
        <v>0.0</v>
      </c>
      <c r="BB22" s="650" t="str">
        <f t="shared" si="114"/>
        <v/>
      </c>
      <c r="BC22" s="650" t="str">
        <f t="shared" si="31"/>
        <v/>
      </c>
      <c r="BD22" s="797" t="str">
        <f t="shared" si="115"/>
        <v/>
      </c>
      <c r="BE22" s="785"/>
      <c r="BF22" s="798">
        <v>0.0</v>
      </c>
      <c r="BG22" s="799">
        <v>0.0</v>
      </c>
      <c r="BH22" s="800">
        <v>0.0</v>
      </c>
      <c r="BI22" s="910">
        <f t="shared" si="32"/>
        <v>0.0</v>
      </c>
      <c r="BJ22" s="801">
        <v>0.0</v>
      </c>
      <c r="BK22" s="802">
        <v>0.0</v>
      </c>
      <c r="BL22" s="803">
        <f t="shared" si="33"/>
        <v>0.0</v>
      </c>
      <c r="BM22" s="911">
        <f t="shared" si="34"/>
        <v>0.0</v>
      </c>
      <c r="BN22" s="805">
        <v>0.0</v>
      </c>
      <c r="BO22" s="806">
        <v>0.0</v>
      </c>
      <c r="BP22" s="807">
        <f t="shared" si="35"/>
        <v>0.0</v>
      </c>
      <c r="BQ22" s="808">
        <f t="shared" si="116"/>
        <v>0.0</v>
      </c>
      <c r="BR22" s="662">
        <f t="shared" si="36"/>
        <v>0.0</v>
      </c>
      <c r="BS22" s="662" t="str">
        <f t="shared" si="117"/>
        <v/>
      </c>
      <c r="BT22" s="662" t="str">
        <f t="shared" si="37"/>
        <v/>
      </c>
      <c r="BU22" s="809" t="str">
        <f t="shared" si="118"/>
        <v/>
      </c>
      <c r="BV22" s="785"/>
      <c r="BW22" s="810">
        <v>0.0</v>
      </c>
      <c r="BX22" s="811">
        <v>0.0</v>
      </c>
      <c r="BY22" s="812">
        <v>0.0</v>
      </c>
      <c r="BZ22" s="912">
        <f t="shared" si="38"/>
        <v>0.0</v>
      </c>
      <c r="CA22" s="813">
        <v>0.0</v>
      </c>
      <c r="CB22" s="814">
        <v>0.0</v>
      </c>
      <c r="CC22" s="815">
        <f t="shared" si="39"/>
        <v>0.0</v>
      </c>
      <c r="CD22" s="913">
        <f t="shared" si="40"/>
        <v>0.0</v>
      </c>
      <c r="CE22" s="817">
        <v>0.0</v>
      </c>
      <c r="CF22" s="818">
        <v>0.0</v>
      </c>
      <c r="CG22" s="819">
        <f t="shared" si="41"/>
        <v>0.0</v>
      </c>
      <c r="CH22" s="820">
        <f t="shared" si="119"/>
        <v>0.0</v>
      </c>
      <c r="CI22" s="821">
        <f t="shared" si="42"/>
        <v>0.0</v>
      </c>
      <c r="CJ22" s="674" t="str">
        <f t="shared" si="43"/>
        <v/>
      </c>
      <c r="CK22" s="674" t="str">
        <f t="shared" si="44"/>
        <v/>
      </c>
      <c r="CL22" s="822" t="str">
        <f t="shared" si="120"/>
        <v/>
      </c>
      <c r="CM22" s="785"/>
      <c r="CN22" s="823">
        <v>0.0</v>
      </c>
      <c r="CO22" s="824">
        <v>0.0</v>
      </c>
      <c r="CP22" s="825">
        <v>0.0</v>
      </c>
      <c r="CQ22" s="914">
        <f t="shared" si="45"/>
        <v>0.0</v>
      </c>
      <c r="CR22" s="826">
        <v>0.0</v>
      </c>
      <c r="CS22" s="827">
        <v>0.0</v>
      </c>
      <c r="CT22" s="828">
        <f t="shared" si="46"/>
        <v>0.0</v>
      </c>
      <c r="CU22" s="915">
        <f t="shared" si="47"/>
        <v>0.0</v>
      </c>
      <c r="CV22" s="830">
        <v>0.0</v>
      </c>
      <c r="CW22" s="831">
        <v>0.0</v>
      </c>
      <c r="CX22" s="832">
        <f t="shared" si="48"/>
        <v>0.0</v>
      </c>
      <c r="CY22" s="833">
        <f t="shared" si="121"/>
        <v>0.0</v>
      </c>
      <c r="CZ22" s="686">
        <f t="shared" si="49"/>
        <v>0.0</v>
      </c>
      <c r="DA22" s="686" t="str">
        <f t="shared" si="50"/>
        <v/>
      </c>
      <c r="DB22" s="686" t="str">
        <f t="shared" si="51"/>
        <v/>
      </c>
      <c r="DC22" s="834" t="str">
        <f t="shared" si="52"/>
        <v/>
      </c>
      <c r="DD22" s="785"/>
      <c r="DE22" s="835">
        <v>0.0</v>
      </c>
      <c r="DF22" s="836">
        <v>0.0</v>
      </c>
      <c r="DG22" s="837">
        <v>0.0</v>
      </c>
      <c r="DH22" s="916">
        <f t="shared" si="53"/>
        <v>0.0</v>
      </c>
      <c r="DI22" s="838">
        <v>0.0</v>
      </c>
      <c r="DJ22" s="839">
        <v>0.0</v>
      </c>
      <c r="DK22" s="840">
        <f t="shared" si="54"/>
        <v>0.0</v>
      </c>
      <c r="DL22" s="917">
        <f t="shared" si="55"/>
        <v>0.0</v>
      </c>
      <c r="DM22" s="842">
        <v>0.0</v>
      </c>
      <c r="DN22" s="843">
        <v>0.0</v>
      </c>
      <c r="DO22" s="844">
        <f t="shared" si="56"/>
        <v>0.0</v>
      </c>
      <c r="DP22" s="845">
        <f t="shared" si="122"/>
        <v>0.0</v>
      </c>
      <c r="DQ22" s="698">
        <f t="shared" si="57"/>
        <v>0.0</v>
      </c>
      <c r="DR22" s="698" t="str">
        <f t="shared" si="58"/>
        <v/>
      </c>
      <c r="DS22" s="698" t="str">
        <f t="shared" si="59"/>
        <v/>
      </c>
      <c r="DT22" s="846" t="str">
        <f t="shared" si="60"/>
        <v/>
      </c>
      <c r="DU22" s="847">
        <v>0.0</v>
      </c>
      <c r="DV22" s="848">
        <v>0.0</v>
      </c>
      <c r="DW22" s="849">
        <v>0.0</v>
      </c>
      <c r="DX22" s="918">
        <f t="shared" si="61"/>
        <v>0.0</v>
      </c>
      <c r="DY22" s="850">
        <v>0.0</v>
      </c>
      <c r="DZ22" s="851">
        <v>0.0</v>
      </c>
      <c r="EA22" s="852">
        <f t="shared" si="62"/>
        <v>0.0</v>
      </c>
      <c r="EB22" s="919">
        <f t="shared" si="63"/>
        <v>0.0</v>
      </c>
      <c r="EC22" s="854">
        <v>0.0</v>
      </c>
      <c r="ED22" s="855">
        <v>0.0</v>
      </c>
      <c r="EE22" s="856">
        <f t="shared" si="64"/>
        <v>0.0</v>
      </c>
      <c r="EF22" s="857">
        <f t="shared" si="123"/>
        <v>0.0</v>
      </c>
      <c r="EG22" s="858">
        <f t="shared" si="65"/>
        <v>0.0</v>
      </c>
      <c r="EH22" s="859" t="str">
        <f t="shared" si="66"/>
        <v/>
      </c>
      <c r="EI22" s="860">
        <v>0.0</v>
      </c>
      <c r="EJ22" s="861">
        <v>0.0</v>
      </c>
      <c r="EK22" s="862">
        <v>0.0</v>
      </c>
      <c r="EL22" s="863">
        <f t="shared" si="67"/>
        <v>0.0</v>
      </c>
      <c r="EM22" s="864">
        <v>0.0</v>
      </c>
      <c r="EN22" s="865">
        <f t="shared" si="68"/>
        <v>0.0</v>
      </c>
      <c r="EO22" s="866">
        <v>0.0</v>
      </c>
      <c r="EP22" s="867">
        <v>0.0</v>
      </c>
      <c r="EQ22" s="868">
        <f t="shared" si="128"/>
        <v>0.0</v>
      </c>
      <c r="ER22" s="869">
        <f t="shared" si="69"/>
        <v>0.0</v>
      </c>
      <c r="ES22" s="870">
        <f t="shared" si="70"/>
        <v>0.0</v>
      </c>
      <c r="ET22" s="871" t="str">
        <f t="shared" si="71"/>
        <v/>
      </c>
      <c r="EU22" s="872">
        <v>0.0</v>
      </c>
      <c r="EV22" s="873">
        <v>0.0</v>
      </c>
      <c r="EW22" s="874">
        <f t="shared" si="132"/>
        <v>0.0</v>
      </c>
      <c r="EX22" s="875">
        <f t="shared" si="72"/>
        <v>0.0</v>
      </c>
      <c r="EY22" s="876">
        <v>0.0</v>
      </c>
      <c r="EZ22" s="877">
        <f t="shared" si="73"/>
        <v>0.0</v>
      </c>
      <c r="FA22" s="878">
        <v>0.0</v>
      </c>
      <c r="FB22" s="879">
        <v>0.0</v>
      </c>
      <c r="FC22" s="880">
        <f t="shared" si="129"/>
        <v>0.0</v>
      </c>
      <c r="FD22" s="881">
        <f t="shared" si="74"/>
        <v>0.0</v>
      </c>
      <c r="FE22" s="882">
        <f t="shared" si="75"/>
        <v>0.0</v>
      </c>
      <c r="FF22" s="883" t="str">
        <f t="shared" si="76"/>
        <v/>
      </c>
      <c r="FG22" s="920">
        <v>0.0</v>
      </c>
      <c r="FH22" s="921">
        <v>0.0</v>
      </c>
      <c r="FI22" s="921">
        <v>0.0</v>
      </c>
      <c r="FJ22" s="887">
        <f t="shared" si="125"/>
        <v>0.0</v>
      </c>
      <c r="FK22" s="888">
        <f t="shared" si="77"/>
        <v>0.0</v>
      </c>
      <c r="FL22" s="889" t="str">
        <f t="shared" si="78"/>
        <v/>
      </c>
      <c r="FM22" s="922"/>
      <c r="FN22" s="923"/>
      <c r="FO22" s="924" t="str">
        <f t="shared" si="124"/>
        <v/>
      </c>
      <c r="FP22" s="893">
        <f t="shared" si="79"/>
        <v>0.0</v>
      </c>
      <c r="FQ22" s="894">
        <f t="shared" si="80"/>
        <v>0.0</v>
      </c>
      <c r="FR22" s="895">
        <f t="shared" si="81"/>
        <v>0.0</v>
      </c>
      <c r="FS22" s="896" t="str">
        <f t="shared" si="82"/>
        <v/>
      </c>
      <c r="FT22" s="897" t="str">
        <f t="shared" si="83"/>
        <v/>
      </c>
      <c r="FU22" s="898" t="str">
        <f t="shared" si="84"/>
        <v/>
      </c>
      <c r="FV22" s="899" t="str">
        <f t="shared" si="85"/>
        <v/>
      </c>
      <c r="FW22" s="900">
        <f t="shared" si="86"/>
        <v>0.0</v>
      </c>
      <c r="FX22" s="901" t="str">
        <f t="shared" si="7"/>
        <v/>
      </c>
      <c r="FY22" s="902" t="str">
        <f t="shared" si="8"/>
        <v/>
      </c>
      <c r="FZ22" s="902" t="str">
        <f t="shared" si="9"/>
        <v/>
      </c>
      <c r="GA22" s="902" t="str">
        <f t="shared" si="10"/>
        <v/>
      </c>
      <c r="GB22" s="902" t="str">
        <f t="shared" si="11"/>
        <v/>
      </c>
      <c r="GC22" s="902" t="str">
        <f t="shared" si="87"/>
        <v/>
      </c>
      <c r="GD22" s="903" t="str">
        <f t="shared" si="88"/>
        <v/>
      </c>
      <c r="GE22" s="904">
        <f t="shared" si="89"/>
        <v>0.0</v>
      </c>
      <c r="GF22" s="902">
        <f t="shared" si="90"/>
        <v>0.0</v>
      </c>
      <c r="GG22" s="902">
        <f t="shared" si="91"/>
        <v>0.0</v>
      </c>
      <c r="GH22" s="902">
        <f t="shared" si="92"/>
        <v>0.0</v>
      </c>
      <c r="GI22" s="903"/>
      <c r="GJ22" s="124"/>
      <c r="GK22" s="124"/>
      <c r="GL22" s="113">
        <f t="shared" si="12"/>
        <v>0.0</v>
      </c>
      <c r="GM22" s="113" t="s">
        <v>159</v>
      </c>
      <c r="GN22" s="113">
        <f t="shared" si="13"/>
        <v>200.0</v>
      </c>
      <c r="GO22" s="113" t="str">
        <f t="shared" si="93"/>
        <v>0/200</v>
      </c>
      <c r="GP22" s="113">
        <f t="shared" si="94"/>
        <v>0.0</v>
      </c>
      <c r="GQ22" s="113" t="s">
        <v>159</v>
      </c>
      <c r="GR22" s="113">
        <f t="shared" si="95"/>
        <v>200.0</v>
      </c>
      <c r="GS22" s="113" t="str">
        <f t="shared" si="96"/>
        <v>0/200</v>
      </c>
      <c r="GT22" s="113">
        <f t="shared" si="97"/>
        <v>0.0</v>
      </c>
      <c r="GU22" s="113" t="s">
        <v>159</v>
      </c>
      <c r="GV22" s="113">
        <f t="shared" si="98"/>
        <v>200.0</v>
      </c>
      <c r="GW22" s="113" t="str">
        <f t="shared" si="99"/>
        <v>0/200</v>
      </c>
      <c r="GX22" s="113">
        <f t="shared" si="100"/>
        <v>0.0</v>
      </c>
      <c r="GY22" s="113" t="s">
        <v>159</v>
      </c>
      <c r="GZ22" s="113">
        <f t="shared" si="101"/>
        <v>100.0</v>
      </c>
      <c r="HA22" s="113" t="str">
        <f t="shared" si="102"/>
        <v>0/100</v>
      </c>
      <c r="HJ22" s="113">
        <f t="shared" si="133"/>
        <v>0.0</v>
      </c>
      <c r="HK22" s="113">
        <f t="shared" si="134"/>
        <v>0.0</v>
      </c>
      <c r="HL22" s="925">
        <f t="shared" si="105"/>
        <v>0.0</v>
      </c>
      <c r="HM22" s="925">
        <f t="shared" si="106"/>
        <v>0.0</v>
      </c>
      <c r="HN22" s="925">
        <f t="shared" si="107"/>
        <v>0.0</v>
      </c>
      <c r="HO22" s="925">
        <f t="shared" si="108"/>
        <v>0.0</v>
      </c>
      <c r="HP22" s="925">
        <f t="shared" si="109"/>
        <v>0.0</v>
      </c>
      <c r="HQ22" s="113">
        <f t="shared" si="135"/>
        <v>0.0</v>
      </c>
    </row>
    <row r="23" spans="8:8" ht="38.25" customHeight="1">
      <c r="A23" s="23">
        <f t="shared" si="14"/>
        <v>0.0</v>
      </c>
      <c r="B23" s="756">
        <v>15.0</v>
      </c>
      <c r="C23" s="757">
        <v>15.0</v>
      </c>
      <c r="D23" s="710">
        <f t="shared" si="15"/>
        <v>0.0</v>
      </c>
      <c r="E23" s="906"/>
      <c r="F23" s="759"/>
      <c r="G23" s="758"/>
      <c r="H23" s="906"/>
      <c r="I23" s="906"/>
      <c r="J23" s="906"/>
      <c r="K23" s="907"/>
      <c r="L23" s="761">
        <v>0.0</v>
      </c>
      <c r="M23" s="762">
        <v>0.0</v>
      </c>
      <c r="N23" s="763">
        <v>0.0</v>
      </c>
      <c r="O23" s="764">
        <f t="shared" si="16"/>
        <v>0.0</v>
      </c>
      <c r="P23" s="765">
        <v>0.0</v>
      </c>
      <c r="Q23" s="766">
        <f t="shared" si="17"/>
        <v>0.0</v>
      </c>
      <c r="R23" s="767">
        <v>0.0</v>
      </c>
      <c r="S23" s="768">
        <v>0.0</v>
      </c>
      <c r="T23" s="769">
        <f t="shared" si="126"/>
        <v>0.0</v>
      </c>
      <c r="U23" s="770">
        <f t="shared" si="18"/>
        <v>0.0</v>
      </c>
      <c r="V23" s="771">
        <f t="shared" si="19"/>
        <v>0.0</v>
      </c>
      <c r="W23" s="625" t="str">
        <f t="shared" si="130"/>
        <v/>
      </c>
      <c r="X23" s="625" t="str">
        <f t="shared" si="20"/>
        <v/>
      </c>
      <c r="Y23" s="772" t="str">
        <f t="shared" si="131"/>
        <v/>
      </c>
      <c r="Z23" s="773">
        <v>0.0</v>
      </c>
      <c r="AA23" s="774">
        <v>0.0</v>
      </c>
      <c r="AB23" s="775">
        <v>0.0</v>
      </c>
      <c r="AC23" s="776">
        <f t="shared" si="21"/>
        <v>0.0</v>
      </c>
      <c r="AD23" s="777">
        <v>0.0</v>
      </c>
      <c r="AE23" s="778">
        <f t="shared" si="22"/>
        <v>0.0</v>
      </c>
      <c r="AF23" s="779">
        <v>0.0</v>
      </c>
      <c r="AG23" s="780">
        <v>0.0</v>
      </c>
      <c r="AH23" s="781">
        <f t="shared" si="127"/>
        <v>0.0</v>
      </c>
      <c r="AI23" s="782">
        <f t="shared" si="23"/>
        <v>0.0</v>
      </c>
      <c r="AJ23" s="783">
        <f t="shared" si="24"/>
        <v>0.0</v>
      </c>
      <c r="AK23" s="637" t="str">
        <f t="shared" si="111"/>
        <v/>
      </c>
      <c r="AL23" s="637" t="str">
        <f t="shared" si="25"/>
        <v/>
      </c>
      <c r="AM23" s="784" t="str">
        <f t="shared" si="112"/>
        <v/>
      </c>
      <c r="AN23" s="785"/>
      <c r="AO23" s="786">
        <v>0.0</v>
      </c>
      <c r="AP23" s="787">
        <v>0.0</v>
      </c>
      <c r="AQ23" s="787">
        <v>0.0</v>
      </c>
      <c r="AR23" s="908">
        <f t="shared" si="26"/>
        <v>0.0</v>
      </c>
      <c r="AS23" s="788">
        <v>0.0</v>
      </c>
      <c r="AT23" s="789">
        <v>0.0</v>
      </c>
      <c r="AU23" s="790">
        <f t="shared" si="27"/>
        <v>0.0</v>
      </c>
      <c r="AV23" s="909">
        <f t="shared" si="28"/>
        <v>0.0</v>
      </c>
      <c r="AW23" s="792">
        <v>0.0</v>
      </c>
      <c r="AX23" s="793">
        <v>0.0</v>
      </c>
      <c r="AY23" s="794">
        <f t="shared" si="29"/>
        <v>0.0</v>
      </c>
      <c r="AZ23" s="795">
        <f t="shared" si="113"/>
        <v>0.0</v>
      </c>
      <c r="BA23" s="796">
        <f t="shared" si="30"/>
        <v>0.0</v>
      </c>
      <c r="BB23" s="650" t="str">
        <f t="shared" si="114"/>
        <v/>
      </c>
      <c r="BC23" s="650" t="str">
        <f t="shared" si="31"/>
        <v/>
      </c>
      <c r="BD23" s="797" t="str">
        <f t="shared" si="115"/>
        <v/>
      </c>
      <c r="BE23" s="785"/>
      <c r="BF23" s="798">
        <v>0.0</v>
      </c>
      <c r="BG23" s="799">
        <v>0.0</v>
      </c>
      <c r="BH23" s="800">
        <v>0.0</v>
      </c>
      <c r="BI23" s="910">
        <f t="shared" si="32"/>
        <v>0.0</v>
      </c>
      <c r="BJ23" s="801">
        <v>0.0</v>
      </c>
      <c r="BK23" s="802">
        <v>0.0</v>
      </c>
      <c r="BL23" s="803">
        <f t="shared" si="33"/>
        <v>0.0</v>
      </c>
      <c r="BM23" s="911">
        <f t="shared" si="34"/>
        <v>0.0</v>
      </c>
      <c r="BN23" s="805">
        <v>0.0</v>
      </c>
      <c r="BO23" s="806">
        <v>0.0</v>
      </c>
      <c r="BP23" s="807">
        <f t="shared" si="35"/>
        <v>0.0</v>
      </c>
      <c r="BQ23" s="808">
        <f t="shared" si="116"/>
        <v>0.0</v>
      </c>
      <c r="BR23" s="662">
        <f t="shared" si="36"/>
        <v>0.0</v>
      </c>
      <c r="BS23" s="662" t="str">
        <f t="shared" si="117"/>
        <v/>
      </c>
      <c r="BT23" s="662" t="str">
        <f t="shared" si="37"/>
        <v/>
      </c>
      <c r="BU23" s="809" t="str">
        <f t="shared" si="118"/>
        <v/>
      </c>
      <c r="BV23" s="785"/>
      <c r="BW23" s="810">
        <v>0.0</v>
      </c>
      <c r="BX23" s="811">
        <v>0.0</v>
      </c>
      <c r="BY23" s="812">
        <v>0.0</v>
      </c>
      <c r="BZ23" s="912">
        <f t="shared" si="38"/>
        <v>0.0</v>
      </c>
      <c r="CA23" s="813">
        <v>0.0</v>
      </c>
      <c r="CB23" s="814">
        <v>0.0</v>
      </c>
      <c r="CC23" s="815">
        <f t="shared" si="39"/>
        <v>0.0</v>
      </c>
      <c r="CD23" s="913">
        <f t="shared" si="40"/>
        <v>0.0</v>
      </c>
      <c r="CE23" s="817">
        <v>0.0</v>
      </c>
      <c r="CF23" s="818">
        <v>0.0</v>
      </c>
      <c r="CG23" s="819">
        <f t="shared" si="41"/>
        <v>0.0</v>
      </c>
      <c r="CH23" s="820">
        <f t="shared" si="119"/>
        <v>0.0</v>
      </c>
      <c r="CI23" s="821">
        <f t="shared" si="42"/>
        <v>0.0</v>
      </c>
      <c r="CJ23" s="674" t="str">
        <f t="shared" si="43"/>
        <v/>
      </c>
      <c r="CK23" s="674" t="str">
        <f t="shared" si="44"/>
        <v/>
      </c>
      <c r="CL23" s="822" t="str">
        <f t="shared" si="120"/>
        <v/>
      </c>
      <c r="CM23" s="785"/>
      <c r="CN23" s="823">
        <v>0.0</v>
      </c>
      <c r="CO23" s="824">
        <v>0.0</v>
      </c>
      <c r="CP23" s="825">
        <v>0.0</v>
      </c>
      <c r="CQ23" s="914">
        <f t="shared" si="45"/>
        <v>0.0</v>
      </c>
      <c r="CR23" s="826">
        <v>0.0</v>
      </c>
      <c r="CS23" s="827">
        <v>0.0</v>
      </c>
      <c r="CT23" s="828">
        <f t="shared" si="46"/>
        <v>0.0</v>
      </c>
      <c r="CU23" s="915">
        <f t="shared" si="47"/>
        <v>0.0</v>
      </c>
      <c r="CV23" s="830">
        <v>0.0</v>
      </c>
      <c r="CW23" s="831">
        <v>0.0</v>
      </c>
      <c r="CX23" s="832">
        <f t="shared" si="48"/>
        <v>0.0</v>
      </c>
      <c r="CY23" s="833">
        <f t="shared" si="121"/>
        <v>0.0</v>
      </c>
      <c r="CZ23" s="686">
        <f t="shared" si="49"/>
        <v>0.0</v>
      </c>
      <c r="DA23" s="686" t="str">
        <f t="shared" si="50"/>
        <v/>
      </c>
      <c r="DB23" s="686" t="str">
        <f t="shared" si="51"/>
        <v/>
      </c>
      <c r="DC23" s="834" t="str">
        <f t="shared" si="52"/>
        <v/>
      </c>
      <c r="DD23" s="785"/>
      <c r="DE23" s="835">
        <v>0.0</v>
      </c>
      <c r="DF23" s="836">
        <v>0.0</v>
      </c>
      <c r="DG23" s="837">
        <v>0.0</v>
      </c>
      <c r="DH23" s="916">
        <f t="shared" si="53"/>
        <v>0.0</v>
      </c>
      <c r="DI23" s="838">
        <v>0.0</v>
      </c>
      <c r="DJ23" s="839">
        <v>0.0</v>
      </c>
      <c r="DK23" s="840">
        <f t="shared" si="54"/>
        <v>0.0</v>
      </c>
      <c r="DL23" s="917">
        <f t="shared" si="55"/>
        <v>0.0</v>
      </c>
      <c r="DM23" s="842">
        <v>0.0</v>
      </c>
      <c r="DN23" s="843">
        <v>0.0</v>
      </c>
      <c r="DO23" s="844">
        <f t="shared" si="56"/>
        <v>0.0</v>
      </c>
      <c r="DP23" s="845">
        <f t="shared" si="122"/>
        <v>0.0</v>
      </c>
      <c r="DQ23" s="698">
        <f t="shared" si="57"/>
        <v>0.0</v>
      </c>
      <c r="DR23" s="698" t="str">
        <f t="shared" si="58"/>
        <v/>
      </c>
      <c r="DS23" s="698" t="str">
        <f t="shared" si="59"/>
        <v/>
      </c>
      <c r="DT23" s="846" t="str">
        <f t="shared" si="60"/>
        <v/>
      </c>
      <c r="DU23" s="847">
        <v>0.0</v>
      </c>
      <c r="DV23" s="848">
        <v>0.0</v>
      </c>
      <c r="DW23" s="849">
        <v>0.0</v>
      </c>
      <c r="DX23" s="918">
        <f t="shared" si="61"/>
        <v>0.0</v>
      </c>
      <c r="DY23" s="850">
        <v>0.0</v>
      </c>
      <c r="DZ23" s="851">
        <v>0.0</v>
      </c>
      <c r="EA23" s="852">
        <f t="shared" si="62"/>
        <v>0.0</v>
      </c>
      <c r="EB23" s="919">
        <f t="shared" si="63"/>
        <v>0.0</v>
      </c>
      <c r="EC23" s="854">
        <v>0.0</v>
      </c>
      <c r="ED23" s="855">
        <v>0.0</v>
      </c>
      <c r="EE23" s="856">
        <f t="shared" si="64"/>
        <v>0.0</v>
      </c>
      <c r="EF23" s="857">
        <f t="shared" si="123"/>
        <v>0.0</v>
      </c>
      <c r="EG23" s="858">
        <f t="shared" si="65"/>
        <v>0.0</v>
      </c>
      <c r="EH23" s="859" t="str">
        <f t="shared" si="66"/>
        <v/>
      </c>
      <c r="EI23" s="860">
        <v>0.0</v>
      </c>
      <c r="EJ23" s="861">
        <v>0.0</v>
      </c>
      <c r="EK23" s="862">
        <v>0.0</v>
      </c>
      <c r="EL23" s="863">
        <f t="shared" si="67"/>
        <v>0.0</v>
      </c>
      <c r="EM23" s="864">
        <v>0.0</v>
      </c>
      <c r="EN23" s="865">
        <f t="shared" si="68"/>
        <v>0.0</v>
      </c>
      <c r="EO23" s="866">
        <v>0.0</v>
      </c>
      <c r="EP23" s="867">
        <v>0.0</v>
      </c>
      <c r="EQ23" s="868">
        <f t="shared" si="128"/>
        <v>0.0</v>
      </c>
      <c r="ER23" s="869">
        <f t="shared" si="69"/>
        <v>0.0</v>
      </c>
      <c r="ES23" s="870">
        <f t="shared" si="70"/>
        <v>0.0</v>
      </c>
      <c r="ET23" s="871" t="str">
        <f t="shared" si="71"/>
        <v/>
      </c>
      <c r="EU23" s="872">
        <v>0.0</v>
      </c>
      <c r="EV23" s="873">
        <v>0.0</v>
      </c>
      <c r="EW23" s="874">
        <f t="shared" si="132"/>
        <v>0.0</v>
      </c>
      <c r="EX23" s="875">
        <f t="shared" si="72"/>
        <v>0.0</v>
      </c>
      <c r="EY23" s="876">
        <v>0.0</v>
      </c>
      <c r="EZ23" s="877">
        <f t="shared" si="73"/>
        <v>0.0</v>
      </c>
      <c r="FA23" s="878">
        <v>0.0</v>
      </c>
      <c r="FB23" s="879">
        <v>0.0</v>
      </c>
      <c r="FC23" s="880">
        <f t="shared" si="129"/>
        <v>0.0</v>
      </c>
      <c r="FD23" s="881">
        <f t="shared" si="74"/>
        <v>0.0</v>
      </c>
      <c r="FE23" s="882">
        <f t="shared" si="75"/>
        <v>0.0</v>
      </c>
      <c r="FF23" s="883" t="str">
        <f t="shared" si="76"/>
        <v/>
      </c>
      <c r="FG23" s="920">
        <v>0.0</v>
      </c>
      <c r="FH23" s="921">
        <v>0.0</v>
      </c>
      <c r="FI23" s="921">
        <v>0.0</v>
      </c>
      <c r="FJ23" s="887">
        <f t="shared" si="125"/>
        <v>0.0</v>
      </c>
      <c r="FK23" s="888">
        <f t="shared" si="77"/>
        <v>0.0</v>
      </c>
      <c r="FL23" s="889" t="str">
        <f t="shared" si="78"/>
        <v/>
      </c>
      <c r="FM23" s="922"/>
      <c r="FN23" s="923"/>
      <c r="FO23" s="924" t="str">
        <f t="shared" si="124"/>
        <v/>
      </c>
      <c r="FP23" s="893">
        <f t="shared" si="79"/>
        <v>0.0</v>
      </c>
      <c r="FQ23" s="894">
        <f t="shared" si="80"/>
        <v>0.0</v>
      </c>
      <c r="FR23" s="895">
        <f t="shared" si="81"/>
        <v>0.0</v>
      </c>
      <c r="FS23" s="896" t="str">
        <f t="shared" si="82"/>
        <v/>
      </c>
      <c r="FT23" s="897" t="str">
        <f t="shared" si="83"/>
        <v/>
      </c>
      <c r="FU23" s="898" t="str">
        <f t="shared" si="84"/>
        <v/>
      </c>
      <c r="FV23" s="899" t="str">
        <f t="shared" si="85"/>
        <v/>
      </c>
      <c r="FW23" s="900">
        <f t="shared" si="86"/>
        <v>0.0</v>
      </c>
      <c r="FX23" s="901" t="str">
        <f t="shared" si="7"/>
        <v/>
      </c>
      <c r="FY23" s="902" t="str">
        <f t="shared" si="8"/>
        <v/>
      </c>
      <c r="FZ23" s="902" t="str">
        <f t="shared" si="9"/>
        <v/>
      </c>
      <c r="GA23" s="902" t="str">
        <f t="shared" si="10"/>
        <v/>
      </c>
      <c r="GB23" s="902" t="str">
        <f t="shared" si="11"/>
        <v/>
      </c>
      <c r="GC23" s="902" t="str">
        <f t="shared" si="87"/>
        <v/>
      </c>
      <c r="GD23" s="903" t="str">
        <f t="shared" si="88"/>
        <v/>
      </c>
      <c r="GE23" s="904">
        <f t="shared" si="89"/>
        <v>0.0</v>
      </c>
      <c r="GF23" s="902">
        <f t="shared" si="90"/>
        <v>0.0</v>
      </c>
      <c r="GG23" s="902">
        <f t="shared" si="91"/>
        <v>0.0</v>
      </c>
      <c r="GH23" s="902">
        <f t="shared" si="92"/>
        <v>0.0</v>
      </c>
      <c r="GI23" s="903"/>
      <c r="GJ23" s="124"/>
      <c r="GK23" s="124"/>
      <c r="GL23" s="113">
        <f t="shared" si="12"/>
        <v>0.0</v>
      </c>
      <c r="GM23" s="113" t="s">
        <v>159</v>
      </c>
      <c r="GN23" s="113">
        <f t="shared" si="13"/>
        <v>200.0</v>
      </c>
      <c r="GO23" s="113" t="str">
        <f t="shared" si="93"/>
        <v>0/200</v>
      </c>
      <c r="GP23" s="113">
        <f t="shared" si="94"/>
        <v>0.0</v>
      </c>
      <c r="GQ23" s="113" t="s">
        <v>159</v>
      </c>
      <c r="GR23" s="113">
        <f t="shared" si="95"/>
        <v>200.0</v>
      </c>
      <c r="GS23" s="113" t="str">
        <f t="shared" si="96"/>
        <v>0/200</v>
      </c>
      <c r="GT23" s="113">
        <f t="shared" si="97"/>
        <v>0.0</v>
      </c>
      <c r="GU23" s="113" t="s">
        <v>159</v>
      </c>
      <c r="GV23" s="113">
        <f t="shared" si="98"/>
        <v>200.0</v>
      </c>
      <c r="GW23" s="113" t="str">
        <f t="shared" si="99"/>
        <v>0/200</v>
      </c>
      <c r="GX23" s="113">
        <f t="shared" si="100"/>
        <v>0.0</v>
      </c>
      <c r="GY23" s="113" t="s">
        <v>159</v>
      </c>
      <c r="GZ23" s="113">
        <f t="shared" si="101"/>
        <v>100.0</v>
      </c>
      <c r="HA23" s="113" t="str">
        <f t="shared" si="102"/>
        <v>0/100</v>
      </c>
      <c r="HJ23" s="113">
        <f t="shared" si="133"/>
        <v>0.0</v>
      </c>
      <c r="HK23" s="113">
        <f t="shared" si="134"/>
        <v>0.0</v>
      </c>
      <c r="HL23" s="925">
        <f t="shared" si="105"/>
        <v>0.0</v>
      </c>
      <c r="HM23" s="925">
        <f t="shared" si="106"/>
        <v>0.0</v>
      </c>
      <c r="HN23" s="925">
        <f t="shared" si="107"/>
        <v>0.0</v>
      </c>
      <c r="HO23" s="925">
        <f t="shared" si="108"/>
        <v>0.0</v>
      </c>
      <c r="HP23" s="925">
        <f t="shared" si="109"/>
        <v>0.0</v>
      </c>
      <c r="HQ23" s="113">
        <f t="shared" si="135"/>
        <v>0.0</v>
      </c>
    </row>
    <row r="24" spans="8:8" ht="38.25" customHeight="1">
      <c r="A24" s="23">
        <f t="shared" si="14"/>
        <v>0.0</v>
      </c>
      <c r="B24" s="756">
        <v>16.0</v>
      </c>
      <c r="C24" s="905">
        <v>16.0</v>
      </c>
      <c r="D24" s="710">
        <f t="shared" si="15"/>
        <v>0.0</v>
      </c>
      <c r="E24" s="906"/>
      <c r="F24" s="759"/>
      <c r="G24" s="906"/>
      <c r="H24" s="906"/>
      <c r="I24" s="906"/>
      <c r="J24" s="906"/>
      <c r="K24" s="907"/>
      <c r="L24" s="761">
        <v>0.0</v>
      </c>
      <c r="M24" s="762">
        <v>0.0</v>
      </c>
      <c r="N24" s="763">
        <v>0.0</v>
      </c>
      <c r="O24" s="764">
        <f t="shared" si="16"/>
        <v>0.0</v>
      </c>
      <c r="P24" s="765">
        <v>0.0</v>
      </c>
      <c r="Q24" s="766">
        <f t="shared" si="17"/>
        <v>0.0</v>
      </c>
      <c r="R24" s="767">
        <v>0.0</v>
      </c>
      <c r="S24" s="768">
        <v>0.0</v>
      </c>
      <c r="T24" s="769">
        <f t="shared" si="126"/>
        <v>0.0</v>
      </c>
      <c r="U24" s="770">
        <f t="shared" si="18"/>
        <v>0.0</v>
      </c>
      <c r="V24" s="771">
        <f t="shared" si="19"/>
        <v>0.0</v>
      </c>
      <c r="W24" s="625" t="str">
        <f t="shared" si="130"/>
        <v/>
      </c>
      <c r="X24" s="625" t="str">
        <f t="shared" si="20"/>
        <v/>
      </c>
      <c r="Y24" s="772" t="str">
        <f t="shared" si="131"/>
        <v/>
      </c>
      <c r="Z24" s="773">
        <v>0.0</v>
      </c>
      <c r="AA24" s="774">
        <v>0.0</v>
      </c>
      <c r="AB24" s="775">
        <v>0.0</v>
      </c>
      <c r="AC24" s="776">
        <f t="shared" si="21"/>
        <v>0.0</v>
      </c>
      <c r="AD24" s="777">
        <v>0.0</v>
      </c>
      <c r="AE24" s="778">
        <f t="shared" si="22"/>
        <v>0.0</v>
      </c>
      <c r="AF24" s="779">
        <v>0.0</v>
      </c>
      <c r="AG24" s="780">
        <v>0.0</v>
      </c>
      <c r="AH24" s="781">
        <f t="shared" si="127"/>
        <v>0.0</v>
      </c>
      <c r="AI24" s="782">
        <f t="shared" si="23"/>
        <v>0.0</v>
      </c>
      <c r="AJ24" s="783">
        <f t="shared" si="24"/>
        <v>0.0</v>
      </c>
      <c r="AK24" s="637" t="str">
        <f t="shared" si="111"/>
        <v/>
      </c>
      <c r="AL24" s="637" t="str">
        <f t="shared" si="25"/>
        <v/>
      </c>
      <c r="AM24" s="784" t="str">
        <f t="shared" si="112"/>
        <v/>
      </c>
      <c r="AN24" s="785"/>
      <c r="AO24" s="786">
        <v>0.0</v>
      </c>
      <c r="AP24" s="787">
        <v>0.0</v>
      </c>
      <c r="AQ24" s="787">
        <v>0.0</v>
      </c>
      <c r="AR24" s="908">
        <f t="shared" si="26"/>
        <v>0.0</v>
      </c>
      <c r="AS24" s="788">
        <v>0.0</v>
      </c>
      <c r="AT24" s="789">
        <v>0.0</v>
      </c>
      <c r="AU24" s="790">
        <f t="shared" si="27"/>
        <v>0.0</v>
      </c>
      <c r="AV24" s="909">
        <f t="shared" si="28"/>
        <v>0.0</v>
      </c>
      <c r="AW24" s="792">
        <v>0.0</v>
      </c>
      <c r="AX24" s="793">
        <v>0.0</v>
      </c>
      <c r="AY24" s="794">
        <f t="shared" si="29"/>
        <v>0.0</v>
      </c>
      <c r="AZ24" s="795">
        <f t="shared" si="113"/>
        <v>0.0</v>
      </c>
      <c r="BA24" s="796">
        <f t="shared" si="30"/>
        <v>0.0</v>
      </c>
      <c r="BB24" s="650" t="str">
        <f t="shared" si="114"/>
        <v/>
      </c>
      <c r="BC24" s="650" t="str">
        <f t="shared" si="31"/>
        <v/>
      </c>
      <c r="BD24" s="797" t="str">
        <f t="shared" si="115"/>
        <v/>
      </c>
      <c r="BE24" s="785"/>
      <c r="BF24" s="798">
        <v>0.0</v>
      </c>
      <c r="BG24" s="799">
        <v>0.0</v>
      </c>
      <c r="BH24" s="800">
        <v>0.0</v>
      </c>
      <c r="BI24" s="910">
        <f t="shared" si="32"/>
        <v>0.0</v>
      </c>
      <c r="BJ24" s="801">
        <v>0.0</v>
      </c>
      <c r="BK24" s="802">
        <v>0.0</v>
      </c>
      <c r="BL24" s="803">
        <f t="shared" si="33"/>
        <v>0.0</v>
      </c>
      <c r="BM24" s="911">
        <f t="shared" si="34"/>
        <v>0.0</v>
      </c>
      <c r="BN24" s="805">
        <v>0.0</v>
      </c>
      <c r="BO24" s="806">
        <v>0.0</v>
      </c>
      <c r="BP24" s="807">
        <f t="shared" si="35"/>
        <v>0.0</v>
      </c>
      <c r="BQ24" s="808">
        <f t="shared" si="116"/>
        <v>0.0</v>
      </c>
      <c r="BR24" s="662">
        <f t="shared" si="36"/>
        <v>0.0</v>
      </c>
      <c r="BS24" s="662" t="str">
        <f t="shared" si="117"/>
        <v/>
      </c>
      <c r="BT24" s="662" t="str">
        <f t="shared" si="37"/>
        <v/>
      </c>
      <c r="BU24" s="809" t="str">
        <f t="shared" si="118"/>
        <v/>
      </c>
      <c r="BV24" s="785"/>
      <c r="BW24" s="810">
        <v>0.0</v>
      </c>
      <c r="BX24" s="811">
        <v>0.0</v>
      </c>
      <c r="BY24" s="812">
        <v>0.0</v>
      </c>
      <c r="BZ24" s="912">
        <f t="shared" si="38"/>
        <v>0.0</v>
      </c>
      <c r="CA24" s="813">
        <v>0.0</v>
      </c>
      <c r="CB24" s="814">
        <v>0.0</v>
      </c>
      <c r="CC24" s="815">
        <f t="shared" si="39"/>
        <v>0.0</v>
      </c>
      <c r="CD24" s="913">
        <f t="shared" si="40"/>
        <v>0.0</v>
      </c>
      <c r="CE24" s="817">
        <v>0.0</v>
      </c>
      <c r="CF24" s="818">
        <v>0.0</v>
      </c>
      <c r="CG24" s="819">
        <f t="shared" si="41"/>
        <v>0.0</v>
      </c>
      <c r="CH24" s="820">
        <f t="shared" si="119"/>
        <v>0.0</v>
      </c>
      <c r="CI24" s="821">
        <f t="shared" si="42"/>
        <v>0.0</v>
      </c>
      <c r="CJ24" s="674" t="str">
        <f t="shared" si="43"/>
        <v/>
      </c>
      <c r="CK24" s="674" t="str">
        <f t="shared" si="44"/>
        <v/>
      </c>
      <c r="CL24" s="822" t="str">
        <f t="shared" si="120"/>
        <v/>
      </c>
      <c r="CM24" s="785"/>
      <c r="CN24" s="823">
        <v>0.0</v>
      </c>
      <c r="CO24" s="824">
        <v>0.0</v>
      </c>
      <c r="CP24" s="825">
        <v>0.0</v>
      </c>
      <c r="CQ24" s="914">
        <f t="shared" si="45"/>
        <v>0.0</v>
      </c>
      <c r="CR24" s="826">
        <v>0.0</v>
      </c>
      <c r="CS24" s="827">
        <v>0.0</v>
      </c>
      <c r="CT24" s="828">
        <f t="shared" si="46"/>
        <v>0.0</v>
      </c>
      <c r="CU24" s="915">
        <f t="shared" si="47"/>
        <v>0.0</v>
      </c>
      <c r="CV24" s="830">
        <v>0.0</v>
      </c>
      <c r="CW24" s="831">
        <v>0.0</v>
      </c>
      <c r="CX24" s="832">
        <f t="shared" si="48"/>
        <v>0.0</v>
      </c>
      <c r="CY24" s="833">
        <f t="shared" si="121"/>
        <v>0.0</v>
      </c>
      <c r="CZ24" s="686">
        <f t="shared" si="49"/>
        <v>0.0</v>
      </c>
      <c r="DA24" s="686" t="str">
        <f t="shared" si="50"/>
        <v/>
      </c>
      <c r="DB24" s="686" t="str">
        <f t="shared" si="51"/>
        <v/>
      </c>
      <c r="DC24" s="834" t="str">
        <f t="shared" si="52"/>
        <v/>
      </c>
      <c r="DD24" s="785"/>
      <c r="DE24" s="835">
        <v>0.0</v>
      </c>
      <c r="DF24" s="836">
        <v>0.0</v>
      </c>
      <c r="DG24" s="837">
        <v>0.0</v>
      </c>
      <c r="DH24" s="916">
        <f t="shared" si="53"/>
        <v>0.0</v>
      </c>
      <c r="DI24" s="838">
        <v>0.0</v>
      </c>
      <c r="DJ24" s="839">
        <v>0.0</v>
      </c>
      <c r="DK24" s="840">
        <f t="shared" si="54"/>
        <v>0.0</v>
      </c>
      <c r="DL24" s="917">
        <f t="shared" si="55"/>
        <v>0.0</v>
      </c>
      <c r="DM24" s="842">
        <v>0.0</v>
      </c>
      <c r="DN24" s="843">
        <v>0.0</v>
      </c>
      <c r="DO24" s="844">
        <f t="shared" si="56"/>
        <v>0.0</v>
      </c>
      <c r="DP24" s="845">
        <f t="shared" si="122"/>
        <v>0.0</v>
      </c>
      <c r="DQ24" s="698">
        <f t="shared" si="57"/>
        <v>0.0</v>
      </c>
      <c r="DR24" s="698" t="str">
        <f t="shared" si="58"/>
        <v/>
      </c>
      <c r="DS24" s="698" t="str">
        <f t="shared" si="59"/>
        <v/>
      </c>
      <c r="DT24" s="846" t="str">
        <f t="shared" si="60"/>
        <v/>
      </c>
      <c r="DU24" s="847">
        <v>0.0</v>
      </c>
      <c r="DV24" s="848">
        <v>0.0</v>
      </c>
      <c r="DW24" s="849">
        <v>0.0</v>
      </c>
      <c r="DX24" s="918">
        <f t="shared" si="61"/>
        <v>0.0</v>
      </c>
      <c r="DY24" s="850">
        <v>0.0</v>
      </c>
      <c r="DZ24" s="851">
        <v>0.0</v>
      </c>
      <c r="EA24" s="852">
        <f t="shared" si="62"/>
        <v>0.0</v>
      </c>
      <c r="EB24" s="919">
        <f t="shared" si="63"/>
        <v>0.0</v>
      </c>
      <c r="EC24" s="854">
        <v>0.0</v>
      </c>
      <c r="ED24" s="855">
        <v>0.0</v>
      </c>
      <c r="EE24" s="856">
        <f t="shared" si="64"/>
        <v>0.0</v>
      </c>
      <c r="EF24" s="857">
        <f t="shared" si="123"/>
        <v>0.0</v>
      </c>
      <c r="EG24" s="858">
        <f t="shared" si="65"/>
        <v>0.0</v>
      </c>
      <c r="EH24" s="859" t="str">
        <f t="shared" si="66"/>
        <v/>
      </c>
      <c r="EI24" s="860">
        <v>0.0</v>
      </c>
      <c r="EJ24" s="861">
        <v>0.0</v>
      </c>
      <c r="EK24" s="862">
        <v>0.0</v>
      </c>
      <c r="EL24" s="863">
        <f t="shared" si="67"/>
        <v>0.0</v>
      </c>
      <c r="EM24" s="864">
        <v>0.0</v>
      </c>
      <c r="EN24" s="865">
        <f t="shared" si="68"/>
        <v>0.0</v>
      </c>
      <c r="EO24" s="866">
        <v>0.0</v>
      </c>
      <c r="EP24" s="867">
        <v>0.0</v>
      </c>
      <c r="EQ24" s="868">
        <f t="shared" si="128"/>
        <v>0.0</v>
      </c>
      <c r="ER24" s="869">
        <f t="shared" si="69"/>
        <v>0.0</v>
      </c>
      <c r="ES24" s="870">
        <f t="shared" si="70"/>
        <v>0.0</v>
      </c>
      <c r="ET24" s="871" t="str">
        <f t="shared" si="71"/>
        <v/>
      </c>
      <c r="EU24" s="872">
        <v>0.0</v>
      </c>
      <c r="EV24" s="873">
        <v>0.0</v>
      </c>
      <c r="EW24" s="874">
        <f t="shared" si="132"/>
        <v>0.0</v>
      </c>
      <c r="EX24" s="875">
        <f t="shared" si="72"/>
        <v>0.0</v>
      </c>
      <c r="EY24" s="876">
        <v>0.0</v>
      </c>
      <c r="EZ24" s="877">
        <f t="shared" si="73"/>
        <v>0.0</v>
      </c>
      <c r="FA24" s="878">
        <v>0.0</v>
      </c>
      <c r="FB24" s="879">
        <v>0.0</v>
      </c>
      <c r="FC24" s="880">
        <f t="shared" si="129"/>
        <v>0.0</v>
      </c>
      <c r="FD24" s="881">
        <f t="shared" si="74"/>
        <v>0.0</v>
      </c>
      <c r="FE24" s="882">
        <f t="shared" si="75"/>
        <v>0.0</v>
      </c>
      <c r="FF24" s="883" t="str">
        <f t="shared" si="76"/>
        <v/>
      </c>
      <c r="FG24" s="920">
        <v>0.0</v>
      </c>
      <c r="FH24" s="921">
        <v>0.0</v>
      </c>
      <c r="FI24" s="921">
        <v>0.0</v>
      </c>
      <c r="FJ24" s="887">
        <f t="shared" si="125"/>
        <v>0.0</v>
      </c>
      <c r="FK24" s="888">
        <f t="shared" si="77"/>
        <v>0.0</v>
      </c>
      <c r="FL24" s="889" t="str">
        <f t="shared" si="78"/>
        <v/>
      </c>
      <c r="FM24" s="922"/>
      <c r="FN24" s="923"/>
      <c r="FO24" s="924" t="str">
        <f t="shared" si="124"/>
        <v/>
      </c>
      <c r="FP24" s="893">
        <f t="shared" si="79"/>
        <v>0.0</v>
      </c>
      <c r="FQ24" s="894">
        <f t="shared" si="80"/>
        <v>0.0</v>
      </c>
      <c r="FR24" s="895">
        <f t="shared" si="81"/>
        <v>0.0</v>
      </c>
      <c r="FS24" s="896" t="str">
        <f t="shared" si="82"/>
        <v/>
      </c>
      <c r="FT24" s="897" t="str">
        <f t="shared" si="83"/>
        <v/>
      </c>
      <c r="FU24" s="898" t="str">
        <f t="shared" si="84"/>
        <v/>
      </c>
      <c r="FV24" s="899" t="str">
        <f t="shared" si="85"/>
        <v/>
      </c>
      <c r="FW24" s="900">
        <f t="shared" si="86"/>
        <v>0.0</v>
      </c>
      <c r="FX24" s="901" t="str">
        <f t="shared" si="7"/>
        <v/>
      </c>
      <c r="FY24" s="902" t="str">
        <f t="shared" si="8"/>
        <v/>
      </c>
      <c r="FZ24" s="902" t="str">
        <f t="shared" si="9"/>
        <v/>
      </c>
      <c r="GA24" s="902" t="str">
        <f t="shared" si="10"/>
        <v/>
      </c>
      <c r="GB24" s="902" t="str">
        <f t="shared" si="11"/>
        <v/>
      </c>
      <c r="GC24" s="902" t="str">
        <f t="shared" si="87"/>
        <v/>
      </c>
      <c r="GD24" s="903" t="str">
        <f t="shared" si="88"/>
        <v/>
      </c>
      <c r="GE24" s="904">
        <f t="shared" si="89"/>
        <v>0.0</v>
      </c>
      <c r="GF24" s="902">
        <f t="shared" si="90"/>
        <v>0.0</v>
      </c>
      <c r="GG24" s="902">
        <f t="shared" si="91"/>
        <v>0.0</v>
      </c>
      <c r="GH24" s="902">
        <f t="shared" si="92"/>
        <v>0.0</v>
      </c>
      <c r="GI24" s="903"/>
      <c r="GJ24" s="124"/>
      <c r="GK24" s="124"/>
      <c r="GL24" s="113">
        <f t="shared" si="12"/>
        <v>0.0</v>
      </c>
      <c r="GM24" s="113" t="s">
        <v>159</v>
      </c>
      <c r="GN24" s="113">
        <f t="shared" si="13"/>
        <v>200.0</v>
      </c>
      <c r="GO24" s="113" t="str">
        <f t="shared" si="93"/>
        <v>0/200</v>
      </c>
      <c r="GP24" s="113">
        <f t="shared" si="94"/>
        <v>0.0</v>
      </c>
      <c r="GQ24" s="113" t="s">
        <v>159</v>
      </c>
      <c r="GR24" s="113">
        <f t="shared" si="95"/>
        <v>200.0</v>
      </c>
      <c r="GS24" s="113" t="str">
        <f t="shared" si="96"/>
        <v>0/200</v>
      </c>
      <c r="GT24" s="113">
        <f t="shared" si="97"/>
        <v>0.0</v>
      </c>
      <c r="GU24" s="113" t="s">
        <v>159</v>
      </c>
      <c r="GV24" s="113">
        <f t="shared" si="98"/>
        <v>200.0</v>
      </c>
      <c r="GW24" s="113" t="str">
        <f t="shared" si="99"/>
        <v>0/200</v>
      </c>
      <c r="GX24" s="113">
        <f t="shared" si="100"/>
        <v>0.0</v>
      </c>
      <c r="GY24" s="113" t="s">
        <v>159</v>
      </c>
      <c r="GZ24" s="113">
        <f t="shared" si="101"/>
        <v>100.0</v>
      </c>
      <c r="HA24" s="113" t="str">
        <f t="shared" si="102"/>
        <v>0/100</v>
      </c>
      <c r="HJ24" s="113">
        <f t="shared" si="133"/>
        <v>0.0</v>
      </c>
      <c r="HK24" s="113">
        <f t="shared" si="134"/>
        <v>0.0</v>
      </c>
      <c r="HL24" s="925">
        <f t="shared" si="105"/>
        <v>0.0</v>
      </c>
      <c r="HM24" s="925">
        <f t="shared" si="106"/>
        <v>0.0</v>
      </c>
      <c r="HN24" s="925">
        <f t="shared" si="107"/>
        <v>0.0</v>
      </c>
      <c r="HO24" s="925">
        <f t="shared" si="108"/>
        <v>0.0</v>
      </c>
      <c r="HP24" s="925">
        <f t="shared" si="109"/>
        <v>0.0</v>
      </c>
      <c r="HQ24" s="113">
        <f t="shared" si="135"/>
        <v>0.0</v>
      </c>
    </row>
    <row r="25" spans="8:8" ht="38.25" customHeight="1">
      <c r="A25" s="23">
        <f t="shared" si="14"/>
        <v>0.0</v>
      </c>
      <c r="B25" s="756">
        <v>17.0</v>
      </c>
      <c r="C25" s="757">
        <v>17.0</v>
      </c>
      <c r="D25" s="710">
        <f t="shared" si="15"/>
        <v>0.0</v>
      </c>
      <c r="E25" s="906"/>
      <c r="F25" s="759"/>
      <c r="G25" s="758"/>
      <c r="H25" s="906"/>
      <c r="I25" s="906"/>
      <c r="J25" s="906"/>
      <c r="K25" s="907"/>
      <c r="L25" s="761">
        <v>0.0</v>
      </c>
      <c r="M25" s="762">
        <v>0.0</v>
      </c>
      <c r="N25" s="763">
        <v>0.0</v>
      </c>
      <c r="O25" s="764">
        <f t="shared" si="16"/>
        <v>0.0</v>
      </c>
      <c r="P25" s="765">
        <v>0.0</v>
      </c>
      <c r="Q25" s="766">
        <f t="shared" si="17"/>
        <v>0.0</v>
      </c>
      <c r="R25" s="767">
        <v>0.0</v>
      </c>
      <c r="S25" s="768">
        <v>0.0</v>
      </c>
      <c r="T25" s="769">
        <f t="shared" si="126"/>
        <v>0.0</v>
      </c>
      <c r="U25" s="770">
        <f t="shared" si="18"/>
        <v>0.0</v>
      </c>
      <c r="V25" s="771">
        <f t="shared" si="19"/>
        <v>0.0</v>
      </c>
      <c r="W25" s="625" t="str">
        <f t="shared" si="130"/>
        <v/>
      </c>
      <c r="X25" s="625" t="str">
        <f t="shared" si="20"/>
        <v/>
      </c>
      <c r="Y25" s="772" t="str">
        <f t="shared" si="131"/>
        <v/>
      </c>
      <c r="Z25" s="773">
        <v>0.0</v>
      </c>
      <c r="AA25" s="774">
        <v>0.0</v>
      </c>
      <c r="AB25" s="775">
        <v>0.0</v>
      </c>
      <c r="AC25" s="776">
        <f t="shared" si="21"/>
        <v>0.0</v>
      </c>
      <c r="AD25" s="777">
        <v>0.0</v>
      </c>
      <c r="AE25" s="778">
        <f t="shared" si="22"/>
        <v>0.0</v>
      </c>
      <c r="AF25" s="779">
        <v>0.0</v>
      </c>
      <c r="AG25" s="780">
        <v>0.0</v>
      </c>
      <c r="AH25" s="781">
        <f t="shared" si="127"/>
        <v>0.0</v>
      </c>
      <c r="AI25" s="782">
        <f t="shared" si="23"/>
        <v>0.0</v>
      </c>
      <c r="AJ25" s="783">
        <f t="shared" si="24"/>
        <v>0.0</v>
      </c>
      <c r="AK25" s="637" t="str">
        <f t="shared" si="111"/>
        <v/>
      </c>
      <c r="AL25" s="637" t="str">
        <f t="shared" si="25"/>
        <v/>
      </c>
      <c r="AM25" s="784" t="str">
        <f t="shared" si="112"/>
        <v/>
      </c>
      <c r="AN25" s="785"/>
      <c r="AO25" s="786">
        <v>0.0</v>
      </c>
      <c r="AP25" s="787">
        <v>0.0</v>
      </c>
      <c r="AQ25" s="787">
        <v>0.0</v>
      </c>
      <c r="AR25" s="908">
        <f t="shared" si="26"/>
        <v>0.0</v>
      </c>
      <c r="AS25" s="788">
        <v>0.0</v>
      </c>
      <c r="AT25" s="789">
        <v>0.0</v>
      </c>
      <c r="AU25" s="790">
        <f t="shared" si="27"/>
        <v>0.0</v>
      </c>
      <c r="AV25" s="909">
        <f t="shared" si="28"/>
        <v>0.0</v>
      </c>
      <c r="AW25" s="792">
        <v>0.0</v>
      </c>
      <c r="AX25" s="793">
        <v>0.0</v>
      </c>
      <c r="AY25" s="794">
        <f t="shared" si="29"/>
        <v>0.0</v>
      </c>
      <c r="AZ25" s="795">
        <f t="shared" si="113"/>
        <v>0.0</v>
      </c>
      <c r="BA25" s="796">
        <f t="shared" si="30"/>
        <v>0.0</v>
      </c>
      <c r="BB25" s="650" t="str">
        <f t="shared" si="114"/>
        <v/>
      </c>
      <c r="BC25" s="650" t="str">
        <f t="shared" si="31"/>
        <v/>
      </c>
      <c r="BD25" s="797" t="str">
        <f t="shared" si="115"/>
        <v/>
      </c>
      <c r="BE25" s="785"/>
      <c r="BF25" s="798">
        <v>0.0</v>
      </c>
      <c r="BG25" s="799">
        <v>0.0</v>
      </c>
      <c r="BH25" s="800">
        <v>0.0</v>
      </c>
      <c r="BI25" s="910">
        <f t="shared" si="32"/>
        <v>0.0</v>
      </c>
      <c r="BJ25" s="801">
        <v>0.0</v>
      </c>
      <c r="BK25" s="802">
        <v>0.0</v>
      </c>
      <c r="BL25" s="803">
        <f t="shared" si="33"/>
        <v>0.0</v>
      </c>
      <c r="BM25" s="911">
        <f t="shared" si="34"/>
        <v>0.0</v>
      </c>
      <c r="BN25" s="805">
        <v>0.0</v>
      </c>
      <c r="BO25" s="806">
        <v>0.0</v>
      </c>
      <c r="BP25" s="807">
        <f t="shared" si="35"/>
        <v>0.0</v>
      </c>
      <c r="BQ25" s="808">
        <f t="shared" si="116"/>
        <v>0.0</v>
      </c>
      <c r="BR25" s="662">
        <f t="shared" si="36"/>
        <v>0.0</v>
      </c>
      <c r="BS25" s="662" t="str">
        <f t="shared" si="117"/>
        <v/>
      </c>
      <c r="BT25" s="662" t="str">
        <f t="shared" si="37"/>
        <v/>
      </c>
      <c r="BU25" s="809" t="str">
        <f t="shared" si="118"/>
        <v/>
      </c>
      <c r="BV25" s="785"/>
      <c r="BW25" s="810">
        <v>0.0</v>
      </c>
      <c r="BX25" s="811">
        <v>0.0</v>
      </c>
      <c r="BY25" s="812">
        <v>0.0</v>
      </c>
      <c r="BZ25" s="912">
        <f t="shared" si="38"/>
        <v>0.0</v>
      </c>
      <c r="CA25" s="813">
        <v>0.0</v>
      </c>
      <c r="CB25" s="814">
        <v>0.0</v>
      </c>
      <c r="CC25" s="815">
        <f t="shared" si="39"/>
        <v>0.0</v>
      </c>
      <c r="CD25" s="913">
        <f t="shared" si="40"/>
        <v>0.0</v>
      </c>
      <c r="CE25" s="817">
        <v>0.0</v>
      </c>
      <c r="CF25" s="818">
        <v>0.0</v>
      </c>
      <c r="CG25" s="819">
        <f t="shared" si="41"/>
        <v>0.0</v>
      </c>
      <c r="CH25" s="820">
        <f t="shared" si="119"/>
        <v>0.0</v>
      </c>
      <c r="CI25" s="821">
        <f t="shared" si="42"/>
        <v>0.0</v>
      </c>
      <c r="CJ25" s="674" t="str">
        <f t="shared" si="43"/>
        <v/>
      </c>
      <c r="CK25" s="674" t="str">
        <f t="shared" si="44"/>
        <v/>
      </c>
      <c r="CL25" s="822" t="str">
        <f t="shared" si="120"/>
        <v/>
      </c>
      <c r="CM25" s="785"/>
      <c r="CN25" s="823">
        <v>0.0</v>
      </c>
      <c r="CO25" s="824">
        <v>0.0</v>
      </c>
      <c r="CP25" s="825">
        <v>0.0</v>
      </c>
      <c r="CQ25" s="914">
        <f t="shared" si="45"/>
        <v>0.0</v>
      </c>
      <c r="CR25" s="826">
        <v>0.0</v>
      </c>
      <c r="CS25" s="827">
        <v>0.0</v>
      </c>
      <c r="CT25" s="828">
        <f t="shared" si="46"/>
        <v>0.0</v>
      </c>
      <c r="CU25" s="915">
        <f t="shared" si="47"/>
        <v>0.0</v>
      </c>
      <c r="CV25" s="830">
        <v>0.0</v>
      </c>
      <c r="CW25" s="831">
        <v>0.0</v>
      </c>
      <c r="CX25" s="832">
        <f t="shared" si="48"/>
        <v>0.0</v>
      </c>
      <c r="CY25" s="833">
        <f t="shared" si="121"/>
        <v>0.0</v>
      </c>
      <c r="CZ25" s="686">
        <f t="shared" si="49"/>
        <v>0.0</v>
      </c>
      <c r="DA25" s="686" t="str">
        <f t="shared" si="50"/>
        <v/>
      </c>
      <c r="DB25" s="686" t="str">
        <f t="shared" si="51"/>
        <v/>
      </c>
      <c r="DC25" s="834" t="str">
        <f t="shared" si="52"/>
        <v/>
      </c>
      <c r="DD25" s="785"/>
      <c r="DE25" s="835">
        <v>0.0</v>
      </c>
      <c r="DF25" s="836">
        <v>0.0</v>
      </c>
      <c r="DG25" s="837">
        <v>0.0</v>
      </c>
      <c r="DH25" s="916">
        <f t="shared" si="53"/>
        <v>0.0</v>
      </c>
      <c r="DI25" s="838">
        <v>0.0</v>
      </c>
      <c r="DJ25" s="839">
        <v>0.0</v>
      </c>
      <c r="DK25" s="840">
        <f t="shared" si="54"/>
        <v>0.0</v>
      </c>
      <c r="DL25" s="917">
        <f t="shared" si="55"/>
        <v>0.0</v>
      </c>
      <c r="DM25" s="842">
        <v>0.0</v>
      </c>
      <c r="DN25" s="843">
        <v>0.0</v>
      </c>
      <c r="DO25" s="844">
        <f t="shared" si="56"/>
        <v>0.0</v>
      </c>
      <c r="DP25" s="845">
        <f t="shared" si="122"/>
        <v>0.0</v>
      </c>
      <c r="DQ25" s="698">
        <f t="shared" si="57"/>
        <v>0.0</v>
      </c>
      <c r="DR25" s="698" t="str">
        <f t="shared" si="58"/>
        <v/>
      </c>
      <c r="DS25" s="698" t="str">
        <f t="shared" si="59"/>
        <v/>
      </c>
      <c r="DT25" s="846" t="str">
        <f t="shared" si="60"/>
        <v/>
      </c>
      <c r="DU25" s="847">
        <v>0.0</v>
      </c>
      <c r="DV25" s="848">
        <v>0.0</v>
      </c>
      <c r="DW25" s="849">
        <v>0.0</v>
      </c>
      <c r="DX25" s="918">
        <f t="shared" si="61"/>
        <v>0.0</v>
      </c>
      <c r="DY25" s="850">
        <v>0.0</v>
      </c>
      <c r="DZ25" s="851">
        <v>0.0</v>
      </c>
      <c r="EA25" s="852">
        <f t="shared" si="62"/>
        <v>0.0</v>
      </c>
      <c r="EB25" s="919">
        <f t="shared" si="63"/>
        <v>0.0</v>
      </c>
      <c r="EC25" s="854">
        <v>0.0</v>
      </c>
      <c r="ED25" s="855">
        <v>0.0</v>
      </c>
      <c r="EE25" s="856">
        <f t="shared" si="64"/>
        <v>0.0</v>
      </c>
      <c r="EF25" s="857">
        <f t="shared" si="123"/>
        <v>0.0</v>
      </c>
      <c r="EG25" s="858">
        <f t="shared" si="65"/>
        <v>0.0</v>
      </c>
      <c r="EH25" s="859" t="str">
        <f t="shared" si="66"/>
        <v/>
      </c>
      <c r="EI25" s="860">
        <v>0.0</v>
      </c>
      <c r="EJ25" s="861">
        <v>0.0</v>
      </c>
      <c r="EK25" s="862">
        <v>0.0</v>
      </c>
      <c r="EL25" s="863">
        <f t="shared" si="67"/>
        <v>0.0</v>
      </c>
      <c r="EM25" s="864">
        <v>0.0</v>
      </c>
      <c r="EN25" s="865">
        <f t="shared" si="68"/>
        <v>0.0</v>
      </c>
      <c r="EO25" s="866">
        <v>0.0</v>
      </c>
      <c r="EP25" s="867">
        <v>0.0</v>
      </c>
      <c r="EQ25" s="868">
        <f t="shared" si="128"/>
        <v>0.0</v>
      </c>
      <c r="ER25" s="869">
        <f t="shared" si="69"/>
        <v>0.0</v>
      </c>
      <c r="ES25" s="870">
        <f t="shared" si="70"/>
        <v>0.0</v>
      </c>
      <c r="ET25" s="871" t="str">
        <f t="shared" si="71"/>
        <v/>
      </c>
      <c r="EU25" s="872">
        <v>0.0</v>
      </c>
      <c r="EV25" s="873">
        <v>0.0</v>
      </c>
      <c r="EW25" s="874">
        <f t="shared" si="132"/>
        <v>0.0</v>
      </c>
      <c r="EX25" s="875">
        <f t="shared" si="72"/>
        <v>0.0</v>
      </c>
      <c r="EY25" s="876">
        <v>0.0</v>
      </c>
      <c r="EZ25" s="877">
        <f t="shared" si="73"/>
        <v>0.0</v>
      </c>
      <c r="FA25" s="878">
        <v>0.0</v>
      </c>
      <c r="FB25" s="879">
        <v>0.0</v>
      </c>
      <c r="FC25" s="880">
        <f t="shared" si="129"/>
        <v>0.0</v>
      </c>
      <c r="FD25" s="881">
        <f t="shared" si="74"/>
        <v>0.0</v>
      </c>
      <c r="FE25" s="882">
        <f t="shared" si="75"/>
        <v>0.0</v>
      </c>
      <c r="FF25" s="883" t="str">
        <f t="shared" si="76"/>
        <v/>
      </c>
      <c r="FG25" s="920">
        <v>0.0</v>
      </c>
      <c r="FH25" s="921">
        <v>0.0</v>
      </c>
      <c r="FI25" s="921">
        <v>0.0</v>
      </c>
      <c r="FJ25" s="887">
        <f t="shared" si="125"/>
        <v>0.0</v>
      </c>
      <c r="FK25" s="888">
        <f t="shared" si="77"/>
        <v>0.0</v>
      </c>
      <c r="FL25" s="889" t="str">
        <f t="shared" si="78"/>
        <v/>
      </c>
      <c r="FM25" s="922"/>
      <c r="FN25" s="923"/>
      <c r="FO25" s="924" t="str">
        <f t="shared" si="124"/>
        <v/>
      </c>
      <c r="FP25" s="893">
        <f t="shared" si="79"/>
        <v>0.0</v>
      </c>
      <c r="FQ25" s="894">
        <f t="shared" si="80"/>
        <v>0.0</v>
      </c>
      <c r="FR25" s="895">
        <f t="shared" si="81"/>
        <v>0.0</v>
      </c>
      <c r="FS25" s="896" t="str">
        <f t="shared" si="82"/>
        <v/>
      </c>
      <c r="FT25" s="897" t="str">
        <f t="shared" si="83"/>
        <v/>
      </c>
      <c r="FU25" s="898" t="str">
        <f t="shared" si="84"/>
        <v/>
      </c>
      <c r="FV25" s="899" t="str">
        <f t="shared" si="85"/>
        <v/>
      </c>
      <c r="FW25" s="900">
        <f t="shared" si="86"/>
        <v>0.0</v>
      </c>
      <c r="FX25" s="901" t="str">
        <f t="shared" si="7"/>
        <v/>
      </c>
      <c r="FY25" s="902" t="str">
        <f t="shared" si="8"/>
        <v/>
      </c>
      <c r="FZ25" s="902" t="str">
        <f t="shared" si="9"/>
        <v/>
      </c>
      <c r="GA25" s="902" t="str">
        <f t="shared" si="10"/>
        <v/>
      </c>
      <c r="GB25" s="902" t="str">
        <f t="shared" si="11"/>
        <v/>
      </c>
      <c r="GC25" s="902" t="str">
        <f t="shared" si="87"/>
        <v/>
      </c>
      <c r="GD25" s="903" t="str">
        <f t="shared" si="88"/>
        <v/>
      </c>
      <c r="GE25" s="904">
        <f t="shared" si="89"/>
        <v>0.0</v>
      </c>
      <c r="GF25" s="902">
        <f t="shared" si="90"/>
        <v>0.0</v>
      </c>
      <c r="GG25" s="902">
        <f t="shared" si="91"/>
        <v>0.0</v>
      </c>
      <c r="GH25" s="902">
        <f t="shared" si="92"/>
        <v>0.0</v>
      </c>
      <c r="GI25" s="903"/>
      <c r="GJ25" s="124"/>
      <c r="GK25" s="124"/>
      <c r="GL25" s="113">
        <f t="shared" si="12"/>
        <v>0.0</v>
      </c>
      <c r="GM25" s="113" t="s">
        <v>159</v>
      </c>
      <c r="GN25" s="113">
        <f t="shared" si="13"/>
        <v>200.0</v>
      </c>
      <c r="GO25" s="113" t="str">
        <f t="shared" si="93"/>
        <v>0/200</v>
      </c>
      <c r="GP25" s="113">
        <f t="shared" si="94"/>
        <v>0.0</v>
      </c>
      <c r="GQ25" s="113" t="s">
        <v>159</v>
      </c>
      <c r="GR25" s="113">
        <f t="shared" si="95"/>
        <v>200.0</v>
      </c>
      <c r="GS25" s="113" t="str">
        <f t="shared" si="96"/>
        <v>0/200</v>
      </c>
      <c r="GT25" s="113">
        <f t="shared" si="97"/>
        <v>0.0</v>
      </c>
      <c r="GU25" s="113" t="s">
        <v>159</v>
      </c>
      <c r="GV25" s="113">
        <f t="shared" si="98"/>
        <v>200.0</v>
      </c>
      <c r="GW25" s="113" t="str">
        <f t="shared" si="99"/>
        <v>0/200</v>
      </c>
      <c r="GX25" s="113">
        <f t="shared" si="100"/>
        <v>0.0</v>
      </c>
      <c r="GY25" s="113" t="s">
        <v>159</v>
      </c>
      <c r="GZ25" s="113">
        <f t="shared" si="101"/>
        <v>100.0</v>
      </c>
      <c r="HA25" s="113" t="str">
        <f t="shared" si="102"/>
        <v>0/100</v>
      </c>
      <c r="HJ25" s="113">
        <f t="shared" si="133"/>
        <v>0.0</v>
      </c>
      <c r="HK25" s="113">
        <f t="shared" si="134"/>
        <v>0.0</v>
      </c>
      <c r="HL25" s="925">
        <f t="shared" si="105"/>
        <v>0.0</v>
      </c>
      <c r="HM25" s="925">
        <f t="shared" si="106"/>
        <v>0.0</v>
      </c>
      <c r="HN25" s="925">
        <f t="shared" si="107"/>
        <v>0.0</v>
      </c>
      <c r="HO25" s="925">
        <f t="shared" si="108"/>
        <v>0.0</v>
      </c>
      <c r="HP25" s="925">
        <f t="shared" si="109"/>
        <v>0.0</v>
      </c>
      <c r="HQ25" s="113">
        <f t="shared" si="135"/>
        <v>0.0</v>
      </c>
    </row>
    <row r="26" spans="8:8" ht="38.25" customHeight="1">
      <c r="A26" s="23">
        <f t="shared" si="14"/>
        <v>0.0</v>
      </c>
      <c r="B26" s="756">
        <v>18.0</v>
      </c>
      <c r="C26" s="905">
        <v>18.0</v>
      </c>
      <c r="D26" s="710">
        <f t="shared" si="15"/>
        <v>0.0</v>
      </c>
      <c r="E26" s="906"/>
      <c r="F26" s="759"/>
      <c r="G26" s="906"/>
      <c r="H26" s="906"/>
      <c r="I26" s="906"/>
      <c r="J26" s="906"/>
      <c r="K26" s="907"/>
      <c r="L26" s="761">
        <v>0.0</v>
      </c>
      <c r="M26" s="762">
        <v>0.0</v>
      </c>
      <c r="N26" s="763">
        <v>0.0</v>
      </c>
      <c r="O26" s="764">
        <f t="shared" si="16"/>
        <v>0.0</v>
      </c>
      <c r="P26" s="765">
        <v>0.0</v>
      </c>
      <c r="Q26" s="766">
        <f t="shared" si="17"/>
        <v>0.0</v>
      </c>
      <c r="R26" s="767">
        <v>0.0</v>
      </c>
      <c r="S26" s="768">
        <v>0.0</v>
      </c>
      <c r="T26" s="769">
        <f t="shared" si="126"/>
        <v>0.0</v>
      </c>
      <c r="U26" s="770">
        <f t="shared" si="18"/>
        <v>0.0</v>
      </c>
      <c r="V26" s="771">
        <f t="shared" si="19"/>
        <v>0.0</v>
      </c>
      <c r="W26" s="625" t="str">
        <f t="shared" si="130"/>
        <v/>
      </c>
      <c r="X26" s="625" t="str">
        <f t="shared" si="20"/>
        <v/>
      </c>
      <c r="Y26" s="772" t="str">
        <f t="shared" si="131"/>
        <v/>
      </c>
      <c r="Z26" s="773">
        <v>0.0</v>
      </c>
      <c r="AA26" s="774">
        <v>0.0</v>
      </c>
      <c r="AB26" s="775">
        <v>0.0</v>
      </c>
      <c r="AC26" s="776">
        <f t="shared" si="21"/>
        <v>0.0</v>
      </c>
      <c r="AD26" s="777">
        <v>0.0</v>
      </c>
      <c r="AE26" s="778">
        <f t="shared" si="22"/>
        <v>0.0</v>
      </c>
      <c r="AF26" s="779">
        <v>0.0</v>
      </c>
      <c r="AG26" s="780">
        <v>0.0</v>
      </c>
      <c r="AH26" s="781">
        <f t="shared" si="127"/>
        <v>0.0</v>
      </c>
      <c r="AI26" s="782">
        <f t="shared" si="23"/>
        <v>0.0</v>
      </c>
      <c r="AJ26" s="783">
        <f t="shared" si="24"/>
        <v>0.0</v>
      </c>
      <c r="AK26" s="637" t="str">
        <f t="shared" si="111"/>
        <v/>
      </c>
      <c r="AL26" s="637" t="str">
        <f t="shared" si="25"/>
        <v/>
      </c>
      <c r="AM26" s="784" t="str">
        <f t="shared" si="112"/>
        <v/>
      </c>
      <c r="AN26" s="785"/>
      <c r="AO26" s="786">
        <v>0.0</v>
      </c>
      <c r="AP26" s="787">
        <v>0.0</v>
      </c>
      <c r="AQ26" s="787">
        <v>0.0</v>
      </c>
      <c r="AR26" s="908">
        <f t="shared" si="26"/>
        <v>0.0</v>
      </c>
      <c r="AS26" s="788">
        <v>0.0</v>
      </c>
      <c r="AT26" s="789">
        <v>0.0</v>
      </c>
      <c r="AU26" s="790">
        <f t="shared" si="27"/>
        <v>0.0</v>
      </c>
      <c r="AV26" s="909">
        <f t="shared" si="28"/>
        <v>0.0</v>
      </c>
      <c r="AW26" s="792">
        <v>0.0</v>
      </c>
      <c r="AX26" s="793">
        <v>0.0</v>
      </c>
      <c r="AY26" s="794">
        <f t="shared" si="29"/>
        <v>0.0</v>
      </c>
      <c r="AZ26" s="795">
        <f t="shared" si="113"/>
        <v>0.0</v>
      </c>
      <c r="BA26" s="796">
        <f t="shared" si="30"/>
        <v>0.0</v>
      </c>
      <c r="BB26" s="650" t="str">
        <f t="shared" si="114"/>
        <v/>
      </c>
      <c r="BC26" s="650" t="str">
        <f t="shared" si="31"/>
        <v/>
      </c>
      <c r="BD26" s="797" t="str">
        <f t="shared" si="115"/>
        <v/>
      </c>
      <c r="BE26" s="785"/>
      <c r="BF26" s="798">
        <v>0.0</v>
      </c>
      <c r="BG26" s="799">
        <v>0.0</v>
      </c>
      <c r="BH26" s="800">
        <v>0.0</v>
      </c>
      <c r="BI26" s="910">
        <f t="shared" si="32"/>
        <v>0.0</v>
      </c>
      <c r="BJ26" s="801">
        <v>0.0</v>
      </c>
      <c r="BK26" s="802">
        <v>0.0</v>
      </c>
      <c r="BL26" s="803">
        <f t="shared" si="33"/>
        <v>0.0</v>
      </c>
      <c r="BM26" s="911">
        <f t="shared" si="34"/>
        <v>0.0</v>
      </c>
      <c r="BN26" s="805">
        <v>0.0</v>
      </c>
      <c r="BO26" s="806">
        <v>0.0</v>
      </c>
      <c r="BP26" s="807">
        <f t="shared" si="35"/>
        <v>0.0</v>
      </c>
      <c r="BQ26" s="808">
        <f t="shared" si="116"/>
        <v>0.0</v>
      </c>
      <c r="BR26" s="662">
        <f t="shared" si="36"/>
        <v>0.0</v>
      </c>
      <c r="BS26" s="662" t="str">
        <f t="shared" si="117"/>
        <v/>
      </c>
      <c r="BT26" s="662" t="str">
        <f t="shared" si="37"/>
        <v/>
      </c>
      <c r="BU26" s="809" t="str">
        <f t="shared" si="118"/>
        <v/>
      </c>
      <c r="BV26" s="785"/>
      <c r="BW26" s="810">
        <v>0.0</v>
      </c>
      <c r="BX26" s="811">
        <v>0.0</v>
      </c>
      <c r="BY26" s="812">
        <v>0.0</v>
      </c>
      <c r="BZ26" s="912">
        <f t="shared" si="38"/>
        <v>0.0</v>
      </c>
      <c r="CA26" s="813">
        <v>0.0</v>
      </c>
      <c r="CB26" s="814">
        <v>0.0</v>
      </c>
      <c r="CC26" s="815">
        <f t="shared" si="39"/>
        <v>0.0</v>
      </c>
      <c r="CD26" s="913">
        <f t="shared" si="40"/>
        <v>0.0</v>
      </c>
      <c r="CE26" s="817">
        <v>0.0</v>
      </c>
      <c r="CF26" s="818">
        <v>0.0</v>
      </c>
      <c r="CG26" s="819">
        <f t="shared" si="41"/>
        <v>0.0</v>
      </c>
      <c r="CH26" s="820">
        <f t="shared" si="119"/>
        <v>0.0</v>
      </c>
      <c r="CI26" s="821">
        <f t="shared" si="42"/>
        <v>0.0</v>
      </c>
      <c r="CJ26" s="674" t="str">
        <f t="shared" si="43"/>
        <v/>
      </c>
      <c r="CK26" s="674" t="str">
        <f t="shared" si="44"/>
        <v/>
      </c>
      <c r="CL26" s="822" t="str">
        <f t="shared" si="120"/>
        <v/>
      </c>
      <c r="CM26" s="785"/>
      <c r="CN26" s="823">
        <v>0.0</v>
      </c>
      <c r="CO26" s="824">
        <v>0.0</v>
      </c>
      <c r="CP26" s="825">
        <v>0.0</v>
      </c>
      <c r="CQ26" s="914">
        <f t="shared" si="45"/>
        <v>0.0</v>
      </c>
      <c r="CR26" s="826">
        <v>0.0</v>
      </c>
      <c r="CS26" s="827">
        <v>0.0</v>
      </c>
      <c r="CT26" s="828">
        <f t="shared" si="46"/>
        <v>0.0</v>
      </c>
      <c r="CU26" s="915">
        <f t="shared" si="47"/>
        <v>0.0</v>
      </c>
      <c r="CV26" s="830">
        <v>0.0</v>
      </c>
      <c r="CW26" s="831">
        <v>0.0</v>
      </c>
      <c r="CX26" s="832">
        <f t="shared" si="48"/>
        <v>0.0</v>
      </c>
      <c r="CY26" s="833">
        <f t="shared" si="121"/>
        <v>0.0</v>
      </c>
      <c r="CZ26" s="686">
        <f t="shared" si="49"/>
        <v>0.0</v>
      </c>
      <c r="DA26" s="686" t="str">
        <f t="shared" si="50"/>
        <v/>
      </c>
      <c r="DB26" s="686" t="str">
        <f t="shared" si="51"/>
        <v/>
      </c>
      <c r="DC26" s="834" t="str">
        <f t="shared" si="52"/>
        <v/>
      </c>
      <c r="DD26" s="785"/>
      <c r="DE26" s="835">
        <v>0.0</v>
      </c>
      <c r="DF26" s="836">
        <v>0.0</v>
      </c>
      <c r="DG26" s="837">
        <v>0.0</v>
      </c>
      <c r="DH26" s="916">
        <f t="shared" si="53"/>
        <v>0.0</v>
      </c>
      <c r="DI26" s="838">
        <v>0.0</v>
      </c>
      <c r="DJ26" s="839">
        <v>0.0</v>
      </c>
      <c r="DK26" s="840">
        <f t="shared" si="54"/>
        <v>0.0</v>
      </c>
      <c r="DL26" s="917">
        <f t="shared" si="55"/>
        <v>0.0</v>
      </c>
      <c r="DM26" s="842">
        <v>0.0</v>
      </c>
      <c r="DN26" s="843">
        <v>0.0</v>
      </c>
      <c r="DO26" s="844">
        <f t="shared" si="56"/>
        <v>0.0</v>
      </c>
      <c r="DP26" s="845">
        <f t="shared" si="122"/>
        <v>0.0</v>
      </c>
      <c r="DQ26" s="698">
        <f t="shared" si="57"/>
        <v>0.0</v>
      </c>
      <c r="DR26" s="698" t="str">
        <f t="shared" si="58"/>
        <v/>
      </c>
      <c r="DS26" s="698" t="str">
        <f t="shared" si="59"/>
        <v/>
      </c>
      <c r="DT26" s="846" t="str">
        <f t="shared" si="60"/>
        <v/>
      </c>
      <c r="DU26" s="847">
        <v>0.0</v>
      </c>
      <c r="DV26" s="848">
        <v>0.0</v>
      </c>
      <c r="DW26" s="849">
        <v>0.0</v>
      </c>
      <c r="DX26" s="918">
        <f t="shared" si="61"/>
        <v>0.0</v>
      </c>
      <c r="DY26" s="850">
        <v>0.0</v>
      </c>
      <c r="DZ26" s="851">
        <v>0.0</v>
      </c>
      <c r="EA26" s="852">
        <f t="shared" si="62"/>
        <v>0.0</v>
      </c>
      <c r="EB26" s="919">
        <f t="shared" si="63"/>
        <v>0.0</v>
      </c>
      <c r="EC26" s="854">
        <v>0.0</v>
      </c>
      <c r="ED26" s="855">
        <v>0.0</v>
      </c>
      <c r="EE26" s="856">
        <f t="shared" si="64"/>
        <v>0.0</v>
      </c>
      <c r="EF26" s="857">
        <f t="shared" si="123"/>
        <v>0.0</v>
      </c>
      <c r="EG26" s="858">
        <f t="shared" si="65"/>
        <v>0.0</v>
      </c>
      <c r="EH26" s="859" t="str">
        <f t="shared" si="66"/>
        <v/>
      </c>
      <c r="EI26" s="860">
        <v>0.0</v>
      </c>
      <c r="EJ26" s="861">
        <v>0.0</v>
      </c>
      <c r="EK26" s="862">
        <v>0.0</v>
      </c>
      <c r="EL26" s="863">
        <f t="shared" si="67"/>
        <v>0.0</v>
      </c>
      <c r="EM26" s="864">
        <v>0.0</v>
      </c>
      <c r="EN26" s="865">
        <f t="shared" si="68"/>
        <v>0.0</v>
      </c>
      <c r="EO26" s="866">
        <v>0.0</v>
      </c>
      <c r="EP26" s="867">
        <v>0.0</v>
      </c>
      <c r="EQ26" s="868">
        <f t="shared" si="128"/>
        <v>0.0</v>
      </c>
      <c r="ER26" s="869">
        <f t="shared" si="69"/>
        <v>0.0</v>
      </c>
      <c r="ES26" s="870">
        <f t="shared" si="70"/>
        <v>0.0</v>
      </c>
      <c r="ET26" s="871" t="str">
        <f t="shared" si="71"/>
        <v/>
      </c>
      <c r="EU26" s="872">
        <v>0.0</v>
      </c>
      <c r="EV26" s="873">
        <v>0.0</v>
      </c>
      <c r="EW26" s="874">
        <f t="shared" si="132"/>
        <v>0.0</v>
      </c>
      <c r="EX26" s="875">
        <f t="shared" si="72"/>
        <v>0.0</v>
      </c>
      <c r="EY26" s="876">
        <v>0.0</v>
      </c>
      <c r="EZ26" s="877">
        <f t="shared" si="73"/>
        <v>0.0</v>
      </c>
      <c r="FA26" s="878">
        <v>0.0</v>
      </c>
      <c r="FB26" s="879">
        <v>0.0</v>
      </c>
      <c r="FC26" s="880">
        <f t="shared" si="129"/>
        <v>0.0</v>
      </c>
      <c r="FD26" s="881">
        <f t="shared" si="74"/>
        <v>0.0</v>
      </c>
      <c r="FE26" s="882">
        <f t="shared" si="75"/>
        <v>0.0</v>
      </c>
      <c r="FF26" s="883" t="str">
        <f t="shared" si="76"/>
        <v/>
      </c>
      <c r="FG26" s="920">
        <v>0.0</v>
      </c>
      <c r="FH26" s="921">
        <v>0.0</v>
      </c>
      <c r="FI26" s="921">
        <v>0.0</v>
      </c>
      <c r="FJ26" s="887">
        <f t="shared" si="125"/>
        <v>0.0</v>
      </c>
      <c r="FK26" s="888">
        <f t="shared" si="77"/>
        <v>0.0</v>
      </c>
      <c r="FL26" s="889" t="str">
        <f t="shared" si="78"/>
        <v/>
      </c>
      <c r="FM26" s="922"/>
      <c r="FN26" s="923"/>
      <c r="FO26" s="924" t="str">
        <f t="shared" si="124"/>
        <v/>
      </c>
      <c r="FP26" s="893">
        <f t="shared" si="79"/>
        <v>0.0</v>
      </c>
      <c r="FQ26" s="894">
        <f t="shared" si="80"/>
        <v>0.0</v>
      </c>
      <c r="FR26" s="895">
        <f t="shared" si="81"/>
        <v>0.0</v>
      </c>
      <c r="FS26" s="896" t="str">
        <f t="shared" si="82"/>
        <v/>
      </c>
      <c r="FT26" s="897" t="str">
        <f t="shared" si="83"/>
        <v/>
      </c>
      <c r="FU26" s="898" t="str">
        <f t="shared" si="84"/>
        <v/>
      </c>
      <c r="FV26" s="899" t="str">
        <f t="shared" si="85"/>
        <v/>
      </c>
      <c r="FW26" s="900">
        <f t="shared" si="86"/>
        <v>0.0</v>
      </c>
      <c r="FX26" s="901" t="str">
        <f t="shared" si="7"/>
        <v/>
      </c>
      <c r="FY26" s="902" t="str">
        <f t="shared" si="8"/>
        <v/>
      </c>
      <c r="FZ26" s="902" t="str">
        <f t="shared" si="9"/>
        <v/>
      </c>
      <c r="GA26" s="902" t="str">
        <f t="shared" si="10"/>
        <v/>
      </c>
      <c r="GB26" s="902" t="str">
        <f t="shared" si="11"/>
        <v/>
      </c>
      <c r="GC26" s="902" t="str">
        <f t="shared" si="87"/>
        <v/>
      </c>
      <c r="GD26" s="903" t="str">
        <f t="shared" si="88"/>
        <v/>
      </c>
      <c r="GE26" s="904">
        <f t="shared" si="89"/>
        <v>0.0</v>
      </c>
      <c r="GF26" s="902">
        <f t="shared" si="90"/>
        <v>0.0</v>
      </c>
      <c r="GG26" s="902">
        <f t="shared" si="91"/>
        <v>0.0</v>
      </c>
      <c r="GH26" s="902">
        <f t="shared" si="92"/>
        <v>0.0</v>
      </c>
      <c r="GI26" s="903"/>
      <c r="GJ26" s="124"/>
      <c r="GK26" s="124"/>
      <c r="GL26" s="113">
        <f t="shared" si="12"/>
        <v>0.0</v>
      </c>
      <c r="GM26" s="113" t="s">
        <v>159</v>
      </c>
      <c r="GN26" s="113">
        <f t="shared" si="13"/>
        <v>200.0</v>
      </c>
      <c r="GO26" s="113" t="str">
        <f t="shared" si="93"/>
        <v>0/200</v>
      </c>
      <c r="GP26" s="113">
        <f t="shared" si="94"/>
        <v>0.0</v>
      </c>
      <c r="GQ26" s="113" t="s">
        <v>159</v>
      </c>
      <c r="GR26" s="113">
        <f t="shared" si="95"/>
        <v>200.0</v>
      </c>
      <c r="GS26" s="113" t="str">
        <f t="shared" si="96"/>
        <v>0/200</v>
      </c>
      <c r="GT26" s="113">
        <f t="shared" si="97"/>
        <v>0.0</v>
      </c>
      <c r="GU26" s="113" t="s">
        <v>159</v>
      </c>
      <c r="GV26" s="113">
        <f t="shared" si="98"/>
        <v>200.0</v>
      </c>
      <c r="GW26" s="113" t="str">
        <f t="shared" si="99"/>
        <v>0/200</v>
      </c>
      <c r="GX26" s="113">
        <f t="shared" si="100"/>
        <v>0.0</v>
      </c>
      <c r="GY26" s="113" t="s">
        <v>159</v>
      </c>
      <c r="GZ26" s="113">
        <f t="shared" si="101"/>
        <v>100.0</v>
      </c>
      <c r="HA26" s="113" t="str">
        <f t="shared" si="102"/>
        <v>0/100</v>
      </c>
      <c r="HJ26" s="113">
        <f t="shared" si="133"/>
        <v>0.0</v>
      </c>
      <c r="HK26" s="113">
        <f t="shared" si="134"/>
        <v>0.0</v>
      </c>
      <c r="HL26" s="925">
        <f t="shared" si="105"/>
        <v>0.0</v>
      </c>
      <c r="HM26" s="925">
        <f t="shared" si="106"/>
        <v>0.0</v>
      </c>
      <c r="HN26" s="925">
        <f t="shared" si="107"/>
        <v>0.0</v>
      </c>
      <c r="HO26" s="925">
        <f t="shared" si="108"/>
        <v>0.0</v>
      </c>
      <c r="HP26" s="925">
        <f t="shared" si="109"/>
        <v>0.0</v>
      </c>
      <c r="HQ26" s="113">
        <f t="shared" si="135"/>
        <v>0.0</v>
      </c>
    </row>
    <row r="27" spans="8:8" ht="38.25" customHeight="1">
      <c r="A27" s="23">
        <f t="shared" si="14"/>
        <v>0.0</v>
      </c>
      <c r="B27" s="756">
        <v>19.0</v>
      </c>
      <c r="C27" s="757">
        <v>19.0</v>
      </c>
      <c r="D27" s="710">
        <f t="shared" si="15"/>
        <v>0.0</v>
      </c>
      <c r="E27" s="906"/>
      <c r="F27" s="759"/>
      <c r="G27" s="758"/>
      <c r="H27" s="906"/>
      <c r="I27" s="906"/>
      <c r="J27" s="906"/>
      <c r="K27" s="907"/>
      <c r="L27" s="761">
        <v>0.0</v>
      </c>
      <c r="M27" s="762">
        <v>0.0</v>
      </c>
      <c r="N27" s="763">
        <v>0.0</v>
      </c>
      <c r="O27" s="764">
        <f t="shared" si="16"/>
        <v>0.0</v>
      </c>
      <c r="P27" s="765">
        <v>0.0</v>
      </c>
      <c r="Q27" s="766">
        <f t="shared" si="17"/>
        <v>0.0</v>
      </c>
      <c r="R27" s="767">
        <v>0.0</v>
      </c>
      <c r="S27" s="768">
        <v>0.0</v>
      </c>
      <c r="T27" s="769">
        <f t="shared" si="126"/>
        <v>0.0</v>
      </c>
      <c r="U27" s="770">
        <f t="shared" si="18"/>
        <v>0.0</v>
      </c>
      <c r="V27" s="771">
        <f t="shared" si="19"/>
        <v>0.0</v>
      </c>
      <c r="W27" s="625" t="str">
        <f t="shared" si="130"/>
        <v/>
      </c>
      <c r="X27" s="625" t="str">
        <f t="shared" si="20"/>
        <v/>
      </c>
      <c r="Y27" s="772" t="str">
        <f t="shared" si="131"/>
        <v/>
      </c>
      <c r="Z27" s="773">
        <v>0.0</v>
      </c>
      <c r="AA27" s="774">
        <v>0.0</v>
      </c>
      <c r="AB27" s="775">
        <v>0.0</v>
      </c>
      <c r="AC27" s="776">
        <f t="shared" si="21"/>
        <v>0.0</v>
      </c>
      <c r="AD27" s="777">
        <v>0.0</v>
      </c>
      <c r="AE27" s="778">
        <f t="shared" si="22"/>
        <v>0.0</v>
      </c>
      <c r="AF27" s="779">
        <v>0.0</v>
      </c>
      <c r="AG27" s="780">
        <v>0.0</v>
      </c>
      <c r="AH27" s="781">
        <f t="shared" si="127"/>
        <v>0.0</v>
      </c>
      <c r="AI27" s="782">
        <f t="shared" si="23"/>
        <v>0.0</v>
      </c>
      <c r="AJ27" s="783">
        <f t="shared" si="24"/>
        <v>0.0</v>
      </c>
      <c r="AK27" s="637" t="str">
        <f t="shared" si="111"/>
        <v/>
      </c>
      <c r="AL27" s="637" t="str">
        <f t="shared" si="25"/>
        <v/>
      </c>
      <c r="AM27" s="784" t="str">
        <f t="shared" si="112"/>
        <v/>
      </c>
      <c r="AN27" s="785"/>
      <c r="AO27" s="786">
        <v>0.0</v>
      </c>
      <c r="AP27" s="787">
        <v>0.0</v>
      </c>
      <c r="AQ27" s="787">
        <v>0.0</v>
      </c>
      <c r="AR27" s="908">
        <f t="shared" si="26"/>
        <v>0.0</v>
      </c>
      <c r="AS27" s="788">
        <v>0.0</v>
      </c>
      <c r="AT27" s="789">
        <v>0.0</v>
      </c>
      <c r="AU27" s="790">
        <f t="shared" si="27"/>
        <v>0.0</v>
      </c>
      <c r="AV27" s="909">
        <f t="shared" si="28"/>
        <v>0.0</v>
      </c>
      <c r="AW27" s="792">
        <v>0.0</v>
      </c>
      <c r="AX27" s="793">
        <v>0.0</v>
      </c>
      <c r="AY27" s="794">
        <f t="shared" si="29"/>
        <v>0.0</v>
      </c>
      <c r="AZ27" s="795">
        <f t="shared" si="113"/>
        <v>0.0</v>
      </c>
      <c r="BA27" s="796">
        <f t="shared" si="30"/>
        <v>0.0</v>
      </c>
      <c r="BB27" s="650" t="str">
        <f t="shared" si="114"/>
        <v/>
      </c>
      <c r="BC27" s="650" t="str">
        <f t="shared" si="31"/>
        <v/>
      </c>
      <c r="BD27" s="797" t="str">
        <f t="shared" si="115"/>
        <v/>
      </c>
      <c r="BE27" s="785"/>
      <c r="BF27" s="798">
        <v>0.0</v>
      </c>
      <c r="BG27" s="799">
        <v>0.0</v>
      </c>
      <c r="BH27" s="800">
        <v>0.0</v>
      </c>
      <c r="BI27" s="910">
        <f t="shared" si="32"/>
        <v>0.0</v>
      </c>
      <c r="BJ27" s="801">
        <v>0.0</v>
      </c>
      <c r="BK27" s="802">
        <v>0.0</v>
      </c>
      <c r="BL27" s="803">
        <f t="shared" si="33"/>
        <v>0.0</v>
      </c>
      <c r="BM27" s="911">
        <f t="shared" si="34"/>
        <v>0.0</v>
      </c>
      <c r="BN27" s="805">
        <v>0.0</v>
      </c>
      <c r="BO27" s="806">
        <v>0.0</v>
      </c>
      <c r="BP27" s="807">
        <f t="shared" si="35"/>
        <v>0.0</v>
      </c>
      <c r="BQ27" s="808">
        <f t="shared" si="116"/>
        <v>0.0</v>
      </c>
      <c r="BR27" s="662">
        <f t="shared" si="36"/>
        <v>0.0</v>
      </c>
      <c r="BS27" s="662" t="str">
        <f t="shared" si="117"/>
        <v/>
      </c>
      <c r="BT27" s="662" t="str">
        <f t="shared" si="37"/>
        <v/>
      </c>
      <c r="BU27" s="809" t="str">
        <f t="shared" si="118"/>
        <v/>
      </c>
      <c r="BV27" s="785"/>
      <c r="BW27" s="810">
        <v>0.0</v>
      </c>
      <c r="BX27" s="811">
        <v>0.0</v>
      </c>
      <c r="BY27" s="812">
        <v>0.0</v>
      </c>
      <c r="BZ27" s="912">
        <f t="shared" si="38"/>
        <v>0.0</v>
      </c>
      <c r="CA27" s="813">
        <v>0.0</v>
      </c>
      <c r="CB27" s="814">
        <v>0.0</v>
      </c>
      <c r="CC27" s="815">
        <f t="shared" si="39"/>
        <v>0.0</v>
      </c>
      <c r="CD27" s="913">
        <f t="shared" si="40"/>
        <v>0.0</v>
      </c>
      <c r="CE27" s="817">
        <v>0.0</v>
      </c>
      <c r="CF27" s="818">
        <v>0.0</v>
      </c>
      <c r="CG27" s="819">
        <f t="shared" si="41"/>
        <v>0.0</v>
      </c>
      <c r="CH27" s="820">
        <f t="shared" si="119"/>
        <v>0.0</v>
      </c>
      <c r="CI27" s="821">
        <f t="shared" si="42"/>
        <v>0.0</v>
      </c>
      <c r="CJ27" s="674" t="str">
        <f t="shared" si="43"/>
        <v/>
      </c>
      <c r="CK27" s="674" t="str">
        <f t="shared" si="44"/>
        <v/>
      </c>
      <c r="CL27" s="822" t="str">
        <f t="shared" si="120"/>
        <v/>
      </c>
      <c r="CM27" s="785"/>
      <c r="CN27" s="823">
        <v>0.0</v>
      </c>
      <c r="CO27" s="824">
        <v>0.0</v>
      </c>
      <c r="CP27" s="825">
        <v>0.0</v>
      </c>
      <c r="CQ27" s="914">
        <f t="shared" si="45"/>
        <v>0.0</v>
      </c>
      <c r="CR27" s="826">
        <v>0.0</v>
      </c>
      <c r="CS27" s="827">
        <v>0.0</v>
      </c>
      <c r="CT27" s="828">
        <f t="shared" si="46"/>
        <v>0.0</v>
      </c>
      <c r="CU27" s="915">
        <f t="shared" si="47"/>
        <v>0.0</v>
      </c>
      <c r="CV27" s="830">
        <v>0.0</v>
      </c>
      <c r="CW27" s="831">
        <v>0.0</v>
      </c>
      <c r="CX27" s="832">
        <f t="shared" si="48"/>
        <v>0.0</v>
      </c>
      <c r="CY27" s="833">
        <f t="shared" si="121"/>
        <v>0.0</v>
      </c>
      <c r="CZ27" s="686">
        <f t="shared" si="49"/>
        <v>0.0</v>
      </c>
      <c r="DA27" s="686" t="str">
        <f t="shared" si="50"/>
        <v/>
      </c>
      <c r="DB27" s="686" t="str">
        <f t="shared" si="51"/>
        <v/>
      </c>
      <c r="DC27" s="834" t="str">
        <f t="shared" si="52"/>
        <v/>
      </c>
      <c r="DD27" s="785"/>
      <c r="DE27" s="835">
        <v>0.0</v>
      </c>
      <c r="DF27" s="836">
        <v>0.0</v>
      </c>
      <c r="DG27" s="837">
        <v>0.0</v>
      </c>
      <c r="DH27" s="916">
        <f t="shared" si="53"/>
        <v>0.0</v>
      </c>
      <c r="DI27" s="838">
        <v>0.0</v>
      </c>
      <c r="DJ27" s="839">
        <v>0.0</v>
      </c>
      <c r="DK27" s="840">
        <f t="shared" si="54"/>
        <v>0.0</v>
      </c>
      <c r="DL27" s="917">
        <f t="shared" si="55"/>
        <v>0.0</v>
      </c>
      <c r="DM27" s="842">
        <v>0.0</v>
      </c>
      <c r="DN27" s="843">
        <v>0.0</v>
      </c>
      <c r="DO27" s="844">
        <f t="shared" si="56"/>
        <v>0.0</v>
      </c>
      <c r="DP27" s="845">
        <f t="shared" si="122"/>
        <v>0.0</v>
      </c>
      <c r="DQ27" s="698">
        <f t="shared" si="57"/>
        <v>0.0</v>
      </c>
      <c r="DR27" s="698" t="str">
        <f t="shared" si="58"/>
        <v/>
      </c>
      <c r="DS27" s="698" t="str">
        <f t="shared" si="59"/>
        <v/>
      </c>
      <c r="DT27" s="846" t="str">
        <f t="shared" si="60"/>
        <v/>
      </c>
      <c r="DU27" s="847">
        <v>0.0</v>
      </c>
      <c r="DV27" s="848">
        <v>0.0</v>
      </c>
      <c r="DW27" s="849">
        <v>0.0</v>
      </c>
      <c r="DX27" s="918">
        <f t="shared" si="61"/>
        <v>0.0</v>
      </c>
      <c r="DY27" s="850">
        <v>0.0</v>
      </c>
      <c r="DZ27" s="851">
        <v>0.0</v>
      </c>
      <c r="EA27" s="852">
        <f t="shared" si="62"/>
        <v>0.0</v>
      </c>
      <c r="EB27" s="919">
        <f t="shared" si="63"/>
        <v>0.0</v>
      </c>
      <c r="EC27" s="854">
        <v>0.0</v>
      </c>
      <c r="ED27" s="855">
        <v>0.0</v>
      </c>
      <c r="EE27" s="856">
        <f t="shared" si="64"/>
        <v>0.0</v>
      </c>
      <c r="EF27" s="857">
        <f t="shared" si="123"/>
        <v>0.0</v>
      </c>
      <c r="EG27" s="858">
        <f t="shared" si="65"/>
        <v>0.0</v>
      </c>
      <c r="EH27" s="859" t="str">
        <f t="shared" si="66"/>
        <v/>
      </c>
      <c r="EI27" s="860">
        <v>0.0</v>
      </c>
      <c r="EJ27" s="861">
        <v>0.0</v>
      </c>
      <c r="EK27" s="862">
        <v>0.0</v>
      </c>
      <c r="EL27" s="863">
        <f t="shared" si="67"/>
        <v>0.0</v>
      </c>
      <c r="EM27" s="864">
        <v>0.0</v>
      </c>
      <c r="EN27" s="865">
        <f t="shared" si="68"/>
        <v>0.0</v>
      </c>
      <c r="EO27" s="866">
        <v>0.0</v>
      </c>
      <c r="EP27" s="867">
        <v>0.0</v>
      </c>
      <c r="EQ27" s="868">
        <f t="shared" si="128"/>
        <v>0.0</v>
      </c>
      <c r="ER27" s="869">
        <f t="shared" si="69"/>
        <v>0.0</v>
      </c>
      <c r="ES27" s="870">
        <f t="shared" si="70"/>
        <v>0.0</v>
      </c>
      <c r="ET27" s="871" t="str">
        <f t="shared" si="71"/>
        <v/>
      </c>
      <c r="EU27" s="872">
        <v>0.0</v>
      </c>
      <c r="EV27" s="873">
        <v>0.0</v>
      </c>
      <c r="EW27" s="874">
        <f t="shared" si="132"/>
        <v>0.0</v>
      </c>
      <c r="EX27" s="875">
        <f t="shared" si="72"/>
        <v>0.0</v>
      </c>
      <c r="EY27" s="876">
        <v>0.0</v>
      </c>
      <c r="EZ27" s="877">
        <f t="shared" si="73"/>
        <v>0.0</v>
      </c>
      <c r="FA27" s="878">
        <v>0.0</v>
      </c>
      <c r="FB27" s="879">
        <v>0.0</v>
      </c>
      <c r="FC27" s="880">
        <f t="shared" si="129"/>
        <v>0.0</v>
      </c>
      <c r="FD27" s="881">
        <f t="shared" si="74"/>
        <v>0.0</v>
      </c>
      <c r="FE27" s="882">
        <f t="shared" si="75"/>
        <v>0.0</v>
      </c>
      <c r="FF27" s="883" t="str">
        <f t="shared" si="76"/>
        <v/>
      </c>
      <c r="FG27" s="920">
        <v>0.0</v>
      </c>
      <c r="FH27" s="921">
        <v>0.0</v>
      </c>
      <c r="FI27" s="921">
        <v>0.0</v>
      </c>
      <c r="FJ27" s="887">
        <f t="shared" si="125"/>
        <v>0.0</v>
      </c>
      <c r="FK27" s="888">
        <f t="shared" si="77"/>
        <v>0.0</v>
      </c>
      <c r="FL27" s="889" t="str">
        <f t="shared" si="78"/>
        <v/>
      </c>
      <c r="FM27" s="922"/>
      <c r="FN27" s="923"/>
      <c r="FO27" s="924" t="str">
        <f t="shared" si="124"/>
        <v/>
      </c>
      <c r="FP27" s="893">
        <f t="shared" si="79"/>
        <v>0.0</v>
      </c>
      <c r="FQ27" s="894">
        <f t="shared" si="80"/>
        <v>0.0</v>
      </c>
      <c r="FR27" s="895">
        <f t="shared" si="81"/>
        <v>0.0</v>
      </c>
      <c r="FS27" s="896" t="str">
        <f t="shared" si="82"/>
        <v/>
      </c>
      <c r="FT27" s="897" t="str">
        <f t="shared" si="83"/>
        <v/>
      </c>
      <c r="FU27" s="898" t="str">
        <f t="shared" si="84"/>
        <v/>
      </c>
      <c r="FV27" s="899" t="str">
        <f t="shared" si="85"/>
        <v/>
      </c>
      <c r="FW27" s="900">
        <f t="shared" si="86"/>
        <v>0.0</v>
      </c>
      <c r="FX27" s="901" t="str">
        <f t="shared" si="7"/>
        <v/>
      </c>
      <c r="FY27" s="902" t="str">
        <f t="shared" si="8"/>
        <v/>
      </c>
      <c r="FZ27" s="902" t="str">
        <f t="shared" si="9"/>
        <v/>
      </c>
      <c r="GA27" s="902" t="str">
        <f t="shared" si="10"/>
        <v/>
      </c>
      <c r="GB27" s="902" t="str">
        <f t="shared" si="11"/>
        <v/>
      </c>
      <c r="GC27" s="902" t="str">
        <f t="shared" si="87"/>
        <v/>
      </c>
      <c r="GD27" s="903" t="str">
        <f t="shared" si="88"/>
        <v/>
      </c>
      <c r="GE27" s="904">
        <f t="shared" si="89"/>
        <v>0.0</v>
      </c>
      <c r="GF27" s="902">
        <f t="shared" si="90"/>
        <v>0.0</v>
      </c>
      <c r="GG27" s="902">
        <f t="shared" si="91"/>
        <v>0.0</v>
      </c>
      <c r="GH27" s="902">
        <f t="shared" si="92"/>
        <v>0.0</v>
      </c>
      <c r="GI27" s="903"/>
      <c r="GJ27" s="124"/>
      <c r="GK27" s="124"/>
      <c r="GL27" s="113">
        <f t="shared" si="12"/>
        <v>0.0</v>
      </c>
      <c r="GM27" s="113" t="s">
        <v>159</v>
      </c>
      <c r="GN27" s="113">
        <f t="shared" si="13"/>
        <v>200.0</v>
      </c>
      <c r="GO27" s="113" t="str">
        <f t="shared" si="93"/>
        <v>0/200</v>
      </c>
      <c r="GP27" s="113">
        <f t="shared" si="94"/>
        <v>0.0</v>
      </c>
      <c r="GQ27" s="113" t="s">
        <v>159</v>
      </c>
      <c r="GR27" s="113">
        <f t="shared" si="95"/>
        <v>200.0</v>
      </c>
      <c r="GS27" s="113" t="str">
        <f t="shared" si="96"/>
        <v>0/200</v>
      </c>
      <c r="GT27" s="113">
        <f t="shared" si="97"/>
        <v>0.0</v>
      </c>
      <c r="GU27" s="113" t="s">
        <v>159</v>
      </c>
      <c r="GV27" s="113">
        <f t="shared" si="98"/>
        <v>200.0</v>
      </c>
      <c r="GW27" s="113" t="str">
        <f t="shared" si="99"/>
        <v>0/200</v>
      </c>
      <c r="GX27" s="113">
        <f t="shared" si="100"/>
        <v>0.0</v>
      </c>
      <c r="GY27" s="113" t="s">
        <v>159</v>
      </c>
      <c r="GZ27" s="113">
        <f t="shared" si="101"/>
        <v>100.0</v>
      </c>
      <c r="HA27" s="113" t="str">
        <f t="shared" si="102"/>
        <v>0/100</v>
      </c>
      <c r="HJ27" s="113">
        <f t="shared" si="133"/>
        <v>0.0</v>
      </c>
      <c r="HK27" s="113">
        <f t="shared" si="134"/>
        <v>0.0</v>
      </c>
      <c r="HL27" s="925">
        <f t="shared" si="105"/>
        <v>0.0</v>
      </c>
      <c r="HM27" s="925">
        <f t="shared" si="106"/>
        <v>0.0</v>
      </c>
      <c r="HN27" s="925">
        <f t="shared" si="107"/>
        <v>0.0</v>
      </c>
      <c r="HO27" s="925">
        <f t="shared" si="108"/>
        <v>0.0</v>
      </c>
      <c r="HP27" s="925">
        <f t="shared" si="109"/>
        <v>0.0</v>
      </c>
      <c r="HQ27" s="113">
        <f t="shared" si="135"/>
        <v>0.0</v>
      </c>
    </row>
    <row r="28" spans="8:8" ht="38.25" customHeight="1">
      <c r="A28" s="23">
        <f t="shared" si="14"/>
        <v>0.0</v>
      </c>
      <c r="B28" s="756">
        <v>20.0</v>
      </c>
      <c r="C28" s="905">
        <v>20.0</v>
      </c>
      <c r="D28" s="710">
        <f t="shared" si="15"/>
        <v>0.0</v>
      </c>
      <c r="E28" s="906"/>
      <c r="F28" s="759"/>
      <c r="G28" s="906"/>
      <c r="H28" s="906"/>
      <c r="I28" s="906"/>
      <c r="J28" s="906"/>
      <c r="K28" s="907"/>
      <c r="L28" s="761">
        <v>0.0</v>
      </c>
      <c r="M28" s="762">
        <v>0.0</v>
      </c>
      <c r="N28" s="763">
        <v>0.0</v>
      </c>
      <c r="O28" s="764">
        <f t="shared" si="16"/>
        <v>0.0</v>
      </c>
      <c r="P28" s="765">
        <v>0.0</v>
      </c>
      <c r="Q28" s="766">
        <f t="shared" si="17"/>
        <v>0.0</v>
      </c>
      <c r="R28" s="767">
        <v>0.0</v>
      </c>
      <c r="S28" s="768">
        <v>0.0</v>
      </c>
      <c r="T28" s="769">
        <f t="shared" si="126"/>
        <v>0.0</v>
      </c>
      <c r="U28" s="770">
        <f t="shared" si="18"/>
        <v>0.0</v>
      </c>
      <c r="V28" s="771">
        <f t="shared" si="19"/>
        <v>0.0</v>
      </c>
      <c r="W28" s="625" t="str">
        <f t="shared" si="130"/>
        <v/>
      </c>
      <c r="X28" s="625" t="str">
        <f t="shared" si="20"/>
        <v/>
      </c>
      <c r="Y28" s="772" t="str">
        <f t="shared" si="131"/>
        <v/>
      </c>
      <c r="Z28" s="773">
        <v>0.0</v>
      </c>
      <c r="AA28" s="774">
        <v>0.0</v>
      </c>
      <c r="AB28" s="775">
        <v>0.0</v>
      </c>
      <c r="AC28" s="776">
        <f t="shared" si="21"/>
        <v>0.0</v>
      </c>
      <c r="AD28" s="777">
        <v>0.0</v>
      </c>
      <c r="AE28" s="778">
        <f t="shared" si="22"/>
        <v>0.0</v>
      </c>
      <c r="AF28" s="779">
        <v>0.0</v>
      </c>
      <c r="AG28" s="780">
        <v>0.0</v>
      </c>
      <c r="AH28" s="781">
        <f t="shared" si="127"/>
        <v>0.0</v>
      </c>
      <c r="AI28" s="782">
        <f t="shared" si="23"/>
        <v>0.0</v>
      </c>
      <c r="AJ28" s="783">
        <f t="shared" si="24"/>
        <v>0.0</v>
      </c>
      <c r="AK28" s="637" t="str">
        <f t="shared" si="111"/>
        <v/>
      </c>
      <c r="AL28" s="637" t="str">
        <f t="shared" si="25"/>
        <v/>
      </c>
      <c r="AM28" s="784" t="str">
        <f t="shared" si="112"/>
        <v/>
      </c>
      <c r="AN28" s="785"/>
      <c r="AO28" s="786">
        <v>0.0</v>
      </c>
      <c r="AP28" s="787">
        <v>0.0</v>
      </c>
      <c r="AQ28" s="787">
        <v>0.0</v>
      </c>
      <c r="AR28" s="908">
        <f t="shared" si="26"/>
        <v>0.0</v>
      </c>
      <c r="AS28" s="788">
        <v>0.0</v>
      </c>
      <c r="AT28" s="789">
        <v>0.0</v>
      </c>
      <c r="AU28" s="790">
        <f t="shared" si="27"/>
        <v>0.0</v>
      </c>
      <c r="AV28" s="909">
        <f t="shared" si="28"/>
        <v>0.0</v>
      </c>
      <c r="AW28" s="792">
        <v>0.0</v>
      </c>
      <c r="AX28" s="793">
        <v>0.0</v>
      </c>
      <c r="AY28" s="794">
        <f t="shared" si="29"/>
        <v>0.0</v>
      </c>
      <c r="AZ28" s="795">
        <f t="shared" si="113"/>
        <v>0.0</v>
      </c>
      <c r="BA28" s="796">
        <f t="shared" si="30"/>
        <v>0.0</v>
      </c>
      <c r="BB28" s="650" t="str">
        <f t="shared" si="114"/>
        <v/>
      </c>
      <c r="BC28" s="650" t="str">
        <f t="shared" si="31"/>
        <v/>
      </c>
      <c r="BD28" s="797" t="str">
        <f t="shared" si="115"/>
        <v/>
      </c>
      <c r="BE28" s="785"/>
      <c r="BF28" s="798">
        <v>0.0</v>
      </c>
      <c r="BG28" s="799">
        <v>0.0</v>
      </c>
      <c r="BH28" s="800">
        <v>0.0</v>
      </c>
      <c r="BI28" s="910">
        <f t="shared" si="32"/>
        <v>0.0</v>
      </c>
      <c r="BJ28" s="801">
        <v>0.0</v>
      </c>
      <c r="BK28" s="802">
        <v>0.0</v>
      </c>
      <c r="BL28" s="803">
        <f t="shared" si="33"/>
        <v>0.0</v>
      </c>
      <c r="BM28" s="911">
        <f t="shared" si="34"/>
        <v>0.0</v>
      </c>
      <c r="BN28" s="805">
        <v>0.0</v>
      </c>
      <c r="BO28" s="806">
        <v>0.0</v>
      </c>
      <c r="BP28" s="807">
        <f t="shared" si="35"/>
        <v>0.0</v>
      </c>
      <c r="BQ28" s="808">
        <f t="shared" si="116"/>
        <v>0.0</v>
      </c>
      <c r="BR28" s="662">
        <f t="shared" si="36"/>
        <v>0.0</v>
      </c>
      <c r="BS28" s="662" t="str">
        <f t="shared" si="117"/>
        <v/>
      </c>
      <c r="BT28" s="662" t="str">
        <f t="shared" si="37"/>
        <v/>
      </c>
      <c r="BU28" s="809" t="str">
        <f t="shared" si="118"/>
        <v/>
      </c>
      <c r="BV28" s="785"/>
      <c r="BW28" s="810">
        <v>0.0</v>
      </c>
      <c r="BX28" s="811">
        <v>0.0</v>
      </c>
      <c r="BY28" s="812">
        <v>0.0</v>
      </c>
      <c r="BZ28" s="912">
        <f t="shared" si="38"/>
        <v>0.0</v>
      </c>
      <c r="CA28" s="813">
        <v>0.0</v>
      </c>
      <c r="CB28" s="814">
        <v>0.0</v>
      </c>
      <c r="CC28" s="815">
        <f t="shared" si="39"/>
        <v>0.0</v>
      </c>
      <c r="CD28" s="913">
        <f t="shared" si="40"/>
        <v>0.0</v>
      </c>
      <c r="CE28" s="817">
        <v>0.0</v>
      </c>
      <c r="CF28" s="818">
        <v>0.0</v>
      </c>
      <c r="CG28" s="819">
        <f t="shared" si="41"/>
        <v>0.0</v>
      </c>
      <c r="CH28" s="820">
        <f t="shared" si="119"/>
        <v>0.0</v>
      </c>
      <c r="CI28" s="821">
        <f t="shared" si="42"/>
        <v>0.0</v>
      </c>
      <c r="CJ28" s="674" t="str">
        <f t="shared" si="43"/>
        <v/>
      </c>
      <c r="CK28" s="674" t="str">
        <f t="shared" si="44"/>
        <v/>
      </c>
      <c r="CL28" s="822" t="str">
        <f t="shared" si="120"/>
        <v/>
      </c>
      <c r="CM28" s="785"/>
      <c r="CN28" s="823">
        <v>0.0</v>
      </c>
      <c r="CO28" s="824">
        <v>0.0</v>
      </c>
      <c r="CP28" s="825">
        <v>0.0</v>
      </c>
      <c r="CQ28" s="914">
        <f t="shared" si="45"/>
        <v>0.0</v>
      </c>
      <c r="CR28" s="826">
        <v>0.0</v>
      </c>
      <c r="CS28" s="827">
        <v>0.0</v>
      </c>
      <c r="CT28" s="828">
        <f t="shared" si="46"/>
        <v>0.0</v>
      </c>
      <c r="CU28" s="915">
        <f t="shared" si="47"/>
        <v>0.0</v>
      </c>
      <c r="CV28" s="830">
        <v>0.0</v>
      </c>
      <c r="CW28" s="831">
        <v>0.0</v>
      </c>
      <c r="CX28" s="832">
        <f t="shared" si="48"/>
        <v>0.0</v>
      </c>
      <c r="CY28" s="833">
        <f t="shared" si="121"/>
        <v>0.0</v>
      </c>
      <c r="CZ28" s="686">
        <f t="shared" si="49"/>
        <v>0.0</v>
      </c>
      <c r="DA28" s="686" t="str">
        <f t="shared" si="50"/>
        <v/>
      </c>
      <c r="DB28" s="686" t="str">
        <f t="shared" si="51"/>
        <v/>
      </c>
      <c r="DC28" s="834" t="str">
        <f t="shared" si="52"/>
        <v/>
      </c>
      <c r="DD28" s="785"/>
      <c r="DE28" s="835">
        <v>0.0</v>
      </c>
      <c r="DF28" s="836">
        <v>0.0</v>
      </c>
      <c r="DG28" s="837">
        <v>0.0</v>
      </c>
      <c r="DH28" s="916">
        <f t="shared" si="53"/>
        <v>0.0</v>
      </c>
      <c r="DI28" s="838">
        <v>0.0</v>
      </c>
      <c r="DJ28" s="839">
        <v>0.0</v>
      </c>
      <c r="DK28" s="840">
        <f t="shared" si="54"/>
        <v>0.0</v>
      </c>
      <c r="DL28" s="917">
        <f t="shared" si="55"/>
        <v>0.0</v>
      </c>
      <c r="DM28" s="842">
        <v>0.0</v>
      </c>
      <c r="DN28" s="843">
        <v>0.0</v>
      </c>
      <c r="DO28" s="844">
        <f t="shared" si="56"/>
        <v>0.0</v>
      </c>
      <c r="DP28" s="845">
        <f t="shared" si="122"/>
        <v>0.0</v>
      </c>
      <c r="DQ28" s="698">
        <f t="shared" si="57"/>
        <v>0.0</v>
      </c>
      <c r="DR28" s="698" t="str">
        <f t="shared" si="58"/>
        <v/>
      </c>
      <c r="DS28" s="698" t="str">
        <f t="shared" si="59"/>
        <v/>
      </c>
      <c r="DT28" s="846" t="str">
        <f t="shared" si="60"/>
        <v/>
      </c>
      <c r="DU28" s="847">
        <v>0.0</v>
      </c>
      <c r="DV28" s="848">
        <v>0.0</v>
      </c>
      <c r="DW28" s="849">
        <v>0.0</v>
      </c>
      <c r="DX28" s="918">
        <f t="shared" si="61"/>
        <v>0.0</v>
      </c>
      <c r="DY28" s="850">
        <v>0.0</v>
      </c>
      <c r="DZ28" s="851">
        <v>0.0</v>
      </c>
      <c r="EA28" s="852">
        <f t="shared" si="62"/>
        <v>0.0</v>
      </c>
      <c r="EB28" s="919">
        <f t="shared" si="63"/>
        <v>0.0</v>
      </c>
      <c r="EC28" s="854">
        <v>0.0</v>
      </c>
      <c r="ED28" s="855">
        <v>0.0</v>
      </c>
      <c r="EE28" s="856">
        <f t="shared" si="64"/>
        <v>0.0</v>
      </c>
      <c r="EF28" s="857">
        <f t="shared" si="123"/>
        <v>0.0</v>
      </c>
      <c r="EG28" s="858">
        <f t="shared" si="65"/>
        <v>0.0</v>
      </c>
      <c r="EH28" s="859" t="str">
        <f t="shared" si="66"/>
        <v/>
      </c>
      <c r="EI28" s="860">
        <v>0.0</v>
      </c>
      <c r="EJ28" s="861">
        <v>0.0</v>
      </c>
      <c r="EK28" s="862">
        <v>0.0</v>
      </c>
      <c r="EL28" s="863">
        <f t="shared" si="67"/>
        <v>0.0</v>
      </c>
      <c r="EM28" s="864">
        <v>0.0</v>
      </c>
      <c r="EN28" s="865">
        <f t="shared" si="68"/>
        <v>0.0</v>
      </c>
      <c r="EO28" s="866">
        <v>0.0</v>
      </c>
      <c r="EP28" s="867">
        <v>0.0</v>
      </c>
      <c r="EQ28" s="868">
        <f t="shared" si="128"/>
        <v>0.0</v>
      </c>
      <c r="ER28" s="869">
        <f t="shared" si="69"/>
        <v>0.0</v>
      </c>
      <c r="ES28" s="870">
        <f t="shared" si="70"/>
        <v>0.0</v>
      </c>
      <c r="ET28" s="871" t="str">
        <f t="shared" si="71"/>
        <v/>
      </c>
      <c r="EU28" s="872">
        <v>0.0</v>
      </c>
      <c r="EV28" s="873">
        <v>0.0</v>
      </c>
      <c r="EW28" s="874">
        <f t="shared" si="132"/>
        <v>0.0</v>
      </c>
      <c r="EX28" s="875">
        <f t="shared" si="72"/>
        <v>0.0</v>
      </c>
      <c r="EY28" s="876">
        <v>0.0</v>
      </c>
      <c r="EZ28" s="877">
        <f t="shared" si="73"/>
        <v>0.0</v>
      </c>
      <c r="FA28" s="878">
        <v>0.0</v>
      </c>
      <c r="FB28" s="879">
        <v>0.0</v>
      </c>
      <c r="FC28" s="880">
        <f t="shared" si="129"/>
        <v>0.0</v>
      </c>
      <c r="FD28" s="881">
        <f t="shared" si="74"/>
        <v>0.0</v>
      </c>
      <c r="FE28" s="882">
        <f t="shared" si="75"/>
        <v>0.0</v>
      </c>
      <c r="FF28" s="883" t="str">
        <f t="shared" si="76"/>
        <v/>
      </c>
      <c r="FG28" s="920">
        <v>0.0</v>
      </c>
      <c r="FH28" s="921">
        <v>0.0</v>
      </c>
      <c r="FI28" s="921">
        <v>0.0</v>
      </c>
      <c r="FJ28" s="887">
        <f t="shared" si="125"/>
        <v>0.0</v>
      </c>
      <c r="FK28" s="888">
        <f t="shared" si="77"/>
        <v>0.0</v>
      </c>
      <c r="FL28" s="889" t="str">
        <f t="shared" si="78"/>
        <v/>
      </c>
      <c r="FM28" s="922"/>
      <c r="FN28" s="923"/>
      <c r="FO28" s="924" t="str">
        <f t="shared" si="124"/>
        <v/>
      </c>
      <c r="FP28" s="893">
        <f t="shared" si="79"/>
        <v>0.0</v>
      </c>
      <c r="FQ28" s="894">
        <f t="shared" si="80"/>
        <v>0.0</v>
      </c>
      <c r="FR28" s="895">
        <f t="shared" si="81"/>
        <v>0.0</v>
      </c>
      <c r="FS28" s="896" t="str">
        <f t="shared" si="82"/>
        <v/>
      </c>
      <c r="FT28" s="897" t="str">
        <f t="shared" si="83"/>
        <v/>
      </c>
      <c r="FU28" s="898" t="str">
        <f t="shared" si="84"/>
        <v/>
      </c>
      <c r="FV28" s="899" t="str">
        <f t="shared" si="85"/>
        <v/>
      </c>
      <c r="FW28" s="900">
        <f t="shared" si="86"/>
        <v>0.0</v>
      </c>
      <c r="FX28" s="901" t="str">
        <f t="shared" si="7"/>
        <v/>
      </c>
      <c r="FY28" s="902" t="str">
        <f t="shared" si="8"/>
        <v/>
      </c>
      <c r="FZ28" s="902" t="str">
        <f t="shared" si="9"/>
        <v/>
      </c>
      <c r="GA28" s="902" t="str">
        <f t="shared" si="10"/>
        <v/>
      </c>
      <c r="GB28" s="902" t="str">
        <f t="shared" si="11"/>
        <v/>
      </c>
      <c r="GC28" s="902" t="str">
        <f t="shared" si="87"/>
        <v/>
      </c>
      <c r="GD28" s="903" t="str">
        <f t="shared" si="88"/>
        <v/>
      </c>
      <c r="GE28" s="904">
        <f t="shared" si="89"/>
        <v>0.0</v>
      </c>
      <c r="GF28" s="902">
        <f t="shared" si="90"/>
        <v>0.0</v>
      </c>
      <c r="GG28" s="902">
        <f t="shared" si="91"/>
        <v>0.0</v>
      </c>
      <c r="GH28" s="902">
        <f t="shared" si="92"/>
        <v>0.0</v>
      </c>
      <c r="GI28" s="903"/>
      <c r="GJ28" s="124"/>
      <c r="GK28" s="124"/>
      <c r="GL28" s="113">
        <f t="shared" si="12"/>
        <v>0.0</v>
      </c>
      <c r="GM28" s="113" t="s">
        <v>159</v>
      </c>
      <c r="GN28" s="113">
        <f t="shared" si="13"/>
        <v>200.0</v>
      </c>
      <c r="GO28" s="113" t="str">
        <f t="shared" si="93"/>
        <v>0/200</v>
      </c>
      <c r="GP28" s="113">
        <f t="shared" si="94"/>
        <v>0.0</v>
      </c>
      <c r="GQ28" s="113" t="s">
        <v>159</v>
      </c>
      <c r="GR28" s="113">
        <f t="shared" si="95"/>
        <v>200.0</v>
      </c>
      <c r="GS28" s="113" t="str">
        <f t="shared" si="96"/>
        <v>0/200</v>
      </c>
      <c r="GT28" s="113">
        <f t="shared" si="97"/>
        <v>0.0</v>
      </c>
      <c r="GU28" s="113" t="s">
        <v>159</v>
      </c>
      <c r="GV28" s="113">
        <f t="shared" si="98"/>
        <v>200.0</v>
      </c>
      <c r="GW28" s="113" t="str">
        <f t="shared" si="99"/>
        <v>0/200</v>
      </c>
      <c r="GX28" s="113">
        <f t="shared" si="100"/>
        <v>0.0</v>
      </c>
      <c r="GY28" s="113" t="s">
        <v>159</v>
      </c>
      <c r="GZ28" s="113">
        <f t="shared" si="101"/>
        <v>100.0</v>
      </c>
      <c r="HA28" s="113" t="str">
        <f t="shared" si="102"/>
        <v>0/100</v>
      </c>
      <c r="HJ28" s="113">
        <f t="shared" si="133"/>
        <v>0.0</v>
      </c>
      <c r="HK28" s="113">
        <f t="shared" si="134"/>
        <v>0.0</v>
      </c>
      <c r="HL28" s="925">
        <f t="shared" si="105"/>
        <v>0.0</v>
      </c>
      <c r="HM28" s="925">
        <f t="shared" si="106"/>
        <v>0.0</v>
      </c>
      <c r="HN28" s="925">
        <f t="shared" si="107"/>
        <v>0.0</v>
      </c>
      <c r="HO28" s="925">
        <f t="shared" si="108"/>
        <v>0.0</v>
      </c>
      <c r="HP28" s="925">
        <f t="shared" si="109"/>
        <v>0.0</v>
      </c>
      <c r="HQ28" s="113">
        <f t="shared" si="135"/>
        <v>0.0</v>
      </c>
    </row>
    <row r="29" spans="8:8" ht="38.25" customHeight="1">
      <c r="A29" s="23">
        <f t="shared" si="14"/>
        <v>0.0</v>
      </c>
      <c r="B29" s="756">
        <v>21.0</v>
      </c>
      <c r="C29" s="757">
        <v>21.0</v>
      </c>
      <c r="D29" s="710">
        <f t="shared" si="15"/>
        <v>0.0</v>
      </c>
      <c r="E29" s="906"/>
      <c r="F29" s="759"/>
      <c r="G29" s="758"/>
      <c r="H29" s="906"/>
      <c r="I29" s="906"/>
      <c r="J29" s="906"/>
      <c r="K29" s="907"/>
      <c r="L29" s="761">
        <v>0.0</v>
      </c>
      <c r="M29" s="762">
        <v>0.0</v>
      </c>
      <c r="N29" s="763">
        <v>0.0</v>
      </c>
      <c r="O29" s="764">
        <f t="shared" si="16"/>
        <v>0.0</v>
      </c>
      <c r="P29" s="765">
        <v>0.0</v>
      </c>
      <c r="Q29" s="766">
        <f t="shared" si="17"/>
        <v>0.0</v>
      </c>
      <c r="R29" s="767">
        <v>0.0</v>
      </c>
      <c r="S29" s="768">
        <v>0.0</v>
      </c>
      <c r="T29" s="769">
        <f t="shared" si="126"/>
        <v>0.0</v>
      </c>
      <c r="U29" s="770">
        <f t="shared" si="18"/>
        <v>0.0</v>
      </c>
      <c r="V29" s="771">
        <f t="shared" si="19"/>
        <v>0.0</v>
      </c>
      <c r="W29" s="625" t="str">
        <f t="shared" si="130"/>
        <v/>
      </c>
      <c r="X29" s="625" t="str">
        <f t="shared" si="20"/>
        <v/>
      </c>
      <c r="Y29" s="772" t="str">
        <f t="shared" si="131"/>
        <v/>
      </c>
      <c r="Z29" s="773">
        <v>0.0</v>
      </c>
      <c r="AA29" s="774">
        <v>0.0</v>
      </c>
      <c r="AB29" s="775">
        <v>0.0</v>
      </c>
      <c r="AC29" s="776">
        <f t="shared" si="21"/>
        <v>0.0</v>
      </c>
      <c r="AD29" s="777">
        <v>0.0</v>
      </c>
      <c r="AE29" s="778">
        <f t="shared" si="22"/>
        <v>0.0</v>
      </c>
      <c r="AF29" s="779">
        <v>0.0</v>
      </c>
      <c r="AG29" s="780">
        <v>0.0</v>
      </c>
      <c r="AH29" s="781">
        <f t="shared" si="127"/>
        <v>0.0</v>
      </c>
      <c r="AI29" s="782">
        <f t="shared" si="23"/>
        <v>0.0</v>
      </c>
      <c r="AJ29" s="783">
        <f t="shared" si="24"/>
        <v>0.0</v>
      </c>
      <c r="AK29" s="637" t="str">
        <f t="shared" si="111"/>
        <v/>
      </c>
      <c r="AL29" s="637" t="str">
        <f t="shared" si="25"/>
        <v/>
      </c>
      <c r="AM29" s="784" t="str">
        <f t="shared" si="112"/>
        <v/>
      </c>
      <c r="AN29" s="785"/>
      <c r="AO29" s="786">
        <v>0.0</v>
      </c>
      <c r="AP29" s="787">
        <v>0.0</v>
      </c>
      <c r="AQ29" s="787">
        <v>0.0</v>
      </c>
      <c r="AR29" s="908">
        <f t="shared" si="26"/>
        <v>0.0</v>
      </c>
      <c r="AS29" s="788">
        <v>0.0</v>
      </c>
      <c r="AT29" s="789">
        <v>0.0</v>
      </c>
      <c r="AU29" s="790">
        <f t="shared" si="27"/>
        <v>0.0</v>
      </c>
      <c r="AV29" s="909">
        <f t="shared" si="28"/>
        <v>0.0</v>
      </c>
      <c r="AW29" s="792">
        <v>0.0</v>
      </c>
      <c r="AX29" s="793">
        <v>0.0</v>
      </c>
      <c r="AY29" s="794">
        <f t="shared" si="29"/>
        <v>0.0</v>
      </c>
      <c r="AZ29" s="795">
        <f t="shared" si="113"/>
        <v>0.0</v>
      </c>
      <c r="BA29" s="796">
        <f t="shared" si="30"/>
        <v>0.0</v>
      </c>
      <c r="BB29" s="650" t="str">
        <f t="shared" si="114"/>
        <v/>
      </c>
      <c r="BC29" s="650" t="str">
        <f t="shared" si="31"/>
        <v/>
      </c>
      <c r="BD29" s="797" t="str">
        <f t="shared" si="115"/>
        <v/>
      </c>
      <c r="BE29" s="785"/>
      <c r="BF29" s="798">
        <v>0.0</v>
      </c>
      <c r="BG29" s="799">
        <v>0.0</v>
      </c>
      <c r="BH29" s="800">
        <v>0.0</v>
      </c>
      <c r="BI29" s="910">
        <f t="shared" si="32"/>
        <v>0.0</v>
      </c>
      <c r="BJ29" s="801">
        <v>0.0</v>
      </c>
      <c r="BK29" s="802">
        <v>0.0</v>
      </c>
      <c r="BL29" s="803">
        <f t="shared" si="33"/>
        <v>0.0</v>
      </c>
      <c r="BM29" s="911">
        <f t="shared" si="34"/>
        <v>0.0</v>
      </c>
      <c r="BN29" s="805">
        <v>0.0</v>
      </c>
      <c r="BO29" s="806">
        <v>0.0</v>
      </c>
      <c r="BP29" s="807">
        <f t="shared" si="35"/>
        <v>0.0</v>
      </c>
      <c r="BQ29" s="808">
        <f t="shared" si="116"/>
        <v>0.0</v>
      </c>
      <c r="BR29" s="662">
        <f t="shared" si="36"/>
        <v>0.0</v>
      </c>
      <c r="BS29" s="662" t="str">
        <f t="shared" si="117"/>
        <v/>
      </c>
      <c r="BT29" s="662" t="str">
        <f t="shared" si="37"/>
        <v/>
      </c>
      <c r="BU29" s="809" t="str">
        <f t="shared" si="118"/>
        <v/>
      </c>
      <c r="BV29" s="785"/>
      <c r="BW29" s="810">
        <v>0.0</v>
      </c>
      <c r="BX29" s="811">
        <v>0.0</v>
      </c>
      <c r="BY29" s="812">
        <v>0.0</v>
      </c>
      <c r="BZ29" s="912">
        <f t="shared" si="38"/>
        <v>0.0</v>
      </c>
      <c r="CA29" s="813">
        <v>0.0</v>
      </c>
      <c r="CB29" s="814">
        <v>0.0</v>
      </c>
      <c r="CC29" s="815">
        <f t="shared" si="39"/>
        <v>0.0</v>
      </c>
      <c r="CD29" s="913">
        <f t="shared" si="40"/>
        <v>0.0</v>
      </c>
      <c r="CE29" s="817">
        <v>0.0</v>
      </c>
      <c r="CF29" s="818">
        <v>0.0</v>
      </c>
      <c r="CG29" s="819">
        <f t="shared" si="41"/>
        <v>0.0</v>
      </c>
      <c r="CH29" s="820">
        <f t="shared" si="119"/>
        <v>0.0</v>
      </c>
      <c r="CI29" s="821">
        <f t="shared" si="42"/>
        <v>0.0</v>
      </c>
      <c r="CJ29" s="674" t="str">
        <f t="shared" si="43"/>
        <v/>
      </c>
      <c r="CK29" s="674" t="str">
        <f t="shared" si="44"/>
        <v/>
      </c>
      <c r="CL29" s="822" t="str">
        <f t="shared" si="120"/>
        <v/>
      </c>
      <c r="CM29" s="785"/>
      <c r="CN29" s="823">
        <v>0.0</v>
      </c>
      <c r="CO29" s="824">
        <v>0.0</v>
      </c>
      <c r="CP29" s="825">
        <v>0.0</v>
      </c>
      <c r="CQ29" s="914">
        <f t="shared" si="45"/>
        <v>0.0</v>
      </c>
      <c r="CR29" s="826">
        <v>0.0</v>
      </c>
      <c r="CS29" s="827">
        <v>0.0</v>
      </c>
      <c r="CT29" s="828">
        <f t="shared" si="46"/>
        <v>0.0</v>
      </c>
      <c r="CU29" s="915">
        <f t="shared" si="47"/>
        <v>0.0</v>
      </c>
      <c r="CV29" s="830">
        <v>0.0</v>
      </c>
      <c r="CW29" s="831">
        <v>0.0</v>
      </c>
      <c r="CX29" s="832">
        <f t="shared" si="48"/>
        <v>0.0</v>
      </c>
      <c r="CY29" s="833">
        <f t="shared" si="121"/>
        <v>0.0</v>
      </c>
      <c r="CZ29" s="686">
        <f t="shared" si="49"/>
        <v>0.0</v>
      </c>
      <c r="DA29" s="686" t="str">
        <f t="shared" si="50"/>
        <v/>
      </c>
      <c r="DB29" s="686" t="str">
        <f t="shared" si="51"/>
        <v/>
      </c>
      <c r="DC29" s="834" t="str">
        <f t="shared" si="52"/>
        <v/>
      </c>
      <c r="DD29" s="785"/>
      <c r="DE29" s="835">
        <v>0.0</v>
      </c>
      <c r="DF29" s="836">
        <v>0.0</v>
      </c>
      <c r="DG29" s="837">
        <v>0.0</v>
      </c>
      <c r="DH29" s="916">
        <f t="shared" si="53"/>
        <v>0.0</v>
      </c>
      <c r="DI29" s="838">
        <v>0.0</v>
      </c>
      <c r="DJ29" s="839">
        <v>0.0</v>
      </c>
      <c r="DK29" s="840">
        <f t="shared" si="54"/>
        <v>0.0</v>
      </c>
      <c r="DL29" s="917">
        <f t="shared" si="55"/>
        <v>0.0</v>
      </c>
      <c r="DM29" s="842">
        <v>0.0</v>
      </c>
      <c r="DN29" s="843">
        <v>0.0</v>
      </c>
      <c r="DO29" s="844">
        <f t="shared" si="56"/>
        <v>0.0</v>
      </c>
      <c r="DP29" s="845">
        <f t="shared" si="122"/>
        <v>0.0</v>
      </c>
      <c r="DQ29" s="698">
        <f t="shared" si="57"/>
        <v>0.0</v>
      </c>
      <c r="DR29" s="698" t="str">
        <f t="shared" si="58"/>
        <v/>
      </c>
      <c r="DS29" s="698" t="str">
        <f t="shared" si="59"/>
        <v/>
      </c>
      <c r="DT29" s="846" t="str">
        <f t="shared" si="60"/>
        <v/>
      </c>
      <c r="DU29" s="847">
        <v>0.0</v>
      </c>
      <c r="DV29" s="848">
        <v>0.0</v>
      </c>
      <c r="DW29" s="849">
        <v>0.0</v>
      </c>
      <c r="DX29" s="918">
        <f t="shared" si="61"/>
        <v>0.0</v>
      </c>
      <c r="DY29" s="850">
        <v>0.0</v>
      </c>
      <c r="DZ29" s="851">
        <v>0.0</v>
      </c>
      <c r="EA29" s="852">
        <f t="shared" si="62"/>
        <v>0.0</v>
      </c>
      <c r="EB29" s="919">
        <f t="shared" si="63"/>
        <v>0.0</v>
      </c>
      <c r="EC29" s="854">
        <v>0.0</v>
      </c>
      <c r="ED29" s="855">
        <v>0.0</v>
      </c>
      <c r="EE29" s="856">
        <f t="shared" si="64"/>
        <v>0.0</v>
      </c>
      <c r="EF29" s="857">
        <f t="shared" si="123"/>
        <v>0.0</v>
      </c>
      <c r="EG29" s="858">
        <f t="shared" si="65"/>
        <v>0.0</v>
      </c>
      <c r="EH29" s="859" t="str">
        <f t="shared" si="66"/>
        <v/>
      </c>
      <c r="EI29" s="860">
        <v>0.0</v>
      </c>
      <c r="EJ29" s="861">
        <v>0.0</v>
      </c>
      <c r="EK29" s="862">
        <v>0.0</v>
      </c>
      <c r="EL29" s="863">
        <f t="shared" si="67"/>
        <v>0.0</v>
      </c>
      <c r="EM29" s="864">
        <v>0.0</v>
      </c>
      <c r="EN29" s="865">
        <f t="shared" si="68"/>
        <v>0.0</v>
      </c>
      <c r="EO29" s="866">
        <v>0.0</v>
      </c>
      <c r="EP29" s="867">
        <v>0.0</v>
      </c>
      <c r="EQ29" s="868">
        <f t="shared" si="128"/>
        <v>0.0</v>
      </c>
      <c r="ER29" s="869">
        <f t="shared" si="69"/>
        <v>0.0</v>
      </c>
      <c r="ES29" s="870">
        <f t="shared" si="70"/>
        <v>0.0</v>
      </c>
      <c r="ET29" s="871" t="str">
        <f t="shared" si="71"/>
        <v/>
      </c>
      <c r="EU29" s="872">
        <v>0.0</v>
      </c>
      <c r="EV29" s="873">
        <v>0.0</v>
      </c>
      <c r="EW29" s="874">
        <f t="shared" si="132"/>
        <v>0.0</v>
      </c>
      <c r="EX29" s="875">
        <f t="shared" si="72"/>
        <v>0.0</v>
      </c>
      <c r="EY29" s="876">
        <v>0.0</v>
      </c>
      <c r="EZ29" s="877">
        <f t="shared" si="73"/>
        <v>0.0</v>
      </c>
      <c r="FA29" s="878">
        <v>0.0</v>
      </c>
      <c r="FB29" s="879">
        <v>0.0</v>
      </c>
      <c r="FC29" s="880">
        <f t="shared" si="129"/>
        <v>0.0</v>
      </c>
      <c r="FD29" s="881">
        <f t="shared" si="74"/>
        <v>0.0</v>
      </c>
      <c r="FE29" s="882">
        <f t="shared" si="75"/>
        <v>0.0</v>
      </c>
      <c r="FF29" s="883" t="str">
        <f t="shared" si="76"/>
        <v/>
      </c>
      <c r="FG29" s="920">
        <v>0.0</v>
      </c>
      <c r="FH29" s="921">
        <v>0.0</v>
      </c>
      <c r="FI29" s="921">
        <v>0.0</v>
      </c>
      <c r="FJ29" s="887">
        <f t="shared" si="125"/>
        <v>0.0</v>
      </c>
      <c r="FK29" s="888">
        <f t="shared" si="77"/>
        <v>0.0</v>
      </c>
      <c r="FL29" s="889" t="str">
        <f t="shared" si="78"/>
        <v/>
      </c>
      <c r="FM29" s="922"/>
      <c r="FN29" s="923"/>
      <c r="FO29" s="924" t="str">
        <f t="shared" si="124"/>
        <v/>
      </c>
      <c r="FP29" s="893">
        <f t="shared" si="79"/>
        <v>0.0</v>
      </c>
      <c r="FQ29" s="894">
        <f t="shared" si="80"/>
        <v>0.0</v>
      </c>
      <c r="FR29" s="895">
        <f t="shared" si="81"/>
        <v>0.0</v>
      </c>
      <c r="FS29" s="896" t="str">
        <f t="shared" si="82"/>
        <v/>
      </c>
      <c r="FT29" s="897" t="str">
        <f t="shared" si="83"/>
        <v/>
      </c>
      <c r="FU29" s="898" t="str">
        <f t="shared" si="84"/>
        <v/>
      </c>
      <c r="FV29" s="899" t="str">
        <f t="shared" si="85"/>
        <v/>
      </c>
      <c r="FW29" s="900">
        <f t="shared" si="86"/>
        <v>0.0</v>
      </c>
      <c r="FX29" s="901" t="str">
        <f t="shared" si="7"/>
        <v/>
      </c>
      <c r="FY29" s="902" t="str">
        <f t="shared" si="8"/>
        <v/>
      </c>
      <c r="FZ29" s="902" t="str">
        <f t="shared" si="9"/>
        <v/>
      </c>
      <c r="GA29" s="902" t="str">
        <f t="shared" si="10"/>
        <v/>
      </c>
      <c r="GB29" s="902" t="str">
        <f t="shared" si="11"/>
        <v/>
      </c>
      <c r="GC29" s="902" t="str">
        <f t="shared" si="87"/>
        <v/>
      </c>
      <c r="GD29" s="903" t="str">
        <f t="shared" si="88"/>
        <v/>
      </c>
      <c r="GE29" s="904">
        <f t="shared" si="89"/>
        <v>0.0</v>
      </c>
      <c r="GF29" s="902">
        <f t="shared" si="90"/>
        <v>0.0</v>
      </c>
      <c r="GG29" s="902">
        <f t="shared" si="91"/>
        <v>0.0</v>
      </c>
      <c r="GH29" s="902">
        <f t="shared" si="92"/>
        <v>0.0</v>
      </c>
      <c r="GI29" s="903"/>
      <c r="GJ29" s="124"/>
      <c r="GK29" s="124"/>
      <c r="GL29" s="113">
        <f t="shared" si="12"/>
        <v>0.0</v>
      </c>
      <c r="GM29" s="113" t="s">
        <v>159</v>
      </c>
      <c r="GN29" s="113">
        <f t="shared" si="13"/>
        <v>200.0</v>
      </c>
      <c r="GO29" s="113" t="str">
        <f t="shared" si="93"/>
        <v>0/200</v>
      </c>
      <c r="GP29" s="113">
        <f t="shared" si="94"/>
        <v>0.0</v>
      </c>
      <c r="GQ29" s="113" t="s">
        <v>159</v>
      </c>
      <c r="GR29" s="113">
        <f t="shared" si="95"/>
        <v>200.0</v>
      </c>
      <c r="GS29" s="113" t="str">
        <f t="shared" si="96"/>
        <v>0/200</v>
      </c>
      <c r="GT29" s="113">
        <f t="shared" si="97"/>
        <v>0.0</v>
      </c>
      <c r="GU29" s="113" t="s">
        <v>159</v>
      </c>
      <c r="GV29" s="113">
        <f t="shared" si="98"/>
        <v>200.0</v>
      </c>
      <c r="GW29" s="113" t="str">
        <f t="shared" si="99"/>
        <v>0/200</v>
      </c>
      <c r="GX29" s="113">
        <f t="shared" si="100"/>
        <v>0.0</v>
      </c>
      <c r="GY29" s="113" t="s">
        <v>159</v>
      </c>
      <c r="GZ29" s="113">
        <f t="shared" si="101"/>
        <v>100.0</v>
      </c>
      <c r="HA29" s="113" t="str">
        <f t="shared" si="102"/>
        <v>0/100</v>
      </c>
      <c r="HJ29" s="113">
        <f t="shared" si="133"/>
        <v>0.0</v>
      </c>
      <c r="HK29" s="113">
        <f t="shared" si="134"/>
        <v>0.0</v>
      </c>
      <c r="HL29" s="925">
        <f t="shared" si="105"/>
        <v>0.0</v>
      </c>
      <c r="HM29" s="925">
        <f t="shared" si="106"/>
        <v>0.0</v>
      </c>
      <c r="HN29" s="925">
        <f t="shared" si="107"/>
        <v>0.0</v>
      </c>
      <c r="HO29" s="925">
        <f t="shared" si="108"/>
        <v>0.0</v>
      </c>
      <c r="HP29" s="925">
        <f t="shared" si="109"/>
        <v>0.0</v>
      </c>
      <c r="HQ29" s="113">
        <f t="shared" si="135"/>
        <v>0.0</v>
      </c>
    </row>
    <row r="30" spans="8:8" ht="38.25" customHeight="1">
      <c r="A30" s="23">
        <f t="shared" si="14"/>
        <v>0.0</v>
      </c>
      <c r="B30" s="756">
        <v>22.0</v>
      </c>
      <c r="C30" s="905">
        <v>22.0</v>
      </c>
      <c r="D30" s="710">
        <f t="shared" si="15"/>
        <v>0.0</v>
      </c>
      <c r="E30" s="906"/>
      <c r="F30" s="759"/>
      <c r="G30" s="906"/>
      <c r="H30" s="906"/>
      <c r="I30" s="906"/>
      <c r="J30" s="906"/>
      <c r="K30" s="907"/>
      <c r="L30" s="761">
        <v>0.0</v>
      </c>
      <c r="M30" s="762">
        <v>0.0</v>
      </c>
      <c r="N30" s="763">
        <v>0.0</v>
      </c>
      <c r="O30" s="764">
        <f t="shared" si="16"/>
        <v>0.0</v>
      </c>
      <c r="P30" s="765">
        <v>0.0</v>
      </c>
      <c r="Q30" s="766">
        <f t="shared" si="17"/>
        <v>0.0</v>
      </c>
      <c r="R30" s="767">
        <v>0.0</v>
      </c>
      <c r="S30" s="768">
        <v>0.0</v>
      </c>
      <c r="T30" s="769">
        <f t="shared" si="126"/>
        <v>0.0</v>
      </c>
      <c r="U30" s="770">
        <f t="shared" si="18"/>
        <v>0.0</v>
      </c>
      <c r="V30" s="771">
        <f t="shared" si="19"/>
        <v>0.0</v>
      </c>
      <c r="W30" s="625" t="str">
        <f t="shared" si="136" ref="W30:W65">IF(R30="AB","AB",IF(AND(OR(L30="ab",L30="ml"),OR(M30="ab",M30="ml"),OR(O30="ab",O30="ml")),"AB",IF(AND(OR(L30="ab",L30="ml"),OR(O30="ab",O30="ml")),"AB","")))</f>
        <v/>
      </c>
      <c r="X30" s="625" t="str">
        <f t="shared" si="20"/>
        <v/>
      </c>
      <c r="Y30" s="772" t="str">
        <f t="shared" si="137" ref="Y30:Y65">IF(OR(X30="",X30=0,X30="S",X30="F",X30="AB"),X30,IF(V30&gt;=75,"D",IF(V30&gt;=60,"I",IF(V30&gt;=48,"II",IF(V30&gt;=36,"III",X30)))))</f>
        <v/>
      </c>
      <c r="Z30" s="773">
        <v>0.0</v>
      </c>
      <c r="AA30" s="774">
        <v>0.0</v>
      </c>
      <c r="AB30" s="775">
        <v>0.0</v>
      </c>
      <c r="AC30" s="776">
        <f t="shared" si="21"/>
        <v>0.0</v>
      </c>
      <c r="AD30" s="777">
        <v>0.0</v>
      </c>
      <c r="AE30" s="778">
        <f t="shared" si="22"/>
        <v>0.0</v>
      </c>
      <c r="AF30" s="779">
        <v>0.0</v>
      </c>
      <c r="AG30" s="780">
        <v>0.0</v>
      </c>
      <c r="AH30" s="781">
        <f t="shared" si="127"/>
        <v>0.0</v>
      </c>
      <c r="AI30" s="782">
        <f t="shared" si="23"/>
        <v>0.0</v>
      </c>
      <c r="AJ30" s="783">
        <f t="shared" si="24"/>
        <v>0.0</v>
      </c>
      <c r="AK30" s="637" t="str">
        <f t="shared" si="111"/>
        <v/>
      </c>
      <c r="AL30" s="637" t="str">
        <f t="shared" si="25"/>
        <v/>
      </c>
      <c r="AM30" s="784" t="str">
        <f t="shared" si="112"/>
        <v/>
      </c>
      <c r="AN30" s="785"/>
      <c r="AO30" s="786">
        <v>0.0</v>
      </c>
      <c r="AP30" s="787">
        <v>0.0</v>
      </c>
      <c r="AQ30" s="787">
        <v>0.0</v>
      </c>
      <c r="AR30" s="908">
        <f t="shared" si="26"/>
        <v>0.0</v>
      </c>
      <c r="AS30" s="788">
        <v>0.0</v>
      </c>
      <c r="AT30" s="789">
        <v>0.0</v>
      </c>
      <c r="AU30" s="790">
        <f t="shared" si="27"/>
        <v>0.0</v>
      </c>
      <c r="AV30" s="909">
        <f t="shared" si="28"/>
        <v>0.0</v>
      </c>
      <c r="AW30" s="792">
        <v>0.0</v>
      </c>
      <c r="AX30" s="793">
        <v>0.0</v>
      </c>
      <c r="AY30" s="794">
        <f t="shared" si="29"/>
        <v>0.0</v>
      </c>
      <c r="AZ30" s="795">
        <f t="shared" si="113"/>
        <v>0.0</v>
      </c>
      <c r="BA30" s="796">
        <f t="shared" si="30"/>
        <v>0.0</v>
      </c>
      <c r="BB30" s="650" t="str">
        <f t="shared" si="114"/>
        <v/>
      </c>
      <c r="BC30" s="650" t="str">
        <f t="shared" si="31"/>
        <v/>
      </c>
      <c r="BD30" s="797" t="str">
        <f t="shared" si="115"/>
        <v/>
      </c>
      <c r="BE30" s="785"/>
      <c r="BF30" s="798">
        <v>0.0</v>
      </c>
      <c r="BG30" s="799">
        <v>0.0</v>
      </c>
      <c r="BH30" s="800">
        <v>0.0</v>
      </c>
      <c r="BI30" s="910">
        <f t="shared" si="32"/>
        <v>0.0</v>
      </c>
      <c r="BJ30" s="801">
        <v>0.0</v>
      </c>
      <c r="BK30" s="802">
        <v>0.0</v>
      </c>
      <c r="BL30" s="803">
        <f t="shared" si="33"/>
        <v>0.0</v>
      </c>
      <c r="BM30" s="911">
        <f t="shared" si="34"/>
        <v>0.0</v>
      </c>
      <c r="BN30" s="805">
        <v>0.0</v>
      </c>
      <c r="BO30" s="806">
        <v>0.0</v>
      </c>
      <c r="BP30" s="807">
        <f t="shared" si="35"/>
        <v>0.0</v>
      </c>
      <c r="BQ30" s="808">
        <f t="shared" si="116"/>
        <v>0.0</v>
      </c>
      <c r="BR30" s="662">
        <f t="shared" si="36"/>
        <v>0.0</v>
      </c>
      <c r="BS30" s="662" t="str">
        <f t="shared" si="117"/>
        <v/>
      </c>
      <c r="BT30" s="662" t="str">
        <f t="shared" si="37"/>
        <v/>
      </c>
      <c r="BU30" s="809" t="str">
        <f t="shared" si="118"/>
        <v/>
      </c>
      <c r="BV30" s="785"/>
      <c r="BW30" s="810">
        <v>0.0</v>
      </c>
      <c r="BX30" s="811">
        <v>0.0</v>
      </c>
      <c r="BY30" s="812">
        <v>0.0</v>
      </c>
      <c r="BZ30" s="912">
        <f t="shared" si="38"/>
        <v>0.0</v>
      </c>
      <c r="CA30" s="813">
        <v>0.0</v>
      </c>
      <c r="CB30" s="814">
        <v>0.0</v>
      </c>
      <c r="CC30" s="815">
        <f t="shared" si="39"/>
        <v>0.0</v>
      </c>
      <c r="CD30" s="913">
        <f t="shared" si="40"/>
        <v>0.0</v>
      </c>
      <c r="CE30" s="817">
        <v>0.0</v>
      </c>
      <c r="CF30" s="818">
        <v>0.0</v>
      </c>
      <c r="CG30" s="819">
        <f t="shared" si="41"/>
        <v>0.0</v>
      </c>
      <c r="CH30" s="820">
        <f t="shared" si="119"/>
        <v>0.0</v>
      </c>
      <c r="CI30" s="821">
        <f t="shared" si="42"/>
        <v>0.0</v>
      </c>
      <c r="CJ30" s="674" t="str">
        <f t="shared" si="43"/>
        <v/>
      </c>
      <c r="CK30" s="674" t="str">
        <f t="shared" si="44"/>
        <v/>
      </c>
      <c r="CL30" s="822" t="str">
        <f t="shared" si="120"/>
        <v/>
      </c>
      <c r="CM30" s="785"/>
      <c r="CN30" s="823">
        <v>0.0</v>
      </c>
      <c r="CO30" s="824">
        <v>0.0</v>
      </c>
      <c r="CP30" s="825">
        <v>0.0</v>
      </c>
      <c r="CQ30" s="914">
        <f t="shared" si="45"/>
        <v>0.0</v>
      </c>
      <c r="CR30" s="826">
        <v>0.0</v>
      </c>
      <c r="CS30" s="827">
        <v>0.0</v>
      </c>
      <c r="CT30" s="828">
        <f t="shared" si="46"/>
        <v>0.0</v>
      </c>
      <c r="CU30" s="915">
        <f t="shared" si="47"/>
        <v>0.0</v>
      </c>
      <c r="CV30" s="830">
        <v>0.0</v>
      </c>
      <c r="CW30" s="831">
        <v>0.0</v>
      </c>
      <c r="CX30" s="832">
        <f t="shared" si="48"/>
        <v>0.0</v>
      </c>
      <c r="CY30" s="833">
        <f t="shared" si="121"/>
        <v>0.0</v>
      </c>
      <c r="CZ30" s="686">
        <f t="shared" si="49"/>
        <v>0.0</v>
      </c>
      <c r="DA30" s="686" t="str">
        <f t="shared" si="50"/>
        <v/>
      </c>
      <c r="DB30" s="686" t="str">
        <f t="shared" si="51"/>
        <v/>
      </c>
      <c r="DC30" s="834" t="str">
        <f t="shared" si="52"/>
        <v/>
      </c>
      <c r="DD30" s="785"/>
      <c r="DE30" s="835">
        <v>0.0</v>
      </c>
      <c r="DF30" s="836">
        <v>0.0</v>
      </c>
      <c r="DG30" s="837">
        <v>0.0</v>
      </c>
      <c r="DH30" s="916">
        <f t="shared" si="53"/>
        <v>0.0</v>
      </c>
      <c r="DI30" s="838">
        <v>0.0</v>
      </c>
      <c r="DJ30" s="839">
        <v>0.0</v>
      </c>
      <c r="DK30" s="840">
        <f t="shared" si="54"/>
        <v>0.0</v>
      </c>
      <c r="DL30" s="917">
        <f t="shared" si="55"/>
        <v>0.0</v>
      </c>
      <c r="DM30" s="842">
        <v>0.0</v>
      </c>
      <c r="DN30" s="843">
        <v>0.0</v>
      </c>
      <c r="DO30" s="844">
        <f t="shared" si="56"/>
        <v>0.0</v>
      </c>
      <c r="DP30" s="845">
        <f t="shared" si="122"/>
        <v>0.0</v>
      </c>
      <c r="DQ30" s="698">
        <f t="shared" si="57"/>
        <v>0.0</v>
      </c>
      <c r="DR30" s="698" t="str">
        <f t="shared" si="58"/>
        <v/>
      </c>
      <c r="DS30" s="698" t="str">
        <f t="shared" si="59"/>
        <v/>
      </c>
      <c r="DT30" s="846" t="str">
        <f t="shared" si="60"/>
        <v/>
      </c>
      <c r="DU30" s="847">
        <v>0.0</v>
      </c>
      <c r="DV30" s="848">
        <v>0.0</v>
      </c>
      <c r="DW30" s="849">
        <v>0.0</v>
      </c>
      <c r="DX30" s="918">
        <f t="shared" si="61"/>
        <v>0.0</v>
      </c>
      <c r="DY30" s="850">
        <v>0.0</v>
      </c>
      <c r="DZ30" s="851">
        <v>0.0</v>
      </c>
      <c r="EA30" s="852">
        <f t="shared" si="62"/>
        <v>0.0</v>
      </c>
      <c r="EB30" s="919">
        <f t="shared" si="63"/>
        <v>0.0</v>
      </c>
      <c r="EC30" s="854">
        <v>0.0</v>
      </c>
      <c r="ED30" s="855">
        <v>0.0</v>
      </c>
      <c r="EE30" s="856">
        <f t="shared" si="64"/>
        <v>0.0</v>
      </c>
      <c r="EF30" s="857">
        <f t="shared" si="123"/>
        <v>0.0</v>
      </c>
      <c r="EG30" s="858">
        <f t="shared" si="65"/>
        <v>0.0</v>
      </c>
      <c r="EH30" s="859" t="str">
        <f t="shared" si="66"/>
        <v/>
      </c>
      <c r="EI30" s="860">
        <v>0.0</v>
      </c>
      <c r="EJ30" s="861">
        <v>0.0</v>
      </c>
      <c r="EK30" s="862">
        <v>0.0</v>
      </c>
      <c r="EL30" s="863">
        <f t="shared" si="67"/>
        <v>0.0</v>
      </c>
      <c r="EM30" s="864">
        <v>0.0</v>
      </c>
      <c r="EN30" s="865">
        <f t="shared" si="68"/>
        <v>0.0</v>
      </c>
      <c r="EO30" s="866">
        <v>0.0</v>
      </c>
      <c r="EP30" s="867">
        <v>0.0</v>
      </c>
      <c r="EQ30" s="868">
        <f t="shared" si="128"/>
        <v>0.0</v>
      </c>
      <c r="ER30" s="869">
        <f t="shared" si="69"/>
        <v>0.0</v>
      </c>
      <c r="ES30" s="870">
        <f t="shared" si="70"/>
        <v>0.0</v>
      </c>
      <c r="ET30" s="871" t="str">
        <f t="shared" si="71"/>
        <v/>
      </c>
      <c r="EU30" s="872">
        <v>0.0</v>
      </c>
      <c r="EV30" s="873">
        <v>0.0</v>
      </c>
      <c r="EW30" s="874">
        <f t="shared" si="138" ref="EW30:EW65">SUM(EU30:EV30)</f>
        <v>0.0</v>
      </c>
      <c r="EX30" s="875">
        <f t="shared" si="72"/>
        <v>0.0</v>
      </c>
      <c r="EY30" s="876">
        <v>0.0</v>
      </c>
      <c r="EZ30" s="877">
        <f t="shared" si="73"/>
        <v>0.0</v>
      </c>
      <c r="FA30" s="878">
        <v>0.0</v>
      </c>
      <c r="FB30" s="879">
        <v>0.0</v>
      </c>
      <c r="FC30" s="880">
        <f t="shared" si="129"/>
        <v>0.0</v>
      </c>
      <c r="FD30" s="881">
        <f t="shared" si="74"/>
        <v>0.0</v>
      </c>
      <c r="FE30" s="882">
        <f t="shared" si="75"/>
        <v>0.0</v>
      </c>
      <c r="FF30" s="883" t="str">
        <f t="shared" si="76"/>
        <v/>
      </c>
      <c r="FG30" s="920">
        <v>0.0</v>
      </c>
      <c r="FH30" s="921">
        <v>0.0</v>
      </c>
      <c r="FI30" s="921">
        <v>0.0</v>
      </c>
      <c r="FJ30" s="887">
        <f t="shared" si="125"/>
        <v>0.0</v>
      </c>
      <c r="FK30" s="888">
        <f t="shared" si="77"/>
        <v>0.0</v>
      </c>
      <c r="FL30" s="889" t="str">
        <f t="shared" si="78"/>
        <v/>
      </c>
      <c r="FM30" s="922"/>
      <c r="FN30" s="923"/>
      <c r="FO30" s="924" t="str">
        <f t="shared" si="124"/>
        <v/>
      </c>
      <c r="FP30" s="893">
        <f t="shared" si="79"/>
        <v>0.0</v>
      </c>
      <c r="FQ30" s="894">
        <f t="shared" si="80"/>
        <v>0.0</v>
      </c>
      <c r="FR30" s="895">
        <f t="shared" si="81"/>
        <v>0.0</v>
      </c>
      <c r="FS30" s="896" t="str">
        <f t="shared" si="82"/>
        <v/>
      </c>
      <c r="FT30" s="897" t="str">
        <f t="shared" si="83"/>
        <v/>
      </c>
      <c r="FU30" s="898" t="str">
        <f t="shared" si="84"/>
        <v/>
      </c>
      <c r="FV30" s="899" t="str">
        <f t="shared" si="85"/>
        <v/>
      </c>
      <c r="FW30" s="900">
        <f t="shared" si="86"/>
        <v>0.0</v>
      </c>
      <c r="FX30" s="901" t="str">
        <f t="shared" si="7"/>
        <v/>
      </c>
      <c r="FY30" s="902" t="str">
        <f t="shared" si="8"/>
        <v/>
      </c>
      <c r="FZ30" s="902" t="str">
        <f t="shared" si="9"/>
        <v/>
      </c>
      <c r="GA30" s="902" t="str">
        <f t="shared" si="10"/>
        <v/>
      </c>
      <c r="GB30" s="902" t="str">
        <f t="shared" si="11"/>
        <v/>
      </c>
      <c r="GC30" s="902" t="str">
        <f t="shared" si="87"/>
        <v/>
      </c>
      <c r="GD30" s="903" t="str">
        <f t="shared" si="88"/>
        <v/>
      </c>
      <c r="GE30" s="904">
        <f t="shared" si="89"/>
        <v>0.0</v>
      </c>
      <c r="GF30" s="902">
        <f t="shared" si="90"/>
        <v>0.0</v>
      </c>
      <c r="GG30" s="902">
        <f t="shared" si="91"/>
        <v>0.0</v>
      </c>
      <c r="GH30" s="902">
        <f t="shared" si="92"/>
        <v>0.0</v>
      </c>
      <c r="GI30" s="903"/>
      <c r="GJ30" s="124"/>
      <c r="GK30" s="124"/>
      <c r="GL30" s="113">
        <f t="shared" si="12"/>
        <v>0.0</v>
      </c>
      <c r="GM30" s="113" t="s">
        <v>159</v>
      </c>
      <c r="GN30" s="113">
        <f t="shared" si="13"/>
        <v>200.0</v>
      </c>
      <c r="GO30" s="113" t="str">
        <f t="shared" si="93"/>
        <v>0/200</v>
      </c>
      <c r="GP30" s="113">
        <f t="shared" si="94"/>
        <v>0.0</v>
      </c>
      <c r="GQ30" s="113" t="s">
        <v>159</v>
      </c>
      <c r="GR30" s="113">
        <f t="shared" si="95"/>
        <v>200.0</v>
      </c>
      <c r="GS30" s="113" t="str">
        <f t="shared" si="96"/>
        <v>0/200</v>
      </c>
      <c r="GT30" s="113">
        <f t="shared" si="97"/>
        <v>0.0</v>
      </c>
      <c r="GU30" s="113" t="s">
        <v>159</v>
      </c>
      <c r="GV30" s="113">
        <f t="shared" si="98"/>
        <v>200.0</v>
      </c>
      <c r="GW30" s="113" t="str">
        <f t="shared" si="99"/>
        <v>0/200</v>
      </c>
      <c r="GX30" s="113">
        <f t="shared" si="100"/>
        <v>0.0</v>
      </c>
      <c r="GY30" s="113" t="s">
        <v>159</v>
      </c>
      <c r="GZ30" s="113">
        <f t="shared" si="101"/>
        <v>100.0</v>
      </c>
      <c r="HA30" s="113" t="str">
        <f t="shared" si="102"/>
        <v>0/100</v>
      </c>
      <c r="HJ30" s="113">
        <f t="shared" si="133"/>
        <v>0.0</v>
      </c>
      <c r="HK30" s="113">
        <f t="shared" si="134"/>
        <v>0.0</v>
      </c>
      <c r="HL30" s="925">
        <f t="shared" si="105"/>
        <v>0.0</v>
      </c>
      <c r="HM30" s="925">
        <f t="shared" si="106"/>
        <v>0.0</v>
      </c>
      <c r="HN30" s="925">
        <f t="shared" si="107"/>
        <v>0.0</v>
      </c>
      <c r="HO30" s="925">
        <f t="shared" si="108"/>
        <v>0.0</v>
      </c>
      <c r="HP30" s="925">
        <f t="shared" si="109"/>
        <v>0.0</v>
      </c>
      <c r="HQ30" s="113">
        <f t="shared" si="135"/>
        <v>0.0</v>
      </c>
    </row>
    <row r="31" spans="8:8" ht="38.25" customHeight="1">
      <c r="A31" s="23">
        <f t="shared" si="14"/>
        <v>0.0</v>
      </c>
      <c r="B31" s="756">
        <v>23.0</v>
      </c>
      <c r="C31" s="757">
        <v>23.0</v>
      </c>
      <c r="D31" s="710">
        <f t="shared" si="15"/>
        <v>0.0</v>
      </c>
      <c r="E31" s="906"/>
      <c r="F31" s="759"/>
      <c r="G31" s="758"/>
      <c r="H31" s="906"/>
      <c r="I31" s="906"/>
      <c r="J31" s="906"/>
      <c r="K31" s="907"/>
      <c r="L31" s="761">
        <v>0.0</v>
      </c>
      <c r="M31" s="762">
        <v>0.0</v>
      </c>
      <c r="N31" s="763">
        <v>0.0</v>
      </c>
      <c r="O31" s="764">
        <f t="shared" si="16"/>
        <v>0.0</v>
      </c>
      <c r="P31" s="765">
        <v>0.0</v>
      </c>
      <c r="Q31" s="766">
        <f t="shared" si="17"/>
        <v>0.0</v>
      </c>
      <c r="R31" s="767">
        <v>0.0</v>
      </c>
      <c r="S31" s="768">
        <v>0.0</v>
      </c>
      <c r="T31" s="769">
        <f t="shared" si="126"/>
        <v>0.0</v>
      </c>
      <c r="U31" s="770">
        <f t="shared" si="18"/>
        <v>0.0</v>
      </c>
      <c r="V31" s="771">
        <f t="shared" si="19"/>
        <v>0.0</v>
      </c>
      <c r="W31" s="625" t="str">
        <f t="shared" si="136"/>
        <v/>
      </c>
      <c r="X31" s="625" t="str">
        <f t="shared" si="20"/>
        <v/>
      </c>
      <c r="Y31" s="772" t="str">
        <f t="shared" si="137"/>
        <v/>
      </c>
      <c r="Z31" s="773">
        <v>0.0</v>
      </c>
      <c r="AA31" s="774">
        <v>0.0</v>
      </c>
      <c r="AB31" s="775">
        <v>0.0</v>
      </c>
      <c r="AC31" s="776">
        <f t="shared" si="21"/>
        <v>0.0</v>
      </c>
      <c r="AD31" s="777">
        <v>0.0</v>
      </c>
      <c r="AE31" s="778">
        <f t="shared" si="22"/>
        <v>0.0</v>
      </c>
      <c r="AF31" s="779">
        <v>0.0</v>
      </c>
      <c r="AG31" s="780">
        <v>0.0</v>
      </c>
      <c r="AH31" s="781">
        <f t="shared" si="127"/>
        <v>0.0</v>
      </c>
      <c r="AI31" s="782">
        <f t="shared" si="23"/>
        <v>0.0</v>
      </c>
      <c r="AJ31" s="783">
        <f t="shared" si="24"/>
        <v>0.0</v>
      </c>
      <c r="AK31" s="637" t="str">
        <f t="shared" si="111"/>
        <v/>
      </c>
      <c r="AL31" s="637" t="str">
        <f t="shared" si="25"/>
        <v/>
      </c>
      <c r="AM31" s="784" t="str">
        <f t="shared" si="112"/>
        <v/>
      </c>
      <c r="AN31" s="785"/>
      <c r="AO31" s="786">
        <v>0.0</v>
      </c>
      <c r="AP31" s="787">
        <v>0.0</v>
      </c>
      <c r="AQ31" s="787">
        <v>0.0</v>
      </c>
      <c r="AR31" s="908">
        <f t="shared" si="26"/>
        <v>0.0</v>
      </c>
      <c r="AS31" s="788">
        <v>0.0</v>
      </c>
      <c r="AT31" s="789">
        <v>0.0</v>
      </c>
      <c r="AU31" s="790">
        <f t="shared" si="27"/>
        <v>0.0</v>
      </c>
      <c r="AV31" s="909">
        <f t="shared" si="28"/>
        <v>0.0</v>
      </c>
      <c r="AW31" s="792">
        <v>0.0</v>
      </c>
      <c r="AX31" s="793">
        <v>0.0</v>
      </c>
      <c r="AY31" s="794">
        <f t="shared" si="29"/>
        <v>0.0</v>
      </c>
      <c r="AZ31" s="795">
        <f t="shared" si="113"/>
        <v>0.0</v>
      </c>
      <c r="BA31" s="796">
        <f t="shared" si="30"/>
        <v>0.0</v>
      </c>
      <c r="BB31" s="650" t="str">
        <f t="shared" si="114"/>
        <v/>
      </c>
      <c r="BC31" s="650" t="str">
        <f t="shared" si="31"/>
        <v/>
      </c>
      <c r="BD31" s="797" t="str">
        <f t="shared" si="115"/>
        <v/>
      </c>
      <c r="BE31" s="785"/>
      <c r="BF31" s="798">
        <v>0.0</v>
      </c>
      <c r="BG31" s="799">
        <v>0.0</v>
      </c>
      <c r="BH31" s="800">
        <v>0.0</v>
      </c>
      <c r="BI31" s="910">
        <f t="shared" si="32"/>
        <v>0.0</v>
      </c>
      <c r="BJ31" s="801">
        <v>0.0</v>
      </c>
      <c r="BK31" s="802">
        <v>0.0</v>
      </c>
      <c r="BL31" s="803">
        <f t="shared" si="33"/>
        <v>0.0</v>
      </c>
      <c r="BM31" s="911">
        <f t="shared" si="34"/>
        <v>0.0</v>
      </c>
      <c r="BN31" s="805">
        <v>0.0</v>
      </c>
      <c r="BO31" s="806">
        <v>0.0</v>
      </c>
      <c r="BP31" s="807">
        <f t="shared" si="35"/>
        <v>0.0</v>
      </c>
      <c r="BQ31" s="808">
        <f t="shared" si="116"/>
        <v>0.0</v>
      </c>
      <c r="BR31" s="662">
        <f t="shared" si="36"/>
        <v>0.0</v>
      </c>
      <c r="BS31" s="662" t="str">
        <f t="shared" si="117"/>
        <v/>
      </c>
      <c r="BT31" s="662" t="str">
        <f t="shared" si="37"/>
        <v/>
      </c>
      <c r="BU31" s="809" t="str">
        <f t="shared" si="118"/>
        <v/>
      </c>
      <c r="BV31" s="785"/>
      <c r="BW31" s="810">
        <v>0.0</v>
      </c>
      <c r="BX31" s="811">
        <v>0.0</v>
      </c>
      <c r="BY31" s="812">
        <v>0.0</v>
      </c>
      <c r="BZ31" s="912">
        <f t="shared" si="38"/>
        <v>0.0</v>
      </c>
      <c r="CA31" s="813">
        <v>0.0</v>
      </c>
      <c r="CB31" s="814">
        <v>0.0</v>
      </c>
      <c r="CC31" s="815">
        <f t="shared" si="39"/>
        <v>0.0</v>
      </c>
      <c r="CD31" s="913">
        <f t="shared" si="40"/>
        <v>0.0</v>
      </c>
      <c r="CE31" s="817">
        <v>0.0</v>
      </c>
      <c r="CF31" s="818">
        <v>0.0</v>
      </c>
      <c r="CG31" s="819">
        <f t="shared" si="41"/>
        <v>0.0</v>
      </c>
      <c r="CH31" s="820">
        <f t="shared" si="119"/>
        <v>0.0</v>
      </c>
      <c r="CI31" s="821">
        <f t="shared" si="42"/>
        <v>0.0</v>
      </c>
      <c r="CJ31" s="674" t="str">
        <f t="shared" si="43"/>
        <v/>
      </c>
      <c r="CK31" s="674" t="str">
        <f t="shared" si="44"/>
        <v/>
      </c>
      <c r="CL31" s="822" t="str">
        <f t="shared" si="120"/>
        <v/>
      </c>
      <c r="CM31" s="785"/>
      <c r="CN31" s="823">
        <v>0.0</v>
      </c>
      <c r="CO31" s="824">
        <v>0.0</v>
      </c>
      <c r="CP31" s="825">
        <v>0.0</v>
      </c>
      <c r="CQ31" s="914">
        <f t="shared" si="45"/>
        <v>0.0</v>
      </c>
      <c r="CR31" s="826">
        <v>0.0</v>
      </c>
      <c r="CS31" s="827">
        <v>0.0</v>
      </c>
      <c r="CT31" s="828">
        <f t="shared" si="46"/>
        <v>0.0</v>
      </c>
      <c r="CU31" s="915">
        <f t="shared" si="47"/>
        <v>0.0</v>
      </c>
      <c r="CV31" s="830">
        <v>0.0</v>
      </c>
      <c r="CW31" s="831">
        <v>0.0</v>
      </c>
      <c r="CX31" s="832">
        <f t="shared" si="48"/>
        <v>0.0</v>
      </c>
      <c r="CY31" s="833">
        <f t="shared" si="121"/>
        <v>0.0</v>
      </c>
      <c r="CZ31" s="686">
        <f t="shared" si="49"/>
        <v>0.0</v>
      </c>
      <c r="DA31" s="686" t="str">
        <f t="shared" si="50"/>
        <v/>
      </c>
      <c r="DB31" s="686" t="str">
        <f t="shared" si="51"/>
        <v/>
      </c>
      <c r="DC31" s="834" t="str">
        <f t="shared" si="52"/>
        <v/>
      </c>
      <c r="DD31" s="785"/>
      <c r="DE31" s="835">
        <v>0.0</v>
      </c>
      <c r="DF31" s="836">
        <v>0.0</v>
      </c>
      <c r="DG31" s="837">
        <v>0.0</v>
      </c>
      <c r="DH31" s="916">
        <f t="shared" si="53"/>
        <v>0.0</v>
      </c>
      <c r="DI31" s="838">
        <v>0.0</v>
      </c>
      <c r="DJ31" s="839">
        <v>0.0</v>
      </c>
      <c r="DK31" s="840">
        <f t="shared" si="54"/>
        <v>0.0</v>
      </c>
      <c r="DL31" s="917">
        <f t="shared" si="55"/>
        <v>0.0</v>
      </c>
      <c r="DM31" s="842">
        <v>0.0</v>
      </c>
      <c r="DN31" s="843">
        <v>0.0</v>
      </c>
      <c r="DO31" s="844">
        <f t="shared" si="56"/>
        <v>0.0</v>
      </c>
      <c r="DP31" s="845">
        <f t="shared" si="122"/>
        <v>0.0</v>
      </c>
      <c r="DQ31" s="698">
        <f t="shared" si="57"/>
        <v>0.0</v>
      </c>
      <c r="DR31" s="698" t="str">
        <f t="shared" si="58"/>
        <v/>
      </c>
      <c r="DS31" s="698" t="str">
        <f t="shared" si="59"/>
        <v/>
      </c>
      <c r="DT31" s="846" t="str">
        <f t="shared" si="60"/>
        <v/>
      </c>
      <c r="DU31" s="847">
        <v>0.0</v>
      </c>
      <c r="DV31" s="848">
        <v>0.0</v>
      </c>
      <c r="DW31" s="849">
        <v>0.0</v>
      </c>
      <c r="DX31" s="918">
        <f t="shared" si="61"/>
        <v>0.0</v>
      </c>
      <c r="DY31" s="850">
        <v>0.0</v>
      </c>
      <c r="DZ31" s="851">
        <v>0.0</v>
      </c>
      <c r="EA31" s="852">
        <f t="shared" si="62"/>
        <v>0.0</v>
      </c>
      <c r="EB31" s="919">
        <f t="shared" si="63"/>
        <v>0.0</v>
      </c>
      <c r="EC31" s="854">
        <v>0.0</v>
      </c>
      <c r="ED31" s="855">
        <v>0.0</v>
      </c>
      <c r="EE31" s="856">
        <f t="shared" si="64"/>
        <v>0.0</v>
      </c>
      <c r="EF31" s="857">
        <f t="shared" si="123"/>
        <v>0.0</v>
      </c>
      <c r="EG31" s="858">
        <f t="shared" si="65"/>
        <v>0.0</v>
      </c>
      <c r="EH31" s="859" t="str">
        <f t="shared" si="66"/>
        <v/>
      </c>
      <c r="EI31" s="860">
        <v>0.0</v>
      </c>
      <c r="EJ31" s="861">
        <v>0.0</v>
      </c>
      <c r="EK31" s="862">
        <v>0.0</v>
      </c>
      <c r="EL31" s="863">
        <f t="shared" si="67"/>
        <v>0.0</v>
      </c>
      <c r="EM31" s="864">
        <v>0.0</v>
      </c>
      <c r="EN31" s="865">
        <f t="shared" si="68"/>
        <v>0.0</v>
      </c>
      <c r="EO31" s="866">
        <v>0.0</v>
      </c>
      <c r="EP31" s="867">
        <v>0.0</v>
      </c>
      <c r="EQ31" s="868">
        <f t="shared" si="128"/>
        <v>0.0</v>
      </c>
      <c r="ER31" s="869">
        <f t="shared" si="69"/>
        <v>0.0</v>
      </c>
      <c r="ES31" s="870">
        <f t="shared" si="70"/>
        <v>0.0</v>
      </c>
      <c r="ET31" s="871" t="str">
        <f t="shared" si="71"/>
        <v/>
      </c>
      <c r="EU31" s="872">
        <v>0.0</v>
      </c>
      <c r="EV31" s="873">
        <v>0.0</v>
      </c>
      <c r="EW31" s="874">
        <f t="shared" si="138"/>
        <v>0.0</v>
      </c>
      <c r="EX31" s="875">
        <f t="shared" si="72"/>
        <v>0.0</v>
      </c>
      <c r="EY31" s="876">
        <v>0.0</v>
      </c>
      <c r="EZ31" s="877">
        <f t="shared" si="73"/>
        <v>0.0</v>
      </c>
      <c r="FA31" s="878">
        <v>0.0</v>
      </c>
      <c r="FB31" s="879">
        <v>0.0</v>
      </c>
      <c r="FC31" s="880">
        <f t="shared" si="129"/>
        <v>0.0</v>
      </c>
      <c r="FD31" s="881">
        <f t="shared" si="74"/>
        <v>0.0</v>
      </c>
      <c r="FE31" s="882">
        <f t="shared" si="75"/>
        <v>0.0</v>
      </c>
      <c r="FF31" s="883" t="str">
        <f t="shared" si="76"/>
        <v/>
      </c>
      <c r="FG31" s="920">
        <v>0.0</v>
      </c>
      <c r="FH31" s="921">
        <v>0.0</v>
      </c>
      <c r="FI31" s="921">
        <v>0.0</v>
      </c>
      <c r="FJ31" s="887">
        <f t="shared" si="125"/>
        <v>0.0</v>
      </c>
      <c r="FK31" s="888">
        <f t="shared" si="77"/>
        <v>0.0</v>
      </c>
      <c r="FL31" s="889" t="str">
        <f t="shared" si="78"/>
        <v/>
      </c>
      <c r="FM31" s="922"/>
      <c r="FN31" s="923"/>
      <c r="FO31" s="924" t="str">
        <f t="shared" si="124"/>
        <v/>
      </c>
      <c r="FP31" s="893">
        <f t="shared" si="79"/>
        <v>0.0</v>
      </c>
      <c r="FQ31" s="894">
        <f t="shared" si="80"/>
        <v>0.0</v>
      </c>
      <c r="FR31" s="895">
        <f t="shared" si="81"/>
        <v>0.0</v>
      </c>
      <c r="FS31" s="896" t="str">
        <f t="shared" si="82"/>
        <v/>
      </c>
      <c r="FT31" s="897" t="str">
        <f t="shared" si="83"/>
        <v/>
      </c>
      <c r="FU31" s="898" t="str">
        <f t="shared" si="84"/>
        <v/>
      </c>
      <c r="FV31" s="899" t="str">
        <f t="shared" si="85"/>
        <v/>
      </c>
      <c r="FW31" s="900">
        <f t="shared" si="86"/>
        <v>0.0</v>
      </c>
      <c r="FX31" s="901" t="str">
        <f t="shared" si="7"/>
        <v/>
      </c>
      <c r="FY31" s="902" t="str">
        <f t="shared" si="8"/>
        <v/>
      </c>
      <c r="FZ31" s="902" t="str">
        <f t="shared" si="9"/>
        <v/>
      </c>
      <c r="GA31" s="902" t="str">
        <f t="shared" si="10"/>
        <v/>
      </c>
      <c r="GB31" s="902" t="str">
        <f t="shared" si="11"/>
        <v/>
      </c>
      <c r="GC31" s="902" t="str">
        <f t="shared" si="87"/>
        <v/>
      </c>
      <c r="GD31" s="903" t="str">
        <f t="shared" si="88"/>
        <v/>
      </c>
      <c r="GE31" s="904">
        <f t="shared" si="89"/>
        <v>0.0</v>
      </c>
      <c r="GF31" s="902">
        <f t="shared" si="90"/>
        <v>0.0</v>
      </c>
      <c r="GG31" s="902">
        <f t="shared" si="91"/>
        <v>0.0</v>
      </c>
      <c r="GH31" s="902">
        <f t="shared" si="92"/>
        <v>0.0</v>
      </c>
      <c r="GI31" s="903"/>
      <c r="GJ31" s="124"/>
      <c r="GK31" s="124"/>
      <c r="GL31" s="113">
        <f t="shared" si="12"/>
        <v>0.0</v>
      </c>
      <c r="GM31" s="113" t="s">
        <v>159</v>
      </c>
      <c r="GN31" s="113">
        <f t="shared" si="13"/>
        <v>200.0</v>
      </c>
      <c r="GO31" s="113" t="str">
        <f t="shared" si="93"/>
        <v>0/200</v>
      </c>
      <c r="GP31" s="113">
        <f t="shared" si="94"/>
        <v>0.0</v>
      </c>
      <c r="GQ31" s="113" t="s">
        <v>159</v>
      </c>
      <c r="GR31" s="113">
        <f t="shared" si="95"/>
        <v>200.0</v>
      </c>
      <c r="GS31" s="113" t="str">
        <f t="shared" si="96"/>
        <v>0/200</v>
      </c>
      <c r="GT31" s="113">
        <f t="shared" si="97"/>
        <v>0.0</v>
      </c>
      <c r="GU31" s="113" t="s">
        <v>159</v>
      </c>
      <c r="GV31" s="113">
        <f t="shared" si="98"/>
        <v>200.0</v>
      </c>
      <c r="GW31" s="113" t="str">
        <f t="shared" si="99"/>
        <v>0/200</v>
      </c>
      <c r="GX31" s="113">
        <f t="shared" si="100"/>
        <v>0.0</v>
      </c>
      <c r="GY31" s="113" t="s">
        <v>159</v>
      </c>
      <c r="GZ31" s="113">
        <f t="shared" si="101"/>
        <v>100.0</v>
      </c>
      <c r="HA31" s="113" t="str">
        <f t="shared" si="102"/>
        <v>0/100</v>
      </c>
      <c r="HJ31" s="113">
        <f t="shared" si="133"/>
        <v>0.0</v>
      </c>
      <c r="HK31" s="113">
        <f t="shared" si="134"/>
        <v>0.0</v>
      </c>
      <c r="HL31" s="925">
        <f t="shared" si="105"/>
        <v>0.0</v>
      </c>
      <c r="HM31" s="925">
        <f t="shared" si="106"/>
        <v>0.0</v>
      </c>
      <c r="HN31" s="925">
        <f t="shared" si="107"/>
        <v>0.0</v>
      </c>
      <c r="HO31" s="925">
        <f t="shared" si="108"/>
        <v>0.0</v>
      </c>
      <c r="HP31" s="925">
        <f t="shared" si="109"/>
        <v>0.0</v>
      </c>
      <c r="HQ31" s="113">
        <f t="shared" si="135"/>
        <v>0.0</v>
      </c>
    </row>
    <row r="32" spans="8:8" ht="38.25" customHeight="1">
      <c r="A32" s="23">
        <f t="shared" si="14"/>
        <v>0.0</v>
      </c>
      <c r="B32" s="756">
        <v>24.0</v>
      </c>
      <c r="C32" s="905">
        <v>24.0</v>
      </c>
      <c r="D32" s="710">
        <f t="shared" si="15"/>
        <v>0.0</v>
      </c>
      <c r="E32" s="906"/>
      <c r="F32" s="759"/>
      <c r="G32" s="906"/>
      <c r="H32" s="906"/>
      <c r="I32" s="906"/>
      <c r="J32" s="906"/>
      <c r="K32" s="907"/>
      <c r="L32" s="761">
        <v>0.0</v>
      </c>
      <c r="M32" s="762">
        <v>0.0</v>
      </c>
      <c r="N32" s="763">
        <v>0.0</v>
      </c>
      <c r="O32" s="764">
        <f t="shared" si="16"/>
        <v>0.0</v>
      </c>
      <c r="P32" s="765">
        <v>0.0</v>
      </c>
      <c r="Q32" s="766">
        <f t="shared" si="17"/>
        <v>0.0</v>
      </c>
      <c r="R32" s="767">
        <v>0.0</v>
      </c>
      <c r="S32" s="768">
        <v>0.0</v>
      </c>
      <c r="T32" s="769">
        <f t="shared" si="126"/>
        <v>0.0</v>
      </c>
      <c r="U32" s="770">
        <f t="shared" si="18"/>
        <v>0.0</v>
      </c>
      <c r="V32" s="771">
        <f t="shared" si="19"/>
        <v>0.0</v>
      </c>
      <c r="W32" s="625" t="str">
        <f t="shared" si="136"/>
        <v/>
      </c>
      <c r="X32" s="625" t="str">
        <f t="shared" si="20"/>
        <v/>
      </c>
      <c r="Y32" s="772" t="str">
        <f t="shared" si="137"/>
        <v/>
      </c>
      <c r="Z32" s="773">
        <v>0.0</v>
      </c>
      <c r="AA32" s="774">
        <v>0.0</v>
      </c>
      <c r="AB32" s="775">
        <v>0.0</v>
      </c>
      <c r="AC32" s="776">
        <f t="shared" si="21"/>
        <v>0.0</v>
      </c>
      <c r="AD32" s="777">
        <v>0.0</v>
      </c>
      <c r="AE32" s="778">
        <f t="shared" si="22"/>
        <v>0.0</v>
      </c>
      <c r="AF32" s="779">
        <v>0.0</v>
      </c>
      <c r="AG32" s="780">
        <v>0.0</v>
      </c>
      <c r="AH32" s="781">
        <f t="shared" si="127"/>
        <v>0.0</v>
      </c>
      <c r="AI32" s="782">
        <f t="shared" si="23"/>
        <v>0.0</v>
      </c>
      <c r="AJ32" s="783">
        <f t="shared" si="24"/>
        <v>0.0</v>
      </c>
      <c r="AK32" s="637" t="str">
        <f t="shared" si="111"/>
        <v/>
      </c>
      <c r="AL32" s="637" t="str">
        <f t="shared" si="25"/>
        <v/>
      </c>
      <c r="AM32" s="784" t="str">
        <f t="shared" si="112"/>
        <v/>
      </c>
      <c r="AN32" s="785"/>
      <c r="AO32" s="786">
        <v>0.0</v>
      </c>
      <c r="AP32" s="787">
        <v>0.0</v>
      </c>
      <c r="AQ32" s="787">
        <v>0.0</v>
      </c>
      <c r="AR32" s="908">
        <f t="shared" si="26"/>
        <v>0.0</v>
      </c>
      <c r="AS32" s="788">
        <v>0.0</v>
      </c>
      <c r="AT32" s="789">
        <v>0.0</v>
      </c>
      <c r="AU32" s="790">
        <f t="shared" si="27"/>
        <v>0.0</v>
      </c>
      <c r="AV32" s="909">
        <f t="shared" si="28"/>
        <v>0.0</v>
      </c>
      <c r="AW32" s="792">
        <v>0.0</v>
      </c>
      <c r="AX32" s="793">
        <v>0.0</v>
      </c>
      <c r="AY32" s="794">
        <f t="shared" si="29"/>
        <v>0.0</v>
      </c>
      <c r="AZ32" s="795">
        <f t="shared" si="113"/>
        <v>0.0</v>
      </c>
      <c r="BA32" s="796">
        <f t="shared" si="30"/>
        <v>0.0</v>
      </c>
      <c r="BB32" s="650" t="str">
        <f t="shared" si="114"/>
        <v/>
      </c>
      <c r="BC32" s="650" t="str">
        <f t="shared" si="31"/>
        <v/>
      </c>
      <c r="BD32" s="797" t="str">
        <f t="shared" si="115"/>
        <v/>
      </c>
      <c r="BE32" s="785"/>
      <c r="BF32" s="798">
        <v>0.0</v>
      </c>
      <c r="BG32" s="799">
        <v>0.0</v>
      </c>
      <c r="BH32" s="800">
        <v>0.0</v>
      </c>
      <c r="BI32" s="910">
        <f t="shared" si="32"/>
        <v>0.0</v>
      </c>
      <c r="BJ32" s="801">
        <v>0.0</v>
      </c>
      <c r="BK32" s="802">
        <v>0.0</v>
      </c>
      <c r="BL32" s="803">
        <f t="shared" si="33"/>
        <v>0.0</v>
      </c>
      <c r="BM32" s="911">
        <f t="shared" si="34"/>
        <v>0.0</v>
      </c>
      <c r="BN32" s="805">
        <v>0.0</v>
      </c>
      <c r="BO32" s="806">
        <v>0.0</v>
      </c>
      <c r="BP32" s="807">
        <f t="shared" si="35"/>
        <v>0.0</v>
      </c>
      <c r="BQ32" s="808">
        <f t="shared" si="116"/>
        <v>0.0</v>
      </c>
      <c r="BR32" s="662">
        <f t="shared" si="36"/>
        <v>0.0</v>
      </c>
      <c r="BS32" s="662" t="str">
        <f t="shared" si="117"/>
        <v/>
      </c>
      <c r="BT32" s="662" t="str">
        <f t="shared" si="37"/>
        <v/>
      </c>
      <c r="BU32" s="809" t="str">
        <f t="shared" si="118"/>
        <v/>
      </c>
      <c r="BV32" s="785"/>
      <c r="BW32" s="810">
        <v>0.0</v>
      </c>
      <c r="BX32" s="811">
        <v>0.0</v>
      </c>
      <c r="BY32" s="812">
        <v>0.0</v>
      </c>
      <c r="BZ32" s="912">
        <f t="shared" si="38"/>
        <v>0.0</v>
      </c>
      <c r="CA32" s="813">
        <v>0.0</v>
      </c>
      <c r="CB32" s="814">
        <v>0.0</v>
      </c>
      <c r="CC32" s="815">
        <f t="shared" si="39"/>
        <v>0.0</v>
      </c>
      <c r="CD32" s="913">
        <f t="shared" si="40"/>
        <v>0.0</v>
      </c>
      <c r="CE32" s="817">
        <v>0.0</v>
      </c>
      <c r="CF32" s="818">
        <v>0.0</v>
      </c>
      <c r="CG32" s="819">
        <f t="shared" si="41"/>
        <v>0.0</v>
      </c>
      <c r="CH32" s="820">
        <f t="shared" si="119"/>
        <v>0.0</v>
      </c>
      <c r="CI32" s="821">
        <f t="shared" si="42"/>
        <v>0.0</v>
      </c>
      <c r="CJ32" s="674" t="str">
        <f t="shared" si="43"/>
        <v/>
      </c>
      <c r="CK32" s="674" t="str">
        <f t="shared" si="44"/>
        <v/>
      </c>
      <c r="CL32" s="822" t="str">
        <f t="shared" si="120"/>
        <v/>
      </c>
      <c r="CM32" s="785"/>
      <c r="CN32" s="823">
        <v>0.0</v>
      </c>
      <c r="CO32" s="824">
        <v>0.0</v>
      </c>
      <c r="CP32" s="825">
        <v>0.0</v>
      </c>
      <c r="CQ32" s="914">
        <f t="shared" si="45"/>
        <v>0.0</v>
      </c>
      <c r="CR32" s="826">
        <v>0.0</v>
      </c>
      <c r="CS32" s="827">
        <v>0.0</v>
      </c>
      <c r="CT32" s="828">
        <f t="shared" si="46"/>
        <v>0.0</v>
      </c>
      <c r="CU32" s="915">
        <f t="shared" si="47"/>
        <v>0.0</v>
      </c>
      <c r="CV32" s="830">
        <v>0.0</v>
      </c>
      <c r="CW32" s="831">
        <v>0.0</v>
      </c>
      <c r="CX32" s="832">
        <f t="shared" si="48"/>
        <v>0.0</v>
      </c>
      <c r="CY32" s="833">
        <f t="shared" si="121"/>
        <v>0.0</v>
      </c>
      <c r="CZ32" s="686">
        <f t="shared" si="49"/>
        <v>0.0</v>
      </c>
      <c r="DA32" s="686" t="str">
        <f t="shared" si="50"/>
        <v/>
      </c>
      <c r="DB32" s="686" t="str">
        <f t="shared" si="51"/>
        <v/>
      </c>
      <c r="DC32" s="834" t="str">
        <f t="shared" si="52"/>
        <v/>
      </c>
      <c r="DD32" s="785"/>
      <c r="DE32" s="835">
        <v>0.0</v>
      </c>
      <c r="DF32" s="836">
        <v>0.0</v>
      </c>
      <c r="DG32" s="837">
        <v>0.0</v>
      </c>
      <c r="DH32" s="916">
        <f t="shared" si="53"/>
        <v>0.0</v>
      </c>
      <c r="DI32" s="838">
        <v>0.0</v>
      </c>
      <c r="DJ32" s="839">
        <v>0.0</v>
      </c>
      <c r="DK32" s="840">
        <f t="shared" si="54"/>
        <v>0.0</v>
      </c>
      <c r="DL32" s="917">
        <f t="shared" si="55"/>
        <v>0.0</v>
      </c>
      <c r="DM32" s="842">
        <v>0.0</v>
      </c>
      <c r="DN32" s="843">
        <v>0.0</v>
      </c>
      <c r="DO32" s="844">
        <f t="shared" si="56"/>
        <v>0.0</v>
      </c>
      <c r="DP32" s="845">
        <f t="shared" si="122"/>
        <v>0.0</v>
      </c>
      <c r="DQ32" s="698">
        <f t="shared" si="57"/>
        <v>0.0</v>
      </c>
      <c r="DR32" s="698" t="str">
        <f t="shared" si="58"/>
        <v/>
      </c>
      <c r="DS32" s="698" t="str">
        <f t="shared" si="59"/>
        <v/>
      </c>
      <c r="DT32" s="846" t="str">
        <f t="shared" si="60"/>
        <v/>
      </c>
      <c r="DU32" s="847">
        <v>0.0</v>
      </c>
      <c r="DV32" s="848">
        <v>0.0</v>
      </c>
      <c r="DW32" s="849">
        <v>0.0</v>
      </c>
      <c r="DX32" s="918">
        <f t="shared" si="61"/>
        <v>0.0</v>
      </c>
      <c r="DY32" s="850">
        <v>0.0</v>
      </c>
      <c r="DZ32" s="851">
        <v>0.0</v>
      </c>
      <c r="EA32" s="852">
        <f t="shared" si="62"/>
        <v>0.0</v>
      </c>
      <c r="EB32" s="919">
        <f t="shared" si="63"/>
        <v>0.0</v>
      </c>
      <c r="EC32" s="854">
        <v>0.0</v>
      </c>
      <c r="ED32" s="855">
        <v>0.0</v>
      </c>
      <c r="EE32" s="856">
        <f t="shared" si="64"/>
        <v>0.0</v>
      </c>
      <c r="EF32" s="857">
        <f t="shared" si="123"/>
        <v>0.0</v>
      </c>
      <c r="EG32" s="858">
        <f t="shared" si="65"/>
        <v>0.0</v>
      </c>
      <c r="EH32" s="859" t="str">
        <f t="shared" si="66"/>
        <v/>
      </c>
      <c r="EI32" s="860">
        <v>0.0</v>
      </c>
      <c r="EJ32" s="861">
        <v>0.0</v>
      </c>
      <c r="EK32" s="862">
        <v>0.0</v>
      </c>
      <c r="EL32" s="863">
        <f t="shared" si="67"/>
        <v>0.0</v>
      </c>
      <c r="EM32" s="864">
        <v>0.0</v>
      </c>
      <c r="EN32" s="865">
        <f t="shared" si="68"/>
        <v>0.0</v>
      </c>
      <c r="EO32" s="866">
        <v>0.0</v>
      </c>
      <c r="EP32" s="867">
        <v>0.0</v>
      </c>
      <c r="EQ32" s="868">
        <f t="shared" si="128"/>
        <v>0.0</v>
      </c>
      <c r="ER32" s="869">
        <f t="shared" si="69"/>
        <v>0.0</v>
      </c>
      <c r="ES32" s="870">
        <f t="shared" si="70"/>
        <v>0.0</v>
      </c>
      <c r="ET32" s="871" t="str">
        <f t="shared" si="71"/>
        <v/>
      </c>
      <c r="EU32" s="872">
        <v>0.0</v>
      </c>
      <c r="EV32" s="873">
        <v>0.0</v>
      </c>
      <c r="EW32" s="874">
        <f t="shared" si="138"/>
        <v>0.0</v>
      </c>
      <c r="EX32" s="875">
        <f t="shared" si="72"/>
        <v>0.0</v>
      </c>
      <c r="EY32" s="876">
        <v>0.0</v>
      </c>
      <c r="EZ32" s="877">
        <f t="shared" si="73"/>
        <v>0.0</v>
      </c>
      <c r="FA32" s="878">
        <v>0.0</v>
      </c>
      <c r="FB32" s="879">
        <v>0.0</v>
      </c>
      <c r="FC32" s="880">
        <f t="shared" si="129"/>
        <v>0.0</v>
      </c>
      <c r="FD32" s="881">
        <f t="shared" si="74"/>
        <v>0.0</v>
      </c>
      <c r="FE32" s="882">
        <f t="shared" si="75"/>
        <v>0.0</v>
      </c>
      <c r="FF32" s="883" t="str">
        <f t="shared" si="76"/>
        <v/>
      </c>
      <c r="FG32" s="920">
        <v>0.0</v>
      </c>
      <c r="FH32" s="921">
        <v>0.0</v>
      </c>
      <c r="FI32" s="921">
        <v>0.0</v>
      </c>
      <c r="FJ32" s="887">
        <f t="shared" si="125"/>
        <v>0.0</v>
      </c>
      <c r="FK32" s="888">
        <f t="shared" si="77"/>
        <v>0.0</v>
      </c>
      <c r="FL32" s="889" t="str">
        <f t="shared" si="78"/>
        <v/>
      </c>
      <c r="FM32" s="922"/>
      <c r="FN32" s="923"/>
      <c r="FO32" s="924" t="str">
        <f t="shared" si="124"/>
        <v/>
      </c>
      <c r="FP32" s="893">
        <f t="shared" si="79"/>
        <v>0.0</v>
      </c>
      <c r="FQ32" s="894">
        <f t="shared" si="80"/>
        <v>0.0</v>
      </c>
      <c r="FR32" s="895">
        <f t="shared" si="81"/>
        <v>0.0</v>
      </c>
      <c r="FS32" s="896" t="str">
        <f t="shared" si="82"/>
        <v/>
      </c>
      <c r="FT32" s="897" t="str">
        <f t="shared" si="83"/>
        <v/>
      </c>
      <c r="FU32" s="898" t="str">
        <f t="shared" si="84"/>
        <v/>
      </c>
      <c r="FV32" s="899" t="str">
        <f t="shared" si="85"/>
        <v/>
      </c>
      <c r="FW32" s="900">
        <f t="shared" si="86"/>
        <v>0.0</v>
      </c>
      <c r="FX32" s="901" t="str">
        <f t="shared" si="7"/>
        <v/>
      </c>
      <c r="FY32" s="902" t="str">
        <f t="shared" si="8"/>
        <v/>
      </c>
      <c r="FZ32" s="902" t="str">
        <f t="shared" si="9"/>
        <v/>
      </c>
      <c r="GA32" s="902" t="str">
        <f t="shared" si="10"/>
        <v/>
      </c>
      <c r="GB32" s="902" t="str">
        <f t="shared" si="11"/>
        <v/>
      </c>
      <c r="GC32" s="902" t="str">
        <f t="shared" si="87"/>
        <v/>
      </c>
      <c r="GD32" s="903" t="str">
        <f t="shared" si="88"/>
        <v/>
      </c>
      <c r="GE32" s="904">
        <f t="shared" si="89"/>
        <v>0.0</v>
      </c>
      <c r="GF32" s="902">
        <f t="shared" si="90"/>
        <v>0.0</v>
      </c>
      <c r="GG32" s="902">
        <f t="shared" si="91"/>
        <v>0.0</v>
      </c>
      <c r="GH32" s="902">
        <f t="shared" si="92"/>
        <v>0.0</v>
      </c>
      <c r="GI32" s="903"/>
      <c r="GJ32" s="124"/>
      <c r="GK32" s="124"/>
      <c r="GL32" s="113">
        <f t="shared" si="12"/>
        <v>0.0</v>
      </c>
      <c r="GM32" s="113" t="s">
        <v>159</v>
      </c>
      <c r="GN32" s="113">
        <f t="shared" si="13"/>
        <v>200.0</v>
      </c>
      <c r="GO32" s="113" t="str">
        <f t="shared" si="93"/>
        <v>0/200</v>
      </c>
      <c r="GP32" s="113">
        <f t="shared" si="94"/>
        <v>0.0</v>
      </c>
      <c r="GQ32" s="113" t="s">
        <v>159</v>
      </c>
      <c r="GR32" s="113">
        <f t="shared" si="95"/>
        <v>200.0</v>
      </c>
      <c r="GS32" s="113" t="str">
        <f t="shared" si="96"/>
        <v>0/200</v>
      </c>
      <c r="GT32" s="113">
        <f t="shared" si="97"/>
        <v>0.0</v>
      </c>
      <c r="GU32" s="113" t="s">
        <v>159</v>
      </c>
      <c r="GV32" s="113">
        <f t="shared" si="98"/>
        <v>200.0</v>
      </c>
      <c r="GW32" s="113" t="str">
        <f t="shared" si="99"/>
        <v>0/200</v>
      </c>
      <c r="GX32" s="113">
        <f t="shared" si="100"/>
        <v>0.0</v>
      </c>
      <c r="GY32" s="113" t="s">
        <v>159</v>
      </c>
      <c r="GZ32" s="113">
        <f t="shared" si="101"/>
        <v>100.0</v>
      </c>
      <c r="HA32" s="113" t="str">
        <f t="shared" si="102"/>
        <v>0/100</v>
      </c>
      <c r="HJ32" s="113">
        <f t="shared" si="133"/>
        <v>0.0</v>
      </c>
      <c r="HK32" s="113">
        <f t="shared" si="134"/>
        <v>0.0</v>
      </c>
      <c r="HL32" s="925">
        <f t="shared" si="105"/>
        <v>0.0</v>
      </c>
      <c r="HM32" s="925">
        <f t="shared" si="106"/>
        <v>0.0</v>
      </c>
      <c r="HN32" s="925">
        <f t="shared" si="107"/>
        <v>0.0</v>
      </c>
      <c r="HO32" s="925">
        <f t="shared" si="108"/>
        <v>0.0</v>
      </c>
      <c r="HP32" s="925">
        <f t="shared" si="109"/>
        <v>0.0</v>
      </c>
      <c r="HQ32" s="113">
        <f t="shared" si="135"/>
        <v>0.0</v>
      </c>
    </row>
    <row r="33" spans="8:8" ht="38.25" customHeight="1">
      <c r="A33" s="23">
        <f t="shared" si="14"/>
        <v>0.0</v>
      </c>
      <c r="B33" s="756">
        <v>25.0</v>
      </c>
      <c r="C33" s="757">
        <v>25.0</v>
      </c>
      <c r="D33" s="710">
        <f t="shared" si="15"/>
        <v>0.0</v>
      </c>
      <c r="E33" s="906"/>
      <c r="F33" s="759"/>
      <c r="G33" s="758"/>
      <c r="H33" s="906"/>
      <c r="I33" s="906"/>
      <c r="J33" s="906"/>
      <c r="K33" s="907"/>
      <c r="L33" s="761">
        <v>0.0</v>
      </c>
      <c r="M33" s="762">
        <v>0.0</v>
      </c>
      <c r="N33" s="763">
        <v>0.0</v>
      </c>
      <c r="O33" s="764">
        <f t="shared" si="16"/>
        <v>0.0</v>
      </c>
      <c r="P33" s="765">
        <v>0.0</v>
      </c>
      <c r="Q33" s="766">
        <f t="shared" si="17"/>
        <v>0.0</v>
      </c>
      <c r="R33" s="767">
        <v>0.0</v>
      </c>
      <c r="S33" s="768">
        <v>0.0</v>
      </c>
      <c r="T33" s="769">
        <f t="shared" si="126"/>
        <v>0.0</v>
      </c>
      <c r="U33" s="770">
        <f t="shared" si="18"/>
        <v>0.0</v>
      </c>
      <c r="V33" s="771">
        <f t="shared" si="19"/>
        <v>0.0</v>
      </c>
      <c r="W33" s="625" t="str">
        <f t="shared" si="136"/>
        <v/>
      </c>
      <c r="X33" s="625" t="str">
        <f t="shared" si="20"/>
        <v/>
      </c>
      <c r="Y33" s="772" t="str">
        <f t="shared" si="137"/>
        <v/>
      </c>
      <c r="Z33" s="773">
        <v>0.0</v>
      </c>
      <c r="AA33" s="774">
        <v>0.0</v>
      </c>
      <c r="AB33" s="775">
        <v>0.0</v>
      </c>
      <c r="AC33" s="776">
        <f t="shared" si="21"/>
        <v>0.0</v>
      </c>
      <c r="AD33" s="777">
        <v>0.0</v>
      </c>
      <c r="AE33" s="778">
        <f t="shared" si="22"/>
        <v>0.0</v>
      </c>
      <c r="AF33" s="779">
        <v>0.0</v>
      </c>
      <c r="AG33" s="780">
        <v>0.0</v>
      </c>
      <c r="AH33" s="781">
        <f t="shared" si="127"/>
        <v>0.0</v>
      </c>
      <c r="AI33" s="782">
        <f t="shared" si="23"/>
        <v>0.0</v>
      </c>
      <c r="AJ33" s="783">
        <f t="shared" si="24"/>
        <v>0.0</v>
      </c>
      <c r="AK33" s="637" t="str">
        <f t="shared" si="111"/>
        <v/>
      </c>
      <c r="AL33" s="637" t="str">
        <f t="shared" si="25"/>
        <v/>
      </c>
      <c r="AM33" s="784" t="str">
        <f t="shared" si="112"/>
        <v/>
      </c>
      <c r="AN33" s="785"/>
      <c r="AO33" s="786">
        <v>0.0</v>
      </c>
      <c r="AP33" s="787">
        <v>0.0</v>
      </c>
      <c r="AQ33" s="787">
        <v>0.0</v>
      </c>
      <c r="AR33" s="908">
        <f t="shared" si="26"/>
        <v>0.0</v>
      </c>
      <c r="AS33" s="788">
        <v>0.0</v>
      </c>
      <c r="AT33" s="789">
        <v>0.0</v>
      </c>
      <c r="AU33" s="790">
        <f t="shared" si="27"/>
        <v>0.0</v>
      </c>
      <c r="AV33" s="909">
        <f t="shared" si="28"/>
        <v>0.0</v>
      </c>
      <c r="AW33" s="792">
        <v>0.0</v>
      </c>
      <c r="AX33" s="793">
        <v>0.0</v>
      </c>
      <c r="AY33" s="794">
        <f t="shared" si="29"/>
        <v>0.0</v>
      </c>
      <c r="AZ33" s="795">
        <f t="shared" si="113"/>
        <v>0.0</v>
      </c>
      <c r="BA33" s="796">
        <f t="shared" si="30"/>
        <v>0.0</v>
      </c>
      <c r="BB33" s="650" t="str">
        <f t="shared" si="114"/>
        <v/>
      </c>
      <c r="BC33" s="650" t="str">
        <f t="shared" si="31"/>
        <v/>
      </c>
      <c r="BD33" s="797" t="str">
        <f t="shared" si="115"/>
        <v/>
      </c>
      <c r="BE33" s="785"/>
      <c r="BF33" s="798">
        <v>0.0</v>
      </c>
      <c r="BG33" s="799">
        <v>0.0</v>
      </c>
      <c r="BH33" s="800">
        <v>0.0</v>
      </c>
      <c r="BI33" s="910">
        <f t="shared" si="32"/>
        <v>0.0</v>
      </c>
      <c r="BJ33" s="801">
        <v>0.0</v>
      </c>
      <c r="BK33" s="802">
        <v>0.0</v>
      </c>
      <c r="BL33" s="803">
        <f t="shared" si="33"/>
        <v>0.0</v>
      </c>
      <c r="BM33" s="911">
        <f t="shared" si="34"/>
        <v>0.0</v>
      </c>
      <c r="BN33" s="805">
        <v>0.0</v>
      </c>
      <c r="BO33" s="806">
        <v>0.0</v>
      </c>
      <c r="BP33" s="807">
        <f t="shared" si="35"/>
        <v>0.0</v>
      </c>
      <c r="BQ33" s="808">
        <f t="shared" si="116"/>
        <v>0.0</v>
      </c>
      <c r="BR33" s="662">
        <f t="shared" si="36"/>
        <v>0.0</v>
      </c>
      <c r="BS33" s="662" t="str">
        <f t="shared" si="117"/>
        <v/>
      </c>
      <c r="BT33" s="662" t="str">
        <f t="shared" si="37"/>
        <v/>
      </c>
      <c r="BU33" s="809" t="str">
        <f t="shared" si="118"/>
        <v/>
      </c>
      <c r="BV33" s="785"/>
      <c r="BW33" s="810">
        <v>0.0</v>
      </c>
      <c r="BX33" s="811">
        <v>0.0</v>
      </c>
      <c r="BY33" s="812">
        <v>0.0</v>
      </c>
      <c r="BZ33" s="912">
        <f t="shared" si="38"/>
        <v>0.0</v>
      </c>
      <c r="CA33" s="813">
        <v>0.0</v>
      </c>
      <c r="CB33" s="814">
        <v>0.0</v>
      </c>
      <c r="CC33" s="815">
        <f t="shared" si="39"/>
        <v>0.0</v>
      </c>
      <c r="CD33" s="913">
        <f t="shared" si="40"/>
        <v>0.0</v>
      </c>
      <c r="CE33" s="817">
        <v>0.0</v>
      </c>
      <c r="CF33" s="818">
        <v>0.0</v>
      </c>
      <c r="CG33" s="819">
        <f t="shared" si="41"/>
        <v>0.0</v>
      </c>
      <c r="CH33" s="820">
        <f t="shared" si="119"/>
        <v>0.0</v>
      </c>
      <c r="CI33" s="821">
        <f t="shared" si="42"/>
        <v>0.0</v>
      </c>
      <c r="CJ33" s="674" t="str">
        <f t="shared" si="43"/>
        <v/>
      </c>
      <c r="CK33" s="674" t="str">
        <f t="shared" si="44"/>
        <v/>
      </c>
      <c r="CL33" s="822" t="str">
        <f t="shared" si="120"/>
        <v/>
      </c>
      <c r="CM33" s="785"/>
      <c r="CN33" s="823">
        <v>0.0</v>
      </c>
      <c r="CO33" s="824">
        <v>0.0</v>
      </c>
      <c r="CP33" s="825">
        <v>0.0</v>
      </c>
      <c r="CQ33" s="914">
        <f t="shared" si="45"/>
        <v>0.0</v>
      </c>
      <c r="CR33" s="826">
        <v>0.0</v>
      </c>
      <c r="CS33" s="827">
        <v>0.0</v>
      </c>
      <c r="CT33" s="828">
        <f t="shared" si="46"/>
        <v>0.0</v>
      </c>
      <c r="CU33" s="915">
        <f t="shared" si="47"/>
        <v>0.0</v>
      </c>
      <c r="CV33" s="830">
        <v>0.0</v>
      </c>
      <c r="CW33" s="831">
        <v>0.0</v>
      </c>
      <c r="CX33" s="832">
        <f t="shared" si="48"/>
        <v>0.0</v>
      </c>
      <c r="CY33" s="833">
        <f t="shared" si="121"/>
        <v>0.0</v>
      </c>
      <c r="CZ33" s="686">
        <f t="shared" si="49"/>
        <v>0.0</v>
      </c>
      <c r="DA33" s="686" t="str">
        <f t="shared" si="50"/>
        <v/>
      </c>
      <c r="DB33" s="686" t="str">
        <f t="shared" si="51"/>
        <v/>
      </c>
      <c r="DC33" s="834" t="str">
        <f t="shared" si="52"/>
        <v/>
      </c>
      <c r="DD33" s="785"/>
      <c r="DE33" s="835">
        <v>0.0</v>
      </c>
      <c r="DF33" s="836">
        <v>0.0</v>
      </c>
      <c r="DG33" s="837">
        <v>0.0</v>
      </c>
      <c r="DH33" s="916">
        <f t="shared" si="53"/>
        <v>0.0</v>
      </c>
      <c r="DI33" s="838">
        <v>0.0</v>
      </c>
      <c r="DJ33" s="839">
        <v>0.0</v>
      </c>
      <c r="DK33" s="840">
        <f t="shared" si="54"/>
        <v>0.0</v>
      </c>
      <c r="DL33" s="917">
        <f t="shared" si="55"/>
        <v>0.0</v>
      </c>
      <c r="DM33" s="842">
        <v>0.0</v>
      </c>
      <c r="DN33" s="843">
        <v>0.0</v>
      </c>
      <c r="DO33" s="844">
        <f t="shared" si="56"/>
        <v>0.0</v>
      </c>
      <c r="DP33" s="845">
        <f t="shared" si="122"/>
        <v>0.0</v>
      </c>
      <c r="DQ33" s="698">
        <f t="shared" si="57"/>
        <v>0.0</v>
      </c>
      <c r="DR33" s="698" t="str">
        <f t="shared" si="58"/>
        <v/>
      </c>
      <c r="DS33" s="698" t="str">
        <f t="shared" si="59"/>
        <v/>
      </c>
      <c r="DT33" s="846" t="str">
        <f t="shared" si="60"/>
        <v/>
      </c>
      <c r="DU33" s="847">
        <v>0.0</v>
      </c>
      <c r="DV33" s="848">
        <v>0.0</v>
      </c>
      <c r="DW33" s="849">
        <v>0.0</v>
      </c>
      <c r="DX33" s="918">
        <f t="shared" si="61"/>
        <v>0.0</v>
      </c>
      <c r="DY33" s="850">
        <v>0.0</v>
      </c>
      <c r="DZ33" s="851">
        <v>0.0</v>
      </c>
      <c r="EA33" s="852">
        <f t="shared" si="62"/>
        <v>0.0</v>
      </c>
      <c r="EB33" s="919">
        <f t="shared" si="63"/>
        <v>0.0</v>
      </c>
      <c r="EC33" s="854">
        <v>0.0</v>
      </c>
      <c r="ED33" s="855">
        <v>0.0</v>
      </c>
      <c r="EE33" s="856">
        <f t="shared" si="64"/>
        <v>0.0</v>
      </c>
      <c r="EF33" s="857">
        <f t="shared" si="123"/>
        <v>0.0</v>
      </c>
      <c r="EG33" s="858">
        <f t="shared" si="65"/>
        <v>0.0</v>
      </c>
      <c r="EH33" s="859" t="str">
        <f t="shared" si="66"/>
        <v/>
      </c>
      <c r="EI33" s="860">
        <v>0.0</v>
      </c>
      <c r="EJ33" s="861">
        <v>0.0</v>
      </c>
      <c r="EK33" s="862">
        <v>0.0</v>
      </c>
      <c r="EL33" s="863">
        <f t="shared" si="67"/>
        <v>0.0</v>
      </c>
      <c r="EM33" s="864">
        <v>0.0</v>
      </c>
      <c r="EN33" s="865">
        <f t="shared" si="68"/>
        <v>0.0</v>
      </c>
      <c r="EO33" s="866">
        <v>0.0</v>
      </c>
      <c r="EP33" s="867">
        <v>0.0</v>
      </c>
      <c r="EQ33" s="868">
        <f t="shared" si="128"/>
        <v>0.0</v>
      </c>
      <c r="ER33" s="869">
        <f t="shared" si="69"/>
        <v>0.0</v>
      </c>
      <c r="ES33" s="870">
        <f t="shared" si="70"/>
        <v>0.0</v>
      </c>
      <c r="ET33" s="871" t="str">
        <f t="shared" si="71"/>
        <v/>
      </c>
      <c r="EU33" s="872">
        <v>0.0</v>
      </c>
      <c r="EV33" s="873">
        <v>0.0</v>
      </c>
      <c r="EW33" s="874">
        <f t="shared" si="138"/>
        <v>0.0</v>
      </c>
      <c r="EX33" s="875">
        <f t="shared" si="72"/>
        <v>0.0</v>
      </c>
      <c r="EY33" s="876">
        <v>0.0</v>
      </c>
      <c r="EZ33" s="877">
        <f t="shared" si="73"/>
        <v>0.0</v>
      </c>
      <c r="FA33" s="878">
        <v>0.0</v>
      </c>
      <c r="FB33" s="879">
        <v>0.0</v>
      </c>
      <c r="FC33" s="880">
        <f t="shared" si="129"/>
        <v>0.0</v>
      </c>
      <c r="FD33" s="881">
        <f t="shared" si="74"/>
        <v>0.0</v>
      </c>
      <c r="FE33" s="882">
        <f t="shared" si="75"/>
        <v>0.0</v>
      </c>
      <c r="FF33" s="883" t="str">
        <f t="shared" si="76"/>
        <v/>
      </c>
      <c r="FG33" s="920">
        <v>0.0</v>
      </c>
      <c r="FH33" s="921">
        <v>0.0</v>
      </c>
      <c r="FI33" s="921">
        <v>0.0</v>
      </c>
      <c r="FJ33" s="887">
        <f t="shared" si="125"/>
        <v>0.0</v>
      </c>
      <c r="FK33" s="888">
        <f t="shared" si="77"/>
        <v>0.0</v>
      </c>
      <c r="FL33" s="889" t="str">
        <f t="shared" si="78"/>
        <v/>
      </c>
      <c r="FM33" s="922"/>
      <c r="FN33" s="923"/>
      <c r="FO33" s="924" t="str">
        <f t="shared" si="124"/>
        <v/>
      </c>
      <c r="FP33" s="893">
        <f t="shared" si="79"/>
        <v>0.0</v>
      </c>
      <c r="FQ33" s="894">
        <f t="shared" si="80"/>
        <v>0.0</v>
      </c>
      <c r="FR33" s="895">
        <f t="shared" si="81"/>
        <v>0.0</v>
      </c>
      <c r="FS33" s="896" t="str">
        <f t="shared" si="82"/>
        <v/>
      </c>
      <c r="FT33" s="897" t="str">
        <f t="shared" si="83"/>
        <v/>
      </c>
      <c r="FU33" s="898" t="str">
        <f t="shared" si="84"/>
        <v/>
      </c>
      <c r="FV33" s="899" t="str">
        <f t="shared" si="85"/>
        <v/>
      </c>
      <c r="FW33" s="900">
        <f t="shared" si="86"/>
        <v>0.0</v>
      </c>
      <c r="FX33" s="901" t="str">
        <f t="shared" si="7"/>
        <v/>
      </c>
      <c r="FY33" s="902" t="str">
        <f t="shared" si="8"/>
        <v/>
      </c>
      <c r="FZ33" s="902" t="str">
        <f t="shared" si="9"/>
        <v/>
      </c>
      <c r="GA33" s="902" t="str">
        <f t="shared" si="10"/>
        <v/>
      </c>
      <c r="GB33" s="902" t="str">
        <f t="shared" si="11"/>
        <v/>
      </c>
      <c r="GC33" s="902" t="str">
        <f t="shared" si="87"/>
        <v/>
      </c>
      <c r="GD33" s="903" t="str">
        <f t="shared" si="88"/>
        <v/>
      </c>
      <c r="GE33" s="904">
        <f t="shared" si="89"/>
        <v>0.0</v>
      </c>
      <c r="GF33" s="902">
        <f t="shared" si="90"/>
        <v>0.0</v>
      </c>
      <c r="GG33" s="902">
        <f t="shared" si="91"/>
        <v>0.0</v>
      </c>
      <c r="GH33" s="902">
        <f t="shared" si="92"/>
        <v>0.0</v>
      </c>
      <c r="GI33" s="903"/>
      <c r="GJ33" s="124"/>
      <c r="GK33" s="124"/>
      <c r="GL33" s="113">
        <f t="shared" si="12"/>
        <v>0.0</v>
      </c>
      <c r="GM33" s="113" t="s">
        <v>159</v>
      </c>
      <c r="GN33" s="113">
        <f t="shared" si="13"/>
        <v>200.0</v>
      </c>
      <c r="GO33" s="113" t="str">
        <f t="shared" si="93"/>
        <v>0/200</v>
      </c>
      <c r="GP33" s="113">
        <f t="shared" si="94"/>
        <v>0.0</v>
      </c>
      <c r="GQ33" s="113" t="s">
        <v>159</v>
      </c>
      <c r="GR33" s="113">
        <f t="shared" si="95"/>
        <v>200.0</v>
      </c>
      <c r="GS33" s="113" t="str">
        <f t="shared" si="96"/>
        <v>0/200</v>
      </c>
      <c r="GT33" s="113">
        <f t="shared" si="97"/>
        <v>0.0</v>
      </c>
      <c r="GU33" s="113" t="s">
        <v>159</v>
      </c>
      <c r="GV33" s="113">
        <f t="shared" si="98"/>
        <v>200.0</v>
      </c>
      <c r="GW33" s="113" t="str">
        <f t="shared" si="99"/>
        <v>0/200</v>
      </c>
      <c r="GX33" s="113">
        <f t="shared" si="100"/>
        <v>0.0</v>
      </c>
      <c r="GY33" s="113" t="s">
        <v>159</v>
      </c>
      <c r="GZ33" s="113">
        <f t="shared" si="101"/>
        <v>100.0</v>
      </c>
      <c r="HA33" s="113" t="str">
        <f t="shared" si="102"/>
        <v>0/100</v>
      </c>
      <c r="HJ33" s="113">
        <f t="shared" si="133"/>
        <v>0.0</v>
      </c>
      <c r="HK33" s="113">
        <f t="shared" si="134"/>
        <v>0.0</v>
      </c>
      <c r="HL33" s="925">
        <f t="shared" si="105"/>
        <v>0.0</v>
      </c>
      <c r="HM33" s="925">
        <f t="shared" si="106"/>
        <v>0.0</v>
      </c>
      <c r="HN33" s="925">
        <f t="shared" si="107"/>
        <v>0.0</v>
      </c>
      <c r="HO33" s="925">
        <f t="shared" si="108"/>
        <v>0.0</v>
      </c>
      <c r="HP33" s="925">
        <f t="shared" si="109"/>
        <v>0.0</v>
      </c>
      <c r="HQ33" s="113">
        <f t="shared" si="135"/>
        <v>0.0</v>
      </c>
    </row>
    <row r="34" spans="8:8" ht="38.25" customHeight="1">
      <c r="A34" s="23">
        <f t="shared" si="14"/>
        <v>0.0</v>
      </c>
      <c r="B34" s="756">
        <v>26.0</v>
      </c>
      <c r="C34" s="905">
        <v>26.0</v>
      </c>
      <c r="D34" s="710">
        <f t="shared" si="15"/>
        <v>0.0</v>
      </c>
      <c r="E34" s="906"/>
      <c r="F34" s="759"/>
      <c r="G34" s="906"/>
      <c r="H34" s="906"/>
      <c r="I34" s="906"/>
      <c r="J34" s="906"/>
      <c r="K34" s="907"/>
      <c r="L34" s="761">
        <v>0.0</v>
      </c>
      <c r="M34" s="762">
        <v>0.0</v>
      </c>
      <c r="N34" s="763">
        <v>0.0</v>
      </c>
      <c r="O34" s="764">
        <f t="shared" si="16"/>
        <v>0.0</v>
      </c>
      <c r="P34" s="765">
        <v>0.0</v>
      </c>
      <c r="Q34" s="766">
        <f t="shared" si="17"/>
        <v>0.0</v>
      </c>
      <c r="R34" s="767">
        <v>0.0</v>
      </c>
      <c r="S34" s="768">
        <v>0.0</v>
      </c>
      <c r="T34" s="769">
        <f t="shared" si="126"/>
        <v>0.0</v>
      </c>
      <c r="U34" s="770">
        <f t="shared" si="18"/>
        <v>0.0</v>
      </c>
      <c r="V34" s="771">
        <f t="shared" si="19"/>
        <v>0.0</v>
      </c>
      <c r="W34" s="625" t="str">
        <f t="shared" si="136"/>
        <v/>
      </c>
      <c r="X34" s="625" t="str">
        <f t="shared" si="20"/>
        <v/>
      </c>
      <c r="Y34" s="772" t="str">
        <f t="shared" si="137"/>
        <v/>
      </c>
      <c r="Z34" s="773">
        <v>0.0</v>
      </c>
      <c r="AA34" s="774">
        <v>0.0</v>
      </c>
      <c r="AB34" s="775">
        <v>0.0</v>
      </c>
      <c r="AC34" s="776">
        <f t="shared" si="21"/>
        <v>0.0</v>
      </c>
      <c r="AD34" s="777">
        <v>0.0</v>
      </c>
      <c r="AE34" s="778">
        <f t="shared" si="22"/>
        <v>0.0</v>
      </c>
      <c r="AF34" s="779">
        <v>0.0</v>
      </c>
      <c r="AG34" s="780">
        <v>0.0</v>
      </c>
      <c r="AH34" s="781">
        <f t="shared" si="127"/>
        <v>0.0</v>
      </c>
      <c r="AI34" s="782">
        <f t="shared" si="23"/>
        <v>0.0</v>
      </c>
      <c r="AJ34" s="783">
        <f t="shared" si="24"/>
        <v>0.0</v>
      </c>
      <c r="AK34" s="637" t="str">
        <f t="shared" si="111"/>
        <v/>
      </c>
      <c r="AL34" s="637" t="str">
        <f t="shared" si="25"/>
        <v/>
      </c>
      <c r="AM34" s="784" t="str">
        <f t="shared" si="112"/>
        <v/>
      </c>
      <c r="AN34" s="785"/>
      <c r="AO34" s="786">
        <v>0.0</v>
      </c>
      <c r="AP34" s="787">
        <v>0.0</v>
      </c>
      <c r="AQ34" s="787">
        <v>0.0</v>
      </c>
      <c r="AR34" s="908">
        <f t="shared" si="26"/>
        <v>0.0</v>
      </c>
      <c r="AS34" s="788">
        <v>0.0</v>
      </c>
      <c r="AT34" s="789">
        <v>0.0</v>
      </c>
      <c r="AU34" s="790">
        <f t="shared" si="27"/>
        <v>0.0</v>
      </c>
      <c r="AV34" s="909">
        <f t="shared" si="28"/>
        <v>0.0</v>
      </c>
      <c r="AW34" s="792">
        <v>0.0</v>
      </c>
      <c r="AX34" s="793">
        <v>0.0</v>
      </c>
      <c r="AY34" s="794">
        <f t="shared" si="29"/>
        <v>0.0</v>
      </c>
      <c r="AZ34" s="795">
        <f t="shared" si="113"/>
        <v>0.0</v>
      </c>
      <c r="BA34" s="796">
        <f t="shared" si="30"/>
        <v>0.0</v>
      </c>
      <c r="BB34" s="650" t="str">
        <f t="shared" si="114"/>
        <v/>
      </c>
      <c r="BC34" s="650" t="str">
        <f t="shared" si="31"/>
        <v/>
      </c>
      <c r="BD34" s="797" t="str">
        <f t="shared" si="115"/>
        <v/>
      </c>
      <c r="BE34" s="785"/>
      <c r="BF34" s="798">
        <v>0.0</v>
      </c>
      <c r="BG34" s="799">
        <v>0.0</v>
      </c>
      <c r="BH34" s="800">
        <v>0.0</v>
      </c>
      <c r="BI34" s="910">
        <f t="shared" si="32"/>
        <v>0.0</v>
      </c>
      <c r="BJ34" s="801">
        <v>0.0</v>
      </c>
      <c r="BK34" s="802">
        <v>0.0</v>
      </c>
      <c r="BL34" s="803">
        <f t="shared" si="33"/>
        <v>0.0</v>
      </c>
      <c r="BM34" s="911">
        <f t="shared" si="34"/>
        <v>0.0</v>
      </c>
      <c r="BN34" s="805">
        <v>0.0</v>
      </c>
      <c r="BO34" s="806">
        <v>0.0</v>
      </c>
      <c r="BP34" s="807">
        <f t="shared" si="35"/>
        <v>0.0</v>
      </c>
      <c r="BQ34" s="808">
        <f t="shared" si="116"/>
        <v>0.0</v>
      </c>
      <c r="BR34" s="662">
        <f t="shared" si="36"/>
        <v>0.0</v>
      </c>
      <c r="BS34" s="662" t="str">
        <f t="shared" si="117"/>
        <v/>
      </c>
      <c r="BT34" s="662" t="str">
        <f t="shared" si="37"/>
        <v/>
      </c>
      <c r="BU34" s="809" t="str">
        <f t="shared" si="118"/>
        <v/>
      </c>
      <c r="BV34" s="785"/>
      <c r="BW34" s="810">
        <v>0.0</v>
      </c>
      <c r="BX34" s="811">
        <v>0.0</v>
      </c>
      <c r="BY34" s="812">
        <v>0.0</v>
      </c>
      <c r="BZ34" s="912">
        <f t="shared" si="38"/>
        <v>0.0</v>
      </c>
      <c r="CA34" s="813">
        <v>0.0</v>
      </c>
      <c r="CB34" s="814">
        <v>0.0</v>
      </c>
      <c r="CC34" s="815">
        <f t="shared" si="39"/>
        <v>0.0</v>
      </c>
      <c r="CD34" s="913">
        <f t="shared" si="40"/>
        <v>0.0</v>
      </c>
      <c r="CE34" s="817">
        <v>0.0</v>
      </c>
      <c r="CF34" s="818">
        <v>0.0</v>
      </c>
      <c r="CG34" s="819">
        <f t="shared" si="41"/>
        <v>0.0</v>
      </c>
      <c r="CH34" s="820">
        <f t="shared" si="119"/>
        <v>0.0</v>
      </c>
      <c r="CI34" s="821">
        <f t="shared" si="42"/>
        <v>0.0</v>
      </c>
      <c r="CJ34" s="674" t="str">
        <f t="shared" si="43"/>
        <v/>
      </c>
      <c r="CK34" s="674" t="str">
        <f t="shared" si="44"/>
        <v/>
      </c>
      <c r="CL34" s="822" t="str">
        <f t="shared" si="120"/>
        <v/>
      </c>
      <c r="CM34" s="785"/>
      <c r="CN34" s="823">
        <v>0.0</v>
      </c>
      <c r="CO34" s="824">
        <v>0.0</v>
      </c>
      <c r="CP34" s="825">
        <v>0.0</v>
      </c>
      <c r="CQ34" s="914">
        <f t="shared" si="45"/>
        <v>0.0</v>
      </c>
      <c r="CR34" s="826">
        <v>0.0</v>
      </c>
      <c r="CS34" s="827">
        <v>0.0</v>
      </c>
      <c r="CT34" s="828">
        <f t="shared" si="46"/>
        <v>0.0</v>
      </c>
      <c r="CU34" s="915">
        <f t="shared" si="47"/>
        <v>0.0</v>
      </c>
      <c r="CV34" s="830">
        <v>0.0</v>
      </c>
      <c r="CW34" s="831">
        <v>0.0</v>
      </c>
      <c r="CX34" s="832">
        <f t="shared" si="48"/>
        <v>0.0</v>
      </c>
      <c r="CY34" s="833">
        <f t="shared" si="121"/>
        <v>0.0</v>
      </c>
      <c r="CZ34" s="686">
        <f t="shared" si="49"/>
        <v>0.0</v>
      </c>
      <c r="DA34" s="686" t="str">
        <f t="shared" si="50"/>
        <v/>
      </c>
      <c r="DB34" s="686" t="str">
        <f t="shared" si="51"/>
        <v/>
      </c>
      <c r="DC34" s="834" t="str">
        <f t="shared" si="52"/>
        <v/>
      </c>
      <c r="DD34" s="785"/>
      <c r="DE34" s="835">
        <v>0.0</v>
      </c>
      <c r="DF34" s="836">
        <v>0.0</v>
      </c>
      <c r="DG34" s="837">
        <v>0.0</v>
      </c>
      <c r="DH34" s="916">
        <f t="shared" si="53"/>
        <v>0.0</v>
      </c>
      <c r="DI34" s="838">
        <v>0.0</v>
      </c>
      <c r="DJ34" s="839">
        <v>0.0</v>
      </c>
      <c r="DK34" s="840">
        <f t="shared" si="54"/>
        <v>0.0</v>
      </c>
      <c r="DL34" s="917">
        <f t="shared" si="55"/>
        <v>0.0</v>
      </c>
      <c r="DM34" s="842">
        <v>0.0</v>
      </c>
      <c r="DN34" s="843">
        <v>0.0</v>
      </c>
      <c r="DO34" s="844">
        <f t="shared" si="56"/>
        <v>0.0</v>
      </c>
      <c r="DP34" s="845">
        <f t="shared" si="122"/>
        <v>0.0</v>
      </c>
      <c r="DQ34" s="698">
        <f t="shared" si="57"/>
        <v>0.0</v>
      </c>
      <c r="DR34" s="698" t="str">
        <f t="shared" si="58"/>
        <v/>
      </c>
      <c r="DS34" s="698" t="str">
        <f t="shared" si="59"/>
        <v/>
      </c>
      <c r="DT34" s="846" t="str">
        <f t="shared" si="60"/>
        <v/>
      </c>
      <c r="DU34" s="847">
        <v>0.0</v>
      </c>
      <c r="DV34" s="848">
        <v>0.0</v>
      </c>
      <c r="DW34" s="849">
        <v>0.0</v>
      </c>
      <c r="DX34" s="918">
        <f t="shared" si="61"/>
        <v>0.0</v>
      </c>
      <c r="DY34" s="850">
        <v>0.0</v>
      </c>
      <c r="DZ34" s="851">
        <v>0.0</v>
      </c>
      <c r="EA34" s="852">
        <f t="shared" si="62"/>
        <v>0.0</v>
      </c>
      <c r="EB34" s="919">
        <f t="shared" si="63"/>
        <v>0.0</v>
      </c>
      <c r="EC34" s="854">
        <v>0.0</v>
      </c>
      <c r="ED34" s="855">
        <v>0.0</v>
      </c>
      <c r="EE34" s="856">
        <f t="shared" si="64"/>
        <v>0.0</v>
      </c>
      <c r="EF34" s="857">
        <f t="shared" si="123"/>
        <v>0.0</v>
      </c>
      <c r="EG34" s="858">
        <f t="shared" si="65"/>
        <v>0.0</v>
      </c>
      <c r="EH34" s="859" t="str">
        <f t="shared" si="66"/>
        <v/>
      </c>
      <c r="EI34" s="860">
        <v>0.0</v>
      </c>
      <c r="EJ34" s="861">
        <v>0.0</v>
      </c>
      <c r="EK34" s="862">
        <v>0.0</v>
      </c>
      <c r="EL34" s="863">
        <f t="shared" si="67"/>
        <v>0.0</v>
      </c>
      <c r="EM34" s="864">
        <v>0.0</v>
      </c>
      <c r="EN34" s="865">
        <f t="shared" si="68"/>
        <v>0.0</v>
      </c>
      <c r="EO34" s="866">
        <v>0.0</v>
      </c>
      <c r="EP34" s="867">
        <v>0.0</v>
      </c>
      <c r="EQ34" s="868">
        <f t="shared" si="128"/>
        <v>0.0</v>
      </c>
      <c r="ER34" s="869">
        <f t="shared" si="69"/>
        <v>0.0</v>
      </c>
      <c r="ES34" s="870">
        <f t="shared" si="70"/>
        <v>0.0</v>
      </c>
      <c r="ET34" s="871" t="str">
        <f t="shared" si="71"/>
        <v/>
      </c>
      <c r="EU34" s="872">
        <v>0.0</v>
      </c>
      <c r="EV34" s="873">
        <v>0.0</v>
      </c>
      <c r="EW34" s="874">
        <f t="shared" si="138"/>
        <v>0.0</v>
      </c>
      <c r="EX34" s="875">
        <f t="shared" si="72"/>
        <v>0.0</v>
      </c>
      <c r="EY34" s="876">
        <v>0.0</v>
      </c>
      <c r="EZ34" s="877">
        <f t="shared" si="73"/>
        <v>0.0</v>
      </c>
      <c r="FA34" s="878">
        <v>0.0</v>
      </c>
      <c r="FB34" s="879">
        <v>0.0</v>
      </c>
      <c r="FC34" s="880">
        <f t="shared" si="129"/>
        <v>0.0</v>
      </c>
      <c r="FD34" s="881">
        <f t="shared" si="74"/>
        <v>0.0</v>
      </c>
      <c r="FE34" s="882">
        <f t="shared" si="75"/>
        <v>0.0</v>
      </c>
      <c r="FF34" s="883" t="str">
        <f t="shared" si="76"/>
        <v/>
      </c>
      <c r="FG34" s="920">
        <v>0.0</v>
      </c>
      <c r="FH34" s="921">
        <v>0.0</v>
      </c>
      <c r="FI34" s="921">
        <v>0.0</v>
      </c>
      <c r="FJ34" s="887">
        <f t="shared" si="125"/>
        <v>0.0</v>
      </c>
      <c r="FK34" s="888">
        <f t="shared" si="77"/>
        <v>0.0</v>
      </c>
      <c r="FL34" s="889" t="str">
        <f t="shared" si="78"/>
        <v/>
      </c>
      <c r="FM34" s="922"/>
      <c r="FN34" s="923"/>
      <c r="FO34" s="924" t="str">
        <f t="shared" si="124"/>
        <v/>
      </c>
      <c r="FP34" s="893">
        <f t="shared" si="79"/>
        <v>0.0</v>
      </c>
      <c r="FQ34" s="894">
        <f t="shared" si="80"/>
        <v>0.0</v>
      </c>
      <c r="FR34" s="895">
        <f t="shared" si="81"/>
        <v>0.0</v>
      </c>
      <c r="FS34" s="896" t="str">
        <f t="shared" si="82"/>
        <v/>
      </c>
      <c r="FT34" s="897" t="str">
        <f t="shared" si="83"/>
        <v/>
      </c>
      <c r="FU34" s="898" t="str">
        <f t="shared" si="84"/>
        <v/>
      </c>
      <c r="FV34" s="899" t="str">
        <f t="shared" si="85"/>
        <v/>
      </c>
      <c r="FW34" s="900">
        <f t="shared" si="86"/>
        <v>0.0</v>
      </c>
      <c r="FX34" s="901" t="str">
        <f t="shared" si="7"/>
        <v/>
      </c>
      <c r="FY34" s="902" t="str">
        <f t="shared" si="8"/>
        <v/>
      </c>
      <c r="FZ34" s="902" t="str">
        <f t="shared" si="9"/>
        <v/>
      </c>
      <c r="GA34" s="902" t="str">
        <f t="shared" si="10"/>
        <v/>
      </c>
      <c r="GB34" s="902" t="str">
        <f t="shared" si="11"/>
        <v/>
      </c>
      <c r="GC34" s="902" t="str">
        <f t="shared" si="87"/>
        <v/>
      </c>
      <c r="GD34" s="903" t="str">
        <f t="shared" si="88"/>
        <v/>
      </c>
      <c r="GE34" s="904">
        <f t="shared" si="89"/>
        <v>0.0</v>
      </c>
      <c r="GF34" s="902">
        <f t="shared" si="90"/>
        <v>0.0</v>
      </c>
      <c r="GG34" s="902">
        <f t="shared" si="91"/>
        <v>0.0</v>
      </c>
      <c r="GH34" s="902">
        <f t="shared" si="92"/>
        <v>0.0</v>
      </c>
      <c r="GI34" s="903"/>
      <c r="GJ34" s="124"/>
      <c r="GK34" s="124"/>
      <c r="GL34" s="113">
        <f t="shared" si="12"/>
        <v>0.0</v>
      </c>
      <c r="GM34" s="113" t="s">
        <v>159</v>
      </c>
      <c r="GN34" s="113">
        <f t="shared" si="13"/>
        <v>200.0</v>
      </c>
      <c r="GO34" s="113" t="str">
        <f t="shared" si="93"/>
        <v>0/200</v>
      </c>
      <c r="GP34" s="113">
        <f t="shared" si="94"/>
        <v>0.0</v>
      </c>
      <c r="GQ34" s="113" t="s">
        <v>159</v>
      </c>
      <c r="GR34" s="113">
        <f t="shared" si="95"/>
        <v>200.0</v>
      </c>
      <c r="GS34" s="113" t="str">
        <f t="shared" si="96"/>
        <v>0/200</v>
      </c>
      <c r="GT34" s="113">
        <f t="shared" si="97"/>
        <v>0.0</v>
      </c>
      <c r="GU34" s="113" t="s">
        <v>159</v>
      </c>
      <c r="GV34" s="113">
        <f t="shared" si="98"/>
        <v>200.0</v>
      </c>
      <c r="GW34" s="113" t="str">
        <f t="shared" si="99"/>
        <v>0/200</v>
      </c>
      <c r="GX34" s="113">
        <f t="shared" si="100"/>
        <v>0.0</v>
      </c>
      <c r="GY34" s="113" t="s">
        <v>159</v>
      </c>
      <c r="GZ34" s="113">
        <f t="shared" si="101"/>
        <v>100.0</v>
      </c>
      <c r="HA34" s="113" t="str">
        <f t="shared" si="102"/>
        <v>0/100</v>
      </c>
      <c r="HJ34" s="113">
        <f t="shared" si="133"/>
        <v>0.0</v>
      </c>
      <c r="HK34" s="113">
        <f t="shared" si="134"/>
        <v>0.0</v>
      </c>
      <c r="HL34" s="925">
        <f t="shared" si="105"/>
        <v>0.0</v>
      </c>
      <c r="HM34" s="925">
        <f t="shared" si="106"/>
        <v>0.0</v>
      </c>
      <c r="HN34" s="925">
        <f t="shared" si="107"/>
        <v>0.0</v>
      </c>
      <c r="HO34" s="925">
        <f t="shared" si="108"/>
        <v>0.0</v>
      </c>
      <c r="HP34" s="925">
        <f t="shared" si="109"/>
        <v>0.0</v>
      </c>
      <c r="HQ34" s="113">
        <f t="shared" si="135"/>
        <v>0.0</v>
      </c>
    </row>
    <row r="35" spans="8:8" ht="38.25" customHeight="1">
      <c r="A35" s="23">
        <f t="shared" si="14"/>
        <v>0.0</v>
      </c>
      <c r="B35" s="756">
        <v>27.0</v>
      </c>
      <c r="C35" s="757">
        <v>27.0</v>
      </c>
      <c r="D35" s="710">
        <f t="shared" si="15"/>
        <v>0.0</v>
      </c>
      <c r="E35" s="906"/>
      <c r="F35" s="759"/>
      <c r="G35" s="758"/>
      <c r="H35" s="906"/>
      <c r="I35" s="906"/>
      <c r="J35" s="906"/>
      <c r="K35" s="907"/>
      <c r="L35" s="761">
        <v>0.0</v>
      </c>
      <c r="M35" s="762">
        <v>0.0</v>
      </c>
      <c r="N35" s="763">
        <v>0.0</v>
      </c>
      <c r="O35" s="764">
        <f t="shared" si="16"/>
        <v>0.0</v>
      </c>
      <c r="P35" s="765">
        <v>0.0</v>
      </c>
      <c r="Q35" s="766">
        <f t="shared" si="17"/>
        <v>0.0</v>
      </c>
      <c r="R35" s="767">
        <v>0.0</v>
      </c>
      <c r="S35" s="768">
        <v>0.0</v>
      </c>
      <c r="T35" s="769">
        <f t="shared" si="126"/>
        <v>0.0</v>
      </c>
      <c r="U35" s="770">
        <f t="shared" si="18"/>
        <v>0.0</v>
      </c>
      <c r="V35" s="771">
        <f t="shared" si="19"/>
        <v>0.0</v>
      </c>
      <c r="W35" s="625" t="str">
        <f t="shared" si="136"/>
        <v/>
      </c>
      <c r="X35" s="625" t="str">
        <f t="shared" si="20"/>
        <v/>
      </c>
      <c r="Y35" s="772" t="str">
        <f t="shared" si="137"/>
        <v/>
      </c>
      <c r="Z35" s="773">
        <v>0.0</v>
      </c>
      <c r="AA35" s="774">
        <v>0.0</v>
      </c>
      <c r="AB35" s="775">
        <v>0.0</v>
      </c>
      <c r="AC35" s="776">
        <f t="shared" si="21"/>
        <v>0.0</v>
      </c>
      <c r="AD35" s="777">
        <v>0.0</v>
      </c>
      <c r="AE35" s="778">
        <f t="shared" si="22"/>
        <v>0.0</v>
      </c>
      <c r="AF35" s="779">
        <v>0.0</v>
      </c>
      <c r="AG35" s="780">
        <v>0.0</v>
      </c>
      <c r="AH35" s="781">
        <f t="shared" si="127"/>
        <v>0.0</v>
      </c>
      <c r="AI35" s="782">
        <f t="shared" si="23"/>
        <v>0.0</v>
      </c>
      <c r="AJ35" s="783">
        <f t="shared" si="24"/>
        <v>0.0</v>
      </c>
      <c r="AK35" s="637" t="str">
        <f t="shared" si="111"/>
        <v/>
      </c>
      <c r="AL35" s="637" t="str">
        <f t="shared" si="25"/>
        <v/>
      </c>
      <c r="AM35" s="784" t="str">
        <f t="shared" si="112"/>
        <v/>
      </c>
      <c r="AN35" s="785"/>
      <c r="AO35" s="786">
        <v>0.0</v>
      </c>
      <c r="AP35" s="787">
        <v>0.0</v>
      </c>
      <c r="AQ35" s="787">
        <v>0.0</v>
      </c>
      <c r="AR35" s="908">
        <f t="shared" si="26"/>
        <v>0.0</v>
      </c>
      <c r="AS35" s="788">
        <v>0.0</v>
      </c>
      <c r="AT35" s="789">
        <v>0.0</v>
      </c>
      <c r="AU35" s="790">
        <f t="shared" si="27"/>
        <v>0.0</v>
      </c>
      <c r="AV35" s="909">
        <f t="shared" si="28"/>
        <v>0.0</v>
      </c>
      <c r="AW35" s="792">
        <v>0.0</v>
      </c>
      <c r="AX35" s="793">
        <v>0.0</v>
      </c>
      <c r="AY35" s="794">
        <f t="shared" si="29"/>
        <v>0.0</v>
      </c>
      <c r="AZ35" s="795">
        <f t="shared" si="113"/>
        <v>0.0</v>
      </c>
      <c r="BA35" s="796">
        <f t="shared" si="30"/>
        <v>0.0</v>
      </c>
      <c r="BB35" s="650" t="str">
        <f t="shared" si="114"/>
        <v/>
      </c>
      <c r="BC35" s="650" t="str">
        <f t="shared" si="31"/>
        <v/>
      </c>
      <c r="BD35" s="797" t="str">
        <f t="shared" si="115"/>
        <v/>
      </c>
      <c r="BE35" s="785"/>
      <c r="BF35" s="798">
        <v>0.0</v>
      </c>
      <c r="BG35" s="799">
        <v>0.0</v>
      </c>
      <c r="BH35" s="800">
        <v>0.0</v>
      </c>
      <c r="BI35" s="910">
        <f t="shared" si="32"/>
        <v>0.0</v>
      </c>
      <c r="BJ35" s="801">
        <v>0.0</v>
      </c>
      <c r="BK35" s="802">
        <v>0.0</v>
      </c>
      <c r="BL35" s="803">
        <f t="shared" si="33"/>
        <v>0.0</v>
      </c>
      <c r="BM35" s="911">
        <f t="shared" si="34"/>
        <v>0.0</v>
      </c>
      <c r="BN35" s="805">
        <v>0.0</v>
      </c>
      <c r="BO35" s="806">
        <v>0.0</v>
      </c>
      <c r="BP35" s="807">
        <f t="shared" si="35"/>
        <v>0.0</v>
      </c>
      <c r="BQ35" s="808">
        <f t="shared" si="116"/>
        <v>0.0</v>
      </c>
      <c r="BR35" s="662">
        <f t="shared" si="36"/>
        <v>0.0</v>
      </c>
      <c r="BS35" s="662" t="str">
        <f t="shared" si="117"/>
        <v/>
      </c>
      <c r="BT35" s="662" t="str">
        <f t="shared" si="37"/>
        <v/>
      </c>
      <c r="BU35" s="809" t="str">
        <f t="shared" si="118"/>
        <v/>
      </c>
      <c r="BV35" s="785"/>
      <c r="BW35" s="810">
        <v>0.0</v>
      </c>
      <c r="BX35" s="811">
        <v>0.0</v>
      </c>
      <c r="BY35" s="812">
        <v>0.0</v>
      </c>
      <c r="BZ35" s="912">
        <f t="shared" si="38"/>
        <v>0.0</v>
      </c>
      <c r="CA35" s="813">
        <v>0.0</v>
      </c>
      <c r="CB35" s="814">
        <v>0.0</v>
      </c>
      <c r="CC35" s="815">
        <f t="shared" si="39"/>
        <v>0.0</v>
      </c>
      <c r="CD35" s="913">
        <f t="shared" si="40"/>
        <v>0.0</v>
      </c>
      <c r="CE35" s="817">
        <v>0.0</v>
      </c>
      <c r="CF35" s="818">
        <v>0.0</v>
      </c>
      <c r="CG35" s="819">
        <f t="shared" si="41"/>
        <v>0.0</v>
      </c>
      <c r="CH35" s="820">
        <f t="shared" si="119"/>
        <v>0.0</v>
      </c>
      <c r="CI35" s="821">
        <f t="shared" si="42"/>
        <v>0.0</v>
      </c>
      <c r="CJ35" s="674" t="str">
        <f t="shared" si="43"/>
        <v/>
      </c>
      <c r="CK35" s="674" t="str">
        <f t="shared" si="44"/>
        <v/>
      </c>
      <c r="CL35" s="822" t="str">
        <f t="shared" si="120"/>
        <v/>
      </c>
      <c r="CM35" s="785"/>
      <c r="CN35" s="823">
        <v>0.0</v>
      </c>
      <c r="CO35" s="824">
        <v>0.0</v>
      </c>
      <c r="CP35" s="825">
        <v>0.0</v>
      </c>
      <c r="CQ35" s="914">
        <f t="shared" si="45"/>
        <v>0.0</v>
      </c>
      <c r="CR35" s="826">
        <v>0.0</v>
      </c>
      <c r="CS35" s="827">
        <v>0.0</v>
      </c>
      <c r="CT35" s="828">
        <f t="shared" si="46"/>
        <v>0.0</v>
      </c>
      <c r="CU35" s="915">
        <f t="shared" si="47"/>
        <v>0.0</v>
      </c>
      <c r="CV35" s="830">
        <v>0.0</v>
      </c>
      <c r="CW35" s="831">
        <v>0.0</v>
      </c>
      <c r="CX35" s="832">
        <f t="shared" si="48"/>
        <v>0.0</v>
      </c>
      <c r="CY35" s="833">
        <f t="shared" si="121"/>
        <v>0.0</v>
      </c>
      <c r="CZ35" s="686">
        <f t="shared" si="49"/>
        <v>0.0</v>
      </c>
      <c r="DA35" s="686" t="str">
        <f t="shared" si="50"/>
        <v/>
      </c>
      <c r="DB35" s="686" t="str">
        <f t="shared" si="51"/>
        <v/>
      </c>
      <c r="DC35" s="834" t="str">
        <f t="shared" si="52"/>
        <v/>
      </c>
      <c r="DD35" s="785"/>
      <c r="DE35" s="835">
        <v>0.0</v>
      </c>
      <c r="DF35" s="836">
        <v>0.0</v>
      </c>
      <c r="DG35" s="837">
        <v>0.0</v>
      </c>
      <c r="DH35" s="916">
        <f t="shared" si="53"/>
        <v>0.0</v>
      </c>
      <c r="DI35" s="838">
        <v>0.0</v>
      </c>
      <c r="DJ35" s="839">
        <v>0.0</v>
      </c>
      <c r="DK35" s="840">
        <f t="shared" si="54"/>
        <v>0.0</v>
      </c>
      <c r="DL35" s="917">
        <f t="shared" si="55"/>
        <v>0.0</v>
      </c>
      <c r="DM35" s="842">
        <v>0.0</v>
      </c>
      <c r="DN35" s="843">
        <v>0.0</v>
      </c>
      <c r="DO35" s="844">
        <f t="shared" si="56"/>
        <v>0.0</v>
      </c>
      <c r="DP35" s="845">
        <f t="shared" si="122"/>
        <v>0.0</v>
      </c>
      <c r="DQ35" s="698">
        <f t="shared" si="57"/>
        <v>0.0</v>
      </c>
      <c r="DR35" s="698" t="str">
        <f t="shared" si="58"/>
        <v/>
      </c>
      <c r="DS35" s="698" t="str">
        <f t="shared" si="59"/>
        <v/>
      </c>
      <c r="DT35" s="846" t="str">
        <f t="shared" si="60"/>
        <v/>
      </c>
      <c r="DU35" s="847">
        <v>0.0</v>
      </c>
      <c r="DV35" s="848">
        <v>0.0</v>
      </c>
      <c r="DW35" s="849">
        <v>0.0</v>
      </c>
      <c r="DX35" s="918">
        <f t="shared" si="61"/>
        <v>0.0</v>
      </c>
      <c r="DY35" s="850">
        <v>0.0</v>
      </c>
      <c r="DZ35" s="851">
        <v>0.0</v>
      </c>
      <c r="EA35" s="852">
        <f t="shared" si="62"/>
        <v>0.0</v>
      </c>
      <c r="EB35" s="919">
        <f t="shared" si="63"/>
        <v>0.0</v>
      </c>
      <c r="EC35" s="854">
        <v>0.0</v>
      </c>
      <c r="ED35" s="855">
        <v>0.0</v>
      </c>
      <c r="EE35" s="856">
        <f t="shared" si="64"/>
        <v>0.0</v>
      </c>
      <c r="EF35" s="857">
        <f t="shared" si="123"/>
        <v>0.0</v>
      </c>
      <c r="EG35" s="858">
        <f t="shared" si="65"/>
        <v>0.0</v>
      </c>
      <c r="EH35" s="859" t="str">
        <f t="shared" si="66"/>
        <v/>
      </c>
      <c r="EI35" s="860">
        <v>0.0</v>
      </c>
      <c r="EJ35" s="861">
        <v>0.0</v>
      </c>
      <c r="EK35" s="862">
        <v>0.0</v>
      </c>
      <c r="EL35" s="863">
        <f t="shared" si="67"/>
        <v>0.0</v>
      </c>
      <c r="EM35" s="864">
        <v>0.0</v>
      </c>
      <c r="EN35" s="865">
        <f t="shared" si="68"/>
        <v>0.0</v>
      </c>
      <c r="EO35" s="866">
        <v>0.0</v>
      </c>
      <c r="EP35" s="867">
        <v>0.0</v>
      </c>
      <c r="EQ35" s="868">
        <f t="shared" si="128"/>
        <v>0.0</v>
      </c>
      <c r="ER35" s="869">
        <f t="shared" si="69"/>
        <v>0.0</v>
      </c>
      <c r="ES35" s="870">
        <f t="shared" si="70"/>
        <v>0.0</v>
      </c>
      <c r="ET35" s="871" t="str">
        <f t="shared" si="71"/>
        <v/>
      </c>
      <c r="EU35" s="872">
        <v>0.0</v>
      </c>
      <c r="EV35" s="873">
        <v>0.0</v>
      </c>
      <c r="EW35" s="874">
        <f t="shared" si="138"/>
        <v>0.0</v>
      </c>
      <c r="EX35" s="875">
        <f t="shared" si="72"/>
        <v>0.0</v>
      </c>
      <c r="EY35" s="876">
        <v>0.0</v>
      </c>
      <c r="EZ35" s="877">
        <f t="shared" si="73"/>
        <v>0.0</v>
      </c>
      <c r="FA35" s="878">
        <v>0.0</v>
      </c>
      <c r="FB35" s="879">
        <v>0.0</v>
      </c>
      <c r="FC35" s="880">
        <f t="shared" si="129"/>
        <v>0.0</v>
      </c>
      <c r="FD35" s="881">
        <f t="shared" si="74"/>
        <v>0.0</v>
      </c>
      <c r="FE35" s="882">
        <f t="shared" si="75"/>
        <v>0.0</v>
      </c>
      <c r="FF35" s="883" t="str">
        <f t="shared" si="76"/>
        <v/>
      </c>
      <c r="FG35" s="920">
        <v>0.0</v>
      </c>
      <c r="FH35" s="921">
        <v>0.0</v>
      </c>
      <c r="FI35" s="921">
        <v>0.0</v>
      </c>
      <c r="FJ35" s="887">
        <f t="shared" si="125"/>
        <v>0.0</v>
      </c>
      <c r="FK35" s="888">
        <f t="shared" si="77"/>
        <v>0.0</v>
      </c>
      <c r="FL35" s="889" t="str">
        <f t="shared" si="78"/>
        <v/>
      </c>
      <c r="FM35" s="922"/>
      <c r="FN35" s="923"/>
      <c r="FO35" s="924" t="str">
        <f t="shared" si="124"/>
        <v/>
      </c>
      <c r="FP35" s="893">
        <f t="shared" si="79"/>
        <v>0.0</v>
      </c>
      <c r="FQ35" s="894">
        <f t="shared" si="80"/>
        <v>0.0</v>
      </c>
      <c r="FR35" s="895">
        <f t="shared" si="81"/>
        <v>0.0</v>
      </c>
      <c r="FS35" s="896" t="str">
        <f t="shared" si="82"/>
        <v/>
      </c>
      <c r="FT35" s="897" t="str">
        <f t="shared" si="83"/>
        <v/>
      </c>
      <c r="FU35" s="898" t="str">
        <f t="shared" si="84"/>
        <v/>
      </c>
      <c r="FV35" s="899" t="str">
        <f t="shared" si="85"/>
        <v/>
      </c>
      <c r="FW35" s="900">
        <f t="shared" si="86"/>
        <v>0.0</v>
      </c>
      <c r="FX35" s="901" t="str">
        <f t="shared" si="7"/>
        <v/>
      </c>
      <c r="FY35" s="902" t="str">
        <f t="shared" si="8"/>
        <v/>
      </c>
      <c r="FZ35" s="902" t="str">
        <f t="shared" si="9"/>
        <v/>
      </c>
      <c r="GA35" s="902" t="str">
        <f t="shared" si="10"/>
        <v/>
      </c>
      <c r="GB35" s="902" t="str">
        <f t="shared" si="11"/>
        <v/>
      </c>
      <c r="GC35" s="902" t="str">
        <f t="shared" si="87"/>
        <v/>
      </c>
      <c r="GD35" s="903" t="str">
        <f t="shared" si="88"/>
        <v/>
      </c>
      <c r="GE35" s="904">
        <f t="shared" si="89"/>
        <v>0.0</v>
      </c>
      <c r="GF35" s="902">
        <f t="shared" si="90"/>
        <v>0.0</v>
      </c>
      <c r="GG35" s="902">
        <f t="shared" si="91"/>
        <v>0.0</v>
      </c>
      <c r="GH35" s="902">
        <f t="shared" si="92"/>
        <v>0.0</v>
      </c>
      <c r="GI35" s="903"/>
      <c r="GJ35" s="124"/>
      <c r="GK35" s="124"/>
      <c r="GL35" s="113">
        <f t="shared" si="12"/>
        <v>0.0</v>
      </c>
      <c r="GM35" s="113" t="s">
        <v>159</v>
      </c>
      <c r="GN35" s="113">
        <f t="shared" si="13"/>
        <v>200.0</v>
      </c>
      <c r="GO35" s="113" t="str">
        <f t="shared" si="93"/>
        <v>0/200</v>
      </c>
      <c r="GP35" s="113">
        <f t="shared" si="94"/>
        <v>0.0</v>
      </c>
      <c r="GQ35" s="113" t="s">
        <v>159</v>
      </c>
      <c r="GR35" s="113">
        <f t="shared" si="95"/>
        <v>200.0</v>
      </c>
      <c r="GS35" s="113" t="str">
        <f t="shared" si="96"/>
        <v>0/200</v>
      </c>
      <c r="GT35" s="113">
        <f t="shared" si="97"/>
        <v>0.0</v>
      </c>
      <c r="GU35" s="113" t="s">
        <v>159</v>
      </c>
      <c r="GV35" s="113">
        <f t="shared" si="98"/>
        <v>200.0</v>
      </c>
      <c r="GW35" s="113" t="str">
        <f t="shared" si="99"/>
        <v>0/200</v>
      </c>
      <c r="GX35" s="113">
        <f t="shared" si="100"/>
        <v>0.0</v>
      </c>
      <c r="GY35" s="113" t="s">
        <v>159</v>
      </c>
      <c r="GZ35" s="113">
        <f t="shared" si="101"/>
        <v>100.0</v>
      </c>
      <c r="HA35" s="113" t="str">
        <f t="shared" si="102"/>
        <v>0/100</v>
      </c>
      <c r="HJ35" s="113">
        <f t="shared" si="133"/>
        <v>0.0</v>
      </c>
      <c r="HK35" s="113">
        <f t="shared" si="134"/>
        <v>0.0</v>
      </c>
      <c r="HL35" s="925">
        <f t="shared" si="105"/>
        <v>0.0</v>
      </c>
      <c r="HM35" s="925">
        <f t="shared" si="106"/>
        <v>0.0</v>
      </c>
      <c r="HN35" s="925">
        <f t="shared" si="107"/>
        <v>0.0</v>
      </c>
      <c r="HO35" s="925">
        <f t="shared" si="108"/>
        <v>0.0</v>
      </c>
      <c r="HP35" s="925">
        <f t="shared" si="109"/>
        <v>0.0</v>
      </c>
      <c r="HQ35" s="113">
        <f t="shared" si="135"/>
        <v>0.0</v>
      </c>
    </row>
    <row r="36" spans="8:8" ht="38.25" customHeight="1">
      <c r="A36" s="23">
        <f t="shared" si="14"/>
        <v>0.0</v>
      </c>
      <c r="B36" s="756">
        <v>28.0</v>
      </c>
      <c r="C36" s="905">
        <v>28.0</v>
      </c>
      <c r="D36" s="710">
        <f t="shared" si="15"/>
        <v>0.0</v>
      </c>
      <c r="E36" s="906"/>
      <c r="F36" s="759"/>
      <c r="G36" s="906"/>
      <c r="H36" s="906"/>
      <c r="I36" s="906"/>
      <c r="J36" s="906"/>
      <c r="K36" s="907"/>
      <c r="L36" s="761">
        <v>0.0</v>
      </c>
      <c r="M36" s="762">
        <v>0.0</v>
      </c>
      <c r="N36" s="763">
        <v>0.0</v>
      </c>
      <c r="O36" s="764">
        <f t="shared" si="16"/>
        <v>0.0</v>
      </c>
      <c r="P36" s="765">
        <v>0.0</v>
      </c>
      <c r="Q36" s="766">
        <f t="shared" si="17"/>
        <v>0.0</v>
      </c>
      <c r="R36" s="767">
        <v>0.0</v>
      </c>
      <c r="S36" s="768">
        <v>0.0</v>
      </c>
      <c r="T36" s="769">
        <f t="shared" si="126"/>
        <v>0.0</v>
      </c>
      <c r="U36" s="770">
        <f t="shared" si="18"/>
        <v>0.0</v>
      </c>
      <c r="V36" s="771">
        <f t="shared" si="19"/>
        <v>0.0</v>
      </c>
      <c r="W36" s="625" t="str">
        <f t="shared" si="136"/>
        <v/>
      </c>
      <c r="X36" s="625" t="str">
        <f t="shared" si="20"/>
        <v/>
      </c>
      <c r="Y36" s="772" t="str">
        <f t="shared" si="137"/>
        <v/>
      </c>
      <c r="Z36" s="773">
        <v>0.0</v>
      </c>
      <c r="AA36" s="774">
        <v>0.0</v>
      </c>
      <c r="AB36" s="775">
        <v>0.0</v>
      </c>
      <c r="AC36" s="776">
        <f t="shared" si="21"/>
        <v>0.0</v>
      </c>
      <c r="AD36" s="777">
        <v>0.0</v>
      </c>
      <c r="AE36" s="778">
        <f t="shared" si="22"/>
        <v>0.0</v>
      </c>
      <c r="AF36" s="779">
        <v>0.0</v>
      </c>
      <c r="AG36" s="780">
        <v>0.0</v>
      </c>
      <c r="AH36" s="781">
        <f t="shared" si="127"/>
        <v>0.0</v>
      </c>
      <c r="AI36" s="782">
        <f t="shared" si="23"/>
        <v>0.0</v>
      </c>
      <c r="AJ36" s="783">
        <f t="shared" si="24"/>
        <v>0.0</v>
      </c>
      <c r="AK36" s="637" t="str">
        <f t="shared" si="111"/>
        <v/>
      </c>
      <c r="AL36" s="637" t="str">
        <f t="shared" si="25"/>
        <v/>
      </c>
      <c r="AM36" s="784" t="str">
        <f t="shared" si="112"/>
        <v/>
      </c>
      <c r="AN36" s="785"/>
      <c r="AO36" s="786">
        <v>0.0</v>
      </c>
      <c r="AP36" s="787">
        <v>0.0</v>
      </c>
      <c r="AQ36" s="787">
        <v>0.0</v>
      </c>
      <c r="AR36" s="908">
        <f t="shared" si="26"/>
        <v>0.0</v>
      </c>
      <c r="AS36" s="788">
        <v>0.0</v>
      </c>
      <c r="AT36" s="789">
        <v>0.0</v>
      </c>
      <c r="AU36" s="790">
        <f t="shared" si="27"/>
        <v>0.0</v>
      </c>
      <c r="AV36" s="909">
        <f t="shared" si="28"/>
        <v>0.0</v>
      </c>
      <c r="AW36" s="792">
        <v>0.0</v>
      </c>
      <c r="AX36" s="793">
        <v>0.0</v>
      </c>
      <c r="AY36" s="794">
        <f t="shared" si="29"/>
        <v>0.0</v>
      </c>
      <c r="AZ36" s="795">
        <f t="shared" si="113"/>
        <v>0.0</v>
      </c>
      <c r="BA36" s="796">
        <f t="shared" si="30"/>
        <v>0.0</v>
      </c>
      <c r="BB36" s="650" t="str">
        <f t="shared" si="114"/>
        <v/>
      </c>
      <c r="BC36" s="650" t="str">
        <f t="shared" si="31"/>
        <v/>
      </c>
      <c r="BD36" s="797" t="str">
        <f t="shared" si="115"/>
        <v/>
      </c>
      <c r="BE36" s="785"/>
      <c r="BF36" s="798">
        <v>0.0</v>
      </c>
      <c r="BG36" s="799">
        <v>0.0</v>
      </c>
      <c r="BH36" s="800">
        <v>0.0</v>
      </c>
      <c r="BI36" s="910">
        <f t="shared" si="32"/>
        <v>0.0</v>
      </c>
      <c r="BJ36" s="801">
        <v>0.0</v>
      </c>
      <c r="BK36" s="802">
        <v>0.0</v>
      </c>
      <c r="BL36" s="803">
        <f t="shared" si="33"/>
        <v>0.0</v>
      </c>
      <c r="BM36" s="911">
        <f t="shared" si="34"/>
        <v>0.0</v>
      </c>
      <c r="BN36" s="805">
        <v>0.0</v>
      </c>
      <c r="BO36" s="806">
        <v>0.0</v>
      </c>
      <c r="BP36" s="807">
        <f t="shared" si="35"/>
        <v>0.0</v>
      </c>
      <c r="BQ36" s="808">
        <f t="shared" si="116"/>
        <v>0.0</v>
      </c>
      <c r="BR36" s="662">
        <f t="shared" si="36"/>
        <v>0.0</v>
      </c>
      <c r="BS36" s="662" t="str">
        <f t="shared" si="117"/>
        <v/>
      </c>
      <c r="BT36" s="662" t="str">
        <f t="shared" si="37"/>
        <v/>
      </c>
      <c r="BU36" s="809" t="str">
        <f t="shared" si="118"/>
        <v/>
      </c>
      <c r="BV36" s="785"/>
      <c r="BW36" s="810">
        <v>0.0</v>
      </c>
      <c r="BX36" s="811">
        <v>0.0</v>
      </c>
      <c r="BY36" s="812">
        <v>0.0</v>
      </c>
      <c r="BZ36" s="912">
        <f t="shared" si="38"/>
        <v>0.0</v>
      </c>
      <c r="CA36" s="813">
        <v>0.0</v>
      </c>
      <c r="CB36" s="814">
        <v>0.0</v>
      </c>
      <c r="CC36" s="815">
        <f t="shared" si="39"/>
        <v>0.0</v>
      </c>
      <c r="CD36" s="913">
        <f t="shared" si="40"/>
        <v>0.0</v>
      </c>
      <c r="CE36" s="817">
        <v>0.0</v>
      </c>
      <c r="CF36" s="818">
        <v>0.0</v>
      </c>
      <c r="CG36" s="819">
        <f t="shared" si="41"/>
        <v>0.0</v>
      </c>
      <c r="CH36" s="820">
        <f t="shared" si="119"/>
        <v>0.0</v>
      </c>
      <c r="CI36" s="821">
        <f t="shared" si="42"/>
        <v>0.0</v>
      </c>
      <c r="CJ36" s="674" t="str">
        <f t="shared" si="43"/>
        <v/>
      </c>
      <c r="CK36" s="674" t="str">
        <f t="shared" si="44"/>
        <v/>
      </c>
      <c r="CL36" s="822" t="str">
        <f t="shared" si="120"/>
        <v/>
      </c>
      <c r="CM36" s="785"/>
      <c r="CN36" s="823">
        <v>0.0</v>
      </c>
      <c r="CO36" s="824">
        <v>0.0</v>
      </c>
      <c r="CP36" s="825">
        <v>0.0</v>
      </c>
      <c r="CQ36" s="914">
        <f t="shared" si="45"/>
        <v>0.0</v>
      </c>
      <c r="CR36" s="826">
        <v>0.0</v>
      </c>
      <c r="CS36" s="827">
        <v>0.0</v>
      </c>
      <c r="CT36" s="828">
        <f t="shared" si="46"/>
        <v>0.0</v>
      </c>
      <c r="CU36" s="915">
        <f t="shared" si="47"/>
        <v>0.0</v>
      </c>
      <c r="CV36" s="830">
        <v>0.0</v>
      </c>
      <c r="CW36" s="831">
        <v>0.0</v>
      </c>
      <c r="CX36" s="832">
        <f t="shared" si="48"/>
        <v>0.0</v>
      </c>
      <c r="CY36" s="833">
        <f t="shared" si="121"/>
        <v>0.0</v>
      </c>
      <c r="CZ36" s="686">
        <f t="shared" si="49"/>
        <v>0.0</v>
      </c>
      <c r="DA36" s="686" t="str">
        <f t="shared" si="50"/>
        <v/>
      </c>
      <c r="DB36" s="686" t="str">
        <f t="shared" si="51"/>
        <v/>
      </c>
      <c r="DC36" s="834" t="str">
        <f t="shared" si="52"/>
        <v/>
      </c>
      <c r="DD36" s="785"/>
      <c r="DE36" s="835">
        <v>0.0</v>
      </c>
      <c r="DF36" s="836">
        <v>0.0</v>
      </c>
      <c r="DG36" s="837">
        <v>0.0</v>
      </c>
      <c r="DH36" s="916">
        <f t="shared" si="53"/>
        <v>0.0</v>
      </c>
      <c r="DI36" s="838">
        <v>0.0</v>
      </c>
      <c r="DJ36" s="839">
        <v>0.0</v>
      </c>
      <c r="DK36" s="840">
        <f t="shared" si="54"/>
        <v>0.0</v>
      </c>
      <c r="DL36" s="917">
        <f t="shared" si="55"/>
        <v>0.0</v>
      </c>
      <c r="DM36" s="842">
        <v>0.0</v>
      </c>
      <c r="DN36" s="843">
        <v>0.0</v>
      </c>
      <c r="DO36" s="844">
        <f t="shared" si="56"/>
        <v>0.0</v>
      </c>
      <c r="DP36" s="845">
        <f t="shared" si="122"/>
        <v>0.0</v>
      </c>
      <c r="DQ36" s="698">
        <f t="shared" si="57"/>
        <v>0.0</v>
      </c>
      <c r="DR36" s="698" t="str">
        <f t="shared" si="58"/>
        <v/>
      </c>
      <c r="DS36" s="698" t="str">
        <f t="shared" si="59"/>
        <v/>
      </c>
      <c r="DT36" s="846" t="str">
        <f t="shared" si="60"/>
        <v/>
      </c>
      <c r="DU36" s="847">
        <v>0.0</v>
      </c>
      <c r="DV36" s="848">
        <v>0.0</v>
      </c>
      <c r="DW36" s="849">
        <v>0.0</v>
      </c>
      <c r="DX36" s="918">
        <f t="shared" si="61"/>
        <v>0.0</v>
      </c>
      <c r="DY36" s="850">
        <v>0.0</v>
      </c>
      <c r="DZ36" s="851">
        <v>0.0</v>
      </c>
      <c r="EA36" s="852">
        <f t="shared" si="62"/>
        <v>0.0</v>
      </c>
      <c r="EB36" s="919">
        <f t="shared" si="63"/>
        <v>0.0</v>
      </c>
      <c r="EC36" s="854">
        <v>0.0</v>
      </c>
      <c r="ED36" s="855">
        <v>0.0</v>
      </c>
      <c r="EE36" s="856">
        <f t="shared" si="64"/>
        <v>0.0</v>
      </c>
      <c r="EF36" s="857">
        <f t="shared" si="123"/>
        <v>0.0</v>
      </c>
      <c r="EG36" s="858">
        <f t="shared" si="65"/>
        <v>0.0</v>
      </c>
      <c r="EH36" s="859" t="str">
        <f t="shared" si="66"/>
        <v/>
      </c>
      <c r="EI36" s="860">
        <v>0.0</v>
      </c>
      <c r="EJ36" s="861">
        <v>0.0</v>
      </c>
      <c r="EK36" s="862">
        <v>0.0</v>
      </c>
      <c r="EL36" s="863">
        <f t="shared" si="67"/>
        <v>0.0</v>
      </c>
      <c r="EM36" s="864">
        <v>0.0</v>
      </c>
      <c r="EN36" s="865">
        <f t="shared" si="68"/>
        <v>0.0</v>
      </c>
      <c r="EO36" s="866">
        <v>0.0</v>
      </c>
      <c r="EP36" s="867">
        <v>0.0</v>
      </c>
      <c r="EQ36" s="868">
        <f t="shared" si="128"/>
        <v>0.0</v>
      </c>
      <c r="ER36" s="869">
        <f t="shared" si="69"/>
        <v>0.0</v>
      </c>
      <c r="ES36" s="870">
        <f t="shared" si="70"/>
        <v>0.0</v>
      </c>
      <c r="ET36" s="871" t="str">
        <f t="shared" si="71"/>
        <v/>
      </c>
      <c r="EU36" s="872">
        <v>0.0</v>
      </c>
      <c r="EV36" s="873">
        <v>0.0</v>
      </c>
      <c r="EW36" s="874">
        <f t="shared" si="138"/>
        <v>0.0</v>
      </c>
      <c r="EX36" s="875">
        <f t="shared" si="72"/>
        <v>0.0</v>
      </c>
      <c r="EY36" s="876">
        <v>0.0</v>
      </c>
      <c r="EZ36" s="877">
        <f t="shared" si="73"/>
        <v>0.0</v>
      </c>
      <c r="FA36" s="878">
        <v>0.0</v>
      </c>
      <c r="FB36" s="879">
        <v>0.0</v>
      </c>
      <c r="FC36" s="880">
        <f t="shared" si="129"/>
        <v>0.0</v>
      </c>
      <c r="FD36" s="881">
        <f t="shared" si="74"/>
        <v>0.0</v>
      </c>
      <c r="FE36" s="882">
        <f t="shared" si="75"/>
        <v>0.0</v>
      </c>
      <c r="FF36" s="883" t="str">
        <f t="shared" si="76"/>
        <v/>
      </c>
      <c r="FG36" s="920">
        <v>0.0</v>
      </c>
      <c r="FH36" s="921">
        <v>0.0</v>
      </c>
      <c r="FI36" s="921">
        <v>0.0</v>
      </c>
      <c r="FJ36" s="887">
        <f t="shared" si="125"/>
        <v>0.0</v>
      </c>
      <c r="FK36" s="888">
        <f t="shared" si="77"/>
        <v>0.0</v>
      </c>
      <c r="FL36" s="889" t="str">
        <f t="shared" si="78"/>
        <v/>
      </c>
      <c r="FM36" s="922"/>
      <c r="FN36" s="923"/>
      <c r="FO36" s="924" t="str">
        <f t="shared" si="124"/>
        <v/>
      </c>
      <c r="FP36" s="893">
        <f t="shared" si="79"/>
        <v>0.0</v>
      </c>
      <c r="FQ36" s="894">
        <f t="shared" si="80"/>
        <v>0.0</v>
      </c>
      <c r="FR36" s="895">
        <f t="shared" si="81"/>
        <v>0.0</v>
      </c>
      <c r="FS36" s="896" t="str">
        <f t="shared" si="82"/>
        <v/>
      </c>
      <c r="FT36" s="897" t="str">
        <f t="shared" si="83"/>
        <v/>
      </c>
      <c r="FU36" s="898" t="str">
        <f t="shared" si="84"/>
        <v/>
      </c>
      <c r="FV36" s="899" t="str">
        <f t="shared" si="85"/>
        <v/>
      </c>
      <c r="FW36" s="900">
        <f t="shared" si="86"/>
        <v>0.0</v>
      </c>
      <c r="FX36" s="901" t="str">
        <f t="shared" si="7"/>
        <v/>
      </c>
      <c r="FY36" s="902" t="str">
        <f t="shared" si="8"/>
        <v/>
      </c>
      <c r="FZ36" s="902" t="str">
        <f t="shared" si="9"/>
        <v/>
      </c>
      <c r="GA36" s="902" t="str">
        <f t="shared" si="10"/>
        <v/>
      </c>
      <c r="GB36" s="902" t="str">
        <f t="shared" si="11"/>
        <v/>
      </c>
      <c r="GC36" s="902" t="str">
        <f t="shared" si="87"/>
        <v/>
      </c>
      <c r="GD36" s="903" t="str">
        <f t="shared" si="88"/>
        <v/>
      </c>
      <c r="GE36" s="904">
        <f t="shared" si="89"/>
        <v>0.0</v>
      </c>
      <c r="GF36" s="902">
        <f t="shared" si="90"/>
        <v>0.0</v>
      </c>
      <c r="GG36" s="902">
        <f t="shared" si="91"/>
        <v>0.0</v>
      </c>
      <c r="GH36" s="902">
        <f t="shared" si="92"/>
        <v>0.0</v>
      </c>
      <c r="GI36" s="903"/>
      <c r="GJ36" s="124"/>
      <c r="GK36" s="124"/>
      <c r="GL36" s="113">
        <f t="shared" si="12"/>
        <v>0.0</v>
      </c>
      <c r="GM36" s="113" t="s">
        <v>159</v>
      </c>
      <c r="GN36" s="113">
        <f t="shared" si="13"/>
        <v>200.0</v>
      </c>
      <c r="GO36" s="113" t="str">
        <f t="shared" si="93"/>
        <v>0/200</v>
      </c>
      <c r="GP36" s="113">
        <f t="shared" si="94"/>
        <v>0.0</v>
      </c>
      <c r="GQ36" s="113" t="s">
        <v>159</v>
      </c>
      <c r="GR36" s="113">
        <f t="shared" si="95"/>
        <v>200.0</v>
      </c>
      <c r="GS36" s="113" t="str">
        <f t="shared" si="96"/>
        <v>0/200</v>
      </c>
      <c r="GT36" s="113">
        <f t="shared" si="97"/>
        <v>0.0</v>
      </c>
      <c r="GU36" s="113" t="s">
        <v>159</v>
      </c>
      <c r="GV36" s="113">
        <f t="shared" si="98"/>
        <v>200.0</v>
      </c>
      <c r="GW36" s="113" t="str">
        <f t="shared" si="99"/>
        <v>0/200</v>
      </c>
      <c r="GX36" s="113">
        <f t="shared" si="100"/>
        <v>0.0</v>
      </c>
      <c r="GY36" s="113" t="s">
        <v>159</v>
      </c>
      <c r="GZ36" s="113">
        <f t="shared" si="101"/>
        <v>100.0</v>
      </c>
      <c r="HA36" s="113" t="str">
        <f t="shared" si="102"/>
        <v>0/100</v>
      </c>
      <c r="HJ36" s="113">
        <f t="shared" si="133"/>
        <v>0.0</v>
      </c>
      <c r="HK36" s="113">
        <f t="shared" si="134"/>
        <v>0.0</v>
      </c>
      <c r="HL36" s="925">
        <f t="shared" si="105"/>
        <v>0.0</v>
      </c>
      <c r="HM36" s="925">
        <f t="shared" si="106"/>
        <v>0.0</v>
      </c>
      <c r="HN36" s="925">
        <f t="shared" si="107"/>
        <v>0.0</v>
      </c>
      <c r="HO36" s="925">
        <f t="shared" si="108"/>
        <v>0.0</v>
      </c>
      <c r="HP36" s="925">
        <f t="shared" si="109"/>
        <v>0.0</v>
      </c>
      <c r="HQ36" s="113">
        <f t="shared" si="135"/>
        <v>0.0</v>
      </c>
    </row>
    <row r="37" spans="8:8" ht="21.75" customHeight="1">
      <c r="A37" s="23">
        <f t="shared" si="14"/>
        <v>0.0</v>
      </c>
      <c r="B37" s="756">
        <v>29.0</v>
      </c>
      <c r="C37" s="757">
        <v>29.0</v>
      </c>
      <c r="D37" s="710">
        <f t="shared" si="15"/>
        <v>0.0</v>
      </c>
      <c r="E37" s="906"/>
      <c r="F37" s="759"/>
      <c r="G37" s="758"/>
      <c r="H37" s="906"/>
      <c r="I37" s="906"/>
      <c r="J37" s="906"/>
      <c r="K37" s="907"/>
      <c r="L37" s="761">
        <v>0.0</v>
      </c>
      <c r="M37" s="762">
        <v>0.0</v>
      </c>
      <c r="N37" s="763">
        <v>0.0</v>
      </c>
      <c r="O37" s="764">
        <f t="shared" si="16"/>
        <v>0.0</v>
      </c>
      <c r="P37" s="765">
        <v>0.0</v>
      </c>
      <c r="Q37" s="766">
        <f t="shared" si="17"/>
        <v>0.0</v>
      </c>
      <c r="R37" s="767">
        <v>0.0</v>
      </c>
      <c r="S37" s="768">
        <v>0.0</v>
      </c>
      <c r="T37" s="769">
        <f t="shared" si="126"/>
        <v>0.0</v>
      </c>
      <c r="U37" s="770">
        <f t="shared" si="18"/>
        <v>0.0</v>
      </c>
      <c r="V37" s="771">
        <f t="shared" si="19"/>
        <v>0.0</v>
      </c>
      <c r="W37" s="625" t="str">
        <f t="shared" si="136"/>
        <v/>
      </c>
      <c r="X37" s="625" t="str">
        <f t="shared" si="20"/>
        <v/>
      </c>
      <c r="Y37" s="772" t="str">
        <f t="shared" si="137"/>
        <v/>
      </c>
      <c r="Z37" s="773">
        <v>0.0</v>
      </c>
      <c r="AA37" s="774">
        <v>0.0</v>
      </c>
      <c r="AB37" s="775">
        <v>0.0</v>
      </c>
      <c r="AC37" s="776">
        <f t="shared" si="21"/>
        <v>0.0</v>
      </c>
      <c r="AD37" s="777">
        <v>0.0</v>
      </c>
      <c r="AE37" s="778">
        <f t="shared" si="22"/>
        <v>0.0</v>
      </c>
      <c r="AF37" s="779">
        <v>0.0</v>
      </c>
      <c r="AG37" s="780">
        <v>0.0</v>
      </c>
      <c r="AH37" s="781">
        <f t="shared" si="127"/>
        <v>0.0</v>
      </c>
      <c r="AI37" s="782">
        <f t="shared" si="23"/>
        <v>0.0</v>
      </c>
      <c r="AJ37" s="783">
        <f t="shared" si="24"/>
        <v>0.0</v>
      </c>
      <c r="AK37" s="637" t="str">
        <f t="shared" si="111"/>
        <v/>
      </c>
      <c r="AL37" s="637" t="str">
        <f t="shared" si="25"/>
        <v/>
      </c>
      <c r="AM37" s="784" t="str">
        <f t="shared" si="112"/>
        <v/>
      </c>
      <c r="AN37" s="785"/>
      <c r="AO37" s="786">
        <v>0.0</v>
      </c>
      <c r="AP37" s="787">
        <v>0.0</v>
      </c>
      <c r="AQ37" s="787">
        <v>0.0</v>
      </c>
      <c r="AR37" s="908">
        <f t="shared" si="26"/>
        <v>0.0</v>
      </c>
      <c r="AS37" s="788">
        <v>0.0</v>
      </c>
      <c r="AT37" s="789">
        <v>0.0</v>
      </c>
      <c r="AU37" s="790">
        <f t="shared" si="27"/>
        <v>0.0</v>
      </c>
      <c r="AV37" s="909">
        <f t="shared" si="28"/>
        <v>0.0</v>
      </c>
      <c r="AW37" s="792">
        <v>0.0</v>
      </c>
      <c r="AX37" s="793">
        <v>0.0</v>
      </c>
      <c r="AY37" s="794">
        <f t="shared" si="29"/>
        <v>0.0</v>
      </c>
      <c r="AZ37" s="795">
        <f t="shared" si="113"/>
        <v>0.0</v>
      </c>
      <c r="BA37" s="796">
        <f t="shared" si="30"/>
        <v>0.0</v>
      </c>
      <c r="BB37" s="650" t="str">
        <f t="shared" si="114"/>
        <v/>
      </c>
      <c r="BC37" s="650" t="str">
        <f t="shared" si="31"/>
        <v/>
      </c>
      <c r="BD37" s="797" t="str">
        <f t="shared" si="115"/>
        <v/>
      </c>
      <c r="BE37" s="785"/>
      <c r="BF37" s="798">
        <v>0.0</v>
      </c>
      <c r="BG37" s="799">
        <v>0.0</v>
      </c>
      <c r="BH37" s="800">
        <v>0.0</v>
      </c>
      <c r="BI37" s="910">
        <f t="shared" si="32"/>
        <v>0.0</v>
      </c>
      <c r="BJ37" s="801">
        <v>0.0</v>
      </c>
      <c r="BK37" s="802">
        <v>0.0</v>
      </c>
      <c r="BL37" s="803">
        <f t="shared" si="33"/>
        <v>0.0</v>
      </c>
      <c r="BM37" s="911">
        <f t="shared" si="34"/>
        <v>0.0</v>
      </c>
      <c r="BN37" s="805">
        <v>0.0</v>
      </c>
      <c r="BO37" s="806">
        <v>0.0</v>
      </c>
      <c r="BP37" s="807">
        <f t="shared" si="35"/>
        <v>0.0</v>
      </c>
      <c r="BQ37" s="808">
        <f t="shared" si="116"/>
        <v>0.0</v>
      </c>
      <c r="BR37" s="662">
        <f t="shared" si="36"/>
        <v>0.0</v>
      </c>
      <c r="BS37" s="662" t="str">
        <f t="shared" si="117"/>
        <v/>
      </c>
      <c r="BT37" s="662" t="str">
        <f t="shared" si="37"/>
        <v/>
      </c>
      <c r="BU37" s="809" t="str">
        <f t="shared" si="118"/>
        <v/>
      </c>
      <c r="BV37" s="785"/>
      <c r="BW37" s="810">
        <v>0.0</v>
      </c>
      <c r="BX37" s="811">
        <v>0.0</v>
      </c>
      <c r="BY37" s="812">
        <v>0.0</v>
      </c>
      <c r="BZ37" s="912">
        <f t="shared" si="38"/>
        <v>0.0</v>
      </c>
      <c r="CA37" s="813">
        <v>0.0</v>
      </c>
      <c r="CB37" s="814">
        <v>0.0</v>
      </c>
      <c r="CC37" s="815">
        <f t="shared" si="39"/>
        <v>0.0</v>
      </c>
      <c r="CD37" s="913">
        <f t="shared" si="40"/>
        <v>0.0</v>
      </c>
      <c r="CE37" s="817">
        <v>0.0</v>
      </c>
      <c r="CF37" s="818">
        <v>0.0</v>
      </c>
      <c r="CG37" s="819">
        <f t="shared" si="41"/>
        <v>0.0</v>
      </c>
      <c r="CH37" s="820">
        <f t="shared" si="119"/>
        <v>0.0</v>
      </c>
      <c r="CI37" s="821">
        <f t="shared" si="42"/>
        <v>0.0</v>
      </c>
      <c r="CJ37" s="674" t="str">
        <f t="shared" si="43"/>
        <v/>
      </c>
      <c r="CK37" s="674" t="str">
        <f t="shared" si="44"/>
        <v/>
      </c>
      <c r="CL37" s="822" t="str">
        <f t="shared" si="120"/>
        <v/>
      </c>
      <c r="CM37" s="785"/>
      <c r="CN37" s="823">
        <v>0.0</v>
      </c>
      <c r="CO37" s="824">
        <v>0.0</v>
      </c>
      <c r="CP37" s="825">
        <v>0.0</v>
      </c>
      <c r="CQ37" s="914">
        <f t="shared" si="45"/>
        <v>0.0</v>
      </c>
      <c r="CR37" s="826">
        <v>0.0</v>
      </c>
      <c r="CS37" s="827">
        <v>0.0</v>
      </c>
      <c r="CT37" s="828">
        <f t="shared" si="46"/>
        <v>0.0</v>
      </c>
      <c r="CU37" s="915">
        <f t="shared" si="47"/>
        <v>0.0</v>
      </c>
      <c r="CV37" s="830">
        <v>0.0</v>
      </c>
      <c r="CW37" s="831">
        <v>0.0</v>
      </c>
      <c r="CX37" s="832">
        <f t="shared" si="48"/>
        <v>0.0</v>
      </c>
      <c r="CY37" s="833">
        <f t="shared" si="121"/>
        <v>0.0</v>
      </c>
      <c r="CZ37" s="686">
        <f t="shared" si="49"/>
        <v>0.0</v>
      </c>
      <c r="DA37" s="686" t="str">
        <f t="shared" si="50"/>
        <v/>
      </c>
      <c r="DB37" s="686" t="str">
        <f t="shared" si="51"/>
        <v/>
      </c>
      <c r="DC37" s="834" t="str">
        <f t="shared" si="52"/>
        <v/>
      </c>
      <c r="DD37" s="785"/>
      <c r="DE37" s="835">
        <v>0.0</v>
      </c>
      <c r="DF37" s="836">
        <v>0.0</v>
      </c>
      <c r="DG37" s="837">
        <v>0.0</v>
      </c>
      <c r="DH37" s="916">
        <f t="shared" si="53"/>
        <v>0.0</v>
      </c>
      <c r="DI37" s="838">
        <v>0.0</v>
      </c>
      <c r="DJ37" s="839">
        <v>0.0</v>
      </c>
      <c r="DK37" s="840">
        <f t="shared" si="54"/>
        <v>0.0</v>
      </c>
      <c r="DL37" s="917">
        <f t="shared" si="55"/>
        <v>0.0</v>
      </c>
      <c r="DM37" s="842">
        <v>0.0</v>
      </c>
      <c r="DN37" s="843">
        <v>0.0</v>
      </c>
      <c r="DO37" s="844">
        <f t="shared" si="56"/>
        <v>0.0</v>
      </c>
      <c r="DP37" s="845">
        <f t="shared" si="122"/>
        <v>0.0</v>
      </c>
      <c r="DQ37" s="698">
        <f t="shared" si="57"/>
        <v>0.0</v>
      </c>
      <c r="DR37" s="698" t="str">
        <f t="shared" si="58"/>
        <v/>
      </c>
      <c r="DS37" s="698" t="str">
        <f t="shared" si="59"/>
        <v/>
      </c>
      <c r="DT37" s="846" t="str">
        <f t="shared" si="60"/>
        <v/>
      </c>
      <c r="DU37" s="847">
        <v>0.0</v>
      </c>
      <c r="DV37" s="848">
        <v>0.0</v>
      </c>
      <c r="DW37" s="849">
        <v>0.0</v>
      </c>
      <c r="DX37" s="918">
        <f t="shared" si="61"/>
        <v>0.0</v>
      </c>
      <c r="DY37" s="850">
        <v>0.0</v>
      </c>
      <c r="DZ37" s="851">
        <v>0.0</v>
      </c>
      <c r="EA37" s="852">
        <f t="shared" si="62"/>
        <v>0.0</v>
      </c>
      <c r="EB37" s="919">
        <f t="shared" si="63"/>
        <v>0.0</v>
      </c>
      <c r="EC37" s="854">
        <v>0.0</v>
      </c>
      <c r="ED37" s="855">
        <v>0.0</v>
      </c>
      <c r="EE37" s="856">
        <f t="shared" si="64"/>
        <v>0.0</v>
      </c>
      <c r="EF37" s="857">
        <f t="shared" si="123"/>
        <v>0.0</v>
      </c>
      <c r="EG37" s="858">
        <f t="shared" si="65"/>
        <v>0.0</v>
      </c>
      <c r="EH37" s="859" t="str">
        <f t="shared" si="66"/>
        <v/>
      </c>
      <c r="EI37" s="860">
        <v>0.0</v>
      </c>
      <c r="EJ37" s="861">
        <v>0.0</v>
      </c>
      <c r="EK37" s="862">
        <v>0.0</v>
      </c>
      <c r="EL37" s="863">
        <f t="shared" si="67"/>
        <v>0.0</v>
      </c>
      <c r="EM37" s="864">
        <v>0.0</v>
      </c>
      <c r="EN37" s="865">
        <f t="shared" si="68"/>
        <v>0.0</v>
      </c>
      <c r="EO37" s="866">
        <v>0.0</v>
      </c>
      <c r="EP37" s="867">
        <v>0.0</v>
      </c>
      <c r="EQ37" s="868">
        <f t="shared" si="128"/>
        <v>0.0</v>
      </c>
      <c r="ER37" s="869">
        <f t="shared" si="69"/>
        <v>0.0</v>
      </c>
      <c r="ES37" s="870">
        <f t="shared" si="70"/>
        <v>0.0</v>
      </c>
      <c r="ET37" s="871" t="str">
        <f t="shared" si="71"/>
        <v/>
      </c>
      <c r="EU37" s="872">
        <v>0.0</v>
      </c>
      <c r="EV37" s="873">
        <v>0.0</v>
      </c>
      <c r="EW37" s="874">
        <f t="shared" si="138"/>
        <v>0.0</v>
      </c>
      <c r="EX37" s="875">
        <f t="shared" si="72"/>
        <v>0.0</v>
      </c>
      <c r="EY37" s="876">
        <v>0.0</v>
      </c>
      <c r="EZ37" s="877">
        <f t="shared" si="73"/>
        <v>0.0</v>
      </c>
      <c r="FA37" s="878">
        <v>0.0</v>
      </c>
      <c r="FB37" s="879">
        <v>0.0</v>
      </c>
      <c r="FC37" s="880">
        <f t="shared" si="129"/>
        <v>0.0</v>
      </c>
      <c r="FD37" s="881">
        <f t="shared" si="74"/>
        <v>0.0</v>
      </c>
      <c r="FE37" s="882">
        <f t="shared" si="75"/>
        <v>0.0</v>
      </c>
      <c r="FF37" s="883" t="str">
        <f t="shared" si="76"/>
        <v/>
      </c>
      <c r="FG37" s="920">
        <v>0.0</v>
      </c>
      <c r="FH37" s="921">
        <v>0.0</v>
      </c>
      <c r="FI37" s="921">
        <v>0.0</v>
      </c>
      <c r="FJ37" s="887">
        <f t="shared" si="125"/>
        <v>0.0</v>
      </c>
      <c r="FK37" s="888">
        <f t="shared" si="77"/>
        <v>0.0</v>
      </c>
      <c r="FL37" s="889" t="str">
        <f t="shared" si="78"/>
        <v/>
      </c>
      <c r="FM37" s="922"/>
      <c r="FN37" s="923"/>
      <c r="FO37" s="924" t="str">
        <f t="shared" si="124"/>
        <v/>
      </c>
      <c r="FP37" s="893">
        <f t="shared" si="79"/>
        <v>0.0</v>
      </c>
      <c r="FQ37" s="894">
        <f t="shared" si="80"/>
        <v>0.0</v>
      </c>
      <c r="FR37" s="895">
        <f t="shared" si="81"/>
        <v>0.0</v>
      </c>
      <c r="FS37" s="896" t="str">
        <f t="shared" si="82"/>
        <v/>
      </c>
      <c r="FT37" s="897" t="str">
        <f t="shared" si="83"/>
        <v/>
      </c>
      <c r="FU37" s="898" t="str">
        <f t="shared" si="84"/>
        <v/>
      </c>
      <c r="FV37" s="899" t="str">
        <f t="shared" si="85"/>
        <v/>
      </c>
      <c r="FW37" s="900">
        <f t="shared" si="86"/>
        <v>0.0</v>
      </c>
      <c r="FX37" s="901" t="str">
        <f t="shared" si="7"/>
        <v/>
      </c>
      <c r="FY37" s="902" t="str">
        <f t="shared" si="8"/>
        <v/>
      </c>
      <c r="FZ37" s="902" t="str">
        <f t="shared" si="9"/>
        <v/>
      </c>
      <c r="GA37" s="902" t="str">
        <f t="shared" si="10"/>
        <v/>
      </c>
      <c r="GB37" s="902" t="str">
        <f t="shared" si="11"/>
        <v/>
      </c>
      <c r="GC37" s="902" t="str">
        <f t="shared" si="87"/>
        <v/>
      </c>
      <c r="GD37" s="903" t="str">
        <f t="shared" si="88"/>
        <v/>
      </c>
      <c r="GE37" s="904">
        <f t="shared" si="89"/>
        <v>0.0</v>
      </c>
      <c r="GF37" s="902">
        <f t="shared" si="90"/>
        <v>0.0</v>
      </c>
      <c r="GG37" s="902">
        <f t="shared" si="91"/>
        <v>0.0</v>
      </c>
      <c r="GH37" s="902">
        <f t="shared" si="92"/>
        <v>0.0</v>
      </c>
      <c r="GI37" s="903"/>
      <c r="GJ37" s="124"/>
      <c r="GK37" s="124"/>
      <c r="GL37" s="113">
        <f t="shared" si="12"/>
        <v>0.0</v>
      </c>
      <c r="GM37" s="113" t="s">
        <v>159</v>
      </c>
      <c r="GN37" s="113">
        <f t="shared" si="13"/>
        <v>200.0</v>
      </c>
      <c r="GO37" s="113" t="str">
        <f t="shared" si="93"/>
        <v>0/200</v>
      </c>
      <c r="GP37" s="113">
        <f t="shared" si="94"/>
        <v>0.0</v>
      </c>
      <c r="GQ37" s="113" t="s">
        <v>159</v>
      </c>
      <c r="GR37" s="113">
        <f t="shared" si="95"/>
        <v>200.0</v>
      </c>
      <c r="GS37" s="113" t="str">
        <f t="shared" si="96"/>
        <v>0/200</v>
      </c>
      <c r="GT37" s="113">
        <f t="shared" si="97"/>
        <v>0.0</v>
      </c>
      <c r="GU37" s="113" t="s">
        <v>159</v>
      </c>
      <c r="GV37" s="113">
        <f t="shared" si="98"/>
        <v>200.0</v>
      </c>
      <c r="GW37" s="113" t="str">
        <f t="shared" si="99"/>
        <v>0/200</v>
      </c>
      <c r="GX37" s="113">
        <f t="shared" si="100"/>
        <v>0.0</v>
      </c>
      <c r="GY37" s="113" t="s">
        <v>159</v>
      </c>
      <c r="GZ37" s="113">
        <f t="shared" si="101"/>
        <v>100.0</v>
      </c>
      <c r="HA37" s="113" t="str">
        <f t="shared" si="102"/>
        <v>0/100</v>
      </c>
      <c r="HJ37" s="113">
        <f t="shared" si="133"/>
        <v>0.0</v>
      </c>
      <c r="HK37" s="113">
        <f t="shared" si="134"/>
        <v>0.0</v>
      </c>
      <c r="HL37" s="925">
        <f t="shared" si="105"/>
        <v>0.0</v>
      </c>
      <c r="HM37" s="925">
        <f t="shared" si="106"/>
        <v>0.0</v>
      </c>
      <c r="HN37" s="925">
        <f t="shared" si="107"/>
        <v>0.0</v>
      </c>
      <c r="HO37" s="925">
        <f t="shared" si="108"/>
        <v>0.0</v>
      </c>
      <c r="HP37" s="925">
        <f t="shared" si="109"/>
        <v>0.0</v>
      </c>
      <c r="HQ37" s="113">
        <f t="shared" si="135"/>
        <v>0.0</v>
      </c>
    </row>
    <row r="38" spans="8:8" ht="21.75" customHeight="1">
      <c r="A38" s="23">
        <f t="shared" si="14"/>
        <v>0.0</v>
      </c>
      <c r="B38" s="756">
        <v>30.0</v>
      </c>
      <c r="C38" s="905">
        <v>30.0</v>
      </c>
      <c r="D38" s="710">
        <f t="shared" si="15"/>
        <v>0.0</v>
      </c>
      <c r="E38" s="906"/>
      <c r="F38" s="759"/>
      <c r="G38" s="906"/>
      <c r="H38" s="906"/>
      <c r="I38" s="906"/>
      <c r="J38" s="906"/>
      <c r="K38" s="907"/>
      <c r="L38" s="761">
        <v>0.0</v>
      </c>
      <c r="M38" s="762">
        <v>0.0</v>
      </c>
      <c r="N38" s="763">
        <v>0.0</v>
      </c>
      <c r="O38" s="764">
        <f t="shared" si="16"/>
        <v>0.0</v>
      </c>
      <c r="P38" s="765">
        <v>0.0</v>
      </c>
      <c r="Q38" s="766">
        <f t="shared" si="17"/>
        <v>0.0</v>
      </c>
      <c r="R38" s="767">
        <v>0.0</v>
      </c>
      <c r="S38" s="768">
        <v>0.0</v>
      </c>
      <c r="T38" s="769">
        <f t="shared" si="126"/>
        <v>0.0</v>
      </c>
      <c r="U38" s="770">
        <f t="shared" si="18"/>
        <v>0.0</v>
      </c>
      <c r="V38" s="771">
        <f t="shared" si="19"/>
        <v>0.0</v>
      </c>
      <c r="W38" s="625" t="str">
        <f t="shared" si="136"/>
        <v/>
      </c>
      <c r="X38" s="625" t="str">
        <f t="shared" si="20"/>
        <v/>
      </c>
      <c r="Y38" s="772" t="str">
        <f t="shared" si="137"/>
        <v/>
      </c>
      <c r="Z38" s="773">
        <v>0.0</v>
      </c>
      <c r="AA38" s="774">
        <v>0.0</v>
      </c>
      <c r="AB38" s="775">
        <v>0.0</v>
      </c>
      <c r="AC38" s="776">
        <f t="shared" si="21"/>
        <v>0.0</v>
      </c>
      <c r="AD38" s="777">
        <v>0.0</v>
      </c>
      <c r="AE38" s="778">
        <f t="shared" si="22"/>
        <v>0.0</v>
      </c>
      <c r="AF38" s="779">
        <v>0.0</v>
      </c>
      <c r="AG38" s="780">
        <v>0.0</v>
      </c>
      <c r="AH38" s="781">
        <f t="shared" si="127"/>
        <v>0.0</v>
      </c>
      <c r="AI38" s="782">
        <f t="shared" si="23"/>
        <v>0.0</v>
      </c>
      <c r="AJ38" s="783">
        <f t="shared" si="24"/>
        <v>0.0</v>
      </c>
      <c r="AK38" s="637" t="str">
        <f t="shared" si="111"/>
        <v/>
      </c>
      <c r="AL38" s="637" t="str">
        <f t="shared" si="25"/>
        <v/>
      </c>
      <c r="AM38" s="784" t="str">
        <f t="shared" si="112"/>
        <v/>
      </c>
      <c r="AN38" s="785"/>
      <c r="AO38" s="786">
        <v>0.0</v>
      </c>
      <c r="AP38" s="787">
        <v>0.0</v>
      </c>
      <c r="AQ38" s="787">
        <v>0.0</v>
      </c>
      <c r="AR38" s="908">
        <f t="shared" si="26"/>
        <v>0.0</v>
      </c>
      <c r="AS38" s="788">
        <v>0.0</v>
      </c>
      <c r="AT38" s="789">
        <v>0.0</v>
      </c>
      <c r="AU38" s="790">
        <f t="shared" si="27"/>
        <v>0.0</v>
      </c>
      <c r="AV38" s="909">
        <f t="shared" si="28"/>
        <v>0.0</v>
      </c>
      <c r="AW38" s="792">
        <v>0.0</v>
      </c>
      <c r="AX38" s="793">
        <v>0.0</v>
      </c>
      <c r="AY38" s="794">
        <f t="shared" si="29"/>
        <v>0.0</v>
      </c>
      <c r="AZ38" s="795">
        <f t="shared" si="113"/>
        <v>0.0</v>
      </c>
      <c r="BA38" s="796">
        <f t="shared" si="30"/>
        <v>0.0</v>
      </c>
      <c r="BB38" s="650" t="str">
        <f t="shared" si="114"/>
        <v/>
      </c>
      <c r="BC38" s="650" t="str">
        <f t="shared" si="31"/>
        <v/>
      </c>
      <c r="BD38" s="797" t="str">
        <f t="shared" si="115"/>
        <v/>
      </c>
      <c r="BE38" s="785"/>
      <c r="BF38" s="798">
        <v>0.0</v>
      </c>
      <c r="BG38" s="799">
        <v>0.0</v>
      </c>
      <c r="BH38" s="800">
        <v>0.0</v>
      </c>
      <c r="BI38" s="910">
        <f t="shared" si="32"/>
        <v>0.0</v>
      </c>
      <c r="BJ38" s="801">
        <v>0.0</v>
      </c>
      <c r="BK38" s="802">
        <v>0.0</v>
      </c>
      <c r="BL38" s="803">
        <f t="shared" si="33"/>
        <v>0.0</v>
      </c>
      <c r="BM38" s="911">
        <f t="shared" si="34"/>
        <v>0.0</v>
      </c>
      <c r="BN38" s="805">
        <v>0.0</v>
      </c>
      <c r="BO38" s="806">
        <v>0.0</v>
      </c>
      <c r="BP38" s="807">
        <f t="shared" si="35"/>
        <v>0.0</v>
      </c>
      <c r="BQ38" s="808">
        <f t="shared" si="116"/>
        <v>0.0</v>
      </c>
      <c r="BR38" s="662">
        <f t="shared" si="36"/>
        <v>0.0</v>
      </c>
      <c r="BS38" s="662" t="str">
        <f t="shared" si="117"/>
        <v/>
      </c>
      <c r="BT38" s="662" t="str">
        <f t="shared" si="37"/>
        <v/>
      </c>
      <c r="BU38" s="809" t="str">
        <f t="shared" si="118"/>
        <v/>
      </c>
      <c r="BV38" s="785"/>
      <c r="BW38" s="810">
        <v>0.0</v>
      </c>
      <c r="BX38" s="811">
        <v>0.0</v>
      </c>
      <c r="BY38" s="812">
        <v>0.0</v>
      </c>
      <c r="BZ38" s="912">
        <f t="shared" si="38"/>
        <v>0.0</v>
      </c>
      <c r="CA38" s="813">
        <v>0.0</v>
      </c>
      <c r="CB38" s="814">
        <v>0.0</v>
      </c>
      <c r="CC38" s="815">
        <f t="shared" si="39"/>
        <v>0.0</v>
      </c>
      <c r="CD38" s="913">
        <f t="shared" si="40"/>
        <v>0.0</v>
      </c>
      <c r="CE38" s="817">
        <v>0.0</v>
      </c>
      <c r="CF38" s="818">
        <v>0.0</v>
      </c>
      <c r="CG38" s="819">
        <f t="shared" si="41"/>
        <v>0.0</v>
      </c>
      <c r="CH38" s="820">
        <f t="shared" si="119"/>
        <v>0.0</v>
      </c>
      <c r="CI38" s="821">
        <f t="shared" si="42"/>
        <v>0.0</v>
      </c>
      <c r="CJ38" s="674" t="str">
        <f t="shared" si="43"/>
        <v/>
      </c>
      <c r="CK38" s="674" t="str">
        <f t="shared" si="44"/>
        <v/>
      </c>
      <c r="CL38" s="822" t="str">
        <f t="shared" si="120"/>
        <v/>
      </c>
      <c r="CM38" s="785"/>
      <c r="CN38" s="823">
        <v>0.0</v>
      </c>
      <c r="CO38" s="824">
        <v>0.0</v>
      </c>
      <c r="CP38" s="825">
        <v>0.0</v>
      </c>
      <c r="CQ38" s="914">
        <f t="shared" si="45"/>
        <v>0.0</v>
      </c>
      <c r="CR38" s="826">
        <v>0.0</v>
      </c>
      <c r="CS38" s="827">
        <v>0.0</v>
      </c>
      <c r="CT38" s="828">
        <f t="shared" si="46"/>
        <v>0.0</v>
      </c>
      <c r="CU38" s="915">
        <f t="shared" si="47"/>
        <v>0.0</v>
      </c>
      <c r="CV38" s="830">
        <v>0.0</v>
      </c>
      <c r="CW38" s="831">
        <v>0.0</v>
      </c>
      <c r="CX38" s="832">
        <f t="shared" si="48"/>
        <v>0.0</v>
      </c>
      <c r="CY38" s="833">
        <f t="shared" si="121"/>
        <v>0.0</v>
      </c>
      <c r="CZ38" s="686">
        <f t="shared" si="49"/>
        <v>0.0</v>
      </c>
      <c r="DA38" s="686" t="str">
        <f t="shared" si="50"/>
        <v/>
      </c>
      <c r="DB38" s="686" t="str">
        <f t="shared" si="51"/>
        <v/>
      </c>
      <c r="DC38" s="834" t="str">
        <f t="shared" si="52"/>
        <v/>
      </c>
      <c r="DD38" s="785"/>
      <c r="DE38" s="835">
        <v>0.0</v>
      </c>
      <c r="DF38" s="836">
        <v>0.0</v>
      </c>
      <c r="DG38" s="837">
        <v>0.0</v>
      </c>
      <c r="DH38" s="916">
        <f t="shared" si="53"/>
        <v>0.0</v>
      </c>
      <c r="DI38" s="838">
        <v>0.0</v>
      </c>
      <c r="DJ38" s="839">
        <v>0.0</v>
      </c>
      <c r="DK38" s="840">
        <f t="shared" si="54"/>
        <v>0.0</v>
      </c>
      <c r="DL38" s="917">
        <f t="shared" si="55"/>
        <v>0.0</v>
      </c>
      <c r="DM38" s="842">
        <v>0.0</v>
      </c>
      <c r="DN38" s="843">
        <v>0.0</v>
      </c>
      <c r="DO38" s="844">
        <f t="shared" si="56"/>
        <v>0.0</v>
      </c>
      <c r="DP38" s="845">
        <f t="shared" si="122"/>
        <v>0.0</v>
      </c>
      <c r="DQ38" s="698">
        <f t="shared" si="57"/>
        <v>0.0</v>
      </c>
      <c r="DR38" s="698" t="str">
        <f t="shared" si="58"/>
        <v/>
      </c>
      <c r="DS38" s="698" t="str">
        <f t="shared" si="59"/>
        <v/>
      </c>
      <c r="DT38" s="846" t="str">
        <f t="shared" si="60"/>
        <v/>
      </c>
      <c r="DU38" s="847">
        <v>0.0</v>
      </c>
      <c r="DV38" s="848">
        <v>0.0</v>
      </c>
      <c r="DW38" s="849">
        <v>0.0</v>
      </c>
      <c r="DX38" s="918">
        <f t="shared" si="61"/>
        <v>0.0</v>
      </c>
      <c r="DY38" s="850">
        <v>0.0</v>
      </c>
      <c r="DZ38" s="851">
        <v>0.0</v>
      </c>
      <c r="EA38" s="852">
        <f t="shared" si="62"/>
        <v>0.0</v>
      </c>
      <c r="EB38" s="919">
        <f t="shared" si="63"/>
        <v>0.0</v>
      </c>
      <c r="EC38" s="854">
        <v>0.0</v>
      </c>
      <c r="ED38" s="855">
        <v>0.0</v>
      </c>
      <c r="EE38" s="856">
        <f t="shared" si="64"/>
        <v>0.0</v>
      </c>
      <c r="EF38" s="857">
        <f t="shared" si="123"/>
        <v>0.0</v>
      </c>
      <c r="EG38" s="858">
        <f t="shared" si="65"/>
        <v>0.0</v>
      </c>
      <c r="EH38" s="859" t="str">
        <f t="shared" si="66"/>
        <v/>
      </c>
      <c r="EI38" s="860">
        <v>0.0</v>
      </c>
      <c r="EJ38" s="861">
        <v>0.0</v>
      </c>
      <c r="EK38" s="862">
        <v>0.0</v>
      </c>
      <c r="EL38" s="863">
        <f t="shared" si="67"/>
        <v>0.0</v>
      </c>
      <c r="EM38" s="864">
        <v>0.0</v>
      </c>
      <c r="EN38" s="865">
        <f t="shared" si="68"/>
        <v>0.0</v>
      </c>
      <c r="EO38" s="866">
        <v>0.0</v>
      </c>
      <c r="EP38" s="867">
        <v>0.0</v>
      </c>
      <c r="EQ38" s="868">
        <f t="shared" si="128"/>
        <v>0.0</v>
      </c>
      <c r="ER38" s="869">
        <f t="shared" si="69"/>
        <v>0.0</v>
      </c>
      <c r="ES38" s="870">
        <f t="shared" si="70"/>
        <v>0.0</v>
      </c>
      <c r="ET38" s="871" t="str">
        <f t="shared" si="71"/>
        <v/>
      </c>
      <c r="EU38" s="872">
        <v>0.0</v>
      </c>
      <c r="EV38" s="873">
        <v>0.0</v>
      </c>
      <c r="EW38" s="874">
        <f t="shared" si="138"/>
        <v>0.0</v>
      </c>
      <c r="EX38" s="875">
        <f t="shared" si="72"/>
        <v>0.0</v>
      </c>
      <c r="EY38" s="876">
        <v>0.0</v>
      </c>
      <c r="EZ38" s="877">
        <f t="shared" si="73"/>
        <v>0.0</v>
      </c>
      <c r="FA38" s="878">
        <v>0.0</v>
      </c>
      <c r="FB38" s="879">
        <v>0.0</v>
      </c>
      <c r="FC38" s="880">
        <f t="shared" si="129"/>
        <v>0.0</v>
      </c>
      <c r="FD38" s="881">
        <f t="shared" si="74"/>
        <v>0.0</v>
      </c>
      <c r="FE38" s="882">
        <f t="shared" si="75"/>
        <v>0.0</v>
      </c>
      <c r="FF38" s="883" t="str">
        <f t="shared" si="76"/>
        <v/>
      </c>
      <c r="FG38" s="920">
        <v>0.0</v>
      </c>
      <c r="FH38" s="921">
        <v>0.0</v>
      </c>
      <c r="FI38" s="921">
        <v>0.0</v>
      </c>
      <c r="FJ38" s="887">
        <f t="shared" si="125"/>
        <v>0.0</v>
      </c>
      <c r="FK38" s="888">
        <f t="shared" si="77"/>
        <v>0.0</v>
      </c>
      <c r="FL38" s="889" t="str">
        <f t="shared" si="78"/>
        <v/>
      </c>
      <c r="FM38" s="922"/>
      <c r="FN38" s="923"/>
      <c r="FO38" s="924" t="str">
        <f t="shared" si="124"/>
        <v/>
      </c>
      <c r="FP38" s="893">
        <f t="shared" si="79"/>
        <v>0.0</v>
      </c>
      <c r="FQ38" s="894">
        <f t="shared" si="80"/>
        <v>0.0</v>
      </c>
      <c r="FR38" s="895">
        <f t="shared" si="81"/>
        <v>0.0</v>
      </c>
      <c r="FS38" s="896" t="str">
        <f t="shared" si="82"/>
        <v/>
      </c>
      <c r="FT38" s="897" t="str">
        <f t="shared" si="83"/>
        <v/>
      </c>
      <c r="FU38" s="898" t="str">
        <f t="shared" si="84"/>
        <v/>
      </c>
      <c r="FV38" s="899" t="str">
        <f t="shared" si="85"/>
        <v/>
      </c>
      <c r="FW38" s="900">
        <f t="shared" si="86"/>
        <v>0.0</v>
      </c>
      <c r="FX38" s="901" t="str">
        <f t="shared" si="7"/>
        <v/>
      </c>
      <c r="FY38" s="902" t="str">
        <f t="shared" si="8"/>
        <v/>
      </c>
      <c r="FZ38" s="902" t="str">
        <f t="shared" si="9"/>
        <v/>
      </c>
      <c r="GA38" s="902" t="str">
        <f t="shared" si="10"/>
        <v/>
      </c>
      <c r="GB38" s="902" t="str">
        <f t="shared" si="11"/>
        <v/>
      </c>
      <c r="GC38" s="902" t="str">
        <f t="shared" si="87"/>
        <v/>
      </c>
      <c r="GD38" s="903" t="str">
        <f t="shared" si="88"/>
        <v/>
      </c>
      <c r="GE38" s="904">
        <f t="shared" si="89"/>
        <v>0.0</v>
      </c>
      <c r="GF38" s="902">
        <f t="shared" si="90"/>
        <v>0.0</v>
      </c>
      <c r="GG38" s="902">
        <f t="shared" si="91"/>
        <v>0.0</v>
      </c>
      <c r="GH38" s="902">
        <f t="shared" si="92"/>
        <v>0.0</v>
      </c>
      <c r="GI38" s="903"/>
      <c r="GJ38" s="124"/>
      <c r="GK38" s="124"/>
      <c r="GL38" s="113">
        <f t="shared" si="12"/>
        <v>0.0</v>
      </c>
      <c r="GM38" s="113" t="s">
        <v>159</v>
      </c>
      <c r="GN38" s="113">
        <f t="shared" si="13"/>
        <v>200.0</v>
      </c>
      <c r="GO38" s="113" t="str">
        <f t="shared" si="93"/>
        <v>0/200</v>
      </c>
      <c r="GP38" s="113">
        <f t="shared" si="94"/>
        <v>0.0</v>
      </c>
      <c r="GQ38" s="113" t="s">
        <v>159</v>
      </c>
      <c r="GR38" s="113">
        <f t="shared" si="95"/>
        <v>200.0</v>
      </c>
      <c r="GS38" s="113" t="str">
        <f t="shared" si="96"/>
        <v>0/200</v>
      </c>
      <c r="GT38" s="113">
        <f t="shared" si="97"/>
        <v>0.0</v>
      </c>
      <c r="GU38" s="113" t="s">
        <v>159</v>
      </c>
      <c r="GV38" s="113">
        <f t="shared" si="98"/>
        <v>200.0</v>
      </c>
      <c r="GW38" s="113" t="str">
        <f t="shared" si="99"/>
        <v>0/200</v>
      </c>
      <c r="GX38" s="113">
        <f t="shared" si="100"/>
        <v>0.0</v>
      </c>
      <c r="GY38" s="113" t="s">
        <v>159</v>
      </c>
      <c r="GZ38" s="113">
        <f t="shared" si="101"/>
        <v>100.0</v>
      </c>
      <c r="HA38" s="113" t="str">
        <f t="shared" si="102"/>
        <v>0/100</v>
      </c>
      <c r="HJ38" s="113">
        <f t="shared" si="133"/>
        <v>0.0</v>
      </c>
      <c r="HK38" s="113">
        <f t="shared" si="134"/>
        <v>0.0</v>
      </c>
      <c r="HL38" s="925">
        <f t="shared" si="105"/>
        <v>0.0</v>
      </c>
      <c r="HM38" s="925">
        <f t="shared" si="106"/>
        <v>0.0</v>
      </c>
      <c r="HN38" s="925">
        <f t="shared" si="107"/>
        <v>0.0</v>
      </c>
      <c r="HO38" s="925">
        <f t="shared" si="108"/>
        <v>0.0</v>
      </c>
      <c r="HP38" s="925">
        <f t="shared" si="109"/>
        <v>0.0</v>
      </c>
      <c r="HQ38" s="113">
        <f t="shared" si="135"/>
        <v>0.0</v>
      </c>
    </row>
    <row r="39" spans="8:8" ht="21.75" customHeight="1">
      <c r="A39" s="23">
        <f t="shared" si="14"/>
        <v>0.0</v>
      </c>
      <c r="B39" s="756">
        <v>31.0</v>
      </c>
      <c r="C39" s="757">
        <v>31.0</v>
      </c>
      <c r="D39" s="710">
        <f t="shared" si="15"/>
        <v>0.0</v>
      </c>
      <c r="E39" s="906"/>
      <c r="F39" s="759"/>
      <c r="G39" s="758"/>
      <c r="H39" s="906"/>
      <c r="I39" s="906"/>
      <c r="J39" s="906"/>
      <c r="K39" s="907"/>
      <c r="L39" s="761">
        <v>0.0</v>
      </c>
      <c r="M39" s="762">
        <v>0.0</v>
      </c>
      <c r="N39" s="763">
        <v>0.0</v>
      </c>
      <c r="O39" s="764">
        <f t="shared" si="16"/>
        <v>0.0</v>
      </c>
      <c r="P39" s="765">
        <v>0.0</v>
      </c>
      <c r="Q39" s="766">
        <f t="shared" si="17"/>
        <v>0.0</v>
      </c>
      <c r="R39" s="767">
        <v>0.0</v>
      </c>
      <c r="S39" s="768">
        <v>0.0</v>
      </c>
      <c r="T39" s="769">
        <f t="shared" si="126"/>
        <v>0.0</v>
      </c>
      <c r="U39" s="770">
        <f t="shared" si="18"/>
        <v>0.0</v>
      </c>
      <c r="V39" s="771">
        <f t="shared" si="19"/>
        <v>0.0</v>
      </c>
      <c r="W39" s="625" t="str">
        <f t="shared" si="136"/>
        <v/>
      </c>
      <c r="X39" s="625" t="str">
        <f t="shared" si="20"/>
        <v/>
      </c>
      <c r="Y39" s="772" t="str">
        <f t="shared" si="137"/>
        <v/>
      </c>
      <c r="Z39" s="773">
        <v>0.0</v>
      </c>
      <c r="AA39" s="774">
        <v>0.0</v>
      </c>
      <c r="AB39" s="775">
        <v>0.0</v>
      </c>
      <c r="AC39" s="776">
        <f t="shared" si="21"/>
        <v>0.0</v>
      </c>
      <c r="AD39" s="777">
        <v>0.0</v>
      </c>
      <c r="AE39" s="778">
        <f t="shared" si="22"/>
        <v>0.0</v>
      </c>
      <c r="AF39" s="779">
        <v>0.0</v>
      </c>
      <c r="AG39" s="780">
        <v>0.0</v>
      </c>
      <c r="AH39" s="781">
        <f t="shared" si="127"/>
        <v>0.0</v>
      </c>
      <c r="AI39" s="782">
        <f t="shared" si="23"/>
        <v>0.0</v>
      </c>
      <c r="AJ39" s="783">
        <f t="shared" si="24"/>
        <v>0.0</v>
      </c>
      <c r="AK39" s="637" t="str">
        <f t="shared" si="111"/>
        <v/>
      </c>
      <c r="AL39" s="637" t="str">
        <f t="shared" si="25"/>
        <v/>
      </c>
      <c r="AM39" s="784" t="str">
        <f t="shared" si="112"/>
        <v/>
      </c>
      <c r="AN39" s="785"/>
      <c r="AO39" s="786">
        <v>0.0</v>
      </c>
      <c r="AP39" s="787">
        <v>0.0</v>
      </c>
      <c r="AQ39" s="787">
        <v>0.0</v>
      </c>
      <c r="AR39" s="908">
        <f t="shared" si="26"/>
        <v>0.0</v>
      </c>
      <c r="AS39" s="788">
        <v>0.0</v>
      </c>
      <c r="AT39" s="789">
        <v>0.0</v>
      </c>
      <c r="AU39" s="790">
        <f t="shared" si="27"/>
        <v>0.0</v>
      </c>
      <c r="AV39" s="909">
        <f t="shared" si="28"/>
        <v>0.0</v>
      </c>
      <c r="AW39" s="792">
        <v>0.0</v>
      </c>
      <c r="AX39" s="793">
        <v>0.0</v>
      </c>
      <c r="AY39" s="794">
        <f t="shared" si="29"/>
        <v>0.0</v>
      </c>
      <c r="AZ39" s="795">
        <f t="shared" si="113"/>
        <v>0.0</v>
      </c>
      <c r="BA39" s="796">
        <f t="shared" si="30"/>
        <v>0.0</v>
      </c>
      <c r="BB39" s="650" t="str">
        <f t="shared" si="114"/>
        <v/>
      </c>
      <c r="BC39" s="650" t="str">
        <f t="shared" si="31"/>
        <v/>
      </c>
      <c r="BD39" s="797" t="str">
        <f t="shared" si="115"/>
        <v/>
      </c>
      <c r="BE39" s="785"/>
      <c r="BF39" s="798">
        <v>0.0</v>
      </c>
      <c r="BG39" s="799">
        <v>0.0</v>
      </c>
      <c r="BH39" s="800">
        <v>0.0</v>
      </c>
      <c r="BI39" s="910">
        <f t="shared" si="32"/>
        <v>0.0</v>
      </c>
      <c r="BJ39" s="801">
        <v>0.0</v>
      </c>
      <c r="BK39" s="802">
        <v>0.0</v>
      </c>
      <c r="BL39" s="803">
        <f t="shared" si="33"/>
        <v>0.0</v>
      </c>
      <c r="BM39" s="911">
        <f t="shared" si="34"/>
        <v>0.0</v>
      </c>
      <c r="BN39" s="805">
        <v>0.0</v>
      </c>
      <c r="BO39" s="806">
        <v>0.0</v>
      </c>
      <c r="BP39" s="807">
        <f t="shared" si="35"/>
        <v>0.0</v>
      </c>
      <c r="BQ39" s="808">
        <f t="shared" si="116"/>
        <v>0.0</v>
      </c>
      <c r="BR39" s="662">
        <f t="shared" si="36"/>
        <v>0.0</v>
      </c>
      <c r="BS39" s="662" t="str">
        <f t="shared" si="117"/>
        <v/>
      </c>
      <c r="BT39" s="662" t="str">
        <f t="shared" si="37"/>
        <v/>
      </c>
      <c r="BU39" s="809" t="str">
        <f t="shared" si="118"/>
        <v/>
      </c>
      <c r="BV39" s="785"/>
      <c r="BW39" s="810">
        <v>0.0</v>
      </c>
      <c r="BX39" s="811">
        <v>0.0</v>
      </c>
      <c r="BY39" s="812">
        <v>0.0</v>
      </c>
      <c r="BZ39" s="912">
        <f t="shared" si="38"/>
        <v>0.0</v>
      </c>
      <c r="CA39" s="813">
        <v>0.0</v>
      </c>
      <c r="CB39" s="814">
        <v>0.0</v>
      </c>
      <c r="CC39" s="815">
        <f t="shared" si="39"/>
        <v>0.0</v>
      </c>
      <c r="CD39" s="913">
        <f t="shared" si="40"/>
        <v>0.0</v>
      </c>
      <c r="CE39" s="817">
        <v>0.0</v>
      </c>
      <c r="CF39" s="818">
        <v>0.0</v>
      </c>
      <c r="CG39" s="819">
        <f t="shared" si="41"/>
        <v>0.0</v>
      </c>
      <c r="CH39" s="820">
        <f t="shared" si="119"/>
        <v>0.0</v>
      </c>
      <c r="CI39" s="821">
        <f t="shared" si="42"/>
        <v>0.0</v>
      </c>
      <c r="CJ39" s="674" t="str">
        <f t="shared" si="43"/>
        <v/>
      </c>
      <c r="CK39" s="674" t="str">
        <f t="shared" si="44"/>
        <v/>
      </c>
      <c r="CL39" s="822" t="str">
        <f t="shared" si="120"/>
        <v/>
      </c>
      <c r="CM39" s="785"/>
      <c r="CN39" s="823">
        <v>0.0</v>
      </c>
      <c r="CO39" s="824">
        <v>0.0</v>
      </c>
      <c r="CP39" s="825">
        <v>0.0</v>
      </c>
      <c r="CQ39" s="914">
        <f t="shared" si="45"/>
        <v>0.0</v>
      </c>
      <c r="CR39" s="826">
        <v>0.0</v>
      </c>
      <c r="CS39" s="827">
        <v>0.0</v>
      </c>
      <c r="CT39" s="828">
        <f t="shared" si="46"/>
        <v>0.0</v>
      </c>
      <c r="CU39" s="915">
        <f t="shared" si="47"/>
        <v>0.0</v>
      </c>
      <c r="CV39" s="830">
        <v>0.0</v>
      </c>
      <c r="CW39" s="831">
        <v>0.0</v>
      </c>
      <c r="CX39" s="832">
        <f t="shared" si="48"/>
        <v>0.0</v>
      </c>
      <c r="CY39" s="833">
        <f t="shared" si="121"/>
        <v>0.0</v>
      </c>
      <c r="CZ39" s="686">
        <f t="shared" si="49"/>
        <v>0.0</v>
      </c>
      <c r="DA39" s="686" t="str">
        <f t="shared" si="50"/>
        <v/>
      </c>
      <c r="DB39" s="686" t="str">
        <f t="shared" si="51"/>
        <v/>
      </c>
      <c r="DC39" s="834" t="str">
        <f t="shared" si="52"/>
        <v/>
      </c>
      <c r="DD39" s="785"/>
      <c r="DE39" s="835">
        <v>0.0</v>
      </c>
      <c r="DF39" s="836">
        <v>0.0</v>
      </c>
      <c r="DG39" s="837">
        <v>0.0</v>
      </c>
      <c r="DH39" s="916">
        <f t="shared" si="53"/>
        <v>0.0</v>
      </c>
      <c r="DI39" s="838">
        <v>0.0</v>
      </c>
      <c r="DJ39" s="839">
        <v>0.0</v>
      </c>
      <c r="DK39" s="840">
        <f t="shared" si="54"/>
        <v>0.0</v>
      </c>
      <c r="DL39" s="917">
        <f t="shared" si="55"/>
        <v>0.0</v>
      </c>
      <c r="DM39" s="842">
        <v>0.0</v>
      </c>
      <c r="DN39" s="843">
        <v>0.0</v>
      </c>
      <c r="DO39" s="844">
        <f t="shared" si="56"/>
        <v>0.0</v>
      </c>
      <c r="DP39" s="845">
        <f t="shared" si="122"/>
        <v>0.0</v>
      </c>
      <c r="DQ39" s="698">
        <f t="shared" si="57"/>
        <v>0.0</v>
      </c>
      <c r="DR39" s="698" t="str">
        <f t="shared" si="58"/>
        <v/>
      </c>
      <c r="DS39" s="698" t="str">
        <f t="shared" si="59"/>
        <v/>
      </c>
      <c r="DT39" s="846" t="str">
        <f t="shared" si="60"/>
        <v/>
      </c>
      <c r="DU39" s="847">
        <v>0.0</v>
      </c>
      <c r="DV39" s="848">
        <v>0.0</v>
      </c>
      <c r="DW39" s="849">
        <v>0.0</v>
      </c>
      <c r="DX39" s="918">
        <f t="shared" si="61"/>
        <v>0.0</v>
      </c>
      <c r="DY39" s="850">
        <v>0.0</v>
      </c>
      <c r="DZ39" s="851">
        <v>0.0</v>
      </c>
      <c r="EA39" s="852">
        <f t="shared" si="62"/>
        <v>0.0</v>
      </c>
      <c r="EB39" s="919">
        <f t="shared" si="63"/>
        <v>0.0</v>
      </c>
      <c r="EC39" s="854">
        <v>0.0</v>
      </c>
      <c r="ED39" s="855">
        <v>0.0</v>
      </c>
      <c r="EE39" s="856">
        <f t="shared" si="64"/>
        <v>0.0</v>
      </c>
      <c r="EF39" s="857">
        <f t="shared" si="123"/>
        <v>0.0</v>
      </c>
      <c r="EG39" s="858">
        <f t="shared" si="65"/>
        <v>0.0</v>
      </c>
      <c r="EH39" s="859" t="str">
        <f t="shared" si="66"/>
        <v/>
      </c>
      <c r="EI39" s="860">
        <v>0.0</v>
      </c>
      <c r="EJ39" s="861">
        <v>0.0</v>
      </c>
      <c r="EK39" s="862">
        <v>0.0</v>
      </c>
      <c r="EL39" s="863">
        <f t="shared" si="67"/>
        <v>0.0</v>
      </c>
      <c r="EM39" s="864">
        <v>0.0</v>
      </c>
      <c r="EN39" s="865">
        <f t="shared" si="68"/>
        <v>0.0</v>
      </c>
      <c r="EO39" s="866">
        <v>0.0</v>
      </c>
      <c r="EP39" s="867">
        <v>0.0</v>
      </c>
      <c r="EQ39" s="868">
        <f t="shared" si="128"/>
        <v>0.0</v>
      </c>
      <c r="ER39" s="869">
        <f t="shared" si="69"/>
        <v>0.0</v>
      </c>
      <c r="ES39" s="870">
        <f t="shared" si="70"/>
        <v>0.0</v>
      </c>
      <c r="ET39" s="871" t="str">
        <f t="shared" si="71"/>
        <v/>
      </c>
      <c r="EU39" s="872">
        <v>0.0</v>
      </c>
      <c r="EV39" s="873">
        <v>0.0</v>
      </c>
      <c r="EW39" s="874">
        <f t="shared" si="138"/>
        <v>0.0</v>
      </c>
      <c r="EX39" s="875">
        <f t="shared" si="72"/>
        <v>0.0</v>
      </c>
      <c r="EY39" s="876">
        <v>0.0</v>
      </c>
      <c r="EZ39" s="877">
        <f t="shared" si="73"/>
        <v>0.0</v>
      </c>
      <c r="FA39" s="878">
        <v>0.0</v>
      </c>
      <c r="FB39" s="879">
        <v>0.0</v>
      </c>
      <c r="FC39" s="880">
        <f t="shared" si="129"/>
        <v>0.0</v>
      </c>
      <c r="FD39" s="881">
        <f t="shared" si="74"/>
        <v>0.0</v>
      </c>
      <c r="FE39" s="882">
        <f t="shared" si="75"/>
        <v>0.0</v>
      </c>
      <c r="FF39" s="883" t="str">
        <f t="shared" si="76"/>
        <v/>
      </c>
      <c r="FG39" s="920">
        <v>0.0</v>
      </c>
      <c r="FH39" s="921">
        <v>0.0</v>
      </c>
      <c r="FI39" s="921">
        <v>0.0</v>
      </c>
      <c r="FJ39" s="887">
        <f t="shared" si="125"/>
        <v>0.0</v>
      </c>
      <c r="FK39" s="888">
        <f t="shared" si="77"/>
        <v>0.0</v>
      </c>
      <c r="FL39" s="889" t="str">
        <f t="shared" si="78"/>
        <v/>
      </c>
      <c r="FM39" s="922"/>
      <c r="FN39" s="923"/>
      <c r="FO39" s="924" t="str">
        <f t="shared" si="124"/>
        <v/>
      </c>
      <c r="FP39" s="893">
        <f t="shared" si="79"/>
        <v>0.0</v>
      </c>
      <c r="FQ39" s="894">
        <f t="shared" si="80"/>
        <v>0.0</v>
      </c>
      <c r="FR39" s="895">
        <f t="shared" si="81"/>
        <v>0.0</v>
      </c>
      <c r="FS39" s="896" t="str">
        <f t="shared" si="82"/>
        <v/>
      </c>
      <c r="FT39" s="897" t="str">
        <f t="shared" si="83"/>
        <v/>
      </c>
      <c r="FU39" s="898" t="str">
        <f t="shared" si="84"/>
        <v/>
      </c>
      <c r="FV39" s="899" t="str">
        <f t="shared" si="85"/>
        <v/>
      </c>
      <c r="FW39" s="900">
        <f t="shared" si="86"/>
        <v>0.0</v>
      </c>
      <c r="FX39" s="901" t="str">
        <f t="shared" si="7"/>
        <v/>
      </c>
      <c r="FY39" s="902" t="str">
        <f t="shared" si="8"/>
        <v/>
      </c>
      <c r="FZ39" s="902" t="str">
        <f t="shared" si="9"/>
        <v/>
      </c>
      <c r="GA39" s="902" t="str">
        <f t="shared" si="10"/>
        <v/>
      </c>
      <c r="GB39" s="902" t="str">
        <f t="shared" si="11"/>
        <v/>
      </c>
      <c r="GC39" s="902" t="str">
        <f t="shared" si="87"/>
        <v/>
      </c>
      <c r="GD39" s="903" t="str">
        <f t="shared" si="88"/>
        <v/>
      </c>
      <c r="GE39" s="904">
        <f t="shared" si="89"/>
        <v>0.0</v>
      </c>
      <c r="GF39" s="902">
        <f t="shared" si="90"/>
        <v>0.0</v>
      </c>
      <c r="GG39" s="902">
        <f t="shared" si="91"/>
        <v>0.0</v>
      </c>
      <c r="GH39" s="902">
        <f t="shared" si="92"/>
        <v>0.0</v>
      </c>
      <c r="GI39" s="903"/>
      <c r="GJ39" s="124"/>
      <c r="GK39" s="124"/>
      <c r="GL39" s="113">
        <f t="shared" si="12"/>
        <v>0.0</v>
      </c>
      <c r="GM39" s="113" t="s">
        <v>159</v>
      </c>
      <c r="GN39" s="113">
        <f t="shared" si="13"/>
        <v>200.0</v>
      </c>
      <c r="GO39" s="113" t="str">
        <f t="shared" si="93"/>
        <v>0/200</v>
      </c>
      <c r="GP39" s="113">
        <f t="shared" si="94"/>
        <v>0.0</v>
      </c>
      <c r="GQ39" s="113" t="s">
        <v>159</v>
      </c>
      <c r="GR39" s="113">
        <f t="shared" si="95"/>
        <v>200.0</v>
      </c>
      <c r="GS39" s="113" t="str">
        <f t="shared" si="96"/>
        <v>0/200</v>
      </c>
      <c r="GT39" s="113">
        <f t="shared" si="97"/>
        <v>0.0</v>
      </c>
      <c r="GU39" s="113" t="s">
        <v>159</v>
      </c>
      <c r="GV39" s="113">
        <f t="shared" si="98"/>
        <v>200.0</v>
      </c>
      <c r="GW39" s="113" t="str">
        <f t="shared" si="99"/>
        <v>0/200</v>
      </c>
      <c r="GX39" s="113">
        <f t="shared" si="100"/>
        <v>0.0</v>
      </c>
      <c r="GY39" s="113" t="s">
        <v>159</v>
      </c>
      <c r="GZ39" s="113">
        <f t="shared" si="101"/>
        <v>100.0</v>
      </c>
      <c r="HA39" s="113" t="str">
        <f t="shared" si="102"/>
        <v>0/100</v>
      </c>
      <c r="HJ39" s="113">
        <f t="shared" si="133"/>
        <v>0.0</v>
      </c>
      <c r="HK39" s="113">
        <f t="shared" si="134"/>
        <v>0.0</v>
      </c>
      <c r="HL39" s="925">
        <f t="shared" si="105"/>
        <v>0.0</v>
      </c>
      <c r="HM39" s="925">
        <f t="shared" si="106"/>
        <v>0.0</v>
      </c>
      <c r="HN39" s="925">
        <f t="shared" si="107"/>
        <v>0.0</v>
      </c>
      <c r="HO39" s="925">
        <f t="shared" si="108"/>
        <v>0.0</v>
      </c>
      <c r="HP39" s="925">
        <f t="shared" si="109"/>
        <v>0.0</v>
      </c>
      <c r="HQ39" s="113">
        <f t="shared" si="135"/>
        <v>0.0</v>
      </c>
    </row>
    <row r="40" spans="8:8" ht="21.75" customHeight="1">
      <c r="A40" s="23">
        <f t="shared" si="14"/>
        <v>0.0</v>
      </c>
      <c r="B40" s="756">
        <v>32.0</v>
      </c>
      <c r="C40" s="905">
        <v>32.0</v>
      </c>
      <c r="D40" s="710">
        <f t="shared" si="15"/>
        <v>0.0</v>
      </c>
      <c r="E40" s="906"/>
      <c r="F40" s="759"/>
      <c r="G40" s="906"/>
      <c r="H40" s="906"/>
      <c r="I40" s="906"/>
      <c r="J40" s="906"/>
      <c r="K40" s="907"/>
      <c r="L40" s="761">
        <v>0.0</v>
      </c>
      <c r="M40" s="762">
        <v>0.0</v>
      </c>
      <c r="N40" s="763">
        <v>0.0</v>
      </c>
      <c r="O40" s="764">
        <f t="shared" si="16"/>
        <v>0.0</v>
      </c>
      <c r="P40" s="765">
        <v>0.0</v>
      </c>
      <c r="Q40" s="766">
        <f t="shared" si="17"/>
        <v>0.0</v>
      </c>
      <c r="R40" s="767">
        <v>0.0</v>
      </c>
      <c r="S40" s="768">
        <v>0.0</v>
      </c>
      <c r="T40" s="769">
        <f t="shared" si="126"/>
        <v>0.0</v>
      </c>
      <c r="U40" s="770">
        <f t="shared" si="18"/>
        <v>0.0</v>
      </c>
      <c r="V40" s="771">
        <f t="shared" si="19"/>
        <v>0.0</v>
      </c>
      <c r="W40" s="625" t="str">
        <f t="shared" si="136"/>
        <v/>
      </c>
      <c r="X40" s="625" t="str">
        <f t="shared" si="20"/>
        <v/>
      </c>
      <c r="Y40" s="772" t="str">
        <f t="shared" si="137"/>
        <v/>
      </c>
      <c r="Z40" s="773">
        <v>0.0</v>
      </c>
      <c r="AA40" s="774">
        <v>0.0</v>
      </c>
      <c r="AB40" s="775">
        <v>0.0</v>
      </c>
      <c r="AC40" s="776">
        <f t="shared" si="21"/>
        <v>0.0</v>
      </c>
      <c r="AD40" s="777">
        <v>0.0</v>
      </c>
      <c r="AE40" s="778">
        <f t="shared" si="22"/>
        <v>0.0</v>
      </c>
      <c r="AF40" s="779">
        <v>0.0</v>
      </c>
      <c r="AG40" s="780">
        <v>0.0</v>
      </c>
      <c r="AH40" s="781">
        <f t="shared" si="127"/>
        <v>0.0</v>
      </c>
      <c r="AI40" s="782">
        <f t="shared" si="23"/>
        <v>0.0</v>
      </c>
      <c r="AJ40" s="783">
        <f t="shared" si="24"/>
        <v>0.0</v>
      </c>
      <c r="AK40" s="637" t="str">
        <f t="shared" si="111"/>
        <v/>
      </c>
      <c r="AL40" s="637" t="str">
        <f t="shared" si="25"/>
        <v/>
      </c>
      <c r="AM40" s="784" t="str">
        <f t="shared" si="112"/>
        <v/>
      </c>
      <c r="AN40" s="785"/>
      <c r="AO40" s="786">
        <v>0.0</v>
      </c>
      <c r="AP40" s="787">
        <v>0.0</v>
      </c>
      <c r="AQ40" s="787">
        <v>0.0</v>
      </c>
      <c r="AR40" s="908">
        <f t="shared" si="26"/>
        <v>0.0</v>
      </c>
      <c r="AS40" s="788">
        <v>0.0</v>
      </c>
      <c r="AT40" s="789">
        <v>0.0</v>
      </c>
      <c r="AU40" s="790">
        <f t="shared" si="27"/>
        <v>0.0</v>
      </c>
      <c r="AV40" s="909">
        <f t="shared" si="28"/>
        <v>0.0</v>
      </c>
      <c r="AW40" s="792">
        <v>0.0</v>
      </c>
      <c r="AX40" s="793">
        <v>0.0</v>
      </c>
      <c r="AY40" s="794">
        <f t="shared" si="29"/>
        <v>0.0</v>
      </c>
      <c r="AZ40" s="795">
        <f t="shared" si="113"/>
        <v>0.0</v>
      </c>
      <c r="BA40" s="796">
        <f t="shared" si="30"/>
        <v>0.0</v>
      </c>
      <c r="BB40" s="650" t="str">
        <f t="shared" si="114"/>
        <v/>
      </c>
      <c r="BC40" s="650" t="str">
        <f t="shared" si="31"/>
        <v/>
      </c>
      <c r="BD40" s="797" t="str">
        <f t="shared" si="115"/>
        <v/>
      </c>
      <c r="BE40" s="785"/>
      <c r="BF40" s="798">
        <v>0.0</v>
      </c>
      <c r="BG40" s="799">
        <v>0.0</v>
      </c>
      <c r="BH40" s="800">
        <v>0.0</v>
      </c>
      <c r="BI40" s="910">
        <f t="shared" si="32"/>
        <v>0.0</v>
      </c>
      <c r="BJ40" s="801">
        <v>0.0</v>
      </c>
      <c r="BK40" s="802">
        <v>0.0</v>
      </c>
      <c r="BL40" s="803">
        <f t="shared" si="33"/>
        <v>0.0</v>
      </c>
      <c r="BM40" s="911">
        <f t="shared" si="34"/>
        <v>0.0</v>
      </c>
      <c r="BN40" s="805">
        <v>0.0</v>
      </c>
      <c r="BO40" s="806">
        <v>0.0</v>
      </c>
      <c r="BP40" s="807">
        <f t="shared" si="35"/>
        <v>0.0</v>
      </c>
      <c r="BQ40" s="808">
        <f t="shared" si="116"/>
        <v>0.0</v>
      </c>
      <c r="BR40" s="662">
        <f t="shared" si="36"/>
        <v>0.0</v>
      </c>
      <c r="BS40" s="662" t="str">
        <f t="shared" si="117"/>
        <v/>
      </c>
      <c r="BT40" s="662" t="str">
        <f t="shared" si="37"/>
        <v/>
      </c>
      <c r="BU40" s="809" t="str">
        <f t="shared" si="118"/>
        <v/>
      </c>
      <c r="BV40" s="785"/>
      <c r="BW40" s="810">
        <v>0.0</v>
      </c>
      <c r="BX40" s="811">
        <v>0.0</v>
      </c>
      <c r="BY40" s="812">
        <v>0.0</v>
      </c>
      <c r="BZ40" s="912">
        <f t="shared" si="38"/>
        <v>0.0</v>
      </c>
      <c r="CA40" s="813">
        <v>0.0</v>
      </c>
      <c r="CB40" s="814">
        <v>0.0</v>
      </c>
      <c r="CC40" s="815">
        <f t="shared" si="39"/>
        <v>0.0</v>
      </c>
      <c r="CD40" s="913">
        <f t="shared" si="40"/>
        <v>0.0</v>
      </c>
      <c r="CE40" s="817">
        <v>0.0</v>
      </c>
      <c r="CF40" s="818">
        <v>0.0</v>
      </c>
      <c r="CG40" s="819">
        <f t="shared" si="41"/>
        <v>0.0</v>
      </c>
      <c r="CH40" s="820">
        <f t="shared" si="119"/>
        <v>0.0</v>
      </c>
      <c r="CI40" s="821">
        <f t="shared" si="42"/>
        <v>0.0</v>
      </c>
      <c r="CJ40" s="674" t="str">
        <f t="shared" si="43"/>
        <v/>
      </c>
      <c r="CK40" s="674" t="str">
        <f t="shared" si="44"/>
        <v/>
      </c>
      <c r="CL40" s="822" t="str">
        <f t="shared" si="120"/>
        <v/>
      </c>
      <c r="CM40" s="785"/>
      <c r="CN40" s="823">
        <v>0.0</v>
      </c>
      <c r="CO40" s="824">
        <v>0.0</v>
      </c>
      <c r="CP40" s="825">
        <v>0.0</v>
      </c>
      <c r="CQ40" s="914">
        <f t="shared" si="45"/>
        <v>0.0</v>
      </c>
      <c r="CR40" s="826">
        <v>0.0</v>
      </c>
      <c r="CS40" s="827">
        <v>0.0</v>
      </c>
      <c r="CT40" s="828">
        <f t="shared" si="46"/>
        <v>0.0</v>
      </c>
      <c r="CU40" s="915">
        <f t="shared" si="47"/>
        <v>0.0</v>
      </c>
      <c r="CV40" s="830">
        <v>0.0</v>
      </c>
      <c r="CW40" s="831">
        <v>0.0</v>
      </c>
      <c r="CX40" s="832">
        <f t="shared" si="48"/>
        <v>0.0</v>
      </c>
      <c r="CY40" s="833">
        <f t="shared" si="121"/>
        <v>0.0</v>
      </c>
      <c r="CZ40" s="686">
        <f t="shared" si="49"/>
        <v>0.0</v>
      </c>
      <c r="DA40" s="686" t="str">
        <f t="shared" si="50"/>
        <v/>
      </c>
      <c r="DB40" s="686" t="str">
        <f t="shared" si="51"/>
        <v/>
      </c>
      <c r="DC40" s="834" t="str">
        <f t="shared" si="52"/>
        <v/>
      </c>
      <c r="DD40" s="785"/>
      <c r="DE40" s="835">
        <v>0.0</v>
      </c>
      <c r="DF40" s="836">
        <v>0.0</v>
      </c>
      <c r="DG40" s="837">
        <v>0.0</v>
      </c>
      <c r="DH40" s="916">
        <f t="shared" si="53"/>
        <v>0.0</v>
      </c>
      <c r="DI40" s="838">
        <v>0.0</v>
      </c>
      <c r="DJ40" s="839">
        <v>0.0</v>
      </c>
      <c r="DK40" s="840">
        <f t="shared" si="54"/>
        <v>0.0</v>
      </c>
      <c r="DL40" s="917">
        <f t="shared" si="55"/>
        <v>0.0</v>
      </c>
      <c r="DM40" s="842">
        <v>0.0</v>
      </c>
      <c r="DN40" s="843">
        <v>0.0</v>
      </c>
      <c r="DO40" s="844">
        <f t="shared" si="56"/>
        <v>0.0</v>
      </c>
      <c r="DP40" s="845">
        <f t="shared" si="122"/>
        <v>0.0</v>
      </c>
      <c r="DQ40" s="698">
        <f t="shared" si="57"/>
        <v>0.0</v>
      </c>
      <c r="DR40" s="698" t="str">
        <f t="shared" si="58"/>
        <v/>
      </c>
      <c r="DS40" s="698" t="str">
        <f t="shared" si="59"/>
        <v/>
      </c>
      <c r="DT40" s="846" t="str">
        <f t="shared" si="60"/>
        <v/>
      </c>
      <c r="DU40" s="847">
        <v>0.0</v>
      </c>
      <c r="DV40" s="848">
        <v>0.0</v>
      </c>
      <c r="DW40" s="849">
        <v>0.0</v>
      </c>
      <c r="DX40" s="918">
        <f t="shared" si="61"/>
        <v>0.0</v>
      </c>
      <c r="DY40" s="850">
        <v>0.0</v>
      </c>
      <c r="DZ40" s="851">
        <v>0.0</v>
      </c>
      <c r="EA40" s="852">
        <f t="shared" si="62"/>
        <v>0.0</v>
      </c>
      <c r="EB40" s="919">
        <f t="shared" si="63"/>
        <v>0.0</v>
      </c>
      <c r="EC40" s="854">
        <v>0.0</v>
      </c>
      <c r="ED40" s="855">
        <v>0.0</v>
      </c>
      <c r="EE40" s="856">
        <f t="shared" si="64"/>
        <v>0.0</v>
      </c>
      <c r="EF40" s="857">
        <f t="shared" si="123"/>
        <v>0.0</v>
      </c>
      <c r="EG40" s="858">
        <f t="shared" si="65"/>
        <v>0.0</v>
      </c>
      <c r="EH40" s="859" t="str">
        <f t="shared" si="66"/>
        <v/>
      </c>
      <c r="EI40" s="860">
        <v>0.0</v>
      </c>
      <c r="EJ40" s="861">
        <v>0.0</v>
      </c>
      <c r="EK40" s="862">
        <v>0.0</v>
      </c>
      <c r="EL40" s="863">
        <f t="shared" si="67"/>
        <v>0.0</v>
      </c>
      <c r="EM40" s="864">
        <v>0.0</v>
      </c>
      <c r="EN40" s="865">
        <f t="shared" si="68"/>
        <v>0.0</v>
      </c>
      <c r="EO40" s="866">
        <v>0.0</v>
      </c>
      <c r="EP40" s="867">
        <v>0.0</v>
      </c>
      <c r="EQ40" s="868">
        <f t="shared" si="128"/>
        <v>0.0</v>
      </c>
      <c r="ER40" s="869">
        <f t="shared" si="69"/>
        <v>0.0</v>
      </c>
      <c r="ES40" s="870">
        <f t="shared" si="70"/>
        <v>0.0</v>
      </c>
      <c r="ET40" s="871" t="str">
        <f t="shared" si="71"/>
        <v/>
      </c>
      <c r="EU40" s="872">
        <v>0.0</v>
      </c>
      <c r="EV40" s="873">
        <v>0.0</v>
      </c>
      <c r="EW40" s="874">
        <f t="shared" si="138"/>
        <v>0.0</v>
      </c>
      <c r="EX40" s="875">
        <f t="shared" si="72"/>
        <v>0.0</v>
      </c>
      <c r="EY40" s="876">
        <v>0.0</v>
      </c>
      <c r="EZ40" s="877">
        <f t="shared" si="73"/>
        <v>0.0</v>
      </c>
      <c r="FA40" s="878">
        <v>0.0</v>
      </c>
      <c r="FB40" s="879">
        <v>0.0</v>
      </c>
      <c r="FC40" s="880">
        <f t="shared" si="129"/>
        <v>0.0</v>
      </c>
      <c r="FD40" s="881">
        <f t="shared" si="74"/>
        <v>0.0</v>
      </c>
      <c r="FE40" s="882">
        <f t="shared" si="75"/>
        <v>0.0</v>
      </c>
      <c r="FF40" s="883" t="str">
        <f t="shared" si="76"/>
        <v/>
      </c>
      <c r="FG40" s="920">
        <v>0.0</v>
      </c>
      <c r="FH40" s="921">
        <v>0.0</v>
      </c>
      <c r="FI40" s="921">
        <v>0.0</v>
      </c>
      <c r="FJ40" s="887">
        <f t="shared" si="125"/>
        <v>0.0</v>
      </c>
      <c r="FK40" s="888">
        <f t="shared" si="77"/>
        <v>0.0</v>
      </c>
      <c r="FL40" s="889" t="str">
        <f t="shared" si="78"/>
        <v/>
      </c>
      <c r="FM40" s="922"/>
      <c r="FN40" s="923"/>
      <c r="FO40" s="924" t="str">
        <f t="shared" si="124"/>
        <v/>
      </c>
      <c r="FP40" s="893">
        <f t="shared" si="79"/>
        <v>0.0</v>
      </c>
      <c r="FQ40" s="894">
        <f t="shared" si="80"/>
        <v>0.0</v>
      </c>
      <c r="FR40" s="895">
        <f t="shared" si="81"/>
        <v>0.0</v>
      </c>
      <c r="FS40" s="896" t="str">
        <f t="shared" si="82"/>
        <v/>
      </c>
      <c r="FT40" s="897" t="str">
        <f t="shared" si="83"/>
        <v/>
      </c>
      <c r="FU40" s="898" t="str">
        <f t="shared" si="84"/>
        <v/>
      </c>
      <c r="FV40" s="899" t="str">
        <f t="shared" si="85"/>
        <v/>
      </c>
      <c r="FW40" s="900">
        <f t="shared" si="86"/>
        <v>0.0</v>
      </c>
      <c r="FX40" s="901" t="str">
        <f t="shared" si="7"/>
        <v/>
      </c>
      <c r="FY40" s="902" t="str">
        <f t="shared" si="8"/>
        <v/>
      </c>
      <c r="FZ40" s="902" t="str">
        <f t="shared" si="9"/>
        <v/>
      </c>
      <c r="GA40" s="902" t="str">
        <f t="shared" si="10"/>
        <v/>
      </c>
      <c r="GB40" s="902" t="str">
        <f t="shared" si="11"/>
        <v/>
      </c>
      <c r="GC40" s="902" t="str">
        <f t="shared" si="87"/>
        <v/>
      </c>
      <c r="GD40" s="903" t="str">
        <f t="shared" si="88"/>
        <v/>
      </c>
      <c r="GE40" s="904">
        <f t="shared" si="89"/>
        <v>0.0</v>
      </c>
      <c r="GF40" s="902">
        <f t="shared" si="90"/>
        <v>0.0</v>
      </c>
      <c r="GG40" s="902">
        <f t="shared" si="91"/>
        <v>0.0</v>
      </c>
      <c r="GH40" s="902">
        <f t="shared" si="92"/>
        <v>0.0</v>
      </c>
      <c r="GI40" s="903"/>
      <c r="GJ40" s="124"/>
      <c r="GK40" s="124"/>
      <c r="GL40" s="113">
        <f t="shared" si="12"/>
        <v>0.0</v>
      </c>
      <c r="GM40" s="113" t="s">
        <v>159</v>
      </c>
      <c r="GN40" s="113">
        <f t="shared" si="13"/>
        <v>200.0</v>
      </c>
      <c r="GO40" s="113" t="str">
        <f t="shared" si="93"/>
        <v>0/200</v>
      </c>
      <c r="GP40" s="113">
        <f t="shared" si="94"/>
        <v>0.0</v>
      </c>
      <c r="GQ40" s="113" t="s">
        <v>159</v>
      </c>
      <c r="GR40" s="113">
        <f t="shared" si="95"/>
        <v>200.0</v>
      </c>
      <c r="GS40" s="113" t="str">
        <f t="shared" si="96"/>
        <v>0/200</v>
      </c>
      <c r="GT40" s="113">
        <f t="shared" si="97"/>
        <v>0.0</v>
      </c>
      <c r="GU40" s="113" t="s">
        <v>159</v>
      </c>
      <c r="GV40" s="113">
        <f t="shared" si="98"/>
        <v>200.0</v>
      </c>
      <c r="GW40" s="113" t="str">
        <f t="shared" si="99"/>
        <v>0/200</v>
      </c>
      <c r="GX40" s="113">
        <f t="shared" si="100"/>
        <v>0.0</v>
      </c>
      <c r="GY40" s="113" t="s">
        <v>159</v>
      </c>
      <c r="GZ40" s="113">
        <f t="shared" si="101"/>
        <v>100.0</v>
      </c>
      <c r="HA40" s="113" t="str">
        <f t="shared" si="102"/>
        <v>0/100</v>
      </c>
      <c r="HJ40" s="113">
        <f t="shared" si="133"/>
        <v>0.0</v>
      </c>
      <c r="HK40" s="113">
        <f t="shared" si="134"/>
        <v>0.0</v>
      </c>
      <c r="HL40" s="925">
        <f t="shared" si="105"/>
        <v>0.0</v>
      </c>
      <c r="HM40" s="925">
        <f t="shared" si="106"/>
        <v>0.0</v>
      </c>
      <c r="HN40" s="925">
        <f t="shared" si="107"/>
        <v>0.0</v>
      </c>
      <c r="HO40" s="925">
        <f t="shared" si="108"/>
        <v>0.0</v>
      </c>
      <c r="HP40" s="925">
        <f t="shared" si="109"/>
        <v>0.0</v>
      </c>
      <c r="HQ40" s="113">
        <f t="shared" si="135"/>
        <v>0.0</v>
      </c>
    </row>
    <row r="41" spans="8:8" ht="21.75" customHeight="1">
      <c r="A41" s="23">
        <f t="shared" si="14"/>
        <v>0.0</v>
      </c>
      <c r="B41" s="756">
        <v>33.0</v>
      </c>
      <c r="C41" s="757">
        <v>33.0</v>
      </c>
      <c r="D41" s="710">
        <f t="shared" si="15"/>
        <v>0.0</v>
      </c>
      <c r="E41" s="906"/>
      <c r="F41" s="759"/>
      <c r="G41" s="758"/>
      <c r="H41" s="906"/>
      <c r="I41" s="906"/>
      <c r="J41" s="906"/>
      <c r="K41" s="907"/>
      <c r="L41" s="761">
        <v>0.0</v>
      </c>
      <c r="M41" s="762">
        <v>0.0</v>
      </c>
      <c r="N41" s="763">
        <v>0.0</v>
      </c>
      <c r="O41" s="764">
        <f t="shared" si="16"/>
        <v>0.0</v>
      </c>
      <c r="P41" s="765">
        <v>0.0</v>
      </c>
      <c r="Q41" s="766">
        <f t="shared" si="17"/>
        <v>0.0</v>
      </c>
      <c r="R41" s="767">
        <v>0.0</v>
      </c>
      <c r="S41" s="768">
        <v>0.0</v>
      </c>
      <c r="T41" s="769">
        <f t="shared" si="126"/>
        <v>0.0</v>
      </c>
      <c r="U41" s="770">
        <f t="shared" si="18"/>
        <v>0.0</v>
      </c>
      <c r="V41" s="771">
        <f t="shared" si="19"/>
        <v>0.0</v>
      </c>
      <c r="W41" s="625" t="str">
        <f t="shared" si="136"/>
        <v/>
      </c>
      <c r="X41" s="625" t="str">
        <f t="shared" si="20"/>
        <v/>
      </c>
      <c r="Y41" s="772" t="str">
        <f t="shared" si="137"/>
        <v/>
      </c>
      <c r="Z41" s="773">
        <v>0.0</v>
      </c>
      <c r="AA41" s="774">
        <v>0.0</v>
      </c>
      <c r="AB41" s="775">
        <v>0.0</v>
      </c>
      <c r="AC41" s="776">
        <f t="shared" si="21"/>
        <v>0.0</v>
      </c>
      <c r="AD41" s="777">
        <v>0.0</v>
      </c>
      <c r="AE41" s="778">
        <f t="shared" si="22"/>
        <v>0.0</v>
      </c>
      <c r="AF41" s="779">
        <v>0.0</v>
      </c>
      <c r="AG41" s="780">
        <v>0.0</v>
      </c>
      <c r="AH41" s="781">
        <f t="shared" si="127"/>
        <v>0.0</v>
      </c>
      <c r="AI41" s="782">
        <f t="shared" si="23"/>
        <v>0.0</v>
      </c>
      <c r="AJ41" s="783">
        <f t="shared" si="24"/>
        <v>0.0</v>
      </c>
      <c r="AK41" s="637" t="str">
        <f t="shared" si="111"/>
        <v/>
      </c>
      <c r="AL41" s="637" t="str">
        <f t="shared" si="25"/>
        <v/>
      </c>
      <c r="AM41" s="784" t="str">
        <f t="shared" si="112"/>
        <v/>
      </c>
      <c r="AN41" s="785"/>
      <c r="AO41" s="786">
        <v>0.0</v>
      </c>
      <c r="AP41" s="787">
        <v>0.0</v>
      </c>
      <c r="AQ41" s="787">
        <v>0.0</v>
      </c>
      <c r="AR41" s="908">
        <f t="shared" si="26"/>
        <v>0.0</v>
      </c>
      <c r="AS41" s="788">
        <v>0.0</v>
      </c>
      <c r="AT41" s="789">
        <v>0.0</v>
      </c>
      <c r="AU41" s="790">
        <f t="shared" si="27"/>
        <v>0.0</v>
      </c>
      <c r="AV41" s="909">
        <f t="shared" si="28"/>
        <v>0.0</v>
      </c>
      <c r="AW41" s="792">
        <v>0.0</v>
      </c>
      <c r="AX41" s="793">
        <v>0.0</v>
      </c>
      <c r="AY41" s="794">
        <f t="shared" si="29"/>
        <v>0.0</v>
      </c>
      <c r="AZ41" s="795">
        <f t="shared" si="113"/>
        <v>0.0</v>
      </c>
      <c r="BA41" s="796">
        <f t="shared" si="30"/>
        <v>0.0</v>
      </c>
      <c r="BB41" s="650" t="str">
        <f t="shared" si="114"/>
        <v/>
      </c>
      <c r="BC41" s="650" t="str">
        <f t="shared" si="31"/>
        <v/>
      </c>
      <c r="BD41" s="797" t="str">
        <f t="shared" si="115"/>
        <v/>
      </c>
      <c r="BE41" s="785"/>
      <c r="BF41" s="798">
        <v>0.0</v>
      </c>
      <c r="BG41" s="799">
        <v>0.0</v>
      </c>
      <c r="BH41" s="800">
        <v>0.0</v>
      </c>
      <c r="BI41" s="910">
        <f t="shared" si="32"/>
        <v>0.0</v>
      </c>
      <c r="BJ41" s="801">
        <v>0.0</v>
      </c>
      <c r="BK41" s="802">
        <v>0.0</v>
      </c>
      <c r="BL41" s="803">
        <f t="shared" si="33"/>
        <v>0.0</v>
      </c>
      <c r="BM41" s="911">
        <f t="shared" si="34"/>
        <v>0.0</v>
      </c>
      <c r="BN41" s="805">
        <v>0.0</v>
      </c>
      <c r="BO41" s="806">
        <v>0.0</v>
      </c>
      <c r="BP41" s="807">
        <f t="shared" si="35"/>
        <v>0.0</v>
      </c>
      <c r="BQ41" s="808">
        <f t="shared" si="116"/>
        <v>0.0</v>
      </c>
      <c r="BR41" s="662">
        <f t="shared" si="36"/>
        <v>0.0</v>
      </c>
      <c r="BS41" s="662" t="str">
        <f t="shared" si="117"/>
        <v/>
      </c>
      <c r="BT41" s="662" t="str">
        <f t="shared" si="37"/>
        <v/>
      </c>
      <c r="BU41" s="809" t="str">
        <f t="shared" si="118"/>
        <v/>
      </c>
      <c r="BV41" s="785"/>
      <c r="BW41" s="810">
        <v>0.0</v>
      </c>
      <c r="BX41" s="811">
        <v>0.0</v>
      </c>
      <c r="BY41" s="812">
        <v>0.0</v>
      </c>
      <c r="BZ41" s="912">
        <f t="shared" si="38"/>
        <v>0.0</v>
      </c>
      <c r="CA41" s="813">
        <v>0.0</v>
      </c>
      <c r="CB41" s="814">
        <v>0.0</v>
      </c>
      <c r="CC41" s="815">
        <f t="shared" si="39"/>
        <v>0.0</v>
      </c>
      <c r="CD41" s="913">
        <f t="shared" si="40"/>
        <v>0.0</v>
      </c>
      <c r="CE41" s="817">
        <v>0.0</v>
      </c>
      <c r="CF41" s="818">
        <v>0.0</v>
      </c>
      <c r="CG41" s="819">
        <f t="shared" si="41"/>
        <v>0.0</v>
      </c>
      <c r="CH41" s="820">
        <f t="shared" si="119"/>
        <v>0.0</v>
      </c>
      <c r="CI41" s="821">
        <f t="shared" si="42"/>
        <v>0.0</v>
      </c>
      <c r="CJ41" s="674" t="str">
        <f t="shared" si="43"/>
        <v/>
      </c>
      <c r="CK41" s="674" t="str">
        <f t="shared" si="44"/>
        <v/>
      </c>
      <c r="CL41" s="822" t="str">
        <f t="shared" si="120"/>
        <v/>
      </c>
      <c r="CM41" s="785"/>
      <c r="CN41" s="823">
        <v>0.0</v>
      </c>
      <c r="CO41" s="824">
        <v>0.0</v>
      </c>
      <c r="CP41" s="825">
        <v>0.0</v>
      </c>
      <c r="CQ41" s="914">
        <f t="shared" si="45"/>
        <v>0.0</v>
      </c>
      <c r="CR41" s="826">
        <v>0.0</v>
      </c>
      <c r="CS41" s="827">
        <v>0.0</v>
      </c>
      <c r="CT41" s="828">
        <f t="shared" si="46"/>
        <v>0.0</v>
      </c>
      <c r="CU41" s="915">
        <f t="shared" si="47"/>
        <v>0.0</v>
      </c>
      <c r="CV41" s="830">
        <v>0.0</v>
      </c>
      <c r="CW41" s="831">
        <v>0.0</v>
      </c>
      <c r="CX41" s="832">
        <f t="shared" si="48"/>
        <v>0.0</v>
      </c>
      <c r="CY41" s="833">
        <f t="shared" si="121"/>
        <v>0.0</v>
      </c>
      <c r="CZ41" s="686">
        <f t="shared" si="49"/>
        <v>0.0</v>
      </c>
      <c r="DA41" s="686" t="str">
        <f t="shared" si="50"/>
        <v/>
      </c>
      <c r="DB41" s="686" t="str">
        <f t="shared" si="51"/>
        <v/>
      </c>
      <c r="DC41" s="834" t="str">
        <f t="shared" si="52"/>
        <v/>
      </c>
      <c r="DD41" s="785"/>
      <c r="DE41" s="835">
        <v>0.0</v>
      </c>
      <c r="DF41" s="836">
        <v>0.0</v>
      </c>
      <c r="DG41" s="837">
        <v>0.0</v>
      </c>
      <c r="DH41" s="916">
        <f t="shared" si="53"/>
        <v>0.0</v>
      </c>
      <c r="DI41" s="838">
        <v>0.0</v>
      </c>
      <c r="DJ41" s="839">
        <v>0.0</v>
      </c>
      <c r="DK41" s="840">
        <f t="shared" si="54"/>
        <v>0.0</v>
      </c>
      <c r="DL41" s="917">
        <f t="shared" si="55"/>
        <v>0.0</v>
      </c>
      <c r="DM41" s="842">
        <v>0.0</v>
      </c>
      <c r="DN41" s="843">
        <v>0.0</v>
      </c>
      <c r="DO41" s="844">
        <f t="shared" si="56"/>
        <v>0.0</v>
      </c>
      <c r="DP41" s="845">
        <f t="shared" si="122"/>
        <v>0.0</v>
      </c>
      <c r="DQ41" s="698">
        <f t="shared" si="57"/>
        <v>0.0</v>
      </c>
      <c r="DR41" s="698" t="str">
        <f t="shared" si="58"/>
        <v/>
      </c>
      <c r="DS41" s="698" t="str">
        <f t="shared" si="59"/>
        <v/>
      </c>
      <c r="DT41" s="846" t="str">
        <f t="shared" si="60"/>
        <v/>
      </c>
      <c r="DU41" s="847">
        <v>0.0</v>
      </c>
      <c r="DV41" s="848">
        <v>0.0</v>
      </c>
      <c r="DW41" s="849">
        <v>0.0</v>
      </c>
      <c r="DX41" s="918">
        <f t="shared" si="61"/>
        <v>0.0</v>
      </c>
      <c r="DY41" s="850">
        <v>0.0</v>
      </c>
      <c r="DZ41" s="851">
        <v>0.0</v>
      </c>
      <c r="EA41" s="852">
        <f t="shared" si="62"/>
        <v>0.0</v>
      </c>
      <c r="EB41" s="919">
        <f t="shared" si="63"/>
        <v>0.0</v>
      </c>
      <c r="EC41" s="854">
        <v>0.0</v>
      </c>
      <c r="ED41" s="855">
        <v>0.0</v>
      </c>
      <c r="EE41" s="856">
        <f t="shared" si="64"/>
        <v>0.0</v>
      </c>
      <c r="EF41" s="857">
        <f t="shared" si="123"/>
        <v>0.0</v>
      </c>
      <c r="EG41" s="858">
        <f t="shared" si="65"/>
        <v>0.0</v>
      </c>
      <c r="EH41" s="859" t="str">
        <f t="shared" si="66"/>
        <v/>
      </c>
      <c r="EI41" s="860">
        <v>0.0</v>
      </c>
      <c r="EJ41" s="861">
        <v>0.0</v>
      </c>
      <c r="EK41" s="862">
        <v>0.0</v>
      </c>
      <c r="EL41" s="863">
        <f t="shared" si="67"/>
        <v>0.0</v>
      </c>
      <c r="EM41" s="864">
        <v>0.0</v>
      </c>
      <c r="EN41" s="865">
        <f t="shared" si="68"/>
        <v>0.0</v>
      </c>
      <c r="EO41" s="866">
        <v>0.0</v>
      </c>
      <c r="EP41" s="867">
        <v>0.0</v>
      </c>
      <c r="EQ41" s="868">
        <f t="shared" si="128"/>
        <v>0.0</v>
      </c>
      <c r="ER41" s="869">
        <f t="shared" si="69"/>
        <v>0.0</v>
      </c>
      <c r="ES41" s="870">
        <f t="shared" si="70"/>
        <v>0.0</v>
      </c>
      <c r="ET41" s="871" t="str">
        <f t="shared" si="71"/>
        <v/>
      </c>
      <c r="EU41" s="872">
        <v>0.0</v>
      </c>
      <c r="EV41" s="873">
        <v>0.0</v>
      </c>
      <c r="EW41" s="874">
        <f t="shared" si="138"/>
        <v>0.0</v>
      </c>
      <c r="EX41" s="875">
        <f t="shared" si="72"/>
        <v>0.0</v>
      </c>
      <c r="EY41" s="876">
        <v>0.0</v>
      </c>
      <c r="EZ41" s="877">
        <f t="shared" si="73"/>
        <v>0.0</v>
      </c>
      <c r="FA41" s="878">
        <v>0.0</v>
      </c>
      <c r="FB41" s="879">
        <v>0.0</v>
      </c>
      <c r="FC41" s="880">
        <f t="shared" si="129"/>
        <v>0.0</v>
      </c>
      <c r="FD41" s="881">
        <f t="shared" si="74"/>
        <v>0.0</v>
      </c>
      <c r="FE41" s="882">
        <f t="shared" si="75"/>
        <v>0.0</v>
      </c>
      <c r="FF41" s="883" t="str">
        <f t="shared" si="76"/>
        <v/>
      </c>
      <c r="FG41" s="920">
        <v>0.0</v>
      </c>
      <c r="FH41" s="921">
        <v>0.0</v>
      </c>
      <c r="FI41" s="921">
        <v>0.0</v>
      </c>
      <c r="FJ41" s="887">
        <f t="shared" si="125"/>
        <v>0.0</v>
      </c>
      <c r="FK41" s="888">
        <f t="shared" si="77"/>
        <v>0.0</v>
      </c>
      <c r="FL41" s="889" t="str">
        <f t="shared" si="78"/>
        <v/>
      </c>
      <c r="FM41" s="922"/>
      <c r="FN41" s="923"/>
      <c r="FO41" s="924" t="str">
        <f t="shared" si="124"/>
        <v/>
      </c>
      <c r="FP41" s="893">
        <f t="shared" si="79"/>
        <v>0.0</v>
      </c>
      <c r="FQ41" s="894">
        <f t="shared" si="80"/>
        <v>0.0</v>
      </c>
      <c r="FR41" s="895">
        <f t="shared" si="81"/>
        <v>0.0</v>
      </c>
      <c r="FS41" s="896" t="str">
        <f t="shared" si="82"/>
        <v/>
      </c>
      <c r="FT41" s="897" t="str">
        <f t="shared" si="83"/>
        <v/>
      </c>
      <c r="FU41" s="898" t="str">
        <f t="shared" si="84"/>
        <v/>
      </c>
      <c r="FV41" s="899" t="str">
        <f t="shared" si="85"/>
        <v/>
      </c>
      <c r="FW41" s="900">
        <f t="shared" si="86"/>
        <v>0.0</v>
      </c>
      <c r="FX41" s="901" t="str">
        <f t="shared" si="7"/>
        <v/>
      </c>
      <c r="FY41" s="902" t="str">
        <f t="shared" si="8"/>
        <v/>
      </c>
      <c r="FZ41" s="902" t="str">
        <f t="shared" si="9"/>
        <v/>
      </c>
      <c r="GA41" s="902" t="str">
        <f t="shared" si="10"/>
        <v/>
      </c>
      <c r="GB41" s="902" t="str">
        <f t="shared" si="11"/>
        <v/>
      </c>
      <c r="GC41" s="902" t="str">
        <f t="shared" si="87"/>
        <v/>
      </c>
      <c r="GD41" s="903" t="str">
        <f t="shared" si="88"/>
        <v/>
      </c>
      <c r="GE41" s="904">
        <f t="shared" si="89"/>
        <v>0.0</v>
      </c>
      <c r="GF41" s="902">
        <f t="shared" si="90"/>
        <v>0.0</v>
      </c>
      <c r="GG41" s="902">
        <f t="shared" si="91"/>
        <v>0.0</v>
      </c>
      <c r="GH41" s="902">
        <f t="shared" si="92"/>
        <v>0.0</v>
      </c>
      <c r="GI41" s="903"/>
      <c r="GJ41" s="124"/>
      <c r="GK41" s="124"/>
      <c r="GL41" s="113">
        <f t="shared" si="139" ref="GL41:GL72">EF41</f>
        <v>0.0</v>
      </c>
      <c r="GM41" s="113" t="s">
        <v>159</v>
      </c>
      <c r="GN41" s="113">
        <f t="shared" si="140" ref="GN41:GN72">$EF$7</f>
        <v>200.0</v>
      </c>
      <c r="GO41" s="113" t="str">
        <f t="shared" si="93"/>
        <v>0/200</v>
      </c>
      <c r="GP41" s="113">
        <f t="shared" si="94"/>
        <v>0.0</v>
      </c>
      <c r="GQ41" s="113" t="s">
        <v>159</v>
      </c>
      <c r="GR41" s="113">
        <f t="shared" si="95"/>
        <v>200.0</v>
      </c>
      <c r="GS41" s="113" t="str">
        <f t="shared" si="96"/>
        <v>0/200</v>
      </c>
      <c r="GT41" s="113">
        <f t="shared" si="97"/>
        <v>0.0</v>
      </c>
      <c r="GU41" s="113" t="s">
        <v>159</v>
      </c>
      <c r="GV41" s="113">
        <f t="shared" si="98"/>
        <v>200.0</v>
      </c>
      <c r="GW41" s="113" t="str">
        <f t="shared" si="99"/>
        <v>0/200</v>
      </c>
      <c r="GX41" s="113">
        <f t="shared" si="100"/>
        <v>0.0</v>
      </c>
      <c r="GY41" s="113" t="s">
        <v>159</v>
      </c>
      <c r="GZ41" s="113">
        <f t="shared" si="101"/>
        <v>100.0</v>
      </c>
      <c r="HA41" s="113" t="str">
        <f t="shared" si="102"/>
        <v>0/100</v>
      </c>
      <c r="HJ41" s="113">
        <f t="shared" si="133"/>
        <v>0.0</v>
      </c>
      <c r="HK41" s="113">
        <f t="shared" si="134"/>
        <v>0.0</v>
      </c>
      <c r="HL41" s="925">
        <f t="shared" si="105"/>
        <v>0.0</v>
      </c>
      <c r="HM41" s="925">
        <f t="shared" si="106"/>
        <v>0.0</v>
      </c>
      <c r="HN41" s="925">
        <f t="shared" si="107"/>
        <v>0.0</v>
      </c>
      <c r="HO41" s="925">
        <f t="shared" si="108"/>
        <v>0.0</v>
      </c>
      <c r="HP41" s="925">
        <f t="shared" si="109"/>
        <v>0.0</v>
      </c>
      <c r="HQ41" s="113">
        <f t="shared" si="135"/>
        <v>0.0</v>
      </c>
    </row>
    <row r="42" spans="8:8" ht="21.75" customHeight="1">
      <c r="A42" s="23">
        <f t="shared" si="14"/>
        <v>0.0</v>
      </c>
      <c r="B42" s="756">
        <v>34.0</v>
      </c>
      <c r="C42" s="905">
        <v>34.0</v>
      </c>
      <c r="D42" s="710">
        <f t="shared" si="15"/>
        <v>0.0</v>
      </c>
      <c r="E42" s="906"/>
      <c r="F42" s="759"/>
      <c r="G42" s="906"/>
      <c r="H42" s="906"/>
      <c r="I42" s="906"/>
      <c r="J42" s="906"/>
      <c r="K42" s="907"/>
      <c r="L42" s="761">
        <v>0.0</v>
      </c>
      <c r="M42" s="762">
        <v>0.0</v>
      </c>
      <c r="N42" s="763">
        <v>0.0</v>
      </c>
      <c r="O42" s="764">
        <f t="shared" si="16"/>
        <v>0.0</v>
      </c>
      <c r="P42" s="765">
        <v>0.0</v>
      </c>
      <c r="Q42" s="766">
        <f t="shared" si="17"/>
        <v>0.0</v>
      </c>
      <c r="R42" s="767">
        <v>0.0</v>
      </c>
      <c r="S42" s="768">
        <v>0.0</v>
      </c>
      <c r="T42" s="769">
        <f t="shared" si="126"/>
        <v>0.0</v>
      </c>
      <c r="U42" s="770">
        <f t="shared" si="18"/>
        <v>0.0</v>
      </c>
      <c r="V42" s="771">
        <f t="shared" si="19"/>
        <v>0.0</v>
      </c>
      <c r="W42" s="625" t="str">
        <f t="shared" si="136"/>
        <v/>
      </c>
      <c r="X42" s="625" t="str">
        <f t="shared" si="20"/>
        <v/>
      </c>
      <c r="Y42" s="772" t="str">
        <f t="shared" si="137"/>
        <v/>
      </c>
      <c r="Z42" s="773">
        <v>0.0</v>
      </c>
      <c r="AA42" s="774">
        <v>0.0</v>
      </c>
      <c r="AB42" s="775">
        <v>0.0</v>
      </c>
      <c r="AC42" s="776">
        <f t="shared" si="21"/>
        <v>0.0</v>
      </c>
      <c r="AD42" s="777">
        <v>0.0</v>
      </c>
      <c r="AE42" s="778">
        <f t="shared" si="22"/>
        <v>0.0</v>
      </c>
      <c r="AF42" s="779">
        <v>0.0</v>
      </c>
      <c r="AG42" s="780">
        <v>0.0</v>
      </c>
      <c r="AH42" s="781">
        <f t="shared" si="127"/>
        <v>0.0</v>
      </c>
      <c r="AI42" s="782">
        <f t="shared" si="23"/>
        <v>0.0</v>
      </c>
      <c r="AJ42" s="783">
        <f t="shared" si="24"/>
        <v>0.0</v>
      </c>
      <c r="AK42" s="637" t="str">
        <f t="shared" si="111"/>
        <v/>
      </c>
      <c r="AL42" s="637" t="str">
        <f t="shared" si="25"/>
        <v/>
      </c>
      <c r="AM42" s="784" t="str">
        <f t="shared" si="112"/>
        <v/>
      </c>
      <c r="AN42" s="785"/>
      <c r="AO42" s="786">
        <v>0.0</v>
      </c>
      <c r="AP42" s="787">
        <v>0.0</v>
      </c>
      <c r="AQ42" s="787">
        <v>0.0</v>
      </c>
      <c r="AR42" s="908">
        <f t="shared" si="26"/>
        <v>0.0</v>
      </c>
      <c r="AS42" s="788">
        <v>0.0</v>
      </c>
      <c r="AT42" s="789">
        <v>0.0</v>
      </c>
      <c r="AU42" s="790">
        <f t="shared" si="27"/>
        <v>0.0</v>
      </c>
      <c r="AV42" s="909">
        <f t="shared" si="28"/>
        <v>0.0</v>
      </c>
      <c r="AW42" s="792">
        <v>0.0</v>
      </c>
      <c r="AX42" s="793">
        <v>0.0</v>
      </c>
      <c r="AY42" s="794">
        <f t="shared" si="29"/>
        <v>0.0</v>
      </c>
      <c r="AZ42" s="795">
        <f t="shared" si="113"/>
        <v>0.0</v>
      </c>
      <c r="BA42" s="796">
        <f t="shared" si="30"/>
        <v>0.0</v>
      </c>
      <c r="BB42" s="650" t="str">
        <f t="shared" si="114"/>
        <v/>
      </c>
      <c r="BC42" s="650" t="str">
        <f t="shared" si="31"/>
        <v/>
      </c>
      <c r="BD42" s="797" t="str">
        <f t="shared" si="115"/>
        <v/>
      </c>
      <c r="BE42" s="785"/>
      <c r="BF42" s="798">
        <v>0.0</v>
      </c>
      <c r="BG42" s="799">
        <v>0.0</v>
      </c>
      <c r="BH42" s="800">
        <v>0.0</v>
      </c>
      <c r="BI42" s="910">
        <f t="shared" si="32"/>
        <v>0.0</v>
      </c>
      <c r="BJ42" s="801">
        <v>0.0</v>
      </c>
      <c r="BK42" s="802">
        <v>0.0</v>
      </c>
      <c r="BL42" s="803">
        <f t="shared" si="33"/>
        <v>0.0</v>
      </c>
      <c r="BM42" s="911">
        <f t="shared" si="34"/>
        <v>0.0</v>
      </c>
      <c r="BN42" s="805">
        <v>0.0</v>
      </c>
      <c r="BO42" s="806">
        <v>0.0</v>
      </c>
      <c r="BP42" s="807">
        <f t="shared" si="35"/>
        <v>0.0</v>
      </c>
      <c r="BQ42" s="808">
        <f t="shared" si="116"/>
        <v>0.0</v>
      </c>
      <c r="BR42" s="662">
        <f t="shared" si="36"/>
        <v>0.0</v>
      </c>
      <c r="BS42" s="662" t="str">
        <f t="shared" si="117"/>
        <v/>
      </c>
      <c r="BT42" s="662" t="str">
        <f t="shared" si="37"/>
        <v/>
      </c>
      <c r="BU42" s="809" t="str">
        <f t="shared" si="118"/>
        <v/>
      </c>
      <c r="BV42" s="785"/>
      <c r="BW42" s="810">
        <v>0.0</v>
      </c>
      <c r="BX42" s="811">
        <v>0.0</v>
      </c>
      <c r="BY42" s="812">
        <v>0.0</v>
      </c>
      <c r="BZ42" s="912">
        <f t="shared" si="38"/>
        <v>0.0</v>
      </c>
      <c r="CA42" s="813">
        <v>0.0</v>
      </c>
      <c r="CB42" s="814">
        <v>0.0</v>
      </c>
      <c r="CC42" s="815">
        <f t="shared" si="39"/>
        <v>0.0</v>
      </c>
      <c r="CD42" s="913">
        <f t="shared" si="40"/>
        <v>0.0</v>
      </c>
      <c r="CE42" s="817">
        <v>0.0</v>
      </c>
      <c r="CF42" s="818">
        <v>0.0</v>
      </c>
      <c r="CG42" s="819">
        <f t="shared" si="41"/>
        <v>0.0</v>
      </c>
      <c r="CH42" s="820">
        <f t="shared" si="119"/>
        <v>0.0</v>
      </c>
      <c r="CI42" s="821">
        <f t="shared" si="42"/>
        <v>0.0</v>
      </c>
      <c r="CJ42" s="674" t="str">
        <f t="shared" si="43"/>
        <v/>
      </c>
      <c r="CK42" s="674" t="str">
        <f t="shared" si="44"/>
        <v/>
      </c>
      <c r="CL42" s="822" t="str">
        <f t="shared" si="120"/>
        <v/>
      </c>
      <c r="CM42" s="785"/>
      <c r="CN42" s="823">
        <v>0.0</v>
      </c>
      <c r="CO42" s="824">
        <v>0.0</v>
      </c>
      <c r="CP42" s="825">
        <v>0.0</v>
      </c>
      <c r="CQ42" s="914">
        <f t="shared" si="45"/>
        <v>0.0</v>
      </c>
      <c r="CR42" s="826">
        <v>0.0</v>
      </c>
      <c r="CS42" s="827">
        <v>0.0</v>
      </c>
      <c r="CT42" s="828">
        <f t="shared" si="46"/>
        <v>0.0</v>
      </c>
      <c r="CU42" s="915">
        <f t="shared" si="47"/>
        <v>0.0</v>
      </c>
      <c r="CV42" s="830">
        <v>0.0</v>
      </c>
      <c r="CW42" s="831">
        <v>0.0</v>
      </c>
      <c r="CX42" s="832">
        <f t="shared" si="48"/>
        <v>0.0</v>
      </c>
      <c r="CY42" s="833">
        <f t="shared" si="121"/>
        <v>0.0</v>
      </c>
      <c r="CZ42" s="686">
        <f t="shared" si="49"/>
        <v>0.0</v>
      </c>
      <c r="DA42" s="686" t="str">
        <f t="shared" si="50"/>
        <v/>
      </c>
      <c r="DB42" s="686" t="str">
        <f t="shared" si="51"/>
        <v/>
      </c>
      <c r="DC42" s="834" t="str">
        <f t="shared" si="52"/>
        <v/>
      </c>
      <c r="DD42" s="785"/>
      <c r="DE42" s="835">
        <v>0.0</v>
      </c>
      <c r="DF42" s="836">
        <v>0.0</v>
      </c>
      <c r="DG42" s="837">
        <v>0.0</v>
      </c>
      <c r="DH42" s="916">
        <f t="shared" si="53"/>
        <v>0.0</v>
      </c>
      <c r="DI42" s="838">
        <v>0.0</v>
      </c>
      <c r="DJ42" s="839">
        <v>0.0</v>
      </c>
      <c r="DK42" s="840">
        <f t="shared" si="54"/>
        <v>0.0</v>
      </c>
      <c r="DL42" s="917">
        <f t="shared" si="55"/>
        <v>0.0</v>
      </c>
      <c r="DM42" s="842">
        <v>0.0</v>
      </c>
      <c r="DN42" s="843">
        <v>0.0</v>
      </c>
      <c r="DO42" s="844">
        <f t="shared" si="56"/>
        <v>0.0</v>
      </c>
      <c r="DP42" s="845">
        <f t="shared" si="122"/>
        <v>0.0</v>
      </c>
      <c r="DQ42" s="698">
        <f t="shared" si="57"/>
        <v>0.0</v>
      </c>
      <c r="DR42" s="698" t="str">
        <f t="shared" si="58"/>
        <v/>
      </c>
      <c r="DS42" s="698" t="str">
        <f t="shared" si="59"/>
        <v/>
      </c>
      <c r="DT42" s="846" t="str">
        <f t="shared" si="60"/>
        <v/>
      </c>
      <c r="DU42" s="847">
        <v>0.0</v>
      </c>
      <c r="DV42" s="848">
        <v>0.0</v>
      </c>
      <c r="DW42" s="849">
        <v>0.0</v>
      </c>
      <c r="DX42" s="918">
        <f t="shared" si="61"/>
        <v>0.0</v>
      </c>
      <c r="DY42" s="850">
        <v>0.0</v>
      </c>
      <c r="DZ42" s="851">
        <v>0.0</v>
      </c>
      <c r="EA42" s="852">
        <f t="shared" si="62"/>
        <v>0.0</v>
      </c>
      <c r="EB42" s="919">
        <f t="shared" si="63"/>
        <v>0.0</v>
      </c>
      <c r="EC42" s="854">
        <v>0.0</v>
      </c>
      <c r="ED42" s="855">
        <v>0.0</v>
      </c>
      <c r="EE42" s="856">
        <f t="shared" si="64"/>
        <v>0.0</v>
      </c>
      <c r="EF42" s="857">
        <f t="shared" si="123"/>
        <v>0.0</v>
      </c>
      <c r="EG42" s="858">
        <f t="shared" si="65"/>
        <v>0.0</v>
      </c>
      <c r="EH42" s="859" t="str">
        <f t="shared" si="66"/>
        <v/>
      </c>
      <c r="EI42" s="860">
        <v>0.0</v>
      </c>
      <c r="EJ42" s="861">
        <v>0.0</v>
      </c>
      <c r="EK42" s="862">
        <v>0.0</v>
      </c>
      <c r="EL42" s="863">
        <f t="shared" si="67"/>
        <v>0.0</v>
      </c>
      <c r="EM42" s="864">
        <v>0.0</v>
      </c>
      <c r="EN42" s="865">
        <f t="shared" si="68"/>
        <v>0.0</v>
      </c>
      <c r="EO42" s="866">
        <v>0.0</v>
      </c>
      <c r="EP42" s="867">
        <v>0.0</v>
      </c>
      <c r="EQ42" s="868">
        <f t="shared" si="128"/>
        <v>0.0</v>
      </c>
      <c r="ER42" s="869">
        <f t="shared" si="69"/>
        <v>0.0</v>
      </c>
      <c r="ES42" s="870">
        <f t="shared" si="70"/>
        <v>0.0</v>
      </c>
      <c r="ET42" s="871" t="str">
        <f t="shared" si="71"/>
        <v/>
      </c>
      <c r="EU42" s="872">
        <v>0.0</v>
      </c>
      <c r="EV42" s="873">
        <v>0.0</v>
      </c>
      <c r="EW42" s="874">
        <f t="shared" si="138"/>
        <v>0.0</v>
      </c>
      <c r="EX42" s="875">
        <f t="shared" si="72"/>
        <v>0.0</v>
      </c>
      <c r="EY42" s="876">
        <v>0.0</v>
      </c>
      <c r="EZ42" s="877">
        <f t="shared" si="73"/>
        <v>0.0</v>
      </c>
      <c r="FA42" s="878">
        <v>0.0</v>
      </c>
      <c r="FB42" s="879">
        <v>0.0</v>
      </c>
      <c r="FC42" s="880">
        <f t="shared" si="129"/>
        <v>0.0</v>
      </c>
      <c r="FD42" s="881">
        <f t="shared" si="74"/>
        <v>0.0</v>
      </c>
      <c r="FE42" s="882">
        <f t="shared" si="75"/>
        <v>0.0</v>
      </c>
      <c r="FF42" s="883" t="str">
        <f t="shared" si="76"/>
        <v/>
      </c>
      <c r="FG42" s="920">
        <v>0.0</v>
      </c>
      <c r="FH42" s="921">
        <v>0.0</v>
      </c>
      <c r="FI42" s="921">
        <v>0.0</v>
      </c>
      <c r="FJ42" s="887">
        <f t="shared" si="125"/>
        <v>0.0</v>
      </c>
      <c r="FK42" s="888">
        <f t="shared" si="77"/>
        <v>0.0</v>
      </c>
      <c r="FL42" s="889" t="str">
        <f t="shared" si="78"/>
        <v/>
      </c>
      <c r="FM42" s="922"/>
      <c r="FN42" s="923"/>
      <c r="FO42" s="924" t="str">
        <f t="shared" si="124"/>
        <v/>
      </c>
      <c r="FP42" s="893">
        <f t="shared" si="79"/>
        <v>0.0</v>
      </c>
      <c r="FQ42" s="894">
        <f t="shared" si="80"/>
        <v>0.0</v>
      </c>
      <c r="FR42" s="895">
        <f t="shared" si="81"/>
        <v>0.0</v>
      </c>
      <c r="FS42" s="896" t="str">
        <f t="shared" si="82"/>
        <v/>
      </c>
      <c r="FT42" s="897" t="str">
        <f t="shared" si="83"/>
        <v/>
      </c>
      <c r="FU42" s="898" t="str">
        <f t="shared" si="84"/>
        <v/>
      </c>
      <c r="FV42" s="899" t="str">
        <f t="shared" si="85"/>
        <v/>
      </c>
      <c r="FW42" s="900">
        <f t="shared" si="86"/>
        <v>0.0</v>
      </c>
      <c r="FX42" s="901" t="str">
        <f t="shared" si="7"/>
        <v/>
      </c>
      <c r="FY42" s="902" t="str">
        <f t="shared" si="8"/>
        <v/>
      </c>
      <c r="FZ42" s="902" t="str">
        <f t="shared" si="9"/>
        <v/>
      </c>
      <c r="GA42" s="902" t="str">
        <f t="shared" si="10"/>
        <v/>
      </c>
      <c r="GB42" s="902" t="str">
        <f t="shared" si="11"/>
        <v/>
      </c>
      <c r="GC42" s="902" t="str">
        <f t="shared" si="87"/>
        <v/>
      </c>
      <c r="GD42" s="903" t="str">
        <f t="shared" si="88"/>
        <v/>
      </c>
      <c r="GE42" s="904">
        <f t="shared" si="89"/>
        <v>0.0</v>
      </c>
      <c r="GF42" s="902">
        <f t="shared" si="90"/>
        <v>0.0</v>
      </c>
      <c r="GG42" s="902">
        <f t="shared" si="91"/>
        <v>0.0</v>
      </c>
      <c r="GH42" s="902">
        <f t="shared" si="92"/>
        <v>0.0</v>
      </c>
      <c r="GI42" s="903"/>
      <c r="GJ42" s="124"/>
      <c r="GK42" s="124"/>
      <c r="GL42" s="113">
        <f t="shared" si="139"/>
        <v>0.0</v>
      </c>
      <c r="GM42" s="113" t="s">
        <v>159</v>
      </c>
      <c r="GN42" s="113">
        <f t="shared" si="140"/>
        <v>200.0</v>
      </c>
      <c r="GO42" s="113" t="str">
        <f t="shared" si="93"/>
        <v>0/200</v>
      </c>
      <c r="GP42" s="113">
        <f t="shared" si="94"/>
        <v>0.0</v>
      </c>
      <c r="GQ42" s="113" t="s">
        <v>159</v>
      </c>
      <c r="GR42" s="113">
        <f t="shared" si="95"/>
        <v>200.0</v>
      </c>
      <c r="GS42" s="113" t="str">
        <f t="shared" si="96"/>
        <v>0/200</v>
      </c>
      <c r="GT42" s="113">
        <f t="shared" si="97"/>
        <v>0.0</v>
      </c>
      <c r="GU42" s="113" t="s">
        <v>159</v>
      </c>
      <c r="GV42" s="113">
        <f t="shared" si="98"/>
        <v>200.0</v>
      </c>
      <c r="GW42" s="113" t="str">
        <f t="shared" si="99"/>
        <v>0/200</v>
      </c>
      <c r="GX42" s="113">
        <f t="shared" si="100"/>
        <v>0.0</v>
      </c>
      <c r="GY42" s="113" t="s">
        <v>159</v>
      </c>
      <c r="GZ42" s="113">
        <f t="shared" si="101"/>
        <v>100.0</v>
      </c>
      <c r="HA42" s="113" t="str">
        <f t="shared" si="102"/>
        <v>0/100</v>
      </c>
      <c r="HJ42" s="113">
        <f t="shared" si="133"/>
        <v>0.0</v>
      </c>
      <c r="HK42" s="113">
        <f t="shared" si="134"/>
        <v>0.0</v>
      </c>
      <c r="HL42" s="925">
        <f t="shared" si="105"/>
        <v>0.0</v>
      </c>
      <c r="HM42" s="925">
        <f t="shared" si="106"/>
        <v>0.0</v>
      </c>
      <c r="HN42" s="925">
        <f t="shared" si="107"/>
        <v>0.0</v>
      </c>
      <c r="HO42" s="925">
        <f t="shared" si="108"/>
        <v>0.0</v>
      </c>
      <c r="HP42" s="925">
        <f t="shared" si="109"/>
        <v>0.0</v>
      </c>
      <c r="HQ42" s="113">
        <f t="shared" si="135"/>
        <v>0.0</v>
      </c>
    </row>
    <row r="43" spans="8:8" ht="21.75" customHeight="1">
      <c r="A43" s="23">
        <f t="shared" si="14"/>
        <v>0.0</v>
      </c>
      <c r="B43" s="756">
        <v>35.0</v>
      </c>
      <c r="C43" s="757">
        <v>35.0</v>
      </c>
      <c r="D43" s="710">
        <f t="shared" si="15"/>
        <v>0.0</v>
      </c>
      <c r="E43" s="906"/>
      <c r="F43" s="759"/>
      <c r="G43" s="758"/>
      <c r="H43" s="906"/>
      <c r="I43" s="906"/>
      <c r="J43" s="906"/>
      <c r="K43" s="907"/>
      <c r="L43" s="761">
        <v>0.0</v>
      </c>
      <c r="M43" s="762">
        <v>0.0</v>
      </c>
      <c r="N43" s="763">
        <v>0.0</v>
      </c>
      <c r="O43" s="764">
        <f t="shared" si="16"/>
        <v>0.0</v>
      </c>
      <c r="P43" s="765">
        <v>0.0</v>
      </c>
      <c r="Q43" s="766">
        <f t="shared" si="17"/>
        <v>0.0</v>
      </c>
      <c r="R43" s="767">
        <v>0.0</v>
      </c>
      <c r="S43" s="768">
        <v>0.0</v>
      </c>
      <c r="T43" s="769">
        <f t="shared" si="126"/>
        <v>0.0</v>
      </c>
      <c r="U43" s="770">
        <f t="shared" si="18"/>
        <v>0.0</v>
      </c>
      <c r="V43" s="771">
        <f t="shared" si="19"/>
        <v>0.0</v>
      </c>
      <c r="W43" s="625" t="str">
        <f t="shared" si="136"/>
        <v/>
      </c>
      <c r="X43" s="625" t="str">
        <f t="shared" si="20"/>
        <v/>
      </c>
      <c r="Y43" s="772" t="str">
        <f t="shared" si="137"/>
        <v/>
      </c>
      <c r="Z43" s="773">
        <v>0.0</v>
      </c>
      <c r="AA43" s="774">
        <v>0.0</v>
      </c>
      <c r="AB43" s="775">
        <v>0.0</v>
      </c>
      <c r="AC43" s="776">
        <f t="shared" si="21"/>
        <v>0.0</v>
      </c>
      <c r="AD43" s="777">
        <v>0.0</v>
      </c>
      <c r="AE43" s="778">
        <f t="shared" si="22"/>
        <v>0.0</v>
      </c>
      <c r="AF43" s="779">
        <v>0.0</v>
      </c>
      <c r="AG43" s="780">
        <v>0.0</v>
      </c>
      <c r="AH43" s="781">
        <f t="shared" si="127"/>
        <v>0.0</v>
      </c>
      <c r="AI43" s="782">
        <f t="shared" si="23"/>
        <v>0.0</v>
      </c>
      <c r="AJ43" s="783">
        <f t="shared" si="24"/>
        <v>0.0</v>
      </c>
      <c r="AK43" s="637" t="str">
        <f t="shared" si="111"/>
        <v/>
      </c>
      <c r="AL43" s="637" t="str">
        <f t="shared" si="25"/>
        <v/>
      </c>
      <c r="AM43" s="784" t="str">
        <f t="shared" si="112"/>
        <v/>
      </c>
      <c r="AN43" s="785"/>
      <c r="AO43" s="786">
        <v>0.0</v>
      </c>
      <c r="AP43" s="787">
        <v>0.0</v>
      </c>
      <c r="AQ43" s="787">
        <v>0.0</v>
      </c>
      <c r="AR43" s="908">
        <f t="shared" si="26"/>
        <v>0.0</v>
      </c>
      <c r="AS43" s="788">
        <v>0.0</v>
      </c>
      <c r="AT43" s="789">
        <v>0.0</v>
      </c>
      <c r="AU43" s="790">
        <f t="shared" si="27"/>
        <v>0.0</v>
      </c>
      <c r="AV43" s="909">
        <f t="shared" si="28"/>
        <v>0.0</v>
      </c>
      <c r="AW43" s="792">
        <v>0.0</v>
      </c>
      <c r="AX43" s="793">
        <v>0.0</v>
      </c>
      <c r="AY43" s="794">
        <f t="shared" si="29"/>
        <v>0.0</v>
      </c>
      <c r="AZ43" s="795">
        <f t="shared" si="113"/>
        <v>0.0</v>
      </c>
      <c r="BA43" s="796">
        <f t="shared" si="30"/>
        <v>0.0</v>
      </c>
      <c r="BB43" s="650" t="str">
        <f t="shared" si="114"/>
        <v/>
      </c>
      <c r="BC43" s="650" t="str">
        <f t="shared" si="31"/>
        <v/>
      </c>
      <c r="BD43" s="797" t="str">
        <f t="shared" si="115"/>
        <v/>
      </c>
      <c r="BE43" s="785"/>
      <c r="BF43" s="798">
        <v>0.0</v>
      </c>
      <c r="BG43" s="799">
        <v>0.0</v>
      </c>
      <c r="BH43" s="800">
        <v>0.0</v>
      </c>
      <c r="BI43" s="910">
        <f t="shared" si="32"/>
        <v>0.0</v>
      </c>
      <c r="BJ43" s="801">
        <v>0.0</v>
      </c>
      <c r="BK43" s="802">
        <v>0.0</v>
      </c>
      <c r="BL43" s="803">
        <f t="shared" si="33"/>
        <v>0.0</v>
      </c>
      <c r="BM43" s="911">
        <f t="shared" si="34"/>
        <v>0.0</v>
      </c>
      <c r="BN43" s="805">
        <v>0.0</v>
      </c>
      <c r="BO43" s="806">
        <v>0.0</v>
      </c>
      <c r="BP43" s="807">
        <f t="shared" si="35"/>
        <v>0.0</v>
      </c>
      <c r="BQ43" s="808">
        <f t="shared" si="116"/>
        <v>0.0</v>
      </c>
      <c r="BR43" s="662">
        <f t="shared" si="36"/>
        <v>0.0</v>
      </c>
      <c r="BS43" s="662" t="str">
        <f t="shared" si="117"/>
        <v/>
      </c>
      <c r="BT43" s="662" t="str">
        <f t="shared" si="37"/>
        <v/>
      </c>
      <c r="BU43" s="809" t="str">
        <f t="shared" si="118"/>
        <v/>
      </c>
      <c r="BV43" s="785"/>
      <c r="BW43" s="810">
        <v>0.0</v>
      </c>
      <c r="BX43" s="811">
        <v>0.0</v>
      </c>
      <c r="BY43" s="812">
        <v>0.0</v>
      </c>
      <c r="BZ43" s="912">
        <f t="shared" si="38"/>
        <v>0.0</v>
      </c>
      <c r="CA43" s="813">
        <v>0.0</v>
      </c>
      <c r="CB43" s="814">
        <v>0.0</v>
      </c>
      <c r="CC43" s="815">
        <f t="shared" si="39"/>
        <v>0.0</v>
      </c>
      <c r="CD43" s="913">
        <f t="shared" si="40"/>
        <v>0.0</v>
      </c>
      <c r="CE43" s="817">
        <v>0.0</v>
      </c>
      <c r="CF43" s="818">
        <v>0.0</v>
      </c>
      <c r="CG43" s="819">
        <f t="shared" si="41"/>
        <v>0.0</v>
      </c>
      <c r="CH43" s="820">
        <f t="shared" si="119"/>
        <v>0.0</v>
      </c>
      <c r="CI43" s="821">
        <f t="shared" si="42"/>
        <v>0.0</v>
      </c>
      <c r="CJ43" s="674" t="str">
        <f t="shared" si="43"/>
        <v/>
      </c>
      <c r="CK43" s="674" t="str">
        <f t="shared" si="44"/>
        <v/>
      </c>
      <c r="CL43" s="822" t="str">
        <f t="shared" si="120"/>
        <v/>
      </c>
      <c r="CM43" s="785"/>
      <c r="CN43" s="823">
        <v>0.0</v>
      </c>
      <c r="CO43" s="824">
        <v>0.0</v>
      </c>
      <c r="CP43" s="825">
        <v>0.0</v>
      </c>
      <c r="CQ43" s="914">
        <f t="shared" si="45"/>
        <v>0.0</v>
      </c>
      <c r="CR43" s="826">
        <v>0.0</v>
      </c>
      <c r="CS43" s="827">
        <v>0.0</v>
      </c>
      <c r="CT43" s="828">
        <f t="shared" si="46"/>
        <v>0.0</v>
      </c>
      <c r="CU43" s="915">
        <f t="shared" si="47"/>
        <v>0.0</v>
      </c>
      <c r="CV43" s="830">
        <v>0.0</v>
      </c>
      <c r="CW43" s="831">
        <v>0.0</v>
      </c>
      <c r="CX43" s="832">
        <f t="shared" si="48"/>
        <v>0.0</v>
      </c>
      <c r="CY43" s="833">
        <f t="shared" si="121"/>
        <v>0.0</v>
      </c>
      <c r="CZ43" s="686">
        <f t="shared" si="49"/>
        <v>0.0</v>
      </c>
      <c r="DA43" s="686" t="str">
        <f t="shared" si="50"/>
        <v/>
      </c>
      <c r="DB43" s="686" t="str">
        <f t="shared" si="51"/>
        <v/>
      </c>
      <c r="DC43" s="834" t="str">
        <f t="shared" si="52"/>
        <v/>
      </c>
      <c r="DD43" s="785"/>
      <c r="DE43" s="835">
        <v>0.0</v>
      </c>
      <c r="DF43" s="836">
        <v>0.0</v>
      </c>
      <c r="DG43" s="837">
        <v>0.0</v>
      </c>
      <c r="DH43" s="916">
        <f t="shared" si="53"/>
        <v>0.0</v>
      </c>
      <c r="DI43" s="838">
        <v>0.0</v>
      </c>
      <c r="DJ43" s="839">
        <v>0.0</v>
      </c>
      <c r="DK43" s="840">
        <f t="shared" si="54"/>
        <v>0.0</v>
      </c>
      <c r="DL43" s="917">
        <f t="shared" si="55"/>
        <v>0.0</v>
      </c>
      <c r="DM43" s="842">
        <v>0.0</v>
      </c>
      <c r="DN43" s="843">
        <v>0.0</v>
      </c>
      <c r="DO43" s="844">
        <f t="shared" si="56"/>
        <v>0.0</v>
      </c>
      <c r="DP43" s="845">
        <f t="shared" si="122"/>
        <v>0.0</v>
      </c>
      <c r="DQ43" s="698">
        <f t="shared" si="57"/>
        <v>0.0</v>
      </c>
      <c r="DR43" s="698" t="str">
        <f t="shared" si="58"/>
        <v/>
      </c>
      <c r="DS43" s="698" t="str">
        <f t="shared" si="59"/>
        <v/>
      </c>
      <c r="DT43" s="846" t="str">
        <f t="shared" si="60"/>
        <v/>
      </c>
      <c r="DU43" s="847">
        <v>0.0</v>
      </c>
      <c r="DV43" s="848">
        <v>0.0</v>
      </c>
      <c r="DW43" s="849">
        <v>0.0</v>
      </c>
      <c r="DX43" s="918">
        <f t="shared" si="61"/>
        <v>0.0</v>
      </c>
      <c r="DY43" s="850">
        <v>0.0</v>
      </c>
      <c r="DZ43" s="851">
        <v>0.0</v>
      </c>
      <c r="EA43" s="852">
        <f t="shared" si="62"/>
        <v>0.0</v>
      </c>
      <c r="EB43" s="919">
        <f t="shared" si="63"/>
        <v>0.0</v>
      </c>
      <c r="EC43" s="854">
        <v>0.0</v>
      </c>
      <c r="ED43" s="855">
        <v>0.0</v>
      </c>
      <c r="EE43" s="856">
        <f t="shared" si="64"/>
        <v>0.0</v>
      </c>
      <c r="EF43" s="857">
        <f t="shared" si="123"/>
        <v>0.0</v>
      </c>
      <c r="EG43" s="858">
        <f t="shared" si="65"/>
        <v>0.0</v>
      </c>
      <c r="EH43" s="859" t="str">
        <f t="shared" si="66"/>
        <v/>
      </c>
      <c r="EI43" s="860">
        <v>0.0</v>
      </c>
      <c r="EJ43" s="861">
        <v>0.0</v>
      </c>
      <c r="EK43" s="862">
        <v>0.0</v>
      </c>
      <c r="EL43" s="863">
        <f t="shared" si="67"/>
        <v>0.0</v>
      </c>
      <c r="EM43" s="864">
        <v>0.0</v>
      </c>
      <c r="EN43" s="865">
        <f t="shared" si="68"/>
        <v>0.0</v>
      </c>
      <c r="EO43" s="866">
        <v>0.0</v>
      </c>
      <c r="EP43" s="867">
        <v>0.0</v>
      </c>
      <c r="EQ43" s="868">
        <f t="shared" si="128"/>
        <v>0.0</v>
      </c>
      <c r="ER43" s="869">
        <f t="shared" si="69"/>
        <v>0.0</v>
      </c>
      <c r="ES43" s="870">
        <f t="shared" si="70"/>
        <v>0.0</v>
      </c>
      <c r="ET43" s="871" t="str">
        <f t="shared" si="71"/>
        <v/>
      </c>
      <c r="EU43" s="872">
        <v>0.0</v>
      </c>
      <c r="EV43" s="873">
        <v>0.0</v>
      </c>
      <c r="EW43" s="874">
        <f t="shared" si="138"/>
        <v>0.0</v>
      </c>
      <c r="EX43" s="875">
        <f t="shared" si="72"/>
        <v>0.0</v>
      </c>
      <c r="EY43" s="876">
        <v>0.0</v>
      </c>
      <c r="EZ43" s="877">
        <f t="shared" si="73"/>
        <v>0.0</v>
      </c>
      <c r="FA43" s="878">
        <v>0.0</v>
      </c>
      <c r="FB43" s="879">
        <v>0.0</v>
      </c>
      <c r="FC43" s="880">
        <f t="shared" si="129"/>
        <v>0.0</v>
      </c>
      <c r="FD43" s="881">
        <f t="shared" si="74"/>
        <v>0.0</v>
      </c>
      <c r="FE43" s="882">
        <f t="shared" si="75"/>
        <v>0.0</v>
      </c>
      <c r="FF43" s="883" t="str">
        <f t="shared" si="76"/>
        <v/>
      </c>
      <c r="FG43" s="920">
        <v>0.0</v>
      </c>
      <c r="FH43" s="921">
        <v>0.0</v>
      </c>
      <c r="FI43" s="921">
        <v>0.0</v>
      </c>
      <c r="FJ43" s="887">
        <f t="shared" si="125"/>
        <v>0.0</v>
      </c>
      <c r="FK43" s="888">
        <f t="shared" si="77"/>
        <v>0.0</v>
      </c>
      <c r="FL43" s="889" t="str">
        <f t="shared" si="78"/>
        <v/>
      </c>
      <c r="FM43" s="922"/>
      <c r="FN43" s="923"/>
      <c r="FO43" s="924" t="str">
        <f t="shared" si="124"/>
        <v/>
      </c>
      <c r="FP43" s="893">
        <f t="shared" si="79"/>
        <v>0.0</v>
      </c>
      <c r="FQ43" s="894">
        <f t="shared" si="80"/>
        <v>0.0</v>
      </c>
      <c r="FR43" s="895">
        <f t="shared" si="81"/>
        <v>0.0</v>
      </c>
      <c r="FS43" s="896" t="str">
        <f t="shared" si="82"/>
        <v/>
      </c>
      <c r="FT43" s="897" t="str">
        <f t="shared" si="83"/>
        <v/>
      </c>
      <c r="FU43" s="898" t="str">
        <f t="shared" si="84"/>
        <v/>
      </c>
      <c r="FV43" s="899" t="str">
        <f t="shared" si="85"/>
        <v/>
      </c>
      <c r="FW43" s="900">
        <f t="shared" si="86"/>
        <v>0.0</v>
      </c>
      <c r="FX43" s="901" t="str">
        <f t="shared" si="7"/>
        <v/>
      </c>
      <c r="FY43" s="902" t="str">
        <f t="shared" si="8"/>
        <v/>
      </c>
      <c r="FZ43" s="902" t="str">
        <f t="shared" si="9"/>
        <v/>
      </c>
      <c r="GA43" s="902" t="str">
        <f t="shared" si="10"/>
        <v/>
      </c>
      <c r="GB43" s="902" t="str">
        <f t="shared" si="11"/>
        <v/>
      </c>
      <c r="GC43" s="902" t="str">
        <f t="shared" si="87"/>
        <v/>
      </c>
      <c r="GD43" s="903" t="str">
        <f t="shared" si="88"/>
        <v/>
      </c>
      <c r="GE43" s="904">
        <f t="shared" si="89"/>
        <v>0.0</v>
      </c>
      <c r="GF43" s="902">
        <f t="shared" si="90"/>
        <v>0.0</v>
      </c>
      <c r="GG43" s="902">
        <f t="shared" si="91"/>
        <v>0.0</v>
      </c>
      <c r="GH43" s="902">
        <f t="shared" si="92"/>
        <v>0.0</v>
      </c>
      <c r="GI43" s="903"/>
      <c r="GJ43" s="124"/>
      <c r="GK43" s="124"/>
      <c r="GL43" s="113">
        <f t="shared" si="139"/>
        <v>0.0</v>
      </c>
      <c r="GM43" s="113" t="s">
        <v>159</v>
      </c>
      <c r="GN43" s="113">
        <f t="shared" si="140"/>
        <v>200.0</v>
      </c>
      <c r="GO43" s="113" t="str">
        <f t="shared" si="93"/>
        <v>0/200</v>
      </c>
      <c r="GP43" s="113">
        <f t="shared" si="94"/>
        <v>0.0</v>
      </c>
      <c r="GQ43" s="113" t="s">
        <v>159</v>
      </c>
      <c r="GR43" s="113">
        <f t="shared" si="95"/>
        <v>200.0</v>
      </c>
      <c r="GS43" s="113" t="str">
        <f t="shared" si="96"/>
        <v>0/200</v>
      </c>
      <c r="GT43" s="113">
        <f t="shared" si="97"/>
        <v>0.0</v>
      </c>
      <c r="GU43" s="113" t="s">
        <v>159</v>
      </c>
      <c r="GV43" s="113">
        <f t="shared" si="98"/>
        <v>200.0</v>
      </c>
      <c r="GW43" s="113" t="str">
        <f t="shared" si="99"/>
        <v>0/200</v>
      </c>
      <c r="GX43" s="113">
        <f t="shared" si="100"/>
        <v>0.0</v>
      </c>
      <c r="GY43" s="113" t="s">
        <v>159</v>
      </c>
      <c r="GZ43" s="113">
        <f t="shared" si="101"/>
        <v>100.0</v>
      </c>
      <c r="HA43" s="113" t="str">
        <f t="shared" si="102"/>
        <v>0/100</v>
      </c>
      <c r="HJ43" s="113">
        <f t="shared" si="133"/>
        <v>0.0</v>
      </c>
      <c r="HK43" s="113">
        <f t="shared" si="134"/>
        <v>0.0</v>
      </c>
      <c r="HL43" s="925">
        <f t="shared" si="105"/>
        <v>0.0</v>
      </c>
      <c r="HM43" s="925">
        <f t="shared" si="106"/>
        <v>0.0</v>
      </c>
      <c r="HN43" s="925">
        <f t="shared" si="107"/>
        <v>0.0</v>
      </c>
      <c r="HO43" s="925">
        <f t="shared" si="108"/>
        <v>0.0</v>
      </c>
      <c r="HP43" s="925">
        <f t="shared" si="109"/>
        <v>0.0</v>
      </c>
      <c r="HQ43" s="113">
        <f t="shared" si="135"/>
        <v>0.0</v>
      </c>
    </row>
    <row r="44" spans="8:8" ht="21.75" customHeight="1">
      <c r="A44" s="23">
        <f t="shared" si="14"/>
        <v>0.0</v>
      </c>
      <c r="B44" s="756">
        <v>36.0</v>
      </c>
      <c r="C44" s="905">
        <v>36.0</v>
      </c>
      <c r="D44" s="710">
        <f t="shared" si="15"/>
        <v>0.0</v>
      </c>
      <c r="E44" s="906"/>
      <c r="F44" s="759"/>
      <c r="G44" s="906"/>
      <c r="H44" s="906"/>
      <c r="I44" s="906"/>
      <c r="J44" s="906"/>
      <c r="K44" s="907"/>
      <c r="L44" s="761">
        <v>0.0</v>
      </c>
      <c r="M44" s="762">
        <v>0.0</v>
      </c>
      <c r="N44" s="763">
        <v>0.0</v>
      </c>
      <c r="O44" s="764">
        <f t="shared" si="16"/>
        <v>0.0</v>
      </c>
      <c r="P44" s="765">
        <v>0.0</v>
      </c>
      <c r="Q44" s="766">
        <f t="shared" si="17"/>
        <v>0.0</v>
      </c>
      <c r="R44" s="767">
        <v>0.0</v>
      </c>
      <c r="S44" s="768">
        <v>0.0</v>
      </c>
      <c r="T44" s="769">
        <f t="shared" si="126"/>
        <v>0.0</v>
      </c>
      <c r="U44" s="770">
        <f t="shared" si="18"/>
        <v>0.0</v>
      </c>
      <c r="V44" s="771">
        <f t="shared" si="19"/>
        <v>0.0</v>
      </c>
      <c r="W44" s="625" t="str">
        <f t="shared" si="136"/>
        <v/>
      </c>
      <c r="X44" s="625" t="str">
        <f t="shared" si="20"/>
        <v/>
      </c>
      <c r="Y44" s="772" t="str">
        <f t="shared" si="137"/>
        <v/>
      </c>
      <c r="Z44" s="773">
        <v>0.0</v>
      </c>
      <c r="AA44" s="774">
        <v>0.0</v>
      </c>
      <c r="AB44" s="775">
        <v>0.0</v>
      </c>
      <c r="AC44" s="776">
        <f t="shared" si="21"/>
        <v>0.0</v>
      </c>
      <c r="AD44" s="777">
        <v>0.0</v>
      </c>
      <c r="AE44" s="778">
        <f t="shared" si="22"/>
        <v>0.0</v>
      </c>
      <c r="AF44" s="779">
        <v>0.0</v>
      </c>
      <c r="AG44" s="780">
        <v>0.0</v>
      </c>
      <c r="AH44" s="781">
        <f t="shared" si="127"/>
        <v>0.0</v>
      </c>
      <c r="AI44" s="782">
        <f t="shared" si="23"/>
        <v>0.0</v>
      </c>
      <c r="AJ44" s="783">
        <f t="shared" si="24"/>
        <v>0.0</v>
      </c>
      <c r="AK44" s="637" t="str">
        <f t="shared" si="111"/>
        <v/>
      </c>
      <c r="AL44" s="637" t="str">
        <f t="shared" si="25"/>
        <v/>
      </c>
      <c r="AM44" s="784" t="str">
        <f t="shared" si="112"/>
        <v/>
      </c>
      <c r="AN44" s="785"/>
      <c r="AO44" s="786">
        <v>0.0</v>
      </c>
      <c r="AP44" s="787">
        <v>0.0</v>
      </c>
      <c r="AQ44" s="787">
        <v>0.0</v>
      </c>
      <c r="AR44" s="908">
        <f t="shared" si="26"/>
        <v>0.0</v>
      </c>
      <c r="AS44" s="788">
        <v>0.0</v>
      </c>
      <c r="AT44" s="789">
        <v>0.0</v>
      </c>
      <c r="AU44" s="790">
        <f t="shared" si="27"/>
        <v>0.0</v>
      </c>
      <c r="AV44" s="909">
        <f t="shared" si="28"/>
        <v>0.0</v>
      </c>
      <c r="AW44" s="792">
        <v>0.0</v>
      </c>
      <c r="AX44" s="793">
        <v>0.0</v>
      </c>
      <c r="AY44" s="794">
        <f t="shared" si="29"/>
        <v>0.0</v>
      </c>
      <c r="AZ44" s="795">
        <f t="shared" si="113"/>
        <v>0.0</v>
      </c>
      <c r="BA44" s="796">
        <f t="shared" si="30"/>
        <v>0.0</v>
      </c>
      <c r="BB44" s="650" t="str">
        <f t="shared" si="114"/>
        <v/>
      </c>
      <c r="BC44" s="650" t="str">
        <f t="shared" si="31"/>
        <v/>
      </c>
      <c r="BD44" s="797" t="str">
        <f t="shared" si="115"/>
        <v/>
      </c>
      <c r="BE44" s="785"/>
      <c r="BF44" s="798">
        <v>0.0</v>
      </c>
      <c r="BG44" s="799">
        <v>0.0</v>
      </c>
      <c r="BH44" s="800">
        <v>0.0</v>
      </c>
      <c r="BI44" s="910">
        <f t="shared" si="32"/>
        <v>0.0</v>
      </c>
      <c r="BJ44" s="801">
        <v>0.0</v>
      </c>
      <c r="BK44" s="802">
        <v>0.0</v>
      </c>
      <c r="BL44" s="803">
        <f t="shared" si="33"/>
        <v>0.0</v>
      </c>
      <c r="BM44" s="911">
        <f t="shared" si="34"/>
        <v>0.0</v>
      </c>
      <c r="BN44" s="805">
        <v>0.0</v>
      </c>
      <c r="BO44" s="806">
        <v>0.0</v>
      </c>
      <c r="BP44" s="807">
        <f t="shared" si="35"/>
        <v>0.0</v>
      </c>
      <c r="BQ44" s="808">
        <f t="shared" si="116"/>
        <v>0.0</v>
      </c>
      <c r="BR44" s="662">
        <f t="shared" si="36"/>
        <v>0.0</v>
      </c>
      <c r="BS44" s="662" t="str">
        <f t="shared" si="117"/>
        <v/>
      </c>
      <c r="BT44" s="662" t="str">
        <f t="shared" si="37"/>
        <v/>
      </c>
      <c r="BU44" s="809" t="str">
        <f t="shared" si="118"/>
        <v/>
      </c>
      <c r="BV44" s="785"/>
      <c r="BW44" s="810">
        <v>0.0</v>
      </c>
      <c r="BX44" s="811">
        <v>0.0</v>
      </c>
      <c r="BY44" s="812">
        <v>0.0</v>
      </c>
      <c r="BZ44" s="912">
        <f t="shared" si="38"/>
        <v>0.0</v>
      </c>
      <c r="CA44" s="813">
        <v>0.0</v>
      </c>
      <c r="CB44" s="814">
        <v>0.0</v>
      </c>
      <c r="CC44" s="815">
        <f t="shared" si="39"/>
        <v>0.0</v>
      </c>
      <c r="CD44" s="913">
        <f t="shared" si="40"/>
        <v>0.0</v>
      </c>
      <c r="CE44" s="817">
        <v>0.0</v>
      </c>
      <c r="CF44" s="818">
        <v>0.0</v>
      </c>
      <c r="CG44" s="819">
        <f t="shared" si="41"/>
        <v>0.0</v>
      </c>
      <c r="CH44" s="820">
        <f t="shared" si="119"/>
        <v>0.0</v>
      </c>
      <c r="CI44" s="821">
        <f t="shared" si="42"/>
        <v>0.0</v>
      </c>
      <c r="CJ44" s="674" t="str">
        <f t="shared" si="43"/>
        <v/>
      </c>
      <c r="CK44" s="674" t="str">
        <f t="shared" si="44"/>
        <v/>
      </c>
      <c r="CL44" s="822" t="str">
        <f t="shared" si="120"/>
        <v/>
      </c>
      <c r="CM44" s="785"/>
      <c r="CN44" s="823">
        <v>0.0</v>
      </c>
      <c r="CO44" s="824">
        <v>0.0</v>
      </c>
      <c r="CP44" s="825">
        <v>0.0</v>
      </c>
      <c r="CQ44" s="914">
        <f t="shared" si="45"/>
        <v>0.0</v>
      </c>
      <c r="CR44" s="826">
        <v>0.0</v>
      </c>
      <c r="CS44" s="827">
        <v>0.0</v>
      </c>
      <c r="CT44" s="828">
        <f t="shared" si="46"/>
        <v>0.0</v>
      </c>
      <c r="CU44" s="915">
        <f t="shared" si="47"/>
        <v>0.0</v>
      </c>
      <c r="CV44" s="830">
        <v>0.0</v>
      </c>
      <c r="CW44" s="831">
        <v>0.0</v>
      </c>
      <c r="CX44" s="832">
        <f t="shared" si="48"/>
        <v>0.0</v>
      </c>
      <c r="CY44" s="833">
        <f t="shared" si="121"/>
        <v>0.0</v>
      </c>
      <c r="CZ44" s="686">
        <f t="shared" si="49"/>
        <v>0.0</v>
      </c>
      <c r="DA44" s="686" t="str">
        <f t="shared" si="50"/>
        <v/>
      </c>
      <c r="DB44" s="686" t="str">
        <f t="shared" si="51"/>
        <v/>
      </c>
      <c r="DC44" s="834" t="str">
        <f t="shared" si="52"/>
        <v/>
      </c>
      <c r="DD44" s="785"/>
      <c r="DE44" s="835">
        <v>0.0</v>
      </c>
      <c r="DF44" s="836">
        <v>0.0</v>
      </c>
      <c r="DG44" s="837">
        <v>0.0</v>
      </c>
      <c r="DH44" s="916">
        <f t="shared" si="53"/>
        <v>0.0</v>
      </c>
      <c r="DI44" s="838">
        <v>0.0</v>
      </c>
      <c r="DJ44" s="839">
        <v>0.0</v>
      </c>
      <c r="DK44" s="840">
        <f t="shared" si="54"/>
        <v>0.0</v>
      </c>
      <c r="DL44" s="917">
        <f t="shared" si="55"/>
        <v>0.0</v>
      </c>
      <c r="DM44" s="842">
        <v>0.0</v>
      </c>
      <c r="DN44" s="843">
        <v>0.0</v>
      </c>
      <c r="DO44" s="844">
        <f t="shared" si="56"/>
        <v>0.0</v>
      </c>
      <c r="DP44" s="845">
        <f t="shared" si="122"/>
        <v>0.0</v>
      </c>
      <c r="DQ44" s="698">
        <f t="shared" si="57"/>
        <v>0.0</v>
      </c>
      <c r="DR44" s="698" t="str">
        <f t="shared" si="58"/>
        <v/>
      </c>
      <c r="DS44" s="698" t="str">
        <f t="shared" si="59"/>
        <v/>
      </c>
      <c r="DT44" s="846" t="str">
        <f t="shared" si="60"/>
        <v/>
      </c>
      <c r="DU44" s="847">
        <v>0.0</v>
      </c>
      <c r="DV44" s="848">
        <v>0.0</v>
      </c>
      <c r="DW44" s="849">
        <v>0.0</v>
      </c>
      <c r="DX44" s="918">
        <f t="shared" si="61"/>
        <v>0.0</v>
      </c>
      <c r="DY44" s="850">
        <v>0.0</v>
      </c>
      <c r="DZ44" s="851">
        <v>0.0</v>
      </c>
      <c r="EA44" s="852">
        <f t="shared" si="62"/>
        <v>0.0</v>
      </c>
      <c r="EB44" s="919">
        <f t="shared" si="63"/>
        <v>0.0</v>
      </c>
      <c r="EC44" s="854">
        <v>0.0</v>
      </c>
      <c r="ED44" s="855">
        <v>0.0</v>
      </c>
      <c r="EE44" s="856">
        <f t="shared" si="64"/>
        <v>0.0</v>
      </c>
      <c r="EF44" s="857">
        <f t="shared" si="123"/>
        <v>0.0</v>
      </c>
      <c r="EG44" s="858">
        <f t="shared" si="65"/>
        <v>0.0</v>
      </c>
      <c r="EH44" s="859" t="str">
        <f t="shared" si="66"/>
        <v/>
      </c>
      <c r="EI44" s="860">
        <v>0.0</v>
      </c>
      <c r="EJ44" s="861">
        <v>0.0</v>
      </c>
      <c r="EK44" s="862">
        <v>0.0</v>
      </c>
      <c r="EL44" s="863">
        <f t="shared" si="67"/>
        <v>0.0</v>
      </c>
      <c r="EM44" s="864">
        <v>0.0</v>
      </c>
      <c r="EN44" s="865">
        <f t="shared" si="68"/>
        <v>0.0</v>
      </c>
      <c r="EO44" s="866">
        <v>0.0</v>
      </c>
      <c r="EP44" s="867">
        <v>0.0</v>
      </c>
      <c r="EQ44" s="868">
        <f t="shared" si="128"/>
        <v>0.0</v>
      </c>
      <c r="ER44" s="869">
        <f t="shared" si="69"/>
        <v>0.0</v>
      </c>
      <c r="ES44" s="870">
        <f t="shared" si="70"/>
        <v>0.0</v>
      </c>
      <c r="ET44" s="871" t="str">
        <f t="shared" si="71"/>
        <v/>
      </c>
      <c r="EU44" s="872">
        <v>0.0</v>
      </c>
      <c r="EV44" s="873">
        <v>0.0</v>
      </c>
      <c r="EW44" s="874">
        <f t="shared" si="138"/>
        <v>0.0</v>
      </c>
      <c r="EX44" s="875">
        <f t="shared" si="72"/>
        <v>0.0</v>
      </c>
      <c r="EY44" s="876">
        <v>0.0</v>
      </c>
      <c r="EZ44" s="877">
        <f t="shared" si="73"/>
        <v>0.0</v>
      </c>
      <c r="FA44" s="878">
        <v>0.0</v>
      </c>
      <c r="FB44" s="879">
        <v>0.0</v>
      </c>
      <c r="FC44" s="880">
        <f t="shared" si="129"/>
        <v>0.0</v>
      </c>
      <c r="FD44" s="881">
        <f t="shared" si="74"/>
        <v>0.0</v>
      </c>
      <c r="FE44" s="882">
        <f t="shared" si="75"/>
        <v>0.0</v>
      </c>
      <c r="FF44" s="883" t="str">
        <f t="shared" si="76"/>
        <v/>
      </c>
      <c r="FG44" s="920">
        <v>0.0</v>
      </c>
      <c r="FH44" s="921">
        <v>0.0</v>
      </c>
      <c r="FI44" s="921">
        <v>0.0</v>
      </c>
      <c r="FJ44" s="887">
        <f t="shared" si="125"/>
        <v>0.0</v>
      </c>
      <c r="FK44" s="888">
        <f t="shared" si="77"/>
        <v>0.0</v>
      </c>
      <c r="FL44" s="889" t="str">
        <f t="shared" si="78"/>
        <v/>
      </c>
      <c r="FM44" s="922"/>
      <c r="FN44" s="923"/>
      <c r="FO44" s="924" t="str">
        <f t="shared" si="124"/>
        <v/>
      </c>
      <c r="FP44" s="893">
        <f t="shared" si="79"/>
        <v>0.0</v>
      </c>
      <c r="FQ44" s="894">
        <f t="shared" si="80"/>
        <v>0.0</v>
      </c>
      <c r="FR44" s="895">
        <f t="shared" si="81"/>
        <v>0.0</v>
      </c>
      <c r="FS44" s="896" t="str">
        <f t="shared" si="82"/>
        <v/>
      </c>
      <c r="FT44" s="897" t="str">
        <f t="shared" si="83"/>
        <v/>
      </c>
      <c r="FU44" s="898" t="str">
        <f t="shared" si="84"/>
        <v/>
      </c>
      <c r="FV44" s="899" t="str">
        <f t="shared" si="85"/>
        <v/>
      </c>
      <c r="FW44" s="900">
        <f t="shared" si="86"/>
        <v>0.0</v>
      </c>
      <c r="FX44" s="901" t="str">
        <f t="shared" si="7"/>
        <v/>
      </c>
      <c r="FY44" s="902" t="str">
        <f t="shared" si="8"/>
        <v/>
      </c>
      <c r="FZ44" s="902" t="str">
        <f t="shared" si="9"/>
        <v/>
      </c>
      <c r="GA44" s="902" t="str">
        <f t="shared" si="10"/>
        <v/>
      </c>
      <c r="GB44" s="902" t="str">
        <f t="shared" si="11"/>
        <v/>
      </c>
      <c r="GC44" s="902" t="str">
        <f t="shared" si="87"/>
        <v/>
      </c>
      <c r="GD44" s="903" t="str">
        <f t="shared" si="88"/>
        <v/>
      </c>
      <c r="GE44" s="904">
        <f t="shared" si="89"/>
        <v>0.0</v>
      </c>
      <c r="GF44" s="902">
        <f t="shared" si="90"/>
        <v>0.0</v>
      </c>
      <c r="GG44" s="902">
        <f t="shared" si="91"/>
        <v>0.0</v>
      </c>
      <c r="GH44" s="902">
        <f t="shared" si="92"/>
        <v>0.0</v>
      </c>
      <c r="GI44" s="903"/>
      <c r="GJ44" s="124"/>
      <c r="GK44" s="124"/>
      <c r="GL44" s="113">
        <f t="shared" si="139"/>
        <v>0.0</v>
      </c>
      <c r="GM44" s="113" t="s">
        <v>159</v>
      </c>
      <c r="GN44" s="113">
        <f t="shared" si="140"/>
        <v>200.0</v>
      </c>
      <c r="GO44" s="113" t="str">
        <f t="shared" si="93"/>
        <v>0/200</v>
      </c>
      <c r="GP44" s="113">
        <f t="shared" si="94"/>
        <v>0.0</v>
      </c>
      <c r="GQ44" s="113" t="s">
        <v>159</v>
      </c>
      <c r="GR44" s="113">
        <f t="shared" si="95"/>
        <v>200.0</v>
      </c>
      <c r="GS44" s="113" t="str">
        <f t="shared" si="96"/>
        <v>0/200</v>
      </c>
      <c r="GT44" s="113">
        <f t="shared" si="97"/>
        <v>0.0</v>
      </c>
      <c r="GU44" s="113" t="s">
        <v>159</v>
      </c>
      <c r="GV44" s="113">
        <f t="shared" si="98"/>
        <v>200.0</v>
      </c>
      <c r="GW44" s="113" t="str">
        <f t="shared" si="99"/>
        <v>0/200</v>
      </c>
      <c r="GX44" s="113">
        <f t="shared" si="100"/>
        <v>0.0</v>
      </c>
      <c r="GY44" s="113" t="s">
        <v>159</v>
      </c>
      <c r="GZ44" s="113">
        <f t="shared" si="101"/>
        <v>100.0</v>
      </c>
      <c r="HA44" s="113" t="str">
        <f t="shared" si="102"/>
        <v>0/100</v>
      </c>
      <c r="HJ44" s="113">
        <f t="shared" si="133"/>
        <v>0.0</v>
      </c>
      <c r="HK44" s="113">
        <f t="shared" si="134"/>
        <v>0.0</v>
      </c>
      <c r="HL44" s="925">
        <f t="shared" si="105"/>
        <v>0.0</v>
      </c>
      <c r="HM44" s="925">
        <f t="shared" si="106"/>
        <v>0.0</v>
      </c>
      <c r="HN44" s="925">
        <f t="shared" si="107"/>
        <v>0.0</v>
      </c>
      <c r="HO44" s="925">
        <f t="shared" si="108"/>
        <v>0.0</v>
      </c>
      <c r="HP44" s="925">
        <f t="shared" si="109"/>
        <v>0.0</v>
      </c>
      <c r="HQ44" s="113">
        <f t="shared" si="135"/>
        <v>0.0</v>
      </c>
    </row>
    <row r="45" spans="8:8" ht="21.75" customHeight="1">
      <c r="A45" s="23">
        <f t="shared" si="14"/>
        <v>0.0</v>
      </c>
      <c r="B45" s="756">
        <v>37.0</v>
      </c>
      <c r="C45" s="757">
        <v>37.0</v>
      </c>
      <c r="D45" s="710">
        <f t="shared" si="15"/>
        <v>0.0</v>
      </c>
      <c r="E45" s="906"/>
      <c r="F45" s="759"/>
      <c r="G45" s="758"/>
      <c r="H45" s="906"/>
      <c r="I45" s="906"/>
      <c r="J45" s="906"/>
      <c r="K45" s="907"/>
      <c r="L45" s="761">
        <v>0.0</v>
      </c>
      <c r="M45" s="762">
        <v>0.0</v>
      </c>
      <c r="N45" s="763">
        <v>0.0</v>
      </c>
      <c r="O45" s="764">
        <f t="shared" si="16"/>
        <v>0.0</v>
      </c>
      <c r="P45" s="765">
        <v>0.0</v>
      </c>
      <c r="Q45" s="766">
        <f t="shared" si="17"/>
        <v>0.0</v>
      </c>
      <c r="R45" s="767">
        <v>0.0</v>
      </c>
      <c r="S45" s="768">
        <v>0.0</v>
      </c>
      <c r="T45" s="769">
        <f t="shared" si="126"/>
        <v>0.0</v>
      </c>
      <c r="U45" s="770">
        <f t="shared" si="18"/>
        <v>0.0</v>
      </c>
      <c r="V45" s="771">
        <f t="shared" si="19"/>
        <v>0.0</v>
      </c>
      <c r="W45" s="625" t="str">
        <f t="shared" si="136"/>
        <v/>
      </c>
      <c r="X45" s="625" t="str">
        <f t="shared" si="20"/>
        <v/>
      </c>
      <c r="Y45" s="772" t="str">
        <f t="shared" si="137"/>
        <v/>
      </c>
      <c r="Z45" s="773">
        <v>0.0</v>
      </c>
      <c r="AA45" s="774">
        <v>0.0</v>
      </c>
      <c r="AB45" s="775">
        <v>0.0</v>
      </c>
      <c r="AC45" s="776">
        <f t="shared" si="21"/>
        <v>0.0</v>
      </c>
      <c r="AD45" s="777">
        <v>0.0</v>
      </c>
      <c r="AE45" s="778">
        <f t="shared" si="22"/>
        <v>0.0</v>
      </c>
      <c r="AF45" s="779">
        <v>0.0</v>
      </c>
      <c r="AG45" s="780">
        <v>0.0</v>
      </c>
      <c r="AH45" s="781">
        <f t="shared" si="127"/>
        <v>0.0</v>
      </c>
      <c r="AI45" s="782">
        <f t="shared" si="23"/>
        <v>0.0</v>
      </c>
      <c r="AJ45" s="783">
        <f t="shared" si="24"/>
        <v>0.0</v>
      </c>
      <c r="AK45" s="637" t="str">
        <f t="shared" si="111"/>
        <v/>
      </c>
      <c r="AL45" s="637" t="str">
        <f t="shared" si="25"/>
        <v/>
      </c>
      <c r="AM45" s="784" t="str">
        <f t="shared" si="112"/>
        <v/>
      </c>
      <c r="AN45" s="785"/>
      <c r="AO45" s="786">
        <v>0.0</v>
      </c>
      <c r="AP45" s="787">
        <v>0.0</v>
      </c>
      <c r="AQ45" s="787">
        <v>0.0</v>
      </c>
      <c r="AR45" s="908">
        <f t="shared" si="26"/>
        <v>0.0</v>
      </c>
      <c r="AS45" s="788">
        <v>0.0</v>
      </c>
      <c r="AT45" s="789">
        <v>0.0</v>
      </c>
      <c r="AU45" s="790">
        <f t="shared" si="27"/>
        <v>0.0</v>
      </c>
      <c r="AV45" s="909">
        <f t="shared" si="28"/>
        <v>0.0</v>
      </c>
      <c r="AW45" s="792">
        <v>0.0</v>
      </c>
      <c r="AX45" s="793">
        <v>0.0</v>
      </c>
      <c r="AY45" s="794">
        <f t="shared" si="29"/>
        <v>0.0</v>
      </c>
      <c r="AZ45" s="795">
        <f t="shared" si="113"/>
        <v>0.0</v>
      </c>
      <c r="BA45" s="796">
        <f t="shared" si="30"/>
        <v>0.0</v>
      </c>
      <c r="BB45" s="650" t="str">
        <f t="shared" si="114"/>
        <v/>
      </c>
      <c r="BC45" s="650" t="str">
        <f t="shared" si="31"/>
        <v/>
      </c>
      <c r="BD45" s="797" t="str">
        <f t="shared" si="115"/>
        <v/>
      </c>
      <c r="BE45" s="785"/>
      <c r="BF45" s="798">
        <v>0.0</v>
      </c>
      <c r="BG45" s="799">
        <v>0.0</v>
      </c>
      <c r="BH45" s="800">
        <v>0.0</v>
      </c>
      <c r="BI45" s="910">
        <f t="shared" si="32"/>
        <v>0.0</v>
      </c>
      <c r="BJ45" s="801">
        <v>0.0</v>
      </c>
      <c r="BK45" s="802">
        <v>0.0</v>
      </c>
      <c r="BL45" s="803">
        <f t="shared" si="33"/>
        <v>0.0</v>
      </c>
      <c r="BM45" s="911">
        <f t="shared" si="34"/>
        <v>0.0</v>
      </c>
      <c r="BN45" s="805">
        <v>0.0</v>
      </c>
      <c r="BO45" s="806">
        <v>0.0</v>
      </c>
      <c r="BP45" s="807">
        <f t="shared" si="35"/>
        <v>0.0</v>
      </c>
      <c r="BQ45" s="808">
        <f t="shared" si="116"/>
        <v>0.0</v>
      </c>
      <c r="BR45" s="662">
        <f t="shared" si="36"/>
        <v>0.0</v>
      </c>
      <c r="BS45" s="662" t="str">
        <f t="shared" si="117"/>
        <v/>
      </c>
      <c r="BT45" s="662" t="str">
        <f t="shared" si="37"/>
        <v/>
      </c>
      <c r="BU45" s="809" t="str">
        <f t="shared" si="118"/>
        <v/>
      </c>
      <c r="BV45" s="785"/>
      <c r="BW45" s="810">
        <v>0.0</v>
      </c>
      <c r="BX45" s="811">
        <v>0.0</v>
      </c>
      <c r="BY45" s="812">
        <v>0.0</v>
      </c>
      <c r="BZ45" s="912">
        <f t="shared" si="38"/>
        <v>0.0</v>
      </c>
      <c r="CA45" s="813">
        <v>0.0</v>
      </c>
      <c r="CB45" s="814">
        <v>0.0</v>
      </c>
      <c r="CC45" s="815">
        <f t="shared" si="39"/>
        <v>0.0</v>
      </c>
      <c r="CD45" s="913">
        <f t="shared" si="40"/>
        <v>0.0</v>
      </c>
      <c r="CE45" s="817">
        <v>0.0</v>
      </c>
      <c r="CF45" s="818">
        <v>0.0</v>
      </c>
      <c r="CG45" s="819">
        <f t="shared" si="41"/>
        <v>0.0</v>
      </c>
      <c r="CH45" s="820">
        <f t="shared" si="119"/>
        <v>0.0</v>
      </c>
      <c r="CI45" s="821">
        <f t="shared" si="42"/>
        <v>0.0</v>
      </c>
      <c r="CJ45" s="674" t="str">
        <f t="shared" si="43"/>
        <v/>
      </c>
      <c r="CK45" s="674" t="str">
        <f t="shared" si="44"/>
        <v/>
      </c>
      <c r="CL45" s="822" t="str">
        <f t="shared" si="120"/>
        <v/>
      </c>
      <c r="CM45" s="785"/>
      <c r="CN45" s="823">
        <v>0.0</v>
      </c>
      <c r="CO45" s="824">
        <v>0.0</v>
      </c>
      <c r="CP45" s="825">
        <v>0.0</v>
      </c>
      <c r="CQ45" s="914">
        <f t="shared" si="45"/>
        <v>0.0</v>
      </c>
      <c r="CR45" s="826">
        <v>0.0</v>
      </c>
      <c r="CS45" s="827">
        <v>0.0</v>
      </c>
      <c r="CT45" s="828">
        <f t="shared" si="46"/>
        <v>0.0</v>
      </c>
      <c r="CU45" s="915">
        <f t="shared" si="47"/>
        <v>0.0</v>
      </c>
      <c r="CV45" s="830">
        <v>0.0</v>
      </c>
      <c r="CW45" s="831">
        <v>0.0</v>
      </c>
      <c r="CX45" s="832">
        <f t="shared" si="48"/>
        <v>0.0</v>
      </c>
      <c r="CY45" s="833">
        <f t="shared" si="121"/>
        <v>0.0</v>
      </c>
      <c r="CZ45" s="686">
        <f t="shared" si="49"/>
        <v>0.0</v>
      </c>
      <c r="DA45" s="686" t="str">
        <f t="shared" si="50"/>
        <v/>
      </c>
      <c r="DB45" s="686" t="str">
        <f t="shared" si="51"/>
        <v/>
      </c>
      <c r="DC45" s="834" t="str">
        <f t="shared" si="52"/>
        <v/>
      </c>
      <c r="DD45" s="785"/>
      <c r="DE45" s="835">
        <v>0.0</v>
      </c>
      <c r="DF45" s="836">
        <v>0.0</v>
      </c>
      <c r="DG45" s="837">
        <v>0.0</v>
      </c>
      <c r="DH45" s="916">
        <f t="shared" si="53"/>
        <v>0.0</v>
      </c>
      <c r="DI45" s="838">
        <v>0.0</v>
      </c>
      <c r="DJ45" s="839">
        <v>0.0</v>
      </c>
      <c r="DK45" s="840">
        <f t="shared" si="54"/>
        <v>0.0</v>
      </c>
      <c r="DL45" s="917">
        <f t="shared" si="55"/>
        <v>0.0</v>
      </c>
      <c r="DM45" s="842">
        <v>0.0</v>
      </c>
      <c r="DN45" s="843">
        <v>0.0</v>
      </c>
      <c r="DO45" s="844">
        <f t="shared" si="56"/>
        <v>0.0</v>
      </c>
      <c r="DP45" s="845">
        <f t="shared" si="122"/>
        <v>0.0</v>
      </c>
      <c r="DQ45" s="698">
        <f t="shared" si="57"/>
        <v>0.0</v>
      </c>
      <c r="DR45" s="698" t="str">
        <f t="shared" si="58"/>
        <v/>
      </c>
      <c r="DS45" s="698" t="str">
        <f t="shared" si="59"/>
        <v/>
      </c>
      <c r="DT45" s="846" t="str">
        <f t="shared" si="60"/>
        <v/>
      </c>
      <c r="DU45" s="847">
        <v>0.0</v>
      </c>
      <c r="DV45" s="848">
        <v>0.0</v>
      </c>
      <c r="DW45" s="849">
        <v>0.0</v>
      </c>
      <c r="DX45" s="918">
        <f t="shared" si="61"/>
        <v>0.0</v>
      </c>
      <c r="DY45" s="850">
        <v>0.0</v>
      </c>
      <c r="DZ45" s="851">
        <v>0.0</v>
      </c>
      <c r="EA45" s="852">
        <f t="shared" si="62"/>
        <v>0.0</v>
      </c>
      <c r="EB45" s="919">
        <f t="shared" si="63"/>
        <v>0.0</v>
      </c>
      <c r="EC45" s="854">
        <v>0.0</v>
      </c>
      <c r="ED45" s="855">
        <v>0.0</v>
      </c>
      <c r="EE45" s="856">
        <f t="shared" si="64"/>
        <v>0.0</v>
      </c>
      <c r="EF45" s="857">
        <f t="shared" si="123"/>
        <v>0.0</v>
      </c>
      <c r="EG45" s="858">
        <f t="shared" si="65"/>
        <v>0.0</v>
      </c>
      <c r="EH45" s="859" t="str">
        <f t="shared" si="66"/>
        <v/>
      </c>
      <c r="EI45" s="860">
        <v>0.0</v>
      </c>
      <c r="EJ45" s="861">
        <v>0.0</v>
      </c>
      <c r="EK45" s="862">
        <v>0.0</v>
      </c>
      <c r="EL45" s="863">
        <f t="shared" si="67"/>
        <v>0.0</v>
      </c>
      <c r="EM45" s="864">
        <v>0.0</v>
      </c>
      <c r="EN45" s="865">
        <f t="shared" si="68"/>
        <v>0.0</v>
      </c>
      <c r="EO45" s="866">
        <v>0.0</v>
      </c>
      <c r="EP45" s="867">
        <v>0.0</v>
      </c>
      <c r="EQ45" s="868">
        <f t="shared" si="128"/>
        <v>0.0</v>
      </c>
      <c r="ER45" s="869">
        <f t="shared" si="69"/>
        <v>0.0</v>
      </c>
      <c r="ES45" s="870">
        <f t="shared" si="70"/>
        <v>0.0</v>
      </c>
      <c r="ET45" s="871" t="str">
        <f t="shared" si="71"/>
        <v/>
      </c>
      <c r="EU45" s="872">
        <v>0.0</v>
      </c>
      <c r="EV45" s="873">
        <v>0.0</v>
      </c>
      <c r="EW45" s="874">
        <f t="shared" si="138"/>
        <v>0.0</v>
      </c>
      <c r="EX45" s="875">
        <f t="shared" si="72"/>
        <v>0.0</v>
      </c>
      <c r="EY45" s="876">
        <v>0.0</v>
      </c>
      <c r="EZ45" s="877">
        <f t="shared" si="73"/>
        <v>0.0</v>
      </c>
      <c r="FA45" s="878">
        <v>0.0</v>
      </c>
      <c r="FB45" s="879">
        <v>0.0</v>
      </c>
      <c r="FC45" s="880">
        <f t="shared" si="129"/>
        <v>0.0</v>
      </c>
      <c r="FD45" s="881">
        <f t="shared" si="74"/>
        <v>0.0</v>
      </c>
      <c r="FE45" s="882">
        <f t="shared" si="75"/>
        <v>0.0</v>
      </c>
      <c r="FF45" s="883" t="str">
        <f t="shared" si="76"/>
        <v/>
      </c>
      <c r="FG45" s="920">
        <v>0.0</v>
      </c>
      <c r="FH45" s="921">
        <v>0.0</v>
      </c>
      <c r="FI45" s="921">
        <v>0.0</v>
      </c>
      <c r="FJ45" s="887">
        <f t="shared" si="125"/>
        <v>0.0</v>
      </c>
      <c r="FK45" s="888">
        <f t="shared" si="77"/>
        <v>0.0</v>
      </c>
      <c r="FL45" s="889" t="str">
        <f t="shared" si="78"/>
        <v/>
      </c>
      <c r="FM45" s="922"/>
      <c r="FN45" s="923"/>
      <c r="FO45" s="924" t="str">
        <f t="shared" si="124"/>
        <v/>
      </c>
      <c r="FP45" s="893">
        <f t="shared" si="79"/>
        <v>0.0</v>
      </c>
      <c r="FQ45" s="894">
        <f t="shared" si="80"/>
        <v>0.0</v>
      </c>
      <c r="FR45" s="895">
        <f t="shared" si="81"/>
        <v>0.0</v>
      </c>
      <c r="FS45" s="896" t="str">
        <f t="shared" si="82"/>
        <v/>
      </c>
      <c r="FT45" s="897" t="str">
        <f t="shared" si="83"/>
        <v/>
      </c>
      <c r="FU45" s="898" t="str">
        <f t="shared" si="84"/>
        <v/>
      </c>
      <c r="FV45" s="899" t="str">
        <f t="shared" si="85"/>
        <v/>
      </c>
      <c r="FW45" s="900">
        <f t="shared" si="86"/>
        <v>0.0</v>
      </c>
      <c r="FX45" s="901" t="str">
        <f t="shared" si="7"/>
        <v/>
      </c>
      <c r="FY45" s="902" t="str">
        <f t="shared" si="8"/>
        <v/>
      </c>
      <c r="FZ45" s="902" t="str">
        <f t="shared" si="9"/>
        <v/>
      </c>
      <c r="GA45" s="902" t="str">
        <f t="shared" si="10"/>
        <v/>
      </c>
      <c r="GB45" s="902" t="str">
        <f t="shared" si="11"/>
        <v/>
      </c>
      <c r="GC45" s="902" t="str">
        <f t="shared" si="87"/>
        <v/>
      </c>
      <c r="GD45" s="903" t="str">
        <f t="shared" si="88"/>
        <v/>
      </c>
      <c r="GE45" s="904">
        <f t="shared" si="89"/>
        <v>0.0</v>
      </c>
      <c r="GF45" s="902">
        <f t="shared" si="90"/>
        <v>0.0</v>
      </c>
      <c r="GG45" s="902">
        <f t="shared" si="91"/>
        <v>0.0</v>
      </c>
      <c r="GH45" s="902">
        <f t="shared" si="92"/>
        <v>0.0</v>
      </c>
      <c r="GI45" s="903"/>
      <c r="GJ45" s="124"/>
      <c r="GK45" s="124"/>
      <c r="GL45" s="113">
        <f t="shared" si="139"/>
        <v>0.0</v>
      </c>
      <c r="GM45" s="113" t="s">
        <v>159</v>
      </c>
      <c r="GN45" s="113">
        <f t="shared" si="140"/>
        <v>200.0</v>
      </c>
      <c r="GO45" s="113" t="str">
        <f t="shared" si="93"/>
        <v>0/200</v>
      </c>
      <c r="GP45" s="113">
        <f t="shared" si="94"/>
        <v>0.0</v>
      </c>
      <c r="GQ45" s="113" t="s">
        <v>159</v>
      </c>
      <c r="GR45" s="113">
        <f t="shared" si="95"/>
        <v>200.0</v>
      </c>
      <c r="GS45" s="113" t="str">
        <f t="shared" si="96"/>
        <v>0/200</v>
      </c>
      <c r="GT45" s="113">
        <f t="shared" si="97"/>
        <v>0.0</v>
      </c>
      <c r="GU45" s="113" t="s">
        <v>159</v>
      </c>
      <c r="GV45" s="113">
        <f t="shared" si="98"/>
        <v>200.0</v>
      </c>
      <c r="GW45" s="113" t="str">
        <f t="shared" si="99"/>
        <v>0/200</v>
      </c>
      <c r="GX45" s="113">
        <f t="shared" si="100"/>
        <v>0.0</v>
      </c>
      <c r="GY45" s="113" t="s">
        <v>159</v>
      </c>
      <c r="GZ45" s="113">
        <f t="shared" si="101"/>
        <v>100.0</v>
      </c>
      <c r="HA45" s="113" t="str">
        <f t="shared" si="102"/>
        <v>0/100</v>
      </c>
      <c r="HJ45" s="113">
        <f t="shared" si="133"/>
        <v>0.0</v>
      </c>
      <c r="HK45" s="113">
        <f t="shared" si="134"/>
        <v>0.0</v>
      </c>
      <c r="HL45" s="925">
        <f t="shared" si="105"/>
        <v>0.0</v>
      </c>
      <c r="HM45" s="925">
        <f t="shared" si="106"/>
        <v>0.0</v>
      </c>
      <c r="HN45" s="925">
        <f t="shared" si="107"/>
        <v>0.0</v>
      </c>
      <c r="HO45" s="925">
        <f t="shared" si="108"/>
        <v>0.0</v>
      </c>
      <c r="HP45" s="925">
        <f t="shared" si="109"/>
        <v>0.0</v>
      </c>
      <c r="HQ45" s="113">
        <f t="shared" si="135"/>
        <v>0.0</v>
      </c>
    </row>
    <row r="46" spans="8:8" ht="21.75" customHeight="1">
      <c r="A46" s="23">
        <f t="shared" si="14"/>
        <v>0.0</v>
      </c>
      <c r="B46" s="756">
        <v>38.0</v>
      </c>
      <c r="C46" s="905">
        <v>38.0</v>
      </c>
      <c r="D46" s="710">
        <f t="shared" si="15"/>
        <v>0.0</v>
      </c>
      <c r="E46" s="906"/>
      <c r="F46" s="759"/>
      <c r="G46" s="906"/>
      <c r="H46" s="906"/>
      <c r="I46" s="906"/>
      <c r="J46" s="906"/>
      <c r="K46" s="907"/>
      <c r="L46" s="761">
        <v>0.0</v>
      </c>
      <c r="M46" s="762">
        <v>0.0</v>
      </c>
      <c r="N46" s="763">
        <v>0.0</v>
      </c>
      <c r="O46" s="764">
        <f t="shared" si="16"/>
        <v>0.0</v>
      </c>
      <c r="P46" s="765">
        <v>0.0</v>
      </c>
      <c r="Q46" s="766">
        <f t="shared" si="17"/>
        <v>0.0</v>
      </c>
      <c r="R46" s="767">
        <v>0.0</v>
      </c>
      <c r="S46" s="768">
        <v>0.0</v>
      </c>
      <c r="T46" s="769">
        <f t="shared" si="126"/>
        <v>0.0</v>
      </c>
      <c r="U46" s="770">
        <f t="shared" si="18"/>
        <v>0.0</v>
      </c>
      <c r="V46" s="771">
        <f t="shared" si="19"/>
        <v>0.0</v>
      </c>
      <c r="W46" s="625" t="str">
        <f t="shared" si="136"/>
        <v/>
      </c>
      <c r="X46" s="625" t="str">
        <f t="shared" si="20"/>
        <v/>
      </c>
      <c r="Y46" s="772" t="str">
        <f t="shared" si="137"/>
        <v/>
      </c>
      <c r="Z46" s="773">
        <v>0.0</v>
      </c>
      <c r="AA46" s="774">
        <v>0.0</v>
      </c>
      <c r="AB46" s="775">
        <v>0.0</v>
      </c>
      <c r="AC46" s="776">
        <f t="shared" si="21"/>
        <v>0.0</v>
      </c>
      <c r="AD46" s="777">
        <v>0.0</v>
      </c>
      <c r="AE46" s="778">
        <f t="shared" si="22"/>
        <v>0.0</v>
      </c>
      <c r="AF46" s="779">
        <v>0.0</v>
      </c>
      <c r="AG46" s="780">
        <v>0.0</v>
      </c>
      <c r="AH46" s="781">
        <f t="shared" si="127"/>
        <v>0.0</v>
      </c>
      <c r="AI46" s="782">
        <f t="shared" si="23"/>
        <v>0.0</v>
      </c>
      <c r="AJ46" s="783">
        <f t="shared" si="24"/>
        <v>0.0</v>
      </c>
      <c r="AK46" s="637" t="str">
        <f t="shared" si="111"/>
        <v/>
      </c>
      <c r="AL46" s="637" t="str">
        <f t="shared" si="25"/>
        <v/>
      </c>
      <c r="AM46" s="784" t="str">
        <f t="shared" si="112"/>
        <v/>
      </c>
      <c r="AN46" s="785"/>
      <c r="AO46" s="786">
        <v>0.0</v>
      </c>
      <c r="AP46" s="787">
        <v>0.0</v>
      </c>
      <c r="AQ46" s="787">
        <v>0.0</v>
      </c>
      <c r="AR46" s="908">
        <f t="shared" si="26"/>
        <v>0.0</v>
      </c>
      <c r="AS46" s="788">
        <v>0.0</v>
      </c>
      <c r="AT46" s="789">
        <v>0.0</v>
      </c>
      <c r="AU46" s="790">
        <f t="shared" si="27"/>
        <v>0.0</v>
      </c>
      <c r="AV46" s="909">
        <f t="shared" si="28"/>
        <v>0.0</v>
      </c>
      <c r="AW46" s="792">
        <v>0.0</v>
      </c>
      <c r="AX46" s="793">
        <v>0.0</v>
      </c>
      <c r="AY46" s="794">
        <f t="shared" si="29"/>
        <v>0.0</v>
      </c>
      <c r="AZ46" s="795">
        <f t="shared" si="113"/>
        <v>0.0</v>
      </c>
      <c r="BA46" s="796">
        <f t="shared" si="30"/>
        <v>0.0</v>
      </c>
      <c r="BB46" s="650" t="str">
        <f t="shared" si="114"/>
        <v/>
      </c>
      <c r="BC46" s="650" t="str">
        <f t="shared" si="31"/>
        <v/>
      </c>
      <c r="BD46" s="797" t="str">
        <f t="shared" si="115"/>
        <v/>
      </c>
      <c r="BE46" s="785"/>
      <c r="BF46" s="798">
        <v>0.0</v>
      </c>
      <c r="BG46" s="799">
        <v>0.0</v>
      </c>
      <c r="BH46" s="800">
        <v>0.0</v>
      </c>
      <c r="BI46" s="910">
        <f t="shared" si="32"/>
        <v>0.0</v>
      </c>
      <c r="BJ46" s="801">
        <v>0.0</v>
      </c>
      <c r="BK46" s="802">
        <v>0.0</v>
      </c>
      <c r="BL46" s="803">
        <f t="shared" si="33"/>
        <v>0.0</v>
      </c>
      <c r="BM46" s="911">
        <f t="shared" si="34"/>
        <v>0.0</v>
      </c>
      <c r="BN46" s="805">
        <v>0.0</v>
      </c>
      <c r="BO46" s="806">
        <v>0.0</v>
      </c>
      <c r="BP46" s="807">
        <f t="shared" si="35"/>
        <v>0.0</v>
      </c>
      <c r="BQ46" s="808">
        <f t="shared" si="116"/>
        <v>0.0</v>
      </c>
      <c r="BR46" s="662">
        <f t="shared" si="36"/>
        <v>0.0</v>
      </c>
      <c r="BS46" s="662" t="str">
        <f t="shared" si="117"/>
        <v/>
      </c>
      <c r="BT46" s="662" t="str">
        <f t="shared" si="37"/>
        <v/>
      </c>
      <c r="BU46" s="809" t="str">
        <f t="shared" si="118"/>
        <v/>
      </c>
      <c r="BV46" s="785"/>
      <c r="BW46" s="810">
        <v>0.0</v>
      </c>
      <c r="BX46" s="811">
        <v>0.0</v>
      </c>
      <c r="BY46" s="812">
        <v>0.0</v>
      </c>
      <c r="BZ46" s="912">
        <f t="shared" si="38"/>
        <v>0.0</v>
      </c>
      <c r="CA46" s="813">
        <v>0.0</v>
      </c>
      <c r="CB46" s="814">
        <v>0.0</v>
      </c>
      <c r="CC46" s="815">
        <f t="shared" si="39"/>
        <v>0.0</v>
      </c>
      <c r="CD46" s="913">
        <f t="shared" si="40"/>
        <v>0.0</v>
      </c>
      <c r="CE46" s="817">
        <v>0.0</v>
      </c>
      <c r="CF46" s="818">
        <v>0.0</v>
      </c>
      <c r="CG46" s="819">
        <f t="shared" si="41"/>
        <v>0.0</v>
      </c>
      <c r="CH46" s="820">
        <f t="shared" si="119"/>
        <v>0.0</v>
      </c>
      <c r="CI46" s="821">
        <f t="shared" si="42"/>
        <v>0.0</v>
      </c>
      <c r="CJ46" s="674" t="str">
        <f t="shared" si="43"/>
        <v/>
      </c>
      <c r="CK46" s="674" t="str">
        <f t="shared" si="44"/>
        <v/>
      </c>
      <c r="CL46" s="822" t="str">
        <f t="shared" si="120"/>
        <v/>
      </c>
      <c r="CM46" s="785"/>
      <c r="CN46" s="823">
        <v>0.0</v>
      </c>
      <c r="CO46" s="824">
        <v>0.0</v>
      </c>
      <c r="CP46" s="825">
        <v>0.0</v>
      </c>
      <c r="CQ46" s="914">
        <f t="shared" si="45"/>
        <v>0.0</v>
      </c>
      <c r="CR46" s="826">
        <v>0.0</v>
      </c>
      <c r="CS46" s="827">
        <v>0.0</v>
      </c>
      <c r="CT46" s="828">
        <f t="shared" si="46"/>
        <v>0.0</v>
      </c>
      <c r="CU46" s="915">
        <f t="shared" si="47"/>
        <v>0.0</v>
      </c>
      <c r="CV46" s="830">
        <v>0.0</v>
      </c>
      <c r="CW46" s="831">
        <v>0.0</v>
      </c>
      <c r="CX46" s="832">
        <f t="shared" si="48"/>
        <v>0.0</v>
      </c>
      <c r="CY46" s="833">
        <f t="shared" si="121"/>
        <v>0.0</v>
      </c>
      <c r="CZ46" s="686">
        <f t="shared" si="49"/>
        <v>0.0</v>
      </c>
      <c r="DA46" s="686" t="str">
        <f t="shared" si="50"/>
        <v/>
      </c>
      <c r="DB46" s="686" t="str">
        <f t="shared" si="51"/>
        <v/>
      </c>
      <c r="DC46" s="834" t="str">
        <f t="shared" si="52"/>
        <v/>
      </c>
      <c r="DD46" s="785"/>
      <c r="DE46" s="835">
        <v>0.0</v>
      </c>
      <c r="DF46" s="836">
        <v>0.0</v>
      </c>
      <c r="DG46" s="837">
        <v>0.0</v>
      </c>
      <c r="DH46" s="916">
        <f t="shared" si="53"/>
        <v>0.0</v>
      </c>
      <c r="DI46" s="838">
        <v>0.0</v>
      </c>
      <c r="DJ46" s="839">
        <v>0.0</v>
      </c>
      <c r="DK46" s="840">
        <f t="shared" si="54"/>
        <v>0.0</v>
      </c>
      <c r="DL46" s="917">
        <f t="shared" si="55"/>
        <v>0.0</v>
      </c>
      <c r="DM46" s="842">
        <v>0.0</v>
      </c>
      <c r="DN46" s="843">
        <v>0.0</v>
      </c>
      <c r="DO46" s="844">
        <f t="shared" si="56"/>
        <v>0.0</v>
      </c>
      <c r="DP46" s="845">
        <f t="shared" si="122"/>
        <v>0.0</v>
      </c>
      <c r="DQ46" s="698">
        <f t="shared" si="57"/>
        <v>0.0</v>
      </c>
      <c r="DR46" s="698" t="str">
        <f t="shared" si="58"/>
        <v/>
      </c>
      <c r="DS46" s="698" t="str">
        <f t="shared" si="59"/>
        <v/>
      </c>
      <c r="DT46" s="846" t="str">
        <f t="shared" si="60"/>
        <v/>
      </c>
      <c r="DU46" s="847">
        <v>0.0</v>
      </c>
      <c r="DV46" s="848">
        <v>0.0</v>
      </c>
      <c r="DW46" s="849">
        <v>0.0</v>
      </c>
      <c r="DX46" s="918">
        <f t="shared" si="61"/>
        <v>0.0</v>
      </c>
      <c r="DY46" s="850">
        <v>0.0</v>
      </c>
      <c r="DZ46" s="851">
        <v>0.0</v>
      </c>
      <c r="EA46" s="852">
        <f t="shared" si="62"/>
        <v>0.0</v>
      </c>
      <c r="EB46" s="919">
        <f t="shared" si="63"/>
        <v>0.0</v>
      </c>
      <c r="EC46" s="854">
        <v>0.0</v>
      </c>
      <c r="ED46" s="855">
        <v>0.0</v>
      </c>
      <c r="EE46" s="856">
        <f t="shared" si="64"/>
        <v>0.0</v>
      </c>
      <c r="EF46" s="857">
        <f t="shared" si="123"/>
        <v>0.0</v>
      </c>
      <c r="EG46" s="858">
        <f t="shared" si="65"/>
        <v>0.0</v>
      </c>
      <c r="EH46" s="859" t="str">
        <f t="shared" si="66"/>
        <v/>
      </c>
      <c r="EI46" s="860">
        <v>0.0</v>
      </c>
      <c r="EJ46" s="861">
        <v>0.0</v>
      </c>
      <c r="EK46" s="862">
        <v>0.0</v>
      </c>
      <c r="EL46" s="863">
        <f t="shared" si="67"/>
        <v>0.0</v>
      </c>
      <c r="EM46" s="864">
        <v>0.0</v>
      </c>
      <c r="EN46" s="865">
        <f t="shared" si="68"/>
        <v>0.0</v>
      </c>
      <c r="EO46" s="866">
        <v>0.0</v>
      </c>
      <c r="EP46" s="867">
        <v>0.0</v>
      </c>
      <c r="EQ46" s="868">
        <f t="shared" si="128"/>
        <v>0.0</v>
      </c>
      <c r="ER46" s="869">
        <f t="shared" si="69"/>
        <v>0.0</v>
      </c>
      <c r="ES46" s="870">
        <f t="shared" si="70"/>
        <v>0.0</v>
      </c>
      <c r="ET46" s="871" t="str">
        <f t="shared" si="71"/>
        <v/>
      </c>
      <c r="EU46" s="872">
        <v>0.0</v>
      </c>
      <c r="EV46" s="873">
        <v>0.0</v>
      </c>
      <c r="EW46" s="874">
        <f t="shared" si="138"/>
        <v>0.0</v>
      </c>
      <c r="EX46" s="875">
        <f t="shared" si="72"/>
        <v>0.0</v>
      </c>
      <c r="EY46" s="876">
        <v>0.0</v>
      </c>
      <c r="EZ46" s="877">
        <f t="shared" si="73"/>
        <v>0.0</v>
      </c>
      <c r="FA46" s="878">
        <v>0.0</v>
      </c>
      <c r="FB46" s="879">
        <v>0.0</v>
      </c>
      <c r="FC46" s="880">
        <f t="shared" si="129"/>
        <v>0.0</v>
      </c>
      <c r="FD46" s="881">
        <f t="shared" si="74"/>
        <v>0.0</v>
      </c>
      <c r="FE46" s="882">
        <f t="shared" si="75"/>
        <v>0.0</v>
      </c>
      <c r="FF46" s="883" t="str">
        <f t="shared" si="76"/>
        <v/>
      </c>
      <c r="FG46" s="920">
        <v>0.0</v>
      </c>
      <c r="FH46" s="921">
        <v>0.0</v>
      </c>
      <c r="FI46" s="921">
        <v>0.0</v>
      </c>
      <c r="FJ46" s="887">
        <f t="shared" si="125"/>
        <v>0.0</v>
      </c>
      <c r="FK46" s="888">
        <f t="shared" si="77"/>
        <v>0.0</v>
      </c>
      <c r="FL46" s="889" t="str">
        <f t="shared" si="78"/>
        <v/>
      </c>
      <c r="FM46" s="922"/>
      <c r="FN46" s="923"/>
      <c r="FO46" s="924" t="str">
        <f t="shared" si="124"/>
        <v/>
      </c>
      <c r="FP46" s="893">
        <f t="shared" si="79"/>
        <v>0.0</v>
      </c>
      <c r="FQ46" s="894">
        <f t="shared" si="80"/>
        <v>0.0</v>
      </c>
      <c r="FR46" s="895">
        <f t="shared" si="81"/>
        <v>0.0</v>
      </c>
      <c r="FS46" s="896" t="str">
        <f t="shared" si="82"/>
        <v/>
      </c>
      <c r="FT46" s="897" t="str">
        <f t="shared" si="83"/>
        <v/>
      </c>
      <c r="FU46" s="898" t="str">
        <f t="shared" si="84"/>
        <v/>
      </c>
      <c r="FV46" s="899" t="str">
        <f t="shared" si="85"/>
        <v/>
      </c>
      <c r="FW46" s="900">
        <f t="shared" si="86"/>
        <v>0.0</v>
      </c>
      <c r="FX46" s="901" t="str">
        <f t="shared" si="7"/>
        <v/>
      </c>
      <c r="FY46" s="902" t="str">
        <f t="shared" si="8"/>
        <v/>
      </c>
      <c r="FZ46" s="902" t="str">
        <f t="shared" si="9"/>
        <v/>
      </c>
      <c r="GA46" s="902" t="str">
        <f t="shared" si="10"/>
        <v/>
      </c>
      <c r="GB46" s="902" t="str">
        <f t="shared" si="11"/>
        <v/>
      </c>
      <c r="GC46" s="902" t="str">
        <f t="shared" si="87"/>
        <v/>
      </c>
      <c r="GD46" s="903" t="str">
        <f t="shared" si="88"/>
        <v/>
      </c>
      <c r="GE46" s="904">
        <f t="shared" si="89"/>
        <v>0.0</v>
      </c>
      <c r="GF46" s="902">
        <f t="shared" si="90"/>
        <v>0.0</v>
      </c>
      <c r="GG46" s="902">
        <f t="shared" si="91"/>
        <v>0.0</v>
      </c>
      <c r="GH46" s="902">
        <f t="shared" si="92"/>
        <v>0.0</v>
      </c>
      <c r="GI46" s="903"/>
      <c r="GJ46" s="124"/>
      <c r="GK46" s="124"/>
      <c r="GL46" s="113">
        <f t="shared" si="139"/>
        <v>0.0</v>
      </c>
      <c r="GM46" s="113" t="s">
        <v>159</v>
      </c>
      <c r="GN46" s="113">
        <f t="shared" si="140"/>
        <v>200.0</v>
      </c>
      <c r="GO46" s="113" t="str">
        <f t="shared" si="93"/>
        <v>0/200</v>
      </c>
      <c r="GP46" s="113">
        <f t="shared" si="94"/>
        <v>0.0</v>
      </c>
      <c r="GQ46" s="113" t="s">
        <v>159</v>
      </c>
      <c r="GR46" s="113">
        <f t="shared" si="95"/>
        <v>200.0</v>
      </c>
      <c r="GS46" s="113" t="str">
        <f t="shared" si="96"/>
        <v>0/200</v>
      </c>
      <c r="GT46" s="113">
        <f t="shared" si="97"/>
        <v>0.0</v>
      </c>
      <c r="GU46" s="113" t="s">
        <v>159</v>
      </c>
      <c r="GV46" s="113">
        <f t="shared" si="98"/>
        <v>200.0</v>
      </c>
      <c r="GW46" s="113" t="str">
        <f t="shared" si="99"/>
        <v>0/200</v>
      </c>
      <c r="GX46" s="113">
        <f t="shared" si="100"/>
        <v>0.0</v>
      </c>
      <c r="GY46" s="113" t="s">
        <v>159</v>
      </c>
      <c r="GZ46" s="113">
        <f t="shared" si="101"/>
        <v>100.0</v>
      </c>
      <c r="HA46" s="113" t="str">
        <f t="shared" si="102"/>
        <v>0/100</v>
      </c>
      <c r="HJ46" s="113">
        <f t="shared" si="133"/>
        <v>0.0</v>
      </c>
      <c r="HK46" s="113">
        <f t="shared" si="134"/>
        <v>0.0</v>
      </c>
      <c r="HL46" s="925">
        <f t="shared" si="105"/>
        <v>0.0</v>
      </c>
      <c r="HM46" s="925">
        <f t="shared" si="106"/>
        <v>0.0</v>
      </c>
      <c r="HN46" s="925">
        <f t="shared" si="107"/>
        <v>0.0</v>
      </c>
      <c r="HO46" s="925">
        <f t="shared" si="108"/>
        <v>0.0</v>
      </c>
      <c r="HP46" s="925">
        <f t="shared" si="109"/>
        <v>0.0</v>
      </c>
      <c r="HQ46" s="113">
        <f t="shared" si="135"/>
        <v>0.0</v>
      </c>
    </row>
    <row r="47" spans="8:8" ht="21.75" customHeight="1">
      <c r="A47" s="23">
        <f t="shared" si="14"/>
        <v>0.0</v>
      </c>
      <c r="B47" s="756">
        <v>39.0</v>
      </c>
      <c r="C47" s="757">
        <v>39.0</v>
      </c>
      <c r="D47" s="710">
        <f t="shared" si="15"/>
        <v>0.0</v>
      </c>
      <c r="E47" s="906"/>
      <c r="F47" s="759"/>
      <c r="G47" s="758"/>
      <c r="H47" s="906"/>
      <c r="I47" s="906"/>
      <c r="J47" s="906"/>
      <c r="K47" s="907"/>
      <c r="L47" s="761">
        <v>0.0</v>
      </c>
      <c r="M47" s="762">
        <v>0.0</v>
      </c>
      <c r="N47" s="763">
        <v>0.0</v>
      </c>
      <c r="O47" s="764">
        <f t="shared" si="16"/>
        <v>0.0</v>
      </c>
      <c r="P47" s="765">
        <v>0.0</v>
      </c>
      <c r="Q47" s="766">
        <f t="shared" si="17"/>
        <v>0.0</v>
      </c>
      <c r="R47" s="767">
        <v>0.0</v>
      </c>
      <c r="S47" s="768">
        <v>0.0</v>
      </c>
      <c r="T47" s="769">
        <f t="shared" si="126"/>
        <v>0.0</v>
      </c>
      <c r="U47" s="770">
        <f t="shared" si="18"/>
        <v>0.0</v>
      </c>
      <c r="V47" s="771">
        <f t="shared" si="19"/>
        <v>0.0</v>
      </c>
      <c r="W47" s="625" t="str">
        <f t="shared" si="136"/>
        <v/>
      </c>
      <c r="X47" s="625" t="str">
        <f t="shared" si="20"/>
        <v/>
      </c>
      <c r="Y47" s="772" t="str">
        <f t="shared" si="137"/>
        <v/>
      </c>
      <c r="Z47" s="773">
        <v>0.0</v>
      </c>
      <c r="AA47" s="774">
        <v>0.0</v>
      </c>
      <c r="AB47" s="775">
        <v>0.0</v>
      </c>
      <c r="AC47" s="776">
        <f t="shared" si="21"/>
        <v>0.0</v>
      </c>
      <c r="AD47" s="777">
        <v>0.0</v>
      </c>
      <c r="AE47" s="778">
        <f t="shared" si="22"/>
        <v>0.0</v>
      </c>
      <c r="AF47" s="779">
        <v>0.0</v>
      </c>
      <c r="AG47" s="780">
        <v>0.0</v>
      </c>
      <c r="AH47" s="781">
        <f t="shared" si="127"/>
        <v>0.0</v>
      </c>
      <c r="AI47" s="782">
        <f t="shared" si="23"/>
        <v>0.0</v>
      </c>
      <c r="AJ47" s="783">
        <f t="shared" si="24"/>
        <v>0.0</v>
      </c>
      <c r="AK47" s="637" t="str">
        <f t="shared" si="111"/>
        <v/>
      </c>
      <c r="AL47" s="637" t="str">
        <f t="shared" si="25"/>
        <v/>
      </c>
      <c r="AM47" s="784" t="str">
        <f t="shared" si="112"/>
        <v/>
      </c>
      <c r="AN47" s="785"/>
      <c r="AO47" s="786">
        <v>0.0</v>
      </c>
      <c r="AP47" s="787">
        <v>0.0</v>
      </c>
      <c r="AQ47" s="787">
        <v>0.0</v>
      </c>
      <c r="AR47" s="908">
        <f t="shared" si="26"/>
        <v>0.0</v>
      </c>
      <c r="AS47" s="788">
        <v>0.0</v>
      </c>
      <c r="AT47" s="789">
        <v>0.0</v>
      </c>
      <c r="AU47" s="790">
        <f t="shared" si="27"/>
        <v>0.0</v>
      </c>
      <c r="AV47" s="909">
        <f t="shared" si="28"/>
        <v>0.0</v>
      </c>
      <c r="AW47" s="792">
        <v>0.0</v>
      </c>
      <c r="AX47" s="793">
        <v>0.0</v>
      </c>
      <c r="AY47" s="794">
        <f t="shared" si="29"/>
        <v>0.0</v>
      </c>
      <c r="AZ47" s="795">
        <f t="shared" si="113"/>
        <v>0.0</v>
      </c>
      <c r="BA47" s="796">
        <f t="shared" si="30"/>
        <v>0.0</v>
      </c>
      <c r="BB47" s="650" t="str">
        <f t="shared" si="114"/>
        <v/>
      </c>
      <c r="BC47" s="650" t="str">
        <f t="shared" si="31"/>
        <v/>
      </c>
      <c r="BD47" s="797" t="str">
        <f t="shared" si="115"/>
        <v/>
      </c>
      <c r="BE47" s="785"/>
      <c r="BF47" s="798">
        <v>0.0</v>
      </c>
      <c r="BG47" s="799">
        <v>0.0</v>
      </c>
      <c r="BH47" s="800">
        <v>0.0</v>
      </c>
      <c r="BI47" s="910">
        <f t="shared" si="32"/>
        <v>0.0</v>
      </c>
      <c r="BJ47" s="801">
        <v>0.0</v>
      </c>
      <c r="BK47" s="802">
        <v>0.0</v>
      </c>
      <c r="BL47" s="803">
        <f t="shared" si="33"/>
        <v>0.0</v>
      </c>
      <c r="BM47" s="911">
        <f t="shared" si="34"/>
        <v>0.0</v>
      </c>
      <c r="BN47" s="805">
        <v>0.0</v>
      </c>
      <c r="BO47" s="806">
        <v>0.0</v>
      </c>
      <c r="BP47" s="807">
        <f t="shared" si="35"/>
        <v>0.0</v>
      </c>
      <c r="BQ47" s="808">
        <f t="shared" si="116"/>
        <v>0.0</v>
      </c>
      <c r="BR47" s="662">
        <f t="shared" si="36"/>
        <v>0.0</v>
      </c>
      <c r="BS47" s="662" t="str">
        <f t="shared" si="117"/>
        <v/>
      </c>
      <c r="BT47" s="662" t="str">
        <f t="shared" si="37"/>
        <v/>
      </c>
      <c r="BU47" s="809" t="str">
        <f t="shared" si="118"/>
        <v/>
      </c>
      <c r="BV47" s="785"/>
      <c r="BW47" s="810">
        <v>0.0</v>
      </c>
      <c r="BX47" s="811">
        <v>0.0</v>
      </c>
      <c r="BY47" s="812">
        <v>0.0</v>
      </c>
      <c r="BZ47" s="912">
        <f t="shared" si="38"/>
        <v>0.0</v>
      </c>
      <c r="CA47" s="813">
        <v>0.0</v>
      </c>
      <c r="CB47" s="814">
        <v>0.0</v>
      </c>
      <c r="CC47" s="815">
        <f t="shared" si="39"/>
        <v>0.0</v>
      </c>
      <c r="CD47" s="913">
        <f t="shared" si="40"/>
        <v>0.0</v>
      </c>
      <c r="CE47" s="817">
        <v>0.0</v>
      </c>
      <c r="CF47" s="818">
        <v>0.0</v>
      </c>
      <c r="CG47" s="819">
        <f t="shared" si="41"/>
        <v>0.0</v>
      </c>
      <c r="CH47" s="820">
        <f t="shared" si="119"/>
        <v>0.0</v>
      </c>
      <c r="CI47" s="821">
        <f t="shared" si="42"/>
        <v>0.0</v>
      </c>
      <c r="CJ47" s="674" t="str">
        <f t="shared" si="43"/>
        <v/>
      </c>
      <c r="CK47" s="674" t="str">
        <f t="shared" si="44"/>
        <v/>
      </c>
      <c r="CL47" s="822" t="str">
        <f t="shared" si="120"/>
        <v/>
      </c>
      <c r="CM47" s="785"/>
      <c r="CN47" s="823">
        <v>0.0</v>
      </c>
      <c r="CO47" s="824">
        <v>0.0</v>
      </c>
      <c r="CP47" s="825">
        <v>0.0</v>
      </c>
      <c r="CQ47" s="914">
        <f t="shared" si="45"/>
        <v>0.0</v>
      </c>
      <c r="CR47" s="826">
        <v>0.0</v>
      </c>
      <c r="CS47" s="827">
        <v>0.0</v>
      </c>
      <c r="CT47" s="828">
        <f t="shared" si="46"/>
        <v>0.0</v>
      </c>
      <c r="CU47" s="915">
        <f t="shared" si="47"/>
        <v>0.0</v>
      </c>
      <c r="CV47" s="830">
        <v>0.0</v>
      </c>
      <c r="CW47" s="831">
        <v>0.0</v>
      </c>
      <c r="CX47" s="832">
        <f t="shared" si="48"/>
        <v>0.0</v>
      </c>
      <c r="CY47" s="833">
        <f t="shared" si="121"/>
        <v>0.0</v>
      </c>
      <c r="CZ47" s="686">
        <f t="shared" si="49"/>
        <v>0.0</v>
      </c>
      <c r="DA47" s="686" t="str">
        <f t="shared" si="50"/>
        <v/>
      </c>
      <c r="DB47" s="686" t="str">
        <f t="shared" si="51"/>
        <v/>
      </c>
      <c r="DC47" s="834" t="str">
        <f t="shared" si="52"/>
        <v/>
      </c>
      <c r="DD47" s="785"/>
      <c r="DE47" s="835">
        <v>0.0</v>
      </c>
      <c r="DF47" s="836">
        <v>0.0</v>
      </c>
      <c r="DG47" s="837">
        <v>0.0</v>
      </c>
      <c r="DH47" s="916">
        <f t="shared" si="53"/>
        <v>0.0</v>
      </c>
      <c r="DI47" s="838">
        <v>0.0</v>
      </c>
      <c r="DJ47" s="839">
        <v>0.0</v>
      </c>
      <c r="DK47" s="840">
        <f t="shared" si="54"/>
        <v>0.0</v>
      </c>
      <c r="DL47" s="917">
        <f t="shared" si="55"/>
        <v>0.0</v>
      </c>
      <c r="DM47" s="842">
        <v>0.0</v>
      </c>
      <c r="DN47" s="843">
        <v>0.0</v>
      </c>
      <c r="DO47" s="844">
        <f t="shared" si="56"/>
        <v>0.0</v>
      </c>
      <c r="DP47" s="845">
        <f t="shared" si="122"/>
        <v>0.0</v>
      </c>
      <c r="DQ47" s="698">
        <f t="shared" si="57"/>
        <v>0.0</v>
      </c>
      <c r="DR47" s="698" t="str">
        <f t="shared" si="58"/>
        <v/>
      </c>
      <c r="DS47" s="698" t="str">
        <f t="shared" si="59"/>
        <v/>
      </c>
      <c r="DT47" s="846" t="str">
        <f t="shared" si="60"/>
        <v/>
      </c>
      <c r="DU47" s="847">
        <v>0.0</v>
      </c>
      <c r="DV47" s="848">
        <v>0.0</v>
      </c>
      <c r="DW47" s="849">
        <v>0.0</v>
      </c>
      <c r="DX47" s="918">
        <f t="shared" si="61"/>
        <v>0.0</v>
      </c>
      <c r="DY47" s="850">
        <v>0.0</v>
      </c>
      <c r="DZ47" s="851">
        <v>0.0</v>
      </c>
      <c r="EA47" s="852">
        <f t="shared" si="62"/>
        <v>0.0</v>
      </c>
      <c r="EB47" s="919">
        <f t="shared" si="63"/>
        <v>0.0</v>
      </c>
      <c r="EC47" s="854">
        <v>0.0</v>
      </c>
      <c r="ED47" s="855">
        <v>0.0</v>
      </c>
      <c r="EE47" s="856">
        <f t="shared" si="64"/>
        <v>0.0</v>
      </c>
      <c r="EF47" s="857">
        <f t="shared" si="123"/>
        <v>0.0</v>
      </c>
      <c r="EG47" s="858">
        <f t="shared" si="65"/>
        <v>0.0</v>
      </c>
      <c r="EH47" s="859" t="str">
        <f t="shared" si="66"/>
        <v/>
      </c>
      <c r="EI47" s="860">
        <v>0.0</v>
      </c>
      <c r="EJ47" s="861">
        <v>0.0</v>
      </c>
      <c r="EK47" s="862">
        <v>0.0</v>
      </c>
      <c r="EL47" s="863">
        <f t="shared" si="67"/>
        <v>0.0</v>
      </c>
      <c r="EM47" s="864">
        <v>0.0</v>
      </c>
      <c r="EN47" s="865">
        <f t="shared" si="68"/>
        <v>0.0</v>
      </c>
      <c r="EO47" s="866">
        <v>0.0</v>
      </c>
      <c r="EP47" s="867">
        <v>0.0</v>
      </c>
      <c r="EQ47" s="868">
        <f t="shared" si="128"/>
        <v>0.0</v>
      </c>
      <c r="ER47" s="869">
        <f t="shared" si="69"/>
        <v>0.0</v>
      </c>
      <c r="ES47" s="870">
        <f t="shared" si="70"/>
        <v>0.0</v>
      </c>
      <c r="ET47" s="871" t="str">
        <f t="shared" si="71"/>
        <v/>
      </c>
      <c r="EU47" s="872">
        <v>0.0</v>
      </c>
      <c r="EV47" s="873">
        <v>0.0</v>
      </c>
      <c r="EW47" s="874">
        <f t="shared" si="138"/>
        <v>0.0</v>
      </c>
      <c r="EX47" s="875">
        <f t="shared" si="72"/>
        <v>0.0</v>
      </c>
      <c r="EY47" s="876">
        <v>0.0</v>
      </c>
      <c r="EZ47" s="877">
        <f t="shared" si="73"/>
        <v>0.0</v>
      </c>
      <c r="FA47" s="878">
        <v>0.0</v>
      </c>
      <c r="FB47" s="879">
        <v>0.0</v>
      </c>
      <c r="FC47" s="880">
        <f t="shared" si="129"/>
        <v>0.0</v>
      </c>
      <c r="FD47" s="881">
        <f t="shared" si="74"/>
        <v>0.0</v>
      </c>
      <c r="FE47" s="882">
        <f t="shared" si="75"/>
        <v>0.0</v>
      </c>
      <c r="FF47" s="883" t="str">
        <f t="shared" si="76"/>
        <v/>
      </c>
      <c r="FG47" s="920">
        <v>0.0</v>
      </c>
      <c r="FH47" s="921">
        <v>0.0</v>
      </c>
      <c r="FI47" s="921">
        <v>0.0</v>
      </c>
      <c r="FJ47" s="887">
        <f t="shared" si="125"/>
        <v>0.0</v>
      </c>
      <c r="FK47" s="888">
        <f t="shared" si="77"/>
        <v>0.0</v>
      </c>
      <c r="FL47" s="889" t="str">
        <f t="shared" si="78"/>
        <v/>
      </c>
      <c r="FM47" s="922"/>
      <c r="FN47" s="923"/>
      <c r="FO47" s="924" t="str">
        <f t="shared" si="124"/>
        <v/>
      </c>
      <c r="FP47" s="893">
        <f t="shared" si="79"/>
        <v>0.0</v>
      </c>
      <c r="FQ47" s="894">
        <f t="shared" si="80"/>
        <v>0.0</v>
      </c>
      <c r="FR47" s="895">
        <f t="shared" si="81"/>
        <v>0.0</v>
      </c>
      <c r="FS47" s="896" t="str">
        <f t="shared" si="82"/>
        <v/>
      </c>
      <c r="FT47" s="897" t="str">
        <f t="shared" si="83"/>
        <v/>
      </c>
      <c r="FU47" s="898" t="str">
        <f t="shared" si="84"/>
        <v/>
      </c>
      <c r="FV47" s="899" t="str">
        <f t="shared" si="85"/>
        <v/>
      </c>
      <c r="FW47" s="900">
        <f t="shared" si="86"/>
        <v>0.0</v>
      </c>
      <c r="FX47" s="901" t="str">
        <f t="shared" si="7"/>
        <v/>
      </c>
      <c r="FY47" s="902" t="str">
        <f t="shared" si="8"/>
        <v/>
      </c>
      <c r="FZ47" s="902" t="str">
        <f t="shared" si="9"/>
        <v/>
      </c>
      <c r="GA47" s="902" t="str">
        <f t="shared" si="10"/>
        <v/>
      </c>
      <c r="GB47" s="902" t="str">
        <f t="shared" si="11"/>
        <v/>
      </c>
      <c r="GC47" s="902" t="str">
        <f t="shared" si="87"/>
        <v/>
      </c>
      <c r="GD47" s="903" t="str">
        <f t="shared" si="88"/>
        <v/>
      </c>
      <c r="GE47" s="904">
        <f t="shared" si="89"/>
        <v>0.0</v>
      </c>
      <c r="GF47" s="902">
        <f t="shared" si="90"/>
        <v>0.0</v>
      </c>
      <c r="GG47" s="902">
        <f t="shared" si="91"/>
        <v>0.0</v>
      </c>
      <c r="GH47" s="902">
        <f t="shared" si="92"/>
        <v>0.0</v>
      </c>
      <c r="GI47" s="903"/>
      <c r="GJ47" s="124"/>
      <c r="GK47" s="124"/>
      <c r="GL47" s="113">
        <f t="shared" si="139"/>
        <v>0.0</v>
      </c>
      <c r="GM47" s="113" t="s">
        <v>159</v>
      </c>
      <c r="GN47" s="113">
        <f t="shared" si="140"/>
        <v>200.0</v>
      </c>
      <c r="GO47" s="113" t="str">
        <f t="shared" si="93"/>
        <v>0/200</v>
      </c>
      <c r="GP47" s="113">
        <f t="shared" si="94"/>
        <v>0.0</v>
      </c>
      <c r="GQ47" s="113" t="s">
        <v>159</v>
      </c>
      <c r="GR47" s="113">
        <f t="shared" si="95"/>
        <v>200.0</v>
      </c>
      <c r="GS47" s="113" t="str">
        <f t="shared" si="96"/>
        <v>0/200</v>
      </c>
      <c r="GT47" s="113">
        <f t="shared" si="97"/>
        <v>0.0</v>
      </c>
      <c r="GU47" s="113" t="s">
        <v>159</v>
      </c>
      <c r="GV47" s="113">
        <f t="shared" si="98"/>
        <v>200.0</v>
      </c>
      <c r="GW47" s="113" t="str">
        <f t="shared" si="99"/>
        <v>0/200</v>
      </c>
      <c r="GX47" s="113">
        <f t="shared" si="100"/>
        <v>0.0</v>
      </c>
      <c r="GY47" s="113" t="s">
        <v>159</v>
      </c>
      <c r="GZ47" s="113">
        <f t="shared" si="101"/>
        <v>100.0</v>
      </c>
      <c r="HA47" s="113" t="str">
        <f t="shared" si="102"/>
        <v>0/100</v>
      </c>
      <c r="HJ47" s="113">
        <f t="shared" si="133"/>
        <v>0.0</v>
      </c>
      <c r="HK47" s="113">
        <f t="shared" si="134"/>
        <v>0.0</v>
      </c>
      <c r="HL47" s="925">
        <f t="shared" si="105"/>
        <v>0.0</v>
      </c>
      <c r="HM47" s="925">
        <f t="shared" si="106"/>
        <v>0.0</v>
      </c>
      <c r="HN47" s="925">
        <f t="shared" si="107"/>
        <v>0.0</v>
      </c>
      <c r="HO47" s="925">
        <f t="shared" si="108"/>
        <v>0.0</v>
      </c>
      <c r="HP47" s="925">
        <f t="shared" si="109"/>
        <v>0.0</v>
      </c>
      <c r="HQ47" s="113">
        <f t="shared" si="135"/>
        <v>0.0</v>
      </c>
    </row>
    <row r="48" spans="8:8" ht="21.75" customHeight="1">
      <c r="A48" s="23">
        <f t="shared" si="14"/>
        <v>0.0</v>
      </c>
      <c r="B48" s="756">
        <v>40.0</v>
      </c>
      <c r="C48" s="905">
        <v>40.0</v>
      </c>
      <c r="D48" s="710">
        <f t="shared" si="15"/>
        <v>0.0</v>
      </c>
      <c r="E48" s="906"/>
      <c r="F48" s="759"/>
      <c r="G48" s="906"/>
      <c r="H48" s="906"/>
      <c r="I48" s="906"/>
      <c r="J48" s="906"/>
      <c r="K48" s="907"/>
      <c r="L48" s="761">
        <v>0.0</v>
      </c>
      <c r="M48" s="762">
        <v>0.0</v>
      </c>
      <c r="N48" s="763">
        <v>0.0</v>
      </c>
      <c r="O48" s="764">
        <f t="shared" si="16"/>
        <v>0.0</v>
      </c>
      <c r="P48" s="765">
        <v>0.0</v>
      </c>
      <c r="Q48" s="766">
        <f t="shared" si="17"/>
        <v>0.0</v>
      </c>
      <c r="R48" s="767">
        <v>0.0</v>
      </c>
      <c r="S48" s="768">
        <v>0.0</v>
      </c>
      <c r="T48" s="769">
        <f t="shared" si="126"/>
        <v>0.0</v>
      </c>
      <c r="U48" s="770">
        <f t="shared" si="18"/>
        <v>0.0</v>
      </c>
      <c r="V48" s="771">
        <f t="shared" si="19"/>
        <v>0.0</v>
      </c>
      <c r="W48" s="625" t="str">
        <f t="shared" si="136"/>
        <v/>
      </c>
      <c r="X48" s="625" t="str">
        <f t="shared" si="20"/>
        <v/>
      </c>
      <c r="Y48" s="772" t="str">
        <f t="shared" si="137"/>
        <v/>
      </c>
      <c r="Z48" s="773">
        <v>0.0</v>
      </c>
      <c r="AA48" s="774">
        <v>0.0</v>
      </c>
      <c r="AB48" s="775">
        <v>0.0</v>
      </c>
      <c r="AC48" s="776">
        <f t="shared" si="21"/>
        <v>0.0</v>
      </c>
      <c r="AD48" s="777">
        <v>0.0</v>
      </c>
      <c r="AE48" s="778">
        <f t="shared" si="22"/>
        <v>0.0</v>
      </c>
      <c r="AF48" s="779">
        <v>0.0</v>
      </c>
      <c r="AG48" s="780">
        <v>0.0</v>
      </c>
      <c r="AH48" s="781">
        <f t="shared" si="127"/>
        <v>0.0</v>
      </c>
      <c r="AI48" s="782">
        <f t="shared" si="23"/>
        <v>0.0</v>
      </c>
      <c r="AJ48" s="783">
        <f t="shared" si="24"/>
        <v>0.0</v>
      </c>
      <c r="AK48" s="637" t="str">
        <f>IF(AF48="AB","AB",IF(AND(OR(Z48="ab",Z48="ml"),OR(AA48="ab",AA48="ml"),OR(AC48="ab",AC48="ml")),"AB",IF(AND(OR(Z48="ab",Z48="ml"),OR(AC48="ab",AC48="ml")),"AB","")))</f>
        <v/>
      </c>
      <c r="AL48" s="637" t="str">
        <f t="shared" si="25"/>
        <v/>
      </c>
      <c r="AM48" s="784" t="str">
        <f>IF(OR(AL48="",AL48=0,AL48="S",AL48="F",AL48="AB"),AL48,IF(AJ48&gt;=75,"D",IF(AJ48&gt;=60,"I",IF(AJ48&gt;=48,"II",IF(AJ48&gt;=36,"III",AL48)))))</f>
        <v/>
      </c>
      <c r="AN48" s="785"/>
      <c r="AO48" s="786">
        <v>0.0</v>
      </c>
      <c r="AP48" s="787">
        <v>0.0</v>
      </c>
      <c r="AQ48" s="787">
        <v>0.0</v>
      </c>
      <c r="AR48" s="908">
        <f t="shared" si="26"/>
        <v>0.0</v>
      </c>
      <c r="AS48" s="788">
        <v>0.0</v>
      </c>
      <c r="AT48" s="789">
        <v>0.0</v>
      </c>
      <c r="AU48" s="790">
        <f t="shared" si="27"/>
        <v>0.0</v>
      </c>
      <c r="AV48" s="909">
        <f t="shared" si="28"/>
        <v>0.0</v>
      </c>
      <c r="AW48" s="792">
        <v>0.0</v>
      </c>
      <c r="AX48" s="793">
        <v>0.0</v>
      </c>
      <c r="AY48" s="794">
        <f t="shared" si="29"/>
        <v>0.0</v>
      </c>
      <c r="AZ48" s="795">
        <f>SUM(AQ48,AU48,AY48)</f>
        <v>0.0</v>
      </c>
      <c r="BA48" s="796">
        <f t="shared" si="30"/>
        <v>0.0</v>
      </c>
      <c r="BB48" s="650" t="str">
        <f>IF(AV48="AB","AB",IF(AND(OR(AO48="ab",AO48="ml"),OR(AP48="ab",AP48="ml"),OR(AR48="ab",AR48="ml")),"AB",IF(AND(OR(AO48="ab",AO48="ml"),OR(AR48="ab",AR48="ml")),"AB","")))</f>
        <v/>
      </c>
      <c r="BC48" s="650" t="str">
        <f t="shared" si="31"/>
        <v/>
      </c>
      <c r="BD48" s="797" t="str">
        <f>IF(OR(BC48="",BC48=0,BC48="S",BC48="F",BC48="AB"),BC48,IF(BA48&gt;=75,"D",IF(BA48&gt;=60,"I",IF(BA48&gt;=48,"II",IF(BA48&gt;=36,"III",BC48)))))</f>
        <v/>
      </c>
      <c r="BE48" s="785"/>
      <c r="BF48" s="798">
        <v>0.0</v>
      </c>
      <c r="BG48" s="799">
        <v>0.0</v>
      </c>
      <c r="BH48" s="800">
        <v>0.0</v>
      </c>
      <c r="BI48" s="910">
        <f t="shared" si="32"/>
        <v>0.0</v>
      </c>
      <c r="BJ48" s="801">
        <v>0.0</v>
      </c>
      <c r="BK48" s="802">
        <v>0.0</v>
      </c>
      <c r="BL48" s="803">
        <f t="shared" si="33"/>
        <v>0.0</v>
      </c>
      <c r="BM48" s="911">
        <f t="shared" si="34"/>
        <v>0.0</v>
      </c>
      <c r="BN48" s="805">
        <v>0.0</v>
      </c>
      <c r="BO48" s="806">
        <v>0.0</v>
      </c>
      <c r="BP48" s="807">
        <f t="shared" si="35"/>
        <v>0.0</v>
      </c>
      <c r="BQ48" s="808">
        <f>SUM(BH48,BL48,BP48)</f>
        <v>0.0</v>
      </c>
      <c r="BR48" s="662">
        <f t="shared" si="36"/>
        <v>0.0</v>
      </c>
      <c r="BS48" s="662" t="str">
        <f>IF(BM48="AB","AB",IF(AND(OR(BF48="ab",BF48="ml"),OR(BG48="ab",BG48="ml"),OR(BI48="ab",BI48="ml")),"AB",IF(AND(OR(BF48="ab",BF48="ml"),OR(BI48="ab",BI48="ml")),"AB","")))</f>
        <v/>
      </c>
      <c r="BT48" s="662" t="str">
        <f t="shared" si="37"/>
        <v/>
      </c>
      <c r="BU48" s="809" t="str">
        <f>IF(OR(BT48="",BT48=0,BT48="S",BT48="F",BT48="AB"),BT48,IF(BR48&gt;=75,"D",IF(BR48&gt;=60,"I",IF(BR48&gt;=48,"II",IF(BR48&gt;=36,"III",BT48)))))</f>
        <v/>
      </c>
      <c r="BV48" s="785"/>
      <c r="BW48" s="810">
        <v>0.0</v>
      </c>
      <c r="BX48" s="811">
        <v>0.0</v>
      </c>
      <c r="BY48" s="812">
        <v>0.0</v>
      </c>
      <c r="BZ48" s="912">
        <f t="shared" si="38"/>
        <v>0.0</v>
      </c>
      <c r="CA48" s="813">
        <v>0.0</v>
      </c>
      <c r="CB48" s="814">
        <v>0.0</v>
      </c>
      <c r="CC48" s="815">
        <f t="shared" si="39"/>
        <v>0.0</v>
      </c>
      <c r="CD48" s="913">
        <f t="shared" si="40"/>
        <v>0.0</v>
      </c>
      <c r="CE48" s="817">
        <v>0.0</v>
      </c>
      <c r="CF48" s="818">
        <v>0.0</v>
      </c>
      <c r="CG48" s="819">
        <f t="shared" si="41"/>
        <v>0.0</v>
      </c>
      <c r="CH48" s="820">
        <f>SUM(BY48,CC48,CG48)</f>
        <v>0.0</v>
      </c>
      <c r="CI48" s="821">
        <f t="shared" si="42"/>
        <v>0.0</v>
      </c>
      <c r="CJ48" s="674" t="str">
        <f t="shared" si="43"/>
        <v/>
      </c>
      <c r="CK48" s="674" t="str">
        <f t="shared" si="44"/>
        <v/>
      </c>
      <c r="CL48" s="822" t="str">
        <f>IF(OR(CK48="",CK48=0,CK48="S",CK48="F",CK48="AB"),CK48,IF(CI48&gt;=75,"D",IF(CI48&gt;=60,"I",IF(CI48&gt;=48,"II",IF(CI48&gt;=36,"III",CK48)))))</f>
        <v/>
      </c>
      <c r="CM48" s="785"/>
      <c r="CN48" s="823">
        <v>0.0</v>
      </c>
      <c r="CO48" s="824">
        <v>0.0</v>
      </c>
      <c r="CP48" s="825">
        <v>0.0</v>
      </c>
      <c r="CQ48" s="914">
        <f t="shared" si="45"/>
        <v>0.0</v>
      </c>
      <c r="CR48" s="826">
        <v>0.0</v>
      </c>
      <c r="CS48" s="827">
        <v>0.0</v>
      </c>
      <c r="CT48" s="828">
        <f t="shared" si="46"/>
        <v>0.0</v>
      </c>
      <c r="CU48" s="915">
        <f t="shared" si="47"/>
        <v>0.0</v>
      </c>
      <c r="CV48" s="830">
        <v>0.0</v>
      </c>
      <c r="CW48" s="831">
        <v>0.0</v>
      </c>
      <c r="CX48" s="832">
        <f t="shared" si="48"/>
        <v>0.0</v>
      </c>
      <c r="CY48" s="833">
        <f>SUM(CP48,CT48,CX48)</f>
        <v>0.0</v>
      </c>
      <c r="CZ48" s="686">
        <f t="shared" si="49"/>
        <v>0.0</v>
      </c>
      <c r="DA48" s="686" t="str">
        <f t="shared" si="50"/>
        <v/>
      </c>
      <c r="DB48" s="686" t="str">
        <f t="shared" si="51"/>
        <v/>
      </c>
      <c r="DC48" s="834" t="str">
        <f t="shared" si="52"/>
        <v/>
      </c>
      <c r="DD48" s="785"/>
      <c r="DE48" s="835">
        <v>0.0</v>
      </c>
      <c r="DF48" s="836">
        <v>0.0</v>
      </c>
      <c r="DG48" s="837">
        <v>0.0</v>
      </c>
      <c r="DH48" s="916">
        <f t="shared" si="53"/>
        <v>0.0</v>
      </c>
      <c r="DI48" s="838">
        <v>0.0</v>
      </c>
      <c r="DJ48" s="839">
        <v>0.0</v>
      </c>
      <c r="DK48" s="840">
        <f t="shared" si="54"/>
        <v>0.0</v>
      </c>
      <c r="DL48" s="917">
        <f t="shared" si="55"/>
        <v>0.0</v>
      </c>
      <c r="DM48" s="842">
        <v>0.0</v>
      </c>
      <c r="DN48" s="843">
        <v>0.0</v>
      </c>
      <c r="DO48" s="844">
        <f t="shared" si="56"/>
        <v>0.0</v>
      </c>
      <c r="DP48" s="845">
        <f>SUM(DG48,DK48,DO48)</f>
        <v>0.0</v>
      </c>
      <c r="DQ48" s="698">
        <f t="shared" si="57"/>
        <v>0.0</v>
      </c>
      <c r="DR48" s="698" t="str">
        <f t="shared" si="58"/>
        <v/>
      </c>
      <c r="DS48" s="698" t="str">
        <f t="shared" si="59"/>
        <v/>
      </c>
      <c r="DT48" s="846" t="str">
        <f t="shared" si="60"/>
        <v/>
      </c>
      <c r="DU48" s="847">
        <v>0.0</v>
      </c>
      <c r="DV48" s="848">
        <v>0.0</v>
      </c>
      <c r="DW48" s="849">
        <v>0.0</v>
      </c>
      <c r="DX48" s="918">
        <f t="shared" si="61"/>
        <v>0.0</v>
      </c>
      <c r="DY48" s="850">
        <v>0.0</v>
      </c>
      <c r="DZ48" s="851">
        <v>0.0</v>
      </c>
      <c r="EA48" s="852">
        <f t="shared" si="62"/>
        <v>0.0</v>
      </c>
      <c r="EB48" s="919">
        <f t="shared" si="63"/>
        <v>0.0</v>
      </c>
      <c r="EC48" s="854">
        <v>0.0</v>
      </c>
      <c r="ED48" s="855">
        <v>0.0</v>
      </c>
      <c r="EE48" s="856">
        <f t="shared" si="64"/>
        <v>0.0</v>
      </c>
      <c r="EF48" s="857">
        <f>SUM(DW48,EA48,EE48)</f>
        <v>0.0</v>
      </c>
      <c r="EG48" s="858">
        <f t="shared" si="65"/>
        <v>0.0</v>
      </c>
      <c r="EH48" s="859" t="str">
        <f t="shared" si="66"/>
        <v/>
      </c>
      <c r="EI48" s="860">
        <v>0.0</v>
      </c>
      <c r="EJ48" s="861">
        <v>0.0</v>
      </c>
      <c r="EK48" s="862">
        <v>0.0</v>
      </c>
      <c r="EL48" s="863">
        <f t="shared" si="67"/>
        <v>0.0</v>
      </c>
      <c r="EM48" s="864">
        <v>0.0</v>
      </c>
      <c r="EN48" s="865">
        <f t="shared" si="68"/>
        <v>0.0</v>
      </c>
      <c r="EO48" s="866">
        <v>0.0</v>
      </c>
      <c r="EP48" s="867">
        <v>0.0</v>
      </c>
      <c r="EQ48" s="868">
        <f t="shared" si="128"/>
        <v>0.0</v>
      </c>
      <c r="ER48" s="869">
        <f t="shared" si="69"/>
        <v>0.0</v>
      </c>
      <c r="ES48" s="870">
        <f t="shared" si="70"/>
        <v>0.0</v>
      </c>
      <c r="ET48" s="871" t="str">
        <f t="shared" si="71"/>
        <v/>
      </c>
      <c r="EU48" s="872">
        <v>0.0</v>
      </c>
      <c r="EV48" s="873">
        <v>0.0</v>
      </c>
      <c r="EW48" s="874">
        <f t="shared" si="138"/>
        <v>0.0</v>
      </c>
      <c r="EX48" s="875">
        <f t="shared" si="72"/>
        <v>0.0</v>
      </c>
      <c r="EY48" s="876">
        <v>0.0</v>
      </c>
      <c r="EZ48" s="877">
        <f t="shared" si="73"/>
        <v>0.0</v>
      </c>
      <c r="FA48" s="878">
        <v>0.0</v>
      </c>
      <c r="FB48" s="879">
        <v>0.0</v>
      </c>
      <c r="FC48" s="880">
        <f t="shared" si="129"/>
        <v>0.0</v>
      </c>
      <c r="FD48" s="881">
        <f t="shared" si="74"/>
        <v>0.0</v>
      </c>
      <c r="FE48" s="882">
        <f t="shared" si="75"/>
        <v>0.0</v>
      </c>
      <c r="FF48" s="883" t="str">
        <f t="shared" si="76"/>
        <v/>
      </c>
      <c r="FG48" s="920">
        <v>0.0</v>
      </c>
      <c r="FH48" s="921">
        <v>0.0</v>
      </c>
      <c r="FI48" s="921">
        <v>0.0</v>
      </c>
      <c r="FJ48" s="887">
        <f t="shared" si="125"/>
        <v>0.0</v>
      </c>
      <c r="FK48" s="888">
        <f t="shared" si="77"/>
        <v>0.0</v>
      </c>
      <c r="FL48" s="889" t="str">
        <f t="shared" si="78"/>
        <v/>
      </c>
      <c r="FM48" s="922"/>
      <c r="FN48" s="923"/>
      <c r="FO48" s="924" t="str">
        <f t="shared" si="124"/>
        <v/>
      </c>
      <c r="FP48" s="893">
        <f t="shared" si="79"/>
        <v>0.0</v>
      </c>
      <c r="FQ48" s="894">
        <f t="shared" si="80"/>
        <v>0.0</v>
      </c>
      <c r="FR48" s="895">
        <f t="shared" si="81"/>
        <v>0.0</v>
      </c>
      <c r="FS48" s="896" t="str">
        <f t="shared" si="82"/>
        <v/>
      </c>
      <c r="FT48" s="897" t="str">
        <f t="shared" si="83"/>
        <v/>
      </c>
      <c r="FU48" s="898" t="str">
        <f t="shared" si="84"/>
        <v/>
      </c>
      <c r="FV48" s="899" t="str">
        <f t="shared" si="85"/>
        <v/>
      </c>
      <c r="FW48" s="900">
        <f t="shared" si="86"/>
        <v>0.0</v>
      </c>
      <c r="FX48" s="901" t="str">
        <f t="shared" si="7"/>
        <v/>
      </c>
      <c r="FY48" s="902" t="str">
        <f t="shared" si="8"/>
        <v/>
      </c>
      <c r="FZ48" s="902" t="str">
        <f t="shared" si="9"/>
        <v/>
      </c>
      <c r="GA48" s="902" t="str">
        <f t="shared" si="10"/>
        <v/>
      </c>
      <c r="GB48" s="902" t="str">
        <f t="shared" si="11"/>
        <v/>
      </c>
      <c r="GC48" s="902" t="str">
        <f t="shared" si="87"/>
        <v/>
      </c>
      <c r="GD48" s="903" t="str">
        <f t="shared" si="88"/>
        <v/>
      </c>
      <c r="GE48" s="904">
        <f t="shared" si="89"/>
        <v>0.0</v>
      </c>
      <c r="GF48" s="902">
        <f t="shared" si="90"/>
        <v>0.0</v>
      </c>
      <c r="GG48" s="902">
        <f t="shared" si="91"/>
        <v>0.0</v>
      </c>
      <c r="GH48" s="902">
        <f t="shared" si="92"/>
        <v>0.0</v>
      </c>
      <c r="GI48" s="903"/>
      <c r="GJ48" s="124"/>
      <c r="GK48" s="124"/>
      <c r="GL48" s="113">
        <f t="shared" si="139"/>
        <v>0.0</v>
      </c>
      <c r="GM48" s="113" t="s">
        <v>159</v>
      </c>
      <c r="GN48" s="113">
        <f t="shared" si="140"/>
        <v>200.0</v>
      </c>
      <c r="GO48" s="113" t="str">
        <f t="shared" si="93"/>
        <v>0/200</v>
      </c>
      <c r="GP48" s="113">
        <f t="shared" si="94"/>
        <v>0.0</v>
      </c>
      <c r="GQ48" s="113" t="s">
        <v>159</v>
      </c>
      <c r="GR48" s="113">
        <f t="shared" si="95"/>
        <v>200.0</v>
      </c>
      <c r="GS48" s="113" t="str">
        <f t="shared" si="96"/>
        <v>0/200</v>
      </c>
      <c r="GT48" s="113">
        <f t="shared" si="97"/>
        <v>0.0</v>
      </c>
      <c r="GU48" s="113" t="s">
        <v>159</v>
      </c>
      <c r="GV48" s="113">
        <f t="shared" si="98"/>
        <v>200.0</v>
      </c>
      <c r="GW48" s="113" t="str">
        <f t="shared" si="99"/>
        <v>0/200</v>
      </c>
      <c r="GX48" s="113">
        <f t="shared" si="100"/>
        <v>0.0</v>
      </c>
      <c r="GY48" s="113" t="s">
        <v>159</v>
      </c>
      <c r="GZ48" s="113">
        <f t="shared" si="101"/>
        <v>100.0</v>
      </c>
      <c r="HA48" s="113" t="str">
        <f t="shared" si="102"/>
        <v>0/100</v>
      </c>
      <c r="HJ48" s="113">
        <f t="shared" si="133"/>
        <v>0.0</v>
      </c>
      <c r="HK48" s="113">
        <f t="shared" si="134"/>
        <v>0.0</v>
      </c>
      <c r="HL48" s="925">
        <f t="shared" si="105"/>
        <v>0.0</v>
      </c>
      <c r="HM48" s="925">
        <f t="shared" si="106"/>
        <v>0.0</v>
      </c>
      <c r="HN48" s="925">
        <f t="shared" si="107"/>
        <v>0.0</v>
      </c>
      <c r="HO48" s="925">
        <f t="shared" si="108"/>
        <v>0.0</v>
      </c>
      <c r="HP48" s="925">
        <f t="shared" si="109"/>
        <v>0.0</v>
      </c>
      <c r="HQ48" s="113">
        <f t="shared" si="135"/>
        <v>0.0</v>
      </c>
    </row>
    <row r="49" spans="8:8" ht="21.75" customHeight="1">
      <c r="A49" s="23">
        <f t="shared" si="14"/>
        <v>0.0</v>
      </c>
      <c r="B49" s="756">
        <v>41.0</v>
      </c>
      <c r="C49" s="757">
        <v>41.0</v>
      </c>
      <c r="D49" s="710">
        <f t="shared" si="15"/>
        <v>0.0</v>
      </c>
      <c r="E49" s="906"/>
      <c r="F49" s="759"/>
      <c r="G49" s="758"/>
      <c r="H49" s="906"/>
      <c r="I49" s="906"/>
      <c r="J49" s="906"/>
      <c r="K49" s="907"/>
      <c r="L49" s="761">
        <v>0.0</v>
      </c>
      <c r="M49" s="762">
        <v>0.0</v>
      </c>
      <c r="N49" s="763">
        <v>0.0</v>
      </c>
      <c r="O49" s="764">
        <f t="shared" si="16"/>
        <v>0.0</v>
      </c>
      <c r="P49" s="765">
        <v>0.0</v>
      </c>
      <c r="Q49" s="766">
        <f t="shared" si="17"/>
        <v>0.0</v>
      </c>
      <c r="R49" s="767">
        <v>0.0</v>
      </c>
      <c r="S49" s="768">
        <v>0.0</v>
      </c>
      <c r="T49" s="769">
        <f t="shared" si="126"/>
        <v>0.0</v>
      </c>
      <c r="U49" s="770">
        <f t="shared" si="18"/>
        <v>0.0</v>
      </c>
      <c r="V49" s="771">
        <f t="shared" si="19"/>
        <v>0.0</v>
      </c>
      <c r="W49" s="625" t="str">
        <f t="shared" si="136"/>
        <v/>
      </c>
      <c r="X49" s="625" t="str">
        <f t="shared" si="20"/>
        <v/>
      </c>
      <c r="Y49" s="772" t="str">
        <f t="shared" si="137"/>
        <v/>
      </c>
      <c r="Z49" s="773">
        <v>0.0</v>
      </c>
      <c r="AA49" s="774">
        <v>0.0</v>
      </c>
      <c r="AB49" s="775">
        <v>0.0</v>
      </c>
      <c r="AC49" s="776">
        <f t="shared" si="21"/>
        <v>0.0</v>
      </c>
      <c r="AD49" s="777">
        <v>0.0</v>
      </c>
      <c r="AE49" s="778">
        <f t="shared" si="22"/>
        <v>0.0</v>
      </c>
      <c r="AF49" s="779">
        <v>0.0</v>
      </c>
      <c r="AG49" s="780">
        <v>0.0</v>
      </c>
      <c r="AH49" s="781">
        <f t="shared" si="127"/>
        <v>0.0</v>
      </c>
      <c r="AI49" s="782">
        <f t="shared" si="23"/>
        <v>0.0</v>
      </c>
      <c r="AJ49" s="783">
        <f t="shared" si="24"/>
        <v>0.0</v>
      </c>
      <c r="AK49" s="637" t="str">
        <f>IF(AF49="AB","AB",IF(AND(OR(Z49="ab",Z49="ml"),OR(AA49="ab",AA49="ml"),OR(AC49="ab",AC49="ml")),"AB",IF(AND(OR(Z49="ab",Z49="ml"),OR(AC49="ab",AC49="ml")),"AB","")))</f>
        <v/>
      </c>
      <c r="AL49" s="637" t="str">
        <f t="shared" si="25"/>
        <v/>
      </c>
      <c r="AM49" s="784" t="str">
        <f>IF(OR(AL49="",AL49=0,AL49="S",AL49="F",AL49="AB"),AL49,IF(AJ49&gt;=75,"D",IF(AJ49&gt;=60,"I",IF(AJ49&gt;=48,"II",IF(AJ49&gt;=36,"III",AL49)))))</f>
        <v/>
      </c>
      <c r="AN49" s="785"/>
      <c r="AO49" s="786">
        <v>0.0</v>
      </c>
      <c r="AP49" s="787">
        <v>0.0</v>
      </c>
      <c r="AQ49" s="787">
        <v>0.0</v>
      </c>
      <c r="AR49" s="908">
        <f t="shared" si="26"/>
        <v>0.0</v>
      </c>
      <c r="AS49" s="788">
        <v>0.0</v>
      </c>
      <c r="AT49" s="789">
        <v>0.0</v>
      </c>
      <c r="AU49" s="790">
        <f t="shared" si="27"/>
        <v>0.0</v>
      </c>
      <c r="AV49" s="909">
        <f t="shared" si="28"/>
        <v>0.0</v>
      </c>
      <c r="AW49" s="792">
        <v>0.0</v>
      </c>
      <c r="AX49" s="793">
        <v>0.0</v>
      </c>
      <c r="AY49" s="794">
        <f t="shared" si="29"/>
        <v>0.0</v>
      </c>
      <c r="AZ49" s="795">
        <f>SUM(AQ49,AU49,AY49)</f>
        <v>0.0</v>
      </c>
      <c r="BA49" s="796">
        <f t="shared" si="30"/>
        <v>0.0</v>
      </c>
      <c r="BB49" s="650" t="str">
        <f>IF(AV49="AB","AB",IF(AND(OR(AO49="ab",AO49="ml"),OR(AP49="ab",AP49="ml"),OR(AR49="ab",AR49="ml")),"AB",IF(AND(OR(AO49="ab",AO49="ml"),OR(AR49="ab",AR49="ml")),"AB","")))</f>
        <v/>
      </c>
      <c r="BC49" s="650" t="str">
        <f t="shared" si="31"/>
        <v/>
      </c>
      <c r="BD49" s="797" t="str">
        <f>IF(OR(BC49="",BC49=0,BC49="S",BC49="F",BC49="AB"),BC49,IF(BA49&gt;=75,"D",IF(BA49&gt;=60,"I",IF(BA49&gt;=48,"II",IF(BA49&gt;=36,"III",BC49)))))</f>
        <v/>
      </c>
      <c r="BE49" s="785"/>
      <c r="BF49" s="798">
        <v>0.0</v>
      </c>
      <c r="BG49" s="799">
        <v>0.0</v>
      </c>
      <c r="BH49" s="800">
        <v>0.0</v>
      </c>
      <c r="BI49" s="910">
        <f t="shared" si="32"/>
        <v>0.0</v>
      </c>
      <c r="BJ49" s="801">
        <v>0.0</v>
      </c>
      <c r="BK49" s="802">
        <v>0.0</v>
      </c>
      <c r="BL49" s="803">
        <f t="shared" si="33"/>
        <v>0.0</v>
      </c>
      <c r="BM49" s="911">
        <f t="shared" si="34"/>
        <v>0.0</v>
      </c>
      <c r="BN49" s="805">
        <v>0.0</v>
      </c>
      <c r="BO49" s="806">
        <v>0.0</v>
      </c>
      <c r="BP49" s="807">
        <f t="shared" si="35"/>
        <v>0.0</v>
      </c>
      <c r="BQ49" s="808">
        <f>SUM(BH49,BL49,BP49)</f>
        <v>0.0</v>
      </c>
      <c r="BR49" s="662">
        <f t="shared" si="36"/>
        <v>0.0</v>
      </c>
      <c r="BS49" s="662" t="str">
        <f>IF(BM49="AB","AB",IF(AND(OR(BF49="ab",BF49="ml"),OR(BG49="ab",BG49="ml"),OR(BI49="ab",BI49="ml")),"AB",IF(AND(OR(BF49="ab",BF49="ml"),OR(BI49="ab",BI49="ml")),"AB","")))</f>
        <v/>
      </c>
      <c r="BT49" s="662" t="str">
        <f t="shared" si="37"/>
        <v/>
      </c>
      <c r="BU49" s="809" t="str">
        <f>IF(OR(BT49="",BT49=0,BT49="S",BT49="F",BT49="AB"),BT49,IF(BR49&gt;=75,"D",IF(BR49&gt;=60,"I",IF(BR49&gt;=48,"II",IF(BR49&gt;=36,"III",BT49)))))</f>
        <v/>
      </c>
      <c r="BV49" s="785"/>
      <c r="BW49" s="810">
        <v>0.0</v>
      </c>
      <c r="BX49" s="811">
        <v>0.0</v>
      </c>
      <c r="BY49" s="812">
        <v>0.0</v>
      </c>
      <c r="BZ49" s="912">
        <f t="shared" si="38"/>
        <v>0.0</v>
      </c>
      <c r="CA49" s="813">
        <v>0.0</v>
      </c>
      <c r="CB49" s="814">
        <v>0.0</v>
      </c>
      <c r="CC49" s="815">
        <f t="shared" si="39"/>
        <v>0.0</v>
      </c>
      <c r="CD49" s="913">
        <f t="shared" si="40"/>
        <v>0.0</v>
      </c>
      <c r="CE49" s="817">
        <v>0.0</v>
      </c>
      <c r="CF49" s="818">
        <v>0.0</v>
      </c>
      <c r="CG49" s="819">
        <f t="shared" si="41"/>
        <v>0.0</v>
      </c>
      <c r="CH49" s="820">
        <f>SUM(BY49,CC49,CG49)</f>
        <v>0.0</v>
      </c>
      <c r="CI49" s="821">
        <f t="shared" si="42"/>
        <v>0.0</v>
      </c>
      <c r="CJ49" s="674" t="str">
        <f t="shared" si="43"/>
        <v/>
      </c>
      <c r="CK49" s="674" t="str">
        <f t="shared" si="44"/>
        <v/>
      </c>
      <c r="CL49" s="822" t="str">
        <f>IF(OR(CK49="",CK49=0,CK49="S",CK49="F",CK49="AB"),CK49,IF(CI49&gt;=75,"D",IF(CI49&gt;=60,"I",IF(CI49&gt;=48,"II",IF(CI49&gt;=36,"III",CK49)))))</f>
        <v/>
      </c>
      <c r="CM49" s="785"/>
      <c r="CN49" s="823">
        <v>0.0</v>
      </c>
      <c r="CO49" s="824">
        <v>0.0</v>
      </c>
      <c r="CP49" s="825">
        <v>0.0</v>
      </c>
      <c r="CQ49" s="914">
        <f t="shared" si="45"/>
        <v>0.0</v>
      </c>
      <c r="CR49" s="826">
        <v>0.0</v>
      </c>
      <c r="CS49" s="827">
        <v>0.0</v>
      </c>
      <c r="CT49" s="828">
        <f t="shared" si="46"/>
        <v>0.0</v>
      </c>
      <c r="CU49" s="915">
        <f t="shared" si="47"/>
        <v>0.0</v>
      </c>
      <c r="CV49" s="830">
        <v>0.0</v>
      </c>
      <c r="CW49" s="831">
        <v>0.0</v>
      </c>
      <c r="CX49" s="832">
        <f t="shared" si="48"/>
        <v>0.0</v>
      </c>
      <c r="CY49" s="833">
        <f>SUM(CP49,CT49,CX49)</f>
        <v>0.0</v>
      </c>
      <c r="CZ49" s="686">
        <f t="shared" si="49"/>
        <v>0.0</v>
      </c>
      <c r="DA49" s="686" t="str">
        <f t="shared" si="50"/>
        <v/>
      </c>
      <c r="DB49" s="686" t="str">
        <f t="shared" si="51"/>
        <v/>
      </c>
      <c r="DC49" s="834" t="str">
        <f t="shared" si="52"/>
        <v/>
      </c>
      <c r="DD49" s="785"/>
      <c r="DE49" s="835">
        <v>0.0</v>
      </c>
      <c r="DF49" s="836">
        <v>0.0</v>
      </c>
      <c r="DG49" s="837">
        <v>0.0</v>
      </c>
      <c r="DH49" s="916">
        <f t="shared" si="53"/>
        <v>0.0</v>
      </c>
      <c r="DI49" s="838">
        <v>0.0</v>
      </c>
      <c r="DJ49" s="839">
        <v>0.0</v>
      </c>
      <c r="DK49" s="840">
        <f t="shared" si="54"/>
        <v>0.0</v>
      </c>
      <c r="DL49" s="917">
        <f t="shared" si="55"/>
        <v>0.0</v>
      </c>
      <c r="DM49" s="842">
        <v>0.0</v>
      </c>
      <c r="DN49" s="843">
        <v>0.0</v>
      </c>
      <c r="DO49" s="844">
        <f t="shared" si="56"/>
        <v>0.0</v>
      </c>
      <c r="DP49" s="845">
        <f>SUM(DG49,DK49,DO49)</f>
        <v>0.0</v>
      </c>
      <c r="DQ49" s="698">
        <f t="shared" si="57"/>
        <v>0.0</v>
      </c>
      <c r="DR49" s="698" t="str">
        <f t="shared" si="58"/>
        <v/>
      </c>
      <c r="DS49" s="698" t="str">
        <f t="shared" si="59"/>
        <v/>
      </c>
      <c r="DT49" s="846" t="str">
        <f t="shared" si="60"/>
        <v/>
      </c>
      <c r="DU49" s="847">
        <v>0.0</v>
      </c>
      <c r="DV49" s="848">
        <v>0.0</v>
      </c>
      <c r="DW49" s="849">
        <v>0.0</v>
      </c>
      <c r="DX49" s="918">
        <f t="shared" si="61"/>
        <v>0.0</v>
      </c>
      <c r="DY49" s="850">
        <v>0.0</v>
      </c>
      <c r="DZ49" s="851">
        <v>0.0</v>
      </c>
      <c r="EA49" s="852">
        <f t="shared" si="62"/>
        <v>0.0</v>
      </c>
      <c r="EB49" s="919">
        <f t="shared" si="63"/>
        <v>0.0</v>
      </c>
      <c r="EC49" s="854">
        <v>0.0</v>
      </c>
      <c r="ED49" s="855">
        <v>0.0</v>
      </c>
      <c r="EE49" s="856">
        <f t="shared" si="64"/>
        <v>0.0</v>
      </c>
      <c r="EF49" s="857">
        <f>SUM(DW49,EA49,EE49)</f>
        <v>0.0</v>
      </c>
      <c r="EG49" s="858">
        <f t="shared" si="65"/>
        <v>0.0</v>
      </c>
      <c r="EH49" s="859" t="str">
        <f t="shared" si="66"/>
        <v/>
      </c>
      <c r="EI49" s="860">
        <v>0.0</v>
      </c>
      <c r="EJ49" s="861">
        <v>0.0</v>
      </c>
      <c r="EK49" s="862">
        <v>0.0</v>
      </c>
      <c r="EL49" s="863">
        <f t="shared" si="67"/>
        <v>0.0</v>
      </c>
      <c r="EM49" s="864">
        <v>0.0</v>
      </c>
      <c r="EN49" s="865">
        <f t="shared" si="68"/>
        <v>0.0</v>
      </c>
      <c r="EO49" s="866">
        <v>0.0</v>
      </c>
      <c r="EP49" s="867">
        <v>0.0</v>
      </c>
      <c r="EQ49" s="868">
        <f t="shared" si="128"/>
        <v>0.0</v>
      </c>
      <c r="ER49" s="869">
        <f t="shared" si="69"/>
        <v>0.0</v>
      </c>
      <c r="ES49" s="870">
        <f t="shared" si="70"/>
        <v>0.0</v>
      </c>
      <c r="ET49" s="871" t="str">
        <f t="shared" si="71"/>
        <v/>
      </c>
      <c r="EU49" s="872">
        <v>0.0</v>
      </c>
      <c r="EV49" s="873">
        <v>0.0</v>
      </c>
      <c r="EW49" s="874">
        <f t="shared" si="138"/>
        <v>0.0</v>
      </c>
      <c r="EX49" s="875">
        <f t="shared" si="72"/>
        <v>0.0</v>
      </c>
      <c r="EY49" s="876">
        <v>0.0</v>
      </c>
      <c r="EZ49" s="877">
        <f t="shared" si="73"/>
        <v>0.0</v>
      </c>
      <c r="FA49" s="878">
        <v>0.0</v>
      </c>
      <c r="FB49" s="879">
        <v>0.0</v>
      </c>
      <c r="FC49" s="880">
        <f t="shared" si="129"/>
        <v>0.0</v>
      </c>
      <c r="FD49" s="881">
        <f t="shared" si="74"/>
        <v>0.0</v>
      </c>
      <c r="FE49" s="882">
        <f t="shared" si="75"/>
        <v>0.0</v>
      </c>
      <c r="FF49" s="883" t="str">
        <f t="shared" si="76"/>
        <v/>
      </c>
      <c r="FG49" s="920">
        <v>0.0</v>
      </c>
      <c r="FH49" s="921">
        <v>0.0</v>
      </c>
      <c r="FI49" s="921">
        <v>0.0</v>
      </c>
      <c r="FJ49" s="887">
        <f t="shared" si="125"/>
        <v>0.0</v>
      </c>
      <c r="FK49" s="888">
        <f t="shared" si="77"/>
        <v>0.0</v>
      </c>
      <c r="FL49" s="889" t="str">
        <f t="shared" si="78"/>
        <v/>
      </c>
      <c r="FM49" s="922"/>
      <c r="FN49" s="923"/>
      <c r="FO49" s="924" t="str">
        <f t="shared" si="124"/>
        <v/>
      </c>
      <c r="FP49" s="893">
        <f t="shared" si="79"/>
        <v>0.0</v>
      </c>
      <c r="FQ49" s="894">
        <f t="shared" si="80"/>
        <v>0.0</v>
      </c>
      <c r="FR49" s="895">
        <f t="shared" si="81"/>
        <v>0.0</v>
      </c>
      <c r="FS49" s="896" t="str">
        <f t="shared" si="82"/>
        <v/>
      </c>
      <c r="FT49" s="897" t="str">
        <f t="shared" si="83"/>
        <v/>
      </c>
      <c r="FU49" s="898" t="str">
        <f t="shared" si="84"/>
        <v/>
      </c>
      <c r="FV49" s="899" t="str">
        <f t="shared" si="85"/>
        <v/>
      </c>
      <c r="FW49" s="900">
        <f t="shared" si="86"/>
        <v>0.0</v>
      </c>
      <c r="FX49" s="901" t="str">
        <f t="shared" si="7"/>
        <v/>
      </c>
      <c r="FY49" s="902" t="str">
        <f t="shared" si="8"/>
        <v/>
      </c>
      <c r="FZ49" s="902" t="str">
        <f t="shared" si="9"/>
        <v/>
      </c>
      <c r="GA49" s="902" t="str">
        <f t="shared" si="10"/>
        <v/>
      </c>
      <c r="GB49" s="902" t="str">
        <f t="shared" si="11"/>
        <v/>
      </c>
      <c r="GC49" s="902" t="str">
        <f t="shared" si="87"/>
        <v/>
      </c>
      <c r="GD49" s="903" t="str">
        <f t="shared" si="88"/>
        <v/>
      </c>
      <c r="GE49" s="904">
        <f t="shared" si="89"/>
        <v>0.0</v>
      </c>
      <c r="GF49" s="902">
        <f t="shared" si="90"/>
        <v>0.0</v>
      </c>
      <c r="GG49" s="902">
        <f t="shared" si="91"/>
        <v>0.0</v>
      </c>
      <c r="GH49" s="902">
        <f t="shared" si="92"/>
        <v>0.0</v>
      </c>
      <c r="GI49" s="903"/>
      <c r="GJ49" s="124"/>
      <c r="GK49" s="124"/>
      <c r="GL49" s="113">
        <f t="shared" si="139"/>
        <v>0.0</v>
      </c>
      <c r="GM49" s="113" t="s">
        <v>159</v>
      </c>
      <c r="GN49" s="113">
        <f t="shared" si="140"/>
        <v>200.0</v>
      </c>
      <c r="GO49" s="113" t="str">
        <f t="shared" si="93"/>
        <v>0/200</v>
      </c>
      <c r="GP49" s="113">
        <f t="shared" si="94"/>
        <v>0.0</v>
      </c>
      <c r="GQ49" s="113" t="s">
        <v>159</v>
      </c>
      <c r="GR49" s="113">
        <f t="shared" si="95"/>
        <v>200.0</v>
      </c>
      <c r="GS49" s="113" t="str">
        <f t="shared" si="96"/>
        <v>0/200</v>
      </c>
      <c r="GT49" s="113">
        <f t="shared" si="97"/>
        <v>0.0</v>
      </c>
      <c r="GU49" s="113" t="s">
        <v>159</v>
      </c>
      <c r="GV49" s="113">
        <f t="shared" si="98"/>
        <v>200.0</v>
      </c>
      <c r="GW49" s="113" t="str">
        <f t="shared" si="99"/>
        <v>0/200</v>
      </c>
      <c r="GX49" s="113">
        <f t="shared" si="100"/>
        <v>0.0</v>
      </c>
      <c r="GY49" s="113" t="s">
        <v>159</v>
      </c>
      <c r="GZ49" s="113">
        <f t="shared" si="101"/>
        <v>100.0</v>
      </c>
      <c r="HA49" s="113" t="str">
        <f t="shared" si="102"/>
        <v>0/100</v>
      </c>
      <c r="HJ49" s="113">
        <f t="shared" si="133"/>
        <v>0.0</v>
      </c>
      <c r="HK49" s="113">
        <f t="shared" si="134"/>
        <v>0.0</v>
      </c>
      <c r="HL49" s="925">
        <f t="shared" si="105"/>
        <v>0.0</v>
      </c>
      <c r="HM49" s="925">
        <f t="shared" si="106"/>
        <v>0.0</v>
      </c>
      <c r="HN49" s="925">
        <f t="shared" si="107"/>
        <v>0.0</v>
      </c>
      <c r="HO49" s="925">
        <f t="shared" si="108"/>
        <v>0.0</v>
      </c>
      <c r="HP49" s="925">
        <f t="shared" si="109"/>
        <v>0.0</v>
      </c>
      <c r="HQ49" s="113">
        <f t="shared" si="135"/>
        <v>0.0</v>
      </c>
    </row>
    <row r="50" spans="8:8" ht="21.75" customHeight="1">
      <c r="A50" s="23">
        <f t="shared" si="14"/>
        <v>0.0</v>
      </c>
      <c r="B50" s="756">
        <v>42.0</v>
      </c>
      <c r="C50" s="905">
        <v>42.0</v>
      </c>
      <c r="D50" s="710">
        <f t="shared" si="15"/>
        <v>0.0</v>
      </c>
      <c r="E50" s="906"/>
      <c r="F50" s="759"/>
      <c r="G50" s="906"/>
      <c r="H50" s="906"/>
      <c r="I50" s="906"/>
      <c r="J50" s="906"/>
      <c r="K50" s="907"/>
      <c r="L50" s="761">
        <v>0.0</v>
      </c>
      <c r="M50" s="762">
        <v>0.0</v>
      </c>
      <c r="N50" s="763">
        <v>0.0</v>
      </c>
      <c r="O50" s="764">
        <f t="shared" si="16"/>
        <v>0.0</v>
      </c>
      <c r="P50" s="765">
        <v>0.0</v>
      </c>
      <c r="Q50" s="766">
        <f t="shared" si="17"/>
        <v>0.0</v>
      </c>
      <c r="R50" s="767">
        <v>0.0</v>
      </c>
      <c r="S50" s="768">
        <v>0.0</v>
      </c>
      <c r="T50" s="769">
        <f t="shared" si="126"/>
        <v>0.0</v>
      </c>
      <c r="U50" s="770">
        <f t="shared" si="18"/>
        <v>0.0</v>
      </c>
      <c r="V50" s="771">
        <f t="shared" si="19"/>
        <v>0.0</v>
      </c>
      <c r="W50" s="625" t="str">
        <f t="shared" si="136"/>
        <v/>
      </c>
      <c r="X50" s="625" t="str">
        <f t="shared" si="20"/>
        <v/>
      </c>
      <c r="Y50" s="772" t="str">
        <f t="shared" si="137"/>
        <v/>
      </c>
      <c r="Z50" s="773">
        <v>0.0</v>
      </c>
      <c r="AA50" s="774">
        <v>0.0</v>
      </c>
      <c r="AB50" s="775">
        <v>0.0</v>
      </c>
      <c r="AC50" s="776">
        <f t="shared" si="21"/>
        <v>0.0</v>
      </c>
      <c r="AD50" s="777">
        <v>0.0</v>
      </c>
      <c r="AE50" s="778">
        <f t="shared" si="22"/>
        <v>0.0</v>
      </c>
      <c r="AF50" s="779">
        <v>0.0</v>
      </c>
      <c r="AG50" s="780">
        <v>0.0</v>
      </c>
      <c r="AH50" s="781">
        <f t="shared" si="127"/>
        <v>0.0</v>
      </c>
      <c r="AI50" s="782">
        <f t="shared" si="23"/>
        <v>0.0</v>
      </c>
      <c r="AJ50" s="783">
        <f t="shared" si="24"/>
        <v>0.0</v>
      </c>
      <c r="AK50" s="637" t="str">
        <f t="shared" si="141" ref="AK50:AK72">IF(AF50="AB","AB",IF(AND(OR(Z50="ab",Z50="ml"),OR(AA50="ab",AA50="ml"),OR(AC50="ab",AC50="ml")),"AB",IF(AND(OR(Z50="ab",Z50="ml"),OR(AC50="ab",AC50="ml")),"AB","")))</f>
        <v/>
      </c>
      <c r="AL50" s="637" t="str">
        <f t="shared" si="25"/>
        <v/>
      </c>
      <c r="AM50" s="784" t="str">
        <f t="shared" si="142" ref="AM50:AM72">IF(OR(AL50="",AL50=0,AL50="S",AL50="F",AL50="AB"),AL50,IF(AJ50&gt;=75,"D",IF(AJ50&gt;=60,"I",IF(AJ50&gt;=48,"II",IF(AJ50&gt;=36,"III",AL50)))))</f>
        <v/>
      </c>
      <c r="AN50" s="785"/>
      <c r="AO50" s="786">
        <v>0.0</v>
      </c>
      <c r="AP50" s="787">
        <v>0.0</v>
      </c>
      <c r="AQ50" s="787">
        <v>0.0</v>
      </c>
      <c r="AR50" s="908">
        <f t="shared" si="26"/>
        <v>0.0</v>
      </c>
      <c r="AS50" s="788">
        <v>0.0</v>
      </c>
      <c r="AT50" s="789">
        <v>0.0</v>
      </c>
      <c r="AU50" s="790">
        <f t="shared" si="27"/>
        <v>0.0</v>
      </c>
      <c r="AV50" s="909">
        <f t="shared" si="28"/>
        <v>0.0</v>
      </c>
      <c r="AW50" s="792">
        <v>0.0</v>
      </c>
      <c r="AX50" s="793">
        <v>0.0</v>
      </c>
      <c r="AY50" s="794">
        <f t="shared" si="29"/>
        <v>0.0</v>
      </c>
      <c r="AZ50" s="795">
        <f t="shared" si="143" ref="AZ50:AZ72">SUM(AQ50,AU50,AY50)</f>
        <v>0.0</v>
      </c>
      <c r="BA50" s="796">
        <f t="shared" si="30"/>
        <v>0.0</v>
      </c>
      <c r="BB50" s="650" t="str">
        <f t="shared" si="144" ref="BB50:BB72">IF(AV50="AB","AB",IF(AND(OR(AO50="ab",AO50="ml"),OR(AP50="ab",AP50="ml"),OR(AR50="ab",AR50="ml")),"AB",IF(AND(OR(AO50="ab",AO50="ml"),OR(AR50="ab",AR50="ml")),"AB","")))</f>
        <v/>
      </c>
      <c r="BC50" s="650" t="str">
        <f t="shared" si="31"/>
        <v/>
      </c>
      <c r="BD50" s="797" t="str">
        <f t="shared" si="145" ref="BD50:BD72">IF(OR(BC50="",BC50=0,BC50="S",BC50="F",BC50="AB"),BC50,IF(BA50&gt;=75,"D",IF(BA50&gt;=60,"I",IF(BA50&gt;=48,"II",IF(BA50&gt;=36,"III",BC50)))))</f>
        <v/>
      </c>
      <c r="BE50" s="785"/>
      <c r="BF50" s="798">
        <v>0.0</v>
      </c>
      <c r="BG50" s="799">
        <v>0.0</v>
      </c>
      <c r="BH50" s="800">
        <v>0.0</v>
      </c>
      <c r="BI50" s="910">
        <f t="shared" si="32"/>
        <v>0.0</v>
      </c>
      <c r="BJ50" s="801">
        <v>0.0</v>
      </c>
      <c r="BK50" s="802">
        <v>0.0</v>
      </c>
      <c r="BL50" s="803">
        <f t="shared" si="33"/>
        <v>0.0</v>
      </c>
      <c r="BM50" s="911">
        <f t="shared" si="34"/>
        <v>0.0</v>
      </c>
      <c r="BN50" s="805">
        <v>0.0</v>
      </c>
      <c r="BO50" s="806">
        <v>0.0</v>
      </c>
      <c r="BP50" s="807">
        <f t="shared" si="35"/>
        <v>0.0</v>
      </c>
      <c r="BQ50" s="808">
        <f t="shared" si="146" ref="BQ50:BQ72">SUM(BH50,BL50,BP50)</f>
        <v>0.0</v>
      </c>
      <c r="BR50" s="662">
        <f t="shared" si="36"/>
        <v>0.0</v>
      </c>
      <c r="BS50" s="662" t="str">
        <f t="shared" si="147" ref="BS50:BS72">IF(BM50="AB","AB",IF(AND(OR(BF50="ab",BF50="ml"),OR(BG50="ab",BG50="ml"),OR(BI50="ab",BI50="ml")),"AB",IF(AND(OR(BF50="ab",BF50="ml"),OR(BI50="ab",BI50="ml")),"AB","")))</f>
        <v/>
      </c>
      <c r="BT50" s="662" t="str">
        <f t="shared" si="37"/>
        <v/>
      </c>
      <c r="BU50" s="809" t="str">
        <f t="shared" si="148" ref="BU50:BU72">IF(OR(BT50="",BT50=0,BT50="S",BT50="F",BT50="AB"),BT50,IF(BR50&gt;=75,"D",IF(BR50&gt;=60,"I",IF(BR50&gt;=48,"II",IF(BR50&gt;=36,"III",BT50)))))</f>
        <v/>
      </c>
      <c r="BV50" s="785"/>
      <c r="BW50" s="810">
        <v>0.0</v>
      </c>
      <c r="BX50" s="811">
        <v>0.0</v>
      </c>
      <c r="BY50" s="812">
        <v>0.0</v>
      </c>
      <c r="BZ50" s="912">
        <f t="shared" si="38"/>
        <v>0.0</v>
      </c>
      <c r="CA50" s="813">
        <v>0.0</v>
      </c>
      <c r="CB50" s="814">
        <v>0.0</v>
      </c>
      <c r="CC50" s="815">
        <f t="shared" si="39"/>
        <v>0.0</v>
      </c>
      <c r="CD50" s="913">
        <f t="shared" si="40"/>
        <v>0.0</v>
      </c>
      <c r="CE50" s="817">
        <v>0.0</v>
      </c>
      <c r="CF50" s="818">
        <v>0.0</v>
      </c>
      <c r="CG50" s="819">
        <f t="shared" si="41"/>
        <v>0.0</v>
      </c>
      <c r="CH50" s="820">
        <f t="shared" si="149" ref="CH50:CH72">SUM(BY50,CC50,CG50)</f>
        <v>0.0</v>
      </c>
      <c r="CI50" s="821">
        <f t="shared" si="42"/>
        <v>0.0</v>
      </c>
      <c r="CJ50" s="674" t="str">
        <f t="shared" si="43"/>
        <v/>
      </c>
      <c r="CK50" s="674" t="str">
        <f t="shared" si="44"/>
        <v/>
      </c>
      <c r="CL50" s="822" t="str">
        <f t="shared" si="150" ref="CL50:CL72">IF(OR(CK50="",CK50=0,CK50="S",CK50="F",CK50="AB"),CK50,IF(CI50&gt;=75,"D",IF(CI50&gt;=60,"I",IF(CI50&gt;=48,"II",IF(CI50&gt;=36,"III",CK50)))))</f>
        <v/>
      </c>
      <c r="CM50" s="785"/>
      <c r="CN50" s="823">
        <v>0.0</v>
      </c>
      <c r="CO50" s="824">
        <v>0.0</v>
      </c>
      <c r="CP50" s="825">
        <v>0.0</v>
      </c>
      <c r="CQ50" s="914">
        <f t="shared" si="45"/>
        <v>0.0</v>
      </c>
      <c r="CR50" s="826">
        <v>0.0</v>
      </c>
      <c r="CS50" s="827">
        <v>0.0</v>
      </c>
      <c r="CT50" s="828">
        <f t="shared" si="46"/>
        <v>0.0</v>
      </c>
      <c r="CU50" s="915">
        <f t="shared" si="47"/>
        <v>0.0</v>
      </c>
      <c r="CV50" s="830">
        <v>0.0</v>
      </c>
      <c r="CW50" s="831">
        <v>0.0</v>
      </c>
      <c r="CX50" s="832">
        <f t="shared" si="48"/>
        <v>0.0</v>
      </c>
      <c r="CY50" s="833">
        <f t="shared" si="151" ref="CY50:CY72">SUM(CP50,CT50,CX50)</f>
        <v>0.0</v>
      </c>
      <c r="CZ50" s="686">
        <f t="shared" si="49"/>
        <v>0.0</v>
      </c>
      <c r="DA50" s="686" t="str">
        <f t="shared" si="50"/>
        <v/>
      </c>
      <c r="DB50" s="686" t="str">
        <f t="shared" si="51"/>
        <v/>
      </c>
      <c r="DC50" s="834" t="str">
        <f t="shared" si="52"/>
        <v/>
      </c>
      <c r="DD50" s="785"/>
      <c r="DE50" s="835">
        <v>0.0</v>
      </c>
      <c r="DF50" s="836">
        <v>0.0</v>
      </c>
      <c r="DG50" s="837">
        <v>0.0</v>
      </c>
      <c r="DH50" s="916">
        <f t="shared" si="53"/>
        <v>0.0</v>
      </c>
      <c r="DI50" s="838">
        <v>0.0</v>
      </c>
      <c r="DJ50" s="839">
        <v>0.0</v>
      </c>
      <c r="DK50" s="840">
        <f t="shared" si="54"/>
        <v>0.0</v>
      </c>
      <c r="DL50" s="917">
        <f t="shared" si="55"/>
        <v>0.0</v>
      </c>
      <c r="DM50" s="842">
        <v>0.0</v>
      </c>
      <c r="DN50" s="843">
        <v>0.0</v>
      </c>
      <c r="DO50" s="844">
        <f t="shared" si="56"/>
        <v>0.0</v>
      </c>
      <c r="DP50" s="845">
        <f t="shared" si="152" ref="DP50:DP72">SUM(DG50,DK50,DO50)</f>
        <v>0.0</v>
      </c>
      <c r="DQ50" s="698">
        <f t="shared" si="57"/>
        <v>0.0</v>
      </c>
      <c r="DR50" s="698" t="str">
        <f t="shared" si="58"/>
        <v/>
      </c>
      <c r="DS50" s="698" t="str">
        <f t="shared" si="59"/>
        <v/>
      </c>
      <c r="DT50" s="846" t="str">
        <f t="shared" si="60"/>
        <v/>
      </c>
      <c r="DU50" s="847">
        <v>0.0</v>
      </c>
      <c r="DV50" s="848">
        <v>0.0</v>
      </c>
      <c r="DW50" s="849">
        <v>0.0</v>
      </c>
      <c r="DX50" s="918">
        <f t="shared" si="61"/>
        <v>0.0</v>
      </c>
      <c r="DY50" s="850">
        <v>0.0</v>
      </c>
      <c r="DZ50" s="851">
        <v>0.0</v>
      </c>
      <c r="EA50" s="852">
        <f t="shared" si="62"/>
        <v>0.0</v>
      </c>
      <c r="EB50" s="919">
        <f t="shared" si="63"/>
        <v>0.0</v>
      </c>
      <c r="EC50" s="854">
        <v>0.0</v>
      </c>
      <c r="ED50" s="855">
        <v>0.0</v>
      </c>
      <c r="EE50" s="856">
        <f t="shared" si="64"/>
        <v>0.0</v>
      </c>
      <c r="EF50" s="857">
        <f t="shared" si="153" ref="EF50:EF72">SUM(DW50,EA50,EE50)</f>
        <v>0.0</v>
      </c>
      <c r="EG50" s="858">
        <f t="shared" si="65"/>
        <v>0.0</v>
      </c>
      <c r="EH50" s="859" t="str">
        <f t="shared" si="66"/>
        <v/>
      </c>
      <c r="EI50" s="860">
        <v>0.0</v>
      </c>
      <c r="EJ50" s="861">
        <v>0.0</v>
      </c>
      <c r="EK50" s="862">
        <v>0.0</v>
      </c>
      <c r="EL50" s="863">
        <f t="shared" si="67"/>
        <v>0.0</v>
      </c>
      <c r="EM50" s="864">
        <v>0.0</v>
      </c>
      <c r="EN50" s="865">
        <f t="shared" si="68"/>
        <v>0.0</v>
      </c>
      <c r="EO50" s="866">
        <v>0.0</v>
      </c>
      <c r="EP50" s="867">
        <v>0.0</v>
      </c>
      <c r="EQ50" s="868">
        <f t="shared" si="128"/>
        <v>0.0</v>
      </c>
      <c r="ER50" s="869">
        <f t="shared" si="69"/>
        <v>0.0</v>
      </c>
      <c r="ES50" s="870">
        <f t="shared" si="70"/>
        <v>0.0</v>
      </c>
      <c r="ET50" s="871" t="str">
        <f t="shared" si="71"/>
        <v/>
      </c>
      <c r="EU50" s="872">
        <v>0.0</v>
      </c>
      <c r="EV50" s="873">
        <v>0.0</v>
      </c>
      <c r="EW50" s="874">
        <f t="shared" si="138"/>
        <v>0.0</v>
      </c>
      <c r="EX50" s="875">
        <f t="shared" si="72"/>
        <v>0.0</v>
      </c>
      <c r="EY50" s="876">
        <v>0.0</v>
      </c>
      <c r="EZ50" s="877">
        <f t="shared" si="73"/>
        <v>0.0</v>
      </c>
      <c r="FA50" s="878">
        <v>0.0</v>
      </c>
      <c r="FB50" s="879">
        <v>0.0</v>
      </c>
      <c r="FC50" s="880">
        <f t="shared" si="129"/>
        <v>0.0</v>
      </c>
      <c r="FD50" s="881">
        <f t="shared" si="74"/>
        <v>0.0</v>
      </c>
      <c r="FE50" s="882">
        <f t="shared" si="75"/>
        <v>0.0</v>
      </c>
      <c r="FF50" s="883" t="str">
        <f t="shared" si="76"/>
        <v/>
      </c>
      <c r="FG50" s="920">
        <v>0.0</v>
      </c>
      <c r="FH50" s="921">
        <v>0.0</v>
      </c>
      <c r="FI50" s="921">
        <v>0.0</v>
      </c>
      <c r="FJ50" s="887">
        <f t="shared" si="125"/>
        <v>0.0</v>
      </c>
      <c r="FK50" s="888">
        <f t="shared" si="77"/>
        <v>0.0</v>
      </c>
      <c r="FL50" s="889" t="str">
        <f t="shared" si="78"/>
        <v/>
      </c>
      <c r="FM50" s="922"/>
      <c r="FN50" s="923"/>
      <c r="FO50" s="924" t="str">
        <f t="shared" si="154" ref="FO50:FO108">IF(OR(FM50="",FN50=""),"",FN50/FM50*100)</f>
        <v/>
      </c>
      <c r="FP50" s="893">
        <f t="shared" si="79"/>
        <v>0.0</v>
      </c>
      <c r="FQ50" s="894">
        <f t="shared" si="80"/>
        <v>0.0</v>
      </c>
      <c r="FR50" s="895">
        <f t="shared" si="81"/>
        <v>0.0</v>
      </c>
      <c r="FS50" s="896" t="str">
        <f t="shared" si="82"/>
        <v/>
      </c>
      <c r="FT50" s="897" t="str">
        <f t="shared" si="83"/>
        <v/>
      </c>
      <c r="FU50" s="898" t="str">
        <f t="shared" si="84"/>
        <v/>
      </c>
      <c r="FV50" s="899" t="str">
        <f t="shared" si="85"/>
        <v/>
      </c>
      <c r="FW50" s="900">
        <f t="shared" si="86"/>
        <v>0.0</v>
      </c>
      <c r="FX50" s="901" t="str">
        <f t="shared" si="7"/>
        <v/>
      </c>
      <c r="FY50" s="902" t="str">
        <f t="shared" si="8"/>
        <v/>
      </c>
      <c r="FZ50" s="902" t="str">
        <f t="shared" si="9"/>
        <v/>
      </c>
      <c r="GA50" s="902" t="str">
        <f t="shared" si="10"/>
        <v/>
      </c>
      <c r="GB50" s="902" t="str">
        <f t="shared" si="11"/>
        <v/>
      </c>
      <c r="GC50" s="902" t="str">
        <f t="shared" si="87"/>
        <v/>
      </c>
      <c r="GD50" s="903" t="str">
        <f t="shared" si="88"/>
        <v/>
      </c>
      <c r="GE50" s="904">
        <f t="shared" si="89"/>
        <v>0.0</v>
      </c>
      <c r="GF50" s="902">
        <f t="shared" si="90"/>
        <v>0.0</v>
      </c>
      <c r="GG50" s="902">
        <f t="shared" si="91"/>
        <v>0.0</v>
      </c>
      <c r="GH50" s="902">
        <f t="shared" si="92"/>
        <v>0.0</v>
      </c>
      <c r="GI50" s="903"/>
      <c r="GJ50" s="124"/>
      <c r="GK50" s="124"/>
      <c r="GL50" s="113">
        <f t="shared" si="139"/>
        <v>0.0</v>
      </c>
      <c r="GM50" s="113" t="s">
        <v>159</v>
      </c>
      <c r="GN50" s="113">
        <f t="shared" si="140"/>
        <v>200.0</v>
      </c>
      <c r="GO50" s="113" t="str">
        <f t="shared" si="93"/>
        <v>0/200</v>
      </c>
      <c r="GP50" s="113">
        <f t="shared" si="94"/>
        <v>0.0</v>
      </c>
      <c r="GQ50" s="113" t="s">
        <v>159</v>
      </c>
      <c r="GR50" s="113">
        <f t="shared" si="95"/>
        <v>200.0</v>
      </c>
      <c r="GS50" s="113" t="str">
        <f t="shared" si="96"/>
        <v>0/200</v>
      </c>
      <c r="GT50" s="113">
        <f t="shared" si="97"/>
        <v>0.0</v>
      </c>
      <c r="GU50" s="113" t="s">
        <v>159</v>
      </c>
      <c r="GV50" s="113">
        <f t="shared" si="98"/>
        <v>200.0</v>
      </c>
      <c r="GW50" s="113" t="str">
        <f t="shared" si="99"/>
        <v>0/200</v>
      </c>
      <c r="GX50" s="113">
        <f t="shared" si="100"/>
        <v>0.0</v>
      </c>
      <c r="GY50" s="113" t="s">
        <v>159</v>
      </c>
      <c r="GZ50" s="113">
        <f t="shared" si="101"/>
        <v>100.0</v>
      </c>
      <c r="HA50" s="113" t="str">
        <f t="shared" si="102"/>
        <v>0/100</v>
      </c>
      <c r="HJ50" s="113">
        <f t="shared" si="133"/>
        <v>0.0</v>
      </c>
      <c r="HK50" s="113">
        <f t="shared" si="134"/>
        <v>0.0</v>
      </c>
      <c r="HL50" s="925">
        <f t="shared" si="105"/>
        <v>0.0</v>
      </c>
      <c r="HM50" s="925">
        <f t="shared" si="106"/>
        <v>0.0</v>
      </c>
      <c r="HN50" s="925">
        <f t="shared" si="107"/>
        <v>0.0</v>
      </c>
      <c r="HO50" s="925">
        <f t="shared" si="108"/>
        <v>0.0</v>
      </c>
      <c r="HP50" s="925">
        <f t="shared" si="109"/>
        <v>0.0</v>
      </c>
      <c r="HQ50" s="113">
        <f t="shared" si="135"/>
        <v>0.0</v>
      </c>
    </row>
    <row r="51" spans="8:8" ht="21.75" customHeight="1">
      <c r="A51" s="23">
        <f t="shared" si="14"/>
        <v>0.0</v>
      </c>
      <c r="B51" s="756">
        <v>43.0</v>
      </c>
      <c r="C51" s="757">
        <v>43.0</v>
      </c>
      <c r="D51" s="710">
        <f t="shared" si="15"/>
        <v>0.0</v>
      </c>
      <c r="E51" s="906"/>
      <c r="F51" s="759"/>
      <c r="G51" s="758"/>
      <c r="H51" s="906"/>
      <c r="I51" s="906"/>
      <c r="J51" s="906"/>
      <c r="K51" s="907"/>
      <c r="L51" s="761">
        <v>0.0</v>
      </c>
      <c r="M51" s="762">
        <v>0.0</v>
      </c>
      <c r="N51" s="763">
        <v>0.0</v>
      </c>
      <c r="O51" s="764">
        <f t="shared" si="16"/>
        <v>0.0</v>
      </c>
      <c r="P51" s="765">
        <v>0.0</v>
      </c>
      <c r="Q51" s="766">
        <f t="shared" si="17"/>
        <v>0.0</v>
      </c>
      <c r="R51" s="767">
        <v>0.0</v>
      </c>
      <c r="S51" s="768">
        <v>0.0</v>
      </c>
      <c r="T51" s="769">
        <f t="shared" si="126"/>
        <v>0.0</v>
      </c>
      <c r="U51" s="770">
        <f t="shared" si="18"/>
        <v>0.0</v>
      </c>
      <c r="V51" s="771">
        <f t="shared" si="19"/>
        <v>0.0</v>
      </c>
      <c r="W51" s="625" t="str">
        <f t="shared" si="136"/>
        <v/>
      </c>
      <c r="X51" s="625" t="str">
        <f t="shared" si="20"/>
        <v/>
      </c>
      <c r="Y51" s="772" t="str">
        <f t="shared" si="137"/>
        <v/>
      </c>
      <c r="Z51" s="773">
        <v>0.0</v>
      </c>
      <c r="AA51" s="774">
        <v>0.0</v>
      </c>
      <c r="AB51" s="775">
        <v>0.0</v>
      </c>
      <c r="AC51" s="776">
        <f t="shared" si="21"/>
        <v>0.0</v>
      </c>
      <c r="AD51" s="777">
        <v>0.0</v>
      </c>
      <c r="AE51" s="778">
        <f t="shared" si="22"/>
        <v>0.0</v>
      </c>
      <c r="AF51" s="779">
        <v>0.0</v>
      </c>
      <c r="AG51" s="780">
        <v>0.0</v>
      </c>
      <c r="AH51" s="781">
        <f t="shared" si="127"/>
        <v>0.0</v>
      </c>
      <c r="AI51" s="782">
        <f t="shared" si="23"/>
        <v>0.0</v>
      </c>
      <c r="AJ51" s="783">
        <f t="shared" si="24"/>
        <v>0.0</v>
      </c>
      <c r="AK51" s="637" t="str">
        <f t="shared" si="141"/>
        <v/>
      </c>
      <c r="AL51" s="637" t="str">
        <f t="shared" si="25"/>
        <v/>
      </c>
      <c r="AM51" s="784" t="str">
        <f t="shared" si="142"/>
        <v/>
      </c>
      <c r="AN51" s="785"/>
      <c r="AO51" s="786">
        <v>0.0</v>
      </c>
      <c r="AP51" s="787">
        <v>0.0</v>
      </c>
      <c r="AQ51" s="787">
        <v>0.0</v>
      </c>
      <c r="AR51" s="908">
        <f t="shared" si="26"/>
        <v>0.0</v>
      </c>
      <c r="AS51" s="788">
        <v>0.0</v>
      </c>
      <c r="AT51" s="789">
        <v>0.0</v>
      </c>
      <c r="AU51" s="790">
        <f t="shared" si="27"/>
        <v>0.0</v>
      </c>
      <c r="AV51" s="909">
        <f t="shared" si="28"/>
        <v>0.0</v>
      </c>
      <c r="AW51" s="792">
        <v>0.0</v>
      </c>
      <c r="AX51" s="793">
        <v>0.0</v>
      </c>
      <c r="AY51" s="794">
        <f t="shared" si="29"/>
        <v>0.0</v>
      </c>
      <c r="AZ51" s="795">
        <f t="shared" si="143"/>
        <v>0.0</v>
      </c>
      <c r="BA51" s="796">
        <f t="shared" si="30"/>
        <v>0.0</v>
      </c>
      <c r="BB51" s="650" t="str">
        <f t="shared" si="144"/>
        <v/>
      </c>
      <c r="BC51" s="650" t="str">
        <f t="shared" si="31"/>
        <v/>
      </c>
      <c r="BD51" s="797" t="str">
        <f t="shared" si="145"/>
        <v/>
      </c>
      <c r="BE51" s="785"/>
      <c r="BF51" s="798">
        <v>0.0</v>
      </c>
      <c r="BG51" s="799">
        <v>0.0</v>
      </c>
      <c r="BH51" s="800">
        <v>0.0</v>
      </c>
      <c r="BI51" s="910">
        <f t="shared" si="32"/>
        <v>0.0</v>
      </c>
      <c r="BJ51" s="801">
        <v>0.0</v>
      </c>
      <c r="BK51" s="802">
        <v>0.0</v>
      </c>
      <c r="BL51" s="803">
        <f t="shared" si="33"/>
        <v>0.0</v>
      </c>
      <c r="BM51" s="911">
        <f t="shared" si="34"/>
        <v>0.0</v>
      </c>
      <c r="BN51" s="805">
        <v>0.0</v>
      </c>
      <c r="BO51" s="806">
        <v>0.0</v>
      </c>
      <c r="BP51" s="807">
        <f t="shared" si="35"/>
        <v>0.0</v>
      </c>
      <c r="BQ51" s="808">
        <f t="shared" si="146"/>
        <v>0.0</v>
      </c>
      <c r="BR51" s="662">
        <f t="shared" si="36"/>
        <v>0.0</v>
      </c>
      <c r="BS51" s="662" t="str">
        <f t="shared" si="147"/>
        <v/>
      </c>
      <c r="BT51" s="662" t="str">
        <f t="shared" si="37"/>
        <v/>
      </c>
      <c r="BU51" s="809" t="str">
        <f t="shared" si="148"/>
        <v/>
      </c>
      <c r="BV51" s="785"/>
      <c r="BW51" s="810">
        <v>0.0</v>
      </c>
      <c r="BX51" s="811">
        <v>0.0</v>
      </c>
      <c r="BY51" s="812">
        <v>0.0</v>
      </c>
      <c r="BZ51" s="912">
        <f t="shared" si="38"/>
        <v>0.0</v>
      </c>
      <c r="CA51" s="813">
        <v>0.0</v>
      </c>
      <c r="CB51" s="814">
        <v>0.0</v>
      </c>
      <c r="CC51" s="815">
        <f t="shared" si="39"/>
        <v>0.0</v>
      </c>
      <c r="CD51" s="913">
        <f t="shared" si="40"/>
        <v>0.0</v>
      </c>
      <c r="CE51" s="817">
        <v>0.0</v>
      </c>
      <c r="CF51" s="818">
        <v>0.0</v>
      </c>
      <c r="CG51" s="819">
        <f t="shared" si="41"/>
        <v>0.0</v>
      </c>
      <c r="CH51" s="820">
        <f t="shared" si="149"/>
        <v>0.0</v>
      </c>
      <c r="CI51" s="821">
        <f t="shared" si="42"/>
        <v>0.0</v>
      </c>
      <c r="CJ51" s="674" t="str">
        <f t="shared" si="43"/>
        <v/>
      </c>
      <c r="CK51" s="674" t="str">
        <f t="shared" si="44"/>
        <v/>
      </c>
      <c r="CL51" s="822" t="str">
        <f t="shared" si="150"/>
        <v/>
      </c>
      <c r="CM51" s="785"/>
      <c r="CN51" s="823">
        <v>0.0</v>
      </c>
      <c r="CO51" s="824">
        <v>0.0</v>
      </c>
      <c r="CP51" s="825">
        <v>0.0</v>
      </c>
      <c r="CQ51" s="914">
        <f t="shared" si="45"/>
        <v>0.0</v>
      </c>
      <c r="CR51" s="826">
        <v>0.0</v>
      </c>
      <c r="CS51" s="827">
        <v>0.0</v>
      </c>
      <c r="CT51" s="828">
        <f t="shared" si="46"/>
        <v>0.0</v>
      </c>
      <c r="CU51" s="915">
        <f t="shared" si="47"/>
        <v>0.0</v>
      </c>
      <c r="CV51" s="830">
        <v>0.0</v>
      </c>
      <c r="CW51" s="831">
        <v>0.0</v>
      </c>
      <c r="CX51" s="832">
        <f t="shared" si="48"/>
        <v>0.0</v>
      </c>
      <c r="CY51" s="833">
        <f t="shared" si="151"/>
        <v>0.0</v>
      </c>
      <c r="CZ51" s="686">
        <f t="shared" si="49"/>
        <v>0.0</v>
      </c>
      <c r="DA51" s="686" t="str">
        <f t="shared" si="50"/>
        <v/>
      </c>
      <c r="DB51" s="686" t="str">
        <f t="shared" si="51"/>
        <v/>
      </c>
      <c r="DC51" s="834" t="str">
        <f t="shared" si="52"/>
        <v/>
      </c>
      <c r="DD51" s="785"/>
      <c r="DE51" s="835">
        <v>0.0</v>
      </c>
      <c r="DF51" s="836">
        <v>0.0</v>
      </c>
      <c r="DG51" s="837">
        <v>0.0</v>
      </c>
      <c r="DH51" s="916">
        <f t="shared" si="53"/>
        <v>0.0</v>
      </c>
      <c r="DI51" s="838">
        <v>0.0</v>
      </c>
      <c r="DJ51" s="839">
        <v>0.0</v>
      </c>
      <c r="DK51" s="840">
        <f t="shared" si="54"/>
        <v>0.0</v>
      </c>
      <c r="DL51" s="917">
        <f t="shared" si="55"/>
        <v>0.0</v>
      </c>
      <c r="DM51" s="842">
        <v>0.0</v>
      </c>
      <c r="DN51" s="843">
        <v>0.0</v>
      </c>
      <c r="DO51" s="844">
        <f t="shared" si="56"/>
        <v>0.0</v>
      </c>
      <c r="DP51" s="845">
        <f t="shared" si="152"/>
        <v>0.0</v>
      </c>
      <c r="DQ51" s="698">
        <f t="shared" si="57"/>
        <v>0.0</v>
      </c>
      <c r="DR51" s="698" t="str">
        <f t="shared" si="58"/>
        <v/>
      </c>
      <c r="DS51" s="698" t="str">
        <f t="shared" si="59"/>
        <v/>
      </c>
      <c r="DT51" s="846" t="str">
        <f t="shared" si="60"/>
        <v/>
      </c>
      <c r="DU51" s="847">
        <v>0.0</v>
      </c>
      <c r="DV51" s="848">
        <v>0.0</v>
      </c>
      <c r="DW51" s="849">
        <v>0.0</v>
      </c>
      <c r="DX51" s="918">
        <f t="shared" si="61"/>
        <v>0.0</v>
      </c>
      <c r="DY51" s="850">
        <v>0.0</v>
      </c>
      <c r="DZ51" s="851">
        <v>0.0</v>
      </c>
      <c r="EA51" s="852">
        <f t="shared" si="62"/>
        <v>0.0</v>
      </c>
      <c r="EB51" s="919">
        <f t="shared" si="63"/>
        <v>0.0</v>
      </c>
      <c r="EC51" s="854">
        <v>0.0</v>
      </c>
      <c r="ED51" s="855">
        <v>0.0</v>
      </c>
      <c r="EE51" s="856">
        <f t="shared" si="64"/>
        <v>0.0</v>
      </c>
      <c r="EF51" s="857">
        <f t="shared" si="153"/>
        <v>0.0</v>
      </c>
      <c r="EG51" s="858">
        <f t="shared" si="65"/>
        <v>0.0</v>
      </c>
      <c r="EH51" s="859" t="str">
        <f t="shared" si="66"/>
        <v/>
      </c>
      <c r="EI51" s="860">
        <v>0.0</v>
      </c>
      <c r="EJ51" s="861">
        <v>0.0</v>
      </c>
      <c r="EK51" s="862">
        <v>0.0</v>
      </c>
      <c r="EL51" s="863">
        <f t="shared" si="67"/>
        <v>0.0</v>
      </c>
      <c r="EM51" s="864">
        <v>0.0</v>
      </c>
      <c r="EN51" s="865">
        <f t="shared" si="68"/>
        <v>0.0</v>
      </c>
      <c r="EO51" s="866">
        <v>0.0</v>
      </c>
      <c r="EP51" s="867">
        <v>0.0</v>
      </c>
      <c r="EQ51" s="868">
        <f t="shared" si="128"/>
        <v>0.0</v>
      </c>
      <c r="ER51" s="869">
        <f t="shared" si="69"/>
        <v>0.0</v>
      </c>
      <c r="ES51" s="870">
        <f t="shared" si="70"/>
        <v>0.0</v>
      </c>
      <c r="ET51" s="871" t="str">
        <f t="shared" si="71"/>
        <v/>
      </c>
      <c r="EU51" s="872">
        <v>0.0</v>
      </c>
      <c r="EV51" s="873">
        <v>0.0</v>
      </c>
      <c r="EW51" s="874">
        <f t="shared" si="138"/>
        <v>0.0</v>
      </c>
      <c r="EX51" s="875">
        <f t="shared" si="72"/>
        <v>0.0</v>
      </c>
      <c r="EY51" s="876">
        <v>0.0</v>
      </c>
      <c r="EZ51" s="877">
        <f t="shared" si="73"/>
        <v>0.0</v>
      </c>
      <c r="FA51" s="878">
        <v>0.0</v>
      </c>
      <c r="FB51" s="879">
        <v>0.0</v>
      </c>
      <c r="FC51" s="880">
        <f t="shared" si="129"/>
        <v>0.0</v>
      </c>
      <c r="FD51" s="881">
        <f t="shared" si="74"/>
        <v>0.0</v>
      </c>
      <c r="FE51" s="882">
        <f t="shared" si="75"/>
        <v>0.0</v>
      </c>
      <c r="FF51" s="883" t="str">
        <f t="shared" si="76"/>
        <v/>
      </c>
      <c r="FG51" s="920">
        <v>0.0</v>
      </c>
      <c r="FH51" s="921">
        <v>0.0</v>
      </c>
      <c r="FI51" s="921">
        <v>0.0</v>
      </c>
      <c r="FJ51" s="887">
        <f t="shared" si="155" ref="FJ51:FJ108">SUM(FG51:FI51)</f>
        <v>0.0</v>
      </c>
      <c r="FK51" s="888">
        <f t="shared" si="77"/>
        <v>0.0</v>
      </c>
      <c r="FL51" s="889" t="str">
        <f t="shared" si="78"/>
        <v/>
      </c>
      <c r="FM51" s="922"/>
      <c r="FN51" s="923"/>
      <c r="FO51" s="924" t="str">
        <f t="shared" si="154"/>
        <v/>
      </c>
      <c r="FP51" s="893">
        <f t="shared" si="79"/>
        <v>0.0</v>
      </c>
      <c r="FQ51" s="894">
        <f t="shared" si="80"/>
        <v>0.0</v>
      </c>
      <c r="FR51" s="895">
        <f t="shared" si="81"/>
        <v>0.0</v>
      </c>
      <c r="FS51" s="896" t="str">
        <f t="shared" si="82"/>
        <v/>
      </c>
      <c r="FT51" s="897" t="str">
        <f t="shared" si="83"/>
        <v/>
      </c>
      <c r="FU51" s="898" t="str">
        <f t="shared" si="84"/>
        <v/>
      </c>
      <c r="FV51" s="899" t="str">
        <f t="shared" si="85"/>
        <v/>
      </c>
      <c r="FW51" s="900">
        <f t="shared" si="86"/>
        <v>0.0</v>
      </c>
      <c r="FX51" s="901" t="str">
        <f t="shared" si="7"/>
        <v/>
      </c>
      <c r="FY51" s="902" t="str">
        <f t="shared" si="8"/>
        <v/>
      </c>
      <c r="FZ51" s="902" t="str">
        <f t="shared" si="9"/>
        <v/>
      </c>
      <c r="GA51" s="902" t="str">
        <f t="shared" si="10"/>
        <v/>
      </c>
      <c r="GB51" s="902" t="str">
        <f t="shared" si="11"/>
        <v/>
      </c>
      <c r="GC51" s="902" t="str">
        <f t="shared" si="87"/>
        <v/>
      </c>
      <c r="GD51" s="903" t="str">
        <f t="shared" si="88"/>
        <v/>
      </c>
      <c r="GE51" s="904">
        <f t="shared" si="89"/>
        <v>0.0</v>
      </c>
      <c r="GF51" s="902">
        <f t="shared" si="90"/>
        <v>0.0</v>
      </c>
      <c r="GG51" s="902">
        <f t="shared" si="91"/>
        <v>0.0</v>
      </c>
      <c r="GH51" s="902">
        <f t="shared" si="92"/>
        <v>0.0</v>
      </c>
      <c r="GI51" s="903"/>
      <c r="GJ51" s="124"/>
      <c r="GK51" s="124"/>
      <c r="GL51" s="113">
        <f t="shared" si="139"/>
        <v>0.0</v>
      </c>
      <c r="GM51" s="113" t="s">
        <v>159</v>
      </c>
      <c r="GN51" s="113">
        <f t="shared" si="140"/>
        <v>200.0</v>
      </c>
      <c r="GO51" s="113" t="str">
        <f t="shared" si="93"/>
        <v>0/200</v>
      </c>
      <c r="GP51" s="113">
        <f t="shared" si="94"/>
        <v>0.0</v>
      </c>
      <c r="GQ51" s="113" t="s">
        <v>159</v>
      </c>
      <c r="GR51" s="113">
        <f t="shared" si="95"/>
        <v>200.0</v>
      </c>
      <c r="GS51" s="113" t="str">
        <f t="shared" si="96"/>
        <v>0/200</v>
      </c>
      <c r="GT51" s="113">
        <f t="shared" si="97"/>
        <v>0.0</v>
      </c>
      <c r="GU51" s="113" t="s">
        <v>159</v>
      </c>
      <c r="GV51" s="113">
        <f t="shared" si="98"/>
        <v>200.0</v>
      </c>
      <c r="GW51" s="113" t="str">
        <f t="shared" si="99"/>
        <v>0/200</v>
      </c>
      <c r="GX51" s="113">
        <f t="shared" si="100"/>
        <v>0.0</v>
      </c>
      <c r="GY51" s="113" t="s">
        <v>159</v>
      </c>
      <c r="GZ51" s="113">
        <f t="shared" si="101"/>
        <v>100.0</v>
      </c>
      <c r="HA51" s="113" t="str">
        <f t="shared" si="102"/>
        <v>0/100</v>
      </c>
      <c r="HJ51" s="113">
        <f t="shared" si="133"/>
        <v>0.0</v>
      </c>
      <c r="HK51" s="113">
        <f t="shared" si="134"/>
        <v>0.0</v>
      </c>
      <c r="HL51" s="925">
        <f t="shared" si="105"/>
        <v>0.0</v>
      </c>
      <c r="HM51" s="925">
        <f t="shared" si="106"/>
        <v>0.0</v>
      </c>
      <c r="HN51" s="925">
        <f t="shared" si="107"/>
        <v>0.0</v>
      </c>
      <c r="HO51" s="925">
        <f t="shared" si="108"/>
        <v>0.0</v>
      </c>
      <c r="HP51" s="925">
        <f t="shared" si="109"/>
        <v>0.0</v>
      </c>
      <c r="HQ51" s="113">
        <f t="shared" si="135"/>
        <v>0.0</v>
      </c>
    </row>
    <row r="52" spans="8:8" ht="21.75" customHeight="1">
      <c r="A52" s="23">
        <f t="shared" si="14"/>
        <v>0.0</v>
      </c>
      <c r="B52" s="756">
        <v>44.0</v>
      </c>
      <c r="C52" s="905">
        <v>44.0</v>
      </c>
      <c r="D52" s="710">
        <f t="shared" si="15"/>
        <v>0.0</v>
      </c>
      <c r="E52" s="906"/>
      <c r="F52" s="759"/>
      <c r="G52" s="906"/>
      <c r="H52" s="906"/>
      <c r="I52" s="906"/>
      <c r="J52" s="906"/>
      <c r="K52" s="907"/>
      <c r="L52" s="761">
        <v>0.0</v>
      </c>
      <c r="M52" s="762">
        <v>0.0</v>
      </c>
      <c r="N52" s="763">
        <v>0.0</v>
      </c>
      <c r="O52" s="764">
        <f t="shared" si="16"/>
        <v>0.0</v>
      </c>
      <c r="P52" s="765">
        <v>0.0</v>
      </c>
      <c r="Q52" s="766">
        <f t="shared" si="17"/>
        <v>0.0</v>
      </c>
      <c r="R52" s="767">
        <v>0.0</v>
      </c>
      <c r="S52" s="768">
        <v>0.0</v>
      </c>
      <c r="T52" s="769">
        <f t="shared" si="126"/>
        <v>0.0</v>
      </c>
      <c r="U52" s="770">
        <f t="shared" si="18"/>
        <v>0.0</v>
      </c>
      <c r="V52" s="771">
        <f t="shared" si="19"/>
        <v>0.0</v>
      </c>
      <c r="W52" s="625" t="str">
        <f t="shared" si="136"/>
        <v/>
      </c>
      <c r="X52" s="625" t="str">
        <f t="shared" si="20"/>
        <v/>
      </c>
      <c r="Y52" s="772" t="str">
        <f t="shared" si="137"/>
        <v/>
      </c>
      <c r="Z52" s="773">
        <v>0.0</v>
      </c>
      <c r="AA52" s="774">
        <v>0.0</v>
      </c>
      <c r="AB52" s="775">
        <v>0.0</v>
      </c>
      <c r="AC52" s="776">
        <f t="shared" si="21"/>
        <v>0.0</v>
      </c>
      <c r="AD52" s="777">
        <v>0.0</v>
      </c>
      <c r="AE52" s="778">
        <f t="shared" si="22"/>
        <v>0.0</v>
      </c>
      <c r="AF52" s="779">
        <v>0.0</v>
      </c>
      <c r="AG52" s="780">
        <v>0.0</v>
      </c>
      <c r="AH52" s="781">
        <f t="shared" si="127"/>
        <v>0.0</v>
      </c>
      <c r="AI52" s="782">
        <f t="shared" si="23"/>
        <v>0.0</v>
      </c>
      <c r="AJ52" s="783">
        <f t="shared" si="24"/>
        <v>0.0</v>
      </c>
      <c r="AK52" s="637" t="str">
        <f t="shared" si="141"/>
        <v/>
      </c>
      <c r="AL52" s="637" t="str">
        <f t="shared" si="25"/>
        <v/>
      </c>
      <c r="AM52" s="784" t="str">
        <f t="shared" si="142"/>
        <v/>
      </c>
      <c r="AN52" s="785"/>
      <c r="AO52" s="786">
        <v>0.0</v>
      </c>
      <c r="AP52" s="787">
        <v>0.0</v>
      </c>
      <c r="AQ52" s="787">
        <v>0.0</v>
      </c>
      <c r="AR52" s="908">
        <f t="shared" si="26"/>
        <v>0.0</v>
      </c>
      <c r="AS52" s="788">
        <v>0.0</v>
      </c>
      <c r="AT52" s="789">
        <v>0.0</v>
      </c>
      <c r="AU52" s="790">
        <f t="shared" si="27"/>
        <v>0.0</v>
      </c>
      <c r="AV52" s="909">
        <f t="shared" si="28"/>
        <v>0.0</v>
      </c>
      <c r="AW52" s="792">
        <v>0.0</v>
      </c>
      <c r="AX52" s="793">
        <v>0.0</v>
      </c>
      <c r="AY52" s="794">
        <f t="shared" si="29"/>
        <v>0.0</v>
      </c>
      <c r="AZ52" s="795">
        <f t="shared" si="143"/>
        <v>0.0</v>
      </c>
      <c r="BA52" s="796">
        <f t="shared" si="30"/>
        <v>0.0</v>
      </c>
      <c r="BB52" s="650" t="str">
        <f t="shared" si="144"/>
        <v/>
      </c>
      <c r="BC52" s="650" t="str">
        <f t="shared" si="31"/>
        <v/>
      </c>
      <c r="BD52" s="797" t="str">
        <f t="shared" si="145"/>
        <v/>
      </c>
      <c r="BE52" s="785"/>
      <c r="BF52" s="798">
        <v>0.0</v>
      </c>
      <c r="BG52" s="799">
        <v>0.0</v>
      </c>
      <c r="BH52" s="800">
        <v>0.0</v>
      </c>
      <c r="BI52" s="910">
        <f t="shared" si="32"/>
        <v>0.0</v>
      </c>
      <c r="BJ52" s="801">
        <v>0.0</v>
      </c>
      <c r="BK52" s="802">
        <v>0.0</v>
      </c>
      <c r="BL52" s="803">
        <f t="shared" si="33"/>
        <v>0.0</v>
      </c>
      <c r="BM52" s="911">
        <f t="shared" si="34"/>
        <v>0.0</v>
      </c>
      <c r="BN52" s="805">
        <v>0.0</v>
      </c>
      <c r="BO52" s="806">
        <v>0.0</v>
      </c>
      <c r="BP52" s="807">
        <f t="shared" si="35"/>
        <v>0.0</v>
      </c>
      <c r="BQ52" s="808">
        <f t="shared" si="146"/>
        <v>0.0</v>
      </c>
      <c r="BR52" s="662">
        <f t="shared" si="36"/>
        <v>0.0</v>
      </c>
      <c r="BS52" s="662" t="str">
        <f t="shared" si="147"/>
        <v/>
      </c>
      <c r="BT52" s="662" t="str">
        <f t="shared" si="37"/>
        <v/>
      </c>
      <c r="BU52" s="809" t="str">
        <f t="shared" si="148"/>
        <v/>
      </c>
      <c r="BV52" s="785"/>
      <c r="BW52" s="810">
        <v>0.0</v>
      </c>
      <c r="BX52" s="811">
        <v>0.0</v>
      </c>
      <c r="BY52" s="812">
        <v>0.0</v>
      </c>
      <c r="BZ52" s="912">
        <f t="shared" si="38"/>
        <v>0.0</v>
      </c>
      <c r="CA52" s="813">
        <v>0.0</v>
      </c>
      <c r="CB52" s="814">
        <v>0.0</v>
      </c>
      <c r="CC52" s="815">
        <f t="shared" si="39"/>
        <v>0.0</v>
      </c>
      <c r="CD52" s="913">
        <f t="shared" si="40"/>
        <v>0.0</v>
      </c>
      <c r="CE52" s="817">
        <v>0.0</v>
      </c>
      <c r="CF52" s="818">
        <v>0.0</v>
      </c>
      <c r="CG52" s="819">
        <f t="shared" si="41"/>
        <v>0.0</v>
      </c>
      <c r="CH52" s="820">
        <f t="shared" si="149"/>
        <v>0.0</v>
      </c>
      <c r="CI52" s="821">
        <f t="shared" si="42"/>
        <v>0.0</v>
      </c>
      <c r="CJ52" s="674" t="str">
        <f t="shared" si="43"/>
        <v/>
      </c>
      <c r="CK52" s="674" t="str">
        <f t="shared" si="44"/>
        <v/>
      </c>
      <c r="CL52" s="822" t="str">
        <f t="shared" si="150"/>
        <v/>
      </c>
      <c r="CM52" s="785"/>
      <c r="CN52" s="823">
        <v>0.0</v>
      </c>
      <c r="CO52" s="824">
        <v>0.0</v>
      </c>
      <c r="CP52" s="825">
        <v>0.0</v>
      </c>
      <c r="CQ52" s="914">
        <f t="shared" si="45"/>
        <v>0.0</v>
      </c>
      <c r="CR52" s="826">
        <v>0.0</v>
      </c>
      <c r="CS52" s="827">
        <v>0.0</v>
      </c>
      <c r="CT52" s="828">
        <f t="shared" si="46"/>
        <v>0.0</v>
      </c>
      <c r="CU52" s="915">
        <f t="shared" si="47"/>
        <v>0.0</v>
      </c>
      <c r="CV52" s="830">
        <v>0.0</v>
      </c>
      <c r="CW52" s="831">
        <v>0.0</v>
      </c>
      <c r="CX52" s="832">
        <f t="shared" si="48"/>
        <v>0.0</v>
      </c>
      <c r="CY52" s="833">
        <f t="shared" si="151"/>
        <v>0.0</v>
      </c>
      <c r="CZ52" s="686">
        <f t="shared" si="49"/>
        <v>0.0</v>
      </c>
      <c r="DA52" s="686" t="str">
        <f t="shared" si="50"/>
        <v/>
      </c>
      <c r="DB52" s="686" t="str">
        <f t="shared" si="51"/>
        <v/>
      </c>
      <c r="DC52" s="834" t="str">
        <f t="shared" si="52"/>
        <v/>
      </c>
      <c r="DD52" s="785"/>
      <c r="DE52" s="835">
        <v>0.0</v>
      </c>
      <c r="DF52" s="836">
        <v>0.0</v>
      </c>
      <c r="DG52" s="837">
        <v>0.0</v>
      </c>
      <c r="DH52" s="916">
        <f t="shared" si="53"/>
        <v>0.0</v>
      </c>
      <c r="DI52" s="838">
        <v>0.0</v>
      </c>
      <c r="DJ52" s="839">
        <v>0.0</v>
      </c>
      <c r="DK52" s="840">
        <f t="shared" si="54"/>
        <v>0.0</v>
      </c>
      <c r="DL52" s="917">
        <f t="shared" si="55"/>
        <v>0.0</v>
      </c>
      <c r="DM52" s="842">
        <v>0.0</v>
      </c>
      <c r="DN52" s="843">
        <v>0.0</v>
      </c>
      <c r="DO52" s="844">
        <f t="shared" si="56"/>
        <v>0.0</v>
      </c>
      <c r="DP52" s="845">
        <f t="shared" si="152"/>
        <v>0.0</v>
      </c>
      <c r="DQ52" s="698">
        <f t="shared" si="57"/>
        <v>0.0</v>
      </c>
      <c r="DR52" s="698" t="str">
        <f t="shared" si="58"/>
        <v/>
      </c>
      <c r="DS52" s="698" t="str">
        <f t="shared" si="59"/>
        <v/>
      </c>
      <c r="DT52" s="846" t="str">
        <f t="shared" si="60"/>
        <v/>
      </c>
      <c r="DU52" s="847">
        <v>0.0</v>
      </c>
      <c r="DV52" s="848">
        <v>0.0</v>
      </c>
      <c r="DW52" s="849">
        <v>0.0</v>
      </c>
      <c r="DX52" s="918">
        <f t="shared" si="61"/>
        <v>0.0</v>
      </c>
      <c r="DY52" s="850">
        <v>0.0</v>
      </c>
      <c r="DZ52" s="851">
        <v>0.0</v>
      </c>
      <c r="EA52" s="852">
        <f t="shared" si="62"/>
        <v>0.0</v>
      </c>
      <c r="EB52" s="919">
        <f t="shared" si="63"/>
        <v>0.0</v>
      </c>
      <c r="EC52" s="854">
        <v>0.0</v>
      </c>
      <c r="ED52" s="855">
        <v>0.0</v>
      </c>
      <c r="EE52" s="856">
        <f t="shared" si="64"/>
        <v>0.0</v>
      </c>
      <c r="EF52" s="857">
        <f t="shared" si="153"/>
        <v>0.0</v>
      </c>
      <c r="EG52" s="858">
        <f t="shared" si="65"/>
        <v>0.0</v>
      </c>
      <c r="EH52" s="859" t="str">
        <f t="shared" si="66"/>
        <v/>
      </c>
      <c r="EI52" s="860">
        <v>0.0</v>
      </c>
      <c r="EJ52" s="861">
        <v>0.0</v>
      </c>
      <c r="EK52" s="862">
        <v>0.0</v>
      </c>
      <c r="EL52" s="863">
        <f t="shared" si="67"/>
        <v>0.0</v>
      </c>
      <c r="EM52" s="864">
        <v>0.0</v>
      </c>
      <c r="EN52" s="865">
        <f t="shared" si="68"/>
        <v>0.0</v>
      </c>
      <c r="EO52" s="866">
        <v>0.0</v>
      </c>
      <c r="EP52" s="867">
        <v>0.0</v>
      </c>
      <c r="EQ52" s="868">
        <f t="shared" si="128"/>
        <v>0.0</v>
      </c>
      <c r="ER52" s="869">
        <f t="shared" si="69"/>
        <v>0.0</v>
      </c>
      <c r="ES52" s="870">
        <f t="shared" si="70"/>
        <v>0.0</v>
      </c>
      <c r="ET52" s="871" t="str">
        <f t="shared" si="71"/>
        <v/>
      </c>
      <c r="EU52" s="872">
        <v>0.0</v>
      </c>
      <c r="EV52" s="873">
        <v>0.0</v>
      </c>
      <c r="EW52" s="874">
        <f t="shared" si="138"/>
        <v>0.0</v>
      </c>
      <c r="EX52" s="875">
        <f t="shared" si="72"/>
        <v>0.0</v>
      </c>
      <c r="EY52" s="876">
        <v>0.0</v>
      </c>
      <c r="EZ52" s="877">
        <f t="shared" si="73"/>
        <v>0.0</v>
      </c>
      <c r="FA52" s="878">
        <v>0.0</v>
      </c>
      <c r="FB52" s="879">
        <v>0.0</v>
      </c>
      <c r="FC52" s="880">
        <f t="shared" si="129"/>
        <v>0.0</v>
      </c>
      <c r="FD52" s="881">
        <f t="shared" si="74"/>
        <v>0.0</v>
      </c>
      <c r="FE52" s="882">
        <f t="shared" si="75"/>
        <v>0.0</v>
      </c>
      <c r="FF52" s="883" t="str">
        <f t="shared" si="76"/>
        <v/>
      </c>
      <c r="FG52" s="920">
        <v>0.0</v>
      </c>
      <c r="FH52" s="921">
        <v>0.0</v>
      </c>
      <c r="FI52" s="921">
        <v>0.0</v>
      </c>
      <c r="FJ52" s="887">
        <f t="shared" si="155"/>
        <v>0.0</v>
      </c>
      <c r="FK52" s="888">
        <f t="shared" si="77"/>
        <v>0.0</v>
      </c>
      <c r="FL52" s="889" t="str">
        <f t="shared" si="78"/>
        <v/>
      </c>
      <c r="FM52" s="922"/>
      <c r="FN52" s="923"/>
      <c r="FO52" s="924" t="str">
        <f t="shared" si="154"/>
        <v/>
      </c>
      <c r="FP52" s="893">
        <f t="shared" si="79"/>
        <v>0.0</v>
      </c>
      <c r="FQ52" s="894">
        <f t="shared" si="80"/>
        <v>0.0</v>
      </c>
      <c r="FR52" s="895">
        <f t="shared" si="81"/>
        <v>0.0</v>
      </c>
      <c r="FS52" s="896" t="str">
        <f t="shared" si="82"/>
        <v/>
      </c>
      <c r="FT52" s="897" t="str">
        <f t="shared" si="83"/>
        <v/>
      </c>
      <c r="FU52" s="898" t="str">
        <f t="shared" si="84"/>
        <v/>
      </c>
      <c r="FV52" s="899" t="str">
        <f t="shared" si="85"/>
        <v/>
      </c>
      <c r="FW52" s="900">
        <f t="shared" si="86"/>
        <v>0.0</v>
      </c>
      <c r="FX52" s="901" t="str">
        <f t="shared" si="7"/>
        <v/>
      </c>
      <c r="FY52" s="902" t="str">
        <f t="shared" si="8"/>
        <v/>
      </c>
      <c r="FZ52" s="902" t="str">
        <f t="shared" si="9"/>
        <v/>
      </c>
      <c r="GA52" s="902" t="str">
        <f t="shared" si="10"/>
        <v/>
      </c>
      <c r="GB52" s="902" t="str">
        <f t="shared" si="11"/>
        <v/>
      </c>
      <c r="GC52" s="902" t="str">
        <f t="shared" si="87"/>
        <v/>
      </c>
      <c r="GD52" s="903" t="str">
        <f t="shared" si="88"/>
        <v/>
      </c>
      <c r="GE52" s="904">
        <f t="shared" si="89"/>
        <v>0.0</v>
      </c>
      <c r="GF52" s="902">
        <f t="shared" si="90"/>
        <v>0.0</v>
      </c>
      <c r="GG52" s="902">
        <f t="shared" si="91"/>
        <v>0.0</v>
      </c>
      <c r="GH52" s="902">
        <f t="shared" si="92"/>
        <v>0.0</v>
      </c>
      <c r="GI52" s="903"/>
      <c r="GJ52" s="124"/>
      <c r="GK52" s="124"/>
      <c r="GL52" s="113">
        <f t="shared" si="139"/>
        <v>0.0</v>
      </c>
      <c r="GM52" s="113" t="s">
        <v>159</v>
      </c>
      <c r="GN52" s="113">
        <f t="shared" si="140"/>
        <v>200.0</v>
      </c>
      <c r="GO52" s="113" t="str">
        <f t="shared" si="93"/>
        <v>0/200</v>
      </c>
      <c r="GP52" s="113">
        <f t="shared" si="94"/>
        <v>0.0</v>
      </c>
      <c r="GQ52" s="113" t="s">
        <v>159</v>
      </c>
      <c r="GR52" s="113">
        <f t="shared" si="95"/>
        <v>200.0</v>
      </c>
      <c r="GS52" s="113" t="str">
        <f t="shared" si="96"/>
        <v>0/200</v>
      </c>
      <c r="GT52" s="113">
        <f t="shared" si="97"/>
        <v>0.0</v>
      </c>
      <c r="GU52" s="113" t="s">
        <v>159</v>
      </c>
      <c r="GV52" s="113">
        <f t="shared" si="98"/>
        <v>200.0</v>
      </c>
      <c r="GW52" s="113" t="str">
        <f t="shared" si="99"/>
        <v>0/200</v>
      </c>
      <c r="GX52" s="113">
        <f t="shared" si="100"/>
        <v>0.0</v>
      </c>
      <c r="GY52" s="113" t="s">
        <v>159</v>
      </c>
      <c r="GZ52" s="113">
        <f t="shared" si="101"/>
        <v>100.0</v>
      </c>
      <c r="HA52" s="113" t="str">
        <f t="shared" si="102"/>
        <v>0/100</v>
      </c>
      <c r="HJ52" s="113">
        <f t="shared" si="133"/>
        <v>0.0</v>
      </c>
      <c r="HK52" s="113">
        <f t="shared" si="134"/>
        <v>0.0</v>
      </c>
      <c r="HL52" s="925">
        <f t="shared" si="105"/>
        <v>0.0</v>
      </c>
      <c r="HM52" s="925">
        <f t="shared" si="106"/>
        <v>0.0</v>
      </c>
      <c r="HN52" s="925">
        <f t="shared" si="107"/>
        <v>0.0</v>
      </c>
      <c r="HO52" s="925">
        <f t="shared" si="108"/>
        <v>0.0</v>
      </c>
      <c r="HP52" s="925">
        <f t="shared" si="109"/>
        <v>0.0</v>
      </c>
      <c r="HQ52" s="113">
        <f t="shared" si="135"/>
        <v>0.0</v>
      </c>
    </row>
    <row r="53" spans="8:8" ht="21.75" customHeight="1">
      <c r="A53" s="23">
        <f t="shared" si="14"/>
        <v>0.0</v>
      </c>
      <c r="B53" s="756">
        <v>45.0</v>
      </c>
      <c r="C53" s="757">
        <v>45.0</v>
      </c>
      <c r="D53" s="710">
        <f t="shared" si="15"/>
        <v>0.0</v>
      </c>
      <c r="E53" s="906"/>
      <c r="F53" s="759"/>
      <c r="G53" s="758"/>
      <c r="H53" s="906"/>
      <c r="I53" s="906"/>
      <c r="J53" s="906"/>
      <c r="K53" s="907"/>
      <c r="L53" s="761">
        <v>0.0</v>
      </c>
      <c r="M53" s="762">
        <v>0.0</v>
      </c>
      <c r="N53" s="763">
        <v>0.0</v>
      </c>
      <c r="O53" s="764">
        <f t="shared" si="16"/>
        <v>0.0</v>
      </c>
      <c r="P53" s="765">
        <v>0.0</v>
      </c>
      <c r="Q53" s="766">
        <f t="shared" si="17"/>
        <v>0.0</v>
      </c>
      <c r="R53" s="767">
        <v>0.0</v>
      </c>
      <c r="S53" s="768">
        <v>0.0</v>
      </c>
      <c r="T53" s="769">
        <f t="shared" si="126"/>
        <v>0.0</v>
      </c>
      <c r="U53" s="770">
        <f t="shared" si="18"/>
        <v>0.0</v>
      </c>
      <c r="V53" s="771">
        <f t="shared" si="19"/>
        <v>0.0</v>
      </c>
      <c r="W53" s="625" t="str">
        <f t="shared" si="136"/>
        <v/>
      </c>
      <c r="X53" s="625" t="str">
        <f t="shared" si="20"/>
        <v/>
      </c>
      <c r="Y53" s="772" t="str">
        <f t="shared" si="137"/>
        <v/>
      </c>
      <c r="Z53" s="773">
        <v>0.0</v>
      </c>
      <c r="AA53" s="774">
        <v>0.0</v>
      </c>
      <c r="AB53" s="775">
        <v>0.0</v>
      </c>
      <c r="AC53" s="776">
        <f t="shared" si="21"/>
        <v>0.0</v>
      </c>
      <c r="AD53" s="777">
        <v>0.0</v>
      </c>
      <c r="AE53" s="778">
        <f t="shared" si="22"/>
        <v>0.0</v>
      </c>
      <c r="AF53" s="779">
        <v>0.0</v>
      </c>
      <c r="AG53" s="780">
        <v>0.0</v>
      </c>
      <c r="AH53" s="781">
        <f t="shared" si="127"/>
        <v>0.0</v>
      </c>
      <c r="AI53" s="782">
        <f t="shared" si="23"/>
        <v>0.0</v>
      </c>
      <c r="AJ53" s="783">
        <f t="shared" si="24"/>
        <v>0.0</v>
      </c>
      <c r="AK53" s="637" t="str">
        <f t="shared" si="141"/>
        <v/>
      </c>
      <c r="AL53" s="637" t="str">
        <f t="shared" si="25"/>
        <v/>
      </c>
      <c r="AM53" s="784" t="str">
        <f t="shared" si="142"/>
        <v/>
      </c>
      <c r="AN53" s="785"/>
      <c r="AO53" s="786">
        <v>0.0</v>
      </c>
      <c r="AP53" s="787">
        <v>0.0</v>
      </c>
      <c r="AQ53" s="787">
        <v>0.0</v>
      </c>
      <c r="AR53" s="908">
        <f t="shared" si="26"/>
        <v>0.0</v>
      </c>
      <c r="AS53" s="788">
        <v>0.0</v>
      </c>
      <c r="AT53" s="789">
        <v>0.0</v>
      </c>
      <c r="AU53" s="790">
        <f t="shared" si="27"/>
        <v>0.0</v>
      </c>
      <c r="AV53" s="909">
        <f t="shared" si="28"/>
        <v>0.0</v>
      </c>
      <c r="AW53" s="792">
        <v>0.0</v>
      </c>
      <c r="AX53" s="793">
        <v>0.0</v>
      </c>
      <c r="AY53" s="794">
        <f t="shared" si="29"/>
        <v>0.0</v>
      </c>
      <c r="AZ53" s="795">
        <f t="shared" si="143"/>
        <v>0.0</v>
      </c>
      <c r="BA53" s="796">
        <f t="shared" si="30"/>
        <v>0.0</v>
      </c>
      <c r="BB53" s="650" t="str">
        <f t="shared" si="144"/>
        <v/>
      </c>
      <c r="BC53" s="650" t="str">
        <f t="shared" si="31"/>
        <v/>
      </c>
      <c r="BD53" s="797" t="str">
        <f t="shared" si="145"/>
        <v/>
      </c>
      <c r="BE53" s="785"/>
      <c r="BF53" s="798">
        <v>0.0</v>
      </c>
      <c r="BG53" s="799">
        <v>0.0</v>
      </c>
      <c r="BH53" s="800">
        <v>0.0</v>
      </c>
      <c r="BI53" s="910">
        <f t="shared" si="32"/>
        <v>0.0</v>
      </c>
      <c r="BJ53" s="801">
        <v>0.0</v>
      </c>
      <c r="BK53" s="802">
        <v>0.0</v>
      </c>
      <c r="BL53" s="803">
        <f t="shared" si="33"/>
        <v>0.0</v>
      </c>
      <c r="BM53" s="911">
        <f t="shared" si="34"/>
        <v>0.0</v>
      </c>
      <c r="BN53" s="805">
        <v>0.0</v>
      </c>
      <c r="BO53" s="806">
        <v>0.0</v>
      </c>
      <c r="BP53" s="807">
        <f t="shared" si="35"/>
        <v>0.0</v>
      </c>
      <c r="BQ53" s="808">
        <f t="shared" si="146"/>
        <v>0.0</v>
      </c>
      <c r="BR53" s="662">
        <f t="shared" si="36"/>
        <v>0.0</v>
      </c>
      <c r="BS53" s="662" t="str">
        <f t="shared" si="147"/>
        <v/>
      </c>
      <c r="BT53" s="662" t="str">
        <f t="shared" si="37"/>
        <v/>
      </c>
      <c r="BU53" s="809" t="str">
        <f t="shared" si="148"/>
        <v/>
      </c>
      <c r="BV53" s="785"/>
      <c r="BW53" s="810">
        <v>0.0</v>
      </c>
      <c r="BX53" s="811">
        <v>0.0</v>
      </c>
      <c r="BY53" s="812">
        <v>0.0</v>
      </c>
      <c r="BZ53" s="912">
        <f t="shared" si="38"/>
        <v>0.0</v>
      </c>
      <c r="CA53" s="813">
        <v>0.0</v>
      </c>
      <c r="CB53" s="814">
        <v>0.0</v>
      </c>
      <c r="CC53" s="815">
        <f t="shared" si="39"/>
        <v>0.0</v>
      </c>
      <c r="CD53" s="913">
        <f t="shared" si="40"/>
        <v>0.0</v>
      </c>
      <c r="CE53" s="817">
        <v>0.0</v>
      </c>
      <c r="CF53" s="818">
        <v>0.0</v>
      </c>
      <c r="CG53" s="819">
        <f t="shared" si="41"/>
        <v>0.0</v>
      </c>
      <c r="CH53" s="820">
        <f t="shared" si="149"/>
        <v>0.0</v>
      </c>
      <c r="CI53" s="821">
        <f t="shared" si="42"/>
        <v>0.0</v>
      </c>
      <c r="CJ53" s="674" t="str">
        <f t="shared" si="43"/>
        <v/>
      </c>
      <c r="CK53" s="674" t="str">
        <f t="shared" si="44"/>
        <v/>
      </c>
      <c r="CL53" s="822" t="str">
        <f t="shared" si="150"/>
        <v/>
      </c>
      <c r="CM53" s="785"/>
      <c r="CN53" s="823">
        <v>0.0</v>
      </c>
      <c r="CO53" s="824">
        <v>0.0</v>
      </c>
      <c r="CP53" s="825">
        <v>0.0</v>
      </c>
      <c r="CQ53" s="914">
        <f t="shared" si="45"/>
        <v>0.0</v>
      </c>
      <c r="CR53" s="826">
        <v>0.0</v>
      </c>
      <c r="CS53" s="827">
        <v>0.0</v>
      </c>
      <c r="CT53" s="828">
        <f t="shared" si="46"/>
        <v>0.0</v>
      </c>
      <c r="CU53" s="915">
        <f t="shared" si="47"/>
        <v>0.0</v>
      </c>
      <c r="CV53" s="830">
        <v>0.0</v>
      </c>
      <c r="CW53" s="831">
        <v>0.0</v>
      </c>
      <c r="CX53" s="832">
        <f t="shared" si="48"/>
        <v>0.0</v>
      </c>
      <c r="CY53" s="833">
        <f t="shared" si="151"/>
        <v>0.0</v>
      </c>
      <c r="CZ53" s="686">
        <f t="shared" si="49"/>
        <v>0.0</v>
      </c>
      <c r="DA53" s="686" t="str">
        <f t="shared" si="50"/>
        <v/>
      </c>
      <c r="DB53" s="686" t="str">
        <f t="shared" si="51"/>
        <v/>
      </c>
      <c r="DC53" s="834" t="str">
        <f t="shared" si="52"/>
        <v/>
      </c>
      <c r="DD53" s="785"/>
      <c r="DE53" s="835">
        <v>0.0</v>
      </c>
      <c r="DF53" s="836">
        <v>0.0</v>
      </c>
      <c r="DG53" s="837">
        <v>0.0</v>
      </c>
      <c r="DH53" s="916">
        <f t="shared" si="53"/>
        <v>0.0</v>
      </c>
      <c r="DI53" s="838">
        <v>0.0</v>
      </c>
      <c r="DJ53" s="839">
        <v>0.0</v>
      </c>
      <c r="DK53" s="840">
        <f t="shared" si="54"/>
        <v>0.0</v>
      </c>
      <c r="DL53" s="917">
        <f t="shared" si="55"/>
        <v>0.0</v>
      </c>
      <c r="DM53" s="842">
        <v>0.0</v>
      </c>
      <c r="DN53" s="843">
        <v>0.0</v>
      </c>
      <c r="DO53" s="844">
        <f t="shared" si="56"/>
        <v>0.0</v>
      </c>
      <c r="DP53" s="845">
        <f t="shared" si="152"/>
        <v>0.0</v>
      </c>
      <c r="DQ53" s="698">
        <f t="shared" si="57"/>
        <v>0.0</v>
      </c>
      <c r="DR53" s="698" t="str">
        <f t="shared" si="58"/>
        <v/>
      </c>
      <c r="DS53" s="698" t="str">
        <f t="shared" si="59"/>
        <v/>
      </c>
      <c r="DT53" s="846" t="str">
        <f t="shared" si="60"/>
        <v/>
      </c>
      <c r="DU53" s="847">
        <v>0.0</v>
      </c>
      <c r="DV53" s="848">
        <v>0.0</v>
      </c>
      <c r="DW53" s="849">
        <v>0.0</v>
      </c>
      <c r="DX53" s="918">
        <f t="shared" si="61"/>
        <v>0.0</v>
      </c>
      <c r="DY53" s="850">
        <v>0.0</v>
      </c>
      <c r="DZ53" s="851">
        <v>0.0</v>
      </c>
      <c r="EA53" s="852">
        <f t="shared" si="62"/>
        <v>0.0</v>
      </c>
      <c r="EB53" s="919">
        <f t="shared" si="63"/>
        <v>0.0</v>
      </c>
      <c r="EC53" s="854">
        <v>0.0</v>
      </c>
      <c r="ED53" s="855">
        <v>0.0</v>
      </c>
      <c r="EE53" s="856">
        <f t="shared" si="64"/>
        <v>0.0</v>
      </c>
      <c r="EF53" s="857">
        <f t="shared" si="153"/>
        <v>0.0</v>
      </c>
      <c r="EG53" s="858">
        <f t="shared" si="65"/>
        <v>0.0</v>
      </c>
      <c r="EH53" s="859" t="str">
        <f t="shared" si="66"/>
        <v/>
      </c>
      <c r="EI53" s="860">
        <v>0.0</v>
      </c>
      <c r="EJ53" s="861">
        <v>0.0</v>
      </c>
      <c r="EK53" s="862">
        <v>0.0</v>
      </c>
      <c r="EL53" s="863">
        <f t="shared" si="67"/>
        <v>0.0</v>
      </c>
      <c r="EM53" s="864">
        <v>0.0</v>
      </c>
      <c r="EN53" s="865">
        <f t="shared" si="68"/>
        <v>0.0</v>
      </c>
      <c r="EO53" s="866">
        <v>0.0</v>
      </c>
      <c r="EP53" s="867">
        <v>0.0</v>
      </c>
      <c r="EQ53" s="868">
        <f t="shared" si="128"/>
        <v>0.0</v>
      </c>
      <c r="ER53" s="869">
        <f t="shared" si="69"/>
        <v>0.0</v>
      </c>
      <c r="ES53" s="870">
        <f t="shared" si="70"/>
        <v>0.0</v>
      </c>
      <c r="ET53" s="871" t="str">
        <f t="shared" si="71"/>
        <v/>
      </c>
      <c r="EU53" s="872">
        <v>0.0</v>
      </c>
      <c r="EV53" s="873">
        <v>0.0</v>
      </c>
      <c r="EW53" s="874">
        <f t="shared" si="138"/>
        <v>0.0</v>
      </c>
      <c r="EX53" s="875">
        <f t="shared" si="72"/>
        <v>0.0</v>
      </c>
      <c r="EY53" s="876">
        <v>0.0</v>
      </c>
      <c r="EZ53" s="877">
        <f t="shared" si="73"/>
        <v>0.0</v>
      </c>
      <c r="FA53" s="878">
        <v>0.0</v>
      </c>
      <c r="FB53" s="879">
        <v>0.0</v>
      </c>
      <c r="FC53" s="880">
        <f t="shared" si="129"/>
        <v>0.0</v>
      </c>
      <c r="FD53" s="881">
        <f t="shared" si="74"/>
        <v>0.0</v>
      </c>
      <c r="FE53" s="882">
        <f t="shared" si="75"/>
        <v>0.0</v>
      </c>
      <c r="FF53" s="883" t="str">
        <f t="shared" si="76"/>
        <v/>
      </c>
      <c r="FG53" s="920">
        <v>0.0</v>
      </c>
      <c r="FH53" s="921">
        <v>0.0</v>
      </c>
      <c r="FI53" s="921">
        <v>0.0</v>
      </c>
      <c r="FJ53" s="887">
        <f t="shared" si="155"/>
        <v>0.0</v>
      </c>
      <c r="FK53" s="888">
        <f t="shared" si="77"/>
        <v>0.0</v>
      </c>
      <c r="FL53" s="889" t="str">
        <f t="shared" si="78"/>
        <v/>
      </c>
      <c r="FM53" s="922"/>
      <c r="FN53" s="923"/>
      <c r="FO53" s="924" t="str">
        <f t="shared" si="154"/>
        <v/>
      </c>
      <c r="FP53" s="893">
        <f t="shared" si="79"/>
        <v>0.0</v>
      </c>
      <c r="FQ53" s="894">
        <f t="shared" si="80"/>
        <v>0.0</v>
      </c>
      <c r="FR53" s="895">
        <f t="shared" si="81"/>
        <v>0.0</v>
      </c>
      <c r="FS53" s="896" t="str">
        <f t="shared" si="82"/>
        <v/>
      </c>
      <c r="FT53" s="897" t="str">
        <f t="shared" si="83"/>
        <v/>
      </c>
      <c r="FU53" s="898" t="str">
        <f t="shared" si="84"/>
        <v/>
      </c>
      <c r="FV53" s="899" t="str">
        <f t="shared" si="85"/>
        <v/>
      </c>
      <c r="FW53" s="900">
        <f t="shared" si="86"/>
        <v>0.0</v>
      </c>
      <c r="FX53" s="901" t="str">
        <f t="shared" si="7"/>
        <v/>
      </c>
      <c r="FY53" s="902" t="str">
        <f t="shared" si="8"/>
        <v/>
      </c>
      <c r="FZ53" s="902" t="str">
        <f t="shared" si="9"/>
        <v/>
      </c>
      <c r="GA53" s="902" t="str">
        <f t="shared" si="10"/>
        <v/>
      </c>
      <c r="GB53" s="902" t="str">
        <f t="shared" si="11"/>
        <v/>
      </c>
      <c r="GC53" s="902" t="str">
        <f t="shared" si="87"/>
        <v/>
      </c>
      <c r="GD53" s="903" t="str">
        <f t="shared" si="88"/>
        <v/>
      </c>
      <c r="GE53" s="904">
        <f t="shared" si="89"/>
        <v>0.0</v>
      </c>
      <c r="GF53" s="902">
        <f t="shared" si="90"/>
        <v>0.0</v>
      </c>
      <c r="GG53" s="902">
        <f t="shared" si="91"/>
        <v>0.0</v>
      </c>
      <c r="GH53" s="902">
        <f t="shared" si="92"/>
        <v>0.0</v>
      </c>
      <c r="GI53" s="903"/>
      <c r="GJ53" s="124"/>
      <c r="GK53" s="124"/>
      <c r="GL53" s="113">
        <f t="shared" si="139"/>
        <v>0.0</v>
      </c>
      <c r="GM53" s="113" t="s">
        <v>159</v>
      </c>
      <c r="GN53" s="113">
        <f t="shared" si="140"/>
        <v>200.0</v>
      </c>
      <c r="GO53" s="113" t="str">
        <f t="shared" si="93"/>
        <v>0/200</v>
      </c>
      <c r="GP53" s="113">
        <f t="shared" si="94"/>
        <v>0.0</v>
      </c>
      <c r="GQ53" s="113" t="s">
        <v>159</v>
      </c>
      <c r="GR53" s="113">
        <f t="shared" si="95"/>
        <v>200.0</v>
      </c>
      <c r="GS53" s="113" t="str">
        <f t="shared" si="96"/>
        <v>0/200</v>
      </c>
      <c r="GT53" s="113">
        <f t="shared" si="97"/>
        <v>0.0</v>
      </c>
      <c r="GU53" s="113" t="s">
        <v>159</v>
      </c>
      <c r="GV53" s="113">
        <f t="shared" si="98"/>
        <v>200.0</v>
      </c>
      <c r="GW53" s="113" t="str">
        <f t="shared" si="99"/>
        <v>0/200</v>
      </c>
      <c r="GX53" s="113">
        <f t="shared" si="100"/>
        <v>0.0</v>
      </c>
      <c r="GY53" s="113" t="s">
        <v>159</v>
      </c>
      <c r="GZ53" s="113">
        <f t="shared" si="101"/>
        <v>100.0</v>
      </c>
      <c r="HA53" s="113" t="str">
        <f t="shared" si="102"/>
        <v>0/100</v>
      </c>
      <c r="HJ53" s="113">
        <f t="shared" si="133"/>
        <v>0.0</v>
      </c>
      <c r="HK53" s="113">
        <f t="shared" si="134"/>
        <v>0.0</v>
      </c>
      <c r="HL53" s="925">
        <f t="shared" si="105"/>
        <v>0.0</v>
      </c>
      <c r="HM53" s="925">
        <f t="shared" si="106"/>
        <v>0.0</v>
      </c>
      <c r="HN53" s="925">
        <f t="shared" si="107"/>
        <v>0.0</v>
      </c>
      <c r="HO53" s="925">
        <f t="shared" si="108"/>
        <v>0.0</v>
      </c>
      <c r="HP53" s="925">
        <f t="shared" si="109"/>
        <v>0.0</v>
      </c>
      <c r="HQ53" s="113">
        <f t="shared" si="135"/>
        <v>0.0</v>
      </c>
    </row>
    <row r="54" spans="8:8" ht="21.75" customHeight="1">
      <c r="A54" s="23">
        <f t="shared" si="14"/>
        <v>0.0</v>
      </c>
      <c r="B54" s="756">
        <v>46.0</v>
      </c>
      <c r="C54" s="905">
        <v>46.0</v>
      </c>
      <c r="D54" s="710">
        <f t="shared" si="15"/>
        <v>0.0</v>
      </c>
      <c r="E54" s="906"/>
      <c r="F54" s="759"/>
      <c r="G54" s="906"/>
      <c r="H54" s="906"/>
      <c r="I54" s="906"/>
      <c r="J54" s="906"/>
      <c r="K54" s="907"/>
      <c r="L54" s="761">
        <v>0.0</v>
      </c>
      <c r="M54" s="762">
        <v>0.0</v>
      </c>
      <c r="N54" s="763">
        <v>0.0</v>
      </c>
      <c r="O54" s="764">
        <f t="shared" si="16"/>
        <v>0.0</v>
      </c>
      <c r="P54" s="765">
        <v>0.0</v>
      </c>
      <c r="Q54" s="766">
        <f t="shared" si="17"/>
        <v>0.0</v>
      </c>
      <c r="R54" s="767">
        <v>0.0</v>
      </c>
      <c r="S54" s="768">
        <v>0.0</v>
      </c>
      <c r="T54" s="769">
        <f t="shared" si="126"/>
        <v>0.0</v>
      </c>
      <c r="U54" s="770">
        <f t="shared" si="18"/>
        <v>0.0</v>
      </c>
      <c r="V54" s="771">
        <f t="shared" si="19"/>
        <v>0.0</v>
      </c>
      <c r="W54" s="625" t="str">
        <f t="shared" si="136"/>
        <v/>
      </c>
      <c r="X54" s="625" t="str">
        <f t="shared" si="20"/>
        <v/>
      </c>
      <c r="Y54" s="772" t="str">
        <f t="shared" si="137"/>
        <v/>
      </c>
      <c r="Z54" s="773">
        <v>0.0</v>
      </c>
      <c r="AA54" s="774">
        <v>0.0</v>
      </c>
      <c r="AB54" s="775">
        <v>0.0</v>
      </c>
      <c r="AC54" s="776">
        <f t="shared" si="21"/>
        <v>0.0</v>
      </c>
      <c r="AD54" s="777">
        <v>0.0</v>
      </c>
      <c r="AE54" s="778">
        <f t="shared" si="22"/>
        <v>0.0</v>
      </c>
      <c r="AF54" s="779">
        <v>0.0</v>
      </c>
      <c r="AG54" s="780">
        <v>0.0</v>
      </c>
      <c r="AH54" s="781">
        <f t="shared" si="127"/>
        <v>0.0</v>
      </c>
      <c r="AI54" s="782">
        <f t="shared" si="23"/>
        <v>0.0</v>
      </c>
      <c r="AJ54" s="783">
        <f t="shared" si="24"/>
        <v>0.0</v>
      </c>
      <c r="AK54" s="637" t="str">
        <f t="shared" si="141"/>
        <v/>
      </c>
      <c r="AL54" s="637" t="str">
        <f t="shared" si="25"/>
        <v/>
      </c>
      <c r="AM54" s="784" t="str">
        <f t="shared" si="142"/>
        <v/>
      </c>
      <c r="AN54" s="785"/>
      <c r="AO54" s="786">
        <v>0.0</v>
      </c>
      <c r="AP54" s="787">
        <v>0.0</v>
      </c>
      <c r="AQ54" s="787">
        <v>0.0</v>
      </c>
      <c r="AR54" s="908">
        <f t="shared" si="26"/>
        <v>0.0</v>
      </c>
      <c r="AS54" s="788">
        <v>0.0</v>
      </c>
      <c r="AT54" s="789">
        <v>0.0</v>
      </c>
      <c r="AU54" s="790">
        <f t="shared" si="27"/>
        <v>0.0</v>
      </c>
      <c r="AV54" s="909">
        <f t="shared" si="28"/>
        <v>0.0</v>
      </c>
      <c r="AW54" s="792">
        <v>0.0</v>
      </c>
      <c r="AX54" s="793">
        <v>0.0</v>
      </c>
      <c r="AY54" s="794">
        <f t="shared" si="29"/>
        <v>0.0</v>
      </c>
      <c r="AZ54" s="795">
        <f t="shared" si="143"/>
        <v>0.0</v>
      </c>
      <c r="BA54" s="796">
        <f t="shared" si="30"/>
        <v>0.0</v>
      </c>
      <c r="BB54" s="650" t="str">
        <f t="shared" si="144"/>
        <v/>
      </c>
      <c r="BC54" s="650" t="str">
        <f t="shared" si="31"/>
        <v/>
      </c>
      <c r="BD54" s="797" t="str">
        <f t="shared" si="145"/>
        <v/>
      </c>
      <c r="BE54" s="785"/>
      <c r="BF54" s="798">
        <v>0.0</v>
      </c>
      <c r="BG54" s="799">
        <v>0.0</v>
      </c>
      <c r="BH54" s="800">
        <v>0.0</v>
      </c>
      <c r="BI54" s="910">
        <f t="shared" si="32"/>
        <v>0.0</v>
      </c>
      <c r="BJ54" s="801">
        <v>0.0</v>
      </c>
      <c r="BK54" s="802">
        <v>0.0</v>
      </c>
      <c r="BL54" s="803">
        <f t="shared" si="33"/>
        <v>0.0</v>
      </c>
      <c r="BM54" s="911">
        <f t="shared" si="34"/>
        <v>0.0</v>
      </c>
      <c r="BN54" s="805">
        <v>0.0</v>
      </c>
      <c r="BO54" s="806">
        <v>0.0</v>
      </c>
      <c r="BP54" s="807">
        <f t="shared" si="35"/>
        <v>0.0</v>
      </c>
      <c r="BQ54" s="808">
        <f t="shared" si="146"/>
        <v>0.0</v>
      </c>
      <c r="BR54" s="662">
        <f t="shared" si="36"/>
        <v>0.0</v>
      </c>
      <c r="BS54" s="662" t="str">
        <f t="shared" si="147"/>
        <v/>
      </c>
      <c r="BT54" s="662" t="str">
        <f t="shared" si="37"/>
        <v/>
      </c>
      <c r="BU54" s="809" t="str">
        <f t="shared" si="148"/>
        <v/>
      </c>
      <c r="BV54" s="785"/>
      <c r="BW54" s="810">
        <v>0.0</v>
      </c>
      <c r="BX54" s="811">
        <v>0.0</v>
      </c>
      <c r="BY54" s="812">
        <v>0.0</v>
      </c>
      <c r="BZ54" s="912">
        <f t="shared" si="38"/>
        <v>0.0</v>
      </c>
      <c r="CA54" s="813">
        <v>0.0</v>
      </c>
      <c r="CB54" s="814">
        <v>0.0</v>
      </c>
      <c r="CC54" s="815">
        <f t="shared" si="39"/>
        <v>0.0</v>
      </c>
      <c r="CD54" s="913">
        <f t="shared" si="40"/>
        <v>0.0</v>
      </c>
      <c r="CE54" s="817">
        <v>0.0</v>
      </c>
      <c r="CF54" s="818">
        <v>0.0</v>
      </c>
      <c r="CG54" s="819">
        <f t="shared" si="41"/>
        <v>0.0</v>
      </c>
      <c r="CH54" s="820">
        <f t="shared" si="149"/>
        <v>0.0</v>
      </c>
      <c r="CI54" s="821">
        <f t="shared" si="42"/>
        <v>0.0</v>
      </c>
      <c r="CJ54" s="674" t="str">
        <f t="shared" si="43"/>
        <v/>
      </c>
      <c r="CK54" s="674" t="str">
        <f t="shared" si="44"/>
        <v/>
      </c>
      <c r="CL54" s="822" t="str">
        <f t="shared" si="150"/>
        <v/>
      </c>
      <c r="CM54" s="785"/>
      <c r="CN54" s="823">
        <v>0.0</v>
      </c>
      <c r="CO54" s="824">
        <v>0.0</v>
      </c>
      <c r="CP54" s="825">
        <v>0.0</v>
      </c>
      <c r="CQ54" s="914">
        <f t="shared" si="45"/>
        <v>0.0</v>
      </c>
      <c r="CR54" s="826">
        <v>0.0</v>
      </c>
      <c r="CS54" s="827">
        <v>0.0</v>
      </c>
      <c r="CT54" s="828">
        <f t="shared" si="46"/>
        <v>0.0</v>
      </c>
      <c r="CU54" s="915">
        <f t="shared" si="47"/>
        <v>0.0</v>
      </c>
      <c r="CV54" s="830">
        <v>0.0</v>
      </c>
      <c r="CW54" s="831">
        <v>0.0</v>
      </c>
      <c r="CX54" s="832">
        <f t="shared" si="48"/>
        <v>0.0</v>
      </c>
      <c r="CY54" s="833">
        <f t="shared" si="151"/>
        <v>0.0</v>
      </c>
      <c r="CZ54" s="686">
        <f t="shared" si="49"/>
        <v>0.0</v>
      </c>
      <c r="DA54" s="686" t="str">
        <f t="shared" si="50"/>
        <v/>
      </c>
      <c r="DB54" s="686" t="str">
        <f t="shared" si="51"/>
        <v/>
      </c>
      <c r="DC54" s="834" t="str">
        <f t="shared" si="52"/>
        <v/>
      </c>
      <c r="DD54" s="785"/>
      <c r="DE54" s="835">
        <v>0.0</v>
      </c>
      <c r="DF54" s="836">
        <v>0.0</v>
      </c>
      <c r="DG54" s="837">
        <v>0.0</v>
      </c>
      <c r="DH54" s="916">
        <f t="shared" si="53"/>
        <v>0.0</v>
      </c>
      <c r="DI54" s="838">
        <v>0.0</v>
      </c>
      <c r="DJ54" s="839">
        <v>0.0</v>
      </c>
      <c r="DK54" s="840">
        <f t="shared" si="54"/>
        <v>0.0</v>
      </c>
      <c r="DL54" s="917">
        <f t="shared" si="55"/>
        <v>0.0</v>
      </c>
      <c r="DM54" s="842">
        <v>0.0</v>
      </c>
      <c r="DN54" s="843">
        <v>0.0</v>
      </c>
      <c r="DO54" s="844">
        <f t="shared" si="56"/>
        <v>0.0</v>
      </c>
      <c r="DP54" s="845">
        <f t="shared" si="152"/>
        <v>0.0</v>
      </c>
      <c r="DQ54" s="698">
        <f t="shared" si="57"/>
        <v>0.0</v>
      </c>
      <c r="DR54" s="698" t="str">
        <f t="shared" si="58"/>
        <v/>
      </c>
      <c r="DS54" s="698" t="str">
        <f t="shared" si="59"/>
        <v/>
      </c>
      <c r="DT54" s="846" t="str">
        <f t="shared" si="60"/>
        <v/>
      </c>
      <c r="DU54" s="847">
        <v>0.0</v>
      </c>
      <c r="DV54" s="848">
        <v>0.0</v>
      </c>
      <c r="DW54" s="849">
        <v>0.0</v>
      </c>
      <c r="DX54" s="918">
        <f t="shared" si="61"/>
        <v>0.0</v>
      </c>
      <c r="DY54" s="850">
        <v>0.0</v>
      </c>
      <c r="DZ54" s="851">
        <v>0.0</v>
      </c>
      <c r="EA54" s="852">
        <f t="shared" si="62"/>
        <v>0.0</v>
      </c>
      <c r="EB54" s="919">
        <f t="shared" si="63"/>
        <v>0.0</v>
      </c>
      <c r="EC54" s="854">
        <v>0.0</v>
      </c>
      <c r="ED54" s="855">
        <v>0.0</v>
      </c>
      <c r="EE54" s="856">
        <f t="shared" si="64"/>
        <v>0.0</v>
      </c>
      <c r="EF54" s="857">
        <f t="shared" si="153"/>
        <v>0.0</v>
      </c>
      <c r="EG54" s="858">
        <f t="shared" si="65"/>
        <v>0.0</v>
      </c>
      <c r="EH54" s="859" t="str">
        <f t="shared" si="66"/>
        <v/>
      </c>
      <c r="EI54" s="860">
        <v>0.0</v>
      </c>
      <c r="EJ54" s="861">
        <v>0.0</v>
      </c>
      <c r="EK54" s="862">
        <v>0.0</v>
      </c>
      <c r="EL54" s="863">
        <f t="shared" si="67"/>
        <v>0.0</v>
      </c>
      <c r="EM54" s="864">
        <v>0.0</v>
      </c>
      <c r="EN54" s="865">
        <f t="shared" si="68"/>
        <v>0.0</v>
      </c>
      <c r="EO54" s="866">
        <v>0.0</v>
      </c>
      <c r="EP54" s="867">
        <v>0.0</v>
      </c>
      <c r="EQ54" s="868">
        <f t="shared" si="128"/>
        <v>0.0</v>
      </c>
      <c r="ER54" s="869">
        <f t="shared" si="69"/>
        <v>0.0</v>
      </c>
      <c r="ES54" s="870">
        <f t="shared" si="70"/>
        <v>0.0</v>
      </c>
      <c r="ET54" s="871" t="str">
        <f t="shared" si="71"/>
        <v/>
      </c>
      <c r="EU54" s="872">
        <v>0.0</v>
      </c>
      <c r="EV54" s="873">
        <v>0.0</v>
      </c>
      <c r="EW54" s="874">
        <f t="shared" si="138"/>
        <v>0.0</v>
      </c>
      <c r="EX54" s="875">
        <f t="shared" si="72"/>
        <v>0.0</v>
      </c>
      <c r="EY54" s="876">
        <v>0.0</v>
      </c>
      <c r="EZ54" s="877">
        <f t="shared" si="73"/>
        <v>0.0</v>
      </c>
      <c r="FA54" s="878">
        <v>0.0</v>
      </c>
      <c r="FB54" s="879">
        <v>0.0</v>
      </c>
      <c r="FC54" s="880">
        <f t="shared" si="129"/>
        <v>0.0</v>
      </c>
      <c r="FD54" s="881">
        <f t="shared" si="74"/>
        <v>0.0</v>
      </c>
      <c r="FE54" s="882">
        <f t="shared" si="75"/>
        <v>0.0</v>
      </c>
      <c r="FF54" s="883" t="str">
        <f t="shared" si="76"/>
        <v/>
      </c>
      <c r="FG54" s="920">
        <v>0.0</v>
      </c>
      <c r="FH54" s="921">
        <v>0.0</v>
      </c>
      <c r="FI54" s="921">
        <v>0.0</v>
      </c>
      <c r="FJ54" s="887">
        <f t="shared" si="155"/>
        <v>0.0</v>
      </c>
      <c r="FK54" s="888">
        <f t="shared" si="77"/>
        <v>0.0</v>
      </c>
      <c r="FL54" s="889" t="str">
        <f t="shared" si="78"/>
        <v/>
      </c>
      <c r="FM54" s="922"/>
      <c r="FN54" s="923"/>
      <c r="FO54" s="924" t="str">
        <f t="shared" si="154"/>
        <v/>
      </c>
      <c r="FP54" s="893">
        <f t="shared" si="79"/>
        <v>0.0</v>
      </c>
      <c r="FQ54" s="894">
        <f t="shared" si="80"/>
        <v>0.0</v>
      </c>
      <c r="FR54" s="895">
        <f t="shared" si="81"/>
        <v>0.0</v>
      </c>
      <c r="FS54" s="896" t="str">
        <f t="shared" si="82"/>
        <v/>
      </c>
      <c r="FT54" s="897" t="str">
        <f t="shared" si="83"/>
        <v/>
      </c>
      <c r="FU54" s="898" t="str">
        <f t="shared" si="84"/>
        <v/>
      </c>
      <c r="FV54" s="899" t="str">
        <f t="shared" si="85"/>
        <v/>
      </c>
      <c r="FW54" s="900">
        <f t="shared" si="86"/>
        <v>0.0</v>
      </c>
      <c r="FX54" s="901" t="str">
        <f t="shared" si="7"/>
        <v/>
      </c>
      <c r="FY54" s="902" t="str">
        <f t="shared" si="8"/>
        <v/>
      </c>
      <c r="FZ54" s="902" t="str">
        <f t="shared" si="9"/>
        <v/>
      </c>
      <c r="GA54" s="902" t="str">
        <f t="shared" si="10"/>
        <v/>
      </c>
      <c r="GB54" s="902" t="str">
        <f t="shared" si="11"/>
        <v/>
      </c>
      <c r="GC54" s="902" t="str">
        <f t="shared" si="87"/>
        <v/>
      </c>
      <c r="GD54" s="903" t="str">
        <f t="shared" si="88"/>
        <v/>
      </c>
      <c r="GE54" s="904">
        <f t="shared" si="89"/>
        <v>0.0</v>
      </c>
      <c r="GF54" s="902">
        <f t="shared" si="90"/>
        <v>0.0</v>
      </c>
      <c r="GG54" s="902">
        <f t="shared" si="91"/>
        <v>0.0</v>
      </c>
      <c r="GH54" s="902">
        <f t="shared" si="92"/>
        <v>0.0</v>
      </c>
      <c r="GI54" s="903"/>
      <c r="GJ54" s="124"/>
      <c r="GK54" s="124"/>
      <c r="GL54" s="113">
        <f t="shared" si="139"/>
        <v>0.0</v>
      </c>
      <c r="GM54" s="113" t="s">
        <v>159</v>
      </c>
      <c r="GN54" s="113">
        <f t="shared" si="140"/>
        <v>200.0</v>
      </c>
      <c r="GO54" s="113" t="str">
        <f t="shared" si="93"/>
        <v>0/200</v>
      </c>
      <c r="GP54" s="113">
        <f t="shared" si="94"/>
        <v>0.0</v>
      </c>
      <c r="GQ54" s="113" t="s">
        <v>159</v>
      </c>
      <c r="GR54" s="113">
        <f t="shared" si="95"/>
        <v>200.0</v>
      </c>
      <c r="GS54" s="113" t="str">
        <f t="shared" si="96"/>
        <v>0/200</v>
      </c>
      <c r="GT54" s="113">
        <f t="shared" si="97"/>
        <v>0.0</v>
      </c>
      <c r="GU54" s="113" t="s">
        <v>159</v>
      </c>
      <c r="GV54" s="113">
        <f t="shared" si="98"/>
        <v>200.0</v>
      </c>
      <c r="GW54" s="113" t="str">
        <f t="shared" si="99"/>
        <v>0/200</v>
      </c>
      <c r="GX54" s="113">
        <f t="shared" si="100"/>
        <v>0.0</v>
      </c>
      <c r="GY54" s="113" t="s">
        <v>159</v>
      </c>
      <c r="GZ54" s="113">
        <f t="shared" si="101"/>
        <v>100.0</v>
      </c>
      <c r="HA54" s="113" t="str">
        <f t="shared" si="102"/>
        <v>0/100</v>
      </c>
      <c r="HJ54" s="113">
        <f t="shared" si="133"/>
        <v>0.0</v>
      </c>
      <c r="HK54" s="113">
        <f t="shared" si="134"/>
        <v>0.0</v>
      </c>
      <c r="HL54" s="925">
        <f t="shared" si="105"/>
        <v>0.0</v>
      </c>
      <c r="HM54" s="925">
        <f t="shared" si="106"/>
        <v>0.0</v>
      </c>
      <c r="HN54" s="925">
        <f t="shared" si="107"/>
        <v>0.0</v>
      </c>
      <c r="HO54" s="925">
        <f t="shared" si="108"/>
        <v>0.0</v>
      </c>
      <c r="HP54" s="925">
        <f t="shared" si="109"/>
        <v>0.0</v>
      </c>
      <c r="HQ54" s="113">
        <f t="shared" si="135"/>
        <v>0.0</v>
      </c>
    </row>
    <row r="55" spans="8:8" ht="21.75" customHeight="1">
      <c r="A55" s="23">
        <f t="shared" si="14"/>
        <v>0.0</v>
      </c>
      <c r="B55" s="756">
        <v>47.0</v>
      </c>
      <c r="C55" s="757">
        <v>47.0</v>
      </c>
      <c r="D55" s="710">
        <f t="shared" si="15"/>
        <v>0.0</v>
      </c>
      <c r="E55" s="906"/>
      <c r="F55" s="759"/>
      <c r="G55" s="758"/>
      <c r="H55" s="906"/>
      <c r="I55" s="906"/>
      <c r="J55" s="906"/>
      <c r="K55" s="907"/>
      <c r="L55" s="761">
        <v>0.0</v>
      </c>
      <c r="M55" s="762">
        <v>0.0</v>
      </c>
      <c r="N55" s="763">
        <v>0.0</v>
      </c>
      <c r="O55" s="764">
        <f t="shared" si="16"/>
        <v>0.0</v>
      </c>
      <c r="P55" s="765">
        <v>0.0</v>
      </c>
      <c r="Q55" s="766">
        <f t="shared" si="17"/>
        <v>0.0</v>
      </c>
      <c r="R55" s="767">
        <v>0.0</v>
      </c>
      <c r="S55" s="768">
        <v>0.0</v>
      </c>
      <c r="T55" s="769">
        <f t="shared" si="126"/>
        <v>0.0</v>
      </c>
      <c r="U55" s="770">
        <f t="shared" si="18"/>
        <v>0.0</v>
      </c>
      <c r="V55" s="771">
        <f t="shared" si="19"/>
        <v>0.0</v>
      </c>
      <c r="W55" s="625" t="str">
        <f t="shared" si="136"/>
        <v/>
      </c>
      <c r="X55" s="625" t="str">
        <f t="shared" si="20"/>
        <v/>
      </c>
      <c r="Y55" s="772" t="str">
        <f t="shared" si="137"/>
        <v/>
      </c>
      <c r="Z55" s="773">
        <v>0.0</v>
      </c>
      <c r="AA55" s="774">
        <v>0.0</v>
      </c>
      <c r="AB55" s="775">
        <v>0.0</v>
      </c>
      <c r="AC55" s="776">
        <f t="shared" si="21"/>
        <v>0.0</v>
      </c>
      <c r="AD55" s="777">
        <v>0.0</v>
      </c>
      <c r="AE55" s="778">
        <f t="shared" si="22"/>
        <v>0.0</v>
      </c>
      <c r="AF55" s="779">
        <v>0.0</v>
      </c>
      <c r="AG55" s="780">
        <v>0.0</v>
      </c>
      <c r="AH55" s="781">
        <f t="shared" si="127"/>
        <v>0.0</v>
      </c>
      <c r="AI55" s="782">
        <f t="shared" si="23"/>
        <v>0.0</v>
      </c>
      <c r="AJ55" s="783">
        <f t="shared" si="24"/>
        <v>0.0</v>
      </c>
      <c r="AK55" s="637" t="str">
        <f t="shared" si="141"/>
        <v/>
      </c>
      <c r="AL55" s="637" t="str">
        <f t="shared" si="25"/>
        <v/>
      </c>
      <c r="AM55" s="784" t="str">
        <f t="shared" si="142"/>
        <v/>
      </c>
      <c r="AN55" s="785"/>
      <c r="AO55" s="786">
        <v>0.0</v>
      </c>
      <c r="AP55" s="787">
        <v>0.0</v>
      </c>
      <c r="AQ55" s="787">
        <v>0.0</v>
      </c>
      <c r="AR55" s="908">
        <f t="shared" si="26"/>
        <v>0.0</v>
      </c>
      <c r="AS55" s="788">
        <v>0.0</v>
      </c>
      <c r="AT55" s="789">
        <v>0.0</v>
      </c>
      <c r="AU55" s="790">
        <f t="shared" si="27"/>
        <v>0.0</v>
      </c>
      <c r="AV55" s="909">
        <f t="shared" si="28"/>
        <v>0.0</v>
      </c>
      <c r="AW55" s="792">
        <v>0.0</v>
      </c>
      <c r="AX55" s="793">
        <v>0.0</v>
      </c>
      <c r="AY55" s="794">
        <f t="shared" si="29"/>
        <v>0.0</v>
      </c>
      <c r="AZ55" s="795">
        <f t="shared" si="143"/>
        <v>0.0</v>
      </c>
      <c r="BA55" s="796">
        <f t="shared" si="30"/>
        <v>0.0</v>
      </c>
      <c r="BB55" s="650" t="str">
        <f t="shared" si="144"/>
        <v/>
      </c>
      <c r="BC55" s="650" t="str">
        <f t="shared" si="31"/>
        <v/>
      </c>
      <c r="BD55" s="797" t="str">
        <f t="shared" si="145"/>
        <v/>
      </c>
      <c r="BE55" s="785"/>
      <c r="BF55" s="798">
        <v>0.0</v>
      </c>
      <c r="BG55" s="799">
        <v>0.0</v>
      </c>
      <c r="BH55" s="800">
        <v>0.0</v>
      </c>
      <c r="BI55" s="910">
        <f t="shared" si="32"/>
        <v>0.0</v>
      </c>
      <c r="BJ55" s="801">
        <v>0.0</v>
      </c>
      <c r="BK55" s="802">
        <v>0.0</v>
      </c>
      <c r="BL55" s="803">
        <f t="shared" si="33"/>
        <v>0.0</v>
      </c>
      <c r="BM55" s="911">
        <f t="shared" si="34"/>
        <v>0.0</v>
      </c>
      <c r="BN55" s="805">
        <v>0.0</v>
      </c>
      <c r="BO55" s="806">
        <v>0.0</v>
      </c>
      <c r="BP55" s="807">
        <f t="shared" si="35"/>
        <v>0.0</v>
      </c>
      <c r="BQ55" s="808">
        <f t="shared" si="146"/>
        <v>0.0</v>
      </c>
      <c r="BR55" s="662">
        <f t="shared" si="36"/>
        <v>0.0</v>
      </c>
      <c r="BS55" s="662" t="str">
        <f t="shared" si="147"/>
        <v/>
      </c>
      <c r="BT55" s="662" t="str">
        <f t="shared" si="37"/>
        <v/>
      </c>
      <c r="BU55" s="809" t="str">
        <f t="shared" si="148"/>
        <v/>
      </c>
      <c r="BV55" s="785"/>
      <c r="BW55" s="810">
        <v>0.0</v>
      </c>
      <c r="BX55" s="811">
        <v>0.0</v>
      </c>
      <c r="BY55" s="812">
        <v>0.0</v>
      </c>
      <c r="BZ55" s="912">
        <f t="shared" si="38"/>
        <v>0.0</v>
      </c>
      <c r="CA55" s="813">
        <v>0.0</v>
      </c>
      <c r="CB55" s="814">
        <v>0.0</v>
      </c>
      <c r="CC55" s="815">
        <f t="shared" si="39"/>
        <v>0.0</v>
      </c>
      <c r="CD55" s="913">
        <f t="shared" si="40"/>
        <v>0.0</v>
      </c>
      <c r="CE55" s="817">
        <v>0.0</v>
      </c>
      <c r="CF55" s="818">
        <v>0.0</v>
      </c>
      <c r="CG55" s="819">
        <f t="shared" si="41"/>
        <v>0.0</v>
      </c>
      <c r="CH55" s="820">
        <f t="shared" si="149"/>
        <v>0.0</v>
      </c>
      <c r="CI55" s="821">
        <f t="shared" si="42"/>
        <v>0.0</v>
      </c>
      <c r="CJ55" s="674" t="str">
        <f t="shared" si="43"/>
        <v/>
      </c>
      <c r="CK55" s="674" t="str">
        <f t="shared" si="44"/>
        <v/>
      </c>
      <c r="CL55" s="822" t="str">
        <f t="shared" si="150"/>
        <v/>
      </c>
      <c r="CM55" s="785"/>
      <c r="CN55" s="823">
        <v>0.0</v>
      </c>
      <c r="CO55" s="824">
        <v>0.0</v>
      </c>
      <c r="CP55" s="825">
        <v>0.0</v>
      </c>
      <c r="CQ55" s="914">
        <f t="shared" si="45"/>
        <v>0.0</v>
      </c>
      <c r="CR55" s="826">
        <v>0.0</v>
      </c>
      <c r="CS55" s="827">
        <v>0.0</v>
      </c>
      <c r="CT55" s="828">
        <f t="shared" si="46"/>
        <v>0.0</v>
      </c>
      <c r="CU55" s="915">
        <f t="shared" si="47"/>
        <v>0.0</v>
      </c>
      <c r="CV55" s="830">
        <v>0.0</v>
      </c>
      <c r="CW55" s="831">
        <v>0.0</v>
      </c>
      <c r="CX55" s="832">
        <f t="shared" si="48"/>
        <v>0.0</v>
      </c>
      <c r="CY55" s="833">
        <f t="shared" si="151"/>
        <v>0.0</v>
      </c>
      <c r="CZ55" s="686">
        <f t="shared" si="49"/>
        <v>0.0</v>
      </c>
      <c r="DA55" s="686" t="str">
        <f t="shared" si="50"/>
        <v/>
      </c>
      <c r="DB55" s="686" t="str">
        <f t="shared" si="51"/>
        <v/>
      </c>
      <c r="DC55" s="834" t="str">
        <f t="shared" si="52"/>
        <v/>
      </c>
      <c r="DD55" s="785"/>
      <c r="DE55" s="835">
        <v>0.0</v>
      </c>
      <c r="DF55" s="836">
        <v>0.0</v>
      </c>
      <c r="DG55" s="837">
        <v>0.0</v>
      </c>
      <c r="DH55" s="916">
        <f t="shared" si="53"/>
        <v>0.0</v>
      </c>
      <c r="DI55" s="838">
        <v>0.0</v>
      </c>
      <c r="DJ55" s="839">
        <v>0.0</v>
      </c>
      <c r="DK55" s="840">
        <f t="shared" si="54"/>
        <v>0.0</v>
      </c>
      <c r="DL55" s="917">
        <f t="shared" si="55"/>
        <v>0.0</v>
      </c>
      <c r="DM55" s="842">
        <v>0.0</v>
      </c>
      <c r="DN55" s="843">
        <v>0.0</v>
      </c>
      <c r="DO55" s="844">
        <f t="shared" si="56"/>
        <v>0.0</v>
      </c>
      <c r="DP55" s="845">
        <f t="shared" si="152"/>
        <v>0.0</v>
      </c>
      <c r="DQ55" s="698">
        <f t="shared" si="57"/>
        <v>0.0</v>
      </c>
      <c r="DR55" s="698" t="str">
        <f t="shared" si="58"/>
        <v/>
      </c>
      <c r="DS55" s="698" t="str">
        <f t="shared" si="59"/>
        <v/>
      </c>
      <c r="DT55" s="846" t="str">
        <f t="shared" si="60"/>
        <v/>
      </c>
      <c r="DU55" s="847">
        <v>0.0</v>
      </c>
      <c r="DV55" s="848">
        <v>0.0</v>
      </c>
      <c r="DW55" s="849">
        <v>0.0</v>
      </c>
      <c r="DX55" s="918">
        <f t="shared" si="61"/>
        <v>0.0</v>
      </c>
      <c r="DY55" s="850">
        <v>0.0</v>
      </c>
      <c r="DZ55" s="851">
        <v>0.0</v>
      </c>
      <c r="EA55" s="852">
        <f t="shared" si="62"/>
        <v>0.0</v>
      </c>
      <c r="EB55" s="919">
        <f t="shared" si="63"/>
        <v>0.0</v>
      </c>
      <c r="EC55" s="854">
        <v>0.0</v>
      </c>
      <c r="ED55" s="855">
        <v>0.0</v>
      </c>
      <c r="EE55" s="856">
        <f t="shared" si="64"/>
        <v>0.0</v>
      </c>
      <c r="EF55" s="857">
        <f t="shared" si="153"/>
        <v>0.0</v>
      </c>
      <c r="EG55" s="858">
        <f t="shared" si="65"/>
        <v>0.0</v>
      </c>
      <c r="EH55" s="859" t="str">
        <f t="shared" si="66"/>
        <v/>
      </c>
      <c r="EI55" s="860">
        <v>0.0</v>
      </c>
      <c r="EJ55" s="861">
        <v>0.0</v>
      </c>
      <c r="EK55" s="862">
        <v>0.0</v>
      </c>
      <c r="EL55" s="863">
        <f t="shared" si="67"/>
        <v>0.0</v>
      </c>
      <c r="EM55" s="864">
        <v>0.0</v>
      </c>
      <c r="EN55" s="865">
        <f t="shared" si="68"/>
        <v>0.0</v>
      </c>
      <c r="EO55" s="866">
        <v>0.0</v>
      </c>
      <c r="EP55" s="867">
        <v>0.0</v>
      </c>
      <c r="EQ55" s="868">
        <f t="shared" si="128"/>
        <v>0.0</v>
      </c>
      <c r="ER55" s="869">
        <f t="shared" si="69"/>
        <v>0.0</v>
      </c>
      <c r="ES55" s="870">
        <f t="shared" si="70"/>
        <v>0.0</v>
      </c>
      <c r="ET55" s="871" t="str">
        <f t="shared" si="71"/>
        <v/>
      </c>
      <c r="EU55" s="872">
        <v>0.0</v>
      </c>
      <c r="EV55" s="873">
        <v>0.0</v>
      </c>
      <c r="EW55" s="874">
        <f t="shared" si="138"/>
        <v>0.0</v>
      </c>
      <c r="EX55" s="875">
        <f t="shared" si="72"/>
        <v>0.0</v>
      </c>
      <c r="EY55" s="876">
        <v>0.0</v>
      </c>
      <c r="EZ55" s="877">
        <f t="shared" si="73"/>
        <v>0.0</v>
      </c>
      <c r="FA55" s="878">
        <v>0.0</v>
      </c>
      <c r="FB55" s="879">
        <v>0.0</v>
      </c>
      <c r="FC55" s="880">
        <f t="shared" si="129"/>
        <v>0.0</v>
      </c>
      <c r="FD55" s="881">
        <f t="shared" si="74"/>
        <v>0.0</v>
      </c>
      <c r="FE55" s="882">
        <f t="shared" si="75"/>
        <v>0.0</v>
      </c>
      <c r="FF55" s="883" t="str">
        <f t="shared" si="76"/>
        <v/>
      </c>
      <c r="FG55" s="920">
        <v>0.0</v>
      </c>
      <c r="FH55" s="921">
        <v>0.0</v>
      </c>
      <c r="FI55" s="921">
        <v>0.0</v>
      </c>
      <c r="FJ55" s="887">
        <f t="shared" si="155"/>
        <v>0.0</v>
      </c>
      <c r="FK55" s="888">
        <f t="shared" si="77"/>
        <v>0.0</v>
      </c>
      <c r="FL55" s="889" t="str">
        <f t="shared" si="78"/>
        <v/>
      </c>
      <c r="FM55" s="922"/>
      <c r="FN55" s="923"/>
      <c r="FO55" s="924" t="str">
        <f t="shared" si="154"/>
        <v/>
      </c>
      <c r="FP55" s="893">
        <f t="shared" si="79"/>
        <v>0.0</v>
      </c>
      <c r="FQ55" s="894">
        <f t="shared" si="80"/>
        <v>0.0</v>
      </c>
      <c r="FR55" s="895">
        <f t="shared" si="81"/>
        <v>0.0</v>
      </c>
      <c r="FS55" s="896" t="str">
        <f t="shared" si="82"/>
        <v/>
      </c>
      <c r="FT55" s="897" t="str">
        <f t="shared" si="83"/>
        <v/>
      </c>
      <c r="FU55" s="898" t="str">
        <f t="shared" si="84"/>
        <v/>
      </c>
      <c r="FV55" s="899" t="str">
        <f t="shared" si="85"/>
        <v/>
      </c>
      <c r="FW55" s="900">
        <f t="shared" si="86"/>
        <v>0.0</v>
      </c>
      <c r="FX55" s="901" t="str">
        <f t="shared" si="7"/>
        <v/>
      </c>
      <c r="FY55" s="902" t="str">
        <f t="shared" si="8"/>
        <v/>
      </c>
      <c r="FZ55" s="902" t="str">
        <f t="shared" si="9"/>
        <v/>
      </c>
      <c r="GA55" s="902" t="str">
        <f t="shared" si="10"/>
        <v/>
      </c>
      <c r="GB55" s="902" t="str">
        <f t="shared" si="11"/>
        <v/>
      </c>
      <c r="GC55" s="902" t="str">
        <f t="shared" si="87"/>
        <v/>
      </c>
      <c r="GD55" s="903" t="str">
        <f t="shared" si="88"/>
        <v/>
      </c>
      <c r="GE55" s="904">
        <f t="shared" si="89"/>
        <v>0.0</v>
      </c>
      <c r="GF55" s="902">
        <f t="shared" si="90"/>
        <v>0.0</v>
      </c>
      <c r="GG55" s="902">
        <f t="shared" si="91"/>
        <v>0.0</v>
      </c>
      <c r="GH55" s="902">
        <f t="shared" si="92"/>
        <v>0.0</v>
      </c>
      <c r="GI55" s="903"/>
      <c r="GJ55" s="124"/>
      <c r="GK55" s="124"/>
      <c r="GL55" s="113">
        <f t="shared" si="139"/>
        <v>0.0</v>
      </c>
      <c r="GM55" s="113" t="s">
        <v>159</v>
      </c>
      <c r="GN55" s="113">
        <f t="shared" si="140"/>
        <v>200.0</v>
      </c>
      <c r="GO55" s="113" t="str">
        <f t="shared" si="93"/>
        <v>0/200</v>
      </c>
      <c r="GP55" s="113">
        <f t="shared" si="94"/>
        <v>0.0</v>
      </c>
      <c r="GQ55" s="113" t="s">
        <v>159</v>
      </c>
      <c r="GR55" s="113">
        <f t="shared" si="95"/>
        <v>200.0</v>
      </c>
      <c r="GS55" s="113" t="str">
        <f t="shared" si="96"/>
        <v>0/200</v>
      </c>
      <c r="GT55" s="113">
        <f t="shared" si="97"/>
        <v>0.0</v>
      </c>
      <c r="GU55" s="113" t="s">
        <v>159</v>
      </c>
      <c r="GV55" s="113">
        <f t="shared" si="98"/>
        <v>200.0</v>
      </c>
      <c r="GW55" s="113" t="str">
        <f t="shared" si="99"/>
        <v>0/200</v>
      </c>
      <c r="GX55" s="113">
        <f t="shared" si="100"/>
        <v>0.0</v>
      </c>
      <c r="GY55" s="113" t="s">
        <v>159</v>
      </c>
      <c r="GZ55" s="113">
        <f t="shared" si="101"/>
        <v>100.0</v>
      </c>
      <c r="HA55" s="113" t="str">
        <f t="shared" si="102"/>
        <v>0/100</v>
      </c>
      <c r="HJ55" s="113">
        <f t="shared" si="133"/>
        <v>0.0</v>
      </c>
      <c r="HK55" s="113">
        <f t="shared" si="134"/>
        <v>0.0</v>
      </c>
      <c r="HL55" s="925">
        <f t="shared" si="105"/>
        <v>0.0</v>
      </c>
      <c r="HM55" s="925">
        <f t="shared" si="106"/>
        <v>0.0</v>
      </c>
      <c r="HN55" s="925">
        <f t="shared" si="107"/>
        <v>0.0</v>
      </c>
      <c r="HO55" s="925">
        <f t="shared" si="108"/>
        <v>0.0</v>
      </c>
      <c r="HP55" s="925">
        <f t="shared" si="109"/>
        <v>0.0</v>
      </c>
      <c r="HQ55" s="113">
        <f t="shared" si="135"/>
        <v>0.0</v>
      </c>
    </row>
    <row r="56" spans="8:8" ht="21.75" customHeight="1">
      <c r="A56" s="23">
        <f t="shared" si="14"/>
        <v>0.0</v>
      </c>
      <c r="B56" s="756">
        <v>48.0</v>
      </c>
      <c r="C56" s="905">
        <v>48.0</v>
      </c>
      <c r="D56" s="710">
        <f t="shared" si="15"/>
        <v>0.0</v>
      </c>
      <c r="E56" s="906"/>
      <c r="F56" s="759"/>
      <c r="G56" s="906"/>
      <c r="H56" s="906"/>
      <c r="I56" s="906"/>
      <c r="J56" s="906"/>
      <c r="K56" s="907"/>
      <c r="L56" s="761">
        <v>0.0</v>
      </c>
      <c r="M56" s="762">
        <v>0.0</v>
      </c>
      <c r="N56" s="763">
        <v>0.0</v>
      </c>
      <c r="O56" s="764">
        <f t="shared" si="16"/>
        <v>0.0</v>
      </c>
      <c r="P56" s="765">
        <v>0.0</v>
      </c>
      <c r="Q56" s="766">
        <f t="shared" si="17"/>
        <v>0.0</v>
      </c>
      <c r="R56" s="767">
        <v>0.0</v>
      </c>
      <c r="S56" s="768">
        <v>0.0</v>
      </c>
      <c r="T56" s="769">
        <f t="shared" si="126"/>
        <v>0.0</v>
      </c>
      <c r="U56" s="770">
        <f t="shared" si="18"/>
        <v>0.0</v>
      </c>
      <c r="V56" s="771">
        <f t="shared" si="19"/>
        <v>0.0</v>
      </c>
      <c r="W56" s="625" t="str">
        <f t="shared" si="136"/>
        <v/>
      </c>
      <c r="X56" s="625" t="str">
        <f t="shared" si="20"/>
        <v/>
      </c>
      <c r="Y56" s="772" t="str">
        <f t="shared" si="137"/>
        <v/>
      </c>
      <c r="Z56" s="773">
        <v>0.0</v>
      </c>
      <c r="AA56" s="774">
        <v>0.0</v>
      </c>
      <c r="AB56" s="775">
        <v>0.0</v>
      </c>
      <c r="AC56" s="776">
        <f t="shared" si="21"/>
        <v>0.0</v>
      </c>
      <c r="AD56" s="777">
        <v>0.0</v>
      </c>
      <c r="AE56" s="778">
        <f t="shared" si="22"/>
        <v>0.0</v>
      </c>
      <c r="AF56" s="779">
        <v>0.0</v>
      </c>
      <c r="AG56" s="780">
        <v>0.0</v>
      </c>
      <c r="AH56" s="781">
        <f t="shared" si="127"/>
        <v>0.0</v>
      </c>
      <c r="AI56" s="782">
        <f t="shared" si="23"/>
        <v>0.0</v>
      </c>
      <c r="AJ56" s="783">
        <f t="shared" si="24"/>
        <v>0.0</v>
      </c>
      <c r="AK56" s="637" t="str">
        <f t="shared" si="141"/>
        <v/>
      </c>
      <c r="AL56" s="637" t="str">
        <f t="shared" si="25"/>
        <v/>
      </c>
      <c r="AM56" s="784" t="str">
        <f t="shared" si="142"/>
        <v/>
      </c>
      <c r="AN56" s="785"/>
      <c r="AO56" s="786">
        <v>0.0</v>
      </c>
      <c r="AP56" s="787">
        <v>0.0</v>
      </c>
      <c r="AQ56" s="787">
        <v>0.0</v>
      </c>
      <c r="AR56" s="908">
        <f t="shared" si="26"/>
        <v>0.0</v>
      </c>
      <c r="AS56" s="788">
        <v>0.0</v>
      </c>
      <c r="AT56" s="789">
        <v>0.0</v>
      </c>
      <c r="AU56" s="790">
        <f t="shared" si="27"/>
        <v>0.0</v>
      </c>
      <c r="AV56" s="909">
        <f t="shared" si="28"/>
        <v>0.0</v>
      </c>
      <c r="AW56" s="792">
        <v>0.0</v>
      </c>
      <c r="AX56" s="793">
        <v>0.0</v>
      </c>
      <c r="AY56" s="794">
        <f t="shared" si="29"/>
        <v>0.0</v>
      </c>
      <c r="AZ56" s="795">
        <f t="shared" si="143"/>
        <v>0.0</v>
      </c>
      <c r="BA56" s="796">
        <f t="shared" si="30"/>
        <v>0.0</v>
      </c>
      <c r="BB56" s="650" t="str">
        <f t="shared" si="144"/>
        <v/>
      </c>
      <c r="BC56" s="650" t="str">
        <f t="shared" si="31"/>
        <v/>
      </c>
      <c r="BD56" s="797" t="str">
        <f t="shared" si="145"/>
        <v/>
      </c>
      <c r="BE56" s="785"/>
      <c r="BF56" s="798">
        <v>0.0</v>
      </c>
      <c r="BG56" s="799">
        <v>0.0</v>
      </c>
      <c r="BH56" s="800">
        <v>0.0</v>
      </c>
      <c r="BI56" s="910">
        <f t="shared" si="32"/>
        <v>0.0</v>
      </c>
      <c r="BJ56" s="801">
        <v>0.0</v>
      </c>
      <c r="BK56" s="802">
        <v>0.0</v>
      </c>
      <c r="BL56" s="803">
        <f t="shared" si="33"/>
        <v>0.0</v>
      </c>
      <c r="BM56" s="911">
        <f t="shared" si="34"/>
        <v>0.0</v>
      </c>
      <c r="BN56" s="805">
        <v>0.0</v>
      </c>
      <c r="BO56" s="806">
        <v>0.0</v>
      </c>
      <c r="BP56" s="807">
        <f t="shared" si="35"/>
        <v>0.0</v>
      </c>
      <c r="BQ56" s="808">
        <f t="shared" si="146"/>
        <v>0.0</v>
      </c>
      <c r="BR56" s="662">
        <f t="shared" si="36"/>
        <v>0.0</v>
      </c>
      <c r="BS56" s="662" t="str">
        <f t="shared" si="147"/>
        <v/>
      </c>
      <c r="BT56" s="662" t="str">
        <f t="shared" si="37"/>
        <v/>
      </c>
      <c r="BU56" s="809" t="str">
        <f t="shared" si="148"/>
        <v/>
      </c>
      <c r="BV56" s="785"/>
      <c r="BW56" s="810">
        <v>0.0</v>
      </c>
      <c r="BX56" s="811">
        <v>0.0</v>
      </c>
      <c r="BY56" s="812">
        <v>0.0</v>
      </c>
      <c r="BZ56" s="912">
        <f t="shared" si="38"/>
        <v>0.0</v>
      </c>
      <c r="CA56" s="813">
        <v>0.0</v>
      </c>
      <c r="CB56" s="814">
        <v>0.0</v>
      </c>
      <c r="CC56" s="815">
        <f t="shared" si="39"/>
        <v>0.0</v>
      </c>
      <c r="CD56" s="913">
        <f t="shared" si="40"/>
        <v>0.0</v>
      </c>
      <c r="CE56" s="817">
        <v>0.0</v>
      </c>
      <c r="CF56" s="818">
        <v>0.0</v>
      </c>
      <c r="CG56" s="819">
        <f t="shared" si="41"/>
        <v>0.0</v>
      </c>
      <c r="CH56" s="820">
        <f t="shared" si="149"/>
        <v>0.0</v>
      </c>
      <c r="CI56" s="821">
        <f t="shared" si="42"/>
        <v>0.0</v>
      </c>
      <c r="CJ56" s="674" t="str">
        <f t="shared" si="43"/>
        <v/>
      </c>
      <c r="CK56" s="674" t="str">
        <f t="shared" si="44"/>
        <v/>
      </c>
      <c r="CL56" s="822" t="str">
        <f t="shared" si="150"/>
        <v/>
      </c>
      <c r="CM56" s="785"/>
      <c r="CN56" s="823">
        <v>0.0</v>
      </c>
      <c r="CO56" s="824">
        <v>0.0</v>
      </c>
      <c r="CP56" s="825">
        <v>0.0</v>
      </c>
      <c r="CQ56" s="914">
        <f t="shared" si="45"/>
        <v>0.0</v>
      </c>
      <c r="CR56" s="826">
        <v>0.0</v>
      </c>
      <c r="CS56" s="827">
        <v>0.0</v>
      </c>
      <c r="CT56" s="828">
        <f t="shared" si="46"/>
        <v>0.0</v>
      </c>
      <c r="CU56" s="915">
        <f t="shared" si="47"/>
        <v>0.0</v>
      </c>
      <c r="CV56" s="830">
        <v>0.0</v>
      </c>
      <c r="CW56" s="831">
        <v>0.0</v>
      </c>
      <c r="CX56" s="832">
        <f t="shared" si="48"/>
        <v>0.0</v>
      </c>
      <c r="CY56" s="833">
        <f t="shared" si="151"/>
        <v>0.0</v>
      </c>
      <c r="CZ56" s="686">
        <f t="shared" si="49"/>
        <v>0.0</v>
      </c>
      <c r="DA56" s="686" t="str">
        <f t="shared" si="50"/>
        <v/>
      </c>
      <c r="DB56" s="686" t="str">
        <f t="shared" si="51"/>
        <v/>
      </c>
      <c r="DC56" s="834" t="str">
        <f t="shared" si="52"/>
        <v/>
      </c>
      <c r="DD56" s="785"/>
      <c r="DE56" s="835">
        <v>0.0</v>
      </c>
      <c r="DF56" s="836">
        <v>0.0</v>
      </c>
      <c r="DG56" s="837">
        <v>0.0</v>
      </c>
      <c r="DH56" s="916">
        <f t="shared" si="53"/>
        <v>0.0</v>
      </c>
      <c r="DI56" s="838">
        <v>0.0</v>
      </c>
      <c r="DJ56" s="839">
        <v>0.0</v>
      </c>
      <c r="DK56" s="840">
        <f t="shared" si="54"/>
        <v>0.0</v>
      </c>
      <c r="DL56" s="917">
        <f t="shared" si="55"/>
        <v>0.0</v>
      </c>
      <c r="DM56" s="842">
        <v>0.0</v>
      </c>
      <c r="DN56" s="843">
        <v>0.0</v>
      </c>
      <c r="DO56" s="844">
        <f t="shared" si="56"/>
        <v>0.0</v>
      </c>
      <c r="DP56" s="845">
        <f t="shared" si="152"/>
        <v>0.0</v>
      </c>
      <c r="DQ56" s="698">
        <f t="shared" si="57"/>
        <v>0.0</v>
      </c>
      <c r="DR56" s="698" t="str">
        <f t="shared" si="58"/>
        <v/>
      </c>
      <c r="DS56" s="698" t="str">
        <f t="shared" si="59"/>
        <v/>
      </c>
      <c r="DT56" s="846" t="str">
        <f t="shared" si="60"/>
        <v/>
      </c>
      <c r="DU56" s="847">
        <v>0.0</v>
      </c>
      <c r="DV56" s="848">
        <v>0.0</v>
      </c>
      <c r="DW56" s="849">
        <v>0.0</v>
      </c>
      <c r="DX56" s="918">
        <f t="shared" si="61"/>
        <v>0.0</v>
      </c>
      <c r="DY56" s="850">
        <v>0.0</v>
      </c>
      <c r="DZ56" s="851">
        <v>0.0</v>
      </c>
      <c r="EA56" s="852">
        <f t="shared" si="62"/>
        <v>0.0</v>
      </c>
      <c r="EB56" s="919">
        <f t="shared" si="63"/>
        <v>0.0</v>
      </c>
      <c r="EC56" s="854">
        <v>0.0</v>
      </c>
      <c r="ED56" s="855">
        <v>0.0</v>
      </c>
      <c r="EE56" s="856">
        <f t="shared" si="64"/>
        <v>0.0</v>
      </c>
      <c r="EF56" s="857">
        <f t="shared" si="153"/>
        <v>0.0</v>
      </c>
      <c r="EG56" s="858">
        <f t="shared" si="65"/>
        <v>0.0</v>
      </c>
      <c r="EH56" s="859" t="str">
        <f t="shared" si="66"/>
        <v/>
      </c>
      <c r="EI56" s="860">
        <v>0.0</v>
      </c>
      <c r="EJ56" s="861">
        <v>0.0</v>
      </c>
      <c r="EK56" s="862">
        <v>0.0</v>
      </c>
      <c r="EL56" s="863">
        <f t="shared" si="67"/>
        <v>0.0</v>
      </c>
      <c r="EM56" s="864">
        <v>0.0</v>
      </c>
      <c r="EN56" s="865">
        <f t="shared" si="68"/>
        <v>0.0</v>
      </c>
      <c r="EO56" s="866">
        <v>0.0</v>
      </c>
      <c r="EP56" s="867">
        <v>0.0</v>
      </c>
      <c r="EQ56" s="868">
        <f t="shared" si="128"/>
        <v>0.0</v>
      </c>
      <c r="ER56" s="869">
        <f t="shared" si="69"/>
        <v>0.0</v>
      </c>
      <c r="ES56" s="870">
        <f t="shared" si="70"/>
        <v>0.0</v>
      </c>
      <c r="ET56" s="871" t="str">
        <f t="shared" si="71"/>
        <v/>
      </c>
      <c r="EU56" s="872">
        <v>0.0</v>
      </c>
      <c r="EV56" s="873">
        <v>0.0</v>
      </c>
      <c r="EW56" s="874">
        <f t="shared" si="138"/>
        <v>0.0</v>
      </c>
      <c r="EX56" s="875">
        <f t="shared" si="72"/>
        <v>0.0</v>
      </c>
      <c r="EY56" s="876">
        <v>0.0</v>
      </c>
      <c r="EZ56" s="877">
        <f t="shared" si="73"/>
        <v>0.0</v>
      </c>
      <c r="FA56" s="878">
        <v>0.0</v>
      </c>
      <c r="FB56" s="879">
        <v>0.0</v>
      </c>
      <c r="FC56" s="880">
        <f t="shared" si="129"/>
        <v>0.0</v>
      </c>
      <c r="FD56" s="881">
        <f t="shared" si="74"/>
        <v>0.0</v>
      </c>
      <c r="FE56" s="882">
        <f t="shared" si="75"/>
        <v>0.0</v>
      </c>
      <c r="FF56" s="883" t="str">
        <f t="shared" si="76"/>
        <v/>
      </c>
      <c r="FG56" s="920">
        <v>0.0</v>
      </c>
      <c r="FH56" s="921">
        <v>0.0</v>
      </c>
      <c r="FI56" s="921">
        <v>0.0</v>
      </c>
      <c r="FJ56" s="887">
        <f t="shared" si="155"/>
        <v>0.0</v>
      </c>
      <c r="FK56" s="888">
        <f t="shared" si="77"/>
        <v>0.0</v>
      </c>
      <c r="FL56" s="889" t="str">
        <f t="shared" si="78"/>
        <v/>
      </c>
      <c r="FM56" s="922"/>
      <c r="FN56" s="923"/>
      <c r="FO56" s="924" t="str">
        <f t="shared" si="154"/>
        <v/>
      </c>
      <c r="FP56" s="893">
        <f t="shared" si="79"/>
        <v>0.0</v>
      </c>
      <c r="FQ56" s="894">
        <f t="shared" si="80"/>
        <v>0.0</v>
      </c>
      <c r="FR56" s="895">
        <f t="shared" si="81"/>
        <v>0.0</v>
      </c>
      <c r="FS56" s="896" t="str">
        <f t="shared" si="82"/>
        <v/>
      </c>
      <c r="FT56" s="897" t="str">
        <f t="shared" si="83"/>
        <v/>
      </c>
      <c r="FU56" s="898" t="str">
        <f t="shared" si="84"/>
        <v/>
      </c>
      <c r="FV56" s="899" t="str">
        <f t="shared" si="85"/>
        <v/>
      </c>
      <c r="FW56" s="900">
        <f t="shared" si="86"/>
        <v>0.0</v>
      </c>
      <c r="FX56" s="901" t="str">
        <f t="shared" si="7"/>
        <v/>
      </c>
      <c r="FY56" s="902" t="str">
        <f t="shared" si="8"/>
        <v/>
      </c>
      <c r="FZ56" s="902" t="str">
        <f t="shared" si="9"/>
        <v/>
      </c>
      <c r="GA56" s="902" t="str">
        <f t="shared" si="10"/>
        <v/>
      </c>
      <c r="GB56" s="902" t="str">
        <f t="shared" si="11"/>
        <v/>
      </c>
      <c r="GC56" s="902" t="str">
        <f t="shared" si="87"/>
        <v/>
      </c>
      <c r="GD56" s="903" t="str">
        <f t="shared" si="88"/>
        <v/>
      </c>
      <c r="GE56" s="904">
        <f t="shared" si="89"/>
        <v>0.0</v>
      </c>
      <c r="GF56" s="902">
        <f t="shared" si="90"/>
        <v>0.0</v>
      </c>
      <c r="GG56" s="902">
        <f t="shared" si="91"/>
        <v>0.0</v>
      </c>
      <c r="GH56" s="902">
        <f t="shared" si="92"/>
        <v>0.0</v>
      </c>
      <c r="GI56" s="903"/>
      <c r="GJ56" s="124"/>
      <c r="GK56" s="124"/>
      <c r="GL56" s="113">
        <f t="shared" si="139"/>
        <v>0.0</v>
      </c>
      <c r="GM56" s="113" t="s">
        <v>159</v>
      </c>
      <c r="GN56" s="113">
        <f t="shared" si="140"/>
        <v>200.0</v>
      </c>
      <c r="GO56" s="113" t="str">
        <f t="shared" si="93"/>
        <v>0/200</v>
      </c>
      <c r="GP56" s="113">
        <f t="shared" si="94"/>
        <v>0.0</v>
      </c>
      <c r="GQ56" s="113" t="s">
        <v>159</v>
      </c>
      <c r="GR56" s="113">
        <f t="shared" si="95"/>
        <v>200.0</v>
      </c>
      <c r="GS56" s="113" t="str">
        <f t="shared" si="96"/>
        <v>0/200</v>
      </c>
      <c r="GT56" s="113">
        <f t="shared" si="97"/>
        <v>0.0</v>
      </c>
      <c r="GU56" s="113" t="s">
        <v>159</v>
      </c>
      <c r="GV56" s="113">
        <f t="shared" si="98"/>
        <v>200.0</v>
      </c>
      <c r="GW56" s="113" t="str">
        <f t="shared" si="99"/>
        <v>0/200</v>
      </c>
      <c r="GX56" s="113">
        <f t="shared" si="100"/>
        <v>0.0</v>
      </c>
      <c r="GY56" s="113" t="s">
        <v>159</v>
      </c>
      <c r="GZ56" s="113">
        <f t="shared" si="101"/>
        <v>100.0</v>
      </c>
      <c r="HA56" s="113" t="str">
        <f t="shared" si="102"/>
        <v>0/100</v>
      </c>
      <c r="HJ56" s="113">
        <f t="shared" si="133"/>
        <v>0.0</v>
      </c>
      <c r="HK56" s="113">
        <f t="shared" si="134"/>
        <v>0.0</v>
      </c>
      <c r="HL56" s="925">
        <f t="shared" si="105"/>
        <v>0.0</v>
      </c>
      <c r="HM56" s="925">
        <f t="shared" si="106"/>
        <v>0.0</v>
      </c>
      <c r="HN56" s="925">
        <f t="shared" si="107"/>
        <v>0.0</v>
      </c>
      <c r="HO56" s="925">
        <f t="shared" si="108"/>
        <v>0.0</v>
      </c>
      <c r="HP56" s="925">
        <f t="shared" si="109"/>
        <v>0.0</v>
      </c>
      <c r="HQ56" s="113">
        <f t="shared" si="135"/>
        <v>0.0</v>
      </c>
    </row>
    <row r="57" spans="8:8" ht="21.75" customHeight="1">
      <c r="A57" s="23">
        <f t="shared" si="14"/>
        <v>0.0</v>
      </c>
      <c r="B57" s="756">
        <v>49.0</v>
      </c>
      <c r="C57" s="757">
        <v>49.0</v>
      </c>
      <c r="D57" s="710">
        <f t="shared" si="15"/>
        <v>0.0</v>
      </c>
      <c r="E57" s="906"/>
      <c r="F57" s="759"/>
      <c r="G57" s="758"/>
      <c r="H57" s="906"/>
      <c r="I57" s="906"/>
      <c r="J57" s="906"/>
      <c r="K57" s="907"/>
      <c r="L57" s="761">
        <v>0.0</v>
      </c>
      <c r="M57" s="762">
        <v>0.0</v>
      </c>
      <c r="N57" s="763">
        <v>0.0</v>
      </c>
      <c r="O57" s="764">
        <f t="shared" si="16"/>
        <v>0.0</v>
      </c>
      <c r="P57" s="765">
        <v>0.0</v>
      </c>
      <c r="Q57" s="766">
        <f t="shared" si="17"/>
        <v>0.0</v>
      </c>
      <c r="R57" s="767">
        <v>0.0</v>
      </c>
      <c r="S57" s="768">
        <v>0.0</v>
      </c>
      <c r="T57" s="769">
        <f t="shared" si="126"/>
        <v>0.0</v>
      </c>
      <c r="U57" s="770">
        <f t="shared" si="18"/>
        <v>0.0</v>
      </c>
      <c r="V57" s="771">
        <f t="shared" si="19"/>
        <v>0.0</v>
      </c>
      <c r="W57" s="625" t="str">
        <f t="shared" si="136"/>
        <v/>
      </c>
      <c r="X57" s="625" t="str">
        <f t="shared" si="20"/>
        <v/>
      </c>
      <c r="Y57" s="772" t="str">
        <f t="shared" si="137"/>
        <v/>
      </c>
      <c r="Z57" s="773">
        <v>0.0</v>
      </c>
      <c r="AA57" s="774">
        <v>0.0</v>
      </c>
      <c r="AB57" s="775">
        <v>0.0</v>
      </c>
      <c r="AC57" s="776">
        <f t="shared" si="21"/>
        <v>0.0</v>
      </c>
      <c r="AD57" s="777">
        <v>0.0</v>
      </c>
      <c r="AE57" s="778">
        <f t="shared" si="22"/>
        <v>0.0</v>
      </c>
      <c r="AF57" s="779">
        <v>0.0</v>
      </c>
      <c r="AG57" s="780">
        <v>0.0</v>
      </c>
      <c r="AH57" s="781">
        <f t="shared" si="127"/>
        <v>0.0</v>
      </c>
      <c r="AI57" s="782">
        <f t="shared" si="23"/>
        <v>0.0</v>
      </c>
      <c r="AJ57" s="783">
        <f t="shared" si="24"/>
        <v>0.0</v>
      </c>
      <c r="AK57" s="637" t="str">
        <f t="shared" si="141"/>
        <v/>
      </c>
      <c r="AL57" s="637" t="str">
        <f t="shared" si="25"/>
        <v/>
      </c>
      <c r="AM57" s="784" t="str">
        <f t="shared" si="142"/>
        <v/>
      </c>
      <c r="AN57" s="785"/>
      <c r="AO57" s="786">
        <v>0.0</v>
      </c>
      <c r="AP57" s="787">
        <v>0.0</v>
      </c>
      <c r="AQ57" s="787">
        <v>0.0</v>
      </c>
      <c r="AR57" s="908">
        <f t="shared" si="26"/>
        <v>0.0</v>
      </c>
      <c r="AS57" s="788">
        <v>0.0</v>
      </c>
      <c r="AT57" s="789">
        <v>0.0</v>
      </c>
      <c r="AU57" s="790">
        <f t="shared" si="27"/>
        <v>0.0</v>
      </c>
      <c r="AV57" s="909">
        <f t="shared" si="28"/>
        <v>0.0</v>
      </c>
      <c r="AW57" s="792">
        <v>0.0</v>
      </c>
      <c r="AX57" s="793">
        <v>0.0</v>
      </c>
      <c r="AY57" s="794">
        <f t="shared" si="29"/>
        <v>0.0</v>
      </c>
      <c r="AZ57" s="795">
        <f t="shared" si="143"/>
        <v>0.0</v>
      </c>
      <c r="BA57" s="796">
        <f t="shared" si="30"/>
        <v>0.0</v>
      </c>
      <c r="BB57" s="650" t="str">
        <f t="shared" si="144"/>
        <v/>
      </c>
      <c r="BC57" s="650" t="str">
        <f t="shared" si="31"/>
        <v/>
      </c>
      <c r="BD57" s="797" t="str">
        <f t="shared" si="145"/>
        <v/>
      </c>
      <c r="BE57" s="785"/>
      <c r="BF57" s="798">
        <v>0.0</v>
      </c>
      <c r="BG57" s="799">
        <v>0.0</v>
      </c>
      <c r="BH57" s="800">
        <v>0.0</v>
      </c>
      <c r="BI57" s="910">
        <f t="shared" si="32"/>
        <v>0.0</v>
      </c>
      <c r="BJ57" s="801">
        <v>0.0</v>
      </c>
      <c r="BK57" s="802">
        <v>0.0</v>
      </c>
      <c r="BL57" s="803">
        <f t="shared" si="33"/>
        <v>0.0</v>
      </c>
      <c r="BM57" s="911">
        <f t="shared" si="34"/>
        <v>0.0</v>
      </c>
      <c r="BN57" s="805">
        <v>0.0</v>
      </c>
      <c r="BO57" s="806">
        <v>0.0</v>
      </c>
      <c r="BP57" s="807">
        <f t="shared" si="35"/>
        <v>0.0</v>
      </c>
      <c r="BQ57" s="808">
        <f t="shared" si="146"/>
        <v>0.0</v>
      </c>
      <c r="BR57" s="662">
        <f t="shared" si="36"/>
        <v>0.0</v>
      </c>
      <c r="BS57" s="662" t="str">
        <f t="shared" si="147"/>
        <v/>
      </c>
      <c r="BT57" s="662" t="str">
        <f t="shared" si="37"/>
        <v/>
      </c>
      <c r="BU57" s="809" t="str">
        <f t="shared" si="148"/>
        <v/>
      </c>
      <c r="BV57" s="785"/>
      <c r="BW57" s="810">
        <v>0.0</v>
      </c>
      <c r="BX57" s="811">
        <v>0.0</v>
      </c>
      <c r="BY57" s="812">
        <v>0.0</v>
      </c>
      <c r="BZ57" s="912">
        <f t="shared" si="38"/>
        <v>0.0</v>
      </c>
      <c r="CA57" s="813">
        <v>0.0</v>
      </c>
      <c r="CB57" s="814">
        <v>0.0</v>
      </c>
      <c r="CC57" s="815">
        <f t="shared" si="39"/>
        <v>0.0</v>
      </c>
      <c r="CD57" s="913">
        <f t="shared" si="40"/>
        <v>0.0</v>
      </c>
      <c r="CE57" s="817">
        <v>0.0</v>
      </c>
      <c r="CF57" s="818">
        <v>0.0</v>
      </c>
      <c r="CG57" s="819">
        <f t="shared" si="41"/>
        <v>0.0</v>
      </c>
      <c r="CH57" s="820">
        <f t="shared" si="149"/>
        <v>0.0</v>
      </c>
      <c r="CI57" s="821">
        <f t="shared" si="42"/>
        <v>0.0</v>
      </c>
      <c r="CJ57" s="674" t="str">
        <f t="shared" si="43"/>
        <v/>
      </c>
      <c r="CK57" s="674" t="str">
        <f t="shared" si="44"/>
        <v/>
      </c>
      <c r="CL57" s="822" t="str">
        <f t="shared" si="150"/>
        <v/>
      </c>
      <c r="CM57" s="785"/>
      <c r="CN57" s="823">
        <v>0.0</v>
      </c>
      <c r="CO57" s="824">
        <v>0.0</v>
      </c>
      <c r="CP57" s="825">
        <v>0.0</v>
      </c>
      <c r="CQ57" s="914">
        <f t="shared" si="45"/>
        <v>0.0</v>
      </c>
      <c r="CR57" s="826">
        <v>0.0</v>
      </c>
      <c r="CS57" s="827">
        <v>0.0</v>
      </c>
      <c r="CT57" s="828">
        <f t="shared" si="46"/>
        <v>0.0</v>
      </c>
      <c r="CU57" s="915">
        <f t="shared" si="47"/>
        <v>0.0</v>
      </c>
      <c r="CV57" s="830">
        <v>0.0</v>
      </c>
      <c r="CW57" s="831">
        <v>0.0</v>
      </c>
      <c r="CX57" s="832">
        <f t="shared" si="48"/>
        <v>0.0</v>
      </c>
      <c r="CY57" s="833">
        <f t="shared" si="151"/>
        <v>0.0</v>
      </c>
      <c r="CZ57" s="686">
        <f t="shared" si="49"/>
        <v>0.0</v>
      </c>
      <c r="DA57" s="686" t="str">
        <f t="shared" si="50"/>
        <v/>
      </c>
      <c r="DB57" s="686" t="str">
        <f t="shared" si="51"/>
        <v/>
      </c>
      <c r="DC57" s="834" t="str">
        <f t="shared" si="52"/>
        <v/>
      </c>
      <c r="DD57" s="785"/>
      <c r="DE57" s="835">
        <v>0.0</v>
      </c>
      <c r="DF57" s="836">
        <v>0.0</v>
      </c>
      <c r="DG57" s="837">
        <v>0.0</v>
      </c>
      <c r="DH57" s="916">
        <f t="shared" si="53"/>
        <v>0.0</v>
      </c>
      <c r="DI57" s="838">
        <v>0.0</v>
      </c>
      <c r="DJ57" s="839">
        <v>0.0</v>
      </c>
      <c r="DK57" s="840">
        <f t="shared" si="54"/>
        <v>0.0</v>
      </c>
      <c r="DL57" s="917">
        <f t="shared" si="55"/>
        <v>0.0</v>
      </c>
      <c r="DM57" s="842">
        <v>0.0</v>
      </c>
      <c r="DN57" s="843">
        <v>0.0</v>
      </c>
      <c r="DO57" s="844">
        <f t="shared" si="56"/>
        <v>0.0</v>
      </c>
      <c r="DP57" s="845">
        <f t="shared" si="152"/>
        <v>0.0</v>
      </c>
      <c r="DQ57" s="698">
        <f t="shared" si="57"/>
        <v>0.0</v>
      </c>
      <c r="DR57" s="698" t="str">
        <f t="shared" si="58"/>
        <v/>
      </c>
      <c r="DS57" s="698" t="str">
        <f t="shared" si="59"/>
        <v/>
      </c>
      <c r="DT57" s="846" t="str">
        <f t="shared" si="60"/>
        <v/>
      </c>
      <c r="DU57" s="847">
        <v>0.0</v>
      </c>
      <c r="DV57" s="848">
        <v>0.0</v>
      </c>
      <c r="DW57" s="849">
        <v>0.0</v>
      </c>
      <c r="DX57" s="918">
        <f t="shared" si="61"/>
        <v>0.0</v>
      </c>
      <c r="DY57" s="850">
        <v>0.0</v>
      </c>
      <c r="DZ57" s="851">
        <v>0.0</v>
      </c>
      <c r="EA57" s="852">
        <f t="shared" si="62"/>
        <v>0.0</v>
      </c>
      <c r="EB57" s="919">
        <f t="shared" si="63"/>
        <v>0.0</v>
      </c>
      <c r="EC57" s="854">
        <v>0.0</v>
      </c>
      <c r="ED57" s="855">
        <v>0.0</v>
      </c>
      <c r="EE57" s="856">
        <f t="shared" si="64"/>
        <v>0.0</v>
      </c>
      <c r="EF57" s="857">
        <f t="shared" si="153"/>
        <v>0.0</v>
      </c>
      <c r="EG57" s="858">
        <f t="shared" si="65"/>
        <v>0.0</v>
      </c>
      <c r="EH57" s="859" t="str">
        <f t="shared" si="66"/>
        <v/>
      </c>
      <c r="EI57" s="860">
        <v>0.0</v>
      </c>
      <c r="EJ57" s="861">
        <v>0.0</v>
      </c>
      <c r="EK57" s="862">
        <v>0.0</v>
      </c>
      <c r="EL57" s="863">
        <f t="shared" si="67"/>
        <v>0.0</v>
      </c>
      <c r="EM57" s="864">
        <v>0.0</v>
      </c>
      <c r="EN57" s="865">
        <f t="shared" si="68"/>
        <v>0.0</v>
      </c>
      <c r="EO57" s="866">
        <v>0.0</v>
      </c>
      <c r="EP57" s="867">
        <v>0.0</v>
      </c>
      <c r="EQ57" s="868">
        <f t="shared" si="128"/>
        <v>0.0</v>
      </c>
      <c r="ER57" s="869">
        <f t="shared" si="69"/>
        <v>0.0</v>
      </c>
      <c r="ES57" s="870">
        <f t="shared" si="70"/>
        <v>0.0</v>
      </c>
      <c r="ET57" s="871" t="str">
        <f t="shared" si="71"/>
        <v/>
      </c>
      <c r="EU57" s="872">
        <v>0.0</v>
      </c>
      <c r="EV57" s="873">
        <v>0.0</v>
      </c>
      <c r="EW57" s="874">
        <f t="shared" si="138"/>
        <v>0.0</v>
      </c>
      <c r="EX57" s="875">
        <f t="shared" si="72"/>
        <v>0.0</v>
      </c>
      <c r="EY57" s="876">
        <v>0.0</v>
      </c>
      <c r="EZ57" s="877">
        <f t="shared" si="73"/>
        <v>0.0</v>
      </c>
      <c r="FA57" s="878">
        <v>0.0</v>
      </c>
      <c r="FB57" s="879">
        <v>0.0</v>
      </c>
      <c r="FC57" s="880">
        <f t="shared" si="129"/>
        <v>0.0</v>
      </c>
      <c r="FD57" s="881">
        <f t="shared" si="74"/>
        <v>0.0</v>
      </c>
      <c r="FE57" s="882">
        <f t="shared" si="75"/>
        <v>0.0</v>
      </c>
      <c r="FF57" s="883" t="str">
        <f t="shared" si="76"/>
        <v/>
      </c>
      <c r="FG57" s="920">
        <v>0.0</v>
      </c>
      <c r="FH57" s="921">
        <v>0.0</v>
      </c>
      <c r="FI57" s="921">
        <v>0.0</v>
      </c>
      <c r="FJ57" s="887">
        <f t="shared" si="155"/>
        <v>0.0</v>
      </c>
      <c r="FK57" s="888">
        <f t="shared" si="77"/>
        <v>0.0</v>
      </c>
      <c r="FL57" s="889" t="str">
        <f t="shared" si="78"/>
        <v/>
      </c>
      <c r="FM57" s="922"/>
      <c r="FN57" s="923"/>
      <c r="FO57" s="924" t="str">
        <f t="shared" si="154"/>
        <v/>
      </c>
      <c r="FP57" s="893">
        <f t="shared" si="79"/>
        <v>0.0</v>
      </c>
      <c r="FQ57" s="894">
        <f t="shared" si="80"/>
        <v>0.0</v>
      </c>
      <c r="FR57" s="895">
        <f t="shared" si="81"/>
        <v>0.0</v>
      </c>
      <c r="FS57" s="896" t="str">
        <f t="shared" si="82"/>
        <v/>
      </c>
      <c r="FT57" s="897" t="str">
        <f t="shared" si="83"/>
        <v/>
      </c>
      <c r="FU57" s="898" t="str">
        <f t="shared" si="84"/>
        <v/>
      </c>
      <c r="FV57" s="899" t="str">
        <f t="shared" si="85"/>
        <v/>
      </c>
      <c r="FW57" s="900">
        <f t="shared" si="86"/>
        <v>0.0</v>
      </c>
      <c r="FX57" s="901" t="str">
        <f t="shared" si="7"/>
        <v/>
      </c>
      <c r="FY57" s="902" t="str">
        <f t="shared" si="8"/>
        <v/>
      </c>
      <c r="FZ57" s="902" t="str">
        <f t="shared" si="9"/>
        <v/>
      </c>
      <c r="GA57" s="902" t="str">
        <f t="shared" si="10"/>
        <v/>
      </c>
      <c r="GB57" s="902" t="str">
        <f t="shared" si="11"/>
        <v/>
      </c>
      <c r="GC57" s="902" t="str">
        <f t="shared" si="87"/>
        <v/>
      </c>
      <c r="GD57" s="903" t="str">
        <f t="shared" si="88"/>
        <v/>
      </c>
      <c r="GE57" s="904">
        <f t="shared" si="89"/>
        <v>0.0</v>
      </c>
      <c r="GF57" s="902">
        <f t="shared" si="90"/>
        <v>0.0</v>
      </c>
      <c r="GG57" s="902">
        <f t="shared" si="91"/>
        <v>0.0</v>
      </c>
      <c r="GH57" s="902">
        <f t="shared" si="92"/>
        <v>0.0</v>
      </c>
      <c r="GI57" s="903"/>
      <c r="GJ57" s="124"/>
      <c r="GK57" s="124"/>
      <c r="GL57" s="113">
        <f t="shared" si="139"/>
        <v>0.0</v>
      </c>
      <c r="GM57" s="113" t="s">
        <v>159</v>
      </c>
      <c r="GN57" s="113">
        <f t="shared" si="140"/>
        <v>200.0</v>
      </c>
      <c r="GO57" s="113" t="str">
        <f t="shared" si="93"/>
        <v>0/200</v>
      </c>
      <c r="GP57" s="113">
        <f t="shared" si="94"/>
        <v>0.0</v>
      </c>
      <c r="GQ57" s="113" t="s">
        <v>159</v>
      </c>
      <c r="GR57" s="113">
        <f t="shared" si="95"/>
        <v>200.0</v>
      </c>
      <c r="GS57" s="113" t="str">
        <f t="shared" si="96"/>
        <v>0/200</v>
      </c>
      <c r="GT57" s="113">
        <f t="shared" si="97"/>
        <v>0.0</v>
      </c>
      <c r="GU57" s="113" t="s">
        <v>159</v>
      </c>
      <c r="GV57" s="113">
        <f t="shared" si="98"/>
        <v>200.0</v>
      </c>
      <c r="GW57" s="113" t="str">
        <f t="shared" si="99"/>
        <v>0/200</v>
      </c>
      <c r="GX57" s="113">
        <f t="shared" si="100"/>
        <v>0.0</v>
      </c>
      <c r="GY57" s="113" t="s">
        <v>159</v>
      </c>
      <c r="GZ57" s="113">
        <f t="shared" si="101"/>
        <v>100.0</v>
      </c>
      <c r="HA57" s="113" t="str">
        <f t="shared" si="102"/>
        <v>0/100</v>
      </c>
      <c r="HJ57" s="113">
        <f t="shared" si="133"/>
        <v>0.0</v>
      </c>
      <c r="HK57" s="113">
        <f t="shared" si="134"/>
        <v>0.0</v>
      </c>
      <c r="HL57" s="925">
        <f t="shared" si="105"/>
        <v>0.0</v>
      </c>
      <c r="HM57" s="925">
        <f t="shared" si="106"/>
        <v>0.0</v>
      </c>
      <c r="HN57" s="925">
        <f t="shared" si="107"/>
        <v>0.0</v>
      </c>
      <c r="HO57" s="925">
        <f t="shared" si="108"/>
        <v>0.0</v>
      </c>
      <c r="HP57" s="925">
        <f t="shared" si="109"/>
        <v>0.0</v>
      </c>
      <c r="HQ57" s="113">
        <f t="shared" si="135"/>
        <v>0.0</v>
      </c>
    </row>
    <row r="58" spans="8:8" ht="21.75" customHeight="1">
      <c r="A58" s="23">
        <f t="shared" si="14"/>
        <v>0.0</v>
      </c>
      <c r="B58" s="756">
        <v>50.0</v>
      </c>
      <c r="C58" s="905">
        <v>50.0</v>
      </c>
      <c r="D58" s="710">
        <f t="shared" si="15"/>
        <v>0.0</v>
      </c>
      <c r="E58" s="906"/>
      <c r="F58" s="759"/>
      <c r="G58" s="906"/>
      <c r="H58" s="906"/>
      <c r="I58" s="906"/>
      <c r="J58" s="906"/>
      <c r="K58" s="907"/>
      <c r="L58" s="761">
        <v>0.0</v>
      </c>
      <c r="M58" s="762">
        <v>0.0</v>
      </c>
      <c r="N58" s="763">
        <v>0.0</v>
      </c>
      <c r="O58" s="764">
        <f t="shared" si="16"/>
        <v>0.0</v>
      </c>
      <c r="P58" s="765">
        <v>0.0</v>
      </c>
      <c r="Q58" s="766">
        <f t="shared" si="17"/>
        <v>0.0</v>
      </c>
      <c r="R58" s="767">
        <v>0.0</v>
      </c>
      <c r="S58" s="768">
        <v>0.0</v>
      </c>
      <c r="T58" s="769">
        <f t="shared" si="126"/>
        <v>0.0</v>
      </c>
      <c r="U58" s="770">
        <f t="shared" si="18"/>
        <v>0.0</v>
      </c>
      <c r="V58" s="771">
        <f t="shared" si="19"/>
        <v>0.0</v>
      </c>
      <c r="W58" s="625" t="str">
        <f t="shared" si="136"/>
        <v/>
      </c>
      <c r="X58" s="625" t="str">
        <f t="shared" si="20"/>
        <v/>
      </c>
      <c r="Y58" s="772" t="str">
        <f t="shared" si="137"/>
        <v/>
      </c>
      <c r="Z58" s="773">
        <v>0.0</v>
      </c>
      <c r="AA58" s="774">
        <v>0.0</v>
      </c>
      <c r="AB58" s="775">
        <v>0.0</v>
      </c>
      <c r="AC58" s="776">
        <f t="shared" si="21"/>
        <v>0.0</v>
      </c>
      <c r="AD58" s="777">
        <v>0.0</v>
      </c>
      <c r="AE58" s="778">
        <f t="shared" si="22"/>
        <v>0.0</v>
      </c>
      <c r="AF58" s="779">
        <v>0.0</v>
      </c>
      <c r="AG58" s="780">
        <v>0.0</v>
      </c>
      <c r="AH58" s="781">
        <f t="shared" si="127"/>
        <v>0.0</v>
      </c>
      <c r="AI58" s="782">
        <f t="shared" si="23"/>
        <v>0.0</v>
      </c>
      <c r="AJ58" s="783">
        <f t="shared" si="24"/>
        <v>0.0</v>
      </c>
      <c r="AK58" s="637" t="str">
        <f t="shared" si="141"/>
        <v/>
      </c>
      <c r="AL58" s="637" t="str">
        <f t="shared" si="25"/>
        <v/>
      </c>
      <c r="AM58" s="784" t="str">
        <f t="shared" si="142"/>
        <v/>
      </c>
      <c r="AN58" s="785"/>
      <c r="AO58" s="786">
        <v>0.0</v>
      </c>
      <c r="AP58" s="787">
        <v>0.0</v>
      </c>
      <c r="AQ58" s="787">
        <v>0.0</v>
      </c>
      <c r="AR58" s="908">
        <f t="shared" si="26"/>
        <v>0.0</v>
      </c>
      <c r="AS58" s="788">
        <v>0.0</v>
      </c>
      <c r="AT58" s="789">
        <v>0.0</v>
      </c>
      <c r="AU58" s="790">
        <f t="shared" si="27"/>
        <v>0.0</v>
      </c>
      <c r="AV58" s="909">
        <f t="shared" si="28"/>
        <v>0.0</v>
      </c>
      <c r="AW58" s="792">
        <v>0.0</v>
      </c>
      <c r="AX58" s="793">
        <v>0.0</v>
      </c>
      <c r="AY58" s="794">
        <f t="shared" si="29"/>
        <v>0.0</v>
      </c>
      <c r="AZ58" s="795">
        <f t="shared" si="143"/>
        <v>0.0</v>
      </c>
      <c r="BA58" s="796">
        <f t="shared" si="30"/>
        <v>0.0</v>
      </c>
      <c r="BB58" s="650" t="str">
        <f t="shared" si="144"/>
        <v/>
      </c>
      <c r="BC58" s="650" t="str">
        <f t="shared" si="31"/>
        <v/>
      </c>
      <c r="BD58" s="797" t="str">
        <f t="shared" si="145"/>
        <v/>
      </c>
      <c r="BE58" s="785"/>
      <c r="BF58" s="798">
        <v>0.0</v>
      </c>
      <c r="BG58" s="799">
        <v>0.0</v>
      </c>
      <c r="BH58" s="800">
        <v>0.0</v>
      </c>
      <c r="BI58" s="910">
        <f t="shared" si="32"/>
        <v>0.0</v>
      </c>
      <c r="BJ58" s="801">
        <v>0.0</v>
      </c>
      <c r="BK58" s="802">
        <v>0.0</v>
      </c>
      <c r="BL58" s="803">
        <f t="shared" si="33"/>
        <v>0.0</v>
      </c>
      <c r="BM58" s="911">
        <f t="shared" si="34"/>
        <v>0.0</v>
      </c>
      <c r="BN58" s="805">
        <v>0.0</v>
      </c>
      <c r="BO58" s="806">
        <v>0.0</v>
      </c>
      <c r="BP58" s="807">
        <f t="shared" si="35"/>
        <v>0.0</v>
      </c>
      <c r="BQ58" s="808">
        <f t="shared" si="146"/>
        <v>0.0</v>
      </c>
      <c r="BR58" s="662">
        <f t="shared" si="36"/>
        <v>0.0</v>
      </c>
      <c r="BS58" s="662" t="str">
        <f t="shared" si="147"/>
        <v/>
      </c>
      <c r="BT58" s="662" t="str">
        <f t="shared" si="37"/>
        <v/>
      </c>
      <c r="BU58" s="809" t="str">
        <f t="shared" si="148"/>
        <v/>
      </c>
      <c r="BV58" s="785"/>
      <c r="BW58" s="810">
        <v>0.0</v>
      </c>
      <c r="BX58" s="811">
        <v>0.0</v>
      </c>
      <c r="BY58" s="812">
        <v>0.0</v>
      </c>
      <c r="BZ58" s="912">
        <f t="shared" si="38"/>
        <v>0.0</v>
      </c>
      <c r="CA58" s="813">
        <v>0.0</v>
      </c>
      <c r="CB58" s="814">
        <v>0.0</v>
      </c>
      <c r="CC58" s="815">
        <f t="shared" si="39"/>
        <v>0.0</v>
      </c>
      <c r="CD58" s="913">
        <f t="shared" si="40"/>
        <v>0.0</v>
      </c>
      <c r="CE58" s="817">
        <v>0.0</v>
      </c>
      <c r="CF58" s="818">
        <v>0.0</v>
      </c>
      <c r="CG58" s="819">
        <f t="shared" si="41"/>
        <v>0.0</v>
      </c>
      <c r="CH58" s="820">
        <f t="shared" si="149"/>
        <v>0.0</v>
      </c>
      <c r="CI58" s="821">
        <f t="shared" si="42"/>
        <v>0.0</v>
      </c>
      <c r="CJ58" s="674" t="str">
        <f t="shared" si="43"/>
        <v/>
      </c>
      <c r="CK58" s="674" t="str">
        <f t="shared" si="44"/>
        <v/>
      </c>
      <c r="CL58" s="822" t="str">
        <f t="shared" si="150"/>
        <v/>
      </c>
      <c r="CM58" s="785"/>
      <c r="CN58" s="823">
        <v>0.0</v>
      </c>
      <c r="CO58" s="824">
        <v>0.0</v>
      </c>
      <c r="CP58" s="825">
        <v>0.0</v>
      </c>
      <c r="CQ58" s="914">
        <f t="shared" si="45"/>
        <v>0.0</v>
      </c>
      <c r="CR58" s="826">
        <v>0.0</v>
      </c>
      <c r="CS58" s="827">
        <v>0.0</v>
      </c>
      <c r="CT58" s="828">
        <f t="shared" si="46"/>
        <v>0.0</v>
      </c>
      <c r="CU58" s="915">
        <f t="shared" si="47"/>
        <v>0.0</v>
      </c>
      <c r="CV58" s="830">
        <v>0.0</v>
      </c>
      <c r="CW58" s="831">
        <v>0.0</v>
      </c>
      <c r="CX58" s="832">
        <f t="shared" si="48"/>
        <v>0.0</v>
      </c>
      <c r="CY58" s="833">
        <f t="shared" si="151"/>
        <v>0.0</v>
      </c>
      <c r="CZ58" s="686">
        <f t="shared" si="49"/>
        <v>0.0</v>
      </c>
      <c r="DA58" s="686" t="str">
        <f t="shared" si="50"/>
        <v/>
      </c>
      <c r="DB58" s="686" t="str">
        <f t="shared" si="51"/>
        <v/>
      </c>
      <c r="DC58" s="834" t="str">
        <f t="shared" si="52"/>
        <v/>
      </c>
      <c r="DD58" s="785"/>
      <c r="DE58" s="835">
        <v>0.0</v>
      </c>
      <c r="DF58" s="836">
        <v>0.0</v>
      </c>
      <c r="DG58" s="837">
        <v>0.0</v>
      </c>
      <c r="DH58" s="916">
        <f t="shared" si="53"/>
        <v>0.0</v>
      </c>
      <c r="DI58" s="838">
        <v>0.0</v>
      </c>
      <c r="DJ58" s="839">
        <v>0.0</v>
      </c>
      <c r="DK58" s="840">
        <f t="shared" si="54"/>
        <v>0.0</v>
      </c>
      <c r="DL58" s="917">
        <f t="shared" si="55"/>
        <v>0.0</v>
      </c>
      <c r="DM58" s="842">
        <v>0.0</v>
      </c>
      <c r="DN58" s="843">
        <v>0.0</v>
      </c>
      <c r="DO58" s="844">
        <f t="shared" si="56"/>
        <v>0.0</v>
      </c>
      <c r="DP58" s="845">
        <f t="shared" si="152"/>
        <v>0.0</v>
      </c>
      <c r="DQ58" s="698">
        <f t="shared" si="57"/>
        <v>0.0</v>
      </c>
      <c r="DR58" s="698" t="str">
        <f t="shared" si="58"/>
        <v/>
      </c>
      <c r="DS58" s="698" t="str">
        <f t="shared" si="59"/>
        <v/>
      </c>
      <c r="DT58" s="846" t="str">
        <f t="shared" si="60"/>
        <v/>
      </c>
      <c r="DU58" s="847">
        <v>0.0</v>
      </c>
      <c r="DV58" s="848">
        <v>0.0</v>
      </c>
      <c r="DW58" s="849">
        <v>0.0</v>
      </c>
      <c r="DX58" s="918">
        <f t="shared" si="61"/>
        <v>0.0</v>
      </c>
      <c r="DY58" s="850">
        <v>0.0</v>
      </c>
      <c r="DZ58" s="851">
        <v>0.0</v>
      </c>
      <c r="EA58" s="852">
        <f t="shared" si="62"/>
        <v>0.0</v>
      </c>
      <c r="EB58" s="919">
        <f t="shared" si="63"/>
        <v>0.0</v>
      </c>
      <c r="EC58" s="854">
        <v>0.0</v>
      </c>
      <c r="ED58" s="855">
        <v>0.0</v>
      </c>
      <c r="EE58" s="856">
        <f t="shared" si="64"/>
        <v>0.0</v>
      </c>
      <c r="EF58" s="857">
        <f t="shared" si="153"/>
        <v>0.0</v>
      </c>
      <c r="EG58" s="858">
        <f t="shared" si="65"/>
        <v>0.0</v>
      </c>
      <c r="EH58" s="859" t="str">
        <f t="shared" si="66"/>
        <v/>
      </c>
      <c r="EI58" s="860">
        <v>0.0</v>
      </c>
      <c r="EJ58" s="861">
        <v>0.0</v>
      </c>
      <c r="EK58" s="862">
        <v>0.0</v>
      </c>
      <c r="EL58" s="863">
        <f t="shared" si="67"/>
        <v>0.0</v>
      </c>
      <c r="EM58" s="864">
        <v>0.0</v>
      </c>
      <c r="EN58" s="865">
        <f t="shared" si="68"/>
        <v>0.0</v>
      </c>
      <c r="EO58" s="866">
        <v>0.0</v>
      </c>
      <c r="EP58" s="867">
        <v>0.0</v>
      </c>
      <c r="EQ58" s="868">
        <f t="shared" si="128"/>
        <v>0.0</v>
      </c>
      <c r="ER58" s="869">
        <f t="shared" si="69"/>
        <v>0.0</v>
      </c>
      <c r="ES58" s="870">
        <f t="shared" si="70"/>
        <v>0.0</v>
      </c>
      <c r="ET58" s="871" t="str">
        <f t="shared" si="71"/>
        <v/>
      </c>
      <c r="EU58" s="872">
        <v>0.0</v>
      </c>
      <c r="EV58" s="873">
        <v>0.0</v>
      </c>
      <c r="EW58" s="874">
        <f t="shared" si="138"/>
        <v>0.0</v>
      </c>
      <c r="EX58" s="875">
        <f t="shared" si="72"/>
        <v>0.0</v>
      </c>
      <c r="EY58" s="876">
        <v>0.0</v>
      </c>
      <c r="EZ58" s="877">
        <f t="shared" si="73"/>
        <v>0.0</v>
      </c>
      <c r="FA58" s="878">
        <v>0.0</v>
      </c>
      <c r="FB58" s="879">
        <v>0.0</v>
      </c>
      <c r="FC58" s="880">
        <f t="shared" si="129"/>
        <v>0.0</v>
      </c>
      <c r="FD58" s="881">
        <f t="shared" si="74"/>
        <v>0.0</v>
      </c>
      <c r="FE58" s="882">
        <f t="shared" si="75"/>
        <v>0.0</v>
      </c>
      <c r="FF58" s="883" t="str">
        <f t="shared" si="76"/>
        <v/>
      </c>
      <c r="FG58" s="920">
        <v>0.0</v>
      </c>
      <c r="FH58" s="921">
        <v>0.0</v>
      </c>
      <c r="FI58" s="921">
        <v>0.0</v>
      </c>
      <c r="FJ58" s="887">
        <f t="shared" si="155"/>
        <v>0.0</v>
      </c>
      <c r="FK58" s="888">
        <f t="shared" si="77"/>
        <v>0.0</v>
      </c>
      <c r="FL58" s="889" t="str">
        <f t="shared" si="78"/>
        <v/>
      </c>
      <c r="FM58" s="922"/>
      <c r="FN58" s="923"/>
      <c r="FO58" s="924" t="str">
        <f t="shared" si="154"/>
        <v/>
      </c>
      <c r="FP58" s="893">
        <f t="shared" si="79"/>
        <v>0.0</v>
      </c>
      <c r="FQ58" s="894">
        <f t="shared" si="80"/>
        <v>0.0</v>
      </c>
      <c r="FR58" s="895">
        <f t="shared" si="81"/>
        <v>0.0</v>
      </c>
      <c r="FS58" s="896" t="str">
        <f t="shared" si="82"/>
        <v/>
      </c>
      <c r="FT58" s="897" t="str">
        <f t="shared" si="83"/>
        <v/>
      </c>
      <c r="FU58" s="898" t="str">
        <f t="shared" si="84"/>
        <v/>
      </c>
      <c r="FV58" s="899" t="str">
        <f t="shared" si="85"/>
        <v/>
      </c>
      <c r="FW58" s="900">
        <f t="shared" si="86"/>
        <v>0.0</v>
      </c>
      <c r="FX58" s="901" t="str">
        <f t="shared" si="7"/>
        <v/>
      </c>
      <c r="FY58" s="902" t="str">
        <f t="shared" si="8"/>
        <v/>
      </c>
      <c r="FZ58" s="902" t="str">
        <f t="shared" si="9"/>
        <v/>
      </c>
      <c r="GA58" s="902" t="str">
        <f t="shared" si="10"/>
        <v/>
      </c>
      <c r="GB58" s="902" t="str">
        <f t="shared" si="11"/>
        <v/>
      </c>
      <c r="GC58" s="902" t="str">
        <f t="shared" si="87"/>
        <v/>
      </c>
      <c r="GD58" s="903" t="str">
        <f t="shared" si="88"/>
        <v/>
      </c>
      <c r="GE58" s="904">
        <f t="shared" si="89"/>
        <v>0.0</v>
      </c>
      <c r="GF58" s="902">
        <f t="shared" si="90"/>
        <v>0.0</v>
      </c>
      <c r="GG58" s="902">
        <f t="shared" si="91"/>
        <v>0.0</v>
      </c>
      <c r="GH58" s="902">
        <f t="shared" si="92"/>
        <v>0.0</v>
      </c>
      <c r="GI58" s="903"/>
      <c r="GJ58" s="124"/>
      <c r="GK58" s="124"/>
      <c r="GL58" s="113">
        <f t="shared" si="139"/>
        <v>0.0</v>
      </c>
      <c r="GM58" s="113" t="s">
        <v>159</v>
      </c>
      <c r="GN58" s="113">
        <f t="shared" si="140"/>
        <v>200.0</v>
      </c>
      <c r="GO58" s="113" t="str">
        <f t="shared" si="93"/>
        <v>0/200</v>
      </c>
      <c r="GP58" s="113">
        <f t="shared" si="94"/>
        <v>0.0</v>
      </c>
      <c r="GQ58" s="113" t="s">
        <v>159</v>
      </c>
      <c r="GR58" s="113">
        <f t="shared" si="95"/>
        <v>200.0</v>
      </c>
      <c r="GS58" s="113" t="str">
        <f t="shared" si="96"/>
        <v>0/200</v>
      </c>
      <c r="GT58" s="113">
        <f t="shared" si="97"/>
        <v>0.0</v>
      </c>
      <c r="GU58" s="113" t="s">
        <v>159</v>
      </c>
      <c r="GV58" s="113">
        <f t="shared" si="98"/>
        <v>200.0</v>
      </c>
      <c r="GW58" s="113" t="str">
        <f t="shared" si="99"/>
        <v>0/200</v>
      </c>
      <c r="GX58" s="113">
        <f t="shared" si="100"/>
        <v>0.0</v>
      </c>
      <c r="GY58" s="113" t="s">
        <v>159</v>
      </c>
      <c r="GZ58" s="113">
        <f t="shared" si="101"/>
        <v>100.0</v>
      </c>
      <c r="HA58" s="113" t="str">
        <f t="shared" si="102"/>
        <v>0/100</v>
      </c>
      <c r="HJ58" s="113">
        <f t="shared" si="133"/>
        <v>0.0</v>
      </c>
      <c r="HK58" s="113">
        <f t="shared" si="134"/>
        <v>0.0</v>
      </c>
      <c r="HL58" s="925">
        <f t="shared" si="105"/>
        <v>0.0</v>
      </c>
      <c r="HM58" s="925">
        <f t="shared" si="106"/>
        <v>0.0</v>
      </c>
      <c r="HN58" s="925">
        <f t="shared" si="107"/>
        <v>0.0</v>
      </c>
      <c r="HO58" s="925">
        <f t="shared" si="108"/>
        <v>0.0</v>
      </c>
      <c r="HP58" s="925">
        <f t="shared" si="109"/>
        <v>0.0</v>
      </c>
      <c r="HQ58" s="113">
        <f t="shared" si="135"/>
        <v>0.0</v>
      </c>
    </row>
    <row r="59" spans="8:8" ht="21.75" customHeight="1">
      <c r="A59" s="23">
        <f t="shared" si="14"/>
        <v>0.0</v>
      </c>
      <c r="B59" s="756">
        <v>51.0</v>
      </c>
      <c r="C59" s="757">
        <v>51.0</v>
      </c>
      <c r="D59" s="710">
        <f t="shared" si="15"/>
        <v>0.0</v>
      </c>
      <c r="E59" s="906"/>
      <c r="F59" s="759"/>
      <c r="G59" s="758"/>
      <c r="H59" s="906"/>
      <c r="I59" s="906"/>
      <c r="J59" s="906"/>
      <c r="K59" s="907"/>
      <c r="L59" s="761">
        <v>0.0</v>
      </c>
      <c r="M59" s="762">
        <v>0.0</v>
      </c>
      <c r="N59" s="763">
        <v>0.0</v>
      </c>
      <c r="O59" s="764">
        <f t="shared" si="16"/>
        <v>0.0</v>
      </c>
      <c r="P59" s="765">
        <v>0.0</v>
      </c>
      <c r="Q59" s="766">
        <f t="shared" si="17"/>
        <v>0.0</v>
      </c>
      <c r="R59" s="767">
        <v>0.0</v>
      </c>
      <c r="S59" s="768">
        <v>0.0</v>
      </c>
      <c r="T59" s="769">
        <f t="shared" si="126"/>
        <v>0.0</v>
      </c>
      <c r="U59" s="770">
        <f t="shared" si="18"/>
        <v>0.0</v>
      </c>
      <c r="V59" s="771">
        <f t="shared" si="19"/>
        <v>0.0</v>
      </c>
      <c r="W59" s="625" t="str">
        <f t="shared" si="136"/>
        <v/>
      </c>
      <c r="X59" s="625" t="str">
        <f t="shared" si="20"/>
        <v/>
      </c>
      <c r="Y59" s="772" t="str">
        <f t="shared" si="137"/>
        <v/>
      </c>
      <c r="Z59" s="773">
        <v>0.0</v>
      </c>
      <c r="AA59" s="774">
        <v>0.0</v>
      </c>
      <c r="AB59" s="775">
        <v>0.0</v>
      </c>
      <c r="AC59" s="776">
        <f t="shared" si="21"/>
        <v>0.0</v>
      </c>
      <c r="AD59" s="777">
        <v>0.0</v>
      </c>
      <c r="AE59" s="778">
        <f t="shared" si="22"/>
        <v>0.0</v>
      </c>
      <c r="AF59" s="779">
        <v>0.0</v>
      </c>
      <c r="AG59" s="780">
        <v>0.0</v>
      </c>
      <c r="AH59" s="781">
        <f t="shared" si="127"/>
        <v>0.0</v>
      </c>
      <c r="AI59" s="782">
        <f t="shared" si="23"/>
        <v>0.0</v>
      </c>
      <c r="AJ59" s="783">
        <f t="shared" si="24"/>
        <v>0.0</v>
      </c>
      <c r="AK59" s="637" t="str">
        <f t="shared" si="141"/>
        <v/>
      </c>
      <c r="AL59" s="637" t="str">
        <f t="shared" si="25"/>
        <v/>
      </c>
      <c r="AM59" s="784" t="str">
        <f t="shared" si="142"/>
        <v/>
      </c>
      <c r="AN59" s="785"/>
      <c r="AO59" s="786">
        <v>0.0</v>
      </c>
      <c r="AP59" s="787">
        <v>0.0</v>
      </c>
      <c r="AQ59" s="787">
        <v>0.0</v>
      </c>
      <c r="AR59" s="908">
        <f t="shared" si="26"/>
        <v>0.0</v>
      </c>
      <c r="AS59" s="788">
        <v>0.0</v>
      </c>
      <c r="AT59" s="789">
        <v>0.0</v>
      </c>
      <c r="AU59" s="790">
        <f t="shared" si="27"/>
        <v>0.0</v>
      </c>
      <c r="AV59" s="909">
        <f t="shared" si="28"/>
        <v>0.0</v>
      </c>
      <c r="AW59" s="792">
        <v>0.0</v>
      </c>
      <c r="AX59" s="793">
        <v>0.0</v>
      </c>
      <c r="AY59" s="794">
        <f t="shared" si="29"/>
        <v>0.0</v>
      </c>
      <c r="AZ59" s="795">
        <f t="shared" si="143"/>
        <v>0.0</v>
      </c>
      <c r="BA59" s="796">
        <f t="shared" si="30"/>
        <v>0.0</v>
      </c>
      <c r="BB59" s="650" t="str">
        <f t="shared" si="144"/>
        <v/>
      </c>
      <c r="BC59" s="650" t="str">
        <f t="shared" si="31"/>
        <v/>
      </c>
      <c r="BD59" s="797" t="str">
        <f t="shared" si="145"/>
        <v/>
      </c>
      <c r="BE59" s="785"/>
      <c r="BF59" s="798">
        <v>0.0</v>
      </c>
      <c r="BG59" s="799">
        <v>0.0</v>
      </c>
      <c r="BH59" s="800">
        <v>0.0</v>
      </c>
      <c r="BI59" s="910">
        <f t="shared" si="32"/>
        <v>0.0</v>
      </c>
      <c r="BJ59" s="801">
        <v>0.0</v>
      </c>
      <c r="BK59" s="802">
        <v>0.0</v>
      </c>
      <c r="BL59" s="803">
        <f t="shared" si="33"/>
        <v>0.0</v>
      </c>
      <c r="BM59" s="911">
        <f t="shared" si="34"/>
        <v>0.0</v>
      </c>
      <c r="BN59" s="805">
        <v>0.0</v>
      </c>
      <c r="BO59" s="806">
        <v>0.0</v>
      </c>
      <c r="BP59" s="807">
        <f t="shared" si="35"/>
        <v>0.0</v>
      </c>
      <c r="BQ59" s="808">
        <f t="shared" si="146"/>
        <v>0.0</v>
      </c>
      <c r="BR59" s="662">
        <f t="shared" si="36"/>
        <v>0.0</v>
      </c>
      <c r="BS59" s="662" t="str">
        <f t="shared" si="147"/>
        <v/>
      </c>
      <c r="BT59" s="662" t="str">
        <f t="shared" si="37"/>
        <v/>
      </c>
      <c r="BU59" s="809" t="str">
        <f t="shared" si="148"/>
        <v/>
      </c>
      <c r="BV59" s="785"/>
      <c r="BW59" s="810">
        <v>0.0</v>
      </c>
      <c r="BX59" s="811">
        <v>0.0</v>
      </c>
      <c r="BY59" s="812">
        <v>0.0</v>
      </c>
      <c r="BZ59" s="912">
        <f t="shared" si="38"/>
        <v>0.0</v>
      </c>
      <c r="CA59" s="813">
        <v>0.0</v>
      </c>
      <c r="CB59" s="814">
        <v>0.0</v>
      </c>
      <c r="CC59" s="815">
        <f t="shared" si="39"/>
        <v>0.0</v>
      </c>
      <c r="CD59" s="913">
        <f t="shared" si="40"/>
        <v>0.0</v>
      </c>
      <c r="CE59" s="817">
        <v>0.0</v>
      </c>
      <c r="CF59" s="818">
        <v>0.0</v>
      </c>
      <c r="CG59" s="819">
        <f t="shared" si="41"/>
        <v>0.0</v>
      </c>
      <c r="CH59" s="820">
        <f t="shared" si="149"/>
        <v>0.0</v>
      </c>
      <c r="CI59" s="821">
        <f t="shared" si="42"/>
        <v>0.0</v>
      </c>
      <c r="CJ59" s="674" t="str">
        <f t="shared" si="43"/>
        <v/>
      </c>
      <c r="CK59" s="674" t="str">
        <f t="shared" si="44"/>
        <v/>
      </c>
      <c r="CL59" s="822" t="str">
        <f t="shared" si="150"/>
        <v/>
      </c>
      <c r="CM59" s="785"/>
      <c r="CN59" s="823">
        <v>0.0</v>
      </c>
      <c r="CO59" s="824">
        <v>0.0</v>
      </c>
      <c r="CP59" s="825">
        <v>0.0</v>
      </c>
      <c r="CQ59" s="914">
        <f t="shared" si="45"/>
        <v>0.0</v>
      </c>
      <c r="CR59" s="826">
        <v>0.0</v>
      </c>
      <c r="CS59" s="827">
        <v>0.0</v>
      </c>
      <c r="CT59" s="828">
        <f t="shared" si="46"/>
        <v>0.0</v>
      </c>
      <c r="CU59" s="915">
        <f t="shared" si="47"/>
        <v>0.0</v>
      </c>
      <c r="CV59" s="830">
        <v>0.0</v>
      </c>
      <c r="CW59" s="831">
        <v>0.0</v>
      </c>
      <c r="CX59" s="832">
        <f t="shared" si="48"/>
        <v>0.0</v>
      </c>
      <c r="CY59" s="833">
        <f t="shared" si="151"/>
        <v>0.0</v>
      </c>
      <c r="CZ59" s="686">
        <f t="shared" si="49"/>
        <v>0.0</v>
      </c>
      <c r="DA59" s="686" t="str">
        <f t="shared" si="50"/>
        <v/>
      </c>
      <c r="DB59" s="686" t="str">
        <f t="shared" si="51"/>
        <v/>
      </c>
      <c r="DC59" s="834" t="str">
        <f t="shared" si="52"/>
        <v/>
      </c>
      <c r="DD59" s="785"/>
      <c r="DE59" s="835">
        <v>0.0</v>
      </c>
      <c r="DF59" s="836">
        <v>0.0</v>
      </c>
      <c r="DG59" s="837">
        <v>0.0</v>
      </c>
      <c r="DH59" s="916">
        <f t="shared" si="53"/>
        <v>0.0</v>
      </c>
      <c r="DI59" s="838">
        <v>0.0</v>
      </c>
      <c r="DJ59" s="839">
        <v>0.0</v>
      </c>
      <c r="DK59" s="840">
        <f t="shared" si="54"/>
        <v>0.0</v>
      </c>
      <c r="DL59" s="917">
        <f t="shared" si="55"/>
        <v>0.0</v>
      </c>
      <c r="DM59" s="842">
        <v>0.0</v>
      </c>
      <c r="DN59" s="843">
        <v>0.0</v>
      </c>
      <c r="DO59" s="844">
        <f t="shared" si="56"/>
        <v>0.0</v>
      </c>
      <c r="DP59" s="845">
        <f t="shared" si="152"/>
        <v>0.0</v>
      </c>
      <c r="DQ59" s="698">
        <f t="shared" si="57"/>
        <v>0.0</v>
      </c>
      <c r="DR59" s="698" t="str">
        <f t="shared" si="58"/>
        <v/>
      </c>
      <c r="DS59" s="698" t="str">
        <f t="shared" si="59"/>
        <v/>
      </c>
      <c r="DT59" s="846" t="str">
        <f t="shared" si="60"/>
        <v/>
      </c>
      <c r="DU59" s="847">
        <v>0.0</v>
      </c>
      <c r="DV59" s="848">
        <v>0.0</v>
      </c>
      <c r="DW59" s="849">
        <v>0.0</v>
      </c>
      <c r="DX59" s="918">
        <f t="shared" si="61"/>
        <v>0.0</v>
      </c>
      <c r="DY59" s="850">
        <v>0.0</v>
      </c>
      <c r="DZ59" s="851">
        <v>0.0</v>
      </c>
      <c r="EA59" s="852">
        <f t="shared" si="62"/>
        <v>0.0</v>
      </c>
      <c r="EB59" s="919">
        <f t="shared" si="63"/>
        <v>0.0</v>
      </c>
      <c r="EC59" s="854">
        <v>0.0</v>
      </c>
      <c r="ED59" s="855">
        <v>0.0</v>
      </c>
      <c r="EE59" s="856">
        <f t="shared" si="64"/>
        <v>0.0</v>
      </c>
      <c r="EF59" s="857">
        <f t="shared" si="153"/>
        <v>0.0</v>
      </c>
      <c r="EG59" s="858">
        <f t="shared" si="65"/>
        <v>0.0</v>
      </c>
      <c r="EH59" s="859" t="str">
        <f t="shared" si="66"/>
        <v/>
      </c>
      <c r="EI59" s="860">
        <v>0.0</v>
      </c>
      <c r="EJ59" s="861">
        <v>0.0</v>
      </c>
      <c r="EK59" s="862">
        <v>0.0</v>
      </c>
      <c r="EL59" s="863">
        <f t="shared" si="67"/>
        <v>0.0</v>
      </c>
      <c r="EM59" s="864">
        <v>0.0</v>
      </c>
      <c r="EN59" s="865">
        <f t="shared" si="68"/>
        <v>0.0</v>
      </c>
      <c r="EO59" s="866">
        <v>0.0</v>
      </c>
      <c r="EP59" s="867">
        <v>0.0</v>
      </c>
      <c r="EQ59" s="868">
        <f t="shared" si="128"/>
        <v>0.0</v>
      </c>
      <c r="ER59" s="869">
        <f t="shared" si="69"/>
        <v>0.0</v>
      </c>
      <c r="ES59" s="870">
        <f t="shared" si="70"/>
        <v>0.0</v>
      </c>
      <c r="ET59" s="871" t="str">
        <f t="shared" si="71"/>
        <v/>
      </c>
      <c r="EU59" s="872">
        <v>0.0</v>
      </c>
      <c r="EV59" s="873">
        <v>0.0</v>
      </c>
      <c r="EW59" s="874">
        <f t="shared" si="138"/>
        <v>0.0</v>
      </c>
      <c r="EX59" s="875">
        <f t="shared" si="72"/>
        <v>0.0</v>
      </c>
      <c r="EY59" s="876">
        <v>0.0</v>
      </c>
      <c r="EZ59" s="877">
        <f t="shared" si="73"/>
        <v>0.0</v>
      </c>
      <c r="FA59" s="878">
        <v>0.0</v>
      </c>
      <c r="FB59" s="879">
        <v>0.0</v>
      </c>
      <c r="FC59" s="880">
        <f t="shared" si="129"/>
        <v>0.0</v>
      </c>
      <c r="FD59" s="881">
        <f t="shared" si="74"/>
        <v>0.0</v>
      </c>
      <c r="FE59" s="882">
        <f t="shared" si="75"/>
        <v>0.0</v>
      </c>
      <c r="FF59" s="883" t="str">
        <f t="shared" si="76"/>
        <v/>
      </c>
      <c r="FG59" s="920">
        <v>0.0</v>
      </c>
      <c r="FH59" s="921">
        <v>0.0</v>
      </c>
      <c r="FI59" s="921">
        <v>0.0</v>
      </c>
      <c r="FJ59" s="887">
        <f t="shared" si="155"/>
        <v>0.0</v>
      </c>
      <c r="FK59" s="888">
        <f t="shared" si="77"/>
        <v>0.0</v>
      </c>
      <c r="FL59" s="889" t="str">
        <f t="shared" si="78"/>
        <v/>
      </c>
      <c r="FM59" s="922"/>
      <c r="FN59" s="923"/>
      <c r="FO59" s="924" t="str">
        <f t="shared" si="154"/>
        <v/>
      </c>
      <c r="FP59" s="893">
        <f t="shared" si="79"/>
        <v>0.0</v>
      </c>
      <c r="FQ59" s="894">
        <f t="shared" si="80"/>
        <v>0.0</v>
      </c>
      <c r="FR59" s="895">
        <f t="shared" si="81"/>
        <v>0.0</v>
      </c>
      <c r="FS59" s="896" t="str">
        <f t="shared" si="82"/>
        <v/>
      </c>
      <c r="FT59" s="897" t="str">
        <f t="shared" si="83"/>
        <v/>
      </c>
      <c r="FU59" s="898" t="str">
        <f t="shared" si="84"/>
        <v/>
      </c>
      <c r="FV59" s="899" t="str">
        <f t="shared" si="85"/>
        <v/>
      </c>
      <c r="FW59" s="900">
        <f t="shared" si="86"/>
        <v>0.0</v>
      </c>
      <c r="FX59" s="901" t="str">
        <f t="shared" si="7"/>
        <v/>
      </c>
      <c r="FY59" s="902" t="str">
        <f t="shared" si="8"/>
        <v/>
      </c>
      <c r="FZ59" s="902" t="str">
        <f t="shared" si="9"/>
        <v/>
      </c>
      <c r="GA59" s="902" t="str">
        <f t="shared" si="10"/>
        <v/>
      </c>
      <c r="GB59" s="902" t="str">
        <f t="shared" si="11"/>
        <v/>
      </c>
      <c r="GC59" s="902" t="str">
        <f t="shared" si="87"/>
        <v/>
      </c>
      <c r="GD59" s="903" t="str">
        <f t="shared" si="88"/>
        <v/>
      </c>
      <c r="GE59" s="904">
        <f t="shared" si="89"/>
        <v>0.0</v>
      </c>
      <c r="GF59" s="902">
        <f t="shared" si="90"/>
        <v>0.0</v>
      </c>
      <c r="GG59" s="902">
        <f t="shared" si="91"/>
        <v>0.0</v>
      </c>
      <c r="GH59" s="902">
        <f t="shared" si="92"/>
        <v>0.0</v>
      </c>
      <c r="GI59" s="903"/>
      <c r="GJ59" s="124"/>
      <c r="GK59" s="124"/>
      <c r="GL59" s="113">
        <f t="shared" si="139"/>
        <v>0.0</v>
      </c>
      <c r="GM59" s="113" t="s">
        <v>159</v>
      </c>
      <c r="GN59" s="113">
        <f t="shared" si="140"/>
        <v>200.0</v>
      </c>
      <c r="GO59" s="113" t="str">
        <f t="shared" si="93"/>
        <v>0/200</v>
      </c>
      <c r="GP59" s="113">
        <f t="shared" si="94"/>
        <v>0.0</v>
      </c>
      <c r="GQ59" s="113" t="s">
        <v>159</v>
      </c>
      <c r="GR59" s="113">
        <f t="shared" si="95"/>
        <v>200.0</v>
      </c>
      <c r="GS59" s="113" t="str">
        <f t="shared" si="96"/>
        <v>0/200</v>
      </c>
      <c r="GT59" s="113">
        <f t="shared" si="97"/>
        <v>0.0</v>
      </c>
      <c r="GU59" s="113" t="s">
        <v>159</v>
      </c>
      <c r="GV59" s="113">
        <f t="shared" si="98"/>
        <v>200.0</v>
      </c>
      <c r="GW59" s="113" t="str">
        <f t="shared" si="99"/>
        <v>0/200</v>
      </c>
      <c r="GX59" s="113">
        <f t="shared" si="100"/>
        <v>0.0</v>
      </c>
      <c r="GY59" s="113" t="s">
        <v>159</v>
      </c>
      <c r="GZ59" s="113">
        <f t="shared" si="101"/>
        <v>100.0</v>
      </c>
      <c r="HA59" s="113" t="str">
        <f t="shared" si="102"/>
        <v>0/100</v>
      </c>
      <c r="HJ59" s="113">
        <f t="shared" si="133"/>
        <v>0.0</v>
      </c>
      <c r="HK59" s="113">
        <f t="shared" si="134"/>
        <v>0.0</v>
      </c>
      <c r="HL59" s="925">
        <f t="shared" si="105"/>
        <v>0.0</v>
      </c>
      <c r="HM59" s="925">
        <f t="shared" si="106"/>
        <v>0.0</v>
      </c>
      <c r="HN59" s="925">
        <f t="shared" si="107"/>
        <v>0.0</v>
      </c>
      <c r="HO59" s="925">
        <f t="shared" si="108"/>
        <v>0.0</v>
      </c>
      <c r="HP59" s="925">
        <f t="shared" si="109"/>
        <v>0.0</v>
      </c>
      <c r="HQ59" s="113">
        <f t="shared" si="135"/>
        <v>0.0</v>
      </c>
    </row>
    <row r="60" spans="8:8" ht="21.75" customHeight="1">
      <c r="A60" s="23">
        <f t="shared" si="14"/>
        <v>0.0</v>
      </c>
      <c r="B60" s="756">
        <v>52.0</v>
      </c>
      <c r="C60" s="905">
        <v>52.0</v>
      </c>
      <c r="D60" s="710">
        <f t="shared" si="15"/>
        <v>0.0</v>
      </c>
      <c r="E60" s="906"/>
      <c r="F60" s="759"/>
      <c r="G60" s="906"/>
      <c r="H60" s="906"/>
      <c r="I60" s="906"/>
      <c r="J60" s="906"/>
      <c r="K60" s="907"/>
      <c r="L60" s="761">
        <v>0.0</v>
      </c>
      <c r="M60" s="762">
        <v>0.0</v>
      </c>
      <c r="N60" s="763">
        <v>0.0</v>
      </c>
      <c r="O60" s="764">
        <f t="shared" si="16"/>
        <v>0.0</v>
      </c>
      <c r="P60" s="765">
        <v>0.0</v>
      </c>
      <c r="Q60" s="766">
        <f t="shared" si="17"/>
        <v>0.0</v>
      </c>
      <c r="R60" s="767">
        <v>0.0</v>
      </c>
      <c r="S60" s="768">
        <v>0.0</v>
      </c>
      <c r="T60" s="769">
        <f t="shared" si="126"/>
        <v>0.0</v>
      </c>
      <c r="U60" s="770">
        <f t="shared" si="18"/>
        <v>0.0</v>
      </c>
      <c r="V60" s="771">
        <f t="shared" si="19"/>
        <v>0.0</v>
      </c>
      <c r="W60" s="625" t="str">
        <f t="shared" si="136"/>
        <v/>
      </c>
      <c r="X60" s="625" t="str">
        <f t="shared" si="20"/>
        <v/>
      </c>
      <c r="Y60" s="772" t="str">
        <f t="shared" si="137"/>
        <v/>
      </c>
      <c r="Z60" s="773">
        <v>0.0</v>
      </c>
      <c r="AA60" s="774">
        <v>0.0</v>
      </c>
      <c r="AB60" s="775">
        <v>0.0</v>
      </c>
      <c r="AC60" s="776">
        <f t="shared" si="21"/>
        <v>0.0</v>
      </c>
      <c r="AD60" s="777">
        <v>0.0</v>
      </c>
      <c r="AE60" s="778">
        <f t="shared" si="22"/>
        <v>0.0</v>
      </c>
      <c r="AF60" s="779">
        <v>0.0</v>
      </c>
      <c r="AG60" s="780">
        <v>0.0</v>
      </c>
      <c r="AH60" s="781">
        <f t="shared" si="127"/>
        <v>0.0</v>
      </c>
      <c r="AI60" s="782">
        <f t="shared" si="23"/>
        <v>0.0</v>
      </c>
      <c r="AJ60" s="783">
        <f t="shared" si="24"/>
        <v>0.0</v>
      </c>
      <c r="AK60" s="637" t="str">
        <f t="shared" si="141"/>
        <v/>
      </c>
      <c r="AL60" s="637" t="str">
        <f t="shared" si="25"/>
        <v/>
      </c>
      <c r="AM60" s="784" t="str">
        <f t="shared" si="142"/>
        <v/>
      </c>
      <c r="AN60" s="785"/>
      <c r="AO60" s="786">
        <v>0.0</v>
      </c>
      <c r="AP60" s="787">
        <v>0.0</v>
      </c>
      <c r="AQ60" s="787">
        <v>0.0</v>
      </c>
      <c r="AR60" s="908">
        <f t="shared" si="26"/>
        <v>0.0</v>
      </c>
      <c r="AS60" s="788">
        <v>0.0</v>
      </c>
      <c r="AT60" s="789">
        <v>0.0</v>
      </c>
      <c r="AU60" s="790">
        <f t="shared" si="27"/>
        <v>0.0</v>
      </c>
      <c r="AV60" s="909">
        <f t="shared" si="28"/>
        <v>0.0</v>
      </c>
      <c r="AW60" s="792">
        <v>0.0</v>
      </c>
      <c r="AX60" s="793">
        <v>0.0</v>
      </c>
      <c r="AY60" s="794">
        <f t="shared" si="29"/>
        <v>0.0</v>
      </c>
      <c r="AZ60" s="795">
        <f t="shared" si="143"/>
        <v>0.0</v>
      </c>
      <c r="BA60" s="796">
        <f t="shared" si="30"/>
        <v>0.0</v>
      </c>
      <c r="BB60" s="650" t="str">
        <f t="shared" si="144"/>
        <v/>
      </c>
      <c r="BC60" s="650" t="str">
        <f t="shared" si="31"/>
        <v/>
      </c>
      <c r="BD60" s="797" t="str">
        <f t="shared" si="145"/>
        <v/>
      </c>
      <c r="BE60" s="785"/>
      <c r="BF60" s="798">
        <v>0.0</v>
      </c>
      <c r="BG60" s="799">
        <v>0.0</v>
      </c>
      <c r="BH60" s="800">
        <v>0.0</v>
      </c>
      <c r="BI60" s="910">
        <f t="shared" si="32"/>
        <v>0.0</v>
      </c>
      <c r="BJ60" s="801">
        <v>0.0</v>
      </c>
      <c r="BK60" s="802">
        <v>0.0</v>
      </c>
      <c r="BL60" s="803">
        <f t="shared" si="33"/>
        <v>0.0</v>
      </c>
      <c r="BM60" s="911">
        <f t="shared" si="34"/>
        <v>0.0</v>
      </c>
      <c r="BN60" s="805">
        <v>0.0</v>
      </c>
      <c r="BO60" s="806">
        <v>0.0</v>
      </c>
      <c r="BP60" s="807">
        <f t="shared" si="35"/>
        <v>0.0</v>
      </c>
      <c r="BQ60" s="808">
        <f t="shared" si="146"/>
        <v>0.0</v>
      </c>
      <c r="BR60" s="662">
        <f t="shared" si="36"/>
        <v>0.0</v>
      </c>
      <c r="BS60" s="662" t="str">
        <f t="shared" si="147"/>
        <v/>
      </c>
      <c r="BT60" s="662" t="str">
        <f t="shared" si="37"/>
        <v/>
      </c>
      <c r="BU60" s="809" t="str">
        <f t="shared" si="148"/>
        <v/>
      </c>
      <c r="BV60" s="785"/>
      <c r="BW60" s="810">
        <v>0.0</v>
      </c>
      <c r="BX60" s="811">
        <v>0.0</v>
      </c>
      <c r="BY60" s="812">
        <v>0.0</v>
      </c>
      <c r="BZ60" s="912">
        <f t="shared" si="38"/>
        <v>0.0</v>
      </c>
      <c r="CA60" s="813">
        <v>0.0</v>
      </c>
      <c r="CB60" s="814">
        <v>0.0</v>
      </c>
      <c r="CC60" s="815">
        <f t="shared" si="39"/>
        <v>0.0</v>
      </c>
      <c r="CD60" s="913">
        <f t="shared" si="40"/>
        <v>0.0</v>
      </c>
      <c r="CE60" s="817">
        <v>0.0</v>
      </c>
      <c r="CF60" s="818">
        <v>0.0</v>
      </c>
      <c r="CG60" s="819">
        <f t="shared" si="41"/>
        <v>0.0</v>
      </c>
      <c r="CH60" s="820">
        <f t="shared" si="149"/>
        <v>0.0</v>
      </c>
      <c r="CI60" s="821">
        <f t="shared" si="42"/>
        <v>0.0</v>
      </c>
      <c r="CJ60" s="674" t="str">
        <f t="shared" si="43"/>
        <v/>
      </c>
      <c r="CK60" s="674" t="str">
        <f t="shared" si="44"/>
        <v/>
      </c>
      <c r="CL60" s="822" t="str">
        <f t="shared" si="150"/>
        <v/>
      </c>
      <c r="CM60" s="785"/>
      <c r="CN60" s="823">
        <v>0.0</v>
      </c>
      <c r="CO60" s="824">
        <v>0.0</v>
      </c>
      <c r="CP60" s="825">
        <v>0.0</v>
      </c>
      <c r="CQ60" s="914">
        <f t="shared" si="45"/>
        <v>0.0</v>
      </c>
      <c r="CR60" s="826">
        <v>0.0</v>
      </c>
      <c r="CS60" s="827">
        <v>0.0</v>
      </c>
      <c r="CT60" s="828">
        <f t="shared" si="46"/>
        <v>0.0</v>
      </c>
      <c r="CU60" s="915">
        <f t="shared" si="47"/>
        <v>0.0</v>
      </c>
      <c r="CV60" s="830">
        <v>0.0</v>
      </c>
      <c r="CW60" s="831">
        <v>0.0</v>
      </c>
      <c r="CX60" s="832">
        <f t="shared" si="48"/>
        <v>0.0</v>
      </c>
      <c r="CY60" s="833">
        <f t="shared" si="151"/>
        <v>0.0</v>
      </c>
      <c r="CZ60" s="686">
        <f t="shared" si="49"/>
        <v>0.0</v>
      </c>
      <c r="DA60" s="686" t="str">
        <f t="shared" si="50"/>
        <v/>
      </c>
      <c r="DB60" s="686" t="str">
        <f t="shared" si="51"/>
        <v/>
      </c>
      <c r="DC60" s="834" t="str">
        <f t="shared" si="52"/>
        <v/>
      </c>
      <c r="DD60" s="785"/>
      <c r="DE60" s="835">
        <v>0.0</v>
      </c>
      <c r="DF60" s="836">
        <v>0.0</v>
      </c>
      <c r="DG60" s="837">
        <v>0.0</v>
      </c>
      <c r="DH60" s="916">
        <f t="shared" si="53"/>
        <v>0.0</v>
      </c>
      <c r="DI60" s="838">
        <v>0.0</v>
      </c>
      <c r="DJ60" s="839">
        <v>0.0</v>
      </c>
      <c r="DK60" s="840">
        <f t="shared" si="54"/>
        <v>0.0</v>
      </c>
      <c r="DL60" s="917">
        <f t="shared" si="55"/>
        <v>0.0</v>
      </c>
      <c r="DM60" s="842">
        <v>0.0</v>
      </c>
      <c r="DN60" s="843">
        <v>0.0</v>
      </c>
      <c r="DO60" s="844">
        <f t="shared" si="56"/>
        <v>0.0</v>
      </c>
      <c r="DP60" s="845">
        <f t="shared" si="152"/>
        <v>0.0</v>
      </c>
      <c r="DQ60" s="698">
        <f t="shared" si="57"/>
        <v>0.0</v>
      </c>
      <c r="DR60" s="698" t="str">
        <f t="shared" si="58"/>
        <v/>
      </c>
      <c r="DS60" s="698" t="str">
        <f t="shared" si="59"/>
        <v/>
      </c>
      <c r="DT60" s="846" t="str">
        <f t="shared" si="60"/>
        <v/>
      </c>
      <c r="DU60" s="847">
        <v>0.0</v>
      </c>
      <c r="DV60" s="848">
        <v>0.0</v>
      </c>
      <c r="DW60" s="849">
        <v>0.0</v>
      </c>
      <c r="DX60" s="918">
        <f t="shared" si="61"/>
        <v>0.0</v>
      </c>
      <c r="DY60" s="850">
        <v>0.0</v>
      </c>
      <c r="DZ60" s="851">
        <v>0.0</v>
      </c>
      <c r="EA60" s="852">
        <f t="shared" si="62"/>
        <v>0.0</v>
      </c>
      <c r="EB60" s="919">
        <f t="shared" si="63"/>
        <v>0.0</v>
      </c>
      <c r="EC60" s="854">
        <v>0.0</v>
      </c>
      <c r="ED60" s="855">
        <v>0.0</v>
      </c>
      <c r="EE60" s="856">
        <f t="shared" si="64"/>
        <v>0.0</v>
      </c>
      <c r="EF60" s="857">
        <f t="shared" si="153"/>
        <v>0.0</v>
      </c>
      <c r="EG60" s="858">
        <f t="shared" si="65"/>
        <v>0.0</v>
      </c>
      <c r="EH60" s="859" t="str">
        <f t="shared" si="66"/>
        <v/>
      </c>
      <c r="EI60" s="860">
        <v>0.0</v>
      </c>
      <c r="EJ60" s="861">
        <v>0.0</v>
      </c>
      <c r="EK60" s="862">
        <v>0.0</v>
      </c>
      <c r="EL60" s="863">
        <f t="shared" si="67"/>
        <v>0.0</v>
      </c>
      <c r="EM60" s="864">
        <v>0.0</v>
      </c>
      <c r="EN60" s="865">
        <f t="shared" si="68"/>
        <v>0.0</v>
      </c>
      <c r="EO60" s="866">
        <v>0.0</v>
      </c>
      <c r="EP60" s="867">
        <v>0.0</v>
      </c>
      <c r="EQ60" s="868">
        <f t="shared" si="128"/>
        <v>0.0</v>
      </c>
      <c r="ER60" s="869">
        <f t="shared" si="69"/>
        <v>0.0</v>
      </c>
      <c r="ES60" s="870">
        <f t="shared" si="70"/>
        <v>0.0</v>
      </c>
      <c r="ET60" s="871" t="str">
        <f t="shared" si="71"/>
        <v/>
      </c>
      <c r="EU60" s="872">
        <v>0.0</v>
      </c>
      <c r="EV60" s="873">
        <v>0.0</v>
      </c>
      <c r="EW60" s="874">
        <f t="shared" si="138"/>
        <v>0.0</v>
      </c>
      <c r="EX60" s="875">
        <f t="shared" si="72"/>
        <v>0.0</v>
      </c>
      <c r="EY60" s="876">
        <v>0.0</v>
      </c>
      <c r="EZ60" s="877">
        <f t="shared" si="73"/>
        <v>0.0</v>
      </c>
      <c r="FA60" s="878">
        <v>0.0</v>
      </c>
      <c r="FB60" s="879">
        <v>0.0</v>
      </c>
      <c r="FC60" s="880">
        <f t="shared" si="129"/>
        <v>0.0</v>
      </c>
      <c r="FD60" s="881">
        <f t="shared" si="74"/>
        <v>0.0</v>
      </c>
      <c r="FE60" s="882">
        <f t="shared" si="75"/>
        <v>0.0</v>
      </c>
      <c r="FF60" s="883" t="str">
        <f t="shared" si="76"/>
        <v/>
      </c>
      <c r="FG60" s="920">
        <v>0.0</v>
      </c>
      <c r="FH60" s="921">
        <v>0.0</v>
      </c>
      <c r="FI60" s="921">
        <v>0.0</v>
      </c>
      <c r="FJ60" s="887">
        <f t="shared" si="155"/>
        <v>0.0</v>
      </c>
      <c r="FK60" s="888">
        <f t="shared" si="77"/>
        <v>0.0</v>
      </c>
      <c r="FL60" s="889" t="str">
        <f t="shared" si="78"/>
        <v/>
      </c>
      <c r="FM60" s="922"/>
      <c r="FN60" s="923"/>
      <c r="FO60" s="924" t="str">
        <f t="shared" si="154"/>
        <v/>
      </c>
      <c r="FP60" s="893">
        <f t="shared" si="79"/>
        <v>0.0</v>
      </c>
      <c r="FQ60" s="894">
        <f t="shared" si="80"/>
        <v>0.0</v>
      </c>
      <c r="FR60" s="895">
        <f t="shared" si="81"/>
        <v>0.0</v>
      </c>
      <c r="FS60" s="896" t="str">
        <f t="shared" si="82"/>
        <v/>
      </c>
      <c r="FT60" s="897" t="str">
        <f t="shared" si="83"/>
        <v/>
      </c>
      <c r="FU60" s="898" t="str">
        <f t="shared" si="84"/>
        <v/>
      </c>
      <c r="FV60" s="899" t="str">
        <f t="shared" si="85"/>
        <v/>
      </c>
      <c r="FW60" s="900">
        <f t="shared" si="86"/>
        <v>0.0</v>
      </c>
      <c r="FX60" s="901" t="str">
        <f t="shared" si="7"/>
        <v/>
      </c>
      <c r="FY60" s="902" t="str">
        <f t="shared" si="8"/>
        <v/>
      </c>
      <c r="FZ60" s="902" t="str">
        <f t="shared" si="9"/>
        <v/>
      </c>
      <c r="GA60" s="902" t="str">
        <f t="shared" si="10"/>
        <v/>
      </c>
      <c r="GB60" s="902" t="str">
        <f t="shared" si="11"/>
        <v/>
      </c>
      <c r="GC60" s="902" t="str">
        <f t="shared" si="87"/>
        <v/>
      </c>
      <c r="GD60" s="903" t="str">
        <f t="shared" si="88"/>
        <v/>
      </c>
      <c r="GE60" s="904">
        <f t="shared" si="89"/>
        <v>0.0</v>
      </c>
      <c r="GF60" s="902">
        <f t="shared" si="90"/>
        <v>0.0</v>
      </c>
      <c r="GG60" s="902">
        <f t="shared" si="91"/>
        <v>0.0</v>
      </c>
      <c r="GH60" s="902">
        <f t="shared" si="92"/>
        <v>0.0</v>
      </c>
      <c r="GI60" s="903"/>
      <c r="GJ60" s="124"/>
      <c r="GK60" s="124"/>
      <c r="GL60" s="113">
        <f t="shared" si="139"/>
        <v>0.0</v>
      </c>
      <c r="GM60" s="113" t="s">
        <v>159</v>
      </c>
      <c r="GN60" s="113">
        <f t="shared" si="140"/>
        <v>200.0</v>
      </c>
      <c r="GO60" s="113" t="str">
        <f t="shared" si="93"/>
        <v>0/200</v>
      </c>
      <c r="GP60" s="113">
        <f t="shared" si="94"/>
        <v>0.0</v>
      </c>
      <c r="GQ60" s="113" t="s">
        <v>159</v>
      </c>
      <c r="GR60" s="113">
        <f t="shared" si="95"/>
        <v>200.0</v>
      </c>
      <c r="GS60" s="113" t="str">
        <f t="shared" si="96"/>
        <v>0/200</v>
      </c>
      <c r="GT60" s="113">
        <f t="shared" si="97"/>
        <v>0.0</v>
      </c>
      <c r="GU60" s="113" t="s">
        <v>159</v>
      </c>
      <c r="GV60" s="113">
        <f t="shared" si="98"/>
        <v>200.0</v>
      </c>
      <c r="GW60" s="113" t="str">
        <f t="shared" si="99"/>
        <v>0/200</v>
      </c>
      <c r="GX60" s="113">
        <f t="shared" si="100"/>
        <v>0.0</v>
      </c>
      <c r="GY60" s="113" t="s">
        <v>159</v>
      </c>
      <c r="GZ60" s="113">
        <f t="shared" si="101"/>
        <v>100.0</v>
      </c>
      <c r="HA60" s="113" t="str">
        <f t="shared" si="102"/>
        <v>0/100</v>
      </c>
      <c r="HJ60" s="113">
        <f t="shared" si="133"/>
        <v>0.0</v>
      </c>
      <c r="HK60" s="113">
        <f t="shared" si="134"/>
        <v>0.0</v>
      </c>
      <c r="HL60" s="925">
        <f t="shared" si="105"/>
        <v>0.0</v>
      </c>
      <c r="HM60" s="925">
        <f t="shared" si="106"/>
        <v>0.0</v>
      </c>
      <c r="HN60" s="925">
        <f t="shared" si="107"/>
        <v>0.0</v>
      </c>
      <c r="HO60" s="925">
        <f t="shared" si="108"/>
        <v>0.0</v>
      </c>
      <c r="HP60" s="925">
        <f t="shared" si="109"/>
        <v>0.0</v>
      </c>
      <c r="HQ60" s="113">
        <f t="shared" si="135"/>
        <v>0.0</v>
      </c>
    </row>
    <row r="61" spans="8:8" ht="21.75" customHeight="1">
      <c r="A61" s="23">
        <f t="shared" si="14"/>
        <v>0.0</v>
      </c>
      <c r="B61" s="756">
        <v>53.0</v>
      </c>
      <c r="C61" s="757">
        <v>53.0</v>
      </c>
      <c r="D61" s="710">
        <f t="shared" si="15"/>
        <v>0.0</v>
      </c>
      <c r="E61" s="906"/>
      <c r="F61" s="759"/>
      <c r="G61" s="758"/>
      <c r="H61" s="906"/>
      <c r="I61" s="906"/>
      <c r="J61" s="906"/>
      <c r="K61" s="907"/>
      <c r="L61" s="761">
        <v>0.0</v>
      </c>
      <c r="M61" s="762">
        <v>0.0</v>
      </c>
      <c r="N61" s="763">
        <v>0.0</v>
      </c>
      <c r="O61" s="764">
        <f t="shared" si="16"/>
        <v>0.0</v>
      </c>
      <c r="P61" s="765">
        <v>0.0</v>
      </c>
      <c r="Q61" s="766">
        <f t="shared" si="17"/>
        <v>0.0</v>
      </c>
      <c r="R61" s="767">
        <v>0.0</v>
      </c>
      <c r="S61" s="768">
        <v>0.0</v>
      </c>
      <c r="T61" s="769">
        <f t="shared" si="126"/>
        <v>0.0</v>
      </c>
      <c r="U61" s="770">
        <f t="shared" si="18"/>
        <v>0.0</v>
      </c>
      <c r="V61" s="771">
        <f t="shared" si="19"/>
        <v>0.0</v>
      </c>
      <c r="W61" s="625" t="str">
        <f t="shared" si="136"/>
        <v/>
      </c>
      <c r="X61" s="625" t="str">
        <f t="shared" si="20"/>
        <v/>
      </c>
      <c r="Y61" s="772" t="str">
        <f t="shared" si="137"/>
        <v/>
      </c>
      <c r="Z61" s="773">
        <v>0.0</v>
      </c>
      <c r="AA61" s="774">
        <v>0.0</v>
      </c>
      <c r="AB61" s="775">
        <v>0.0</v>
      </c>
      <c r="AC61" s="776">
        <f t="shared" si="21"/>
        <v>0.0</v>
      </c>
      <c r="AD61" s="777">
        <v>0.0</v>
      </c>
      <c r="AE61" s="778">
        <f t="shared" si="22"/>
        <v>0.0</v>
      </c>
      <c r="AF61" s="779">
        <v>0.0</v>
      </c>
      <c r="AG61" s="780">
        <v>0.0</v>
      </c>
      <c r="AH61" s="781">
        <f t="shared" si="127"/>
        <v>0.0</v>
      </c>
      <c r="AI61" s="782">
        <f t="shared" si="23"/>
        <v>0.0</v>
      </c>
      <c r="AJ61" s="783">
        <f t="shared" si="24"/>
        <v>0.0</v>
      </c>
      <c r="AK61" s="637" t="str">
        <f t="shared" si="141"/>
        <v/>
      </c>
      <c r="AL61" s="637" t="str">
        <f t="shared" si="25"/>
        <v/>
      </c>
      <c r="AM61" s="784" t="str">
        <f t="shared" si="142"/>
        <v/>
      </c>
      <c r="AN61" s="785"/>
      <c r="AO61" s="786">
        <v>0.0</v>
      </c>
      <c r="AP61" s="787">
        <v>0.0</v>
      </c>
      <c r="AQ61" s="787">
        <v>0.0</v>
      </c>
      <c r="AR61" s="908">
        <f t="shared" si="26"/>
        <v>0.0</v>
      </c>
      <c r="AS61" s="788">
        <v>0.0</v>
      </c>
      <c r="AT61" s="789">
        <v>0.0</v>
      </c>
      <c r="AU61" s="790">
        <f t="shared" si="27"/>
        <v>0.0</v>
      </c>
      <c r="AV61" s="909">
        <f t="shared" si="28"/>
        <v>0.0</v>
      </c>
      <c r="AW61" s="792">
        <v>0.0</v>
      </c>
      <c r="AX61" s="793">
        <v>0.0</v>
      </c>
      <c r="AY61" s="794">
        <f t="shared" si="29"/>
        <v>0.0</v>
      </c>
      <c r="AZ61" s="795">
        <f t="shared" si="143"/>
        <v>0.0</v>
      </c>
      <c r="BA61" s="796">
        <f t="shared" si="30"/>
        <v>0.0</v>
      </c>
      <c r="BB61" s="650" t="str">
        <f t="shared" si="144"/>
        <v/>
      </c>
      <c r="BC61" s="650" t="str">
        <f t="shared" si="31"/>
        <v/>
      </c>
      <c r="BD61" s="797" t="str">
        <f t="shared" si="145"/>
        <v/>
      </c>
      <c r="BE61" s="785"/>
      <c r="BF61" s="798">
        <v>0.0</v>
      </c>
      <c r="BG61" s="799">
        <v>0.0</v>
      </c>
      <c r="BH61" s="800">
        <v>0.0</v>
      </c>
      <c r="BI61" s="910">
        <f t="shared" si="32"/>
        <v>0.0</v>
      </c>
      <c r="BJ61" s="801">
        <v>0.0</v>
      </c>
      <c r="BK61" s="802">
        <v>0.0</v>
      </c>
      <c r="BL61" s="803">
        <f t="shared" si="33"/>
        <v>0.0</v>
      </c>
      <c r="BM61" s="911">
        <f t="shared" si="34"/>
        <v>0.0</v>
      </c>
      <c r="BN61" s="805">
        <v>0.0</v>
      </c>
      <c r="BO61" s="806">
        <v>0.0</v>
      </c>
      <c r="BP61" s="807">
        <f t="shared" si="35"/>
        <v>0.0</v>
      </c>
      <c r="BQ61" s="808">
        <f t="shared" si="146"/>
        <v>0.0</v>
      </c>
      <c r="BR61" s="662">
        <f t="shared" si="36"/>
        <v>0.0</v>
      </c>
      <c r="BS61" s="662" t="str">
        <f t="shared" si="147"/>
        <v/>
      </c>
      <c r="BT61" s="662" t="str">
        <f t="shared" si="37"/>
        <v/>
      </c>
      <c r="BU61" s="809" t="str">
        <f t="shared" si="148"/>
        <v/>
      </c>
      <c r="BV61" s="785"/>
      <c r="BW61" s="810">
        <v>0.0</v>
      </c>
      <c r="BX61" s="811">
        <v>0.0</v>
      </c>
      <c r="BY61" s="812">
        <v>0.0</v>
      </c>
      <c r="BZ61" s="912">
        <f t="shared" si="38"/>
        <v>0.0</v>
      </c>
      <c r="CA61" s="813">
        <v>0.0</v>
      </c>
      <c r="CB61" s="814">
        <v>0.0</v>
      </c>
      <c r="CC61" s="815">
        <f t="shared" si="39"/>
        <v>0.0</v>
      </c>
      <c r="CD61" s="913">
        <f t="shared" si="40"/>
        <v>0.0</v>
      </c>
      <c r="CE61" s="817">
        <v>0.0</v>
      </c>
      <c r="CF61" s="818">
        <v>0.0</v>
      </c>
      <c r="CG61" s="819">
        <f t="shared" si="41"/>
        <v>0.0</v>
      </c>
      <c r="CH61" s="820">
        <f t="shared" si="149"/>
        <v>0.0</v>
      </c>
      <c r="CI61" s="821">
        <f t="shared" si="42"/>
        <v>0.0</v>
      </c>
      <c r="CJ61" s="674" t="str">
        <f t="shared" si="43"/>
        <v/>
      </c>
      <c r="CK61" s="674" t="str">
        <f t="shared" si="44"/>
        <v/>
      </c>
      <c r="CL61" s="822" t="str">
        <f t="shared" si="150"/>
        <v/>
      </c>
      <c r="CM61" s="785"/>
      <c r="CN61" s="823">
        <v>0.0</v>
      </c>
      <c r="CO61" s="824">
        <v>0.0</v>
      </c>
      <c r="CP61" s="825">
        <v>0.0</v>
      </c>
      <c r="CQ61" s="914">
        <f t="shared" si="45"/>
        <v>0.0</v>
      </c>
      <c r="CR61" s="826">
        <v>0.0</v>
      </c>
      <c r="CS61" s="827">
        <v>0.0</v>
      </c>
      <c r="CT61" s="828">
        <f t="shared" si="46"/>
        <v>0.0</v>
      </c>
      <c r="CU61" s="915">
        <f t="shared" si="47"/>
        <v>0.0</v>
      </c>
      <c r="CV61" s="830">
        <v>0.0</v>
      </c>
      <c r="CW61" s="831">
        <v>0.0</v>
      </c>
      <c r="CX61" s="832">
        <f t="shared" si="48"/>
        <v>0.0</v>
      </c>
      <c r="CY61" s="833">
        <f t="shared" si="151"/>
        <v>0.0</v>
      </c>
      <c r="CZ61" s="686">
        <f t="shared" si="49"/>
        <v>0.0</v>
      </c>
      <c r="DA61" s="686" t="str">
        <f t="shared" si="50"/>
        <v/>
      </c>
      <c r="DB61" s="686" t="str">
        <f t="shared" si="51"/>
        <v/>
      </c>
      <c r="DC61" s="834" t="str">
        <f t="shared" si="52"/>
        <v/>
      </c>
      <c r="DD61" s="785"/>
      <c r="DE61" s="835">
        <v>0.0</v>
      </c>
      <c r="DF61" s="836">
        <v>0.0</v>
      </c>
      <c r="DG61" s="837">
        <v>0.0</v>
      </c>
      <c r="DH61" s="916">
        <f t="shared" si="53"/>
        <v>0.0</v>
      </c>
      <c r="DI61" s="838">
        <v>0.0</v>
      </c>
      <c r="DJ61" s="839">
        <v>0.0</v>
      </c>
      <c r="DK61" s="840">
        <f t="shared" si="54"/>
        <v>0.0</v>
      </c>
      <c r="DL61" s="917">
        <f t="shared" si="55"/>
        <v>0.0</v>
      </c>
      <c r="DM61" s="842">
        <v>0.0</v>
      </c>
      <c r="DN61" s="843">
        <v>0.0</v>
      </c>
      <c r="DO61" s="844">
        <f t="shared" si="56"/>
        <v>0.0</v>
      </c>
      <c r="DP61" s="845">
        <f t="shared" si="152"/>
        <v>0.0</v>
      </c>
      <c r="DQ61" s="698">
        <f t="shared" si="57"/>
        <v>0.0</v>
      </c>
      <c r="DR61" s="698" t="str">
        <f t="shared" si="58"/>
        <v/>
      </c>
      <c r="DS61" s="698" t="str">
        <f t="shared" si="59"/>
        <v/>
      </c>
      <c r="DT61" s="846" t="str">
        <f t="shared" si="60"/>
        <v/>
      </c>
      <c r="DU61" s="847">
        <v>0.0</v>
      </c>
      <c r="DV61" s="848">
        <v>0.0</v>
      </c>
      <c r="DW61" s="849">
        <v>0.0</v>
      </c>
      <c r="DX61" s="918">
        <f t="shared" si="61"/>
        <v>0.0</v>
      </c>
      <c r="DY61" s="850">
        <v>0.0</v>
      </c>
      <c r="DZ61" s="851">
        <v>0.0</v>
      </c>
      <c r="EA61" s="852">
        <f t="shared" si="62"/>
        <v>0.0</v>
      </c>
      <c r="EB61" s="919">
        <f t="shared" si="63"/>
        <v>0.0</v>
      </c>
      <c r="EC61" s="854">
        <v>0.0</v>
      </c>
      <c r="ED61" s="855">
        <v>0.0</v>
      </c>
      <c r="EE61" s="856">
        <f t="shared" si="64"/>
        <v>0.0</v>
      </c>
      <c r="EF61" s="857">
        <f t="shared" si="153"/>
        <v>0.0</v>
      </c>
      <c r="EG61" s="858">
        <f t="shared" si="65"/>
        <v>0.0</v>
      </c>
      <c r="EH61" s="859" t="str">
        <f t="shared" si="66"/>
        <v/>
      </c>
      <c r="EI61" s="860">
        <v>0.0</v>
      </c>
      <c r="EJ61" s="861">
        <v>0.0</v>
      </c>
      <c r="EK61" s="862">
        <v>0.0</v>
      </c>
      <c r="EL61" s="863">
        <f t="shared" si="67"/>
        <v>0.0</v>
      </c>
      <c r="EM61" s="864">
        <v>0.0</v>
      </c>
      <c r="EN61" s="865">
        <f t="shared" si="68"/>
        <v>0.0</v>
      </c>
      <c r="EO61" s="866">
        <v>0.0</v>
      </c>
      <c r="EP61" s="867">
        <v>0.0</v>
      </c>
      <c r="EQ61" s="868">
        <f t="shared" si="128"/>
        <v>0.0</v>
      </c>
      <c r="ER61" s="869">
        <f t="shared" si="69"/>
        <v>0.0</v>
      </c>
      <c r="ES61" s="870">
        <f t="shared" si="70"/>
        <v>0.0</v>
      </c>
      <c r="ET61" s="871" t="str">
        <f t="shared" si="71"/>
        <v/>
      </c>
      <c r="EU61" s="872">
        <v>0.0</v>
      </c>
      <c r="EV61" s="873">
        <v>0.0</v>
      </c>
      <c r="EW61" s="874">
        <f t="shared" si="138"/>
        <v>0.0</v>
      </c>
      <c r="EX61" s="875">
        <f t="shared" si="72"/>
        <v>0.0</v>
      </c>
      <c r="EY61" s="876">
        <v>0.0</v>
      </c>
      <c r="EZ61" s="877">
        <f t="shared" si="73"/>
        <v>0.0</v>
      </c>
      <c r="FA61" s="878">
        <v>0.0</v>
      </c>
      <c r="FB61" s="879">
        <v>0.0</v>
      </c>
      <c r="FC61" s="880">
        <f t="shared" si="129"/>
        <v>0.0</v>
      </c>
      <c r="FD61" s="881">
        <f t="shared" si="74"/>
        <v>0.0</v>
      </c>
      <c r="FE61" s="882">
        <f t="shared" si="75"/>
        <v>0.0</v>
      </c>
      <c r="FF61" s="883" t="str">
        <f t="shared" si="76"/>
        <v/>
      </c>
      <c r="FG61" s="920">
        <v>0.0</v>
      </c>
      <c r="FH61" s="921">
        <v>0.0</v>
      </c>
      <c r="FI61" s="921">
        <v>0.0</v>
      </c>
      <c r="FJ61" s="887">
        <f t="shared" si="155"/>
        <v>0.0</v>
      </c>
      <c r="FK61" s="888">
        <f t="shared" si="77"/>
        <v>0.0</v>
      </c>
      <c r="FL61" s="889" t="str">
        <f t="shared" si="78"/>
        <v/>
      </c>
      <c r="FM61" s="922"/>
      <c r="FN61" s="923"/>
      <c r="FO61" s="924" t="str">
        <f t="shared" si="154"/>
        <v/>
      </c>
      <c r="FP61" s="893">
        <f t="shared" si="79"/>
        <v>0.0</v>
      </c>
      <c r="FQ61" s="894">
        <f t="shared" si="80"/>
        <v>0.0</v>
      </c>
      <c r="FR61" s="895">
        <f t="shared" si="81"/>
        <v>0.0</v>
      </c>
      <c r="FS61" s="896" t="str">
        <f t="shared" si="82"/>
        <v/>
      </c>
      <c r="FT61" s="897" t="str">
        <f t="shared" si="83"/>
        <v/>
      </c>
      <c r="FU61" s="898" t="str">
        <f t="shared" si="84"/>
        <v/>
      </c>
      <c r="FV61" s="899" t="str">
        <f t="shared" si="85"/>
        <v/>
      </c>
      <c r="FW61" s="900">
        <f t="shared" si="86"/>
        <v>0.0</v>
      </c>
      <c r="FX61" s="901" t="str">
        <f t="shared" si="7"/>
        <v/>
      </c>
      <c r="FY61" s="902" t="str">
        <f t="shared" si="8"/>
        <v/>
      </c>
      <c r="FZ61" s="902" t="str">
        <f t="shared" si="9"/>
        <v/>
      </c>
      <c r="GA61" s="902" t="str">
        <f t="shared" si="10"/>
        <v/>
      </c>
      <c r="GB61" s="902" t="str">
        <f t="shared" si="11"/>
        <v/>
      </c>
      <c r="GC61" s="902" t="str">
        <f t="shared" si="87"/>
        <v/>
      </c>
      <c r="GD61" s="903" t="str">
        <f t="shared" si="88"/>
        <v/>
      </c>
      <c r="GE61" s="904">
        <f t="shared" si="89"/>
        <v>0.0</v>
      </c>
      <c r="GF61" s="902">
        <f t="shared" si="90"/>
        <v>0.0</v>
      </c>
      <c r="GG61" s="902">
        <f t="shared" si="91"/>
        <v>0.0</v>
      </c>
      <c r="GH61" s="902">
        <f t="shared" si="92"/>
        <v>0.0</v>
      </c>
      <c r="GI61" s="903"/>
      <c r="GJ61" s="124"/>
      <c r="GK61" s="124"/>
      <c r="GL61" s="113">
        <f t="shared" si="139"/>
        <v>0.0</v>
      </c>
      <c r="GM61" s="113" t="s">
        <v>159</v>
      </c>
      <c r="GN61" s="113">
        <f t="shared" si="140"/>
        <v>200.0</v>
      </c>
      <c r="GO61" s="113" t="str">
        <f t="shared" si="93"/>
        <v>0/200</v>
      </c>
      <c r="GP61" s="113">
        <f t="shared" si="94"/>
        <v>0.0</v>
      </c>
      <c r="GQ61" s="113" t="s">
        <v>159</v>
      </c>
      <c r="GR61" s="113">
        <f t="shared" si="95"/>
        <v>200.0</v>
      </c>
      <c r="GS61" s="113" t="str">
        <f t="shared" si="96"/>
        <v>0/200</v>
      </c>
      <c r="GT61" s="113">
        <f t="shared" si="97"/>
        <v>0.0</v>
      </c>
      <c r="GU61" s="113" t="s">
        <v>159</v>
      </c>
      <c r="GV61" s="113">
        <f t="shared" si="98"/>
        <v>200.0</v>
      </c>
      <c r="GW61" s="113" t="str">
        <f t="shared" si="99"/>
        <v>0/200</v>
      </c>
      <c r="GX61" s="113">
        <f t="shared" si="100"/>
        <v>0.0</v>
      </c>
      <c r="GY61" s="113" t="s">
        <v>159</v>
      </c>
      <c r="GZ61" s="113">
        <f t="shared" si="101"/>
        <v>100.0</v>
      </c>
      <c r="HA61" s="113" t="str">
        <f t="shared" si="102"/>
        <v>0/100</v>
      </c>
      <c r="HJ61" s="113">
        <f t="shared" si="133"/>
        <v>0.0</v>
      </c>
      <c r="HK61" s="113">
        <f t="shared" si="134"/>
        <v>0.0</v>
      </c>
      <c r="HL61" s="925">
        <f t="shared" si="105"/>
        <v>0.0</v>
      </c>
      <c r="HM61" s="925">
        <f t="shared" si="106"/>
        <v>0.0</v>
      </c>
      <c r="HN61" s="925">
        <f t="shared" si="107"/>
        <v>0.0</v>
      </c>
      <c r="HO61" s="925">
        <f t="shared" si="108"/>
        <v>0.0</v>
      </c>
      <c r="HP61" s="925">
        <f t="shared" si="109"/>
        <v>0.0</v>
      </c>
      <c r="HQ61" s="113">
        <f t="shared" si="135"/>
        <v>0.0</v>
      </c>
    </row>
    <row r="62" spans="8:8" ht="21.75" customHeight="1">
      <c r="A62" s="23">
        <f t="shared" si="14"/>
        <v>0.0</v>
      </c>
      <c r="B62" s="756">
        <v>54.0</v>
      </c>
      <c r="C62" s="905">
        <v>54.0</v>
      </c>
      <c r="D62" s="710">
        <f t="shared" si="15"/>
        <v>0.0</v>
      </c>
      <c r="E62" s="906"/>
      <c r="F62" s="759"/>
      <c r="G62" s="906"/>
      <c r="H62" s="906"/>
      <c r="I62" s="906"/>
      <c r="J62" s="906"/>
      <c r="K62" s="907"/>
      <c r="L62" s="761">
        <v>0.0</v>
      </c>
      <c r="M62" s="762">
        <v>0.0</v>
      </c>
      <c r="N62" s="763">
        <v>0.0</v>
      </c>
      <c r="O62" s="764">
        <f t="shared" si="16"/>
        <v>0.0</v>
      </c>
      <c r="P62" s="765">
        <v>0.0</v>
      </c>
      <c r="Q62" s="766">
        <f t="shared" si="17"/>
        <v>0.0</v>
      </c>
      <c r="R62" s="767">
        <v>0.0</v>
      </c>
      <c r="S62" s="768">
        <v>0.0</v>
      </c>
      <c r="T62" s="769">
        <f t="shared" si="126"/>
        <v>0.0</v>
      </c>
      <c r="U62" s="770">
        <f t="shared" si="18"/>
        <v>0.0</v>
      </c>
      <c r="V62" s="771">
        <f t="shared" si="19"/>
        <v>0.0</v>
      </c>
      <c r="W62" s="625" t="str">
        <f t="shared" si="136"/>
        <v/>
      </c>
      <c r="X62" s="625" t="str">
        <f t="shared" si="20"/>
        <v/>
      </c>
      <c r="Y62" s="772" t="str">
        <f t="shared" si="137"/>
        <v/>
      </c>
      <c r="Z62" s="773">
        <v>0.0</v>
      </c>
      <c r="AA62" s="774">
        <v>0.0</v>
      </c>
      <c r="AB62" s="775">
        <v>0.0</v>
      </c>
      <c r="AC62" s="776">
        <f t="shared" si="21"/>
        <v>0.0</v>
      </c>
      <c r="AD62" s="777">
        <v>0.0</v>
      </c>
      <c r="AE62" s="778">
        <f t="shared" si="22"/>
        <v>0.0</v>
      </c>
      <c r="AF62" s="779">
        <v>0.0</v>
      </c>
      <c r="AG62" s="780">
        <v>0.0</v>
      </c>
      <c r="AH62" s="781">
        <f t="shared" si="127"/>
        <v>0.0</v>
      </c>
      <c r="AI62" s="782">
        <f t="shared" si="23"/>
        <v>0.0</v>
      </c>
      <c r="AJ62" s="783">
        <f t="shared" si="24"/>
        <v>0.0</v>
      </c>
      <c r="AK62" s="637" t="str">
        <f t="shared" si="141"/>
        <v/>
      </c>
      <c r="AL62" s="637" t="str">
        <f t="shared" si="25"/>
        <v/>
      </c>
      <c r="AM62" s="784" t="str">
        <f t="shared" si="142"/>
        <v/>
      </c>
      <c r="AN62" s="785"/>
      <c r="AO62" s="786">
        <v>0.0</v>
      </c>
      <c r="AP62" s="787">
        <v>0.0</v>
      </c>
      <c r="AQ62" s="787">
        <v>0.0</v>
      </c>
      <c r="AR62" s="908">
        <f t="shared" si="26"/>
        <v>0.0</v>
      </c>
      <c r="AS62" s="788">
        <v>0.0</v>
      </c>
      <c r="AT62" s="789">
        <v>0.0</v>
      </c>
      <c r="AU62" s="790">
        <f t="shared" si="27"/>
        <v>0.0</v>
      </c>
      <c r="AV62" s="909">
        <f t="shared" si="28"/>
        <v>0.0</v>
      </c>
      <c r="AW62" s="792">
        <v>0.0</v>
      </c>
      <c r="AX62" s="793">
        <v>0.0</v>
      </c>
      <c r="AY62" s="794">
        <f t="shared" si="29"/>
        <v>0.0</v>
      </c>
      <c r="AZ62" s="795">
        <f t="shared" si="143"/>
        <v>0.0</v>
      </c>
      <c r="BA62" s="796">
        <f t="shared" si="30"/>
        <v>0.0</v>
      </c>
      <c r="BB62" s="650" t="str">
        <f t="shared" si="144"/>
        <v/>
      </c>
      <c r="BC62" s="650" t="str">
        <f t="shared" si="31"/>
        <v/>
      </c>
      <c r="BD62" s="797" t="str">
        <f t="shared" si="145"/>
        <v/>
      </c>
      <c r="BE62" s="785"/>
      <c r="BF62" s="798">
        <v>0.0</v>
      </c>
      <c r="BG62" s="799">
        <v>0.0</v>
      </c>
      <c r="BH62" s="800">
        <v>0.0</v>
      </c>
      <c r="BI62" s="910">
        <f t="shared" si="32"/>
        <v>0.0</v>
      </c>
      <c r="BJ62" s="801">
        <v>0.0</v>
      </c>
      <c r="BK62" s="802">
        <v>0.0</v>
      </c>
      <c r="BL62" s="803">
        <f t="shared" si="33"/>
        <v>0.0</v>
      </c>
      <c r="BM62" s="911">
        <f t="shared" si="34"/>
        <v>0.0</v>
      </c>
      <c r="BN62" s="805">
        <v>0.0</v>
      </c>
      <c r="BO62" s="806">
        <v>0.0</v>
      </c>
      <c r="BP62" s="807">
        <f t="shared" si="35"/>
        <v>0.0</v>
      </c>
      <c r="BQ62" s="808">
        <f t="shared" si="146"/>
        <v>0.0</v>
      </c>
      <c r="BR62" s="662">
        <f t="shared" si="36"/>
        <v>0.0</v>
      </c>
      <c r="BS62" s="662" t="str">
        <f t="shared" si="147"/>
        <v/>
      </c>
      <c r="BT62" s="662" t="str">
        <f t="shared" si="37"/>
        <v/>
      </c>
      <c r="BU62" s="809" t="str">
        <f t="shared" si="148"/>
        <v/>
      </c>
      <c r="BV62" s="785"/>
      <c r="BW62" s="810">
        <v>0.0</v>
      </c>
      <c r="BX62" s="811">
        <v>0.0</v>
      </c>
      <c r="BY62" s="812">
        <v>0.0</v>
      </c>
      <c r="BZ62" s="912">
        <f t="shared" si="38"/>
        <v>0.0</v>
      </c>
      <c r="CA62" s="813">
        <v>0.0</v>
      </c>
      <c r="CB62" s="814">
        <v>0.0</v>
      </c>
      <c r="CC62" s="815">
        <f t="shared" si="39"/>
        <v>0.0</v>
      </c>
      <c r="CD62" s="913">
        <f t="shared" si="40"/>
        <v>0.0</v>
      </c>
      <c r="CE62" s="817">
        <v>0.0</v>
      </c>
      <c r="CF62" s="818">
        <v>0.0</v>
      </c>
      <c r="CG62" s="819">
        <f t="shared" si="41"/>
        <v>0.0</v>
      </c>
      <c r="CH62" s="820">
        <f t="shared" si="149"/>
        <v>0.0</v>
      </c>
      <c r="CI62" s="821">
        <f t="shared" si="42"/>
        <v>0.0</v>
      </c>
      <c r="CJ62" s="674" t="str">
        <f t="shared" si="43"/>
        <v/>
      </c>
      <c r="CK62" s="674" t="str">
        <f t="shared" si="44"/>
        <v/>
      </c>
      <c r="CL62" s="822" t="str">
        <f t="shared" si="150"/>
        <v/>
      </c>
      <c r="CM62" s="785"/>
      <c r="CN62" s="823">
        <v>0.0</v>
      </c>
      <c r="CO62" s="824">
        <v>0.0</v>
      </c>
      <c r="CP62" s="825">
        <v>0.0</v>
      </c>
      <c r="CQ62" s="914">
        <f t="shared" si="45"/>
        <v>0.0</v>
      </c>
      <c r="CR62" s="826">
        <v>0.0</v>
      </c>
      <c r="CS62" s="827">
        <v>0.0</v>
      </c>
      <c r="CT62" s="828">
        <f t="shared" si="46"/>
        <v>0.0</v>
      </c>
      <c r="CU62" s="915">
        <f t="shared" si="47"/>
        <v>0.0</v>
      </c>
      <c r="CV62" s="830">
        <v>0.0</v>
      </c>
      <c r="CW62" s="831">
        <v>0.0</v>
      </c>
      <c r="CX62" s="832">
        <f t="shared" si="48"/>
        <v>0.0</v>
      </c>
      <c r="CY62" s="833">
        <f t="shared" si="151"/>
        <v>0.0</v>
      </c>
      <c r="CZ62" s="686">
        <f t="shared" si="49"/>
        <v>0.0</v>
      </c>
      <c r="DA62" s="686" t="str">
        <f t="shared" si="50"/>
        <v/>
      </c>
      <c r="DB62" s="686" t="str">
        <f t="shared" si="51"/>
        <v/>
      </c>
      <c r="DC62" s="834" t="str">
        <f t="shared" si="52"/>
        <v/>
      </c>
      <c r="DD62" s="785"/>
      <c r="DE62" s="835">
        <v>0.0</v>
      </c>
      <c r="DF62" s="836">
        <v>0.0</v>
      </c>
      <c r="DG62" s="837">
        <v>0.0</v>
      </c>
      <c r="DH62" s="916">
        <f t="shared" si="53"/>
        <v>0.0</v>
      </c>
      <c r="DI62" s="838">
        <v>0.0</v>
      </c>
      <c r="DJ62" s="839">
        <v>0.0</v>
      </c>
      <c r="DK62" s="840">
        <f t="shared" si="54"/>
        <v>0.0</v>
      </c>
      <c r="DL62" s="917">
        <f t="shared" si="55"/>
        <v>0.0</v>
      </c>
      <c r="DM62" s="842">
        <v>0.0</v>
      </c>
      <c r="DN62" s="843">
        <v>0.0</v>
      </c>
      <c r="DO62" s="844">
        <f t="shared" si="56"/>
        <v>0.0</v>
      </c>
      <c r="DP62" s="845">
        <f t="shared" si="152"/>
        <v>0.0</v>
      </c>
      <c r="DQ62" s="698">
        <f t="shared" si="57"/>
        <v>0.0</v>
      </c>
      <c r="DR62" s="698" t="str">
        <f t="shared" si="58"/>
        <v/>
      </c>
      <c r="DS62" s="698" t="str">
        <f t="shared" si="59"/>
        <v/>
      </c>
      <c r="DT62" s="846" t="str">
        <f t="shared" si="60"/>
        <v/>
      </c>
      <c r="DU62" s="847">
        <v>0.0</v>
      </c>
      <c r="DV62" s="848">
        <v>0.0</v>
      </c>
      <c r="DW62" s="849">
        <v>0.0</v>
      </c>
      <c r="DX62" s="918">
        <f t="shared" si="61"/>
        <v>0.0</v>
      </c>
      <c r="DY62" s="850">
        <v>0.0</v>
      </c>
      <c r="DZ62" s="851">
        <v>0.0</v>
      </c>
      <c r="EA62" s="852">
        <f t="shared" si="62"/>
        <v>0.0</v>
      </c>
      <c r="EB62" s="919">
        <f t="shared" si="63"/>
        <v>0.0</v>
      </c>
      <c r="EC62" s="854">
        <v>0.0</v>
      </c>
      <c r="ED62" s="855">
        <v>0.0</v>
      </c>
      <c r="EE62" s="856">
        <f t="shared" si="64"/>
        <v>0.0</v>
      </c>
      <c r="EF62" s="857">
        <f t="shared" si="153"/>
        <v>0.0</v>
      </c>
      <c r="EG62" s="858">
        <f t="shared" si="65"/>
        <v>0.0</v>
      </c>
      <c r="EH62" s="859" t="str">
        <f t="shared" si="66"/>
        <v/>
      </c>
      <c r="EI62" s="860">
        <v>0.0</v>
      </c>
      <c r="EJ62" s="861">
        <v>0.0</v>
      </c>
      <c r="EK62" s="862">
        <v>0.0</v>
      </c>
      <c r="EL62" s="863">
        <f t="shared" si="67"/>
        <v>0.0</v>
      </c>
      <c r="EM62" s="864">
        <v>0.0</v>
      </c>
      <c r="EN62" s="865">
        <f t="shared" si="68"/>
        <v>0.0</v>
      </c>
      <c r="EO62" s="866">
        <v>0.0</v>
      </c>
      <c r="EP62" s="867">
        <v>0.0</v>
      </c>
      <c r="EQ62" s="868">
        <f t="shared" si="128"/>
        <v>0.0</v>
      </c>
      <c r="ER62" s="869">
        <f t="shared" si="69"/>
        <v>0.0</v>
      </c>
      <c r="ES62" s="870">
        <f t="shared" si="70"/>
        <v>0.0</v>
      </c>
      <c r="ET62" s="871" t="str">
        <f t="shared" si="71"/>
        <v/>
      </c>
      <c r="EU62" s="872">
        <v>0.0</v>
      </c>
      <c r="EV62" s="873">
        <v>0.0</v>
      </c>
      <c r="EW62" s="874">
        <f t="shared" si="138"/>
        <v>0.0</v>
      </c>
      <c r="EX62" s="875">
        <f t="shared" si="72"/>
        <v>0.0</v>
      </c>
      <c r="EY62" s="876">
        <v>0.0</v>
      </c>
      <c r="EZ62" s="877">
        <f t="shared" si="73"/>
        <v>0.0</v>
      </c>
      <c r="FA62" s="878">
        <v>0.0</v>
      </c>
      <c r="FB62" s="879">
        <v>0.0</v>
      </c>
      <c r="FC62" s="880">
        <f t="shared" si="129"/>
        <v>0.0</v>
      </c>
      <c r="FD62" s="881">
        <f t="shared" si="74"/>
        <v>0.0</v>
      </c>
      <c r="FE62" s="882">
        <f t="shared" si="75"/>
        <v>0.0</v>
      </c>
      <c r="FF62" s="883" t="str">
        <f t="shared" si="76"/>
        <v/>
      </c>
      <c r="FG62" s="920">
        <v>0.0</v>
      </c>
      <c r="FH62" s="921">
        <v>0.0</v>
      </c>
      <c r="FI62" s="921">
        <v>0.0</v>
      </c>
      <c r="FJ62" s="887">
        <f t="shared" si="155"/>
        <v>0.0</v>
      </c>
      <c r="FK62" s="888">
        <f t="shared" si="77"/>
        <v>0.0</v>
      </c>
      <c r="FL62" s="889" t="str">
        <f t="shared" si="78"/>
        <v/>
      </c>
      <c r="FM62" s="922"/>
      <c r="FN62" s="923"/>
      <c r="FO62" s="924" t="str">
        <f t="shared" si="154"/>
        <v/>
      </c>
      <c r="FP62" s="893">
        <f t="shared" si="79"/>
        <v>0.0</v>
      </c>
      <c r="FQ62" s="894">
        <f t="shared" si="80"/>
        <v>0.0</v>
      </c>
      <c r="FR62" s="895">
        <f t="shared" si="81"/>
        <v>0.0</v>
      </c>
      <c r="FS62" s="896" t="str">
        <f t="shared" si="82"/>
        <v/>
      </c>
      <c r="FT62" s="897" t="str">
        <f t="shared" si="83"/>
        <v/>
      </c>
      <c r="FU62" s="898" t="str">
        <f t="shared" si="84"/>
        <v/>
      </c>
      <c r="FV62" s="899" t="str">
        <f t="shared" si="85"/>
        <v/>
      </c>
      <c r="FW62" s="900">
        <f t="shared" si="86"/>
        <v>0.0</v>
      </c>
      <c r="FX62" s="901" t="str">
        <f t="shared" si="7"/>
        <v/>
      </c>
      <c r="FY62" s="902" t="str">
        <f t="shared" si="8"/>
        <v/>
      </c>
      <c r="FZ62" s="902" t="str">
        <f t="shared" si="9"/>
        <v/>
      </c>
      <c r="GA62" s="902" t="str">
        <f t="shared" si="10"/>
        <v/>
      </c>
      <c r="GB62" s="902" t="str">
        <f t="shared" si="11"/>
        <v/>
      </c>
      <c r="GC62" s="902" t="str">
        <f t="shared" si="87"/>
        <v/>
      </c>
      <c r="GD62" s="903" t="str">
        <f t="shared" si="88"/>
        <v/>
      </c>
      <c r="GE62" s="904">
        <f t="shared" si="89"/>
        <v>0.0</v>
      </c>
      <c r="GF62" s="902">
        <f t="shared" si="90"/>
        <v>0.0</v>
      </c>
      <c r="GG62" s="902">
        <f t="shared" si="91"/>
        <v>0.0</v>
      </c>
      <c r="GH62" s="902">
        <f t="shared" si="92"/>
        <v>0.0</v>
      </c>
      <c r="GI62" s="903"/>
      <c r="GJ62" s="124"/>
      <c r="GK62" s="124"/>
      <c r="GL62" s="113">
        <f t="shared" si="139"/>
        <v>0.0</v>
      </c>
      <c r="GM62" s="113" t="s">
        <v>159</v>
      </c>
      <c r="GN62" s="113">
        <f t="shared" si="140"/>
        <v>200.0</v>
      </c>
      <c r="GO62" s="113" t="str">
        <f t="shared" si="93"/>
        <v>0/200</v>
      </c>
      <c r="GP62" s="113">
        <f t="shared" si="94"/>
        <v>0.0</v>
      </c>
      <c r="GQ62" s="113" t="s">
        <v>159</v>
      </c>
      <c r="GR62" s="113">
        <f t="shared" si="95"/>
        <v>200.0</v>
      </c>
      <c r="GS62" s="113" t="str">
        <f t="shared" si="96"/>
        <v>0/200</v>
      </c>
      <c r="GT62" s="113">
        <f t="shared" si="97"/>
        <v>0.0</v>
      </c>
      <c r="GU62" s="113" t="s">
        <v>159</v>
      </c>
      <c r="GV62" s="113">
        <f t="shared" si="98"/>
        <v>200.0</v>
      </c>
      <c r="GW62" s="113" t="str">
        <f t="shared" si="99"/>
        <v>0/200</v>
      </c>
      <c r="GX62" s="113">
        <f t="shared" si="100"/>
        <v>0.0</v>
      </c>
      <c r="GY62" s="113" t="s">
        <v>159</v>
      </c>
      <c r="GZ62" s="113">
        <f t="shared" si="101"/>
        <v>100.0</v>
      </c>
      <c r="HA62" s="113" t="str">
        <f t="shared" si="102"/>
        <v>0/100</v>
      </c>
      <c r="HJ62" s="113">
        <f t="shared" si="133"/>
        <v>0.0</v>
      </c>
      <c r="HK62" s="113">
        <f t="shared" si="134"/>
        <v>0.0</v>
      </c>
      <c r="HL62" s="925">
        <f t="shared" si="105"/>
        <v>0.0</v>
      </c>
      <c r="HM62" s="925">
        <f t="shared" si="106"/>
        <v>0.0</v>
      </c>
      <c r="HN62" s="925">
        <f t="shared" si="107"/>
        <v>0.0</v>
      </c>
      <c r="HO62" s="925">
        <f t="shared" si="108"/>
        <v>0.0</v>
      </c>
      <c r="HP62" s="925">
        <f t="shared" si="109"/>
        <v>0.0</v>
      </c>
      <c r="HQ62" s="113">
        <f t="shared" si="135"/>
        <v>0.0</v>
      </c>
    </row>
    <row r="63" spans="8:8" ht="21.75" customHeight="1">
      <c r="A63" s="23">
        <f t="shared" si="14"/>
        <v>0.0</v>
      </c>
      <c r="B63" s="756">
        <v>55.0</v>
      </c>
      <c r="C63" s="757">
        <v>55.0</v>
      </c>
      <c r="D63" s="710">
        <f t="shared" si="15"/>
        <v>0.0</v>
      </c>
      <c r="E63" s="906"/>
      <c r="F63" s="759"/>
      <c r="G63" s="758"/>
      <c r="H63" s="906"/>
      <c r="I63" s="906"/>
      <c r="J63" s="906"/>
      <c r="K63" s="907"/>
      <c r="L63" s="761">
        <v>0.0</v>
      </c>
      <c r="M63" s="762">
        <v>0.0</v>
      </c>
      <c r="N63" s="763">
        <v>0.0</v>
      </c>
      <c r="O63" s="764">
        <f t="shared" si="16"/>
        <v>0.0</v>
      </c>
      <c r="P63" s="765">
        <v>0.0</v>
      </c>
      <c r="Q63" s="766">
        <f t="shared" si="17"/>
        <v>0.0</v>
      </c>
      <c r="R63" s="767">
        <v>0.0</v>
      </c>
      <c r="S63" s="768">
        <v>0.0</v>
      </c>
      <c r="T63" s="769">
        <f t="shared" si="126"/>
        <v>0.0</v>
      </c>
      <c r="U63" s="770">
        <f t="shared" si="18"/>
        <v>0.0</v>
      </c>
      <c r="V63" s="771">
        <f t="shared" si="19"/>
        <v>0.0</v>
      </c>
      <c r="W63" s="625" t="str">
        <f t="shared" si="136"/>
        <v/>
      </c>
      <c r="X63" s="625" t="str">
        <f t="shared" si="20"/>
        <v/>
      </c>
      <c r="Y63" s="772" t="str">
        <f t="shared" si="137"/>
        <v/>
      </c>
      <c r="Z63" s="773">
        <v>0.0</v>
      </c>
      <c r="AA63" s="774">
        <v>0.0</v>
      </c>
      <c r="AB63" s="775">
        <v>0.0</v>
      </c>
      <c r="AC63" s="776">
        <f t="shared" si="21"/>
        <v>0.0</v>
      </c>
      <c r="AD63" s="777">
        <v>0.0</v>
      </c>
      <c r="AE63" s="778">
        <f t="shared" si="22"/>
        <v>0.0</v>
      </c>
      <c r="AF63" s="779">
        <v>0.0</v>
      </c>
      <c r="AG63" s="780">
        <v>0.0</v>
      </c>
      <c r="AH63" s="781">
        <f t="shared" si="127"/>
        <v>0.0</v>
      </c>
      <c r="AI63" s="782">
        <f t="shared" si="23"/>
        <v>0.0</v>
      </c>
      <c r="AJ63" s="783">
        <f t="shared" si="24"/>
        <v>0.0</v>
      </c>
      <c r="AK63" s="637" t="str">
        <f t="shared" si="141"/>
        <v/>
      </c>
      <c r="AL63" s="637" t="str">
        <f t="shared" si="25"/>
        <v/>
      </c>
      <c r="AM63" s="784" t="str">
        <f t="shared" si="142"/>
        <v/>
      </c>
      <c r="AN63" s="785"/>
      <c r="AO63" s="786">
        <v>0.0</v>
      </c>
      <c r="AP63" s="787">
        <v>0.0</v>
      </c>
      <c r="AQ63" s="787">
        <v>0.0</v>
      </c>
      <c r="AR63" s="908">
        <f t="shared" si="26"/>
        <v>0.0</v>
      </c>
      <c r="AS63" s="788">
        <v>0.0</v>
      </c>
      <c r="AT63" s="789">
        <v>0.0</v>
      </c>
      <c r="AU63" s="790">
        <f t="shared" si="27"/>
        <v>0.0</v>
      </c>
      <c r="AV63" s="909">
        <f t="shared" si="28"/>
        <v>0.0</v>
      </c>
      <c r="AW63" s="792">
        <v>0.0</v>
      </c>
      <c r="AX63" s="793">
        <v>0.0</v>
      </c>
      <c r="AY63" s="794">
        <f t="shared" si="29"/>
        <v>0.0</v>
      </c>
      <c r="AZ63" s="795">
        <f t="shared" si="143"/>
        <v>0.0</v>
      </c>
      <c r="BA63" s="796">
        <f t="shared" si="30"/>
        <v>0.0</v>
      </c>
      <c r="BB63" s="650" t="str">
        <f t="shared" si="144"/>
        <v/>
      </c>
      <c r="BC63" s="650" t="str">
        <f t="shared" si="31"/>
        <v/>
      </c>
      <c r="BD63" s="797" t="str">
        <f t="shared" si="145"/>
        <v/>
      </c>
      <c r="BE63" s="785"/>
      <c r="BF63" s="798">
        <v>0.0</v>
      </c>
      <c r="BG63" s="799">
        <v>0.0</v>
      </c>
      <c r="BH63" s="800">
        <v>0.0</v>
      </c>
      <c r="BI63" s="910">
        <f t="shared" si="32"/>
        <v>0.0</v>
      </c>
      <c r="BJ63" s="801">
        <v>0.0</v>
      </c>
      <c r="BK63" s="802">
        <v>0.0</v>
      </c>
      <c r="BL63" s="803">
        <f t="shared" si="33"/>
        <v>0.0</v>
      </c>
      <c r="BM63" s="911">
        <f t="shared" si="34"/>
        <v>0.0</v>
      </c>
      <c r="BN63" s="805">
        <v>0.0</v>
      </c>
      <c r="BO63" s="806">
        <v>0.0</v>
      </c>
      <c r="BP63" s="807">
        <f t="shared" si="35"/>
        <v>0.0</v>
      </c>
      <c r="BQ63" s="808">
        <f t="shared" si="146"/>
        <v>0.0</v>
      </c>
      <c r="BR63" s="662">
        <f t="shared" si="36"/>
        <v>0.0</v>
      </c>
      <c r="BS63" s="662" t="str">
        <f t="shared" si="147"/>
        <v/>
      </c>
      <c r="BT63" s="662" t="str">
        <f t="shared" si="37"/>
        <v/>
      </c>
      <c r="BU63" s="809" t="str">
        <f t="shared" si="148"/>
        <v/>
      </c>
      <c r="BV63" s="785"/>
      <c r="BW63" s="810">
        <v>0.0</v>
      </c>
      <c r="BX63" s="811">
        <v>0.0</v>
      </c>
      <c r="BY63" s="812">
        <v>0.0</v>
      </c>
      <c r="BZ63" s="912">
        <f t="shared" si="38"/>
        <v>0.0</v>
      </c>
      <c r="CA63" s="813">
        <v>0.0</v>
      </c>
      <c r="CB63" s="814">
        <v>0.0</v>
      </c>
      <c r="CC63" s="815">
        <f t="shared" si="39"/>
        <v>0.0</v>
      </c>
      <c r="CD63" s="913">
        <f t="shared" si="40"/>
        <v>0.0</v>
      </c>
      <c r="CE63" s="817">
        <v>0.0</v>
      </c>
      <c r="CF63" s="818">
        <v>0.0</v>
      </c>
      <c r="CG63" s="819">
        <f t="shared" si="41"/>
        <v>0.0</v>
      </c>
      <c r="CH63" s="820">
        <f t="shared" si="149"/>
        <v>0.0</v>
      </c>
      <c r="CI63" s="821">
        <f t="shared" si="42"/>
        <v>0.0</v>
      </c>
      <c r="CJ63" s="674" t="str">
        <f t="shared" si="43"/>
        <v/>
      </c>
      <c r="CK63" s="674" t="str">
        <f t="shared" si="44"/>
        <v/>
      </c>
      <c r="CL63" s="822" t="str">
        <f t="shared" si="150"/>
        <v/>
      </c>
      <c r="CM63" s="785"/>
      <c r="CN63" s="823">
        <v>0.0</v>
      </c>
      <c r="CO63" s="824">
        <v>0.0</v>
      </c>
      <c r="CP63" s="825">
        <v>0.0</v>
      </c>
      <c r="CQ63" s="914">
        <f t="shared" si="45"/>
        <v>0.0</v>
      </c>
      <c r="CR63" s="826">
        <v>0.0</v>
      </c>
      <c r="CS63" s="827">
        <v>0.0</v>
      </c>
      <c r="CT63" s="828">
        <f t="shared" si="46"/>
        <v>0.0</v>
      </c>
      <c r="CU63" s="915">
        <f t="shared" si="47"/>
        <v>0.0</v>
      </c>
      <c r="CV63" s="830">
        <v>0.0</v>
      </c>
      <c r="CW63" s="831">
        <v>0.0</v>
      </c>
      <c r="CX63" s="832">
        <f t="shared" si="48"/>
        <v>0.0</v>
      </c>
      <c r="CY63" s="833">
        <f t="shared" si="151"/>
        <v>0.0</v>
      </c>
      <c r="CZ63" s="686">
        <f t="shared" si="49"/>
        <v>0.0</v>
      </c>
      <c r="DA63" s="686" t="str">
        <f t="shared" si="50"/>
        <v/>
      </c>
      <c r="DB63" s="686" t="str">
        <f t="shared" si="51"/>
        <v/>
      </c>
      <c r="DC63" s="834" t="str">
        <f t="shared" si="52"/>
        <v/>
      </c>
      <c r="DD63" s="785"/>
      <c r="DE63" s="835">
        <v>0.0</v>
      </c>
      <c r="DF63" s="836">
        <v>0.0</v>
      </c>
      <c r="DG63" s="837">
        <v>0.0</v>
      </c>
      <c r="DH63" s="916">
        <f t="shared" si="53"/>
        <v>0.0</v>
      </c>
      <c r="DI63" s="838">
        <v>0.0</v>
      </c>
      <c r="DJ63" s="839">
        <v>0.0</v>
      </c>
      <c r="DK63" s="840">
        <f t="shared" si="54"/>
        <v>0.0</v>
      </c>
      <c r="DL63" s="917">
        <f t="shared" si="55"/>
        <v>0.0</v>
      </c>
      <c r="DM63" s="842">
        <v>0.0</v>
      </c>
      <c r="DN63" s="843">
        <v>0.0</v>
      </c>
      <c r="DO63" s="844">
        <f t="shared" si="56"/>
        <v>0.0</v>
      </c>
      <c r="DP63" s="845">
        <f t="shared" si="152"/>
        <v>0.0</v>
      </c>
      <c r="DQ63" s="698">
        <f t="shared" si="57"/>
        <v>0.0</v>
      </c>
      <c r="DR63" s="698" t="str">
        <f t="shared" si="58"/>
        <v/>
      </c>
      <c r="DS63" s="698" t="str">
        <f t="shared" si="59"/>
        <v/>
      </c>
      <c r="DT63" s="846" t="str">
        <f t="shared" si="60"/>
        <v/>
      </c>
      <c r="DU63" s="847">
        <v>0.0</v>
      </c>
      <c r="DV63" s="848">
        <v>0.0</v>
      </c>
      <c r="DW63" s="849">
        <v>0.0</v>
      </c>
      <c r="DX63" s="918">
        <f t="shared" si="61"/>
        <v>0.0</v>
      </c>
      <c r="DY63" s="850">
        <v>0.0</v>
      </c>
      <c r="DZ63" s="851">
        <v>0.0</v>
      </c>
      <c r="EA63" s="852">
        <f t="shared" si="62"/>
        <v>0.0</v>
      </c>
      <c r="EB63" s="919">
        <f t="shared" si="63"/>
        <v>0.0</v>
      </c>
      <c r="EC63" s="854">
        <v>0.0</v>
      </c>
      <c r="ED63" s="855">
        <v>0.0</v>
      </c>
      <c r="EE63" s="856">
        <f t="shared" si="64"/>
        <v>0.0</v>
      </c>
      <c r="EF63" s="857">
        <f t="shared" si="153"/>
        <v>0.0</v>
      </c>
      <c r="EG63" s="858">
        <f t="shared" si="65"/>
        <v>0.0</v>
      </c>
      <c r="EH63" s="859" t="str">
        <f t="shared" si="66"/>
        <v/>
      </c>
      <c r="EI63" s="860">
        <v>0.0</v>
      </c>
      <c r="EJ63" s="861">
        <v>0.0</v>
      </c>
      <c r="EK63" s="862">
        <v>0.0</v>
      </c>
      <c r="EL63" s="863">
        <f t="shared" si="67"/>
        <v>0.0</v>
      </c>
      <c r="EM63" s="864">
        <v>0.0</v>
      </c>
      <c r="EN63" s="865">
        <f t="shared" si="68"/>
        <v>0.0</v>
      </c>
      <c r="EO63" s="866">
        <v>0.0</v>
      </c>
      <c r="EP63" s="867">
        <v>0.0</v>
      </c>
      <c r="EQ63" s="868">
        <f t="shared" si="128"/>
        <v>0.0</v>
      </c>
      <c r="ER63" s="869">
        <f t="shared" si="69"/>
        <v>0.0</v>
      </c>
      <c r="ES63" s="870">
        <f t="shared" si="70"/>
        <v>0.0</v>
      </c>
      <c r="ET63" s="871" t="str">
        <f t="shared" si="71"/>
        <v/>
      </c>
      <c r="EU63" s="872">
        <v>0.0</v>
      </c>
      <c r="EV63" s="873">
        <v>0.0</v>
      </c>
      <c r="EW63" s="874">
        <f t="shared" si="138"/>
        <v>0.0</v>
      </c>
      <c r="EX63" s="875">
        <f t="shared" si="72"/>
        <v>0.0</v>
      </c>
      <c r="EY63" s="876">
        <v>0.0</v>
      </c>
      <c r="EZ63" s="877">
        <f t="shared" si="73"/>
        <v>0.0</v>
      </c>
      <c r="FA63" s="878">
        <v>0.0</v>
      </c>
      <c r="FB63" s="879">
        <v>0.0</v>
      </c>
      <c r="FC63" s="880">
        <f t="shared" si="129"/>
        <v>0.0</v>
      </c>
      <c r="FD63" s="881">
        <f t="shared" si="74"/>
        <v>0.0</v>
      </c>
      <c r="FE63" s="882">
        <f t="shared" si="75"/>
        <v>0.0</v>
      </c>
      <c r="FF63" s="883" t="str">
        <f t="shared" si="76"/>
        <v/>
      </c>
      <c r="FG63" s="920">
        <v>0.0</v>
      </c>
      <c r="FH63" s="921">
        <v>0.0</v>
      </c>
      <c r="FI63" s="921">
        <v>0.0</v>
      </c>
      <c r="FJ63" s="887">
        <f t="shared" si="155"/>
        <v>0.0</v>
      </c>
      <c r="FK63" s="888">
        <f t="shared" si="77"/>
        <v>0.0</v>
      </c>
      <c r="FL63" s="889" t="str">
        <f t="shared" si="78"/>
        <v/>
      </c>
      <c r="FM63" s="922"/>
      <c r="FN63" s="923"/>
      <c r="FO63" s="924" t="str">
        <f t="shared" si="154"/>
        <v/>
      </c>
      <c r="FP63" s="893">
        <f t="shared" si="79"/>
        <v>0.0</v>
      </c>
      <c r="FQ63" s="894">
        <f t="shared" si="80"/>
        <v>0.0</v>
      </c>
      <c r="FR63" s="895">
        <f t="shared" si="81"/>
        <v>0.0</v>
      </c>
      <c r="FS63" s="896" t="str">
        <f t="shared" si="82"/>
        <v/>
      </c>
      <c r="FT63" s="897" t="str">
        <f t="shared" si="83"/>
        <v/>
      </c>
      <c r="FU63" s="898" t="str">
        <f t="shared" si="84"/>
        <v/>
      </c>
      <c r="FV63" s="899" t="str">
        <f t="shared" si="85"/>
        <v/>
      </c>
      <c r="FW63" s="900">
        <f t="shared" si="86"/>
        <v>0.0</v>
      </c>
      <c r="FX63" s="901" t="str">
        <f t="shared" si="7"/>
        <v/>
      </c>
      <c r="FY63" s="902" t="str">
        <f t="shared" si="8"/>
        <v/>
      </c>
      <c r="FZ63" s="902" t="str">
        <f t="shared" si="9"/>
        <v/>
      </c>
      <c r="GA63" s="902" t="str">
        <f t="shared" si="10"/>
        <v/>
      </c>
      <c r="GB63" s="902" t="str">
        <f t="shared" si="11"/>
        <v/>
      </c>
      <c r="GC63" s="902" t="str">
        <f t="shared" si="87"/>
        <v/>
      </c>
      <c r="GD63" s="903" t="str">
        <f t="shared" si="88"/>
        <v/>
      </c>
      <c r="GE63" s="904">
        <f t="shared" si="89"/>
        <v>0.0</v>
      </c>
      <c r="GF63" s="902">
        <f t="shared" si="90"/>
        <v>0.0</v>
      </c>
      <c r="GG63" s="902">
        <f t="shared" si="91"/>
        <v>0.0</v>
      </c>
      <c r="GH63" s="902">
        <f t="shared" si="92"/>
        <v>0.0</v>
      </c>
      <c r="GI63" s="903"/>
      <c r="GJ63" s="124"/>
      <c r="GK63" s="124"/>
      <c r="GL63" s="113">
        <f t="shared" si="139"/>
        <v>0.0</v>
      </c>
      <c r="GM63" s="113" t="s">
        <v>159</v>
      </c>
      <c r="GN63" s="113">
        <f t="shared" si="140"/>
        <v>200.0</v>
      </c>
      <c r="GO63" s="113" t="str">
        <f t="shared" si="93"/>
        <v>0/200</v>
      </c>
      <c r="GP63" s="113">
        <f t="shared" si="94"/>
        <v>0.0</v>
      </c>
      <c r="GQ63" s="113" t="s">
        <v>159</v>
      </c>
      <c r="GR63" s="113">
        <f t="shared" si="95"/>
        <v>200.0</v>
      </c>
      <c r="GS63" s="113" t="str">
        <f t="shared" si="96"/>
        <v>0/200</v>
      </c>
      <c r="GT63" s="113">
        <f t="shared" si="97"/>
        <v>0.0</v>
      </c>
      <c r="GU63" s="113" t="s">
        <v>159</v>
      </c>
      <c r="GV63" s="113">
        <f t="shared" si="98"/>
        <v>200.0</v>
      </c>
      <c r="GW63" s="113" t="str">
        <f t="shared" si="99"/>
        <v>0/200</v>
      </c>
      <c r="GX63" s="113">
        <f t="shared" si="100"/>
        <v>0.0</v>
      </c>
      <c r="GY63" s="113" t="s">
        <v>159</v>
      </c>
      <c r="GZ63" s="113">
        <f t="shared" si="101"/>
        <v>100.0</v>
      </c>
      <c r="HA63" s="113" t="str">
        <f t="shared" si="102"/>
        <v>0/100</v>
      </c>
      <c r="HJ63" s="113">
        <f t="shared" si="133"/>
        <v>0.0</v>
      </c>
      <c r="HK63" s="113">
        <f t="shared" si="134"/>
        <v>0.0</v>
      </c>
      <c r="HL63" s="925">
        <f t="shared" si="105"/>
        <v>0.0</v>
      </c>
      <c r="HM63" s="925">
        <f t="shared" si="106"/>
        <v>0.0</v>
      </c>
      <c r="HN63" s="925">
        <f t="shared" si="107"/>
        <v>0.0</v>
      </c>
      <c r="HO63" s="925">
        <f t="shared" si="108"/>
        <v>0.0</v>
      </c>
      <c r="HP63" s="925">
        <f t="shared" si="109"/>
        <v>0.0</v>
      </c>
      <c r="HQ63" s="113">
        <f t="shared" si="135"/>
        <v>0.0</v>
      </c>
    </row>
    <row r="64" spans="8:8" ht="21.75" customHeight="1">
      <c r="A64" s="23">
        <f t="shared" si="14"/>
        <v>0.0</v>
      </c>
      <c r="B64" s="756">
        <v>56.0</v>
      </c>
      <c r="C64" s="905">
        <v>56.0</v>
      </c>
      <c r="D64" s="710">
        <f t="shared" si="15"/>
        <v>0.0</v>
      </c>
      <c r="E64" s="906"/>
      <c r="F64" s="759"/>
      <c r="G64" s="906"/>
      <c r="H64" s="906"/>
      <c r="I64" s="906"/>
      <c r="J64" s="906"/>
      <c r="K64" s="907"/>
      <c r="L64" s="761">
        <v>0.0</v>
      </c>
      <c r="M64" s="762">
        <v>0.0</v>
      </c>
      <c r="N64" s="763">
        <v>0.0</v>
      </c>
      <c r="O64" s="764">
        <f t="shared" si="16"/>
        <v>0.0</v>
      </c>
      <c r="P64" s="765">
        <v>0.0</v>
      </c>
      <c r="Q64" s="766">
        <f t="shared" si="17"/>
        <v>0.0</v>
      </c>
      <c r="R64" s="767">
        <v>0.0</v>
      </c>
      <c r="S64" s="768">
        <v>0.0</v>
      </c>
      <c r="T64" s="769">
        <f t="shared" si="126"/>
        <v>0.0</v>
      </c>
      <c r="U64" s="770">
        <f t="shared" si="18"/>
        <v>0.0</v>
      </c>
      <c r="V64" s="771">
        <f t="shared" si="19"/>
        <v>0.0</v>
      </c>
      <c r="W64" s="625" t="str">
        <f t="shared" si="136"/>
        <v/>
      </c>
      <c r="X64" s="625" t="str">
        <f t="shared" si="20"/>
        <v/>
      </c>
      <c r="Y64" s="772" t="str">
        <f t="shared" si="137"/>
        <v/>
      </c>
      <c r="Z64" s="773">
        <v>0.0</v>
      </c>
      <c r="AA64" s="774">
        <v>0.0</v>
      </c>
      <c r="AB64" s="775">
        <v>0.0</v>
      </c>
      <c r="AC64" s="776">
        <f t="shared" si="21"/>
        <v>0.0</v>
      </c>
      <c r="AD64" s="777">
        <v>0.0</v>
      </c>
      <c r="AE64" s="778">
        <f t="shared" si="22"/>
        <v>0.0</v>
      </c>
      <c r="AF64" s="779">
        <v>0.0</v>
      </c>
      <c r="AG64" s="780">
        <v>0.0</v>
      </c>
      <c r="AH64" s="781">
        <f t="shared" si="127"/>
        <v>0.0</v>
      </c>
      <c r="AI64" s="782">
        <f t="shared" si="23"/>
        <v>0.0</v>
      </c>
      <c r="AJ64" s="783">
        <f t="shared" si="24"/>
        <v>0.0</v>
      </c>
      <c r="AK64" s="637" t="str">
        <f t="shared" si="141"/>
        <v/>
      </c>
      <c r="AL64" s="637" t="str">
        <f t="shared" si="25"/>
        <v/>
      </c>
      <c r="AM64" s="784" t="str">
        <f t="shared" si="142"/>
        <v/>
      </c>
      <c r="AN64" s="785"/>
      <c r="AO64" s="786">
        <v>0.0</v>
      </c>
      <c r="AP64" s="787">
        <v>0.0</v>
      </c>
      <c r="AQ64" s="787">
        <v>0.0</v>
      </c>
      <c r="AR64" s="908">
        <f t="shared" si="26"/>
        <v>0.0</v>
      </c>
      <c r="AS64" s="788">
        <v>0.0</v>
      </c>
      <c r="AT64" s="789">
        <v>0.0</v>
      </c>
      <c r="AU64" s="790">
        <f t="shared" si="27"/>
        <v>0.0</v>
      </c>
      <c r="AV64" s="909">
        <f t="shared" si="28"/>
        <v>0.0</v>
      </c>
      <c r="AW64" s="792">
        <v>0.0</v>
      </c>
      <c r="AX64" s="793">
        <v>0.0</v>
      </c>
      <c r="AY64" s="794">
        <f t="shared" si="29"/>
        <v>0.0</v>
      </c>
      <c r="AZ64" s="795">
        <f t="shared" si="143"/>
        <v>0.0</v>
      </c>
      <c r="BA64" s="796">
        <f t="shared" si="30"/>
        <v>0.0</v>
      </c>
      <c r="BB64" s="650" t="str">
        <f t="shared" si="144"/>
        <v/>
      </c>
      <c r="BC64" s="650" t="str">
        <f t="shared" si="31"/>
        <v/>
      </c>
      <c r="BD64" s="797" t="str">
        <f t="shared" si="145"/>
        <v/>
      </c>
      <c r="BE64" s="785"/>
      <c r="BF64" s="798">
        <v>0.0</v>
      </c>
      <c r="BG64" s="799">
        <v>0.0</v>
      </c>
      <c r="BH64" s="800">
        <v>0.0</v>
      </c>
      <c r="BI64" s="910">
        <f t="shared" si="32"/>
        <v>0.0</v>
      </c>
      <c r="BJ64" s="801">
        <v>0.0</v>
      </c>
      <c r="BK64" s="802">
        <v>0.0</v>
      </c>
      <c r="BL64" s="803">
        <f t="shared" si="33"/>
        <v>0.0</v>
      </c>
      <c r="BM64" s="911">
        <f t="shared" si="34"/>
        <v>0.0</v>
      </c>
      <c r="BN64" s="805">
        <v>0.0</v>
      </c>
      <c r="BO64" s="806">
        <v>0.0</v>
      </c>
      <c r="BP64" s="807">
        <f t="shared" si="35"/>
        <v>0.0</v>
      </c>
      <c r="BQ64" s="808">
        <f t="shared" si="146"/>
        <v>0.0</v>
      </c>
      <c r="BR64" s="662">
        <f t="shared" si="36"/>
        <v>0.0</v>
      </c>
      <c r="BS64" s="662" t="str">
        <f t="shared" si="147"/>
        <v/>
      </c>
      <c r="BT64" s="662" t="str">
        <f t="shared" si="37"/>
        <v/>
      </c>
      <c r="BU64" s="809" t="str">
        <f t="shared" si="148"/>
        <v/>
      </c>
      <c r="BV64" s="785"/>
      <c r="BW64" s="810">
        <v>0.0</v>
      </c>
      <c r="BX64" s="811">
        <v>0.0</v>
      </c>
      <c r="BY64" s="812">
        <v>0.0</v>
      </c>
      <c r="BZ64" s="912">
        <f t="shared" si="38"/>
        <v>0.0</v>
      </c>
      <c r="CA64" s="813">
        <v>0.0</v>
      </c>
      <c r="CB64" s="814">
        <v>0.0</v>
      </c>
      <c r="CC64" s="815">
        <f t="shared" si="39"/>
        <v>0.0</v>
      </c>
      <c r="CD64" s="913">
        <f t="shared" si="40"/>
        <v>0.0</v>
      </c>
      <c r="CE64" s="817">
        <v>0.0</v>
      </c>
      <c r="CF64" s="818">
        <v>0.0</v>
      </c>
      <c r="CG64" s="819">
        <f t="shared" si="41"/>
        <v>0.0</v>
      </c>
      <c r="CH64" s="820">
        <f t="shared" si="149"/>
        <v>0.0</v>
      </c>
      <c r="CI64" s="821">
        <f t="shared" si="42"/>
        <v>0.0</v>
      </c>
      <c r="CJ64" s="674" t="str">
        <f t="shared" si="43"/>
        <v/>
      </c>
      <c r="CK64" s="674" t="str">
        <f t="shared" si="44"/>
        <v/>
      </c>
      <c r="CL64" s="822" t="str">
        <f t="shared" si="150"/>
        <v/>
      </c>
      <c r="CM64" s="785"/>
      <c r="CN64" s="823">
        <v>0.0</v>
      </c>
      <c r="CO64" s="824">
        <v>0.0</v>
      </c>
      <c r="CP64" s="825">
        <v>0.0</v>
      </c>
      <c r="CQ64" s="914">
        <f t="shared" si="45"/>
        <v>0.0</v>
      </c>
      <c r="CR64" s="826">
        <v>0.0</v>
      </c>
      <c r="CS64" s="827">
        <v>0.0</v>
      </c>
      <c r="CT64" s="828">
        <f t="shared" si="46"/>
        <v>0.0</v>
      </c>
      <c r="CU64" s="915">
        <f t="shared" si="47"/>
        <v>0.0</v>
      </c>
      <c r="CV64" s="830">
        <v>0.0</v>
      </c>
      <c r="CW64" s="831">
        <v>0.0</v>
      </c>
      <c r="CX64" s="832">
        <f t="shared" si="48"/>
        <v>0.0</v>
      </c>
      <c r="CY64" s="833">
        <f t="shared" si="151"/>
        <v>0.0</v>
      </c>
      <c r="CZ64" s="686">
        <f t="shared" si="49"/>
        <v>0.0</v>
      </c>
      <c r="DA64" s="686" t="str">
        <f t="shared" si="50"/>
        <v/>
      </c>
      <c r="DB64" s="686" t="str">
        <f t="shared" si="51"/>
        <v/>
      </c>
      <c r="DC64" s="834" t="str">
        <f t="shared" si="52"/>
        <v/>
      </c>
      <c r="DD64" s="785"/>
      <c r="DE64" s="835">
        <v>0.0</v>
      </c>
      <c r="DF64" s="836">
        <v>0.0</v>
      </c>
      <c r="DG64" s="837">
        <v>0.0</v>
      </c>
      <c r="DH64" s="916">
        <f t="shared" si="53"/>
        <v>0.0</v>
      </c>
      <c r="DI64" s="838">
        <v>0.0</v>
      </c>
      <c r="DJ64" s="839">
        <v>0.0</v>
      </c>
      <c r="DK64" s="840">
        <f t="shared" si="54"/>
        <v>0.0</v>
      </c>
      <c r="DL64" s="917">
        <f t="shared" si="55"/>
        <v>0.0</v>
      </c>
      <c r="DM64" s="842">
        <v>0.0</v>
      </c>
      <c r="DN64" s="843">
        <v>0.0</v>
      </c>
      <c r="DO64" s="844">
        <f t="shared" si="56"/>
        <v>0.0</v>
      </c>
      <c r="DP64" s="845">
        <f t="shared" si="152"/>
        <v>0.0</v>
      </c>
      <c r="DQ64" s="698">
        <f t="shared" si="57"/>
        <v>0.0</v>
      </c>
      <c r="DR64" s="698" t="str">
        <f t="shared" si="58"/>
        <v/>
      </c>
      <c r="DS64" s="698" t="str">
        <f t="shared" si="59"/>
        <v/>
      </c>
      <c r="DT64" s="846" t="str">
        <f t="shared" si="60"/>
        <v/>
      </c>
      <c r="DU64" s="847">
        <v>0.0</v>
      </c>
      <c r="DV64" s="848">
        <v>0.0</v>
      </c>
      <c r="DW64" s="849">
        <v>0.0</v>
      </c>
      <c r="DX64" s="918">
        <f t="shared" si="61"/>
        <v>0.0</v>
      </c>
      <c r="DY64" s="850">
        <v>0.0</v>
      </c>
      <c r="DZ64" s="851">
        <v>0.0</v>
      </c>
      <c r="EA64" s="852">
        <f t="shared" si="62"/>
        <v>0.0</v>
      </c>
      <c r="EB64" s="919">
        <f t="shared" si="63"/>
        <v>0.0</v>
      </c>
      <c r="EC64" s="854">
        <v>0.0</v>
      </c>
      <c r="ED64" s="855">
        <v>0.0</v>
      </c>
      <c r="EE64" s="856">
        <f t="shared" si="64"/>
        <v>0.0</v>
      </c>
      <c r="EF64" s="857">
        <f t="shared" si="153"/>
        <v>0.0</v>
      </c>
      <c r="EG64" s="858">
        <f t="shared" si="65"/>
        <v>0.0</v>
      </c>
      <c r="EH64" s="859" t="str">
        <f t="shared" si="66"/>
        <v/>
      </c>
      <c r="EI64" s="860">
        <v>0.0</v>
      </c>
      <c r="EJ64" s="861">
        <v>0.0</v>
      </c>
      <c r="EK64" s="862">
        <v>0.0</v>
      </c>
      <c r="EL64" s="863">
        <f t="shared" si="67"/>
        <v>0.0</v>
      </c>
      <c r="EM64" s="864">
        <v>0.0</v>
      </c>
      <c r="EN64" s="865">
        <f t="shared" si="68"/>
        <v>0.0</v>
      </c>
      <c r="EO64" s="866">
        <v>0.0</v>
      </c>
      <c r="EP64" s="867">
        <v>0.0</v>
      </c>
      <c r="EQ64" s="868">
        <f t="shared" si="128"/>
        <v>0.0</v>
      </c>
      <c r="ER64" s="869">
        <f t="shared" si="69"/>
        <v>0.0</v>
      </c>
      <c r="ES64" s="870">
        <f t="shared" si="70"/>
        <v>0.0</v>
      </c>
      <c r="ET64" s="871" t="str">
        <f t="shared" si="71"/>
        <v/>
      </c>
      <c r="EU64" s="872">
        <v>0.0</v>
      </c>
      <c r="EV64" s="873">
        <v>0.0</v>
      </c>
      <c r="EW64" s="874">
        <f t="shared" si="138"/>
        <v>0.0</v>
      </c>
      <c r="EX64" s="875">
        <f t="shared" si="72"/>
        <v>0.0</v>
      </c>
      <c r="EY64" s="876">
        <v>0.0</v>
      </c>
      <c r="EZ64" s="877">
        <f t="shared" si="73"/>
        <v>0.0</v>
      </c>
      <c r="FA64" s="878">
        <v>0.0</v>
      </c>
      <c r="FB64" s="879">
        <v>0.0</v>
      </c>
      <c r="FC64" s="880">
        <f t="shared" si="129"/>
        <v>0.0</v>
      </c>
      <c r="FD64" s="881">
        <f t="shared" si="74"/>
        <v>0.0</v>
      </c>
      <c r="FE64" s="882">
        <f t="shared" si="75"/>
        <v>0.0</v>
      </c>
      <c r="FF64" s="883" t="str">
        <f t="shared" si="76"/>
        <v/>
      </c>
      <c r="FG64" s="920">
        <v>0.0</v>
      </c>
      <c r="FH64" s="921">
        <v>0.0</v>
      </c>
      <c r="FI64" s="921">
        <v>0.0</v>
      </c>
      <c r="FJ64" s="887">
        <f t="shared" si="155"/>
        <v>0.0</v>
      </c>
      <c r="FK64" s="888">
        <f t="shared" si="77"/>
        <v>0.0</v>
      </c>
      <c r="FL64" s="889" t="str">
        <f t="shared" si="78"/>
        <v/>
      </c>
      <c r="FM64" s="922"/>
      <c r="FN64" s="923"/>
      <c r="FO64" s="924" t="str">
        <f t="shared" si="154"/>
        <v/>
      </c>
      <c r="FP64" s="893">
        <f t="shared" si="79"/>
        <v>0.0</v>
      </c>
      <c r="FQ64" s="894">
        <f t="shared" si="80"/>
        <v>0.0</v>
      </c>
      <c r="FR64" s="895">
        <f t="shared" si="81"/>
        <v>0.0</v>
      </c>
      <c r="FS64" s="896" t="str">
        <f t="shared" si="82"/>
        <v/>
      </c>
      <c r="FT64" s="897" t="str">
        <f t="shared" si="83"/>
        <v/>
      </c>
      <c r="FU64" s="898" t="str">
        <f t="shared" si="84"/>
        <v/>
      </c>
      <c r="FV64" s="899" t="str">
        <f t="shared" si="85"/>
        <v/>
      </c>
      <c r="FW64" s="900">
        <f t="shared" si="86"/>
        <v>0.0</v>
      </c>
      <c r="FX64" s="901" t="str">
        <f t="shared" si="7"/>
        <v/>
      </c>
      <c r="FY64" s="902" t="str">
        <f t="shared" si="8"/>
        <v/>
      </c>
      <c r="FZ64" s="902" t="str">
        <f t="shared" si="9"/>
        <v/>
      </c>
      <c r="GA64" s="902" t="str">
        <f t="shared" si="10"/>
        <v/>
      </c>
      <c r="GB64" s="902" t="str">
        <f t="shared" si="11"/>
        <v/>
      </c>
      <c r="GC64" s="902" t="str">
        <f t="shared" si="87"/>
        <v/>
      </c>
      <c r="GD64" s="903" t="str">
        <f t="shared" si="88"/>
        <v/>
      </c>
      <c r="GE64" s="904">
        <f t="shared" si="89"/>
        <v>0.0</v>
      </c>
      <c r="GF64" s="902">
        <f t="shared" si="90"/>
        <v>0.0</v>
      </c>
      <c r="GG64" s="902">
        <f t="shared" si="91"/>
        <v>0.0</v>
      </c>
      <c r="GH64" s="902">
        <f t="shared" si="92"/>
        <v>0.0</v>
      </c>
      <c r="GI64" s="903"/>
      <c r="GJ64" s="124"/>
      <c r="GK64" s="124"/>
      <c r="GL64" s="113">
        <f t="shared" si="139"/>
        <v>0.0</v>
      </c>
      <c r="GM64" s="113" t="s">
        <v>159</v>
      </c>
      <c r="GN64" s="113">
        <f t="shared" si="140"/>
        <v>200.0</v>
      </c>
      <c r="GO64" s="113" t="str">
        <f t="shared" si="93"/>
        <v>0/200</v>
      </c>
      <c r="GP64" s="113">
        <f t="shared" si="94"/>
        <v>0.0</v>
      </c>
      <c r="GQ64" s="113" t="s">
        <v>159</v>
      </c>
      <c r="GR64" s="113">
        <f t="shared" si="95"/>
        <v>200.0</v>
      </c>
      <c r="GS64" s="113" t="str">
        <f t="shared" si="96"/>
        <v>0/200</v>
      </c>
      <c r="GT64" s="113">
        <f t="shared" si="97"/>
        <v>0.0</v>
      </c>
      <c r="GU64" s="113" t="s">
        <v>159</v>
      </c>
      <c r="GV64" s="113">
        <f t="shared" si="98"/>
        <v>200.0</v>
      </c>
      <c r="GW64" s="113" t="str">
        <f t="shared" si="99"/>
        <v>0/200</v>
      </c>
      <c r="GX64" s="113">
        <f t="shared" si="100"/>
        <v>0.0</v>
      </c>
      <c r="GY64" s="113" t="s">
        <v>159</v>
      </c>
      <c r="GZ64" s="113">
        <f t="shared" si="101"/>
        <v>100.0</v>
      </c>
      <c r="HA64" s="113" t="str">
        <f t="shared" si="102"/>
        <v>0/100</v>
      </c>
      <c r="HJ64" s="113">
        <f t="shared" si="133"/>
        <v>0.0</v>
      </c>
      <c r="HK64" s="113">
        <f t="shared" si="134"/>
        <v>0.0</v>
      </c>
      <c r="HL64" s="925">
        <f t="shared" si="105"/>
        <v>0.0</v>
      </c>
      <c r="HM64" s="925">
        <f t="shared" si="106"/>
        <v>0.0</v>
      </c>
      <c r="HN64" s="925">
        <f t="shared" si="107"/>
        <v>0.0</v>
      </c>
      <c r="HO64" s="925">
        <f t="shared" si="108"/>
        <v>0.0</v>
      </c>
      <c r="HP64" s="925">
        <f t="shared" si="109"/>
        <v>0.0</v>
      </c>
      <c r="HQ64" s="113">
        <f t="shared" si="135"/>
        <v>0.0</v>
      </c>
    </row>
    <row r="65" spans="8:8" ht="21.75" customHeight="1">
      <c r="A65" s="23">
        <f t="shared" si="14"/>
        <v>0.0</v>
      </c>
      <c r="B65" s="756">
        <v>57.0</v>
      </c>
      <c r="C65" s="757">
        <v>57.0</v>
      </c>
      <c r="D65" s="710">
        <f t="shared" si="15"/>
        <v>0.0</v>
      </c>
      <c r="E65" s="906"/>
      <c r="F65" s="759"/>
      <c r="G65" s="758"/>
      <c r="H65" s="906"/>
      <c r="I65" s="906"/>
      <c r="J65" s="906"/>
      <c r="K65" s="907"/>
      <c r="L65" s="761">
        <v>0.0</v>
      </c>
      <c r="M65" s="762">
        <v>0.0</v>
      </c>
      <c r="N65" s="763">
        <v>0.0</v>
      </c>
      <c r="O65" s="764">
        <f t="shared" si="16"/>
        <v>0.0</v>
      </c>
      <c r="P65" s="765">
        <v>0.0</v>
      </c>
      <c r="Q65" s="766">
        <f t="shared" si="17"/>
        <v>0.0</v>
      </c>
      <c r="R65" s="767">
        <v>0.0</v>
      </c>
      <c r="S65" s="768">
        <v>0.0</v>
      </c>
      <c r="T65" s="769">
        <f t="shared" si="126"/>
        <v>0.0</v>
      </c>
      <c r="U65" s="770">
        <f t="shared" si="18"/>
        <v>0.0</v>
      </c>
      <c r="V65" s="771">
        <f t="shared" si="19"/>
        <v>0.0</v>
      </c>
      <c r="W65" s="625" t="str">
        <f t="shared" si="136"/>
        <v/>
      </c>
      <c r="X65" s="625" t="str">
        <f t="shared" si="20"/>
        <v/>
      </c>
      <c r="Y65" s="772" t="str">
        <f t="shared" si="137"/>
        <v/>
      </c>
      <c r="Z65" s="773">
        <v>0.0</v>
      </c>
      <c r="AA65" s="774">
        <v>0.0</v>
      </c>
      <c r="AB65" s="775">
        <v>0.0</v>
      </c>
      <c r="AC65" s="776">
        <f t="shared" si="21"/>
        <v>0.0</v>
      </c>
      <c r="AD65" s="777">
        <v>0.0</v>
      </c>
      <c r="AE65" s="778">
        <f t="shared" si="22"/>
        <v>0.0</v>
      </c>
      <c r="AF65" s="779">
        <v>0.0</v>
      </c>
      <c r="AG65" s="780">
        <v>0.0</v>
      </c>
      <c r="AH65" s="781">
        <f t="shared" si="127"/>
        <v>0.0</v>
      </c>
      <c r="AI65" s="782">
        <f t="shared" si="23"/>
        <v>0.0</v>
      </c>
      <c r="AJ65" s="783">
        <f t="shared" si="24"/>
        <v>0.0</v>
      </c>
      <c r="AK65" s="637" t="str">
        <f t="shared" si="141"/>
        <v/>
      </c>
      <c r="AL65" s="637" t="str">
        <f t="shared" si="25"/>
        <v/>
      </c>
      <c r="AM65" s="784" t="str">
        <f t="shared" si="142"/>
        <v/>
      </c>
      <c r="AN65" s="785"/>
      <c r="AO65" s="786">
        <v>0.0</v>
      </c>
      <c r="AP65" s="787">
        <v>0.0</v>
      </c>
      <c r="AQ65" s="787">
        <v>0.0</v>
      </c>
      <c r="AR65" s="908">
        <f t="shared" si="26"/>
        <v>0.0</v>
      </c>
      <c r="AS65" s="788">
        <v>0.0</v>
      </c>
      <c r="AT65" s="789">
        <v>0.0</v>
      </c>
      <c r="AU65" s="790">
        <f t="shared" si="27"/>
        <v>0.0</v>
      </c>
      <c r="AV65" s="909">
        <f t="shared" si="28"/>
        <v>0.0</v>
      </c>
      <c r="AW65" s="792">
        <v>0.0</v>
      </c>
      <c r="AX65" s="793">
        <v>0.0</v>
      </c>
      <c r="AY65" s="794">
        <f t="shared" si="29"/>
        <v>0.0</v>
      </c>
      <c r="AZ65" s="795">
        <f t="shared" si="143"/>
        <v>0.0</v>
      </c>
      <c r="BA65" s="796">
        <f t="shared" si="30"/>
        <v>0.0</v>
      </c>
      <c r="BB65" s="650" t="str">
        <f t="shared" si="144"/>
        <v/>
      </c>
      <c r="BC65" s="650" t="str">
        <f t="shared" si="31"/>
        <v/>
      </c>
      <c r="BD65" s="797" t="str">
        <f t="shared" si="145"/>
        <v/>
      </c>
      <c r="BE65" s="785"/>
      <c r="BF65" s="798">
        <v>0.0</v>
      </c>
      <c r="BG65" s="799">
        <v>0.0</v>
      </c>
      <c r="BH65" s="800">
        <v>0.0</v>
      </c>
      <c r="BI65" s="910">
        <f t="shared" si="32"/>
        <v>0.0</v>
      </c>
      <c r="BJ65" s="801">
        <v>0.0</v>
      </c>
      <c r="BK65" s="802">
        <v>0.0</v>
      </c>
      <c r="BL65" s="803">
        <f t="shared" si="33"/>
        <v>0.0</v>
      </c>
      <c r="BM65" s="911">
        <f t="shared" si="34"/>
        <v>0.0</v>
      </c>
      <c r="BN65" s="805">
        <v>0.0</v>
      </c>
      <c r="BO65" s="806">
        <v>0.0</v>
      </c>
      <c r="BP65" s="807">
        <f t="shared" si="35"/>
        <v>0.0</v>
      </c>
      <c r="BQ65" s="808">
        <f t="shared" si="146"/>
        <v>0.0</v>
      </c>
      <c r="BR65" s="662">
        <f t="shared" si="36"/>
        <v>0.0</v>
      </c>
      <c r="BS65" s="662" t="str">
        <f t="shared" si="147"/>
        <v/>
      </c>
      <c r="BT65" s="662" t="str">
        <f t="shared" si="37"/>
        <v/>
      </c>
      <c r="BU65" s="809" t="str">
        <f t="shared" si="148"/>
        <v/>
      </c>
      <c r="BV65" s="785"/>
      <c r="BW65" s="810">
        <v>0.0</v>
      </c>
      <c r="BX65" s="811">
        <v>0.0</v>
      </c>
      <c r="BY65" s="812">
        <v>0.0</v>
      </c>
      <c r="BZ65" s="912">
        <f t="shared" si="38"/>
        <v>0.0</v>
      </c>
      <c r="CA65" s="813">
        <v>0.0</v>
      </c>
      <c r="CB65" s="814">
        <v>0.0</v>
      </c>
      <c r="CC65" s="815">
        <f t="shared" si="39"/>
        <v>0.0</v>
      </c>
      <c r="CD65" s="913">
        <f t="shared" si="40"/>
        <v>0.0</v>
      </c>
      <c r="CE65" s="817">
        <v>0.0</v>
      </c>
      <c r="CF65" s="818">
        <v>0.0</v>
      </c>
      <c r="CG65" s="819">
        <f t="shared" si="41"/>
        <v>0.0</v>
      </c>
      <c r="CH65" s="820">
        <f t="shared" si="149"/>
        <v>0.0</v>
      </c>
      <c r="CI65" s="821">
        <f t="shared" si="42"/>
        <v>0.0</v>
      </c>
      <c r="CJ65" s="674" t="str">
        <f t="shared" si="43"/>
        <v/>
      </c>
      <c r="CK65" s="674" t="str">
        <f t="shared" si="44"/>
        <v/>
      </c>
      <c r="CL65" s="822" t="str">
        <f t="shared" si="150"/>
        <v/>
      </c>
      <c r="CM65" s="785"/>
      <c r="CN65" s="823">
        <v>0.0</v>
      </c>
      <c r="CO65" s="824">
        <v>0.0</v>
      </c>
      <c r="CP65" s="825">
        <v>0.0</v>
      </c>
      <c r="CQ65" s="914">
        <f t="shared" si="45"/>
        <v>0.0</v>
      </c>
      <c r="CR65" s="826">
        <v>0.0</v>
      </c>
      <c r="CS65" s="827">
        <v>0.0</v>
      </c>
      <c r="CT65" s="828">
        <f t="shared" si="46"/>
        <v>0.0</v>
      </c>
      <c r="CU65" s="915">
        <f t="shared" si="47"/>
        <v>0.0</v>
      </c>
      <c r="CV65" s="830">
        <v>0.0</v>
      </c>
      <c r="CW65" s="831">
        <v>0.0</v>
      </c>
      <c r="CX65" s="832">
        <f t="shared" si="48"/>
        <v>0.0</v>
      </c>
      <c r="CY65" s="833">
        <f t="shared" si="151"/>
        <v>0.0</v>
      </c>
      <c r="CZ65" s="686">
        <f t="shared" si="49"/>
        <v>0.0</v>
      </c>
      <c r="DA65" s="686" t="str">
        <f t="shared" si="50"/>
        <v/>
      </c>
      <c r="DB65" s="686" t="str">
        <f t="shared" si="51"/>
        <v/>
      </c>
      <c r="DC65" s="834" t="str">
        <f t="shared" si="52"/>
        <v/>
      </c>
      <c r="DD65" s="785"/>
      <c r="DE65" s="835">
        <v>0.0</v>
      </c>
      <c r="DF65" s="836">
        <v>0.0</v>
      </c>
      <c r="DG65" s="837">
        <v>0.0</v>
      </c>
      <c r="DH65" s="916">
        <f t="shared" si="53"/>
        <v>0.0</v>
      </c>
      <c r="DI65" s="838">
        <v>0.0</v>
      </c>
      <c r="DJ65" s="839">
        <v>0.0</v>
      </c>
      <c r="DK65" s="840">
        <f t="shared" si="54"/>
        <v>0.0</v>
      </c>
      <c r="DL65" s="917">
        <f t="shared" si="55"/>
        <v>0.0</v>
      </c>
      <c r="DM65" s="842">
        <v>0.0</v>
      </c>
      <c r="DN65" s="843">
        <v>0.0</v>
      </c>
      <c r="DO65" s="844">
        <f t="shared" si="56"/>
        <v>0.0</v>
      </c>
      <c r="DP65" s="845">
        <f t="shared" si="152"/>
        <v>0.0</v>
      </c>
      <c r="DQ65" s="698">
        <f t="shared" si="57"/>
        <v>0.0</v>
      </c>
      <c r="DR65" s="698" t="str">
        <f t="shared" si="58"/>
        <v/>
      </c>
      <c r="DS65" s="698" t="str">
        <f t="shared" si="59"/>
        <v/>
      </c>
      <c r="DT65" s="846" t="str">
        <f t="shared" si="60"/>
        <v/>
      </c>
      <c r="DU65" s="847">
        <v>0.0</v>
      </c>
      <c r="DV65" s="848">
        <v>0.0</v>
      </c>
      <c r="DW65" s="849">
        <v>0.0</v>
      </c>
      <c r="DX65" s="918">
        <f t="shared" si="61"/>
        <v>0.0</v>
      </c>
      <c r="DY65" s="850">
        <v>0.0</v>
      </c>
      <c r="DZ65" s="851">
        <v>0.0</v>
      </c>
      <c r="EA65" s="852">
        <f t="shared" si="62"/>
        <v>0.0</v>
      </c>
      <c r="EB65" s="919">
        <f t="shared" si="63"/>
        <v>0.0</v>
      </c>
      <c r="EC65" s="854">
        <v>0.0</v>
      </c>
      <c r="ED65" s="855">
        <v>0.0</v>
      </c>
      <c r="EE65" s="856">
        <f t="shared" si="64"/>
        <v>0.0</v>
      </c>
      <c r="EF65" s="857">
        <f t="shared" si="153"/>
        <v>0.0</v>
      </c>
      <c r="EG65" s="858">
        <f t="shared" si="65"/>
        <v>0.0</v>
      </c>
      <c r="EH65" s="859" t="str">
        <f t="shared" si="66"/>
        <v/>
      </c>
      <c r="EI65" s="860">
        <v>0.0</v>
      </c>
      <c r="EJ65" s="861">
        <v>0.0</v>
      </c>
      <c r="EK65" s="862">
        <v>0.0</v>
      </c>
      <c r="EL65" s="863">
        <f t="shared" si="67"/>
        <v>0.0</v>
      </c>
      <c r="EM65" s="864">
        <v>0.0</v>
      </c>
      <c r="EN65" s="865">
        <f t="shared" si="68"/>
        <v>0.0</v>
      </c>
      <c r="EO65" s="866">
        <v>0.0</v>
      </c>
      <c r="EP65" s="867">
        <v>0.0</v>
      </c>
      <c r="EQ65" s="868">
        <f t="shared" si="128"/>
        <v>0.0</v>
      </c>
      <c r="ER65" s="869">
        <f t="shared" si="69"/>
        <v>0.0</v>
      </c>
      <c r="ES65" s="870">
        <f t="shared" si="70"/>
        <v>0.0</v>
      </c>
      <c r="ET65" s="871" t="str">
        <f t="shared" si="71"/>
        <v/>
      </c>
      <c r="EU65" s="872">
        <v>0.0</v>
      </c>
      <c r="EV65" s="873">
        <v>0.0</v>
      </c>
      <c r="EW65" s="874">
        <f t="shared" si="138"/>
        <v>0.0</v>
      </c>
      <c r="EX65" s="875">
        <f t="shared" si="72"/>
        <v>0.0</v>
      </c>
      <c r="EY65" s="876">
        <v>0.0</v>
      </c>
      <c r="EZ65" s="877">
        <f t="shared" si="73"/>
        <v>0.0</v>
      </c>
      <c r="FA65" s="878">
        <v>0.0</v>
      </c>
      <c r="FB65" s="879">
        <v>0.0</v>
      </c>
      <c r="FC65" s="880">
        <f t="shared" si="129"/>
        <v>0.0</v>
      </c>
      <c r="FD65" s="881">
        <f t="shared" si="74"/>
        <v>0.0</v>
      </c>
      <c r="FE65" s="882">
        <f t="shared" si="75"/>
        <v>0.0</v>
      </c>
      <c r="FF65" s="883" t="str">
        <f t="shared" si="76"/>
        <v/>
      </c>
      <c r="FG65" s="920">
        <v>0.0</v>
      </c>
      <c r="FH65" s="921">
        <v>0.0</v>
      </c>
      <c r="FI65" s="921">
        <v>0.0</v>
      </c>
      <c r="FJ65" s="887">
        <f t="shared" si="155"/>
        <v>0.0</v>
      </c>
      <c r="FK65" s="888">
        <f t="shared" si="77"/>
        <v>0.0</v>
      </c>
      <c r="FL65" s="889" t="str">
        <f t="shared" si="78"/>
        <v/>
      </c>
      <c r="FM65" s="922"/>
      <c r="FN65" s="923"/>
      <c r="FO65" s="924" t="str">
        <f t="shared" si="154"/>
        <v/>
      </c>
      <c r="FP65" s="893">
        <f t="shared" si="79"/>
        <v>0.0</v>
      </c>
      <c r="FQ65" s="894">
        <f t="shared" si="80"/>
        <v>0.0</v>
      </c>
      <c r="FR65" s="895">
        <f t="shared" si="81"/>
        <v>0.0</v>
      </c>
      <c r="FS65" s="896" t="str">
        <f t="shared" si="82"/>
        <v/>
      </c>
      <c r="FT65" s="897" t="str">
        <f t="shared" si="83"/>
        <v/>
      </c>
      <c r="FU65" s="898" t="str">
        <f t="shared" si="84"/>
        <v/>
      </c>
      <c r="FV65" s="899" t="str">
        <f t="shared" si="85"/>
        <v/>
      </c>
      <c r="FW65" s="900">
        <f t="shared" si="86"/>
        <v>0.0</v>
      </c>
      <c r="FX65" s="901" t="str">
        <f t="shared" si="7"/>
        <v/>
      </c>
      <c r="FY65" s="902" t="str">
        <f t="shared" si="8"/>
        <v/>
      </c>
      <c r="FZ65" s="902" t="str">
        <f t="shared" si="9"/>
        <v/>
      </c>
      <c r="GA65" s="902" t="str">
        <f t="shared" si="10"/>
        <v/>
      </c>
      <c r="GB65" s="902" t="str">
        <f t="shared" si="11"/>
        <v/>
      </c>
      <c r="GC65" s="902" t="str">
        <f t="shared" si="87"/>
        <v/>
      </c>
      <c r="GD65" s="903" t="str">
        <f t="shared" si="88"/>
        <v/>
      </c>
      <c r="GE65" s="904">
        <f t="shared" si="89"/>
        <v>0.0</v>
      </c>
      <c r="GF65" s="902">
        <f t="shared" si="90"/>
        <v>0.0</v>
      </c>
      <c r="GG65" s="902">
        <f t="shared" si="91"/>
        <v>0.0</v>
      </c>
      <c r="GH65" s="902">
        <f t="shared" si="92"/>
        <v>0.0</v>
      </c>
      <c r="GI65" s="903"/>
      <c r="GJ65" s="124"/>
      <c r="GK65" s="124"/>
      <c r="GL65" s="113">
        <f t="shared" si="139"/>
        <v>0.0</v>
      </c>
      <c r="GM65" s="113" t="s">
        <v>159</v>
      </c>
      <c r="GN65" s="113">
        <f t="shared" si="140"/>
        <v>200.0</v>
      </c>
      <c r="GO65" s="113" t="str">
        <f t="shared" si="93"/>
        <v>0/200</v>
      </c>
      <c r="GP65" s="113">
        <f t="shared" si="94"/>
        <v>0.0</v>
      </c>
      <c r="GQ65" s="113" t="s">
        <v>159</v>
      </c>
      <c r="GR65" s="113">
        <f t="shared" si="95"/>
        <v>200.0</v>
      </c>
      <c r="GS65" s="113" t="str">
        <f t="shared" si="96"/>
        <v>0/200</v>
      </c>
      <c r="GT65" s="113">
        <f t="shared" si="97"/>
        <v>0.0</v>
      </c>
      <c r="GU65" s="113" t="s">
        <v>159</v>
      </c>
      <c r="GV65" s="113">
        <f t="shared" si="98"/>
        <v>200.0</v>
      </c>
      <c r="GW65" s="113" t="str">
        <f t="shared" si="99"/>
        <v>0/200</v>
      </c>
      <c r="GX65" s="113">
        <f t="shared" si="100"/>
        <v>0.0</v>
      </c>
      <c r="GY65" s="113" t="s">
        <v>159</v>
      </c>
      <c r="GZ65" s="113">
        <f t="shared" si="101"/>
        <v>100.0</v>
      </c>
      <c r="HA65" s="113" t="str">
        <f t="shared" si="102"/>
        <v>0/100</v>
      </c>
      <c r="HJ65" s="113">
        <f t="shared" si="133"/>
        <v>0.0</v>
      </c>
      <c r="HK65" s="113">
        <f t="shared" si="134"/>
        <v>0.0</v>
      </c>
      <c r="HL65" s="925">
        <f t="shared" si="105"/>
        <v>0.0</v>
      </c>
      <c r="HM65" s="925">
        <f t="shared" si="106"/>
        <v>0.0</v>
      </c>
      <c r="HN65" s="925">
        <f t="shared" si="107"/>
        <v>0.0</v>
      </c>
      <c r="HO65" s="925">
        <f t="shared" si="108"/>
        <v>0.0</v>
      </c>
      <c r="HP65" s="925">
        <f t="shared" si="109"/>
        <v>0.0</v>
      </c>
      <c r="HQ65" s="113">
        <f t="shared" si="135"/>
        <v>0.0</v>
      </c>
    </row>
    <row r="66" spans="8:8" ht="21.75" customHeight="1">
      <c r="A66" s="23">
        <f t="shared" si="14"/>
        <v>0.0</v>
      </c>
      <c r="B66" s="756">
        <v>58.0</v>
      </c>
      <c r="C66" s="905">
        <v>58.0</v>
      </c>
      <c r="D66" s="710">
        <f t="shared" si="15"/>
        <v>0.0</v>
      </c>
      <c r="E66" s="906"/>
      <c r="F66" s="759"/>
      <c r="G66" s="906"/>
      <c r="H66" s="906"/>
      <c r="I66" s="906"/>
      <c r="J66" s="906"/>
      <c r="K66" s="907"/>
      <c r="L66" s="761">
        <v>0.0</v>
      </c>
      <c r="M66" s="762">
        <v>0.0</v>
      </c>
      <c r="N66" s="763">
        <v>0.0</v>
      </c>
      <c r="O66" s="764">
        <f t="shared" si="16"/>
        <v>0.0</v>
      </c>
      <c r="P66" s="765">
        <v>0.0</v>
      </c>
      <c r="Q66" s="766">
        <f t="shared" si="17"/>
        <v>0.0</v>
      </c>
      <c r="R66" s="767">
        <v>0.0</v>
      </c>
      <c r="S66" s="768">
        <v>0.0</v>
      </c>
      <c r="T66" s="769">
        <f t="shared" si="126"/>
        <v>0.0</v>
      </c>
      <c r="U66" s="770">
        <f t="shared" si="18"/>
        <v>0.0</v>
      </c>
      <c r="V66" s="771">
        <f t="shared" si="19"/>
        <v>0.0</v>
      </c>
      <c r="W66" s="625" t="str">
        <f t="shared" si="156" ref="W66:W107">IF(R66="AB","AB",IF(AND(OR(L66="ab",L66="ml"),OR(M66="ab",M66="ml"),OR(O66="ab",O66="ml")),"AB",IF(AND(OR(L66="ab",L66="ml"),OR(O66="ab",O66="ml")),"AB","")))</f>
        <v/>
      </c>
      <c r="X66" s="625" t="str">
        <f t="shared" si="20"/>
        <v/>
      </c>
      <c r="Y66" s="772" t="str">
        <f t="shared" si="157" ref="Y66:Y107">IF(OR(X66="",X66=0,X66="S",X66="F",X66="AB"),X66,IF(V66&gt;=75,"D",IF(V66&gt;=60,"I",IF(V66&gt;=48,"II",IF(V66&gt;=36,"III",X66)))))</f>
        <v/>
      </c>
      <c r="Z66" s="773">
        <v>0.0</v>
      </c>
      <c r="AA66" s="774">
        <v>0.0</v>
      </c>
      <c r="AB66" s="775">
        <v>0.0</v>
      </c>
      <c r="AC66" s="776">
        <f t="shared" si="21"/>
        <v>0.0</v>
      </c>
      <c r="AD66" s="777">
        <v>0.0</v>
      </c>
      <c r="AE66" s="778">
        <f t="shared" si="22"/>
        <v>0.0</v>
      </c>
      <c r="AF66" s="779">
        <v>0.0</v>
      </c>
      <c r="AG66" s="780">
        <v>0.0</v>
      </c>
      <c r="AH66" s="781">
        <f t="shared" si="127"/>
        <v>0.0</v>
      </c>
      <c r="AI66" s="782">
        <f t="shared" si="23"/>
        <v>0.0</v>
      </c>
      <c r="AJ66" s="783">
        <f t="shared" si="24"/>
        <v>0.0</v>
      </c>
      <c r="AK66" s="637" t="str">
        <f t="shared" si="141"/>
        <v/>
      </c>
      <c r="AL66" s="637" t="str">
        <f t="shared" si="25"/>
        <v/>
      </c>
      <c r="AM66" s="784" t="str">
        <f t="shared" si="142"/>
        <v/>
      </c>
      <c r="AN66" s="785"/>
      <c r="AO66" s="786">
        <v>0.0</v>
      </c>
      <c r="AP66" s="787">
        <v>0.0</v>
      </c>
      <c r="AQ66" s="787">
        <v>0.0</v>
      </c>
      <c r="AR66" s="908">
        <f t="shared" si="26"/>
        <v>0.0</v>
      </c>
      <c r="AS66" s="788">
        <v>0.0</v>
      </c>
      <c r="AT66" s="789">
        <v>0.0</v>
      </c>
      <c r="AU66" s="790">
        <f t="shared" si="27"/>
        <v>0.0</v>
      </c>
      <c r="AV66" s="909">
        <f t="shared" si="28"/>
        <v>0.0</v>
      </c>
      <c r="AW66" s="792">
        <v>0.0</v>
      </c>
      <c r="AX66" s="793">
        <v>0.0</v>
      </c>
      <c r="AY66" s="794">
        <f t="shared" si="29"/>
        <v>0.0</v>
      </c>
      <c r="AZ66" s="795">
        <f t="shared" si="143"/>
        <v>0.0</v>
      </c>
      <c r="BA66" s="796">
        <f t="shared" si="30"/>
        <v>0.0</v>
      </c>
      <c r="BB66" s="650" t="str">
        <f t="shared" si="144"/>
        <v/>
      </c>
      <c r="BC66" s="650" t="str">
        <f t="shared" si="31"/>
        <v/>
      </c>
      <c r="BD66" s="797" t="str">
        <f t="shared" si="145"/>
        <v/>
      </c>
      <c r="BE66" s="785"/>
      <c r="BF66" s="798">
        <v>0.0</v>
      </c>
      <c r="BG66" s="799">
        <v>0.0</v>
      </c>
      <c r="BH66" s="800">
        <v>0.0</v>
      </c>
      <c r="BI66" s="910">
        <f t="shared" si="32"/>
        <v>0.0</v>
      </c>
      <c r="BJ66" s="801">
        <v>0.0</v>
      </c>
      <c r="BK66" s="802">
        <v>0.0</v>
      </c>
      <c r="BL66" s="803">
        <f t="shared" si="33"/>
        <v>0.0</v>
      </c>
      <c r="BM66" s="911">
        <f t="shared" si="34"/>
        <v>0.0</v>
      </c>
      <c r="BN66" s="805">
        <v>0.0</v>
      </c>
      <c r="BO66" s="806">
        <v>0.0</v>
      </c>
      <c r="BP66" s="807">
        <f t="shared" si="35"/>
        <v>0.0</v>
      </c>
      <c r="BQ66" s="808">
        <f t="shared" si="146"/>
        <v>0.0</v>
      </c>
      <c r="BR66" s="662">
        <f t="shared" si="36"/>
        <v>0.0</v>
      </c>
      <c r="BS66" s="662" t="str">
        <f t="shared" si="147"/>
        <v/>
      </c>
      <c r="BT66" s="662" t="str">
        <f t="shared" si="37"/>
        <v/>
      </c>
      <c r="BU66" s="809" t="str">
        <f t="shared" si="148"/>
        <v/>
      </c>
      <c r="BV66" s="785"/>
      <c r="BW66" s="810">
        <v>0.0</v>
      </c>
      <c r="BX66" s="811">
        <v>0.0</v>
      </c>
      <c r="BY66" s="812">
        <v>0.0</v>
      </c>
      <c r="BZ66" s="912">
        <f t="shared" si="38"/>
        <v>0.0</v>
      </c>
      <c r="CA66" s="813">
        <v>0.0</v>
      </c>
      <c r="CB66" s="814">
        <v>0.0</v>
      </c>
      <c r="CC66" s="815">
        <f t="shared" si="39"/>
        <v>0.0</v>
      </c>
      <c r="CD66" s="913">
        <f t="shared" si="40"/>
        <v>0.0</v>
      </c>
      <c r="CE66" s="817">
        <v>0.0</v>
      </c>
      <c r="CF66" s="818">
        <v>0.0</v>
      </c>
      <c r="CG66" s="819">
        <f t="shared" si="41"/>
        <v>0.0</v>
      </c>
      <c r="CH66" s="820">
        <f t="shared" si="149"/>
        <v>0.0</v>
      </c>
      <c r="CI66" s="821">
        <f t="shared" si="42"/>
        <v>0.0</v>
      </c>
      <c r="CJ66" s="674" t="str">
        <f t="shared" si="43"/>
        <v/>
      </c>
      <c r="CK66" s="674" t="str">
        <f t="shared" si="44"/>
        <v/>
      </c>
      <c r="CL66" s="822" t="str">
        <f t="shared" si="150"/>
        <v/>
      </c>
      <c r="CM66" s="785"/>
      <c r="CN66" s="823">
        <v>0.0</v>
      </c>
      <c r="CO66" s="824">
        <v>0.0</v>
      </c>
      <c r="CP66" s="825">
        <v>0.0</v>
      </c>
      <c r="CQ66" s="914">
        <f t="shared" si="45"/>
        <v>0.0</v>
      </c>
      <c r="CR66" s="826">
        <v>0.0</v>
      </c>
      <c r="CS66" s="827">
        <v>0.0</v>
      </c>
      <c r="CT66" s="828">
        <f t="shared" si="46"/>
        <v>0.0</v>
      </c>
      <c r="CU66" s="915">
        <f t="shared" si="47"/>
        <v>0.0</v>
      </c>
      <c r="CV66" s="830">
        <v>0.0</v>
      </c>
      <c r="CW66" s="831">
        <v>0.0</v>
      </c>
      <c r="CX66" s="832">
        <f t="shared" si="48"/>
        <v>0.0</v>
      </c>
      <c r="CY66" s="833">
        <f t="shared" si="151"/>
        <v>0.0</v>
      </c>
      <c r="CZ66" s="686">
        <f t="shared" si="49"/>
        <v>0.0</v>
      </c>
      <c r="DA66" s="686" t="str">
        <f t="shared" si="50"/>
        <v/>
      </c>
      <c r="DB66" s="686" t="str">
        <f t="shared" si="51"/>
        <v/>
      </c>
      <c r="DC66" s="834" t="str">
        <f t="shared" si="52"/>
        <v/>
      </c>
      <c r="DD66" s="785"/>
      <c r="DE66" s="835">
        <v>0.0</v>
      </c>
      <c r="DF66" s="836">
        <v>0.0</v>
      </c>
      <c r="DG66" s="837">
        <v>0.0</v>
      </c>
      <c r="DH66" s="916">
        <f t="shared" si="53"/>
        <v>0.0</v>
      </c>
      <c r="DI66" s="838">
        <v>0.0</v>
      </c>
      <c r="DJ66" s="839">
        <v>0.0</v>
      </c>
      <c r="DK66" s="840">
        <f t="shared" si="54"/>
        <v>0.0</v>
      </c>
      <c r="DL66" s="917">
        <f t="shared" si="55"/>
        <v>0.0</v>
      </c>
      <c r="DM66" s="842">
        <v>0.0</v>
      </c>
      <c r="DN66" s="843">
        <v>0.0</v>
      </c>
      <c r="DO66" s="844">
        <f t="shared" si="56"/>
        <v>0.0</v>
      </c>
      <c r="DP66" s="845">
        <f t="shared" si="152"/>
        <v>0.0</v>
      </c>
      <c r="DQ66" s="698">
        <f t="shared" si="57"/>
        <v>0.0</v>
      </c>
      <c r="DR66" s="698" t="str">
        <f t="shared" si="58"/>
        <v/>
      </c>
      <c r="DS66" s="698" t="str">
        <f t="shared" si="59"/>
        <v/>
      </c>
      <c r="DT66" s="846" t="str">
        <f t="shared" si="60"/>
        <v/>
      </c>
      <c r="DU66" s="847">
        <v>0.0</v>
      </c>
      <c r="DV66" s="848">
        <v>0.0</v>
      </c>
      <c r="DW66" s="849">
        <v>0.0</v>
      </c>
      <c r="DX66" s="918">
        <f t="shared" si="61"/>
        <v>0.0</v>
      </c>
      <c r="DY66" s="850">
        <v>0.0</v>
      </c>
      <c r="DZ66" s="851">
        <v>0.0</v>
      </c>
      <c r="EA66" s="852">
        <f t="shared" si="62"/>
        <v>0.0</v>
      </c>
      <c r="EB66" s="919">
        <f t="shared" si="63"/>
        <v>0.0</v>
      </c>
      <c r="EC66" s="854">
        <v>0.0</v>
      </c>
      <c r="ED66" s="855">
        <v>0.0</v>
      </c>
      <c r="EE66" s="856">
        <f t="shared" si="64"/>
        <v>0.0</v>
      </c>
      <c r="EF66" s="857">
        <f t="shared" si="153"/>
        <v>0.0</v>
      </c>
      <c r="EG66" s="858">
        <f t="shared" si="65"/>
        <v>0.0</v>
      </c>
      <c r="EH66" s="859" t="str">
        <f t="shared" si="66"/>
        <v/>
      </c>
      <c r="EI66" s="860">
        <v>0.0</v>
      </c>
      <c r="EJ66" s="861">
        <v>0.0</v>
      </c>
      <c r="EK66" s="862">
        <v>0.0</v>
      </c>
      <c r="EL66" s="863">
        <f t="shared" si="67"/>
        <v>0.0</v>
      </c>
      <c r="EM66" s="864">
        <v>0.0</v>
      </c>
      <c r="EN66" s="865">
        <f t="shared" si="68"/>
        <v>0.0</v>
      </c>
      <c r="EO66" s="866">
        <v>0.0</v>
      </c>
      <c r="EP66" s="867">
        <v>0.0</v>
      </c>
      <c r="EQ66" s="868">
        <f t="shared" si="128"/>
        <v>0.0</v>
      </c>
      <c r="ER66" s="869">
        <f t="shared" si="69"/>
        <v>0.0</v>
      </c>
      <c r="ES66" s="870">
        <f t="shared" si="70"/>
        <v>0.0</v>
      </c>
      <c r="ET66" s="871" t="str">
        <f t="shared" si="71"/>
        <v/>
      </c>
      <c r="EU66" s="872">
        <v>0.0</v>
      </c>
      <c r="EV66" s="873">
        <v>0.0</v>
      </c>
      <c r="EW66" s="874">
        <f t="shared" si="158" ref="EW66:EW107">SUM(EU66:EV66)</f>
        <v>0.0</v>
      </c>
      <c r="EX66" s="875">
        <f t="shared" si="72"/>
        <v>0.0</v>
      </c>
      <c r="EY66" s="876">
        <v>0.0</v>
      </c>
      <c r="EZ66" s="877">
        <f t="shared" si="73"/>
        <v>0.0</v>
      </c>
      <c r="FA66" s="878">
        <v>0.0</v>
      </c>
      <c r="FB66" s="879">
        <v>0.0</v>
      </c>
      <c r="FC66" s="880">
        <f t="shared" si="129"/>
        <v>0.0</v>
      </c>
      <c r="FD66" s="881">
        <f t="shared" si="74"/>
        <v>0.0</v>
      </c>
      <c r="FE66" s="882">
        <f t="shared" si="75"/>
        <v>0.0</v>
      </c>
      <c r="FF66" s="883" t="str">
        <f t="shared" si="76"/>
        <v/>
      </c>
      <c r="FG66" s="920">
        <v>0.0</v>
      </c>
      <c r="FH66" s="921">
        <v>0.0</v>
      </c>
      <c r="FI66" s="921">
        <v>0.0</v>
      </c>
      <c r="FJ66" s="887">
        <f t="shared" si="155"/>
        <v>0.0</v>
      </c>
      <c r="FK66" s="888">
        <f t="shared" si="77"/>
        <v>0.0</v>
      </c>
      <c r="FL66" s="889" t="str">
        <f t="shared" si="78"/>
        <v/>
      </c>
      <c r="FM66" s="922"/>
      <c r="FN66" s="923"/>
      <c r="FO66" s="924" t="str">
        <f t="shared" si="154"/>
        <v/>
      </c>
      <c r="FP66" s="893">
        <f t="shared" si="79"/>
        <v>0.0</v>
      </c>
      <c r="FQ66" s="894">
        <f t="shared" si="80"/>
        <v>0.0</v>
      </c>
      <c r="FR66" s="895">
        <f t="shared" si="81"/>
        <v>0.0</v>
      </c>
      <c r="FS66" s="896" t="str">
        <f t="shared" si="82"/>
        <v/>
      </c>
      <c r="FT66" s="897" t="str">
        <f t="shared" si="83"/>
        <v/>
      </c>
      <c r="FU66" s="898" t="str">
        <f t="shared" si="84"/>
        <v/>
      </c>
      <c r="FV66" s="899" t="str">
        <f t="shared" si="85"/>
        <v/>
      </c>
      <c r="FW66" s="900">
        <f t="shared" si="86"/>
        <v>0.0</v>
      </c>
      <c r="FX66" s="901" t="str">
        <f t="shared" si="7"/>
        <v/>
      </c>
      <c r="FY66" s="902" t="str">
        <f t="shared" si="8"/>
        <v/>
      </c>
      <c r="FZ66" s="902" t="str">
        <f t="shared" si="9"/>
        <v/>
      </c>
      <c r="GA66" s="902" t="str">
        <f t="shared" si="10"/>
        <v/>
      </c>
      <c r="GB66" s="902" t="str">
        <f t="shared" si="11"/>
        <v/>
      </c>
      <c r="GC66" s="902" t="str">
        <f t="shared" si="87"/>
        <v/>
      </c>
      <c r="GD66" s="903" t="str">
        <f t="shared" si="88"/>
        <v/>
      </c>
      <c r="GE66" s="904">
        <f t="shared" si="89"/>
        <v>0.0</v>
      </c>
      <c r="GF66" s="902">
        <f t="shared" si="90"/>
        <v>0.0</v>
      </c>
      <c r="GG66" s="902">
        <f t="shared" si="91"/>
        <v>0.0</v>
      </c>
      <c r="GH66" s="902">
        <f t="shared" si="92"/>
        <v>0.0</v>
      </c>
      <c r="GI66" s="903"/>
      <c r="GJ66" s="124"/>
      <c r="GK66" s="124"/>
      <c r="GL66" s="113">
        <f t="shared" si="139"/>
        <v>0.0</v>
      </c>
      <c r="GM66" s="113" t="s">
        <v>159</v>
      </c>
      <c r="GN66" s="113">
        <f t="shared" si="140"/>
        <v>200.0</v>
      </c>
      <c r="GO66" s="113" t="str">
        <f t="shared" si="93"/>
        <v>0/200</v>
      </c>
      <c r="GP66" s="113">
        <f t="shared" si="94"/>
        <v>0.0</v>
      </c>
      <c r="GQ66" s="113" t="s">
        <v>159</v>
      </c>
      <c r="GR66" s="113">
        <f t="shared" si="95"/>
        <v>200.0</v>
      </c>
      <c r="GS66" s="113" t="str">
        <f t="shared" si="96"/>
        <v>0/200</v>
      </c>
      <c r="GT66" s="113">
        <f t="shared" si="97"/>
        <v>0.0</v>
      </c>
      <c r="GU66" s="113" t="s">
        <v>159</v>
      </c>
      <c r="GV66" s="113">
        <f t="shared" si="98"/>
        <v>200.0</v>
      </c>
      <c r="GW66" s="113" t="str">
        <f t="shared" si="99"/>
        <v>0/200</v>
      </c>
      <c r="GX66" s="113">
        <f t="shared" si="100"/>
        <v>0.0</v>
      </c>
      <c r="GY66" s="113" t="s">
        <v>159</v>
      </c>
      <c r="GZ66" s="113">
        <f t="shared" si="101"/>
        <v>100.0</v>
      </c>
      <c r="HA66" s="113" t="str">
        <f t="shared" si="102"/>
        <v>0/100</v>
      </c>
      <c r="HJ66" s="113">
        <f t="shared" si="133"/>
        <v>0.0</v>
      </c>
      <c r="HK66" s="113">
        <f t="shared" si="134"/>
        <v>0.0</v>
      </c>
      <c r="HL66" s="925">
        <f t="shared" si="105"/>
        <v>0.0</v>
      </c>
      <c r="HM66" s="925">
        <f t="shared" si="106"/>
        <v>0.0</v>
      </c>
      <c r="HN66" s="925">
        <f t="shared" si="107"/>
        <v>0.0</v>
      </c>
      <c r="HO66" s="925">
        <f t="shared" si="108"/>
        <v>0.0</v>
      </c>
      <c r="HP66" s="925">
        <f t="shared" si="109"/>
        <v>0.0</v>
      </c>
      <c r="HQ66" s="113">
        <f t="shared" si="135"/>
        <v>0.0</v>
      </c>
    </row>
    <row r="67" spans="8:8" ht="21.75" customHeight="1">
      <c r="A67" s="23">
        <f t="shared" si="14"/>
        <v>0.0</v>
      </c>
      <c r="B67" s="756">
        <v>59.0</v>
      </c>
      <c r="C67" s="757">
        <v>59.0</v>
      </c>
      <c r="D67" s="710">
        <f t="shared" si="15"/>
        <v>0.0</v>
      </c>
      <c r="E67" s="906"/>
      <c r="F67" s="759"/>
      <c r="G67" s="758"/>
      <c r="H67" s="906"/>
      <c r="I67" s="906"/>
      <c r="J67" s="906"/>
      <c r="K67" s="907"/>
      <c r="L67" s="761">
        <v>0.0</v>
      </c>
      <c r="M67" s="762">
        <v>0.0</v>
      </c>
      <c r="N67" s="763">
        <v>0.0</v>
      </c>
      <c r="O67" s="764">
        <f t="shared" si="16"/>
        <v>0.0</v>
      </c>
      <c r="P67" s="765">
        <v>0.0</v>
      </c>
      <c r="Q67" s="766">
        <f t="shared" si="17"/>
        <v>0.0</v>
      </c>
      <c r="R67" s="767">
        <v>0.0</v>
      </c>
      <c r="S67" s="768">
        <v>0.0</v>
      </c>
      <c r="T67" s="769">
        <f t="shared" si="126"/>
        <v>0.0</v>
      </c>
      <c r="U67" s="770">
        <f t="shared" si="18"/>
        <v>0.0</v>
      </c>
      <c r="V67" s="771">
        <f t="shared" si="19"/>
        <v>0.0</v>
      </c>
      <c r="W67" s="625" t="str">
        <f t="shared" si="156"/>
        <v/>
      </c>
      <c r="X67" s="625" t="str">
        <f t="shared" si="20"/>
        <v/>
      </c>
      <c r="Y67" s="772" t="str">
        <f t="shared" si="157"/>
        <v/>
      </c>
      <c r="Z67" s="773">
        <v>0.0</v>
      </c>
      <c r="AA67" s="774">
        <v>0.0</v>
      </c>
      <c r="AB67" s="775">
        <v>0.0</v>
      </c>
      <c r="AC67" s="776">
        <f t="shared" si="21"/>
        <v>0.0</v>
      </c>
      <c r="AD67" s="777">
        <v>0.0</v>
      </c>
      <c r="AE67" s="778">
        <f t="shared" si="22"/>
        <v>0.0</v>
      </c>
      <c r="AF67" s="779">
        <v>0.0</v>
      </c>
      <c r="AG67" s="780">
        <v>0.0</v>
      </c>
      <c r="AH67" s="781">
        <f t="shared" si="127"/>
        <v>0.0</v>
      </c>
      <c r="AI67" s="782">
        <f t="shared" si="23"/>
        <v>0.0</v>
      </c>
      <c r="AJ67" s="783">
        <f t="shared" si="24"/>
        <v>0.0</v>
      </c>
      <c r="AK67" s="637" t="str">
        <f t="shared" si="141"/>
        <v/>
      </c>
      <c r="AL67" s="637" t="str">
        <f t="shared" si="25"/>
        <v/>
      </c>
      <c r="AM67" s="784" t="str">
        <f t="shared" si="142"/>
        <v/>
      </c>
      <c r="AN67" s="785"/>
      <c r="AO67" s="786">
        <v>0.0</v>
      </c>
      <c r="AP67" s="787">
        <v>0.0</v>
      </c>
      <c r="AQ67" s="787">
        <v>0.0</v>
      </c>
      <c r="AR67" s="908">
        <f t="shared" si="26"/>
        <v>0.0</v>
      </c>
      <c r="AS67" s="788">
        <v>0.0</v>
      </c>
      <c r="AT67" s="789">
        <v>0.0</v>
      </c>
      <c r="AU67" s="790">
        <f t="shared" si="27"/>
        <v>0.0</v>
      </c>
      <c r="AV67" s="909">
        <f t="shared" si="28"/>
        <v>0.0</v>
      </c>
      <c r="AW67" s="792">
        <v>0.0</v>
      </c>
      <c r="AX67" s="793">
        <v>0.0</v>
      </c>
      <c r="AY67" s="794">
        <f t="shared" si="29"/>
        <v>0.0</v>
      </c>
      <c r="AZ67" s="795">
        <f t="shared" si="143"/>
        <v>0.0</v>
      </c>
      <c r="BA67" s="796">
        <f t="shared" si="30"/>
        <v>0.0</v>
      </c>
      <c r="BB67" s="650" t="str">
        <f t="shared" si="144"/>
        <v/>
      </c>
      <c r="BC67" s="650" t="str">
        <f t="shared" si="31"/>
        <v/>
      </c>
      <c r="BD67" s="797" t="str">
        <f t="shared" si="145"/>
        <v/>
      </c>
      <c r="BE67" s="785"/>
      <c r="BF67" s="798">
        <v>0.0</v>
      </c>
      <c r="BG67" s="799">
        <v>0.0</v>
      </c>
      <c r="BH67" s="800">
        <v>0.0</v>
      </c>
      <c r="BI67" s="910">
        <f t="shared" si="32"/>
        <v>0.0</v>
      </c>
      <c r="BJ67" s="801">
        <v>0.0</v>
      </c>
      <c r="BK67" s="802">
        <v>0.0</v>
      </c>
      <c r="BL67" s="803">
        <f t="shared" si="33"/>
        <v>0.0</v>
      </c>
      <c r="BM67" s="911">
        <f t="shared" si="34"/>
        <v>0.0</v>
      </c>
      <c r="BN67" s="805">
        <v>0.0</v>
      </c>
      <c r="BO67" s="806">
        <v>0.0</v>
      </c>
      <c r="BP67" s="807">
        <f t="shared" si="35"/>
        <v>0.0</v>
      </c>
      <c r="BQ67" s="808">
        <f t="shared" si="146"/>
        <v>0.0</v>
      </c>
      <c r="BR67" s="662">
        <f t="shared" si="36"/>
        <v>0.0</v>
      </c>
      <c r="BS67" s="662" t="str">
        <f t="shared" si="147"/>
        <v/>
      </c>
      <c r="BT67" s="662" t="str">
        <f t="shared" si="37"/>
        <v/>
      </c>
      <c r="BU67" s="809" t="str">
        <f t="shared" si="148"/>
        <v/>
      </c>
      <c r="BV67" s="785"/>
      <c r="BW67" s="810">
        <v>0.0</v>
      </c>
      <c r="BX67" s="811">
        <v>0.0</v>
      </c>
      <c r="BY67" s="812">
        <v>0.0</v>
      </c>
      <c r="BZ67" s="912">
        <f t="shared" si="38"/>
        <v>0.0</v>
      </c>
      <c r="CA67" s="813">
        <v>0.0</v>
      </c>
      <c r="CB67" s="814">
        <v>0.0</v>
      </c>
      <c r="CC67" s="815">
        <f t="shared" si="39"/>
        <v>0.0</v>
      </c>
      <c r="CD67" s="913">
        <f t="shared" si="40"/>
        <v>0.0</v>
      </c>
      <c r="CE67" s="817">
        <v>0.0</v>
      </c>
      <c r="CF67" s="818">
        <v>0.0</v>
      </c>
      <c r="CG67" s="819">
        <f t="shared" si="41"/>
        <v>0.0</v>
      </c>
      <c r="CH67" s="820">
        <f t="shared" si="149"/>
        <v>0.0</v>
      </c>
      <c r="CI67" s="821">
        <f t="shared" si="42"/>
        <v>0.0</v>
      </c>
      <c r="CJ67" s="674" t="str">
        <f t="shared" si="43"/>
        <v/>
      </c>
      <c r="CK67" s="674" t="str">
        <f t="shared" si="44"/>
        <v/>
      </c>
      <c r="CL67" s="822" t="str">
        <f t="shared" si="150"/>
        <v/>
      </c>
      <c r="CM67" s="785"/>
      <c r="CN67" s="823">
        <v>0.0</v>
      </c>
      <c r="CO67" s="824">
        <v>0.0</v>
      </c>
      <c r="CP67" s="825">
        <v>0.0</v>
      </c>
      <c r="CQ67" s="914">
        <f t="shared" si="45"/>
        <v>0.0</v>
      </c>
      <c r="CR67" s="826">
        <v>0.0</v>
      </c>
      <c r="CS67" s="827">
        <v>0.0</v>
      </c>
      <c r="CT67" s="828">
        <f t="shared" si="46"/>
        <v>0.0</v>
      </c>
      <c r="CU67" s="915">
        <f t="shared" si="47"/>
        <v>0.0</v>
      </c>
      <c r="CV67" s="830">
        <v>0.0</v>
      </c>
      <c r="CW67" s="831">
        <v>0.0</v>
      </c>
      <c r="CX67" s="832">
        <f t="shared" si="48"/>
        <v>0.0</v>
      </c>
      <c r="CY67" s="833">
        <f t="shared" si="151"/>
        <v>0.0</v>
      </c>
      <c r="CZ67" s="686">
        <f t="shared" si="49"/>
        <v>0.0</v>
      </c>
      <c r="DA67" s="686" t="str">
        <f t="shared" si="50"/>
        <v/>
      </c>
      <c r="DB67" s="686" t="str">
        <f t="shared" si="51"/>
        <v/>
      </c>
      <c r="DC67" s="834" t="str">
        <f t="shared" si="52"/>
        <v/>
      </c>
      <c r="DD67" s="785"/>
      <c r="DE67" s="835">
        <v>0.0</v>
      </c>
      <c r="DF67" s="836">
        <v>0.0</v>
      </c>
      <c r="DG67" s="837">
        <v>0.0</v>
      </c>
      <c r="DH67" s="916">
        <f t="shared" si="53"/>
        <v>0.0</v>
      </c>
      <c r="DI67" s="838">
        <v>0.0</v>
      </c>
      <c r="DJ67" s="839">
        <v>0.0</v>
      </c>
      <c r="DK67" s="840">
        <f t="shared" si="54"/>
        <v>0.0</v>
      </c>
      <c r="DL67" s="917">
        <f t="shared" si="55"/>
        <v>0.0</v>
      </c>
      <c r="DM67" s="842">
        <v>0.0</v>
      </c>
      <c r="DN67" s="843">
        <v>0.0</v>
      </c>
      <c r="DO67" s="844">
        <f t="shared" si="56"/>
        <v>0.0</v>
      </c>
      <c r="DP67" s="845">
        <f t="shared" si="152"/>
        <v>0.0</v>
      </c>
      <c r="DQ67" s="698">
        <f t="shared" si="57"/>
        <v>0.0</v>
      </c>
      <c r="DR67" s="698" t="str">
        <f t="shared" si="58"/>
        <v/>
      </c>
      <c r="DS67" s="698" t="str">
        <f t="shared" si="59"/>
        <v/>
      </c>
      <c r="DT67" s="846" t="str">
        <f t="shared" si="60"/>
        <v/>
      </c>
      <c r="DU67" s="847">
        <v>0.0</v>
      </c>
      <c r="DV67" s="848">
        <v>0.0</v>
      </c>
      <c r="DW67" s="849">
        <v>0.0</v>
      </c>
      <c r="DX67" s="918">
        <f t="shared" si="61"/>
        <v>0.0</v>
      </c>
      <c r="DY67" s="850">
        <v>0.0</v>
      </c>
      <c r="DZ67" s="851">
        <v>0.0</v>
      </c>
      <c r="EA67" s="852">
        <f t="shared" si="62"/>
        <v>0.0</v>
      </c>
      <c r="EB67" s="919">
        <f t="shared" si="63"/>
        <v>0.0</v>
      </c>
      <c r="EC67" s="854">
        <v>0.0</v>
      </c>
      <c r="ED67" s="855">
        <v>0.0</v>
      </c>
      <c r="EE67" s="856">
        <f t="shared" si="64"/>
        <v>0.0</v>
      </c>
      <c r="EF67" s="857">
        <f t="shared" si="153"/>
        <v>0.0</v>
      </c>
      <c r="EG67" s="858">
        <f t="shared" si="65"/>
        <v>0.0</v>
      </c>
      <c r="EH67" s="859" t="str">
        <f t="shared" si="66"/>
        <v/>
      </c>
      <c r="EI67" s="860">
        <v>0.0</v>
      </c>
      <c r="EJ67" s="861">
        <v>0.0</v>
      </c>
      <c r="EK67" s="862">
        <v>0.0</v>
      </c>
      <c r="EL67" s="863">
        <f t="shared" si="67"/>
        <v>0.0</v>
      </c>
      <c r="EM67" s="864">
        <v>0.0</v>
      </c>
      <c r="EN67" s="865">
        <f t="shared" si="68"/>
        <v>0.0</v>
      </c>
      <c r="EO67" s="866">
        <v>0.0</v>
      </c>
      <c r="EP67" s="867">
        <v>0.0</v>
      </c>
      <c r="EQ67" s="868">
        <f t="shared" si="128"/>
        <v>0.0</v>
      </c>
      <c r="ER67" s="869">
        <f t="shared" si="69"/>
        <v>0.0</v>
      </c>
      <c r="ES67" s="870">
        <f t="shared" si="70"/>
        <v>0.0</v>
      </c>
      <c r="ET67" s="871" t="str">
        <f t="shared" si="71"/>
        <v/>
      </c>
      <c r="EU67" s="872">
        <v>0.0</v>
      </c>
      <c r="EV67" s="873">
        <v>0.0</v>
      </c>
      <c r="EW67" s="874">
        <f t="shared" si="158"/>
        <v>0.0</v>
      </c>
      <c r="EX67" s="875">
        <f t="shared" si="72"/>
        <v>0.0</v>
      </c>
      <c r="EY67" s="876">
        <v>0.0</v>
      </c>
      <c r="EZ67" s="877">
        <f t="shared" si="73"/>
        <v>0.0</v>
      </c>
      <c r="FA67" s="878">
        <v>0.0</v>
      </c>
      <c r="FB67" s="879">
        <v>0.0</v>
      </c>
      <c r="FC67" s="880">
        <f t="shared" si="129"/>
        <v>0.0</v>
      </c>
      <c r="FD67" s="881">
        <f t="shared" si="74"/>
        <v>0.0</v>
      </c>
      <c r="FE67" s="882">
        <f t="shared" si="75"/>
        <v>0.0</v>
      </c>
      <c r="FF67" s="883" t="str">
        <f t="shared" si="76"/>
        <v/>
      </c>
      <c r="FG67" s="920">
        <v>0.0</v>
      </c>
      <c r="FH67" s="921">
        <v>0.0</v>
      </c>
      <c r="FI67" s="921">
        <v>0.0</v>
      </c>
      <c r="FJ67" s="887">
        <f t="shared" si="155"/>
        <v>0.0</v>
      </c>
      <c r="FK67" s="888">
        <f t="shared" si="77"/>
        <v>0.0</v>
      </c>
      <c r="FL67" s="889" t="str">
        <f t="shared" si="78"/>
        <v/>
      </c>
      <c r="FM67" s="922"/>
      <c r="FN67" s="923"/>
      <c r="FO67" s="924" t="str">
        <f t="shared" si="154"/>
        <v/>
      </c>
      <c r="FP67" s="893">
        <f t="shared" si="79"/>
        <v>0.0</v>
      </c>
      <c r="FQ67" s="894">
        <f t="shared" si="80"/>
        <v>0.0</v>
      </c>
      <c r="FR67" s="895">
        <f t="shared" si="81"/>
        <v>0.0</v>
      </c>
      <c r="FS67" s="896" t="str">
        <f t="shared" si="82"/>
        <v/>
      </c>
      <c r="FT67" s="897" t="str">
        <f t="shared" si="83"/>
        <v/>
      </c>
      <c r="FU67" s="898" t="str">
        <f t="shared" si="84"/>
        <v/>
      </c>
      <c r="FV67" s="899" t="str">
        <f t="shared" si="85"/>
        <v/>
      </c>
      <c r="FW67" s="900">
        <f t="shared" si="86"/>
        <v>0.0</v>
      </c>
      <c r="FX67" s="901" t="str">
        <f t="shared" si="7"/>
        <v/>
      </c>
      <c r="FY67" s="902" t="str">
        <f t="shared" si="8"/>
        <v/>
      </c>
      <c r="FZ67" s="902" t="str">
        <f t="shared" si="9"/>
        <v/>
      </c>
      <c r="GA67" s="902" t="str">
        <f t="shared" si="10"/>
        <v/>
      </c>
      <c r="GB67" s="902" t="str">
        <f t="shared" si="11"/>
        <v/>
      </c>
      <c r="GC67" s="902" t="str">
        <f t="shared" si="87"/>
        <v/>
      </c>
      <c r="GD67" s="903" t="str">
        <f t="shared" si="88"/>
        <v/>
      </c>
      <c r="GE67" s="904">
        <f t="shared" si="89"/>
        <v>0.0</v>
      </c>
      <c r="GF67" s="902">
        <f t="shared" si="90"/>
        <v>0.0</v>
      </c>
      <c r="GG67" s="902">
        <f t="shared" si="91"/>
        <v>0.0</v>
      </c>
      <c r="GH67" s="902">
        <f t="shared" si="92"/>
        <v>0.0</v>
      </c>
      <c r="GI67" s="903"/>
      <c r="GJ67" s="124"/>
      <c r="GK67" s="124"/>
      <c r="GL67" s="113">
        <f t="shared" si="139"/>
        <v>0.0</v>
      </c>
      <c r="GM67" s="113" t="s">
        <v>159</v>
      </c>
      <c r="GN67" s="113">
        <f t="shared" si="140"/>
        <v>200.0</v>
      </c>
      <c r="GO67" s="113" t="str">
        <f t="shared" si="93"/>
        <v>0/200</v>
      </c>
      <c r="GP67" s="113">
        <f t="shared" si="94"/>
        <v>0.0</v>
      </c>
      <c r="GQ67" s="113" t="s">
        <v>159</v>
      </c>
      <c r="GR67" s="113">
        <f t="shared" si="95"/>
        <v>200.0</v>
      </c>
      <c r="GS67" s="113" t="str">
        <f t="shared" si="96"/>
        <v>0/200</v>
      </c>
      <c r="GT67" s="113">
        <f t="shared" si="97"/>
        <v>0.0</v>
      </c>
      <c r="GU67" s="113" t="s">
        <v>159</v>
      </c>
      <c r="GV67" s="113">
        <f t="shared" si="98"/>
        <v>200.0</v>
      </c>
      <c r="GW67" s="113" t="str">
        <f t="shared" si="99"/>
        <v>0/200</v>
      </c>
      <c r="GX67" s="113">
        <f t="shared" si="100"/>
        <v>0.0</v>
      </c>
      <c r="GY67" s="113" t="s">
        <v>159</v>
      </c>
      <c r="GZ67" s="113">
        <f t="shared" si="101"/>
        <v>100.0</v>
      </c>
      <c r="HA67" s="113" t="str">
        <f t="shared" si="102"/>
        <v>0/100</v>
      </c>
      <c r="HJ67" s="113">
        <f t="shared" si="133"/>
        <v>0.0</v>
      </c>
      <c r="HK67" s="113">
        <f t="shared" si="134"/>
        <v>0.0</v>
      </c>
      <c r="HL67" s="925">
        <f t="shared" si="105"/>
        <v>0.0</v>
      </c>
      <c r="HM67" s="925">
        <f t="shared" si="106"/>
        <v>0.0</v>
      </c>
      <c r="HN67" s="925">
        <f t="shared" si="107"/>
        <v>0.0</v>
      </c>
      <c r="HO67" s="925">
        <f t="shared" si="108"/>
        <v>0.0</v>
      </c>
      <c r="HP67" s="925">
        <f t="shared" si="109"/>
        <v>0.0</v>
      </c>
      <c r="HQ67" s="113">
        <f t="shared" si="135"/>
        <v>0.0</v>
      </c>
    </row>
    <row r="68" spans="8:8" ht="21.75" customHeight="1">
      <c r="A68" s="23">
        <f t="shared" si="14"/>
        <v>0.0</v>
      </c>
      <c r="B68" s="756">
        <v>60.0</v>
      </c>
      <c r="C68" s="905">
        <v>60.0</v>
      </c>
      <c r="D68" s="710">
        <f t="shared" si="15"/>
        <v>0.0</v>
      </c>
      <c r="E68" s="906"/>
      <c r="F68" s="759"/>
      <c r="G68" s="906"/>
      <c r="H68" s="906"/>
      <c r="I68" s="906"/>
      <c r="J68" s="906"/>
      <c r="K68" s="907"/>
      <c r="L68" s="761">
        <v>0.0</v>
      </c>
      <c r="M68" s="762">
        <v>0.0</v>
      </c>
      <c r="N68" s="763">
        <v>0.0</v>
      </c>
      <c r="O68" s="764">
        <f t="shared" si="16"/>
        <v>0.0</v>
      </c>
      <c r="P68" s="765">
        <v>0.0</v>
      </c>
      <c r="Q68" s="766">
        <f t="shared" si="17"/>
        <v>0.0</v>
      </c>
      <c r="R68" s="767">
        <v>0.0</v>
      </c>
      <c r="S68" s="768">
        <v>0.0</v>
      </c>
      <c r="T68" s="769">
        <f t="shared" si="126"/>
        <v>0.0</v>
      </c>
      <c r="U68" s="770">
        <f t="shared" si="18"/>
        <v>0.0</v>
      </c>
      <c r="V68" s="771">
        <f t="shared" si="19"/>
        <v>0.0</v>
      </c>
      <c r="W68" s="625" t="str">
        <f t="shared" si="156"/>
        <v/>
      </c>
      <c r="X68" s="625" t="str">
        <f t="shared" si="20"/>
        <v/>
      </c>
      <c r="Y68" s="772" t="str">
        <f t="shared" si="157"/>
        <v/>
      </c>
      <c r="Z68" s="773">
        <v>0.0</v>
      </c>
      <c r="AA68" s="774">
        <v>0.0</v>
      </c>
      <c r="AB68" s="775">
        <v>0.0</v>
      </c>
      <c r="AC68" s="776">
        <f t="shared" si="21"/>
        <v>0.0</v>
      </c>
      <c r="AD68" s="777">
        <v>0.0</v>
      </c>
      <c r="AE68" s="778">
        <f t="shared" si="22"/>
        <v>0.0</v>
      </c>
      <c r="AF68" s="779">
        <v>0.0</v>
      </c>
      <c r="AG68" s="780">
        <v>0.0</v>
      </c>
      <c r="AH68" s="781">
        <f t="shared" si="127"/>
        <v>0.0</v>
      </c>
      <c r="AI68" s="782">
        <f t="shared" si="23"/>
        <v>0.0</v>
      </c>
      <c r="AJ68" s="783">
        <f t="shared" si="24"/>
        <v>0.0</v>
      </c>
      <c r="AK68" s="637" t="str">
        <f t="shared" si="141"/>
        <v/>
      </c>
      <c r="AL68" s="637" t="str">
        <f t="shared" si="25"/>
        <v/>
      </c>
      <c r="AM68" s="784" t="str">
        <f t="shared" si="142"/>
        <v/>
      </c>
      <c r="AN68" s="785"/>
      <c r="AO68" s="786">
        <v>0.0</v>
      </c>
      <c r="AP68" s="787">
        <v>0.0</v>
      </c>
      <c r="AQ68" s="787">
        <v>0.0</v>
      </c>
      <c r="AR68" s="908">
        <f t="shared" si="26"/>
        <v>0.0</v>
      </c>
      <c r="AS68" s="788">
        <v>0.0</v>
      </c>
      <c r="AT68" s="789">
        <v>0.0</v>
      </c>
      <c r="AU68" s="790">
        <f t="shared" si="27"/>
        <v>0.0</v>
      </c>
      <c r="AV68" s="909">
        <f t="shared" si="28"/>
        <v>0.0</v>
      </c>
      <c r="AW68" s="792">
        <v>0.0</v>
      </c>
      <c r="AX68" s="793">
        <v>0.0</v>
      </c>
      <c r="AY68" s="794">
        <f t="shared" si="29"/>
        <v>0.0</v>
      </c>
      <c r="AZ68" s="795">
        <f t="shared" si="143"/>
        <v>0.0</v>
      </c>
      <c r="BA68" s="796">
        <f t="shared" si="30"/>
        <v>0.0</v>
      </c>
      <c r="BB68" s="650" t="str">
        <f t="shared" si="144"/>
        <v/>
      </c>
      <c r="BC68" s="650" t="str">
        <f t="shared" si="31"/>
        <v/>
      </c>
      <c r="BD68" s="797" t="str">
        <f t="shared" si="145"/>
        <v/>
      </c>
      <c r="BE68" s="785"/>
      <c r="BF68" s="798">
        <v>0.0</v>
      </c>
      <c r="BG68" s="799">
        <v>0.0</v>
      </c>
      <c r="BH68" s="800">
        <v>0.0</v>
      </c>
      <c r="BI68" s="910">
        <f t="shared" si="32"/>
        <v>0.0</v>
      </c>
      <c r="BJ68" s="801">
        <v>0.0</v>
      </c>
      <c r="BK68" s="802">
        <v>0.0</v>
      </c>
      <c r="BL68" s="803">
        <f t="shared" si="33"/>
        <v>0.0</v>
      </c>
      <c r="BM68" s="911">
        <f t="shared" si="34"/>
        <v>0.0</v>
      </c>
      <c r="BN68" s="805">
        <v>0.0</v>
      </c>
      <c r="BO68" s="806">
        <v>0.0</v>
      </c>
      <c r="BP68" s="807">
        <f t="shared" si="35"/>
        <v>0.0</v>
      </c>
      <c r="BQ68" s="808">
        <f t="shared" si="146"/>
        <v>0.0</v>
      </c>
      <c r="BR68" s="662">
        <f t="shared" si="36"/>
        <v>0.0</v>
      </c>
      <c r="BS68" s="662" t="str">
        <f t="shared" si="147"/>
        <v/>
      </c>
      <c r="BT68" s="662" t="str">
        <f t="shared" si="37"/>
        <v/>
      </c>
      <c r="BU68" s="809" t="str">
        <f t="shared" si="148"/>
        <v/>
      </c>
      <c r="BV68" s="785"/>
      <c r="BW68" s="810">
        <v>0.0</v>
      </c>
      <c r="BX68" s="811">
        <v>0.0</v>
      </c>
      <c r="BY68" s="812">
        <v>0.0</v>
      </c>
      <c r="BZ68" s="912">
        <f t="shared" si="38"/>
        <v>0.0</v>
      </c>
      <c r="CA68" s="813">
        <v>0.0</v>
      </c>
      <c r="CB68" s="814">
        <v>0.0</v>
      </c>
      <c r="CC68" s="815">
        <f t="shared" si="39"/>
        <v>0.0</v>
      </c>
      <c r="CD68" s="913">
        <f t="shared" si="40"/>
        <v>0.0</v>
      </c>
      <c r="CE68" s="817">
        <v>0.0</v>
      </c>
      <c r="CF68" s="818">
        <v>0.0</v>
      </c>
      <c r="CG68" s="819">
        <f t="shared" si="41"/>
        <v>0.0</v>
      </c>
      <c r="CH68" s="820">
        <f t="shared" si="149"/>
        <v>0.0</v>
      </c>
      <c r="CI68" s="821">
        <f t="shared" si="42"/>
        <v>0.0</v>
      </c>
      <c r="CJ68" s="674" t="str">
        <f t="shared" si="43"/>
        <v/>
      </c>
      <c r="CK68" s="674" t="str">
        <f t="shared" si="44"/>
        <v/>
      </c>
      <c r="CL68" s="822" t="str">
        <f t="shared" si="150"/>
        <v/>
      </c>
      <c r="CM68" s="785"/>
      <c r="CN68" s="823">
        <v>0.0</v>
      </c>
      <c r="CO68" s="824">
        <v>0.0</v>
      </c>
      <c r="CP68" s="825">
        <v>0.0</v>
      </c>
      <c r="CQ68" s="914">
        <f t="shared" si="45"/>
        <v>0.0</v>
      </c>
      <c r="CR68" s="826">
        <v>0.0</v>
      </c>
      <c r="CS68" s="827">
        <v>0.0</v>
      </c>
      <c r="CT68" s="828">
        <f t="shared" si="46"/>
        <v>0.0</v>
      </c>
      <c r="CU68" s="915">
        <f t="shared" si="47"/>
        <v>0.0</v>
      </c>
      <c r="CV68" s="830">
        <v>0.0</v>
      </c>
      <c r="CW68" s="831">
        <v>0.0</v>
      </c>
      <c r="CX68" s="832">
        <f t="shared" si="48"/>
        <v>0.0</v>
      </c>
      <c r="CY68" s="833">
        <f t="shared" si="151"/>
        <v>0.0</v>
      </c>
      <c r="CZ68" s="686">
        <f t="shared" si="49"/>
        <v>0.0</v>
      </c>
      <c r="DA68" s="686" t="str">
        <f t="shared" si="50"/>
        <v/>
      </c>
      <c r="DB68" s="686" t="str">
        <f t="shared" si="51"/>
        <v/>
      </c>
      <c r="DC68" s="834" t="str">
        <f t="shared" si="52"/>
        <v/>
      </c>
      <c r="DD68" s="785"/>
      <c r="DE68" s="835">
        <v>0.0</v>
      </c>
      <c r="DF68" s="836">
        <v>0.0</v>
      </c>
      <c r="DG68" s="837">
        <v>0.0</v>
      </c>
      <c r="DH68" s="916">
        <f t="shared" si="53"/>
        <v>0.0</v>
      </c>
      <c r="DI68" s="838">
        <v>0.0</v>
      </c>
      <c r="DJ68" s="839">
        <v>0.0</v>
      </c>
      <c r="DK68" s="840">
        <f t="shared" si="54"/>
        <v>0.0</v>
      </c>
      <c r="DL68" s="917">
        <f t="shared" si="55"/>
        <v>0.0</v>
      </c>
      <c r="DM68" s="842">
        <v>0.0</v>
      </c>
      <c r="DN68" s="843">
        <v>0.0</v>
      </c>
      <c r="DO68" s="844">
        <f t="shared" si="56"/>
        <v>0.0</v>
      </c>
      <c r="DP68" s="845">
        <f t="shared" si="152"/>
        <v>0.0</v>
      </c>
      <c r="DQ68" s="698">
        <f t="shared" si="57"/>
        <v>0.0</v>
      </c>
      <c r="DR68" s="698" t="str">
        <f t="shared" si="58"/>
        <v/>
      </c>
      <c r="DS68" s="698" t="str">
        <f t="shared" si="59"/>
        <v/>
      </c>
      <c r="DT68" s="846" t="str">
        <f t="shared" si="60"/>
        <v/>
      </c>
      <c r="DU68" s="847">
        <v>0.0</v>
      </c>
      <c r="DV68" s="848">
        <v>0.0</v>
      </c>
      <c r="DW68" s="849">
        <v>0.0</v>
      </c>
      <c r="DX68" s="918">
        <f t="shared" si="61"/>
        <v>0.0</v>
      </c>
      <c r="DY68" s="850">
        <v>0.0</v>
      </c>
      <c r="DZ68" s="851">
        <v>0.0</v>
      </c>
      <c r="EA68" s="852">
        <f t="shared" si="62"/>
        <v>0.0</v>
      </c>
      <c r="EB68" s="919">
        <f t="shared" si="63"/>
        <v>0.0</v>
      </c>
      <c r="EC68" s="854">
        <v>0.0</v>
      </c>
      <c r="ED68" s="855">
        <v>0.0</v>
      </c>
      <c r="EE68" s="856">
        <f t="shared" si="64"/>
        <v>0.0</v>
      </c>
      <c r="EF68" s="857">
        <f t="shared" si="153"/>
        <v>0.0</v>
      </c>
      <c r="EG68" s="858">
        <f t="shared" si="65"/>
        <v>0.0</v>
      </c>
      <c r="EH68" s="859" t="str">
        <f t="shared" si="66"/>
        <v/>
      </c>
      <c r="EI68" s="860">
        <v>0.0</v>
      </c>
      <c r="EJ68" s="861">
        <v>0.0</v>
      </c>
      <c r="EK68" s="862">
        <v>0.0</v>
      </c>
      <c r="EL68" s="863">
        <f t="shared" si="67"/>
        <v>0.0</v>
      </c>
      <c r="EM68" s="864">
        <v>0.0</v>
      </c>
      <c r="EN68" s="865">
        <f t="shared" si="68"/>
        <v>0.0</v>
      </c>
      <c r="EO68" s="866">
        <v>0.0</v>
      </c>
      <c r="EP68" s="867">
        <v>0.0</v>
      </c>
      <c r="EQ68" s="868">
        <f t="shared" si="128"/>
        <v>0.0</v>
      </c>
      <c r="ER68" s="869">
        <f t="shared" si="69"/>
        <v>0.0</v>
      </c>
      <c r="ES68" s="870">
        <f t="shared" si="70"/>
        <v>0.0</v>
      </c>
      <c r="ET68" s="871" t="str">
        <f t="shared" si="71"/>
        <v/>
      </c>
      <c r="EU68" s="872">
        <v>0.0</v>
      </c>
      <c r="EV68" s="873">
        <v>0.0</v>
      </c>
      <c r="EW68" s="874">
        <f t="shared" si="158"/>
        <v>0.0</v>
      </c>
      <c r="EX68" s="875">
        <f t="shared" si="72"/>
        <v>0.0</v>
      </c>
      <c r="EY68" s="876">
        <v>0.0</v>
      </c>
      <c r="EZ68" s="877">
        <f t="shared" si="73"/>
        <v>0.0</v>
      </c>
      <c r="FA68" s="878">
        <v>0.0</v>
      </c>
      <c r="FB68" s="879">
        <v>0.0</v>
      </c>
      <c r="FC68" s="880">
        <f t="shared" si="129"/>
        <v>0.0</v>
      </c>
      <c r="FD68" s="881">
        <f t="shared" si="74"/>
        <v>0.0</v>
      </c>
      <c r="FE68" s="882">
        <f t="shared" si="75"/>
        <v>0.0</v>
      </c>
      <c r="FF68" s="883" t="str">
        <f t="shared" si="76"/>
        <v/>
      </c>
      <c r="FG68" s="920">
        <v>0.0</v>
      </c>
      <c r="FH68" s="921">
        <v>0.0</v>
      </c>
      <c r="FI68" s="921">
        <v>0.0</v>
      </c>
      <c r="FJ68" s="887">
        <f t="shared" si="155"/>
        <v>0.0</v>
      </c>
      <c r="FK68" s="888">
        <f t="shared" si="77"/>
        <v>0.0</v>
      </c>
      <c r="FL68" s="889" t="str">
        <f t="shared" si="78"/>
        <v/>
      </c>
      <c r="FM68" s="922"/>
      <c r="FN68" s="923"/>
      <c r="FO68" s="924" t="str">
        <f t="shared" si="154"/>
        <v/>
      </c>
      <c r="FP68" s="893">
        <f t="shared" si="79"/>
        <v>0.0</v>
      </c>
      <c r="FQ68" s="894">
        <f t="shared" si="80"/>
        <v>0.0</v>
      </c>
      <c r="FR68" s="895">
        <f t="shared" si="81"/>
        <v>0.0</v>
      </c>
      <c r="FS68" s="896" t="str">
        <f t="shared" si="82"/>
        <v/>
      </c>
      <c r="FT68" s="897" t="str">
        <f t="shared" si="83"/>
        <v/>
      </c>
      <c r="FU68" s="898" t="str">
        <f t="shared" si="84"/>
        <v/>
      </c>
      <c r="FV68" s="899" t="str">
        <f t="shared" si="85"/>
        <v/>
      </c>
      <c r="FW68" s="900">
        <f t="shared" si="86"/>
        <v>0.0</v>
      </c>
      <c r="FX68" s="901" t="str">
        <f t="shared" si="7"/>
        <v/>
      </c>
      <c r="FY68" s="902" t="str">
        <f t="shared" si="8"/>
        <v/>
      </c>
      <c r="FZ68" s="902" t="str">
        <f t="shared" si="9"/>
        <v/>
      </c>
      <c r="GA68" s="902" t="str">
        <f t="shared" si="10"/>
        <v/>
      </c>
      <c r="GB68" s="902" t="str">
        <f t="shared" si="11"/>
        <v/>
      </c>
      <c r="GC68" s="902" t="str">
        <f t="shared" si="87"/>
        <v/>
      </c>
      <c r="GD68" s="903" t="str">
        <f t="shared" si="88"/>
        <v/>
      </c>
      <c r="GE68" s="904">
        <f t="shared" si="89"/>
        <v>0.0</v>
      </c>
      <c r="GF68" s="902">
        <f t="shared" si="90"/>
        <v>0.0</v>
      </c>
      <c r="GG68" s="902">
        <f t="shared" si="91"/>
        <v>0.0</v>
      </c>
      <c r="GH68" s="902">
        <f t="shared" si="92"/>
        <v>0.0</v>
      </c>
      <c r="GI68" s="903"/>
      <c r="GJ68" s="124"/>
      <c r="GK68" s="124"/>
      <c r="GL68" s="113">
        <f t="shared" si="139"/>
        <v>0.0</v>
      </c>
      <c r="GM68" s="113" t="s">
        <v>159</v>
      </c>
      <c r="GN68" s="113">
        <f t="shared" si="140"/>
        <v>200.0</v>
      </c>
      <c r="GO68" s="113" t="str">
        <f t="shared" si="93"/>
        <v>0/200</v>
      </c>
      <c r="GP68" s="113">
        <f t="shared" si="94"/>
        <v>0.0</v>
      </c>
      <c r="GQ68" s="113" t="s">
        <v>159</v>
      </c>
      <c r="GR68" s="113">
        <f t="shared" si="95"/>
        <v>200.0</v>
      </c>
      <c r="GS68" s="113" t="str">
        <f t="shared" si="96"/>
        <v>0/200</v>
      </c>
      <c r="GT68" s="113">
        <f t="shared" si="97"/>
        <v>0.0</v>
      </c>
      <c r="GU68" s="113" t="s">
        <v>159</v>
      </c>
      <c r="GV68" s="113">
        <f t="shared" si="98"/>
        <v>200.0</v>
      </c>
      <c r="GW68" s="113" t="str">
        <f t="shared" si="99"/>
        <v>0/200</v>
      </c>
      <c r="GX68" s="113">
        <f t="shared" si="100"/>
        <v>0.0</v>
      </c>
      <c r="GY68" s="113" t="s">
        <v>159</v>
      </c>
      <c r="GZ68" s="113">
        <f t="shared" si="101"/>
        <v>100.0</v>
      </c>
      <c r="HA68" s="113" t="str">
        <f t="shared" si="102"/>
        <v>0/100</v>
      </c>
      <c r="HJ68" s="113">
        <f t="shared" si="133"/>
        <v>0.0</v>
      </c>
      <c r="HK68" s="113">
        <f t="shared" si="134"/>
        <v>0.0</v>
      </c>
      <c r="HL68" s="925">
        <f t="shared" si="105"/>
        <v>0.0</v>
      </c>
      <c r="HM68" s="925">
        <f t="shared" si="106"/>
        <v>0.0</v>
      </c>
      <c r="HN68" s="925">
        <f t="shared" si="107"/>
        <v>0.0</v>
      </c>
      <c r="HO68" s="925">
        <f t="shared" si="108"/>
        <v>0.0</v>
      </c>
      <c r="HP68" s="925">
        <f t="shared" si="109"/>
        <v>0.0</v>
      </c>
      <c r="HQ68" s="113">
        <f t="shared" si="135"/>
        <v>0.0</v>
      </c>
    </row>
    <row r="69" spans="8:8" ht="21.75" customHeight="1">
      <c r="A69" s="23">
        <f t="shared" si="14"/>
        <v>0.0</v>
      </c>
      <c r="B69" s="756">
        <v>61.0</v>
      </c>
      <c r="C69" s="757">
        <v>61.0</v>
      </c>
      <c r="D69" s="710">
        <f t="shared" si="15"/>
        <v>0.0</v>
      </c>
      <c r="E69" s="906"/>
      <c r="F69" s="759"/>
      <c r="G69" s="758"/>
      <c r="H69" s="906"/>
      <c r="I69" s="906"/>
      <c r="J69" s="906"/>
      <c r="K69" s="907"/>
      <c r="L69" s="761">
        <v>0.0</v>
      </c>
      <c r="M69" s="762">
        <v>0.0</v>
      </c>
      <c r="N69" s="763">
        <v>0.0</v>
      </c>
      <c r="O69" s="764">
        <f t="shared" si="16"/>
        <v>0.0</v>
      </c>
      <c r="P69" s="765">
        <v>0.0</v>
      </c>
      <c r="Q69" s="766">
        <f t="shared" si="17"/>
        <v>0.0</v>
      </c>
      <c r="R69" s="767">
        <v>0.0</v>
      </c>
      <c r="S69" s="768">
        <v>0.0</v>
      </c>
      <c r="T69" s="769">
        <f t="shared" si="126"/>
        <v>0.0</v>
      </c>
      <c r="U69" s="770">
        <f t="shared" si="18"/>
        <v>0.0</v>
      </c>
      <c r="V69" s="771">
        <f t="shared" si="19"/>
        <v>0.0</v>
      </c>
      <c r="W69" s="625" t="str">
        <f t="shared" si="156"/>
        <v/>
      </c>
      <c r="X69" s="625" t="str">
        <f t="shared" si="20"/>
        <v/>
      </c>
      <c r="Y69" s="772" t="str">
        <f t="shared" si="157"/>
        <v/>
      </c>
      <c r="Z69" s="773">
        <v>0.0</v>
      </c>
      <c r="AA69" s="774">
        <v>0.0</v>
      </c>
      <c r="AB69" s="775">
        <v>0.0</v>
      </c>
      <c r="AC69" s="776">
        <f t="shared" si="21"/>
        <v>0.0</v>
      </c>
      <c r="AD69" s="777">
        <v>0.0</v>
      </c>
      <c r="AE69" s="778">
        <f t="shared" si="22"/>
        <v>0.0</v>
      </c>
      <c r="AF69" s="779">
        <v>0.0</v>
      </c>
      <c r="AG69" s="780">
        <v>0.0</v>
      </c>
      <c r="AH69" s="781">
        <f t="shared" si="127"/>
        <v>0.0</v>
      </c>
      <c r="AI69" s="782">
        <f t="shared" si="23"/>
        <v>0.0</v>
      </c>
      <c r="AJ69" s="783">
        <f t="shared" si="24"/>
        <v>0.0</v>
      </c>
      <c r="AK69" s="637" t="str">
        <f t="shared" si="141"/>
        <v/>
      </c>
      <c r="AL69" s="637" t="str">
        <f t="shared" si="25"/>
        <v/>
      </c>
      <c r="AM69" s="784" t="str">
        <f t="shared" si="142"/>
        <v/>
      </c>
      <c r="AN69" s="785"/>
      <c r="AO69" s="786">
        <v>0.0</v>
      </c>
      <c r="AP69" s="787">
        <v>0.0</v>
      </c>
      <c r="AQ69" s="787">
        <v>0.0</v>
      </c>
      <c r="AR69" s="908">
        <f t="shared" si="26"/>
        <v>0.0</v>
      </c>
      <c r="AS69" s="788">
        <v>0.0</v>
      </c>
      <c r="AT69" s="789">
        <v>0.0</v>
      </c>
      <c r="AU69" s="790">
        <f t="shared" si="27"/>
        <v>0.0</v>
      </c>
      <c r="AV69" s="909">
        <f t="shared" si="28"/>
        <v>0.0</v>
      </c>
      <c r="AW69" s="792">
        <v>0.0</v>
      </c>
      <c r="AX69" s="793">
        <v>0.0</v>
      </c>
      <c r="AY69" s="794">
        <f t="shared" si="29"/>
        <v>0.0</v>
      </c>
      <c r="AZ69" s="795">
        <f t="shared" si="143"/>
        <v>0.0</v>
      </c>
      <c r="BA69" s="796">
        <f t="shared" si="30"/>
        <v>0.0</v>
      </c>
      <c r="BB69" s="650" t="str">
        <f t="shared" si="144"/>
        <v/>
      </c>
      <c r="BC69" s="650" t="str">
        <f t="shared" si="31"/>
        <v/>
      </c>
      <c r="BD69" s="797" t="str">
        <f t="shared" si="145"/>
        <v/>
      </c>
      <c r="BE69" s="785"/>
      <c r="BF69" s="798">
        <v>0.0</v>
      </c>
      <c r="BG69" s="799">
        <v>0.0</v>
      </c>
      <c r="BH69" s="800">
        <v>0.0</v>
      </c>
      <c r="BI69" s="910">
        <f t="shared" si="32"/>
        <v>0.0</v>
      </c>
      <c r="BJ69" s="801">
        <v>0.0</v>
      </c>
      <c r="BK69" s="802">
        <v>0.0</v>
      </c>
      <c r="BL69" s="803">
        <f t="shared" si="33"/>
        <v>0.0</v>
      </c>
      <c r="BM69" s="911">
        <f t="shared" si="34"/>
        <v>0.0</v>
      </c>
      <c r="BN69" s="805">
        <v>0.0</v>
      </c>
      <c r="BO69" s="806">
        <v>0.0</v>
      </c>
      <c r="BP69" s="807">
        <f t="shared" si="35"/>
        <v>0.0</v>
      </c>
      <c r="BQ69" s="808">
        <f t="shared" si="146"/>
        <v>0.0</v>
      </c>
      <c r="BR69" s="662">
        <f t="shared" si="36"/>
        <v>0.0</v>
      </c>
      <c r="BS69" s="662" t="str">
        <f t="shared" si="147"/>
        <v/>
      </c>
      <c r="BT69" s="662" t="str">
        <f t="shared" si="37"/>
        <v/>
      </c>
      <c r="BU69" s="809" t="str">
        <f t="shared" si="148"/>
        <v/>
      </c>
      <c r="BV69" s="785"/>
      <c r="BW69" s="810">
        <v>0.0</v>
      </c>
      <c r="BX69" s="811">
        <v>0.0</v>
      </c>
      <c r="BY69" s="812">
        <v>0.0</v>
      </c>
      <c r="BZ69" s="912">
        <f t="shared" si="38"/>
        <v>0.0</v>
      </c>
      <c r="CA69" s="813">
        <v>0.0</v>
      </c>
      <c r="CB69" s="814">
        <v>0.0</v>
      </c>
      <c r="CC69" s="815">
        <f t="shared" si="39"/>
        <v>0.0</v>
      </c>
      <c r="CD69" s="913">
        <f t="shared" si="40"/>
        <v>0.0</v>
      </c>
      <c r="CE69" s="817">
        <v>0.0</v>
      </c>
      <c r="CF69" s="818">
        <v>0.0</v>
      </c>
      <c r="CG69" s="819">
        <f t="shared" si="41"/>
        <v>0.0</v>
      </c>
      <c r="CH69" s="820">
        <f t="shared" si="149"/>
        <v>0.0</v>
      </c>
      <c r="CI69" s="821">
        <f t="shared" si="42"/>
        <v>0.0</v>
      </c>
      <c r="CJ69" s="674" t="str">
        <f t="shared" si="43"/>
        <v/>
      </c>
      <c r="CK69" s="674" t="str">
        <f t="shared" si="44"/>
        <v/>
      </c>
      <c r="CL69" s="822" t="str">
        <f t="shared" si="150"/>
        <v/>
      </c>
      <c r="CM69" s="785"/>
      <c r="CN69" s="823">
        <v>0.0</v>
      </c>
      <c r="CO69" s="824">
        <v>0.0</v>
      </c>
      <c r="CP69" s="825">
        <v>0.0</v>
      </c>
      <c r="CQ69" s="914">
        <f t="shared" si="45"/>
        <v>0.0</v>
      </c>
      <c r="CR69" s="826">
        <v>0.0</v>
      </c>
      <c r="CS69" s="827">
        <v>0.0</v>
      </c>
      <c r="CT69" s="828">
        <f t="shared" si="46"/>
        <v>0.0</v>
      </c>
      <c r="CU69" s="915">
        <f t="shared" si="47"/>
        <v>0.0</v>
      </c>
      <c r="CV69" s="830">
        <v>0.0</v>
      </c>
      <c r="CW69" s="831">
        <v>0.0</v>
      </c>
      <c r="CX69" s="832">
        <f t="shared" si="48"/>
        <v>0.0</v>
      </c>
      <c r="CY69" s="833">
        <f t="shared" si="151"/>
        <v>0.0</v>
      </c>
      <c r="CZ69" s="686">
        <f t="shared" si="49"/>
        <v>0.0</v>
      </c>
      <c r="DA69" s="686" t="str">
        <f t="shared" si="50"/>
        <v/>
      </c>
      <c r="DB69" s="686" t="str">
        <f t="shared" si="51"/>
        <v/>
      </c>
      <c r="DC69" s="834" t="str">
        <f t="shared" si="52"/>
        <v/>
      </c>
      <c r="DD69" s="785"/>
      <c r="DE69" s="835">
        <v>0.0</v>
      </c>
      <c r="DF69" s="836">
        <v>0.0</v>
      </c>
      <c r="DG69" s="837">
        <v>0.0</v>
      </c>
      <c r="DH69" s="916">
        <f t="shared" si="53"/>
        <v>0.0</v>
      </c>
      <c r="DI69" s="838">
        <v>0.0</v>
      </c>
      <c r="DJ69" s="839">
        <v>0.0</v>
      </c>
      <c r="DK69" s="840">
        <f t="shared" si="54"/>
        <v>0.0</v>
      </c>
      <c r="DL69" s="917">
        <f t="shared" si="55"/>
        <v>0.0</v>
      </c>
      <c r="DM69" s="842">
        <v>0.0</v>
      </c>
      <c r="DN69" s="843">
        <v>0.0</v>
      </c>
      <c r="DO69" s="844">
        <f t="shared" si="56"/>
        <v>0.0</v>
      </c>
      <c r="DP69" s="845">
        <f t="shared" si="152"/>
        <v>0.0</v>
      </c>
      <c r="DQ69" s="698">
        <f t="shared" si="57"/>
        <v>0.0</v>
      </c>
      <c r="DR69" s="698" t="str">
        <f t="shared" si="58"/>
        <v/>
      </c>
      <c r="DS69" s="698" t="str">
        <f t="shared" si="59"/>
        <v/>
      </c>
      <c r="DT69" s="846" t="str">
        <f t="shared" si="60"/>
        <v/>
      </c>
      <c r="DU69" s="847">
        <v>0.0</v>
      </c>
      <c r="DV69" s="848">
        <v>0.0</v>
      </c>
      <c r="DW69" s="849">
        <v>0.0</v>
      </c>
      <c r="DX69" s="918">
        <f t="shared" si="61"/>
        <v>0.0</v>
      </c>
      <c r="DY69" s="850">
        <v>0.0</v>
      </c>
      <c r="DZ69" s="851">
        <v>0.0</v>
      </c>
      <c r="EA69" s="852">
        <f t="shared" si="62"/>
        <v>0.0</v>
      </c>
      <c r="EB69" s="919">
        <f t="shared" si="63"/>
        <v>0.0</v>
      </c>
      <c r="EC69" s="854">
        <v>0.0</v>
      </c>
      <c r="ED69" s="855">
        <v>0.0</v>
      </c>
      <c r="EE69" s="856">
        <f t="shared" si="64"/>
        <v>0.0</v>
      </c>
      <c r="EF69" s="857">
        <f t="shared" si="153"/>
        <v>0.0</v>
      </c>
      <c r="EG69" s="858">
        <f t="shared" si="65"/>
        <v>0.0</v>
      </c>
      <c r="EH69" s="859" t="str">
        <f t="shared" si="66"/>
        <v/>
      </c>
      <c r="EI69" s="860">
        <v>0.0</v>
      </c>
      <c r="EJ69" s="861">
        <v>0.0</v>
      </c>
      <c r="EK69" s="862">
        <v>0.0</v>
      </c>
      <c r="EL69" s="863">
        <f t="shared" si="67"/>
        <v>0.0</v>
      </c>
      <c r="EM69" s="864">
        <v>0.0</v>
      </c>
      <c r="EN69" s="865">
        <f t="shared" si="68"/>
        <v>0.0</v>
      </c>
      <c r="EO69" s="866">
        <v>0.0</v>
      </c>
      <c r="EP69" s="867">
        <v>0.0</v>
      </c>
      <c r="EQ69" s="868">
        <f t="shared" si="128"/>
        <v>0.0</v>
      </c>
      <c r="ER69" s="869">
        <f t="shared" si="69"/>
        <v>0.0</v>
      </c>
      <c r="ES69" s="870">
        <f t="shared" si="70"/>
        <v>0.0</v>
      </c>
      <c r="ET69" s="871" t="str">
        <f t="shared" si="71"/>
        <v/>
      </c>
      <c r="EU69" s="872">
        <v>0.0</v>
      </c>
      <c r="EV69" s="873">
        <v>0.0</v>
      </c>
      <c r="EW69" s="874">
        <f t="shared" si="158"/>
        <v>0.0</v>
      </c>
      <c r="EX69" s="875">
        <f t="shared" si="72"/>
        <v>0.0</v>
      </c>
      <c r="EY69" s="876">
        <v>0.0</v>
      </c>
      <c r="EZ69" s="877">
        <f t="shared" si="73"/>
        <v>0.0</v>
      </c>
      <c r="FA69" s="878">
        <v>0.0</v>
      </c>
      <c r="FB69" s="879">
        <v>0.0</v>
      </c>
      <c r="FC69" s="880">
        <f t="shared" si="129"/>
        <v>0.0</v>
      </c>
      <c r="FD69" s="881">
        <f t="shared" si="74"/>
        <v>0.0</v>
      </c>
      <c r="FE69" s="882">
        <f t="shared" si="75"/>
        <v>0.0</v>
      </c>
      <c r="FF69" s="883" t="str">
        <f t="shared" si="76"/>
        <v/>
      </c>
      <c r="FG69" s="920">
        <v>0.0</v>
      </c>
      <c r="FH69" s="921">
        <v>0.0</v>
      </c>
      <c r="FI69" s="921">
        <v>0.0</v>
      </c>
      <c r="FJ69" s="887">
        <f t="shared" si="155"/>
        <v>0.0</v>
      </c>
      <c r="FK69" s="888">
        <f t="shared" si="77"/>
        <v>0.0</v>
      </c>
      <c r="FL69" s="889" t="str">
        <f t="shared" si="78"/>
        <v/>
      </c>
      <c r="FM69" s="922"/>
      <c r="FN69" s="923"/>
      <c r="FO69" s="924" t="str">
        <f t="shared" si="154"/>
        <v/>
      </c>
      <c r="FP69" s="893">
        <f t="shared" si="79"/>
        <v>0.0</v>
      </c>
      <c r="FQ69" s="894">
        <f t="shared" si="80"/>
        <v>0.0</v>
      </c>
      <c r="FR69" s="895">
        <f t="shared" si="81"/>
        <v>0.0</v>
      </c>
      <c r="FS69" s="896" t="str">
        <f t="shared" si="82"/>
        <v/>
      </c>
      <c r="FT69" s="897" t="str">
        <f t="shared" si="83"/>
        <v/>
      </c>
      <c r="FU69" s="898" t="str">
        <f t="shared" si="84"/>
        <v/>
      </c>
      <c r="FV69" s="899" t="str">
        <f t="shared" si="85"/>
        <v/>
      </c>
      <c r="FW69" s="900">
        <f t="shared" si="86"/>
        <v>0.0</v>
      </c>
      <c r="FX69" s="901" t="str">
        <f t="shared" si="7"/>
        <v/>
      </c>
      <c r="FY69" s="902" t="str">
        <f t="shared" si="8"/>
        <v/>
      </c>
      <c r="FZ69" s="902" t="str">
        <f t="shared" si="9"/>
        <v/>
      </c>
      <c r="GA69" s="902" t="str">
        <f t="shared" si="10"/>
        <v/>
      </c>
      <c r="GB69" s="902" t="str">
        <f t="shared" si="11"/>
        <v/>
      </c>
      <c r="GC69" s="902" t="str">
        <f t="shared" si="87"/>
        <v/>
      </c>
      <c r="GD69" s="903" t="str">
        <f t="shared" si="88"/>
        <v/>
      </c>
      <c r="GE69" s="904">
        <f t="shared" si="89"/>
        <v>0.0</v>
      </c>
      <c r="GF69" s="902">
        <f t="shared" si="90"/>
        <v>0.0</v>
      </c>
      <c r="GG69" s="902">
        <f t="shared" si="91"/>
        <v>0.0</v>
      </c>
      <c r="GH69" s="902">
        <f t="shared" si="92"/>
        <v>0.0</v>
      </c>
      <c r="GI69" s="903"/>
      <c r="GJ69" s="124"/>
      <c r="GK69" s="124"/>
      <c r="GL69" s="113">
        <f t="shared" si="139"/>
        <v>0.0</v>
      </c>
      <c r="GM69" s="113" t="s">
        <v>159</v>
      </c>
      <c r="GN69" s="113">
        <f t="shared" si="140"/>
        <v>200.0</v>
      </c>
      <c r="GO69" s="113" t="str">
        <f t="shared" si="93"/>
        <v>0/200</v>
      </c>
      <c r="GP69" s="113">
        <f t="shared" si="94"/>
        <v>0.0</v>
      </c>
      <c r="GQ69" s="113" t="s">
        <v>159</v>
      </c>
      <c r="GR69" s="113">
        <f t="shared" si="95"/>
        <v>200.0</v>
      </c>
      <c r="GS69" s="113" t="str">
        <f t="shared" si="96"/>
        <v>0/200</v>
      </c>
      <c r="GT69" s="113">
        <f t="shared" si="97"/>
        <v>0.0</v>
      </c>
      <c r="GU69" s="113" t="s">
        <v>159</v>
      </c>
      <c r="GV69" s="113">
        <f t="shared" si="98"/>
        <v>200.0</v>
      </c>
      <c r="GW69" s="113" t="str">
        <f t="shared" si="99"/>
        <v>0/200</v>
      </c>
      <c r="GX69" s="113">
        <f t="shared" si="100"/>
        <v>0.0</v>
      </c>
      <c r="GY69" s="113" t="s">
        <v>159</v>
      </c>
      <c r="GZ69" s="113">
        <f t="shared" si="101"/>
        <v>100.0</v>
      </c>
      <c r="HA69" s="113" t="str">
        <f t="shared" si="102"/>
        <v>0/100</v>
      </c>
      <c r="HJ69" s="113">
        <f t="shared" si="133"/>
        <v>0.0</v>
      </c>
      <c r="HK69" s="113">
        <f t="shared" si="134"/>
        <v>0.0</v>
      </c>
      <c r="HL69" s="925">
        <f t="shared" si="105"/>
        <v>0.0</v>
      </c>
      <c r="HM69" s="925">
        <f t="shared" si="106"/>
        <v>0.0</v>
      </c>
      <c r="HN69" s="925">
        <f t="shared" si="107"/>
        <v>0.0</v>
      </c>
      <c r="HO69" s="925">
        <f t="shared" si="108"/>
        <v>0.0</v>
      </c>
      <c r="HP69" s="925">
        <f t="shared" si="109"/>
        <v>0.0</v>
      </c>
      <c r="HQ69" s="113">
        <f t="shared" si="135"/>
        <v>0.0</v>
      </c>
    </row>
    <row r="70" spans="8:8" ht="21.75" customHeight="1">
      <c r="A70" s="23">
        <f t="shared" si="14"/>
        <v>0.0</v>
      </c>
      <c r="B70" s="756">
        <v>62.0</v>
      </c>
      <c r="C70" s="905">
        <v>62.0</v>
      </c>
      <c r="D70" s="710">
        <f t="shared" si="15"/>
        <v>0.0</v>
      </c>
      <c r="E70" s="906"/>
      <c r="F70" s="759"/>
      <c r="G70" s="906"/>
      <c r="H70" s="906"/>
      <c r="I70" s="906"/>
      <c r="J70" s="906"/>
      <c r="K70" s="907"/>
      <c r="L70" s="761">
        <v>0.0</v>
      </c>
      <c r="M70" s="762">
        <v>0.0</v>
      </c>
      <c r="N70" s="763">
        <v>0.0</v>
      </c>
      <c r="O70" s="764">
        <f t="shared" si="16"/>
        <v>0.0</v>
      </c>
      <c r="P70" s="765">
        <v>0.0</v>
      </c>
      <c r="Q70" s="766">
        <f t="shared" si="17"/>
        <v>0.0</v>
      </c>
      <c r="R70" s="767">
        <v>0.0</v>
      </c>
      <c r="S70" s="768">
        <v>0.0</v>
      </c>
      <c r="T70" s="769">
        <f t="shared" si="126"/>
        <v>0.0</v>
      </c>
      <c r="U70" s="770">
        <f t="shared" si="18"/>
        <v>0.0</v>
      </c>
      <c r="V70" s="771">
        <f t="shared" si="19"/>
        <v>0.0</v>
      </c>
      <c r="W70" s="625" t="str">
        <f t="shared" si="156"/>
        <v/>
      </c>
      <c r="X70" s="625" t="str">
        <f t="shared" si="20"/>
        <v/>
      </c>
      <c r="Y70" s="772" t="str">
        <f t="shared" si="157"/>
        <v/>
      </c>
      <c r="Z70" s="773">
        <v>0.0</v>
      </c>
      <c r="AA70" s="774">
        <v>0.0</v>
      </c>
      <c r="AB70" s="775">
        <v>0.0</v>
      </c>
      <c r="AC70" s="776">
        <f t="shared" si="21"/>
        <v>0.0</v>
      </c>
      <c r="AD70" s="777">
        <v>0.0</v>
      </c>
      <c r="AE70" s="778">
        <f t="shared" si="22"/>
        <v>0.0</v>
      </c>
      <c r="AF70" s="779">
        <v>0.0</v>
      </c>
      <c r="AG70" s="780">
        <v>0.0</v>
      </c>
      <c r="AH70" s="781">
        <f t="shared" si="127"/>
        <v>0.0</v>
      </c>
      <c r="AI70" s="782">
        <f t="shared" si="23"/>
        <v>0.0</v>
      </c>
      <c r="AJ70" s="783">
        <f t="shared" si="24"/>
        <v>0.0</v>
      </c>
      <c r="AK70" s="637" t="str">
        <f t="shared" si="141"/>
        <v/>
      </c>
      <c r="AL70" s="637" t="str">
        <f t="shared" si="25"/>
        <v/>
      </c>
      <c r="AM70" s="784" t="str">
        <f t="shared" si="142"/>
        <v/>
      </c>
      <c r="AN70" s="785"/>
      <c r="AO70" s="786">
        <v>0.0</v>
      </c>
      <c r="AP70" s="787">
        <v>0.0</v>
      </c>
      <c r="AQ70" s="787">
        <v>0.0</v>
      </c>
      <c r="AR70" s="908">
        <f t="shared" si="26"/>
        <v>0.0</v>
      </c>
      <c r="AS70" s="788">
        <v>0.0</v>
      </c>
      <c r="AT70" s="789">
        <v>0.0</v>
      </c>
      <c r="AU70" s="790">
        <f t="shared" si="27"/>
        <v>0.0</v>
      </c>
      <c r="AV70" s="909">
        <f t="shared" si="28"/>
        <v>0.0</v>
      </c>
      <c r="AW70" s="792">
        <v>0.0</v>
      </c>
      <c r="AX70" s="793">
        <v>0.0</v>
      </c>
      <c r="AY70" s="794">
        <f t="shared" si="29"/>
        <v>0.0</v>
      </c>
      <c r="AZ70" s="795">
        <f t="shared" si="143"/>
        <v>0.0</v>
      </c>
      <c r="BA70" s="796">
        <f t="shared" si="30"/>
        <v>0.0</v>
      </c>
      <c r="BB70" s="650" t="str">
        <f t="shared" si="144"/>
        <v/>
      </c>
      <c r="BC70" s="650" t="str">
        <f t="shared" si="31"/>
        <v/>
      </c>
      <c r="BD70" s="797" t="str">
        <f t="shared" si="145"/>
        <v/>
      </c>
      <c r="BE70" s="785"/>
      <c r="BF70" s="798">
        <v>0.0</v>
      </c>
      <c r="BG70" s="799">
        <v>0.0</v>
      </c>
      <c r="BH70" s="800">
        <v>0.0</v>
      </c>
      <c r="BI70" s="910">
        <f t="shared" si="32"/>
        <v>0.0</v>
      </c>
      <c r="BJ70" s="801">
        <v>0.0</v>
      </c>
      <c r="BK70" s="802">
        <v>0.0</v>
      </c>
      <c r="BL70" s="803">
        <f t="shared" si="33"/>
        <v>0.0</v>
      </c>
      <c r="BM70" s="911">
        <f t="shared" si="34"/>
        <v>0.0</v>
      </c>
      <c r="BN70" s="805">
        <v>0.0</v>
      </c>
      <c r="BO70" s="806">
        <v>0.0</v>
      </c>
      <c r="BP70" s="807">
        <f t="shared" si="35"/>
        <v>0.0</v>
      </c>
      <c r="BQ70" s="808">
        <f t="shared" si="146"/>
        <v>0.0</v>
      </c>
      <c r="BR70" s="662">
        <f t="shared" si="36"/>
        <v>0.0</v>
      </c>
      <c r="BS70" s="662" t="str">
        <f t="shared" si="147"/>
        <v/>
      </c>
      <c r="BT70" s="662" t="str">
        <f t="shared" si="37"/>
        <v/>
      </c>
      <c r="BU70" s="809" t="str">
        <f t="shared" si="148"/>
        <v/>
      </c>
      <c r="BV70" s="785"/>
      <c r="BW70" s="810">
        <v>0.0</v>
      </c>
      <c r="BX70" s="811">
        <v>0.0</v>
      </c>
      <c r="BY70" s="812">
        <v>0.0</v>
      </c>
      <c r="BZ70" s="912">
        <f t="shared" si="38"/>
        <v>0.0</v>
      </c>
      <c r="CA70" s="813">
        <v>0.0</v>
      </c>
      <c r="CB70" s="814">
        <v>0.0</v>
      </c>
      <c r="CC70" s="815">
        <f t="shared" si="39"/>
        <v>0.0</v>
      </c>
      <c r="CD70" s="913">
        <f t="shared" si="40"/>
        <v>0.0</v>
      </c>
      <c r="CE70" s="817">
        <v>0.0</v>
      </c>
      <c r="CF70" s="818">
        <v>0.0</v>
      </c>
      <c r="CG70" s="819">
        <f t="shared" si="41"/>
        <v>0.0</v>
      </c>
      <c r="CH70" s="820">
        <f t="shared" si="149"/>
        <v>0.0</v>
      </c>
      <c r="CI70" s="821">
        <f t="shared" si="42"/>
        <v>0.0</v>
      </c>
      <c r="CJ70" s="674" t="str">
        <f t="shared" si="43"/>
        <v/>
      </c>
      <c r="CK70" s="674" t="str">
        <f t="shared" si="44"/>
        <v/>
      </c>
      <c r="CL70" s="822" t="str">
        <f t="shared" si="150"/>
        <v/>
      </c>
      <c r="CM70" s="785"/>
      <c r="CN70" s="823">
        <v>0.0</v>
      </c>
      <c r="CO70" s="824">
        <v>0.0</v>
      </c>
      <c r="CP70" s="825">
        <v>0.0</v>
      </c>
      <c r="CQ70" s="914">
        <f t="shared" si="45"/>
        <v>0.0</v>
      </c>
      <c r="CR70" s="826">
        <v>0.0</v>
      </c>
      <c r="CS70" s="827">
        <v>0.0</v>
      </c>
      <c r="CT70" s="828">
        <f t="shared" si="46"/>
        <v>0.0</v>
      </c>
      <c r="CU70" s="915">
        <f t="shared" si="47"/>
        <v>0.0</v>
      </c>
      <c r="CV70" s="830">
        <v>0.0</v>
      </c>
      <c r="CW70" s="831">
        <v>0.0</v>
      </c>
      <c r="CX70" s="832">
        <f t="shared" si="48"/>
        <v>0.0</v>
      </c>
      <c r="CY70" s="833">
        <f t="shared" si="151"/>
        <v>0.0</v>
      </c>
      <c r="CZ70" s="686">
        <f t="shared" si="49"/>
        <v>0.0</v>
      </c>
      <c r="DA70" s="686" t="str">
        <f t="shared" si="50"/>
        <v/>
      </c>
      <c r="DB70" s="686" t="str">
        <f t="shared" si="51"/>
        <v/>
      </c>
      <c r="DC70" s="834" t="str">
        <f t="shared" si="52"/>
        <v/>
      </c>
      <c r="DD70" s="785"/>
      <c r="DE70" s="835">
        <v>0.0</v>
      </c>
      <c r="DF70" s="836">
        <v>0.0</v>
      </c>
      <c r="DG70" s="837">
        <v>0.0</v>
      </c>
      <c r="DH70" s="916">
        <f t="shared" si="53"/>
        <v>0.0</v>
      </c>
      <c r="DI70" s="838">
        <v>0.0</v>
      </c>
      <c r="DJ70" s="839">
        <v>0.0</v>
      </c>
      <c r="DK70" s="840">
        <f t="shared" si="54"/>
        <v>0.0</v>
      </c>
      <c r="DL70" s="917">
        <f t="shared" si="55"/>
        <v>0.0</v>
      </c>
      <c r="DM70" s="842">
        <v>0.0</v>
      </c>
      <c r="DN70" s="843">
        <v>0.0</v>
      </c>
      <c r="DO70" s="844">
        <f t="shared" si="56"/>
        <v>0.0</v>
      </c>
      <c r="DP70" s="845">
        <f t="shared" si="152"/>
        <v>0.0</v>
      </c>
      <c r="DQ70" s="698">
        <f t="shared" si="57"/>
        <v>0.0</v>
      </c>
      <c r="DR70" s="698" t="str">
        <f t="shared" si="58"/>
        <v/>
      </c>
      <c r="DS70" s="698" t="str">
        <f t="shared" si="59"/>
        <v/>
      </c>
      <c r="DT70" s="846" t="str">
        <f t="shared" si="60"/>
        <v/>
      </c>
      <c r="DU70" s="847">
        <v>0.0</v>
      </c>
      <c r="DV70" s="848">
        <v>0.0</v>
      </c>
      <c r="DW70" s="849">
        <v>0.0</v>
      </c>
      <c r="DX70" s="918">
        <f t="shared" si="61"/>
        <v>0.0</v>
      </c>
      <c r="DY70" s="850">
        <v>0.0</v>
      </c>
      <c r="DZ70" s="851">
        <v>0.0</v>
      </c>
      <c r="EA70" s="852">
        <f t="shared" si="62"/>
        <v>0.0</v>
      </c>
      <c r="EB70" s="919">
        <f t="shared" si="63"/>
        <v>0.0</v>
      </c>
      <c r="EC70" s="854">
        <v>0.0</v>
      </c>
      <c r="ED70" s="855">
        <v>0.0</v>
      </c>
      <c r="EE70" s="856">
        <f t="shared" si="64"/>
        <v>0.0</v>
      </c>
      <c r="EF70" s="857">
        <f t="shared" si="153"/>
        <v>0.0</v>
      </c>
      <c r="EG70" s="858">
        <f t="shared" si="65"/>
        <v>0.0</v>
      </c>
      <c r="EH70" s="859" t="str">
        <f t="shared" si="66"/>
        <v/>
      </c>
      <c r="EI70" s="860">
        <v>0.0</v>
      </c>
      <c r="EJ70" s="861">
        <v>0.0</v>
      </c>
      <c r="EK70" s="862">
        <v>0.0</v>
      </c>
      <c r="EL70" s="863">
        <f t="shared" si="67"/>
        <v>0.0</v>
      </c>
      <c r="EM70" s="864">
        <v>0.0</v>
      </c>
      <c r="EN70" s="865">
        <f t="shared" si="68"/>
        <v>0.0</v>
      </c>
      <c r="EO70" s="866">
        <v>0.0</v>
      </c>
      <c r="EP70" s="867">
        <v>0.0</v>
      </c>
      <c r="EQ70" s="868">
        <f t="shared" si="128"/>
        <v>0.0</v>
      </c>
      <c r="ER70" s="869">
        <f t="shared" si="69"/>
        <v>0.0</v>
      </c>
      <c r="ES70" s="870">
        <f t="shared" si="70"/>
        <v>0.0</v>
      </c>
      <c r="ET70" s="871" t="str">
        <f t="shared" si="71"/>
        <v/>
      </c>
      <c r="EU70" s="872">
        <v>0.0</v>
      </c>
      <c r="EV70" s="873">
        <v>0.0</v>
      </c>
      <c r="EW70" s="874">
        <f t="shared" si="158"/>
        <v>0.0</v>
      </c>
      <c r="EX70" s="875">
        <f t="shared" si="72"/>
        <v>0.0</v>
      </c>
      <c r="EY70" s="876">
        <v>0.0</v>
      </c>
      <c r="EZ70" s="877">
        <f t="shared" si="73"/>
        <v>0.0</v>
      </c>
      <c r="FA70" s="878">
        <v>0.0</v>
      </c>
      <c r="FB70" s="879">
        <v>0.0</v>
      </c>
      <c r="FC70" s="880">
        <f t="shared" si="129"/>
        <v>0.0</v>
      </c>
      <c r="FD70" s="881">
        <f t="shared" si="74"/>
        <v>0.0</v>
      </c>
      <c r="FE70" s="882">
        <f t="shared" si="75"/>
        <v>0.0</v>
      </c>
      <c r="FF70" s="883" t="str">
        <f t="shared" si="76"/>
        <v/>
      </c>
      <c r="FG70" s="920">
        <v>0.0</v>
      </c>
      <c r="FH70" s="921">
        <v>0.0</v>
      </c>
      <c r="FI70" s="921">
        <v>0.0</v>
      </c>
      <c r="FJ70" s="887">
        <f t="shared" si="155"/>
        <v>0.0</v>
      </c>
      <c r="FK70" s="888">
        <f t="shared" si="77"/>
        <v>0.0</v>
      </c>
      <c r="FL70" s="889" t="str">
        <f t="shared" si="78"/>
        <v/>
      </c>
      <c r="FM70" s="922"/>
      <c r="FN70" s="923"/>
      <c r="FO70" s="924" t="str">
        <f t="shared" si="154"/>
        <v/>
      </c>
      <c r="FP70" s="893">
        <f t="shared" si="79"/>
        <v>0.0</v>
      </c>
      <c r="FQ70" s="894">
        <f t="shared" si="80"/>
        <v>0.0</v>
      </c>
      <c r="FR70" s="895">
        <f t="shared" si="81"/>
        <v>0.0</v>
      </c>
      <c r="FS70" s="896" t="str">
        <f t="shared" si="82"/>
        <v/>
      </c>
      <c r="FT70" s="897" t="str">
        <f t="shared" si="83"/>
        <v/>
      </c>
      <c r="FU70" s="898" t="str">
        <f t="shared" si="84"/>
        <v/>
      </c>
      <c r="FV70" s="899" t="str">
        <f t="shared" si="85"/>
        <v/>
      </c>
      <c r="FW70" s="900">
        <f t="shared" si="86"/>
        <v>0.0</v>
      </c>
      <c r="FX70" s="901" t="str">
        <f t="shared" si="7"/>
        <v/>
      </c>
      <c r="FY70" s="902" t="str">
        <f t="shared" si="8"/>
        <v/>
      </c>
      <c r="FZ70" s="902" t="str">
        <f t="shared" si="9"/>
        <v/>
      </c>
      <c r="GA70" s="902" t="str">
        <f t="shared" si="10"/>
        <v/>
      </c>
      <c r="GB70" s="902" t="str">
        <f t="shared" si="11"/>
        <v/>
      </c>
      <c r="GC70" s="902" t="str">
        <f t="shared" si="87"/>
        <v/>
      </c>
      <c r="GD70" s="903" t="str">
        <f t="shared" si="88"/>
        <v/>
      </c>
      <c r="GE70" s="904">
        <f t="shared" si="89"/>
        <v>0.0</v>
      </c>
      <c r="GF70" s="902">
        <f t="shared" si="90"/>
        <v>0.0</v>
      </c>
      <c r="GG70" s="902">
        <f t="shared" si="91"/>
        <v>0.0</v>
      </c>
      <c r="GH70" s="902">
        <f t="shared" si="92"/>
        <v>0.0</v>
      </c>
      <c r="GI70" s="903"/>
      <c r="GJ70" s="124"/>
      <c r="GK70" s="124"/>
      <c r="GL70" s="113">
        <f t="shared" si="139"/>
        <v>0.0</v>
      </c>
      <c r="GM70" s="113" t="s">
        <v>159</v>
      </c>
      <c r="GN70" s="113">
        <f t="shared" si="140"/>
        <v>200.0</v>
      </c>
      <c r="GO70" s="113" t="str">
        <f t="shared" si="93"/>
        <v>0/200</v>
      </c>
      <c r="GP70" s="113">
        <f t="shared" si="94"/>
        <v>0.0</v>
      </c>
      <c r="GQ70" s="113" t="s">
        <v>159</v>
      </c>
      <c r="GR70" s="113">
        <f t="shared" si="95"/>
        <v>200.0</v>
      </c>
      <c r="GS70" s="113" t="str">
        <f t="shared" si="96"/>
        <v>0/200</v>
      </c>
      <c r="GT70" s="113">
        <f t="shared" si="97"/>
        <v>0.0</v>
      </c>
      <c r="GU70" s="113" t="s">
        <v>159</v>
      </c>
      <c r="GV70" s="113">
        <f t="shared" si="98"/>
        <v>200.0</v>
      </c>
      <c r="GW70" s="113" t="str">
        <f t="shared" si="99"/>
        <v>0/200</v>
      </c>
      <c r="GX70" s="113">
        <f t="shared" si="100"/>
        <v>0.0</v>
      </c>
      <c r="GY70" s="113" t="s">
        <v>159</v>
      </c>
      <c r="GZ70" s="113">
        <f t="shared" si="101"/>
        <v>100.0</v>
      </c>
      <c r="HA70" s="113" t="str">
        <f t="shared" si="102"/>
        <v>0/100</v>
      </c>
      <c r="HJ70" s="113">
        <f t="shared" si="133"/>
        <v>0.0</v>
      </c>
      <c r="HK70" s="113">
        <f t="shared" si="134"/>
        <v>0.0</v>
      </c>
      <c r="HL70" s="925">
        <f t="shared" si="105"/>
        <v>0.0</v>
      </c>
      <c r="HM70" s="925">
        <f t="shared" si="106"/>
        <v>0.0</v>
      </c>
      <c r="HN70" s="925">
        <f t="shared" si="107"/>
        <v>0.0</v>
      </c>
      <c r="HO70" s="925">
        <f t="shared" si="108"/>
        <v>0.0</v>
      </c>
      <c r="HP70" s="925">
        <f t="shared" si="109"/>
        <v>0.0</v>
      </c>
      <c r="HQ70" s="113">
        <f t="shared" si="135"/>
        <v>0.0</v>
      </c>
    </row>
    <row r="71" spans="8:8" ht="21.75" customHeight="1">
      <c r="A71" s="23">
        <f t="shared" si="14"/>
        <v>0.0</v>
      </c>
      <c r="B71" s="756">
        <v>63.0</v>
      </c>
      <c r="C71" s="757">
        <v>63.0</v>
      </c>
      <c r="D71" s="710">
        <f t="shared" si="15"/>
        <v>0.0</v>
      </c>
      <c r="E71" s="906"/>
      <c r="F71" s="759"/>
      <c r="G71" s="758"/>
      <c r="H71" s="906"/>
      <c r="I71" s="906"/>
      <c r="J71" s="906"/>
      <c r="K71" s="907"/>
      <c r="L71" s="761">
        <v>0.0</v>
      </c>
      <c r="M71" s="762">
        <v>0.0</v>
      </c>
      <c r="N71" s="763">
        <v>0.0</v>
      </c>
      <c r="O71" s="764">
        <f t="shared" si="16"/>
        <v>0.0</v>
      </c>
      <c r="P71" s="765">
        <v>0.0</v>
      </c>
      <c r="Q71" s="766">
        <f t="shared" si="17"/>
        <v>0.0</v>
      </c>
      <c r="R71" s="767">
        <v>0.0</v>
      </c>
      <c r="S71" s="768">
        <v>0.0</v>
      </c>
      <c r="T71" s="769">
        <f t="shared" si="126"/>
        <v>0.0</v>
      </c>
      <c r="U71" s="770">
        <f t="shared" si="18"/>
        <v>0.0</v>
      </c>
      <c r="V71" s="771">
        <f t="shared" si="19"/>
        <v>0.0</v>
      </c>
      <c r="W71" s="625" t="str">
        <f t="shared" si="156"/>
        <v/>
      </c>
      <c r="X71" s="625" t="str">
        <f t="shared" si="20"/>
        <v/>
      </c>
      <c r="Y71" s="772" t="str">
        <f t="shared" si="157"/>
        <v/>
      </c>
      <c r="Z71" s="773">
        <v>0.0</v>
      </c>
      <c r="AA71" s="774">
        <v>0.0</v>
      </c>
      <c r="AB71" s="775">
        <v>0.0</v>
      </c>
      <c r="AC71" s="776">
        <f t="shared" si="21"/>
        <v>0.0</v>
      </c>
      <c r="AD71" s="777">
        <v>0.0</v>
      </c>
      <c r="AE71" s="778">
        <f t="shared" si="22"/>
        <v>0.0</v>
      </c>
      <c r="AF71" s="779">
        <v>0.0</v>
      </c>
      <c r="AG71" s="780">
        <v>0.0</v>
      </c>
      <c r="AH71" s="781">
        <f t="shared" si="127"/>
        <v>0.0</v>
      </c>
      <c r="AI71" s="782">
        <f t="shared" si="23"/>
        <v>0.0</v>
      </c>
      <c r="AJ71" s="783">
        <f t="shared" si="24"/>
        <v>0.0</v>
      </c>
      <c r="AK71" s="637" t="str">
        <f t="shared" si="141"/>
        <v/>
      </c>
      <c r="AL71" s="637" t="str">
        <f t="shared" si="25"/>
        <v/>
      </c>
      <c r="AM71" s="784" t="str">
        <f t="shared" si="142"/>
        <v/>
      </c>
      <c r="AN71" s="785"/>
      <c r="AO71" s="786">
        <v>0.0</v>
      </c>
      <c r="AP71" s="787">
        <v>0.0</v>
      </c>
      <c r="AQ71" s="787">
        <v>0.0</v>
      </c>
      <c r="AR71" s="908">
        <f t="shared" si="26"/>
        <v>0.0</v>
      </c>
      <c r="AS71" s="788">
        <v>0.0</v>
      </c>
      <c r="AT71" s="789">
        <v>0.0</v>
      </c>
      <c r="AU71" s="790">
        <f t="shared" si="27"/>
        <v>0.0</v>
      </c>
      <c r="AV71" s="909">
        <f t="shared" si="28"/>
        <v>0.0</v>
      </c>
      <c r="AW71" s="792">
        <v>0.0</v>
      </c>
      <c r="AX71" s="793">
        <v>0.0</v>
      </c>
      <c r="AY71" s="794">
        <f t="shared" si="29"/>
        <v>0.0</v>
      </c>
      <c r="AZ71" s="795">
        <f t="shared" si="143"/>
        <v>0.0</v>
      </c>
      <c r="BA71" s="796">
        <f t="shared" si="30"/>
        <v>0.0</v>
      </c>
      <c r="BB71" s="650" t="str">
        <f t="shared" si="144"/>
        <v/>
      </c>
      <c r="BC71" s="650" t="str">
        <f t="shared" si="31"/>
        <v/>
      </c>
      <c r="BD71" s="797" t="str">
        <f t="shared" si="145"/>
        <v/>
      </c>
      <c r="BE71" s="785"/>
      <c r="BF71" s="798">
        <v>0.0</v>
      </c>
      <c r="BG71" s="799">
        <v>0.0</v>
      </c>
      <c r="BH71" s="800">
        <v>0.0</v>
      </c>
      <c r="BI71" s="910">
        <f t="shared" si="32"/>
        <v>0.0</v>
      </c>
      <c r="BJ71" s="801">
        <v>0.0</v>
      </c>
      <c r="BK71" s="802">
        <v>0.0</v>
      </c>
      <c r="BL71" s="803">
        <f t="shared" si="33"/>
        <v>0.0</v>
      </c>
      <c r="BM71" s="911">
        <f t="shared" si="34"/>
        <v>0.0</v>
      </c>
      <c r="BN71" s="805">
        <v>0.0</v>
      </c>
      <c r="BO71" s="806">
        <v>0.0</v>
      </c>
      <c r="BP71" s="807">
        <f t="shared" si="35"/>
        <v>0.0</v>
      </c>
      <c r="BQ71" s="808">
        <f t="shared" si="146"/>
        <v>0.0</v>
      </c>
      <c r="BR71" s="662">
        <f t="shared" si="36"/>
        <v>0.0</v>
      </c>
      <c r="BS71" s="662" t="str">
        <f t="shared" si="147"/>
        <v/>
      </c>
      <c r="BT71" s="662" t="str">
        <f t="shared" si="37"/>
        <v/>
      </c>
      <c r="BU71" s="809" t="str">
        <f t="shared" si="148"/>
        <v/>
      </c>
      <c r="BV71" s="785"/>
      <c r="BW71" s="810">
        <v>0.0</v>
      </c>
      <c r="BX71" s="811">
        <v>0.0</v>
      </c>
      <c r="BY71" s="812">
        <v>0.0</v>
      </c>
      <c r="BZ71" s="912">
        <f t="shared" si="38"/>
        <v>0.0</v>
      </c>
      <c r="CA71" s="813">
        <v>0.0</v>
      </c>
      <c r="CB71" s="814">
        <v>0.0</v>
      </c>
      <c r="CC71" s="815">
        <f t="shared" si="39"/>
        <v>0.0</v>
      </c>
      <c r="CD71" s="913">
        <f t="shared" si="40"/>
        <v>0.0</v>
      </c>
      <c r="CE71" s="817">
        <v>0.0</v>
      </c>
      <c r="CF71" s="818">
        <v>0.0</v>
      </c>
      <c r="CG71" s="819">
        <f t="shared" si="41"/>
        <v>0.0</v>
      </c>
      <c r="CH71" s="820">
        <f t="shared" si="149"/>
        <v>0.0</v>
      </c>
      <c r="CI71" s="821">
        <f t="shared" si="42"/>
        <v>0.0</v>
      </c>
      <c r="CJ71" s="674" t="str">
        <f t="shared" si="43"/>
        <v/>
      </c>
      <c r="CK71" s="674" t="str">
        <f t="shared" si="44"/>
        <v/>
      </c>
      <c r="CL71" s="822" t="str">
        <f t="shared" si="150"/>
        <v/>
      </c>
      <c r="CM71" s="785"/>
      <c r="CN71" s="823">
        <v>0.0</v>
      </c>
      <c r="CO71" s="824">
        <v>0.0</v>
      </c>
      <c r="CP71" s="825">
        <v>0.0</v>
      </c>
      <c r="CQ71" s="914">
        <f t="shared" si="45"/>
        <v>0.0</v>
      </c>
      <c r="CR71" s="826">
        <v>0.0</v>
      </c>
      <c r="CS71" s="827">
        <v>0.0</v>
      </c>
      <c r="CT71" s="828">
        <f t="shared" si="46"/>
        <v>0.0</v>
      </c>
      <c r="CU71" s="915">
        <f t="shared" si="47"/>
        <v>0.0</v>
      </c>
      <c r="CV71" s="830">
        <v>0.0</v>
      </c>
      <c r="CW71" s="831">
        <v>0.0</v>
      </c>
      <c r="CX71" s="832">
        <f t="shared" si="48"/>
        <v>0.0</v>
      </c>
      <c r="CY71" s="833">
        <f t="shared" si="151"/>
        <v>0.0</v>
      </c>
      <c r="CZ71" s="686">
        <f t="shared" si="49"/>
        <v>0.0</v>
      </c>
      <c r="DA71" s="686" t="str">
        <f t="shared" si="50"/>
        <v/>
      </c>
      <c r="DB71" s="686" t="str">
        <f t="shared" si="51"/>
        <v/>
      </c>
      <c r="DC71" s="834" t="str">
        <f t="shared" si="52"/>
        <v/>
      </c>
      <c r="DD71" s="785"/>
      <c r="DE71" s="835">
        <v>0.0</v>
      </c>
      <c r="DF71" s="836">
        <v>0.0</v>
      </c>
      <c r="DG71" s="837">
        <v>0.0</v>
      </c>
      <c r="DH71" s="916">
        <f t="shared" si="53"/>
        <v>0.0</v>
      </c>
      <c r="DI71" s="838">
        <v>0.0</v>
      </c>
      <c r="DJ71" s="839">
        <v>0.0</v>
      </c>
      <c r="DK71" s="840">
        <f t="shared" si="54"/>
        <v>0.0</v>
      </c>
      <c r="DL71" s="917">
        <f t="shared" si="55"/>
        <v>0.0</v>
      </c>
      <c r="DM71" s="842">
        <v>0.0</v>
      </c>
      <c r="DN71" s="843">
        <v>0.0</v>
      </c>
      <c r="DO71" s="844">
        <f t="shared" si="56"/>
        <v>0.0</v>
      </c>
      <c r="DP71" s="845">
        <f t="shared" si="152"/>
        <v>0.0</v>
      </c>
      <c r="DQ71" s="698">
        <f t="shared" si="57"/>
        <v>0.0</v>
      </c>
      <c r="DR71" s="698" t="str">
        <f t="shared" si="58"/>
        <v/>
      </c>
      <c r="DS71" s="698" t="str">
        <f t="shared" si="59"/>
        <v/>
      </c>
      <c r="DT71" s="846" t="str">
        <f t="shared" si="60"/>
        <v/>
      </c>
      <c r="DU71" s="847">
        <v>0.0</v>
      </c>
      <c r="DV71" s="848">
        <v>0.0</v>
      </c>
      <c r="DW71" s="849">
        <v>0.0</v>
      </c>
      <c r="DX71" s="918">
        <f t="shared" si="61"/>
        <v>0.0</v>
      </c>
      <c r="DY71" s="850">
        <v>0.0</v>
      </c>
      <c r="DZ71" s="851">
        <v>0.0</v>
      </c>
      <c r="EA71" s="852">
        <f t="shared" si="62"/>
        <v>0.0</v>
      </c>
      <c r="EB71" s="919">
        <f t="shared" si="63"/>
        <v>0.0</v>
      </c>
      <c r="EC71" s="854">
        <v>0.0</v>
      </c>
      <c r="ED71" s="855">
        <v>0.0</v>
      </c>
      <c r="EE71" s="856">
        <f t="shared" si="64"/>
        <v>0.0</v>
      </c>
      <c r="EF71" s="857">
        <f t="shared" si="153"/>
        <v>0.0</v>
      </c>
      <c r="EG71" s="858">
        <f t="shared" si="65"/>
        <v>0.0</v>
      </c>
      <c r="EH71" s="859" t="str">
        <f t="shared" si="66"/>
        <v/>
      </c>
      <c r="EI71" s="860">
        <v>0.0</v>
      </c>
      <c r="EJ71" s="861">
        <v>0.0</v>
      </c>
      <c r="EK71" s="862">
        <v>0.0</v>
      </c>
      <c r="EL71" s="863">
        <f t="shared" si="67"/>
        <v>0.0</v>
      </c>
      <c r="EM71" s="864">
        <v>0.0</v>
      </c>
      <c r="EN71" s="865">
        <f t="shared" si="68"/>
        <v>0.0</v>
      </c>
      <c r="EO71" s="866">
        <v>0.0</v>
      </c>
      <c r="EP71" s="867">
        <v>0.0</v>
      </c>
      <c r="EQ71" s="868">
        <f t="shared" si="128"/>
        <v>0.0</v>
      </c>
      <c r="ER71" s="869">
        <f t="shared" si="69"/>
        <v>0.0</v>
      </c>
      <c r="ES71" s="870">
        <f t="shared" si="70"/>
        <v>0.0</v>
      </c>
      <c r="ET71" s="871" t="str">
        <f t="shared" si="71"/>
        <v/>
      </c>
      <c r="EU71" s="872">
        <v>0.0</v>
      </c>
      <c r="EV71" s="873">
        <v>0.0</v>
      </c>
      <c r="EW71" s="874">
        <f t="shared" si="158"/>
        <v>0.0</v>
      </c>
      <c r="EX71" s="875">
        <f t="shared" si="72"/>
        <v>0.0</v>
      </c>
      <c r="EY71" s="876">
        <v>0.0</v>
      </c>
      <c r="EZ71" s="877">
        <f t="shared" si="73"/>
        <v>0.0</v>
      </c>
      <c r="FA71" s="878">
        <v>0.0</v>
      </c>
      <c r="FB71" s="879">
        <v>0.0</v>
      </c>
      <c r="FC71" s="880">
        <f t="shared" si="129"/>
        <v>0.0</v>
      </c>
      <c r="FD71" s="881">
        <f t="shared" si="74"/>
        <v>0.0</v>
      </c>
      <c r="FE71" s="882">
        <f t="shared" si="75"/>
        <v>0.0</v>
      </c>
      <c r="FF71" s="883" t="str">
        <f t="shared" si="76"/>
        <v/>
      </c>
      <c r="FG71" s="920">
        <v>0.0</v>
      </c>
      <c r="FH71" s="921">
        <v>0.0</v>
      </c>
      <c r="FI71" s="921">
        <v>0.0</v>
      </c>
      <c r="FJ71" s="887">
        <f t="shared" si="155"/>
        <v>0.0</v>
      </c>
      <c r="FK71" s="888">
        <f t="shared" si="77"/>
        <v>0.0</v>
      </c>
      <c r="FL71" s="889" t="str">
        <f t="shared" si="78"/>
        <v/>
      </c>
      <c r="FM71" s="922"/>
      <c r="FN71" s="923"/>
      <c r="FO71" s="924" t="str">
        <f t="shared" si="154"/>
        <v/>
      </c>
      <c r="FP71" s="893">
        <f t="shared" si="79"/>
        <v>0.0</v>
      </c>
      <c r="FQ71" s="894">
        <f t="shared" si="80"/>
        <v>0.0</v>
      </c>
      <c r="FR71" s="895">
        <f t="shared" si="81"/>
        <v>0.0</v>
      </c>
      <c r="FS71" s="896" t="str">
        <f t="shared" si="82"/>
        <v/>
      </c>
      <c r="FT71" s="897" t="str">
        <f t="shared" si="83"/>
        <v/>
      </c>
      <c r="FU71" s="898" t="str">
        <f t="shared" si="84"/>
        <v/>
      </c>
      <c r="FV71" s="899" t="str">
        <f t="shared" si="85"/>
        <v/>
      </c>
      <c r="FW71" s="900">
        <f t="shared" si="86"/>
        <v>0.0</v>
      </c>
      <c r="FX71" s="901" t="str">
        <f t="shared" si="7"/>
        <v/>
      </c>
      <c r="FY71" s="902" t="str">
        <f t="shared" si="8"/>
        <v/>
      </c>
      <c r="FZ71" s="902" t="str">
        <f t="shared" si="9"/>
        <v/>
      </c>
      <c r="GA71" s="902" t="str">
        <f t="shared" si="10"/>
        <v/>
      </c>
      <c r="GB71" s="902" t="str">
        <f t="shared" si="11"/>
        <v/>
      </c>
      <c r="GC71" s="902" t="str">
        <f t="shared" si="87"/>
        <v/>
      </c>
      <c r="GD71" s="903" t="str">
        <f t="shared" si="88"/>
        <v/>
      </c>
      <c r="GE71" s="904">
        <f t="shared" si="89"/>
        <v>0.0</v>
      </c>
      <c r="GF71" s="902">
        <f t="shared" si="90"/>
        <v>0.0</v>
      </c>
      <c r="GG71" s="902">
        <f t="shared" si="91"/>
        <v>0.0</v>
      </c>
      <c r="GH71" s="902">
        <f t="shared" si="92"/>
        <v>0.0</v>
      </c>
      <c r="GI71" s="903"/>
      <c r="GJ71" s="124"/>
      <c r="GK71" s="124"/>
      <c r="GL71" s="113">
        <f t="shared" si="139"/>
        <v>0.0</v>
      </c>
      <c r="GM71" s="113" t="s">
        <v>159</v>
      </c>
      <c r="GN71" s="113">
        <f t="shared" si="140"/>
        <v>200.0</v>
      </c>
      <c r="GO71" s="113" t="str">
        <f t="shared" si="93"/>
        <v>0/200</v>
      </c>
      <c r="GP71" s="113">
        <f t="shared" si="94"/>
        <v>0.0</v>
      </c>
      <c r="GQ71" s="113" t="s">
        <v>159</v>
      </c>
      <c r="GR71" s="113">
        <f t="shared" si="95"/>
        <v>200.0</v>
      </c>
      <c r="GS71" s="113" t="str">
        <f t="shared" si="96"/>
        <v>0/200</v>
      </c>
      <c r="GT71" s="113">
        <f t="shared" si="97"/>
        <v>0.0</v>
      </c>
      <c r="GU71" s="113" t="s">
        <v>159</v>
      </c>
      <c r="GV71" s="113">
        <f t="shared" si="98"/>
        <v>200.0</v>
      </c>
      <c r="GW71" s="113" t="str">
        <f t="shared" si="99"/>
        <v>0/200</v>
      </c>
      <c r="GX71" s="113">
        <f t="shared" si="100"/>
        <v>0.0</v>
      </c>
      <c r="GY71" s="113" t="s">
        <v>159</v>
      </c>
      <c r="GZ71" s="113">
        <f t="shared" si="101"/>
        <v>100.0</v>
      </c>
      <c r="HA71" s="113" t="str">
        <f t="shared" si="102"/>
        <v>0/100</v>
      </c>
      <c r="HJ71" s="113">
        <f t="shared" si="133"/>
        <v>0.0</v>
      </c>
      <c r="HK71" s="113">
        <f t="shared" si="134"/>
        <v>0.0</v>
      </c>
      <c r="HL71" s="925">
        <f t="shared" si="105"/>
        <v>0.0</v>
      </c>
      <c r="HM71" s="925">
        <f t="shared" si="106"/>
        <v>0.0</v>
      </c>
      <c r="HN71" s="925">
        <f t="shared" si="107"/>
        <v>0.0</v>
      </c>
      <c r="HO71" s="925">
        <f t="shared" si="108"/>
        <v>0.0</v>
      </c>
      <c r="HP71" s="925">
        <f t="shared" si="109"/>
        <v>0.0</v>
      </c>
      <c r="HQ71" s="113">
        <f t="shared" si="135"/>
        <v>0.0</v>
      </c>
    </row>
    <row r="72" spans="8:8" ht="21.75" customHeight="1">
      <c r="A72" s="23">
        <f t="shared" si="14"/>
        <v>0.0</v>
      </c>
      <c r="B72" s="756">
        <v>64.0</v>
      </c>
      <c r="C72" s="905">
        <v>64.0</v>
      </c>
      <c r="D72" s="710">
        <f t="shared" si="15"/>
        <v>0.0</v>
      </c>
      <c r="E72" s="906"/>
      <c r="F72" s="759"/>
      <c r="G72" s="906"/>
      <c r="H72" s="906"/>
      <c r="I72" s="906"/>
      <c r="J72" s="906"/>
      <c r="K72" s="907"/>
      <c r="L72" s="761">
        <v>0.0</v>
      </c>
      <c r="M72" s="762">
        <v>0.0</v>
      </c>
      <c r="N72" s="763">
        <v>0.0</v>
      </c>
      <c r="O72" s="764">
        <f t="shared" si="16"/>
        <v>0.0</v>
      </c>
      <c r="P72" s="765">
        <v>0.0</v>
      </c>
      <c r="Q72" s="766">
        <f t="shared" si="17"/>
        <v>0.0</v>
      </c>
      <c r="R72" s="767">
        <v>0.0</v>
      </c>
      <c r="S72" s="768">
        <v>0.0</v>
      </c>
      <c r="T72" s="769">
        <f t="shared" si="126"/>
        <v>0.0</v>
      </c>
      <c r="U72" s="770">
        <f t="shared" si="18"/>
        <v>0.0</v>
      </c>
      <c r="V72" s="771">
        <f t="shared" si="19"/>
        <v>0.0</v>
      </c>
      <c r="W72" s="625" t="str">
        <f t="shared" si="156"/>
        <v/>
      </c>
      <c r="X72" s="625" t="str">
        <f t="shared" si="20"/>
        <v/>
      </c>
      <c r="Y72" s="772" t="str">
        <f t="shared" si="157"/>
        <v/>
      </c>
      <c r="Z72" s="773">
        <v>0.0</v>
      </c>
      <c r="AA72" s="774">
        <v>0.0</v>
      </c>
      <c r="AB72" s="775">
        <v>0.0</v>
      </c>
      <c r="AC72" s="776">
        <f t="shared" si="21"/>
        <v>0.0</v>
      </c>
      <c r="AD72" s="777">
        <v>0.0</v>
      </c>
      <c r="AE72" s="778">
        <f t="shared" si="22"/>
        <v>0.0</v>
      </c>
      <c r="AF72" s="779">
        <v>0.0</v>
      </c>
      <c r="AG72" s="780">
        <v>0.0</v>
      </c>
      <c r="AH72" s="781">
        <f t="shared" si="127"/>
        <v>0.0</v>
      </c>
      <c r="AI72" s="782">
        <f t="shared" si="23"/>
        <v>0.0</v>
      </c>
      <c r="AJ72" s="783">
        <f t="shared" si="24"/>
        <v>0.0</v>
      </c>
      <c r="AK72" s="637" t="str">
        <f t="shared" si="141"/>
        <v/>
      </c>
      <c r="AL72" s="637" t="str">
        <f t="shared" si="25"/>
        <v/>
      </c>
      <c r="AM72" s="784" t="str">
        <f t="shared" si="142"/>
        <v/>
      </c>
      <c r="AN72" s="785"/>
      <c r="AO72" s="786">
        <v>0.0</v>
      </c>
      <c r="AP72" s="787">
        <v>0.0</v>
      </c>
      <c r="AQ72" s="787">
        <v>0.0</v>
      </c>
      <c r="AR72" s="908">
        <f t="shared" si="26"/>
        <v>0.0</v>
      </c>
      <c r="AS72" s="788">
        <v>0.0</v>
      </c>
      <c r="AT72" s="789">
        <v>0.0</v>
      </c>
      <c r="AU72" s="790">
        <f t="shared" si="27"/>
        <v>0.0</v>
      </c>
      <c r="AV72" s="909">
        <f t="shared" si="28"/>
        <v>0.0</v>
      </c>
      <c r="AW72" s="792">
        <v>0.0</v>
      </c>
      <c r="AX72" s="793">
        <v>0.0</v>
      </c>
      <c r="AY72" s="794">
        <f t="shared" si="29"/>
        <v>0.0</v>
      </c>
      <c r="AZ72" s="795">
        <f t="shared" si="143"/>
        <v>0.0</v>
      </c>
      <c r="BA72" s="796">
        <f t="shared" si="30"/>
        <v>0.0</v>
      </c>
      <c r="BB72" s="650" t="str">
        <f t="shared" si="144"/>
        <v/>
      </c>
      <c r="BC72" s="650" t="str">
        <f t="shared" si="31"/>
        <v/>
      </c>
      <c r="BD72" s="797" t="str">
        <f t="shared" si="145"/>
        <v/>
      </c>
      <c r="BE72" s="785"/>
      <c r="BF72" s="798">
        <v>0.0</v>
      </c>
      <c r="BG72" s="799">
        <v>0.0</v>
      </c>
      <c r="BH72" s="800">
        <v>0.0</v>
      </c>
      <c r="BI72" s="910">
        <f t="shared" si="32"/>
        <v>0.0</v>
      </c>
      <c r="BJ72" s="801">
        <v>0.0</v>
      </c>
      <c r="BK72" s="802">
        <v>0.0</v>
      </c>
      <c r="BL72" s="803">
        <f t="shared" si="33"/>
        <v>0.0</v>
      </c>
      <c r="BM72" s="911">
        <f t="shared" si="34"/>
        <v>0.0</v>
      </c>
      <c r="BN72" s="805">
        <v>0.0</v>
      </c>
      <c r="BO72" s="806">
        <v>0.0</v>
      </c>
      <c r="BP72" s="807">
        <f t="shared" si="35"/>
        <v>0.0</v>
      </c>
      <c r="BQ72" s="808">
        <f t="shared" si="146"/>
        <v>0.0</v>
      </c>
      <c r="BR72" s="662">
        <f t="shared" si="36"/>
        <v>0.0</v>
      </c>
      <c r="BS72" s="662" t="str">
        <f t="shared" si="147"/>
        <v/>
      </c>
      <c r="BT72" s="662" t="str">
        <f t="shared" si="37"/>
        <v/>
      </c>
      <c r="BU72" s="809" t="str">
        <f t="shared" si="148"/>
        <v/>
      </c>
      <c r="BV72" s="785"/>
      <c r="BW72" s="810">
        <v>0.0</v>
      </c>
      <c r="BX72" s="811">
        <v>0.0</v>
      </c>
      <c r="BY72" s="812">
        <v>0.0</v>
      </c>
      <c r="BZ72" s="912">
        <f t="shared" si="38"/>
        <v>0.0</v>
      </c>
      <c r="CA72" s="813">
        <v>0.0</v>
      </c>
      <c r="CB72" s="814">
        <v>0.0</v>
      </c>
      <c r="CC72" s="815">
        <f t="shared" si="39"/>
        <v>0.0</v>
      </c>
      <c r="CD72" s="913">
        <f t="shared" si="40"/>
        <v>0.0</v>
      </c>
      <c r="CE72" s="817">
        <v>0.0</v>
      </c>
      <c r="CF72" s="818">
        <v>0.0</v>
      </c>
      <c r="CG72" s="819">
        <f t="shared" si="41"/>
        <v>0.0</v>
      </c>
      <c r="CH72" s="820">
        <f t="shared" si="149"/>
        <v>0.0</v>
      </c>
      <c r="CI72" s="821">
        <f t="shared" si="42"/>
        <v>0.0</v>
      </c>
      <c r="CJ72" s="674" t="str">
        <f t="shared" si="43"/>
        <v/>
      </c>
      <c r="CK72" s="674" t="str">
        <f t="shared" si="44"/>
        <v/>
      </c>
      <c r="CL72" s="822" t="str">
        <f t="shared" si="150"/>
        <v/>
      </c>
      <c r="CM72" s="785"/>
      <c r="CN72" s="823">
        <v>0.0</v>
      </c>
      <c r="CO72" s="824">
        <v>0.0</v>
      </c>
      <c r="CP72" s="825">
        <v>0.0</v>
      </c>
      <c r="CQ72" s="914">
        <f t="shared" si="45"/>
        <v>0.0</v>
      </c>
      <c r="CR72" s="826">
        <v>0.0</v>
      </c>
      <c r="CS72" s="827">
        <v>0.0</v>
      </c>
      <c r="CT72" s="828">
        <f t="shared" si="46"/>
        <v>0.0</v>
      </c>
      <c r="CU72" s="915">
        <f t="shared" si="47"/>
        <v>0.0</v>
      </c>
      <c r="CV72" s="830">
        <v>0.0</v>
      </c>
      <c r="CW72" s="831">
        <v>0.0</v>
      </c>
      <c r="CX72" s="832">
        <f t="shared" si="48"/>
        <v>0.0</v>
      </c>
      <c r="CY72" s="833">
        <f t="shared" si="151"/>
        <v>0.0</v>
      </c>
      <c r="CZ72" s="686">
        <f t="shared" si="49"/>
        <v>0.0</v>
      </c>
      <c r="DA72" s="686" t="str">
        <f t="shared" si="50"/>
        <v/>
      </c>
      <c r="DB72" s="686" t="str">
        <f t="shared" si="51"/>
        <v/>
      </c>
      <c r="DC72" s="834" t="str">
        <f t="shared" si="52"/>
        <v/>
      </c>
      <c r="DD72" s="785"/>
      <c r="DE72" s="835">
        <v>0.0</v>
      </c>
      <c r="DF72" s="836">
        <v>0.0</v>
      </c>
      <c r="DG72" s="837">
        <v>0.0</v>
      </c>
      <c r="DH72" s="916">
        <f t="shared" si="53"/>
        <v>0.0</v>
      </c>
      <c r="DI72" s="838">
        <v>0.0</v>
      </c>
      <c r="DJ72" s="839">
        <v>0.0</v>
      </c>
      <c r="DK72" s="840">
        <f t="shared" si="54"/>
        <v>0.0</v>
      </c>
      <c r="DL72" s="917">
        <f t="shared" si="55"/>
        <v>0.0</v>
      </c>
      <c r="DM72" s="842">
        <v>0.0</v>
      </c>
      <c r="DN72" s="843">
        <v>0.0</v>
      </c>
      <c r="DO72" s="844">
        <f t="shared" si="56"/>
        <v>0.0</v>
      </c>
      <c r="DP72" s="845">
        <f t="shared" si="152"/>
        <v>0.0</v>
      </c>
      <c r="DQ72" s="698">
        <f t="shared" si="57"/>
        <v>0.0</v>
      </c>
      <c r="DR72" s="698" t="str">
        <f t="shared" si="58"/>
        <v/>
      </c>
      <c r="DS72" s="698" t="str">
        <f t="shared" si="59"/>
        <v/>
      </c>
      <c r="DT72" s="846" t="str">
        <f t="shared" si="60"/>
        <v/>
      </c>
      <c r="DU72" s="847">
        <v>0.0</v>
      </c>
      <c r="DV72" s="848">
        <v>0.0</v>
      </c>
      <c r="DW72" s="849">
        <v>0.0</v>
      </c>
      <c r="DX72" s="918">
        <f t="shared" si="61"/>
        <v>0.0</v>
      </c>
      <c r="DY72" s="850">
        <v>0.0</v>
      </c>
      <c r="DZ72" s="851">
        <v>0.0</v>
      </c>
      <c r="EA72" s="852">
        <f t="shared" si="62"/>
        <v>0.0</v>
      </c>
      <c r="EB72" s="919">
        <f t="shared" si="63"/>
        <v>0.0</v>
      </c>
      <c r="EC72" s="854">
        <v>0.0</v>
      </c>
      <c r="ED72" s="855">
        <v>0.0</v>
      </c>
      <c r="EE72" s="856">
        <f t="shared" si="64"/>
        <v>0.0</v>
      </c>
      <c r="EF72" s="857">
        <f t="shared" si="153"/>
        <v>0.0</v>
      </c>
      <c r="EG72" s="858">
        <f t="shared" si="65"/>
        <v>0.0</v>
      </c>
      <c r="EH72" s="859" t="str">
        <f t="shared" si="66"/>
        <v/>
      </c>
      <c r="EI72" s="860">
        <v>0.0</v>
      </c>
      <c r="EJ72" s="861">
        <v>0.0</v>
      </c>
      <c r="EK72" s="862">
        <v>0.0</v>
      </c>
      <c r="EL72" s="863">
        <f t="shared" si="67"/>
        <v>0.0</v>
      </c>
      <c r="EM72" s="864">
        <v>0.0</v>
      </c>
      <c r="EN72" s="865">
        <f t="shared" si="68"/>
        <v>0.0</v>
      </c>
      <c r="EO72" s="866">
        <v>0.0</v>
      </c>
      <c r="EP72" s="867">
        <v>0.0</v>
      </c>
      <c r="EQ72" s="868">
        <f t="shared" si="128"/>
        <v>0.0</v>
      </c>
      <c r="ER72" s="869">
        <f t="shared" si="69"/>
        <v>0.0</v>
      </c>
      <c r="ES72" s="870">
        <f t="shared" si="70"/>
        <v>0.0</v>
      </c>
      <c r="ET72" s="871" t="str">
        <f t="shared" si="71"/>
        <v/>
      </c>
      <c r="EU72" s="872">
        <v>0.0</v>
      </c>
      <c r="EV72" s="873">
        <v>0.0</v>
      </c>
      <c r="EW72" s="874">
        <f t="shared" si="158"/>
        <v>0.0</v>
      </c>
      <c r="EX72" s="875">
        <f t="shared" si="72"/>
        <v>0.0</v>
      </c>
      <c r="EY72" s="876">
        <v>0.0</v>
      </c>
      <c r="EZ72" s="877">
        <f t="shared" si="73"/>
        <v>0.0</v>
      </c>
      <c r="FA72" s="878">
        <v>0.0</v>
      </c>
      <c r="FB72" s="879">
        <v>0.0</v>
      </c>
      <c r="FC72" s="880">
        <f t="shared" si="129"/>
        <v>0.0</v>
      </c>
      <c r="FD72" s="881">
        <f t="shared" si="74"/>
        <v>0.0</v>
      </c>
      <c r="FE72" s="882">
        <f t="shared" si="75"/>
        <v>0.0</v>
      </c>
      <c r="FF72" s="883" t="str">
        <f t="shared" si="76"/>
        <v/>
      </c>
      <c r="FG72" s="920">
        <v>0.0</v>
      </c>
      <c r="FH72" s="921">
        <v>0.0</v>
      </c>
      <c r="FI72" s="921">
        <v>0.0</v>
      </c>
      <c r="FJ72" s="887">
        <f t="shared" si="155"/>
        <v>0.0</v>
      </c>
      <c r="FK72" s="888">
        <f t="shared" si="77"/>
        <v>0.0</v>
      </c>
      <c r="FL72" s="889" t="str">
        <f t="shared" si="78"/>
        <v/>
      </c>
      <c r="FM72" s="922"/>
      <c r="FN72" s="923"/>
      <c r="FO72" s="924" t="str">
        <f t="shared" si="154"/>
        <v/>
      </c>
      <c r="FP72" s="893">
        <f t="shared" si="79"/>
        <v>0.0</v>
      </c>
      <c r="FQ72" s="894">
        <f t="shared" si="80"/>
        <v>0.0</v>
      </c>
      <c r="FR72" s="895">
        <f t="shared" si="81"/>
        <v>0.0</v>
      </c>
      <c r="FS72" s="896" t="str">
        <f t="shared" si="82"/>
        <v/>
      </c>
      <c r="FT72" s="897" t="str">
        <f t="shared" si="83"/>
        <v/>
      </c>
      <c r="FU72" s="898" t="str">
        <f t="shared" si="84"/>
        <v/>
      </c>
      <c r="FV72" s="899" t="str">
        <f t="shared" si="85"/>
        <v/>
      </c>
      <c r="FW72" s="900">
        <f t="shared" si="86"/>
        <v>0.0</v>
      </c>
      <c r="FX72" s="901" t="str">
        <f t="shared" si="7"/>
        <v/>
      </c>
      <c r="FY72" s="902" t="str">
        <f t="shared" si="8"/>
        <v/>
      </c>
      <c r="FZ72" s="902" t="str">
        <f t="shared" si="9"/>
        <v/>
      </c>
      <c r="GA72" s="902" t="str">
        <f t="shared" si="10"/>
        <v/>
      </c>
      <c r="GB72" s="902" t="str">
        <f t="shared" si="11"/>
        <v/>
      </c>
      <c r="GC72" s="902" t="str">
        <f t="shared" si="87"/>
        <v/>
      </c>
      <c r="GD72" s="903" t="str">
        <f t="shared" si="88"/>
        <v/>
      </c>
      <c r="GE72" s="904">
        <f t="shared" si="89"/>
        <v>0.0</v>
      </c>
      <c r="GF72" s="902">
        <f t="shared" si="90"/>
        <v>0.0</v>
      </c>
      <c r="GG72" s="902">
        <f t="shared" si="91"/>
        <v>0.0</v>
      </c>
      <c r="GH72" s="902">
        <f t="shared" si="92"/>
        <v>0.0</v>
      </c>
      <c r="GI72" s="903"/>
      <c r="GJ72" s="124"/>
      <c r="GK72" s="124"/>
      <c r="GL72" s="113">
        <f t="shared" si="139"/>
        <v>0.0</v>
      </c>
      <c r="GM72" s="113" t="s">
        <v>159</v>
      </c>
      <c r="GN72" s="113">
        <f t="shared" si="140"/>
        <v>200.0</v>
      </c>
      <c r="GO72" s="113" t="str">
        <f t="shared" si="93"/>
        <v>0/200</v>
      </c>
      <c r="GP72" s="113">
        <f t="shared" si="94"/>
        <v>0.0</v>
      </c>
      <c r="GQ72" s="113" t="s">
        <v>159</v>
      </c>
      <c r="GR72" s="113">
        <f t="shared" si="95"/>
        <v>200.0</v>
      </c>
      <c r="GS72" s="113" t="str">
        <f t="shared" si="96"/>
        <v>0/200</v>
      </c>
      <c r="GT72" s="113">
        <f t="shared" si="97"/>
        <v>0.0</v>
      </c>
      <c r="GU72" s="113" t="s">
        <v>159</v>
      </c>
      <c r="GV72" s="113">
        <f t="shared" si="98"/>
        <v>200.0</v>
      </c>
      <c r="GW72" s="113" t="str">
        <f t="shared" si="99"/>
        <v>0/200</v>
      </c>
      <c r="GX72" s="113">
        <f t="shared" si="100"/>
        <v>0.0</v>
      </c>
      <c r="GY72" s="113" t="s">
        <v>159</v>
      </c>
      <c r="GZ72" s="113">
        <f t="shared" si="101"/>
        <v>100.0</v>
      </c>
      <c r="HA72" s="113" t="str">
        <f t="shared" si="102"/>
        <v>0/100</v>
      </c>
      <c r="HJ72" s="113">
        <f t="shared" si="133"/>
        <v>0.0</v>
      </c>
      <c r="HK72" s="113">
        <f t="shared" si="134"/>
        <v>0.0</v>
      </c>
      <c r="HL72" s="925">
        <f t="shared" si="105"/>
        <v>0.0</v>
      </c>
      <c r="HM72" s="925">
        <f t="shared" si="106"/>
        <v>0.0</v>
      </c>
      <c r="HN72" s="925">
        <f t="shared" si="107"/>
        <v>0.0</v>
      </c>
      <c r="HO72" s="925">
        <f t="shared" si="108"/>
        <v>0.0</v>
      </c>
      <c r="HP72" s="925">
        <f t="shared" si="109"/>
        <v>0.0</v>
      </c>
      <c r="HQ72" s="113">
        <f t="shared" si="135"/>
        <v>0.0</v>
      </c>
    </row>
    <row r="73" spans="8:8" ht="21.75" customHeight="1">
      <c r="A73" s="23">
        <f t="shared" si="14"/>
        <v>0.0</v>
      </c>
      <c r="B73" s="756">
        <v>65.0</v>
      </c>
      <c r="C73" s="757">
        <v>65.0</v>
      </c>
      <c r="D73" s="710">
        <f t="shared" si="15"/>
        <v>0.0</v>
      </c>
      <c r="E73" s="906"/>
      <c r="F73" s="759"/>
      <c r="G73" s="758"/>
      <c r="H73" s="906"/>
      <c r="I73" s="906"/>
      <c r="J73" s="906"/>
      <c r="K73" s="907"/>
      <c r="L73" s="761">
        <v>0.0</v>
      </c>
      <c r="M73" s="762">
        <v>0.0</v>
      </c>
      <c r="N73" s="763">
        <v>0.0</v>
      </c>
      <c r="O73" s="764">
        <f t="shared" si="16"/>
        <v>0.0</v>
      </c>
      <c r="P73" s="765">
        <v>0.0</v>
      </c>
      <c r="Q73" s="766">
        <f t="shared" si="17"/>
        <v>0.0</v>
      </c>
      <c r="R73" s="767">
        <v>0.0</v>
      </c>
      <c r="S73" s="768">
        <v>0.0</v>
      </c>
      <c r="T73" s="769">
        <f t="shared" si="126"/>
        <v>0.0</v>
      </c>
      <c r="U73" s="770">
        <f t="shared" si="18"/>
        <v>0.0</v>
      </c>
      <c r="V73" s="771">
        <f t="shared" si="19"/>
        <v>0.0</v>
      </c>
      <c r="W73" s="625" t="str">
        <f t="shared" si="156"/>
        <v/>
      </c>
      <c r="X73" s="625" t="str">
        <f t="shared" si="20"/>
        <v/>
      </c>
      <c r="Y73" s="772" t="str">
        <f t="shared" si="157"/>
        <v/>
      </c>
      <c r="Z73" s="773">
        <v>0.0</v>
      </c>
      <c r="AA73" s="774">
        <v>0.0</v>
      </c>
      <c r="AB73" s="775">
        <v>0.0</v>
      </c>
      <c r="AC73" s="776">
        <f t="shared" si="21"/>
        <v>0.0</v>
      </c>
      <c r="AD73" s="777">
        <v>0.0</v>
      </c>
      <c r="AE73" s="778">
        <f t="shared" si="22"/>
        <v>0.0</v>
      </c>
      <c r="AF73" s="779">
        <v>0.0</v>
      </c>
      <c r="AG73" s="780">
        <v>0.0</v>
      </c>
      <c r="AH73" s="781">
        <f t="shared" si="127"/>
        <v>0.0</v>
      </c>
      <c r="AI73" s="782">
        <f t="shared" si="23"/>
        <v>0.0</v>
      </c>
      <c r="AJ73" s="783">
        <f t="shared" si="24"/>
        <v>0.0</v>
      </c>
      <c r="AK73" s="637" t="str">
        <f>IF(AF73="AB","AB",IF(AND(OR(Z73="ab",Z73="ml"),OR(AA73="ab",AA73="ml"),OR(AC73="ab",AC73="ml")),"AB",IF(AND(OR(Z73="ab",Z73="ml"),OR(AC73="ab",AC73="ml")),"AB","")))</f>
        <v/>
      </c>
      <c r="AL73" s="637" t="str">
        <f t="shared" si="25"/>
        <v/>
      </c>
      <c r="AM73" s="784" t="str">
        <f>IF(OR(AL73="",AL73=0,AL73="S",AL73="F",AL73="AB"),AL73,IF(AJ73&gt;=75,"D",IF(AJ73&gt;=60,"I",IF(AJ73&gt;=48,"II",IF(AJ73&gt;=36,"III",AL73)))))</f>
        <v/>
      </c>
      <c r="AN73" s="785"/>
      <c r="AO73" s="786">
        <v>0.0</v>
      </c>
      <c r="AP73" s="787">
        <v>0.0</v>
      </c>
      <c r="AQ73" s="787">
        <v>0.0</v>
      </c>
      <c r="AR73" s="908">
        <f t="shared" si="26"/>
        <v>0.0</v>
      </c>
      <c r="AS73" s="788">
        <v>0.0</v>
      </c>
      <c r="AT73" s="789">
        <v>0.0</v>
      </c>
      <c r="AU73" s="790">
        <f t="shared" si="27"/>
        <v>0.0</v>
      </c>
      <c r="AV73" s="909">
        <f t="shared" si="28"/>
        <v>0.0</v>
      </c>
      <c r="AW73" s="792">
        <v>0.0</v>
      </c>
      <c r="AX73" s="793">
        <v>0.0</v>
      </c>
      <c r="AY73" s="794">
        <f t="shared" si="29"/>
        <v>0.0</v>
      </c>
      <c r="AZ73" s="795">
        <f>SUM(AQ73,AU73,AY73)</f>
        <v>0.0</v>
      </c>
      <c r="BA73" s="796">
        <f t="shared" si="30"/>
        <v>0.0</v>
      </c>
      <c r="BB73" s="650" t="str">
        <f>IF(AV73="AB","AB",IF(AND(OR(AO73="ab",AO73="ml"),OR(AP73="ab",AP73="ml"),OR(AR73="ab",AR73="ml")),"AB",IF(AND(OR(AO73="ab",AO73="ml"),OR(AR73="ab",AR73="ml")),"AB","")))</f>
        <v/>
      </c>
      <c r="BC73" s="650" t="str">
        <f t="shared" si="31"/>
        <v/>
      </c>
      <c r="BD73" s="797" t="str">
        <f>IF(OR(BC73="",BC73=0,BC73="S",BC73="F",BC73="AB"),BC73,IF(BA73&gt;=75,"D",IF(BA73&gt;=60,"I",IF(BA73&gt;=48,"II",IF(BA73&gt;=36,"III",BC73)))))</f>
        <v/>
      </c>
      <c r="BE73" s="785"/>
      <c r="BF73" s="798">
        <v>0.0</v>
      </c>
      <c r="BG73" s="799">
        <v>0.0</v>
      </c>
      <c r="BH73" s="800">
        <v>0.0</v>
      </c>
      <c r="BI73" s="910">
        <f t="shared" si="32"/>
        <v>0.0</v>
      </c>
      <c r="BJ73" s="801">
        <v>0.0</v>
      </c>
      <c r="BK73" s="802">
        <v>0.0</v>
      </c>
      <c r="BL73" s="803">
        <f t="shared" si="33"/>
        <v>0.0</v>
      </c>
      <c r="BM73" s="911">
        <f t="shared" si="34"/>
        <v>0.0</v>
      </c>
      <c r="BN73" s="805">
        <v>0.0</v>
      </c>
      <c r="BO73" s="806">
        <v>0.0</v>
      </c>
      <c r="BP73" s="807">
        <f t="shared" si="35"/>
        <v>0.0</v>
      </c>
      <c r="BQ73" s="808">
        <f>SUM(BH73,BL73,BP73)</f>
        <v>0.0</v>
      </c>
      <c r="BR73" s="662">
        <f t="shared" si="36"/>
        <v>0.0</v>
      </c>
      <c r="BS73" s="662" t="str">
        <f>IF(BM73="AB","AB",IF(AND(OR(BF73="ab",BF73="ml"),OR(BG73="ab",BG73="ml"),OR(BI73="ab",BI73="ml")),"AB",IF(AND(OR(BF73="ab",BF73="ml"),OR(BI73="ab",BI73="ml")),"AB","")))</f>
        <v/>
      </c>
      <c r="BT73" s="662" t="str">
        <f t="shared" si="37"/>
        <v/>
      </c>
      <c r="BU73" s="809" t="str">
        <f>IF(OR(BT73="",BT73=0,BT73="S",BT73="F",BT73="AB"),BT73,IF(BR73&gt;=75,"D",IF(BR73&gt;=60,"I",IF(BR73&gt;=48,"II",IF(BR73&gt;=36,"III",BT73)))))</f>
        <v/>
      </c>
      <c r="BV73" s="785"/>
      <c r="BW73" s="810">
        <v>0.0</v>
      </c>
      <c r="BX73" s="811">
        <v>0.0</v>
      </c>
      <c r="BY73" s="812">
        <v>0.0</v>
      </c>
      <c r="BZ73" s="912">
        <f t="shared" si="38"/>
        <v>0.0</v>
      </c>
      <c r="CA73" s="813">
        <v>0.0</v>
      </c>
      <c r="CB73" s="814">
        <v>0.0</v>
      </c>
      <c r="CC73" s="815">
        <f t="shared" si="39"/>
        <v>0.0</v>
      </c>
      <c r="CD73" s="913">
        <f t="shared" si="40"/>
        <v>0.0</v>
      </c>
      <c r="CE73" s="817">
        <v>0.0</v>
      </c>
      <c r="CF73" s="818">
        <v>0.0</v>
      </c>
      <c r="CG73" s="819">
        <f t="shared" si="41"/>
        <v>0.0</v>
      </c>
      <c r="CH73" s="820">
        <f>SUM(BY73,CC73,CG73)</f>
        <v>0.0</v>
      </c>
      <c r="CI73" s="821">
        <f t="shared" si="42"/>
        <v>0.0</v>
      </c>
      <c r="CJ73" s="674" t="str">
        <f t="shared" si="43"/>
        <v/>
      </c>
      <c r="CK73" s="674" t="str">
        <f t="shared" si="44"/>
        <v/>
      </c>
      <c r="CL73" s="822" t="str">
        <f>IF(OR(CK73="",CK73=0,CK73="S",CK73="F",CK73="AB"),CK73,IF(CI73&gt;=75,"D",IF(CI73&gt;=60,"I",IF(CI73&gt;=48,"II",IF(CI73&gt;=36,"III",CK73)))))</f>
        <v/>
      </c>
      <c r="CM73" s="785"/>
      <c r="CN73" s="823">
        <v>0.0</v>
      </c>
      <c r="CO73" s="824">
        <v>0.0</v>
      </c>
      <c r="CP73" s="825">
        <v>0.0</v>
      </c>
      <c r="CQ73" s="914">
        <f t="shared" si="45"/>
        <v>0.0</v>
      </c>
      <c r="CR73" s="826">
        <v>0.0</v>
      </c>
      <c r="CS73" s="827">
        <v>0.0</v>
      </c>
      <c r="CT73" s="828">
        <f t="shared" si="46"/>
        <v>0.0</v>
      </c>
      <c r="CU73" s="915">
        <f t="shared" si="47"/>
        <v>0.0</v>
      </c>
      <c r="CV73" s="830">
        <v>0.0</v>
      </c>
      <c r="CW73" s="831">
        <v>0.0</v>
      </c>
      <c r="CX73" s="832">
        <f t="shared" si="48"/>
        <v>0.0</v>
      </c>
      <c r="CY73" s="833">
        <f>SUM(CP73,CT73,CX73)</f>
        <v>0.0</v>
      </c>
      <c r="CZ73" s="686">
        <f t="shared" si="49"/>
        <v>0.0</v>
      </c>
      <c r="DA73" s="686" t="str">
        <f t="shared" si="50"/>
        <v/>
      </c>
      <c r="DB73" s="686" t="str">
        <f t="shared" si="51"/>
        <v/>
      </c>
      <c r="DC73" s="834" t="str">
        <f t="shared" si="52"/>
        <v/>
      </c>
      <c r="DD73" s="785"/>
      <c r="DE73" s="835">
        <v>0.0</v>
      </c>
      <c r="DF73" s="836">
        <v>0.0</v>
      </c>
      <c r="DG73" s="837">
        <v>0.0</v>
      </c>
      <c r="DH73" s="916">
        <f t="shared" si="53"/>
        <v>0.0</v>
      </c>
      <c r="DI73" s="838">
        <v>0.0</v>
      </c>
      <c r="DJ73" s="839">
        <v>0.0</v>
      </c>
      <c r="DK73" s="840">
        <f t="shared" si="54"/>
        <v>0.0</v>
      </c>
      <c r="DL73" s="917">
        <f t="shared" si="55"/>
        <v>0.0</v>
      </c>
      <c r="DM73" s="842">
        <v>0.0</v>
      </c>
      <c r="DN73" s="843">
        <v>0.0</v>
      </c>
      <c r="DO73" s="844">
        <f t="shared" si="56"/>
        <v>0.0</v>
      </c>
      <c r="DP73" s="845">
        <f>SUM(DG73,DK73,DO73)</f>
        <v>0.0</v>
      </c>
      <c r="DQ73" s="698">
        <f t="shared" si="57"/>
        <v>0.0</v>
      </c>
      <c r="DR73" s="698" t="str">
        <f t="shared" si="58"/>
        <v/>
      </c>
      <c r="DS73" s="698" t="str">
        <f t="shared" si="59"/>
        <v/>
      </c>
      <c r="DT73" s="846" t="str">
        <f t="shared" si="60"/>
        <v/>
      </c>
      <c r="DU73" s="847">
        <v>0.0</v>
      </c>
      <c r="DV73" s="848">
        <v>0.0</v>
      </c>
      <c r="DW73" s="849">
        <v>0.0</v>
      </c>
      <c r="DX73" s="918">
        <f t="shared" si="61"/>
        <v>0.0</v>
      </c>
      <c r="DY73" s="850">
        <v>0.0</v>
      </c>
      <c r="DZ73" s="851">
        <v>0.0</v>
      </c>
      <c r="EA73" s="852">
        <f t="shared" si="62"/>
        <v>0.0</v>
      </c>
      <c r="EB73" s="919">
        <f t="shared" si="63"/>
        <v>0.0</v>
      </c>
      <c r="EC73" s="854">
        <v>0.0</v>
      </c>
      <c r="ED73" s="855">
        <v>0.0</v>
      </c>
      <c r="EE73" s="856">
        <f t="shared" si="64"/>
        <v>0.0</v>
      </c>
      <c r="EF73" s="857">
        <f>SUM(DW73,EA73,EE73)</f>
        <v>0.0</v>
      </c>
      <c r="EG73" s="858">
        <f t="shared" si="65"/>
        <v>0.0</v>
      </c>
      <c r="EH73" s="859" t="str">
        <f t="shared" si="66"/>
        <v/>
      </c>
      <c r="EI73" s="860">
        <v>0.0</v>
      </c>
      <c r="EJ73" s="861">
        <v>0.0</v>
      </c>
      <c r="EK73" s="862">
        <v>0.0</v>
      </c>
      <c r="EL73" s="863">
        <f t="shared" si="67"/>
        <v>0.0</v>
      </c>
      <c r="EM73" s="864">
        <v>0.0</v>
      </c>
      <c r="EN73" s="865">
        <f t="shared" si="68"/>
        <v>0.0</v>
      </c>
      <c r="EO73" s="866">
        <v>0.0</v>
      </c>
      <c r="EP73" s="867">
        <v>0.0</v>
      </c>
      <c r="EQ73" s="868">
        <f t="shared" si="128"/>
        <v>0.0</v>
      </c>
      <c r="ER73" s="869">
        <f t="shared" si="69"/>
        <v>0.0</v>
      </c>
      <c r="ES73" s="870">
        <f t="shared" si="70"/>
        <v>0.0</v>
      </c>
      <c r="ET73" s="871" t="str">
        <f t="shared" si="71"/>
        <v/>
      </c>
      <c r="EU73" s="872">
        <v>0.0</v>
      </c>
      <c r="EV73" s="873">
        <v>0.0</v>
      </c>
      <c r="EW73" s="874">
        <f t="shared" si="158"/>
        <v>0.0</v>
      </c>
      <c r="EX73" s="875">
        <f t="shared" si="72"/>
        <v>0.0</v>
      </c>
      <c r="EY73" s="876">
        <v>0.0</v>
      </c>
      <c r="EZ73" s="877">
        <f t="shared" si="73"/>
        <v>0.0</v>
      </c>
      <c r="FA73" s="878">
        <v>0.0</v>
      </c>
      <c r="FB73" s="879">
        <v>0.0</v>
      </c>
      <c r="FC73" s="880">
        <f t="shared" si="129"/>
        <v>0.0</v>
      </c>
      <c r="FD73" s="881">
        <f t="shared" si="74"/>
        <v>0.0</v>
      </c>
      <c r="FE73" s="882">
        <f t="shared" si="75"/>
        <v>0.0</v>
      </c>
      <c r="FF73" s="883" t="str">
        <f t="shared" si="76"/>
        <v/>
      </c>
      <c r="FG73" s="920">
        <v>0.0</v>
      </c>
      <c r="FH73" s="921">
        <v>0.0</v>
      </c>
      <c r="FI73" s="921">
        <v>0.0</v>
      </c>
      <c r="FJ73" s="887">
        <f t="shared" si="155"/>
        <v>0.0</v>
      </c>
      <c r="FK73" s="888">
        <f t="shared" si="77"/>
        <v>0.0</v>
      </c>
      <c r="FL73" s="889" t="str">
        <f t="shared" si="78"/>
        <v/>
      </c>
      <c r="FM73" s="922"/>
      <c r="FN73" s="923"/>
      <c r="FO73" s="924" t="str">
        <f t="shared" si="154"/>
        <v/>
      </c>
      <c r="FP73" s="893">
        <f t="shared" si="79"/>
        <v>0.0</v>
      </c>
      <c r="FQ73" s="894">
        <f t="shared" si="80"/>
        <v>0.0</v>
      </c>
      <c r="FR73" s="895">
        <f t="shared" si="81"/>
        <v>0.0</v>
      </c>
      <c r="FS73" s="896" t="str">
        <f t="shared" si="82"/>
        <v/>
      </c>
      <c r="FT73" s="897" t="str">
        <f t="shared" si="83"/>
        <v/>
      </c>
      <c r="FU73" s="898" t="str">
        <f t="shared" si="84"/>
        <v/>
      </c>
      <c r="FV73" s="899" t="str">
        <f t="shared" si="85"/>
        <v/>
      </c>
      <c r="FW73" s="900">
        <f t="shared" si="86"/>
        <v>0.0</v>
      </c>
      <c r="FX73" s="901" t="str">
        <f t="shared" si="159" ref="FX73:FX108">Y73</f>
        <v/>
      </c>
      <c r="FY73" s="902" t="str">
        <f t="shared" si="160" ref="FY73:FY108">AM73</f>
        <v/>
      </c>
      <c r="FZ73" s="902" t="str">
        <f t="shared" si="161" ref="FZ73:FZ108">BD73</f>
        <v/>
      </c>
      <c r="GA73" s="902" t="str">
        <f t="shared" si="162" ref="GA73:GA108">BU73</f>
        <v/>
      </c>
      <c r="GB73" s="902" t="str">
        <f t="shared" si="163" ref="GB73:GB108">CL73</f>
        <v/>
      </c>
      <c r="GC73" s="902" t="str">
        <f t="shared" si="87"/>
        <v/>
      </c>
      <c r="GD73" s="903" t="str">
        <f t="shared" si="88"/>
        <v/>
      </c>
      <c r="GE73" s="904">
        <f t="shared" si="89"/>
        <v>0.0</v>
      </c>
      <c r="GF73" s="902">
        <f t="shared" si="90"/>
        <v>0.0</v>
      </c>
      <c r="GG73" s="902">
        <f t="shared" si="91"/>
        <v>0.0</v>
      </c>
      <c r="GH73" s="902">
        <f t="shared" si="92"/>
        <v>0.0</v>
      </c>
      <c r="GI73" s="903"/>
      <c r="GJ73" s="124"/>
      <c r="GK73" s="124"/>
      <c r="GL73" s="113">
        <f t="shared" si="164" ref="GL73:GL108">EF73</f>
        <v>0.0</v>
      </c>
      <c r="GM73" s="113" t="s">
        <v>159</v>
      </c>
      <c r="GN73" s="113">
        <f t="shared" si="165" ref="GN73:GN108">$EF$7</f>
        <v>200.0</v>
      </c>
      <c r="GO73" s="113" t="str">
        <f t="shared" si="93"/>
        <v>0/200</v>
      </c>
      <c r="GP73" s="113">
        <f t="shared" si="94"/>
        <v>0.0</v>
      </c>
      <c r="GQ73" s="113" t="s">
        <v>159</v>
      </c>
      <c r="GR73" s="113">
        <f t="shared" si="95"/>
        <v>200.0</v>
      </c>
      <c r="GS73" s="113" t="str">
        <f t="shared" si="96"/>
        <v>0/200</v>
      </c>
      <c r="GT73" s="113">
        <f t="shared" si="97"/>
        <v>0.0</v>
      </c>
      <c r="GU73" s="113" t="s">
        <v>159</v>
      </c>
      <c r="GV73" s="113">
        <f t="shared" si="98"/>
        <v>200.0</v>
      </c>
      <c r="GW73" s="113" t="str">
        <f t="shared" si="99"/>
        <v>0/200</v>
      </c>
      <c r="GX73" s="113">
        <f t="shared" si="100"/>
        <v>0.0</v>
      </c>
      <c r="GY73" s="113" t="s">
        <v>159</v>
      </c>
      <c r="GZ73" s="113">
        <f t="shared" si="101"/>
        <v>100.0</v>
      </c>
      <c r="HA73" s="113" t="str">
        <f t="shared" si="102"/>
        <v>0/100</v>
      </c>
      <c r="HJ73" s="113">
        <f t="shared" si="133"/>
        <v>0.0</v>
      </c>
      <c r="HK73" s="113">
        <f t="shared" si="134"/>
        <v>0.0</v>
      </c>
      <c r="HL73" s="925">
        <f t="shared" si="105"/>
        <v>0.0</v>
      </c>
      <c r="HM73" s="925">
        <f t="shared" si="106"/>
        <v>0.0</v>
      </c>
      <c r="HN73" s="925">
        <f t="shared" si="107"/>
        <v>0.0</v>
      </c>
      <c r="HO73" s="925">
        <f t="shared" si="108"/>
        <v>0.0</v>
      </c>
      <c r="HP73" s="925">
        <f t="shared" si="109"/>
        <v>0.0</v>
      </c>
      <c r="HQ73" s="113">
        <f t="shared" si="135"/>
        <v>0.0</v>
      </c>
    </row>
    <row r="74" spans="8:8" ht="18.0">
      <c r="A74" s="23">
        <f t="shared" si="166" ref="A74:A108">G74</f>
        <v>0.0</v>
      </c>
      <c r="B74" s="756">
        <v>66.0</v>
      </c>
      <c r="C74" s="905">
        <v>66.0</v>
      </c>
      <c r="D74" s="710">
        <f t="shared" si="167" ref="D74:D108">IF(E74&gt;0,$G$4,0)</f>
        <v>0.0</v>
      </c>
      <c r="E74" s="906"/>
      <c r="F74" s="759"/>
      <c r="G74" s="906"/>
      <c r="H74" s="906"/>
      <c r="I74" s="906"/>
      <c r="J74" s="906"/>
      <c r="K74" s="907"/>
      <c r="L74" s="761">
        <v>0.0</v>
      </c>
      <c r="M74" s="762">
        <v>0.0</v>
      </c>
      <c r="N74" s="763">
        <v>0.0</v>
      </c>
      <c r="O74" s="764">
        <f t="shared" si="168" ref="O74:O108">SUM(L74:N74)</f>
        <v>0.0</v>
      </c>
      <c r="P74" s="765">
        <v>0.0</v>
      </c>
      <c r="Q74" s="766">
        <f t="shared" si="169" ref="Q74:Q108">SUM(O74:P74)</f>
        <v>0.0</v>
      </c>
      <c r="R74" s="767">
        <v>0.0</v>
      </c>
      <c r="S74" s="768">
        <v>0.0</v>
      </c>
      <c r="T74" s="769">
        <f t="shared" si="170" ref="T74:T108">SUM(R74:S74)</f>
        <v>0.0</v>
      </c>
      <c r="U74" s="770">
        <f t="shared" si="171" ref="U74:U108">SUM(Q74,R74)</f>
        <v>0.0</v>
      </c>
      <c r="V74" s="771">
        <f t="shared" si="172" ref="V74:V108">IF(OR(U74="",U$7=""),"",U74/U$7*100)</f>
        <v>0.0</v>
      </c>
      <c r="W74" s="625" t="str">
        <f t="shared" si="156"/>
        <v/>
      </c>
      <c r="X74" s="625" t="str">
        <f t="shared" si="173" ref="X74:X108">IF(OR($G74="NSO",$G74="",R74=""),"",IF(OR(W74="AB",R74="ab"),"AB",IF(AND(V74&gt;=36,R74&gt;=20),"P",IF(AND(V74&gt;=34,R74=20,COUNTIF(L74:T74,"ML")=0),"G2",IF(AND(V74&gt;31,R74&gt;20,COUNTIF(L74:T74,"ML")=0),"G1",IF(AND(V74&gt;25,R74&gt;20),"S","F"))))))</f>
        <v/>
      </c>
      <c r="Y74" s="772" t="str">
        <f t="shared" si="157"/>
        <v/>
      </c>
      <c r="Z74" s="773">
        <v>0.0</v>
      </c>
      <c r="AA74" s="774">
        <v>0.0</v>
      </c>
      <c r="AB74" s="775">
        <v>0.0</v>
      </c>
      <c r="AC74" s="776">
        <f t="shared" si="174" ref="AC74:AC108">SUM(Z74:AB74)</f>
        <v>0.0</v>
      </c>
      <c r="AD74" s="777">
        <v>0.0</v>
      </c>
      <c r="AE74" s="778">
        <f t="shared" si="175" ref="AE74:AE108">SUM(AC74:AD74)</f>
        <v>0.0</v>
      </c>
      <c r="AF74" s="779">
        <v>0.0</v>
      </c>
      <c r="AG74" s="780">
        <v>0.0</v>
      </c>
      <c r="AH74" s="781">
        <f t="shared" si="127"/>
        <v>0.0</v>
      </c>
      <c r="AI74" s="782">
        <f t="shared" si="176" ref="AI74:AI108">SUM(AE74,AF74)</f>
        <v>0.0</v>
      </c>
      <c r="AJ74" s="783">
        <f t="shared" si="177" ref="AJ74:AJ108">IF(OR(AI74="",AI$7=""),"",AI74/AI$7*100)</f>
        <v>0.0</v>
      </c>
      <c r="AK74" s="637" t="str">
        <f>IF(AF74="AB","AB",IF(AND(OR(Z74="ab",Z74="ml"),OR(AA74="ab",AA74="ml"),OR(AC74="ab",AC74="ml")),"AB",IF(AND(OR(Z74="ab",Z74="ml"),OR(AC74="ab",AC74="ml")),"AB","")))</f>
        <v/>
      </c>
      <c r="AL74" s="637" t="str">
        <f t="shared" si="178" ref="AL74:AL108">IF(OR($G74="NSO",$G74="",AF74=""),"",IF(OR(AK74="AB",AF74="ab"),"AB",IF(AND(AJ74&gt;=36,AF74&gt;=20),"P",IF(AND(AJ74&gt;=34,AF74=20,COUNTIF(Z74:AH74,"ML")=0),"G2",IF(AND(AJ74&gt;31,AF74&gt;20,COUNTIF(Z74:AH74,"ML")=0),"G1",IF(AND(AJ74&gt;25,AF74&gt;20),"S","F"))))))</f>
        <v/>
      </c>
      <c r="AM74" s="784" t="str">
        <f>IF(OR(AL74="",AL74=0,AL74="S",AL74="F",AL74="AB"),AL74,IF(AJ74&gt;=75,"D",IF(AJ74&gt;=60,"I",IF(AJ74&gt;=48,"II",IF(AJ74&gt;=36,"III",AL74)))))</f>
        <v/>
      </c>
      <c r="AN74" s="785"/>
      <c r="AO74" s="786">
        <v>0.0</v>
      </c>
      <c r="AP74" s="787">
        <v>0.0</v>
      </c>
      <c r="AQ74" s="787">
        <v>0.0</v>
      </c>
      <c r="AR74" s="908">
        <f t="shared" si="179" ref="AR74:AR108">SUM(AO74:AQ74)</f>
        <v>0.0</v>
      </c>
      <c r="AS74" s="788">
        <v>0.0</v>
      </c>
      <c r="AT74" s="789">
        <v>0.0</v>
      </c>
      <c r="AU74" s="790">
        <f t="shared" si="180" ref="AU74:AU108">SUM(AS74:AT74)</f>
        <v>0.0</v>
      </c>
      <c r="AV74" s="909">
        <f t="shared" si="181" ref="AV74:AV108">SUM(AU74,AR74)</f>
        <v>0.0</v>
      </c>
      <c r="AW74" s="792">
        <v>0.0</v>
      </c>
      <c r="AX74" s="793">
        <v>0.0</v>
      </c>
      <c r="AY74" s="794">
        <f t="shared" si="182" ref="AY74:AY108">SUM(AW74:AX74)</f>
        <v>0.0</v>
      </c>
      <c r="AZ74" s="795">
        <f>SUM(AQ74,AU74,AY74)</f>
        <v>0.0</v>
      </c>
      <c r="BA74" s="796">
        <f t="shared" si="183" ref="BA74:BA108">IF(OR(AZ74="",AZ$7=""),"",AZ74/AZ$7*100)</f>
        <v>0.0</v>
      </c>
      <c r="BB74" s="650" t="str">
        <f>IF(AV74="AB","AB",IF(AND(OR(AO74="ab",AO74="ml"),OR(AP74="ab",AP74="ml"),OR(AR74="ab",AR74="ml")),"AB",IF(AND(OR(AO74="ab",AO74="ml"),OR(AR74="ab",AR74="ml")),"AB","")))</f>
        <v/>
      </c>
      <c r="BC74" s="650" t="str">
        <f t="shared" si="184" ref="BC74:BC108">IF(OR($G74="NSO",$G74="",AW74="",AO$3=""),"",IF(OR(BB74="AB",AW74="ab"),"AB",IF(AND(BA74&gt;=36,AW74&gt;=20%*AW$7,AX74&gt;=20%*AX72),"P",IF(AND(BA74&gt;=34,AW74&gt;=20%*AW72,AX74&gt;=20%*AX72,COUNTIF(AQ74:AX74,"ML")=0),"G2",IF(AND(BA74&gt;31,AW74&gt;=20%*AW72,AX74&gt;=20%*AX72,COUNTIF(AQ74:AX74,"ML")=0),"G1",IF(AND(BA74&gt;25,AW74&gt;20),"S","F"))))))</f>
        <v/>
      </c>
      <c r="BD74" s="797" t="str">
        <f>IF(OR(BC74="",BC74=0,BC74="S",BC74="F",BC74="AB"),BC74,IF(BA74&gt;=75,"D",IF(BA74&gt;=60,"I",IF(BA74&gt;=48,"II",IF(BA74&gt;=36,"III",BC74)))))</f>
        <v/>
      </c>
      <c r="BE74" s="785"/>
      <c r="BF74" s="798">
        <v>0.0</v>
      </c>
      <c r="BG74" s="799">
        <v>0.0</v>
      </c>
      <c r="BH74" s="800">
        <v>0.0</v>
      </c>
      <c r="BI74" s="910">
        <f t="shared" si="185" ref="BI74:BI108">SUM(BF74:BH74)</f>
        <v>0.0</v>
      </c>
      <c r="BJ74" s="801">
        <v>0.0</v>
      </c>
      <c r="BK74" s="802">
        <v>0.0</v>
      </c>
      <c r="BL74" s="803">
        <f t="shared" si="186" ref="BL74:BL108">SUM(BJ74:BK74)</f>
        <v>0.0</v>
      </c>
      <c r="BM74" s="911">
        <f t="shared" si="187" ref="BM74:BM108">SUM(BL74,BI74)</f>
        <v>0.0</v>
      </c>
      <c r="BN74" s="805">
        <v>0.0</v>
      </c>
      <c r="BO74" s="806">
        <v>0.0</v>
      </c>
      <c r="BP74" s="807">
        <f t="shared" si="188" ref="BP74:BP108">SUM(BN74:BO74)</f>
        <v>0.0</v>
      </c>
      <c r="BQ74" s="808">
        <f>SUM(BH74,BL74,BP74)</f>
        <v>0.0</v>
      </c>
      <c r="BR74" s="662">
        <f t="shared" si="189" ref="BR74:BR108">IF(OR(BQ74="",BQ$7=""),"",BQ74/BQ$7*100)</f>
        <v>0.0</v>
      </c>
      <c r="BS74" s="662" t="str">
        <f>IF(BM74="AB","AB",IF(AND(OR(BF74="ab",BF74="ml"),OR(BG74="ab",BG74="ml"),OR(BI74="ab",BI74="ml")),"AB",IF(AND(OR(BF74="ab",BF74="ml"),OR(BI74="ab",BI74="ml")),"AB","")))</f>
        <v/>
      </c>
      <c r="BT74" s="662" t="str">
        <f t="shared" si="190" ref="BT74:BT108">IF(OR($G74="NSO",$G74="",BN74="",BF$3=""),"",IF(OR(BS74="AB",BN74="ab"),"AB",IF(AND(BR74&gt;=36,BN74&gt;=20%*BN$7,BO74&gt;=20%*BO72),"P",IF(AND(BR74&gt;=34,BN74&gt;=20%*BN72,BO74&gt;=20%*BO72,COUNTIF(BH74:BO74,"ML")=0),"G2",IF(AND(BR74&gt;31,BN74&gt;=20%*BN72,BO74&gt;=20%*BO72,COUNTIF(BH74:BO74,"ML")=0),"G1",IF(AND(BR74&gt;25,BN74&gt;20),"S","F"))))))</f>
        <v/>
      </c>
      <c r="BU74" s="809" t="str">
        <f>IF(OR(BT74="",BT74=0,BT74="S",BT74="F",BT74="AB"),BT74,IF(BR74&gt;=75,"D",IF(BR74&gt;=60,"I",IF(BR74&gt;=48,"II",IF(BR74&gt;=36,"III",BT74)))))</f>
        <v/>
      </c>
      <c r="BV74" s="785"/>
      <c r="BW74" s="810">
        <v>0.0</v>
      </c>
      <c r="BX74" s="811">
        <v>0.0</v>
      </c>
      <c r="BY74" s="812">
        <v>0.0</v>
      </c>
      <c r="BZ74" s="912">
        <f t="shared" si="191" ref="BZ74:BZ108">SUM(BW74:BY74)</f>
        <v>0.0</v>
      </c>
      <c r="CA74" s="813">
        <v>0.0</v>
      </c>
      <c r="CB74" s="814">
        <v>0.0</v>
      </c>
      <c r="CC74" s="815">
        <f t="shared" si="192" ref="CC74:CC108">SUM(CA74:CB74)</f>
        <v>0.0</v>
      </c>
      <c r="CD74" s="913">
        <f t="shared" si="193" ref="CD74:CD108">SUM(CC74,BZ74)</f>
        <v>0.0</v>
      </c>
      <c r="CE74" s="817">
        <v>0.0</v>
      </c>
      <c r="CF74" s="818">
        <v>0.0</v>
      </c>
      <c r="CG74" s="819">
        <f t="shared" si="194" ref="CG74:CG108">SUM(CE74:CF74)</f>
        <v>0.0</v>
      </c>
      <c r="CH74" s="820">
        <f>SUM(BY74,CC74,CG74)</f>
        <v>0.0</v>
      </c>
      <c r="CI74" s="821">
        <f t="shared" si="195" ref="CI74:CI108">IF(OR(CH$7=0,0),"",CH74/CH$7*100)</f>
        <v>0.0</v>
      </c>
      <c r="CJ74" s="674" t="str">
        <f t="shared" si="196" ref="CJ74:CJ108">IF(CD74="AB","AB",IF(AND(OR(BW74="ab",BW74="ml"),OR(BX74="ab",BX74="ml"),OR(BZ74="ab",BZ74="ml")),"AB",IF(AND(OR(BW74="ab",BW74="ml"),OR(BZ74="ab",BZ74="ml")),"AB","")))</f>
        <v/>
      </c>
      <c r="CK74" s="674" t="str">
        <f t="shared" si="197" ref="CK74:CK108">IF(OR($G74="NSO",$G74="",CE74="",BW$3=""),"",IF(OR(CJ74="AB",CE74="ab"),"AB",IF(AND(CI74&gt;=36,CE74&gt;=20%*CE$7,CF74&gt;=20%*CF72),"P",IF(AND(CI74&gt;=34,CE74&gt;=20%*CE72,CF74&gt;=20%*CF72,COUNTIF(BY74:CF74,"ML")=0),"G2",IF(AND(CI74&gt;31,CE74&gt;=20%*CE72,CF74&gt;=20%*CF72,COUNTIF(BY74:CF74,"ML")=0),"G1",IF(AND(CI74&gt;25,CE74&gt;20),"S","F"))))))</f>
        <v/>
      </c>
      <c r="CL74" s="822" t="str">
        <f>IF(OR(CK74="",CK74=0,CK74="S",CK74="F",CK74="AB"),CK74,IF(CI74&gt;=75,"D",IF(CI74&gt;=60,"I",IF(CI74&gt;=48,"II",IF(CI74&gt;=36,"III",CK74)))))</f>
        <v/>
      </c>
      <c r="CM74" s="785"/>
      <c r="CN74" s="823">
        <v>0.0</v>
      </c>
      <c r="CO74" s="824">
        <v>0.0</v>
      </c>
      <c r="CP74" s="825">
        <v>0.0</v>
      </c>
      <c r="CQ74" s="914">
        <f t="shared" si="198" ref="CQ74:CQ108">SUM(CN74:CP74)</f>
        <v>0.0</v>
      </c>
      <c r="CR74" s="826">
        <v>0.0</v>
      </c>
      <c r="CS74" s="827">
        <v>0.0</v>
      </c>
      <c r="CT74" s="828">
        <f t="shared" si="199" ref="CT74:CT108">SUM(CR74:CS74)</f>
        <v>0.0</v>
      </c>
      <c r="CU74" s="915">
        <f t="shared" si="200" ref="CU74:CU108">SUM(CT74,CQ74)</f>
        <v>0.0</v>
      </c>
      <c r="CV74" s="830">
        <v>0.0</v>
      </c>
      <c r="CW74" s="831">
        <v>0.0</v>
      </c>
      <c r="CX74" s="832">
        <f t="shared" si="201" ref="CX74:CX108">SUM(CV74:CW74)</f>
        <v>0.0</v>
      </c>
      <c r="CY74" s="833">
        <f>SUM(CP74,CT74,CX74)</f>
        <v>0.0</v>
      </c>
      <c r="CZ74" s="686">
        <f t="shared" si="202" ref="CZ74:CZ108">IF(OR(CY$7=0,0),"",CY74/CY$7*100)</f>
        <v>0.0</v>
      </c>
      <c r="DA74" s="686" t="str">
        <f t="shared" si="203" ref="DA74:DA108">IF(CU74="AB","AB",IF(AND(OR(CN74="ab",CN74="ml"),OR(CO74="ab",CO74="ml"),OR(CQ74="ab",CQ74="ml")),"AB",IF(AND(OR(CN74="ab",CN74="ml"),OR(CQ74="ab",CQ74="ml")),"AB","")))</f>
        <v/>
      </c>
      <c r="DB74" s="686" t="str">
        <f t="shared" si="204" ref="DB74:DB108">IF(OR($G74="NSO",$G74="",CV74="",CN$3=""),"",IF(OR(DA74="AB",CV74="ab"),"AB",IF(AND(CZ74&gt;=36,CV74&gt;=20%*CV$7,CW74&gt;=20%*CW72),"P",IF(AND(CZ74&gt;=34,CV74&gt;=20%*CV72,CW74&gt;=20%*CW72,COUNTIF(CP74:CW74,"ML")=0),"G2",IF(AND(CZ74&gt;31,CV74&gt;=20%*CV72,CW74&gt;=20%*CW72,COUNTIF(CP74:CW74,"ML")=0),"G1",IF(AND(CZ74&gt;25,CV74&gt;20),"S","F"))))))</f>
        <v/>
      </c>
      <c r="DC74" s="834" t="str">
        <f t="shared" si="205" ref="DC74:DC108">IF(OR(DB74="",DB74=0,DB74="S",DB74="F",DB74="AB"),DB74,IF(CZ74&gt;=75,"D",IF(CZ74&gt;=60,"I",IF(CZ74&gt;=48,"II",IF(CZ74&gt;=36,"III",DB74)))))</f>
        <v/>
      </c>
      <c r="DD74" s="785"/>
      <c r="DE74" s="835">
        <v>0.0</v>
      </c>
      <c r="DF74" s="836">
        <v>0.0</v>
      </c>
      <c r="DG74" s="837">
        <v>0.0</v>
      </c>
      <c r="DH74" s="916">
        <f t="shared" si="206" ref="DH74:DH108">SUM(DE74:DG74)</f>
        <v>0.0</v>
      </c>
      <c r="DI74" s="838">
        <v>0.0</v>
      </c>
      <c r="DJ74" s="839">
        <v>0.0</v>
      </c>
      <c r="DK74" s="840">
        <f t="shared" si="207" ref="DK74:DK108">SUM(DI74:DJ74)</f>
        <v>0.0</v>
      </c>
      <c r="DL74" s="917">
        <f t="shared" si="208" ref="DL74:DL108">SUM(DK74,DH74)</f>
        <v>0.0</v>
      </c>
      <c r="DM74" s="842">
        <v>0.0</v>
      </c>
      <c r="DN74" s="843">
        <v>0.0</v>
      </c>
      <c r="DO74" s="844">
        <f t="shared" si="209" ref="DO74:DO108">SUM(DM74:DN74)</f>
        <v>0.0</v>
      </c>
      <c r="DP74" s="845">
        <f>SUM(DG74,DK74,DO74)</f>
        <v>0.0</v>
      </c>
      <c r="DQ74" s="698">
        <f t="shared" si="210" ref="DQ74:DQ108">IF(OR(DP$7=0,0),"",DP74/DP$7*100)</f>
        <v>0.0</v>
      </c>
      <c r="DR74" s="698" t="str">
        <f t="shared" si="211" ref="DR74:DR108">IF(DL74="AB","AB",IF(AND(OR(DE74="ab",DE74="ml"),OR(DF74="ab",DF74="ml"),OR(DH74="ab",DH74="ml")),"AB",IF(AND(OR(DE74="ab",DE74="ml"),OR(DH74="ab",DH74="ml")),"AB","")))</f>
        <v/>
      </c>
      <c r="DS74" s="698" t="str">
        <f t="shared" si="212" ref="DS74:DS108">IF(OR($G74="NSO",$G74="",DM74="",DE$3=""),"",IF(OR(DR74="AB",DM74="ab"),"AB",IF(AND(DQ74&gt;=36,DM74&gt;=20%*DM$7,DN74&gt;=20%*DN72),"P",IF(AND(DQ74&gt;=34,DM74&gt;=20%*DM72,DN74&gt;=20%*DN72,COUNTIF(DG74:DN74,"ML")=0),"G2",IF(AND(DQ74&gt;31,DM74&gt;=20%*DM72,DN74&gt;=20%*DN72,COUNTIF(DG74:DN74,"ML")=0),"G1",IF(AND(DQ74&gt;25,DM74&gt;20),"S","F"))))))</f>
        <v/>
      </c>
      <c r="DT74" s="846" t="str">
        <f t="shared" si="213" ref="DT74:DT108">IF(OR(DS74="",DS74=0,DS74="S",DS74="F",DS74="AB"),DS74,IF(DQ74&gt;=75,"D",IF(DQ74&gt;=60,"I",IF(DQ74&gt;=48,"II",IF(DQ74&gt;=36,"III",DS74)))))</f>
        <v/>
      </c>
      <c r="DU74" s="847">
        <v>0.0</v>
      </c>
      <c r="DV74" s="848">
        <v>0.0</v>
      </c>
      <c r="DW74" s="849">
        <v>0.0</v>
      </c>
      <c r="DX74" s="918">
        <f t="shared" si="214" ref="DX74:DX108">SUM(DU74:DW74)</f>
        <v>0.0</v>
      </c>
      <c r="DY74" s="850">
        <v>0.0</v>
      </c>
      <c r="DZ74" s="851">
        <v>0.0</v>
      </c>
      <c r="EA74" s="852">
        <f t="shared" si="215" ref="EA74:EA108">SUM(DY74:DZ74)</f>
        <v>0.0</v>
      </c>
      <c r="EB74" s="919">
        <f t="shared" si="216" ref="EB74:EB108">SUM(EA74,DX74)</f>
        <v>0.0</v>
      </c>
      <c r="EC74" s="854">
        <v>0.0</v>
      </c>
      <c r="ED74" s="855">
        <v>0.0</v>
      </c>
      <c r="EE74" s="856">
        <f t="shared" si="217" ref="EE74:EE108">SUM(EC74:ED74)</f>
        <v>0.0</v>
      </c>
      <c r="EF74" s="857">
        <f>SUM(DW74,EA74,EE74)</f>
        <v>0.0</v>
      </c>
      <c r="EG74" s="858">
        <f t="shared" si="218" ref="EG74:EG108">IF(OR(EF74="",EF$7=""),"",EF74/EF$7*100)</f>
        <v>0.0</v>
      </c>
      <c r="EH74" s="859" t="str">
        <f t="shared" si="219" ref="EH74:EH108">IF(OR(G74="",G74="tc",G74="NSO"),"",IF(EG74&gt;=80,"A",IF(EG74&gt;=60,"B",IF(EG74&gt;=40,"C",IF(EG74&gt;=36,"D",0)))))</f>
        <v/>
      </c>
      <c r="EI74" s="860">
        <v>0.0</v>
      </c>
      <c r="EJ74" s="861">
        <v>0.0</v>
      </c>
      <c r="EK74" s="862">
        <v>0.0</v>
      </c>
      <c r="EL74" s="863">
        <f t="shared" si="220" ref="EL74:EL108">SUM(EI74:EK74)</f>
        <v>0.0</v>
      </c>
      <c r="EM74" s="864">
        <v>0.0</v>
      </c>
      <c r="EN74" s="865">
        <f t="shared" si="221" ref="EN74:EN108">SUM(EL74:EM74)</f>
        <v>0.0</v>
      </c>
      <c r="EO74" s="866">
        <v>0.0</v>
      </c>
      <c r="EP74" s="867">
        <v>0.0</v>
      </c>
      <c r="EQ74" s="868">
        <f t="shared" si="128"/>
        <v>0.0</v>
      </c>
      <c r="ER74" s="869">
        <f t="shared" si="222" ref="ER74:ER108">SUM(EN74,EO74)</f>
        <v>0.0</v>
      </c>
      <c r="ES74" s="870">
        <f t="shared" si="223" ref="ES74:ES108">IF(OR(ER74="",ER$7=""),"",ER74/ER$7*100)</f>
        <v>0.0</v>
      </c>
      <c r="ET74" s="871" t="str">
        <f t="shared" si="224" ref="ET74:ET108">IF(OR(G74="",G74="tc",G74="NSO"),"",IF(ES74&gt;=80,"A",IF(ES74&gt;=60,"B",IF(ES74&gt;=40,"C",IF(ES74&gt;=36,"D",0)))))</f>
        <v/>
      </c>
      <c r="EU74" s="872">
        <v>0.0</v>
      </c>
      <c r="EV74" s="873">
        <v>0.0</v>
      </c>
      <c r="EW74" s="874">
        <f t="shared" si="158"/>
        <v>0.0</v>
      </c>
      <c r="EX74" s="875">
        <f t="shared" si="225" ref="EX74:EX108">SUM(EU74:EW74)</f>
        <v>0.0</v>
      </c>
      <c r="EY74" s="876">
        <v>0.0</v>
      </c>
      <c r="EZ74" s="877">
        <f t="shared" si="226" ref="EZ74:EZ108">SUM(EX74:EY74)</f>
        <v>0.0</v>
      </c>
      <c r="FA74" s="878">
        <v>0.0</v>
      </c>
      <c r="FB74" s="879">
        <v>0.0</v>
      </c>
      <c r="FC74" s="880">
        <f t="shared" si="129"/>
        <v>0.0</v>
      </c>
      <c r="FD74" s="881">
        <f t="shared" si="227" ref="FD74:FD108">SUM(EZ74,FA74)</f>
        <v>0.0</v>
      </c>
      <c r="FE74" s="882">
        <f t="shared" si="228" ref="FE74:FE108">IF(OR(FD74="",FD$7=""),"",FD74/FD$7*100)</f>
        <v>0.0</v>
      </c>
      <c r="FF74" s="883" t="str">
        <f t="shared" si="229" ref="FF74:FF108">IF(OR(G74="",G74="tc",G74="NSO"),"",IF(FE74&gt;=80,"A",IF(FE74&gt;=60,"B",IF(FE74&gt;=40,"C",IF(FE74&gt;=36,"D",0)))))</f>
        <v/>
      </c>
      <c r="FG74" s="920">
        <v>0.0</v>
      </c>
      <c r="FH74" s="921">
        <v>0.0</v>
      </c>
      <c r="FI74" s="921">
        <v>0.0</v>
      </c>
      <c r="FJ74" s="887">
        <f t="shared" si="155"/>
        <v>0.0</v>
      </c>
      <c r="FK74" s="888">
        <f t="shared" si="230" ref="FK74:FK108">IF(OR(FJ74="",FJ$7=""),"",FJ74/FJ$7*100)</f>
        <v>0.0</v>
      </c>
      <c r="FL74" s="889" t="str">
        <f t="shared" si="231" ref="FL74:FL108">IF(OR(G74="",G74="tc",G74="NSO"),"",IF(FK74&gt;=80,"A",IF(FK74&gt;=60,"B",IF(FK74&gt;=40,"C",IF(FK74&gt;=36,"D",0)))))</f>
        <v/>
      </c>
      <c r="FM74" s="922"/>
      <c r="FN74" s="923"/>
      <c r="FO74" s="924" t="str">
        <f t="shared" si="154"/>
        <v/>
      </c>
      <c r="FP74" s="893">
        <f t="shared" si="232" ref="FP74:FP108">HQ74</f>
        <v>0.0</v>
      </c>
      <c r="FQ74" s="894">
        <f t="shared" si="233" ref="FQ74:FQ108">SUM(U74,AI74,AZ74,BQ74,CH74,CY74,DP74)</f>
        <v>0.0</v>
      </c>
      <c r="FR74" s="895">
        <f t="shared" si="234" ref="FR74:FR108">IF(OR(FT74="passed",FT74="Passed with g"),FQ74/FP74*100,0)</f>
        <v>0.0</v>
      </c>
      <c r="FS74" s="896" t="str">
        <f t="shared" si="235" ref="FS74:FS108">IF(AND(FR74&gt;=60,FT74="Passed"),"First",IF(AND(FR74&gt;=60,FT74="Passed with G"),"First",IF(AND(FR74&gt;=48,FT74="Passed"),"Second",IF(AND(FR74&gt;=48,FT74="Passed With G"),"Second",IF(OR(FT74="Passed",FT74="Passed With G"),"Third",FT74)))))</f>
        <v/>
      </c>
      <c r="FT74" s="897" t="str">
        <f t="shared" si="236" ref="FT74:FT108">IF($G74="TC","Transfered",IF($G74="NSO","NSO",IF(OR($G74="",$G74=0,O74=""),"",IF(OR(GE74&gt;0,(GF74+GG74+GH74)&gt;2),"FAILED",IF(OR(GF74&gt;0,GG74&gt;1),"SUPP.",IF(AND(GG74&gt;0,GH74&gt;0),"SUPP.",IF((GG74+GH74),"Passed With G","Passed")))))))</f>
        <v/>
      </c>
      <c r="FU74" s="898" t="str">
        <f t="shared" si="237" ref="FU74:FU108">IF(FT74="Passed",FR74,"")</f>
        <v/>
      </c>
      <c r="FV74" s="899" t="str">
        <f t="shared" si="238" ref="FV74:FV108">IF(FU74="","",SUMPRODUCT((FU74&lt;FU$9:FU$108)/COUNTIF(FU$9:FU$108,FU$9:FU$108)))</f>
        <v/>
      </c>
      <c r="FW74" s="900">
        <f t="shared" si="239" ref="FW74:FW108">IF(G74="Tc","--",IF(FT74="nso","Name Separated",IF(GE74&gt;0,"Need Improvement",IF(GF74&gt;0,"Need Improvement",IF(GG74&gt;0,"Need Improvement",IF(FR74&gt;=80,"Excellent",IF(FR74&gt;=60,"Very Good",IF(FR74&gt;=48,"Good",IF(FR74&gt;=36,"Average",IF(FR74=0,0,"Need Improvement"))))))))))</f>
        <v>0.0</v>
      </c>
      <c r="FX74" s="901" t="str">
        <f t="shared" si="159"/>
        <v/>
      </c>
      <c r="FY74" s="902" t="str">
        <f t="shared" si="160"/>
        <v/>
      </c>
      <c r="FZ74" s="902" t="str">
        <f t="shared" si="161"/>
        <v/>
      </c>
      <c r="GA74" s="902" t="str">
        <f t="shared" si="162"/>
        <v/>
      </c>
      <c r="GB74" s="902" t="str">
        <f t="shared" si="163"/>
        <v/>
      </c>
      <c r="GC74" s="902" t="str">
        <f t="shared" si="240" ref="GC74:GC108">DC74</f>
        <v/>
      </c>
      <c r="GD74" s="903" t="str">
        <f t="shared" si="241" ref="GD74:GD108">DT74</f>
        <v/>
      </c>
      <c r="GE74" s="904">
        <f t="shared" si="242" ref="GE74:GE108">COUNTIF(FX74:GD74,"F")+COUNTIF(FX74:GD74,"AB")</f>
        <v>0.0</v>
      </c>
      <c r="GF74" s="902">
        <f t="shared" si="243" ref="GF74:GF108">COUNTIF(FX74:GD74,"S")</f>
        <v>0.0</v>
      </c>
      <c r="GG74" s="902">
        <f t="shared" si="244" ref="GG74:GG108">COUNTIF(FX74:GD74,"G1")</f>
        <v>0.0</v>
      </c>
      <c r="GH74" s="902">
        <f t="shared" si="245" ref="GH74:GH108">COUNTIF(FX74:GD74,"G2")</f>
        <v>0.0</v>
      </c>
      <c r="GI74" s="903"/>
      <c r="GJ74" s="124"/>
      <c r="GK74" s="124"/>
      <c r="GL74" s="113">
        <f t="shared" si="164"/>
        <v>0.0</v>
      </c>
      <c r="GM74" s="113" t="s">
        <v>159</v>
      </c>
      <c r="GN74" s="113">
        <f t="shared" si="165"/>
        <v>200.0</v>
      </c>
      <c r="GO74" s="113" t="str">
        <f t="shared" si="246" ref="GO74:GO108">CONCATENATE(GL74,GM74,GN74)</f>
        <v>0/200</v>
      </c>
      <c r="GP74" s="113">
        <f t="shared" si="247" ref="GP74:GP108">ER74</f>
        <v>0.0</v>
      </c>
      <c r="GQ74" s="113" t="s">
        <v>159</v>
      </c>
      <c r="GR74" s="113">
        <f t="shared" si="248" ref="GR74:GR108">$ER$7</f>
        <v>200.0</v>
      </c>
      <c r="GS74" s="113" t="str">
        <f t="shared" si="249" ref="GS74:GS108">CONCATENATE(GP74,GQ74,GR74)</f>
        <v>0/200</v>
      </c>
      <c r="GT74" s="113">
        <f t="shared" si="250" ref="GT74:GT108">FD74</f>
        <v>0.0</v>
      </c>
      <c r="GU74" s="113" t="s">
        <v>159</v>
      </c>
      <c r="GV74" s="113">
        <f t="shared" si="251" ref="GV74:GV108">$FD$7</f>
        <v>200.0</v>
      </c>
      <c r="GW74" s="113" t="str">
        <f t="shared" si="252" ref="GW74:GW108">CONCATENATE(GT74,GU74,GV74)</f>
        <v>0/200</v>
      </c>
      <c r="GX74" s="113">
        <f t="shared" si="253" ref="GX74:GX108">FJ74</f>
        <v>0.0</v>
      </c>
      <c r="GY74" s="113" t="s">
        <v>159</v>
      </c>
      <c r="GZ74" s="113">
        <f t="shared" si="254" ref="GZ74:GZ108">$FJ$7</f>
        <v>100.0</v>
      </c>
      <c r="HA74" s="113" t="str">
        <f t="shared" si="255" ref="HA74:HA108">CONCATENATE(GX74,GY74,GZ74)</f>
        <v>0/100</v>
      </c>
      <c r="HJ74" s="113">
        <f t="shared" si="133"/>
        <v>0.0</v>
      </c>
      <c r="HK74" s="113">
        <f t="shared" si="134"/>
        <v>0.0</v>
      </c>
      <c r="HL74" s="925">
        <f t="shared" si="256" ref="HL74:HL108">IF(AN74&gt;=1,$AZ$7,0)</f>
        <v>0.0</v>
      </c>
      <c r="HM74" s="925">
        <f t="shared" si="257" ref="HM74:HM108">IF(BE74&gt;=1,$BQ$7,0)</f>
        <v>0.0</v>
      </c>
      <c r="HN74" s="925">
        <f t="shared" si="258" ref="HN74:HN108">IF(BV74&gt;=1,$CH$7,0)</f>
        <v>0.0</v>
      </c>
      <c r="HO74" s="925">
        <f t="shared" si="259" ref="HO74:HO108">IF(CM74&gt;=1,$CY$7,0)</f>
        <v>0.0</v>
      </c>
      <c r="HP74" s="925">
        <f t="shared" si="260" ref="HP74:HP108">IF(DD74&gt;=1,$DP$7,0)</f>
        <v>0.0</v>
      </c>
      <c r="HQ74" s="113">
        <f t="shared" si="135"/>
        <v>0.0</v>
      </c>
    </row>
    <row r="75" spans="8:8" ht="18.0">
      <c r="A75" s="23">
        <f t="shared" si="166"/>
        <v>0.0</v>
      </c>
      <c r="B75" s="756">
        <v>67.0</v>
      </c>
      <c r="C75" s="757">
        <v>67.0</v>
      </c>
      <c r="D75" s="710">
        <f t="shared" si="167"/>
        <v>0.0</v>
      </c>
      <c r="E75" s="906"/>
      <c r="F75" s="759"/>
      <c r="G75" s="758"/>
      <c r="H75" s="906"/>
      <c r="I75" s="906"/>
      <c r="J75" s="906"/>
      <c r="K75" s="907"/>
      <c r="L75" s="761">
        <v>0.0</v>
      </c>
      <c r="M75" s="762">
        <v>0.0</v>
      </c>
      <c r="N75" s="763">
        <v>0.0</v>
      </c>
      <c r="O75" s="764">
        <f t="shared" si="168"/>
        <v>0.0</v>
      </c>
      <c r="P75" s="765">
        <v>0.0</v>
      </c>
      <c r="Q75" s="766">
        <f t="shared" si="169"/>
        <v>0.0</v>
      </c>
      <c r="R75" s="767">
        <v>0.0</v>
      </c>
      <c r="S75" s="768">
        <v>0.0</v>
      </c>
      <c r="T75" s="769">
        <f t="shared" si="170"/>
        <v>0.0</v>
      </c>
      <c r="U75" s="770">
        <f t="shared" si="171"/>
        <v>0.0</v>
      </c>
      <c r="V75" s="771">
        <f t="shared" si="172"/>
        <v>0.0</v>
      </c>
      <c r="W75" s="625" t="str">
        <f t="shared" si="156"/>
        <v/>
      </c>
      <c r="X75" s="625" t="str">
        <f t="shared" si="173"/>
        <v/>
      </c>
      <c r="Y75" s="772" t="str">
        <f t="shared" si="157"/>
        <v/>
      </c>
      <c r="Z75" s="773">
        <v>0.0</v>
      </c>
      <c r="AA75" s="774">
        <v>0.0</v>
      </c>
      <c r="AB75" s="775">
        <v>0.0</v>
      </c>
      <c r="AC75" s="776">
        <f t="shared" si="174"/>
        <v>0.0</v>
      </c>
      <c r="AD75" s="777">
        <v>0.0</v>
      </c>
      <c r="AE75" s="778">
        <f t="shared" si="175"/>
        <v>0.0</v>
      </c>
      <c r="AF75" s="779">
        <v>0.0</v>
      </c>
      <c r="AG75" s="780">
        <v>0.0</v>
      </c>
      <c r="AH75" s="781">
        <f t="shared" si="127"/>
        <v>0.0</v>
      </c>
      <c r="AI75" s="782">
        <f t="shared" si="176"/>
        <v>0.0</v>
      </c>
      <c r="AJ75" s="783">
        <f t="shared" si="177"/>
        <v>0.0</v>
      </c>
      <c r="AK75" s="637" t="str">
        <f t="shared" si="261" ref="AK75:AK104">IF(AF75="AB","AB",IF(AND(OR(Z75="ab",Z75="ml"),OR(AA75="ab",AA75="ml"),OR(AC75="ab",AC75="ml")),"AB",IF(AND(OR(Z75="ab",Z75="ml"),OR(AC75="ab",AC75="ml")),"AB","")))</f>
        <v/>
      </c>
      <c r="AL75" s="637" t="str">
        <f t="shared" si="178"/>
        <v/>
      </c>
      <c r="AM75" s="784" t="str">
        <f t="shared" si="262" ref="AM75:AM104">IF(OR(AL75="",AL75=0,AL75="S",AL75="F",AL75="AB"),AL75,IF(AJ75&gt;=75,"D",IF(AJ75&gt;=60,"I",IF(AJ75&gt;=48,"II",IF(AJ75&gt;=36,"III",AL75)))))</f>
        <v/>
      </c>
      <c r="AN75" s="785"/>
      <c r="AO75" s="786">
        <v>0.0</v>
      </c>
      <c r="AP75" s="787">
        <v>0.0</v>
      </c>
      <c r="AQ75" s="787">
        <v>0.0</v>
      </c>
      <c r="AR75" s="908">
        <f t="shared" si="179"/>
        <v>0.0</v>
      </c>
      <c r="AS75" s="788">
        <v>0.0</v>
      </c>
      <c r="AT75" s="789">
        <v>0.0</v>
      </c>
      <c r="AU75" s="790">
        <f t="shared" si="180"/>
        <v>0.0</v>
      </c>
      <c r="AV75" s="909">
        <f t="shared" si="181"/>
        <v>0.0</v>
      </c>
      <c r="AW75" s="792">
        <v>0.0</v>
      </c>
      <c r="AX75" s="793">
        <v>0.0</v>
      </c>
      <c r="AY75" s="794">
        <f t="shared" si="182"/>
        <v>0.0</v>
      </c>
      <c r="AZ75" s="795">
        <f t="shared" si="263" ref="AZ75:AZ104">SUM(AQ75,AU75,AY75)</f>
        <v>0.0</v>
      </c>
      <c r="BA75" s="796">
        <f t="shared" si="183"/>
        <v>0.0</v>
      </c>
      <c r="BB75" s="650" t="str">
        <f t="shared" si="264" ref="BB75:BB104">IF(AV75="AB","AB",IF(AND(OR(AO75="ab",AO75="ml"),OR(AP75="ab",AP75="ml"),OR(AR75="ab",AR75="ml")),"AB",IF(AND(OR(AO75="ab",AO75="ml"),OR(AR75="ab",AR75="ml")),"AB","")))</f>
        <v/>
      </c>
      <c r="BC75" s="650" t="str">
        <f t="shared" si="184"/>
        <v/>
      </c>
      <c r="BD75" s="797" t="str">
        <f t="shared" si="265" ref="BD75:BD104">IF(OR(BC75="",BC75=0,BC75="S",BC75="F",BC75="AB"),BC75,IF(BA75&gt;=75,"D",IF(BA75&gt;=60,"I",IF(BA75&gt;=48,"II",IF(BA75&gt;=36,"III",BC75)))))</f>
        <v/>
      </c>
      <c r="BE75" s="785"/>
      <c r="BF75" s="798">
        <v>0.0</v>
      </c>
      <c r="BG75" s="799">
        <v>0.0</v>
      </c>
      <c r="BH75" s="800">
        <v>0.0</v>
      </c>
      <c r="BI75" s="910">
        <f t="shared" si="185"/>
        <v>0.0</v>
      </c>
      <c r="BJ75" s="801">
        <v>0.0</v>
      </c>
      <c r="BK75" s="802">
        <v>0.0</v>
      </c>
      <c r="BL75" s="803">
        <f t="shared" si="186"/>
        <v>0.0</v>
      </c>
      <c r="BM75" s="911">
        <f t="shared" si="187"/>
        <v>0.0</v>
      </c>
      <c r="BN75" s="805">
        <v>0.0</v>
      </c>
      <c r="BO75" s="806">
        <v>0.0</v>
      </c>
      <c r="BP75" s="807">
        <f t="shared" si="188"/>
        <v>0.0</v>
      </c>
      <c r="BQ75" s="808">
        <f t="shared" si="266" ref="BQ75:BQ104">SUM(BH75,BL75,BP75)</f>
        <v>0.0</v>
      </c>
      <c r="BR75" s="662">
        <f t="shared" si="189"/>
        <v>0.0</v>
      </c>
      <c r="BS75" s="662" t="str">
        <f t="shared" si="267" ref="BS75:BS104">IF(BM75="AB","AB",IF(AND(OR(BF75="ab",BF75="ml"),OR(BG75="ab",BG75="ml"),OR(BI75="ab",BI75="ml")),"AB",IF(AND(OR(BF75="ab",BF75="ml"),OR(BI75="ab",BI75="ml")),"AB","")))</f>
        <v/>
      </c>
      <c r="BT75" s="662" t="str">
        <f t="shared" si="190"/>
        <v/>
      </c>
      <c r="BU75" s="809" t="str">
        <f t="shared" si="268" ref="BU75:BU104">IF(OR(BT75="",BT75=0,BT75="S",BT75="F",BT75="AB"),BT75,IF(BR75&gt;=75,"D",IF(BR75&gt;=60,"I",IF(BR75&gt;=48,"II",IF(BR75&gt;=36,"III",BT75)))))</f>
        <v/>
      </c>
      <c r="BV75" s="785"/>
      <c r="BW75" s="810">
        <v>0.0</v>
      </c>
      <c r="BX75" s="811">
        <v>0.0</v>
      </c>
      <c r="BY75" s="812">
        <v>0.0</v>
      </c>
      <c r="BZ75" s="912">
        <f t="shared" si="191"/>
        <v>0.0</v>
      </c>
      <c r="CA75" s="813">
        <v>0.0</v>
      </c>
      <c r="CB75" s="814">
        <v>0.0</v>
      </c>
      <c r="CC75" s="815">
        <f t="shared" si="192"/>
        <v>0.0</v>
      </c>
      <c r="CD75" s="913">
        <f t="shared" si="193"/>
        <v>0.0</v>
      </c>
      <c r="CE75" s="817">
        <v>0.0</v>
      </c>
      <c r="CF75" s="818">
        <v>0.0</v>
      </c>
      <c r="CG75" s="819">
        <f t="shared" si="194"/>
        <v>0.0</v>
      </c>
      <c r="CH75" s="820">
        <f t="shared" si="269" ref="CH75:CH104">SUM(BY75,CC75,CG75)</f>
        <v>0.0</v>
      </c>
      <c r="CI75" s="821">
        <f t="shared" si="195"/>
        <v>0.0</v>
      </c>
      <c r="CJ75" s="674" t="str">
        <f t="shared" si="196"/>
        <v/>
      </c>
      <c r="CK75" s="674" t="str">
        <f t="shared" si="197"/>
        <v/>
      </c>
      <c r="CL75" s="822" t="str">
        <f t="shared" si="270" ref="CL75:CL104">IF(OR(CK75="",CK75=0,CK75="S",CK75="F",CK75="AB"),CK75,IF(CI75&gt;=75,"D",IF(CI75&gt;=60,"I",IF(CI75&gt;=48,"II",IF(CI75&gt;=36,"III",CK75)))))</f>
        <v/>
      </c>
      <c r="CM75" s="785"/>
      <c r="CN75" s="823">
        <v>0.0</v>
      </c>
      <c r="CO75" s="824">
        <v>0.0</v>
      </c>
      <c r="CP75" s="825">
        <v>0.0</v>
      </c>
      <c r="CQ75" s="914">
        <f t="shared" si="198"/>
        <v>0.0</v>
      </c>
      <c r="CR75" s="826">
        <v>0.0</v>
      </c>
      <c r="CS75" s="827">
        <v>0.0</v>
      </c>
      <c r="CT75" s="828">
        <f t="shared" si="199"/>
        <v>0.0</v>
      </c>
      <c r="CU75" s="915">
        <f t="shared" si="200"/>
        <v>0.0</v>
      </c>
      <c r="CV75" s="830">
        <v>0.0</v>
      </c>
      <c r="CW75" s="831">
        <v>0.0</v>
      </c>
      <c r="CX75" s="832">
        <f t="shared" si="201"/>
        <v>0.0</v>
      </c>
      <c r="CY75" s="833">
        <f t="shared" si="271" ref="CY75:CY104">SUM(CP75,CT75,CX75)</f>
        <v>0.0</v>
      </c>
      <c r="CZ75" s="686">
        <f t="shared" si="202"/>
        <v>0.0</v>
      </c>
      <c r="DA75" s="686" t="str">
        <f t="shared" si="203"/>
        <v/>
      </c>
      <c r="DB75" s="686" t="str">
        <f t="shared" si="204"/>
        <v/>
      </c>
      <c r="DC75" s="834" t="str">
        <f t="shared" si="205"/>
        <v/>
      </c>
      <c r="DD75" s="785"/>
      <c r="DE75" s="835">
        <v>0.0</v>
      </c>
      <c r="DF75" s="836">
        <v>0.0</v>
      </c>
      <c r="DG75" s="837">
        <v>0.0</v>
      </c>
      <c r="DH75" s="916">
        <f t="shared" si="206"/>
        <v>0.0</v>
      </c>
      <c r="DI75" s="838">
        <v>0.0</v>
      </c>
      <c r="DJ75" s="839">
        <v>0.0</v>
      </c>
      <c r="DK75" s="840">
        <f t="shared" si="207"/>
        <v>0.0</v>
      </c>
      <c r="DL75" s="917">
        <f t="shared" si="208"/>
        <v>0.0</v>
      </c>
      <c r="DM75" s="842">
        <v>0.0</v>
      </c>
      <c r="DN75" s="843">
        <v>0.0</v>
      </c>
      <c r="DO75" s="844">
        <f t="shared" si="209"/>
        <v>0.0</v>
      </c>
      <c r="DP75" s="845">
        <f t="shared" si="272" ref="DP75:DP104">SUM(DG75,DK75,DO75)</f>
        <v>0.0</v>
      </c>
      <c r="DQ75" s="698">
        <f t="shared" si="210"/>
        <v>0.0</v>
      </c>
      <c r="DR75" s="698" t="str">
        <f t="shared" si="211"/>
        <v/>
      </c>
      <c r="DS75" s="698" t="str">
        <f t="shared" si="212"/>
        <v/>
      </c>
      <c r="DT75" s="846" t="str">
        <f t="shared" si="213"/>
        <v/>
      </c>
      <c r="DU75" s="847">
        <v>0.0</v>
      </c>
      <c r="DV75" s="848">
        <v>0.0</v>
      </c>
      <c r="DW75" s="849">
        <v>0.0</v>
      </c>
      <c r="DX75" s="918">
        <f t="shared" si="214"/>
        <v>0.0</v>
      </c>
      <c r="DY75" s="850">
        <v>0.0</v>
      </c>
      <c r="DZ75" s="851">
        <v>0.0</v>
      </c>
      <c r="EA75" s="852">
        <f t="shared" si="215"/>
        <v>0.0</v>
      </c>
      <c r="EB75" s="919">
        <f t="shared" si="216"/>
        <v>0.0</v>
      </c>
      <c r="EC75" s="854">
        <v>0.0</v>
      </c>
      <c r="ED75" s="855">
        <v>0.0</v>
      </c>
      <c r="EE75" s="856">
        <f t="shared" si="217"/>
        <v>0.0</v>
      </c>
      <c r="EF75" s="857">
        <f t="shared" si="273" ref="EF75:EF104">SUM(DW75,EA75,EE75)</f>
        <v>0.0</v>
      </c>
      <c r="EG75" s="858">
        <f t="shared" si="218"/>
        <v>0.0</v>
      </c>
      <c r="EH75" s="859" t="str">
        <f t="shared" si="219"/>
        <v/>
      </c>
      <c r="EI75" s="860">
        <v>0.0</v>
      </c>
      <c r="EJ75" s="861">
        <v>0.0</v>
      </c>
      <c r="EK75" s="862">
        <v>0.0</v>
      </c>
      <c r="EL75" s="863">
        <f t="shared" si="220"/>
        <v>0.0</v>
      </c>
      <c r="EM75" s="864">
        <v>0.0</v>
      </c>
      <c r="EN75" s="865">
        <f t="shared" si="221"/>
        <v>0.0</v>
      </c>
      <c r="EO75" s="866">
        <v>0.0</v>
      </c>
      <c r="EP75" s="867">
        <v>0.0</v>
      </c>
      <c r="EQ75" s="868">
        <f t="shared" si="128"/>
        <v>0.0</v>
      </c>
      <c r="ER75" s="869">
        <f t="shared" si="222"/>
        <v>0.0</v>
      </c>
      <c r="ES75" s="870">
        <f t="shared" si="223"/>
        <v>0.0</v>
      </c>
      <c r="ET75" s="871" t="str">
        <f t="shared" si="224"/>
        <v/>
      </c>
      <c r="EU75" s="872">
        <v>0.0</v>
      </c>
      <c r="EV75" s="873">
        <v>0.0</v>
      </c>
      <c r="EW75" s="874">
        <f t="shared" si="158"/>
        <v>0.0</v>
      </c>
      <c r="EX75" s="875">
        <f t="shared" si="225"/>
        <v>0.0</v>
      </c>
      <c r="EY75" s="876">
        <v>0.0</v>
      </c>
      <c r="EZ75" s="877">
        <f t="shared" si="226"/>
        <v>0.0</v>
      </c>
      <c r="FA75" s="878">
        <v>0.0</v>
      </c>
      <c r="FB75" s="879">
        <v>0.0</v>
      </c>
      <c r="FC75" s="880">
        <f t="shared" si="129"/>
        <v>0.0</v>
      </c>
      <c r="FD75" s="881">
        <f t="shared" si="227"/>
        <v>0.0</v>
      </c>
      <c r="FE75" s="882">
        <f t="shared" si="228"/>
        <v>0.0</v>
      </c>
      <c r="FF75" s="883" t="str">
        <f t="shared" si="229"/>
        <v/>
      </c>
      <c r="FG75" s="920">
        <v>0.0</v>
      </c>
      <c r="FH75" s="921">
        <v>0.0</v>
      </c>
      <c r="FI75" s="921">
        <v>0.0</v>
      </c>
      <c r="FJ75" s="887">
        <f t="shared" si="155"/>
        <v>0.0</v>
      </c>
      <c r="FK75" s="888">
        <f t="shared" si="230"/>
        <v>0.0</v>
      </c>
      <c r="FL75" s="889" t="str">
        <f t="shared" si="231"/>
        <v/>
      </c>
      <c r="FM75" s="922"/>
      <c r="FN75" s="923"/>
      <c r="FO75" s="924" t="str">
        <f t="shared" si="154"/>
        <v/>
      </c>
      <c r="FP75" s="893">
        <f t="shared" si="232"/>
        <v>0.0</v>
      </c>
      <c r="FQ75" s="894">
        <f t="shared" si="233"/>
        <v>0.0</v>
      </c>
      <c r="FR75" s="895">
        <f t="shared" si="234"/>
        <v>0.0</v>
      </c>
      <c r="FS75" s="896" t="str">
        <f t="shared" si="235"/>
        <v/>
      </c>
      <c r="FT75" s="897" t="str">
        <f t="shared" si="236"/>
        <v/>
      </c>
      <c r="FU75" s="898" t="str">
        <f t="shared" si="237"/>
        <v/>
      </c>
      <c r="FV75" s="899" t="str">
        <f t="shared" si="238"/>
        <v/>
      </c>
      <c r="FW75" s="900">
        <f t="shared" si="239"/>
        <v>0.0</v>
      </c>
      <c r="FX75" s="901" t="str">
        <f t="shared" si="159"/>
        <v/>
      </c>
      <c r="FY75" s="902" t="str">
        <f t="shared" si="160"/>
        <v/>
      </c>
      <c r="FZ75" s="902" t="str">
        <f t="shared" si="161"/>
        <v/>
      </c>
      <c r="GA75" s="902" t="str">
        <f t="shared" si="162"/>
        <v/>
      </c>
      <c r="GB75" s="902" t="str">
        <f t="shared" si="163"/>
        <v/>
      </c>
      <c r="GC75" s="902" t="str">
        <f t="shared" si="240"/>
        <v/>
      </c>
      <c r="GD75" s="903" t="str">
        <f t="shared" si="241"/>
        <v/>
      </c>
      <c r="GE75" s="904">
        <f t="shared" si="242"/>
        <v>0.0</v>
      </c>
      <c r="GF75" s="902">
        <f t="shared" si="243"/>
        <v>0.0</v>
      </c>
      <c r="GG75" s="902">
        <f t="shared" si="244"/>
        <v>0.0</v>
      </c>
      <c r="GH75" s="902">
        <f t="shared" si="245"/>
        <v>0.0</v>
      </c>
      <c r="GI75" s="903"/>
      <c r="GJ75" s="124"/>
      <c r="GK75" s="124"/>
      <c r="GL75" s="113">
        <f t="shared" si="164"/>
        <v>0.0</v>
      </c>
      <c r="GM75" s="113" t="s">
        <v>159</v>
      </c>
      <c r="GN75" s="113">
        <f t="shared" si="165"/>
        <v>200.0</v>
      </c>
      <c r="GO75" s="113" t="str">
        <f t="shared" si="246"/>
        <v>0/200</v>
      </c>
      <c r="GP75" s="113">
        <f t="shared" si="247"/>
        <v>0.0</v>
      </c>
      <c r="GQ75" s="113" t="s">
        <v>159</v>
      </c>
      <c r="GR75" s="113">
        <f t="shared" si="248"/>
        <v>200.0</v>
      </c>
      <c r="GS75" s="113" t="str">
        <f t="shared" si="249"/>
        <v>0/200</v>
      </c>
      <c r="GT75" s="113">
        <f t="shared" si="250"/>
        <v>0.0</v>
      </c>
      <c r="GU75" s="113" t="s">
        <v>159</v>
      </c>
      <c r="GV75" s="113">
        <f t="shared" si="251"/>
        <v>200.0</v>
      </c>
      <c r="GW75" s="113" t="str">
        <f t="shared" si="252"/>
        <v>0/200</v>
      </c>
      <c r="GX75" s="113">
        <f t="shared" si="253"/>
        <v>0.0</v>
      </c>
      <c r="GY75" s="113" t="s">
        <v>159</v>
      </c>
      <c r="GZ75" s="113">
        <f t="shared" si="254"/>
        <v>100.0</v>
      </c>
      <c r="HA75" s="113" t="str">
        <f t="shared" si="255"/>
        <v>0/100</v>
      </c>
      <c r="HJ75" s="113">
        <f t="shared" si="133"/>
        <v>0.0</v>
      </c>
      <c r="HK75" s="113">
        <f t="shared" si="134"/>
        <v>0.0</v>
      </c>
      <c r="HL75" s="925">
        <f t="shared" si="256"/>
        <v>0.0</v>
      </c>
      <c r="HM75" s="925">
        <f t="shared" si="257"/>
        <v>0.0</v>
      </c>
      <c r="HN75" s="925">
        <f t="shared" si="258"/>
        <v>0.0</v>
      </c>
      <c r="HO75" s="925">
        <f t="shared" si="259"/>
        <v>0.0</v>
      </c>
      <c r="HP75" s="925">
        <f t="shared" si="260"/>
        <v>0.0</v>
      </c>
      <c r="HQ75" s="113">
        <f t="shared" si="135"/>
        <v>0.0</v>
      </c>
    </row>
    <row r="76" spans="8:8" ht="30.75" customHeight="1">
      <c r="A76" s="23">
        <f t="shared" si="166"/>
        <v>0.0</v>
      </c>
      <c r="B76" s="756">
        <v>68.0</v>
      </c>
      <c r="C76" s="905">
        <v>68.0</v>
      </c>
      <c r="D76" s="710">
        <f t="shared" si="167"/>
        <v>0.0</v>
      </c>
      <c r="E76" s="906"/>
      <c r="F76" s="759"/>
      <c r="G76" s="906"/>
      <c r="H76" s="906"/>
      <c r="I76" s="906"/>
      <c r="J76" s="906"/>
      <c r="K76" s="907"/>
      <c r="L76" s="761">
        <v>0.0</v>
      </c>
      <c r="M76" s="762">
        <v>0.0</v>
      </c>
      <c r="N76" s="763">
        <v>0.0</v>
      </c>
      <c r="O76" s="764">
        <f t="shared" si="168"/>
        <v>0.0</v>
      </c>
      <c r="P76" s="765">
        <v>0.0</v>
      </c>
      <c r="Q76" s="766">
        <f t="shared" si="169"/>
        <v>0.0</v>
      </c>
      <c r="R76" s="767">
        <v>0.0</v>
      </c>
      <c r="S76" s="768">
        <v>0.0</v>
      </c>
      <c r="T76" s="769">
        <f t="shared" si="170"/>
        <v>0.0</v>
      </c>
      <c r="U76" s="770">
        <f t="shared" si="171"/>
        <v>0.0</v>
      </c>
      <c r="V76" s="771">
        <f t="shared" si="172"/>
        <v>0.0</v>
      </c>
      <c r="W76" s="625" t="str">
        <f t="shared" si="156"/>
        <v/>
      </c>
      <c r="X76" s="625" t="str">
        <f t="shared" si="173"/>
        <v/>
      </c>
      <c r="Y76" s="772" t="str">
        <f t="shared" si="157"/>
        <v/>
      </c>
      <c r="Z76" s="773">
        <v>0.0</v>
      </c>
      <c r="AA76" s="774">
        <v>0.0</v>
      </c>
      <c r="AB76" s="775">
        <v>0.0</v>
      </c>
      <c r="AC76" s="776">
        <f t="shared" si="174"/>
        <v>0.0</v>
      </c>
      <c r="AD76" s="777">
        <v>0.0</v>
      </c>
      <c r="AE76" s="778">
        <f t="shared" si="175"/>
        <v>0.0</v>
      </c>
      <c r="AF76" s="779">
        <v>0.0</v>
      </c>
      <c r="AG76" s="780">
        <v>0.0</v>
      </c>
      <c r="AH76" s="781">
        <f t="shared" si="127"/>
        <v>0.0</v>
      </c>
      <c r="AI76" s="782">
        <f t="shared" si="176"/>
        <v>0.0</v>
      </c>
      <c r="AJ76" s="783">
        <f t="shared" si="177"/>
        <v>0.0</v>
      </c>
      <c r="AK76" s="637" t="str">
        <f t="shared" si="261"/>
        <v/>
      </c>
      <c r="AL76" s="637" t="str">
        <f t="shared" si="178"/>
        <v/>
      </c>
      <c r="AM76" s="784" t="str">
        <f t="shared" si="262"/>
        <v/>
      </c>
      <c r="AN76" s="785"/>
      <c r="AO76" s="786">
        <v>0.0</v>
      </c>
      <c r="AP76" s="787">
        <v>0.0</v>
      </c>
      <c r="AQ76" s="787">
        <v>0.0</v>
      </c>
      <c r="AR76" s="908">
        <f t="shared" si="179"/>
        <v>0.0</v>
      </c>
      <c r="AS76" s="788">
        <v>0.0</v>
      </c>
      <c r="AT76" s="789">
        <v>0.0</v>
      </c>
      <c r="AU76" s="790">
        <f t="shared" si="180"/>
        <v>0.0</v>
      </c>
      <c r="AV76" s="909">
        <f t="shared" si="181"/>
        <v>0.0</v>
      </c>
      <c r="AW76" s="792">
        <v>0.0</v>
      </c>
      <c r="AX76" s="793">
        <v>0.0</v>
      </c>
      <c r="AY76" s="794">
        <f t="shared" si="182"/>
        <v>0.0</v>
      </c>
      <c r="AZ76" s="795">
        <f t="shared" si="263"/>
        <v>0.0</v>
      </c>
      <c r="BA76" s="796">
        <f t="shared" si="183"/>
        <v>0.0</v>
      </c>
      <c r="BB76" s="650" t="str">
        <f t="shared" si="264"/>
        <v/>
      </c>
      <c r="BC76" s="650" t="str">
        <f t="shared" si="184"/>
        <v/>
      </c>
      <c r="BD76" s="797" t="str">
        <f t="shared" si="265"/>
        <v/>
      </c>
      <c r="BE76" s="785"/>
      <c r="BF76" s="798">
        <v>0.0</v>
      </c>
      <c r="BG76" s="799">
        <v>0.0</v>
      </c>
      <c r="BH76" s="800">
        <v>0.0</v>
      </c>
      <c r="BI76" s="910">
        <f t="shared" si="185"/>
        <v>0.0</v>
      </c>
      <c r="BJ76" s="801">
        <v>0.0</v>
      </c>
      <c r="BK76" s="802">
        <v>0.0</v>
      </c>
      <c r="BL76" s="803">
        <f t="shared" si="186"/>
        <v>0.0</v>
      </c>
      <c r="BM76" s="911">
        <f t="shared" si="187"/>
        <v>0.0</v>
      </c>
      <c r="BN76" s="805">
        <v>0.0</v>
      </c>
      <c r="BO76" s="806">
        <v>0.0</v>
      </c>
      <c r="BP76" s="807">
        <f t="shared" si="188"/>
        <v>0.0</v>
      </c>
      <c r="BQ76" s="808">
        <f t="shared" si="266"/>
        <v>0.0</v>
      </c>
      <c r="BR76" s="662">
        <f t="shared" si="189"/>
        <v>0.0</v>
      </c>
      <c r="BS76" s="662" t="str">
        <f t="shared" si="267"/>
        <v/>
      </c>
      <c r="BT76" s="662" t="str">
        <f t="shared" si="190"/>
        <v/>
      </c>
      <c r="BU76" s="809" t="str">
        <f t="shared" si="268"/>
        <v/>
      </c>
      <c r="BV76" s="785"/>
      <c r="BW76" s="810">
        <v>0.0</v>
      </c>
      <c r="BX76" s="811">
        <v>0.0</v>
      </c>
      <c r="BY76" s="812">
        <v>0.0</v>
      </c>
      <c r="BZ76" s="912">
        <f t="shared" si="191"/>
        <v>0.0</v>
      </c>
      <c r="CA76" s="813">
        <v>0.0</v>
      </c>
      <c r="CB76" s="814">
        <v>0.0</v>
      </c>
      <c r="CC76" s="815">
        <f t="shared" si="192"/>
        <v>0.0</v>
      </c>
      <c r="CD76" s="913">
        <f t="shared" si="193"/>
        <v>0.0</v>
      </c>
      <c r="CE76" s="817">
        <v>0.0</v>
      </c>
      <c r="CF76" s="818">
        <v>0.0</v>
      </c>
      <c r="CG76" s="819">
        <f t="shared" si="194"/>
        <v>0.0</v>
      </c>
      <c r="CH76" s="820">
        <f t="shared" si="269"/>
        <v>0.0</v>
      </c>
      <c r="CI76" s="821">
        <f t="shared" si="195"/>
        <v>0.0</v>
      </c>
      <c r="CJ76" s="674" t="str">
        <f t="shared" si="196"/>
        <v/>
      </c>
      <c r="CK76" s="674" t="str">
        <f t="shared" si="197"/>
        <v/>
      </c>
      <c r="CL76" s="822" t="str">
        <f t="shared" si="270"/>
        <v/>
      </c>
      <c r="CM76" s="785"/>
      <c r="CN76" s="823">
        <v>0.0</v>
      </c>
      <c r="CO76" s="824">
        <v>0.0</v>
      </c>
      <c r="CP76" s="825">
        <v>0.0</v>
      </c>
      <c r="CQ76" s="914">
        <f t="shared" si="198"/>
        <v>0.0</v>
      </c>
      <c r="CR76" s="826">
        <v>0.0</v>
      </c>
      <c r="CS76" s="827">
        <v>0.0</v>
      </c>
      <c r="CT76" s="828">
        <f t="shared" si="199"/>
        <v>0.0</v>
      </c>
      <c r="CU76" s="915">
        <f t="shared" si="200"/>
        <v>0.0</v>
      </c>
      <c r="CV76" s="830">
        <v>0.0</v>
      </c>
      <c r="CW76" s="831">
        <v>0.0</v>
      </c>
      <c r="CX76" s="832">
        <f t="shared" si="201"/>
        <v>0.0</v>
      </c>
      <c r="CY76" s="833">
        <f t="shared" si="271"/>
        <v>0.0</v>
      </c>
      <c r="CZ76" s="686">
        <f t="shared" si="202"/>
        <v>0.0</v>
      </c>
      <c r="DA76" s="686" t="str">
        <f t="shared" si="203"/>
        <v/>
      </c>
      <c r="DB76" s="686" t="str">
        <f t="shared" si="204"/>
        <v/>
      </c>
      <c r="DC76" s="834" t="str">
        <f t="shared" si="205"/>
        <v/>
      </c>
      <c r="DD76" s="785"/>
      <c r="DE76" s="835">
        <v>0.0</v>
      </c>
      <c r="DF76" s="836">
        <v>0.0</v>
      </c>
      <c r="DG76" s="837">
        <v>0.0</v>
      </c>
      <c r="DH76" s="916">
        <f t="shared" si="206"/>
        <v>0.0</v>
      </c>
      <c r="DI76" s="838">
        <v>0.0</v>
      </c>
      <c r="DJ76" s="839">
        <v>0.0</v>
      </c>
      <c r="DK76" s="840">
        <f t="shared" si="207"/>
        <v>0.0</v>
      </c>
      <c r="DL76" s="917">
        <f t="shared" si="208"/>
        <v>0.0</v>
      </c>
      <c r="DM76" s="842">
        <v>0.0</v>
      </c>
      <c r="DN76" s="843">
        <v>0.0</v>
      </c>
      <c r="DO76" s="844">
        <f t="shared" si="209"/>
        <v>0.0</v>
      </c>
      <c r="DP76" s="845">
        <f t="shared" si="272"/>
        <v>0.0</v>
      </c>
      <c r="DQ76" s="698">
        <f t="shared" si="210"/>
        <v>0.0</v>
      </c>
      <c r="DR76" s="698" t="str">
        <f t="shared" si="211"/>
        <v/>
      </c>
      <c r="DS76" s="698" t="str">
        <f t="shared" si="212"/>
        <v/>
      </c>
      <c r="DT76" s="846" t="str">
        <f t="shared" si="213"/>
        <v/>
      </c>
      <c r="DU76" s="847">
        <v>0.0</v>
      </c>
      <c r="DV76" s="848">
        <v>0.0</v>
      </c>
      <c r="DW76" s="849">
        <v>0.0</v>
      </c>
      <c r="DX76" s="918">
        <f t="shared" si="214"/>
        <v>0.0</v>
      </c>
      <c r="DY76" s="850">
        <v>0.0</v>
      </c>
      <c r="DZ76" s="851">
        <v>0.0</v>
      </c>
      <c r="EA76" s="852">
        <f t="shared" si="215"/>
        <v>0.0</v>
      </c>
      <c r="EB76" s="919">
        <f t="shared" si="216"/>
        <v>0.0</v>
      </c>
      <c r="EC76" s="854">
        <v>0.0</v>
      </c>
      <c r="ED76" s="855">
        <v>0.0</v>
      </c>
      <c r="EE76" s="856">
        <f t="shared" si="217"/>
        <v>0.0</v>
      </c>
      <c r="EF76" s="857">
        <f t="shared" si="273"/>
        <v>0.0</v>
      </c>
      <c r="EG76" s="858">
        <f t="shared" si="218"/>
        <v>0.0</v>
      </c>
      <c r="EH76" s="859" t="str">
        <f t="shared" si="219"/>
        <v/>
      </c>
      <c r="EI76" s="860">
        <v>0.0</v>
      </c>
      <c r="EJ76" s="861">
        <v>0.0</v>
      </c>
      <c r="EK76" s="862">
        <v>0.0</v>
      </c>
      <c r="EL76" s="863">
        <f t="shared" si="220"/>
        <v>0.0</v>
      </c>
      <c r="EM76" s="864">
        <v>0.0</v>
      </c>
      <c r="EN76" s="865">
        <f t="shared" si="221"/>
        <v>0.0</v>
      </c>
      <c r="EO76" s="866">
        <v>0.0</v>
      </c>
      <c r="EP76" s="867">
        <v>0.0</v>
      </c>
      <c r="EQ76" s="868">
        <f t="shared" si="128"/>
        <v>0.0</v>
      </c>
      <c r="ER76" s="869">
        <f t="shared" si="222"/>
        <v>0.0</v>
      </c>
      <c r="ES76" s="870">
        <f t="shared" si="223"/>
        <v>0.0</v>
      </c>
      <c r="ET76" s="871" t="str">
        <f t="shared" si="224"/>
        <v/>
      </c>
      <c r="EU76" s="872">
        <v>0.0</v>
      </c>
      <c r="EV76" s="873">
        <v>0.0</v>
      </c>
      <c r="EW76" s="874">
        <f t="shared" si="158"/>
        <v>0.0</v>
      </c>
      <c r="EX76" s="875">
        <f t="shared" si="225"/>
        <v>0.0</v>
      </c>
      <c r="EY76" s="876">
        <v>0.0</v>
      </c>
      <c r="EZ76" s="877">
        <f t="shared" si="226"/>
        <v>0.0</v>
      </c>
      <c r="FA76" s="878">
        <v>0.0</v>
      </c>
      <c r="FB76" s="879">
        <v>0.0</v>
      </c>
      <c r="FC76" s="880">
        <f t="shared" si="129"/>
        <v>0.0</v>
      </c>
      <c r="FD76" s="881">
        <f t="shared" si="227"/>
        <v>0.0</v>
      </c>
      <c r="FE76" s="882">
        <f t="shared" si="228"/>
        <v>0.0</v>
      </c>
      <c r="FF76" s="883" t="str">
        <f t="shared" si="229"/>
        <v/>
      </c>
      <c r="FG76" s="920">
        <v>0.0</v>
      </c>
      <c r="FH76" s="921">
        <v>0.0</v>
      </c>
      <c r="FI76" s="921">
        <v>0.0</v>
      </c>
      <c r="FJ76" s="887">
        <f t="shared" si="155"/>
        <v>0.0</v>
      </c>
      <c r="FK76" s="888">
        <f t="shared" si="230"/>
        <v>0.0</v>
      </c>
      <c r="FL76" s="889" t="str">
        <f t="shared" si="231"/>
        <v/>
      </c>
      <c r="FM76" s="922"/>
      <c r="FN76" s="923"/>
      <c r="FO76" s="924" t="str">
        <f t="shared" si="154"/>
        <v/>
      </c>
      <c r="FP76" s="893">
        <f t="shared" si="232"/>
        <v>0.0</v>
      </c>
      <c r="FQ76" s="894">
        <f t="shared" si="233"/>
        <v>0.0</v>
      </c>
      <c r="FR76" s="895">
        <f t="shared" si="234"/>
        <v>0.0</v>
      </c>
      <c r="FS76" s="896" t="str">
        <f t="shared" si="235"/>
        <v/>
      </c>
      <c r="FT76" s="897" t="str">
        <f t="shared" si="236"/>
        <v/>
      </c>
      <c r="FU76" s="898" t="str">
        <f t="shared" si="237"/>
        <v/>
      </c>
      <c r="FV76" s="899" t="str">
        <f t="shared" si="238"/>
        <v/>
      </c>
      <c r="FW76" s="900">
        <f t="shared" si="239"/>
        <v>0.0</v>
      </c>
      <c r="FX76" s="901" t="str">
        <f t="shared" si="159"/>
        <v/>
      </c>
      <c r="FY76" s="902" t="str">
        <f t="shared" si="160"/>
        <v/>
      </c>
      <c r="FZ76" s="902" t="str">
        <f t="shared" si="161"/>
        <v/>
      </c>
      <c r="GA76" s="902" t="str">
        <f t="shared" si="162"/>
        <v/>
      </c>
      <c r="GB76" s="902" t="str">
        <f t="shared" si="163"/>
        <v/>
      </c>
      <c r="GC76" s="902" t="str">
        <f t="shared" si="240"/>
        <v/>
      </c>
      <c r="GD76" s="903" t="str">
        <f t="shared" si="241"/>
        <v/>
      </c>
      <c r="GE76" s="904">
        <f t="shared" si="242"/>
        <v>0.0</v>
      </c>
      <c r="GF76" s="902">
        <f t="shared" si="243"/>
        <v>0.0</v>
      </c>
      <c r="GG76" s="902">
        <f t="shared" si="244"/>
        <v>0.0</v>
      </c>
      <c r="GH76" s="902">
        <f t="shared" si="245"/>
        <v>0.0</v>
      </c>
      <c r="GI76" s="903"/>
      <c r="GJ76" s="124"/>
      <c r="GK76" s="124"/>
      <c r="GL76" s="113">
        <f t="shared" si="164"/>
        <v>0.0</v>
      </c>
      <c r="GM76" s="113" t="s">
        <v>159</v>
      </c>
      <c r="GN76" s="113">
        <f t="shared" si="165"/>
        <v>200.0</v>
      </c>
      <c r="GO76" s="113" t="str">
        <f t="shared" si="246"/>
        <v>0/200</v>
      </c>
      <c r="GP76" s="113">
        <f t="shared" si="247"/>
        <v>0.0</v>
      </c>
      <c r="GQ76" s="113" t="s">
        <v>159</v>
      </c>
      <c r="GR76" s="113">
        <f t="shared" si="248"/>
        <v>200.0</v>
      </c>
      <c r="GS76" s="113" t="str">
        <f t="shared" si="249"/>
        <v>0/200</v>
      </c>
      <c r="GT76" s="113">
        <f t="shared" si="250"/>
        <v>0.0</v>
      </c>
      <c r="GU76" s="113" t="s">
        <v>159</v>
      </c>
      <c r="GV76" s="113">
        <f t="shared" si="251"/>
        <v>200.0</v>
      </c>
      <c r="GW76" s="113" t="str">
        <f t="shared" si="252"/>
        <v>0/200</v>
      </c>
      <c r="GX76" s="113">
        <f t="shared" si="253"/>
        <v>0.0</v>
      </c>
      <c r="GY76" s="113" t="s">
        <v>159</v>
      </c>
      <c r="GZ76" s="113">
        <f t="shared" si="254"/>
        <v>100.0</v>
      </c>
      <c r="HA76" s="113" t="str">
        <f t="shared" si="255"/>
        <v>0/100</v>
      </c>
      <c r="HF76" s="927"/>
      <c r="HJ76" s="113">
        <f t="shared" si="133"/>
        <v>0.0</v>
      </c>
      <c r="HK76" s="113">
        <f t="shared" si="134"/>
        <v>0.0</v>
      </c>
      <c r="HL76" s="925">
        <f t="shared" si="256"/>
        <v>0.0</v>
      </c>
      <c r="HM76" s="925">
        <f t="shared" si="257"/>
        <v>0.0</v>
      </c>
      <c r="HN76" s="925">
        <f t="shared" si="258"/>
        <v>0.0</v>
      </c>
      <c r="HO76" s="925">
        <f t="shared" si="259"/>
        <v>0.0</v>
      </c>
      <c r="HP76" s="925">
        <f t="shared" si="260"/>
        <v>0.0</v>
      </c>
      <c r="HQ76" s="113">
        <f t="shared" si="135"/>
        <v>0.0</v>
      </c>
    </row>
    <row r="77" spans="8:8" ht="18.0">
      <c r="A77" s="23">
        <f t="shared" si="166"/>
        <v>0.0</v>
      </c>
      <c r="B77" s="756">
        <v>69.0</v>
      </c>
      <c r="C77" s="757">
        <v>69.0</v>
      </c>
      <c r="D77" s="710">
        <f t="shared" si="167"/>
        <v>0.0</v>
      </c>
      <c r="E77" s="906"/>
      <c r="F77" s="759"/>
      <c r="G77" s="758"/>
      <c r="H77" s="906"/>
      <c r="I77" s="906"/>
      <c r="J77" s="906"/>
      <c r="K77" s="907"/>
      <c r="L77" s="761">
        <v>0.0</v>
      </c>
      <c r="M77" s="762">
        <v>0.0</v>
      </c>
      <c r="N77" s="763">
        <v>0.0</v>
      </c>
      <c r="O77" s="764">
        <f t="shared" si="168"/>
        <v>0.0</v>
      </c>
      <c r="P77" s="765">
        <v>0.0</v>
      </c>
      <c r="Q77" s="766">
        <f t="shared" si="169"/>
        <v>0.0</v>
      </c>
      <c r="R77" s="767">
        <v>0.0</v>
      </c>
      <c r="S77" s="768">
        <v>0.0</v>
      </c>
      <c r="T77" s="769">
        <f t="shared" si="170"/>
        <v>0.0</v>
      </c>
      <c r="U77" s="770">
        <f t="shared" si="171"/>
        <v>0.0</v>
      </c>
      <c r="V77" s="771">
        <f t="shared" si="172"/>
        <v>0.0</v>
      </c>
      <c r="W77" s="625" t="str">
        <f t="shared" si="156"/>
        <v/>
      </c>
      <c r="X77" s="625" t="str">
        <f t="shared" si="173"/>
        <v/>
      </c>
      <c r="Y77" s="772" t="str">
        <f t="shared" si="157"/>
        <v/>
      </c>
      <c r="Z77" s="773">
        <v>0.0</v>
      </c>
      <c r="AA77" s="774">
        <v>0.0</v>
      </c>
      <c r="AB77" s="775">
        <v>0.0</v>
      </c>
      <c r="AC77" s="776">
        <f t="shared" si="174"/>
        <v>0.0</v>
      </c>
      <c r="AD77" s="777">
        <v>0.0</v>
      </c>
      <c r="AE77" s="778">
        <f t="shared" si="175"/>
        <v>0.0</v>
      </c>
      <c r="AF77" s="779">
        <v>0.0</v>
      </c>
      <c r="AG77" s="780">
        <v>0.0</v>
      </c>
      <c r="AH77" s="781">
        <f t="shared" si="127"/>
        <v>0.0</v>
      </c>
      <c r="AI77" s="782">
        <f t="shared" si="176"/>
        <v>0.0</v>
      </c>
      <c r="AJ77" s="783">
        <f t="shared" si="177"/>
        <v>0.0</v>
      </c>
      <c r="AK77" s="637" t="str">
        <f t="shared" si="261"/>
        <v/>
      </c>
      <c r="AL77" s="637" t="str">
        <f t="shared" si="178"/>
        <v/>
      </c>
      <c r="AM77" s="784" t="str">
        <f t="shared" si="262"/>
        <v/>
      </c>
      <c r="AN77" s="785"/>
      <c r="AO77" s="786">
        <v>0.0</v>
      </c>
      <c r="AP77" s="787">
        <v>0.0</v>
      </c>
      <c r="AQ77" s="787">
        <v>0.0</v>
      </c>
      <c r="AR77" s="908">
        <f t="shared" si="179"/>
        <v>0.0</v>
      </c>
      <c r="AS77" s="788">
        <v>0.0</v>
      </c>
      <c r="AT77" s="789">
        <v>0.0</v>
      </c>
      <c r="AU77" s="790">
        <f t="shared" si="180"/>
        <v>0.0</v>
      </c>
      <c r="AV77" s="909">
        <f t="shared" si="181"/>
        <v>0.0</v>
      </c>
      <c r="AW77" s="792">
        <v>0.0</v>
      </c>
      <c r="AX77" s="793">
        <v>0.0</v>
      </c>
      <c r="AY77" s="794">
        <f t="shared" si="182"/>
        <v>0.0</v>
      </c>
      <c r="AZ77" s="795">
        <f t="shared" si="263"/>
        <v>0.0</v>
      </c>
      <c r="BA77" s="796">
        <f t="shared" si="183"/>
        <v>0.0</v>
      </c>
      <c r="BB77" s="650" t="str">
        <f t="shared" si="264"/>
        <v/>
      </c>
      <c r="BC77" s="650" t="str">
        <f t="shared" si="184"/>
        <v/>
      </c>
      <c r="BD77" s="797" t="str">
        <f t="shared" si="265"/>
        <v/>
      </c>
      <c r="BE77" s="785"/>
      <c r="BF77" s="798">
        <v>0.0</v>
      </c>
      <c r="BG77" s="799">
        <v>0.0</v>
      </c>
      <c r="BH77" s="800">
        <v>0.0</v>
      </c>
      <c r="BI77" s="910">
        <f t="shared" si="185"/>
        <v>0.0</v>
      </c>
      <c r="BJ77" s="801">
        <v>0.0</v>
      </c>
      <c r="BK77" s="802">
        <v>0.0</v>
      </c>
      <c r="BL77" s="803">
        <f t="shared" si="186"/>
        <v>0.0</v>
      </c>
      <c r="BM77" s="911">
        <f t="shared" si="187"/>
        <v>0.0</v>
      </c>
      <c r="BN77" s="805">
        <v>0.0</v>
      </c>
      <c r="BO77" s="806">
        <v>0.0</v>
      </c>
      <c r="BP77" s="807">
        <f t="shared" si="188"/>
        <v>0.0</v>
      </c>
      <c r="BQ77" s="808">
        <f t="shared" si="266"/>
        <v>0.0</v>
      </c>
      <c r="BR77" s="662">
        <f t="shared" si="189"/>
        <v>0.0</v>
      </c>
      <c r="BS77" s="662" t="str">
        <f t="shared" si="267"/>
        <v/>
      </c>
      <c r="BT77" s="662" t="str">
        <f t="shared" si="190"/>
        <v/>
      </c>
      <c r="BU77" s="809" t="str">
        <f t="shared" si="268"/>
        <v/>
      </c>
      <c r="BV77" s="785"/>
      <c r="BW77" s="810">
        <v>0.0</v>
      </c>
      <c r="BX77" s="811">
        <v>0.0</v>
      </c>
      <c r="BY77" s="812">
        <v>0.0</v>
      </c>
      <c r="BZ77" s="912">
        <f t="shared" si="191"/>
        <v>0.0</v>
      </c>
      <c r="CA77" s="813">
        <v>0.0</v>
      </c>
      <c r="CB77" s="814">
        <v>0.0</v>
      </c>
      <c r="CC77" s="815">
        <f t="shared" si="192"/>
        <v>0.0</v>
      </c>
      <c r="CD77" s="913">
        <f t="shared" si="193"/>
        <v>0.0</v>
      </c>
      <c r="CE77" s="817">
        <v>0.0</v>
      </c>
      <c r="CF77" s="818">
        <v>0.0</v>
      </c>
      <c r="CG77" s="819">
        <f t="shared" si="194"/>
        <v>0.0</v>
      </c>
      <c r="CH77" s="820">
        <f t="shared" si="269"/>
        <v>0.0</v>
      </c>
      <c r="CI77" s="821">
        <f t="shared" si="195"/>
        <v>0.0</v>
      </c>
      <c r="CJ77" s="674" t="str">
        <f t="shared" si="196"/>
        <v/>
      </c>
      <c r="CK77" s="674" t="str">
        <f t="shared" si="197"/>
        <v/>
      </c>
      <c r="CL77" s="822" t="str">
        <f t="shared" si="270"/>
        <v/>
      </c>
      <c r="CM77" s="785"/>
      <c r="CN77" s="823">
        <v>0.0</v>
      </c>
      <c r="CO77" s="824">
        <v>0.0</v>
      </c>
      <c r="CP77" s="825">
        <v>0.0</v>
      </c>
      <c r="CQ77" s="914">
        <f t="shared" si="198"/>
        <v>0.0</v>
      </c>
      <c r="CR77" s="826">
        <v>0.0</v>
      </c>
      <c r="CS77" s="827">
        <v>0.0</v>
      </c>
      <c r="CT77" s="828">
        <f t="shared" si="199"/>
        <v>0.0</v>
      </c>
      <c r="CU77" s="915">
        <f t="shared" si="200"/>
        <v>0.0</v>
      </c>
      <c r="CV77" s="830">
        <v>0.0</v>
      </c>
      <c r="CW77" s="831">
        <v>0.0</v>
      </c>
      <c r="CX77" s="832">
        <f t="shared" si="201"/>
        <v>0.0</v>
      </c>
      <c r="CY77" s="833">
        <f t="shared" si="271"/>
        <v>0.0</v>
      </c>
      <c r="CZ77" s="686">
        <f t="shared" si="202"/>
        <v>0.0</v>
      </c>
      <c r="DA77" s="686" t="str">
        <f t="shared" si="203"/>
        <v/>
      </c>
      <c r="DB77" s="686" t="str">
        <f t="shared" si="204"/>
        <v/>
      </c>
      <c r="DC77" s="834" t="str">
        <f t="shared" si="205"/>
        <v/>
      </c>
      <c r="DD77" s="785"/>
      <c r="DE77" s="835">
        <v>0.0</v>
      </c>
      <c r="DF77" s="836">
        <v>0.0</v>
      </c>
      <c r="DG77" s="837">
        <v>0.0</v>
      </c>
      <c r="DH77" s="916">
        <f t="shared" si="206"/>
        <v>0.0</v>
      </c>
      <c r="DI77" s="838">
        <v>0.0</v>
      </c>
      <c r="DJ77" s="839">
        <v>0.0</v>
      </c>
      <c r="DK77" s="840">
        <f t="shared" si="207"/>
        <v>0.0</v>
      </c>
      <c r="DL77" s="917">
        <f t="shared" si="208"/>
        <v>0.0</v>
      </c>
      <c r="DM77" s="842">
        <v>0.0</v>
      </c>
      <c r="DN77" s="843">
        <v>0.0</v>
      </c>
      <c r="DO77" s="844">
        <f t="shared" si="209"/>
        <v>0.0</v>
      </c>
      <c r="DP77" s="845">
        <f t="shared" si="272"/>
        <v>0.0</v>
      </c>
      <c r="DQ77" s="698">
        <f t="shared" si="210"/>
        <v>0.0</v>
      </c>
      <c r="DR77" s="698" t="str">
        <f t="shared" si="211"/>
        <v/>
      </c>
      <c r="DS77" s="698" t="str">
        <f t="shared" si="212"/>
        <v/>
      </c>
      <c r="DT77" s="846" t="str">
        <f t="shared" si="213"/>
        <v/>
      </c>
      <c r="DU77" s="847">
        <v>0.0</v>
      </c>
      <c r="DV77" s="848">
        <v>0.0</v>
      </c>
      <c r="DW77" s="849">
        <v>0.0</v>
      </c>
      <c r="DX77" s="918">
        <f t="shared" si="214"/>
        <v>0.0</v>
      </c>
      <c r="DY77" s="850">
        <v>0.0</v>
      </c>
      <c r="DZ77" s="851">
        <v>0.0</v>
      </c>
      <c r="EA77" s="852">
        <f t="shared" si="215"/>
        <v>0.0</v>
      </c>
      <c r="EB77" s="919">
        <f t="shared" si="216"/>
        <v>0.0</v>
      </c>
      <c r="EC77" s="854">
        <v>0.0</v>
      </c>
      <c r="ED77" s="855">
        <v>0.0</v>
      </c>
      <c r="EE77" s="856">
        <f t="shared" si="217"/>
        <v>0.0</v>
      </c>
      <c r="EF77" s="857">
        <f t="shared" si="273"/>
        <v>0.0</v>
      </c>
      <c r="EG77" s="858">
        <f t="shared" si="218"/>
        <v>0.0</v>
      </c>
      <c r="EH77" s="859" t="str">
        <f t="shared" si="219"/>
        <v/>
      </c>
      <c r="EI77" s="860">
        <v>0.0</v>
      </c>
      <c r="EJ77" s="861">
        <v>0.0</v>
      </c>
      <c r="EK77" s="862">
        <v>0.0</v>
      </c>
      <c r="EL77" s="863">
        <f t="shared" si="220"/>
        <v>0.0</v>
      </c>
      <c r="EM77" s="864">
        <v>0.0</v>
      </c>
      <c r="EN77" s="865">
        <f t="shared" si="221"/>
        <v>0.0</v>
      </c>
      <c r="EO77" s="866">
        <v>0.0</v>
      </c>
      <c r="EP77" s="867">
        <v>0.0</v>
      </c>
      <c r="EQ77" s="868">
        <f t="shared" si="128"/>
        <v>0.0</v>
      </c>
      <c r="ER77" s="869">
        <f t="shared" si="222"/>
        <v>0.0</v>
      </c>
      <c r="ES77" s="870">
        <f t="shared" si="223"/>
        <v>0.0</v>
      </c>
      <c r="ET77" s="871" t="str">
        <f t="shared" si="224"/>
        <v/>
      </c>
      <c r="EU77" s="872">
        <v>0.0</v>
      </c>
      <c r="EV77" s="873">
        <v>0.0</v>
      </c>
      <c r="EW77" s="874">
        <f t="shared" si="158"/>
        <v>0.0</v>
      </c>
      <c r="EX77" s="875">
        <f t="shared" si="225"/>
        <v>0.0</v>
      </c>
      <c r="EY77" s="876">
        <v>0.0</v>
      </c>
      <c r="EZ77" s="877">
        <f t="shared" si="226"/>
        <v>0.0</v>
      </c>
      <c r="FA77" s="878">
        <v>0.0</v>
      </c>
      <c r="FB77" s="879">
        <v>0.0</v>
      </c>
      <c r="FC77" s="880">
        <f t="shared" si="129"/>
        <v>0.0</v>
      </c>
      <c r="FD77" s="881">
        <f t="shared" si="227"/>
        <v>0.0</v>
      </c>
      <c r="FE77" s="882">
        <f t="shared" si="228"/>
        <v>0.0</v>
      </c>
      <c r="FF77" s="883" t="str">
        <f t="shared" si="229"/>
        <v/>
      </c>
      <c r="FG77" s="920">
        <v>0.0</v>
      </c>
      <c r="FH77" s="921">
        <v>0.0</v>
      </c>
      <c r="FI77" s="921">
        <v>0.0</v>
      </c>
      <c r="FJ77" s="887">
        <f t="shared" si="155"/>
        <v>0.0</v>
      </c>
      <c r="FK77" s="888">
        <f t="shared" si="230"/>
        <v>0.0</v>
      </c>
      <c r="FL77" s="889" t="str">
        <f t="shared" si="231"/>
        <v/>
      </c>
      <c r="FM77" s="922"/>
      <c r="FN77" s="923"/>
      <c r="FO77" s="924" t="str">
        <f t="shared" si="154"/>
        <v/>
      </c>
      <c r="FP77" s="893">
        <f t="shared" si="232"/>
        <v>0.0</v>
      </c>
      <c r="FQ77" s="894">
        <f t="shared" si="233"/>
        <v>0.0</v>
      </c>
      <c r="FR77" s="895">
        <f t="shared" si="234"/>
        <v>0.0</v>
      </c>
      <c r="FS77" s="896" t="str">
        <f t="shared" si="235"/>
        <v/>
      </c>
      <c r="FT77" s="897" t="str">
        <f t="shared" si="236"/>
        <v/>
      </c>
      <c r="FU77" s="898" t="str">
        <f t="shared" si="237"/>
        <v/>
      </c>
      <c r="FV77" s="899" t="str">
        <f t="shared" si="238"/>
        <v/>
      </c>
      <c r="FW77" s="900">
        <f t="shared" si="239"/>
        <v>0.0</v>
      </c>
      <c r="FX77" s="901" t="str">
        <f t="shared" si="159"/>
        <v/>
      </c>
      <c r="FY77" s="902" t="str">
        <f t="shared" si="160"/>
        <v/>
      </c>
      <c r="FZ77" s="902" t="str">
        <f t="shared" si="161"/>
        <v/>
      </c>
      <c r="GA77" s="902" t="str">
        <f t="shared" si="162"/>
        <v/>
      </c>
      <c r="GB77" s="902" t="str">
        <f t="shared" si="163"/>
        <v/>
      </c>
      <c r="GC77" s="902" t="str">
        <f t="shared" si="240"/>
        <v/>
      </c>
      <c r="GD77" s="903" t="str">
        <f t="shared" si="241"/>
        <v/>
      </c>
      <c r="GE77" s="904">
        <f t="shared" si="242"/>
        <v>0.0</v>
      </c>
      <c r="GF77" s="902">
        <f t="shared" si="243"/>
        <v>0.0</v>
      </c>
      <c r="GG77" s="902">
        <f t="shared" si="244"/>
        <v>0.0</v>
      </c>
      <c r="GH77" s="902">
        <f t="shared" si="245"/>
        <v>0.0</v>
      </c>
      <c r="GI77" s="903"/>
      <c r="GJ77" s="124"/>
      <c r="GK77" s="124"/>
      <c r="GL77" s="113">
        <f t="shared" si="164"/>
        <v>0.0</v>
      </c>
      <c r="GM77" s="113" t="s">
        <v>159</v>
      </c>
      <c r="GN77" s="113">
        <f t="shared" si="165"/>
        <v>200.0</v>
      </c>
      <c r="GO77" s="113" t="str">
        <f t="shared" si="246"/>
        <v>0/200</v>
      </c>
      <c r="GP77" s="113">
        <f t="shared" si="247"/>
        <v>0.0</v>
      </c>
      <c r="GQ77" s="113" t="s">
        <v>159</v>
      </c>
      <c r="GR77" s="113">
        <f t="shared" si="248"/>
        <v>200.0</v>
      </c>
      <c r="GS77" s="113" t="str">
        <f t="shared" si="249"/>
        <v>0/200</v>
      </c>
      <c r="GT77" s="113">
        <f t="shared" si="250"/>
        <v>0.0</v>
      </c>
      <c r="GU77" s="113" t="s">
        <v>159</v>
      </c>
      <c r="GV77" s="113">
        <f t="shared" si="251"/>
        <v>200.0</v>
      </c>
      <c r="GW77" s="113" t="str">
        <f t="shared" si="252"/>
        <v>0/200</v>
      </c>
      <c r="GX77" s="113">
        <f t="shared" si="253"/>
        <v>0.0</v>
      </c>
      <c r="GY77" s="113" t="s">
        <v>159</v>
      </c>
      <c r="GZ77" s="113">
        <f t="shared" si="254"/>
        <v>100.0</v>
      </c>
      <c r="HA77" s="113" t="str">
        <f t="shared" si="255"/>
        <v>0/100</v>
      </c>
      <c r="HJ77" s="113">
        <f t="shared" si="133"/>
        <v>0.0</v>
      </c>
      <c r="HK77" s="113">
        <f t="shared" si="134"/>
        <v>0.0</v>
      </c>
      <c r="HL77" s="925">
        <f t="shared" si="256"/>
        <v>0.0</v>
      </c>
      <c r="HM77" s="925">
        <f t="shared" si="257"/>
        <v>0.0</v>
      </c>
      <c r="HN77" s="925">
        <f t="shared" si="258"/>
        <v>0.0</v>
      </c>
      <c r="HO77" s="925">
        <f t="shared" si="259"/>
        <v>0.0</v>
      </c>
      <c r="HP77" s="925">
        <f t="shared" si="260"/>
        <v>0.0</v>
      </c>
      <c r="HQ77" s="113">
        <f t="shared" si="135"/>
        <v>0.0</v>
      </c>
    </row>
    <row r="78" spans="8:8" ht="18.0">
      <c r="A78" s="23">
        <f t="shared" si="166"/>
        <v>0.0</v>
      </c>
      <c r="B78" s="756">
        <v>70.0</v>
      </c>
      <c r="C78" s="905">
        <v>70.0</v>
      </c>
      <c r="D78" s="710">
        <f t="shared" si="167"/>
        <v>0.0</v>
      </c>
      <c r="E78" s="906"/>
      <c r="F78" s="759"/>
      <c r="G78" s="906"/>
      <c r="H78" s="906"/>
      <c r="I78" s="906"/>
      <c r="J78" s="906"/>
      <c r="K78" s="907"/>
      <c r="L78" s="761">
        <v>0.0</v>
      </c>
      <c r="M78" s="762">
        <v>0.0</v>
      </c>
      <c r="N78" s="763">
        <v>0.0</v>
      </c>
      <c r="O78" s="764">
        <f t="shared" si="168"/>
        <v>0.0</v>
      </c>
      <c r="P78" s="765">
        <v>0.0</v>
      </c>
      <c r="Q78" s="766">
        <f t="shared" si="169"/>
        <v>0.0</v>
      </c>
      <c r="R78" s="767">
        <v>0.0</v>
      </c>
      <c r="S78" s="768">
        <v>0.0</v>
      </c>
      <c r="T78" s="769">
        <f t="shared" si="170"/>
        <v>0.0</v>
      </c>
      <c r="U78" s="770">
        <f t="shared" si="171"/>
        <v>0.0</v>
      </c>
      <c r="V78" s="771">
        <f t="shared" si="172"/>
        <v>0.0</v>
      </c>
      <c r="W78" s="625" t="str">
        <f t="shared" si="156"/>
        <v/>
      </c>
      <c r="X78" s="625" t="str">
        <f t="shared" si="173"/>
        <v/>
      </c>
      <c r="Y78" s="772" t="str">
        <f t="shared" si="157"/>
        <v/>
      </c>
      <c r="Z78" s="773">
        <v>0.0</v>
      </c>
      <c r="AA78" s="774">
        <v>0.0</v>
      </c>
      <c r="AB78" s="775">
        <v>0.0</v>
      </c>
      <c r="AC78" s="776">
        <f t="shared" si="174"/>
        <v>0.0</v>
      </c>
      <c r="AD78" s="777">
        <v>0.0</v>
      </c>
      <c r="AE78" s="778">
        <f t="shared" si="175"/>
        <v>0.0</v>
      </c>
      <c r="AF78" s="779">
        <v>0.0</v>
      </c>
      <c r="AG78" s="780">
        <v>0.0</v>
      </c>
      <c r="AH78" s="781">
        <f t="shared" si="274" ref="AH78:AH108">SUM(AF78:AG78)</f>
        <v>0.0</v>
      </c>
      <c r="AI78" s="782">
        <f t="shared" si="176"/>
        <v>0.0</v>
      </c>
      <c r="AJ78" s="783">
        <f t="shared" si="177"/>
        <v>0.0</v>
      </c>
      <c r="AK78" s="637" t="str">
        <f t="shared" si="261"/>
        <v/>
      </c>
      <c r="AL78" s="637" t="str">
        <f t="shared" si="178"/>
        <v/>
      </c>
      <c r="AM78" s="784" t="str">
        <f t="shared" si="262"/>
        <v/>
      </c>
      <c r="AN78" s="785"/>
      <c r="AO78" s="786">
        <v>0.0</v>
      </c>
      <c r="AP78" s="787">
        <v>0.0</v>
      </c>
      <c r="AQ78" s="787">
        <v>0.0</v>
      </c>
      <c r="AR78" s="908">
        <f t="shared" si="179"/>
        <v>0.0</v>
      </c>
      <c r="AS78" s="788">
        <v>0.0</v>
      </c>
      <c r="AT78" s="789">
        <v>0.0</v>
      </c>
      <c r="AU78" s="790">
        <f t="shared" si="180"/>
        <v>0.0</v>
      </c>
      <c r="AV78" s="909">
        <f t="shared" si="181"/>
        <v>0.0</v>
      </c>
      <c r="AW78" s="792">
        <v>0.0</v>
      </c>
      <c r="AX78" s="793">
        <v>0.0</v>
      </c>
      <c r="AY78" s="794">
        <f t="shared" si="182"/>
        <v>0.0</v>
      </c>
      <c r="AZ78" s="795">
        <f t="shared" si="263"/>
        <v>0.0</v>
      </c>
      <c r="BA78" s="796">
        <f t="shared" si="183"/>
        <v>0.0</v>
      </c>
      <c r="BB78" s="650" t="str">
        <f t="shared" si="264"/>
        <v/>
      </c>
      <c r="BC78" s="650" t="str">
        <f t="shared" si="184"/>
        <v/>
      </c>
      <c r="BD78" s="797" t="str">
        <f t="shared" si="265"/>
        <v/>
      </c>
      <c r="BE78" s="785"/>
      <c r="BF78" s="798">
        <v>0.0</v>
      </c>
      <c r="BG78" s="799">
        <v>0.0</v>
      </c>
      <c r="BH78" s="800">
        <v>0.0</v>
      </c>
      <c r="BI78" s="910">
        <f t="shared" si="185"/>
        <v>0.0</v>
      </c>
      <c r="BJ78" s="801">
        <v>0.0</v>
      </c>
      <c r="BK78" s="802">
        <v>0.0</v>
      </c>
      <c r="BL78" s="803">
        <f t="shared" si="186"/>
        <v>0.0</v>
      </c>
      <c r="BM78" s="911">
        <f t="shared" si="187"/>
        <v>0.0</v>
      </c>
      <c r="BN78" s="805">
        <v>0.0</v>
      </c>
      <c r="BO78" s="806">
        <v>0.0</v>
      </c>
      <c r="BP78" s="807">
        <f t="shared" si="188"/>
        <v>0.0</v>
      </c>
      <c r="BQ78" s="808">
        <f t="shared" si="266"/>
        <v>0.0</v>
      </c>
      <c r="BR78" s="662">
        <f t="shared" si="189"/>
        <v>0.0</v>
      </c>
      <c r="BS78" s="662" t="str">
        <f t="shared" si="267"/>
        <v/>
      </c>
      <c r="BT78" s="662" t="str">
        <f t="shared" si="190"/>
        <v/>
      </c>
      <c r="BU78" s="809" t="str">
        <f t="shared" si="268"/>
        <v/>
      </c>
      <c r="BV78" s="785"/>
      <c r="BW78" s="810">
        <v>0.0</v>
      </c>
      <c r="BX78" s="811">
        <v>0.0</v>
      </c>
      <c r="BY78" s="812">
        <v>0.0</v>
      </c>
      <c r="BZ78" s="912">
        <f t="shared" si="191"/>
        <v>0.0</v>
      </c>
      <c r="CA78" s="813">
        <v>0.0</v>
      </c>
      <c r="CB78" s="814">
        <v>0.0</v>
      </c>
      <c r="CC78" s="815">
        <f t="shared" si="192"/>
        <v>0.0</v>
      </c>
      <c r="CD78" s="913">
        <f t="shared" si="193"/>
        <v>0.0</v>
      </c>
      <c r="CE78" s="817">
        <v>0.0</v>
      </c>
      <c r="CF78" s="818">
        <v>0.0</v>
      </c>
      <c r="CG78" s="819">
        <f t="shared" si="194"/>
        <v>0.0</v>
      </c>
      <c r="CH78" s="820">
        <f t="shared" si="269"/>
        <v>0.0</v>
      </c>
      <c r="CI78" s="821">
        <f t="shared" si="195"/>
        <v>0.0</v>
      </c>
      <c r="CJ78" s="674" t="str">
        <f t="shared" si="196"/>
        <v/>
      </c>
      <c r="CK78" s="674" t="str">
        <f t="shared" si="197"/>
        <v/>
      </c>
      <c r="CL78" s="822" t="str">
        <f t="shared" si="270"/>
        <v/>
      </c>
      <c r="CM78" s="785"/>
      <c r="CN78" s="823">
        <v>0.0</v>
      </c>
      <c r="CO78" s="824">
        <v>0.0</v>
      </c>
      <c r="CP78" s="825">
        <v>0.0</v>
      </c>
      <c r="CQ78" s="914">
        <f t="shared" si="198"/>
        <v>0.0</v>
      </c>
      <c r="CR78" s="826">
        <v>0.0</v>
      </c>
      <c r="CS78" s="827">
        <v>0.0</v>
      </c>
      <c r="CT78" s="828">
        <f t="shared" si="199"/>
        <v>0.0</v>
      </c>
      <c r="CU78" s="915">
        <f t="shared" si="200"/>
        <v>0.0</v>
      </c>
      <c r="CV78" s="830">
        <v>0.0</v>
      </c>
      <c r="CW78" s="831">
        <v>0.0</v>
      </c>
      <c r="CX78" s="832">
        <f t="shared" si="201"/>
        <v>0.0</v>
      </c>
      <c r="CY78" s="833">
        <f t="shared" si="271"/>
        <v>0.0</v>
      </c>
      <c r="CZ78" s="686">
        <f t="shared" si="202"/>
        <v>0.0</v>
      </c>
      <c r="DA78" s="686" t="str">
        <f t="shared" si="203"/>
        <v/>
      </c>
      <c r="DB78" s="686" t="str">
        <f t="shared" si="204"/>
        <v/>
      </c>
      <c r="DC78" s="834" t="str">
        <f t="shared" si="205"/>
        <v/>
      </c>
      <c r="DD78" s="785"/>
      <c r="DE78" s="835">
        <v>0.0</v>
      </c>
      <c r="DF78" s="836">
        <v>0.0</v>
      </c>
      <c r="DG78" s="837">
        <v>0.0</v>
      </c>
      <c r="DH78" s="916">
        <f t="shared" si="206"/>
        <v>0.0</v>
      </c>
      <c r="DI78" s="838">
        <v>0.0</v>
      </c>
      <c r="DJ78" s="839">
        <v>0.0</v>
      </c>
      <c r="DK78" s="840">
        <f t="shared" si="207"/>
        <v>0.0</v>
      </c>
      <c r="DL78" s="917">
        <f t="shared" si="208"/>
        <v>0.0</v>
      </c>
      <c r="DM78" s="842">
        <v>0.0</v>
      </c>
      <c r="DN78" s="843">
        <v>0.0</v>
      </c>
      <c r="DO78" s="844">
        <f t="shared" si="209"/>
        <v>0.0</v>
      </c>
      <c r="DP78" s="845">
        <f t="shared" si="272"/>
        <v>0.0</v>
      </c>
      <c r="DQ78" s="698">
        <f t="shared" si="210"/>
        <v>0.0</v>
      </c>
      <c r="DR78" s="698" t="str">
        <f t="shared" si="211"/>
        <v/>
      </c>
      <c r="DS78" s="698" t="str">
        <f t="shared" si="212"/>
        <v/>
      </c>
      <c r="DT78" s="846" t="str">
        <f t="shared" si="213"/>
        <v/>
      </c>
      <c r="DU78" s="847">
        <v>0.0</v>
      </c>
      <c r="DV78" s="848">
        <v>0.0</v>
      </c>
      <c r="DW78" s="849">
        <v>0.0</v>
      </c>
      <c r="DX78" s="918">
        <f t="shared" si="214"/>
        <v>0.0</v>
      </c>
      <c r="DY78" s="850">
        <v>0.0</v>
      </c>
      <c r="DZ78" s="851">
        <v>0.0</v>
      </c>
      <c r="EA78" s="852">
        <f t="shared" si="215"/>
        <v>0.0</v>
      </c>
      <c r="EB78" s="919">
        <f t="shared" si="216"/>
        <v>0.0</v>
      </c>
      <c r="EC78" s="854">
        <v>0.0</v>
      </c>
      <c r="ED78" s="855">
        <v>0.0</v>
      </c>
      <c r="EE78" s="856">
        <f t="shared" si="217"/>
        <v>0.0</v>
      </c>
      <c r="EF78" s="857">
        <f t="shared" si="273"/>
        <v>0.0</v>
      </c>
      <c r="EG78" s="858">
        <f t="shared" si="218"/>
        <v>0.0</v>
      </c>
      <c r="EH78" s="859" t="str">
        <f t="shared" si="219"/>
        <v/>
      </c>
      <c r="EI78" s="860">
        <v>0.0</v>
      </c>
      <c r="EJ78" s="861">
        <v>0.0</v>
      </c>
      <c r="EK78" s="862">
        <v>0.0</v>
      </c>
      <c r="EL78" s="863">
        <f t="shared" si="220"/>
        <v>0.0</v>
      </c>
      <c r="EM78" s="864">
        <v>0.0</v>
      </c>
      <c r="EN78" s="865">
        <f t="shared" si="221"/>
        <v>0.0</v>
      </c>
      <c r="EO78" s="866">
        <v>0.0</v>
      </c>
      <c r="EP78" s="867">
        <v>0.0</v>
      </c>
      <c r="EQ78" s="868">
        <f t="shared" si="275" ref="EQ78:EQ108">SUM(EO78:EP78)</f>
        <v>0.0</v>
      </c>
      <c r="ER78" s="869">
        <f t="shared" si="222"/>
        <v>0.0</v>
      </c>
      <c r="ES78" s="870">
        <f t="shared" si="223"/>
        <v>0.0</v>
      </c>
      <c r="ET78" s="871" t="str">
        <f t="shared" si="224"/>
        <v/>
      </c>
      <c r="EU78" s="872">
        <v>0.0</v>
      </c>
      <c r="EV78" s="873">
        <v>0.0</v>
      </c>
      <c r="EW78" s="874">
        <f t="shared" si="158"/>
        <v>0.0</v>
      </c>
      <c r="EX78" s="875">
        <f t="shared" si="225"/>
        <v>0.0</v>
      </c>
      <c r="EY78" s="876">
        <v>0.0</v>
      </c>
      <c r="EZ78" s="877">
        <f t="shared" si="226"/>
        <v>0.0</v>
      </c>
      <c r="FA78" s="878">
        <v>0.0</v>
      </c>
      <c r="FB78" s="879">
        <v>0.0</v>
      </c>
      <c r="FC78" s="880">
        <f t="shared" si="276" ref="FC78:FC108">SUM(FA78:FB78)</f>
        <v>0.0</v>
      </c>
      <c r="FD78" s="881">
        <f t="shared" si="227"/>
        <v>0.0</v>
      </c>
      <c r="FE78" s="882">
        <f t="shared" si="228"/>
        <v>0.0</v>
      </c>
      <c r="FF78" s="883" t="str">
        <f t="shared" si="229"/>
        <v/>
      </c>
      <c r="FG78" s="920">
        <v>0.0</v>
      </c>
      <c r="FH78" s="921">
        <v>0.0</v>
      </c>
      <c r="FI78" s="921">
        <v>0.0</v>
      </c>
      <c r="FJ78" s="887">
        <f t="shared" si="155"/>
        <v>0.0</v>
      </c>
      <c r="FK78" s="888">
        <f t="shared" si="230"/>
        <v>0.0</v>
      </c>
      <c r="FL78" s="889" t="str">
        <f t="shared" si="231"/>
        <v/>
      </c>
      <c r="FM78" s="922"/>
      <c r="FN78" s="923"/>
      <c r="FO78" s="924" t="str">
        <f t="shared" si="154"/>
        <v/>
      </c>
      <c r="FP78" s="893">
        <f t="shared" si="232"/>
        <v>0.0</v>
      </c>
      <c r="FQ78" s="894">
        <f t="shared" si="233"/>
        <v>0.0</v>
      </c>
      <c r="FR78" s="895">
        <f t="shared" si="234"/>
        <v>0.0</v>
      </c>
      <c r="FS78" s="896" t="str">
        <f t="shared" si="235"/>
        <v/>
      </c>
      <c r="FT78" s="897" t="str">
        <f t="shared" si="236"/>
        <v/>
      </c>
      <c r="FU78" s="898" t="str">
        <f t="shared" si="237"/>
        <v/>
      </c>
      <c r="FV78" s="899" t="str">
        <f t="shared" si="238"/>
        <v/>
      </c>
      <c r="FW78" s="900">
        <f t="shared" si="239"/>
        <v>0.0</v>
      </c>
      <c r="FX78" s="901" t="str">
        <f t="shared" si="159"/>
        <v/>
      </c>
      <c r="FY78" s="902" t="str">
        <f t="shared" si="160"/>
        <v/>
      </c>
      <c r="FZ78" s="902" t="str">
        <f t="shared" si="161"/>
        <v/>
      </c>
      <c r="GA78" s="902" t="str">
        <f t="shared" si="162"/>
        <v/>
      </c>
      <c r="GB78" s="902" t="str">
        <f t="shared" si="163"/>
        <v/>
      </c>
      <c r="GC78" s="902" t="str">
        <f t="shared" si="240"/>
        <v/>
      </c>
      <c r="GD78" s="903" t="str">
        <f t="shared" si="241"/>
        <v/>
      </c>
      <c r="GE78" s="904">
        <f t="shared" si="242"/>
        <v>0.0</v>
      </c>
      <c r="GF78" s="902">
        <f t="shared" si="243"/>
        <v>0.0</v>
      </c>
      <c r="GG78" s="902">
        <f t="shared" si="244"/>
        <v>0.0</v>
      </c>
      <c r="GH78" s="902">
        <f t="shared" si="245"/>
        <v>0.0</v>
      </c>
      <c r="GI78" s="903"/>
      <c r="GJ78" s="124"/>
      <c r="GK78" s="124"/>
      <c r="GL78" s="113">
        <f t="shared" si="164"/>
        <v>0.0</v>
      </c>
      <c r="GM78" s="113" t="s">
        <v>159</v>
      </c>
      <c r="GN78" s="113">
        <f t="shared" si="165"/>
        <v>200.0</v>
      </c>
      <c r="GO78" s="113" t="str">
        <f t="shared" si="246"/>
        <v>0/200</v>
      </c>
      <c r="GP78" s="113">
        <f t="shared" si="247"/>
        <v>0.0</v>
      </c>
      <c r="GQ78" s="113" t="s">
        <v>159</v>
      </c>
      <c r="GR78" s="113">
        <f t="shared" si="248"/>
        <v>200.0</v>
      </c>
      <c r="GS78" s="113" t="str">
        <f t="shared" si="249"/>
        <v>0/200</v>
      </c>
      <c r="GT78" s="113">
        <f t="shared" si="250"/>
        <v>0.0</v>
      </c>
      <c r="GU78" s="113" t="s">
        <v>159</v>
      </c>
      <c r="GV78" s="113">
        <f t="shared" si="251"/>
        <v>200.0</v>
      </c>
      <c r="GW78" s="113" t="str">
        <f t="shared" si="252"/>
        <v>0/200</v>
      </c>
      <c r="GX78" s="113">
        <f t="shared" si="253"/>
        <v>0.0</v>
      </c>
      <c r="GY78" s="113" t="s">
        <v>159</v>
      </c>
      <c r="GZ78" s="113">
        <f t="shared" si="254"/>
        <v>100.0</v>
      </c>
      <c r="HA78" s="113" t="str">
        <f t="shared" si="255"/>
        <v>0/100</v>
      </c>
      <c r="HJ78" s="113">
        <f t="shared" si="133"/>
        <v>0.0</v>
      </c>
      <c r="HK78" s="113">
        <f t="shared" si="134"/>
        <v>0.0</v>
      </c>
      <c r="HL78" s="925">
        <f t="shared" si="256"/>
        <v>0.0</v>
      </c>
      <c r="HM78" s="925">
        <f t="shared" si="257"/>
        <v>0.0</v>
      </c>
      <c r="HN78" s="925">
        <f t="shared" si="258"/>
        <v>0.0</v>
      </c>
      <c r="HO78" s="925">
        <f t="shared" si="259"/>
        <v>0.0</v>
      </c>
      <c r="HP78" s="925">
        <f t="shared" si="260"/>
        <v>0.0</v>
      </c>
      <c r="HQ78" s="113">
        <f t="shared" si="135"/>
        <v>0.0</v>
      </c>
    </row>
    <row r="79" spans="8:8" ht="18.0">
      <c r="A79" s="23">
        <f t="shared" si="166"/>
        <v>0.0</v>
      </c>
      <c r="B79" s="756">
        <v>71.0</v>
      </c>
      <c r="C79" s="757">
        <v>71.0</v>
      </c>
      <c r="D79" s="710">
        <f t="shared" si="167"/>
        <v>0.0</v>
      </c>
      <c r="E79" s="906"/>
      <c r="F79" s="759"/>
      <c r="G79" s="758"/>
      <c r="H79" s="906"/>
      <c r="I79" s="906"/>
      <c r="J79" s="906"/>
      <c r="K79" s="907"/>
      <c r="L79" s="761">
        <v>0.0</v>
      </c>
      <c r="M79" s="762">
        <v>0.0</v>
      </c>
      <c r="N79" s="763">
        <v>0.0</v>
      </c>
      <c r="O79" s="764">
        <f t="shared" si="168"/>
        <v>0.0</v>
      </c>
      <c r="P79" s="765">
        <v>0.0</v>
      </c>
      <c r="Q79" s="766">
        <f t="shared" si="169"/>
        <v>0.0</v>
      </c>
      <c r="R79" s="767">
        <v>0.0</v>
      </c>
      <c r="S79" s="768">
        <v>0.0</v>
      </c>
      <c r="T79" s="769">
        <f t="shared" si="170"/>
        <v>0.0</v>
      </c>
      <c r="U79" s="770">
        <f t="shared" si="171"/>
        <v>0.0</v>
      </c>
      <c r="V79" s="771">
        <f t="shared" si="172"/>
        <v>0.0</v>
      </c>
      <c r="W79" s="625" t="str">
        <f t="shared" si="156"/>
        <v/>
      </c>
      <c r="X79" s="625" t="str">
        <f t="shared" si="173"/>
        <v/>
      </c>
      <c r="Y79" s="772" t="str">
        <f t="shared" si="157"/>
        <v/>
      </c>
      <c r="Z79" s="773">
        <v>0.0</v>
      </c>
      <c r="AA79" s="774">
        <v>0.0</v>
      </c>
      <c r="AB79" s="775">
        <v>0.0</v>
      </c>
      <c r="AC79" s="776">
        <f t="shared" si="174"/>
        <v>0.0</v>
      </c>
      <c r="AD79" s="777">
        <v>0.0</v>
      </c>
      <c r="AE79" s="778">
        <f t="shared" si="175"/>
        <v>0.0</v>
      </c>
      <c r="AF79" s="779">
        <v>0.0</v>
      </c>
      <c r="AG79" s="780">
        <v>0.0</v>
      </c>
      <c r="AH79" s="781">
        <f t="shared" si="274"/>
        <v>0.0</v>
      </c>
      <c r="AI79" s="782">
        <f t="shared" si="176"/>
        <v>0.0</v>
      </c>
      <c r="AJ79" s="783">
        <f t="shared" si="177"/>
        <v>0.0</v>
      </c>
      <c r="AK79" s="637" t="str">
        <f t="shared" si="261"/>
        <v/>
      </c>
      <c r="AL79" s="637" t="str">
        <f t="shared" si="178"/>
        <v/>
      </c>
      <c r="AM79" s="784" t="str">
        <f t="shared" si="262"/>
        <v/>
      </c>
      <c r="AN79" s="785"/>
      <c r="AO79" s="786">
        <v>0.0</v>
      </c>
      <c r="AP79" s="787">
        <v>0.0</v>
      </c>
      <c r="AQ79" s="787">
        <v>0.0</v>
      </c>
      <c r="AR79" s="908">
        <f t="shared" si="179"/>
        <v>0.0</v>
      </c>
      <c r="AS79" s="788">
        <v>0.0</v>
      </c>
      <c r="AT79" s="789">
        <v>0.0</v>
      </c>
      <c r="AU79" s="790">
        <f t="shared" si="180"/>
        <v>0.0</v>
      </c>
      <c r="AV79" s="909">
        <f t="shared" si="181"/>
        <v>0.0</v>
      </c>
      <c r="AW79" s="792">
        <v>0.0</v>
      </c>
      <c r="AX79" s="793">
        <v>0.0</v>
      </c>
      <c r="AY79" s="794">
        <f t="shared" si="182"/>
        <v>0.0</v>
      </c>
      <c r="AZ79" s="795">
        <f t="shared" si="263"/>
        <v>0.0</v>
      </c>
      <c r="BA79" s="796">
        <f t="shared" si="183"/>
        <v>0.0</v>
      </c>
      <c r="BB79" s="650" t="str">
        <f t="shared" si="264"/>
        <v/>
      </c>
      <c r="BC79" s="650" t="str">
        <f t="shared" si="184"/>
        <v/>
      </c>
      <c r="BD79" s="797" t="str">
        <f t="shared" si="265"/>
        <v/>
      </c>
      <c r="BE79" s="785"/>
      <c r="BF79" s="798">
        <v>0.0</v>
      </c>
      <c r="BG79" s="799">
        <v>0.0</v>
      </c>
      <c r="BH79" s="800">
        <v>0.0</v>
      </c>
      <c r="BI79" s="910">
        <f t="shared" si="185"/>
        <v>0.0</v>
      </c>
      <c r="BJ79" s="801">
        <v>0.0</v>
      </c>
      <c r="BK79" s="802">
        <v>0.0</v>
      </c>
      <c r="BL79" s="803">
        <f t="shared" si="186"/>
        <v>0.0</v>
      </c>
      <c r="BM79" s="911">
        <f t="shared" si="187"/>
        <v>0.0</v>
      </c>
      <c r="BN79" s="805">
        <v>0.0</v>
      </c>
      <c r="BO79" s="806">
        <v>0.0</v>
      </c>
      <c r="BP79" s="807">
        <f t="shared" si="188"/>
        <v>0.0</v>
      </c>
      <c r="BQ79" s="808">
        <f t="shared" si="266"/>
        <v>0.0</v>
      </c>
      <c r="BR79" s="662">
        <f t="shared" si="189"/>
        <v>0.0</v>
      </c>
      <c r="BS79" s="662" t="str">
        <f t="shared" si="267"/>
        <v/>
      </c>
      <c r="BT79" s="662" t="str">
        <f t="shared" si="190"/>
        <v/>
      </c>
      <c r="BU79" s="809" t="str">
        <f t="shared" si="268"/>
        <v/>
      </c>
      <c r="BV79" s="785"/>
      <c r="BW79" s="810">
        <v>0.0</v>
      </c>
      <c r="BX79" s="811">
        <v>0.0</v>
      </c>
      <c r="BY79" s="812">
        <v>0.0</v>
      </c>
      <c r="BZ79" s="912">
        <f t="shared" si="191"/>
        <v>0.0</v>
      </c>
      <c r="CA79" s="813">
        <v>0.0</v>
      </c>
      <c r="CB79" s="814">
        <v>0.0</v>
      </c>
      <c r="CC79" s="815">
        <f t="shared" si="192"/>
        <v>0.0</v>
      </c>
      <c r="CD79" s="913">
        <f t="shared" si="193"/>
        <v>0.0</v>
      </c>
      <c r="CE79" s="817">
        <v>0.0</v>
      </c>
      <c r="CF79" s="818">
        <v>0.0</v>
      </c>
      <c r="CG79" s="819">
        <f t="shared" si="194"/>
        <v>0.0</v>
      </c>
      <c r="CH79" s="820">
        <f t="shared" si="269"/>
        <v>0.0</v>
      </c>
      <c r="CI79" s="821">
        <f t="shared" si="195"/>
        <v>0.0</v>
      </c>
      <c r="CJ79" s="674" t="str">
        <f t="shared" si="196"/>
        <v/>
      </c>
      <c r="CK79" s="674" t="str">
        <f t="shared" si="197"/>
        <v/>
      </c>
      <c r="CL79" s="822" t="str">
        <f t="shared" si="270"/>
        <v/>
      </c>
      <c r="CM79" s="785"/>
      <c r="CN79" s="823">
        <v>0.0</v>
      </c>
      <c r="CO79" s="824">
        <v>0.0</v>
      </c>
      <c r="CP79" s="825">
        <v>0.0</v>
      </c>
      <c r="CQ79" s="914">
        <f t="shared" si="198"/>
        <v>0.0</v>
      </c>
      <c r="CR79" s="826">
        <v>0.0</v>
      </c>
      <c r="CS79" s="827">
        <v>0.0</v>
      </c>
      <c r="CT79" s="828">
        <f t="shared" si="199"/>
        <v>0.0</v>
      </c>
      <c r="CU79" s="915">
        <f t="shared" si="200"/>
        <v>0.0</v>
      </c>
      <c r="CV79" s="830">
        <v>0.0</v>
      </c>
      <c r="CW79" s="831">
        <v>0.0</v>
      </c>
      <c r="CX79" s="832">
        <f t="shared" si="201"/>
        <v>0.0</v>
      </c>
      <c r="CY79" s="833">
        <f t="shared" si="271"/>
        <v>0.0</v>
      </c>
      <c r="CZ79" s="686">
        <f t="shared" si="202"/>
        <v>0.0</v>
      </c>
      <c r="DA79" s="686" t="str">
        <f t="shared" si="203"/>
        <v/>
      </c>
      <c r="DB79" s="686" t="str">
        <f t="shared" si="204"/>
        <v/>
      </c>
      <c r="DC79" s="834" t="str">
        <f t="shared" si="205"/>
        <v/>
      </c>
      <c r="DD79" s="785"/>
      <c r="DE79" s="835">
        <v>0.0</v>
      </c>
      <c r="DF79" s="836">
        <v>0.0</v>
      </c>
      <c r="DG79" s="837">
        <v>0.0</v>
      </c>
      <c r="DH79" s="916">
        <f t="shared" si="206"/>
        <v>0.0</v>
      </c>
      <c r="DI79" s="838">
        <v>0.0</v>
      </c>
      <c r="DJ79" s="839">
        <v>0.0</v>
      </c>
      <c r="DK79" s="840">
        <f t="shared" si="207"/>
        <v>0.0</v>
      </c>
      <c r="DL79" s="917">
        <f t="shared" si="208"/>
        <v>0.0</v>
      </c>
      <c r="DM79" s="842">
        <v>0.0</v>
      </c>
      <c r="DN79" s="843">
        <v>0.0</v>
      </c>
      <c r="DO79" s="844">
        <f t="shared" si="209"/>
        <v>0.0</v>
      </c>
      <c r="DP79" s="845">
        <f t="shared" si="272"/>
        <v>0.0</v>
      </c>
      <c r="DQ79" s="698">
        <f t="shared" si="210"/>
        <v>0.0</v>
      </c>
      <c r="DR79" s="698" t="str">
        <f t="shared" si="211"/>
        <v/>
      </c>
      <c r="DS79" s="698" t="str">
        <f t="shared" si="212"/>
        <v/>
      </c>
      <c r="DT79" s="846" t="str">
        <f t="shared" si="213"/>
        <v/>
      </c>
      <c r="DU79" s="847">
        <v>0.0</v>
      </c>
      <c r="DV79" s="848">
        <v>0.0</v>
      </c>
      <c r="DW79" s="849">
        <v>0.0</v>
      </c>
      <c r="DX79" s="918">
        <f t="shared" si="214"/>
        <v>0.0</v>
      </c>
      <c r="DY79" s="850">
        <v>0.0</v>
      </c>
      <c r="DZ79" s="851">
        <v>0.0</v>
      </c>
      <c r="EA79" s="852">
        <f t="shared" si="215"/>
        <v>0.0</v>
      </c>
      <c r="EB79" s="919">
        <f t="shared" si="216"/>
        <v>0.0</v>
      </c>
      <c r="EC79" s="854">
        <v>0.0</v>
      </c>
      <c r="ED79" s="855">
        <v>0.0</v>
      </c>
      <c r="EE79" s="856">
        <f t="shared" si="217"/>
        <v>0.0</v>
      </c>
      <c r="EF79" s="857">
        <f t="shared" si="273"/>
        <v>0.0</v>
      </c>
      <c r="EG79" s="858">
        <f t="shared" si="218"/>
        <v>0.0</v>
      </c>
      <c r="EH79" s="859" t="str">
        <f t="shared" si="219"/>
        <v/>
      </c>
      <c r="EI79" s="860">
        <v>0.0</v>
      </c>
      <c r="EJ79" s="861">
        <v>0.0</v>
      </c>
      <c r="EK79" s="862">
        <v>0.0</v>
      </c>
      <c r="EL79" s="863">
        <f t="shared" si="220"/>
        <v>0.0</v>
      </c>
      <c r="EM79" s="864">
        <v>0.0</v>
      </c>
      <c r="EN79" s="865">
        <f t="shared" si="221"/>
        <v>0.0</v>
      </c>
      <c r="EO79" s="866">
        <v>0.0</v>
      </c>
      <c r="EP79" s="867">
        <v>0.0</v>
      </c>
      <c r="EQ79" s="868">
        <f t="shared" si="275"/>
        <v>0.0</v>
      </c>
      <c r="ER79" s="869">
        <f t="shared" si="222"/>
        <v>0.0</v>
      </c>
      <c r="ES79" s="870">
        <f t="shared" si="223"/>
        <v>0.0</v>
      </c>
      <c r="ET79" s="871" t="str">
        <f t="shared" si="224"/>
        <v/>
      </c>
      <c r="EU79" s="872">
        <v>0.0</v>
      </c>
      <c r="EV79" s="873">
        <v>0.0</v>
      </c>
      <c r="EW79" s="874">
        <f t="shared" si="158"/>
        <v>0.0</v>
      </c>
      <c r="EX79" s="875">
        <f t="shared" si="225"/>
        <v>0.0</v>
      </c>
      <c r="EY79" s="876">
        <v>0.0</v>
      </c>
      <c r="EZ79" s="877">
        <f t="shared" si="226"/>
        <v>0.0</v>
      </c>
      <c r="FA79" s="878">
        <v>0.0</v>
      </c>
      <c r="FB79" s="879">
        <v>0.0</v>
      </c>
      <c r="FC79" s="880">
        <f t="shared" si="276"/>
        <v>0.0</v>
      </c>
      <c r="FD79" s="881">
        <f t="shared" si="227"/>
        <v>0.0</v>
      </c>
      <c r="FE79" s="882">
        <f t="shared" si="228"/>
        <v>0.0</v>
      </c>
      <c r="FF79" s="883" t="str">
        <f t="shared" si="229"/>
        <v/>
      </c>
      <c r="FG79" s="920">
        <v>0.0</v>
      </c>
      <c r="FH79" s="921">
        <v>0.0</v>
      </c>
      <c r="FI79" s="921">
        <v>0.0</v>
      </c>
      <c r="FJ79" s="887">
        <f t="shared" si="155"/>
        <v>0.0</v>
      </c>
      <c r="FK79" s="888">
        <f t="shared" si="230"/>
        <v>0.0</v>
      </c>
      <c r="FL79" s="889" t="str">
        <f t="shared" si="231"/>
        <v/>
      </c>
      <c r="FM79" s="922"/>
      <c r="FN79" s="923"/>
      <c r="FO79" s="924" t="str">
        <f t="shared" si="154"/>
        <v/>
      </c>
      <c r="FP79" s="893">
        <f t="shared" si="232"/>
        <v>0.0</v>
      </c>
      <c r="FQ79" s="894">
        <f t="shared" si="233"/>
        <v>0.0</v>
      </c>
      <c r="FR79" s="895">
        <f t="shared" si="234"/>
        <v>0.0</v>
      </c>
      <c r="FS79" s="896" t="str">
        <f t="shared" si="235"/>
        <v/>
      </c>
      <c r="FT79" s="897" t="str">
        <f t="shared" si="236"/>
        <v/>
      </c>
      <c r="FU79" s="898" t="str">
        <f t="shared" si="237"/>
        <v/>
      </c>
      <c r="FV79" s="899" t="str">
        <f t="shared" si="238"/>
        <v/>
      </c>
      <c r="FW79" s="900">
        <f t="shared" si="239"/>
        <v>0.0</v>
      </c>
      <c r="FX79" s="901" t="str">
        <f t="shared" si="159"/>
        <v/>
      </c>
      <c r="FY79" s="902" t="str">
        <f t="shared" si="160"/>
        <v/>
      </c>
      <c r="FZ79" s="902" t="str">
        <f t="shared" si="161"/>
        <v/>
      </c>
      <c r="GA79" s="902" t="str">
        <f t="shared" si="162"/>
        <v/>
      </c>
      <c r="GB79" s="902" t="str">
        <f t="shared" si="163"/>
        <v/>
      </c>
      <c r="GC79" s="902" t="str">
        <f t="shared" si="240"/>
        <v/>
      </c>
      <c r="GD79" s="903" t="str">
        <f t="shared" si="241"/>
        <v/>
      </c>
      <c r="GE79" s="904">
        <f t="shared" si="242"/>
        <v>0.0</v>
      </c>
      <c r="GF79" s="902">
        <f t="shared" si="243"/>
        <v>0.0</v>
      </c>
      <c r="GG79" s="902">
        <f t="shared" si="244"/>
        <v>0.0</v>
      </c>
      <c r="GH79" s="902">
        <f t="shared" si="245"/>
        <v>0.0</v>
      </c>
      <c r="GI79" s="903"/>
      <c r="GJ79" s="124"/>
      <c r="GK79" s="124"/>
      <c r="GL79" s="113">
        <f t="shared" si="164"/>
        <v>0.0</v>
      </c>
      <c r="GM79" s="113" t="s">
        <v>159</v>
      </c>
      <c r="GN79" s="113">
        <f t="shared" si="165"/>
        <v>200.0</v>
      </c>
      <c r="GO79" s="113" t="str">
        <f t="shared" si="246"/>
        <v>0/200</v>
      </c>
      <c r="GP79" s="113">
        <f t="shared" si="247"/>
        <v>0.0</v>
      </c>
      <c r="GQ79" s="113" t="s">
        <v>159</v>
      </c>
      <c r="GR79" s="113">
        <f t="shared" si="248"/>
        <v>200.0</v>
      </c>
      <c r="GS79" s="113" t="str">
        <f t="shared" si="249"/>
        <v>0/200</v>
      </c>
      <c r="GT79" s="113">
        <f t="shared" si="250"/>
        <v>0.0</v>
      </c>
      <c r="GU79" s="113" t="s">
        <v>159</v>
      </c>
      <c r="GV79" s="113">
        <f t="shared" si="251"/>
        <v>200.0</v>
      </c>
      <c r="GW79" s="113" t="str">
        <f t="shared" si="252"/>
        <v>0/200</v>
      </c>
      <c r="GX79" s="113">
        <f t="shared" si="253"/>
        <v>0.0</v>
      </c>
      <c r="GY79" s="113" t="s">
        <v>159</v>
      </c>
      <c r="GZ79" s="113">
        <f t="shared" si="254"/>
        <v>100.0</v>
      </c>
      <c r="HA79" s="113" t="str">
        <f t="shared" si="255"/>
        <v>0/100</v>
      </c>
      <c r="HJ79" s="113">
        <f t="shared" si="133"/>
        <v>0.0</v>
      </c>
      <c r="HK79" s="113">
        <f t="shared" si="134"/>
        <v>0.0</v>
      </c>
      <c r="HL79" s="925">
        <f t="shared" si="256"/>
        <v>0.0</v>
      </c>
      <c r="HM79" s="925">
        <f t="shared" si="257"/>
        <v>0.0</v>
      </c>
      <c r="HN79" s="925">
        <f t="shared" si="258"/>
        <v>0.0</v>
      </c>
      <c r="HO79" s="925">
        <f t="shared" si="259"/>
        <v>0.0</v>
      </c>
      <c r="HP79" s="925">
        <f t="shared" si="260"/>
        <v>0.0</v>
      </c>
      <c r="HQ79" s="113">
        <f t="shared" si="135"/>
        <v>0.0</v>
      </c>
    </row>
    <row r="80" spans="8:8" ht="18.0">
      <c r="A80" s="23">
        <f t="shared" si="166"/>
        <v>0.0</v>
      </c>
      <c r="B80" s="756">
        <v>72.0</v>
      </c>
      <c r="C80" s="905">
        <v>72.0</v>
      </c>
      <c r="D80" s="710">
        <f t="shared" si="167"/>
        <v>0.0</v>
      </c>
      <c r="E80" s="906"/>
      <c r="F80" s="759"/>
      <c r="G80" s="906"/>
      <c r="H80" s="906"/>
      <c r="I80" s="906"/>
      <c r="J80" s="906"/>
      <c r="K80" s="907"/>
      <c r="L80" s="761">
        <v>0.0</v>
      </c>
      <c r="M80" s="762">
        <v>0.0</v>
      </c>
      <c r="N80" s="763">
        <v>0.0</v>
      </c>
      <c r="O80" s="764">
        <f t="shared" si="168"/>
        <v>0.0</v>
      </c>
      <c r="P80" s="765">
        <v>0.0</v>
      </c>
      <c r="Q80" s="766">
        <f t="shared" si="169"/>
        <v>0.0</v>
      </c>
      <c r="R80" s="767">
        <v>0.0</v>
      </c>
      <c r="S80" s="768">
        <v>0.0</v>
      </c>
      <c r="T80" s="769">
        <f t="shared" si="170"/>
        <v>0.0</v>
      </c>
      <c r="U80" s="770">
        <f t="shared" si="171"/>
        <v>0.0</v>
      </c>
      <c r="V80" s="771">
        <f t="shared" si="172"/>
        <v>0.0</v>
      </c>
      <c r="W80" s="625" t="str">
        <f t="shared" si="156"/>
        <v/>
      </c>
      <c r="X80" s="625" t="str">
        <f t="shared" si="173"/>
        <v/>
      </c>
      <c r="Y80" s="772" t="str">
        <f t="shared" si="157"/>
        <v/>
      </c>
      <c r="Z80" s="773">
        <v>0.0</v>
      </c>
      <c r="AA80" s="774">
        <v>0.0</v>
      </c>
      <c r="AB80" s="775">
        <v>0.0</v>
      </c>
      <c r="AC80" s="776">
        <f t="shared" si="174"/>
        <v>0.0</v>
      </c>
      <c r="AD80" s="777">
        <v>0.0</v>
      </c>
      <c r="AE80" s="778">
        <f t="shared" si="175"/>
        <v>0.0</v>
      </c>
      <c r="AF80" s="779">
        <v>0.0</v>
      </c>
      <c r="AG80" s="780">
        <v>0.0</v>
      </c>
      <c r="AH80" s="781">
        <f t="shared" si="274"/>
        <v>0.0</v>
      </c>
      <c r="AI80" s="782">
        <f t="shared" si="176"/>
        <v>0.0</v>
      </c>
      <c r="AJ80" s="783">
        <f t="shared" si="177"/>
        <v>0.0</v>
      </c>
      <c r="AK80" s="637" t="str">
        <f t="shared" si="261"/>
        <v/>
      </c>
      <c r="AL80" s="637" t="str">
        <f t="shared" si="178"/>
        <v/>
      </c>
      <c r="AM80" s="784" t="str">
        <f t="shared" si="262"/>
        <v/>
      </c>
      <c r="AN80" s="785"/>
      <c r="AO80" s="786">
        <v>0.0</v>
      </c>
      <c r="AP80" s="787">
        <v>0.0</v>
      </c>
      <c r="AQ80" s="787">
        <v>0.0</v>
      </c>
      <c r="AR80" s="908">
        <f t="shared" si="179"/>
        <v>0.0</v>
      </c>
      <c r="AS80" s="788">
        <v>0.0</v>
      </c>
      <c r="AT80" s="789">
        <v>0.0</v>
      </c>
      <c r="AU80" s="790">
        <f t="shared" si="180"/>
        <v>0.0</v>
      </c>
      <c r="AV80" s="909">
        <f t="shared" si="181"/>
        <v>0.0</v>
      </c>
      <c r="AW80" s="792">
        <v>0.0</v>
      </c>
      <c r="AX80" s="793">
        <v>0.0</v>
      </c>
      <c r="AY80" s="794">
        <f t="shared" si="182"/>
        <v>0.0</v>
      </c>
      <c r="AZ80" s="795">
        <f t="shared" si="263"/>
        <v>0.0</v>
      </c>
      <c r="BA80" s="796">
        <f t="shared" si="183"/>
        <v>0.0</v>
      </c>
      <c r="BB80" s="650" t="str">
        <f t="shared" si="264"/>
        <v/>
      </c>
      <c r="BC80" s="650" t="str">
        <f t="shared" si="184"/>
        <v/>
      </c>
      <c r="BD80" s="797" t="str">
        <f t="shared" si="265"/>
        <v/>
      </c>
      <c r="BE80" s="785"/>
      <c r="BF80" s="798">
        <v>0.0</v>
      </c>
      <c r="BG80" s="799">
        <v>0.0</v>
      </c>
      <c r="BH80" s="800">
        <v>0.0</v>
      </c>
      <c r="BI80" s="910">
        <f t="shared" si="185"/>
        <v>0.0</v>
      </c>
      <c r="BJ80" s="801">
        <v>0.0</v>
      </c>
      <c r="BK80" s="802">
        <v>0.0</v>
      </c>
      <c r="BL80" s="803">
        <f t="shared" si="186"/>
        <v>0.0</v>
      </c>
      <c r="BM80" s="911">
        <f t="shared" si="187"/>
        <v>0.0</v>
      </c>
      <c r="BN80" s="805">
        <v>0.0</v>
      </c>
      <c r="BO80" s="806">
        <v>0.0</v>
      </c>
      <c r="BP80" s="807">
        <f t="shared" si="188"/>
        <v>0.0</v>
      </c>
      <c r="BQ80" s="808">
        <f t="shared" si="266"/>
        <v>0.0</v>
      </c>
      <c r="BR80" s="662">
        <f t="shared" si="189"/>
        <v>0.0</v>
      </c>
      <c r="BS80" s="662" t="str">
        <f t="shared" si="267"/>
        <v/>
      </c>
      <c r="BT80" s="662" t="str">
        <f t="shared" si="190"/>
        <v/>
      </c>
      <c r="BU80" s="809" t="str">
        <f t="shared" si="268"/>
        <v/>
      </c>
      <c r="BV80" s="785"/>
      <c r="BW80" s="810">
        <v>0.0</v>
      </c>
      <c r="BX80" s="811">
        <v>0.0</v>
      </c>
      <c r="BY80" s="812">
        <v>0.0</v>
      </c>
      <c r="BZ80" s="912">
        <f t="shared" si="191"/>
        <v>0.0</v>
      </c>
      <c r="CA80" s="813">
        <v>0.0</v>
      </c>
      <c r="CB80" s="814">
        <v>0.0</v>
      </c>
      <c r="CC80" s="815">
        <f t="shared" si="192"/>
        <v>0.0</v>
      </c>
      <c r="CD80" s="913">
        <f t="shared" si="193"/>
        <v>0.0</v>
      </c>
      <c r="CE80" s="817">
        <v>0.0</v>
      </c>
      <c r="CF80" s="818">
        <v>0.0</v>
      </c>
      <c r="CG80" s="819">
        <f t="shared" si="194"/>
        <v>0.0</v>
      </c>
      <c r="CH80" s="820">
        <f t="shared" si="269"/>
        <v>0.0</v>
      </c>
      <c r="CI80" s="821">
        <f t="shared" si="195"/>
        <v>0.0</v>
      </c>
      <c r="CJ80" s="674" t="str">
        <f t="shared" si="196"/>
        <v/>
      </c>
      <c r="CK80" s="674" t="str">
        <f t="shared" si="197"/>
        <v/>
      </c>
      <c r="CL80" s="822" t="str">
        <f t="shared" si="270"/>
        <v/>
      </c>
      <c r="CM80" s="785"/>
      <c r="CN80" s="823">
        <v>0.0</v>
      </c>
      <c r="CO80" s="824">
        <v>0.0</v>
      </c>
      <c r="CP80" s="825">
        <v>0.0</v>
      </c>
      <c r="CQ80" s="914">
        <f t="shared" si="198"/>
        <v>0.0</v>
      </c>
      <c r="CR80" s="826">
        <v>0.0</v>
      </c>
      <c r="CS80" s="827">
        <v>0.0</v>
      </c>
      <c r="CT80" s="828">
        <f t="shared" si="199"/>
        <v>0.0</v>
      </c>
      <c r="CU80" s="915">
        <f t="shared" si="200"/>
        <v>0.0</v>
      </c>
      <c r="CV80" s="830">
        <v>0.0</v>
      </c>
      <c r="CW80" s="831">
        <v>0.0</v>
      </c>
      <c r="CX80" s="832">
        <f t="shared" si="201"/>
        <v>0.0</v>
      </c>
      <c r="CY80" s="833">
        <f t="shared" si="271"/>
        <v>0.0</v>
      </c>
      <c r="CZ80" s="686">
        <f t="shared" si="202"/>
        <v>0.0</v>
      </c>
      <c r="DA80" s="686" t="str">
        <f t="shared" si="203"/>
        <v/>
      </c>
      <c r="DB80" s="686" t="str">
        <f t="shared" si="204"/>
        <v/>
      </c>
      <c r="DC80" s="834" t="str">
        <f t="shared" si="205"/>
        <v/>
      </c>
      <c r="DD80" s="785"/>
      <c r="DE80" s="835">
        <v>0.0</v>
      </c>
      <c r="DF80" s="836">
        <v>0.0</v>
      </c>
      <c r="DG80" s="837">
        <v>0.0</v>
      </c>
      <c r="DH80" s="916">
        <f t="shared" si="206"/>
        <v>0.0</v>
      </c>
      <c r="DI80" s="838">
        <v>0.0</v>
      </c>
      <c r="DJ80" s="839">
        <v>0.0</v>
      </c>
      <c r="DK80" s="840">
        <f t="shared" si="207"/>
        <v>0.0</v>
      </c>
      <c r="DL80" s="917">
        <f t="shared" si="208"/>
        <v>0.0</v>
      </c>
      <c r="DM80" s="842">
        <v>0.0</v>
      </c>
      <c r="DN80" s="843">
        <v>0.0</v>
      </c>
      <c r="DO80" s="844">
        <f t="shared" si="209"/>
        <v>0.0</v>
      </c>
      <c r="DP80" s="845">
        <f t="shared" si="272"/>
        <v>0.0</v>
      </c>
      <c r="DQ80" s="698">
        <f t="shared" si="210"/>
        <v>0.0</v>
      </c>
      <c r="DR80" s="698" t="str">
        <f t="shared" si="211"/>
        <v/>
      </c>
      <c r="DS80" s="698" t="str">
        <f t="shared" si="212"/>
        <v/>
      </c>
      <c r="DT80" s="846" t="str">
        <f t="shared" si="213"/>
        <v/>
      </c>
      <c r="DU80" s="847">
        <v>0.0</v>
      </c>
      <c r="DV80" s="848">
        <v>0.0</v>
      </c>
      <c r="DW80" s="849">
        <v>0.0</v>
      </c>
      <c r="DX80" s="918">
        <f t="shared" si="214"/>
        <v>0.0</v>
      </c>
      <c r="DY80" s="850">
        <v>0.0</v>
      </c>
      <c r="DZ80" s="851">
        <v>0.0</v>
      </c>
      <c r="EA80" s="852">
        <f t="shared" si="215"/>
        <v>0.0</v>
      </c>
      <c r="EB80" s="919">
        <f t="shared" si="216"/>
        <v>0.0</v>
      </c>
      <c r="EC80" s="854">
        <v>0.0</v>
      </c>
      <c r="ED80" s="855">
        <v>0.0</v>
      </c>
      <c r="EE80" s="856">
        <f t="shared" si="217"/>
        <v>0.0</v>
      </c>
      <c r="EF80" s="857">
        <f t="shared" si="273"/>
        <v>0.0</v>
      </c>
      <c r="EG80" s="858">
        <f t="shared" si="218"/>
        <v>0.0</v>
      </c>
      <c r="EH80" s="859" t="str">
        <f t="shared" si="219"/>
        <v/>
      </c>
      <c r="EI80" s="860">
        <v>0.0</v>
      </c>
      <c r="EJ80" s="861">
        <v>0.0</v>
      </c>
      <c r="EK80" s="862">
        <v>0.0</v>
      </c>
      <c r="EL80" s="863">
        <f t="shared" si="220"/>
        <v>0.0</v>
      </c>
      <c r="EM80" s="864">
        <v>0.0</v>
      </c>
      <c r="EN80" s="865">
        <f t="shared" si="221"/>
        <v>0.0</v>
      </c>
      <c r="EO80" s="866">
        <v>0.0</v>
      </c>
      <c r="EP80" s="867">
        <v>0.0</v>
      </c>
      <c r="EQ80" s="868">
        <f t="shared" si="275"/>
        <v>0.0</v>
      </c>
      <c r="ER80" s="869">
        <f t="shared" si="222"/>
        <v>0.0</v>
      </c>
      <c r="ES80" s="870">
        <f t="shared" si="223"/>
        <v>0.0</v>
      </c>
      <c r="ET80" s="871" t="str">
        <f t="shared" si="224"/>
        <v/>
      </c>
      <c r="EU80" s="872">
        <v>0.0</v>
      </c>
      <c r="EV80" s="873">
        <v>0.0</v>
      </c>
      <c r="EW80" s="874">
        <f t="shared" si="158"/>
        <v>0.0</v>
      </c>
      <c r="EX80" s="875">
        <f t="shared" si="225"/>
        <v>0.0</v>
      </c>
      <c r="EY80" s="876">
        <v>0.0</v>
      </c>
      <c r="EZ80" s="877">
        <f t="shared" si="226"/>
        <v>0.0</v>
      </c>
      <c r="FA80" s="878">
        <v>0.0</v>
      </c>
      <c r="FB80" s="879">
        <v>0.0</v>
      </c>
      <c r="FC80" s="880">
        <f t="shared" si="276"/>
        <v>0.0</v>
      </c>
      <c r="FD80" s="881">
        <f t="shared" si="227"/>
        <v>0.0</v>
      </c>
      <c r="FE80" s="882">
        <f t="shared" si="228"/>
        <v>0.0</v>
      </c>
      <c r="FF80" s="883" t="str">
        <f t="shared" si="229"/>
        <v/>
      </c>
      <c r="FG80" s="920">
        <v>0.0</v>
      </c>
      <c r="FH80" s="921">
        <v>0.0</v>
      </c>
      <c r="FI80" s="921">
        <v>0.0</v>
      </c>
      <c r="FJ80" s="887">
        <f t="shared" si="155"/>
        <v>0.0</v>
      </c>
      <c r="FK80" s="888">
        <f t="shared" si="230"/>
        <v>0.0</v>
      </c>
      <c r="FL80" s="889" t="str">
        <f t="shared" si="231"/>
        <v/>
      </c>
      <c r="FM80" s="922"/>
      <c r="FN80" s="923"/>
      <c r="FO80" s="924" t="str">
        <f t="shared" si="154"/>
        <v/>
      </c>
      <c r="FP80" s="893">
        <f t="shared" si="232"/>
        <v>0.0</v>
      </c>
      <c r="FQ80" s="894">
        <f t="shared" si="233"/>
        <v>0.0</v>
      </c>
      <c r="FR80" s="895">
        <f t="shared" si="234"/>
        <v>0.0</v>
      </c>
      <c r="FS80" s="896" t="str">
        <f t="shared" si="235"/>
        <v/>
      </c>
      <c r="FT80" s="897" t="str">
        <f t="shared" si="236"/>
        <v/>
      </c>
      <c r="FU80" s="898" t="str">
        <f t="shared" si="237"/>
        <v/>
      </c>
      <c r="FV80" s="899" t="str">
        <f t="shared" si="238"/>
        <v/>
      </c>
      <c r="FW80" s="900">
        <f t="shared" si="239"/>
        <v>0.0</v>
      </c>
      <c r="FX80" s="901" t="str">
        <f t="shared" si="159"/>
        <v/>
      </c>
      <c r="FY80" s="902" t="str">
        <f t="shared" si="160"/>
        <v/>
      </c>
      <c r="FZ80" s="902" t="str">
        <f t="shared" si="161"/>
        <v/>
      </c>
      <c r="GA80" s="902" t="str">
        <f t="shared" si="162"/>
        <v/>
      </c>
      <c r="GB80" s="902" t="str">
        <f t="shared" si="163"/>
        <v/>
      </c>
      <c r="GC80" s="902" t="str">
        <f t="shared" si="240"/>
        <v/>
      </c>
      <c r="GD80" s="903" t="str">
        <f t="shared" si="241"/>
        <v/>
      </c>
      <c r="GE80" s="904">
        <f t="shared" si="242"/>
        <v>0.0</v>
      </c>
      <c r="GF80" s="902">
        <f t="shared" si="243"/>
        <v>0.0</v>
      </c>
      <c r="GG80" s="902">
        <f t="shared" si="244"/>
        <v>0.0</v>
      </c>
      <c r="GH80" s="902">
        <f t="shared" si="245"/>
        <v>0.0</v>
      </c>
      <c r="GI80" s="903"/>
      <c r="GJ80" s="124"/>
      <c r="GK80" s="124"/>
      <c r="GL80" s="113">
        <f t="shared" si="164"/>
        <v>0.0</v>
      </c>
      <c r="GM80" s="113" t="s">
        <v>159</v>
      </c>
      <c r="GN80" s="113">
        <f t="shared" si="165"/>
        <v>200.0</v>
      </c>
      <c r="GO80" s="113" t="str">
        <f t="shared" si="246"/>
        <v>0/200</v>
      </c>
      <c r="GP80" s="113">
        <f t="shared" si="247"/>
        <v>0.0</v>
      </c>
      <c r="GQ80" s="113" t="s">
        <v>159</v>
      </c>
      <c r="GR80" s="113">
        <f t="shared" si="248"/>
        <v>200.0</v>
      </c>
      <c r="GS80" s="113" t="str">
        <f t="shared" si="249"/>
        <v>0/200</v>
      </c>
      <c r="GT80" s="113">
        <f t="shared" si="250"/>
        <v>0.0</v>
      </c>
      <c r="GU80" s="113" t="s">
        <v>159</v>
      </c>
      <c r="GV80" s="113">
        <f t="shared" si="251"/>
        <v>200.0</v>
      </c>
      <c r="GW80" s="113" t="str">
        <f t="shared" si="252"/>
        <v>0/200</v>
      </c>
      <c r="GX80" s="113">
        <f t="shared" si="253"/>
        <v>0.0</v>
      </c>
      <c r="GY80" s="113" t="s">
        <v>159</v>
      </c>
      <c r="GZ80" s="113">
        <f t="shared" si="254"/>
        <v>100.0</v>
      </c>
      <c r="HA80" s="113" t="str">
        <f t="shared" si="255"/>
        <v>0/100</v>
      </c>
      <c r="HJ80" s="113">
        <f t="shared" si="133"/>
        <v>0.0</v>
      </c>
      <c r="HK80" s="113">
        <f t="shared" si="134"/>
        <v>0.0</v>
      </c>
      <c r="HL80" s="925">
        <f t="shared" si="256"/>
        <v>0.0</v>
      </c>
      <c r="HM80" s="925">
        <f t="shared" si="257"/>
        <v>0.0</v>
      </c>
      <c r="HN80" s="925">
        <f t="shared" si="258"/>
        <v>0.0</v>
      </c>
      <c r="HO80" s="925">
        <f t="shared" si="259"/>
        <v>0.0</v>
      </c>
      <c r="HP80" s="925">
        <f t="shared" si="260"/>
        <v>0.0</v>
      </c>
      <c r="HQ80" s="113">
        <f t="shared" si="135"/>
        <v>0.0</v>
      </c>
    </row>
    <row r="81" spans="8:8" ht="18.0">
      <c r="A81" s="23">
        <f t="shared" si="166"/>
        <v>0.0</v>
      </c>
      <c r="B81" s="756">
        <v>73.0</v>
      </c>
      <c r="C81" s="757">
        <v>73.0</v>
      </c>
      <c r="D81" s="710">
        <f t="shared" si="167"/>
        <v>0.0</v>
      </c>
      <c r="E81" s="906"/>
      <c r="F81" s="759"/>
      <c r="G81" s="758"/>
      <c r="H81" s="906"/>
      <c r="I81" s="906"/>
      <c r="J81" s="906"/>
      <c r="K81" s="907"/>
      <c r="L81" s="761">
        <v>0.0</v>
      </c>
      <c r="M81" s="762">
        <v>0.0</v>
      </c>
      <c r="N81" s="763">
        <v>0.0</v>
      </c>
      <c r="O81" s="764">
        <f t="shared" si="168"/>
        <v>0.0</v>
      </c>
      <c r="P81" s="765">
        <v>0.0</v>
      </c>
      <c r="Q81" s="766">
        <f t="shared" si="169"/>
        <v>0.0</v>
      </c>
      <c r="R81" s="767">
        <v>0.0</v>
      </c>
      <c r="S81" s="768">
        <v>0.0</v>
      </c>
      <c r="T81" s="769">
        <f t="shared" si="170"/>
        <v>0.0</v>
      </c>
      <c r="U81" s="770">
        <f t="shared" si="171"/>
        <v>0.0</v>
      </c>
      <c r="V81" s="771">
        <f t="shared" si="172"/>
        <v>0.0</v>
      </c>
      <c r="W81" s="625" t="str">
        <f t="shared" si="156"/>
        <v/>
      </c>
      <c r="X81" s="625" t="str">
        <f t="shared" si="173"/>
        <v/>
      </c>
      <c r="Y81" s="772" t="str">
        <f t="shared" si="157"/>
        <v/>
      </c>
      <c r="Z81" s="773">
        <v>0.0</v>
      </c>
      <c r="AA81" s="774">
        <v>0.0</v>
      </c>
      <c r="AB81" s="775">
        <v>0.0</v>
      </c>
      <c r="AC81" s="776">
        <f t="shared" si="174"/>
        <v>0.0</v>
      </c>
      <c r="AD81" s="777">
        <v>0.0</v>
      </c>
      <c r="AE81" s="778">
        <f t="shared" si="175"/>
        <v>0.0</v>
      </c>
      <c r="AF81" s="779">
        <v>0.0</v>
      </c>
      <c r="AG81" s="780">
        <v>0.0</v>
      </c>
      <c r="AH81" s="781">
        <f t="shared" si="274"/>
        <v>0.0</v>
      </c>
      <c r="AI81" s="782">
        <f t="shared" si="176"/>
        <v>0.0</v>
      </c>
      <c r="AJ81" s="783">
        <f t="shared" si="177"/>
        <v>0.0</v>
      </c>
      <c r="AK81" s="637" t="str">
        <f t="shared" si="261"/>
        <v/>
      </c>
      <c r="AL81" s="637" t="str">
        <f t="shared" si="178"/>
        <v/>
      </c>
      <c r="AM81" s="784" t="str">
        <f t="shared" si="262"/>
        <v/>
      </c>
      <c r="AN81" s="785"/>
      <c r="AO81" s="786">
        <v>0.0</v>
      </c>
      <c r="AP81" s="787">
        <v>0.0</v>
      </c>
      <c r="AQ81" s="787">
        <v>0.0</v>
      </c>
      <c r="AR81" s="908">
        <f t="shared" si="179"/>
        <v>0.0</v>
      </c>
      <c r="AS81" s="788">
        <v>0.0</v>
      </c>
      <c r="AT81" s="789">
        <v>0.0</v>
      </c>
      <c r="AU81" s="790">
        <f t="shared" si="180"/>
        <v>0.0</v>
      </c>
      <c r="AV81" s="909">
        <f t="shared" si="181"/>
        <v>0.0</v>
      </c>
      <c r="AW81" s="792">
        <v>0.0</v>
      </c>
      <c r="AX81" s="793">
        <v>0.0</v>
      </c>
      <c r="AY81" s="794">
        <f t="shared" si="182"/>
        <v>0.0</v>
      </c>
      <c r="AZ81" s="795">
        <f t="shared" si="263"/>
        <v>0.0</v>
      </c>
      <c r="BA81" s="796">
        <f t="shared" si="183"/>
        <v>0.0</v>
      </c>
      <c r="BB81" s="650" t="str">
        <f t="shared" si="264"/>
        <v/>
      </c>
      <c r="BC81" s="650" t="str">
        <f t="shared" si="184"/>
        <v/>
      </c>
      <c r="BD81" s="797" t="str">
        <f t="shared" si="265"/>
        <v/>
      </c>
      <c r="BE81" s="785"/>
      <c r="BF81" s="798">
        <v>0.0</v>
      </c>
      <c r="BG81" s="799">
        <v>0.0</v>
      </c>
      <c r="BH81" s="800">
        <v>0.0</v>
      </c>
      <c r="BI81" s="910">
        <f t="shared" si="185"/>
        <v>0.0</v>
      </c>
      <c r="BJ81" s="801">
        <v>0.0</v>
      </c>
      <c r="BK81" s="802">
        <v>0.0</v>
      </c>
      <c r="BL81" s="803">
        <f t="shared" si="186"/>
        <v>0.0</v>
      </c>
      <c r="BM81" s="911">
        <f t="shared" si="187"/>
        <v>0.0</v>
      </c>
      <c r="BN81" s="805">
        <v>0.0</v>
      </c>
      <c r="BO81" s="806">
        <v>0.0</v>
      </c>
      <c r="BP81" s="807">
        <f t="shared" si="188"/>
        <v>0.0</v>
      </c>
      <c r="BQ81" s="808">
        <f t="shared" si="266"/>
        <v>0.0</v>
      </c>
      <c r="BR81" s="662">
        <f t="shared" si="189"/>
        <v>0.0</v>
      </c>
      <c r="BS81" s="662" t="str">
        <f t="shared" si="267"/>
        <v/>
      </c>
      <c r="BT81" s="662" t="str">
        <f t="shared" si="190"/>
        <v/>
      </c>
      <c r="BU81" s="809" t="str">
        <f t="shared" si="268"/>
        <v/>
      </c>
      <c r="BV81" s="785"/>
      <c r="BW81" s="810">
        <v>0.0</v>
      </c>
      <c r="BX81" s="811">
        <v>0.0</v>
      </c>
      <c r="BY81" s="812">
        <v>0.0</v>
      </c>
      <c r="BZ81" s="912">
        <f t="shared" si="191"/>
        <v>0.0</v>
      </c>
      <c r="CA81" s="813">
        <v>0.0</v>
      </c>
      <c r="CB81" s="814">
        <v>0.0</v>
      </c>
      <c r="CC81" s="815">
        <f t="shared" si="192"/>
        <v>0.0</v>
      </c>
      <c r="CD81" s="913">
        <f t="shared" si="193"/>
        <v>0.0</v>
      </c>
      <c r="CE81" s="817">
        <v>0.0</v>
      </c>
      <c r="CF81" s="818">
        <v>0.0</v>
      </c>
      <c r="CG81" s="819">
        <f t="shared" si="194"/>
        <v>0.0</v>
      </c>
      <c r="CH81" s="820">
        <f t="shared" si="269"/>
        <v>0.0</v>
      </c>
      <c r="CI81" s="821">
        <f t="shared" si="195"/>
        <v>0.0</v>
      </c>
      <c r="CJ81" s="674" t="str">
        <f t="shared" si="196"/>
        <v/>
      </c>
      <c r="CK81" s="674" t="str">
        <f t="shared" si="197"/>
        <v/>
      </c>
      <c r="CL81" s="822" t="str">
        <f t="shared" si="270"/>
        <v/>
      </c>
      <c r="CM81" s="785"/>
      <c r="CN81" s="823">
        <v>0.0</v>
      </c>
      <c r="CO81" s="824">
        <v>0.0</v>
      </c>
      <c r="CP81" s="825">
        <v>0.0</v>
      </c>
      <c r="CQ81" s="914">
        <f t="shared" si="198"/>
        <v>0.0</v>
      </c>
      <c r="CR81" s="826">
        <v>0.0</v>
      </c>
      <c r="CS81" s="827">
        <v>0.0</v>
      </c>
      <c r="CT81" s="828">
        <f t="shared" si="199"/>
        <v>0.0</v>
      </c>
      <c r="CU81" s="915">
        <f t="shared" si="200"/>
        <v>0.0</v>
      </c>
      <c r="CV81" s="830">
        <v>0.0</v>
      </c>
      <c r="CW81" s="831">
        <v>0.0</v>
      </c>
      <c r="CX81" s="832">
        <f t="shared" si="201"/>
        <v>0.0</v>
      </c>
      <c r="CY81" s="833">
        <f t="shared" si="271"/>
        <v>0.0</v>
      </c>
      <c r="CZ81" s="686">
        <f t="shared" si="202"/>
        <v>0.0</v>
      </c>
      <c r="DA81" s="686" t="str">
        <f t="shared" si="203"/>
        <v/>
      </c>
      <c r="DB81" s="686" t="str">
        <f t="shared" si="204"/>
        <v/>
      </c>
      <c r="DC81" s="834" t="str">
        <f t="shared" si="205"/>
        <v/>
      </c>
      <c r="DD81" s="785"/>
      <c r="DE81" s="835">
        <v>0.0</v>
      </c>
      <c r="DF81" s="836">
        <v>0.0</v>
      </c>
      <c r="DG81" s="837">
        <v>0.0</v>
      </c>
      <c r="DH81" s="916">
        <f t="shared" si="206"/>
        <v>0.0</v>
      </c>
      <c r="DI81" s="838">
        <v>0.0</v>
      </c>
      <c r="DJ81" s="839">
        <v>0.0</v>
      </c>
      <c r="DK81" s="840">
        <f t="shared" si="207"/>
        <v>0.0</v>
      </c>
      <c r="DL81" s="917">
        <f t="shared" si="208"/>
        <v>0.0</v>
      </c>
      <c r="DM81" s="842">
        <v>0.0</v>
      </c>
      <c r="DN81" s="843">
        <v>0.0</v>
      </c>
      <c r="DO81" s="844">
        <f t="shared" si="209"/>
        <v>0.0</v>
      </c>
      <c r="DP81" s="845">
        <f t="shared" si="272"/>
        <v>0.0</v>
      </c>
      <c r="DQ81" s="698">
        <f t="shared" si="210"/>
        <v>0.0</v>
      </c>
      <c r="DR81" s="698" t="str">
        <f t="shared" si="211"/>
        <v/>
      </c>
      <c r="DS81" s="698" t="str">
        <f t="shared" si="212"/>
        <v/>
      </c>
      <c r="DT81" s="846" t="str">
        <f t="shared" si="213"/>
        <v/>
      </c>
      <c r="DU81" s="847">
        <v>0.0</v>
      </c>
      <c r="DV81" s="848">
        <v>0.0</v>
      </c>
      <c r="DW81" s="849">
        <v>0.0</v>
      </c>
      <c r="DX81" s="918">
        <f t="shared" si="214"/>
        <v>0.0</v>
      </c>
      <c r="DY81" s="850">
        <v>0.0</v>
      </c>
      <c r="DZ81" s="851">
        <v>0.0</v>
      </c>
      <c r="EA81" s="852">
        <f t="shared" si="215"/>
        <v>0.0</v>
      </c>
      <c r="EB81" s="919">
        <f t="shared" si="216"/>
        <v>0.0</v>
      </c>
      <c r="EC81" s="854">
        <v>0.0</v>
      </c>
      <c r="ED81" s="855">
        <v>0.0</v>
      </c>
      <c r="EE81" s="856">
        <f t="shared" si="217"/>
        <v>0.0</v>
      </c>
      <c r="EF81" s="857">
        <f t="shared" si="273"/>
        <v>0.0</v>
      </c>
      <c r="EG81" s="858">
        <f t="shared" si="218"/>
        <v>0.0</v>
      </c>
      <c r="EH81" s="859" t="str">
        <f t="shared" si="219"/>
        <v/>
      </c>
      <c r="EI81" s="860">
        <v>0.0</v>
      </c>
      <c r="EJ81" s="861">
        <v>0.0</v>
      </c>
      <c r="EK81" s="862">
        <v>0.0</v>
      </c>
      <c r="EL81" s="863">
        <f t="shared" si="220"/>
        <v>0.0</v>
      </c>
      <c r="EM81" s="864">
        <v>0.0</v>
      </c>
      <c r="EN81" s="865">
        <f t="shared" si="221"/>
        <v>0.0</v>
      </c>
      <c r="EO81" s="866">
        <v>0.0</v>
      </c>
      <c r="EP81" s="867">
        <v>0.0</v>
      </c>
      <c r="EQ81" s="868">
        <f t="shared" si="275"/>
        <v>0.0</v>
      </c>
      <c r="ER81" s="869">
        <f t="shared" si="222"/>
        <v>0.0</v>
      </c>
      <c r="ES81" s="870">
        <f t="shared" si="223"/>
        <v>0.0</v>
      </c>
      <c r="ET81" s="871" t="str">
        <f t="shared" si="224"/>
        <v/>
      </c>
      <c r="EU81" s="872">
        <v>0.0</v>
      </c>
      <c r="EV81" s="873">
        <v>0.0</v>
      </c>
      <c r="EW81" s="874">
        <f t="shared" si="158"/>
        <v>0.0</v>
      </c>
      <c r="EX81" s="875">
        <f t="shared" si="225"/>
        <v>0.0</v>
      </c>
      <c r="EY81" s="876">
        <v>0.0</v>
      </c>
      <c r="EZ81" s="877">
        <f t="shared" si="226"/>
        <v>0.0</v>
      </c>
      <c r="FA81" s="878">
        <v>0.0</v>
      </c>
      <c r="FB81" s="879">
        <v>0.0</v>
      </c>
      <c r="FC81" s="880">
        <f t="shared" si="276"/>
        <v>0.0</v>
      </c>
      <c r="FD81" s="881">
        <f t="shared" si="227"/>
        <v>0.0</v>
      </c>
      <c r="FE81" s="882">
        <f t="shared" si="228"/>
        <v>0.0</v>
      </c>
      <c r="FF81" s="883" t="str">
        <f t="shared" si="229"/>
        <v/>
      </c>
      <c r="FG81" s="920">
        <v>0.0</v>
      </c>
      <c r="FH81" s="921">
        <v>0.0</v>
      </c>
      <c r="FI81" s="921">
        <v>0.0</v>
      </c>
      <c r="FJ81" s="887">
        <f t="shared" si="155"/>
        <v>0.0</v>
      </c>
      <c r="FK81" s="888">
        <f t="shared" si="230"/>
        <v>0.0</v>
      </c>
      <c r="FL81" s="889" t="str">
        <f t="shared" si="231"/>
        <v/>
      </c>
      <c r="FM81" s="922"/>
      <c r="FN81" s="923"/>
      <c r="FO81" s="924" t="str">
        <f t="shared" si="154"/>
        <v/>
      </c>
      <c r="FP81" s="893">
        <f t="shared" si="232"/>
        <v>0.0</v>
      </c>
      <c r="FQ81" s="894">
        <f t="shared" si="233"/>
        <v>0.0</v>
      </c>
      <c r="FR81" s="895">
        <f t="shared" si="234"/>
        <v>0.0</v>
      </c>
      <c r="FS81" s="896" t="str">
        <f t="shared" si="235"/>
        <v/>
      </c>
      <c r="FT81" s="897" t="str">
        <f t="shared" si="236"/>
        <v/>
      </c>
      <c r="FU81" s="898" t="str">
        <f t="shared" si="237"/>
        <v/>
      </c>
      <c r="FV81" s="899" t="str">
        <f t="shared" si="238"/>
        <v/>
      </c>
      <c r="FW81" s="900">
        <f t="shared" si="239"/>
        <v>0.0</v>
      </c>
      <c r="FX81" s="901" t="str">
        <f t="shared" si="159"/>
        <v/>
      </c>
      <c r="FY81" s="902" t="str">
        <f t="shared" si="160"/>
        <v/>
      </c>
      <c r="FZ81" s="902" t="str">
        <f t="shared" si="161"/>
        <v/>
      </c>
      <c r="GA81" s="902" t="str">
        <f t="shared" si="162"/>
        <v/>
      </c>
      <c r="GB81" s="902" t="str">
        <f t="shared" si="163"/>
        <v/>
      </c>
      <c r="GC81" s="902" t="str">
        <f t="shared" si="240"/>
        <v/>
      </c>
      <c r="GD81" s="903" t="str">
        <f t="shared" si="241"/>
        <v/>
      </c>
      <c r="GE81" s="904">
        <f t="shared" si="242"/>
        <v>0.0</v>
      </c>
      <c r="GF81" s="902">
        <f t="shared" si="243"/>
        <v>0.0</v>
      </c>
      <c r="GG81" s="902">
        <f t="shared" si="244"/>
        <v>0.0</v>
      </c>
      <c r="GH81" s="902">
        <f t="shared" si="245"/>
        <v>0.0</v>
      </c>
      <c r="GI81" s="903"/>
      <c r="GJ81" s="124"/>
      <c r="GK81" s="124"/>
      <c r="GL81" s="113">
        <f t="shared" si="164"/>
        <v>0.0</v>
      </c>
      <c r="GM81" s="113" t="s">
        <v>159</v>
      </c>
      <c r="GN81" s="113">
        <f t="shared" si="165"/>
        <v>200.0</v>
      </c>
      <c r="GO81" s="113" t="str">
        <f t="shared" si="246"/>
        <v>0/200</v>
      </c>
      <c r="GP81" s="113">
        <f t="shared" si="247"/>
        <v>0.0</v>
      </c>
      <c r="GQ81" s="113" t="s">
        <v>159</v>
      </c>
      <c r="GR81" s="113">
        <f t="shared" si="248"/>
        <v>200.0</v>
      </c>
      <c r="GS81" s="113" t="str">
        <f t="shared" si="249"/>
        <v>0/200</v>
      </c>
      <c r="GT81" s="113">
        <f t="shared" si="250"/>
        <v>0.0</v>
      </c>
      <c r="GU81" s="113" t="s">
        <v>159</v>
      </c>
      <c r="GV81" s="113">
        <f t="shared" si="251"/>
        <v>200.0</v>
      </c>
      <c r="GW81" s="113" t="str">
        <f t="shared" si="252"/>
        <v>0/200</v>
      </c>
      <c r="GX81" s="113">
        <f t="shared" si="253"/>
        <v>0.0</v>
      </c>
      <c r="GY81" s="113" t="s">
        <v>159</v>
      </c>
      <c r="GZ81" s="113">
        <f t="shared" si="254"/>
        <v>100.0</v>
      </c>
      <c r="HA81" s="113" t="str">
        <f t="shared" si="255"/>
        <v>0/100</v>
      </c>
      <c r="HJ81" s="113">
        <f t="shared" si="277" ref="HJ81:HJ108">IF(U81&gt;0,$U$7,0)</f>
        <v>0.0</v>
      </c>
      <c r="HK81" s="113">
        <f t="shared" si="278" ref="HK81:HK108">IF(AI81&gt;0,$AI$7,0)</f>
        <v>0.0</v>
      </c>
      <c r="HL81" s="925">
        <f t="shared" si="256"/>
        <v>0.0</v>
      </c>
      <c r="HM81" s="925">
        <f t="shared" si="257"/>
        <v>0.0</v>
      </c>
      <c r="HN81" s="925">
        <f t="shared" si="258"/>
        <v>0.0</v>
      </c>
      <c r="HO81" s="925">
        <f t="shared" si="259"/>
        <v>0.0</v>
      </c>
      <c r="HP81" s="925">
        <f t="shared" si="260"/>
        <v>0.0</v>
      </c>
      <c r="HQ81" s="113">
        <f t="shared" si="279" ref="HQ81:HQ108">SUM(HJ81:HP81)</f>
        <v>0.0</v>
      </c>
    </row>
    <row r="82" spans="8:8" ht="18.0">
      <c r="A82" s="23">
        <f t="shared" si="166"/>
        <v>0.0</v>
      </c>
      <c r="B82" s="756">
        <v>74.0</v>
      </c>
      <c r="C82" s="905">
        <v>74.0</v>
      </c>
      <c r="D82" s="710">
        <f t="shared" si="167"/>
        <v>0.0</v>
      </c>
      <c r="E82" s="906"/>
      <c r="F82" s="759"/>
      <c r="G82" s="906"/>
      <c r="H82" s="906"/>
      <c r="I82" s="906"/>
      <c r="J82" s="906"/>
      <c r="K82" s="907"/>
      <c r="L82" s="761">
        <v>0.0</v>
      </c>
      <c r="M82" s="762">
        <v>0.0</v>
      </c>
      <c r="N82" s="763">
        <v>0.0</v>
      </c>
      <c r="O82" s="764">
        <f t="shared" si="168"/>
        <v>0.0</v>
      </c>
      <c r="P82" s="765">
        <v>0.0</v>
      </c>
      <c r="Q82" s="766">
        <f t="shared" si="169"/>
        <v>0.0</v>
      </c>
      <c r="R82" s="767">
        <v>0.0</v>
      </c>
      <c r="S82" s="768">
        <v>0.0</v>
      </c>
      <c r="T82" s="769">
        <f t="shared" si="170"/>
        <v>0.0</v>
      </c>
      <c r="U82" s="770">
        <f t="shared" si="171"/>
        <v>0.0</v>
      </c>
      <c r="V82" s="771">
        <f t="shared" si="172"/>
        <v>0.0</v>
      </c>
      <c r="W82" s="625" t="str">
        <f t="shared" si="156"/>
        <v/>
      </c>
      <c r="X82" s="625" t="str">
        <f t="shared" si="173"/>
        <v/>
      </c>
      <c r="Y82" s="772" t="str">
        <f t="shared" si="157"/>
        <v/>
      </c>
      <c r="Z82" s="773">
        <v>0.0</v>
      </c>
      <c r="AA82" s="774">
        <v>0.0</v>
      </c>
      <c r="AB82" s="775">
        <v>0.0</v>
      </c>
      <c r="AC82" s="776">
        <f t="shared" si="174"/>
        <v>0.0</v>
      </c>
      <c r="AD82" s="777">
        <v>0.0</v>
      </c>
      <c r="AE82" s="778">
        <f t="shared" si="175"/>
        <v>0.0</v>
      </c>
      <c r="AF82" s="779">
        <v>0.0</v>
      </c>
      <c r="AG82" s="780">
        <v>0.0</v>
      </c>
      <c r="AH82" s="781">
        <f t="shared" si="274"/>
        <v>0.0</v>
      </c>
      <c r="AI82" s="782">
        <f t="shared" si="176"/>
        <v>0.0</v>
      </c>
      <c r="AJ82" s="783">
        <f t="shared" si="177"/>
        <v>0.0</v>
      </c>
      <c r="AK82" s="637" t="str">
        <f t="shared" si="261"/>
        <v/>
      </c>
      <c r="AL82" s="637" t="str">
        <f t="shared" si="178"/>
        <v/>
      </c>
      <c r="AM82" s="784" t="str">
        <f t="shared" si="262"/>
        <v/>
      </c>
      <c r="AN82" s="785"/>
      <c r="AO82" s="786">
        <v>0.0</v>
      </c>
      <c r="AP82" s="787">
        <v>0.0</v>
      </c>
      <c r="AQ82" s="787">
        <v>0.0</v>
      </c>
      <c r="AR82" s="908">
        <f t="shared" si="179"/>
        <v>0.0</v>
      </c>
      <c r="AS82" s="788">
        <v>0.0</v>
      </c>
      <c r="AT82" s="789">
        <v>0.0</v>
      </c>
      <c r="AU82" s="790">
        <f t="shared" si="180"/>
        <v>0.0</v>
      </c>
      <c r="AV82" s="909">
        <f t="shared" si="181"/>
        <v>0.0</v>
      </c>
      <c r="AW82" s="792">
        <v>0.0</v>
      </c>
      <c r="AX82" s="793">
        <v>0.0</v>
      </c>
      <c r="AY82" s="794">
        <f t="shared" si="182"/>
        <v>0.0</v>
      </c>
      <c r="AZ82" s="795">
        <f t="shared" si="263"/>
        <v>0.0</v>
      </c>
      <c r="BA82" s="796">
        <f t="shared" si="183"/>
        <v>0.0</v>
      </c>
      <c r="BB82" s="650" t="str">
        <f t="shared" si="264"/>
        <v/>
      </c>
      <c r="BC82" s="650" t="str">
        <f t="shared" si="184"/>
        <v/>
      </c>
      <c r="BD82" s="797" t="str">
        <f t="shared" si="265"/>
        <v/>
      </c>
      <c r="BE82" s="785"/>
      <c r="BF82" s="798">
        <v>0.0</v>
      </c>
      <c r="BG82" s="799">
        <v>0.0</v>
      </c>
      <c r="BH82" s="800">
        <v>0.0</v>
      </c>
      <c r="BI82" s="910">
        <f t="shared" si="185"/>
        <v>0.0</v>
      </c>
      <c r="BJ82" s="801">
        <v>0.0</v>
      </c>
      <c r="BK82" s="802">
        <v>0.0</v>
      </c>
      <c r="BL82" s="803">
        <f t="shared" si="186"/>
        <v>0.0</v>
      </c>
      <c r="BM82" s="911">
        <f t="shared" si="187"/>
        <v>0.0</v>
      </c>
      <c r="BN82" s="805">
        <v>0.0</v>
      </c>
      <c r="BO82" s="806">
        <v>0.0</v>
      </c>
      <c r="BP82" s="807">
        <f t="shared" si="188"/>
        <v>0.0</v>
      </c>
      <c r="BQ82" s="808">
        <f t="shared" si="266"/>
        <v>0.0</v>
      </c>
      <c r="BR82" s="662">
        <f t="shared" si="189"/>
        <v>0.0</v>
      </c>
      <c r="BS82" s="662" t="str">
        <f t="shared" si="267"/>
        <v/>
      </c>
      <c r="BT82" s="662" t="str">
        <f t="shared" si="190"/>
        <v/>
      </c>
      <c r="BU82" s="809" t="str">
        <f t="shared" si="268"/>
        <v/>
      </c>
      <c r="BV82" s="785"/>
      <c r="BW82" s="810">
        <v>0.0</v>
      </c>
      <c r="BX82" s="811">
        <v>0.0</v>
      </c>
      <c r="BY82" s="812">
        <v>0.0</v>
      </c>
      <c r="BZ82" s="912">
        <f t="shared" si="191"/>
        <v>0.0</v>
      </c>
      <c r="CA82" s="813">
        <v>0.0</v>
      </c>
      <c r="CB82" s="814">
        <v>0.0</v>
      </c>
      <c r="CC82" s="815">
        <f t="shared" si="192"/>
        <v>0.0</v>
      </c>
      <c r="CD82" s="913">
        <f t="shared" si="193"/>
        <v>0.0</v>
      </c>
      <c r="CE82" s="817">
        <v>0.0</v>
      </c>
      <c r="CF82" s="818">
        <v>0.0</v>
      </c>
      <c r="CG82" s="819">
        <f t="shared" si="194"/>
        <v>0.0</v>
      </c>
      <c r="CH82" s="820">
        <f t="shared" si="269"/>
        <v>0.0</v>
      </c>
      <c r="CI82" s="821">
        <f t="shared" si="195"/>
        <v>0.0</v>
      </c>
      <c r="CJ82" s="674" t="str">
        <f t="shared" si="196"/>
        <v/>
      </c>
      <c r="CK82" s="674" t="str">
        <f t="shared" si="197"/>
        <v/>
      </c>
      <c r="CL82" s="822" t="str">
        <f t="shared" si="270"/>
        <v/>
      </c>
      <c r="CM82" s="785"/>
      <c r="CN82" s="823">
        <v>0.0</v>
      </c>
      <c r="CO82" s="824">
        <v>0.0</v>
      </c>
      <c r="CP82" s="825">
        <v>0.0</v>
      </c>
      <c r="CQ82" s="914">
        <f t="shared" si="198"/>
        <v>0.0</v>
      </c>
      <c r="CR82" s="826">
        <v>0.0</v>
      </c>
      <c r="CS82" s="827">
        <v>0.0</v>
      </c>
      <c r="CT82" s="828">
        <f t="shared" si="199"/>
        <v>0.0</v>
      </c>
      <c r="CU82" s="915">
        <f t="shared" si="200"/>
        <v>0.0</v>
      </c>
      <c r="CV82" s="830">
        <v>0.0</v>
      </c>
      <c r="CW82" s="831">
        <v>0.0</v>
      </c>
      <c r="CX82" s="832">
        <f t="shared" si="201"/>
        <v>0.0</v>
      </c>
      <c r="CY82" s="833">
        <f t="shared" si="271"/>
        <v>0.0</v>
      </c>
      <c r="CZ82" s="686">
        <f t="shared" si="202"/>
        <v>0.0</v>
      </c>
      <c r="DA82" s="686" t="str">
        <f t="shared" si="203"/>
        <v/>
      </c>
      <c r="DB82" s="686" t="str">
        <f t="shared" si="204"/>
        <v/>
      </c>
      <c r="DC82" s="834" t="str">
        <f t="shared" si="205"/>
        <v/>
      </c>
      <c r="DD82" s="785"/>
      <c r="DE82" s="835">
        <v>0.0</v>
      </c>
      <c r="DF82" s="836">
        <v>0.0</v>
      </c>
      <c r="DG82" s="837">
        <v>0.0</v>
      </c>
      <c r="DH82" s="916">
        <f t="shared" si="206"/>
        <v>0.0</v>
      </c>
      <c r="DI82" s="838">
        <v>0.0</v>
      </c>
      <c r="DJ82" s="839">
        <v>0.0</v>
      </c>
      <c r="DK82" s="840">
        <f t="shared" si="207"/>
        <v>0.0</v>
      </c>
      <c r="DL82" s="917">
        <f t="shared" si="208"/>
        <v>0.0</v>
      </c>
      <c r="DM82" s="842">
        <v>0.0</v>
      </c>
      <c r="DN82" s="843">
        <v>0.0</v>
      </c>
      <c r="DO82" s="844">
        <f t="shared" si="209"/>
        <v>0.0</v>
      </c>
      <c r="DP82" s="845">
        <f t="shared" si="272"/>
        <v>0.0</v>
      </c>
      <c r="DQ82" s="698">
        <f t="shared" si="210"/>
        <v>0.0</v>
      </c>
      <c r="DR82" s="698" t="str">
        <f t="shared" si="211"/>
        <v/>
      </c>
      <c r="DS82" s="698" t="str">
        <f t="shared" si="212"/>
        <v/>
      </c>
      <c r="DT82" s="846" t="str">
        <f t="shared" si="213"/>
        <v/>
      </c>
      <c r="DU82" s="847">
        <v>0.0</v>
      </c>
      <c r="DV82" s="848">
        <v>0.0</v>
      </c>
      <c r="DW82" s="849">
        <v>0.0</v>
      </c>
      <c r="DX82" s="918">
        <f t="shared" si="214"/>
        <v>0.0</v>
      </c>
      <c r="DY82" s="850">
        <v>0.0</v>
      </c>
      <c r="DZ82" s="851">
        <v>0.0</v>
      </c>
      <c r="EA82" s="852">
        <f t="shared" si="215"/>
        <v>0.0</v>
      </c>
      <c r="EB82" s="919">
        <f t="shared" si="216"/>
        <v>0.0</v>
      </c>
      <c r="EC82" s="854">
        <v>0.0</v>
      </c>
      <c r="ED82" s="855">
        <v>0.0</v>
      </c>
      <c r="EE82" s="856">
        <f t="shared" si="217"/>
        <v>0.0</v>
      </c>
      <c r="EF82" s="857">
        <f t="shared" si="273"/>
        <v>0.0</v>
      </c>
      <c r="EG82" s="858">
        <f t="shared" si="218"/>
        <v>0.0</v>
      </c>
      <c r="EH82" s="859" t="str">
        <f t="shared" si="219"/>
        <v/>
      </c>
      <c r="EI82" s="860">
        <v>0.0</v>
      </c>
      <c r="EJ82" s="861">
        <v>0.0</v>
      </c>
      <c r="EK82" s="862">
        <v>0.0</v>
      </c>
      <c r="EL82" s="863">
        <f t="shared" si="220"/>
        <v>0.0</v>
      </c>
      <c r="EM82" s="864">
        <v>0.0</v>
      </c>
      <c r="EN82" s="865">
        <f t="shared" si="221"/>
        <v>0.0</v>
      </c>
      <c r="EO82" s="866">
        <v>0.0</v>
      </c>
      <c r="EP82" s="867">
        <v>0.0</v>
      </c>
      <c r="EQ82" s="868">
        <f t="shared" si="275"/>
        <v>0.0</v>
      </c>
      <c r="ER82" s="869">
        <f t="shared" si="222"/>
        <v>0.0</v>
      </c>
      <c r="ES82" s="870">
        <f t="shared" si="223"/>
        <v>0.0</v>
      </c>
      <c r="ET82" s="871" t="str">
        <f t="shared" si="224"/>
        <v/>
      </c>
      <c r="EU82" s="872">
        <v>0.0</v>
      </c>
      <c r="EV82" s="873">
        <v>0.0</v>
      </c>
      <c r="EW82" s="874">
        <f t="shared" si="158"/>
        <v>0.0</v>
      </c>
      <c r="EX82" s="875">
        <f t="shared" si="225"/>
        <v>0.0</v>
      </c>
      <c r="EY82" s="876">
        <v>0.0</v>
      </c>
      <c r="EZ82" s="877">
        <f t="shared" si="226"/>
        <v>0.0</v>
      </c>
      <c r="FA82" s="878">
        <v>0.0</v>
      </c>
      <c r="FB82" s="879">
        <v>0.0</v>
      </c>
      <c r="FC82" s="880">
        <f t="shared" si="276"/>
        <v>0.0</v>
      </c>
      <c r="FD82" s="881">
        <f t="shared" si="227"/>
        <v>0.0</v>
      </c>
      <c r="FE82" s="882">
        <f t="shared" si="228"/>
        <v>0.0</v>
      </c>
      <c r="FF82" s="883" t="str">
        <f t="shared" si="229"/>
        <v/>
      </c>
      <c r="FG82" s="920">
        <v>0.0</v>
      </c>
      <c r="FH82" s="921">
        <v>0.0</v>
      </c>
      <c r="FI82" s="921">
        <v>0.0</v>
      </c>
      <c r="FJ82" s="887">
        <f t="shared" si="155"/>
        <v>0.0</v>
      </c>
      <c r="FK82" s="888">
        <f t="shared" si="230"/>
        <v>0.0</v>
      </c>
      <c r="FL82" s="889" t="str">
        <f t="shared" si="231"/>
        <v/>
      </c>
      <c r="FM82" s="922"/>
      <c r="FN82" s="923"/>
      <c r="FO82" s="924" t="str">
        <f t="shared" si="154"/>
        <v/>
      </c>
      <c r="FP82" s="893">
        <f t="shared" si="232"/>
        <v>0.0</v>
      </c>
      <c r="FQ82" s="894">
        <f t="shared" si="233"/>
        <v>0.0</v>
      </c>
      <c r="FR82" s="895">
        <f t="shared" si="234"/>
        <v>0.0</v>
      </c>
      <c r="FS82" s="896" t="str">
        <f t="shared" si="235"/>
        <v/>
      </c>
      <c r="FT82" s="897" t="str">
        <f t="shared" si="236"/>
        <v/>
      </c>
      <c r="FU82" s="898" t="str">
        <f t="shared" si="237"/>
        <v/>
      </c>
      <c r="FV82" s="899" t="str">
        <f t="shared" si="238"/>
        <v/>
      </c>
      <c r="FW82" s="900">
        <f t="shared" si="239"/>
        <v>0.0</v>
      </c>
      <c r="FX82" s="901" t="str">
        <f t="shared" si="159"/>
        <v/>
      </c>
      <c r="FY82" s="902" t="str">
        <f t="shared" si="160"/>
        <v/>
      </c>
      <c r="FZ82" s="902" t="str">
        <f t="shared" si="161"/>
        <v/>
      </c>
      <c r="GA82" s="902" t="str">
        <f t="shared" si="162"/>
        <v/>
      </c>
      <c r="GB82" s="902" t="str">
        <f t="shared" si="163"/>
        <v/>
      </c>
      <c r="GC82" s="902" t="str">
        <f t="shared" si="240"/>
        <v/>
      </c>
      <c r="GD82" s="903" t="str">
        <f t="shared" si="241"/>
        <v/>
      </c>
      <c r="GE82" s="904">
        <f t="shared" si="242"/>
        <v>0.0</v>
      </c>
      <c r="GF82" s="902">
        <f t="shared" si="243"/>
        <v>0.0</v>
      </c>
      <c r="GG82" s="902">
        <f t="shared" si="244"/>
        <v>0.0</v>
      </c>
      <c r="GH82" s="902">
        <f t="shared" si="245"/>
        <v>0.0</v>
      </c>
      <c r="GI82" s="903"/>
      <c r="GJ82" s="124"/>
      <c r="GK82" s="124"/>
      <c r="GL82" s="113">
        <f t="shared" si="164"/>
        <v>0.0</v>
      </c>
      <c r="GM82" s="113" t="s">
        <v>159</v>
      </c>
      <c r="GN82" s="113">
        <f t="shared" si="165"/>
        <v>200.0</v>
      </c>
      <c r="GO82" s="113" t="str">
        <f t="shared" si="246"/>
        <v>0/200</v>
      </c>
      <c r="GP82" s="113">
        <f t="shared" si="247"/>
        <v>0.0</v>
      </c>
      <c r="GQ82" s="113" t="s">
        <v>159</v>
      </c>
      <c r="GR82" s="113">
        <f t="shared" si="248"/>
        <v>200.0</v>
      </c>
      <c r="GS82" s="113" t="str">
        <f t="shared" si="249"/>
        <v>0/200</v>
      </c>
      <c r="GT82" s="113">
        <f t="shared" si="250"/>
        <v>0.0</v>
      </c>
      <c r="GU82" s="113" t="s">
        <v>159</v>
      </c>
      <c r="GV82" s="113">
        <f t="shared" si="251"/>
        <v>200.0</v>
      </c>
      <c r="GW82" s="113" t="str">
        <f t="shared" si="252"/>
        <v>0/200</v>
      </c>
      <c r="GX82" s="113">
        <f t="shared" si="253"/>
        <v>0.0</v>
      </c>
      <c r="GY82" s="113" t="s">
        <v>159</v>
      </c>
      <c r="GZ82" s="113">
        <f t="shared" si="254"/>
        <v>100.0</v>
      </c>
      <c r="HA82" s="113" t="str">
        <f t="shared" si="255"/>
        <v>0/100</v>
      </c>
      <c r="HJ82" s="113">
        <f t="shared" si="277"/>
        <v>0.0</v>
      </c>
      <c r="HK82" s="113">
        <f t="shared" si="278"/>
        <v>0.0</v>
      </c>
      <c r="HL82" s="925">
        <f t="shared" si="256"/>
        <v>0.0</v>
      </c>
      <c r="HM82" s="925">
        <f t="shared" si="257"/>
        <v>0.0</v>
      </c>
      <c r="HN82" s="925">
        <f t="shared" si="258"/>
        <v>0.0</v>
      </c>
      <c r="HO82" s="925">
        <f t="shared" si="259"/>
        <v>0.0</v>
      </c>
      <c r="HP82" s="925">
        <f t="shared" si="260"/>
        <v>0.0</v>
      </c>
      <c r="HQ82" s="113">
        <f t="shared" si="279"/>
        <v>0.0</v>
      </c>
    </row>
    <row r="83" spans="8:8" ht="18.0">
      <c r="A83" s="23">
        <f t="shared" si="166"/>
        <v>0.0</v>
      </c>
      <c r="B83" s="756">
        <v>75.0</v>
      </c>
      <c r="C83" s="757">
        <v>75.0</v>
      </c>
      <c r="D83" s="710">
        <f t="shared" si="167"/>
        <v>0.0</v>
      </c>
      <c r="E83" s="906"/>
      <c r="F83" s="759"/>
      <c r="G83" s="758"/>
      <c r="H83" s="906"/>
      <c r="I83" s="906"/>
      <c r="J83" s="906"/>
      <c r="K83" s="907"/>
      <c r="L83" s="761">
        <v>0.0</v>
      </c>
      <c r="M83" s="762">
        <v>0.0</v>
      </c>
      <c r="N83" s="763">
        <v>0.0</v>
      </c>
      <c r="O83" s="764">
        <f t="shared" si="168"/>
        <v>0.0</v>
      </c>
      <c r="P83" s="765">
        <v>0.0</v>
      </c>
      <c r="Q83" s="766">
        <f t="shared" si="169"/>
        <v>0.0</v>
      </c>
      <c r="R83" s="767">
        <v>0.0</v>
      </c>
      <c r="S83" s="768">
        <v>0.0</v>
      </c>
      <c r="T83" s="769">
        <f t="shared" si="170"/>
        <v>0.0</v>
      </c>
      <c r="U83" s="770">
        <f t="shared" si="171"/>
        <v>0.0</v>
      </c>
      <c r="V83" s="771">
        <f t="shared" si="172"/>
        <v>0.0</v>
      </c>
      <c r="W83" s="625" t="str">
        <f t="shared" si="156"/>
        <v/>
      </c>
      <c r="X83" s="625" t="str">
        <f t="shared" si="173"/>
        <v/>
      </c>
      <c r="Y83" s="772" t="str">
        <f t="shared" si="157"/>
        <v/>
      </c>
      <c r="Z83" s="773">
        <v>0.0</v>
      </c>
      <c r="AA83" s="774">
        <v>0.0</v>
      </c>
      <c r="AB83" s="775">
        <v>0.0</v>
      </c>
      <c r="AC83" s="776">
        <f t="shared" si="174"/>
        <v>0.0</v>
      </c>
      <c r="AD83" s="777">
        <v>0.0</v>
      </c>
      <c r="AE83" s="778">
        <f t="shared" si="175"/>
        <v>0.0</v>
      </c>
      <c r="AF83" s="779">
        <v>0.0</v>
      </c>
      <c r="AG83" s="780">
        <v>0.0</v>
      </c>
      <c r="AH83" s="781">
        <f t="shared" si="274"/>
        <v>0.0</v>
      </c>
      <c r="AI83" s="782">
        <f t="shared" si="176"/>
        <v>0.0</v>
      </c>
      <c r="AJ83" s="783">
        <f t="shared" si="177"/>
        <v>0.0</v>
      </c>
      <c r="AK83" s="637" t="str">
        <f t="shared" si="261"/>
        <v/>
      </c>
      <c r="AL83" s="637" t="str">
        <f t="shared" si="178"/>
        <v/>
      </c>
      <c r="AM83" s="784" t="str">
        <f t="shared" si="262"/>
        <v/>
      </c>
      <c r="AN83" s="785"/>
      <c r="AO83" s="786">
        <v>0.0</v>
      </c>
      <c r="AP83" s="787">
        <v>0.0</v>
      </c>
      <c r="AQ83" s="787">
        <v>0.0</v>
      </c>
      <c r="AR83" s="908">
        <f t="shared" si="179"/>
        <v>0.0</v>
      </c>
      <c r="AS83" s="788">
        <v>0.0</v>
      </c>
      <c r="AT83" s="789">
        <v>0.0</v>
      </c>
      <c r="AU83" s="790">
        <f t="shared" si="180"/>
        <v>0.0</v>
      </c>
      <c r="AV83" s="909">
        <f t="shared" si="181"/>
        <v>0.0</v>
      </c>
      <c r="AW83" s="792">
        <v>0.0</v>
      </c>
      <c r="AX83" s="793">
        <v>0.0</v>
      </c>
      <c r="AY83" s="794">
        <f t="shared" si="182"/>
        <v>0.0</v>
      </c>
      <c r="AZ83" s="795">
        <f t="shared" si="263"/>
        <v>0.0</v>
      </c>
      <c r="BA83" s="796">
        <f t="shared" si="183"/>
        <v>0.0</v>
      </c>
      <c r="BB83" s="650" t="str">
        <f t="shared" si="264"/>
        <v/>
      </c>
      <c r="BC83" s="650" t="str">
        <f t="shared" si="184"/>
        <v/>
      </c>
      <c r="BD83" s="797" t="str">
        <f t="shared" si="265"/>
        <v/>
      </c>
      <c r="BE83" s="785"/>
      <c r="BF83" s="798">
        <v>0.0</v>
      </c>
      <c r="BG83" s="799">
        <v>0.0</v>
      </c>
      <c r="BH83" s="800">
        <v>0.0</v>
      </c>
      <c r="BI83" s="910">
        <f t="shared" si="185"/>
        <v>0.0</v>
      </c>
      <c r="BJ83" s="801">
        <v>0.0</v>
      </c>
      <c r="BK83" s="802">
        <v>0.0</v>
      </c>
      <c r="BL83" s="803">
        <f t="shared" si="186"/>
        <v>0.0</v>
      </c>
      <c r="BM83" s="911">
        <f t="shared" si="187"/>
        <v>0.0</v>
      </c>
      <c r="BN83" s="805">
        <v>0.0</v>
      </c>
      <c r="BO83" s="806">
        <v>0.0</v>
      </c>
      <c r="BP83" s="807">
        <f t="shared" si="188"/>
        <v>0.0</v>
      </c>
      <c r="BQ83" s="808">
        <f t="shared" si="266"/>
        <v>0.0</v>
      </c>
      <c r="BR83" s="662">
        <f t="shared" si="189"/>
        <v>0.0</v>
      </c>
      <c r="BS83" s="662" t="str">
        <f t="shared" si="267"/>
        <v/>
      </c>
      <c r="BT83" s="662" t="str">
        <f t="shared" si="190"/>
        <v/>
      </c>
      <c r="BU83" s="809" t="str">
        <f t="shared" si="268"/>
        <v/>
      </c>
      <c r="BV83" s="785"/>
      <c r="BW83" s="810">
        <v>0.0</v>
      </c>
      <c r="BX83" s="811">
        <v>0.0</v>
      </c>
      <c r="BY83" s="812">
        <v>0.0</v>
      </c>
      <c r="BZ83" s="912">
        <f t="shared" si="191"/>
        <v>0.0</v>
      </c>
      <c r="CA83" s="813">
        <v>0.0</v>
      </c>
      <c r="CB83" s="814">
        <v>0.0</v>
      </c>
      <c r="CC83" s="815">
        <f t="shared" si="192"/>
        <v>0.0</v>
      </c>
      <c r="CD83" s="913">
        <f t="shared" si="193"/>
        <v>0.0</v>
      </c>
      <c r="CE83" s="817">
        <v>0.0</v>
      </c>
      <c r="CF83" s="818">
        <v>0.0</v>
      </c>
      <c r="CG83" s="819">
        <f t="shared" si="194"/>
        <v>0.0</v>
      </c>
      <c r="CH83" s="820">
        <f t="shared" si="269"/>
        <v>0.0</v>
      </c>
      <c r="CI83" s="821">
        <f t="shared" si="195"/>
        <v>0.0</v>
      </c>
      <c r="CJ83" s="674" t="str">
        <f t="shared" si="196"/>
        <v/>
      </c>
      <c r="CK83" s="674" t="str">
        <f t="shared" si="197"/>
        <v/>
      </c>
      <c r="CL83" s="822" t="str">
        <f t="shared" si="270"/>
        <v/>
      </c>
      <c r="CM83" s="785"/>
      <c r="CN83" s="823">
        <v>0.0</v>
      </c>
      <c r="CO83" s="824">
        <v>0.0</v>
      </c>
      <c r="CP83" s="825">
        <v>0.0</v>
      </c>
      <c r="CQ83" s="914">
        <f t="shared" si="198"/>
        <v>0.0</v>
      </c>
      <c r="CR83" s="826">
        <v>0.0</v>
      </c>
      <c r="CS83" s="827">
        <v>0.0</v>
      </c>
      <c r="CT83" s="828">
        <f t="shared" si="199"/>
        <v>0.0</v>
      </c>
      <c r="CU83" s="915">
        <f t="shared" si="200"/>
        <v>0.0</v>
      </c>
      <c r="CV83" s="830">
        <v>0.0</v>
      </c>
      <c r="CW83" s="831">
        <v>0.0</v>
      </c>
      <c r="CX83" s="832">
        <f t="shared" si="201"/>
        <v>0.0</v>
      </c>
      <c r="CY83" s="833">
        <f t="shared" si="271"/>
        <v>0.0</v>
      </c>
      <c r="CZ83" s="686">
        <f t="shared" si="202"/>
        <v>0.0</v>
      </c>
      <c r="DA83" s="686" t="str">
        <f t="shared" si="203"/>
        <v/>
      </c>
      <c r="DB83" s="686" t="str">
        <f t="shared" si="204"/>
        <v/>
      </c>
      <c r="DC83" s="834" t="str">
        <f t="shared" si="205"/>
        <v/>
      </c>
      <c r="DD83" s="785"/>
      <c r="DE83" s="835">
        <v>0.0</v>
      </c>
      <c r="DF83" s="836">
        <v>0.0</v>
      </c>
      <c r="DG83" s="837">
        <v>0.0</v>
      </c>
      <c r="DH83" s="916">
        <f t="shared" si="206"/>
        <v>0.0</v>
      </c>
      <c r="DI83" s="838">
        <v>0.0</v>
      </c>
      <c r="DJ83" s="839">
        <v>0.0</v>
      </c>
      <c r="DK83" s="840">
        <f t="shared" si="207"/>
        <v>0.0</v>
      </c>
      <c r="DL83" s="917">
        <f t="shared" si="208"/>
        <v>0.0</v>
      </c>
      <c r="DM83" s="842">
        <v>0.0</v>
      </c>
      <c r="DN83" s="843">
        <v>0.0</v>
      </c>
      <c r="DO83" s="844">
        <f t="shared" si="209"/>
        <v>0.0</v>
      </c>
      <c r="DP83" s="845">
        <f t="shared" si="272"/>
        <v>0.0</v>
      </c>
      <c r="DQ83" s="698">
        <f t="shared" si="210"/>
        <v>0.0</v>
      </c>
      <c r="DR83" s="698" t="str">
        <f t="shared" si="211"/>
        <v/>
      </c>
      <c r="DS83" s="698" t="str">
        <f t="shared" si="212"/>
        <v/>
      </c>
      <c r="DT83" s="846" t="str">
        <f t="shared" si="213"/>
        <v/>
      </c>
      <c r="DU83" s="847">
        <v>0.0</v>
      </c>
      <c r="DV83" s="848">
        <v>0.0</v>
      </c>
      <c r="DW83" s="849">
        <v>0.0</v>
      </c>
      <c r="DX83" s="918">
        <f t="shared" si="214"/>
        <v>0.0</v>
      </c>
      <c r="DY83" s="850">
        <v>0.0</v>
      </c>
      <c r="DZ83" s="851">
        <v>0.0</v>
      </c>
      <c r="EA83" s="852">
        <f t="shared" si="215"/>
        <v>0.0</v>
      </c>
      <c r="EB83" s="919">
        <f t="shared" si="216"/>
        <v>0.0</v>
      </c>
      <c r="EC83" s="854">
        <v>0.0</v>
      </c>
      <c r="ED83" s="855">
        <v>0.0</v>
      </c>
      <c r="EE83" s="856">
        <f t="shared" si="217"/>
        <v>0.0</v>
      </c>
      <c r="EF83" s="857">
        <f t="shared" si="273"/>
        <v>0.0</v>
      </c>
      <c r="EG83" s="858">
        <f t="shared" si="218"/>
        <v>0.0</v>
      </c>
      <c r="EH83" s="859" t="str">
        <f t="shared" si="219"/>
        <v/>
      </c>
      <c r="EI83" s="860">
        <v>0.0</v>
      </c>
      <c r="EJ83" s="861">
        <v>0.0</v>
      </c>
      <c r="EK83" s="862">
        <v>0.0</v>
      </c>
      <c r="EL83" s="863">
        <f t="shared" si="220"/>
        <v>0.0</v>
      </c>
      <c r="EM83" s="864">
        <v>0.0</v>
      </c>
      <c r="EN83" s="865">
        <f t="shared" si="221"/>
        <v>0.0</v>
      </c>
      <c r="EO83" s="866">
        <v>0.0</v>
      </c>
      <c r="EP83" s="867">
        <v>0.0</v>
      </c>
      <c r="EQ83" s="868">
        <f t="shared" si="275"/>
        <v>0.0</v>
      </c>
      <c r="ER83" s="869">
        <f t="shared" si="222"/>
        <v>0.0</v>
      </c>
      <c r="ES83" s="870">
        <f t="shared" si="223"/>
        <v>0.0</v>
      </c>
      <c r="ET83" s="871" t="str">
        <f t="shared" si="224"/>
        <v/>
      </c>
      <c r="EU83" s="872">
        <v>0.0</v>
      </c>
      <c r="EV83" s="873">
        <v>0.0</v>
      </c>
      <c r="EW83" s="874">
        <f t="shared" si="158"/>
        <v>0.0</v>
      </c>
      <c r="EX83" s="875">
        <f t="shared" si="225"/>
        <v>0.0</v>
      </c>
      <c r="EY83" s="876">
        <v>0.0</v>
      </c>
      <c r="EZ83" s="877">
        <f t="shared" si="226"/>
        <v>0.0</v>
      </c>
      <c r="FA83" s="878">
        <v>0.0</v>
      </c>
      <c r="FB83" s="879">
        <v>0.0</v>
      </c>
      <c r="FC83" s="880">
        <f t="shared" si="276"/>
        <v>0.0</v>
      </c>
      <c r="FD83" s="881">
        <f t="shared" si="227"/>
        <v>0.0</v>
      </c>
      <c r="FE83" s="882">
        <f t="shared" si="228"/>
        <v>0.0</v>
      </c>
      <c r="FF83" s="883" t="str">
        <f t="shared" si="229"/>
        <v/>
      </c>
      <c r="FG83" s="920">
        <v>0.0</v>
      </c>
      <c r="FH83" s="921">
        <v>0.0</v>
      </c>
      <c r="FI83" s="921">
        <v>0.0</v>
      </c>
      <c r="FJ83" s="887">
        <f t="shared" si="155"/>
        <v>0.0</v>
      </c>
      <c r="FK83" s="888">
        <f t="shared" si="230"/>
        <v>0.0</v>
      </c>
      <c r="FL83" s="889" t="str">
        <f t="shared" si="231"/>
        <v/>
      </c>
      <c r="FM83" s="922"/>
      <c r="FN83" s="923"/>
      <c r="FO83" s="924" t="str">
        <f t="shared" si="154"/>
        <v/>
      </c>
      <c r="FP83" s="893">
        <f t="shared" si="232"/>
        <v>0.0</v>
      </c>
      <c r="FQ83" s="894">
        <f t="shared" si="233"/>
        <v>0.0</v>
      </c>
      <c r="FR83" s="895">
        <f t="shared" si="234"/>
        <v>0.0</v>
      </c>
      <c r="FS83" s="896" t="str">
        <f t="shared" si="235"/>
        <v/>
      </c>
      <c r="FT83" s="897" t="str">
        <f t="shared" si="236"/>
        <v/>
      </c>
      <c r="FU83" s="898" t="str">
        <f t="shared" si="237"/>
        <v/>
      </c>
      <c r="FV83" s="899" t="str">
        <f t="shared" si="238"/>
        <v/>
      </c>
      <c r="FW83" s="900">
        <f t="shared" si="239"/>
        <v>0.0</v>
      </c>
      <c r="FX83" s="901" t="str">
        <f t="shared" si="159"/>
        <v/>
      </c>
      <c r="FY83" s="902" t="str">
        <f t="shared" si="160"/>
        <v/>
      </c>
      <c r="FZ83" s="902" t="str">
        <f t="shared" si="161"/>
        <v/>
      </c>
      <c r="GA83" s="902" t="str">
        <f t="shared" si="162"/>
        <v/>
      </c>
      <c r="GB83" s="902" t="str">
        <f t="shared" si="163"/>
        <v/>
      </c>
      <c r="GC83" s="902" t="str">
        <f t="shared" si="240"/>
        <v/>
      </c>
      <c r="GD83" s="903" t="str">
        <f t="shared" si="241"/>
        <v/>
      </c>
      <c r="GE83" s="904">
        <f t="shared" si="242"/>
        <v>0.0</v>
      </c>
      <c r="GF83" s="902">
        <f t="shared" si="243"/>
        <v>0.0</v>
      </c>
      <c r="GG83" s="902">
        <f t="shared" si="244"/>
        <v>0.0</v>
      </c>
      <c r="GH83" s="902">
        <f t="shared" si="245"/>
        <v>0.0</v>
      </c>
      <c r="GI83" s="903"/>
      <c r="GJ83" s="124"/>
      <c r="GK83" s="124"/>
      <c r="GL83" s="113">
        <f t="shared" si="164"/>
        <v>0.0</v>
      </c>
      <c r="GM83" s="113" t="s">
        <v>159</v>
      </c>
      <c r="GN83" s="113">
        <f t="shared" si="165"/>
        <v>200.0</v>
      </c>
      <c r="GO83" s="113" t="str">
        <f t="shared" si="246"/>
        <v>0/200</v>
      </c>
      <c r="GP83" s="113">
        <f t="shared" si="247"/>
        <v>0.0</v>
      </c>
      <c r="GQ83" s="113" t="s">
        <v>159</v>
      </c>
      <c r="GR83" s="113">
        <f t="shared" si="248"/>
        <v>200.0</v>
      </c>
      <c r="GS83" s="113" t="str">
        <f t="shared" si="249"/>
        <v>0/200</v>
      </c>
      <c r="GT83" s="113">
        <f t="shared" si="250"/>
        <v>0.0</v>
      </c>
      <c r="GU83" s="113" t="s">
        <v>159</v>
      </c>
      <c r="GV83" s="113">
        <f t="shared" si="251"/>
        <v>200.0</v>
      </c>
      <c r="GW83" s="113" t="str">
        <f t="shared" si="252"/>
        <v>0/200</v>
      </c>
      <c r="GX83" s="113">
        <f t="shared" si="253"/>
        <v>0.0</v>
      </c>
      <c r="GY83" s="113" t="s">
        <v>159</v>
      </c>
      <c r="GZ83" s="113">
        <f t="shared" si="254"/>
        <v>100.0</v>
      </c>
      <c r="HA83" s="113" t="str">
        <f t="shared" si="255"/>
        <v>0/100</v>
      </c>
      <c r="HJ83" s="113">
        <f t="shared" si="277"/>
        <v>0.0</v>
      </c>
      <c r="HK83" s="113">
        <f t="shared" si="278"/>
        <v>0.0</v>
      </c>
      <c r="HL83" s="925">
        <f t="shared" si="256"/>
        <v>0.0</v>
      </c>
      <c r="HM83" s="925">
        <f t="shared" si="257"/>
        <v>0.0</v>
      </c>
      <c r="HN83" s="925">
        <f t="shared" si="258"/>
        <v>0.0</v>
      </c>
      <c r="HO83" s="925">
        <f t="shared" si="259"/>
        <v>0.0</v>
      </c>
      <c r="HP83" s="925">
        <f t="shared" si="260"/>
        <v>0.0</v>
      </c>
      <c r="HQ83" s="113">
        <f t="shared" si="279"/>
        <v>0.0</v>
      </c>
    </row>
    <row r="84" spans="8:8" ht="18.0">
      <c r="A84" s="23">
        <f t="shared" si="166"/>
        <v>0.0</v>
      </c>
      <c r="B84" s="756">
        <v>76.0</v>
      </c>
      <c r="C84" s="905">
        <v>76.0</v>
      </c>
      <c r="D84" s="710">
        <f t="shared" si="167"/>
        <v>0.0</v>
      </c>
      <c r="E84" s="906"/>
      <c r="F84" s="759"/>
      <c r="G84" s="906"/>
      <c r="H84" s="906"/>
      <c r="I84" s="906"/>
      <c r="J84" s="906"/>
      <c r="K84" s="907"/>
      <c r="L84" s="761">
        <v>0.0</v>
      </c>
      <c r="M84" s="762">
        <v>0.0</v>
      </c>
      <c r="N84" s="763">
        <v>0.0</v>
      </c>
      <c r="O84" s="764">
        <f t="shared" si="168"/>
        <v>0.0</v>
      </c>
      <c r="P84" s="765">
        <v>0.0</v>
      </c>
      <c r="Q84" s="766">
        <f t="shared" si="169"/>
        <v>0.0</v>
      </c>
      <c r="R84" s="767">
        <v>0.0</v>
      </c>
      <c r="S84" s="768">
        <v>0.0</v>
      </c>
      <c r="T84" s="769">
        <f t="shared" si="170"/>
        <v>0.0</v>
      </c>
      <c r="U84" s="770">
        <f t="shared" si="171"/>
        <v>0.0</v>
      </c>
      <c r="V84" s="771">
        <f t="shared" si="172"/>
        <v>0.0</v>
      </c>
      <c r="W84" s="625" t="str">
        <f t="shared" si="156"/>
        <v/>
      </c>
      <c r="X84" s="625" t="str">
        <f t="shared" si="173"/>
        <v/>
      </c>
      <c r="Y84" s="772" t="str">
        <f t="shared" si="157"/>
        <v/>
      </c>
      <c r="Z84" s="773">
        <v>0.0</v>
      </c>
      <c r="AA84" s="774">
        <v>0.0</v>
      </c>
      <c r="AB84" s="775">
        <v>0.0</v>
      </c>
      <c r="AC84" s="776">
        <f t="shared" si="174"/>
        <v>0.0</v>
      </c>
      <c r="AD84" s="777">
        <v>0.0</v>
      </c>
      <c r="AE84" s="778">
        <f t="shared" si="175"/>
        <v>0.0</v>
      </c>
      <c r="AF84" s="779">
        <v>0.0</v>
      </c>
      <c r="AG84" s="780">
        <v>0.0</v>
      </c>
      <c r="AH84" s="781">
        <f t="shared" si="274"/>
        <v>0.0</v>
      </c>
      <c r="AI84" s="782">
        <f t="shared" si="176"/>
        <v>0.0</v>
      </c>
      <c r="AJ84" s="783">
        <f t="shared" si="177"/>
        <v>0.0</v>
      </c>
      <c r="AK84" s="637" t="str">
        <f t="shared" si="261"/>
        <v/>
      </c>
      <c r="AL84" s="637" t="str">
        <f t="shared" si="178"/>
        <v/>
      </c>
      <c r="AM84" s="784" t="str">
        <f t="shared" si="262"/>
        <v/>
      </c>
      <c r="AN84" s="785"/>
      <c r="AO84" s="786">
        <v>0.0</v>
      </c>
      <c r="AP84" s="787">
        <v>0.0</v>
      </c>
      <c r="AQ84" s="787">
        <v>0.0</v>
      </c>
      <c r="AR84" s="908">
        <f t="shared" si="179"/>
        <v>0.0</v>
      </c>
      <c r="AS84" s="788">
        <v>0.0</v>
      </c>
      <c r="AT84" s="789">
        <v>0.0</v>
      </c>
      <c r="AU84" s="790">
        <f t="shared" si="180"/>
        <v>0.0</v>
      </c>
      <c r="AV84" s="909">
        <f t="shared" si="181"/>
        <v>0.0</v>
      </c>
      <c r="AW84" s="792">
        <v>0.0</v>
      </c>
      <c r="AX84" s="793">
        <v>0.0</v>
      </c>
      <c r="AY84" s="794">
        <f t="shared" si="182"/>
        <v>0.0</v>
      </c>
      <c r="AZ84" s="795">
        <f t="shared" si="263"/>
        <v>0.0</v>
      </c>
      <c r="BA84" s="796">
        <f t="shared" si="183"/>
        <v>0.0</v>
      </c>
      <c r="BB84" s="650" t="str">
        <f t="shared" si="264"/>
        <v/>
      </c>
      <c r="BC84" s="650" t="str">
        <f t="shared" si="184"/>
        <v/>
      </c>
      <c r="BD84" s="797" t="str">
        <f t="shared" si="265"/>
        <v/>
      </c>
      <c r="BE84" s="785"/>
      <c r="BF84" s="798">
        <v>0.0</v>
      </c>
      <c r="BG84" s="799">
        <v>0.0</v>
      </c>
      <c r="BH84" s="800">
        <v>0.0</v>
      </c>
      <c r="BI84" s="910">
        <f t="shared" si="185"/>
        <v>0.0</v>
      </c>
      <c r="BJ84" s="801">
        <v>0.0</v>
      </c>
      <c r="BK84" s="802">
        <v>0.0</v>
      </c>
      <c r="BL84" s="803">
        <f t="shared" si="186"/>
        <v>0.0</v>
      </c>
      <c r="BM84" s="911">
        <f t="shared" si="187"/>
        <v>0.0</v>
      </c>
      <c r="BN84" s="805">
        <v>0.0</v>
      </c>
      <c r="BO84" s="806">
        <v>0.0</v>
      </c>
      <c r="BP84" s="807">
        <f t="shared" si="188"/>
        <v>0.0</v>
      </c>
      <c r="BQ84" s="808">
        <f t="shared" si="266"/>
        <v>0.0</v>
      </c>
      <c r="BR84" s="662">
        <f t="shared" si="189"/>
        <v>0.0</v>
      </c>
      <c r="BS84" s="662" t="str">
        <f t="shared" si="267"/>
        <v/>
      </c>
      <c r="BT84" s="662" t="str">
        <f t="shared" si="190"/>
        <v/>
      </c>
      <c r="BU84" s="809" t="str">
        <f t="shared" si="268"/>
        <v/>
      </c>
      <c r="BV84" s="785"/>
      <c r="BW84" s="810">
        <v>0.0</v>
      </c>
      <c r="BX84" s="811">
        <v>0.0</v>
      </c>
      <c r="BY84" s="812">
        <v>0.0</v>
      </c>
      <c r="BZ84" s="912">
        <f t="shared" si="191"/>
        <v>0.0</v>
      </c>
      <c r="CA84" s="813">
        <v>0.0</v>
      </c>
      <c r="CB84" s="814">
        <v>0.0</v>
      </c>
      <c r="CC84" s="815">
        <f t="shared" si="192"/>
        <v>0.0</v>
      </c>
      <c r="CD84" s="913">
        <f t="shared" si="193"/>
        <v>0.0</v>
      </c>
      <c r="CE84" s="817">
        <v>0.0</v>
      </c>
      <c r="CF84" s="818">
        <v>0.0</v>
      </c>
      <c r="CG84" s="819">
        <f t="shared" si="194"/>
        <v>0.0</v>
      </c>
      <c r="CH84" s="820">
        <f t="shared" si="269"/>
        <v>0.0</v>
      </c>
      <c r="CI84" s="821">
        <f t="shared" si="195"/>
        <v>0.0</v>
      </c>
      <c r="CJ84" s="674" t="str">
        <f t="shared" si="196"/>
        <v/>
      </c>
      <c r="CK84" s="674" t="str">
        <f t="shared" si="197"/>
        <v/>
      </c>
      <c r="CL84" s="822" t="str">
        <f t="shared" si="270"/>
        <v/>
      </c>
      <c r="CM84" s="785"/>
      <c r="CN84" s="823">
        <v>0.0</v>
      </c>
      <c r="CO84" s="824">
        <v>0.0</v>
      </c>
      <c r="CP84" s="825">
        <v>0.0</v>
      </c>
      <c r="CQ84" s="914">
        <f t="shared" si="198"/>
        <v>0.0</v>
      </c>
      <c r="CR84" s="826">
        <v>0.0</v>
      </c>
      <c r="CS84" s="827">
        <v>0.0</v>
      </c>
      <c r="CT84" s="828">
        <f t="shared" si="199"/>
        <v>0.0</v>
      </c>
      <c r="CU84" s="915">
        <f t="shared" si="200"/>
        <v>0.0</v>
      </c>
      <c r="CV84" s="830">
        <v>0.0</v>
      </c>
      <c r="CW84" s="831">
        <v>0.0</v>
      </c>
      <c r="CX84" s="832">
        <f t="shared" si="201"/>
        <v>0.0</v>
      </c>
      <c r="CY84" s="833">
        <f t="shared" si="271"/>
        <v>0.0</v>
      </c>
      <c r="CZ84" s="686">
        <f t="shared" si="202"/>
        <v>0.0</v>
      </c>
      <c r="DA84" s="686" t="str">
        <f t="shared" si="203"/>
        <v/>
      </c>
      <c r="DB84" s="686" t="str">
        <f t="shared" si="204"/>
        <v/>
      </c>
      <c r="DC84" s="834" t="str">
        <f t="shared" si="205"/>
        <v/>
      </c>
      <c r="DD84" s="785"/>
      <c r="DE84" s="835">
        <v>0.0</v>
      </c>
      <c r="DF84" s="836">
        <v>0.0</v>
      </c>
      <c r="DG84" s="837">
        <v>0.0</v>
      </c>
      <c r="DH84" s="916">
        <f t="shared" si="206"/>
        <v>0.0</v>
      </c>
      <c r="DI84" s="838">
        <v>0.0</v>
      </c>
      <c r="DJ84" s="839">
        <v>0.0</v>
      </c>
      <c r="DK84" s="840">
        <f t="shared" si="207"/>
        <v>0.0</v>
      </c>
      <c r="DL84" s="917">
        <f t="shared" si="208"/>
        <v>0.0</v>
      </c>
      <c r="DM84" s="842">
        <v>0.0</v>
      </c>
      <c r="DN84" s="843">
        <v>0.0</v>
      </c>
      <c r="DO84" s="844">
        <f t="shared" si="209"/>
        <v>0.0</v>
      </c>
      <c r="DP84" s="845">
        <f t="shared" si="272"/>
        <v>0.0</v>
      </c>
      <c r="DQ84" s="698">
        <f t="shared" si="210"/>
        <v>0.0</v>
      </c>
      <c r="DR84" s="698" t="str">
        <f t="shared" si="211"/>
        <v/>
      </c>
      <c r="DS84" s="698" t="str">
        <f t="shared" si="212"/>
        <v/>
      </c>
      <c r="DT84" s="846" t="str">
        <f t="shared" si="213"/>
        <v/>
      </c>
      <c r="DU84" s="847">
        <v>0.0</v>
      </c>
      <c r="DV84" s="848">
        <v>0.0</v>
      </c>
      <c r="DW84" s="849">
        <v>0.0</v>
      </c>
      <c r="DX84" s="918">
        <f t="shared" si="214"/>
        <v>0.0</v>
      </c>
      <c r="DY84" s="850">
        <v>0.0</v>
      </c>
      <c r="DZ84" s="851">
        <v>0.0</v>
      </c>
      <c r="EA84" s="852">
        <f t="shared" si="215"/>
        <v>0.0</v>
      </c>
      <c r="EB84" s="919">
        <f t="shared" si="216"/>
        <v>0.0</v>
      </c>
      <c r="EC84" s="854">
        <v>0.0</v>
      </c>
      <c r="ED84" s="855">
        <v>0.0</v>
      </c>
      <c r="EE84" s="856">
        <f t="shared" si="217"/>
        <v>0.0</v>
      </c>
      <c r="EF84" s="857">
        <f t="shared" si="273"/>
        <v>0.0</v>
      </c>
      <c r="EG84" s="858">
        <f t="shared" si="218"/>
        <v>0.0</v>
      </c>
      <c r="EH84" s="859" t="str">
        <f t="shared" si="219"/>
        <v/>
      </c>
      <c r="EI84" s="860">
        <v>0.0</v>
      </c>
      <c r="EJ84" s="861">
        <v>0.0</v>
      </c>
      <c r="EK84" s="862">
        <v>0.0</v>
      </c>
      <c r="EL84" s="863">
        <f t="shared" si="220"/>
        <v>0.0</v>
      </c>
      <c r="EM84" s="864">
        <v>0.0</v>
      </c>
      <c r="EN84" s="865">
        <f t="shared" si="221"/>
        <v>0.0</v>
      </c>
      <c r="EO84" s="866">
        <v>0.0</v>
      </c>
      <c r="EP84" s="867">
        <v>0.0</v>
      </c>
      <c r="EQ84" s="868">
        <f t="shared" si="275"/>
        <v>0.0</v>
      </c>
      <c r="ER84" s="869">
        <f t="shared" si="222"/>
        <v>0.0</v>
      </c>
      <c r="ES84" s="870">
        <f t="shared" si="223"/>
        <v>0.0</v>
      </c>
      <c r="ET84" s="871" t="str">
        <f t="shared" si="224"/>
        <v/>
      </c>
      <c r="EU84" s="872">
        <v>0.0</v>
      </c>
      <c r="EV84" s="873">
        <v>0.0</v>
      </c>
      <c r="EW84" s="874">
        <f t="shared" si="158"/>
        <v>0.0</v>
      </c>
      <c r="EX84" s="875">
        <f t="shared" si="225"/>
        <v>0.0</v>
      </c>
      <c r="EY84" s="876">
        <v>0.0</v>
      </c>
      <c r="EZ84" s="877">
        <f t="shared" si="226"/>
        <v>0.0</v>
      </c>
      <c r="FA84" s="878">
        <v>0.0</v>
      </c>
      <c r="FB84" s="879">
        <v>0.0</v>
      </c>
      <c r="FC84" s="880">
        <f t="shared" si="276"/>
        <v>0.0</v>
      </c>
      <c r="FD84" s="881">
        <f t="shared" si="227"/>
        <v>0.0</v>
      </c>
      <c r="FE84" s="882">
        <f t="shared" si="228"/>
        <v>0.0</v>
      </c>
      <c r="FF84" s="883" t="str">
        <f t="shared" si="229"/>
        <v/>
      </c>
      <c r="FG84" s="920">
        <v>0.0</v>
      </c>
      <c r="FH84" s="921">
        <v>0.0</v>
      </c>
      <c r="FI84" s="921">
        <v>0.0</v>
      </c>
      <c r="FJ84" s="887">
        <f t="shared" si="155"/>
        <v>0.0</v>
      </c>
      <c r="FK84" s="888">
        <f t="shared" si="230"/>
        <v>0.0</v>
      </c>
      <c r="FL84" s="889" t="str">
        <f t="shared" si="231"/>
        <v/>
      </c>
      <c r="FM84" s="922"/>
      <c r="FN84" s="923"/>
      <c r="FO84" s="924" t="str">
        <f t="shared" si="154"/>
        <v/>
      </c>
      <c r="FP84" s="893">
        <f t="shared" si="232"/>
        <v>0.0</v>
      </c>
      <c r="FQ84" s="894">
        <f t="shared" si="233"/>
        <v>0.0</v>
      </c>
      <c r="FR84" s="895">
        <f t="shared" si="234"/>
        <v>0.0</v>
      </c>
      <c r="FS84" s="896" t="str">
        <f t="shared" si="235"/>
        <v/>
      </c>
      <c r="FT84" s="897" t="str">
        <f t="shared" si="236"/>
        <v/>
      </c>
      <c r="FU84" s="898" t="str">
        <f t="shared" si="237"/>
        <v/>
      </c>
      <c r="FV84" s="899" t="str">
        <f t="shared" si="238"/>
        <v/>
      </c>
      <c r="FW84" s="900">
        <f t="shared" si="239"/>
        <v>0.0</v>
      </c>
      <c r="FX84" s="901" t="str">
        <f t="shared" si="159"/>
        <v/>
      </c>
      <c r="FY84" s="902" t="str">
        <f t="shared" si="160"/>
        <v/>
      </c>
      <c r="FZ84" s="902" t="str">
        <f t="shared" si="161"/>
        <v/>
      </c>
      <c r="GA84" s="902" t="str">
        <f t="shared" si="162"/>
        <v/>
      </c>
      <c r="GB84" s="902" t="str">
        <f t="shared" si="163"/>
        <v/>
      </c>
      <c r="GC84" s="902" t="str">
        <f t="shared" si="240"/>
        <v/>
      </c>
      <c r="GD84" s="903" t="str">
        <f t="shared" si="241"/>
        <v/>
      </c>
      <c r="GE84" s="904">
        <f t="shared" si="242"/>
        <v>0.0</v>
      </c>
      <c r="GF84" s="902">
        <f t="shared" si="243"/>
        <v>0.0</v>
      </c>
      <c r="GG84" s="902">
        <f t="shared" si="244"/>
        <v>0.0</v>
      </c>
      <c r="GH84" s="902">
        <f t="shared" si="245"/>
        <v>0.0</v>
      </c>
      <c r="GI84" s="903"/>
      <c r="GJ84" s="124"/>
      <c r="GK84" s="124"/>
      <c r="GL84" s="113">
        <f t="shared" si="164"/>
        <v>0.0</v>
      </c>
      <c r="GM84" s="113" t="s">
        <v>159</v>
      </c>
      <c r="GN84" s="113">
        <f t="shared" si="165"/>
        <v>200.0</v>
      </c>
      <c r="GO84" s="113" t="str">
        <f t="shared" si="246"/>
        <v>0/200</v>
      </c>
      <c r="GP84" s="113">
        <f t="shared" si="247"/>
        <v>0.0</v>
      </c>
      <c r="GQ84" s="113" t="s">
        <v>159</v>
      </c>
      <c r="GR84" s="113">
        <f t="shared" si="248"/>
        <v>200.0</v>
      </c>
      <c r="GS84" s="113" t="str">
        <f t="shared" si="249"/>
        <v>0/200</v>
      </c>
      <c r="GT84" s="113">
        <f t="shared" si="250"/>
        <v>0.0</v>
      </c>
      <c r="GU84" s="113" t="s">
        <v>159</v>
      </c>
      <c r="GV84" s="113">
        <f t="shared" si="251"/>
        <v>200.0</v>
      </c>
      <c r="GW84" s="113" t="str">
        <f t="shared" si="252"/>
        <v>0/200</v>
      </c>
      <c r="GX84" s="113">
        <f t="shared" si="253"/>
        <v>0.0</v>
      </c>
      <c r="GY84" s="113" t="s">
        <v>159</v>
      </c>
      <c r="GZ84" s="113">
        <f t="shared" si="254"/>
        <v>100.0</v>
      </c>
      <c r="HA84" s="113" t="str">
        <f t="shared" si="255"/>
        <v>0/100</v>
      </c>
      <c r="HJ84" s="113">
        <f t="shared" si="277"/>
        <v>0.0</v>
      </c>
      <c r="HK84" s="113">
        <f t="shared" si="278"/>
        <v>0.0</v>
      </c>
      <c r="HL84" s="925">
        <f t="shared" si="256"/>
        <v>0.0</v>
      </c>
      <c r="HM84" s="925">
        <f t="shared" si="257"/>
        <v>0.0</v>
      </c>
      <c r="HN84" s="925">
        <f t="shared" si="258"/>
        <v>0.0</v>
      </c>
      <c r="HO84" s="925">
        <f t="shared" si="259"/>
        <v>0.0</v>
      </c>
      <c r="HP84" s="925">
        <f t="shared" si="260"/>
        <v>0.0</v>
      </c>
      <c r="HQ84" s="113">
        <f t="shared" si="279"/>
        <v>0.0</v>
      </c>
    </row>
    <row r="85" spans="8:8" ht="18.0">
      <c r="A85" s="23">
        <f t="shared" si="166"/>
        <v>0.0</v>
      </c>
      <c r="B85" s="756">
        <v>77.0</v>
      </c>
      <c r="C85" s="757">
        <v>77.0</v>
      </c>
      <c r="D85" s="710">
        <f t="shared" si="167"/>
        <v>0.0</v>
      </c>
      <c r="E85" s="906"/>
      <c r="F85" s="759"/>
      <c r="G85" s="758"/>
      <c r="H85" s="906"/>
      <c r="I85" s="906"/>
      <c r="J85" s="906"/>
      <c r="K85" s="907"/>
      <c r="L85" s="761">
        <v>0.0</v>
      </c>
      <c r="M85" s="762">
        <v>0.0</v>
      </c>
      <c r="N85" s="763">
        <v>0.0</v>
      </c>
      <c r="O85" s="764">
        <f t="shared" si="168"/>
        <v>0.0</v>
      </c>
      <c r="P85" s="765">
        <v>0.0</v>
      </c>
      <c r="Q85" s="766">
        <f t="shared" si="169"/>
        <v>0.0</v>
      </c>
      <c r="R85" s="767">
        <v>0.0</v>
      </c>
      <c r="S85" s="768">
        <v>0.0</v>
      </c>
      <c r="T85" s="769">
        <f t="shared" si="170"/>
        <v>0.0</v>
      </c>
      <c r="U85" s="770">
        <f t="shared" si="171"/>
        <v>0.0</v>
      </c>
      <c r="V85" s="771">
        <f t="shared" si="172"/>
        <v>0.0</v>
      </c>
      <c r="W85" s="625" t="str">
        <f t="shared" si="156"/>
        <v/>
      </c>
      <c r="X85" s="625" t="str">
        <f t="shared" si="173"/>
        <v/>
      </c>
      <c r="Y85" s="772" t="str">
        <f t="shared" si="157"/>
        <v/>
      </c>
      <c r="Z85" s="773">
        <v>0.0</v>
      </c>
      <c r="AA85" s="774">
        <v>0.0</v>
      </c>
      <c r="AB85" s="775">
        <v>0.0</v>
      </c>
      <c r="AC85" s="776">
        <f t="shared" si="174"/>
        <v>0.0</v>
      </c>
      <c r="AD85" s="777">
        <v>0.0</v>
      </c>
      <c r="AE85" s="778">
        <f t="shared" si="175"/>
        <v>0.0</v>
      </c>
      <c r="AF85" s="779">
        <v>0.0</v>
      </c>
      <c r="AG85" s="780">
        <v>0.0</v>
      </c>
      <c r="AH85" s="781">
        <f t="shared" si="274"/>
        <v>0.0</v>
      </c>
      <c r="AI85" s="782">
        <f t="shared" si="176"/>
        <v>0.0</v>
      </c>
      <c r="AJ85" s="783">
        <f t="shared" si="177"/>
        <v>0.0</v>
      </c>
      <c r="AK85" s="637" t="str">
        <f t="shared" si="261"/>
        <v/>
      </c>
      <c r="AL85" s="637" t="str">
        <f t="shared" si="178"/>
        <v/>
      </c>
      <c r="AM85" s="784" t="str">
        <f t="shared" si="262"/>
        <v/>
      </c>
      <c r="AN85" s="785"/>
      <c r="AO85" s="786">
        <v>0.0</v>
      </c>
      <c r="AP85" s="787">
        <v>0.0</v>
      </c>
      <c r="AQ85" s="787">
        <v>0.0</v>
      </c>
      <c r="AR85" s="908">
        <f t="shared" si="179"/>
        <v>0.0</v>
      </c>
      <c r="AS85" s="788">
        <v>0.0</v>
      </c>
      <c r="AT85" s="789">
        <v>0.0</v>
      </c>
      <c r="AU85" s="790">
        <f t="shared" si="180"/>
        <v>0.0</v>
      </c>
      <c r="AV85" s="909">
        <f t="shared" si="181"/>
        <v>0.0</v>
      </c>
      <c r="AW85" s="792">
        <v>0.0</v>
      </c>
      <c r="AX85" s="793">
        <v>0.0</v>
      </c>
      <c r="AY85" s="794">
        <f t="shared" si="182"/>
        <v>0.0</v>
      </c>
      <c r="AZ85" s="795">
        <f t="shared" si="263"/>
        <v>0.0</v>
      </c>
      <c r="BA85" s="796">
        <f t="shared" si="183"/>
        <v>0.0</v>
      </c>
      <c r="BB85" s="650" t="str">
        <f t="shared" si="264"/>
        <v/>
      </c>
      <c r="BC85" s="650" t="str">
        <f t="shared" si="184"/>
        <v/>
      </c>
      <c r="BD85" s="797" t="str">
        <f t="shared" si="265"/>
        <v/>
      </c>
      <c r="BE85" s="785"/>
      <c r="BF85" s="798">
        <v>0.0</v>
      </c>
      <c r="BG85" s="799">
        <v>0.0</v>
      </c>
      <c r="BH85" s="800">
        <v>0.0</v>
      </c>
      <c r="BI85" s="910">
        <f t="shared" si="185"/>
        <v>0.0</v>
      </c>
      <c r="BJ85" s="801">
        <v>0.0</v>
      </c>
      <c r="BK85" s="802">
        <v>0.0</v>
      </c>
      <c r="BL85" s="803">
        <f t="shared" si="186"/>
        <v>0.0</v>
      </c>
      <c r="BM85" s="911">
        <f t="shared" si="187"/>
        <v>0.0</v>
      </c>
      <c r="BN85" s="805">
        <v>0.0</v>
      </c>
      <c r="BO85" s="806">
        <v>0.0</v>
      </c>
      <c r="BP85" s="807">
        <f t="shared" si="188"/>
        <v>0.0</v>
      </c>
      <c r="BQ85" s="808">
        <f t="shared" si="266"/>
        <v>0.0</v>
      </c>
      <c r="BR85" s="662">
        <f t="shared" si="189"/>
        <v>0.0</v>
      </c>
      <c r="BS85" s="662" t="str">
        <f t="shared" si="267"/>
        <v/>
      </c>
      <c r="BT85" s="662" t="str">
        <f t="shared" si="190"/>
        <v/>
      </c>
      <c r="BU85" s="809" t="str">
        <f t="shared" si="268"/>
        <v/>
      </c>
      <c r="BV85" s="785"/>
      <c r="BW85" s="810">
        <v>0.0</v>
      </c>
      <c r="BX85" s="811">
        <v>0.0</v>
      </c>
      <c r="BY85" s="812">
        <v>0.0</v>
      </c>
      <c r="BZ85" s="912">
        <f t="shared" si="191"/>
        <v>0.0</v>
      </c>
      <c r="CA85" s="813">
        <v>0.0</v>
      </c>
      <c r="CB85" s="814">
        <v>0.0</v>
      </c>
      <c r="CC85" s="815">
        <f t="shared" si="192"/>
        <v>0.0</v>
      </c>
      <c r="CD85" s="913">
        <f t="shared" si="193"/>
        <v>0.0</v>
      </c>
      <c r="CE85" s="817">
        <v>0.0</v>
      </c>
      <c r="CF85" s="818">
        <v>0.0</v>
      </c>
      <c r="CG85" s="819">
        <f t="shared" si="194"/>
        <v>0.0</v>
      </c>
      <c r="CH85" s="820">
        <f t="shared" si="269"/>
        <v>0.0</v>
      </c>
      <c r="CI85" s="821">
        <f t="shared" si="195"/>
        <v>0.0</v>
      </c>
      <c r="CJ85" s="674" t="str">
        <f t="shared" si="196"/>
        <v/>
      </c>
      <c r="CK85" s="674" t="str">
        <f t="shared" si="197"/>
        <v/>
      </c>
      <c r="CL85" s="822" t="str">
        <f t="shared" si="270"/>
        <v/>
      </c>
      <c r="CM85" s="785"/>
      <c r="CN85" s="823">
        <v>0.0</v>
      </c>
      <c r="CO85" s="824">
        <v>0.0</v>
      </c>
      <c r="CP85" s="825">
        <v>0.0</v>
      </c>
      <c r="CQ85" s="914">
        <f t="shared" si="198"/>
        <v>0.0</v>
      </c>
      <c r="CR85" s="826">
        <v>0.0</v>
      </c>
      <c r="CS85" s="827">
        <v>0.0</v>
      </c>
      <c r="CT85" s="828">
        <f t="shared" si="199"/>
        <v>0.0</v>
      </c>
      <c r="CU85" s="915">
        <f t="shared" si="200"/>
        <v>0.0</v>
      </c>
      <c r="CV85" s="830">
        <v>0.0</v>
      </c>
      <c r="CW85" s="831">
        <v>0.0</v>
      </c>
      <c r="CX85" s="832">
        <f t="shared" si="201"/>
        <v>0.0</v>
      </c>
      <c r="CY85" s="833">
        <f t="shared" si="271"/>
        <v>0.0</v>
      </c>
      <c r="CZ85" s="686">
        <f t="shared" si="202"/>
        <v>0.0</v>
      </c>
      <c r="DA85" s="686" t="str">
        <f t="shared" si="203"/>
        <v/>
      </c>
      <c r="DB85" s="686" t="str">
        <f t="shared" si="204"/>
        <v/>
      </c>
      <c r="DC85" s="834" t="str">
        <f t="shared" si="205"/>
        <v/>
      </c>
      <c r="DD85" s="785"/>
      <c r="DE85" s="835">
        <v>0.0</v>
      </c>
      <c r="DF85" s="836">
        <v>0.0</v>
      </c>
      <c r="DG85" s="837">
        <v>0.0</v>
      </c>
      <c r="DH85" s="916">
        <f t="shared" si="206"/>
        <v>0.0</v>
      </c>
      <c r="DI85" s="838">
        <v>0.0</v>
      </c>
      <c r="DJ85" s="839">
        <v>0.0</v>
      </c>
      <c r="DK85" s="840">
        <f t="shared" si="207"/>
        <v>0.0</v>
      </c>
      <c r="DL85" s="917">
        <f t="shared" si="208"/>
        <v>0.0</v>
      </c>
      <c r="DM85" s="842">
        <v>0.0</v>
      </c>
      <c r="DN85" s="843">
        <v>0.0</v>
      </c>
      <c r="DO85" s="844">
        <f t="shared" si="209"/>
        <v>0.0</v>
      </c>
      <c r="DP85" s="845">
        <f t="shared" si="272"/>
        <v>0.0</v>
      </c>
      <c r="DQ85" s="698">
        <f t="shared" si="210"/>
        <v>0.0</v>
      </c>
      <c r="DR85" s="698" t="str">
        <f t="shared" si="211"/>
        <v/>
      </c>
      <c r="DS85" s="698" t="str">
        <f t="shared" si="212"/>
        <v/>
      </c>
      <c r="DT85" s="846" t="str">
        <f t="shared" si="213"/>
        <v/>
      </c>
      <c r="DU85" s="847">
        <v>0.0</v>
      </c>
      <c r="DV85" s="848">
        <v>0.0</v>
      </c>
      <c r="DW85" s="849">
        <v>0.0</v>
      </c>
      <c r="DX85" s="918">
        <f t="shared" si="214"/>
        <v>0.0</v>
      </c>
      <c r="DY85" s="850">
        <v>0.0</v>
      </c>
      <c r="DZ85" s="851">
        <v>0.0</v>
      </c>
      <c r="EA85" s="852">
        <f t="shared" si="215"/>
        <v>0.0</v>
      </c>
      <c r="EB85" s="919">
        <f t="shared" si="216"/>
        <v>0.0</v>
      </c>
      <c r="EC85" s="854">
        <v>0.0</v>
      </c>
      <c r="ED85" s="855">
        <v>0.0</v>
      </c>
      <c r="EE85" s="856">
        <f t="shared" si="217"/>
        <v>0.0</v>
      </c>
      <c r="EF85" s="857">
        <f t="shared" si="273"/>
        <v>0.0</v>
      </c>
      <c r="EG85" s="858">
        <f t="shared" si="218"/>
        <v>0.0</v>
      </c>
      <c r="EH85" s="859" t="str">
        <f t="shared" si="219"/>
        <v/>
      </c>
      <c r="EI85" s="860">
        <v>0.0</v>
      </c>
      <c r="EJ85" s="861">
        <v>0.0</v>
      </c>
      <c r="EK85" s="862">
        <v>0.0</v>
      </c>
      <c r="EL85" s="863">
        <f t="shared" si="220"/>
        <v>0.0</v>
      </c>
      <c r="EM85" s="864">
        <v>0.0</v>
      </c>
      <c r="EN85" s="865">
        <f t="shared" si="221"/>
        <v>0.0</v>
      </c>
      <c r="EO85" s="866">
        <v>0.0</v>
      </c>
      <c r="EP85" s="867">
        <v>0.0</v>
      </c>
      <c r="EQ85" s="868">
        <f t="shared" si="275"/>
        <v>0.0</v>
      </c>
      <c r="ER85" s="869">
        <f t="shared" si="222"/>
        <v>0.0</v>
      </c>
      <c r="ES85" s="870">
        <f t="shared" si="223"/>
        <v>0.0</v>
      </c>
      <c r="ET85" s="871" t="str">
        <f t="shared" si="224"/>
        <v/>
      </c>
      <c r="EU85" s="872">
        <v>0.0</v>
      </c>
      <c r="EV85" s="873">
        <v>0.0</v>
      </c>
      <c r="EW85" s="874">
        <f t="shared" si="158"/>
        <v>0.0</v>
      </c>
      <c r="EX85" s="875">
        <f t="shared" si="225"/>
        <v>0.0</v>
      </c>
      <c r="EY85" s="876">
        <v>0.0</v>
      </c>
      <c r="EZ85" s="877">
        <f t="shared" si="226"/>
        <v>0.0</v>
      </c>
      <c r="FA85" s="878">
        <v>0.0</v>
      </c>
      <c r="FB85" s="879">
        <v>0.0</v>
      </c>
      <c r="FC85" s="880">
        <f t="shared" si="276"/>
        <v>0.0</v>
      </c>
      <c r="FD85" s="881">
        <f t="shared" si="227"/>
        <v>0.0</v>
      </c>
      <c r="FE85" s="882">
        <f t="shared" si="228"/>
        <v>0.0</v>
      </c>
      <c r="FF85" s="883" t="str">
        <f t="shared" si="229"/>
        <v/>
      </c>
      <c r="FG85" s="920">
        <v>0.0</v>
      </c>
      <c r="FH85" s="921">
        <v>0.0</v>
      </c>
      <c r="FI85" s="921">
        <v>0.0</v>
      </c>
      <c r="FJ85" s="887">
        <f t="shared" si="155"/>
        <v>0.0</v>
      </c>
      <c r="FK85" s="888">
        <f t="shared" si="230"/>
        <v>0.0</v>
      </c>
      <c r="FL85" s="889" t="str">
        <f t="shared" si="231"/>
        <v/>
      </c>
      <c r="FM85" s="922"/>
      <c r="FN85" s="923"/>
      <c r="FO85" s="924" t="str">
        <f t="shared" si="154"/>
        <v/>
      </c>
      <c r="FP85" s="893">
        <f t="shared" si="232"/>
        <v>0.0</v>
      </c>
      <c r="FQ85" s="894">
        <f t="shared" si="233"/>
        <v>0.0</v>
      </c>
      <c r="FR85" s="895">
        <f t="shared" si="234"/>
        <v>0.0</v>
      </c>
      <c r="FS85" s="896" t="str">
        <f t="shared" si="235"/>
        <v/>
      </c>
      <c r="FT85" s="897" t="str">
        <f t="shared" si="236"/>
        <v/>
      </c>
      <c r="FU85" s="898" t="str">
        <f t="shared" si="237"/>
        <v/>
      </c>
      <c r="FV85" s="899" t="str">
        <f t="shared" si="238"/>
        <v/>
      </c>
      <c r="FW85" s="900">
        <f t="shared" si="239"/>
        <v>0.0</v>
      </c>
      <c r="FX85" s="901" t="str">
        <f t="shared" si="159"/>
        <v/>
      </c>
      <c r="FY85" s="902" t="str">
        <f t="shared" si="160"/>
        <v/>
      </c>
      <c r="FZ85" s="902" t="str">
        <f t="shared" si="161"/>
        <v/>
      </c>
      <c r="GA85" s="902" t="str">
        <f t="shared" si="162"/>
        <v/>
      </c>
      <c r="GB85" s="902" t="str">
        <f t="shared" si="163"/>
        <v/>
      </c>
      <c r="GC85" s="902" t="str">
        <f t="shared" si="240"/>
        <v/>
      </c>
      <c r="GD85" s="903" t="str">
        <f t="shared" si="241"/>
        <v/>
      </c>
      <c r="GE85" s="904">
        <f t="shared" si="242"/>
        <v>0.0</v>
      </c>
      <c r="GF85" s="902">
        <f t="shared" si="243"/>
        <v>0.0</v>
      </c>
      <c r="GG85" s="902">
        <f t="shared" si="244"/>
        <v>0.0</v>
      </c>
      <c r="GH85" s="902">
        <f t="shared" si="245"/>
        <v>0.0</v>
      </c>
      <c r="GI85" s="903"/>
      <c r="GJ85" s="124"/>
      <c r="GK85" s="124"/>
      <c r="GL85" s="113">
        <f t="shared" si="164"/>
        <v>0.0</v>
      </c>
      <c r="GM85" s="113" t="s">
        <v>159</v>
      </c>
      <c r="GN85" s="113">
        <f t="shared" si="165"/>
        <v>200.0</v>
      </c>
      <c r="GO85" s="113" t="str">
        <f t="shared" si="246"/>
        <v>0/200</v>
      </c>
      <c r="GP85" s="113">
        <f t="shared" si="247"/>
        <v>0.0</v>
      </c>
      <c r="GQ85" s="113" t="s">
        <v>159</v>
      </c>
      <c r="GR85" s="113">
        <f t="shared" si="248"/>
        <v>200.0</v>
      </c>
      <c r="GS85" s="113" t="str">
        <f t="shared" si="249"/>
        <v>0/200</v>
      </c>
      <c r="GT85" s="113">
        <f t="shared" si="250"/>
        <v>0.0</v>
      </c>
      <c r="GU85" s="113" t="s">
        <v>159</v>
      </c>
      <c r="GV85" s="113">
        <f t="shared" si="251"/>
        <v>200.0</v>
      </c>
      <c r="GW85" s="113" t="str">
        <f t="shared" si="252"/>
        <v>0/200</v>
      </c>
      <c r="GX85" s="113">
        <f t="shared" si="253"/>
        <v>0.0</v>
      </c>
      <c r="GY85" s="113" t="s">
        <v>159</v>
      </c>
      <c r="GZ85" s="113">
        <f t="shared" si="254"/>
        <v>100.0</v>
      </c>
      <c r="HA85" s="113" t="str">
        <f t="shared" si="255"/>
        <v>0/100</v>
      </c>
      <c r="HJ85" s="113">
        <f t="shared" si="277"/>
        <v>0.0</v>
      </c>
      <c r="HK85" s="113">
        <f t="shared" si="278"/>
        <v>0.0</v>
      </c>
      <c r="HL85" s="925">
        <f t="shared" si="256"/>
        <v>0.0</v>
      </c>
      <c r="HM85" s="925">
        <f t="shared" si="257"/>
        <v>0.0</v>
      </c>
      <c r="HN85" s="925">
        <f t="shared" si="258"/>
        <v>0.0</v>
      </c>
      <c r="HO85" s="925">
        <f t="shared" si="259"/>
        <v>0.0</v>
      </c>
      <c r="HP85" s="925">
        <f t="shared" si="260"/>
        <v>0.0</v>
      </c>
      <c r="HQ85" s="113">
        <f t="shared" si="279"/>
        <v>0.0</v>
      </c>
    </row>
    <row r="86" spans="8:8" ht="18.0">
      <c r="A86" s="23">
        <f t="shared" si="166"/>
        <v>0.0</v>
      </c>
      <c r="B86" s="756">
        <v>78.0</v>
      </c>
      <c r="C86" s="905">
        <v>78.0</v>
      </c>
      <c r="D86" s="710">
        <f t="shared" si="167"/>
        <v>0.0</v>
      </c>
      <c r="E86" s="906"/>
      <c r="F86" s="759"/>
      <c r="G86" s="906"/>
      <c r="H86" s="906"/>
      <c r="I86" s="906"/>
      <c r="J86" s="906"/>
      <c r="K86" s="907"/>
      <c r="L86" s="761">
        <v>0.0</v>
      </c>
      <c r="M86" s="762">
        <v>0.0</v>
      </c>
      <c r="N86" s="763">
        <v>0.0</v>
      </c>
      <c r="O86" s="764">
        <f t="shared" si="168"/>
        <v>0.0</v>
      </c>
      <c r="P86" s="765">
        <v>0.0</v>
      </c>
      <c r="Q86" s="766">
        <f t="shared" si="169"/>
        <v>0.0</v>
      </c>
      <c r="R86" s="767">
        <v>0.0</v>
      </c>
      <c r="S86" s="768">
        <v>0.0</v>
      </c>
      <c r="T86" s="769">
        <f t="shared" si="170"/>
        <v>0.0</v>
      </c>
      <c r="U86" s="770">
        <f t="shared" si="171"/>
        <v>0.0</v>
      </c>
      <c r="V86" s="771">
        <f t="shared" si="172"/>
        <v>0.0</v>
      </c>
      <c r="W86" s="625" t="str">
        <f t="shared" si="156"/>
        <v/>
      </c>
      <c r="X86" s="625" t="str">
        <f t="shared" si="173"/>
        <v/>
      </c>
      <c r="Y86" s="772" t="str">
        <f t="shared" si="157"/>
        <v/>
      </c>
      <c r="Z86" s="773">
        <v>0.0</v>
      </c>
      <c r="AA86" s="774">
        <v>0.0</v>
      </c>
      <c r="AB86" s="775">
        <v>0.0</v>
      </c>
      <c r="AC86" s="776">
        <f t="shared" si="174"/>
        <v>0.0</v>
      </c>
      <c r="AD86" s="777">
        <v>0.0</v>
      </c>
      <c r="AE86" s="778">
        <f t="shared" si="175"/>
        <v>0.0</v>
      </c>
      <c r="AF86" s="779">
        <v>0.0</v>
      </c>
      <c r="AG86" s="780">
        <v>0.0</v>
      </c>
      <c r="AH86" s="781">
        <f t="shared" si="274"/>
        <v>0.0</v>
      </c>
      <c r="AI86" s="782">
        <f t="shared" si="176"/>
        <v>0.0</v>
      </c>
      <c r="AJ86" s="783">
        <f t="shared" si="177"/>
        <v>0.0</v>
      </c>
      <c r="AK86" s="637" t="str">
        <f t="shared" si="261"/>
        <v/>
      </c>
      <c r="AL86" s="637" t="str">
        <f t="shared" si="178"/>
        <v/>
      </c>
      <c r="AM86" s="784" t="str">
        <f t="shared" si="262"/>
        <v/>
      </c>
      <c r="AN86" s="785"/>
      <c r="AO86" s="786">
        <v>0.0</v>
      </c>
      <c r="AP86" s="787">
        <v>0.0</v>
      </c>
      <c r="AQ86" s="787">
        <v>0.0</v>
      </c>
      <c r="AR86" s="908">
        <f t="shared" si="179"/>
        <v>0.0</v>
      </c>
      <c r="AS86" s="788">
        <v>0.0</v>
      </c>
      <c r="AT86" s="789">
        <v>0.0</v>
      </c>
      <c r="AU86" s="790">
        <f t="shared" si="180"/>
        <v>0.0</v>
      </c>
      <c r="AV86" s="909">
        <f t="shared" si="181"/>
        <v>0.0</v>
      </c>
      <c r="AW86" s="792">
        <v>0.0</v>
      </c>
      <c r="AX86" s="793">
        <v>0.0</v>
      </c>
      <c r="AY86" s="794">
        <f t="shared" si="182"/>
        <v>0.0</v>
      </c>
      <c r="AZ86" s="795">
        <f t="shared" si="263"/>
        <v>0.0</v>
      </c>
      <c r="BA86" s="796">
        <f t="shared" si="183"/>
        <v>0.0</v>
      </c>
      <c r="BB86" s="650" t="str">
        <f t="shared" si="264"/>
        <v/>
      </c>
      <c r="BC86" s="650" t="str">
        <f t="shared" si="184"/>
        <v/>
      </c>
      <c r="BD86" s="797" t="str">
        <f t="shared" si="265"/>
        <v/>
      </c>
      <c r="BE86" s="785"/>
      <c r="BF86" s="798">
        <v>0.0</v>
      </c>
      <c r="BG86" s="799">
        <v>0.0</v>
      </c>
      <c r="BH86" s="800">
        <v>0.0</v>
      </c>
      <c r="BI86" s="910">
        <f t="shared" si="185"/>
        <v>0.0</v>
      </c>
      <c r="BJ86" s="801">
        <v>0.0</v>
      </c>
      <c r="BK86" s="802">
        <v>0.0</v>
      </c>
      <c r="BL86" s="803">
        <f t="shared" si="186"/>
        <v>0.0</v>
      </c>
      <c r="BM86" s="911">
        <f t="shared" si="187"/>
        <v>0.0</v>
      </c>
      <c r="BN86" s="805">
        <v>0.0</v>
      </c>
      <c r="BO86" s="806">
        <v>0.0</v>
      </c>
      <c r="BP86" s="807">
        <f t="shared" si="188"/>
        <v>0.0</v>
      </c>
      <c r="BQ86" s="808">
        <f t="shared" si="266"/>
        <v>0.0</v>
      </c>
      <c r="BR86" s="662">
        <f t="shared" si="189"/>
        <v>0.0</v>
      </c>
      <c r="BS86" s="662" t="str">
        <f t="shared" si="267"/>
        <v/>
      </c>
      <c r="BT86" s="662" t="str">
        <f t="shared" si="190"/>
        <v/>
      </c>
      <c r="BU86" s="809" t="str">
        <f t="shared" si="268"/>
        <v/>
      </c>
      <c r="BV86" s="785"/>
      <c r="BW86" s="810">
        <v>0.0</v>
      </c>
      <c r="BX86" s="811">
        <v>0.0</v>
      </c>
      <c r="BY86" s="812">
        <v>0.0</v>
      </c>
      <c r="BZ86" s="912">
        <f t="shared" si="191"/>
        <v>0.0</v>
      </c>
      <c r="CA86" s="813">
        <v>0.0</v>
      </c>
      <c r="CB86" s="814">
        <v>0.0</v>
      </c>
      <c r="CC86" s="815">
        <f t="shared" si="192"/>
        <v>0.0</v>
      </c>
      <c r="CD86" s="913">
        <f t="shared" si="193"/>
        <v>0.0</v>
      </c>
      <c r="CE86" s="817">
        <v>0.0</v>
      </c>
      <c r="CF86" s="818">
        <v>0.0</v>
      </c>
      <c r="CG86" s="819">
        <f t="shared" si="194"/>
        <v>0.0</v>
      </c>
      <c r="CH86" s="820">
        <f t="shared" si="269"/>
        <v>0.0</v>
      </c>
      <c r="CI86" s="821">
        <f t="shared" si="195"/>
        <v>0.0</v>
      </c>
      <c r="CJ86" s="674" t="str">
        <f t="shared" si="196"/>
        <v/>
      </c>
      <c r="CK86" s="674" t="str">
        <f t="shared" si="197"/>
        <v/>
      </c>
      <c r="CL86" s="822" t="str">
        <f t="shared" si="270"/>
        <v/>
      </c>
      <c r="CM86" s="785"/>
      <c r="CN86" s="823">
        <v>0.0</v>
      </c>
      <c r="CO86" s="824">
        <v>0.0</v>
      </c>
      <c r="CP86" s="825">
        <v>0.0</v>
      </c>
      <c r="CQ86" s="914">
        <f t="shared" si="198"/>
        <v>0.0</v>
      </c>
      <c r="CR86" s="826">
        <v>0.0</v>
      </c>
      <c r="CS86" s="827">
        <v>0.0</v>
      </c>
      <c r="CT86" s="828">
        <f t="shared" si="199"/>
        <v>0.0</v>
      </c>
      <c r="CU86" s="915">
        <f t="shared" si="200"/>
        <v>0.0</v>
      </c>
      <c r="CV86" s="830">
        <v>0.0</v>
      </c>
      <c r="CW86" s="831">
        <v>0.0</v>
      </c>
      <c r="CX86" s="832">
        <f t="shared" si="201"/>
        <v>0.0</v>
      </c>
      <c r="CY86" s="833">
        <f t="shared" si="271"/>
        <v>0.0</v>
      </c>
      <c r="CZ86" s="686">
        <f t="shared" si="202"/>
        <v>0.0</v>
      </c>
      <c r="DA86" s="686" t="str">
        <f t="shared" si="203"/>
        <v/>
      </c>
      <c r="DB86" s="686" t="str">
        <f t="shared" si="204"/>
        <v/>
      </c>
      <c r="DC86" s="834" t="str">
        <f t="shared" si="205"/>
        <v/>
      </c>
      <c r="DD86" s="785"/>
      <c r="DE86" s="835">
        <v>0.0</v>
      </c>
      <c r="DF86" s="836">
        <v>0.0</v>
      </c>
      <c r="DG86" s="837">
        <v>0.0</v>
      </c>
      <c r="DH86" s="916">
        <f t="shared" si="206"/>
        <v>0.0</v>
      </c>
      <c r="DI86" s="838">
        <v>0.0</v>
      </c>
      <c r="DJ86" s="839">
        <v>0.0</v>
      </c>
      <c r="DK86" s="840">
        <f t="shared" si="207"/>
        <v>0.0</v>
      </c>
      <c r="DL86" s="917">
        <f t="shared" si="208"/>
        <v>0.0</v>
      </c>
      <c r="DM86" s="842">
        <v>0.0</v>
      </c>
      <c r="DN86" s="843">
        <v>0.0</v>
      </c>
      <c r="DO86" s="844">
        <f t="shared" si="209"/>
        <v>0.0</v>
      </c>
      <c r="DP86" s="845">
        <f t="shared" si="272"/>
        <v>0.0</v>
      </c>
      <c r="DQ86" s="698">
        <f t="shared" si="210"/>
        <v>0.0</v>
      </c>
      <c r="DR86" s="698" t="str">
        <f t="shared" si="211"/>
        <v/>
      </c>
      <c r="DS86" s="698" t="str">
        <f t="shared" si="212"/>
        <v/>
      </c>
      <c r="DT86" s="846" t="str">
        <f t="shared" si="213"/>
        <v/>
      </c>
      <c r="DU86" s="847">
        <v>0.0</v>
      </c>
      <c r="DV86" s="848">
        <v>0.0</v>
      </c>
      <c r="DW86" s="849">
        <v>0.0</v>
      </c>
      <c r="DX86" s="918">
        <f t="shared" si="214"/>
        <v>0.0</v>
      </c>
      <c r="DY86" s="850">
        <v>0.0</v>
      </c>
      <c r="DZ86" s="851">
        <v>0.0</v>
      </c>
      <c r="EA86" s="852">
        <f t="shared" si="215"/>
        <v>0.0</v>
      </c>
      <c r="EB86" s="919">
        <f t="shared" si="216"/>
        <v>0.0</v>
      </c>
      <c r="EC86" s="854">
        <v>0.0</v>
      </c>
      <c r="ED86" s="855">
        <v>0.0</v>
      </c>
      <c r="EE86" s="856">
        <f t="shared" si="217"/>
        <v>0.0</v>
      </c>
      <c r="EF86" s="857">
        <f t="shared" si="273"/>
        <v>0.0</v>
      </c>
      <c r="EG86" s="858">
        <f t="shared" si="218"/>
        <v>0.0</v>
      </c>
      <c r="EH86" s="859" t="str">
        <f t="shared" si="219"/>
        <v/>
      </c>
      <c r="EI86" s="860">
        <v>0.0</v>
      </c>
      <c r="EJ86" s="861">
        <v>0.0</v>
      </c>
      <c r="EK86" s="862">
        <v>0.0</v>
      </c>
      <c r="EL86" s="863">
        <f t="shared" si="220"/>
        <v>0.0</v>
      </c>
      <c r="EM86" s="864">
        <v>0.0</v>
      </c>
      <c r="EN86" s="865">
        <f t="shared" si="221"/>
        <v>0.0</v>
      </c>
      <c r="EO86" s="866">
        <v>0.0</v>
      </c>
      <c r="EP86" s="867">
        <v>0.0</v>
      </c>
      <c r="EQ86" s="868">
        <f t="shared" si="275"/>
        <v>0.0</v>
      </c>
      <c r="ER86" s="869">
        <f t="shared" si="222"/>
        <v>0.0</v>
      </c>
      <c r="ES86" s="870">
        <f t="shared" si="223"/>
        <v>0.0</v>
      </c>
      <c r="ET86" s="871" t="str">
        <f t="shared" si="224"/>
        <v/>
      </c>
      <c r="EU86" s="872">
        <v>0.0</v>
      </c>
      <c r="EV86" s="873">
        <v>0.0</v>
      </c>
      <c r="EW86" s="874">
        <f t="shared" si="158"/>
        <v>0.0</v>
      </c>
      <c r="EX86" s="875">
        <f t="shared" si="225"/>
        <v>0.0</v>
      </c>
      <c r="EY86" s="876">
        <v>0.0</v>
      </c>
      <c r="EZ86" s="877">
        <f t="shared" si="226"/>
        <v>0.0</v>
      </c>
      <c r="FA86" s="878">
        <v>0.0</v>
      </c>
      <c r="FB86" s="879">
        <v>0.0</v>
      </c>
      <c r="FC86" s="880">
        <f t="shared" si="276"/>
        <v>0.0</v>
      </c>
      <c r="FD86" s="881">
        <f t="shared" si="227"/>
        <v>0.0</v>
      </c>
      <c r="FE86" s="882">
        <f t="shared" si="228"/>
        <v>0.0</v>
      </c>
      <c r="FF86" s="883" t="str">
        <f t="shared" si="229"/>
        <v/>
      </c>
      <c r="FG86" s="920">
        <v>0.0</v>
      </c>
      <c r="FH86" s="921">
        <v>0.0</v>
      </c>
      <c r="FI86" s="921">
        <v>0.0</v>
      </c>
      <c r="FJ86" s="887">
        <f t="shared" si="155"/>
        <v>0.0</v>
      </c>
      <c r="FK86" s="888">
        <f t="shared" si="230"/>
        <v>0.0</v>
      </c>
      <c r="FL86" s="889" t="str">
        <f t="shared" si="231"/>
        <v/>
      </c>
      <c r="FM86" s="922"/>
      <c r="FN86" s="923"/>
      <c r="FO86" s="924" t="str">
        <f t="shared" si="154"/>
        <v/>
      </c>
      <c r="FP86" s="893">
        <f t="shared" si="232"/>
        <v>0.0</v>
      </c>
      <c r="FQ86" s="894">
        <f t="shared" si="233"/>
        <v>0.0</v>
      </c>
      <c r="FR86" s="895">
        <f t="shared" si="234"/>
        <v>0.0</v>
      </c>
      <c r="FS86" s="896" t="str">
        <f t="shared" si="235"/>
        <v/>
      </c>
      <c r="FT86" s="897" t="str">
        <f t="shared" si="236"/>
        <v/>
      </c>
      <c r="FU86" s="898" t="str">
        <f t="shared" si="237"/>
        <v/>
      </c>
      <c r="FV86" s="899" t="str">
        <f t="shared" si="238"/>
        <v/>
      </c>
      <c r="FW86" s="900">
        <f t="shared" si="239"/>
        <v>0.0</v>
      </c>
      <c r="FX86" s="901" t="str">
        <f t="shared" si="159"/>
        <v/>
      </c>
      <c r="FY86" s="902" t="str">
        <f t="shared" si="160"/>
        <v/>
      </c>
      <c r="FZ86" s="902" t="str">
        <f t="shared" si="161"/>
        <v/>
      </c>
      <c r="GA86" s="902" t="str">
        <f t="shared" si="162"/>
        <v/>
      </c>
      <c r="GB86" s="902" t="str">
        <f t="shared" si="163"/>
        <v/>
      </c>
      <c r="GC86" s="902" t="str">
        <f t="shared" si="240"/>
        <v/>
      </c>
      <c r="GD86" s="903" t="str">
        <f t="shared" si="241"/>
        <v/>
      </c>
      <c r="GE86" s="904">
        <f t="shared" si="242"/>
        <v>0.0</v>
      </c>
      <c r="GF86" s="902">
        <f t="shared" si="243"/>
        <v>0.0</v>
      </c>
      <c r="GG86" s="902">
        <f t="shared" si="244"/>
        <v>0.0</v>
      </c>
      <c r="GH86" s="902">
        <f t="shared" si="245"/>
        <v>0.0</v>
      </c>
      <c r="GI86" s="903"/>
      <c r="GJ86" s="124"/>
      <c r="GK86" s="124"/>
      <c r="GL86" s="113">
        <f t="shared" si="164"/>
        <v>0.0</v>
      </c>
      <c r="GM86" s="113" t="s">
        <v>159</v>
      </c>
      <c r="GN86" s="113">
        <f t="shared" si="165"/>
        <v>200.0</v>
      </c>
      <c r="GO86" s="113" t="str">
        <f t="shared" si="246"/>
        <v>0/200</v>
      </c>
      <c r="GP86" s="113">
        <f t="shared" si="247"/>
        <v>0.0</v>
      </c>
      <c r="GQ86" s="113" t="s">
        <v>159</v>
      </c>
      <c r="GR86" s="113">
        <f t="shared" si="248"/>
        <v>200.0</v>
      </c>
      <c r="GS86" s="113" t="str">
        <f t="shared" si="249"/>
        <v>0/200</v>
      </c>
      <c r="GT86" s="113">
        <f t="shared" si="250"/>
        <v>0.0</v>
      </c>
      <c r="GU86" s="113" t="s">
        <v>159</v>
      </c>
      <c r="GV86" s="113">
        <f t="shared" si="251"/>
        <v>200.0</v>
      </c>
      <c r="GW86" s="113" t="str">
        <f t="shared" si="252"/>
        <v>0/200</v>
      </c>
      <c r="GX86" s="113">
        <f t="shared" si="253"/>
        <v>0.0</v>
      </c>
      <c r="GY86" s="113" t="s">
        <v>159</v>
      </c>
      <c r="GZ86" s="113">
        <f t="shared" si="254"/>
        <v>100.0</v>
      </c>
      <c r="HA86" s="113" t="str">
        <f t="shared" si="255"/>
        <v>0/100</v>
      </c>
      <c r="HJ86" s="113">
        <f t="shared" si="277"/>
        <v>0.0</v>
      </c>
      <c r="HK86" s="113">
        <f t="shared" si="278"/>
        <v>0.0</v>
      </c>
      <c r="HL86" s="925">
        <f t="shared" si="256"/>
        <v>0.0</v>
      </c>
      <c r="HM86" s="925">
        <f t="shared" si="257"/>
        <v>0.0</v>
      </c>
      <c r="HN86" s="925">
        <f t="shared" si="258"/>
        <v>0.0</v>
      </c>
      <c r="HO86" s="925">
        <f t="shared" si="259"/>
        <v>0.0</v>
      </c>
      <c r="HP86" s="925">
        <f t="shared" si="260"/>
        <v>0.0</v>
      </c>
      <c r="HQ86" s="113">
        <f t="shared" si="279"/>
        <v>0.0</v>
      </c>
    </row>
    <row r="87" spans="8:8" ht="18.0">
      <c r="A87" s="23">
        <f t="shared" si="166"/>
        <v>0.0</v>
      </c>
      <c r="B87" s="756">
        <v>79.0</v>
      </c>
      <c r="C87" s="757">
        <v>79.0</v>
      </c>
      <c r="D87" s="710">
        <f t="shared" si="167"/>
        <v>0.0</v>
      </c>
      <c r="E87" s="906"/>
      <c r="F87" s="759"/>
      <c r="G87" s="758"/>
      <c r="H87" s="906"/>
      <c r="I87" s="906"/>
      <c r="J87" s="906"/>
      <c r="K87" s="907"/>
      <c r="L87" s="761">
        <v>0.0</v>
      </c>
      <c r="M87" s="762">
        <v>0.0</v>
      </c>
      <c r="N87" s="763">
        <v>0.0</v>
      </c>
      <c r="O87" s="764">
        <f t="shared" si="168"/>
        <v>0.0</v>
      </c>
      <c r="P87" s="765">
        <v>0.0</v>
      </c>
      <c r="Q87" s="766">
        <f t="shared" si="169"/>
        <v>0.0</v>
      </c>
      <c r="R87" s="767">
        <v>0.0</v>
      </c>
      <c r="S87" s="768">
        <v>0.0</v>
      </c>
      <c r="T87" s="769">
        <f t="shared" si="170"/>
        <v>0.0</v>
      </c>
      <c r="U87" s="770">
        <f t="shared" si="171"/>
        <v>0.0</v>
      </c>
      <c r="V87" s="771">
        <f t="shared" si="172"/>
        <v>0.0</v>
      </c>
      <c r="W87" s="625" t="str">
        <f t="shared" si="156"/>
        <v/>
      </c>
      <c r="X87" s="625" t="str">
        <f t="shared" si="173"/>
        <v/>
      </c>
      <c r="Y87" s="772" t="str">
        <f t="shared" si="157"/>
        <v/>
      </c>
      <c r="Z87" s="773">
        <v>0.0</v>
      </c>
      <c r="AA87" s="774">
        <v>0.0</v>
      </c>
      <c r="AB87" s="775">
        <v>0.0</v>
      </c>
      <c r="AC87" s="776">
        <f t="shared" si="174"/>
        <v>0.0</v>
      </c>
      <c r="AD87" s="777">
        <v>0.0</v>
      </c>
      <c r="AE87" s="778">
        <f t="shared" si="175"/>
        <v>0.0</v>
      </c>
      <c r="AF87" s="779">
        <v>0.0</v>
      </c>
      <c r="AG87" s="780">
        <v>0.0</v>
      </c>
      <c r="AH87" s="781">
        <f t="shared" si="274"/>
        <v>0.0</v>
      </c>
      <c r="AI87" s="782">
        <f t="shared" si="176"/>
        <v>0.0</v>
      </c>
      <c r="AJ87" s="783">
        <f t="shared" si="177"/>
        <v>0.0</v>
      </c>
      <c r="AK87" s="637" t="str">
        <f t="shared" si="261"/>
        <v/>
      </c>
      <c r="AL87" s="637" t="str">
        <f t="shared" si="178"/>
        <v/>
      </c>
      <c r="AM87" s="784" t="str">
        <f t="shared" si="262"/>
        <v/>
      </c>
      <c r="AN87" s="785"/>
      <c r="AO87" s="786">
        <v>0.0</v>
      </c>
      <c r="AP87" s="787">
        <v>0.0</v>
      </c>
      <c r="AQ87" s="787">
        <v>0.0</v>
      </c>
      <c r="AR87" s="908">
        <f t="shared" si="179"/>
        <v>0.0</v>
      </c>
      <c r="AS87" s="788">
        <v>0.0</v>
      </c>
      <c r="AT87" s="789">
        <v>0.0</v>
      </c>
      <c r="AU87" s="790">
        <f t="shared" si="180"/>
        <v>0.0</v>
      </c>
      <c r="AV87" s="909">
        <f t="shared" si="181"/>
        <v>0.0</v>
      </c>
      <c r="AW87" s="792">
        <v>0.0</v>
      </c>
      <c r="AX87" s="793">
        <v>0.0</v>
      </c>
      <c r="AY87" s="794">
        <f t="shared" si="182"/>
        <v>0.0</v>
      </c>
      <c r="AZ87" s="795">
        <f t="shared" si="263"/>
        <v>0.0</v>
      </c>
      <c r="BA87" s="796">
        <f t="shared" si="183"/>
        <v>0.0</v>
      </c>
      <c r="BB87" s="650" t="str">
        <f t="shared" si="264"/>
        <v/>
      </c>
      <c r="BC87" s="650" t="str">
        <f t="shared" si="184"/>
        <v/>
      </c>
      <c r="BD87" s="797" t="str">
        <f t="shared" si="265"/>
        <v/>
      </c>
      <c r="BE87" s="785"/>
      <c r="BF87" s="798">
        <v>0.0</v>
      </c>
      <c r="BG87" s="799">
        <v>0.0</v>
      </c>
      <c r="BH87" s="800">
        <v>0.0</v>
      </c>
      <c r="BI87" s="910">
        <f t="shared" si="185"/>
        <v>0.0</v>
      </c>
      <c r="BJ87" s="801">
        <v>0.0</v>
      </c>
      <c r="BK87" s="802">
        <v>0.0</v>
      </c>
      <c r="BL87" s="803">
        <f t="shared" si="186"/>
        <v>0.0</v>
      </c>
      <c r="BM87" s="911">
        <f t="shared" si="187"/>
        <v>0.0</v>
      </c>
      <c r="BN87" s="805">
        <v>0.0</v>
      </c>
      <c r="BO87" s="806">
        <v>0.0</v>
      </c>
      <c r="BP87" s="807">
        <f t="shared" si="188"/>
        <v>0.0</v>
      </c>
      <c r="BQ87" s="808">
        <f t="shared" si="266"/>
        <v>0.0</v>
      </c>
      <c r="BR87" s="662">
        <f t="shared" si="189"/>
        <v>0.0</v>
      </c>
      <c r="BS87" s="662" t="str">
        <f t="shared" si="267"/>
        <v/>
      </c>
      <c r="BT87" s="662" t="str">
        <f t="shared" si="190"/>
        <v/>
      </c>
      <c r="BU87" s="809" t="str">
        <f t="shared" si="268"/>
        <v/>
      </c>
      <c r="BV87" s="785"/>
      <c r="BW87" s="810">
        <v>0.0</v>
      </c>
      <c r="BX87" s="811">
        <v>0.0</v>
      </c>
      <c r="BY87" s="812">
        <v>0.0</v>
      </c>
      <c r="BZ87" s="912">
        <f t="shared" si="191"/>
        <v>0.0</v>
      </c>
      <c r="CA87" s="813">
        <v>0.0</v>
      </c>
      <c r="CB87" s="814">
        <v>0.0</v>
      </c>
      <c r="CC87" s="815">
        <f t="shared" si="192"/>
        <v>0.0</v>
      </c>
      <c r="CD87" s="913">
        <f t="shared" si="193"/>
        <v>0.0</v>
      </c>
      <c r="CE87" s="817">
        <v>0.0</v>
      </c>
      <c r="CF87" s="818">
        <v>0.0</v>
      </c>
      <c r="CG87" s="819">
        <f t="shared" si="194"/>
        <v>0.0</v>
      </c>
      <c r="CH87" s="820">
        <f t="shared" si="269"/>
        <v>0.0</v>
      </c>
      <c r="CI87" s="821">
        <f t="shared" si="195"/>
        <v>0.0</v>
      </c>
      <c r="CJ87" s="674" t="str">
        <f t="shared" si="196"/>
        <v/>
      </c>
      <c r="CK87" s="674" t="str">
        <f t="shared" si="197"/>
        <v/>
      </c>
      <c r="CL87" s="822" t="str">
        <f t="shared" si="270"/>
        <v/>
      </c>
      <c r="CM87" s="785"/>
      <c r="CN87" s="823">
        <v>0.0</v>
      </c>
      <c r="CO87" s="824">
        <v>0.0</v>
      </c>
      <c r="CP87" s="825">
        <v>0.0</v>
      </c>
      <c r="CQ87" s="914">
        <f t="shared" si="198"/>
        <v>0.0</v>
      </c>
      <c r="CR87" s="826">
        <v>0.0</v>
      </c>
      <c r="CS87" s="827">
        <v>0.0</v>
      </c>
      <c r="CT87" s="828">
        <f t="shared" si="199"/>
        <v>0.0</v>
      </c>
      <c r="CU87" s="915">
        <f t="shared" si="200"/>
        <v>0.0</v>
      </c>
      <c r="CV87" s="830">
        <v>0.0</v>
      </c>
      <c r="CW87" s="831">
        <v>0.0</v>
      </c>
      <c r="CX87" s="832">
        <f t="shared" si="201"/>
        <v>0.0</v>
      </c>
      <c r="CY87" s="833">
        <f t="shared" si="271"/>
        <v>0.0</v>
      </c>
      <c r="CZ87" s="686">
        <f t="shared" si="202"/>
        <v>0.0</v>
      </c>
      <c r="DA87" s="686" t="str">
        <f t="shared" si="203"/>
        <v/>
      </c>
      <c r="DB87" s="686" t="str">
        <f t="shared" si="204"/>
        <v/>
      </c>
      <c r="DC87" s="834" t="str">
        <f t="shared" si="205"/>
        <v/>
      </c>
      <c r="DD87" s="785"/>
      <c r="DE87" s="835">
        <v>0.0</v>
      </c>
      <c r="DF87" s="836">
        <v>0.0</v>
      </c>
      <c r="DG87" s="837">
        <v>0.0</v>
      </c>
      <c r="DH87" s="916">
        <f t="shared" si="206"/>
        <v>0.0</v>
      </c>
      <c r="DI87" s="838">
        <v>0.0</v>
      </c>
      <c r="DJ87" s="839">
        <v>0.0</v>
      </c>
      <c r="DK87" s="840">
        <f t="shared" si="207"/>
        <v>0.0</v>
      </c>
      <c r="DL87" s="917">
        <f t="shared" si="208"/>
        <v>0.0</v>
      </c>
      <c r="DM87" s="842">
        <v>0.0</v>
      </c>
      <c r="DN87" s="843">
        <v>0.0</v>
      </c>
      <c r="DO87" s="844">
        <f t="shared" si="209"/>
        <v>0.0</v>
      </c>
      <c r="DP87" s="845">
        <f t="shared" si="272"/>
        <v>0.0</v>
      </c>
      <c r="DQ87" s="698">
        <f t="shared" si="210"/>
        <v>0.0</v>
      </c>
      <c r="DR87" s="698" t="str">
        <f t="shared" si="211"/>
        <v/>
      </c>
      <c r="DS87" s="698" t="str">
        <f t="shared" si="212"/>
        <v/>
      </c>
      <c r="DT87" s="846" t="str">
        <f t="shared" si="213"/>
        <v/>
      </c>
      <c r="DU87" s="847">
        <v>0.0</v>
      </c>
      <c r="DV87" s="848">
        <v>0.0</v>
      </c>
      <c r="DW87" s="849">
        <v>0.0</v>
      </c>
      <c r="DX87" s="918">
        <f t="shared" si="214"/>
        <v>0.0</v>
      </c>
      <c r="DY87" s="850">
        <v>0.0</v>
      </c>
      <c r="DZ87" s="851">
        <v>0.0</v>
      </c>
      <c r="EA87" s="852">
        <f t="shared" si="215"/>
        <v>0.0</v>
      </c>
      <c r="EB87" s="919">
        <f t="shared" si="216"/>
        <v>0.0</v>
      </c>
      <c r="EC87" s="854">
        <v>0.0</v>
      </c>
      <c r="ED87" s="855">
        <v>0.0</v>
      </c>
      <c r="EE87" s="856">
        <f t="shared" si="217"/>
        <v>0.0</v>
      </c>
      <c r="EF87" s="857">
        <f t="shared" si="273"/>
        <v>0.0</v>
      </c>
      <c r="EG87" s="858">
        <f t="shared" si="218"/>
        <v>0.0</v>
      </c>
      <c r="EH87" s="859" t="str">
        <f t="shared" si="219"/>
        <v/>
      </c>
      <c r="EI87" s="860">
        <v>0.0</v>
      </c>
      <c r="EJ87" s="861">
        <v>0.0</v>
      </c>
      <c r="EK87" s="862">
        <v>0.0</v>
      </c>
      <c r="EL87" s="863">
        <f t="shared" si="220"/>
        <v>0.0</v>
      </c>
      <c r="EM87" s="864">
        <v>0.0</v>
      </c>
      <c r="EN87" s="865">
        <f t="shared" si="221"/>
        <v>0.0</v>
      </c>
      <c r="EO87" s="866">
        <v>0.0</v>
      </c>
      <c r="EP87" s="867">
        <v>0.0</v>
      </c>
      <c r="EQ87" s="868">
        <f t="shared" si="275"/>
        <v>0.0</v>
      </c>
      <c r="ER87" s="869">
        <f t="shared" si="222"/>
        <v>0.0</v>
      </c>
      <c r="ES87" s="870">
        <f t="shared" si="223"/>
        <v>0.0</v>
      </c>
      <c r="ET87" s="871" t="str">
        <f t="shared" si="224"/>
        <v/>
      </c>
      <c r="EU87" s="872">
        <v>0.0</v>
      </c>
      <c r="EV87" s="873">
        <v>0.0</v>
      </c>
      <c r="EW87" s="874">
        <f t="shared" si="158"/>
        <v>0.0</v>
      </c>
      <c r="EX87" s="875">
        <f t="shared" si="225"/>
        <v>0.0</v>
      </c>
      <c r="EY87" s="876">
        <v>0.0</v>
      </c>
      <c r="EZ87" s="877">
        <f t="shared" si="226"/>
        <v>0.0</v>
      </c>
      <c r="FA87" s="878">
        <v>0.0</v>
      </c>
      <c r="FB87" s="879">
        <v>0.0</v>
      </c>
      <c r="FC87" s="880">
        <f t="shared" si="276"/>
        <v>0.0</v>
      </c>
      <c r="FD87" s="881">
        <f t="shared" si="227"/>
        <v>0.0</v>
      </c>
      <c r="FE87" s="882">
        <f t="shared" si="228"/>
        <v>0.0</v>
      </c>
      <c r="FF87" s="883" t="str">
        <f t="shared" si="229"/>
        <v/>
      </c>
      <c r="FG87" s="920">
        <v>0.0</v>
      </c>
      <c r="FH87" s="921">
        <v>0.0</v>
      </c>
      <c r="FI87" s="921">
        <v>0.0</v>
      </c>
      <c r="FJ87" s="887">
        <f t="shared" si="155"/>
        <v>0.0</v>
      </c>
      <c r="FK87" s="888">
        <f t="shared" si="230"/>
        <v>0.0</v>
      </c>
      <c r="FL87" s="889" t="str">
        <f t="shared" si="231"/>
        <v/>
      </c>
      <c r="FM87" s="922"/>
      <c r="FN87" s="923"/>
      <c r="FO87" s="924" t="str">
        <f t="shared" si="154"/>
        <v/>
      </c>
      <c r="FP87" s="893">
        <f t="shared" si="232"/>
        <v>0.0</v>
      </c>
      <c r="FQ87" s="894">
        <f t="shared" si="233"/>
        <v>0.0</v>
      </c>
      <c r="FR87" s="895">
        <f t="shared" si="234"/>
        <v>0.0</v>
      </c>
      <c r="FS87" s="896" t="str">
        <f t="shared" si="235"/>
        <v/>
      </c>
      <c r="FT87" s="897" t="str">
        <f t="shared" si="236"/>
        <v/>
      </c>
      <c r="FU87" s="898" t="str">
        <f t="shared" si="237"/>
        <v/>
      </c>
      <c r="FV87" s="899" t="str">
        <f t="shared" si="238"/>
        <v/>
      </c>
      <c r="FW87" s="900">
        <f t="shared" si="239"/>
        <v>0.0</v>
      </c>
      <c r="FX87" s="901" t="str">
        <f t="shared" si="159"/>
        <v/>
      </c>
      <c r="FY87" s="902" t="str">
        <f t="shared" si="160"/>
        <v/>
      </c>
      <c r="FZ87" s="902" t="str">
        <f t="shared" si="161"/>
        <v/>
      </c>
      <c r="GA87" s="902" t="str">
        <f t="shared" si="162"/>
        <v/>
      </c>
      <c r="GB87" s="902" t="str">
        <f t="shared" si="163"/>
        <v/>
      </c>
      <c r="GC87" s="902" t="str">
        <f t="shared" si="240"/>
        <v/>
      </c>
      <c r="GD87" s="903" t="str">
        <f t="shared" si="241"/>
        <v/>
      </c>
      <c r="GE87" s="904">
        <f t="shared" si="242"/>
        <v>0.0</v>
      </c>
      <c r="GF87" s="902">
        <f t="shared" si="243"/>
        <v>0.0</v>
      </c>
      <c r="GG87" s="902">
        <f t="shared" si="244"/>
        <v>0.0</v>
      </c>
      <c r="GH87" s="902">
        <f t="shared" si="245"/>
        <v>0.0</v>
      </c>
      <c r="GI87" s="903"/>
      <c r="GJ87" s="124"/>
      <c r="GK87" s="124"/>
      <c r="GL87" s="113">
        <f t="shared" si="164"/>
        <v>0.0</v>
      </c>
      <c r="GM87" s="113" t="s">
        <v>159</v>
      </c>
      <c r="GN87" s="113">
        <f t="shared" si="165"/>
        <v>200.0</v>
      </c>
      <c r="GO87" s="113" t="str">
        <f t="shared" si="246"/>
        <v>0/200</v>
      </c>
      <c r="GP87" s="113">
        <f t="shared" si="247"/>
        <v>0.0</v>
      </c>
      <c r="GQ87" s="113" t="s">
        <v>159</v>
      </c>
      <c r="GR87" s="113">
        <f t="shared" si="248"/>
        <v>200.0</v>
      </c>
      <c r="GS87" s="113" t="str">
        <f t="shared" si="249"/>
        <v>0/200</v>
      </c>
      <c r="GT87" s="113">
        <f t="shared" si="250"/>
        <v>0.0</v>
      </c>
      <c r="GU87" s="113" t="s">
        <v>159</v>
      </c>
      <c r="GV87" s="113">
        <f t="shared" si="251"/>
        <v>200.0</v>
      </c>
      <c r="GW87" s="113" t="str">
        <f t="shared" si="252"/>
        <v>0/200</v>
      </c>
      <c r="GX87" s="113">
        <f t="shared" si="253"/>
        <v>0.0</v>
      </c>
      <c r="GY87" s="113" t="s">
        <v>159</v>
      </c>
      <c r="GZ87" s="113">
        <f t="shared" si="254"/>
        <v>100.0</v>
      </c>
      <c r="HA87" s="113" t="str">
        <f t="shared" si="255"/>
        <v>0/100</v>
      </c>
      <c r="HJ87" s="113">
        <f t="shared" si="277"/>
        <v>0.0</v>
      </c>
      <c r="HK87" s="113">
        <f t="shared" si="278"/>
        <v>0.0</v>
      </c>
      <c r="HL87" s="925">
        <f t="shared" si="256"/>
        <v>0.0</v>
      </c>
      <c r="HM87" s="925">
        <f t="shared" si="257"/>
        <v>0.0</v>
      </c>
      <c r="HN87" s="925">
        <f t="shared" si="258"/>
        <v>0.0</v>
      </c>
      <c r="HO87" s="925">
        <f t="shared" si="259"/>
        <v>0.0</v>
      </c>
      <c r="HP87" s="925">
        <f t="shared" si="260"/>
        <v>0.0</v>
      </c>
      <c r="HQ87" s="113">
        <f t="shared" si="279"/>
        <v>0.0</v>
      </c>
    </row>
    <row r="88" spans="8:8" ht="18.0">
      <c r="A88" s="23">
        <f t="shared" si="166"/>
        <v>0.0</v>
      </c>
      <c r="B88" s="756">
        <v>80.0</v>
      </c>
      <c r="C88" s="905">
        <v>80.0</v>
      </c>
      <c r="D88" s="710">
        <f t="shared" si="167"/>
        <v>0.0</v>
      </c>
      <c r="E88" s="906"/>
      <c r="F88" s="759"/>
      <c r="G88" s="906"/>
      <c r="H88" s="906"/>
      <c r="I88" s="906"/>
      <c r="J88" s="906"/>
      <c r="K88" s="907"/>
      <c r="L88" s="761">
        <v>0.0</v>
      </c>
      <c r="M88" s="762">
        <v>0.0</v>
      </c>
      <c r="N88" s="763">
        <v>0.0</v>
      </c>
      <c r="O88" s="764">
        <f t="shared" si="168"/>
        <v>0.0</v>
      </c>
      <c r="P88" s="765">
        <v>0.0</v>
      </c>
      <c r="Q88" s="766">
        <f t="shared" si="169"/>
        <v>0.0</v>
      </c>
      <c r="R88" s="767">
        <v>0.0</v>
      </c>
      <c r="S88" s="768">
        <v>0.0</v>
      </c>
      <c r="T88" s="769">
        <f t="shared" si="170"/>
        <v>0.0</v>
      </c>
      <c r="U88" s="770">
        <f t="shared" si="171"/>
        <v>0.0</v>
      </c>
      <c r="V88" s="771">
        <f t="shared" si="172"/>
        <v>0.0</v>
      </c>
      <c r="W88" s="625" t="str">
        <f t="shared" si="156"/>
        <v/>
      </c>
      <c r="X88" s="625" t="str">
        <f t="shared" si="173"/>
        <v/>
      </c>
      <c r="Y88" s="772" t="str">
        <f t="shared" si="157"/>
        <v/>
      </c>
      <c r="Z88" s="773">
        <v>0.0</v>
      </c>
      <c r="AA88" s="774">
        <v>0.0</v>
      </c>
      <c r="AB88" s="775">
        <v>0.0</v>
      </c>
      <c r="AC88" s="776">
        <f t="shared" si="174"/>
        <v>0.0</v>
      </c>
      <c r="AD88" s="777">
        <v>0.0</v>
      </c>
      <c r="AE88" s="778">
        <f t="shared" si="175"/>
        <v>0.0</v>
      </c>
      <c r="AF88" s="779">
        <v>0.0</v>
      </c>
      <c r="AG88" s="780">
        <v>0.0</v>
      </c>
      <c r="AH88" s="781">
        <f t="shared" si="274"/>
        <v>0.0</v>
      </c>
      <c r="AI88" s="782">
        <f t="shared" si="176"/>
        <v>0.0</v>
      </c>
      <c r="AJ88" s="783">
        <f t="shared" si="177"/>
        <v>0.0</v>
      </c>
      <c r="AK88" s="637" t="str">
        <f t="shared" si="261"/>
        <v/>
      </c>
      <c r="AL88" s="637" t="str">
        <f t="shared" si="178"/>
        <v/>
      </c>
      <c r="AM88" s="784" t="str">
        <f t="shared" si="262"/>
        <v/>
      </c>
      <c r="AN88" s="785"/>
      <c r="AO88" s="786">
        <v>0.0</v>
      </c>
      <c r="AP88" s="787">
        <v>0.0</v>
      </c>
      <c r="AQ88" s="787">
        <v>0.0</v>
      </c>
      <c r="AR88" s="908">
        <f t="shared" si="179"/>
        <v>0.0</v>
      </c>
      <c r="AS88" s="788">
        <v>0.0</v>
      </c>
      <c r="AT88" s="789">
        <v>0.0</v>
      </c>
      <c r="AU88" s="790">
        <f t="shared" si="180"/>
        <v>0.0</v>
      </c>
      <c r="AV88" s="909">
        <f t="shared" si="181"/>
        <v>0.0</v>
      </c>
      <c r="AW88" s="792">
        <v>0.0</v>
      </c>
      <c r="AX88" s="793">
        <v>0.0</v>
      </c>
      <c r="AY88" s="794">
        <f t="shared" si="182"/>
        <v>0.0</v>
      </c>
      <c r="AZ88" s="795">
        <f t="shared" si="263"/>
        <v>0.0</v>
      </c>
      <c r="BA88" s="796">
        <f t="shared" si="183"/>
        <v>0.0</v>
      </c>
      <c r="BB88" s="650" t="str">
        <f t="shared" si="264"/>
        <v/>
      </c>
      <c r="BC88" s="650" t="str">
        <f t="shared" si="184"/>
        <v/>
      </c>
      <c r="BD88" s="797" t="str">
        <f t="shared" si="265"/>
        <v/>
      </c>
      <c r="BE88" s="785"/>
      <c r="BF88" s="798">
        <v>0.0</v>
      </c>
      <c r="BG88" s="799">
        <v>0.0</v>
      </c>
      <c r="BH88" s="800">
        <v>0.0</v>
      </c>
      <c r="BI88" s="910">
        <f t="shared" si="185"/>
        <v>0.0</v>
      </c>
      <c r="BJ88" s="801">
        <v>0.0</v>
      </c>
      <c r="BK88" s="802">
        <v>0.0</v>
      </c>
      <c r="BL88" s="803">
        <f t="shared" si="186"/>
        <v>0.0</v>
      </c>
      <c r="BM88" s="911">
        <f t="shared" si="187"/>
        <v>0.0</v>
      </c>
      <c r="BN88" s="805">
        <v>0.0</v>
      </c>
      <c r="BO88" s="806">
        <v>0.0</v>
      </c>
      <c r="BP88" s="807">
        <f t="shared" si="188"/>
        <v>0.0</v>
      </c>
      <c r="BQ88" s="808">
        <f t="shared" si="266"/>
        <v>0.0</v>
      </c>
      <c r="BR88" s="662">
        <f t="shared" si="189"/>
        <v>0.0</v>
      </c>
      <c r="BS88" s="662" t="str">
        <f t="shared" si="267"/>
        <v/>
      </c>
      <c r="BT88" s="662" t="str">
        <f t="shared" si="190"/>
        <v/>
      </c>
      <c r="BU88" s="809" t="str">
        <f t="shared" si="268"/>
        <v/>
      </c>
      <c r="BV88" s="785"/>
      <c r="BW88" s="810">
        <v>0.0</v>
      </c>
      <c r="BX88" s="811">
        <v>0.0</v>
      </c>
      <c r="BY88" s="812">
        <v>0.0</v>
      </c>
      <c r="BZ88" s="912">
        <f t="shared" si="191"/>
        <v>0.0</v>
      </c>
      <c r="CA88" s="813">
        <v>0.0</v>
      </c>
      <c r="CB88" s="814">
        <v>0.0</v>
      </c>
      <c r="CC88" s="815">
        <f t="shared" si="192"/>
        <v>0.0</v>
      </c>
      <c r="CD88" s="913">
        <f t="shared" si="193"/>
        <v>0.0</v>
      </c>
      <c r="CE88" s="817">
        <v>0.0</v>
      </c>
      <c r="CF88" s="818">
        <v>0.0</v>
      </c>
      <c r="CG88" s="819">
        <f t="shared" si="194"/>
        <v>0.0</v>
      </c>
      <c r="CH88" s="820">
        <f t="shared" si="269"/>
        <v>0.0</v>
      </c>
      <c r="CI88" s="821">
        <f t="shared" si="195"/>
        <v>0.0</v>
      </c>
      <c r="CJ88" s="674" t="str">
        <f t="shared" si="196"/>
        <v/>
      </c>
      <c r="CK88" s="674" t="str">
        <f t="shared" si="197"/>
        <v/>
      </c>
      <c r="CL88" s="822" t="str">
        <f t="shared" si="270"/>
        <v/>
      </c>
      <c r="CM88" s="785"/>
      <c r="CN88" s="823">
        <v>0.0</v>
      </c>
      <c r="CO88" s="824">
        <v>0.0</v>
      </c>
      <c r="CP88" s="825">
        <v>0.0</v>
      </c>
      <c r="CQ88" s="914">
        <f t="shared" si="198"/>
        <v>0.0</v>
      </c>
      <c r="CR88" s="826">
        <v>0.0</v>
      </c>
      <c r="CS88" s="827">
        <v>0.0</v>
      </c>
      <c r="CT88" s="828">
        <f t="shared" si="199"/>
        <v>0.0</v>
      </c>
      <c r="CU88" s="915">
        <f t="shared" si="200"/>
        <v>0.0</v>
      </c>
      <c r="CV88" s="830">
        <v>0.0</v>
      </c>
      <c r="CW88" s="831">
        <v>0.0</v>
      </c>
      <c r="CX88" s="832">
        <f t="shared" si="201"/>
        <v>0.0</v>
      </c>
      <c r="CY88" s="833">
        <f t="shared" si="271"/>
        <v>0.0</v>
      </c>
      <c r="CZ88" s="686">
        <f t="shared" si="202"/>
        <v>0.0</v>
      </c>
      <c r="DA88" s="686" t="str">
        <f t="shared" si="203"/>
        <v/>
      </c>
      <c r="DB88" s="686" t="str">
        <f t="shared" si="204"/>
        <v/>
      </c>
      <c r="DC88" s="834" t="str">
        <f t="shared" si="205"/>
        <v/>
      </c>
      <c r="DD88" s="785"/>
      <c r="DE88" s="835">
        <v>0.0</v>
      </c>
      <c r="DF88" s="836">
        <v>0.0</v>
      </c>
      <c r="DG88" s="837">
        <v>0.0</v>
      </c>
      <c r="DH88" s="916">
        <f t="shared" si="206"/>
        <v>0.0</v>
      </c>
      <c r="DI88" s="838">
        <v>0.0</v>
      </c>
      <c r="DJ88" s="839">
        <v>0.0</v>
      </c>
      <c r="DK88" s="840">
        <f t="shared" si="207"/>
        <v>0.0</v>
      </c>
      <c r="DL88" s="917">
        <f t="shared" si="208"/>
        <v>0.0</v>
      </c>
      <c r="DM88" s="842">
        <v>0.0</v>
      </c>
      <c r="DN88" s="843">
        <v>0.0</v>
      </c>
      <c r="DO88" s="844">
        <f t="shared" si="209"/>
        <v>0.0</v>
      </c>
      <c r="DP88" s="845">
        <f t="shared" si="272"/>
        <v>0.0</v>
      </c>
      <c r="DQ88" s="698">
        <f t="shared" si="210"/>
        <v>0.0</v>
      </c>
      <c r="DR88" s="698" t="str">
        <f t="shared" si="211"/>
        <v/>
      </c>
      <c r="DS88" s="698" t="str">
        <f t="shared" si="212"/>
        <v/>
      </c>
      <c r="DT88" s="846" t="str">
        <f t="shared" si="213"/>
        <v/>
      </c>
      <c r="DU88" s="847">
        <v>0.0</v>
      </c>
      <c r="DV88" s="848">
        <v>0.0</v>
      </c>
      <c r="DW88" s="849">
        <v>0.0</v>
      </c>
      <c r="DX88" s="918">
        <f t="shared" si="214"/>
        <v>0.0</v>
      </c>
      <c r="DY88" s="850">
        <v>0.0</v>
      </c>
      <c r="DZ88" s="851">
        <v>0.0</v>
      </c>
      <c r="EA88" s="852">
        <f t="shared" si="215"/>
        <v>0.0</v>
      </c>
      <c r="EB88" s="919">
        <f t="shared" si="216"/>
        <v>0.0</v>
      </c>
      <c r="EC88" s="854">
        <v>0.0</v>
      </c>
      <c r="ED88" s="855">
        <v>0.0</v>
      </c>
      <c r="EE88" s="856">
        <f t="shared" si="217"/>
        <v>0.0</v>
      </c>
      <c r="EF88" s="857">
        <f t="shared" si="273"/>
        <v>0.0</v>
      </c>
      <c r="EG88" s="858">
        <f t="shared" si="218"/>
        <v>0.0</v>
      </c>
      <c r="EH88" s="859" t="str">
        <f t="shared" si="219"/>
        <v/>
      </c>
      <c r="EI88" s="860">
        <v>0.0</v>
      </c>
      <c r="EJ88" s="861">
        <v>0.0</v>
      </c>
      <c r="EK88" s="862">
        <v>0.0</v>
      </c>
      <c r="EL88" s="863">
        <f t="shared" si="220"/>
        <v>0.0</v>
      </c>
      <c r="EM88" s="864">
        <v>0.0</v>
      </c>
      <c r="EN88" s="865">
        <f t="shared" si="221"/>
        <v>0.0</v>
      </c>
      <c r="EO88" s="866">
        <v>0.0</v>
      </c>
      <c r="EP88" s="867">
        <v>0.0</v>
      </c>
      <c r="EQ88" s="868">
        <f t="shared" si="275"/>
        <v>0.0</v>
      </c>
      <c r="ER88" s="869">
        <f t="shared" si="222"/>
        <v>0.0</v>
      </c>
      <c r="ES88" s="870">
        <f t="shared" si="223"/>
        <v>0.0</v>
      </c>
      <c r="ET88" s="871" t="str">
        <f t="shared" si="224"/>
        <v/>
      </c>
      <c r="EU88" s="872">
        <v>0.0</v>
      </c>
      <c r="EV88" s="873">
        <v>0.0</v>
      </c>
      <c r="EW88" s="874">
        <f t="shared" si="158"/>
        <v>0.0</v>
      </c>
      <c r="EX88" s="875">
        <f t="shared" si="225"/>
        <v>0.0</v>
      </c>
      <c r="EY88" s="876">
        <v>0.0</v>
      </c>
      <c r="EZ88" s="877">
        <f t="shared" si="226"/>
        <v>0.0</v>
      </c>
      <c r="FA88" s="878">
        <v>0.0</v>
      </c>
      <c r="FB88" s="879">
        <v>0.0</v>
      </c>
      <c r="FC88" s="880">
        <f t="shared" si="276"/>
        <v>0.0</v>
      </c>
      <c r="FD88" s="881">
        <f t="shared" si="227"/>
        <v>0.0</v>
      </c>
      <c r="FE88" s="882">
        <f t="shared" si="228"/>
        <v>0.0</v>
      </c>
      <c r="FF88" s="883" t="str">
        <f t="shared" si="229"/>
        <v/>
      </c>
      <c r="FG88" s="920">
        <v>0.0</v>
      </c>
      <c r="FH88" s="921">
        <v>0.0</v>
      </c>
      <c r="FI88" s="921">
        <v>0.0</v>
      </c>
      <c r="FJ88" s="887">
        <f t="shared" si="155"/>
        <v>0.0</v>
      </c>
      <c r="FK88" s="888">
        <f t="shared" si="230"/>
        <v>0.0</v>
      </c>
      <c r="FL88" s="889" t="str">
        <f t="shared" si="231"/>
        <v/>
      </c>
      <c r="FM88" s="922"/>
      <c r="FN88" s="923"/>
      <c r="FO88" s="924" t="str">
        <f t="shared" si="154"/>
        <v/>
      </c>
      <c r="FP88" s="893">
        <f t="shared" si="232"/>
        <v>0.0</v>
      </c>
      <c r="FQ88" s="894">
        <f t="shared" si="233"/>
        <v>0.0</v>
      </c>
      <c r="FR88" s="895">
        <f t="shared" si="234"/>
        <v>0.0</v>
      </c>
      <c r="FS88" s="896" t="str">
        <f t="shared" si="235"/>
        <v/>
      </c>
      <c r="FT88" s="897" t="str">
        <f t="shared" si="236"/>
        <v/>
      </c>
      <c r="FU88" s="898" t="str">
        <f t="shared" si="237"/>
        <v/>
      </c>
      <c r="FV88" s="899" t="str">
        <f t="shared" si="238"/>
        <v/>
      </c>
      <c r="FW88" s="900">
        <f t="shared" si="239"/>
        <v>0.0</v>
      </c>
      <c r="FX88" s="901" t="str">
        <f t="shared" si="159"/>
        <v/>
      </c>
      <c r="FY88" s="902" t="str">
        <f t="shared" si="160"/>
        <v/>
      </c>
      <c r="FZ88" s="902" t="str">
        <f t="shared" si="161"/>
        <v/>
      </c>
      <c r="GA88" s="902" t="str">
        <f t="shared" si="162"/>
        <v/>
      </c>
      <c r="GB88" s="902" t="str">
        <f t="shared" si="163"/>
        <v/>
      </c>
      <c r="GC88" s="902" t="str">
        <f t="shared" si="240"/>
        <v/>
      </c>
      <c r="GD88" s="903" t="str">
        <f t="shared" si="241"/>
        <v/>
      </c>
      <c r="GE88" s="904">
        <f t="shared" si="242"/>
        <v>0.0</v>
      </c>
      <c r="GF88" s="902">
        <f t="shared" si="243"/>
        <v>0.0</v>
      </c>
      <c r="GG88" s="902">
        <f t="shared" si="244"/>
        <v>0.0</v>
      </c>
      <c r="GH88" s="902">
        <f t="shared" si="245"/>
        <v>0.0</v>
      </c>
      <c r="GI88" s="903"/>
      <c r="GJ88" s="124"/>
      <c r="GK88" s="124"/>
      <c r="GL88" s="113">
        <f t="shared" si="164"/>
        <v>0.0</v>
      </c>
      <c r="GM88" s="113" t="s">
        <v>159</v>
      </c>
      <c r="GN88" s="113">
        <f t="shared" si="165"/>
        <v>200.0</v>
      </c>
      <c r="GO88" s="113" t="str">
        <f t="shared" si="246"/>
        <v>0/200</v>
      </c>
      <c r="GP88" s="113">
        <f t="shared" si="247"/>
        <v>0.0</v>
      </c>
      <c r="GQ88" s="113" t="s">
        <v>159</v>
      </c>
      <c r="GR88" s="113">
        <f t="shared" si="248"/>
        <v>200.0</v>
      </c>
      <c r="GS88" s="113" t="str">
        <f t="shared" si="249"/>
        <v>0/200</v>
      </c>
      <c r="GT88" s="113">
        <f t="shared" si="250"/>
        <v>0.0</v>
      </c>
      <c r="GU88" s="113" t="s">
        <v>159</v>
      </c>
      <c r="GV88" s="113">
        <f t="shared" si="251"/>
        <v>200.0</v>
      </c>
      <c r="GW88" s="113" t="str">
        <f t="shared" si="252"/>
        <v>0/200</v>
      </c>
      <c r="GX88" s="113">
        <f t="shared" si="253"/>
        <v>0.0</v>
      </c>
      <c r="GY88" s="113" t="s">
        <v>159</v>
      </c>
      <c r="GZ88" s="113">
        <f t="shared" si="254"/>
        <v>100.0</v>
      </c>
      <c r="HA88" s="113" t="str">
        <f t="shared" si="255"/>
        <v>0/100</v>
      </c>
      <c r="HJ88" s="113">
        <f t="shared" si="277"/>
        <v>0.0</v>
      </c>
      <c r="HK88" s="113">
        <f t="shared" si="278"/>
        <v>0.0</v>
      </c>
      <c r="HL88" s="925">
        <f t="shared" si="256"/>
        <v>0.0</v>
      </c>
      <c r="HM88" s="925">
        <f t="shared" si="257"/>
        <v>0.0</v>
      </c>
      <c r="HN88" s="925">
        <f t="shared" si="258"/>
        <v>0.0</v>
      </c>
      <c r="HO88" s="925">
        <f t="shared" si="259"/>
        <v>0.0</v>
      </c>
      <c r="HP88" s="925">
        <f t="shared" si="260"/>
        <v>0.0</v>
      </c>
      <c r="HQ88" s="113">
        <f t="shared" si="279"/>
        <v>0.0</v>
      </c>
    </row>
    <row r="89" spans="8:8" ht="18.0">
      <c r="A89" s="23">
        <f t="shared" si="166"/>
        <v>0.0</v>
      </c>
      <c r="B89" s="756">
        <v>81.0</v>
      </c>
      <c r="C89" s="757">
        <v>81.0</v>
      </c>
      <c r="D89" s="710">
        <f t="shared" si="167"/>
        <v>0.0</v>
      </c>
      <c r="E89" s="906"/>
      <c r="F89" s="759"/>
      <c r="G89" s="758"/>
      <c r="H89" s="906"/>
      <c r="I89" s="906"/>
      <c r="J89" s="906"/>
      <c r="K89" s="907"/>
      <c r="L89" s="761">
        <v>0.0</v>
      </c>
      <c r="M89" s="762">
        <v>0.0</v>
      </c>
      <c r="N89" s="763">
        <v>0.0</v>
      </c>
      <c r="O89" s="764">
        <f t="shared" si="168"/>
        <v>0.0</v>
      </c>
      <c r="P89" s="765">
        <v>0.0</v>
      </c>
      <c r="Q89" s="766">
        <f t="shared" si="169"/>
        <v>0.0</v>
      </c>
      <c r="R89" s="767">
        <v>0.0</v>
      </c>
      <c r="S89" s="768">
        <v>0.0</v>
      </c>
      <c r="T89" s="769">
        <f t="shared" si="170"/>
        <v>0.0</v>
      </c>
      <c r="U89" s="770">
        <f t="shared" si="171"/>
        <v>0.0</v>
      </c>
      <c r="V89" s="771">
        <f t="shared" si="172"/>
        <v>0.0</v>
      </c>
      <c r="W89" s="625" t="str">
        <f t="shared" si="156"/>
        <v/>
      </c>
      <c r="X89" s="625" t="str">
        <f t="shared" si="173"/>
        <v/>
      </c>
      <c r="Y89" s="772" t="str">
        <f t="shared" si="157"/>
        <v/>
      </c>
      <c r="Z89" s="773">
        <v>0.0</v>
      </c>
      <c r="AA89" s="774">
        <v>0.0</v>
      </c>
      <c r="AB89" s="775">
        <v>0.0</v>
      </c>
      <c r="AC89" s="776">
        <f t="shared" si="174"/>
        <v>0.0</v>
      </c>
      <c r="AD89" s="777">
        <v>0.0</v>
      </c>
      <c r="AE89" s="778">
        <f t="shared" si="175"/>
        <v>0.0</v>
      </c>
      <c r="AF89" s="779">
        <v>0.0</v>
      </c>
      <c r="AG89" s="780">
        <v>0.0</v>
      </c>
      <c r="AH89" s="781">
        <f t="shared" si="274"/>
        <v>0.0</v>
      </c>
      <c r="AI89" s="782">
        <f t="shared" si="176"/>
        <v>0.0</v>
      </c>
      <c r="AJ89" s="783">
        <f t="shared" si="177"/>
        <v>0.0</v>
      </c>
      <c r="AK89" s="637" t="str">
        <f t="shared" si="261"/>
        <v/>
      </c>
      <c r="AL89" s="637" t="str">
        <f t="shared" si="178"/>
        <v/>
      </c>
      <c r="AM89" s="784" t="str">
        <f t="shared" si="262"/>
        <v/>
      </c>
      <c r="AN89" s="785"/>
      <c r="AO89" s="786">
        <v>0.0</v>
      </c>
      <c r="AP89" s="787">
        <v>0.0</v>
      </c>
      <c r="AQ89" s="787">
        <v>0.0</v>
      </c>
      <c r="AR89" s="908">
        <f t="shared" si="179"/>
        <v>0.0</v>
      </c>
      <c r="AS89" s="788">
        <v>0.0</v>
      </c>
      <c r="AT89" s="789">
        <v>0.0</v>
      </c>
      <c r="AU89" s="790">
        <f t="shared" si="180"/>
        <v>0.0</v>
      </c>
      <c r="AV89" s="909">
        <f t="shared" si="181"/>
        <v>0.0</v>
      </c>
      <c r="AW89" s="792">
        <v>0.0</v>
      </c>
      <c r="AX89" s="793">
        <v>0.0</v>
      </c>
      <c r="AY89" s="794">
        <f t="shared" si="182"/>
        <v>0.0</v>
      </c>
      <c r="AZ89" s="795">
        <f t="shared" si="263"/>
        <v>0.0</v>
      </c>
      <c r="BA89" s="796">
        <f t="shared" si="183"/>
        <v>0.0</v>
      </c>
      <c r="BB89" s="650" t="str">
        <f t="shared" si="264"/>
        <v/>
      </c>
      <c r="BC89" s="650" t="str">
        <f t="shared" si="184"/>
        <v/>
      </c>
      <c r="BD89" s="797" t="str">
        <f t="shared" si="265"/>
        <v/>
      </c>
      <c r="BE89" s="785"/>
      <c r="BF89" s="798">
        <v>0.0</v>
      </c>
      <c r="BG89" s="799">
        <v>0.0</v>
      </c>
      <c r="BH89" s="800">
        <v>0.0</v>
      </c>
      <c r="BI89" s="910">
        <f t="shared" si="185"/>
        <v>0.0</v>
      </c>
      <c r="BJ89" s="801">
        <v>0.0</v>
      </c>
      <c r="BK89" s="802">
        <v>0.0</v>
      </c>
      <c r="BL89" s="803">
        <f t="shared" si="186"/>
        <v>0.0</v>
      </c>
      <c r="BM89" s="911">
        <f t="shared" si="187"/>
        <v>0.0</v>
      </c>
      <c r="BN89" s="805">
        <v>0.0</v>
      </c>
      <c r="BO89" s="806">
        <v>0.0</v>
      </c>
      <c r="BP89" s="807">
        <f t="shared" si="188"/>
        <v>0.0</v>
      </c>
      <c r="BQ89" s="808">
        <f t="shared" si="266"/>
        <v>0.0</v>
      </c>
      <c r="BR89" s="662">
        <f t="shared" si="189"/>
        <v>0.0</v>
      </c>
      <c r="BS89" s="662" t="str">
        <f t="shared" si="267"/>
        <v/>
      </c>
      <c r="BT89" s="662" t="str">
        <f t="shared" si="190"/>
        <v/>
      </c>
      <c r="BU89" s="809" t="str">
        <f t="shared" si="268"/>
        <v/>
      </c>
      <c r="BV89" s="785"/>
      <c r="BW89" s="810">
        <v>0.0</v>
      </c>
      <c r="BX89" s="811">
        <v>0.0</v>
      </c>
      <c r="BY89" s="812">
        <v>0.0</v>
      </c>
      <c r="BZ89" s="912">
        <f t="shared" si="191"/>
        <v>0.0</v>
      </c>
      <c r="CA89" s="813">
        <v>0.0</v>
      </c>
      <c r="CB89" s="814">
        <v>0.0</v>
      </c>
      <c r="CC89" s="815">
        <f t="shared" si="192"/>
        <v>0.0</v>
      </c>
      <c r="CD89" s="913">
        <f t="shared" si="193"/>
        <v>0.0</v>
      </c>
      <c r="CE89" s="817">
        <v>0.0</v>
      </c>
      <c r="CF89" s="818">
        <v>0.0</v>
      </c>
      <c r="CG89" s="819">
        <f t="shared" si="194"/>
        <v>0.0</v>
      </c>
      <c r="CH89" s="820">
        <f t="shared" si="269"/>
        <v>0.0</v>
      </c>
      <c r="CI89" s="821">
        <f t="shared" si="195"/>
        <v>0.0</v>
      </c>
      <c r="CJ89" s="674" t="str">
        <f t="shared" si="196"/>
        <v/>
      </c>
      <c r="CK89" s="674" t="str">
        <f t="shared" si="197"/>
        <v/>
      </c>
      <c r="CL89" s="822" t="str">
        <f t="shared" si="270"/>
        <v/>
      </c>
      <c r="CM89" s="785"/>
      <c r="CN89" s="823">
        <v>0.0</v>
      </c>
      <c r="CO89" s="824">
        <v>0.0</v>
      </c>
      <c r="CP89" s="825">
        <v>0.0</v>
      </c>
      <c r="CQ89" s="914">
        <f t="shared" si="198"/>
        <v>0.0</v>
      </c>
      <c r="CR89" s="826">
        <v>0.0</v>
      </c>
      <c r="CS89" s="827">
        <v>0.0</v>
      </c>
      <c r="CT89" s="828">
        <f t="shared" si="199"/>
        <v>0.0</v>
      </c>
      <c r="CU89" s="915">
        <f t="shared" si="200"/>
        <v>0.0</v>
      </c>
      <c r="CV89" s="830">
        <v>0.0</v>
      </c>
      <c r="CW89" s="831">
        <v>0.0</v>
      </c>
      <c r="CX89" s="832">
        <f t="shared" si="201"/>
        <v>0.0</v>
      </c>
      <c r="CY89" s="833">
        <f t="shared" si="271"/>
        <v>0.0</v>
      </c>
      <c r="CZ89" s="686">
        <f t="shared" si="202"/>
        <v>0.0</v>
      </c>
      <c r="DA89" s="686" t="str">
        <f t="shared" si="203"/>
        <v/>
      </c>
      <c r="DB89" s="686" t="str">
        <f t="shared" si="204"/>
        <v/>
      </c>
      <c r="DC89" s="834" t="str">
        <f t="shared" si="205"/>
        <v/>
      </c>
      <c r="DD89" s="785"/>
      <c r="DE89" s="835">
        <v>0.0</v>
      </c>
      <c r="DF89" s="836">
        <v>0.0</v>
      </c>
      <c r="DG89" s="837">
        <v>0.0</v>
      </c>
      <c r="DH89" s="916">
        <f t="shared" si="206"/>
        <v>0.0</v>
      </c>
      <c r="DI89" s="838">
        <v>0.0</v>
      </c>
      <c r="DJ89" s="839">
        <v>0.0</v>
      </c>
      <c r="DK89" s="840">
        <f t="shared" si="207"/>
        <v>0.0</v>
      </c>
      <c r="DL89" s="917">
        <f t="shared" si="208"/>
        <v>0.0</v>
      </c>
      <c r="DM89" s="842">
        <v>0.0</v>
      </c>
      <c r="DN89" s="843">
        <v>0.0</v>
      </c>
      <c r="DO89" s="844">
        <f t="shared" si="209"/>
        <v>0.0</v>
      </c>
      <c r="DP89" s="845">
        <f t="shared" si="272"/>
        <v>0.0</v>
      </c>
      <c r="DQ89" s="698">
        <f t="shared" si="210"/>
        <v>0.0</v>
      </c>
      <c r="DR89" s="698" t="str">
        <f t="shared" si="211"/>
        <v/>
      </c>
      <c r="DS89" s="698" t="str">
        <f t="shared" si="212"/>
        <v/>
      </c>
      <c r="DT89" s="846" t="str">
        <f t="shared" si="213"/>
        <v/>
      </c>
      <c r="DU89" s="847">
        <v>0.0</v>
      </c>
      <c r="DV89" s="848">
        <v>0.0</v>
      </c>
      <c r="DW89" s="849">
        <v>0.0</v>
      </c>
      <c r="DX89" s="918">
        <f t="shared" si="214"/>
        <v>0.0</v>
      </c>
      <c r="DY89" s="850">
        <v>0.0</v>
      </c>
      <c r="DZ89" s="851">
        <v>0.0</v>
      </c>
      <c r="EA89" s="852">
        <f t="shared" si="215"/>
        <v>0.0</v>
      </c>
      <c r="EB89" s="919">
        <f t="shared" si="216"/>
        <v>0.0</v>
      </c>
      <c r="EC89" s="854">
        <v>0.0</v>
      </c>
      <c r="ED89" s="855">
        <v>0.0</v>
      </c>
      <c r="EE89" s="856">
        <f t="shared" si="217"/>
        <v>0.0</v>
      </c>
      <c r="EF89" s="857">
        <f t="shared" si="273"/>
        <v>0.0</v>
      </c>
      <c r="EG89" s="858">
        <f t="shared" si="218"/>
        <v>0.0</v>
      </c>
      <c r="EH89" s="859" t="str">
        <f t="shared" si="219"/>
        <v/>
      </c>
      <c r="EI89" s="860">
        <v>0.0</v>
      </c>
      <c r="EJ89" s="861">
        <v>0.0</v>
      </c>
      <c r="EK89" s="862">
        <v>0.0</v>
      </c>
      <c r="EL89" s="863">
        <f t="shared" si="220"/>
        <v>0.0</v>
      </c>
      <c r="EM89" s="864">
        <v>0.0</v>
      </c>
      <c r="EN89" s="865">
        <f t="shared" si="221"/>
        <v>0.0</v>
      </c>
      <c r="EO89" s="866">
        <v>0.0</v>
      </c>
      <c r="EP89" s="867">
        <v>0.0</v>
      </c>
      <c r="EQ89" s="868">
        <f t="shared" si="275"/>
        <v>0.0</v>
      </c>
      <c r="ER89" s="869">
        <f t="shared" si="222"/>
        <v>0.0</v>
      </c>
      <c r="ES89" s="870">
        <f t="shared" si="223"/>
        <v>0.0</v>
      </c>
      <c r="ET89" s="871" t="str">
        <f t="shared" si="224"/>
        <v/>
      </c>
      <c r="EU89" s="872">
        <v>0.0</v>
      </c>
      <c r="EV89" s="873">
        <v>0.0</v>
      </c>
      <c r="EW89" s="874">
        <f t="shared" si="158"/>
        <v>0.0</v>
      </c>
      <c r="EX89" s="875">
        <f t="shared" si="225"/>
        <v>0.0</v>
      </c>
      <c r="EY89" s="876">
        <v>0.0</v>
      </c>
      <c r="EZ89" s="877">
        <f t="shared" si="226"/>
        <v>0.0</v>
      </c>
      <c r="FA89" s="878">
        <v>0.0</v>
      </c>
      <c r="FB89" s="879">
        <v>0.0</v>
      </c>
      <c r="FC89" s="880">
        <f t="shared" si="276"/>
        <v>0.0</v>
      </c>
      <c r="FD89" s="881">
        <f t="shared" si="227"/>
        <v>0.0</v>
      </c>
      <c r="FE89" s="882">
        <f t="shared" si="228"/>
        <v>0.0</v>
      </c>
      <c r="FF89" s="883" t="str">
        <f t="shared" si="229"/>
        <v/>
      </c>
      <c r="FG89" s="920">
        <v>0.0</v>
      </c>
      <c r="FH89" s="921">
        <v>0.0</v>
      </c>
      <c r="FI89" s="921">
        <v>0.0</v>
      </c>
      <c r="FJ89" s="887">
        <f t="shared" si="155"/>
        <v>0.0</v>
      </c>
      <c r="FK89" s="888">
        <f t="shared" si="230"/>
        <v>0.0</v>
      </c>
      <c r="FL89" s="889" t="str">
        <f t="shared" si="231"/>
        <v/>
      </c>
      <c r="FM89" s="922"/>
      <c r="FN89" s="923"/>
      <c r="FO89" s="924" t="str">
        <f t="shared" si="154"/>
        <v/>
      </c>
      <c r="FP89" s="893">
        <f t="shared" si="232"/>
        <v>0.0</v>
      </c>
      <c r="FQ89" s="894">
        <f t="shared" si="233"/>
        <v>0.0</v>
      </c>
      <c r="FR89" s="895">
        <f t="shared" si="234"/>
        <v>0.0</v>
      </c>
      <c r="FS89" s="896" t="str">
        <f t="shared" si="235"/>
        <v/>
      </c>
      <c r="FT89" s="897" t="str">
        <f t="shared" si="236"/>
        <v/>
      </c>
      <c r="FU89" s="898" t="str">
        <f t="shared" si="237"/>
        <v/>
      </c>
      <c r="FV89" s="899" t="str">
        <f t="shared" si="238"/>
        <v/>
      </c>
      <c r="FW89" s="900">
        <f t="shared" si="239"/>
        <v>0.0</v>
      </c>
      <c r="FX89" s="901" t="str">
        <f t="shared" si="159"/>
        <v/>
      </c>
      <c r="FY89" s="902" t="str">
        <f t="shared" si="160"/>
        <v/>
      </c>
      <c r="FZ89" s="902" t="str">
        <f t="shared" si="161"/>
        <v/>
      </c>
      <c r="GA89" s="902" t="str">
        <f t="shared" si="162"/>
        <v/>
      </c>
      <c r="GB89" s="902" t="str">
        <f t="shared" si="163"/>
        <v/>
      </c>
      <c r="GC89" s="902" t="str">
        <f t="shared" si="240"/>
        <v/>
      </c>
      <c r="GD89" s="903" t="str">
        <f t="shared" si="241"/>
        <v/>
      </c>
      <c r="GE89" s="904">
        <f t="shared" si="242"/>
        <v>0.0</v>
      </c>
      <c r="GF89" s="902">
        <f t="shared" si="243"/>
        <v>0.0</v>
      </c>
      <c r="GG89" s="902">
        <f t="shared" si="244"/>
        <v>0.0</v>
      </c>
      <c r="GH89" s="902">
        <f t="shared" si="245"/>
        <v>0.0</v>
      </c>
      <c r="GI89" s="903"/>
      <c r="GJ89" s="124"/>
      <c r="GK89" s="124"/>
      <c r="GL89" s="113">
        <f t="shared" si="164"/>
        <v>0.0</v>
      </c>
      <c r="GM89" s="113" t="s">
        <v>159</v>
      </c>
      <c r="GN89" s="113">
        <f t="shared" si="165"/>
        <v>200.0</v>
      </c>
      <c r="GO89" s="113" t="str">
        <f t="shared" si="246"/>
        <v>0/200</v>
      </c>
      <c r="GP89" s="113">
        <f t="shared" si="247"/>
        <v>0.0</v>
      </c>
      <c r="GQ89" s="113" t="s">
        <v>159</v>
      </c>
      <c r="GR89" s="113">
        <f t="shared" si="248"/>
        <v>200.0</v>
      </c>
      <c r="GS89" s="113" t="str">
        <f t="shared" si="249"/>
        <v>0/200</v>
      </c>
      <c r="GT89" s="113">
        <f t="shared" si="250"/>
        <v>0.0</v>
      </c>
      <c r="GU89" s="113" t="s">
        <v>159</v>
      </c>
      <c r="GV89" s="113">
        <f t="shared" si="251"/>
        <v>200.0</v>
      </c>
      <c r="GW89" s="113" t="str">
        <f t="shared" si="252"/>
        <v>0/200</v>
      </c>
      <c r="GX89" s="113">
        <f t="shared" si="253"/>
        <v>0.0</v>
      </c>
      <c r="GY89" s="113" t="s">
        <v>159</v>
      </c>
      <c r="GZ89" s="113">
        <f t="shared" si="254"/>
        <v>100.0</v>
      </c>
      <c r="HA89" s="113" t="str">
        <f t="shared" si="255"/>
        <v>0/100</v>
      </c>
      <c r="HJ89" s="113">
        <f t="shared" si="277"/>
        <v>0.0</v>
      </c>
      <c r="HK89" s="113">
        <f t="shared" si="278"/>
        <v>0.0</v>
      </c>
      <c r="HL89" s="925">
        <f t="shared" si="256"/>
        <v>0.0</v>
      </c>
      <c r="HM89" s="925">
        <f t="shared" si="257"/>
        <v>0.0</v>
      </c>
      <c r="HN89" s="925">
        <f t="shared" si="258"/>
        <v>0.0</v>
      </c>
      <c r="HO89" s="925">
        <f t="shared" si="259"/>
        <v>0.0</v>
      </c>
      <c r="HP89" s="925">
        <f t="shared" si="260"/>
        <v>0.0</v>
      </c>
      <c r="HQ89" s="113">
        <f t="shared" si="279"/>
        <v>0.0</v>
      </c>
    </row>
    <row r="90" spans="8:8" ht="18.0">
      <c r="A90" s="23">
        <f t="shared" si="166"/>
        <v>0.0</v>
      </c>
      <c r="B90" s="756">
        <v>82.0</v>
      </c>
      <c r="C90" s="905">
        <v>82.0</v>
      </c>
      <c r="D90" s="710">
        <f t="shared" si="167"/>
        <v>0.0</v>
      </c>
      <c r="E90" s="906"/>
      <c r="F90" s="759"/>
      <c r="G90" s="906"/>
      <c r="H90" s="906"/>
      <c r="I90" s="906"/>
      <c r="J90" s="906"/>
      <c r="K90" s="907"/>
      <c r="L90" s="761">
        <v>0.0</v>
      </c>
      <c r="M90" s="762">
        <v>0.0</v>
      </c>
      <c r="N90" s="763">
        <v>0.0</v>
      </c>
      <c r="O90" s="764">
        <f t="shared" si="168"/>
        <v>0.0</v>
      </c>
      <c r="P90" s="765">
        <v>0.0</v>
      </c>
      <c r="Q90" s="766">
        <f t="shared" si="169"/>
        <v>0.0</v>
      </c>
      <c r="R90" s="767">
        <v>0.0</v>
      </c>
      <c r="S90" s="768">
        <v>0.0</v>
      </c>
      <c r="T90" s="769">
        <f t="shared" si="170"/>
        <v>0.0</v>
      </c>
      <c r="U90" s="770">
        <f t="shared" si="171"/>
        <v>0.0</v>
      </c>
      <c r="V90" s="771">
        <f t="shared" si="172"/>
        <v>0.0</v>
      </c>
      <c r="W90" s="625" t="str">
        <f t="shared" si="156"/>
        <v/>
      </c>
      <c r="X90" s="625" t="str">
        <f t="shared" si="173"/>
        <v/>
      </c>
      <c r="Y90" s="772" t="str">
        <f t="shared" si="157"/>
        <v/>
      </c>
      <c r="Z90" s="773">
        <v>0.0</v>
      </c>
      <c r="AA90" s="774">
        <v>0.0</v>
      </c>
      <c r="AB90" s="775">
        <v>0.0</v>
      </c>
      <c r="AC90" s="776">
        <f t="shared" si="174"/>
        <v>0.0</v>
      </c>
      <c r="AD90" s="777">
        <v>0.0</v>
      </c>
      <c r="AE90" s="778">
        <f t="shared" si="175"/>
        <v>0.0</v>
      </c>
      <c r="AF90" s="779">
        <v>0.0</v>
      </c>
      <c r="AG90" s="780">
        <v>0.0</v>
      </c>
      <c r="AH90" s="781">
        <f t="shared" si="274"/>
        <v>0.0</v>
      </c>
      <c r="AI90" s="782">
        <f t="shared" si="176"/>
        <v>0.0</v>
      </c>
      <c r="AJ90" s="783">
        <f t="shared" si="177"/>
        <v>0.0</v>
      </c>
      <c r="AK90" s="637" t="str">
        <f t="shared" si="261"/>
        <v/>
      </c>
      <c r="AL90" s="637" t="str">
        <f t="shared" si="178"/>
        <v/>
      </c>
      <c r="AM90" s="784" t="str">
        <f t="shared" si="262"/>
        <v/>
      </c>
      <c r="AN90" s="785"/>
      <c r="AO90" s="786">
        <v>0.0</v>
      </c>
      <c r="AP90" s="787">
        <v>0.0</v>
      </c>
      <c r="AQ90" s="787">
        <v>0.0</v>
      </c>
      <c r="AR90" s="908">
        <f t="shared" si="179"/>
        <v>0.0</v>
      </c>
      <c r="AS90" s="788">
        <v>0.0</v>
      </c>
      <c r="AT90" s="789">
        <v>0.0</v>
      </c>
      <c r="AU90" s="790">
        <f t="shared" si="180"/>
        <v>0.0</v>
      </c>
      <c r="AV90" s="909">
        <f t="shared" si="181"/>
        <v>0.0</v>
      </c>
      <c r="AW90" s="792">
        <v>0.0</v>
      </c>
      <c r="AX90" s="793">
        <v>0.0</v>
      </c>
      <c r="AY90" s="794">
        <f t="shared" si="182"/>
        <v>0.0</v>
      </c>
      <c r="AZ90" s="795">
        <f t="shared" si="263"/>
        <v>0.0</v>
      </c>
      <c r="BA90" s="796">
        <f t="shared" si="183"/>
        <v>0.0</v>
      </c>
      <c r="BB90" s="650" t="str">
        <f t="shared" si="264"/>
        <v/>
      </c>
      <c r="BC90" s="650" t="str">
        <f t="shared" si="184"/>
        <v/>
      </c>
      <c r="BD90" s="797" t="str">
        <f t="shared" si="265"/>
        <v/>
      </c>
      <c r="BE90" s="785"/>
      <c r="BF90" s="798">
        <v>0.0</v>
      </c>
      <c r="BG90" s="799">
        <v>0.0</v>
      </c>
      <c r="BH90" s="800">
        <v>0.0</v>
      </c>
      <c r="BI90" s="910">
        <f t="shared" si="185"/>
        <v>0.0</v>
      </c>
      <c r="BJ90" s="801">
        <v>0.0</v>
      </c>
      <c r="BK90" s="802">
        <v>0.0</v>
      </c>
      <c r="BL90" s="803">
        <f t="shared" si="186"/>
        <v>0.0</v>
      </c>
      <c r="BM90" s="911">
        <f t="shared" si="187"/>
        <v>0.0</v>
      </c>
      <c r="BN90" s="805">
        <v>0.0</v>
      </c>
      <c r="BO90" s="806">
        <v>0.0</v>
      </c>
      <c r="BP90" s="807">
        <f t="shared" si="188"/>
        <v>0.0</v>
      </c>
      <c r="BQ90" s="808">
        <f t="shared" si="266"/>
        <v>0.0</v>
      </c>
      <c r="BR90" s="662">
        <f t="shared" si="189"/>
        <v>0.0</v>
      </c>
      <c r="BS90" s="662" t="str">
        <f t="shared" si="267"/>
        <v/>
      </c>
      <c r="BT90" s="662" t="str">
        <f t="shared" si="190"/>
        <v/>
      </c>
      <c r="BU90" s="809" t="str">
        <f t="shared" si="268"/>
        <v/>
      </c>
      <c r="BV90" s="785"/>
      <c r="BW90" s="810">
        <v>0.0</v>
      </c>
      <c r="BX90" s="811">
        <v>0.0</v>
      </c>
      <c r="BY90" s="812">
        <v>0.0</v>
      </c>
      <c r="BZ90" s="912">
        <f t="shared" si="191"/>
        <v>0.0</v>
      </c>
      <c r="CA90" s="813">
        <v>0.0</v>
      </c>
      <c r="CB90" s="814">
        <v>0.0</v>
      </c>
      <c r="CC90" s="815">
        <f t="shared" si="192"/>
        <v>0.0</v>
      </c>
      <c r="CD90" s="913">
        <f t="shared" si="193"/>
        <v>0.0</v>
      </c>
      <c r="CE90" s="817">
        <v>0.0</v>
      </c>
      <c r="CF90" s="818">
        <v>0.0</v>
      </c>
      <c r="CG90" s="819">
        <f t="shared" si="194"/>
        <v>0.0</v>
      </c>
      <c r="CH90" s="820">
        <f t="shared" si="269"/>
        <v>0.0</v>
      </c>
      <c r="CI90" s="821">
        <f t="shared" si="195"/>
        <v>0.0</v>
      </c>
      <c r="CJ90" s="674" t="str">
        <f t="shared" si="196"/>
        <v/>
      </c>
      <c r="CK90" s="674" t="str">
        <f t="shared" si="197"/>
        <v/>
      </c>
      <c r="CL90" s="822" t="str">
        <f t="shared" si="270"/>
        <v/>
      </c>
      <c r="CM90" s="785"/>
      <c r="CN90" s="823">
        <v>0.0</v>
      </c>
      <c r="CO90" s="824">
        <v>0.0</v>
      </c>
      <c r="CP90" s="825">
        <v>0.0</v>
      </c>
      <c r="CQ90" s="914">
        <f t="shared" si="198"/>
        <v>0.0</v>
      </c>
      <c r="CR90" s="826">
        <v>0.0</v>
      </c>
      <c r="CS90" s="827">
        <v>0.0</v>
      </c>
      <c r="CT90" s="828">
        <f t="shared" si="199"/>
        <v>0.0</v>
      </c>
      <c r="CU90" s="915">
        <f t="shared" si="200"/>
        <v>0.0</v>
      </c>
      <c r="CV90" s="830">
        <v>0.0</v>
      </c>
      <c r="CW90" s="831">
        <v>0.0</v>
      </c>
      <c r="CX90" s="832">
        <f t="shared" si="201"/>
        <v>0.0</v>
      </c>
      <c r="CY90" s="833">
        <f t="shared" si="271"/>
        <v>0.0</v>
      </c>
      <c r="CZ90" s="686">
        <f t="shared" si="202"/>
        <v>0.0</v>
      </c>
      <c r="DA90" s="686" t="str">
        <f t="shared" si="203"/>
        <v/>
      </c>
      <c r="DB90" s="686" t="str">
        <f t="shared" si="204"/>
        <v/>
      </c>
      <c r="DC90" s="834" t="str">
        <f t="shared" si="205"/>
        <v/>
      </c>
      <c r="DD90" s="785"/>
      <c r="DE90" s="835">
        <v>0.0</v>
      </c>
      <c r="DF90" s="836">
        <v>0.0</v>
      </c>
      <c r="DG90" s="837">
        <v>0.0</v>
      </c>
      <c r="DH90" s="916">
        <f t="shared" si="206"/>
        <v>0.0</v>
      </c>
      <c r="DI90" s="838">
        <v>0.0</v>
      </c>
      <c r="DJ90" s="839">
        <v>0.0</v>
      </c>
      <c r="DK90" s="840">
        <f t="shared" si="207"/>
        <v>0.0</v>
      </c>
      <c r="DL90" s="917">
        <f t="shared" si="208"/>
        <v>0.0</v>
      </c>
      <c r="DM90" s="842">
        <v>0.0</v>
      </c>
      <c r="DN90" s="843">
        <v>0.0</v>
      </c>
      <c r="DO90" s="844">
        <f t="shared" si="209"/>
        <v>0.0</v>
      </c>
      <c r="DP90" s="845">
        <f t="shared" si="272"/>
        <v>0.0</v>
      </c>
      <c r="DQ90" s="698">
        <f t="shared" si="210"/>
        <v>0.0</v>
      </c>
      <c r="DR90" s="698" t="str">
        <f t="shared" si="211"/>
        <v/>
      </c>
      <c r="DS90" s="698" t="str">
        <f t="shared" si="212"/>
        <v/>
      </c>
      <c r="DT90" s="846" t="str">
        <f t="shared" si="213"/>
        <v/>
      </c>
      <c r="DU90" s="847">
        <v>0.0</v>
      </c>
      <c r="DV90" s="848">
        <v>0.0</v>
      </c>
      <c r="DW90" s="849">
        <v>0.0</v>
      </c>
      <c r="DX90" s="918">
        <f t="shared" si="214"/>
        <v>0.0</v>
      </c>
      <c r="DY90" s="850">
        <v>0.0</v>
      </c>
      <c r="DZ90" s="851">
        <v>0.0</v>
      </c>
      <c r="EA90" s="852">
        <f t="shared" si="215"/>
        <v>0.0</v>
      </c>
      <c r="EB90" s="919">
        <f t="shared" si="216"/>
        <v>0.0</v>
      </c>
      <c r="EC90" s="854">
        <v>0.0</v>
      </c>
      <c r="ED90" s="855">
        <v>0.0</v>
      </c>
      <c r="EE90" s="856">
        <f t="shared" si="217"/>
        <v>0.0</v>
      </c>
      <c r="EF90" s="857">
        <f t="shared" si="273"/>
        <v>0.0</v>
      </c>
      <c r="EG90" s="858">
        <f t="shared" si="218"/>
        <v>0.0</v>
      </c>
      <c r="EH90" s="859" t="str">
        <f t="shared" si="219"/>
        <v/>
      </c>
      <c r="EI90" s="860">
        <v>0.0</v>
      </c>
      <c r="EJ90" s="861">
        <v>0.0</v>
      </c>
      <c r="EK90" s="862">
        <v>0.0</v>
      </c>
      <c r="EL90" s="863">
        <f t="shared" si="220"/>
        <v>0.0</v>
      </c>
      <c r="EM90" s="864">
        <v>0.0</v>
      </c>
      <c r="EN90" s="865">
        <f t="shared" si="221"/>
        <v>0.0</v>
      </c>
      <c r="EO90" s="866">
        <v>0.0</v>
      </c>
      <c r="EP90" s="867">
        <v>0.0</v>
      </c>
      <c r="EQ90" s="868">
        <f t="shared" si="275"/>
        <v>0.0</v>
      </c>
      <c r="ER90" s="869">
        <f t="shared" si="222"/>
        <v>0.0</v>
      </c>
      <c r="ES90" s="870">
        <f t="shared" si="223"/>
        <v>0.0</v>
      </c>
      <c r="ET90" s="871" t="str">
        <f t="shared" si="224"/>
        <v/>
      </c>
      <c r="EU90" s="872">
        <v>0.0</v>
      </c>
      <c r="EV90" s="873">
        <v>0.0</v>
      </c>
      <c r="EW90" s="874">
        <f t="shared" si="158"/>
        <v>0.0</v>
      </c>
      <c r="EX90" s="875">
        <f t="shared" si="225"/>
        <v>0.0</v>
      </c>
      <c r="EY90" s="876">
        <v>0.0</v>
      </c>
      <c r="EZ90" s="877">
        <f t="shared" si="226"/>
        <v>0.0</v>
      </c>
      <c r="FA90" s="878">
        <v>0.0</v>
      </c>
      <c r="FB90" s="879">
        <v>0.0</v>
      </c>
      <c r="FC90" s="880">
        <f t="shared" si="276"/>
        <v>0.0</v>
      </c>
      <c r="FD90" s="881">
        <f t="shared" si="227"/>
        <v>0.0</v>
      </c>
      <c r="FE90" s="882">
        <f t="shared" si="228"/>
        <v>0.0</v>
      </c>
      <c r="FF90" s="883" t="str">
        <f t="shared" si="229"/>
        <v/>
      </c>
      <c r="FG90" s="920">
        <v>0.0</v>
      </c>
      <c r="FH90" s="921">
        <v>0.0</v>
      </c>
      <c r="FI90" s="921">
        <v>0.0</v>
      </c>
      <c r="FJ90" s="887">
        <f t="shared" si="155"/>
        <v>0.0</v>
      </c>
      <c r="FK90" s="888">
        <f t="shared" si="230"/>
        <v>0.0</v>
      </c>
      <c r="FL90" s="889" t="str">
        <f t="shared" si="231"/>
        <v/>
      </c>
      <c r="FM90" s="922"/>
      <c r="FN90" s="923"/>
      <c r="FO90" s="924" t="str">
        <f t="shared" si="154"/>
        <v/>
      </c>
      <c r="FP90" s="893">
        <f t="shared" si="232"/>
        <v>0.0</v>
      </c>
      <c r="FQ90" s="894">
        <f t="shared" si="233"/>
        <v>0.0</v>
      </c>
      <c r="FR90" s="895">
        <f t="shared" si="234"/>
        <v>0.0</v>
      </c>
      <c r="FS90" s="896" t="str">
        <f t="shared" si="235"/>
        <v/>
      </c>
      <c r="FT90" s="897" t="str">
        <f t="shared" si="236"/>
        <v/>
      </c>
      <c r="FU90" s="898" t="str">
        <f t="shared" si="237"/>
        <v/>
      </c>
      <c r="FV90" s="899" t="str">
        <f t="shared" si="238"/>
        <v/>
      </c>
      <c r="FW90" s="900">
        <f t="shared" si="239"/>
        <v>0.0</v>
      </c>
      <c r="FX90" s="901" t="str">
        <f t="shared" si="159"/>
        <v/>
      </c>
      <c r="FY90" s="902" t="str">
        <f t="shared" si="160"/>
        <v/>
      </c>
      <c r="FZ90" s="902" t="str">
        <f t="shared" si="161"/>
        <v/>
      </c>
      <c r="GA90" s="902" t="str">
        <f t="shared" si="162"/>
        <v/>
      </c>
      <c r="GB90" s="902" t="str">
        <f t="shared" si="163"/>
        <v/>
      </c>
      <c r="GC90" s="902" t="str">
        <f t="shared" si="240"/>
        <v/>
      </c>
      <c r="GD90" s="903" t="str">
        <f t="shared" si="241"/>
        <v/>
      </c>
      <c r="GE90" s="904">
        <f t="shared" si="242"/>
        <v>0.0</v>
      </c>
      <c r="GF90" s="902">
        <f t="shared" si="243"/>
        <v>0.0</v>
      </c>
      <c r="GG90" s="902">
        <f t="shared" si="244"/>
        <v>0.0</v>
      </c>
      <c r="GH90" s="902">
        <f t="shared" si="245"/>
        <v>0.0</v>
      </c>
      <c r="GI90" s="903"/>
      <c r="GJ90" s="124"/>
      <c r="GK90" s="124"/>
      <c r="GL90" s="113">
        <f t="shared" si="164"/>
        <v>0.0</v>
      </c>
      <c r="GM90" s="113" t="s">
        <v>159</v>
      </c>
      <c r="GN90" s="113">
        <f t="shared" si="165"/>
        <v>200.0</v>
      </c>
      <c r="GO90" s="113" t="str">
        <f t="shared" si="246"/>
        <v>0/200</v>
      </c>
      <c r="GP90" s="113">
        <f t="shared" si="247"/>
        <v>0.0</v>
      </c>
      <c r="GQ90" s="113" t="s">
        <v>159</v>
      </c>
      <c r="GR90" s="113">
        <f t="shared" si="248"/>
        <v>200.0</v>
      </c>
      <c r="GS90" s="113" t="str">
        <f t="shared" si="249"/>
        <v>0/200</v>
      </c>
      <c r="GT90" s="113">
        <f t="shared" si="250"/>
        <v>0.0</v>
      </c>
      <c r="GU90" s="113" t="s">
        <v>159</v>
      </c>
      <c r="GV90" s="113">
        <f t="shared" si="251"/>
        <v>200.0</v>
      </c>
      <c r="GW90" s="113" t="str">
        <f t="shared" si="252"/>
        <v>0/200</v>
      </c>
      <c r="GX90" s="113">
        <f t="shared" si="253"/>
        <v>0.0</v>
      </c>
      <c r="GY90" s="113" t="s">
        <v>159</v>
      </c>
      <c r="GZ90" s="113">
        <f t="shared" si="254"/>
        <v>100.0</v>
      </c>
      <c r="HA90" s="113" t="str">
        <f t="shared" si="255"/>
        <v>0/100</v>
      </c>
      <c r="HJ90" s="113">
        <f t="shared" si="277"/>
        <v>0.0</v>
      </c>
      <c r="HK90" s="113">
        <f t="shared" si="278"/>
        <v>0.0</v>
      </c>
      <c r="HL90" s="925">
        <f t="shared" si="256"/>
        <v>0.0</v>
      </c>
      <c r="HM90" s="925">
        <f t="shared" si="257"/>
        <v>0.0</v>
      </c>
      <c r="HN90" s="925">
        <f t="shared" si="258"/>
        <v>0.0</v>
      </c>
      <c r="HO90" s="925">
        <f t="shared" si="259"/>
        <v>0.0</v>
      </c>
      <c r="HP90" s="925">
        <f t="shared" si="260"/>
        <v>0.0</v>
      </c>
      <c r="HQ90" s="113">
        <f t="shared" si="279"/>
        <v>0.0</v>
      </c>
    </row>
    <row r="91" spans="8:8" ht="18.0">
      <c r="A91" s="23">
        <f t="shared" si="166"/>
        <v>0.0</v>
      </c>
      <c r="B91" s="756">
        <v>83.0</v>
      </c>
      <c r="C91" s="757">
        <v>83.0</v>
      </c>
      <c r="D91" s="710">
        <f t="shared" si="167"/>
        <v>0.0</v>
      </c>
      <c r="E91" s="906"/>
      <c r="F91" s="759"/>
      <c r="G91" s="758"/>
      <c r="H91" s="906"/>
      <c r="I91" s="906"/>
      <c r="J91" s="906"/>
      <c r="K91" s="907"/>
      <c r="L91" s="761">
        <v>0.0</v>
      </c>
      <c r="M91" s="762">
        <v>0.0</v>
      </c>
      <c r="N91" s="763">
        <v>0.0</v>
      </c>
      <c r="O91" s="764">
        <f t="shared" si="168"/>
        <v>0.0</v>
      </c>
      <c r="P91" s="765">
        <v>0.0</v>
      </c>
      <c r="Q91" s="766">
        <f t="shared" si="169"/>
        <v>0.0</v>
      </c>
      <c r="R91" s="767">
        <v>0.0</v>
      </c>
      <c r="S91" s="768">
        <v>0.0</v>
      </c>
      <c r="T91" s="769">
        <f t="shared" si="170"/>
        <v>0.0</v>
      </c>
      <c r="U91" s="770">
        <f t="shared" si="171"/>
        <v>0.0</v>
      </c>
      <c r="V91" s="771">
        <f t="shared" si="172"/>
        <v>0.0</v>
      </c>
      <c r="W91" s="625" t="str">
        <f t="shared" si="156"/>
        <v/>
      </c>
      <c r="X91" s="625" t="str">
        <f t="shared" si="173"/>
        <v/>
      </c>
      <c r="Y91" s="772" t="str">
        <f t="shared" si="157"/>
        <v/>
      </c>
      <c r="Z91" s="773">
        <v>0.0</v>
      </c>
      <c r="AA91" s="774">
        <v>0.0</v>
      </c>
      <c r="AB91" s="775">
        <v>0.0</v>
      </c>
      <c r="AC91" s="776">
        <f t="shared" si="174"/>
        <v>0.0</v>
      </c>
      <c r="AD91" s="777">
        <v>0.0</v>
      </c>
      <c r="AE91" s="778">
        <f t="shared" si="175"/>
        <v>0.0</v>
      </c>
      <c r="AF91" s="779">
        <v>0.0</v>
      </c>
      <c r="AG91" s="780">
        <v>0.0</v>
      </c>
      <c r="AH91" s="781">
        <f t="shared" si="274"/>
        <v>0.0</v>
      </c>
      <c r="AI91" s="782">
        <f t="shared" si="176"/>
        <v>0.0</v>
      </c>
      <c r="AJ91" s="783">
        <f t="shared" si="177"/>
        <v>0.0</v>
      </c>
      <c r="AK91" s="637" t="str">
        <f t="shared" si="261"/>
        <v/>
      </c>
      <c r="AL91" s="637" t="str">
        <f t="shared" si="178"/>
        <v/>
      </c>
      <c r="AM91" s="784" t="str">
        <f t="shared" si="262"/>
        <v/>
      </c>
      <c r="AN91" s="785"/>
      <c r="AO91" s="786">
        <v>0.0</v>
      </c>
      <c r="AP91" s="787">
        <v>0.0</v>
      </c>
      <c r="AQ91" s="787">
        <v>0.0</v>
      </c>
      <c r="AR91" s="908">
        <f t="shared" si="179"/>
        <v>0.0</v>
      </c>
      <c r="AS91" s="788">
        <v>0.0</v>
      </c>
      <c r="AT91" s="789">
        <v>0.0</v>
      </c>
      <c r="AU91" s="790">
        <f t="shared" si="180"/>
        <v>0.0</v>
      </c>
      <c r="AV91" s="909">
        <f t="shared" si="181"/>
        <v>0.0</v>
      </c>
      <c r="AW91" s="792">
        <v>0.0</v>
      </c>
      <c r="AX91" s="793">
        <v>0.0</v>
      </c>
      <c r="AY91" s="794">
        <f t="shared" si="182"/>
        <v>0.0</v>
      </c>
      <c r="AZ91" s="795">
        <f t="shared" si="263"/>
        <v>0.0</v>
      </c>
      <c r="BA91" s="796">
        <f t="shared" si="183"/>
        <v>0.0</v>
      </c>
      <c r="BB91" s="650" t="str">
        <f t="shared" si="264"/>
        <v/>
      </c>
      <c r="BC91" s="650" t="str">
        <f t="shared" si="184"/>
        <v/>
      </c>
      <c r="BD91" s="797" t="str">
        <f t="shared" si="265"/>
        <v/>
      </c>
      <c r="BE91" s="785"/>
      <c r="BF91" s="798">
        <v>0.0</v>
      </c>
      <c r="BG91" s="799">
        <v>0.0</v>
      </c>
      <c r="BH91" s="800">
        <v>0.0</v>
      </c>
      <c r="BI91" s="910">
        <f t="shared" si="185"/>
        <v>0.0</v>
      </c>
      <c r="BJ91" s="801">
        <v>0.0</v>
      </c>
      <c r="BK91" s="802">
        <v>0.0</v>
      </c>
      <c r="BL91" s="803">
        <f t="shared" si="186"/>
        <v>0.0</v>
      </c>
      <c r="BM91" s="911">
        <f t="shared" si="187"/>
        <v>0.0</v>
      </c>
      <c r="BN91" s="805">
        <v>0.0</v>
      </c>
      <c r="BO91" s="806">
        <v>0.0</v>
      </c>
      <c r="BP91" s="807">
        <f t="shared" si="188"/>
        <v>0.0</v>
      </c>
      <c r="BQ91" s="808">
        <f t="shared" si="266"/>
        <v>0.0</v>
      </c>
      <c r="BR91" s="662">
        <f t="shared" si="189"/>
        <v>0.0</v>
      </c>
      <c r="BS91" s="662" t="str">
        <f t="shared" si="267"/>
        <v/>
      </c>
      <c r="BT91" s="662" t="str">
        <f t="shared" si="190"/>
        <v/>
      </c>
      <c r="BU91" s="809" t="str">
        <f t="shared" si="268"/>
        <v/>
      </c>
      <c r="BV91" s="785"/>
      <c r="BW91" s="810">
        <v>0.0</v>
      </c>
      <c r="BX91" s="811">
        <v>0.0</v>
      </c>
      <c r="BY91" s="812">
        <v>0.0</v>
      </c>
      <c r="BZ91" s="912">
        <f t="shared" si="191"/>
        <v>0.0</v>
      </c>
      <c r="CA91" s="813">
        <v>0.0</v>
      </c>
      <c r="CB91" s="814">
        <v>0.0</v>
      </c>
      <c r="CC91" s="815">
        <f t="shared" si="192"/>
        <v>0.0</v>
      </c>
      <c r="CD91" s="913">
        <f t="shared" si="193"/>
        <v>0.0</v>
      </c>
      <c r="CE91" s="817">
        <v>0.0</v>
      </c>
      <c r="CF91" s="818">
        <v>0.0</v>
      </c>
      <c r="CG91" s="819">
        <f t="shared" si="194"/>
        <v>0.0</v>
      </c>
      <c r="CH91" s="820">
        <f t="shared" si="269"/>
        <v>0.0</v>
      </c>
      <c r="CI91" s="821">
        <f t="shared" si="195"/>
        <v>0.0</v>
      </c>
      <c r="CJ91" s="674" t="str">
        <f t="shared" si="196"/>
        <v/>
      </c>
      <c r="CK91" s="674" t="str">
        <f t="shared" si="197"/>
        <v/>
      </c>
      <c r="CL91" s="822" t="str">
        <f t="shared" si="270"/>
        <v/>
      </c>
      <c r="CM91" s="785"/>
      <c r="CN91" s="823">
        <v>0.0</v>
      </c>
      <c r="CO91" s="824">
        <v>0.0</v>
      </c>
      <c r="CP91" s="825">
        <v>0.0</v>
      </c>
      <c r="CQ91" s="914">
        <f t="shared" si="198"/>
        <v>0.0</v>
      </c>
      <c r="CR91" s="826">
        <v>0.0</v>
      </c>
      <c r="CS91" s="827">
        <v>0.0</v>
      </c>
      <c r="CT91" s="828">
        <f t="shared" si="199"/>
        <v>0.0</v>
      </c>
      <c r="CU91" s="915">
        <f t="shared" si="200"/>
        <v>0.0</v>
      </c>
      <c r="CV91" s="830">
        <v>0.0</v>
      </c>
      <c r="CW91" s="831">
        <v>0.0</v>
      </c>
      <c r="CX91" s="832">
        <f t="shared" si="201"/>
        <v>0.0</v>
      </c>
      <c r="CY91" s="833">
        <f t="shared" si="271"/>
        <v>0.0</v>
      </c>
      <c r="CZ91" s="686">
        <f t="shared" si="202"/>
        <v>0.0</v>
      </c>
      <c r="DA91" s="686" t="str">
        <f t="shared" si="203"/>
        <v/>
      </c>
      <c r="DB91" s="686" t="str">
        <f t="shared" si="204"/>
        <v/>
      </c>
      <c r="DC91" s="834" t="str">
        <f t="shared" si="205"/>
        <v/>
      </c>
      <c r="DD91" s="785"/>
      <c r="DE91" s="835">
        <v>0.0</v>
      </c>
      <c r="DF91" s="836">
        <v>0.0</v>
      </c>
      <c r="DG91" s="837">
        <v>0.0</v>
      </c>
      <c r="DH91" s="916">
        <f t="shared" si="206"/>
        <v>0.0</v>
      </c>
      <c r="DI91" s="838">
        <v>0.0</v>
      </c>
      <c r="DJ91" s="839">
        <v>0.0</v>
      </c>
      <c r="DK91" s="840">
        <f t="shared" si="207"/>
        <v>0.0</v>
      </c>
      <c r="DL91" s="917">
        <f t="shared" si="208"/>
        <v>0.0</v>
      </c>
      <c r="DM91" s="842">
        <v>0.0</v>
      </c>
      <c r="DN91" s="843">
        <v>0.0</v>
      </c>
      <c r="DO91" s="844">
        <f t="shared" si="209"/>
        <v>0.0</v>
      </c>
      <c r="DP91" s="845">
        <f t="shared" si="272"/>
        <v>0.0</v>
      </c>
      <c r="DQ91" s="698">
        <f t="shared" si="210"/>
        <v>0.0</v>
      </c>
      <c r="DR91" s="698" t="str">
        <f t="shared" si="211"/>
        <v/>
      </c>
      <c r="DS91" s="698" t="str">
        <f t="shared" si="212"/>
        <v/>
      </c>
      <c r="DT91" s="846" t="str">
        <f t="shared" si="213"/>
        <v/>
      </c>
      <c r="DU91" s="847">
        <v>0.0</v>
      </c>
      <c r="DV91" s="848">
        <v>0.0</v>
      </c>
      <c r="DW91" s="849">
        <v>0.0</v>
      </c>
      <c r="DX91" s="918">
        <f t="shared" si="214"/>
        <v>0.0</v>
      </c>
      <c r="DY91" s="850">
        <v>0.0</v>
      </c>
      <c r="DZ91" s="851">
        <v>0.0</v>
      </c>
      <c r="EA91" s="852">
        <f t="shared" si="215"/>
        <v>0.0</v>
      </c>
      <c r="EB91" s="919">
        <f t="shared" si="216"/>
        <v>0.0</v>
      </c>
      <c r="EC91" s="854">
        <v>0.0</v>
      </c>
      <c r="ED91" s="855">
        <v>0.0</v>
      </c>
      <c r="EE91" s="856">
        <f t="shared" si="217"/>
        <v>0.0</v>
      </c>
      <c r="EF91" s="857">
        <f t="shared" si="273"/>
        <v>0.0</v>
      </c>
      <c r="EG91" s="858">
        <f t="shared" si="218"/>
        <v>0.0</v>
      </c>
      <c r="EH91" s="859" t="str">
        <f t="shared" si="219"/>
        <v/>
      </c>
      <c r="EI91" s="860">
        <v>0.0</v>
      </c>
      <c r="EJ91" s="861">
        <v>0.0</v>
      </c>
      <c r="EK91" s="862">
        <v>0.0</v>
      </c>
      <c r="EL91" s="863">
        <f t="shared" si="220"/>
        <v>0.0</v>
      </c>
      <c r="EM91" s="864">
        <v>0.0</v>
      </c>
      <c r="EN91" s="865">
        <f t="shared" si="221"/>
        <v>0.0</v>
      </c>
      <c r="EO91" s="866">
        <v>0.0</v>
      </c>
      <c r="EP91" s="867">
        <v>0.0</v>
      </c>
      <c r="EQ91" s="868">
        <f t="shared" si="275"/>
        <v>0.0</v>
      </c>
      <c r="ER91" s="869">
        <f t="shared" si="222"/>
        <v>0.0</v>
      </c>
      <c r="ES91" s="870">
        <f t="shared" si="223"/>
        <v>0.0</v>
      </c>
      <c r="ET91" s="871" t="str">
        <f t="shared" si="224"/>
        <v/>
      </c>
      <c r="EU91" s="872">
        <v>0.0</v>
      </c>
      <c r="EV91" s="873">
        <v>0.0</v>
      </c>
      <c r="EW91" s="874">
        <f t="shared" si="158"/>
        <v>0.0</v>
      </c>
      <c r="EX91" s="875">
        <f t="shared" si="225"/>
        <v>0.0</v>
      </c>
      <c r="EY91" s="876">
        <v>0.0</v>
      </c>
      <c r="EZ91" s="877">
        <f t="shared" si="226"/>
        <v>0.0</v>
      </c>
      <c r="FA91" s="878">
        <v>0.0</v>
      </c>
      <c r="FB91" s="879">
        <v>0.0</v>
      </c>
      <c r="FC91" s="880">
        <f t="shared" si="276"/>
        <v>0.0</v>
      </c>
      <c r="FD91" s="881">
        <f t="shared" si="227"/>
        <v>0.0</v>
      </c>
      <c r="FE91" s="882">
        <f t="shared" si="228"/>
        <v>0.0</v>
      </c>
      <c r="FF91" s="883" t="str">
        <f t="shared" si="229"/>
        <v/>
      </c>
      <c r="FG91" s="920">
        <v>0.0</v>
      </c>
      <c r="FH91" s="921">
        <v>0.0</v>
      </c>
      <c r="FI91" s="921">
        <v>0.0</v>
      </c>
      <c r="FJ91" s="887">
        <f t="shared" si="155"/>
        <v>0.0</v>
      </c>
      <c r="FK91" s="888">
        <f t="shared" si="230"/>
        <v>0.0</v>
      </c>
      <c r="FL91" s="889" t="str">
        <f t="shared" si="231"/>
        <v/>
      </c>
      <c r="FM91" s="922"/>
      <c r="FN91" s="923"/>
      <c r="FO91" s="924" t="str">
        <f t="shared" si="154"/>
        <v/>
      </c>
      <c r="FP91" s="893">
        <f t="shared" si="232"/>
        <v>0.0</v>
      </c>
      <c r="FQ91" s="894">
        <f t="shared" si="233"/>
        <v>0.0</v>
      </c>
      <c r="FR91" s="895">
        <f t="shared" si="234"/>
        <v>0.0</v>
      </c>
      <c r="FS91" s="896" t="str">
        <f t="shared" si="235"/>
        <v/>
      </c>
      <c r="FT91" s="897" t="str">
        <f t="shared" si="236"/>
        <v/>
      </c>
      <c r="FU91" s="898" t="str">
        <f t="shared" si="237"/>
        <v/>
      </c>
      <c r="FV91" s="899" t="str">
        <f t="shared" si="238"/>
        <v/>
      </c>
      <c r="FW91" s="900">
        <f t="shared" si="239"/>
        <v>0.0</v>
      </c>
      <c r="FX91" s="901" t="str">
        <f t="shared" si="159"/>
        <v/>
      </c>
      <c r="FY91" s="902" t="str">
        <f t="shared" si="160"/>
        <v/>
      </c>
      <c r="FZ91" s="902" t="str">
        <f t="shared" si="161"/>
        <v/>
      </c>
      <c r="GA91" s="902" t="str">
        <f t="shared" si="162"/>
        <v/>
      </c>
      <c r="GB91" s="902" t="str">
        <f t="shared" si="163"/>
        <v/>
      </c>
      <c r="GC91" s="902" t="str">
        <f t="shared" si="240"/>
        <v/>
      </c>
      <c r="GD91" s="903" t="str">
        <f t="shared" si="241"/>
        <v/>
      </c>
      <c r="GE91" s="904">
        <f t="shared" si="242"/>
        <v>0.0</v>
      </c>
      <c r="GF91" s="902">
        <f t="shared" si="243"/>
        <v>0.0</v>
      </c>
      <c r="GG91" s="902">
        <f t="shared" si="244"/>
        <v>0.0</v>
      </c>
      <c r="GH91" s="902">
        <f t="shared" si="245"/>
        <v>0.0</v>
      </c>
      <c r="GI91" s="903"/>
      <c r="GJ91" s="124"/>
      <c r="GK91" s="124"/>
      <c r="GL91" s="113">
        <f t="shared" si="164"/>
        <v>0.0</v>
      </c>
      <c r="GM91" s="113" t="s">
        <v>159</v>
      </c>
      <c r="GN91" s="113">
        <f t="shared" si="165"/>
        <v>200.0</v>
      </c>
      <c r="GO91" s="113" t="str">
        <f t="shared" si="246"/>
        <v>0/200</v>
      </c>
      <c r="GP91" s="113">
        <f t="shared" si="247"/>
        <v>0.0</v>
      </c>
      <c r="GQ91" s="113" t="s">
        <v>159</v>
      </c>
      <c r="GR91" s="113">
        <f t="shared" si="248"/>
        <v>200.0</v>
      </c>
      <c r="GS91" s="113" t="str">
        <f t="shared" si="249"/>
        <v>0/200</v>
      </c>
      <c r="GT91" s="113">
        <f t="shared" si="250"/>
        <v>0.0</v>
      </c>
      <c r="GU91" s="113" t="s">
        <v>159</v>
      </c>
      <c r="GV91" s="113">
        <f t="shared" si="251"/>
        <v>200.0</v>
      </c>
      <c r="GW91" s="113" t="str">
        <f t="shared" si="252"/>
        <v>0/200</v>
      </c>
      <c r="GX91" s="113">
        <f t="shared" si="253"/>
        <v>0.0</v>
      </c>
      <c r="GY91" s="113" t="s">
        <v>159</v>
      </c>
      <c r="GZ91" s="113">
        <f t="shared" si="254"/>
        <v>100.0</v>
      </c>
      <c r="HA91" s="113" t="str">
        <f t="shared" si="255"/>
        <v>0/100</v>
      </c>
      <c r="HJ91" s="113">
        <f t="shared" si="277"/>
        <v>0.0</v>
      </c>
      <c r="HK91" s="113">
        <f t="shared" si="278"/>
        <v>0.0</v>
      </c>
      <c r="HL91" s="925">
        <f t="shared" si="256"/>
        <v>0.0</v>
      </c>
      <c r="HM91" s="925">
        <f t="shared" si="257"/>
        <v>0.0</v>
      </c>
      <c r="HN91" s="925">
        <f t="shared" si="258"/>
        <v>0.0</v>
      </c>
      <c r="HO91" s="925">
        <f t="shared" si="259"/>
        <v>0.0</v>
      </c>
      <c r="HP91" s="925">
        <f t="shared" si="260"/>
        <v>0.0</v>
      </c>
      <c r="HQ91" s="113">
        <f t="shared" si="279"/>
        <v>0.0</v>
      </c>
    </row>
    <row r="92" spans="8:8" ht="18.0">
      <c r="A92" s="23">
        <f t="shared" si="166"/>
        <v>0.0</v>
      </c>
      <c r="B92" s="756">
        <v>84.0</v>
      </c>
      <c r="C92" s="905">
        <v>84.0</v>
      </c>
      <c r="D92" s="710">
        <f t="shared" si="167"/>
        <v>0.0</v>
      </c>
      <c r="E92" s="906"/>
      <c r="F92" s="759"/>
      <c r="G92" s="906"/>
      <c r="H92" s="906"/>
      <c r="I92" s="906"/>
      <c r="J92" s="906"/>
      <c r="K92" s="907"/>
      <c r="L92" s="761">
        <v>0.0</v>
      </c>
      <c r="M92" s="762">
        <v>0.0</v>
      </c>
      <c r="N92" s="763">
        <v>0.0</v>
      </c>
      <c r="O92" s="764">
        <f t="shared" si="168"/>
        <v>0.0</v>
      </c>
      <c r="P92" s="765">
        <v>0.0</v>
      </c>
      <c r="Q92" s="766">
        <f t="shared" si="169"/>
        <v>0.0</v>
      </c>
      <c r="R92" s="767">
        <v>0.0</v>
      </c>
      <c r="S92" s="768">
        <v>0.0</v>
      </c>
      <c r="T92" s="769">
        <f t="shared" si="170"/>
        <v>0.0</v>
      </c>
      <c r="U92" s="770">
        <f t="shared" si="171"/>
        <v>0.0</v>
      </c>
      <c r="V92" s="771">
        <f t="shared" si="172"/>
        <v>0.0</v>
      </c>
      <c r="W92" s="625" t="str">
        <f t="shared" si="156"/>
        <v/>
      </c>
      <c r="X92" s="625" t="str">
        <f t="shared" si="173"/>
        <v/>
      </c>
      <c r="Y92" s="772" t="str">
        <f t="shared" si="157"/>
        <v/>
      </c>
      <c r="Z92" s="773">
        <v>0.0</v>
      </c>
      <c r="AA92" s="774">
        <v>0.0</v>
      </c>
      <c r="AB92" s="775">
        <v>0.0</v>
      </c>
      <c r="AC92" s="776">
        <f t="shared" si="174"/>
        <v>0.0</v>
      </c>
      <c r="AD92" s="777">
        <v>0.0</v>
      </c>
      <c r="AE92" s="778">
        <f t="shared" si="175"/>
        <v>0.0</v>
      </c>
      <c r="AF92" s="779">
        <v>0.0</v>
      </c>
      <c r="AG92" s="780">
        <v>0.0</v>
      </c>
      <c r="AH92" s="781">
        <f t="shared" si="274"/>
        <v>0.0</v>
      </c>
      <c r="AI92" s="782">
        <f t="shared" si="176"/>
        <v>0.0</v>
      </c>
      <c r="AJ92" s="783">
        <f t="shared" si="177"/>
        <v>0.0</v>
      </c>
      <c r="AK92" s="637" t="str">
        <f t="shared" si="261"/>
        <v/>
      </c>
      <c r="AL92" s="637" t="str">
        <f t="shared" si="178"/>
        <v/>
      </c>
      <c r="AM92" s="784" t="str">
        <f t="shared" si="262"/>
        <v/>
      </c>
      <c r="AN92" s="785"/>
      <c r="AO92" s="786">
        <v>0.0</v>
      </c>
      <c r="AP92" s="787">
        <v>0.0</v>
      </c>
      <c r="AQ92" s="787">
        <v>0.0</v>
      </c>
      <c r="AR92" s="908">
        <f t="shared" si="179"/>
        <v>0.0</v>
      </c>
      <c r="AS92" s="788">
        <v>0.0</v>
      </c>
      <c r="AT92" s="789">
        <v>0.0</v>
      </c>
      <c r="AU92" s="790">
        <f t="shared" si="180"/>
        <v>0.0</v>
      </c>
      <c r="AV92" s="909">
        <f t="shared" si="181"/>
        <v>0.0</v>
      </c>
      <c r="AW92" s="792">
        <v>0.0</v>
      </c>
      <c r="AX92" s="793">
        <v>0.0</v>
      </c>
      <c r="AY92" s="794">
        <f t="shared" si="182"/>
        <v>0.0</v>
      </c>
      <c r="AZ92" s="795">
        <f t="shared" si="263"/>
        <v>0.0</v>
      </c>
      <c r="BA92" s="796">
        <f t="shared" si="183"/>
        <v>0.0</v>
      </c>
      <c r="BB92" s="650" t="str">
        <f t="shared" si="264"/>
        <v/>
      </c>
      <c r="BC92" s="650" t="str">
        <f t="shared" si="184"/>
        <v/>
      </c>
      <c r="BD92" s="797" t="str">
        <f t="shared" si="265"/>
        <v/>
      </c>
      <c r="BE92" s="785"/>
      <c r="BF92" s="798">
        <v>0.0</v>
      </c>
      <c r="BG92" s="799">
        <v>0.0</v>
      </c>
      <c r="BH92" s="800">
        <v>0.0</v>
      </c>
      <c r="BI92" s="910">
        <f t="shared" si="185"/>
        <v>0.0</v>
      </c>
      <c r="BJ92" s="801">
        <v>0.0</v>
      </c>
      <c r="BK92" s="802">
        <v>0.0</v>
      </c>
      <c r="BL92" s="803">
        <f t="shared" si="186"/>
        <v>0.0</v>
      </c>
      <c r="BM92" s="911">
        <f t="shared" si="187"/>
        <v>0.0</v>
      </c>
      <c r="BN92" s="805">
        <v>0.0</v>
      </c>
      <c r="BO92" s="806">
        <v>0.0</v>
      </c>
      <c r="BP92" s="807">
        <f t="shared" si="188"/>
        <v>0.0</v>
      </c>
      <c r="BQ92" s="808">
        <f t="shared" si="266"/>
        <v>0.0</v>
      </c>
      <c r="BR92" s="662">
        <f t="shared" si="189"/>
        <v>0.0</v>
      </c>
      <c r="BS92" s="662" t="str">
        <f t="shared" si="267"/>
        <v/>
      </c>
      <c r="BT92" s="662" t="str">
        <f t="shared" si="190"/>
        <v/>
      </c>
      <c r="BU92" s="809" t="str">
        <f t="shared" si="268"/>
        <v/>
      </c>
      <c r="BV92" s="785"/>
      <c r="BW92" s="810">
        <v>0.0</v>
      </c>
      <c r="BX92" s="811">
        <v>0.0</v>
      </c>
      <c r="BY92" s="812">
        <v>0.0</v>
      </c>
      <c r="BZ92" s="912">
        <f t="shared" si="191"/>
        <v>0.0</v>
      </c>
      <c r="CA92" s="813">
        <v>0.0</v>
      </c>
      <c r="CB92" s="814">
        <v>0.0</v>
      </c>
      <c r="CC92" s="815">
        <f t="shared" si="192"/>
        <v>0.0</v>
      </c>
      <c r="CD92" s="913">
        <f t="shared" si="193"/>
        <v>0.0</v>
      </c>
      <c r="CE92" s="817">
        <v>0.0</v>
      </c>
      <c r="CF92" s="818">
        <v>0.0</v>
      </c>
      <c r="CG92" s="819">
        <f t="shared" si="194"/>
        <v>0.0</v>
      </c>
      <c r="CH92" s="820">
        <f t="shared" si="269"/>
        <v>0.0</v>
      </c>
      <c r="CI92" s="821">
        <f t="shared" si="195"/>
        <v>0.0</v>
      </c>
      <c r="CJ92" s="674" t="str">
        <f t="shared" si="196"/>
        <v/>
      </c>
      <c r="CK92" s="674" t="str">
        <f t="shared" si="197"/>
        <v/>
      </c>
      <c r="CL92" s="822" t="str">
        <f t="shared" si="270"/>
        <v/>
      </c>
      <c r="CM92" s="785"/>
      <c r="CN92" s="823">
        <v>0.0</v>
      </c>
      <c r="CO92" s="824">
        <v>0.0</v>
      </c>
      <c r="CP92" s="825">
        <v>0.0</v>
      </c>
      <c r="CQ92" s="914">
        <f t="shared" si="198"/>
        <v>0.0</v>
      </c>
      <c r="CR92" s="826">
        <v>0.0</v>
      </c>
      <c r="CS92" s="827">
        <v>0.0</v>
      </c>
      <c r="CT92" s="828">
        <f t="shared" si="199"/>
        <v>0.0</v>
      </c>
      <c r="CU92" s="915">
        <f t="shared" si="200"/>
        <v>0.0</v>
      </c>
      <c r="CV92" s="830">
        <v>0.0</v>
      </c>
      <c r="CW92" s="831">
        <v>0.0</v>
      </c>
      <c r="CX92" s="832">
        <f t="shared" si="201"/>
        <v>0.0</v>
      </c>
      <c r="CY92" s="833">
        <f t="shared" si="271"/>
        <v>0.0</v>
      </c>
      <c r="CZ92" s="686">
        <f t="shared" si="202"/>
        <v>0.0</v>
      </c>
      <c r="DA92" s="686" t="str">
        <f t="shared" si="203"/>
        <v/>
      </c>
      <c r="DB92" s="686" t="str">
        <f t="shared" si="204"/>
        <v/>
      </c>
      <c r="DC92" s="834" t="str">
        <f t="shared" si="205"/>
        <v/>
      </c>
      <c r="DD92" s="785"/>
      <c r="DE92" s="835">
        <v>0.0</v>
      </c>
      <c r="DF92" s="836">
        <v>0.0</v>
      </c>
      <c r="DG92" s="837">
        <v>0.0</v>
      </c>
      <c r="DH92" s="916">
        <f t="shared" si="206"/>
        <v>0.0</v>
      </c>
      <c r="DI92" s="838">
        <v>0.0</v>
      </c>
      <c r="DJ92" s="839">
        <v>0.0</v>
      </c>
      <c r="DK92" s="840">
        <f t="shared" si="207"/>
        <v>0.0</v>
      </c>
      <c r="DL92" s="917">
        <f t="shared" si="208"/>
        <v>0.0</v>
      </c>
      <c r="DM92" s="842">
        <v>0.0</v>
      </c>
      <c r="DN92" s="843">
        <v>0.0</v>
      </c>
      <c r="DO92" s="844">
        <f t="shared" si="209"/>
        <v>0.0</v>
      </c>
      <c r="DP92" s="845">
        <f t="shared" si="272"/>
        <v>0.0</v>
      </c>
      <c r="DQ92" s="698">
        <f t="shared" si="210"/>
        <v>0.0</v>
      </c>
      <c r="DR92" s="698" t="str">
        <f t="shared" si="211"/>
        <v/>
      </c>
      <c r="DS92" s="698" t="str">
        <f t="shared" si="212"/>
        <v/>
      </c>
      <c r="DT92" s="846" t="str">
        <f t="shared" si="213"/>
        <v/>
      </c>
      <c r="DU92" s="847">
        <v>0.0</v>
      </c>
      <c r="DV92" s="848">
        <v>0.0</v>
      </c>
      <c r="DW92" s="849">
        <v>0.0</v>
      </c>
      <c r="DX92" s="918">
        <f t="shared" si="214"/>
        <v>0.0</v>
      </c>
      <c r="DY92" s="850">
        <v>0.0</v>
      </c>
      <c r="DZ92" s="851">
        <v>0.0</v>
      </c>
      <c r="EA92" s="852">
        <f t="shared" si="215"/>
        <v>0.0</v>
      </c>
      <c r="EB92" s="919">
        <f t="shared" si="216"/>
        <v>0.0</v>
      </c>
      <c r="EC92" s="854">
        <v>0.0</v>
      </c>
      <c r="ED92" s="855">
        <v>0.0</v>
      </c>
      <c r="EE92" s="856">
        <f t="shared" si="217"/>
        <v>0.0</v>
      </c>
      <c r="EF92" s="857">
        <f t="shared" si="273"/>
        <v>0.0</v>
      </c>
      <c r="EG92" s="858">
        <f t="shared" si="218"/>
        <v>0.0</v>
      </c>
      <c r="EH92" s="859" t="str">
        <f t="shared" si="219"/>
        <v/>
      </c>
      <c r="EI92" s="860">
        <v>0.0</v>
      </c>
      <c r="EJ92" s="861">
        <v>0.0</v>
      </c>
      <c r="EK92" s="862">
        <v>0.0</v>
      </c>
      <c r="EL92" s="863">
        <f t="shared" si="220"/>
        <v>0.0</v>
      </c>
      <c r="EM92" s="864">
        <v>0.0</v>
      </c>
      <c r="EN92" s="865">
        <f t="shared" si="221"/>
        <v>0.0</v>
      </c>
      <c r="EO92" s="866">
        <v>0.0</v>
      </c>
      <c r="EP92" s="867">
        <v>0.0</v>
      </c>
      <c r="EQ92" s="868">
        <f t="shared" si="275"/>
        <v>0.0</v>
      </c>
      <c r="ER92" s="869">
        <f t="shared" si="222"/>
        <v>0.0</v>
      </c>
      <c r="ES92" s="870">
        <f t="shared" si="223"/>
        <v>0.0</v>
      </c>
      <c r="ET92" s="871" t="str">
        <f t="shared" si="224"/>
        <v/>
      </c>
      <c r="EU92" s="872">
        <v>0.0</v>
      </c>
      <c r="EV92" s="873">
        <v>0.0</v>
      </c>
      <c r="EW92" s="874">
        <f t="shared" si="158"/>
        <v>0.0</v>
      </c>
      <c r="EX92" s="875">
        <f t="shared" si="225"/>
        <v>0.0</v>
      </c>
      <c r="EY92" s="876">
        <v>0.0</v>
      </c>
      <c r="EZ92" s="877">
        <f t="shared" si="226"/>
        <v>0.0</v>
      </c>
      <c r="FA92" s="878">
        <v>0.0</v>
      </c>
      <c r="FB92" s="879">
        <v>0.0</v>
      </c>
      <c r="FC92" s="880">
        <f t="shared" si="276"/>
        <v>0.0</v>
      </c>
      <c r="FD92" s="881">
        <f t="shared" si="227"/>
        <v>0.0</v>
      </c>
      <c r="FE92" s="882">
        <f t="shared" si="228"/>
        <v>0.0</v>
      </c>
      <c r="FF92" s="883" t="str">
        <f t="shared" si="229"/>
        <v/>
      </c>
      <c r="FG92" s="920">
        <v>0.0</v>
      </c>
      <c r="FH92" s="921">
        <v>0.0</v>
      </c>
      <c r="FI92" s="921">
        <v>0.0</v>
      </c>
      <c r="FJ92" s="887">
        <f t="shared" si="155"/>
        <v>0.0</v>
      </c>
      <c r="FK92" s="888">
        <f t="shared" si="230"/>
        <v>0.0</v>
      </c>
      <c r="FL92" s="889" t="str">
        <f t="shared" si="231"/>
        <v/>
      </c>
      <c r="FM92" s="922"/>
      <c r="FN92" s="923"/>
      <c r="FO92" s="924" t="str">
        <f t="shared" si="154"/>
        <v/>
      </c>
      <c r="FP92" s="893">
        <f t="shared" si="232"/>
        <v>0.0</v>
      </c>
      <c r="FQ92" s="894">
        <f t="shared" si="233"/>
        <v>0.0</v>
      </c>
      <c r="FR92" s="895">
        <f t="shared" si="234"/>
        <v>0.0</v>
      </c>
      <c r="FS92" s="896" t="str">
        <f t="shared" si="235"/>
        <v/>
      </c>
      <c r="FT92" s="897" t="str">
        <f t="shared" si="236"/>
        <v/>
      </c>
      <c r="FU92" s="898" t="str">
        <f t="shared" si="237"/>
        <v/>
      </c>
      <c r="FV92" s="899" t="str">
        <f t="shared" si="238"/>
        <v/>
      </c>
      <c r="FW92" s="900">
        <f t="shared" si="239"/>
        <v>0.0</v>
      </c>
      <c r="FX92" s="901" t="str">
        <f t="shared" si="159"/>
        <v/>
      </c>
      <c r="FY92" s="902" t="str">
        <f t="shared" si="160"/>
        <v/>
      </c>
      <c r="FZ92" s="902" t="str">
        <f t="shared" si="161"/>
        <v/>
      </c>
      <c r="GA92" s="902" t="str">
        <f t="shared" si="162"/>
        <v/>
      </c>
      <c r="GB92" s="902" t="str">
        <f t="shared" si="163"/>
        <v/>
      </c>
      <c r="GC92" s="902" t="str">
        <f t="shared" si="240"/>
        <v/>
      </c>
      <c r="GD92" s="903" t="str">
        <f t="shared" si="241"/>
        <v/>
      </c>
      <c r="GE92" s="904">
        <f t="shared" si="242"/>
        <v>0.0</v>
      </c>
      <c r="GF92" s="902">
        <f t="shared" si="243"/>
        <v>0.0</v>
      </c>
      <c r="GG92" s="902">
        <f t="shared" si="244"/>
        <v>0.0</v>
      </c>
      <c r="GH92" s="902">
        <f t="shared" si="245"/>
        <v>0.0</v>
      </c>
      <c r="GI92" s="903"/>
      <c r="GJ92" s="124"/>
      <c r="GK92" s="124"/>
      <c r="GL92" s="113">
        <f t="shared" si="164"/>
        <v>0.0</v>
      </c>
      <c r="GM92" s="113" t="s">
        <v>159</v>
      </c>
      <c r="GN92" s="113">
        <f t="shared" si="165"/>
        <v>200.0</v>
      </c>
      <c r="GO92" s="113" t="str">
        <f t="shared" si="246"/>
        <v>0/200</v>
      </c>
      <c r="GP92" s="113">
        <f t="shared" si="247"/>
        <v>0.0</v>
      </c>
      <c r="GQ92" s="113" t="s">
        <v>159</v>
      </c>
      <c r="GR92" s="113">
        <f t="shared" si="248"/>
        <v>200.0</v>
      </c>
      <c r="GS92" s="113" t="str">
        <f t="shared" si="249"/>
        <v>0/200</v>
      </c>
      <c r="GT92" s="113">
        <f t="shared" si="250"/>
        <v>0.0</v>
      </c>
      <c r="GU92" s="113" t="s">
        <v>159</v>
      </c>
      <c r="GV92" s="113">
        <f t="shared" si="251"/>
        <v>200.0</v>
      </c>
      <c r="GW92" s="113" t="str">
        <f t="shared" si="252"/>
        <v>0/200</v>
      </c>
      <c r="GX92" s="113">
        <f t="shared" si="253"/>
        <v>0.0</v>
      </c>
      <c r="GY92" s="113" t="s">
        <v>159</v>
      </c>
      <c r="GZ92" s="113">
        <f t="shared" si="254"/>
        <v>100.0</v>
      </c>
      <c r="HA92" s="113" t="str">
        <f t="shared" si="255"/>
        <v>0/100</v>
      </c>
      <c r="HJ92" s="113">
        <f t="shared" si="277"/>
        <v>0.0</v>
      </c>
      <c r="HK92" s="113">
        <f t="shared" si="278"/>
        <v>0.0</v>
      </c>
      <c r="HL92" s="925">
        <f t="shared" si="256"/>
        <v>0.0</v>
      </c>
      <c r="HM92" s="925">
        <f t="shared" si="257"/>
        <v>0.0</v>
      </c>
      <c r="HN92" s="925">
        <f t="shared" si="258"/>
        <v>0.0</v>
      </c>
      <c r="HO92" s="925">
        <f t="shared" si="259"/>
        <v>0.0</v>
      </c>
      <c r="HP92" s="925">
        <f t="shared" si="260"/>
        <v>0.0</v>
      </c>
      <c r="HQ92" s="113">
        <f t="shared" si="279"/>
        <v>0.0</v>
      </c>
    </row>
    <row r="93" spans="8:8" ht="18.0">
      <c r="A93" s="23">
        <f t="shared" si="166"/>
        <v>0.0</v>
      </c>
      <c r="B93" s="756">
        <v>85.0</v>
      </c>
      <c r="C93" s="757">
        <v>85.0</v>
      </c>
      <c r="D93" s="710">
        <f t="shared" si="167"/>
        <v>0.0</v>
      </c>
      <c r="E93" s="906"/>
      <c r="F93" s="759"/>
      <c r="G93" s="758"/>
      <c r="H93" s="906"/>
      <c r="I93" s="906"/>
      <c r="J93" s="906"/>
      <c r="K93" s="907"/>
      <c r="L93" s="761">
        <v>0.0</v>
      </c>
      <c r="M93" s="762">
        <v>0.0</v>
      </c>
      <c r="N93" s="763">
        <v>0.0</v>
      </c>
      <c r="O93" s="764">
        <f t="shared" si="168"/>
        <v>0.0</v>
      </c>
      <c r="P93" s="765">
        <v>0.0</v>
      </c>
      <c r="Q93" s="766">
        <f t="shared" si="169"/>
        <v>0.0</v>
      </c>
      <c r="R93" s="767">
        <v>0.0</v>
      </c>
      <c r="S93" s="768">
        <v>0.0</v>
      </c>
      <c r="T93" s="769">
        <f t="shared" si="170"/>
        <v>0.0</v>
      </c>
      <c r="U93" s="770">
        <f t="shared" si="171"/>
        <v>0.0</v>
      </c>
      <c r="V93" s="771">
        <f t="shared" si="172"/>
        <v>0.0</v>
      </c>
      <c r="W93" s="625" t="str">
        <f t="shared" si="156"/>
        <v/>
      </c>
      <c r="X93" s="625" t="str">
        <f t="shared" si="173"/>
        <v/>
      </c>
      <c r="Y93" s="772" t="str">
        <f t="shared" si="157"/>
        <v/>
      </c>
      <c r="Z93" s="773">
        <v>0.0</v>
      </c>
      <c r="AA93" s="774">
        <v>0.0</v>
      </c>
      <c r="AB93" s="775">
        <v>0.0</v>
      </c>
      <c r="AC93" s="776">
        <f t="shared" si="174"/>
        <v>0.0</v>
      </c>
      <c r="AD93" s="777">
        <v>0.0</v>
      </c>
      <c r="AE93" s="778">
        <f t="shared" si="175"/>
        <v>0.0</v>
      </c>
      <c r="AF93" s="779">
        <v>0.0</v>
      </c>
      <c r="AG93" s="780">
        <v>0.0</v>
      </c>
      <c r="AH93" s="781">
        <f t="shared" si="274"/>
        <v>0.0</v>
      </c>
      <c r="AI93" s="782">
        <f t="shared" si="176"/>
        <v>0.0</v>
      </c>
      <c r="AJ93" s="783">
        <f t="shared" si="177"/>
        <v>0.0</v>
      </c>
      <c r="AK93" s="637" t="str">
        <f t="shared" si="261"/>
        <v/>
      </c>
      <c r="AL93" s="637" t="str">
        <f t="shared" si="178"/>
        <v/>
      </c>
      <c r="AM93" s="784" t="str">
        <f t="shared" si="262"/>
        <v/>
      </c>
      <c r="AN93" s="785"/>
      <c r="AO93" s="786">
        <v>0.0</v>
      </c>
      <c r="AP93" s="787">
        <v>0.0</v>
      </c>
      <c r="AQ93" s="787">
        <v>0.0</v>
      </c>
      <c r="AR93" s="908">
        <f t="shared" si="179"/>
        <v>0.0</v>
      </c>
      <c r="AS93" s="788">
        <v>0.0</v>
      </c>
      <c r="AT93" s="789">
        <v>0.0</v>
      </c>
      <c r="AU93" s="790">
        <f t="shared" si="180"/>
        <v>0.0</v>
      </c>
      <c r="AV93" s="909">
        <f t="shared" si="181"/>
        <v>0.0</v>
      </c>
      <c r="AW93" s="792">
        <v>0.0</v>
      </c>
      <c r="AX93" s="793">
        <v>0.0</v>
      </c>
      <c r="AY93" s="794">
        <f t="shared" si="182"/>
        <v>0.0</v>
      </c>
      <c r="AZ93" s="795">
        <f t="shared" si="263"/>
        <v>0.0</v>
      </c>
      <c r="BA93" s="796">
        <f t="shared" si="183"/>
        <v>0.0</v>
      </c>
      <c r="BB93" s="650" t="str">
        <f t="shared" si="264"/>
        <v/>
      </c>
      <c r="BC93" s="650" t="str">
        <f t="shared" si="184"/>
        <v/>
      </c>
      <c r="BD93" s="797" t="str">
        <f t="shared" si="265"/>
        <v/>
      </c>
      <c r="BE93" s="785"/>
      <c r="BF93" s="798">
        <v>0.0</v>
      </c>
      <c r="BG93" s="799">
        <v>0.0</v>
      </c>
      <c r="BH93" s="800">
        <v>0.0</v>
      </c>
      <c r="BI93" s="910">
        <f t="shared" si="185"/>
        <v>0.0</v>
      </c>
      <c r="BJ93" s="801">
        <v>0.0</v>
      </c>
      <c r="BK93" s="802">
        <v>0.0</v>
      </c>
      <c r="BL93" s="803">
        <f t="shared" si="186"/>
        <v>0.0</v>
      </c>
      <c r="BM93" s="911">
        <f t="shared" si="187"/>
        <v>0.0</v>
      </c>
      <c r="BN93" s="805">
        <v>0.0</v>
      </c>
      <c r="BO93" s="806">
        <v>0.0</v>
      </c>
      <c r="BP93" s="807">
        <f t="shared" si="188"/>
        <v>0.0</v>
      </c>
      <c r="BQ93" s="808">
        <f t="shared" si="266"/>
        <v>0.0</v>
      </c>
      <c r="BR93" s="662">
        <f t="shared" si="189"/>
        <v>0.0</v>
      </c>
      <c r="BS93" s="662" t="str">
        <f t="shared" si="267"/>
        <v/>
      </c>
      <c r="BT93" s="662" t="str">
        <f t="shared" si="190"/>
        <v/>
      </c>
      <c r="BU93" s="809" t="str">
        <f t="shared" si="268"/>
        <v/>
      </c>
      <c r="BV93" s="785"/>
      <c r="BW93" s="810">
        <v>0.0</v>
      </c>
      <c r="BX93" s="811">
        <v>0.0</v>
      </c>
      <c r="BY93" s="812">
        <v>0.0</v>
      </c>
      <c r="BZ93" s="912">
        <f t="shared" si="191"/>
        <v>0.0</v>
      </c>
      <c r="CA93" s="813">
        <v>0.0</v>
      </c>
      <c r="CB93" s="814">
        <v>0.0</v>
      </c>
      <c r="CC93" s="815">
        <f t="shared" si="192"/>
        <v>0.0</v>
      </c>
      <c r="CD93" s="913">
        <f t="shared" si="193"/>
        <v>0.0</v>
      </c>
      <c r="CE93" s="817">
        <v>0.0</v>
      </c>
      <c r="CF93" s="818">
        <v>0.0</v>
      </c>
      <c r="CG93" s="819">
        <f t="shared" si="194"/>
        <v>0.0</v>
      </c>
      <c r="CH93" s="820">
        <f t="shared" si="269"/>
        <v>0.0</v>
      </c>
      <c r="CI93" s="821">
        <f t="shared" si="195"/>
        <v>0.0</v>
      </c>
      <c r="CJ93" s="674" t="str">
        <f t="shared" si="196"/>
        <v/>
      </c>
      <c r="CK93" s="674" t="str">
        <f t="shared" si="197"/>
        <v/>
      </c>
      <c r="CL93" s="822" t="str">
        <f t="shared" si="270"/>
        <v/>
      </c>
      <c r="CM93" s="785"/>
      <c r="CN93" s="823">
        <v>0.0</v>
      </c>
      <c r="CO93" s="824">
        <v>0.0</v>
      </c>
      <c r="CP93" s="825">
        <v>0.0</v>
      </c>
      <c r="CQ93" s="914">
        <f t="shared" si="198"/>
        <v>0.0</v>
      </c>
      <c r="CR93" s="826">
        <v>0.0</v>
      </c>
      <c r="CS93" s="827">
        <v>0.0</v>
      </c>
      <c r="CT93" s="828">
        <f t="shared" si="199"/>
        <v>0.0</v>
      </c>
      <c r="CU93" s="915">
        <f t="shared" si="200"/>
        <v>0.0</v>
      </c>
      <c r="CV93" s="830">
        <v>0.0</v>
      </c>
      <c r="CW93" s="831">
        <v>0.0</v>
      </c>
      <c r="CX93" s="832">
        <f t="shared" si="201"/>
        <v>0.0</v>
      </c>
      <c r="CY93" s="833">
        <f t="shared" si="271"/>
        <v>0.0</v>
      </c>
      <c r="CZ93" s="686">
        <f t="shared" si="202"/>
        <v>0.0</v>
      </c>
      <c r="DA93" s="686" t="str">
        <f t="shared" si="203"/>
        <v/>
      </c>
      <c r="DB93" s="686" t="str">
        <f t="shared" si="204"/>
        <v/>
      </c>
      <c r="DC93" s="834" t="str">
        <f t="shared" si="205"/>
        <v/>
      </c>
      <c r="DD93" s="785"/>
      <c r="DE93" s="835">
        <v>0.0</v>
      </c>
      <c r="DF93" s="836">
        <v>0.0</v>
      </c>
      <c r="DG93" s="837">
        <v>0.0</v>
      </c>
      <c r="DH93" s="916">
        <f t="shared" si="206"/>
        <v>0.0</v>
      </c>
      <c r="DI93" s="838">
        <v>0.0</v>
      </c>
      <c r="DJ93" s="839">
        <v>0.0</v>
      </c>
      <c r="DK93" s="840">
        <f t="shared" si="207"/>
        <v>0.0</v>
      </c>
      <c r="DL93" s="917">
        <f t="shared" si="208"/>
        <v>0.0</v>
      </c>
      <c r="DM93" s="842">
        <v>0.0</v>
      </c>
      <c r="DN93" s="843">
        <v>0.0</v>
      </c>
      <c r="DO93" s="844">
        <f t="shared" si="209"/>
        <v>0.0</v>
      </c>
      <c r="DP93" s="845">
        <f t="shared" si="272"/>
        <v>0.0</v>
      </c>
      <c r="DQ93" s="698">
        <f t="shared" si="210"/>
        <v>0.0</v>
      </c>
      <c r="DR93" s="698" t="str">
        <f t="shared" si="211"/>
        <v/>
      </c>
      <c r="DS93" s="698" t="str">
        <f t="shared" si="212"/>
        <v/>
      </c>
      <c r="DT93" s="846" t="str">
        <f t="shared" si="213"/>
        <v/>
      </c>
      <c r="DU93" s="847">
        <v>0.0</v>
      </c>
      <c r="DV93" s="848">
        <v>0.0</v>
      </c>
      <c r="DW93" s="849">
        <v>0.0</v>
      </c>
      <c r="DX93" s="918">
        <f t="shared" si="214"/>
        <v>0.0</v>
      </c>
      <c r="DY93" s="850">
        <v>0.0</v>
      </c>
      <c r="DZ93" s="851">
        <v>0.0</v>
      </c>
      <c r="EA93" s="852">
        <f t="shared" si="215"/>
        <v>0.0</v>
      </c>
      <c r="EB93" s="919">
        <f t="shared" si="216"/>
        <v>0.0</v>
      </c>
      <c r="EC93" s="854">
        <v>0.0</v>
      </c>
      <c r="ED93" s="855">
        <v>0.0</v>
      </c>
      <c r="EE93" s="856">
        <f t="shared" si="217"/>
        <v>0.0</v>
      </c>
      <c r="EF93" s="857">
        <f t="shared" si="273"/>
        <v>0.0</v>
      </c>
      <c r="EG93" s="858">
        <f t="shared" si="218"/>
        <v>0.0</v>
      </c>
      <c r="EH93" s="859" t="str">
        <f t="shared" si="219"/>
        <v/>
      </c>
      <c r="EI93" s="860">
        <v>0.0</v>
      </c>
      <c r="EJ93" s="861">
        <v>0.0</v>
      </c>
      <c r="EK93" s="862">
        <v>0.0</v>
      </c>
      <c r="EL93" s="863">
        <f t="shared" si="220"/>
        <v>0.0</v>
      </c>
      <c r="EM93" s="864">
        <v>0.0</v>
      </c>
      <c r="EN93" s="865">
        <f t="shared" si="221"/>
        <v>0.0</v>
      </c>
      <c r="EO93" s="866">
        <v>0.0</v>
      </c>
      <c r="EP93" s="867">
        <v>0.0</v>
      </c>
      <c r="EQ93" s="868">
        <f t="shared" si="275"/>
        <v>0.0</v>
      </c>
      <c r="ER93" s="869">
        <f t="shared" si="222"/>
        <v>0.0</v>
      </c>
      <c r="ES93" s="870">
        <f t="shared" si="223"/>
        <v>0.0</v>
      </c>
      <c r="ET93" s="871" t="str">
        <f t="shared" si="224"/>
        <v/>
      </c>
      <c r="EU93" s="872">
        <v>0.0</v>
      </c>
      <c r="EV93" s="873">
        <v>0.0</v>
      </c>
      <c r="EW93" s="874">
        <f t="shared" si="158"/>
        <v>0.0</v>
      </c>
      <c r="EX93" s="875">
        <f t="shared" si="225"/>
        <v>0.0</v>
      </c>
      <c r="EY93" s="876">
        <v>0.0</v>
      </c>
      <c r="EZ93" s="877">
        <f t="shared" si="226"/>
        <v>0.0</v>
      </c>
      <c r="FA93" s="878">
        <v>0.0</v>
      </c>
      <c r="FB93" s="879">
        <v>0.0</v>
      </c>
      <c r="FC93" s="880">
        <f t="shared" si="276"/>
        <v>0.0</v>
      </c>
      <c r="FD93" s="881">
        <f t="shared" si="227"/>
        <v>0.0</v>
      </c>
      <c r="FE93" s="882">
        <f t="shared" si="228"/>
        <v>0.0</v>
      </c>
      <c r="FF93" s="883" t="str">
        <f t="shared" si="229"/>
        <v/>
      </c>
      <c r="FG93" s="920">
        <v>0.0</v>
      </c>
      <c r="FH93" s="921">
        <v>0.0</v>
      </c>
      <c r="FI93" s="921">
        <v>0.0</v>
      </c>
      <c r="FJ93" s="887">
        <f t="shared" si="155"/>
        <v>0.0</v>
      </c>
      <c r="FK93" s="888">
        <f t="shared" si="230"/>
        <v>0.0</v>
      </c>
      <c r="FL93" s="889" t="str">
        <f t="shared" si="231"/>
        <v/>
      </c>
      <c r="FM93" s="922"/>
      <c r="FN93" s="923"/>
      <c r="FO93" s="924" t="str">
        <f t="shared" si="154"/>
        <v/>
      </c>
      <c r="FP93" s="893">
        <f t="shared" si="232"/>
        <v>0.0</v>
      </c>
      <c r="FQ93" s="894">
        <f t="shared" si="233"/>
        <v>0.0</v>
      </c>
      <c r="FR93" s="895">
        <f t="shared" si="234"/>
        <v>0.0</v>
      </c>
      <c r="FS93" s="896" t="str">
        <f t="shared" si="235"/>
        <v/>
      </c>
      <c r="FT93" s="897" t="str">
        <f t="shared" si="236"/>
        <v/>
      </c>
      <c r="FU93" s="898" t="str">
        <f t="shared" si="237"/>
        <v/>
      </c>
      <c r="FV93" s="899" t="str">
        <f t="shared" si="238"/>
        <v/>
      </c>
      <c r="FW93" s="900">
        <f t="shared" si="239"/>
        <v>0.0</v>
      </c>
      <c r="FX93" s="901" t="str">
        <f t="shared" si="159"/>
        <v/>
      </c>
      <c r="FY93" s="902" t="str">
        <f t="shared" si="160"/>
        <v/>
      </c>
      <c r="FZ93" s="902" t="str">
        <f t="shared" si="161"/>
        <v/>
      </c>
      <c r="GA93" s="902" t="str">
        <f t="shared" si="162"/>
        <v/>
      </c>
      <c r="GB93" s="902" t="str">
        <f t="shared" si="163"/>
        <v/>
      </c>
      <c r="GC93" s="902" t="str">
        <f t="shared" si="240"/>
        <v/>
      </c>
      <c r="GD93" s="903" t="str">
        <f t="shared" si="241"/>
        <v/>
      </c>
      <c r="GE93" s="904">
        <f t="shared" si="242"/>
        <v>0.0</v>
      </c>
      <c r="GF93" s="902">
        <f t="shared" si="243"/>
        <v>0.0</v>
      </c>
      <c r="GG93" s="902">
        <f t="shared" si="244"/>
        <v>0.0</v>
      </c>
      <c r="GH93" s="902">
        <f t="shared" si="245"/>
        <v>0.0</v>
      </c>
      <c r="GI93" s="903"/>
      <c r="GJ93" s="124"/>
      <c r="GK93" s="124"/>
      <c r="GL93" s="113">
        <f t="shared" si="164"/>
        <v>0.0</v>
      </c>
      <c r="GM93" s="113" t="s">
        <v>159</v>
      </c>
      <c r="GN93" s="113">
        <f t="shared" si="165"/>
        <v>200.0</v>
      </c>
      <c r="GO93" s="113" t="str">
        <f t="shared" si="246"/>
        <v>0/200</v>
      </c>
      <c r="GP93" s="113">
        <f t="shared" si="247"/>
        <v>0.0</v>
      </c>
      <c r="GQ93" s="113" t="s">
        <v>159</v>
      </c>
      <c r="GR93" s="113">
        <f t="shared" si="248"/>
        <v>200.0</v>
      </c>
      <c r="GS93" s="113" t="str">
        <f t="shared" si="249"/>
        <v>0/200</v>
      </c>
      <c r="GT93" s="113">
        <f t="shared" si="250"/>
        <v>0.0</v>
      </c>
      <c r="GU93" s="113" t="s">
        <v>159</v>
      </c>
      <c r="GV93" s="113">
        <f t="shared" si="251"/>
        <v>200.0</v>
      </c>
      <c r="GW93" s="113" t="str">
        <f t="shared" si="252"/>
        <v>0/200</v>
      </c>
      <c r="GX93" s="113">
        <f t="shared" si="253"/>
        <v>0.0</v>
      </c>
      <c r="GY93" s="113" t="s">
        <v>159</v>
      </c>
      <c r="GZ93" s="113">
        <f t="shared" si="254"/>
        <v>100.0</v>
      </c>
      <c r="HA93" s="113" t="str">
        <f t="shared" si="255"/>
        <v>0/100</v>
      </c>
      <c r="HJ93" s="113">
        <f t="shared" si="277"/>
        <v>0.0</v>
      </c>
      <c r="HK93" s="113">
        <f t="shared" si="278"/>
        <v>0.0</v>
      </c>
      <c r="HL93" s="925">
        <f t="shared" si="256"/>
        <v>0.0</v>
      </c>
      <c r="HM93" s="925">
        <f t="shared" si="257"/>
        <v>0.0</v>
      </c>
      <c r="HN93" s="925">
        <f t="shared" si="258"/>
        <v>0.0</v>
      </c>
      <c r="HO93" s="925">
        <f t="shared" si="259"/>
        <v>0.0</v>
      </c>
      <c r="HP93" s="925">
        <f t="shared" si="260"/>
        <v>0.0</v>
      </c>
      <c r="HQ93" s="113">
        <f t="shared" si="279"/>
        <v>0.0</v>
      </c>
    </row>
    <row r="94" spans="8:8" ht="18.0">
      <c r="A94" s="23">
        <f t="shared" si="166"/>
        <v>0.0</v>
      </c>
      <c r="B94" s="756">
        <v>86.0</v>
      </c>
      <c r="C94" s="905">
        <v>86.0</v>
      </c>
      <c r="D94" s="710">
        <f t="shared" si="167"/>
        <v>0.0</v>
      </c>
      <c r="E94" s="906"/>
      <c r="F94" s="759"/>
      <c r="G94" s="906"/>
      <c r="H94" s="906"/>
      <c r="I94" s="906"/>
      <c r="J94" s="906"/>
      <c r="K94" s="907"/>
      <c r="L94" s="761">
        <v>0.0</v>
      </c>
      <c r="M94" s="762">
        <v>0.0</v>
      </c>
      <c r="N94" s="763">
        <v>0.0</v>
      </c>
      <c r="O94" s="764">
        <f t="shared" si="168"/>
        <v>0.0</v>
      </c>
      <c r="P94" s="765">
        <v>0.0</v>
      </c>
      <c r="Q94" s="766">
        <f t="shared" si="169"/>
        <v>0.0</v>
      </c>
      <c r="R94" s="767">
        <v>0.0</v>
      </c>
      <c r="S94" s="768">
        <v>0.0</v>
      </c>
      <c r="T94" s="769">
        <f t="shared" si="170"/>
        <v>0.0</v>
      </c>
      <c r="U94" s="770">
        <f t="shared" si="171"/>
        <v>0.0</v>
      </c>
      <c r="V94" s="771">
        <f t="shared" si="172"/>
        <v>0.0</v>
      </c>
      <c r="W94" s="625" t="str">
        <f t="shared" si="156"/>
        <v/>
      </c>
      <c r="X94" s="625" t="str">
        <f t="shared" si="173"/>
        <v/>
      </c>
      <c r="Y94" s="772" t="str">
        <f t="shared" si="157"/>
        <v/>
      </c>
      <c r="Z94" s="773">
        <v>0.0</v>
      </c>
      <c r="AA94" s="774">
        <v>0.0</v>
      </c>
      <c r="AB94" s="775">
        <v>0.0</v>
      </c>
      <c r="AC94" s="776">
        <f t="shared" si="174"/>
        <v>0.0</v>
      </c>
      <c r="AD94" s="777">
        <v>0.0</v>
      </c>
      <c r="AE94" s="778">
        <f t="shared" si="175"/>
        <v>0.0</v>
      </c>
      <c r="AF94" s="779">
        <v>0.0</v>
      </c>
      <c r="AG94" s="780">
        <v>0.0</v>
      </c>
      <c r="AH94" s="781">
        <f t="shared" si="274"/>
        <v>0.0</v>
      </c>
      <c r="AI94" s="782">
        <f t="shared" si="176"/>
        <v>0.0</v>
      </c>
      <c r="AJ94" s="783">
        <f t="shared" si="177"/>
        <v>0.0</v>
      </c>
      <c r="AK94" s="637" t="str">
        <f t="shared" si="261"/>
        <v/>
      </c>
      <c r="AL94" s="637" t="str">
        <f t="shared" si="178"/>
        <v/>
      </c>
      <c r="AM94" s="784" t="str">
        <f t="shared" si="262"/>
        <v/>
      </c>
      <c r="AN94" s="785"/>
      <c r="AO94" s="786">
        <v>0.0</v>
      </c>
      <c r="AP94" s="787">
        <v>0.0</v>
      </c>
      <c r="AQ94" s="787">
        <v>0.0</v>
      </c>
      <c r="AR94" s="908">
        <f t="shared" si="179"/>
        <v>0.0</v>
      </c>
      <c r="AS94" s="788">
        <v>0.0</v>
      </c>
      <c r="AT94" s="789">
        <v>0.0</v>
      </c>
      <c r="AU94" s="790">
        <f t="shared" si="180"/>
        <v>0.0</v>
      </c>
      <c r="AV94" s="909">
        <f t="shared" si="181"/>
        <v>0.0</v>
      </c>
      <c r="AW94" s="792">
        <v>0.0</v>
      </c>
      <c r="AX94" s="793">
        <v>0.0</v>
      </c>
      <c r="AY94" s="794">
        <f t="shared" si="182"/>
        <v>0.0</v>
      </c>
      <c r="AZ94" s="795">
        <f t="shared" si="263"/>
        <v>0.0</v>
      </c>
      <c r="BA94" s="796">
        <f t="shared" si="183"/>
        <v>0.0</v>
      </c>
      <c r="BB94" s="650" t="str">
        <f t="shared" si="264"/>
        <v/>
      </c>
      <c r="BC94" s="650" t="str">
        <f t="shared" si="184"/>
        <v/>
      </c>
      <c r="BD94" s="797" t="str">
        <f t="shared" si="265"/>
        <v/>
      </c>
      <c r="BE94" s="785"/>
      <c r="BF94" s="798">
        <v>0.0</v>
      </c>
      <c r="BG94" s="799">
        <v>0.0</v>
      </c>
      <c r="BH94" s="800">
        <v>0.0</v>
      </c>
      <c r="BI94" s="910">
        <f t="shared" si="185"/>
        <v>0.0</v>
      </c>
      <c r="BJ94" s="801">
        <v>0.0</v>
      </c>
      <c r="BK94" s="802">
        <v>0.0</v>
      </c>
      <c r="BL94" s="803">
        <f t="shared" si="186"/>
        <v>0.0</v>
      </c>
      <c r="BM94" s="911">
        <f t="shared" si="187"/>
        <v>0.0</v>
      </c>
      <c r="BN94" s="805">
        <v>0.0</v>
      </c>
      <c r="BO94" s="806">
        <v>0.0</v>
      </c>
      <c r="BP94" s="807">
        <f t="shared" si="188"/>
        <v>0.0</v>
      </c>
      <c r="BQ94" s="808">
        <f t="shared" si="266"/>
        <v>0.0</v>
      </c>
      <c r="BR94" s="662">
        <f t="shared" si="189"/>
        <v>0.0</v>
      </c>
      <c r="BS94" s="662" t="str">
        <f t="shared" si="267"/>
        <v/>
      </c>
      <c r="BT94" s="662" t="str">
        <f t="shared" si="190"/>
        <v/>
      </c>
      <c r="BU94" s="809" t="str">
        <f t="shared" si="268"/>
        <v/>
      </c>
      <c r="BV94" s="785"/>
      <c r="BW94" s="810">
        <v>0.0</v>
      </c>
      <c r="BX94" s="811">
        <v>0.0</v>
      </c>
      <c r="BY94" s="812">
        <v>0.0</v>
      </c>
      <c r="BZ94" s="912">
        <f t="shared" si="191"/>
        <v>0.0</v>
      </c>
      <c r="CA94" s="813">
        <v>0.0</v>
      </c>
      <c r="CB94" s="814">
        <v>0.0</v>
      </c>
      <c r="CC94" s="815">
        <f t="shared" si="192"/>
        <v>0.0</v>
      </c>
      <c r="CD94" s="913">
        <f t="shared" si="193"/>
        <v>0.0</v>
      </c>
      <c r="CE94" s="817">
        <v>0.0</v>
      </c>
      <c r="CF94" s="818">
        <v>0.0</v>
      </c>
      <c r="CG94" s="819">
        <f t="shared" si="194"/>
        <v>0.0</v>
      </c>
      <c r="CH94" s="820">
        <f t="shared" si="269"/>
        <v>0.0</v>
      </c>
      <c r="CI94" s="821">
        <f t="shared" si="195"/>
        <v>0.0</v>
      </c>
      <c r="CJ94" s="674" t="str">
        <f t="shared" si="196"/>
        <v/>
      </c>
      <c r="CK94" s="674" t="str">
        <f t="shared" si="197"/>
        <v/>
      </c>
      <c r="CL94" s="822" t="str">
        <f t="shared" si="270"/>
        <v/>
      </c>
      <c r="CM94" s="785"/>
      <c r="CN94" s="823">
        <v>0.0</v>
      </c>
      <c r="CO94" s="824">
        <v>0.0</v>
      </c>
      <c r="CP94" s="825">
        <v>0.0</v>
      </c>
      <c r="CQ94" s="914">
        <f t="shared" si="198"/>
        <v>0.0</v>
      </c>
      <c r="CR94" s="826">
        <v>0.0</v>
      </c>
      <c r="CS94" s="827">
        <v>0.0</v>
      </c>
      <c r="CT94" s="828">
        <f t="shared" si="199"/>
        <v>0.0</v>
      </c>
      <c r="CU94" s="915">
        <f t="shared" si="200"/>
        <v>0.0</v>
      </c>
      <c r="CV94" s="830">
        <v>0.0</v>
      </c>
      <c r="CW94" s="831">
        <v>0.0</v>
      </c>
      <c r="CX94" s="832">
        <f t="shared" si="201"/>
        <v>0.0</v>
      </c>
      <c r="CY94" s="833">
        <f t="shared" si="271"/>
        <v>0.0</v>
      </c>
      <c r="CZ94" s="686">
        <f t="shared" si="202"/>
        <v>0.0</v>
      </c>
      <c r="DA94" s="686" t="str">
        <f t="shared" si="203"/>
        <v/>
      </c>
      <c r="DB94" s="686" t="str">
        <f t="shared" si="204"/>
        <v/>
      </c>
      <c r="DC94" s="834" t="str">
        <f t="shared" si="205"/>
        <v/>
      </c>
      <c r="DD94" s="785"/>
      <c r="DE94" s="835">
        <v>0.0</v>
      </c>
      <c r="DF94" s="836">
        <v>0.0</v>
      </c>
      <c r="DG94" s="837">
        <v>0.0</v>
      </c>
      <c r="DH94" s="916">
        <f t="shared" si="206"/>
        <v>0.0</v>
      </c>
      <c r="DI94" s="838">
        <v>0.0</v>
      </c>
      <c r="DJ94" s="839">
        <v>0.0</v>
      </c>
      <c r="DK94" s="840">
        <f t="shared" si="207"/>
        <v>0.0</v>
      </c>
      <c r="DL94" s="917">
        <f t="shared" si="208"/>
        <v>0.0</v>
      </c>
      <c r="DM94" s="842">
        <v>0.0</v>
      </c>
      <c r="DN94" s="843">
        <v>0.0</v>
      </c>
      <c r="DO94" s="844">
        <f t="shared" si="209"/>
        <v>0.0</v>
      </c>
      <c r="DP94" s="845">
        <f t="shared" si="272"/>
        <v>0.0</v>
      </c>
      <c r="DQ94" s="698">
        <f t="shared" si="210"/>
        <v>0.0</v>
      </c>
      <c r="DR94" s="698" t="str">
        <f t="shared" si="211"/>
        <v/>
      </c>
      <c r="DS94" s="698" t="str">
        <f t="shared" si="212"/>
        <v/>
      </c>
      <c r="DT94" s="846" t="str">
        <f t="shared" si="213"/>
        <v/>
      </c>
      <c r="DU94" s="847">
        <v>0.0</v>
      </c>
      <c r="DV94" s="848">
        <v>0.0</v>
      </c>
      <c r="DW94" s="849">
        <v>0.0</v>
      </c>
      <c r="DX94" s="918">
        <f t="shared" si="214"/>
        <v>0.0</v>
      </c>
      <c r="DY94" s="850">
        <v>0.0</v>
      </c>
      <c r="DZ94" s="851">
        <v>0.0</v>
      </c>
      <c r="EA94" s="852">
        <f t="shared" si="215"/>
        <v>0.0</v>
      </c>
      <c r="EB94" s="919">
        <f t="shared" si="216"/>
        <v>0.0</v>
      </c>
      <c r="EC94" s="854">
        <v>0.0</v>
      </c>
      <c r="ED94" s="855">
        <v>0.0</v>
      </c>
      <c r="EE94" s="856">
        <f t="shared" si="217"/>
        <v>0.0</v>
      </c>
      <c r="EF94" s="857">
        <f t="shared" si="273"/>
        <v>0.0</v>
      </c>
      <c r="EG94" s="858">
        <f t="shared" si="218"/>
        <v>0.0</v>
      </c>
      <c r="EH94" s="859" t="str">
        <f t="shared" si="219"/>
        <v/>
      </c>
      <c r="EI94" s="860">
        <v>0.0</v>
      </c>
      <c r="EJ94" s="861">
        <v>0.0</v>
      </c>
      <c r="EK94" s="862">
        <v>0.0</v>
      </c>
      <c r="EL94" s="863">
        <f t="shared" si="220"/>
        <v>0.0</v>
      </c>
      <c r="EM94" s="864">
        <v>0.0</v>
      </c>
      <c r="EN94" s="865">
        <f t="shared" si="221"/>
        <v>0.0</v>
      </c>
      <c r="EO94" s="866">
        <v>0.0</v>
      </c>
      <c r="EP94" s="867">
        <v>0.0</v>
      </c>
      <c r="EQ94" s="868">
        <f t="shared" si="275"/>
        <v>0.0</v>
      </c>
      <c r="ER94" s="869">
        <f t="shared" si="222"/>
        <v>0.0</v>
      </c>
      <c r="ES94" s="870">
        <f t="shared" si="223"/>
        <v>0.0</v>
      </c>
      <c r="ET94" s="871" t="str">
        <f t="shared" si="224"/>
        <v/>
      </c>
      <c r="EU94" s="872">
        <v>0.0</v>
      </c>
      <c r="EV94" s="873">
        <v>0.0</v>
      </c>
      <c r="EW94" s="874">
        <f t="shared" si="158"/>
        <v>0.0</v>
      </c>
      <c r="EX94" s="875">
        <f t="shared" si="225"/>
        <v>0.0</v>
      </c>
      <c r="EY94" s="876">
        <v>0.0</v>
      </c>
      <c r="EZ94" s="877">
        <f t="shared" si="226"/>
        <v>0.0</v>
      </c>
      <c r="FA94" s="878">
        <v>0.0</v>
      </c>
      <c r="FB94" s="879">
        <v>0.0</v>
      </c>
      <c r="FC94" s="880">
        <f t="shared" si="276"/>
        <v>0.0</v>
      </c>
      <c r="FD94" s="881">
        <f t="shared" si="227"/>
        <v>0.0</v>
      </c>
      <c r="FE94" s="882">
        <f t="shared" si="228"/>
        <v>0.0</v>
      </c>
      <c r="FF94" s="883" t="str">
        <f t="shared" si="229"/>
        <v/>
      </c>
      <c r="FG94" s="920">
        <v>0.0</v>
      </c>
      <c r="FH94" s="921">
        <v>0.0</v>
      </c>
      <c r="FI94" s="921">
        <v>0.0</v>
      </c>
      <c r="FJ94" s="887">
        <f t="shared" si="155"/>
        <v>0.0</v>
      </c>
      <c r="FK94" s="888">
        <f t="shared" si="230"/>
        <v>0.0</v>
      </c>
      <c r="FL94" s="889" t="str">
        <f t="shared" si="231"/>
        <v/>
      </c>
      <c r="FM94" s="922"/>
      <c r="FN94" s="923"/>
      <c r="FO94" s="924" t="str">
        <f t="shared" si="154"/>
        <v/>
      </c>
      <c r="FP94" s="893">
        <f t="shared" si="232"/>
        <v>0.0</v>
      </c>
      <c r="FQ94" s="894">
        <f t="shared" si="233"/>
        <v>0.0</v>
      </c>
      <c r="FR94" s="895">
        <f t="shared" si="234"/>
        <v>0.0</v>
      </c>
      <c r="FS94" s="896" t="str">
        <f t="shared" si="235"/>
        <v/>
      </c>
      <c r="FT94" s="897" t="str">
        <f t="shared" si="236"/>
        <v/>
      </c>
      <c r="FU94" s="898" t="str">
        <f t="shared" si="237"/>
        <v/>
      </c>
      <c r="FV94" s="899" t="str">
        <f t="shared" si="238"/>
        <v/>
      </c>
      <c r="FW94" s="900">
        <f t="shared" si="239"/>
        <v>0.0</v>
      </c>
      <c r="FX94" s="901" t="str">
        <f t="shared" si="159"/>
        <v/>
      </c>
      <c r="FY94" s="902" t="str">
        <f t="shared" si="160"/>
        <v/>
      </c>
      <c r="FZ94" s="902" t="str">
        <f t="shared" si="161"/>
        <v/>
      </c>
      <c r="GA94" s="902" t="str">
        <f t="shared" si="162"/>
        <v/>
      </c>
      <c r="GB94" s="902" t="str">
        <f t="shared" si="163"/>
        <v/>
      </c>
      <c r="GC94" s="902" t="str">
        <f t="shared" si="240"/>
        <v/>
      </c>
      <c r="GD94" s="903" t="str">
        <f t="shared" si="241"/>
        <v/>
      </c>
      <c r="GE94" s="904">
        <f t="shared" si="242"/>
        <v>0.0</v>
      </c>
      <c r="GF94" s="902">
        <f t="shared" si="243"/>
        <v>0.0</v>
      </c>
      <c r="GG94" s="902">
        <f t="shared" si="244"/>
        <v>0.0</v>
      </c>
      <c r="GH94" s="902">
        <f t="shared" si="245"/>
        <v>0.0</v>
      </c>
      <c r="GI94" s="903"/>
      <c r="GJ94" s="124"/>
      <c r="GK94" s="124"/>
      <c r="GL94" s="113">
        <f t="shared" si="164"/>
        <v>0.0</v>
      </c>
      <c r="GM94" s="113" t="s">
        <v>159</v>
      </c>
      <c r="GN94" s="113">
        <f t="shared" si="165"/>
        <v>200.0</v>
      </c>
      <c r="GO94" s="113" t="str">
        <f t="shared" si="246"/>
        <v>0/200</v>
      </c>
      <c r="GP94" s="113">
        <f t="shared" si="247"/>
        <v>0.0</v>
      </c>
      <c r="GQ94" s="113" t="s">
        <v>159</v>
      </c>
      <c r="GR94" s="113">
        <f t="shared" si="248"/>
        <v>200.0</v>
      </c>
      <c r="GS94" s="113" t="str">
        <f t="shared" si="249"/>
        <v>0/200</v>
      </c>
      <c r="GT94" s="113">
        <f t="shared" si="250"/>
        <v>0.0</v>
      </c>
      <c r="GU94" s="113" t="s">
        <v>159</v>
      </c>
      <c r="GV94" s="113">
        <f t="shared" si="251"/>
        <v>200.0</v>
      </c>
      <c r="GW94" s="113" t="str">
        <f t="shared" si="252"/>
        <v>0/200</v>
      </c>
      <c r="GX94" s="113">
        <f t="shared" si="253"/>
        <v>0.0</v>
      </c>
      <c r="GY94" s="113" t="s">
        <v>159</v>
      </c>
      <c r="GZ94" s="113">
        <f t="shared" si="254"/>
        <v>100.0</v>
      </c>
      <c r="HA94" s="113" t="str">
        <f t="shared" si="255"/>
        <v>0/100</v>
      </c>
      <c r="HJ94" s="113">
        <f t="shared" si="277"/>
        <v>0.0</v>
      </c>
      <c r="HK94" s="113">
        <f t="shared" si="278"/>
        <v>0.0</v>
      </c>
      <c r="HL94" s="925">
        <f t="shared" si="256"/>
        <v>0.0</v>
      </c>
      <c r="HM94" s="925">
        <f t="shared" si="257"/>
        <v>0.0</v>
      </c>
      <c r="HN94" s="925">
        <f t="shared" si="258"/>
        <v>0.0</v>
      </c>
      <c r="HO94" s="925">
        <f t="shared" si="259"/>
        <v>0.0</v>
      </c>
      <c r="HP94" s="925">
        <f t="shared" si="260"/>
        <v>0.0</v>
      </c>
      <c r="HQ94" s="113">
        <f t="shared" si="279"/>
        <v>0.0</v>
      </c>
    </row>
    <row r="95" spans="8:8" ht="18.0">
      <c r="A95" s="23">
        <f t="shared" si="166"/>
        <v>0.0</v>
      </c>
      <c r="B95" s="756">
        <v>87.0</v>
      </c>
      <c r="C95" s="757">
        <v>87.0</v>
      </c>
      <c r="D95" s="710">
        <f t="shared" si="167"/>
        <v>0.0</v>
      </c>
      <c r="E95" s="906"/>
      <c r="F95" s="759"/>
      <c r="G95" s="758"/>
      <c r="H95" s="906"/>
      <c r="I95" s="906"/>
      <c r="J95" s="906"/>
      <c r="K95" s="907"/>
      <c r="L95" s="761">
        <v>0.0</v>
      </c>
      <c r="M95" s="762">
        <v>0.0</v>
      </c>
      <c r="N95" s="763">
        <v>0.0</v>
      </c>
      <c r="O95" s="764">
        <f t="shared" si="168"/>
        <v>0.0</v>
      </c>
      <c r="P95" s="765">
        <v>0.0</v>
      </c>
      <c r="Q95" s="766">
        <f t="shared" si="169"/>
        <v>0.0</v>
      </c>
      <c r="R95" s="767">
        <v>0.0</v>
      </c>
      <c r="S95" s="768">
        <v>0.0</v>
      </c>
      <c r="T95" s="769">
        <f t="shared" si="170"/>
        <v>0.0</v>
      </c>
      <c r="U95" s="770">
        <f t="shared" si="171"/>
        <v>0.0</v>
      </c>
      <c r="V95" s="771">
        <f t="shared" si="172"/>
        <v>0.0</v>
      </c>
      <c r="W95" s="625" t="str">
        <f t="shared" si="156"/>
        <v/>
      </c>
      <c r="X95" s="625" t="str">
        <f t="shared" si="173"/>
        <v/>
      </c>
      <c r="Y95" s="772" t="str">
        <f t="shared" si="157"/>
        <v/>
      </c>
      <c r="Z95" s="773">
        <v>0.0</v>
      </c>
      <c r="AA95" s="774">
        <v>0.0</v>
      </c>
      <c r="AB95" s="775">
        <v>0.0</v>
      </c>
      <c r="AC95" s="776">
        <f t="shared" si="174"/>
        <v>0.0</v>
      </c>
      <c r="AD95" s="777">
        <v>0.0</v>
      </c>
      <c r="AE95" s="778">
        <f t="shared" si="175"/>
        <v>0.0</v>
      </c>
      <c r="AF95" s="779">
        <v>0.0</v>
      </c>
      <c r="AG95" s="780">
        <v>0.0</v>
      </c>
      <c r="AH95" s="781">
        <f t="shared" si="274"/>
        <v>0.0</v>
      </c>
      <c r="AI95" s="782">
        <f t="shared" si="176"/>
        <v>0.0</v>
      </c>
      <c r="AJ95" s="783">
        <f t="shared" si="177"/>
        <v>0.0</v>
      </c>
      <c r="AK95" s="637" t="str">
        <f t="shared" si="261"/>
        <v/>
      </c>
      <c r="AL95" s="637" t="str">
        <f t="shared" si="178"/>
        <v/>
      </c>
      <c r="AM95" s="784" t="str">
        <f t="shared" si="262"/>
        <v/>
      </c>
      <c r="AN95" s="785"/>
      <c r="AO95" s="786">
        <v>0.0</v>
      </c>
      <c r="AP95" s="787">
        <v>0.0</v>
      </c>
      <c r="AQ95" s="787">
        <v>0.0</v>
      </c>
      <c r="AR95" s="908">
        <f t="shared" si="179"/>
        <v>0.0</v>
      </c>
      <c r="AS95" s="788">
        <v>0.0</v>
      </c>
      <c r="AT95" s="789">
        <v>0.0</v>
      </c>
      <c r="AU95" s="790">
        <f t="shared" si="180"/>
        <v>0.0</v>
      </c>
      <c r="AV95" s="909">
        <f t="shared" si="181"/>
        <v>0.0</v>
      </c>
      <c r="AW95" s="792">
        <v>0.0</v>
      </c>
      <c r="AX95" s="793">
        <v>0.0</v>
      </c>
      <c r="AY95" s="794">
        <f t="shared" si="182"/>
        <v>0.0</v>
      </c>
      <c r="AZ95" s="795">
        <f t="shared" si="263"/>
        <v>0.0</v>
      </c>
      <c r="BA95" s="796">
        <f t="shared" si="183"/>
        <v>0.0</v>
      </c>
      <c r="BB95" s="650" t="str">
        <f t="shared" si="264"/>
        <v/>
      </c>
      <c r="BC95" s="650" t="str">
        <f t="shared" si="184"/>
        <v/>
      </c>
      <c r="BD95" s="797" t="str">
        <f t="shared" si="265"/>
        <v/>
      </c>
      <c r="BE95" s="785"/>
      <c r="BF95" s="798">
        <v>0.0</v>
      </c>
      <c r="BG95" s="799">
        <v>0.0</v>
      </c>
      <c r="BH95" s="800">
        <v>0.0</v>
      </c>
      <c r="BI95" s="910">
        <f t="shared" si="185"/>
        <v>0.0</v>
      </c>
      <c r="BJ95" s="801">
        <v>0.0</v>
      </c>
      <c r="BK95" s="802">
        <v>0.0</v>
      </c>
      <c r="BL95" s="803">
        <f t="shared" si="186"/>
        <v>0.0</v>
      </c>
      <c r="BM95" s="911">
        <f t="shared" si="187"/>
        <v>0.0</v>
      </c>
      <c r="BN95" s="805">
        <v>0.0</v>
      </c>
      <c r="BO95" s="806">
        <v>0.0</v>
      </c>
      <c r="BP95" s="807">
        <f t="shared" si="188"/>
        <v>0.0</v>
      </c>
      <c r="BQ95" s="808">
        <f t="shared" si="266"/>
        <v>0.0</v>
      </c>
      <c r="BR95" s="662">
        <f t="shared" si="189"/>
        <v>0.0</v>
      </c>
      <c r="BS95" s="662" t="str">
        <f t="shared" si="267"/>
        <v/>
      </c>
      <c r="BT95" s="662" t="str">
        <f t="shared" si="190"/>
        <v/>
      </c>
      <c r="BU95" s="809" t="str">
        <f t="shared" si="268"/>
        <v/>
      </c>
      <c r="BV95" s="785"/>
      <c r="BW95" s="810">
        <v>0.0</v>
      </c>
      <c r="BX95" s="811">
        <v>0.0</v>
      </c>
      <c r="BY95" s="812">
        <v>0.0</v>
      </c>
      <c r="BZ95" s="912">
        <f t="shared" si="191"/>
        <v>0.0</v>
      </c>
      <c r="CA95" s="813">
        <v>0.0</v>
      </c>
      <c r="CB95" s="814">
        <v>0.0</v>
      </c>
      <c r="CC95" s="815">
        <f t="shared" si="192"/>
        <v>0.0</v>
      </c>
      <c r="CD95" s="913">
        <f t="shared" si="193"/>
        <v>0.0</v>
      </c>
      <c r="CE95" s="817">
        <v>0.0</v>
      </c>
      <c r="CF95" s="818">
        <v>0.0</v>
      </c>
      <c r="CG95" s="819">
        <f t="shared" si="194"/>
        <v>0.0</v>
      </c>
      <c r="CH95" s="820">
        <f t="shared" si="269"/>
        <v>0.0</v>
      </c>
      <c r="CI95" s="821">
        <f t="shared" si="195"/>
        <v>0.0</v>
      </c>
      <c r="CJ95" s="674" t="str">
        <f t="shared" si="196"/>
        <v/>
      </c>
      <c r="CK95" s="674" t="str">
        <f t="shared" si="197"/>
        <v/>
      </c>
      <c r="CL95" s="822" t="str">
        <f t="shared" si="270"/>
        <v/>
      </c>
      <c r="CM95" s="785"/>
      <c r="CN95" s="823">
        <v>0.0</v>
      </c>
      <c r="CO95" s="824">
        <v>0.0</v>
      </c>
      <c r="CP95" s="825">
        <v>0.0</v>
      </c>
      <c r="CQ95" s="914">
        <f t="shared" si="198"/>
        <v>0.0</v>
      </c>
      <c r="CR95" s="826">
        <v>0.0</v>
      </c>
      <c r="CS95" s="827">
        <v>0.0</v>
      </c>
      <c r="CT95" s="828">
        <f t="shared" si="199"/>
        <v>0.0</v>
      </c>
      <c r="CU95" s="915">
        <f t="shared" si="200"/>
        <v>0.0</v>
      </c>
      <c r="CV95" s="830">
        <v>0.0</v>
      </c>
      <c r="CW95" s="831">
        <v>0.0</v>
      </c>
      <c r="CX95" s="832">
        <f t="shared" si="201"/>
        <v>0.0</v>
      </c>
      <c r="CY95" s="833">
        <f t="shared" si="271"/>
        <v>0.0</v>
      </c>
      <c r="CZ95" s="686">
        <f t="shared" si="202"/>
        <v>0.0</v>
      </c>
      <c r="DA95" s="686" t="str">
        <f t="shared" si="203"/>
        <v/>
      </c>
      <c r="DB95" s="686" t="str">
        <f t="shared" si="204"/>
        <v/>
      </c>
      <c r="DC95" s="834" t="str">
        <f t="shared" si="205"/>
        <v/>
      </c>
      <c r="DD95" s="785"/>
      <c r="DE95" s="835">
        <v>0.0</v>
      </c>
      <c r="DF95" s="836">
        <v>0.0</v>
      </c>
      <c r="DG95" s="837">
        <v>0.0</v>
      </c>
      <c r="DH95" s="916">
        <f t="shared" si="206"/>
        <v>0.0</v>
      </c>
      <c r="DI95" s="838">
        <v>0.0</v>
      </c>
      <c r="DJ95" s="839">
        <v>0.0</v>
      </c>
      <c r="DK95" s="840">
        <f t="shared" si="207"/>
        <v>0.0</v>
      </c>
      <c r="DL95" s="917">
        <f t="shared" si="208"/>
        <v>0.0</v>
      </c>
      <c r="DM95" s="842">
        <v>0.0</v>
      </c>
      <c r="DN95" s="843">
        <v>0.0</v>
      </c>
      <c r="DO95" s="844">
        <f t="shared" si="209"/>
        <v>0.0</v>
      </c>
      <c r="DP95" s="845">
        <f t="shared" si="272"/>
        <v>0.0</v>
      </c>
      <c r="DQ95" s="698">
        <f t="shared" si="210"/>
        <v>0.0</v>
      </c>
      <c r="DR95" s="698" t="str">
        <f t="shared" si="211"/>
        <v/>
      </c>
      <c r="DS95" s="698" t="str">
        <f t="shared" si="212"/>
        <v/>
      </c>
      <c r="DT95" s="846" t="str">
        <f t="shared" si="213"/>
        <v/>
      </c>
      <c r="DU95" s="847">
        <v>0.0</v>
      </c>
      <c r="DV95" s="848">
        <v>0.0</v>
      </c>
      <c r="DW95" s="849">
        <v>0.0</v>
      </c>
      <c r="DX95" s="918">
        <f t="shared" si="214"/>
        <v>0.0</v>
      </c>
      <c r="DY95" s="850">
        <v>0.0</v>
      </c>
      <c r="DZ95" s="851">
        <v>0.0</v>
      </c>
      <c r="EA95" s="852">
        <f t="shared" si="215"/>
        <v>0.0</v>
      </c>
      <c r="EB95" s="919">
        <f t="shared" si="216"/>
        <v>0.0</v>
      </c>
      <c r="EC95" s="854">
        <v>0.0</v>
      </c>
      <c r="ED95" s="855">
        <v>0.0</v>
      </c>
      <c r="EE95" s="856">
        <f t="shared" si="217"/>
        <v>0.0</v>
      </c>
      <c r="EF95" s="857">
        <f t="shared" si="273"/>
        <v>0.0</v>
      </c>
      <c r="EG95" s="858">
        <f t="shared" si="218"/>
        <v>0.0</v>
      </c>
      <c r="EH95" s="859" t="str">
        <f t="shared" si="219"/>
        <v/>
      </c>
      <c r="EI95" s="860">
        <v>0.0</v>
      </c>
      <c r="EJ95" s="861">
        <v>0.0</v>
      </c>
      <c r="EK95" s="862">
        <v>0.0</v>
      </c>
      <c r="EL95" s="863">
        <f t="shared" si="220"/>
        <v>0.0</v>
      </c>
      <c r="EM95" s="864">
        <v>0.0</v>
      </c>
      <c r="EN95" s="865">
        <f t="shared" si="221"/>
        <v>0.0</v>
      </c>
      <c r="EO95" s="866">
        <v>0.0</v>
      </c>
      <c r="EP95" s="867">
        <v>0.0</v>
      </c>
      <c r="EQ95" s="868">
        <f t="shared" si="275"/>
        <v>0.0</v>
      </c>
      <c r="ER95" s="869">
        <f t="shared" si="222"/>
        <v>0.0</v>
      </c>
      <c r="ES95" s="870">
        <f t="shared" si="223"/>
        <v>0.0</v>
      </c>
      <c r="ET95" s="871" t="str">
        <f t="shared" si="224"/>
        <v/>
      </c>
      <c r="EU95" s="872">
        <v>0.0</v>
      </c>
      <c r="EV95" s="873">
        <v>0.0</v>
      </c>
      <c r="EW95" s="874">
        <f t="shared" si="158"/>
        <v>0.0</v>
      </c>
      <c r="EX95" s="875">
        <f t="shared" si="225"/>
        <v>0.0</v>
      </c>
      <c r="EY95" s="876">
        <v>0.0</v>
      </c>
      <c r="EZ95" s="877">
        <f t="shared" si="226"/>
        <v>0.0</v>
      </c>
      <c r="FA95" s="878">
        <v>0.0</v>
      </c>
      <c r="FB95" s="879">
        <v>0.0</v>
      </c>
      <c r="FC95" s="880">
        <f t="shared" si="276"/>
        <v>0.0</v>
      </c>
      <c r="FD95" s="881">
        <f t="shared" si="227"/>
        <v>0.0</v>
      </c>
      <c r="FE95" s="882">
        <f t="shared" si="228"/>
        <v>0.0</v>
      </c>
      <c r="FF95" s="883" t="str">
        <f t="shared" si="229"/>
        <v/>
      </c>
      <c r="FG95" s="920">
        <v>0.0</v>
      </c>
      <c r="FH95" s="921">
        <v>0.0</v>
      </c>
      <c r="FI95" s="921">
        <v>0.0</v>
      </c>
      <c r="FJ95" s="887">
        <f t="shared" si="155"/>
        <v>0.0</v>
      </c>
      <c r="FK95" s="888">
        <f t="shared" si="230"/>
        <v>0.0</v>
      </c>
      <c r="FL95" s="889" t="str">
        <f t="shared" si="231"/>
        <v/>
      </c>
      <c r="FM95" s="922"/>
      <c r="FN95" s="923"/>
      <c r="FO95" s="924" t="str">
        <f t="shared" si="154"/>
        <v/>
      </c>
      <c r="FP95" s="893">
        <f t="shared" si="232"/>
        <v>0.0</v>
      </c>
      <c r="FQ95" s="894">
        <f t="shared" si="233"/>
        <v>0.0</v>
      </c>
      <c r="FR95" s="895">
        <f t="shared" si="234"/>
        <v>0.0</v>
      </c>
      <c r="FS95" s="896" t="str">
        <f t="shared" si="235"/>
        <v/>
      </c>
      <c r="FT95" s="897" t="str">
        <f t="shared" si="236"/>
        <v/>
      </c>
      <c r="FU95" s="898" t="str">
        <f t="shared" si="237"/>
        <v/>
      </c>
      <c r="FV95" s="899" t="str">
        <f t="shared" si="238"/>
        <v/>
      </c>
      <c r="FW95" s="900">
        <f t="shared" si="239"/>
        <v>0.0</v>
      </c>
      <c r="FX95" s="901" t="str">
        <f t="shared" si="159"/>
        <v/>
      </c>
      <c r="FY95" s="902" t="str">
        <f t="shared" si="160"/>
        <v/>
      </c>
      <c r="FZ95" s="902" t="str">
        <f t="shared" si="161"/>
        <v/>
      </c>
      <c r="GA95" s="902" t="str">
        <f t="shared" si="162"/>
        <v/>
      </c>
      <c r="GB95" s="902" t="str">
        <f t="shared" si="163"/>
        <v/>
      </c>
      <c r="GC95" s="902" t="str">
        <f t="shared" si="240"/>
        <v/>
      </c>
      <c r="GD95" s="903" t="str">
        <f t="shared" si="241"/>
        <v/>
      </c>
      <c r="GE95" s="904">
        <f t="shared" si="242"/>
        <v>0.0</v>
      </c>
      <c r="GF95" s="902">
        <f t="shared" si="243"/>
        <v>0.0</v>
      </c>
      <c r="GG95" s="902">
        <f t="shared" si="244"/>
        <v>0.0</v>
      </c>
      <c r="GH95" s="902">
        <f t="shared" si="245"/>
        <v>0.0</v>
      </c>
      <c r="GI95" s="903"/>
      <c r="GJ95" s="124"/>
      <c r="GK95" s="124"/>
      <c r="GL95" s="113">
        <f t="shared" si="164"/>
        <v>0.0</v>
      </c>
      <c r="GM95" s="113" t="s">
        <v>159</v>
      </c>
      <c r="GN95" s="113">
        <f t="shared" si="165"/>
        <v>200.0</v>
      </c>
      <c r="GO95" s="113" t="str">
        <f t="shared" si="246"/>
        <v>0/200</v>
      </c>
      <c r="GP95" s="113">
        <f t="shared" si="247"/>
        <v>0.0</v>
      </c>
      <c r="GQ95" s="113" t="s">
        <v>159</v>
      </c>
      <c r="GR95" s="113">
        <f t="shared" si="248"/>
        <v>200.0</v>
      </c>
      <c r="GS95" s="113" t="str">
        <f t="shared" si="249"/>
        <v>0/200</v>
      </c>
      <c r="GT95" s="113">
        <f t="shared" si="250"/>
        <v>0.0</v>
      </c>
      <c r="GU95" s="113" t="s">
        <v>159</v>
      </c>
      <c r="GV95" s="113">
        <f t="shared" si="251"/>
        <v>200.0</v>
      </c>
      <c r="GW95" s="113" t="str">
        <f t="shared" si="252"/>
        <v>0/200</v>
      </c>
      <c r="GX95" s="113">
        <f t="shared" si="253"/>
        <v>0.0</v>
      </c>
      <c r="GY95" s="113" t="s">
        <v>159</v>
      </c>
      <c r="GZ95" s="113">
        <f t="shared" si="254"/>
        <v>100.0</v>
      </c>
      <c r="HA95" s="113" t="str">
        <f t="shared" si="255"/>
        <v>0/100</v>
      </c>
      <c r="HJ95" s="113">
        <f t="shared" si="277"/>
        <v>0.0</v>
      </c>
      <c r="HK95" s="113">
        <f t="shared" si="278"/>
        <v>0.0</v>
      </c>
      <c r="HL95" s="925">
        <f t="shared" si="256"/>
        <v>0.0</v>
      </c>
      <c r="HM95" s="925">
        <f t="shared" si="257"/>
        <v>0.0</v>
      </c>
      <c r="HN95" s="925">
        <f t="shared" si="258"/>
        <v>0.0</v>
      </c>
      <c r="HO95" s="925">
        <f t="shared" si="259"/>
        <v>0.0</v>
      </c>
      <c r="HP95" s="925">
        <f t="shared" si="260"/>
        <v>0.0</v>
      </c>
      <c r="HQ95" s="113">
        <f t="shared" si="279"/>
        <v>0.0</v>
      </c>
    </row>
    <row r="96" spans="8:8" ht="18.0">
      <c r="A96" s="23">
        <f t="shared" si="166"/>
        <v>0.0</v>
      </c>
      <c r="B96" s="756">
        <v>88.0</v>
      </c>
      <c r="C96" s="905">
        <v>88.0</v>
      </c>
      <c r="D96" s="710">
        <f t="shared" si="167"/>
        <v>0.0</v>
      </c>
      <c r="E96" s="906"/>
      <c r="F96" s="759"/>
      <c r="G96" s="906"/>
      <c r="H96" s="906"/>
      <c r="I96" s="906"/>
      <c r="J96" s="906"/>
      <c r="K96" s="907"/>
      <c r="L96" s="761">
        <v>0.0</v>
      </c>
      <c r="M96" s="762">
        <v>0.0</v>
      </c>
      <c r="N96" s="763">
        <v>0.0</v>
      </c>
      <c r="O96" s="764">
        <f t="shared" si="168"/>
        <v>0.0</v>
      </c>
      <c r="P96" s="765">
        <v>0.0</v>
      </c>
      <c r="Q96" s="766">
        <f t="shared" si="169"/>
        <v>0.0</v>
      </c>
      <c r="R96" s="767">
        <v>0.0</v>
      </c>
      <c r="S96" s="768">
        <v>0.0</v>
      </c>
      <c r="T96" s="769">
        <f t="shared" si="170"/>
        <v>0.0</v>
      </c>
      <c r="U96" s="770">
        <f t="shared" si="171"/>
        <v>0.0</v>
      </c>
      <c r="V96" s="771">
        <f t="shared" si="172"/>
        <v>0.0</v>
      </c>
      <c r="W96" s="625" t="str">
        <f t="shared" si="156"/>
        <v/>
      </c>
      <c r="X96" s="625" t="str">
        <f t="shared" si="173"/>
        <v/>
      </c>
      <c r="Y96" s="772" t="str">
        <f t="shared" si="157"/>
        <v/>
      </c>
      <c r="Z96" s="773">
        <v>0.0</v>
      </c>
      <c r="AA96" s="774">
        <v>0.0</v>
      </c>
      <c r="AB96" s="775">
        <v>0.0</v>
      </c>
      <c r="AC96" s="776">
        <f t="shared" si="174"/>
        <v>0.0</v>
      </c>
      <c r="AD96" s="777">
        <v>0.0</v>
      </c>
      <c r="AE96" s="778">
        <f t="shared" si="175"/>
        <v>0.0</v>
      </c>
      <c r="AF96" s="779">
        <v>0.0</v>
      </c>
      <c r="AG96" s="780">
        <v>0.0</v>
      </c>
      <c r="AH96" s="781">
        <f t="shared" si="274"/>
        <v>0.0</v>
      </c>
      <c r="AI96" s="782">
        <f t="shared" si="176"/>
        <v>0.0</v>
      </c>
      <c r="AJ96" s="783">
        <f t="shared" si="177"/>
        <v>0.0</v>
      </c>
      <c r="AK96" s="637" t="str">
        <f t="shared" si="261"/>
        <v/>
      </c>
      <c r="AL96" s="637" t="str">
        <f t="shared" si="178"/>
        <v/>
      </c>
      <c r="AM96" s="784" t="str">
        <f t="shared" si="262"/>
        <v/>
      </c>
      <c r="AN96" s="785"/>
      <c r="AO96" s="786">
        <v>0.0</v>
      </c>
      <c r="AP96" s="787">
        <v>0.0</v>
      </c>
      <c r="AQ96" s="787">
        <v>0.0</v>
      </c>
      <c r="AR96" s="908">
        <f t="shared" si="179"/>
        <v>0.0</v>
      </c>
      <c r="AS96" s="788">
        <v>0.0</v>
      </c>
      <c r="AT96" s="789">
        <v>0.0</v>
      </c>
      <c r="AU96" s="790">
        <f t="shared" si="180"/>
        <v>0.0</v>
      </c>
      <c r="AV96" s="909">
        <f t="shared" si="181"/>
        <v>0.0</v>
      </c>
      <c r="AW96" s="792">
        <v>0.0</v>
      </c>
      <c r="AX96" s="793">
        <v>0.0</v>
      </c>
      <c r="AY96" s="794">
        <f t="shared" si="182"/>
        <v>0.0</v>
      </c>
      <c r="AZ96" s="795">
        <f t="shared" si="263"/>
        <v>0.0</v>
      </c>
      <c r="BA96" s="796">
        <f t="shared" si="183"/>
        <v>0.0</v>
      </c>
      <c r="BB96" s="650" t="str">
        <f t="shared" si="264"/>
        <v/>
      </c>
      <c r="BC96" s="650" t="str">
        <f t="shared" si="184"/>
        <v/>
      </c>
      <c r="BD96" s="797" t="str">
        <f t="shared" si="265"/>
        <v/>
      </c>
      <c r="BE96" s="785"/>
      <c r="BF96" s="798">
        <v>0.0</v>
      </c>
      <c r="BG96" s="799">
        <v>0.0</v>
      </c>
      <c r="BH96" s="800">
        <v>0.0</v>
      </c>
      <c r="BI96" s="910">
        <f t="shared" si="185"/>
        <v>0.0</v>
      </c>
      <c r="BJ96" s="801">
        <v>0.0</v>
      </c>
      <c r="BK96" s="802">
        <v>0.0</v>
      </c>
      <c r="BL96" s="803">
        <f t="shared" si="186"/>
        <v>0.0</v>
      </c>
      <c r="BM96" s="911">
        <f t="shared" si="187"/>
        <v>0.0</v>
      </c>
      <c r="BN96" s="805">
        <v>0.0</v>
      </c>
      <c r="BO96" s="806">
        <v>0.0</v>
      </c>
      <c r="BP96" s="807">
        <f t="shared" si="188"/>
        <v>0.0</v>
      </c>
      <c r="BQ96" s="808">
        <f t="shared" si="266"/>
        <v>0.0</v>
      </c>
      <c r="BR96" s="662">
        <f t="shared" si="189"/>
        <v>0.0</v>
      </c>
      <c r="BS96" s="662" t="str">
        <f t="shared" si="267"/>
        <v/>
      </c>
      <c r="BT96" s="662" t="str">
        <f t="shared" si="190"/>
        <v/>
      </c>
      <c r="BU96" s="809" t="str">
        <f t="shared" si="268"/>
        <v/>
      </c>
      <c r="BV96" s="785"/>
      <c r="BW96" s="810">
        <v>0.0</v>
      </c>
      <c r="BX96" s="811">
        <v>0.0</v>
      </c>
      <c r="BY96" s="812">
        <v>0.0</v>
      </c>
      <c r="BZ96" s="912">
        <f t="shared" si="191"/>
        <v>0.0</v>
      </c>
      <c r="CA96" s="813">
        <v>0.0</v>
      </c>
      <c r="CB96" s="814">
        <v>0.0</v>
      </c>
      <c r="CC96" s="815">
        <f t="shared" si="192"/>
        <v>0.0</v>
      </c>
      <c r="CD96" s="913">
        <f t="shared" si="193"/>
        <v>0.0</v>
      </c>
      <c r="CE96" s="817">
        <v>0.0</v>
      </c>
      <c r="CF96" s="818">
        <v>0.0</v>
      </c>
      <c r="CG96" s="819">
        <f t="shared" si="194"/>
        <v>0.0</v>
      </c>
      <c r="CH96" s="820">
        <f t="shared" si="269"/>
        <v>0.0</v>
      </c>
      <c r="CI96" s="821">
        <f t="shared" si="195"/>
        <v>0.0</v>
      </c>
      <c r="CJ96" s="674" t="str">
        <f t="shared" si="196"/>
        <v/>
      </c>
      <c r="CK96" s="674" t="str">
        <f t="shared" si="197"/>
        <v/>
      </c>
      <c r="CL96" s="822" t="str">
        <f t="shared" si="270"/>
        <v/>
      </c>
      <c r="CM96" s="785"/>
      <c r="CN96" s="823">
        <v>0.0</v>
      </c>
      <c r="CO96" s="824">
        <v>0.0</v>
      </c>
      <c r="CP96" s="825">
        <v>0.0</v>
      </c>
      <c r="CQ96" s="914">
        <f t="shared" si="198"/>
        <v>0.0</v>
      </c>
      <c r="CR96" s="826">
        <v>0.0</v>
      </c>
      <c r="CS96" s="827">
        <v>0.0</v>
      </c>
      <c r="CT96" s="828">
        <f t="shared" si="199"/>
        <v>0.0</v>
      </c>
      <c r="CU96" s="915">
        <f t="shared" si="200"/>
        <v>0.0</v>
      </c>
      <c r="CV96" s="830">
        <v>0.0</v>
      </c>
      <c r="CW96" s="831">
        <v>0.0</v>
      </c>
      <c r="CX96" s="832">
        <f t="shared" si="201"/>
        <v>0.0</v>
      </c>
      <c r="CY96" s="833">
        <f t="shared" si="271"/>
        <v>0.0</v>
      </c>
      <c r="CZ96" s="686">
        <f t="shared" si="202"/>
        <v>0.0</v>
      </c>
      <c r="DA96" s="686" t="str">
        <f t="shared" si="203"/>
        <v/>
      </c>
      <c r="DB96" s="686" t="str">
        <f t="shared" si="204"/>
        <v/>
      </c>
      <c r="DC96" s="834" t="str">
        <f t="shared" si="205"/>
        <v/>
      </c>
      <c r="DD96" s="785"/>
      <c r="DE96" s="835">
        <v>0.0</v>
      </c>
      <c r="DF96" s="836">
        <v>0.0</v>
      </c>
      <c r="DG96" s="837">
        <v>0.0</v>
      </c>
      <c r="DH96" s="916">
        <f t="shared" si="206"/>
        <v>0.0</v>
      </c>
      <c r="DI96" s="838">
        <v>0.0</v>
      </c>
      <c r="DJ96" s="839">
        <v>0.0</v>
      </c>
      <c r="DK96" s="840">
        <f t="shared" si="207"/>
        <v>0.0</v>
      </c>
      <c r="DL96" s="917">
        <f t="shared" si="208"/>
        <v>0.0</v>
      </c>
      <c r="DM96" s="842">
        <v>0.0</v>
      </c>
      <c r="DN96" s="843">
        <v>0.0</v>
      </c>
      <c r="DO96" s="844">
        <f t="shared" si="209"/>
        <v>0.0</v>
      </c>
      <c r="DP96" s="845">
        <f t="shared" si="272"/>
        <v>0.0</v>
      </c>
      <c r="DQ96" s="698">
        <f t="shared" si="210"/>
        <v>0.0</v>
      </c>
      <c r="DR96" s="698" t="str">
        <f t="shared" si="211"/>
        <v/>
      </c>
      <c r="DS96" s="698" t="str">
        <f t="shared" si="212"/>
        <v/>
      </c>
      <c r="DT96" s="846" t="str">
        <f t="shared" si="213"/>
        <v/>
      </c>
      <c r="DU96" s="847">
        <v>0.0</v>
      </c>
      <c r="DV96" s="848">
        <v>0.0</v>
      </c>
      <c r="DW96" s="849">
        <v>0.0</v>
      </c>
      <c r="DX96" s="918">
        <f t="shared" si="214"/>
        <v>0.0</v>
      </c>
      <c r="DY96" s="850">
        <v>0.0</v>
      </c>
      <c r="DZ96" s="851">
        <v>0.0</v>
      </c>
      <c r="EA96" s="852">
        <f t="shared" si="215"/>
        <v>0.0</v>
      </c>
      <c r="EB96" s="919">
        <f t="shared" si="216"/>
        <v>0.0</v>
      </c>
      <c r="EC96" s="854">
        <v>0.0</v>
      </c>
      <c r="ED96" s="855">
        <v>0.0</v>
      </c>
      <c r="EE96" s="856">
        <f t="shared" si="217"/>
        <v>0.0</v>
      </c>
      <c r="EF96" s="857">
        <f t="shared" si="273"/>
        <v>0.0</v>
      </c>
      <c r="EG96" s="858">
        <f t="shared" si="218"/>
        <v>0.0</v>
      </c>
      <c r="EH96" s="859" t="str">
        <f t="shared" si="219"/>
        <v/>
      </c>
      <c r="EI96" s="860">
        <v>0.0</v>
      </c>
      <c r="EJ96" s="861">
        <v>0.0</v>
      </c>
      <c r="EK96" s="862">
        <v>0.0</v>
      </c>
      <c r="EL96" s="863">
        <f t="shared" si="220"/>
        <v>0.0</v>
      </c>
      <c r="EM96" s="864">
        <v>0.0</v>
      </c>
      <c r="EN96" s="865">
        <f t="shared" si="221"/>
        <v>0.0</v>
      </c>
      <c r="EO96" s="866">
        <v>0.0</v>
      </c>
      <c r="EP96" s="867">
        <v>0.0</v>
      </c>
      <c r="EQ96" s="868">
        <f t="shared" si="275"/>
        <v>0.0</v>
      </c>
      <c r="ER96" s="869">
        <f t="shared" si="222"/>
        <v>0.0</v>
      </c>
      <c r="ES96" s="870">
        <f t="shared" si="223"/>
        <v>0.0</v>
      </c>
      <c r="ET96" s="871" t="str">
        <f t="shared" si="224"/>
        <v/>
      </c>
      <c r="EU96" s="872">
        <v>0.0</v>
      </c>
      <c r="EV96" s="873">
        <v>0.0</v>
      </c>
      <c r="EW96" s="874">
        <f t="shared" si="158"/>
        <v>0.0</v>
      </c>
      <c r="EX96" s="875">
        <f t="shared" si="225"/>
        <v>0.0</v>
      </c>
      <c r="EY96" s="876">
        <v>0.0</v>
      </c>
      <c r="EZ96" s="877">
        <f t="shared" si="226"/>
        <v>0.0</v>
      </c>
      <c r="FA96" s="878">
        <v>0.0</v>
      </c>
      <c r="FB96" s="879">
        <v>0.0</v>
      </c>
      <c r="FC96" s="880">
        <f t="shared" si="276"/>
        <v>0.0</v>
      </c>
      <c r="FD96" s="881">
        <f t="shared" si="227"/>
        <v>0.0</v>
      </c>
      <c r="FE96" s="882">
        <f t="shared" si="228"/>
        <v>0.0</v>
      </c>
      <c r="FF96" s="883" t="str">
        <f t="shared" si="229"/>
        <v/>
      </c>
      <c r="FG96" s="920">
        <v>0.0</v>
      </c>
      <c r="FH96" s="921">
        <v>0.0</v>
      </c>
      <c r="FI96" s="921">
        <v>0.0</v>
      </c>
      <c r="FJ96" s="887">
        <f t="shared" si="155"/>
        <v>0.0</v>
      </c>
      <c r="FK96" s="888">
        <f t="shared" si="230"/>
        <v>0.0</v>
      </c>
      <c r="FL96" s="889" t="str">
        <f t="shared" si="231"/>
        <v/>
      </c>
      <c r="FM96" s="922"/>
      <c r="FN96" s="923"/>
      <c r="FO96" s="924" t="str">
        <f t="shared" si="154"/>
        <v/>
      </c>
      <c r="FP96" s="893">
        <f t="shared" si="232"/>
        <v>0.0</v>
      </c>
      <c r="FQ96" s="894">
        <f t="shared" si="233"/>
        <v>0.0</v>
      </c>
      <c r="FR96" s="895">
        <f t="shared" si="234"/>
        <v>0.0</v>
      </c>
      <c r="FS96" s="896" t="str">
        <f t="shared" si="235"/>
        <v/>
      </c>
      <c r="FT96" s="897" t="str">
        <f t="shared" si="236"/>
        <v/>
      </c>
      <c r="FU96" s="898" t="str">
        <f t="shared" si="237"/>
        <v/>
      </c>
      <c r="FV96" s="899" t="str">
        <f t="shared" si="238"/>
        <v/>
      </c>
      <c r="FW96" s="900">
        <f t="shared" si="239"/>
        <v>0.0</v>
      </c>
      <c r="FX96" s="901" t="str">
        <f t="shared" si="159"/>
        <v/>
      </c>
      <c r="FY96" s="902" t="str">
        <f t="shared" si="160"/>
        <v/>
      </c>
      <c r="FZ96" s="902" t="str">
        <f t="shared" si="161"/>
        <v/>
      </c>
      <c r="GA96" s="902" t="str">
        <f t="shared" si="162"/>
        <v/>
      </c>
      <c r="GB96" s="902" t="str">
        <f t="shared" si="163"/>
        <v/>
      </c>
      <c r="GC96" s="902" t="str">
        <f t="shared" si="240"/>
        <v/>
      </c>
      <c r="GD96" s="903" t="str">
        <f t="shared" si="241"/>
        <v/>
      </c>
      <c r="GE96" s="904">
        <f t="shared" si="242"/>
        <v>0.0</v>
      </c>
      <c r="GF96" s="902">
        <f t="shared" si="243"/>
        <v>0.0</v>
      </c>
      <c r="GG96" s="902">
        <f t="shared" si="244"/>
        <v>0.0</v>
      </c>
      <c r="GH96" s="902">
        <f t="shared" si="245"/>
        <v>0.0</v>
      </c>
      <c r="GI96" s="903"/>
      <c r="GJ96" s="124"/>
      <c r="GK96" s="124"/>
      <c r="GL96" s="113">
        <f t="shared" si="164"/>
        <v>0.0</v>
      </c>
      <c r="GM96" s="113" t="s">
        <v>159</v>
      </c>
      <c r="GN96" s="113">
        <f t="shared" si="165"/>
        <v>200.0</v>
      </c>
      <c r="GO96" s="113" t="str">
        <f t="shared" si="246"/>
        <v>0/200</v>
      </c>
      <c r="GP96" s="113">
        <f t="shared" si="247"/>
        <v>0.0</v>
      </c>
      <c r="GQ96" s="113" t="s">
        <v>159</v>
      </c>
      <c r="GR96" s="113">
        <f t="shared" si="248"/>
        <v>200.0</v>
      </c>
      <c r="GS96" s="113" t="str">
        <f t="shared" si="249"/>
        <v>0/200</v>
      </c>
      <c r="GT96" s="113">
        <f t="shared" si="250"/>
        <v>0.0</v>
      </c>
      <c r="GU96" s="113" t="s">
        <v>159</v>
      </c>
      <c r="GV96" s="113">
        <f t="shared" si="251"/>
        <v>200.0</v>
      </c>
      <c r="GW96" s="113" t="str">
        <f t="shared" si="252"/>
        <v>0/200</v>
      </c>
      <c r="GX96" s="113">
        <f t="shared" si="253"/>
        <v>0.0</v>
      </c>
      <c r="GY96" s="113" t="s">
        <v>159</v>
      </c>
      <c r="GZ96" s="113">
        <f t="shared" si="254"/>
        <v>100.0</v>
      </c>
      <c r="HA96" s="113" t="str">
        <f t="shared" si="255"/>
        <v>0/100</v>
      </c>
      <c r="HJ96" s="113">
        <f t="shared" si="277"/>
        <v>0.0</v>
      </c>
      <c r="HK96" s="113">
        <f t="shared" si="278"/>
        <v>0.0</v>
      </c>
      <c r="HL96" s="925">
        <f t="shared" si="256"/>
        <v>0.0</v>
      </c>
      <c r="HM96" s="925">
        <f t="shared" si="257"/>
        <v>0.0</v>
      </c>
      <c r="HN96" s="925">
        <f t="shared" si="258"/>
        <v>0.0</v>
      </c>
      <c r="HO96" s="925">
        <f t="shared" si="259"/>
        <v>0.0</v>
      </c>
      <c r="HP96" s="925">
        <f t="shared" si="260"/>
        <v>0.0</v>
      </c>
      <c r="HQ96" s="113">
        <f t="shared" si="279"/>
        <v>0.0</v>
      </c>
    </row>
    <row r="97" spans="8:8" ht="18.0">
      <c r="A97" s="23">
        <f t="shared" si="166"/>
        <v>0.0</v>
      </c>
      <c r="B97" s="756">
        <v>89.0</v>
      </c>
      <c r="C97" s="757">
        <v>89.0</v>
      </c>
      <c r="D97" s="710">
        <f t="shared" si="167"/>
        <v>0.0</v>
      </c>
      <c r="E97" s="906"/>
      <c r="F97" s="759"/>
      <c r="G97" s="758"/>
      <c r="H97" s="906"/>
      <c r="I97" s="906"/>
      <c r="J97" s="906"/>
      <c r="K97" s="907"/>
      <c r="L97" s="761">
        <v>0.0</v>
      </c>
      <c r="M97" s="762">
        <v>0.0</v>
      </c>
      <c r="N97" s="763">
        <v>0.0</v>
      </c>
      <c r="O97" s="764">
        <f t="shared" si="168"/>
        <v>0.0</v>
      </c>
      <c r="P97" s="765">
        <v>0.0</v>
      </c>
      <c r="Q97" s="766">
        <f t="shared" si="169"/>
        <v>0.0</v>
      </c>
      <c r="R97" s="767">
        <v>0.0</v>
      </c>
      <c r="S97" s="768">
        <v>0.0</v>
      </c>
      <c r="T97" s="769">
        <f t="shared" si="170"/>
        <v>0.0</v>
      </c>
      <c r="U97" s="770">
        <f t="shared" si="171"/>
        <v>0.0</v>
      </c>
      <c r="V97" s="771">
        <f t="shared" si="172"/>
        <v>0.0</v>
      </c>
      <c r="W97" s="625" t="str">
        <f t="shared" si="156"/>
        <v/>
      </c>
      <c r="X97" s="625" t="str">
        <f t="shared" si="173"/>
        <v/>
      </c>
      <c r="Y97" s="772" t="str">
        <f t="shared" si="157"/>
        <v/>
      </c>
      <c r="Z97" s="773">
        <v>0.0</v>
      </c>
      <c r="AA97" s="774">
        <v>0.0</v>
      </c>
      <c r="AB97" s="775">
        <v>0.0</v>
      </c>
      <c r="AC97" s="776">
        <f t="shared" si="174"/>
        <v>0.0</v>
      </c>
      <c r="AD97" s="777">
        <v>0.0</v>
      </c>
      <c r="AE97" s="778">
        <f t="shared" si="175"/>
        <v>0.0</v>
      </c>
      <c r="AF97" s="779">
        <v>0.0</v>
      </c>
      <c r="AG97" s="780">
        <v>0.0</v>
      </c>
      <c r="AH97" s="781">
        <f t="shared" si="274"/>
        <v>0.0</v>
      </c>
      <c r="AI97" s="782">
        <f t="shared" si="176"/>
        <v>0.0</v>
      </c>
      <c r="AJ97" s="783">
        <f t="shared" si="177"/>
        <v>0.0</v>
      </c>
      <c r="AK97" s="637" t="str">
        <f t="shared" si="261"/>
        <v/>
      </c>
      <c r="AL97" s="637" t="str">
        <f t="shared" si="178"/>
        <v/>
      </c>
      <c r="AM97" s="784" t="str">
        <f t="shared" si="262"/>
        <v/>
      </c>
      <c r="AN97" s="785"/>
      <c r="AO97" s="786">
        <v>0.0</v>
      </c>
      <c r="AP97" s="787">
        <v>0.0</v>
      </c>
      <c r="AQ97" s="787">
        <v>0.0</v>
      </c>
      <c r="AR97" s="908">
        <f t="shared" si="179"/>
        <v>0.0</v>
      </c>
      <c r="AS97" s="788">
        <v>0.0</v>
      </c>
      <c r="AT97" s="789">
        <v>0.0</v>
      </c>
      <c r="AU97" s="790">
        <f t="shared" si="180"/>
        <v>0.0</v>
      </c>
      <c r="AV97" s="909">
        <f t="shared" si="181"/>
        <v>0.0</v>
      </c>
      <c r="AW97" s="792">
        <v>0.0</v>
      </c>
      <c r="AX97" s="793">
        <v>0.0</v>
      </c>
      <c r="AY97" s="794">
        <f t="shared" si="182"/>
        <v>0.0</v>
      </c>
      <c r="AZ97" s="795">
        <f t="shared" si="263"/>
        <v>0.0</v>
      </c>
      <c r="BA97" s="796">
        <f t="shared" si="183"/>
        <v>0.0</v>
      </c>
      <c r="BB97" s="650" t="str">
        <f t="shared" si="264"/>
        <v/>
      </c>
      <c r="BC97" s="650" t="str">
        <f t="shared" si="184"/>
        <v/>
      </c>
      <c r="BD97" s="797" t="str">
        <f t="shared" si="265"/>
        <v/>
      </c>
      <c r="BE97" s="785"/>
      <c r="BF97" s="798">
        <v>0.0</v>
      </c>
      <c r="BG97" s="799">
        <v>0.0</v>
      </c>
      <c r="BH97" s="800">
        <v>0.0</v>
      </c>
      <c r="BI97" s="910">
        <f t="shared" si="185"/>
        <v>0.0</v>
      </c>
      <c r="BJ97" s="801">
        <v>0.0</v>
      </c>
      <c r="BK97" s="802">
        <v>0.0</v>
      </c>
      <c r="BL97" s="803">
        <f t="shared" si="186"/>
        <v>0.0</v>
      </c>
      <c r="BM97" s="911">
        <f t="shared" si="187"/>
        <v>0.0</v>
      </c>
      <c r="BN97" s="805">
        <v>0.0</v>
      </c>
      <c r="BO97" s="806">
        <v>0.0</v>
      </c>
      <c r="BP97" s="807">
        <f t="shared" si="188"/>
        <v>0.0</v>
      </c>
      <c r="BQ97" s="808">
        <f t="shared" si="266"/>
        <v>0.0</v>
      </c>
      <c r="BR97" s="662">
        <f t="shared" si="189"/>
        <v>0.0</v>
      </c>
      <c r="BS97" s="662" t="str">
        <f t="shared" si="267"/>
        <v/>
      </c>
      <c r="BT97" s="662" t="str">
        <f t="shared" si="190"/>
        <v/>
      </c>
      <c r="BU97" s="809" t="str">
        <f t="shared" si="268"/>
        <v/>
      </c>
      <c r="BV97" s="785"/>
      <c r="BW97" s="810">
        <v>0.0</v>
      </c>
      <c r="BX97" s="811">
        <v>0.0</v>
      </c>
      <c r="BY97" s="812">
        <v>0.0</v>
      </c>
      <c r="BZ97" s="912">
        <f t="shared" si="191"/>
        <v>0.0</v>
      </c>
      <c r="CA97" s="813">
        <v>0.0</v>
      </c>
      <c r="CB97" s="814">
        <v>0.0</v>
      </c>
      <c r="CC97" s="815">
        <f t="shared" si="192"/>
        <v>0.0</v>
      </c>
      <c r="CD97" s="913">
        <f t="shared" si="193"/>
        <v>0.0</v>
      </c>
      <c r="CE97" s="817">
        <v>0.0</v>
      </c>
      <c r="CF97" s="818">
        <v>0.0</v>
      </c>
      <c r="CG97" s="819">
        <f t="shared" si="194"/>
        <v>0.0</v>
      </c>
      <c r="CH97" s="820">
        <f t="shared" si="269"/>
        <v>0.0</v>
      </c>
      <c r="CI97" s="821">
        <f t="shared" si="195"/>
        <v>0.0</v>
      </c>
      <c r="CJ97" s="674" t="str">
        <f t="shared" si="196"/>
        <v/>
      </c>
      <c r="CK97" s="674" t="str">
        <f t="shared" si="197"/>
        <v/>
      </c>
      <c r="CL97" s="822" t="str">
        <f t="shared" si="270"/>
        <v/>
      </c>
      <c r="CM97" s="785"/>
      <c r="CN97" s="823">
        <v>0.0</v>
      </c>
      <c r="CO97" s="824">
        <v>0.0</v>
      </c>
      <c r="CP97" s="825">
        <v>0.0</v>
      </c>
      <c r="CQ97" s="914">
        <f t="shared" si="198"/>
        <v>0.0</v>
      </c>
      <c r="CR97" s="826">
        <v>0.0</v>
      </c>
      <c r="CS97" s="827">
        <v>0.0</v>
      </c>
      <c r="CT97" s="828">
        <f t="shared" si="199"/>
        <v>0.0</v>
      </c>
      <c r="CU97" s="915">
        <f t="shared" si="200"/>
        <v>0.0</v>
      </c>
      <c r="CV97" s="830">
        <v>0.0</v>
      </c>
      <c r="CW97" s="831">
        <v>0.0</v>
      </c>
      <c r="CX97" s="832">
        <f t="shared" si="201"/>
        <v>0.0</v>
      </c>
      <c r="CY97" s="833">
        <f t="shared" si="271"/>
        <v>0.0</v>
      </c>
      <c r="CZ97" s="686">
        <f t="shared" si="202"/>
        <v>0.0</v>
      </c>
      <c r="DA97" s="686" t="str">
        <f t="shared" si="203"/>
        <v/>
      </c>
      <c r="DB97" s="686" t="str">
        <f t="shared" si="204"/>
        <v/>
      </c>
      <c r="DC97" s="834" t="str">
        <f t="shared" si="205"/>
        <v/>
      </c>
      <c r="DD97" s="785"/>
      <c r="DE97" s="835">
        <v>0.0</v>
      </c>
      <c r="DF97" s="836">
        <v>0.0</v>
      </c>
      <c r="DG97" s="837">
        <v>0.0</v>
      </c>
      <c r="DH97" s="916">
        <f t="shared" si="206"/>
        <v>0.0</v>
      </c>
      <c r="DI97" s="838">
        <v>0.0</v>
      </c>
      <c r="DJ97" s="839">
        <v>0.0</v>
      </c>
      <c r="DK97" s="840">
        <f t="shared" si="207"/>
        <v>0.0</v>
      </c>
      <c r="DL97" s="917">
        <f t="shared" si="208"/>
        <v>0.0</v>
      </c>
      <c r="DM97" s="842">
        <v>0.0</v>
      </c>
      <c r="DN97" s="843">
        <v>0.0</v>
      </c>
      <c r="DO97" s="844">
        <f t="shared" si="209"/>
        <v>0.0</v>
      </c>
      <c r="DP97" s="845">
        <f t="shared" si="272"/>
        <v>0.0</v>
      </c>
      <c r="DQ97" s="698">
        <f t="shared" si="210"/>
        <v>0.0</v>
      </c>
      <c r="DR97" s="698" t="str">
        <f t="shared" si="211"/>
        <v/>
      </c>
      <c r="DS97" s="698" t="str">
        <f t="shared" si="212"/>
        <v/>
      </c>
      <c r="DT97" s="846" t="str">
        <f t="shared" si="213"/>
        <v/>
      </c>
      <c r="DU97" s="847">
        <v>0.0</v>
      </c>
      <c r="DV97" s="848">
        <v>0.0</v>
      </c>
      <c r="DW97" s="849">
        <v>0.0</v>
      </c>
      <c r="DX97" s="918">
        <f t="shared" si="214"/>
        <v>0.0</v>
      </c>
      <c r="DY97" s="850">
        <v>0.0</v>
      </c>
      <c r="DZ97" s="851">
        <v>0.0</v>
      </c>
      <c r="EA97" s="852">
        <f t="shared" si="215"/>
        <v>0.0</v>
      </c>
      <c r="EB97" s="919">
        <f t="shared" si="216"/>
        <v>0.0</v>
      </c>
      <c r="EC97" s="854">
        <v>0.0</v>
      </c>
      <c r="ED97" s="855">
        <v>0.0</v>
      </c>
      <c r="EE97" s="856">
        <f t="shared" si="217"/>
        <v>0.0</v>
      </c>
      <c r="EF97" s="857">
        <f t="shared" si="273"/>
        <v>0.0</v>
      </c>
      <c r="EG97" s="858">
        <f t="shared" si="218"/>
        <v>0.0</v>
      </c>
      <c r="EH97" s="859" t="str">
        <f t="shared" si="219"/>
        <v/>
      </c>
      <c r="EI97" s="860">
        <v>0.0</v>
      </c>
      <c r="EJ97" s="861">
        <v>0.0</v>
      </c>
      <c r="EK97" s="862">
        <v>0.0</v>
      </c>
      <c r="EL97" s="863">
        <f t="shared" si="220"/>
        <v>0.0</v>
      </c>
      <c r="EM97" s="864">
        <v>0.0</v>
      </c>
      <c r="EN97" s="865">
        <f t="shared" si="221"/>
        <v>0.0</v>
      </c>
      <c r="EO97" s="866">
        <v>0.0</v>
      </c>
      <c r="EP97" s="867">
        <v>0.0</v>
      </c>
      <c r="EQ97" s="868">
        <f t="shared" si="275"/>
        <v>0.0</v>
      </c>
      <c r="ER97" s="869">
        <f t="shared" si="222"/>
        <v>0.0</v>
      </c>
      <c r="ES97" s="870">
        <f t="shared" si="223"/>
        <v>0.0</v>
      </c>
      <c r="ET97" s="871" t="str">
        <f t="shared" si="224"/>
        <v/>
      </c>
      <c r="EU97" s="872">
        <v>0.0</v>
      </c>
      <c r="EV97" s="873">
        <v>0.0</v>
      </c>
      <c r="EW97" s="874">
        <f t="shared" si="158"/>
        <v>0.0</v>
      </c>
      <c r="EX97" s="875">
        <f t="shared" si="225"/>
        <v>0.0</v>
      </c>
      <c r="EY97" s="876">
        <v>0.0</v>
      </c>
      <c r="EZ97" s="877">
        <f t="shared" si="226"/>
        <v>0.0</v>
      </c>
      <c r="FA97" s="878">
        <v>0.0</v>
      </c>
      <c r="FB97" s="879">
        <v>0.0</v>
      </c>
      <c r="FC97" s="880">
        <f t="shared" si="276"/>
        <v>0.0</v>
      </c>
      <c r="FD97" s="881">
        <f t="shared" si="227"/>
        <v>0.0</v>
      </c>
      <c r="FE97" s="882">
        <f t="shared" si="228"/>
        <v>0.0</v>
      </c>
      <c r="FF97" s="883" t="str">
        <f t="shared" si="229"/>
        <v/>
      </c>
      <c r="FG97" s="920">
        <v>0.0</v>
      </c>
      <c r="FH97" s="921">
        <v>0.0</v>
      </c>
      <c r="FI97" s="921">
        <v>0.0</v>
      </c>
      <c r="FJ97" s="887">
        <f t="shared" si="155"/>
        <v>0.0</v>
      </c>
      <c r="FK97" s="888">
        <f t="shared" si="230"/>
        <v>0.0</v>
      </c>
      <c r="FL97" s="889" t="str">
        <f t="shared" si="231"/>
        <v/>
      </c>
      <c r="FM97" s="922"/>
      <c r="FN97" s="923"/>
      <c r="FO97" s="924" t="str">
        <f t="shared" si="154"/>
        <v/>
      </c>
      <c r="FP97" s="893">
        <f t="shared" si="232"/>
        <v>0.0</v>
      </c>
      <c r="FQ97" s="894">
        <f t="shared" si="233"/>
        <v>0.0</v>
      </c>
      <c r="FR97" s="895">
        <f t="shared" si="234"/>
        <v>0.0</v>
      </c>
      <c r="FS97" s="896" t="str">
        <f t="shared" si="235"/>
        <v/>
      </c>
      <c r="FT97" s="897" t="str">
        <f t="shared" si="236"/>
        <v/>
      </c>
      <c r="FU97" s="898" t="str">
        <f t="shared" si="237"/>
        <v/>
      </c>
      <c r="FV97" s="899" t="str">
        <f t="shared" si="238"/>
        <v/>
      </c>
      <c r="FW97" s="900">
        <f t="shared" si="239"/>
        <v>0.0</v>
      </c>
      <c r="FX97" s="901" t="str">
        <f t="shared" si="159"/>
        <v/>
      </c>
      <c r="FY97" s="902" t="str">
        <f t="shared" si="160"/>
        <v/>
      </c>
      <c r="FZ97" s="902" t="str">
        <f t="shared" si="161"/>
        <v/>
      </c>
      <c r="GA97" s="902" t="str">
        <f t="shared" si="162"/>
        <v/>
      </c>
      <c r="GB97" s="902" t="str">
        <f t="shared" si="163"/>
        <v/>
      </c>
      <c r="GC97" s="902" t="str">
        <f t="shared" si="240"/>
        <v/>
      </c>
      <c r="GD97" s="903" t="str">
        <f t="shared" si="241"/>
        <v/>
      </c>
      <c r="GE97" s="904">
        <f t="shared" si="242"/>
        <v>0.0</v>
      </c>
      <c r="GF97" s="902">
        <f t="shared" si="243"/>
        <v>0.0</v>
      </c>
      <c r="GG97" s="902">
        <f t="shared" si="244"/>
        <v>0.0</v>
      </c>
      <c r="GH97" s="902">
        <f t="shared" si="245"/>
        <v>0.0</v>
      </c>
      <c r="GI97" s="903"/>
      <c r="GJ97" s="124"/>
      <c r="GK97" s="124"/>
      <c r="GL97" s="113">
        <f t="shared" si="164"/>
        <v>0.0</v>
      </c>
      <c r="GM97" s="113" t="s">
        <v>159</v>
      </c>
      <c r="GN97" s="113">
        <f t="shared" si="165"/>
        <v>200.0</v>
      </c>
      <c r="GO97" s="113" t="str">
        <f t="shared" si="246"/>
        <v>0/200</v>
      </c>
      <c r="GP97" s="113">
        <f t="shared" si="247"/>
        <v>0.0</v>
      </c>
      <c r="GQ97" s="113" t="s">
        <v>159</v>
      </c>
      <c r="GR97" s="113">
        <f t="shared" si="248"/>
        <v>200.0</v>
      </c>
      <c r="GS97" s="113" t="str">
        <f t="shared" si="249"/>
        <v>0/200</v>
      </c>
      <c r="GT97" s="113">
        <f t="shared" si="250"/>
        <v>0.0</v>
      </c>
      <c r="GU97" s="113" t="s">
        <v>159</v>
      </c>
      <c r="GV97" s="113">
        <f t="shared" si="251"/>
        <v>200.0</v>
      </c>
      <c r="GW97" s="113" t="str">
        <f t="shared" si="252"/>
        <v>0/200</v>
      </c>
      <c r="GX97" s="113">
        <f t="shared" si="253"/>
        <v>0.0</v>
      </c>
      <c r="GY97" s="113" t="s">
        <v>159</v>
      </c>
      <c r="GZ97" s="113">
        <f t="shared" si="254"/>
        <v>100.0</v>
      </c>
      <c r="HA97" s="113" t="str">
        <f t="shared" si="255"/>
        <v>0/100</v>
      </c>
      <c r="HJ97" s="113">
        <f t="shared" si="277"/>
        <v>0.0</v>
      </c>
      <c r="HK97" s="113">
        <f t="shared" si="278"/>
        <v>0.0</v>
      </c>
      <c r="HL97" s="925">
        <f t="shared" si="256"/>
        <v>0.0</v>
      </c>
      <c r="HM97" s="925">
        <f t="shared" si="257"/>
        <v>0.0</v>
      </c>
      <c r="HN97" s="925">
        <f t="shared" si="258"/>
        <v>0.0</v>
      </c>
      <c r="HO97" s="925">
        <f t="shared" si="259"/>
        <v>0.0</v>
      </c>
      <c r="HP97" s="925">
        <f t="shared" si="260"/>
        <v>0.0</v>
      </c>
      <c r="HQ97" s="113">
        <f t="shared" si="279"/>
        <v>0.0</v>
      </c>
    </row>
    <row r="98" spans="8:8" ht="18.0">
      <c r="A98" s="23">
        <f t="shared" si="166"/>
        <v>0.0</v>
      </c>
      <c r="B98" s="756">
        <v>90.0</v>
      </c>
      <c r="C98" s="905">
        <v>90.0</v>
      </c>
      <c r="D98" s="710">
        <f t="shared" si="167"/>
        <v>0.0</v>
      </c>
      <c r="E98" s="906"/>
      <c r="F98" s="759"/>
      <c r="G98" s="906"/>
      <c r="H98" s="906"/>
      <c r="I98" s="906"/>
      <c r="J98" s="906"/>
      <c r="K98" s="907"/>
      <c r="L98" s="761">
        <v>0.0</v>
      </c>
      <c r="M98" s="762">
        <v>0.0</v>
      </c>
      <c r="N98" s="763">
        <v>0.0</v>
      </c>
      <c r="O98" s="764">
        <f t="shared" si="168"/>
        <v>0.0</v>
      </c>
      <c r="P98" s="765">
        <v>0.0</v>
      </c>
      <c r="Q98" s="766">
        <f t="shared" si="169"/>
        <v>0.0</v>
      </c>
      <c r="R98" s="767">
        <v>0.0</v>
      </c>
      <c r="S98" s="768">
        <v>0.0</v>
      </c>
      <c r="T98" s="769">
        <f t="shared" si="170"/>
        <v>0.0</v>
      </c>
      <c r="U98" s="770">
        <f t="shared" si="171"/>
        <v>0.0</v>
      </c>
      <c r="V98" s="771">
        <f t="shared" si="172"/>
        <v>0.0</v>
      </c>
      <c r="W98" s="625" t="str">
        <f t="shared" si="156"/>
        <v/>
      </c>
      <c r="X98" s="625" t="str">
        <f t="shared" si="173"/>
        <v/>
      </c>
      <c r="Y98" s="772" t="str">
        <f t="shared" si="157"/>
        <v/>
      </c>
      <c r="Z98" s="773">
        <v>0.0</v>
      </c>
      <c r="AA98" s="774">
        <v>0.0</v>
      </c>
      <c r="AB98" s="775">
        <v>0.0</v>
      </c>
      <c r="AC98" s="776">
        <f t="shared" si="174"/>
        <v>0.0</v>
      </c>
      <c r="AD98" s="777">
        <v>0.0</v>
      </c>
      <c r="AE98" s="778">
        <f t="shared" si="175"/>
        <v>0.0</v>
      </c>
      <c r="AF98" s="779">
        <v>0.0</v>
      </c>
      <c r="AG98" s="780">
        <v>0.0</v>
      </c>
      <c r="AH98" s="781">
        <f t="shared" si="274"/>
        <v>0.0</v>
      </c>
      <c r="AI98" s="782">
        <f t="shared" si="176"/>
        <v>0.0</v>
      </c>
      <c r="AJ98" s="783">
        <f t="shared" si="177"/>
        <v>0.0</v>
      </c>
      <c r="AK98" s="637" t="str">
        <f t="shared" si="261"/>
        <v/>
      </c>
      <c r="AL98" s="637" t="str">
        <f t="shared" si="178"/>
        <v/>
      </c>
      <c r="AM98" s="784" t="str">
        <f t="shared" si="262"/>
        <v/>
      </c>
      <c r="AN98" s="785"/>
      <c r="AO98" s="786">
        <v>0.0</v>
      </c>
      <c r="AP98" s="787">
        <v>0.0</v>
      </c>
      <c r="AQ98" s="787">
        <v>0.0</v>
      </c>
      <c r="AR98" s="908">
        <f t="shared" si="179"/>
        <v>0.0</v>
      </c>
      <c r="AS98" s="788">
        <v>0.0</v>
      </c>
      <c r="AT98" s="789">
        <v>0.0</v>
      </c>
      <c r="AU98" s="790">
        <f t="shared" si="180"/>
        <v>0.0</v>
      </c>
      <c r="AV98" s="909">
        <f t="shared" si="181"/>
        <v>0.0</v>
      </c>
      <c r="AW98" s="792">
        <v>0.0</v>
      </c>
      <c r="AX98" s="793">
        <v>0.0</v>
      </c>
      <c r="AY98" s="794">
        <f t="shared" si="182"/>
        <v>0.0</v>
      </c>
      <c r="AZ98" s="795">
        <f t="shared" si="263"/>
        <v>0.0</v>
      </c>
      <c r="BA98" s="796">
        <f t="shared" si="183"/>
        <v>0.0</v>
      </c>
      <c r="BB98" s="650" t="str">
        <f t="shared" si="264"/>
        <v/>
      </c>
      <c r="BC98" s="650" t="str">
        <f t="shared" si="184"/>
        <v/>
      </c>
      <c r="BD98" s="797" t="str">
        <f t="shared" si="265"/>
        <v/>
      </c>
      <c r="BE98" s="785"/>
      <c r="BF98" s="798">
        <v>0.0</v>
      </c>
      <c r="BG98" s="799">
        <v>0.0</v>
      </c>
      <c r="BH98" s="800">
        <v>0.0</v>
      </c>
      <c r="BI98" s="910">
        <f t="shared" si="185"/>
        <v>0.0</v>
      </c>
      <c r="BJ98" s="801">
        <v>0.0</v>
      </c>
      <c r="BK98" s="802">
        <v>0.0</v>
      </c>
      <c r="BL98" s="803">
        <f t="shared" si="186"/>
        <v>0.0</v>
      </c>
      <c r="BM98" s="911">
        <f t="shared" si="187"/>
        <v>0.0</v>
      </c>
      <c r="BN98" s="805">
        <v>0.0</v>
      </c>
      <c r="BO98" s="806">
        <v>0.0</v>
      </c>
      <c r="BP98" s="807">
        <f t="shared" si="188"/>
        <v>0.0</v>
      </c>
      <c r="BQ98" s="808">
        <f t="shared" si="266"/>
        <v>0.0</v>
      </c>
      <c r="BR98" s="662">
        <f t="shared" si="189"/>
        <v>0.0</v>
      </c>
      <c r="BS98" s="662" t="str">
        <f t="shared" si="267"/>
        <v/>
      </c>
      <c r="BT98" s="662" t="str">
        <f t="shared" si="190"/>
        <v/>
      </c>
      <c r="BU98" s="809" t="str">
        <f t="shared" si="268"/>
        <v/>
      </c>
      <c r="BV98" s="785"/>
      <c r="BW98" s="810">
        <v>0.0</v>
      </c>
      <c r="BX98" s="811">
        <v>0.0</v>
      </c>
      <c r="BY98" s="812">
        <v>0.0</v>
      </c>
      <c r="BZ98" s="912">
        <f t="shared" si="191"/>
        <v>0.0</v>
      </c>
      <c r="CA98" s="813">
        <v>0.0</v>
      </c>
      <c r="CB98" s="814">
        <v>0.0</v>
      </c>
      <c r="CC98" s="815">
        <f t="shared" si="192"/>
        <v>0.0</v>
      </c>
      <c r="CD98" s="913">
        <f t="shared" si="193"/>
        <v>0.0</v>
      </c>
      <c r="CE98" s="817">
        <v>0.0</v>
      </c>
      <c r="CF98" s="818">
        <v>0.0</v>
      </c>
      <c r="CG98" s="819">
        <f t="shared" si="194"/>
        <v>0.0</v>
      </c>
      <c r="CH98" s="820">
        <f t="shared" si="269"/>
        <v>0.0</v>
      </c>
      <c r="CI98" s="821">
        <f t="shared" si="195"/>
        <v>0.0</v>
      </c>
      <c r="CJ98" s="674" t="str">
        <f t="shared" si="196"/>
        <v/>
      </c>
      <c r="CK98" s="674" t="str">
        <f t="shared" si="197"/>
        <v/>
      </c>
      <c r="CL98" s="822" t="str">
        <f t="shared" si="270"/>
        <v/>
      </c>
      <c r="CM98" s="785"/>
      <c r="CN98" s="823">
        <v>0.0</v>
      </c>
      <c r="CO98" s="824">
        <v>0.0</v>
      </c>
      <c r="CP98" s="825">
        <v>0.0</v>
      </c>
      <c r="CQ98" s="914">
        <f t="shared" si="198"/>
        <v>0.0</v>
      </c>
      <c r="CR98" s="826">
        <v>0.0</v>
      </c>
      <c r="CS98" s="827">
        <v>0.0</v>
      </c>
      <c r="CT98" s="828">
        <f t="shared" si="199"/>
        <v>0.0</v>
      </c>
      <c r="CU98" s="915">
        <f t="shared" si="200"/>
        <v>0.0</v>
      </c>
      <c r="CV98" s="830">
        <v>0.0</v>
      </c>
      <c r="CW98" s="831">
        <v>0.0</v>
      </c>
      <c r="CX98" s="832">
        <f t="shared" si="201"/>
        <v>0.0</v>
      </c>
      <c r="CY98" s="833">
        <f t="shared" si="271"/>
        <v>0.0</v>
      </c>
      <c r="CZ98" s="686">
        <f t="shared" si="202"/>
        <v>0.0</v>
      </c>
      <c r="DA98" s="686" t="str">
        <f t="shared" si="203"/>
        <v/>
      </c>
      <c r="DB98" s="686" t="str">
        <f t="shared" si="204"/>
        <v/>
      </c>
      <c r="DC98" s="834" t="str">
        <f t="shared" si="205"/>
        <v/>
      </c>
      <c r="DD98" s="785"/>
      <c r="DE98" s="835">
        <v>0.0</v>
      </c>
      <c r="DF98" s="836">
        <v>0.0</v>
      </c>
      <c r="DG98" s="837">
        <v>0.0</v>
      </c>
      <c r="DH98" s="916">
        <f t="shared" si="206"/>
        <v>0.0</v>
      </c>
      <c r="DI98" s="838">
        <v>0.0</v>
      </c>
      <c r="DJ98" s="839">
        <v>0.0</v>
      </c>
      <c r="DK98" s="840">
        <f t="shared" si="207"/>
        <v>0.0</v>
      </c>
      <c r="DL98" s="917">
        <f t="shared" si="208"/>
        <v>0.0</v>
      </c>
      <c r="DM98" s="842">
        <v>0.0</v>
      </c>
      <c r="DN98" s="843">
        <v>0.0</v>
      </c>
      <c r="DO98" s="844">
        <f t="shared" si="209"/>
        <v>0.0</v>
      </c>
      <c r="DP98" s="845">
        <f t="shared" si="272"/>
        <v>0.0</v>
      </c>
      <c r="DQ98" s="698">
        <f t="shared" si="210"/>
        <v>0.0</v>
      </c>
      <c r="DR98" s="698" t="str">
        <f t="shared" si="211"/>
        <v/>
      </c>
      <c r="DS98" s="698" t="str">
        <f t="shared" si="212"/>
        <v/>
      </c>
      <c r="DT98" s="846" t="str">
        <f t="shared" si="213"/>
        <v/>
      </c>
      <c r="DU98" s="847">
        <v>0.0</v>
      </c>
      <c r="DV98" s="848">
        <v>0.0</v>
      </c>
      <c r="DW98" s="849">
        <v>0.0</v>
      </c>
      <c r="DX98" s="918">
        <f t="shared" si="214"/>
        <v>0.0</v>
      </c>
      <c r="DY98" s="850">
        <v>0.0</v>
      </c>
      <c r="DZ98" s="851">
        <v>0.0</v>
      </c>
      <c r="EA98" s="852">
        <f t="shared" si="215"/>
        <v>0.0</v>
      </c>
      <c r="EB98" s="919">
        <f t="shared" si="216"/>
        <v>0.0</v>
      </c>
      <c r="EC98" s="854">
        <v>0.0</v>
      </c>
      <c r="ED98" s="855">
        <v>0.0</v>
      </c>
      <c r="EE98" s="856">
        <f t="shared" si="217"/>
        <v>0.0</v>
      </c>
      <c r="EF98" s="857">
        <f t="shared" si="273"/>
        <v>0.0</v>
      </c>
      <c r="EG98" s="858">
        <f t="shared" si="218"/>
        <v>0.0</v>
      </c>
      <c r="EH98" s="859" t="str">
        <f t="shared" si="219"/>
        <v/>
      </c>
      <c r="EI98" s="860">
        <v>0.0</v>
      </c>
      <c r="EJ98" s="861">
        <v>0.0</v>
      </c>
      <c r="EK98" s="862">
        <v>0.0</v>
      </c>
      <c r="EL98" s="863">
        <f t="shared" si="220"/>
        <v>0.0</v>
      </c>
      <c r="EM98" s="864">
        <v>0.0</v>
      </c>
      <c r="EN98" s="865">
        <f t="shared" si="221"/>
        <v>0.0</v>
      </c>
      <c r="EO98" s="866">
        <v>0.0</v>
      </c>
      <c r="EP98" s="867">
        <v>0.0</v>
      </c>
      <c r="EQ98" s="868">
        <f t="shared" si="275"/>
        <v>0.0</v>
      </c>
      <c r="ER98" s="869">
        <f t="shared" si="222"/>
        <v>0.0</v>
      </c>
      <c r="ES98" s="870">
        <f t="shared" si="223"/>
        <v>0.0</v>
      </c>
      <c r="ET98" s="871" t="str">
        <f t="shared" si="224"/>
        <v/>
      </c>
      <c r="EU98" s="872">
        <v>0.0</v>
      </c>
      <c r="EV98" s="873">
        <v>0.0</v>
      </c>
      <c r="EW98" s="874">
        <f t="shared" si="158"/>
        <v>0.0</v>
      </c>
      <c r="EX98" s="875">
        <f t="shared" si="225"/>
        <v>0.0</v>
      </c>
      <c r="EY98" s="876">
        <v>0.0</v>
      </c>
      <c r="EZ98" s="877">
        <f t="shared" si="226"/>
        <v>0.0</v>
      </c>
      <c r="FA98" s="878">
        <v>0.0</v>
      </c>
      <c r="FB98" s="879">
        <v>0.0</v>
      </c>
      <c r="FC98" s="880">
        <f t="shared" si="276"/>
        <v>0.0</v>
      </c>
      <c r="FD98" s="881">
        <f t="shared" si="227"/>
        <v>0.0</v>
      </c>
      <c r="FE98" s="882">
        <f t="shared" si="228"/>
        <v>0.0</v>
      </c>
      <c r="FF98" s="883" t="str">
        <f t="shared" si="229"/>
        <v/>
      </c>
      <c r="FG98" s="920">
        <v>0.0</v>
      </c>
      <c r="FH98" s="921">
        <v>0.0</v>
      </c>
      <c r="FI98" s="921">
        <v>0.0</v>
      </c>
      <c r="FJ98" s="887">
        <f t="shared" si="155"/>
        <v>0.0</v>
      </c>
      <c r="FK98" s="888">
        <f t="shared" si="230"/>
        <v>0.0</v>
      </c>
      <c r="FL98" s="889" t="str">
        <f t="shared" si="231"/>
        <v/>
      </c>
      <c r="FM98" s="922"/>
      <c r="FN98" s="923"/>
      <c r="FO98" s="924" t="str">
        <f t="shared" si="154"/>
        <v/>
      </c>
      <c r="FP98" s="893">
        <f t="shared" si="232"/>
        <v>0.0</v>
      </c>
      <c r="FQ98" s="894">
        <f t="shared" si="233"/>
        <v>0.0</v>
      </c>
      <c r="FR98" s="895">
        <f t="shared" si="234"/>
        <v>0.0</v>
      </c>
      <c r="FS98" s="896" t="str">
        <f t="shared" si="235"/>
        <v/>
      </c>
      <c r="FT98" s="897" t="str">
        <f t="shared" si="236"/>
        <v/>
      </c>
      <c r="FU98" s="898" t="str">
        <f t="shared" si="237"/>
        <v/>
      </c>
      <c r="FV98" s="899" t="str">
        <f t="shared" si="238"/>
        <v/>
      </c>
      <c r="FW98" s="900">
        <f t="shared" si="239"/>
        <v>0.0</v>
      </c>
      <c r="FX98" s="901" t="str">
        <f t="shared" si="159"/>
        <v/>
      </c>
      <c r="FY98" s="902" t="str">
        <f t="shared" si="160"/>
        <v/>
      </c>
      <c r="FZ98" s="902" t="str">
        <f t="shared" si="161"/>
        <v/>
      </c>
      <c r="GA98" s="902" t="str">
        <f t="shared" si="162"/>
        <v/>
      </c>
      <c r="GB98" s="902" t="str">
        <f t="shared" si="163"/>
        <v/>
      </c>
      <c r="GC98" s="902" t="str">
        <f t="shared" si="240"/>
        <v/>
      </c>
      <c r="GD98" s="903" t="str">
        <f t="shared" si="241"/>
        <v/>
      </c>
      <c r="GE98" s="904">
        <f t="shared" si="242"/>
        <v>0.0</v>
      </c>
      <c r="GF98" s="902">
        <f t="shared" si="243"/>
        <v>0.0</v>
      </c>
      <c r="GG98" s="902">
        <f t="shared" si="244"/>
        <v>0.0</v>
      </c>
      <c r="GH98" s="902">
        <f t="shared" si="245"/>
        <v>0.0</v>
      </c>
      <c r="GI98" s="903"/>
      <c r="GJ98" s="124"/>
      <c r="GK98" s="124"/>
      <c r="GL98" s="113">
        <f t="shared" si="164"/>
        <v>0.0</v>
      </c>
      <c r="GM98" s="113" t="s">
        <v>159</v>
      </c>
      <c r="GN98" s="113">
        <f t="shared" si="165"/>
        <v>200.0</v>
      </c>
      <c r="GO98" s="113" t="str">
        <f t="shared" si="246"/>
        <v>0/200</v>
      </c>
      <c r="GP98" s="113">
        <f t="shared" si="247"/>
        <v>0.0</v>
      </c>
      <c r="GQ98" s="113" t="s">
        <v>159</v>
      </c>
      <c r="GR98" s="113">
        <f t="shared" si="248"/>
        <v>200.0</v>
      </c>
      <c r="GS98" s="113" t="str">
        <f t="shared" si="249"/>
        <v>0/200</v>
      </c>
      <c r="GT98" s="113">
        <f t="shared" si="250"/>
        <v>0.0</v>
      </c>
      <c r="GU98" s="113" t="s">
        <v>159</v>
      </c>
      <c r="GV98" s="113">
        <f t="shared" si="251"/>
        <v>200.0</v>
      </c>
      <c r="GW98" s="113" t="str">
        <f t="shared" si="252"/>
        <v>0/200</v>
      </c>
      <c r="GX98" s="113">
        <f t="shared" si="253"/>
        <v>0.0</v>
      </c>
      <c r="GY98" s="113" t="s">
        <v>159</v>
      </c>
      <c r="GZ98" s="113">
        <f t="shared" si="254"/>
        <v>100.0</v>
      </c>
      <c r="HA98" s="113" t="str">
        <f t="shared" si="255"/>
        <v>0/100</v>
      </c>
      <c r="HJ98" s="113">
        <f t="shared" si="277"/>
        <v>0.0</v>
      </c>
      <c r="HK98" s="113">
        <f t="shared" si="278"/>
        <v>0.0</v>
      </c>
      <c r="HL98" s="925">
        <f t="shared" si="256"/>
        <v>0.0</v>
      </c>
      <c r="HM98" s="925">
        <f t="shared" si="257"/>
        <v>0.0</v>
      </c>
      <c r="HN98" s="925">
        <f t="shared" si="258"/>
        <v>0.0</v>
      </c>
      <c r="HO98" s="925">
        <f t="shared" si="259"/>
        <v>0.0</v>
      </c>
      <c r="HP98" s="925">
        <f t="shared" si="260"/>
        <v>0.0</v>
      </c>
      <c r="HQ98" s="113">
        <f t="shared" si="279"/>
        <v>0.0</v>
      </c>
    </row>
    <row r="99" spans="8:8" ht="18.0">
      <c r="A99" s="23">
        <f t="shared" si="166"/>
        <v>0.0</v>
      </c>
      <c r="B99" s="756">
        <v>91.0</v>
      </c>
      <c r="C99" s="757">
        <v>91.0</v>
      </c>
      <c r="D99" s="710">
        <f t="shared" si="167"/>
        <v>0.0</v>
      </c>
      <c r="E99" s="906"/>
      <c r="F99" s="759"/>
      <c r="G99" s="758"/>
      <c r="H99" s="906"/>
      <c r="I99" s="906"/>
      <c r="J99" s="906"/>
      <c r="K99" s="907"/>
      <c r="L99" s="761">
        <v>0.0</v>
      </c>
      <c r="M99" s="762">
        <v>0.0</v>
      </c>
      <c r="N99" s="763">
        <v>0.0</v>
      </c>
      <c r="O99" s="764">
        <f t="shared" si="168"/>
        <v>0.0</v>
      </c>
      <c r="P99" s="765">
        <v>0.0</v>
      </c>
      <c r="Q99" s="766">
        <f t="shared" si="169"/>
        <v>0.0</v>
      </c>
      <c r="R99" s="767">
        <v>0.0</v>
      </c>
      <c r="S99" s="768">
        <v>0.0</v>
      </c>
      <c r="T99" s="769">
        <f t="shared" si="170"/>
        <v>0.0</v>
      </c>
      <c r="U99" s="770">
        <f t="shared" si="171"/>
        <v>0.0</v>
      </c>
      <c r="V99" s="771">
        <f t="shared" si="172"/>
        <v>0.0</v>
      </c>
      <c r="W99" s="625" t="str">
        <f t="shared" si="156"/>
        <v/>
      </c>
      <c r="X99" s="625" t="str">
        <f t="shared" si="173"/>
        <v/>
      </c>
      <c r="Y99" s="772" t="str">
        <f t="shared" si="157"/>
        <v/>
      </c>
      <c r="Z99" s="773">
        <v>0.0</v>
      </c>
      <c r="AA99" s="774">
        <v>0.0</v>
      </c>
      <c r="AB99" s="775">
        <v>0.0</v>
      </c>
      <c r="AC99" s="776">
        <f t="shared" si="174"/>
        <v>0.0</v>
      </c>
      <c r="AD99" s="777">
        <v>0.0</v>
      </c>
      <c r="AE99" s="778">
        <f t="shared" si="175"/>
        <v>0.0</v>
      </c>
      <c r="AF99" s="779">
        <v>0.0</v>
      </c>
      <c r="AG99" s="780">
        <v>0.0</v>
      </c>
      <c r="AH99" s="781">
        <f t="shared" si="274"/>
        <v>0.0</v>
      </c>
      <c r="AI99" s="782">
        <f t="shared" si="176"/>
        <v>0.0</v>
      </c>
      <c r="AJ99" s="783">
        <f t="shared" si="177"/>
        <v>0.0</v>
      </c>
      <c r="AK99" s="637" t="str">
        <f t="shared" si="261"/>
        <v/>
      </c>
      <c r="AL99" s="637" t="str">
        <f t="shared" si="178"/>
        <v/>
      </c>
      <c r="AM99" s="784" t="str">
        <f t="shared" si="262"/>
        <v/>
      </c>
      <c r="AN99" s="785"/>
      <c r="AO99" s="786">
        <v>0.0</v>
      </c>
      <c r="AP99" s="787">
        <v>0.0</v>
      </c>
      <c r="AQ99" s="787">
        <v>0.0</v>
      </c>
      <c r="AR99" s="908">
        <f t="shared" si="179"/>
        <v>0.0</v>
      </c>
      <c r="AS99" s="788">
        <v>0.0</v>
      </c>
      <c r="AT99" s="789">
        <v>0.0</v>
      </c>
      <c r="AU99" s="790">
        <f t="shared" si="180"/>
        <v>0.0</v>
      </c>
      <c r="AV99" s="909">
        <f t="shared" si="181"/>
        <v>0.0</v>
      </c>
      <c r="AW99" s="792">
        <v>0.0</v>
      </c>
      <c r="AX99" s="793">
        <v>0.0</v>
      </c>
      <c r="AY99" s="794">
        <f t="shared" si="182"/>
        <v>0.0</v>
      </c>
      <c r="AZ99" s="795">
        <f t="shared" si="263"/>
        <v>0.0</v>
      </c>
      <c r="BA99" s="796">
        <f t="shared" si="183"/>
        <v>0.0</v>
      </c>
      <c r="BB99" s="650" t="str">
        <f t="shared" si="264"/>
        <v/>
      </c>
      <c r="BC99" s="650" t="str">
        <f t="shared" si="184"/>
        <v/>
      </c>
      <c r="BD99" s="797" t="str">
        <f t="shared" si="265"/>
        <v/>
      </c>
      <c r="BE99" s="785"/>
      <c r="BF99" s="798">
        <v>0.0</v>
      </c>
      <c r="BG99" s="799">
        <v>0.0</v>
      </c>
      <c r="BH99" s="800">
        <v>0.0</v>
      </c>
      <c r="BI99" s="910">
        <f t="shared" si="185"/>
        <v>0.0</v>
      </c>
      <c r="BJ99" s="801">
        <v>0.0</v>
      </c>
      <c r="BK99" s="802">
        <v>0.0</v>
      </c>
      <c r="BL99" s="803">
        <f t="shared" si="186"/>
        <v>0.0</v>
      </c>
      <c r="BM99" s="911">
        <f t="shared" si="187"/>
        <v>0.0</v>
      </c>
      <c r="BN99" s="805">
        <v>0.0</v>
      </c>
      <c r="BO99" s="806">
        <v>0.0</v>
      </c>
      <c r="BP99" s="807">
        <f t="shared" si="188"/>
        <v>0.0</v>
      </c>
      <c r="BQ99" s="808">
        <f t="shared" si="266"/>
        <v>0.0</v>
      </c>
      <c r="BR99" s="662">
        <f t="shared" si="189"/>
        <v>0.0</v>
      </c>
      <c r="BS99" s="662" t="str">
        <f t="shared" si="267"/>
        <v/>
      </c>
      <c r="BT99" s="662" t="str">
        <f t="shared" si="190"/>
        <v/>
      </c>
      <c r="BU99" s="809" t="str">
        <f t="shared" si="268"/>
        <v/>
      </c>
      <c r="BV99" s="785"/>
      <c r="BW99" s="810">
        <v>0.0</v>
      </c>
      <c r="BX99" s="811">
        <v>0.0</v>
      </c>
      <c r="BY99" s="812">
        <v>0.0</v>
      </c>
      <c r="BZ99" s="912">
        <f t="shared" si="191"/>
        <v>0.0</v>
      </c>
      <c r="CA99" s="813">
        <v>0.0</v>
      </c>
      <c r="CB99" s="814">
        <v>0.0</v>
      </c>
      <c r="CC99" s="815">
        <f t="shared" si="192"/>
        <v>0.0</v>
      </c>
      <c r="CD99" s="913">
        <f t="shared" si="193"/>
        <v>0.0</v>
      </c>
      <c r="CE99" s="817">
        <v>0.0</v>
      </c>
      <c r="CF99" s="818">
        <v>0.0</v>
      </c>
      <c r="CG99" s="819">
        <f t="shared" si="194"/>
        <v>0.0</v>
      </c>
      <c r="CH99" s="820">
        <f t="shared" si="269"/>
        <v>0.0</v>
      </c>
      <c r="CI99" s="821">
        <f t="shared" si="195"/>
        <v>0.0</v>
      </c>
      <c r="CJ99" s="674" t="str">
        <f t="shared" si="196"/>
        <v/>
      </c>
      <c r="CK99" s="674" t="str">
        <f t="shared" si="197"/>
        <v/>
      </c>
      <c r="CL99" s="822" t="str">
        <f t="shared" si="270"/>
        <v/>
      </c>
      <c r="CM99" s="785"/>
      <c r="CN99" s="823">
        <v>0.0</v>
      </c>
      <c r="CO99" s="824">
        <v>0.0</v>
      </c>
      <c r="CP99" s="825">
        <v>0.0</v>
      </c>
      <c r="CQ99" s="914">
        <f t="shared" si="198"/>
        <v>0.0</v>
      </c>
      <c r="CR99" s="826">
        <v>0.0</v>
      </c>
      <c r="CS99" s="827">
        <v>0.0</v>
      </c>
      <c r="CT99" s="828">
        <f t="shared" si="199"/>
        <v>0.0</v>
      </c>
      <c r="CU99" s="915">
        <f t="shared" si="200"/>
        <v>0.0</v>
      </c>
      <c r="CV99" s="830">
        <v>0.0</v>
      </c>
      <c r="CW99" s="831">
        <v>0.0</v>
      </c>
      <c r="CX99" s="832">
        <f t="shared" si="201"/>
        <v>0.0</v>
      </c>
      <c r="CY99" s="833">
        <f t="shared" si="271"/>
        <v>0.0</v>
      </c>
      <c r="CZ99" s="686">
        <f t="shared" si="202"/>
        <v>0.0</v>
      </c>
      <c r="DA99" s="686" t="str">
        <f t="shared" si="203"/>
        <v/>
      </c>
      <c r="DB99" s="686" t="str">
        <f t="shared" si="204"/>
        <v/>
      </c>
      <c r="DC99" s="834" t="str">
        <f t="shared" si="205"/>
        <v/>
      </c>
      <c r="DD99" s="785"/>
      <c r="DE99" s="835">
        <v>0.0</v>
      </c>
      <c r="DF99" s="836">
        <v>0.0</v>
      </c>
      <c r="DG99" s="837">
        <v>0.0</v>
      </c>
      <c r="DH99" s="916">
        <f t="shared" si="206"/>
        <v>0.0</v>
      </c>
      <c r="DI99" s="838">
        <v>0.0</v>
      </c>
      <c r="DJ99" s="839">
        <v>0.0</v>
      </c>
      <c r="DK99" s="840">
        <f t="shared" si="207"/>
        <v>0.0</v>
      </c>
      <c r="DL99" s="917">
        <f t="shared" si="208"/>
        <v>0.0</v>
      </c>
      <c r="DM99" s="842">
        <v>0.0</v>
      </c>
      <c r="DN99" s="843">
        <v>0.0</v>
      </c>
      <c r="DO99" s="844">
        <f t="shared" si="209"/>
        <v>0.0</v>
      </c>
      <c r="DP99" s="845">
        <f t="shared" si="272"/>
        <v>0.0</v>
      </c>
      <c r="DQ99" s="698">
        <f t="shared" si="210"/>
        <v>0.0</v>
      </c>
      <c r="DR99" s="698" t="str">
        <f t="shared" si="211"/>
        <v/>
      </c>
      <c r="DS99" s="698" t="str">
        <f t="shared" si="212"/>
        <v/>
      </c>
      <c r="DT99" s="846" t="str">
        <f t="shared" si="213"/>
        <v/>
      </c>
      <c r="DU99" s="847">
        <v>0.0</v>
      </c>
      <c r="DV99" s="848">
        <v>0.0</v>
      </c>
      <c r="DW99" s="849">
        <v>0.0</v>
      </c>
      <c r="DX99" s="918">
        <f t="shared" si="214"/>
        <v>0.0</v>
      </c>
      <c r="DY99" s="850">
        <v>0.0</v>
      </c>
      <c r="DZ99" s="851">
        <v>0.0</v>
      </c>
      <c r="EA99" s="852">
        <f t="shared" si="215"/>
        <v>0.0</v>
      </c>
      <c r="EB99" s="919">
        <f t="shared" si="216"/>
        <v>0.0</v>
      </c>
      <c r="EC99" s="854">
        <v>0.0</v>
      </c>
      <c r="ED99" s="855">
        <v>0.0</v>
      </c>
      <c r="EE99" s="856">
        <f t="shared" si="217"/>
        <v>0.0</v>
      </c>
      <c r="EF99" s="857">
        <f t="shared" si="273"/>
        <v>0.0</v>
      </c>
      <c r="EG99" s="858">
        <f t="shared" si="218"/>
        <v>0.0</v>
      </c>
      <c r="EH99" s="859" t="str">
        <f t="shared" si="219"/>
        <v/>
      </c>
      <c r="EI99" s="860">
        <v>0.0</v>
      </c>
      <c r="EJ99" s="861">
        <v>0.0</v>
      </c>
      <c r="EK99" s="862">
        <v>0.0</v>
      </c>
      <c r="EL99" s="863">
        <f t="shared" si="220"/>
        <v>0.0</v>
      </c>
      <c r="EM99" s="864">
        <v>0.0</v>
      </c>
      <c r="EN99" s="865">
        <f t="shared" si="221"/>
        <v>0.0</v>
      </c>
      <c r="EO99" s="866">
        <v>0.0</v>
      </c>
      <c r="EP99" s="867">
        <v>0.0</v>
      </c>
      <c r="EQ99" s="868">
        <f t="shared" si="275"/>
        <v>0.0</v>
      </c>
      <c r="ER99" s="869">
        <f t="shared" si="222"/>
        <v>0.0</v>
      </c>
      <c r="ES99" s="870">
        <f t="shared" si="223"/>
        <v>0.0</v>
      </c>
      <c r="ET99" s="871" t="str">
        <f t="shared" si="224"/>
        <v/>
      </c>
      <c r="EU99" s="872">
        <v>0.0</v>
      </c>
      <c r="EV99" s="873">
        <v>0.0</v>
      </c>
      <c r="EW99" s="874">
        <f t="shared" si="158"/>
        <v>0.0</v>
      </c>
      <c r="EX99" s="875">
        <f t="shared" si="225"/>
        <v>0.0</v>
      </c>
      <c r="EY99" s="876">
        <v>0.0</v>
      </c>
      <c r="EZ99" s="877">
        <f t="shared" si="226"/>
        <v>0.0</v>
      </c>
      <c r="FA99" s="878">
        <v>0.0</v>
      </c>
      <c r="FB99" s="879">
        <v>0.0</v>
      </c>
      <c r="FC99" s="880">
        <f t="shared" si="276"/>
        <v>0.0</v>
      </c>
      <c r="FD99" s="881">
        <f t="shared" si="227"/>
        <v>0.0</v>
      </c>
      <c r="FE99" s="882">
        <f t="shared" si="228"/>
        <v>0.0</v>
      </c>
      <c r="FF99" s="883" t="str">
        <f t="shared" si="229"/>
        <v/>
      </c>
      <c r="FG99" s="920">
        <v>0.0</v>
      </c>
      <c r="FH99" s="921">
        <v>0.0</v>
      </c>
      <c r="FI99" s="921">
        <v>0.0</v>
      </c>
      <c r="FJ99" s="887">
        <f t="shared" si="155"/>
        <v>0.0</v>
      </c>
      <c r="FK99" s="888">
        <f t="shared" si="230"/>
        <v>0.0</v>
      </c>
      <c r="FL99" s="889" t="str">
        <f t="shared" si="231"/>
        <v/>
      </c>
      <c r="FM99" s="922"/>
      <c r="FN99" s="923"/>
      <c r="FO99" s="924" t="str">
        <f t="shared" si="154"/>
        <v/>
      </c>
      <c r="FP99" s="893">
        <f t="shared" si="232"/>
        <v>0.0</v>
      </c>
      <c r="FQ99" s="894">
        <f t="shared" si="233"/>
        <v>0.0</v>
      </c>
      <c r="FR99" s="895">
        <f t="shared" si="234"/>
        <v>0.0</v>
      </c>
      <c r="FS99" s="896" t="str">
        <f t="shared" si="235"/>
        <v/>
      </c>
      <c r="FT99" s="897" t="str">
        <f t="shared" si="236"/>
        <v/>
      </c>
      <c r="FU99" s="898" t="str">
        <f t="shared" si="237"/>
        <v/>
      </c>
      <c r="FV99" s="899" t="str">
        <f t="shared" si="238"/>
        <v/>
      </c>
      <c r="FW99" s="900">
        <f t="shared" si="239"/>
        <v>0.0</v>
      </c>
      <c r="FX99" s="901" t="str">
        <f t="shared" si="159"/>
        <v/>
      </c>
      <c r="FY99" s="902" t="str">
        <f t="shared" si="160"/>
        <v/>
      </c>
      <c r="FZ99" s="902" t="str">
        <f t="shared" si="161"/>
        <v/>
      </c>
      <c r="GA99" s="902" t="str">
        <f t="shared" si="162"/>
        <v/>
      </c>
      <c r="GB99" s="902" t="str">
        <f t="shared" si="163"/>
        <v/>
      </c>
      <c r="GC99" s="902" t="str">
        <f t="shared" si="240"/>
        <v/>
      </c>
      <c r="GD99" s="903" t="str">
        <f t="shared" si="241"/>
        <v/>
      </c>
      <c r="GE99" s="904">
        <f t="shared" si="242"/>
        <v>0.0</v>
      </c>
      <c r="GF99" s="902">
        <f t="shared" si="243"/>
        <v>0.0</v>
      </c>
      <c r="GG99" s="902">
        <f t="shared" si="244"/>
        <v>0.0</v>
      </c>
      <c r="GH99" s="902">
        <f t="shared" si="245"/>
        <v>0.0</v>
      </c>
      <c r="GI99" s="903"/>
      <c r="GJ99" s="124"/>
      <c r="GK99" s="124"/>
      <c r="GL99" s="113">
        <f t="shared" si="164"/>
        <v>0.0</v>
      </c>
      <c r="GM99" s="113" t="s">
        <v>159</v>
      </c>
      <c r="GN99" s="113">
        <f t="shared" si="165"/>
        <v>200.0</v>
      </c>
      <c r="GO99" s="113" t="str">
        <f t="shared" si="246"/>
        <v>0/200</v>
      </c>
      <c r="GP99" s="113">
        <f t="shared" si="247"/>
        <v>0.0</v>
      </c>
      <c r="GQ99" s="113" t="s">
        <v>159</v>
      </c>
      <c r="GR99" s="113">
        <f t="shared" si="248"/>
        <v>200.0</v>
      </c>
      <c r="GS99" s="113" t="str">
        <f t="shared" si="249"/>
        <v>0/200</v>
      </c>
      <c r="GT99" s="113">
        <f t="shared" si="250"/>
        <v>0.0</v>
      </c>
      <c r="GU99" s="113" t="s">
        <v>159</v>
      </c>
      <c r="GV99" s="113">
        <f t="shared" si="251"/>
        <v>200.0</v>
      </c>
      <c r="GW99" s="113" t="str">
        <f t="shared" si="252"/>
        <v>0/200</v>
      </c>
      <c r="GX99" s="113">
        <f t="shared" si="253"/>
        <v>0.0</v>
      </c>
      <c r="GY99" s="113" t="s">
        <v>159</v>
      </c>
      <c r="GZ99" s="113">
        <f t="shared" si="254"/>
        <v>100.0</v>
      </c>
      <c r="HA99" s="113" t="str">
        <f t="shared" si="255"/>
        <v>0/100</v>
      </c>
      <c r="HJ99" s="113">
        <f t="shared" si="277"/>
        <v>0.0</v>
      </c>
      <c r="HK99" s="113">
        <f t="shared" si="278"/>
        <v>0.0</v>
      </c>
      <c r="HL99" s="925">
        <f t="shared" si="256"/>
        <v>0.0</v>
      </c>
      <c r="HM99" s="925">
        <f t="shared" si="257"/>
        <v>0.0</v>
      </c>
      <c r="HN99" s="925">
        <f t="shared" si="258"/>
        <v>0.0</v>
      </c>
      <c r="HO99" s="925">
        <f t="shared" si="259"/>
        <v>0.0</v>
      </c>
      <c r="HP99" s="925">
        <f t="shared" si="260"/>
        <v>0.0</v>
      </c>
      <c r="HQ99" s="113">
        <f t="shared" si="279"/>
        <v>0.0</v>
      </c>
    </row>
    <row r="100" spans="8:8" ht="18.0">
      <c r="A100" s="23">
        <f t="shared" si="166"/>
        <v>0.0</v>
      </c>
      <c r="B100" s="756">
        <v>92.0</v>
      </c>
      <c r="C100" s="905">
        <v>92.0</v>
      </c>
      <c r="D100" s="710">
        <f t="shared" si="167"/>
        <v>0.0</v>
      </c>
      <c r="E100" s="906"/>
      <c r="F100" s="759"/>
      <c r="G100" s="906"/>
      <c r="H100" s="906"/>
      <c r="I100" s="906"/>
      <c r="J100" s="906"/>
      <c r="K100" s="907"/>
      <c r="L100" s="761">
        <v>0.0</v>
      </c>
      <c r="M100" s="762">
        <v>0.0</v>
      </c>
      <c r="N100" s="763">
        <v>0.0</v>
      </c>
      <c r="O100" s="764">
        <f t="shared" si="168"/>
        <v>0.0</v>
      </c>
      <c r="P100" s="765">
        <v>0.0</v>
      </c>
      <c r="Q100" s="766">
        <f t="shared" si="169"/>
        <v>0.0</v>
      </c>
      <c r="R100" s="767">
        <v>0.0</v>
      </c>
      <c r="S100" s="768">
        <v>0.0</v>
      </c>
      <c r="T100" s="769">
        <f t="shared" si="170"/>
        <v>0.0</v>
      </c>
      <c r="U100" s="770">
        <f t="shared" si="171"/>
        <v>0.0</v>
      </c>
      <c r="V100" s="771">
        <f t="shared" si="172"/>
        <v>0.0</v>
      </c>
      <c r="W100" s="625" t="str">
        <f t="shared" si="156"/>
        <v/>
      </c>
      <c r="X100" s="625" t="str">
        <f t="shared" si="173"/>
        <v/>
      </c>
      <c r="Y100" s="772" t="str">
        <f t="shared" si="157"/>
        <v/>
      </c>
      <c r="Z100" s="773">
        <v>0.0</v>
      </c>
      <c r="AA100" s="774">
        <v>0.0</v>
      </c>
      <c r="AB100" s="775">
        <v>0.0</v>
      </c>
      <c r="AC100" s="776">
        <f t="shared" si="174"/>
        <v>0.0</v>
      </c>
      <c r="AD100" s="777">
        <v>0.0</v>
      </c>
      <c r="AE100" s="778">
        <f t="shared" si="175"/>
        <v>0.0</v>
      </c>
      <c r="AF100" s="779">
        <v>0.0</v>
      </c>
      <c r="AG100" s="780">
        <v>0.0</v>
      </c>
      <c r="AH100" s="781">
        <f t="shared" si="274"/>
        <v>0.0</v>
      </c>
      <c r="AI100" s="782">
        <f t="shared" si="176"/>
        <v>0.0</v>
      </c>
      <c r="AJ100" s="783">
        <f t="shared" si="177"/>
        <v>0.0</v>
      </c>
      <c r="AK100" s="637" t="str">
        <f t="shared" si="261"/>
        <v/>
      </c>
      <c r="AL100" s="637" t="str">
        <f t="shared" si="178"/>
        <v/>
      </c>
      <c r="AM100" s="784" t="str">
        <f t="shared" si="262"/>
        <v/>
      </c>
      <c r="AN100" s="785"/>
      <c r="AO100" s="786">
        <v>0.0</v>
      </c>
      <c r="AP100" s="787">
        <v>0.0</v>
      </c>
      <c r="AQ100" s="787">
        <v>0.0</v>
      </c>
      <c r="AR100" s="908">
        <f t="shared" si="179"/>
        <v>0.0</v>
      </c>
      <c r="AS100" s="788">
        <v>0.0</v>
      </c>
      <c r="AT100" s="789">
        <v>0.0</v>
      </c>
      <c r="AU100" s="790">
        <f t="shared" si="180"/>
        <v>0.0</v>
      </c>
      <c r="AV100" s="909">
        <f t="shared" si="181"/>
        <v>0.0</v>
      </c>
      <c r="AW100" s="792">
        <v>0.0</v>
      </c>
      <c r="AX100" s="793">
        <v>0.0</v>
      </c>
      <c r="AY100" s="794">
        <f t="shared" si="182"/>
        <v>0.0</v>
      </c>
      <c r="AZ100" s="795">
        <f t="shared" si="263"/>
        <v>0.0</v>
      </c>
      <c r="BA100" s="796">
        <f t="shared" si="183"/>
        <v>0.0</v>
      </c>
      <c r="BB100" s="650" t="str">
        <f t="shared" si="264"/>
        <v/>
      </c>
      <c r="BC100" s="650" t="str">
        <f t="shared" si="184"/>
        <v/>
      </c>
      <c r="BD100" s="797" t="str">
        <f t="shared" si="265"/>
        <v/>
      </c>
      <c r="BE100" s="785"/>
      <c r="BF100" s="798">
        <v>0.0</v>
      </c>
      <c r="BG100" s="799">
        <v>0.0</v>
      </c>
      <c r="BH100" s="800">
        <v>0.0</v>
      </c>
      <c r="BI100" s="910">
        <f t="shared" si="185"/>
        <v>0.0</v>
      </c>
      <c r="BJ100" s="801">
        <v>0.0</v>
      </c>
      <c r="BK100" s="802">
        <v>0.0</v>
      </c>
      <c r="BL100" s="803">
        <f t="shared" si="186"/>
        <v>0.0</v>
      </c>
      <c r="BM100" s="911">
        <f t="shared" si="187"/>
        <v>0.0</v>
      </c>
      <c r="BN100" s="805">
        <v>0.0</v>
      </c>
      <c r="BO100" s="806">
        <v>0.0</v>
      </c>
      <c r="BP100" s="807">
        <f t="shared" si="188"/>
        <v>0.0</v>
      </c>
      <c r="BQ100" s="808">
        <f t="shared" si="266"/>
        <v>0.0</v>
      </c>
      <c r="BR100" s="662">
        <f t="shared" si="189"/>
        <v>0.0</v>
      </c>
      <c r="BS100" s="662" t="str">
        <f t="shared" si="267"/>
        <v/>
      </c>
      <c r="BT100" s="662" t="str">
        <f t="shared" si="190"/>
        <v/>
      </c>
      <c r="BU100" s="809" t="str">
        <f t="shared" si="268"/>
        <v/>
      </c>
      <c r="BV100" s="785"/>
      <c r="BW100" s="810">
        <v>0.0</v>
      </c>
      <c r="BX100" s="811">
        <v>0.0</v>
      </c>
      <c r="BY100" s="812">
        <v>0.0</v>
      </c>
      <c r="BZ100" s="912">
        <f t="shared" si="191"/>
        <v>0.0</v>
      </c>
      <c r="CA100" s="813">
        <v>0.0</v>
      </c>
      <c r="CB100" s="814">
        <v>0.0</v>
      </c>
      <c r="CC100" s="815">
        <f t="shared" si="192"/>
        <v>0.0</v>
      </c>
      <c r="CD100" s="913">
        <f t="shared" si="193"/>
        <v>0.0</v>
      </c>
      <c r="CE100" s="817">
        <v>0.0</v>
      </c>
      <c r="CF100" s="818">
        <v>0.0</v>
      </c>
      <c r="CG100" s="819">
        <f t="shared" si="194"/>
        <v>0.0</v>
      </c>
      <c r="CH100" s="820">
        <f t="shared" si="269"/>
        <v>0.0</v>
      </c>
      <c r="CI100" s="821">
        <f t="shared" si="195"/>
        <v>0.0</v>
      </c>
      <c r="CJ100" s="674" t="str">
        <f t="shared" si="196"/>
        <v/>
      </c>
      <c r="CK100" s="674" t="str">
        <f t="shared" si="197"/>
        <v/>
      </c>
      <c r="CL100" s="822" t="str">
        <f t="shared" si="270"/>
        <v/>
      </c>
      <c r="CM100" s="785"/>
      <c r="CN100" s="823">
        <v>0.0</v>
      </c>
      <c r="CO100" s="824">
        <v>0.0</v>
      </c>
      <c r="CP100" s="825">
        <v>0.0</v>
      </c>
      <c r="CQ100" s="914">
        <f t="shared" si="198"/>
        <v>0.0</v>
      </c>
      <c r="CR100" s="826">
        <v>0.0</v>
      </c>
      <c r="CS100" s="827">
        <v>0.0</v>
      </c>
      <c r="CT100" s="828">
        <f t="shared" si="199"/>
        <v>0.0</v>
      </c>
      <c r="CU100" s="915">
        <f t="shared" si="200"/>
        <v>0.0</v>
      </c>
      <c r="CV100" s="830">
        <v>0.0</v>
      </c>
      <c r="CW100" s="831">
        <v>0.0</v>
      </c>
      <c r="CX100" s="832">
        <f t="shared" si="201"/>
        <v>0.0</v>
      </c>
      <c r="CY100" s="833">
        <f t="shared" si="271"/>
        <v>0.0</v>
      </c>
      <c r="CZ100" s="686">
        <f t="shared" si="202"/>
        <v>0.0</v>
      </c>
      <c r="DA100" s="686" t="str">
        <f t="shared" si="203"/>
        <v/>
      </c>
      <c r="DB100" s="686" t="str">
        <f t="shared" si="204"/>
        <v/>
      </c>
      <c r="DC100" s="834" t="str">
        <f t="shared" si="205"/>
        <v/>
      </c>
      <c r="DD100" s="785"/>
      <c r="DE100" s="835">
        <v>0.0</v>
      </c>
      <c r="DF100" s="836">
        <v>0.0</v>
      </c>
      <c r="DG100" s="837">
        <v>0.0</v>
      </c>
      <c r="DH100" s="916">
        <f t="shared" si="206"/>
        <v>0.0</v>
      </c>
      <c r="DI100" s="838">
        <v>0.0</v>
      </c>
      <c r="DJ100" s="839">
        <v>0.0</v>
      </c>
      <c r="DK100" s="840">
        <f t="shared" si="207"/>
        <v>0.0</v>
      </c>
      <c r="DL100" s="917">
        <f t="shared" si="208"/>
        <v>0.0</v>
      </c>
      <c r="DM100" s="842">
        <v>0.0</v>
      </c>
      <c r="DN100" s="843">
        <v>0.0</v>
      </c>
      <c r="DO100" s="844">
        <f t="shared" si="209"/>
        <v>0.0</v>
      </c>
      <c r="DP100" s="845">
        <f t="shared" si="272"/>
        <v>0.0</v>
      </c>
      <c r="DQ100" s="698">
        <f t="shared" si="210"/>
        <v>0.0</v>
      </c>
      <c r="DR100" s="698" t="str">
        <f t="shared" si="211"/>
        <v/>
      </c>
      <c r="DS100" s="698" t="str">
        <f t="shared" si="212"/>
        <v/>
      </c>
      <c r="DT100" s="846" t="str">
        <f t="shared" si="213"/>
        <v/>
      </c>
      <c r="DU100" s="847">
        <v>0.0</v>
      </c>
      <c r="DV100" s="848">
        <v>0.0</v>
      </c>
      <c r="DW100" s="849">
        <v>0.0</v>
      </c>
      <c r="DX100" s="918">
        <f t="shared" si="214"/>
        <v>0.0</v>
      </c>
      <c r="DY100" s="850">
        <v>0.0</v>
      </c>
      <c r="DZ100" s="851">
        <v>0.0</v>
      </c>
      <c r="EA100" s="852">
        <f t="shared" si="215"/>
        <v>0.0</v>
      </c>
      <c r="EB100" s="919">
        <f t="shared" si="216"/>
        <v>0.0</v>
      </c>
      <c r="EC100" s="854">
        <v>0.0</v>
      </c>
      <c r="ED100" s="855">
        <v>0.0</v>
      </c>
      <c r="EE100" s="856">
        <f t="shared" si="217"/>
        <v>0.0</v>
      </c>
      <c r="EF100" s="857">
        <f t="shared" si="273"/>
        <v>0.0</v>
      </c>
      <c r="EG100" s="858">
        <f t="shared" si="218"/>
        <v>0.0</v>
      </c>
      <c r="EH100" s="859" t="str">
        <f t="shared" si="219"/>
        <v/>
      </c>
      <c r="EI100" s="860">
        <v>0.0</v>
      </c>
      <c r="EJ100" s="861">
        <v>0.0</v>
      </c>
      <c r="EK100" s="862">
        <v>0.0</v>
      </c>
      <c r="EL100" s="863">
        <f t="shared" si="220"/>
        <v>0.0</v>
      </c>
      <c r="EM100" s="864">
        <v>0.0</v>
      </c>
      <c r="EN100" s="865">
        <f t="shared" si="221"/>
        <v>0.0</v>
      </c>
      <c r="EO100" s="866">
        <v>0.0</v>
      </c>
      <c r="EP100" s="867">
        <v>0.0</v>
      </c>
      <c r="EQ100" s="868">
        <f t="shared" si="275"/>
        <v>0.0</v>
      </c>
      <c r="ER100" s="869">
        <f t="shared" si="222"/>
        <v>0.0</v>
      </c>
      <c r="ES100" s="870">
        <f t="shared" si="223"/>
        <v>0.0</v>
      </c>
      <c r="ET100" s="871" t="str">
        <f t="shared" si="224"/>
        <v/>
      </c>
      <c r="EU100" s="872">
        <v>0.0</v>
      </c>
      <c r="EV100" s="873">
        <v>0.0</v>
      </c>
      <c r="EW100" s="874">
        <f t="shared" si="158"/>
        <v>0.0</v>
      </c>
      <c r="EX100" s="875">
        <f t="shared" si="225"/>
        <v>0.0</v>
      </c>
      <c r="EY100" s="876">
        <v>0.0</v>
      </c>
      <c r="EZ100" s="877">
        <f t="shared" si="226"/>
        <v>0.0</v>
      </c>
      <c r="FA100" s="878">
        <v>0.0</v>
      </c>
      <c r="FB100" s="879">
        <v>0.0</v>
      </c>
      <c r="FC100" s="880">
        <f t="shared" si="276"/>
        <v>0.0</v>
      </c>
      <c r="FD100" s="881">
        <f t="shared" si="227"/>
        <v>0.0</v>
      </c>
      <c r="FE100" s="882">
        <f t="shared" si="228"/>
        <v>0.0</v>
      </c>
      <c r="FF100" s="883" t="str">
        <f t="shared" si="229"/>
        <v/>
      </c>
      <c r="FG100" s="920">
        <v>0.0</v>
      </c>
      <c r="FH100" s="921">
        <v>0.0</v>
      </c>
      <c r="FI100" s="921">
        <v>0.0</v>
      </c>
      <c r="FJ100" s="887">
        <f t="shared" si="155"/>
        <v>0.0</v>
      </c>
      <c r="FK100" s="888">
        <f t="shared" si="230"/>
        <v>0.0</v>
      </c>
      <c r="FL100" s="889" t="str">
        <f t="shared" si="231"/>
        <v/>
      </c>
      <c r="FM100" s="922"/>
      <c r="FN100" s="923"/>
      <c r="FO100" s="924" t="str">
        <f t="shared" si="154"/>
        <v/>
      </c>
      <c r="FP100" s="893">
        <f t="shared" si="232"/>
        <v>0.0</v>
      </c>
      <c r="FQ100" s="894">
        <f t="shared" si="233"/>
        <v>0.0</v>
      </c>
      <c r="FR100" s="895">
        <f t="shared" si="234"/>
        <v>0.0</v>
      </c>
      <c r="FS100" s="896" t="str">
        <f t="shared" si="235"/>
        <v/>
      </c>
      <c r="FT100" s="897" t="str">
        <f t="shared" si="236"/>
        <v/>
      </c>
      <c r="FU100" s="898" t="str">
        <f t="shared" si="237"/>
        <v/>
      </c>
      <c r="FV100" s="899" t="str">
        <f t="shared" si="238"/>
        <v/>
      </c>
      <c r="FW100" s="900">
        <f t="shared" si="239"/>
        <v>0.0</v>
      </c>
      <c r="FX100" s="901" t="str">
        <f t="shared" si="159"/>
        <v/>
      </c>
      <c r="FY100" s="902" t="str">
        <f t="shared" si="160"/>
        <v/>
      </c>
      <c r="FZ100" s="902" t="str">
        <f t="shared" si="161"/>
        <v/>
      </c>
      <c r="GA100" s="902" t="str">
        <f t="shared" si="162"/>
        <v/>
      </c>
      <c r="GB100" s="902" t="str">
        <f t="shared" si="163"/>
        <v/>
      </c>
      <c r="GC100" s="902" t="str">
        <f t="shared" si="240"/>
        <v/>
      </c>
      <c r="GD100" s="903" t="str">
        <f t="shared" si="241"/>
        <v/>
      </c>
      <c r="GE100" s="904">
        <f t="shared" si="242"/>
        <v>0.0</v>
      </c>
      <c r="GF100" s="902">
        <f t="shared" si="243"/>
        <v>0.0</v>
      </c>
      <c r="GG100" s="902">
        <f t="shared" si="244"/>
        <v>0.0</v>
      </c>
      <c r="GH100" s="902">
        <f t="shared" si="245"/>
        <v>0.0</v>
      </c>
      <c r="GI100" s="903"/>
      <c r="GJ100" s="124"/>
      <c r="GK100" s="124"/>
      <c r="GL100" s="113">
        <f t="shared" si="164"/>
        <v>0.0</v>
      </c>
      <c r="GM100" s="113" t="s">
        <v>159</v>
      </c>
      <c r="GN100" s="113">
        <f t="shared" si="165"/>
        <v>200.0</v>
      </c>
      <c r="GO100" s="113" t="str">
        <f t="shared" si="246"/>
        <v>0/200</v>
      </c>
      <c r="GP100" s="113">
        <f t="shared" si="247"/>
        <v>0.0</v>
      </c>
      <c r="GQ100" s="113" t="s">
        <v>159</v>
      </c>
      <c r="GR100" s="113">
        <f t="shared" si="248"/>
        <v>200.0</v>
      </c>
      <c r="GS100" s="113" t="str">
        <f t="shared" si="249"/>
        <v>0/200</v>
      </c>
      <c r="GT100" s="113">
        <f t="shared" si="250"/>
        <v>0.0</v>
      </c>
      <c r="GU100" s="113" t="s">
        <v>159</v>
      </c>
      <c r="GV100" s="113">
        <f t="shared" si="251"/>
        <v>200.0</v>
      </c>
      <c r="GW100" s="113" t="str">
        <f t="shared" si="252"/>
        <v>0/200</v>
      </c>
      <c r="GX100" s="113">
        <f t="shared" si="253"/>
        <v>0.0</v>
      </c>
      <c r="GY100" s="113" t="s">
        <v>159</v>
      </c>
      <c r="GZ100" s="113">
        <f t="shared" si="254"/>
        <v>100.0</v>
      </c>
      <c r="HA100" s="113" t="str">
        <f t="shared" si="255"/>
        <v>0/100</v>
      </c>
      <c r="HJ100" s="113">
        <f t="shared" si="277"/>
        <v>0.0</v>
      </c>
      <c r="HK100" s="113">
        <f t="shared" si="278"/>
        <v>0.0</v>
      </c>
      <c r="HL100" s="925">
        <f t="shared" si="256"/>
        <v>0.0</v>
      </c>
      <c r="HM100" s="925">
        <f t="shared" si="257"/>
        <v>0.0</v>
      </c>
      <c r="HN100" s="925">
        <f t="shared" si="258"/>
        <v>0.0</v>
      </c>
      <c r="HO100" s="925">
        <f t="shared" si="259"/>
        <v>0.0</v>
      </c>
      <c r="HP100" s="925">
        <f t="shared" si="260"/>
        <v>0.0</v>
      </c>
      <c r="HQ100" s="113">
        <f t="shared" si="279"/>
        <v>0.0</v>
      </c>
    </row>
    <row r="101" spans="8:8" ht="18.0">
      <c r="A101" s="23">
        <f t="shared" si="166"/>
        <v>0.0</v>
      </c>
      <c r="B101" s="756">
        <v>93.0</v>
      </c>
      <c r="C101" s="757">
        <v>93.0</v>
      </c>
      <c r="D101" s="710">
        <f t="shared" si="167"/>
        <v>0.0</v>
      </c>
      <c r="E101" s="906"/>
      <c r="F101" s="759"/>
      <c r="G101" s="758"/>
      <c r="H101" s="906"/>
      <c r="I101" s="906"/>
      <c r="J101" s="906"/>
      <c r="K101" s="907"/>
      <c r="L101" s="761">
        <v>0.0</v>
      </c>
      <c r="M101" s="762">
        <v>0.0</v>
      </c>
      <c r="N101" s="763">
        <v>0.0</v>
      </c>
      <c r="O101" s="764">
        <f t="shared" si="168"/>
        <v>0.0</v>
      </c>
      <c r="P101" s="765">
        <v>0.0</v>
      </c>
      <c r="Q101" s="766">
        <f t="shared" si="169"/>
        <v>0.0</v>
      </c>
      <c r="R101" s="767">
        <v>0.0</v>
      </c>
      <c r="S101" s="768">
        <v>0.0</v>
      </c>
      <c r="T101" s="769">
        <f t="shared" si="170"/>
        <v>0.0</v>
      </c>
      <c r="U101" s="770">
        <f t="shared" si="171"/>
        <v>0.0</v>
      </c>
      <c r="V101" s="771">
        <f t="shared" si="172"/>
        <v>0.0</v>
      </c>
      <c r="W101" s="625" t="str">
        <f t="shared" si="156"/>
        <v/>
      </c>
      <c r="X101" s="625" t="str">
        <f t="shared" si="173"/>
        <v/>
      </c>
      <c r="Y101" s="772" t="str">
        <f t="shared" si="157"/>
        <v/>
      </c>
      <c r="Z101" s="773">
        <v>0.0</v>
      </c>
      <c r="AA101" s="774">
        <v>0.0</v>
      </c>
      <c r="AB101" s="775">
        <v>0.0</v>
      </c>
      <c r="AC101" s="776">
        <f t="shared" si="174"/>
        <v>0.0</v>
      </c>
      <c r="AD101" s="777">
        <v>0.0</v>
      </c>
      <c r="AE101" s="778">
        <f t="shared" si="175"/>
        <v>0.0</v>
      </c>
      <c r="AF101" s="779">
        <v>0.0</v>
      </c>
      <c r="AG101" s="780">
        <v>0.0</v>
      </c>
      <c r="AH101" s="781">
        <f t="shared" si="274"/>
        <v>0.0</v>
      </c>
      <c r="AI101" s="782">
        <f t="shared" si="176"/>
        <v>0.0</v>
      </c>
      <c r="AJ101" s="783">
        <f t="shared" si="177"/>
        <v>0.0</v>
      </c>
      <c r="AK101" s="637" t="str">
        <f t="shared" si="261"/>
        <v/>
      </c>
      <c r="AL101" s="637" t="str">
        <f t="shared" si="178"/>
        <v/>
      </c>
      <c r="AM101" s="784" t="str">
        <f t="shared" si="262"/>
        <v/>
      </c>
      <c r="AN101" s="785"/>
      <c r="AO101" s="786">
        <v>0.0</v>
      </c>
      <c r="AP101" s="787">
        <v>0.0</v>
      </c>
      <c r="AQ101" s="787">
        <v>0.0</v>
      </c>
      <c r="AR101" s="908">
        <f t="shared" si="179"/>
        <v>0.0</v>
      </c>
      <c r="AS101" s="788">
        <v>0.0</v>
      </c>
      <c r="AT101" s="789">
        <v>0.0</v>
      </c>
      <c r="AU101" s="790">
        <f t="shared" si="180"/>
        <v>0.0</v>
      </c>
      <c r="AV101" s="909">
        <f t="shared" si="181"/>
        <v>0.0</v>
      </c>
      <c r="AW101" s="792">
        <v>0.0</v>
      </c>
      <c r="AX101" s="793">
        <v>0.0</v>
      </c>
      <c r="AY101" s="794">
        <f t="shared" si="182"/>
        <v>0.0</v>
      </c>
      <c r="AZ101" s="795">
        <f t="shared" si="263"/>
        <v>0.0</v>
      </c>
      <c r="BA101" s="796">
        <f t="shared" si="183"/>
        <v>0.0</v>
      </c>
      <c r="BB101" s="650" t="str">
        <f t="shared" si="264"/>
        <v/>
      </c>
      <c r="BC101" s="650" t="str">
        <f t="shared" si="184"/>
        <v/>
      </c>
      <c r="BD101" s="797" t="str">
        <f t="shared" si="265"/>
        <v/>
      </c>
      <c r="BE101" s="785"/>
      <c r="BF101" s="798">
        <v>0.0</v>
      </c>
      <c r="BG101" s="799">
        <v>0.0</v>
      </c>
      <c r="BH101" s="800">
        <v>0.0</v>
      </c>
      <c r="BI101" s="910">
        <f t="shared" si="185"/>
        <v>0.0</v>
      </c>
      <c r="BJ101" s="801">
        <v>0.0</v>
      </c>
      <c r="BK101" s="802">
        <v>0.0</v>
      </c>
      <c r="BL101" s="803">
        <f t="shared" si="186"/>
        <v>0.0</v>
      </c>
      <c r="BM101" s="911">
        <f t="shared" si="187"/>
        <v>0.0</v>
      </c>
      <c r="BN101" s="805">
        <v>0.0</v>
      </c>
      <c r="BO101" s="806">
        <v>0.0</v>
      </c>
      <c r="BP101" s="807">
        <f t="shared" si="188"/>
        <v>0.0</v>
      </c>
      <c r="BQ101" s="808">
        <f t="shared" si="266"/>
        <v>0.0</v>
      </c>
      <c r="BR101" s="662">
        <f t="shared" si="189"/>
        <v>0.0</v>
      </c>
      <c r="BS101" s="662" t="str">
        <f t="shared" si="267"/>
        <v/>
      </c>
      <c r="BT101" s="662" t="str">
        <f t="shared" si="190"/>
        <v/>
      </c>
      <c r="BU101" s="809" t="str">
        <f t="shared" si="268"/>
        <v/>
      </c>
      <c r="BV101" s="785"/>
      <c r="BW101" s="810">
        <v>0.0</v>
      </c>
      <c r="BX101" s="811">
        <v>0.0</v>
      </c>
      <c r="BY101" s="812">
        <v>0.0</v>
      </c>
      <c r="BZ101" s="912">
        <f t="shared" si="191"/>
        <v>0.0</v>
      </c>
      <c r="CA101" s="813">
        <v>0.0</v>
      </c>
      <c r="CB101" s="814">
        <v>0.0</v>
      </c>
      <c r="CC101" s="815">
        <f t="shared" si="192"/>
        <v>0.0</v>
      </c>
      <c r="CD101" s="913">
        <f t="shared" si="193"/>
        <v>0.0</v>
      </c>
      <c r="CE101" s="817">
        <v>0.0</v>
      </c>
      <c r="CF101" s="818">
        <v>0.0</v>
      </c>
      <c r="CG101" s="819">
        <f t="shared" si="194"/>
        <v>0.0</v>
      </c>
      <c r="CH101" s="820">
        <f t="shared" si="269"/>
        <v>0.0</v>
      </c>
      <c r="CI101" s="821">
        <f t="shared" si="195"/>
        <v>0.0</v>
      </c>
      <c r="CJ101" s="674" t="str">
        <f t="shared" si="196"/>
        <v/>
      </c>
      <c r="CK101" s="674" t="str">
        <f t="shared" si="197"/>
        <v/>
      </c>
      <c r="CL101" s="822" t="str">
        <f t="shared" si="270"/>
        <v/>
      </c>
      <c r="CM101" s="785"/>
      <c r="CN101" s="823">
        <v>0.0</v>
      </c>
      <c r="CO101" s="824">
        <v>0.0</v>
      </c>
      <c r="CP101" s="825">
        <v>0.0</v>
      </c>
      <c r="CQ101" s="914">
        <f t="shared" si="198"/>
        <v>0.0</v>
      </c>
      <c r="CR101" s="826">
        <v>0.0</v>
      </c>
      <c r="CS101" s="827">
        <v>0.0</v>
      </c>
      <c r="CT101" s="828">
        <f t="shared" si="199"/>
        <v>0.0</v>
      </c>
      <c r="CU101" s="915">
        <f t="shared" si="200"/>
        <v>0.0</v>
      </c>
      <c r="CV101" s="830">
        <v>0.0</v>
      </c>
      <c r="CW101" s="831">
        <v>0.0</v>
      </c>
      <c r="CX101" s="832">
        <f t="shared" si="201"/>
        <v>0.0</v>
      </c>
      <c r="CY101" s="833">
        <f t="shared" si="271"/>
        <v>0.0</v>
      </c>
      <c r="CZ101" s="686">
        <f t="shared" si="202"/>
        <v>0.0</v>
      </c>
      <c r="DA101" s="686" t="str">
        <f t="shared" si="203"/>
        <v/>
      </c>
      <c r="DB101" s="686" t="str">
        <f t="shared" si="204"/>
        <v/>
      </c>
      <c r="DC101" s="834" t="str">
        <f t="shared" si="205"/>
        <v/>
      </c>
      <c r="DD101" s="785"/>
      <c r="DE101" s="835">
        <v>0.0</v>
      </c>
      <c r="DF101" s="836">
        <v>0.0</v>
      </c>
      <c r="DG101" s="837">
        <v>0.0</v>
      </c>
      <c r="DH101" s="916">
        <f t="shared" si="206"/>
        <v>0.0</v>
      </c>
      <c r="DI101" s="838">
        <v>0.0</v>
      </c>
      <c r="DJ101" s="839">
        <v>0.0</v>
      </c>
      <c r="DK101" s="840">
        <f t="shared" si="207"/>
        <v>0.0</v>
      </c>
      <c r="DL101" s="917">
        <f t="shared" si="208"/>
        <v>0.0</v>
      </c>
      <c r="DM101" s="842">
        <v>0.0</v>
      </c>
      <c r="DN101" s="843">
        <v>0.0</v>
      </c>
      <c r="DO101" s="844">
        <f t="shared" si="209"/>
        <v>0.0</v>
      </c>
      <c r="DP101" s="845">
        <f t="shared" si="272"/>
        <v>0.0</v>
      </c>
      <c r="DQ101" s="698">
        <f t="shared" si="210"/>
        <v>0.0</v>
      </c>
      <c r="DR101" s="698" t="str">
        <f t="shared" si="211"/>
        <v/>
      </c>
      <c r="DS101" s="698" t="str">
        <f t="shared" si="212"/>
        <v/>
      </c>
      <c r="DT101" s="846" t="str">
        <f t="shared" si="213"/>
        <v/>
      </c>
      <c r="DU101" s="847">
        <v>0.0</v>
      </c>
      <c r="DV101" s="848">
        <v>0.0</v>
      </c>
      <c r="DW101" s="849">
        <v>0.0</v>
      </c>
      <c r="DX101" s="918">
        <f t="shared" si="214"/>
        <v>0.0</v>
      </c>
      <c r="DY101" s="850">
        <v>0.0</v>
      </c>
      <c r="DZ101" s="851">
        <v>0.0</v>
      </c>
      <c r="EA101" s="852">
        <f t="shared" si="215"/>
        <v>0.0</v>
      </c>
      <c r="EB101" s="919">
        <f t="shared" si="216"/>
        <v>0.0</v>
      </c>
      <c r="EC101" s="854">
        <v>0.0</v>
      </c>
      <c r="ED101" s="855">
        <v>0.0</v>
      </c>
      <c r="EE101" s="856">
        <f t="shared" si="217"/>
        <v>0.0</v>
      </c>
      <c r="EF101" s="857">
        <f t="shared" si="273"/>
        <v>0.0</v>
      </c>
      <c r="EG101" s="858">
        <f t="shared" si="218"/>
        <v>0.0</v>
      </c>
      <c r="EH101" s="859" t="str">
        <f t="shared" si="219"/>
        <v/>
      </c>
      <c r="EI101" s="860">
        <v>0.0</v>
      </c>
      <c r="EJ101" s="861">
        <v>0.0</v>
      </c>
      <c r="EK101" s="862">
        <v>0.0</v>
      </c>
      <c r="EL101" s="863">
        <f t="shared" si="220"/>
        <v>0.0</v>
      </c>
      <c r="EM101" s="864">
        <v>0.0</v>
      </c>
      <c r="EN101" s="865">
        <f t="shared" si="221"/>
        <v>0.0</v>
      </c>
      <c r="EO101" s="866">
        <v>0.0</v>
      </c>
      <c r="EP101" s="867">
        <v>0.0</v>
      </c>
      <c r="EQ101" s="868">
        <f t="shared" si="275"/>
        <v>0.0</v>
      </c>
      <c r="ER101" s="869">
        <f t="shared" si="222"/>
        <v>0.0</v>
      </c>
      <c r="ES101" s="870">
        <f t="shared" si="223"/>
        <v>0.0</v>
      </c>
      <c r="ET101" s="871" t="str">
        <f t="shared" si="224"/>
        <v/>
      </c>
      <c r="EU101" s="872">
        <v>0.0</v>
      </c>
      <c r="EV101" s="873">
        <v>0.0</v>
      </c>
      <c r="EW101" s="874">
        <f t="shared" si="158"/>
        <v>0.0</v>
      </c>
      <c r="EX101" s="875">
        <f t="shared" si="225"/>
        <v>0.0</v>
      </c>
      <c r="EY101" s="876">
        <v>0.0</v>
      </c>
      <c r="EZ101" s="877">
        <f t="shared" si="226"/>
        <v>0.0</v>
      </c>
      <c r="FA101" s="878">
        <v>0.0</v>
      </c>
      <c r="FB101" s="879">
        <v>0.0</v>
      </c>
      <c r="FC101" s="880">
        <f t="shared" si="276"/>
        <v>0.0</v>
      </c>
      <c r="FD101" s="881">
        <f t="shared" si="227"/>
        <v>0.0</v>
      </c>
      <c r="FE101" s="882">
        <f t="shared" si="228"/>
        <v>0.0</v>
      </c>
      <c r="FF101" s="883" t="str">
        <f t="shared" si="229"/>
        <v/>
      </c>
      <c r="FG101" s="920">
        <v>0.0</v>
      </c>
      <c r="FH101" s="921">
        <v>0.0</v>
      </c>
      <c r="FI101" s="921">
        <v>0.0</v>
      </c>
      <c r="FJ101" s="887">
        <f t="shared" si="155"/>
        <v>0.0</v>
      </c>
      <c r="FK101" s="888">
        <f t="shared" si="230"/>
        <v>0.0</v>
      </c>
      <c r="FL101" s="889" t="str">
        <f t="shared" si="231"/>
        <v/>
      </c>
      <c r="FM101" s="922"/>
      <c r="FN101" s="923"/>
      <c r="FO101" s="924" t="str">
        <f t="shared" si="154"/>
        <v/>
      </c>
      <c r="FP101" s="893">
        <f t="shared" si="232"/>
        <v>0.0</v>
      </c>
      <c r="FQ101" s="894">
        <f t="shared" si="233"/>
        <v>0.0</v>
      </c>
      <c r="FR101" s="895">
        <f t="shared" si="234"/>
        <v>0.0</v>
      </c>
      <c r="FS101" s="896" t="str">
        <f t="shared" si="235"/>
        <v/>
      </c>
      <c r="FT101" s="897" t="str">
        <f t="shared" si="236"/>
        <v/>
      </c>
      <c r="FU101" s="898" t="str">
        <f t="shared" si="237"/>
        <v/>
      </c>
      <c r="FV101" s="899" t="str">
        <f t="shared" si="238"/>
        <v/>
      </c>
      <c r="FW101" s="900">
        <f t="shared" si="239"/>
        <v>0.0</v>
      </c>
      <c r="FX101" s="901" t="str">
        <f t="shared" si="159"/>
        <v/>
      </c>
      <c r="FY101" s="902" t="str">
        <f t="shared" si="160"/>
        <v/>
      </c>
      <c r="FZ101" s="902" t="str">
        <f t="shared" si="161"/>
        <v/>
      </c>
      <c r="GA101" s="902" t="str">
        <f t="shared" si="162"/>
        <v/>
      </c>
      <c r="GB101" s="902" t="str">
        <f t="shared" si="163"/>
        <v/>
      </c>
      <c r="GC101" s="902" t="str">
        <f t="shared" si="240"/>
        <v/>
      </c>
      <c r="GD101" s="903" t="str">
        <f t="shared" si="241"/>
        <v/>
      </c>
      <c r="GE101" s="904">
        <f t="shared" si="242"/>
        <v>0.0</v>
      </c>
      <c r="GF101" s="902">
        <f t="shared" si="243"/>
        <v>0.0</v>
      </c>
      <c r="GG101" s="902">
        <f t="shared" si="244"/>
        <v>0.0</v>
      </c>
      <c r="GH101" s="902">
        <f t="shared" si="245"/>
        <v>0.0</v>
      </c>
      <c r="GI101" s="903"/>
      <c r="GJ101" s="124"/>
      <c r="GK101" s="124"/>
      <c r="GL101" s="113">
        <f t="shared" si="164"/>
        <v>0.0</v>
      </c>
      <c r="GM101" s="113" t="s">
        <v>159</v>
      </c>
      <c r="GN101" s="113">
        <f t="shared" si="165"/>
        <v>200.0</v>
      </c>
      <c r="GO101" s="113" t="str">
        <f t="shared" si="246"/>
        <v>0/200</v>
      </c>
      <c r="GP101" s="113">
        <f t="shared" si="247"/>
        <v>0.0</v>
      </c>
      <c r="GQ101" s="113" t="s">
        <v>159</v>
      </c>
      <c r="GR101" s="113">
        <f t="shared" si="248"/>
        <v>200.0</v>
      </c>
      <c r="GS101" s="113" t="str">
        <f t="shared" si="249"/>
        <v>0/200</v>
      </c>
      <c r="GT101" s="113">
        <f t="shared" si="250"/>
        <v>0.0</v>
      </c>
      <c r="GU101" s="113" t="s">
        <v>159</v>
      </c>
      <c r="GV101" s="113">
        <f t="shared" si="251"/>
        <v>200.0</v>
      </c>
      <c r="GW101" s="113" t="str">
        <f t="shared" si="252"/>
        <v>0/200</v>
      </c>
      <c r="GX101" s="113">
        <f t="shared" si="253"/>
        <v>0.0</v>
      </c>
      <c r="GY101" s="113" t="s">
        <v>159</v>
      </c>
      <c r="GZ101" s="113">
        <f t="shared" si="254"/>
        <v>100.0</v>
      </c>
      <c r="HA101" s="113" t="str">
        <f t="shared" si="255"/>
        <v>0/100</v>
      </c>
      <c r="HJ101" s="113">
        <f t="shared" si="277"/>
        <v>0.0</v>
      </c>
      <c r="HK101" s="113">
        <f t="shared" si="278"/>
        <v>0.0</v>
      </c>
      <c r="HL101" s="925">
        <f t="shared" si="256"/>
        <v>0.0</v>
      </c>
      <c r="HM101" s="925">
        <f t="shared" si="257"/>
        <v>0.0</v>
      </c>
      <c r="HN101" s="925">
        <f t="shared" si="258"/>
        <v>0.0</v>
      </c>
      <c r="HO101" s="925">
        <f t="shared" si="259"/>
        <v>0.0</v>
      </c>
      <c r="HP101" s="925">
        <f t="shared" si="260"/>
        <v>0.0</v>
      </c>
      <c r="HQ101" s="113">
        <f t="shared" si="279"/>
        <v>0.0</v>
      </c>
    </row>
    <row r="102" spans="8:8" ht="18.0">
      <c r="A102" s="23">
        <f t="shared" si="166"/>
        <v>0.0</v>
      </c>
      <c r="B102" s="756">
        <v>94.0</v>
      </c>
      <c r="C102" s="905">
        <v>94.0</v>
      </c>
      <c r="D102" s="710">
        <f t="shared" si="167"/>
        <v>0.0</v>
      </c>
      <c r="E102" s="906"/>
      <c r="F102" s="759"/>
      <c r="G102" s="906"/>
      <c r="H102" s="906"/>
      <c r="I102" s="906"/>
      <c r="J102" s="906"/>
      <c r="K102" s="907"/>
      <c r="L102" s="761">
        <v>0.0</v>
      </c>
      <c r="M102" s="762">
        <v>0.0</v>
      </c>
      <c r="N102" s="763">
        <v>0.0</v>
      </c>
      <c r="O102" s="764">
        <f t="shared" si="168"/>
        <v>0.0</v>
      </c>
      <c r="P102" s="765">
        <v>0.0</v>
      </c>
      <c r="Q102" s="766">
        <f t="shared" si="169"/>
        <v>0.0</v>
      </c>
      <c r="R102" s="767">
        <v>0.0</v>
      </c>
      <c r="S102" s="768">
        <v>0.0</v>
      </c>
      <c r="T102" s="769">
        <f t="shared" si="170"/>
        <v>0.0</v>
      </c>
      <c r="U102" s="770">
        <f t="shared" si="171"/>
        <v>0.0</v>
      </c>
      <c r="V102" s="771">
        <f t="shared" si="172"/>
        <v>0.0</v>
      </c>
      <c r="W102" s="625" t="str">
        <f t="shared" si="156"/>
        <v/>
      </c>
      <c r="X102" s="625" t="str">
        <f t="shared" si="173"/>
        <v/>
      </c>
      <c r="Y102" s="772" t="str">
        <f t="shared" si="157"/>
        <v/>
      </c>
      <c r="Z102" s="773">
        <v>0.0</v>
      </c>
      <c r="AA102" s="774">
        <v>0.0</v>
      </c>
      <c r="AB102" s="775">
        <v>0.0</v>
      </c>
      <c r="AC102" s="776">
        <f t="shared" si="174"/>
        <v>0.0</v>
      </c>
      <c r="AD102" s="777">
        <v>0.0</v>
      </c>
      <c r="AE102" s="778">
        <f t="shared" si="175"/>
        <v>0.0</v>
      </c>
      <c r="AF102" s="779">
        <v>0.0</v>
      </c>
      <c r="AG102" s="780">
        <v>0.0</v>
      </c>
      <c r="AH102" s="781">
        <f t="shared" si="274"/>
        <v>0.0</v>
      </c>
      <c r="AI102" s="782">
        <f t="shared" si="176"/>
        <v>0.0</v>
      </c>
      <c r="AJ102" s="783">
        <f t="shared" si="177"/>
        <v>0.0</v>
      </c>
      <c r="AK102" s="637" t="str">
        <f t="shared" si="261"/>
        <v/>
      </c>
      <c r="AL102" s="637" t="str">
        <f t="shared" si="178"/>
        <v/>
      </c>
      <c r="AM102" s="784" t="str">
        <f t="shared" si="262"/>
        <v/>
      </c>
      <c r="AN102" s="785"/>
      <c r="AO102" s="786">
        <v>0.0</v>
      </c>
      <c r="AP102" s="787">
        <v>0.0</v>
      </c>
      <c r="AQ102" s="787">
        <v>0.0</v>
      </c>
      <c r="AR102" s="908">
        <f t="shared" si="179"/>
        <v>0.0</v>
      </c>
      <c r="AS102" s="788">
        <v>0.0</v>
      </c>
      <c r="AT102" s="789">
        <v>0.0</v>
      </c>
      <c r="AU102" s="790">
        <f t="shared" si="180"/>
        <v>0.0</v>
      </c>
      <c r="AV102" s="909">
        <f t="shared" si="181"/>
        <v>0.0</v>
      </c>
      <c r="AW102" s="792">
        <v>0.0</v>
      </c>
      <c r="AX102" s="793">
        <v>0.0</v>
      </c>
      <c r="AY102" s="794">
        <f t="shared" si="182"/>
        <v>0.0</v>
      </c>
      <c r="AZ102" s="795">
        <f t="shared" si="263"/>
        <v>0.0</v>
      </c>
      <c r="BA102" s="796">
        <f t="shared" si="183"/>
        <v>0.0</v>
      </c>
      <c r="BB102" s="650" t="str">
        <f t="shared" si="264"/>
        <v/>
      </c>
      <c r="BC102" s="650" t="str">
        <f t="shared" si="184"/>
        <v/>
      </c>
      <c r="BD102" s="797" t="str">
        <f t="shared" si="265"/>
        <v/>
      </c>
      <c r="BE102" s="785"/>
      <c r="BF102" s="798">
        <v>0.0</v>
      </c>
      <c r="BG102" s="799">
        <v>0.0</v>
      </c>
      <c r="BH102" s="800">
        <v>0.0</v>
      </c>
      <c r="BI102" s="910">
        <f t="shared" si="185"/>
        <v>0.0</v>
      </c>
      <c r="BJ102" s="801">
        <v>0.0</v>
      </c>
      <c r="BK102" s="802">
        <v>0.0</v>
      </c>
      <c r="BL102" s="803">
        <f t="shared" si="186"/>
        <v>0.0</v>
      </c>
      <c r="BM102" s="911">
        <f t="shared" si="187"/>
        <v>0.0</v>
      </c>
      <c r="BN102" s="805">
        <v>0.0</v>
      </c>
      <c r="BO102" s="806">
        <v>0.0</v>
      </c>
      <c r="BP102" s="807">
        <f t="shared" si="188"/>
        <v>0.0</v>
      </c>
      <c r="BQ102" s="808">
        <f t="shared" si="266"/>
        <v>0.0</v>
      </c>
      <c r="BR102" s="662">
        <f t="shared" si="189"/>
        <v>0.0</v>
      </c>
      <c r="BS102" s="662" t="str">
        <f t="shared" si="267"/>
        <v/>
      </c>
      <c r="BT102" s="662" t="str">
        <f t="shared" si="190"/>
        <v/>
      </c>
      <c r="BU102" s="809" t="str">
        <f t="shared" si="268"/>
        <v/>
      </c>
      <c r="BV102" s="785"/>
      <c r="BW102" s="810">
        <v>0.0</v>
      </c>
      <c r="BX102" s="811">
        <v>0.0</v>
      </c>
      <c r="BY102" s="812">
        <v>0.0</v>
      </c>
      <c r="BZ102" s="912">
        <f t="shared" si="191"/>
        <v>0.0</v>
      </c>
      <c r="CA102" s="813">
        <v>0.0</v>
      </c>
      <c r="CB102" s="814">
        <v>0.0</v>
      </c>
      <c r="CC102" s="815">
        <f t="shared" si="192"/>
        <v>0.0</v>
      </c>
      <c r="CD102" s="913">
        <f t="shared" si="193"/>
        <v>0.0</v>
      </c>
      <c r="CE102" s="817">
        <v>0.0</v>
      </c>
      <c r="CF102" s="818">
        <v>0.0</v>
      </c>
      <c r="CG102" s="819">
        <f t="shared" si="194"/>
        <v>0.0</v>
      </c>
      <c r="CH102" s="820">
        <f t="shared" si="269"/>
        <v>0.0</v>
      </c>
      <c r="CI102" s="821">
        <f t="shared" si="195"/>
        <v>0.0</v>
      </c>
      <c r="CJ102" s="674" t="str">
        <f t="shared" si="196"/>
        <v/>
      </c>
      <c r="CK102" s="674" t="str">
        <f t="shared" si="197"/>
        <v/>
      </c>
      <c r="CL102" s="822" t="str">
        <f t="shared" si="270"/>
        <v/>
      </c>
      <c r="CM102" s="785"/>
      <c r="CN102" s="823">
        <v>0.0</v>
      </c>
      <c r="CO102" s="824">
        <v>0.0</v>
      </c>
      <c r="CP102" s="825">
        <v>0.0</v>
      </c>
      <c r="CQ102" s="914">
        <f t="shared" si="198"/>
        <v>0.0</v>
      </c>
      <c r="CR102" s="826">
        <v>0.0</v>
      </c>
      <c r="CS102" s="827">
        <v>0.0</v>
      </c>
      <c r="CT102" s="828">
        <f t="shared" si="199"/>
        <v>0.0</v>
      </c>
      <c r="CU102" s="915">
        <f t="shared" si="200"/>
        <v>0.0</v>
      </c>
      <c r="CV102" s="830">
        <v>0.0</v>
      </c>
      <c r="CW102" s="831">
        <v>0.0</v>
      </c>
      <c r="CX102" s="832">
        <f t="shared" si="201"/>
        <v>0.0</v>
      </c>
      <c r="CY102" s="833">
        <f t="shared" si="271"/>
        <v>0.0</v>
      </c>
      <c r="CZ102" s="686">
        <f t="shared" si="202"/>
        <v>0.0</v>
      </c>
      <c r="DA102" s="686" t="str">
        <f t="shared" si="203"/>
        <v/>
      </c>
      <c r="DB102" s="686" t="str">
        <f t="shared" si="204"/>
        <v/>
      </c>
      <c r="DC102" s="834" t="str">
        <f t="shared" si="205"/>
        <v/>
      </c>
      <c r="DD102" s="785"/>
      <c r="DE102" s="835">
        <v>0.0</v>
      </c>
      <c r="DF102" s="836">
        <v>0.0</v>
      </c>
      <c r="DG102" s="837">
        <v>0.0</v>
      </c>
      <c r="DH102" s="916">
        <f t="shared" si="206"/>
        <v>0.0</v>
      </c>
      <c r="DI102" s="838">
        <v>0.0</v>
      </c>
      <c r="DJ102" s="839">
        <v>0.0</v>
      </c>
      <c r="DK102" s="840">
        <f t="shared" si="207"/>
        <v>0.0</v>
      </c>
      <c r="DL102" s="917">
        <f t="shared" si="208"/>
        <v>0.0</v>
      </c>
      <c r="DM102" s="842">
        <v>0.0</v>
      </c>
      <c r="DN102" s="843">
        <v>0.0</v>
      </c>
      <c r="DO102" s="844">
        <f t="shared" si="209"/>
        <v>0.0</v>
      </c>
      <c r="DP102" s="845">
        <f t="shared" si="272"/>
        <v>0.0</v>
      </c>
      <c r="DQ102" s="698">
        <f t="shared" si="210"/>
        <v>0.0</v>
      </c>
      <c r="DR102" s="698" t="str">
        <f t="shared" si="211"/>
        <v/>
      </c>
      <c r="DS102" s="698" t="str">
        <f t="shared" si="212"/>
        <v/>
      </c>
      <c r="DT102" s="846" t="str">
        <f t="shared" si="213"/>
        <v/>
      </c>
      <c r="DU102" s="847">
        <v>0.0</v>
      </c>
      <c r="DV102" s="848">
        <v>0.0</v>
      </c>
      <c r="DW102" s="849">
        <v>0.0</v>
      </c>
      <c r="DX102" s="918">
        <f t="shared" si="214"/>
        <v>0.0</v>
      </c>
      <c r="DY102" s="850">
        <v>0.0</v>
      </c>
      <c r="DZ102" s="851">
        <v>0.0</v>
      </c>
      <c r="EA102" s="852">
        <f t="shared" si="215"/>
        <v>0.0</v>
      </c>
      <c r="EB102" s="919">
        <f t="shared" si="216"/>
        <v>0.0</v>
      </c>
      <c r="EC102" s="854">
        <v>0.0</v>
      </c>
      <c r="ED102" s="855">
        <v>0.0</v>
      </c>
      <c r="EE102" s="856">
        <f t="shared" si="217"/>
        <v>0.0</v>
      </c>
      <c r="EF102" s="857">
        <f t="shared" si="273"/>
        <v>0.0</v>
      </c>
      <c r="EG102" s="858">
        <f t="shared" si="218"/>
        <v>0.0</v>
      </c>
      <c r="EH102" s="859" t="str">
        <f t="shared" si="219"/>
        <v/>
      </c>
      <c r="EI102" s="860">
        <v>0.0</v>
      </c>
      <c r="EJ102" s="861">
        <v>0.0</v>
      </c>
      <c r="EK102" s="862">
        <v>0.0</v>
      </c>
      <c r="EL102" s="863">
        <f t="shared" si="220"/>
        <v>0.0</v>
      </c>
      <c r="EM102" s="864">
        <v>0.0</v>
      </c>
      <c r="EN102" s="865">
        <f t="shared" si="221"/>
        <v>0.0</v>
      </c>
      <c r="EO102" s="866">
        <v>0.0</v>
      </c>
      <c r="EP102" s="867">
        <v>0.0</v>
      </c>
      <c r="EQ102" s="868">
        <f t="shared" si="275"/>
        <v>0.0</v>
      </c>
      <c r="ER102" s="869">
        <f t="shared" si="222"/>
        <v>0.0</v>
      </c>
      <c r="ES102" s="870">
        <f t="shared" si="223"/>
        <v>0.0</v>
      </c>
      <c r="ET102" s="871" t="str">
        <f t="shared" si="224"/>
        <v/>
      </c>
      <c r="EU102" s="872">
        <v>0.0</v>
      </c>
      <c r="EV102" s="873">
        <v>0.0</v>
      </c>
      <c r="EW102" s="874">
        <f t="shared" si="158"/>
        <v>0.0</v>
      </c>
      <c r="EX102" s="875">
        <f t="shared" si="225"/>
        <v>0.0</v>
      </c>
      <c r="EY102" s="876">
        <v>0.0</v>
      </c>
      <c r="EZ102" s="877">
        <f t="shared" si="226"/>
        <v>0.0</v>
      </c>
      <c r="FA102" s="878">
        <v>0.0</v>
      </c>
      <c r="FB102" s="879">
        <v>0.0</v>
      </c>
      <c r="FC102" s="880">
        <f t="shared" si="276"/>
        <v>0.0</v>
      </c>
      <c r="FD102" s="881">
        <f t="shared" si="227"/>
        <v>0.0</v>
      </c>
      <c r="FE102" s="882">
        <f t="shared" si="228"/>
        <v>0.0</v>
      </c>
      <c r="FF102" s="883" t="str">
        <f t="shared" si="229"/>
        <v/>
      </c>
      <c r="FG102" s="920">
        <v>0.0</v>
      </c>
      <c r="FH102" s="921">
        <v>0.0</v>
      </c>
      <c r="FI102" s="921">
        <v>0.0</v>
      </c>
      <c r="FJ102" s="887">
        <f t="shared" si="155"/>
        <v>0.0</v>
      </c>
      <c r="FK102" s="888">
        <f t="shared" si="230"/>
        <v>0.0</v>
      </c>
      <c r="FL102" s="889" t="str">
        <f t="shared" si="231"/>
        <v/>
      </c>
      <c r="FM102" s="922"/>
      <c r="FN102" s="923"/>
      <c r="FO102" s="924" t="str">
        <f t="shared" si="154"/>
        <v/>
      </c>
      <c r="FP102" s="893">
        <f t="shared" si="232"/>
        <v>0.0</v>
      </c>
      <c r="FQ102" s="894">
        <f t="shared" si="233"/>
        <v>0.0</v>
      </c>
      <c r="FR102" s="895">
        <f t="shared" si="234"/>
        <v>0.0</v>
      </c>
      <c r="FS102" s="896" t="str">
        <f t="shared" si="235"/>
        <v/>
      </c>
      <c r="FT102" s="897" t="str">
        <f t="shared" si="236"/>
        <v/>
      </c>
      <c r="FU102" s="898" t="str">
        <f t="shared" si="237"/>
        <v/>
      </c>
      <c r="FV102" s="899" t="str">
        <f t="shared" si="238"/>
        <v/>
      </c>
      <c r="FW102" s="900">
        <f t="shared" si="239"/>
        <v>0.0</v>
      </c>
      <c r="FX102" s="901" t="str">
        <f t="shared" si="159"/>
        <v/>
      </c>
      <c r="FY102" s="902" t="str">
        <f t="shared" si="160"/>
        <v/>
      </c>
      <c r="FZ102" s="902" t="str">
        <f t="shared" si="161"/>
        <v/>
      </c>
      <c r="GA102" s="902" t="str">
        <f t="shared" si="162"/>
        <v/>
      </c>
      <c r="GB102" s="902" t="str">
        <f t="shared" si="163"/>
        <v/>
      </c>
      <c r="GC102" s="902" t="str">
        <f t="shared" si="240"/>
        <v/>
      </c>
      <c r="GD102" s="903" t="str">
        <f t="shared" si="241"/>
        <v/>
      </c>
      <c r="GE102" s="904">
        <f t="shared" si="242"/>
        <v>0.0</v>
      </c>
      <c r="GF102" s="902">
        <f t="shared" si="243"/>
        <v>0.0</v>
      </c>
      <c r="GG102" s="902">
        <f t="shared" si="244"/>
        <v>0.0</v>
      </c>
      <c r="GH102" s="902">
        <f t="shared" si="245"/>
        <v>0.0</v>
      </c>
      <c r="GI102" s="903"/>
      <c r="GJ102" s="124"/>
      <c r="GK102" s="124"/>
      <c r="GL102" s="113">
        <f t="shared" si="164"/>
        <v>0.0</v>
      </c>
      <c r="GM102" s="113" t="s">
        <v>159</v>
      </c>
      <c r="GN102" s="113">
        <f t="shared" si="165"/>
        <v>200.0</v>
      </c>
      <c r="GO102" s="113" t="str">
        <f t="shared" si="246"/>
        <v>0/200</v>
      </c>
      <c r="GP102" s="113">
        <f t="shared" si="247"/>
        <v>0.0</v>
      </c>
      <c r="GQ102" s="113" t="s">
        <v>159</v>
      </c>
      <c r="GR102" s="113">
        <f t="shared" si="248"/>
        <v>200.0</v>
      </c>
      <c r="GS102" s="113" t="str">
        <f t="shared" si="249"/>
        <v>0/200</v>
      </c>
      <c r="GT102" s="113">
        <f t="shared" si="250"/>
        <v>0.0</v>
      </c>
      <c r="GU102" s="113" t="s">
        <v>159</v>
      </c>
      <c r="GV102" s="113">
        <f t="shared" si="251"/>
        <v>200.0</v>
      </c>
      <c r="GW102" s="113" t="str">
        <f t="shared" si="252"/>
        <v>0/200</v>
      </c>
      <c r="GX102" s="113">
        <f t="shared" si="253"/>
        <v>0.0</v>
      </c>
      <c r="GY102" s="113" t="s">
        <v>159</v>
      </c>
      <c r="GZ102" s="113">
        <f t="shared" si="254"/>
        <v>100.0</v>
      </c>
      <c r="HA102" s="113" t="str">
        <f t="shared" si="255"/>
        <v>0/100</v>
      </c>
      <c r="HJ102" s="113">
        <f t="shared" si="277"/>
        <v>0.0</v>
      </c>
      <c r="HK102" s="113">
        <f t="shared" si="278"/>
        <v>0.0</v>
      </c>
      <c r="HL102" s="925">
        <f t="shared" si="256"/>
        <v>0.0</v>
      </c>
      <c r="HM102" s="925">
        <f t="shared" si="257"/>
        <v>0.0</v>
      </c>
      <c r="HN102" s="925">
        <f t="shared" si="258"/>
        <v>0.0</v>
      </c>
      <c r="HO102" s="925">
        <f t="shared" si="259"/>
        <v>0.0</v>
      </c>
      <c r="HP102" s="925">
        <f t="shared" si="260"/>
        <v>0.0</v>
      </c>
      <c r="HQ102" s="113">
        <f t="shared" si="279"/>
        <v>0.0</v>
      </c>
    </row>
    <row r="103" spans="8:8" ht="18.0">
      <c r="A103" s="23">
        <f t="shared" si="166"/>
        <v>0.0</v>
      </c>
      <c r="B103" s="756">
        <v>95.0</v>
      </c>
      <c r="C103" s="757">
        <v>95.0</v>
      </c>
      <c r="D103" s="710">
        <f t="shared" si="167"/>
        <v>0.0</v>
      </c>
      <c r="E103" s="906"/>
      <c r="F103" s="759"/>
      <c r="G103" s="758"/>
      <c r="H103" s="906"/>
      <c r="I103" s="906"/>
      <c r="J103" s="906"/>
      <c r="K103" s="907"/>
      <c r="L103" s="761">
        <v>0.0</v>
      </c>
      <c r="M103" s="762">
        <v>0.0</v>
      </c>
      <c r="N103" s="763">
        <v>0.0</v>
      </c>
      <c r="O103" s="764">
        <f t="shared" si="168"/>
        <v>0.0</v>
      </c>
      <c r="P103" s="765">
        <v>0.0</v>
      </c>
      <c r="Q103" s="766">
        <f t="shared" si="169"/>
        <v>0.0</v>
      </c>
      <c r="R103" s="767">
        <v>0.0</v>
      </c>
      <c r="S103" s="768">
        <v>0.0</v>
      </c>
      <c r="T103" s="769">
        <f t="shared" si="170"/>
        <v>0.0</v>
      </c>
      <c r="U103" s="770">
        <f t="shared" si="171"/>
        <v>0.0</v>
      </c>
      <c r="V103" s="771">
        <f t="shared" si="172"/>
        <v>0.0</v>
      </c>
      <c r="W103" s="625" t="str">
        <f t="shared" si="156"/>
        <v/>
      </c>
      <c r="X103" s="625" t="str">
        <f t="shared" si="173"/>
        <v/>
      </c>
      <c r="Y103" s="772" t="str">
        <f t="shared" si="157"/>
        <v/>
      </c>
      <c r="Z103" s="773">
        <v>0.0</v>
      </c>
      <c r="AA103" s="774">
        <v>0.0</v>
      </c>
      <c r="AB103" s="775">
        <v>0.0</v>
      </c>
      <c r="AC103" s="776">
        <f t="shared" si="174"/>
        <v>0.0</v>
      </c>
      <c r="AD103" s="777">
        <v>0.0</v>
      </c>
      <c r="AE103" s="778">
        <f t="shared" si="175"/>
        <v>0.0</v>
      </c>
      <c r="AF103" s="779">
        <v>0.0</v>
      </c>
      <c r="AG103" s="780">
        <v>0.0</v>
      </c>
      <c r="AH103" s="781">
        <f t="shared" si="274"/>
        <v>0.0</v>
      </c>
      <c r="AI103" s="782">
        <f t="shared" si="176"/>
        <v>0.0</v>
      </c>
      <c r="AJ103" s="783">
        <f t="shared" si="177"/>
        <v>0.0</v>
      </c>
      <c r="AK103" s="637" t="str">
        <f t="shared" si="261"/>
        <v/>
      </c>
      <c r="AL103" s="637" t="str">
        <f t="shared" si="178"/>
        <v/>
      </c>
      <c r="AM103" s="784" t="str">
        <f t="shared" si="262"/>
        <v/>
      </c>
      <c r="AN103" s="785"/>
      <c r="AO103" s="786">
        <v>0.0</v>
      </c>
      <c r="AP103" s="787">
        <v>0.0</v>
      </c>
      <c r="AQ103" s="787">
        <v>0.0</v>
      </c>
      <c r="AR103" s="908">
        <f t="shared" si="179"/>
        <v>0.0</v>
      </c>
      <c r="AS103" s="788">
        <v>0.0</v>
      </c>
      <c r="AT103" s="789">
        <v>0.0</v>
      </c>
      <c r="AU103" s="790">
        <f t="shared" si="180"/>
        <v>0.0</v>
      </c>
      <c r="AV103" s="909">
        <f t="shared" si="181"/>
        <v>0.0</v>
      </c>
      <c r="AW103" s="792">
        <v>0.0</v>
      </c>
      <c r="AX103" s="793">
        <v>0.0</v>
      </c>
      <c r="AY103" s="794">
        <f t="shared" si="182"/>
        <v>0.0</v>
      </c>
      <c r="AZ103" s="795">
        <f t="shared" si="263"/>
        <v>0.0</v>
      </c>
      <c r="BA103" s="796">
        <f t="shared" si="183"/>
        <v>0.0</v>
      </c>
      <c r="BB103" s="650" t="str">
        <f t="shared" si="264"/>
        <v/>
      </c>
      <c r="BC103" s="650" t="str">
        <f t="shared" si="184"/>
        <v/>
      </c>
      <c r="BD103" s="797" t="str">
        <f t="shared" si="265"/>
        <v/>
      </c>
      <c r="BE103" s="785"/>
      <c r="BF103" s="798">
        <v>0.0</v>
      </c>
      <c r="BG103" s="799">
        <v>0.0</v>
      </c>
      <c r="BH103" s="800">
        <v>0.0</v>
      </c>
      <c r="BI103" s="910">
        <f t="shared" si="185"/>
        <v>0.0</v>
      </c>
      <c r="BJ103" s="801">
        <v>0.0</v>
      </c>
      <c r="BK103" s="802">
        <v>0.0</v>
      </c>
      <c r="BL103" s="803">
        <f t="shared" si="186"/>
        <v>0.0</v>
      </c>
      <c r="BM103" s="911">
        <f t="shared" si="187"/>
        <v>0.0</v>
      </c>
      <c r="BN103" s="805">
        <v>0.0</v>
      </c>
      <c r="BO103" s="806">
        <v>0.0</v>
      </c>
      <c r="BP103" s="807">
        <f t="shared" si="188"/>
        <v>0.0</v>
      </c>
      <c r="BQ103" s="808">
        <f t="shared" si="266"/>
        <v>0.0</v>
      </c>
      <c r="BR103" s="662">
        <f t="shared" si="189"/>
        <v>0.0</v>
      </c>
      <c r="BS103" s="662" t="str">
        <f t="shared" si="267"/>
        <v/>
      </c>
      <c r="BT103" s="662" t="str">
        <f t="shared" si="190"/>
        <v/>
      </c>
      <c r="BU103" s="809" t="str">
        <f t="shared" si="268"/>
        <v/>
      </c>
      <c r="BV103" s="785"/>
      <c r="BW103" s="810">
        <v>0.0</v>
      </c>
      <c r="BX103" s="811">
        <v>0.0</v>
      </c>
      <c r="BY103" s="812">
        <v>0.0</v>
      </c>
      <c r="BZ103" s="912">
        <f t="shared" si="191"/>
        <v>0.0</v>
      </c>
      <c r="CA103" s="813">
        <v>0.0</v>
      </c>
      <c r="CB103" s="814">
        <v>0.0</v>
      </c>
      <c r="CC103" s="815">
        <f t="shared" si="192"/>
        <v>0.0</v>
      </c>
      <c r="CD103" s="913">
        <f t="shared" si="193"/>
        <v>0.0</v>
      </c>
      <c r="CE103" s="817">
        <v>0.0</v>
      </c>
      <c r="CF103" s="818">
        <v>0.0</v>
      </c>
      <c r="CG103" s="819">
        <f t="shared" si="194"/>
        <v>0.0</v>
      </c>
      <c r="CH103" s="820">
        <f t="shared" si="269"/>
        <v>0.0</v>
      </c>
      <c r="CI103" s="821">
        <f t="shared" si="195"/>
        <v>0.0</v>
      </c>
      <c r="CJ103" s="674" t="str">
        <f t="shared" si="196"/>
        <v/>
      </c>
      <c r="CK103" s="674" t="str">
        <f t="shared" si="197"/>
        <v/>
      </c>
      <c r="CL103" s="822" t="str">
        <f t="shared" si="270"/>
        <v/>
      </c>
      <c r="CM103" s="785"/>
      <c r="CN103" s="823">
        <v>0.0</v>
      </c>
      <c r="CO103" s="824">
        <v>0.0</v>
      </c>
      <c r="CP103" s="825">
        <v>0.0</v>
      </c>
      <c r="CQ103" s="914">
        <f t="shared" si="198"/>
        <v>0.0</v>
      </c>
      <c r="CR103" s="826">
        <v>0.0</v>
      </c>
      <c r="CS103" s="827">
        <v>0.0</v>
      </c>
      <c r="CT103" s="828">
        <f t="shared" si="199"/>
        <v>0.0</v>
      </c>
      <c r="CU103" s="915">
        <f t="shared" si="200"/>
        <v>0.0</v>
      </c>
      <c r="CV103" s="830">
        <v>0.0</v>
      </c>
      <c r="CW103" s="831">
        <v>0.0</v>
      </c>
      <c r="CX103" s="832">
        <f t="shared" si="201"/>
        <v>0.0</v>
      </c>
      <c r="CY103" s="833">
        <f t="shared" si="271"/>
        <v>0.0</v>
      </c>
      <c r="CZ103" s="686">
        <f t="shared" si="202"/>
        <v>0.0</v>
      </c>
      <c r="DA103" s="686" t="str">
        <f t="shared" si="203"/>
        <v/>
      </c>
      <c r="DB103" s="686" t="str">
        <f t="shared" si="204"/>
        <v/>
      </c>
      <c r="DC103" s="834" t="str">
        <f t="shared" si="205"/>
        <v/>
      </c>
      <c r="DD103" s="785"/>
      <c r="DE103" s="835">
        <v>0.0</v>
      </c>
      <c r="DF103" s="836">
        <v>0.0</v>
      </c>
      <c r="DG103" s="837">
        <v>0.0</v>
      </c>
      <c r="DH103" s="916">
        <f t="shared" si="206"/>
        <v>0.0</v>
      </c>
      <c r="DI103" s="838">
        <v>0.0</v>
      </c>
      <c r="DJ103" s="839">
        <v>0.0</v>
      </c>
      <c r="DK103" s="840">
        <f t="shared" si="207"/>
        <v>0.0</v>
      </c>
      <c r="DL103" s="917">
        <f t="shared" si="208"/>
        <v>0.0</v>
      </c>
      <c r="DM103" s="842">
        <v>0.0</v>
      </c>
      <c r="DN103" s="843">
        <v>0.0</v>
      </c>
      <c r="DO103" s="844">
        <f t="shared" si="209"/>
        <v>0.0</v>
      </c>
      <c r="DP103" s="845">
        <f t="shared" si="272"/>
        <v>0.0</v>
      </c>
      <c r="DQ103" s="698">
        <f t="shared" si="210"/>
        <v>0.0</v>
      </c>
      <c r="DR103" s="698" t="str">
        <f t="shared" si="211"/>
        <v/>
      </c>
      <c r="DS103" s="698" t="str">
        <f t="shared" si="212"/>
        <v/>
      </c>
      <c r="DT103" s="846" t="str">
        <f t="shared" si="213"/>
        <v/>
      </c>
      <c r="DU103" s="847">
        <v>0.0</v>
      </c>
      <c r="DV103" s="848">
        <v>0.0</v>
      </c>
      <c r="DW103" s="849">
        <v>0.0</v>
      </c>
      <c r="DX103" s="918">
        <f t="shared" si="214"/>
        <v>0.0</v>
      </c>
      <c r="DY103" s="850">
        <v>0.0</v>
      </c>
      <c r="DZ103" s="851">
        <v>0.0</v>
      </c>
      <c r="EA103" s="852">
        <f t="shared" si="215"/>
        <v>0.0</v>
      </c>
      <c r="EB103" s="919">
        <f t="shared" si="216"/>
        <v>0.0</v>
      </c>
      <c r="EC103" s="854">
        <v>0.0</v>
      </c>
      <c r="ED103" s="855">
        <v>0.0</v>
      </c>
      <c r="EE103" s="856">
        <f t="shared" si="217"/>
        <v>0.0</v>
      </c>
      <c r="EF103" s="857">
        <f t="shared" si="273"/>
        <v>0.0</v>
      </c>
      <c r="EG103" s="858">
        <f t="shared" si="218"/>
        <v>0.0</v>
      </c>
      <c r="EH103" s="859" t="str">
        <f t="shared" si="219"/>
        <v/>
      </c>
      <c r="EI103" s="860">
        <v>0.0</v>
      </c>
      <c r="EJ103" s="861">
        <v>0.0</v>
      </c>
      <c r="EK103" s="862">
        <v>0.0</v>
      </c>
      <c r="EL103" s="863">
        <f t="shared" si="220"/>
        <v>0.0</v>
      </c>
      <c r="EM103" s="864">
        <v>0.0</v>
      </c>
      <c r="EN103" s="865">
        <f t="shared" si="221"/>
        <v>0.0</v>
      </c>
      <c r="EO103" s="866">
        <v>0.0</v>
      </c>
      <c r="EP103" s="867">
        <v>0.0</v>
      </c>
      <c r="EQ103" s="868">
        <f t="shared" si="275"/>
        <v>0.0</v>
      </c>
      <c r="ER103" s="869">
        <f t="shared" si="222"/>
        <v>0.0</v>
      </c>
      <c r="ES103" s="870">
        <f t="shared" si="223"/>
        <v>0.0</v>
      </c>
      <c r="ET103" s="871" t="str">
        <f t="shared" si="224"/>
        <v/>
      </c>
      <c r="EU103" s="872">
        <v>0.0</v>
      </c>
      <c r="EV103" s="873">
        <v>0.0</v>
      </c>
      <c r="EW103" s="874">
        <f t="shared" si="158"/>
        <v>0.0</v>
      </c>
      <c r="EX103" s="875">
        <f t="shared" si="225"/>
        <v>0.0</v>
      </c>
      <c r="EY103" s="876">
        <v>0.0</v>
      </c>
      <c r="EZ103" s="877">
        <f t="shared" si="226"/>
        <v>0.0</v>
      </c>
      <c r="FA103" s="878">
        <v>0.0</v>
      </c>
      <c r="FB103" s="879">
        <v>0.0</v>
      </c>
      <c r="FC103" s="880">
        <f t="shared" si="276"/>
        <v>0.0</v>
      </c>
      <c r="FD103" s="881">
        <f t="shared" si="227"/>
        <v>0.0</v>
      </c>
      <c r="FE103" s="882">
        <f t="shared" si="228"/>
        <v>0.0</v>
      </c>
      <c r="FF103" s="883" t="str">
        <f t="shared" si="229"/>
        <v/>
      </c>
      <c r="FG103" s="920">
        <v>0.0</v>
      </c>
      <c r="FH103" s="921">
        <v>0.0</v>
      </c>
      <c r="FI103" s="921">
        <v>0.0</v>
      </c>
      <c r="FJ103" s="887">
        <f t="shared" si="155"/>
        <v>0.0</v>
      </c>
      <c r="FK103" s="888">
        <f t="shared" si="230"/>
        <v>0.0</v>
      </c>
      <c r="FL103" s="889" t="str">
        <f t="shared" si="231"/>
        <v/>
      </c>
      <c r="FM103" s="922"/>
      <c r="FN103" s="923"/>
      <c r="FO103" s="924" t="str">
        <f t="shared" si="154"/>
        <v/>
      </c>
      <c r="FP103" s="893">
        <f t="shared" si="232"/>
        <v>0.0</v>
      </c>
      <c r="FQ103" s="894">
        <f t="shared" si="233"/>
        <v>0.0</v>
      </c>
      <c r="FR103" s="895">
        <f t="shared" si="234"/>
        <v>0.0</v>
      </c>
      <c r="FS103" s="896" t="str">
        <f t="shared" si="235"/>
        <v/>
      </c>
      <c r="FT103" s="897" t="str">
        <f t="shared" si="236"/>
        <v/>
      </c>
      <c r="FU103" s="898" t="str">
        <f t="shared" si="237"/>
        <v/>
      </c>
      <c r="FV103" s="899" t="str">
        <f t="shared" si="238"/>
        <v/>
      </c>
      <c r="FW103" s="900">
        <f t="shared" si="239"/>
        <v>0.0</v>
      </c>
      <c r="FX103" s="901" t="str">
        <f t="shared" si="159"/>
        <v/>
      </c>
      <c r="FY103" s="902" t="str">
        <f t="shared" si="160"/>
        <v/>
      </c>
      <c r="FZ103" s="902" t="str">
        <f t="shared" si="161"/>
        <v/>
      </c>
      <c r="GA103" s="902" t="str">
        <f t="shared" si="162"/>
        <v/>
      </c>
      <c r="GB103" s="902" t="str">
        <f t="shared" si="163"/>
        <v/>
      </c>
      <c r="GC103" s="902" t="str">
        <f t="shared" si="240"/>
        <v/>
      </c>
      <c r="GD103" s="903" t="str">
        <f t="shared" si="241"/>
        <v/>
      </c>
      <c r="GE103" s="904">
        <f t="shared" si="242"/>
        <v>0.0</v>
      </c>
      <c r="GF103" s="902">
        <f t="shared" si="243"/>
        <v>0.0</v>
      </c>
      <c r="GG103" s="902">
        <f t="shared" si="244"/>
        <v>0.0</v>
      </c>
      <c r="GH103" s="902">
        <f t="shared" si="245"/>
        <v>0.0</v>
      </c>
      <c r="GI103" s="903"/>
      <c r="GJ103" s="124"/>
      <c r="GK103" s="124"/>
      <c r="GL103" s="113">
        <f t="shared" si="164"/>
        <v>0.0</v>
      </c>
      <c r="GM103" s="113" t="s">
        <v>159</v>
      </c>
      <c r="GN103" s="113">
        <f t="shared" si="165"/>
        <v>200.0</v>
      </c>
      <c r="GO103" s="113" t="str">
        <f t="shared" si="246"/>
        <v>0/200</v>
      </c>
      <c r="GP103" s="113">
        <f t="shared" si="247"/>
        <v>0.0</v>
      </c>
      <c r="GQ103" s="113" t="s">
        <v>159</v>
      </c>
      <c r="GR103" s="113">
        <f t="shared" si="248"/>
        <v>200.0</v>
      </c>
      <c r="GS103" s="113" t="str">
        <f t="shared" si="249"/>
        <v>0/200</v>
      </c>
      <c r="GT103" s="113">
        <f t="shared" si="250"/>
        <v>0.0</v>
      </c>
      <c r="GU103" s="113" t="s">
        <v>159</v>
      </c>
      <c r="GV103" s="113">
        <f t="shared" si="251"/>
        <v>200.0</v>
      </c>
      <c r="GW103" s="113" t="str">
        <f t="shared" si="252"/>
        <v>0/200</v>
      </c>
      <c r="GX103" s="113">
        <f t="shared" si="253"/>
        <v>0.0</v>
      </c>
      <c r="GY103" s="113" t="s">
        <v>159</v>
      </c>
      <c r="GZ103" s="113">
        <f t="shared" si="254"/>
        <v>100.0</v>
      </c>
      <c r="HA103" s="113" t="str">
        <f t="shared" si="255"/>
        <v>0/100</v>
      </c>
      <c r="HJ103" s="113">
        <f t="shared" si="277"/>
        <v>0.0</v>
      </c>
      <c r="HK103" s="113">
        <f t="shared" si="278"/>
        <v>0.0</v>
      </c>
      <c r="HL103" s="925">
        <f t="shared" si="256"/>
        <v>0.0</v>
      </c>
      <c r="HM103" s="925">
        <f t="shared" si="257"/>
        <v>0.0</v>
      </c>
      <c r="HN103" s="925">
        <f t="shared" si="258"/>
        <v>0.0</v>
      </c>
      <c r="HO103" s="925">
        <f t="shared" si="259"/>
        <v>0.0</v>
      </c>
      <c r="HP103" s="925">
        <f t="shared" si="260"/>
        <v>0.0</v>
      </c>
      <c r="HQ103" s="113">
        <f t="shared" si="279"/>
        <v>0.0</v>
      </c>
    </row>
    <row r="104" spans="8:8" ht="18.0">
      <c r="A104" s="23">
        <f t="shared" si="166"/>
        <v>0.0</v>
      </c>
      <c r="B104" s="756">
        <v>96.0</v>
      </c>
      <c r="C104" s="905">
        <v>96.0</v>
      </c>
      <c r="D104" s="710">
        <f t="shared" si="167"/>
        <v>0.0</v>
      </c>
      <c r="E104" s="906"/>
      <c r="F104" s="759"/>
      <c r="G104" s="906"/>
      <c r="H104" s="906"/>
      <c r="I104" s="906"/>
      <c r="J104" s="906"/>
      <c r="K104" s="907"/>
      <c r="L104" s="761">
        <v>0.0</v>
      </c>
      <c r="M104" s="762">
        <v>0.0</v>
      </c>
      <c r="N104" s="763">
        <v>0.0</v>
      </c>
      <c r="O104" s="764">
        <f t="shared" si="168"/>
        <v>0.0</v>
      </c>
      <c r="P104" s="765">
        <v>0.0</v>
      </c>
      <c r="Q104" s="766">
        <f t="shared" si="169"/>
        <v>0.0</v>
      </c>
      <c r="R104" s="767">
        <v>0.0</v>
      </c>
      <c r="S104" s="768">
        <v>0.0</v>
      </c>
      <c r="T104" s="769">
        <f t="shared" si="170"/>
        <v>0.0</v>
      </c>
      <c r="U104" s="770">
        <f t="shared" si="171"/>
        <v>0.0</v>
      </c>
      <c r="V104" s="771">
        <f t="shared" si="172"/>
        <v>0.0</v>
      </c>
      <c r="W104" s="625" t="str">
        <f t="shared" si="156"/>
        <v/>
      </c>
      <c r="X104" s="625" t="str">
        <f t="shared" si="173"/>
        <v/>
      </c>
      <c r="Y104" s="772" t="str">
        <f t="shared" si="157"/>
        <v/>
      </c>
      <c r="Z104" s="773">
        <v>0.0</v>
      </c>
      <c r="AA104" s="774">
        <v>0.0</v>
      </c>
      <c r="AB104" s="775">
        <v>0.0</v>
      </c>
      <c r="AC104" s="776">
        <f t="shared" si="174"/>
        <v>0.0</v>
      </c>
      <c r="AD104" s="777">
        <v>0.0</v>
      </c>
      <c r="AE104" s="778">
        <f t="shared" si="175"/>
        <v>0.0</v>
      </c>
      <c r="AF104" s="779">
        <v>0.0</v>
      </c>
      <c r="AG104" s="780">
        <v>0.0</v>
      </c>
      <c r="AH104" s="781">
        <f t="shared" si="274"/>
        <v>0.0</v>
      </c>
      <c r="AI104" s="782">
        <f t="shared" si="176"/>
        <v>0.0</v>
      </c>
      <c r="AJ104" s="783">
        <f t="shared" si="177"/>
        <v>0.0</v>
      </c>
      <c r="AK104" s="637" t="str">
        <f t="shared" si="261"/>
        <v/>
      </c>
      <c r="AL104" s="637" t="str">
        <f t="shared" si="178"/>
        <v/>
      </c>
      <c r="AM104" s="784" t="str">
        <f t="shared" si="262"/>
        <v/>
      </c>
      <c r="AN104" s="785"/>
      <c r="AO104" s="786">
        <v>0.0</v>
      </c>
      <c r="AP104" s="787">
        <v>0.0</v>
      </c>
      <c r="AQ104" s="787">
        <v>0.0</v>
      </c>
      <c r="AR104" s="908">
        <f t="shared" si="179"/>
        <v>0.0</v>
      </c>
      <c r="AS104" s="788">
        <v>0.0</v>
      </c>
      <c r="AT104" s="789">
        <v>0.0</v>
      </c>
      <c r="AU104" s="790">
        <f t="shared" si="180"/>
        <v>0.0</v>
      </c>
      <c r="AV104" s="909">
        <f t="shared" si="181"/>
        <v>0.0</v>
      </c>
      <c r="AW104" s="792">
        <v>0.0</v>
      </c>
      <c r="AX104" s="793">
        <v>0.0</v>
      </c>
      <c r="AY104" s="794">
        <f t="shared" si="182"/>
        <v>0.0</v>
      </c>
      <c r="AZ104" s="795">
        <f t="shared" si="263"/>
        <v>0.0</v>
      </c>
      <c r="BA104" s="796">
        <f t="shared" si="183"/>
        <v>0.0</v>
      </c>
      <c r="BB104" s="650" t="str">
        <f t="shared" si="264"/>
        <v/>
      </c>
      <c r="BC104" s="650" t="str">
        <f t="shared" si="184"/>
        <v/>
      </c>
      <c r="BD104" s="797" t="str">
        <f t="shared" si="265"/>
        <v/>
      </c>
      <c r="BE104" s="785"/>
      <c r="BF104" s="798">
        <v>0.0</v>
      </c>
      <c r="BG104" s="799">
        <v>0.0</v>
      </c>
      <c r="BH104" s="800">
        <v>0.0</v>
      </c>
      <c r="BI104" s="910">
        <f t="shared" si="185"/>
        <v>0.0</v>
      </c>
      <c r="BJ104" s="801">
        <v>0.0</v>
      </c>
      <c r="BK104" s="802">
        <v>0.0</v>
      </c>
      <c r="BL104" s="803">
        <f t="shared" si="186"/>
        <v>0.0</v>
      </c>
      <c r="BM104" s="911">
        <f t="shared" si="187"/>
        <v>0.0</v>
      </c>
      <c r="BN104" s="805">
        <v>0.0</v>
      </c>
      <c r="BO104" s="806">
        <v>0.0</v>
      </c>
      <c r="BP104" s="807">
        <f t="shared" si="188"/>
        <v>0.0</v>
      </c>
      <c r="BQ104" s="808">
        <f t="shared" si="266"/>
        <v>0.0</v>
      </c>
      <c r="BR104" s="662">
        <f t="shared" si="189"/>
        <v>0.0</v>
      </c>
      <c r="BS104" s="662" t="str">
        <f t="shared" si="267"/>
        <v/>
      </c>
      <c r="BT104" s="662" t="str">
        <f t="shared" si="190"/>
        <v/>
      </c>
      <c r="BU104" s="809" t="str">
        <f t="shared" si="268"/>
        <v/>
      </c>
      <c r="BV104" s="785"/>
      <c r="BW104" s="810">
        <v>0.0</v>
      </c>
      <c r="BX104" s="811">
        <v>0.0</v>
      </c>
      <c r="BY104" s="812">
        <v>0.0</v>
      </c>
      <c r="BZ104" s="912">
        <f t="shared" si="191"/>
        <v>0.0</v>
      </c>
      <c r="CA104" s="813">
        <v>0.0</v>
      </c>
      <c r="CB104" s="814">
        <v>0.0</v>
      </c>
      <c r="CC104" s="815">
        <f t="shared" si="192"/>
        <v>0.0</v>
      </c>
      <c r="CD104" s="913">
        <f t="shared" si="193"/>
        <v>0.0</v>
      </c>
      <c r="CE104" s="817">
        <v>0.0</v>
      </c>
      <c r="CF104" s="818">
        <v>0.0</v>
      </c>
      <c r="CG104" s="819">
        <f t="shared" si="194"/>
        <v>0.0</v>
      </c>
      <c r="CH104" s="820">
        <f t="shared" si="269"/>
        <v>0.0</v>
      </c>
      <c r="CI104" s="821">
        <f t="shared" si="195"/>
        <v>0.0</v>
      </c>
      <c r="CJ104" s="674" t="str">
        <f t="shared" si="196"/>
        <v/>
      </c>
      <c r="CK104" s="674" t="str">
        <f t="shared" si="197"/>
        <v/>
      </c>
      <c r="CL104" s="822" t="str">
        <f t="shared" si="270"/>
        <v/>
      </c>
      <c r="CM104" s="785"/>
      <c r="CN104" s="823">
        <v>0.0</v>
      </c>
      <c r="CO104" s="824">
        <v>0.0</v>
      </c>
      <c r="CP104" s="825">
        <v>0.0</v>
      </c>
      <c r="CQ104" s="914">
        <f t="shared" si="198"/>
        <v>0.0</v>
      </c>
      <c r="CR104" s="826">
        <v>0.0</v>
      </c>
      <c r="CS104" s="827">
        <v>0.0</v>
      </c>
      <c r="CT104" s="828">
        <f t="shared" si="199"/>
        <v>0.0</v>
      </c>
      <c r="CU104" s="915">
        <f t="shared" si="200"/>
        <v>0.0</v>
      </c>
      <c r="CV104" s="830">
        <v>0.0</v>
      </c>
      <c r="CW104" s="831">
        <v>0.0</v>
      </c>
      <c r="CX104" s="832">
        <f t="shared" si="201"/>
        <v>0.0</v>
      </c>
      <c r="CY104" s="833">
        <f t="shared" si="271"/>
        <v>0.0</v>
      </c>
      <c r="CZ104" s="686">
        <f t="shared" si="202"/>
        <v>0.0</v>
      </c>
      <c r="DA104" s="686" t="str">
        <f t="shared" si="203"/>
        <v/>
      </c>
      <c r="DB104" s="686" t="str">
        <f t="shared" si="204"/>
        <v/>
      </c>
      <c r="DC104" s="834" t="str">
        <f t="shared" si="205"/>
        <v/>
      </c>
      <c r="DD104" s="785"/>
      <c r="DE104" s="835">
        <v>0.0</v>
      </c>
      <c r="DF104" s="836">
        <v>0.0</v>
      </c>
      <c r="DG104" s="837">
        <v>0.0</v>
      </c>
      <c r="DH104" s="916">
        <f t="shared" si="206"/>
        <v>0.0</v>
      </c>
      <c r="DI104" s="838">
        <v>0.0</v>
      </c>
      <c r="DJ104" s="839">
        <v>0.0</v>
      </c>
      <c r="DK104" s="840">
        <f t="shared" si="207"/>
        <v>0.0</v>
      </c>
      <c r="DL104" s="917">
        <f t="shared" si="208"/>
        <v>0.0</v>
      </c>
      <c r="DM104" s="842">
        <v>0.0</v>
      </c>
      <c r="DN104" s="843">
        <v>0.0</v>
      </c>
      <c r="DO104" s="844">
        <f t="shared" si="209"/>
        <v>0.0</v>
      </c>
      <c r="DP104" s="845">
        <f t="shared" si="272"/>
        <v>0.0</v>
      </c>
      <c r="DQ104" s="698">
        <f t="shared" si="210"/>
        <v>0.0</v>
      </c>
      <c r="DR104" s="698" t="str">
        <f t="shared" si="211"/>
        <v/>
      </c>
      <c r="DS104" s="698" t="str">
        <f t="shared" si="212"/>
        <v/>
      </c>
      <c r="DT104" s="846" t="str">
        <f t="shared" si="213"/>
        <v/>
      </c>
      <c r="DU104" s="847">
        <v>0.0</v>
      </c>
      <c r="DV104" s="848">
        <v>0.0</v>
      </c>
      <c r="DW104" s="849">
        <v>0.0</v>
      </c>
      <c r="DX104" s="918">
        <f t="shared" si="214"/>
        <v>0.0</v>
      </c>
      <c r="DY104" s="850">
        <v>0.0</v>
      </c>
      <c r="DZ104" s="851">
        <v>0.0</v>
      </c>
      <c r="EA104" s="852">
        <f t="shared" si="215"/>
        <v>0.0</v>
      </c>
      <c r="EB104" s="919">
        <f t="shared" si="216"/>
        <v>0.0</v>
      </c>
      <c r="EC104" s="854">
        <v>0.0</v>
      </c>
      <c r="ED104" s="855">
        <v>0.0</v>
      </c>
      <c r="EE104" s="856">
        <f t="shared" si="217"/>
        <v>0.0</v>
      </c>
      <c r="EF104" s="857">
        <f t="shared" si="273"/>
        <v>0.0</v>
      </c>
      <c r="EG104" s="858">
        <f t="shared" si="218"/>
        <v>0.0</v>
      </c>
      <c r="EH104" s="859" t="str">
        <f t="shared" si="219"/>
        <v/>
      </c>
      <c r="EI104" s="860">
        <v>0.0</v>
      </c>
      <c r="EJ104" s="861">
        <v>0.0</v>
      </c>
      <c r="EK104" s="862">
        <v>0.0</v>
      </c>
      <c r="EL104" s="863">
        <f t="shared" si="220"/>
        <v>0.0</v>
      </c>
      <c r="EM104" s="864">
        <v>0.0</v>
      </c>
      <c r="EN104" s="865">
        <f t="shared" si="221"/>
        <v>0.0</v>
      </c>
      <c r="EO104" s="866">
        <v>0.0</v>
      </c>
      <c r="EP104" s="867">
        <v>0.0</v>
      </c>
      <c r="EQ104" s="868">
        <f t="shared" si="275"/>
        <v>0.0</v>
      </c>
      <c r="ER104" s="869">
        <f t="shared" si="222"/>
        <v>0.0</v>
      </c>
      <c r="ES104" s="870">
        <f t="shared" si="223"/>
        <v>0.0</v>
      </c>
      <c r="ET104" s="871" t="str">
        <f t="shared" si="224"/>
        <v/>
      </c>
      <c r="EU104" s="872">
        <v>0.0</v>
      </c>
      <c r="EV104" s="873">
        <v>0.0</v>
      </c>
      <c r="EW104" s="874">
        <f t="shared" si="158"/>
        <v>0.0</v>
      </c>
      <c r="EX104" s="875">
        <f t="shared" si="225"/>
        <v>0.0</v>
      </c>
      <c r="EY104" s="876">
        <v>0.0</v>
      </c>
      <c r="EZ104" s="877">
        <f t="shared" si="226"/>
        <v>0.0</v>
      </c>
      <c r="FA104" s="878">
        <v>0.0</v>
      </c>
      <c r="FB104" s="879">
        <v>0.0</v>
      </c>
      <c r="FC104" s="880">
        <f t="shared" si="276"/>
        <v>0.0</v>
      </c>
      <c r="FD104" s="881">
        <f t="shared" si="227"/>
        <v>0.0</v>
      </c>
      <c r="FE104" s="882">
        <f t="shared" si="228"/>
        <v>0.0</v>
      </c>
      <c r="FF104" s="883" t="str">
        <f t="shared" si="229"/>
        <v/>
      </c>
      <c r="FG104" s="920">
        <v>0.0</v>
      </c>
      <c r="FH104" s="921">
        <v>0.0</v>
      </c>
      <c r="FI104" s="921">
        <v>0.0</v>
      </c>
      <c r="FJ104" s="887">
        <f t="shared" si="155"/>
        <v>0.0</v>
      </c>
      <c r="FK104" s="888">
        <f t="shared" si="230"/>
        <v>0.0</v>
      </c>
      <c r="FL104" s="889" t="str">
        <f t="shared" si="231"/>
        <v/>
      </c>
      <c r="FM104" s="922"/>
      <c r="FN104" s="923"/>
      <c r="FO104" s="924" t="str">
        <f t="shared" si="154"/>
        <v/>
      </c>
      <c r="FP104" s="893">
        <f t="shared" si="232"/>
        <v>0.0</v>
      </c>
      <c r="FQ104" s="894">
        <f t="shared" si="233"/>
        <v>0.0</v>
      </c>
      <c r="FR104" s="895">
        <f t="shared" si="234"/>
        <v>0.0</v>
      </c>
      <c r="FS104" s="896" t="str">
        <f t="shared" si="235"/>
        <v/>
      </c>
      <c r="FT104" s="897" t="str">
        <f t="shared" si="236"/>
        <v/>
      </c>
      <c r="FU104" s="898" t="str">
        <f t="shared" si="237"/>
        <v/>
      </c>
      <c r="FV104" s="899" t="str">
        <f t="shared" si="238"/>
        <v/>
      </c>
      <c r="FW104" s="900">
        <f t="shared" si="239"/>
        <v>0.0</v>
      </c>
      <c r="FX104" s="901" t="str">
        <f t="shared" si="159"/>
        <v/>
      </c>
      <c r="FY104" s="902" t="str">
        <f t="shared" si="160"/>
        <v/>
      </c>
      <c r="FZ104" s="902" t="str">
        <f t="shared" si="161"/>
        <v/>
      </c>
      <c r="GA104" s="902" t="str">
        <f t="shared" si="162"/>
        <v/>
      </c>
      <c r="GB104" s="902" t="str">
        <f t="shared" si="163"/>
        <v/>
      </c>
      <c r="GC104" s="902" t="str">
        <f t="shared" si="240"/>
        <v/>
      </c>
      <c r="GD104" s="903" t="str">
        <f t="shared" si="241"/>
        <v/>
      </c>
      <c r="GE104" s="904">
        <f t="shared" si="242"/>
        <v>0.0</v>
      </c>
      <c r="GF104" s="902">
        <f t="shared" si="243"/>
        <v>0.0</v>
      </c>
      <c r="GG104" s="902">
        <f t="shared" si="244"/>
        <v>0.0</v>
      </c>
      <c r="GH104" s="902">
        <f t="shared" si="245"/>
        <v>0.0</v>
      </c>
      <c r="GI104" s="903"/>
      <c r="GJ104" s="124"/>
      <c r="GK104" s="124"/>
      <c r="GL104" s="113">
        <f t="shared" si="164"/>
        <v>0.0</v>
      </c>
      <c r="GM104" s="113" t="s">
        <v>159</v>
      </c>
      <c r="GN104" s="113">
        <f t="shared" si="165"/>
        <v>200.0</v>
      </c>
      <c r="GO104" s="113" t="str">
        <f t="shared" si="246"/>
        <v>0/200</v>
      </c>
      <c r="GP104" s="113">
        <f t="shared" si="247"/>
        <v>0.0</v>
      </c>
      <c r="GQ104" s="113" t="s">
        <v>159</v>
      </c>
      <c r="GR104" s="113">
        <f t="shared" si="248"/>
        <v>200.0</v>
      </c>
      <c r="GS104" s="113" t="str">
        <f t="shared" si="249"/>
        <v>0/200</v>
      </c>
      <c r="GT104" s="113">
        <f t="shared" si="250"/>
        <v>0.0</v>
      </c>
      <c r="GU104" s="113" t="s">
        <v>159</v>
      </c>
      <c r="GV104" s="113">
        <f t="shared" si="251"/>
        <v>200.0</v>
      </c>
      <c r="GW104" s="113" t="str">
        <f t="shared" si="252"/>
        <v>0/200</v>
      </c>
      <c r="GX104" s="113">
        <f t="shared" si="253"/>
        <v>0.0</v>
      </c>
      <c r="GY104" s="113" t="s">
        <v>159</v>
      </c>
      <c r="GZ104" s="113">
        <f t="shared" si="254"/>
        <v>100.0</v>
      </c>
      <c r="HA104" s="113" t="str">
        <f t="shared" si="255"/>
        <v>0/100</v>
      </c>
      <c r="HJ104" s="113">
        <f t="shared" si="277"/>
        <v>0.0</v>
      </c>
      <c r="HK104" s="113">
        <f t="shared" si="278"/>
        <v>0.0</v>
      </c>
      <c r="HL104" s="925">
        <f t="shared" si="256"/>
        <v>0.0</v>
      </c>
      <c r="HM104" s="925">
        <f t="shared" si="257"/>
        <v>0.0</v>
      </c>
      <c r="HN104" s="925">
        <f t="shared" si="258"/>
        <v>0.0</v>
      </c>
      <c r="HO104" s="925">
        <f t="shared" si="259"/>
        <v>0.0</v>
      </c>
      <c r="HP104" s="925">
        <f t="shared" si="260"/>
        <v>0.0</v>
      </c>
      <c r="HQ104" s="113">
        <f t="shared" si="279"/>
        <v>0.0</v>
      </c>
    </row>
    <row r="105" spans="8:8" ht="18.0">
      <c r="A105" s="23">
        <f t="shared" si="166"/>
        <v>0.0</v>
      </c>
      <c r="B105" s="756">
        <v>97.0</v>
      </c>
      <c r="C105" s="757">
        <v>97.0</v>
      </c>
      <c r="D105" s="710">
        <f t="shared" si="167"/>
        <v>0.0</v>
      </c>
      <c r="E105" s="906"/>
      <c r="F105" s="759"/>
      <c r="G105" s="758"/>
      <c r="H105" s="906"/>
      <c r="I105" s="906"/>
      <c r="J105" s="906"/>
      <c r="K105" s="907"/>
      <c r="L105" s="761">
        <v>0.0</v>
      </c>
      <c r="M105" s="762">
        <v>0.0</v>
      </c>
      <c r="N105" s="763">
        <v>0.0</v>
      </c>
      <c r="O105" s="764">
        <f t="shared" si="168"/>
        <v>0.0</v>
      </c>
      <c r="P105" s="765">
        <v>0.0</v>
      </c>
      <c r="Q105" s="766">
        <f t="shared" si="169"/>
        <v>0.0</v>
      </c>
      <c r="R105" s="767">
        <v>0.0</v>
      </c>
      <c r="S105" s="768">
        <v>0.0</v>
      </c>
      <c r="T105" s="769">
        <f t="shared" si="170"/>
        <v>0.0</v>
      </c>
      <c r="U105" s="770">
        <f t="shared" si="171"/>
        <v>0.0</v>
      </c>
      <c r="V105" s="771">
        <f t="shared" si="172"/>
        <v>0.0</v>
      </c>
      <c r="W105" s="625" t="str">
        <f t="shared" si="156"/>
        <v/>
      </c>
      <c r="X105" s="625" t="str">
        <f t="shared" si="173"/>
        <v/>
      </c>
      <c r="Y105" s="772" t="str">
        <f t="shared" si="157"/>
        <v/>
      </c>
      <c r="Z105" s="773">
        <v>0.0</v>
      </c>
      <c r="AA105" s="774">
        <v>0.0</v>
      </c>
      <c r="AB105" s="775">
        <v>0.0</v>
      </c>
      <c r="AC105" s="776">
        <f t="shared" si="174"/>
        <v>0.0</v>
      </c>
      <c r="AD105" s="777">
        <v>0.0</v>
      </c>
      <c r="AE105" s="778">
        <f t="shared" si="175"/>
        <v>0.0</v>
      </c>
      <c r="AF105" s="779">
        <v>0.0</v>
      </c>
      <c r="AG105" s="780">
        <v>0.0</v>
      </c>
      <c r="AH105" s="781">
        <f t="shared" si="274"/>
        <v>0.0</v>
      </c>
      <c r="AI105" s="782">
        <f t="shared" si="176"/>
        <v>0.0</v>
      </c>
      <c r="AJ105" s="783">
        <f t="shared" si="177"/>
        <v>0.0</v>
      </c>
      <c r="AK105" s="637" t="str">
        <f>IF(AF105="AB","AB",IF(AND(OR(Z105="ab",Z105="ml"),OR(AA105="ab",AA105="ml"),OR(AC105="ab",AC105="ml")),"AB",IF(AND(OR(Z105="ab",Z105="ml"),OR(AC105="ab",AC105="ml")),"AB","")))</f>
        <v/>
      </c>
      <c r="AL105" s="637" t="str">
        <f t="shared" si="178"/>
        <v/>
      </c>
      <c r="AM105" s="784" t="str">
        <f>IF(OR(AL105="",AL105=0,AL105="S",AL105="F",AL105="AB"),AL105,IF(AJ105&gt;=75,"D",IF(AJ105&gt;=60,"I",IF(AJ105&gt;=48,"II",IF(AJ105&gt;=36,"III",AL105)))))</f>
        <v/>
      </c>
      <c r="AN105" s="785"/>
      <c r="AO105" s="786">
        <v>0.0</v>
      </c>
      <c r="AP105" s="787">
        <v>0.0</v>
      </c>
      <c r="AQ105" s="787">
        <v>0.0</v>
      </c>
      <c r="AR105" s="908">
        <f t="shared" si="179"/>
        <v>0.0</v>
      </c>
      <c r="AS105" s="788">
        <v>0.0</v>
      </c>
      <c r="AT105" s="789">
        <v>0.0</v>
      </c>
      <c r="AU105" s="790">
        <f t="shared" si="180"/>
        <v>0.0</v>
      </c>
      <c r="AV105" s="909">
        <f t="shared" si="181"/>
        <v>0.0</v>
      </c>
      <c r="AW105" s="792">
        <v>0.0</v>
      </c>
      <c r="AX105" s="793">
        <v>0.0</v>
      </c>
      <c r="AY105" s="794">
        <f t="shared" si="182"/>
        <v>0.0</v>
      </c>
      <c r="AZ105" s="795">
        <f>SUM(AQ105,AU105,AY105)</f>
        <v>0.0</v>
      </c>
      <c r="BA105" s="796">
        <f t="shared" si="183"/>
        <v>0.0</v>
      </c>
      <c r="BB105" s="650" t="str">
        <f>IF(AV105="AB","AB",IF(AND(OR(AO105="ab",AO105="ml"),OR(AP105="ab",AP105="ml"),OR(AR105="ab",AR105="ml")),"AB",IF(AND(OR(AO105="ab",AO105="ml"),OR(AR105="ab",AR105="ml")),"AB","")))</f>
        <v/>
      </c>
      <c r="BC105" s="650" t="str">
        <f t="shared" si="184"/>
        <v/>
      </c>
      <c r="BD105" s="797" t="str">
        <f>IF(OR(BC105="",BC105=0,BC105="S",BC105="F",BC105="AB"),BC105,IF(BA105&gt;=75,"D",IF(BA105&gt;=60,"I",IF(BA105&gt;=48,"II",IF(BA105&gt;=36,"III",BC105)))))</f>
        <v/>
      </c>
      <c r="BE105" s="785"/>
      <c r="BF105" s="798">
        <v>0.0</v>
      </c>
      <c r="BG105" s="799">
        <v>0.0</v>
      </c>
      <c r="BH105" s="800">
        <v>0.0</v>
      </c>
      <c r="BI105" s="910">
        <f t="shared" si="185"/>
        <v>0.0</v>
      </c>
      <c r="BJ105" s="801">
        <v>0.0</v>
      </c>
      <c r="BK105" s="802">
        <v>0.0</v>
      </c>
      <c r="BL105" s="803">
        <f t="shared" si="186"/>
        <v>0.0</v>
      </c>
      <c r="BM105" s="911">
        <f t="shared" si="187"/>
        <v>0.0</v>
      </c>
      <c r="BN105" s="805">
        <v>0.0</v>
      </c>
      <c r="BO105" s="806">
        <v>0.0</v>
      </c>
      <c r="BP105" s="807">
        <f t="shared" si="188"/>
        <v>0.0</v>
      </c>
      <c r="BQ105" s="808">
        <f>SUM(BH105,BL105,BP105)</f>
        <v>0.0</v>
      </c>
      <c r="BR105" s="662">
        <f t="shared" si="189"/>
        <v>0.0</v>
      </c>
      <c r="BS105" s="662" t="str">
        <f>IF(BM105="AB","AB",IF(AND(OR(BF105="ab",BF105="ml"),OR(BG105="ab",BG105="ml"),OR(BI105="ab",BI105="ml")),"AB",IF(AND(OR(BF105="ab",BF105="ml"),OR(BI105="ab",BI105="ml")),"AB","")))</f>
        <v/>
      </c>
      <c r="BT105" s="662" t="str">
        <f t="shared" si="190"/>
        <v/>
      </c>
      <c r="BU105" s="809" t="str">
        <f>IF(OR(BT105="",BT105=0,BT105="S",BT105="F",BT105="AB"),BT105,IF(BR105&gt;=75,"D",IF(BR105&gt;=60,"I",IF(BR105&gt;=48,"II",IF(BR105&gt;=36,"III",BT105)))))</f>
        <v/>
      </c>
      <c r="BV105" s="785"/>
      <c r="BW105" s="810">
        <v>0.0</v>
      </c>
      <c r="BX105" s="811">
        <v>0.0</v>
      </c>
      <c r="BY105" s="812">
        <v>0.0</v>
      </c>
      <c r="BZ105" s="912">
        <f t="shared" si="191"/>
        <v>0.0</v>
      </c>
      <c r="CA105" s="813">
        <v>0.0</v>
      </c>
      <c r="CB105" s="814">
        <v>0.0</v>
      </c>
      <c r="CC105" s="815">
        <f t="shared" si="192"/>
        <v>0.0</v>
      </c>
      <c r="CD105" s="913">
        <f t="shared" si="193"/>
        <v>0.0</v>
      </c>
      <c r="CE105" s="817">
        <v>0.0</v>
      </c>
      <c r="CF105" s="818">
        <v>0.0</v>
      </c>
      <c r="CG105" s="819">
        <f t="shared" si="194"/>
        <v>0.0</v>
      </c>
      <c r="CH105" s="820">
        <f>SUM(BY105,CC105,CG105)</f>
        <v>0.0</v>
      </c>
      <c r="CI105" s="821">
        <f t="shared" si="195"/>
        <v>0.0</v>
      </c>
      <c r="CJ105" s="674" t="str">
        <f t="shared" si="196"/>
        <v/>
      </c>
      <c r="CK105" s="674" t="str">
        <f t="shared" si="197"/>
        <v/>
      </c>
      <c r="CL105" s="822" t="str">
        <f>IF(OR(CK105="",CK105=0,CK105="S",CK105="F",CK105="AB"),CK105,IF(CI105&gt;=75,"D",IF(CI105&gt;=60,"I",IF(CI105&gt;=48,"II",IF(CI105&gt;=36,"III",CK105)))))</f>
        <v/>
      </c>
      <c r="CM105" s="785"/>
      <c r="CN105" s="823">
        <v>0.0</v>
      </c>
      <c r="CO105" s="824">
        <v>0.0</v>
      </c>
      <c r="CP105" s="825">
        <v>0.0</v>
      </c>
      <c r="CQ105" s="914">
        <f t="shared" si="198"/>
        <v>0.0</v>
      </c>
      <c r="CR105" s="826">
        <v>0.0</v>
      </c>
      <c r="CS105" s="827">
        <v>0.0</v>
      </c>
      <c r="CT105" s="828">
        <f t="shared" si="199"/>
        <v>0.0</v>
      </c>
      <c r="CU105" s="915">
        <f t="shared" si="200"/>
        <v>0.0</v>
      </c>
      <c r="CV105" s="830">
        <v>0.0</v>
      </c>
      <c r="CW105" s="831">
        <v>0.0</v>
      </c>
      <c r="CX105" s="832">
        <f t="shared" si="201"/>
        <v>0.0</v>
      </c>
      <c r="CY105" s="833">
        <f>SUM(CP105,CT105,CX105)</f>
        <v>0.0</v>
      </c>
      <c r="CZ105" s="686">
        <f t="shared" si="202"/>
        <v>0.0</v>
      </c>
      <c r="DA105" s="686" t="str">
        <f t="shared" si="203"/>
        <v/>
      </c>
      <c r="DB105" s="686" t="str">
        <f t="shared" si="204"/>
        <v/>
      </c>
      <c r="DC105" s="834" t="str">
        <f t="shared" si="205"/>
        <v/>
      </c>
      <c r="DD105" s="785"/>
      <c r="DE105" s="835">
        <v>0.0</v>
      </c>
      <c r="DF105" s="836">
        <v>0.0</v>
      </c>
      <c r="DG105" s="837">
        <v>0.0</v>
      </c>
      <c r="DH105" s="916">
        <f t="shared" si="206"/>
        <v>0.0</v>
      </c>
      <c r="DI105" s="838">
        <v>0.0</v>
      </c>
      <c r="DJ105" s="839">
        <v>0.0</v>
      </c>
      <c r="DK105" s="840">
        <f t="shared" si="207"/>
        <v>0.0</v>
      </c>
      <c r="DL105" s="917">
        <f t="shared" si="208"/>
        <v>0.0</v>
      </c>
      <c r="DM105" s="842">
        <v>0.0</v>
      </c>
      <c r="DN105" s="843">
        <v>0.0</v>
      </c>
      <c r="DO105" s="844">
        <f t="shared" si="209"/>
        <v>0.0</v>
      </c>
      <c r="DP105" s="845">
        <f>SUM(DG105,DK105,DO105)</f>
        <v>0.0</v>
      </c>
      <c r="DQ105" s="698">
        <f t="shared" si="210"/>
        <v>0.0</v>
      </c>
      <c r="DR105" s="698" t="str">
        <f t="shared" si="211"/>
        <v/>
      </c>
      <c r="DS105" s="698" t="str">
        <f t="shared" si="212"/>
        <v/>
      </c>
      <c r="DT105" s="846" t="str">
        <f t="shared" si="213"/>
        <v/>
      </c>
      <c r="DU105" s="847">
        <v>0.0</v>
      </c>
      <c r="DV105" s="848">
        <v>0.0</v>
      </c>
      <c r="DW105" s="849">
        <v>0.0</v>
      </c>
      <c r="DX105" s="918">
        <f t="shared" si="214"/>
        <v>0.0</v>
      </c>
      <c r="DY105" s="850">
        <v>0.0</v>
      </c>
      <c r="DZ105" s="851">
        <v>0.0</v>
      </c>
      <c r="EA105" s="852">
        <f t="shared" si="215"/>
        <v>0.0</v>
      </c>
      <c r="EB105" s="919">
        <f t="shared" si="216"/>
        <v>0.0</v>
      </c>
      <c r="EC105" s="854">
        <v>0.0</v>
      </c>
      <c r="ED105" s="855">
        <v>0.0</v>
      </c>
      <c r="EE105" s="856">
        <f t="shared" si="217"/>
        <v>0.0</v>
      </c>
      <c r="EF105" s="857">
        <f>SUM(DW105,EA105,EE105)</f>
        <v>0.0</v>
      </c>
      <c r="EG105" s="858">
        <f t="shared" si="218"/>
        <v>0.0</v>
      </c>
      <c r="EH105" s="859" t="str">
        <f t="shared" si="219"/>
        <v/>
      </c>
      <c r="EI105" s="860">
        <v>0.0</v>
      </c>
      <c r="EJ105" s="861">
        <v>0.0</v>
      </c>
      <c r="EK105" s="862">
        <v>0.0</v>
      </c>
      <c r="EL105" s="863">
        <f t="shared" si="220"/>
        <v>0.0</v>
      </c>
      <c r="EM105" s="864">
        <v>0.0</v>
      </c>
      <c r="EN105" s="865">
        <f t="shared" si="221"/>
        <v>0.0</v>
      </c>
      <c r="EO105" s="866">
        <v>0.0</v>
      </c>
      <c r="EP105" s="867">
        <v>0.0</v>
      </c>
      <c r="EQ105" s="868">
        <f t="shared" si="275"/>
        <v>0.0</v>
      </c>
      <c r="ER105" s="869">
        <f t="shared" si="222"/>
        <v>0.0</v>
      </c>
      <c r="ES105" s="870">
        <f t="shared" si="223"/>
        <v>0.0</v>
      </c>
      <c r="ET105" s="871" t="str">
        <f t="shared" si="224"/>
        <v/>
      </c>
      <c r="EU105" s="872">
        <v>0.0</v>
      </c>
      <c r="EV105" s="873">
        <v>0.0</v>
      </c>
      <c r="EW105" s="874">
        <f t="shared" si="158"/>
        <v>0.0</v>
      </c>
      <c r="EX105" s="875">
        <f t="shared" si="225"/>
        <v>0.0</v>
      </c>
      <c r="EY105" s="876">
        <v>0.0</v>
      </c>
      <c r="EZ105" s="877">
        <f t="shared" si="226"/>
        <v>0.0</v>
      </c>
      <c r="FA105" s="878">
        <v>0.0</v>
      </c>
      <c r="FB105" s="879">
        <v>0.0</v>
      </c>
      <c r="FC105" s="880">
        <f t="shared" si="276"/>
        <v>0.0</v>
      </c>
      <c r="FD105" s="881">
        <f t="shared" si="227"/>
        <v>0.0</v>
      </c>
      <c r="FE105" s="882">
        <f t="shared" si="228"/>
        <v>0.0</v>
      </c>
      <c r="FF105" s="883" t="str">
        <f t="shared" si="229"/>
        <v/>
      </c>
      <c r="FG105" s="920">
        <v>0.0</v>
      </c>
      <c r="FH105" s="921">
        <v>0.0</v>
      </c>
      <c r="FI105" s="921">
        <v>0.0</v>
      </c>
      <c r="FJ105" s="887">
        <f t="shared" si="155"/>
        <v>0.0</v>
      </c>
      <c r="FK105" s="888">
        <f t="shared" si="230"/>
        <v>0.0</v>
      </c>
      <c r="FL105" s="889" t="str">
        <f t="shared" si="231"/>
        <v/>
      </c>
      <c r="FM105" s="922"/>
      <c r="FN105" s="923"/>
      <c r="FO105" s="924" t="str">
        <f t="shared" si="154"/>
        <v/>
      </c>
      <c r="FP105" s="893">
        <f t="shared" si="232"/>
        <v>0.0</v>
      </c>
      <c r="FQ105" s="894">
        <f t="shared" si="233"/>
        <v>0.0</v>
      </c>
      <c r="FR105" s="895">
        <f t="shared" si="234"/>
        <v>0.0</v>
      </c>
      <c r="FS105" s="896" t="str">
        <f t="shared" si="235"/>
        <v/>
      </c>
      <c r="FT105" s="897" t="str">
        <f t="shared" si="236"/>
        <v/>
      </c>
      <c r="FU105" s="898" t="str">
        <f t="shared" si="237"/>
        <v/>
      </c>
      <c r="FV105" s="899" t="str">
        <f t="shared" si="238"/>
        <v/>
      </c>
      <c r="FW105" s="900">
        <f t="shared" si="239"/>
        <v>0.0</v>
      </c>
      <c r="FX105" s="901" t="str">
        <f t="shared" si="159"/>
        <v/>
      </c>
      <c r="FY105" s="902" t="str">
        <f t="shared" si="160"/>
        <v/>
      </c>
      <c r="FZ105" s="902" t="str">
        <f t="shared" si="161"/>
        <v/>
      </c>
      <c r="GA105" s="902" t="str">
        <f t="shared" si="162"/>
        <v/>
      </c>
      <c r="GB105" s="902" t="str">
        <f t="shared" si="163"/>
        <v/>
      </c>
      <c r="GC105" s="902" t="str">
        <f t="shared" si="240"/>
        <v/>
      </c>
      <c r="GD105" s="903" t="str">
        <f t="shared" si="241"/>
        <v/>
      </c>
      <c r="GE105" s="904">
        <f t="shared" si="242"/>
        <v>0.0</v>
      </c>
      <c r="GF105" s="902">
        <f t="shared" si="243"/>
        <v>0.0</v>
      </c>
      <c r="GG105" s="902">
        <f t="shared" si="244"/>
        <v>0.0</v>
      </c>
      <c r="GH105" s="902">
        <f t="shared" si="245"/>
        <v>0.0</v>
      </c>
      <c r="GI105" s="903"/>
      <c r="GJ105" s="124"/>
      <c r="GK105" s="124"/>
      <c r="GL105" s="113">
        <f t="shared" si="164"/>
        <v>0.0</v>
      </c>
      <c r="GM105" s="113" t="s">
        <v>159</v>
      </c>
      <c r="GN105" s="113">
        <f t="shared" si="165"/>
        <v>200.0</v>
      </c>
      <c r="GO105" s="113" t="str">
        <f t="shared" si="246"/>
        <v>0/200</v>
      </c>
      <c r="GP105" s="113">
        <f t="shared" si="247"/>
        <v>0.0</v>
      </c>
      <c r="GQ105" s="113" t="s">
        <v>159</v>
      </c>
      <c r="GR105" s="113">
        <f t="shared" si="248"/>
        <v>200.0</v>
      </c>
      <c r="GS105" s="113" t="str">
        <f t="shared" si="249"/>
        <v>0/200</v>
      </c>
      <c r="GT105" s="113">
        <f t="shared" si="250"/>
        <v>0.0</v>
      </c>
      <c r="GU105" s="113" t="s">
        <v>159</v>
      </c>
      <c r="GV105" s="113">
        <f t="shared" si="251"/>
        <v>200.0</v>
      </c>
      <c r="GW105" s="113" t="str">
        <f t="shared" si="252"/>
        <v>0/200</v>
      </c>
      <c r="GX105" s="113">
        <f t="shared" si="253"/>
        <v>0.0</v>
      </c>
      <c r="GY105" s="113" t="s">
        <v>159</v>
      </c>
      <c r="GZ105" s="113">
        <f t="shared" si="254"/>
        <v>100.0</v>
      </c>
      <c r="HA105" s="113" t="str">
        <f t="shared" si="255"/>
        <v>0/100</v>
      </c>
      <c r="HJ105" s="113">
        <f t="shared" si="277"/>
        <v>0.0</v>
      </c>
      <c r="HK105" s="113">
        <f t="shared" si="278"/>
        <v>0.0</v>
      </c>
      <c r="HL105" s="925">
        <f t="shared" si="256"/>
        <v>0.0</v>
      </c>
      <c r="HM105" s="925">
        <f t="shared" si="257"/>
        <v>0.0</v>
      </c>
      <c r="HN105" s="925">
        <f t="shared" si="258"/>
        <v>0.0</v>
      </c>
      <c r="HO105" s="925">
        <f t="shared" si="259"/>
        <v>0.0</v>
      </c>
      <c r="HP105" s="925">
        <f t="shared" si="260"/>
        <v>0.0</v>
      </c>
      <c r="HQ105" s="113">
        <f t="shared" si="279"/>
        <v>0.0</v>
      </c>
    </row>
    <row r="106" spans="8:8" ht="18.0">
      <c r="A106" s="23">
        <f t="shared" si="166"/>
        <v>0.0</v>
      </c>
      <c r="B106" s="756">
        <v>98.0</v>
      </c>
      <c r="C106" s="905">
        <v>98.0</v>
      </c>
      <c r="D106" s="710">
        <f t="shared" si="167"/>
        <v>0.0</v>
      </c>
      <c r="E106" s="906"/>
      <c r="F106" s="759"/>
      <c r="G106" s="906"/>
      <c r="H106" s="906"/>
      <c r="I106" s="906"/>
      <c r="J106" s="906"/>
      <c r="K106" s="907"/>
      <c r="L106" s="761">
        <v>0.0</v>
      </c>
      <c r="M106" s="762">
        <v>0.0</v>
      </c>
      <c r="N106" s="763">
        <v>0.0</v>
      </c>
      <c r="O106" s="764">
        <f t="shared" si="168"/>
        <v>0.0</v>
      </c>
      <c r="P106" s="765">
        <v>0.0</v>
      </c>
      <c r="Q106" s="766">
        <f t="shared" si="169"/>
        <v>0.0</v>
      </c>
      <c r="R106" s="767">
        <v>0.0</v>
      </c>
      <c r="S106" s="768">
        <v>0.0</v>
      </c>
      <c r="T106" s="769">
        <f t="shared" si="170"/>
        <v>0.0</v>
      </c>
      <c r="U106" s="770">
        <f t="shared" si="171"/>
        <v>0.0</v>
      </c>
      <c r="V106" s="771">
        <f t="shared" si="172"/>
        <v>0.0</v>
      </c>
      <c r="W106" s="625" t="str">
        <f t="shared" si="156"/>
        <v/>
      </c>
      <c r="X106" s="625" t="str">
        <f t="shared" si="173"/>
        <v/>
      </c>
      <c r="Y106" s="772" t="str">
        <f t="shared" si="157"/>
        <v/>
      </c>
      <c r="Z106" s="773">
        <v>0.0</v>
      </c>
      <c r="AA106" s="774">
        <v>0.0</v>
      </c>
      <c r="AB106" s="775">
        <v>0.0</v>
      </c>
      <c r="AC106" s="776">
        <f t="shared" si="174"/>
        <v>0.0</v>
      </c>
      <c r="AD106" s="777">
        <v>0.0</v>
      </c>
      <c r="AE106" s="778">
        <f t="shared" si="175"/>
        <v>0.0</v>
      </c>
      <c r="AF106" s="779">
        <v>0.0</v>
      </c>
      <c r="AG106" s="780">
        <v>0.0</v>
      </c>
      <c r="AH106" s="781">
        <f t="shared" si="274"/>
        <v>0.0</v>
      </c>
      <c r="AI106" s="782">
        <f t="shared" si="176"/>
        <v>0.0</v>
      </c>
      <c r="AJ106" s="783">
        <f t="shared" si="177"/>
        <v>0.0</v>
      </c>
      <c r="AK106" s="637" t="str">
        <f>IF(AF106="AB","AB",IF(AND(OR(Z106="ab",Z106="ml"),OR(AA106="ab",AA106="ml"),OR(AC106="ab",AC106="ml")),"AB",IF(AND(OR(Z106="ab",Z106="ml"),OR(AC106="ab",AC106="ml")),"AB","")))</f>
        <v/>
      </c>
      <c r="AL106" s="637" t="str">
        <f t="shared" si="178"/>
        <v/>
      </c>
      <c r="AM106" s="784" t="str">
        <f>IF(OR(AL106="",AL106=0,AL106="S",AL106="F",AL106="AB"),AL106,IF(AJ106&gt;=75,"D",IF(AJ106&gt;=60,"I",IF(AJ106&gt;=48,"II",IF(AJ106&gt;=36,"III",AL106)))))</f>
        <v/>
      </c>
      <c r="AN106" s="785"/>
      <c r="AO106" s="786">
        <v>0.0</v>
      </c>
      <c r="AP106" s="787">
        <v>0.0</v>
      </c>
      <c r="AQ106" s="787">
        <v>0.0</v>
      </c>
      <c r="AR106" s="908">
        <f t="shared" si="179"/>
        <v>0.0</v>
      </c>
      <c r="AS106" s="788">
        <v>0.0</v>
      </c>
      <c r="AT106" s="789">
        <v>0.0</v>
      </c>
      <c r="AU106" s="790">
        <f t="shared" si="180"/>
        <v>0.0</v>
      </c>
      <c r="AV106" s="909">
        <f t="shared" si="181"/>
        <v>0.0</v>
      </c>
      <c r="AW106" s="792">
        <v>0.0</v>
      </c>
      <c r="AX106" s="793">
        <v>0.0</v>
      </c>
      <c r="AY106" s="794">
        <f t="shared" si="182"/>
        <v>0.0</v>
      </c>
      <c r="AZ106" s="795">
        <f>SUM(AQ106,AU106,AY106)</f>
        <v>0.0</v>
      </c>
      <c r="BA106" s="796">
        <f t="shared" si="183"/>
        <v>0.0</v>
      </c>
      <c r="BB106" s="650" t="str">
        <f>IF(AV106="AB","AB",IF(AND(OR(AO106="ab",AO106="ml"),OR(AP106="ab",AP106="ml"),OR(AR106="ab",AR106="ml")),"AB",IF(AND(OR(AO106="ab",AO106="ml"),OR(AR106="ab",AR106="ml")),"AB","")))</f>
        <v/>
      </c>
      <c r="BC106" s="650" t="str">
        <f t="shared" si="184"/>
        <v/>
      </c>
      <c r="BD106" s="797" t="str">
        <f>IF(OR(BC106="",BC106=0,BC106="S",BC106="F",BC106="AB"),BC106,IF(BA106&gt;=75,"D",IF(BA106&gt;=60,"I",IF(BA106&gt;=48,"II",IF(BA106&gt;=36,"III",BC106)))))</f>
        <v/>
      </c>
      <c r="BE106" s="785"/>
      <c r="BF106" s="798">
        <v>0.0</v>
      </c>
      <c r="BG106" s="799">
        <v>0.0</v>
      </c>
      <c r="BH106" s="800">
        <v>0.0</v>
      </c>
      <c r="BI106" s="910">
        <f t="shared" si="185"/>
        <v>0.0</v>
      </c>
      <c r="BJ106" s="801">
        <v>0.0</v>
      </c>
      <c r="BK106" s="802">
        <v>0.0</v>
      </c>
      <c r="BL106" s="803">
        <f t="shared" si="186"/>
        <v>0.0</v>
      </c>
      <c r="BM106" s="911">
        <f t="shared" si="187"/>
        <v>0.0</v>
      </c>
      <c r="BN106" s="805">
        <v>0.0</v>
      </c>
      <c r="BO106" s="806">
        <v>0.0</v>
      </c>
      <c r="BP106" s="807">
        <f t="shared" si="188"/>
        <v>0.0</v>
      </c>
      <c r="BQ106" s="808">
        <f>SUM(BH106,BL106,BP106)</f>
        <v>0.0</v>
      </c>
      <c r="BR106" s="662">
        <f t="shared" si="189"/>
        <v>0.0</v>
      </c>
      <c r="BS106" s="662" t="str">
        <f>IF(BM106="AB","AB",IF(AND(OR(BF106="ab",BF106="ml"),OR(BG106="ab",BG106="ml"),OR(BI106="ab",BI106="ml")),"AB",IF(AND(OR(BF106="ab",BF106="ml"),OR(BI106="ab",BI106="ml")),"AB","")))</f>
        <v/>
      </c>
      <c r="BT106" s="662" t="str">
        <f t="shared" si="190"/>
        <v/>
      </c>
      <c r="BU106" s="809" t="str">
        <f>IF(OR(BT106="",BT106=0,BT106="S",BT106="F",BT106="AB"),BT106,IF(BR106&gt;=75,"D",IF(BR106&gt;=60,"I",IF(BR106&gt;=48,"II",IF(BR106&gt;=36,"III",BT106)))))</f>
        <v/>
      </c>
      <c r="BV106" s="785"/>
      <c r="BW106" s="810">
        <v>0.0</v>
      </c>
      <c r="BX106" s="811">
        <v>0.0</v>
      </c>
      <c r="BY106" s="812">
        <v>0.0</v>
      </c>
      <c r="BZ106" s="912">
        <f t="shared" si="191"/>
        <v>0.0</v>
      </c>
      <c r="CA106" s="813">
        <v>0.0</v>
      </c>
      <c r="CB106" s="814">
        <v>0.0</v>
      </c>
      <c r="CC106" s="815">
        <f t="shared" si="192"/>
        <v>0.0</v>
      </c>
      <c r="CD106" s="913">
        <f t="shared" si="193"/>
        <v>0.0</v>
      </c>
      <c r="CE106" s="817">
        <v>0.0</v>
      </c>
      <c r="CF106" s="818">
        <v>0.0</v>
      </c>
      <c r="CG106" s="819">
        <f t="shared" si="194"/>
        <v>0.0</v>
      </c>
      <c r="CH106" s="820">
        <f>SUM(BY106,CC106,CG106)</f>
        <v>0.0</v>
      </c>
      <c r="CI106" s="821">
        <f t="shared" si="195"/>
        <v>0.0</v>
      </c>
      <c r="CJ106" s="674" t="str">
        <f t="shared" si="196"/>
        <v/>
      </c>
      <c r="CK106" s="674" t="str">
        <f t="shared" si="197"/>
        <v/>
      </c>
      <c r="CL106" s="822" t="str">
        <f>IF(OR(CK106="",CK106=0,CK106="S",CK106="F",CK106="AB"),CK106,IF(CI106&gt;=75,"D",IF(CI106&gt;=60,"I",IF(CI106&gt;=48,"II",IF(CI106&gt;=36,"III",CK106)))))</f>
        <v/>
      </c>
      <c r="CM106" s="785"/>
      <c r="CN106" s="823">
        <v>0.0</v>
      </c>
      <c r="CO106" s="824">
        <v>0.0</v>
      </c>
      <c r="CP106" s="825">
        <v>0.0</v>
      </c>
      <c r="CQ106" s="914">
        <f t="shared" si="198"/>
        <v>0.0</v>
      </c>
      <c r="CR106" s="826">
        <v>0.0</v>
      </c>
      <c r="CS106" s="827">
        <v>0.0</v>
      </c>
      <c r="CT106" s="828">
        <f t="shared" si="199"/>
        <v>0.0</v>
      </c>
      <c r="CU106" s="915">
        <f t="shared" si="200"/>
        <v>0.0</v>
      </c>
      <c r="CV106" s="830">
        <v>0.0</v>
      </c>
      <c r="CW106" s="831">
        <v>0.0</v>
      </c>
      <c r="CX106" s="832">
        <f t="shared" si="201"/>
        <v>0.0</v>
      </c>
      <c r="CY106" s="833">
        <f>SUM(CP106,CT106,CX106)</f>
        <v>0.0</v>
      </c>
      <c r="CZ106" s="686">
        <f t="shared" si="202"/>
        <v>0.0</v>
      </c>
      <c r="DA106" s="686" t="str">
        <f t="shared" si="203"/>
        <v/>
      </c>
      <c r="DB106" s="686" t="str">
        <f t="shared" si="204"/>
        <v/>
      </c>
      <c r="DC106" s="834" t="str">
        <f t="shared" si="205"/>
        <v/>
      </c>
      <c r="DD106" s="785"/>
      <c r="DE106" s="835">
        <v>0.0</v>
      </c>
      <c r="DF106" s="836">
        <v>0.0</v>
      </c>
      <c r="DG106" s="837">
        <v>0.0</v>
      </c>
      <c r="DH106" s="916">
        <f t="shared" si="206"/>
        <v>0.0</v>
      </c>
      <c r="DI106" s="838">
        <v>0.0</v>
      </c>
      <c r="DJ106" s="839">
        <v>0.0</v>
      </c>
      <c r="DK106" s="840">
        <f t="shared" si="207"/>
        <v>0.0</v>
      </c>
      <c r="DL106" s="917">
        <f t="shared" si="208"/>
        <v>0.0</v>
      </c>
      <c r="DM106" s="842">
        <v>0.0</v>
      </c>
      <c r="DN106" s="843">
        <v>0.0</v>
      </c>
      <c r="DO106" s="844">
        <f t="shared" si="209"/>
        <v>0.0</v>
      </c>
      <c r="DP106" s="845">
        <f>SUM(DG106,DK106,DO106)</f>
        <v>0.0</v>
      </c>
      <c r="DQ106" s="698">
        <f t="shared" si="210"/>
        <v>0.0</v>
      </c>
      <c r="DR106" s="698" t="str">
        <f t="shared" si="211"/>
        <v/>
      </c>
      <c r="DS106" s="698" t="str">
        <f t="shared" si="212"/>
        <v/>
      </c>
      <c r="DT106" s="846" t="str">
        <f t="shared" si="213"/>
        <v/>
      </c>
      <c r="DU106" s="847">
        <v>0.0</v>
      </c>
      <c r="DV106" s="848">
        <v>0.0</v>
      </c>
      <c r="DW106" s="849">
        <v>0.0</v>
      </c>
      <c r="DX106" s="918">
        <f t="shared" si="214"/>
        <v>0.0</v>
      </c>
      <c r="DY106" s="850">
        <v>0.0</v>
      </c>
      <c r="DZ106" s="851">
        <v>0.0</v>
      </c>
      <c r="EA106" s="852">
        <f t="shared" si="215"/>
        <v>0.0</v>
      </c>
      <c r="EB106" s="919">
        <f t="shared" si="216"/>
        <v>0.0</v>
      </c>
      <c r="EC106" s="854">
        <v>0.0</v>
      </c>
      <c r="ED106" s="855">
        <v>0.0</v>
      </c>
      <c r="EE106" s="856">
        <f t="shared" si="217"/>
        <v>0.0</v>
      </c>
      <c r="EF106" s="857">
        <f>SUM(DW106,EA106,EE106)</f>
        <v>0.0</v>
      </c>
      <c r="EG106" s="858">
        <f t="shared" si="218"/>
        <v>0.0</v>
      </c>
      <c r="EH106" s="859" t="str">
        <f t="shared" si="219"/>
        <v/>
      </c>
      <c r="EI106" s="860">
        <v>0.0</v>
      </c>
      <c r="EJ106" s="861">
        <v>0.0</v>
      </c>
      <c r="EK106" s="862">
        <v>0.0</v>
      </c>
      <c r="EL106" s="863">
        <f t="shared" si="220"/>
        <v>0.0</v>
      </c>
      <c r="EM106" s="864">
        <v>0.0</v>
      </c>
      <c r="EN106" s="865">
        <f t="shared" si="221"/>
        <v>0.0</v>
      </c>
      <c r="EO106" s="866">
        <v>0.0</v>
      </c>
      <c r="EP106" s="867">
        <v>0.0</v>
      </c>
      <c r="EQ106" s="868">
        <f t="shared" si="275"/>
        <v>0.0</v>
      </c>
      <c r="ER106" s="869">
        <f t="shared" si="222"/>
        <v>0.0</v>
      </c>
      <c r="ES106" s="870">
        <f t="shared" si="223"/>
        <v>0.0</v>
      </c>
      <c r="ET106" s="871" t="str">
        <f t="shared" si="224"/>
        <v/>
      </c>
      <c r="EU106" s="872">
        <v>0.0</v>
      </c>
      <c r="EV106" s="873">
        <v>0.0</v>
      </c>
      <c r="EW106" s="874">
        <f t="shared" si="158"/>
        <v>0.0</v>
      </c>
      <c r="EX106" s="875">
        <f t="shared" si="225"/>
        <v>0.0</v>
      </c>
      <c r="EY106" s="876">
        <v>0.0</v>
      </c>
      <c r="EZ106" s="877">
        <f t="shared" si="226"/>
        <v>0.0</v>
      </c>
      <c r="FA106" s="878">
        <v>0.0</v>
      </c>
      <c r="FB106" s="879">
        <v>0.0</v>
      </c>
      <c r="FC106" s="880">
        <f t="shared" si="276"/>
        <v>0.0</v>
      </c>
      <c r="FD106" s="881">
        <f t="shared" si="227"/>
        <v>0.0</v>
      </c>
      <c r="FE106" s="882">
        <f t="shared" si="228"/>
        <v>0.0</v>
      </c>
      <c r="FF106" s="883" t="str">
        <f t="shared" si="229"/>
        <v/>
      </c>
      <c r="FG106" s="920">
        <v>0.0</v>
      </c>
      <c r="FH106" s="921">
        <v>0.0</v>
      </c>
      <c r="FI106" s="921">
        <v>0.0</v>
      </c>
      <c r="FJ106" s="887">
        <f t="shared" si="155"/>
        <v>0.0</v>
      </c>
      <c r="FK106" s="888">
        <f t="shared" si="230"/>
        <v>0.0</v>
      </c>
      <c r="FL106" s="889" t="str">
        <f t="shared" si="231"/>
        <v/>
      </c>
      <c r="FM106" s="922"/>
      <c r="FN106" s="923"/>
      <c r="FO106" s="924" t="str">
        <f t="shared" si="154"/>
        <v/>
      </c>
      <c r="FP106" s="893">
        <f t="shared" si="232"/>
        <v>0.0</v>
      </c>
      <c r="FQ106" s="894">
        <f t="shared" si="233"/>
        <v>0.0</v>
      </c>
      <c r="FR106" s="895">
        <f t="shared" si="234"/>
        <v>0.0</v>
      </c>
      <c r="FS106" s="896" t="str">
        <f t="shared" si="235"/>
        <v/>
      </c>
      <c r="FT106" s="897" t="str">
        <f t="shared" si="236"/>
        <v/>
      </c>
      <c r="FU106" s="898" t="str">
        <f t="shared" si="237"/>
        <v/>
      </c>
      <c r="FV106" s="899" t="str">
        <f t="shared" si="238"/>
        <v/>
      </c>
      <c r="FW106" s="900">
        <f t="shared" si="239"/>
        <v>0.0</v>
      </c>
      <c r="FX106" s="901" t="str">
        <f t="shared" si="159"/>
        <v/>
      </c>
      <c r="FY106" s="902" t="str">
        <f t="shared" si="160"/>
        <v/>
      </c>
      <c r="FZ106" s="902" t="str">
        <f t="shared" si="161"/>
        <v/>
      </c>
      <c r="GA106" s="902" t="str">
        <f t="shared" si="162"/>
        <v/>
      </c>
      <c r="GB106" s="902" t="str">
        <f t="shared" si="163"/>
        <v/>
      </c>
      <c r="GC106" s="902" t="str">
        <f t="shared" si="240"/>
        <v/>
      </c>
      <c r="GD106" s="903" t="str">
        <f t="shared" si="241"/>
        <v/>
      </c>
      <c r="GE106" s="904">
        <f t="shared" si="242"/>
        <v>0.0</v>
      </c>
      <c r="GF106" s="902">
        <f t="shared" si="243"/>
        <v>0.0</v>
      </c>
      <c r="GG106" s="902">
        <f t="shared" si="244"/>
        <v>0.0</v>
      </c>
      <c r="GH106" s="902">
        <f t="shared" si="245"/>
        <v>0.0</v>
      </c>
      <c r="GI106" s="903"/>
      <c r="GJ106" s="124"/>
      <c r="GK106" s="124"/>
      <c r="GL106" s="113">
        <f t="shared" si="164"/>
        <v>0.0</v>
      </c>
      <c r="GM106" s="113" t="s">
        <v>159</v>
      </c>
      <c r="GN106" s="113">
        <f t="shared" si="165"/>
        <v>200.0</v>
      </c>
      <c r="GO106" s="113" t="str">
        <f t="shared" si="246"/>
        <v>0/200</v>
      </c>
      <c r="GP106" s="113">
        <f t="shared" si="247"/>
        <v>0.0</v>
      </c>
      <c r="GQ106" s="113" t="s">
        <v>159</v>
      </c>
      <c r="GR106" s="113">
        <f t="shared" si="248"/>
        <v>200.0</v>
      </c>
      <c r="GS106" s="113" t="str">
        <f t="shared" si="249"/>
        <v>0/200</v>
      </c>
      <c r="GT106" s="113">
        <f t="shared" si="250"/>
        <v>0.0</v>
      </c>
      <c r="GU106" s="113" t="s">
        <v>159</v>
      </c>
      <c r="GV106" s="113">
        <f t="shared" si="251"/>
        <v>200.0</v>
      </c>
      <c r="GW106" s="113" t="str">
        <f t="shared" si="252"/>
        <v>0/200</v>
      </c>
      <c r="GX106" s="113">
        <f t="shared" si="253"/>
        <v>0.0</v>
      </c>
      <c r="GY106" s="113" t="s">
        <v>159</v>
      </c>
      <c r="GZ106" s="113">
        <f t="shared" si="254"/>
        <v>100.0</v>
      </c>
      <c r="HA106" s="113" t="str">
        <f t="shared" si="255"/>
        <v>0/100</v>
      </c>
      <c r="HJ106" s="113">
        <f t="shared" si="277"/>
        <v>0.0</v>
      </c>
      <c r="HK106" s="113">
        <f t="shared" si="278"/>
        <v>0.0</v>
      </c>
      <c r="HL106" s="925">
        <f t="shared" si="256"/>
        <v>0.0</v>
      </c>
      <c r="HM106" s="925">
        <f t="shared" si="257"/>
        <v>0.0</v>
      </c>
      <c r="HN106" s="925">
        <f t="shared" si="258"/>
        <v>0.0</v>
      </c>
      <c r="HO106" s="925">
        <f t="shared" si="259"/>
        <v>0.0</v>
      </c>
      <c r="HP106" s="925">
        <f t="shared" si="260"/>
        <v>0.0</v>
      </c>
      <c r="HQ106" s="113">
        <f t="shared" si="279"/>
        <v>0.0</v>
      </c>
    </row>
    <row r="107" spans="8:8" ht="18.0">
      <c r="A107" s="23">
        <f t="shared" si="166"/>
        <v>0.0</v>
      </c>
      <c r="B107" s="756">
        <v>99.0</v>
      </c>
      <c r="C107" s="757">
        <v>99.0</v>
      </c>
      <c r="D107" s="710">
        <f t="shared" si="167"/>
        <v>0.0</v>
      </c>
      <c r="E107" s="906"/>
      <c r="F107" s="759"/>
      <c r="G107" s="758"/>
      <c r="H107" s="906"/>
      <c r="I107" s="906"/>
      <c r="J107" s="906"/>
      <c r="K107" s="907"/>
      <c r="L107" s="761">
        <v>0.0</v>
      </c>
      <c r="M107" s="762">
        <v>0.0</v>
      </c>
      <c r="N107" s="763">
        <v>0.0</v>
      </c>
      <c r="O107" s="764">
        <f t="shared" si="168"/>
        <v>0.0</v>
      </c>
      <c r="P107" s="765">
        <v>0.0</v>
      </c>
      <c r="Q107" s="766">
        <f t="shared" si="169"/>
        <v>0.0</v>
      </c>
      <c r="R107" s="767">
        <v>0.0</v>
      </c>
      <c r="S107" s="768">
        <v>0.0</v>
      </c>
      <c r="T107" s="769">
        <f t="shared" si="170"/>
        <v>0.0</v>
      </c>
      <c r="U107" s="770">
        <f t="shared" si="171"/>
        <v>0.0</v>
      </c>
      <c r="V107" s="771">
        <f t="shared" si="172"/>
        <v>0.0</v>
      </c>
      <c r="W107" s="625" t="str">
        <f t="shared" si="156"/>
        <v/>
      </c>
      <c r="X107" s="625" t="str">
        <f t="shared" si="173"/>
        <v/>
      </c>
      <c r="Y107" s="772" t="str">
        <f t="shared" si="157"/>
        <v/>
      </c>
      <c r="Z107" s="773">
        <v>0.0</v>
      </c>
      <c r="AA107" s="774">
        <v>0.0</v>
      </c>
      <c r="AB107" s="775">
        <v>0.0</v>
      </c>
      <c r="AC107" s="776">
        <f t="shared" si="174"/>
        <v>0.0</v>
      </c>
      <c r="AD107" s="777">
        <v>0.0</v>
      </c>
      <c r="AE107" s="778">
        <f t="shared" si="175"/>
        <v>0.0</v>
      </c>
      <c r="AF107" s="779">
        <v>0.0</v>
      </c>
      <c r="AG107" s="780">
        <v>0.0</v>
      </c>
      <c r="AH107" s="781">
        <f t="shared" si="274"/>
        <v>0.0</v>
      </c>
      <c r="AI107" s="782">
        <f t="shared" si="176"/>
        <v>0.0</v>
      </c>
      <c r="AJ107" s="783">
        <f t="shared" si="177"/>
        <v>0.0</v>
      </c>
      <c r="AK107" s="637" t="str">
        <f>IF(AF107="AB","AB",IF(AND(OR(Z107="ab",Z107="ml"),OR(AA107="ab",AA107="ml"),OR(AC107="ab",AC107="ml")),"AB",IF(AND(OR(Z107="ab",Z107="ml"),OR(AC107="ab",AC107="ml")),"AB","")))</f>
        <v/>
      </c>
      <c r="AL107" s="637" t="str">
        <f t="shared" si="178"/>
        <v/>
      </c>
      <c r="AM107" s="784" t="str">
        <f>IF(OR(AL107="",AL107=0,AL107="S",AL107="F",AL107="AB"),AL107,IF(AJ107&gt;=75,"D",IF(AJ107&gt;=60,"I",IF(AJ107&gt;=48,"II",IF(AJ107&gt;=36,"III",AL107)))))</f>
        <v/>
      </c>
      <c r="AN107" s="785"/>
      <c r="AO107" s="786">
        <v>0.0</v>
      </c>
      <c r="AP107" s="787">
        <v>0.0</v>
      </c>
      <c r="AQ107" s="787">
        <v>0.0</v>
      </c>
      <c r="AR107" s="908">
        <f t="shared" si="179"/>
        <v>0.0</v>
      </c>
      <c r="AS107" s="788">
        <v>0.0</v>
      </c>
      <c r="AT107" s="789">
        <v>0.0</v>
      </c>
      <c r="AU107" s="790">
        <f t="shared" si="180"/>
        <v>0.0</v>
      </c>
      <c r="AV107" s="909">
        <f t="shared" si="181"/>
        <v>0.0</v>
      </c>
      <c r="AW107" s="792">
        <v>0.0</v>
      </c>
      <c r="AX107" s="793">
        <v>0.0</v>
      </c>
      <c r="AY107" s="794">
        <f t="shared" si="182"/>
        <v>0.0</v>
      </c>
      <c r="AZ107" s="795">
        <f>SUM(AQ107,AU107,AY107)</f>
        <v>0.0</v>
      </c>
      <c r="BA107" s="796">
        <f t="shared" si="183"/>
        <v>0.0</v>
      </c>
      <c r="BB107" s="650" t="str">
        <f>IF(AV107="AB","AB",IF(AND(OR(AO107="ab",AO107="ml"),OR(AP107="ab",AP107="ml"),OR(AR107="ab",AR107="ml")),"AB",IF(AND(OR(AO107="ab",AO107="ml"),OR(AR107="ab",AR107="ml")),"AB","")))</f>
        <v/>
      </c>
      <c r="BC107" s="650" t="str">
        <f t="shared" si="184"/>
        <v/>
      </c>
      <c r="BD107" s="797" t="str">
        <f>IF(OR(BC107="",BC107=0,BC107="S",BC107="F",BC107="AB"),BC107,IF(BA107&gt;=75,"D",IF(BA107&gt;=60,"I",IF(BA107&gt;=48,"II",IF(BA107&gt;=36,"III",BC107)))))</f>
        <v/>
      </c>
      <c r="BE107" s="785"/>
      <c r="BF107" s="798">
        <v>0.0</v>
      </c>
      <c r="BG107" s="799">
        <v>0.0</v>
      </c>
      <c r="BH107" s="800">
        <v>0.0</v>
      </c>
      <c r="BI107" s="910">
        <f t="shared" si="185"/>
        <v>0.0</v>
      </c>
      <c r="BJ107" s="801">
        <v>0.0</v>
      </c>
      <c r="BK107" s="802">
        <v>0.0</v>
      </c>
      <c r="BL107" s="803">
        <f t="shared" si="186"/>
        <v>0.0</v>
      </c>
      <c r="BM107" s="911">
        <f t="shared" si="187"/>
        <v>0.0</v>
      </c>
      <c r="BN107" s="805">
        <v>0.0</v>
      </c>
      <c r="BO107" s="806">
        <v>0.0</v>
      </c>
      <c r="BP107" s="807">
        <f t="shared" si="188"/>
        <v>0.0</v>
      </c>
      <c r="BQ107" s="808">
        <f>SUM(BH107,BL107,BP107)</f>
        <v>0.0</v>
      </c>
      <c r="BR107" s="662">
        <f t="shared" si="189"/>
        <v>0.0</v>
      </c>
      <c r="BS107" s="662" t="str">
        <f>IF(BM107="AB","AB",IF(AND(OR(BF107="ab",BF107="ml"),OR(BG107="ab",BG107="ml"),OR(BI107="ab",BI107="ml")),"AB",IF(AND(OR(BF107="ab",BF107="ml"),OR(BI107="ab",BI107="ml")),"AB","")))</f>
        <v/>
      </c>
      <c r="BT107" s="662" t="str">
        <f t="shared" si="190"/>
        <v/>
      </c>
      <c r="BU107" s="809" t="str">
        <f>IF(OR(BT107="",BT107=0,BT107="S",BT107="F",BT107="AB"),BT107,IF(BR107&gt;=75,"D",IF(BR107&gt;=60,"I",IF(BR107&gt;=48,"II",IF(BR107&gt;=36,"III",BT107)))))</f>
        <v/>
      </c>
      <c r="BV107" s="785"/>
      <c r="BW107" s="810">
        <v>0.0</v>
      </c>
      <c r="BX107" s="811">
        <v>0.0</v>
      </c>
      <c r="BY107" s="812">
        <v>0.0</v>
      </c>
      <c r="BZ107" s="912">
        <f t="shared" si="191"/>
        <v>0.0</v>
      </c>
      <c r="CA107" s="813">
        <v>0.0</v>
      </c>
      <c r="CB107" s="814">
        <v>0.0</v>
      </c>
      <c r="CC107" s="815">
        <f t="shared" si="192"/>
        <v>0.0</v>
      </c>
      <c r="CD107" s="913">
        <f t="shared" si="193"/>
        <v>0.0</v>
      </c>
      <c r="CE107" s="817">
        <v>0.0</v>
      </c>
      <c r="CF107" s="818">
        <v>0.0</v>
      </c>
      <c r="CG107" s="819">
        <f t="shared" si="194"/>
        <v>0.0</v>
      </c>
      <c r="CH107" s="820">
        <f>SUM(BY107,CC107,CG107)</f>
        <v>0.0</v>
      </c>
      <c r="CI107" s="821">
        <f t="shared" si="195"/>
        <v>0.0</v>
      </c>
      <c r="CJ107" s="674" t="str">
        <f t="shared" si="196"/>
        <v/>
      </c>
      <c r="CK107" s="674" t="str">
        <f t="shared" si="197"/>
        <v/>
      </c>
      <c r="CL107" s="822" t="str">
        <f>IF(OR(CK107="",CK107=0,CK107="S",CK107="F",CK107="AB"),CK107,IF(CI107&gt;=75,"D",IF(CI107&gt;=60,"I",IF(CI107&gt;=48,"II",IF(CI107&gt;=36,"III",CK107)))))</f>
        <v/>
      </c>
      <c r="CM107" s="785"/>
      <c r="CN107" s="823">
        <v>0.0</v>
      </c>
      <c r="CO107" s="824">
        <v>0.0</v>
      </c>
      <c r="CP107" s="825">
        <v>0.0</v>
      </c>
      <c r="CQ107" s="914">
        <f t="shared" si="198"/>
        <v>0.0</v>
      </c>
      <c r="CR107" s="826">
        <v>0.0</v>
      </c>
      <c r="CS107" s="827">
        <v>0.0</v>
      </c>
      <c r="CT107" s="828">
        <f t="shared" si="199"/>
        <v>0.0</v>
      </c>
      <c r="CU107" s="915">
        <f t="shared" si="200"/>
        <v>0.0</v>
      </c>
      <c r="CV107" s="830">
        <v>0.0</v>
      </c>
      <c r="CW107" s="831">
        <v>0.0</v>
      </c>
      <c r="CX107" s="832">
        <f t="shared" si="201"/>
        <v>0.0</v>
      </c>
      <c r="CY107" s="833">
        <f>SUM(CP107,CT107,CX107)</f>
        <v>0.0</v>
      </c>
      <c r="CZ107" s="686">
        <f t="shared" si="202"/>
        <v>0.0</v>
      </c>
      <c r="DA107" s="686" t="str">
        <f t="shared" si="203"/>
        <v/>
      </c>
      <c r="DB107" s="686" t="str">
        <f t="shared" si="204"/>
        <v/>
      </c>
      <c r="DC107" s="834" t="str">
        <f t="shared" si="205"/>
        <v/>
      </c>
      <c r="DD107" s="785"/>
      <c r="DE107" s="835">
        <v>0.0</v>
      </c>
      <c r="DF107" s="836">
        <v>0.0</v>
      </c>
      <c r="DG107" s="837">
        <v>0.0</v>
      </c>
      <c r="DH107" s="916">
        <f t="shared" si="206"/>
        <v>0.0</v>
      </c>
      <c r="DI107" s="838">
        <v>0.0</v>
      </c>
      <c r="DJ107" s="839">
        <v>0.0</v>
      </c>
      <c r="DK107" s="840">
        <f t="shared" si="207"/>
        <v>0.0</v>
      </c>
      <c r="DL107" s="917">
        <f t="shared" si="208"/>
        <v>0.0</v>
      </c>
      <c r="DM107" s="842">
        <v>0.0</v>
      </c>
      <c r="DN107" s="843">
        <v>0.0</v>
      </c>
      <c r="DO107" s="844">
        <f t="shared" si="209"/>
        <v>0.0</v>
      </c>
      <c r="DP107" s="845">
        <f>SUM(DG107,DK107,DO107)</f>
        <v>0.0</v>
      </c>
      <c r="DQ107" s="698">
        <f t="shared" si="210"/>
        <v>0.0</v>
      </c>
      <c r="DR107" s="698" t="str">
        <f t="shared" si="211"/>
        <v/>
      </c>
      <c r="DS107" s="698" t="str">
        <f t="shared" si="212"/>
        <v/>
      </c>
      <c r="DT107" s="846" t="str">
        <f t="shared" si="213"/>
        <v/>
      </c>
      <c r="DU107" s="847">
        <v>0.0</v>
      </c>
      <c r="DV107" s="848">
        <v>0.0</v>
      </c>
      <c r="DW107" s="849">
        <v>0.0</v>
      </c>
      <c r="DX107" s="918">
        <f t="shared" si="214"/>
        <v>0.0</v>
      </c>
      <c r="DY107" s="850">
        <v>0.0</v>
      </c>
      <c r="DZ107" s="851">
        <v>0.0</v>
      </c>
      <c r="EA107" s="852">
        <f t="shared" si="215"/>
        <v>0.0</v>
      </c>
      <c r="EB107" s="919">
        <f t="shared" si="216"/>
        <v>0.0</v>
      </c>
      <c r="EC107" s="854">
        <v>0.0</v>
      </c>
      <c r="ED107" s="855">
        <v>0.0</v>
      </c>
      <c r="EE107" s="856">
        <f t="shared" si="217"/>
        <v>0.0</v>
      </c>
      <c r="EF107" s="857">
        <f>SUM(DW107,EA107,EE107)</f>
        <v>0.0</v>
      </c>
      <c r="EG107" s="858">
        <f t="shared" si="218"/>
        <v>0.0</v>
      </c>
      <c r="EH107" s="859" t="str">
        <f t="shared" si="219"/>
        <v/>
      </c>
      <c r="EI107" s="860">
        <v>0.0</v>
      </c>
      <c r="EJ107" s="861">
        <v>0.0</v>
      </c>
      <c r="EK107" s="862">
        <v>0.0</v>
      </c>
      <c r="EL107" s="863">
        <f t="shared" si="220"/>
        <v>0.0</v>
      </c>
      <c r="EM107" s="864">
        <v>0.0</v>
      </c>
      <c r="EN107" s="865">
        <f t="shared" si="221"/>
        <v>0.0</v>
      </c>
      <c r="EO107" s="866">
        <v>0.0</v>
      </c>
      <c r="EP107" s="867">
        <v>0.0</v>
      </c>
      <c r="EQ107" s="868">
        <f t="shared" si="275"/>
        <v>0.0</v>
      </c>
      <c r="ER107" s="869">
        <f t="shared" si="222"/>
        <v>0.0</v>
      </c>
      <c r="ES107" s="870">
        <f t="shared" si="223"/>
        <v>0.0</v>
      </c>
      <c r="ET107" s="871" t="str">
        <f t="shared" si="224"/>
        <v/>
      </c>
      <c r="EU107" s="872">
        <v>0.0</v>
      </c>
      <c r="EV107" s="873">
        <v>0.0</v>
      </c>
      <c r="EW107" s="874">
        <f t="shared" si="158"/>
        <v>0.0</v>
      </c>
      <c r="EX107" s="875">
        <f t="shared" si="225"/>
        <v>0.0</v>
      </c>
      <c r="EY107" s="876">
        <v>0.0</v>
      </c>
      <c r="EZ107" s="877">
        <f t="shared" si="226"/>
        <v>0.0</v>
      </c>
      <c r="FA107" s="878">
        <v>0.0</v>
      </c>
      <c r="FB107" s="879">
        <v>0.0</v>
      </c>
      <c r="FC107" s="880">
        <f t="shared" si="276"/>
        <v>0.0</v>
      </c>
      <c r="FD107" s="881">
        <f t="shared" si="227"/>
        <v>0.0</v>
      </c>
      <c r="FE107" s="882">
        <f t="shared" si="228"/>
        <v>0.0</v>
      </c>
      <c r="FF107" s="883" t="str">
        <f t="shared" si="229"/>
        <v/>
      </c>
      <c r="FG107" s="920">
        <v>0.0</v>
      </c>
      <c r="FH107" s="921">
        <v>0.0</v>
      </c>
      <c r="FI107" s="921">
        <v>0.0</v>
      </c>
      <c r="FJ107" s="887">
        <f t="shared" si="155"/>
        <v>0.0</v>
      </c>
      <c r="FK107" s="888">
        <f t="shared" si="230"/>
        <v>0.0</v>
      </c>
      <c r="FL107" s="889" t="str">
        <f t="shared" si="231"/>
        <v/>
      </c>
      <c r="FM107" s="922"/>
      <c r="FN107" s="923"/>
      <c r="FO107" s="924" t="str">
        <f t="shared" si="154"/>
        <v/>
      </c>
      <c r="FP107" s="893">
        <f t="shared" si="232"/>
        <v>0.0</v>
      </c>
      <c r="FQ107" s="894">
        <f t="shared" si="233"/>
        <v>0.0</v>
      </c>
      <c r="FR107" s="895">
        <f t="shared" si="234"/>
        <v>0.0</v>
      </c>
      <c r="FS107" s="896" t="str">
        <f t="shared" si="235"/>
        <v/>
      </c>
      <c r="FT107" s="897" t="str">
        <f t="shared" si="236"/>
        <v/>
      </c>
      <c r="FU107" s="898" t="str">
        <f t="shared" si="237"/>
        <v/>
      </c>
      <c r="FV107" s="899" t="str">
        <f t="shared" si="238"/>
        <v/>
      </c>
      <c r="FW107" s="900">
        <f t="shared" si="239"/>
        <v>0.0</v>
      </c>
      <c r="FX107" s="901" t="str">
        <f t="shared" si="159"/>
        <v/>
      </c>
      <c r="FY107" s="902" t="str">
        <f t="shared" si="160"/>
        <v/>
      </c>
      <c r="FZ107" s="902" t="str">
        <f t="shared" si="161"/>
        <v/>
      </c>
      <c r="GA107" s="902" t="str">
        <f t="shared" si="162"/>
        <v/>
      </c>
      <c r="GB107" s="902" t="str">
        <f t="shared" si="163"/>
        <v/>
      </c>
      <c r="GC107" s="902" t="str">
        <f t="shared" si="240"/>
        <v/>
      </c>
      <c r="GD107" s="903" t="str">
        <f t="shared" si="241"/>
        <v/>
      </c>
      <c r="GE107" s="904">
        <f t="shared" si="242"/>
        <v>0.0</v>
      </c>
      <c r="GF107" s="902">
        <f t="shared" si="243"/>
        <v>0.0</v>
      </c>
      <c r="GG107" s="902">
        <f t="shared" si="244"/>
        <v>0.0</v>
      </c>
      <c r="GH107" s="902">
        <f t="shared" si="245"/>
        <v>0.0</v>
      </c>
      <c r="GI107" s="903"/>
      <c r="GJ107" s="124"/>
      <c r="GK107" s="124"/>
      <c r="GL107" s="113">
        <f t="shared" si="164"/>
        <v>0.0</v>
      </c>
      <c r="GM107" s="113" t="s">
        <v>159</v>
      </c>
      <c r="GN107" s="113">
        <f t="shared" si="165"/>
        <v>200.0</v>
      </c>
      <c r="GO107" s="113" t="str">
        <f t="shared" si="246"/>
        <v>0/200</v>
      </c>
      <c r="GP107" s="113">
        <f t="shared" si="247"/>
        <v>0.0</v>
      </c>
      <c r="GQ107" s="113" t="s">
        <v>159</v>
      </c>
      <c r="GR107" s="113">
        <f t="shared" si="248"/>
        <v>200.0</v>
      </c>
      <c r="GS107" s="113" t="str">
        <f t="shared" si="249"/>
        <v>0/200</v>
      </c>
      <c r="GT107" s="113">
        <f t="shared" si="250"/>
        <v>0.0</v>
      </c>
      <c r="GU107" s="113" t="s">
        <v>159</v>
      </c>
      <c r="GV107" s="113">
        <f t="shared" si="251"/>
        <v>200.0</v>
      </c>
      <c r="GW107" s="113" t="str">
        <f t="shared" si="252"/>
        <v>0/200</v>
      </c>
      <c r="GX107" s="113">
        <f t="shared" si="253"/>
        <v>0.0</v>
      </c>
      <c r="GY107" s="113" t="s">
        <v>159</v>
      </c>
      <c r="GZ107" s="113">
        <f t="shared" si="254"/>
        <v>100.0</v>
      </c>
      <c r="HA107" s="113" t="str">
        <f t="shared" si="255"/>
        <v>0/100</v>
      </c>
      <c r="HJ107" s="113">
        <f t="shared" si="277"/>
        <v>0.0</v>
      </c>
      <c r="HK107" s="113">
        <f t="shared" si="278"/>
        <v>0.0</v>
      </c>
      <c r="HL107" s="925">
        <f t="shared" si="256"/>
        <v>0.0</v>
      </c>
      <c r="HM107" s="925">
        <f t="shared" si="257"/>
        <v>0.0</v>
      </c>
      <c r="HN107" s="925">
        <f t="shared" si="258"/>
        <v>0.0</v>
      </c>
      <c r="HO107" s="925">
        <f t="shared" si="259"/>
        <v>0.0</v>
      </c>
      <c r="HP107" s="925">
        <f t="shared" si="260"/>
        <v>0.0</v>
      </c>
      <c r="HQ107" s="113">
        <f t="shared" si="279"/>
        <v>0.0</v>
      </c>
    </row>
    <row r="108" spans="8:8" ht="18.75">
      <c r="A108" s="23">
        <f t="shared" si="166"/>
        <v>0.0</v>
      </c>
      <c r="B108" s="756">
        <v>100.0</v>
      </c>
      <c r="C108" s="905">
        <v>100.0</v>
      </c>
      <c r="D108" s="710">
        <f t="shared" si="167"/>
        <v>0.0</v>
      </c>
      <c r="E108" s="906"/>
      <c r="F108" s="759"/>
      <c r="G108" s="906"/>
      <c r="H108" s="906"/>
      <c r="I108" s="906"/>
      <c r="J108" s="906"/>
      <c r="K108" s="907"/>
      <c r="L108" s="761">
        <v>0.0</v>
      </c>
      <c r="M108" s="762">
        <v>0.0</v>
      </c>
      <c r="N108" s="763">
        <v>0.0</v>
      </c>
      <c r="O108" s="764">
        <f t="shared" si="168"/>
        <v>0.0</v>
      </c>
      <c r="P108" s="765">
        <v>0.0</v>
      </c>
      <c r="Q108" s="766">
        <f t="shared" si="169"/>
        <v>0.0</v>
      </c>
      <c r="R108" s="767">
        <v>0.0</v>
      </c>
      <c r="S108" s="768">
        <v>0.0</v>
      </c>
      <c r="T108" s="769">
        <f t="shared" si="170"/>
        <v>0.0</v>
      </c>
      <c r="U108" s="770">
        <f t="shared" si="171"/>
        <v>0.0</v>
      </c>
      <c r="V108" s="771">
        <f t="shared" si="172"/>
        <v>0.0</v>
      </c>
      <c r="W108" s="625" t="str">
        <f>IF(R108="AB","AB",IF(AND(OR(L108="ab",L108="ml"),OR(M108="ab",M108="ml"),OR(O108="ab",O108="ml")),"AB",IF(AND(OR(L108="ab",L108="ml"),OR(O108="ab",O108="ml")),"AB","")))</f>
        <v/>
      </c>
      <c r="X108" s="625" t="str">
        <f t="shared" si="173"/>
        <v/>
      </c>
      <c r="Y108" s="772" t="str">
        <f>IF(OR(X108="",X108=0,X108="S",X108="F",X108="AB"),X108,IF(V108&gt;=75,"D",IF(V108&gt;=60,"I",IF(V108&gt;=48,"II",IF(V108&gt;=36,"III",X108)))))</f>
        <v/>
      </c>
      <c r="Z108" s="773">
        <v>0.0</v>
      </c>
      <c r="AA108" s="774">
        <v>0.0</v>
      </c>
      <c r="AB108" s="775">
        <v>0.0</v>
      </c>
      <c r="AC108" s="776">
        <f t="shared" si="174"/>
        <v>0.0</v>
      </c>
      <c r="AD108" s="777">
        <v>0.0</v>
      </c>
      <c r="AE108" s="778">
        <f t="shared" si="175"/>
        <v>0.0</v>
      </c>
      <c r="AF108" s="779">
        <v>0.0</v>
      </c>
      <c r="AG108" s="780">
        <v>0.0</v>
      </c>
      <c r="AH108" s="781">
        <f t="shared" si="274"/>
        <v>0.0</v>
      </c>
      <c r="AI108" s="782">
        <f t="shared" si="176"/>
        <v>0.0</v>
      </c>
      <c r="AJ108" s="783">
        <f t="shared" si="177"/>
        <v>0.0</v>
      </c>
      <c r="AK108" s="637" t="str">
        <f>IF(AF108="AB","AB",IF(AND(OR(Z108="ab",Z108="ml"),OR(AA108="ab",AA108="ml"),OR(AC108="ab",AC108="ml")),"AB",IF(AND(OR(Z108="ab",Z108="ml"),OR(AC108="ab",AC108="ml")),"AB","")))</f>
        <v/>
      </c>
      <c r="AL108" s="637" t="str">
        <f t="shared" si="178"/>
        <v/>
      </c>
      <c r="AM108" s="784" t="str">
        <f>IF(OR(AL108="",AL108=0,AL108="S",AL108="F",AL108="AB"),AL108,IF(AJ108&gt;=75,"D",IF(AJ108&gt;=60,"I",IF(AJ108&gt;=48,"II",IF(AJ108&gt;=36,"III",AL108)))))</f>
        <v/>
      </c>
      <c r="AN108" s="785"/>
      <c r="AO108" s="786">
        <v>0.0</v>
      </c>
      <c r="AP108" s="787">
        <v>0.0</v>
      </c>
      <c r="AQ108" s="787">
        <v>0.0</v>
      </c>
      <c r="AR108" s="908">
        <f t="shared" si="179"/>
        <v>0.0</v>
      </c>
      <c r="AS108" s="788">
        <v>0.0</v>
      </c>
      <c r="AT108" s="789">
        <v>0.0</v>
      </c>
      <c r="AU108" s="790">
        <f t="shared" si="180"/>
        <v>0.0</v>
      </c>
      <c r="AV108" s="909">
        <f t="shared" si="181"/>
        <v>0.0</v>
      </c>
      <c r="AW108" s="792">
        <v>0.0</v>
      </c>
      <c r="AX108" s="793">
        <v>0.0</v>
      </c>
      <c r="AY108" s="794">
        <f t="shared" si="182"/>
        <v>0.0</v>
      </c>
      <c r="AZ108" s="795">
        <f>SUM(AQ108,AU108,AY108)</f>
        <v>0.0</v>
      </c>
      <c r="BA108" s="796">
        <f t="shared" si="183"/>
        <v>0.0</v>
      </c>
      <c r="BB108" s="650" t="str">
        <f>IF(AV108="AB","AB",IF(AND(OR(AO108="ab",AO108="ml"),OR(AP108="ab",AP108="ml"),OR(AR108="ab",AR108="ml")),"AB",IF(AND(OR(AO108="ab",AO108="ml"),OR(AR108="ab",AR108="ml")),"AB","")))</f>
        <v/>
      </c>
      <c r="BC108" s="650" t="str">
        <f t="shared" si="184"/>
        <v/>
      </c>
      <c r="BD108" s="797" t="str">
        <f>IF(OR(BC108="",BC108=0,BC108="S",BC108="F",BC108="AB"),BC108,IF(BA108&gt;=75,"D",IF(BA108&gt;=60,"I",IF(BA108&gt;=48,"II",IF(BA108&gt;=36,"III",BC108)))))</f>
        <v/>
      </c>
      <c r="BE108" s="785"/>
      <c r="BF108" s="798">
        <v>0.0</v>
      </c>
      <c r="BG108" s="799">
        <v>0.0</v>
      </c>
      <c r="BH108" s="800">
        <v>0.0</v>
      </c>
      <c r="BI108" s="910">
        <f t="shared" si="185"/>
        <v>0.0</v>
      </c>
      <c r="BJ108" s="801">
        <v>0.0</v>
      </c>
      <c r="BK108" s="802">
        <v>0.0</v>
      </c>
      <c r="BL108" s="803">
        <f t="shared" si="186"/>
        <v>0.0</v>
      </c>
      <c r="BM108" s="911">
        <f t="shared" si="187"/>
        <v>0.0</v>
      </c>
      <c r="BN108" s="805">
        <v>0.0</v>
      </c>
      <c r="BO108" s="806">
        <v>0.0</v>
      </c>
      <c r="BP108" s="807">
        <f t="shared" si="188"/>
        <v>0.0</v>
      </c>
      <c r="BQ108" s="808">
        <f>SUM(BH108,BL108,BP108)</f>
        <v>0.0</v>
      </c>
      <c r="BR108" s="662">
        <f t="shared" si="189"/>
        <v>0.0</v>
      </c>
      <c r="BS108" s="662" t="str">
        <f>IF(BM108="AB","AB",IF(AND(OR(BF108="ab",BF108="ml"),OR(BG108="ab",BG108="ml"),OR(BI108="ab",BI108="ml")),"AB",IF(AND(OR(BF108="ab",BF108="ml"),OR(BI108="ab",BI108="ml")),"AB","")))</f>
        <v/>
      </c>
      <c r="BT108" s="662" t="str">
        <f t="shared" si="190"/>
        <v/>
      </c>
      <c r="BU108" s="809" t="str">
        <f>IF(OR(BT108="",BT108=0,BT108="S",BT108="F",BT108="AB"),BT108,IF(BR108&gt;=75,"D",IF(BR108&gt;=60,"I",IF(BR108&gt;=48,"II",IF(BR108&gt;=36,"III",BT108)))))</f>
        <v/>
      </c>
      <c r="BV108" s="785"/>
      <c r="BW108" s="810">
        <v>0.0</v>
      </c>
      <c r="BX108" s="811">
        <v>0.0</v>
      </c>
      <c r="BY108" s="812">
        <v>0.0</v>
      </c>
      <c r="BZ108" s="912">
        <f t="shared" si="191"/>
        <v>0.0</v>
      </c>
      <c r="CA108" s="813">
        <v>0.0</v>
      </c>
      <c r="CB108" s="814">
        <v>0.0</v>
      </c>
      <c r="CC108" s="815">
        <f t="shared" si="192"/>
        <v>0.0</v>
      </c>
      <c r="CD108" s="913">
        <f t="shared" si="193"/>
        <v>0.0</v>
      </c>
      <c r="CE108" s="817">
        <v>0.0</v>
      </c>
      <c r="CF108" s="818">
        <v>0.0</v>
      </c>
      <c r="CG108" s="819">
        <f t="shared" si="194"/>
        <v>0.0</v>
      </c>
      <c r="CH108" s="820">
        <f>SUM(BY108,CC108,CG108)</f>
        <v>0.0</v>
      </c>
      <c r="CI108" s="821">
        <f t="shared" si="195"/>
        <v>0.0</v>
      </c>
      <c r="CJ108" s="674" t="str">
        <f t="shared" si="196"/>
        <v/>
      </c>
      <c r="CK108" s="674" t="str">
        <f t="shared" si="197"/>
        <v/>
      </c>
      <c r="CL108" s="822" t="str">
        <f>IF(OR(CK108="",CK108=0,CK108="S",CK108="F",CK108="AB"),CK108,IF(CI108&gt;=75,"D",IF(CI108&gt;=60,"I",IF(CI108&gt;=48,"II",IF(CI108&gt;=36,"III",CK108)))))</f>
        <v/>
      </c>
      <c r="CM108" s="785"/>
      <c r="CN108" s="823">
        <v>0.0</v>
      </c>
      <c r="CO108" s="824">
        <v>0.0</v>
      </c>
      <c r="CP108" s="825">
        <v>0.0</v>
      </c>
      <c r="CQ108" s="914">
        <f t="shared" si="198"/>
        <v>0.0</v>
      </c>
      <c r="CR108" s="826">
        <v>0.0</v>
      </c>
      <c r="CS108" s="827">
        <v>0.0</v>
      </c>
      <c r="CT108" s="828">
        <f t="shared" si="199"/>
        <v>0.0</v>
      </c>
      <c r="CU108" s="915">
        <f t="shared" si="200"/>
        <v>0.0</v>
      </c>
      <c r="CV108" s="830">
        <v>0.0</v>
      </c>
      <c r="CW108" s="831">
        <v>0.0</v>
      </c>
      <c r="CX108" s="832">
        <f t="shared" si="201"/>
        <v>0.0</v>
      </c>
      <c r="CY108" s="833">
        <f>SUM(CP108,CT108,CX108)</f>
        <v>0.0</v>
      </c>
      <c r="CZ108" s="686">
        <f t="shared" si="202"/>
        <v>0.0</v>
      </c>
      <c r="DA108" s="686" t="str">
        <f t="shared" si="203"/>
        <v/>
      </c>
      <c r="DB108" s="686" t="str">
        <f t="shared" si="204"/>
        <v/>
      </c>
      <c r="DC108" s="834" t="str">
        <f t="shared" si="205"/>
        <v/>
      </c>
      <c r="DD108" s="785"/>
      <c r="DE108" s="835">
        <v>0.0</v>
      </c>
      <c r="DF108" s="836">
        <v>0.0</v>
      </c>
      <c r="DG108" s="837">
        <v>0.0</v>
      </c>
      <c r="DH108" s="916">
        <f t="shared" si="206"/>
        <v>0.0</v>
      </c>
      <c r="DI108" s="838">
        <v>0.0</v>
      </c>
      <c r="DJ108" s="839">
        <v>0.0</v>
      </c>
      <c r="DK108" s="840">
        <f t="shared" si="207"/>
        <v>0.0</v>
      </c>
      <c r="DL108" s="917">
        <f t="shared" si="208"/>
        <v>0.0</v>
      </c>
      <c r="DM108" s="842">
        <v>0.0</v>
      </c>
      <c r="DN108" s="843">
        <v>0.0</v>
      </c>
      <c r="DO108" s="844">
        <f t="shared" si="209"/>
        <v>0.0</v>
      </c>
      <c r="DP108" s="845">
        <f>SUM(DG108,DK108,DO108)</f>
        <v>0.0</v>
      </c>
      <c r="DQ108" s="698">
        <f t="shared" si="210"/>
        <v>0.0</v>
      </c>
      <c r="DR108" s="698" t="str">
        <f t="shared" si="211"/>
        <v/>
      </c>
      <c r="DS108" s="698" t="str">
        <f t="shared" si="212"/>
        <v/>
      </c>
      <c r="DT108" s="846" t="str">
        <f t="shared" si="213"/>
        <v/>
      </c>
      <c r="DU108" s="847">
        <v>0.0</v>
      </c>
      <c r="DV108" s="848">
        <v>0.0</v>
      </c>
      <c r="DW108" s="849">
        <v>0.0</v>
      </c>
      <c r="DX108" s="918">
        <f t="shared" si="214"/>
        <v>0.0</v>
      </c>
      <c r="DY108" s="850">
        <v>0.0</v>
      </c>
      <c r="DZ108" s="851">
        <v>0.0</v>
      </c>
      <c r="EA108" s="852">
        <f t="shared" si="215"/>
        <v>0.0</v>
      </c>
      <c r="EB108" s="919">
        <f t="shared" si="216"/>
        <v>0.0</v>
      </c>
      <c r="EC108" s="854">
        <v>0.0</v>
      </c>
      <c r="ED108" s="855">
        <v>0.0</v>
      </c>
      <c r="EE108" s="856">
        <f t="shared" si="217"/>
        <v>0.0</v>
      </c>
      <c r="EF108" s="857">
        <f>SUM(DW108,EA108,EE108)</f>
        <v>0.0</v>
      </c>
      <c r="EG108" s="858">
        <f t="shared" si="218"/>
        <v>0.0</v>
      </c>
      <c r="EH108" s="859" t="str">
        <f t="shared" si="219"/>
        <v/>
      </c>
      <c r="EI108" s="860">
        <v>0.0</v>
      </c>
      <c r="EJ108" s="861">
        <v>0.0</v>
      </c>
      <c r="EK108" s="862">
        <v>0.0</v>
      </c>
      <c r="EL108" s="863">
        <f t="shared" si="220"/>
        <v>0.0</v>
      </c>
      <c r="EM108" s="864">
        <v>0.0</v>
      </c>
      <c r="EN108" s="865">
        <f t="shared" si="221"/>
        <v>0.0</v>
      </c>
      <c r="EO108" s="866">
        <v>0.0</v>
      </c>
      <c r="EP108" s="867">
        <v>0.0</v>
      </c>
      <c r="EQ108" s="868">
        <f t="shared" si="275"/>
        <v>0.0</v>
      </c>
      <c r="ER108" s="869">
        <f t="shared" si="222"/>
        <v>0.0</v>
      </c>
      <c r="ES108" s="870">
        <f t="shared" si="223"/>
        <v>0.0</v>
      </c>
      <c r="ET108" s="871" t="str">
        <f t="shared" si="224"/>
        <v/>
      </c>
      <c r="EU108" s="872">
        <v>0.0</v>
      </c>
      <c r="EV108" s="873">
        <v>0.0</v>
      </c>
      <c r="EW108" s="874">
        <f>SUM(EU108:EV108)</f>
        <v>0.0</v>
      </c>
      <c r="EX108" s="875">
        <f t="shared" si="225"/>
        <v>0.0</v>
      </c>
      <c r="EY108" s="876">
        <v>0.0</v>
      </c>
      <c r="EZ108" s="877">
        <f t="shared" si="226"/>
        <v>0.0</v>
      </c>
      <c r="FA108" s="878">
        <v>0.0</v>
      </c>
      <c r="FB108" s="879">
        <v>0.0</v>
      </c>
      <c r="FC108" s="880">
        <f t="shared" si="276"/>
        <v>0.0</v>
      </c>
      <c r="FD108" s="881">
        <f t="shared" si="227"/>
        <v>0.0</v>
      </c>
      <c r="FE108" s="882">
        <f t="shared" si="228"/>
        <v>0.0</v>
      </c>
      <c r="FF108" s="883" t="str">
        <f t="shared" si="229"/>
        <v/>
      </c>
      <c r="FG108" s="920">
        <v>0.0</v>
      </c>
      <c r="FH108" s="921">
        <v>0.0</v>
      </c>
      <c r="FI108" s="921">
        <v>0.0</v>
      </c>
      <c r="FJ108" s="887">
        <f t="shared" si="155"/>
        <v>0.0</v>
      </c>
      <c r="FK108" s="888">
        <f t="shared" si="230"/>
        <v>0.0</v>
      </c>
      <c r="FL108" s="889" t="str">
        <f t="shared" si="231"/>
        <v/>
      </c>
      <c r="FM108" s="922"/>
      <c r="FN108" s="923"/>
      <c r="FO108" s="924" t="str">
        <f t="shared" si="154"/>
        <v/>
      </c>
      <c r="FP108" s="893">
        <f t="shared" si="232"/>
        <v>0.0</v>
      </c>
      <c r="FQ108" s="894">
        <f t="shared" si="233"/>
        <v>0.0</v>
      </c>
      <c r="FR108" s="895">
        <f t="shared" si="234"/>
        <v>0.0</v>
      </c>
      <c r="FS108" s="896" t="str">
        <f t="shared" si="235"/>
        <v/>
      </c>
      <c r="FT108" s="897" t="str">
        <f t="shared" si="236"/>
        <v/>
      </c>
      <c r="FU108" s="898" t="str">
        <f t="shared" si="237"/>
        <v/>
      </c>
      <c r="FV108" s="928" t="str">
        <f t="shared" si="238"/>
        <v/>
      </c>
      <c r="FW108" s="900">
        <f t="shared" si="239"/>
        <v>0.0</v>
      </c>
      <c r="FX108" s="929" t="str">
        <f t="shared" si="159"/>
        <v/>
      </c>
      <c r="FY108" s="930" t="str">
        <f t="shared" si="160"/>
        <v/>
      </c>
      <c r="FZ108" s="930" t="str">
        <f t="shared" si="161"/>
        <v/>
      </c>
      <c r="GA108" s="930" t="str">
        <f t="shared" si="162"/>
        <v/>
      </c>
      <c r="GB108" s="930" t="str">
        <f t="shared" si="163"/>
        <v/>
      </c>
      <c r="GC108" s="902" t="str">
        <f t="shared" si="240"/>
        <v/>
      </c>
      <c r="GD108" s="903" t="str">
        <f t="shared" si="241"/>
        <v/>
      </c>
      <c r="GE108" s="904">
        <f t="shared" si="242"/>
        <v>0.0</v>
      </c>
      <c r="GF108" s="902">
        <f t="shared" si="243"/>
        <v>0.0</v>
      </c>
      <c r="GG108" s="902">
        <f t="shared" si="244"/>
        <v>0.0</v>
      </c>
      <c r="GH108" s="902">
        <f t="shared" si="245"/>
        <v>0.0</v>
      </c>
      <c r="GI108" s="931"/>
      <c r="GJ108" s="124"/>
      <c r="GK108" s="124"/>
      <c r="GL108" s="113">
        <f t="shared" si="164"/>
        <v>0.0</v>
      </c>
      <c r="GM108" s="113" t="s">
        <v>159</v>
      </c>
      <c r="GN108" s="113">
        <f t="shared" si="165"/>
        <v>200.0</v>
      </c>
      <c r="GO108" s="113" t="str">
        <f t="shared" si="246"/>
        <v>0/200</v>
      </c>
      <c r="GP108" s="113">
        <f t="shared" si="247"/>
        <v>0.0</v>
      </c>
      <c r="GQ108" s="113" t="s">
        <v>159</v>
      </c>
      <c r="GR108" s="113">
        <f t="shared" si="248"/>
        <v>200.0</v>
      </c>
      <c r="GS108" s="113" t="str">
        <f t="shared" si="249"/>
        <v>0/200</v>
      </c>
      <c r="GT108" s="113">
        <f t="shared" si="250"/>
        <v>0.0</v>
      </c>
      <c r="GU108" s="113" t="s">
        <v>159</v>
      </c>
      <c r="GV108" s="113">
        <f t="shared" si="251"/>
        <v>200.0</v>
      </c>
      <c r="GW108" s="113" t="str">
        <f t="shared" si="252"/>
        <v>0/200</v>
      </c>
      <c r="GX108" s="113">
        <f t="shared" si="253"/>
        <v>0.0</v>
      </c>
      <c r="GY108" s="113" t="s">
        <v>159</v>
      </c>
      <c r="GZ108" s="113">
        <f t="shared" si="254"/>
        <v>100.0</v>
      </c>
      <c r="HA108" s="113" t="str">
        <f t="shared" si="255"/>
        <v>0/100</v>
      </c>
      <c r="HJ108" s="113">
        <f t="shared" si="277"/>
        <v>0.0</v>
      </c>
      <c r="HK108" s="113">
        <f t="shared" si="278"/>
        <v>0.0</v>
      </c>
      <c r="HL108" s="925">
        <f t="shared" si="256"/>
        <v>0.0</v>
      </c>
      <c r="HM108" s="925">
        <f t="shared" si="257"/>
        <v>0.0</v>
      </c>
      <c r="HN108" s="925">
        <f t="shared" si="258"/>
        <v>0.0</v>
      </c>
      <c r="HO108" s="925">
        <f t="shared" si="259"/>
        <v>0.0</v>
      </c>
      <c r="HP108" s="925">
        <f t="shared" si="260"/>
        <v>0.0</v>
      </c>
      <c r="HQ108" s="113">
        <f t="shared" si="279"/>
        <v>0.0</v>
      </c>
    </row>
    <row r="109" spans="8:8" ht="15.0" hidden="1">
      <c r="B109" s="756">
        <v>1.0</v>
      </c>
      <c r="C109" s="110">
        <v>2.0</v>
      </c>
      <c r="D109" s="110">
        <v>3.0</v>
      </c>
      <c r="E109" s="110">
        <v>4.0</v>
      </c>
      <c r="F109" s="110">
        <v>5.0</v>
      </c>
      <c r="G109" s="110">
        <v>6.0</v>
      </c>
      <c r="H109" s="110">
        <v>7.0</v>
      </c>
      <c r="I109" s="110">
        <v>8.0</v>
      </c>
      <c r="J109" s="110">
        <v>9.0</v>
      </c>
      <c r="K109" s="110">
        <v>10.0</v>
      </c>
      <c r="L109" s="110">
        <v>11.0</v>
      </c>
      <c r="M109" s="110">
        <v>12.0</v>
      </c>
      <c r="N109" s="110">
        <v>13.0</v>
      </c>
      <c r="O109" s="110">
        <v>14.0</v>
      </c>
      <c r="P109" s="110">
        <v>15.0</v>
      </c>
      <c r="Q109" s="110">
        <v>16.0</v>
      </c>
      <c r="R109" s="110">
        <v>17.0</v>
      </c>
      <c r="S109" s="110">
        <v>18.0</v>
      </c>
      <c r="T109" s="110">
        <v>19.0</v>
      </c>
      <c r="U109" s="110">
        <v>20.0</v>
      </c>
      <c r="V109" s="110">
        <v>21.0</v>
      </c>
      <c r="W109" s="110">
        <v>22.0</v>
      </c>
      <c r="X109" s="110">
        <v>23.0</v>
      </c>
      <c r="Y109" s="110">
        <v>24.0</v>
      </c>
      <c r="Z109" s="110">
        <v>25.0</v>
      </c>
      <c r="AA109" s="110">
        <v>26.0</v>
      </c>
      <c r="AB109" s="110">
        <v>27.0</v>
      </c>
      <c r="AC109" s="110">
        <v>28.0</v>
      </c>
      <c r="AD109" s="110">
        <v>29.0</v>
      </c>
      <c r="AE109" s="110">
        <v>30.0</v>
      </c>
      <c r="AF109" s="110">
        <v>31.0</v>
      </c>
      <c r="AG109" s="110">
        <v>32.0</v>
      </c>
      <c r="AH109" s="110">
        <v>33.0</v>
      </c>
      <c r="AI109" s="110">
        <v>34.0</v>
      </c>
      <c r="AJ109" s="110">
        <v>35.0</v>
      </c>
      <c r="AK109" s="110">
        <v>36.0</v>
      </c>
      <c r="AL109" s="110">
        <v>37.0</v>
      </c>
      <c r="AM109" s="110">
        <v>38.0</v>
      </c>
      <c r="AN109" s="110">
        <v>39.0</v>
      </c>
      <c r="AO109" s="110">
        <v>40.0</v>
      </c>
      <c r="AP109" s="110">
        <v>41.0</v>
      </c>
      <c r="AQ109" s="110">
        <v>42.0</v>
      </c>
      <c r="AR109" s="110">
        <v>43.0</v>
      </c>
      <c r="AS109" s="110">
        <v>44.0</v>
      </c>
      <c r="AT109" s="110">
        <v>45.0</v>
      </c>
      <c r="AU109" s="110">
        <v>46.0</v>
      </c>
      <c r="AV109" s="110">
        <v>47.0</v>
      </c>
      <c r="AW109" s="110">
        <v>48.0</v>
      </c>
      <c r="AX109" s="110">
        <v>49.0</v>
      </c>
      <c r="AY109" s="110">
        <v>50.0</v>
      </c>
      <c r="AZ109" s="110">
        <v>51.0</v>
      </c>
      <c r="BA109" s="110">
        <v>52.0</v>
      </c>
      <c r="BB109" s="110">
        <v>53.0</v>
      </c>
      <c r="BC109" s="110">
        <v>54.0</v>
      </c>
      <c r="BD109" s="110">
        <v>55.0</v>
      </c>
      <c r="BE109" s="110">
        <v>56.0</v>
      </c>
      <c r="BF109" s="110">
        <v>57.0</v>
      </c>
      <c r="BG109" s="110">
        <v>58.0</v>
      </c>
      <c r="BH109" s="110">
        <v>59.0</v>
      </c>
      <c r="BI109" s="110">
        <v>60.0</v>
      </c>
      <c r="BJ109" s="110">
        <v>61.0</v>
      </c>
      <c r="BK109" s="110">
        <v>62.0</v>
      </c>
      <c r="BL109" s="110">
        <v>63.0</v>
      </c>
      <c r="BM109" s="110">
        <v>64.0</v>
      </c>
      <c r="BN109" s="110">
        <v>65.0</v>
      </c>
      <c r="BO109" s="110">
        <v>66.0</v>
      </c>
      <c r="BP109" s="110">
        <v>67.0</v>
      </c>
      <c r="BQ109" s="110">
        <v>68.0</v>
      </c>
      <c r="BR109" s="110">
        <v>69.0</v>
      </c>
      <c r="BS109" s="110">
        <v>70.0</v>
      </c>
      <c r="BT109" s="110">
        <v>71.0</v>
      </c>
      <c r="BU109" s="110">
        <v>72.0</v>
      </c>
      <c r="BV109" s="110">
        <v>73.0</v>
      </c>
      <c r="BW109" s="110">
        <v>74.0</v>
      </c>
      <c r="BX109" s="110">
        <v>75.0</v>
      </c>
      <c r="BY109" s="110">
        <v>76.0</v>
      </c>
      <c r="BZ109" s="110">
        <v>77.0</v>
      </c>
      <c r="CA109" s="110">
        <v>78.0</v>
      </c>
      <c r="CB109" s="110">
        <v>79.0</v>
      </c>
      <c r="CC109" s="110">
        <v>80.0</v>
      </c>
      <c r="CD109" s="110">
        <v>81.0</v>
      </c>
      <c r="CE109" s="110">
        <v>82.0</v>
      </c>
      <c r="CF109" s="110">
        <v>83.0</v>
      </c>
      <c r="CG109" s="110">
        <v>84.0</v>
      </c>
      <c r="CH109" s="110">
        <v>85.0</v>
      </c>
      <c r="CI109" s="110">
        <v>86.0</v>
      </c>
      <c r="CJ109" s="110">
        <v>87.0</v>
      </c>
      <c r="CK109" s="110">
        <v>88.0</v>
      </c>
      <c r="CL109" s="110">
        <v>89.0</v>
      </c>
      <c r="CM109" s="110">
        <v>90.0</v>
      </c>
      <c r="CN109" s="110">
        <v>91.0</v>
      </c>
      <c r="CO109" s="110">
        <v>92.0</v>
      </c>
      <c r="CP109" s="110">
        <v>93.0</v>
      </c>
      <c r="CQ109" s="110">
        <v>94.0</v>
      </c>
      <c r="CR109" s="110">
        <v>95.0</v>
      </c>
      <c r="CS109" s="110">
        <v>96.0</v>
      </c>
      <c r="CT109" s="110">
        <v>97.0</v>
      </c>
      <c r="CU109" s="110">
        <v>98.0</v>
      </c>
      <c r="CV109" s="110">
        <v>99.0</v>
      </c>
      <c r="CW109" s="110">
        <v>100.0</v>
      </c>
      <c r="CX109" s="110">
        <v>101.0</v>
      </c>
      <c r="CY109" s="110">
        <v>102.0</v>
      </c>
      <c r="CZ109" s="110">
        <v>103.0</v>
      </c>
      <c r="DA109" s="110">
        <v>104.0</v>
      </c>
      <c r="DB109" s="110">
        <v>105.0</v>
      </c>
      <c r="DC109" s="110">
        <v>106.0</v>
      </c>
      <c r="DD109" s="110">
        <v>107.0</v>
      </c>
      <c r="DE109" s="110">
        <v>108.0</v>
      </c>
      <c r="DF109" s="110">
        <v>109.0</v>
      </c>
      <c r="DG109" s="110">
        <v>110.0</v>
      </c>
      <c r="DH109" s="110">
        <v>111.0</v>
      </c>
      <c r="DI109" s="110">
        <v>112.0</v>
      </c>
      <c r="DJ109" s="110">
        <v>113.0</v>
      </c>
      <c r="DK109" s="110">
        <v>114.0</v>
      </c>
      <c r="DL109" s="110">
        <v>115.0</v>
      </c>
      <c r="DM109" s="110">
        <v>116.0</v>
      </c>
      <c r="DN109" s="110">
        <v>117.0</v>
      </c>
      <c r="DO109" s="110">
        <v>118.0</v>
      </c>
      <c r="DP109" s="110">
        <v>119.0</v>
      </c>
      <c r="DQ109" s="110">
        <v>120.0</v>
      </c>
      <c r="DR109" s="110">
        <v>121.0</v>
      </c>
      <c r="DS109" s="110">
        <v>122.0</v>
      </c>
      <c r="DT109" s="110">
        <v>123.0</v>
      </c>
      <c r="DU109" s="110">
        <v>124.0</v>
      </c>
      <c r="DV109" s="110">
        <v>125.0</v>
      </c>
      <c r="DW109" s="110">
        <v>126.0</v>
      </c>
      <c r="DX109" s="110">
        <v>127.0</v>
      </c>
      <c r="DY109" s="110">
        <v>128.0</v>
      </c>
      <c r="DZ109" s="110">
        <v>129.0</v>
      </c>
      <c r="EA109" s="110">
        <v>130.0</v>
      </c>
      <c r="EB109" s="110">
        <v>131.0</v>
      </c>
      <c r="EC109" s="110">
        <v>132.0</v>
      </c>
      <c r="ED109" s="110">
        <v>133.0</v>
      </c>
      <c r="EE109" s="110">
        <v>134.0</v>
      </c>
      <c r="EF109" s="110">
        <v>135.0</v>
      </c>
      <c r="EG109" s="110">
        <v>136.0</v>
      </c>
      <c r="EH109" s="110">
        <v>137.0</v>
      </c>
      <c r="EI109" s="110">
        <v>138.0</v>
      </c>
      <c r="EJ109" s="110">
        <v>139.0</v>
      </c>
      <c r="EK109" s="110">
        <v>140.0</v>
      </c>
      <c r="EL109" s="110">
        <v>141.0</v>
      </c>
      <c r="EM109" s="110">
        <v>142.0</v>
      </c>
      <c r="EN109" s="110">
        <v>143.0</v>
      </c>
      <c r="EO109" s="110">
        <v>144.0</v>
      </c>
      <c r="EP109" s="110">
        <v>145.0</v>
      </c>
      <c r="EQ109" s="110">
        <v>146.0</v>
      </c>
      <c r="ER109" s="110">
        <v>147.0</v>
      </c>
      <c r="ES109" s="110">
        <v>148.0</v>
      </c>
      <c r="ET109" s="110">
        <v>149.0</v>
      </c>
      <c r="EU109" s="110">
        <v>150.0</v>
      </c>
      <c r="EV109" s="110">
        <v>151.0</v>
      </c>
      <c r="EW109" s="110">
        <v>152.0</v>
      </c>
      <c r="EX109" s="110">
        <v>153.0</v>
      </c>
      <c r="EY109" s="110">
        <v>154.0</v>
      </c>
      <c r="EZ109" s="110">
        <v>155.0</v>
      </c>
      <c r="FA109" s="110">
        <v>156.0</v>
      </c>
      <c r="FB109" s="110">
        <v>157.0</v>
      </c>
      <c r="FC109" s="110">
        <v>158.0</v>
      </c>
      <c r="FD109" s="110">
        <v>159.0</v>
      </c>
      <c r="FE109" s="110">
        <v>160.0</v>
      </c>
      <c r="FF109" s="110">
        <v>161.0</v>
      </c>
      <c r="FG109" s="110">
        <v>162.0</v>
      </c>
      <c r="FH109" s="110">
        <v>163.0</v>
      </c>
      <c r="FI109" s="110">
        <v>164.0</v>
      </c>
      <c r="FJ109" s="110">
        <v>165.0</v>
      </c>
      <c r="FK109" s="110">
        <v>166.0</v>
      </c>
      <c r="FL109" s="110">
        <v>167.0</v>
      </c>
      <c r="FM109" s="110">
        <v>168.0</v>
      </c>
      <c r="FN109" s="110">
        <v>169.0</v>
      </c>
      <c r="FO109" s="110">
        <v>170.0</v>
      </c>
      <c r="FP109" s="110">
        <v>171.0</v>
      </c>
      <c r="FQ109" s="110">
        <v>172.0</v>
      </c>
      <c r="FR109" s="110">
        <v>173.0</v>
      </c>
      <c r="FS109" s="110">
        <v>174.0</v>
      </c>
      <c r="FT109" s="110">
        <v>175.0</v>
      </c>
      <c r="FU109" s="110">
        <v>176.0</v>
      </c>
      <c r="FV109" s="110">
        <v>177.0</v>
      </c>
      <c r="FW109" s="110">
        <v>178.0</v>
      </c>
      <c r="FX109" s="110">
        <v>179.0</v>
      </c>
      <c r="FY109" s="110">
        <v>180.0</v>
      </c>
      <c r="FZ109" s="110">
        <v>181.0</v>
      </c>
      <c r="GA109" s="110">
        <v>182.0</v>
      </c>
      <c r="GB109" s="110">
        <v>183.0</v>
      </c>
      <c r="GC109" s="110">
        <v>184.0</v>
      </c>
      <c r="GD109" s="110">
        <v>185.0</v>
      </c>
      <c r="GE109" s="110">
        <v>186.0</v>
      </c>
      <c r="GF109" s="110">
        <v>187.0</v>
      </c>
      <c r="GG109" s="110">
        <v>188.0</v>
      </c>
      <c r="GH109" s="110">
        <v>189.0</v>
      </c>
      <c r="GI109" s="110">
        <v>190.0</v>
      </c>
      <c r="GJ109" s="110">
        <v>191.0</v>
      </c>
      <c r="GK109" s="110">
        <v>192.0</v>
      </c>
      <c r="GL109" s="110">
        <v>193.0</v>
      </c>
      <c r="GM109" s="110">
        <v>194.0</v>
      </c>
      <c r="GN109" s="110">
        <v>195.0</v>
      </c>
      <c r="GO109" s="110">
        <v>196.0</v>
      </c>
      <c r="GP109" s="110">
        <v>197.0</v>
      </c>
      <c r="GQ109" s="110">
        <v>198.0</v>
      </c>
      <c r="GR109" s="110">
        <v>199.0</v>
      </c>
      <c r="GS109" s="110">
        <v>200.0</v>
      </c>
      <c r="GT109" s="110">
        <v>201.0</v>
      </c>
      <c r="GU109" s="110">
        <v>202.0</v>
      </c>
      <c r="GV109" s="110">
        <v>203.0</v>
      </c>
      <c r="GW109" s="110">
        <v>204.0</v>
      </c>
      <c r="GX109" s="110">
        <v>205.0</v>
      </c>
      <c r="GY109" s="110">
        <v>206.0</v>
      </c>
      <c r="GZ109" s="110">
        <v>207.0</v>
      </c>
      <c r="HA109" s="110">
        <v>208.0</v>
      </c>
      <c r="HB109" s="110">
        <v>201.0</v>
      </c>
    </row>
    <row r="110" spans="8:8" ht="15.0" hidden="1">
      <c r="I110" s="110" t="str">
        <f>Master!L7</f>
        <v>HINDI Comp.</v>
      </c>
      <c r="J110" s="112" t="str">
        <f>Master!N7</f>
        <v>A</v>
      </c>
    </row>
    <row r="111" spans="8:8" ht="15.0" hidden="1">
      <c r="I111" s="110" t="str">
        <f>Master!L8</f>
        <v>ENGLISH Comp.</v>
      </c>
      <c r="J111" s="112" t="str">
        <f>Master!N8</f>
        <v>B</v>
      </c>
    </row>
    <row r="112" spans="8:8" ht="15.0" hidden="1">
      <c r="I112" s="110" t="str">
        <f>Master!L9</f>
        <v>Hindi Lit.</v>
      </c>
      <c r="J112" s="112" t="str">
        <f>Master!N9</f>
        <v>C</v>
      </c>
    </row>
    <row r="113" spans="8:8" ht="15.0" hidden="1">
      <c r="I113" s="110" t="str">
        <f>Master!L10</f>
        <v>History</v>
      </c>
      <c r="J113" s="112" t="str">
        <f>Master!N10</f>
        <v>D</v>
      </c>
    </row>
    <row r="114" spans="8:8" ht="15.0" hidden="1">
      <c r="I114" s="110" t="str">
        <f>Master!L11</f>
        <v>Pol. Sc.</v>
      </c>
      <c r="J114" s="112" t="str">
        <f>Master!N11</f>
        <v>E</v>
      </c>
    </row>
    <row r="115" spans="8:8" ht="15.0" hidden="1">
      <c r="I115" s="110" t="str">
        <f>Master!L12</f>
        <v>History</v>
      </c>
      <c r="J115" s="112" t="str">
        <f>Master!N12</f>
        <v>F</v>
      </c>
    </row>
    <row r="116" spans="8:8" ht="15.0" hidden="1">
      <c r="I116" s="110" t="str">
        <f>Master!L13</f>
        <v>Drawing</v>
      </c>
      <c r="J116" s="112" t="str">
        <f>Master!N13</f>
        <v>G</v>
      </c>
    </row>
    <row r="117" spans="8:8" ht="15.0" hidden="1">
      <c r="I117" s="110" t="str">
        <f>Master!L14</f>
        <v>Eng. Lit.</v>
      </c>
      <c r="J117" s="112">
        <f>Master!N14</f>
        <v>0.0</v>
      </c>
    </row>
    <row r="118" spans="8:8" ht="15.0" hidden="1">
      <c r="I118" s="110" t="str">
        <f>Master!L15</f>
        <v>BIOLOGY</v>
      </c>
      <c r="J118" s="112">
        <f>Master!N15</f>
        <v>0.0</v>
      </c>
    </row>
    <row r="119" spans="8:8" ht="15.0" hidden="1">
      <c r="I119" s="110" t="str">
        <f>Master!L16</f>
        <v>MATHEMATICS</v>
      </c>
      <c r="J119" s="112">
        <f>Master!N16</f>
        <v>0.0</v>
      </c>
    </row>
    <row r="120" spans="8:8" ht="15.0" hidden="1">
      <c r="I120" s="110" t="str">
        <f>Master!L17</f>
        <v>PHYSICS</v>
      </c>
      <c r="J120" s="112">
        <f>Master!N19</f>
        <v>0.0</v>
      </c>
    </row>
    <row r="121" spans="8:8" ht="15.0" hidden="1">
      <c r="I121" s="110" t="str">
        <f>Master!L18</f>
        <v>CHEMISTRY</v>
      </c>
      <c r="J121" s="112">
        <f>Master!N20</f>
        <v>0.0</v>
      </c>
    </row>
    <row r="122" spans="8:8" ht="15.0" hidden="1">
      <c r="I122" s="110">
        <f>Master!L19</f>
        <v>0.0</v>
      </c>
      <c r="J122" s="112">
        <f>Master!P7</f>
        <v>0.0</v>
      </c>
    </row>
    <row r="123" spans="8:8" ht="15.0" hidden="1">
      <c r="I123" s="110">
        <f>Master!L20</f>
        <v>0.0</v>
      </c>
      <c r="J123" s="112">
        <f>Master!P8</f>
        <v>0.0</v>
      </c>
    </row>
    <row r="124" spans="8:8" ht="15.0" hidden="1">
      <c r="J124" s="112">
        <f>Master!P9</f>
        <v>0.0</v>
      </c>
    </row>
    <row r="125" spans="8:8" ht="15.0" hidden="1">
      <c r="J125" s="112">
        <f>Master!P10</f>
        <v>0.0</v>
      </c>
    </row>
    <row r="126" spans="8:8" ht="15.0" hidden="1">
      <c r="J126" s="112">
        <f>Master!P11</f>
        <v>0.0</v>
      </c>
    </row>
    <row r="127" spans="8:8" ht="15.0" hidden="1">
      <c r="J127" s="112">
        <f>Master!P12</f>
        <v>0.0</v>
      </c>
    </row>
    <row r="128" spans="8:8" ht="15.0" hidden="1">
      <c r="J128" s="112">
        <f>Master!P13</f>
        <v>0.0</v>
      </c>
    </row>
    <row r="129" spans="8:8" ht="15.0" hidden="1">
      <c r="J129" s="112">
        <f>Master!P14</f>
        <v>0.0</v>
      </c>
    </row>
    <row r="130" spans="8:8" ht="15.0" hidden="1">
      <c r="J130" s="112">
        <f>Master!P15</f>
        <v>0.0</v>
      </c>
    </row>
    <row r="131" spans="8:8" ht="15.0" hidden="1">
      <c r="J131" s="112">
        <f>Master!P16</f>
        <v>0.0</v>
      </c>
    </row>
    <row r="132" spans="8:8" ht="15.0" hidden="1">
      <c r="J132" s="112">
        <f>Master!P19</f>
        <v>0.0</v>
      </c>
    </row>
    <row r="133" spans="8:8" ht="15.0" hidden="1">
      <c r="J133" s="112">
        <f>Master!P20</f>
        <v>0.0</v>
      </c>
    </row>
  </sheetData>
  <sheetProtection password="e8fa" sheet="1" objects="1" scenarios="1" formatColumns="0" formatRows="0" selectLockedCells="1"/>
  <mergeCells count="179">
    <mergeCell ref="FG3:FL3"/>
    <mergeCell ref="EB5:EB6"/>
    <mergeCell ref="DU5:DW5"/>
    <mergeCell ref="FI5:FI6"/>
    <mergeCell ref="FH5:FH6"/>
    <mergeCell ref="EI4:ET4"/>
    <mergeCell ref="Z2:GI2"/>
    <mergeCell ref="Q5:Q6"/>
    <mergeCell ref="AJ5:AJ7"/>
    <mergeCell ref="AS5:AU5"/>
    <mergeCell ref="AO3:BD3"/>
    <mergeCell ref="BR5:BR7"/>
    <mergeCell ref="BW5:BY5"/>
    <mergeCell ref="C1:K2"/>
    <mergeCell ref="EL5:EL6"/>
    <mergeCell ref="FS4:FS7"/>
    <mergeCell ref="EU4:FF4"/>
    <mergeCell ref="FD5:FD6"/>
    <mergeCell ref="FE5:FE7"/>
    <mergeCell ref="FF6:FF7"/>
    <mergeCell ref="GB5:GB7"/>
    <mergeCell ref="GC5:GC7"/>
    <mergeCell ref="J4:K4"/>
    <mergeCell ref="CA5:CC5"/>
    <mergeCell ref="AI5:AI6"/>
    <mergeCell ref="AZ5:AZ6"/>
    <mergeCell ref="BN5:BP5"/>
    <mergeCell ref="ET6:ET7"/>
    <mergeCell ref="GA5:GA7"/>
    <mergeCell ref="FQ4:FQ7"/>
    <mergeCell ref="EH6:EH7"/>
    <mergeCell ref="DB5:DB7"/>
    <mergeCell ref="CM3:CM7"/>
    <mergeCell ref="BJ5:BL5"/>
    <mergeCell ref="CV5:CX5"/>
    <mergeCell ref="DE3:DT3"/>
    <mergeCell ref="AN3:AN7"/>
    <mergeCell ref="DD3:DD7"/>
    <mergeCell ref="BI5:BI6"/>
    <mergeCell ref="G3:H3"/>
    <mergeCell ref="J3:K3"/>
    <mergeCell ref="L3:Y3"/>
    <mergeCell ref="DH5:DH6"/>
    <mergeCell ref="Z4:AM4"/>
    <mergeCell ref="P5:P6"/>
    <mergeCell ref="BA5:BA7"/>
    <mergeCell ref="FM3:FO3"/>
    <mergeCell ref="GH3:GH7"/>
    <mergeCell ref="GE3:GE7"/>
    <mergeCell ref="FZ5:FZ7"/>
    <mergeCell ref="FN4:FN7"/>
    <mergeCell ref="FY5:FY7"/>
    <mergeCell ref="GG3:GG7"/>
    <mergeCell ref="EF5:EF6"/>
    <mergeCell ref="BB5:BB7"/>
    <mergeCell ref="AV5:AV6"/>
    <mergeCell ref="AW5:AY5"/>
    <mergeCell ref="CN5:CP5"/>
    <mergeCell ref="C5:K5"/>
    <mergeCell ref="C4:F4"/>
    <mergeCell ref="W5:W7"/>
    <mergeCell ref="AM6:AM7"/>
    <mergeCell ref="AD5:AD6"/>
    <mergeCell ref="AE5:AE6"/>
    <mergeCell ref="AF5:AF6"/>
    <mergeCell ref="DP5:DP6"/>
    <mergeCell ref="FG4:FL4"/>
    <mergeCell ref="DU3:EH3"/>
    <mergeCell ref="FG1:GI1"/>
    <mergeCell ref="GJ1:GK108"/>
    <mergeCell ref="EI5:EK5"/>
    <mergeCell ref="Y6:Y7"/>
    <mergeCell ref="R5:R6"/>
    <mergeCell ref="AO5:AQ5"/>
    <mergeCell ref="AC5:AC6"/>
    <mergeCell ref="AK5:AK7"/>
    <mergeCell ref="Z5:AB5"/>
    <mergeCell ref="BS5:BS7"/>
    <mergeCell ref="X5:X7"/>
    <mergeCell ref="AL5:AL7"/>
    <mergeCell ref="EZ5:EZ6"/>
    <mergeCell ref="GD5:GD7"/>
    <mergeCell ref="DY5:EA5"/>
    <mergeCell ref="CY5:CY6"/>
    <mergeCell ref="CZ5:CZ7"/>
    <mergeCell ref="DA5:DA7"/>
    <mergeCell ref="DT6:DT7"/>
    <mergeCell ref="DM5:DO5"/>
    <mergeCell ref="CI5:CI7"/>
    <mergeCell ref="FL6:FL7"/>
    <mergeCell ref="L5:N5"/>
    <mergeCell ref="C3:F3"/>
    <mergeCell ref="FW3:FW7"/>
    <mergeCell ref="DC6:DC7"/>
    <mergeCell ref="GL7:GO7"/>
    <mergeCell ref="GP7:GS7"/>
    <mergeCell ref="EU3:FF3"/>
    <mergeCell ref="FV4:FV7"/>
    <mergeCell ref="ES5:ES7"/>
    <mergeCell ref="EI3:ET3"/>
    <mergeCell ref="EO5:EO6"/>
    <mergeCell ref="L4:Y4"/>
    <mergeCell ref="G4:H4"/>
    <mergeCell ref="EM5:EM6"/>
    <mergeCell ref="EU5:EW5"/>
    <mergeCell ref="BM5:BM6"/>
    <mergeCell ref="EN5:EN6"/>
    <mergeCell ref="BZ5:BZ6"/>
    <mergeCell ref="DE5:DG5"/>
    <mergeCell ref="DE4:DT4"/>
    <mergeCell ref="Z3:AM3"/>
    <mergeCell ref="F6:F7"/>
    <mergeCell ref="DR5:DR7"/>
    <mergeCell ref="H6:H7"/>
    <mergeCell ref="DI5:DK5"/>
    <mergeCell ref="BF5:BH5"/>
    <mergeCell ref="D6:D7"/>
    <mergeCell ref="E6:E7"/>
    <mergeCell ref="V5:V7"/>
    <mergeCell ref="L1:DC1"/>
    <mergeCell ref="L2:S2"/>
    <mergeCell ref="T2:Y2"/>
    <mergeCell ref="BW3:CL3"/>
    <mergeCell ref="CN3:DC3"/>
    <mergeCell ref="BW4:CL4"/>
    <mergeCell ref="CN4:DC4"/>
    <mergeCell ref="EG5:EG7"/>
    <mergeCell ref="FG5:FG6"/>
    <mergeCell ref="DX5:DX6"/>
    <mergeCell ref="FX3:GD4"/>
    <mergeCell ref="CJ5:CJ7"/>
    <mergeCell ref="CH5:CH6"/>
    <mergeCell ref="GI3:GI7"/>
    <mergeCell ref="FM4:FM7"/>
    <mergeCell ref="DS5:DS7"/>
    <mergeCell ref="G6:G7"/>
    <mergeCell ref="DQ5:DQ7"/>
    <mergeCell ref="CU5:CU6"/>
    <mergeCell ref="O5:O6"/>
    <mergeCell ref="BF4:BU4"/>
    <mergeCell ref="C6:C7"/>
    <mergeCell ref="FK5:FK7"/>
    <mergeCell ref="GF3:GF7"/>
    <mergeCell ref="FX5:FX7"/>
    <mergeCell ref="BF3:BU3"/>
    <mergeCell ref="AR5:AR6"/>
    <mergeCell ref="BT5:BT7"/>
    <mergeCell ref="BQ5:BQ6"/>
    <mergeCell ref="BD6:BD7"/>
    <mergeCell ref="CK5:CK7"/>
    <mergeCell ref="CL6:CL7"/>
    <mergeCell ref="FJ5:FJ6"/>
    <mergeCell ref="BC5:BC7"/>
    <mergeCell ref="J6:J7"/>
    <mergeCell ref="K6:K7"/>
    <mergeCell ref="I6:I7"/>
    <mergeCell ref="U5:U6"/>
    <mergeCell ref="DU4:EH4"/>
    <mergeCell ref="GT7:GW7"/>
    <mergeCell ref="FP3:FV3"/>
    <mergeCell ref="DL5:DL6"/>
    <mergeCell ref="AO4:BD4"/>
    <mergeCell ref="BU6:BU7"/>
    <mergeCell ref="BE3:BE7"/>
    <mergeCell ref="EY5:EY6"/>
    <mergeCell ref="FA5:FA6"/>
    <mergeCell ref="CD5:CD6"/>
    <mergeCell ref="CR5:CT5"/>
    <mergeCell ref="CQ5:CQ6"/>
    <mergeCell ref="EC5:EE5"/>
    <mergeCell ref="EX5:EX6"/>
    <mergeCell ref="CE5:CG5"/>
    <mergeCell ref="BV3:BV7"/>
    <mergeCell ref="GX7:HA7"/>
    <mergeCell ref="ER5:ER6"/>
    <mergeCell ref="FP4:FP7"/>
    <mergeCell ref="FO4:FO7"/>
    <mergeCell ref="FR4:FR7"/>
    <mergeCell ref="FT4:FT7"/>
  </mergeCells>
  <conditionalFormatting sqref="CR8:CS108">
    <cfRule type="expression" priority="1586" dxfId="1">
      <formula>$B8="TC"</formula>
    </cfRule>
    <cfRule type="expression" priority="1604" dxfId="2">
      <formula>$B8="TC"</formula>
    </cfRule>
    <cfRule type="expression" priority="1571" dxfId="3">
      <formula>$B8="ab"</formula>
    </cfRule>
    <cfRule type="expression" priority="1621" dxfId="4">
      <formula>$B8="NSO"</formula>
    </cfRule>
    <cfRule type="expression" priority="1606" dxfId="5">
      <formula>$B8="ab"</formula>
    </cfRule>
    <cfRule type="expression" priority="1605" dxfId="6">
      <formula>$B8="NSO"</formula>
    </cfRule>
    <cfRule type="expression" priority="1569" dxfId="7">
      <formula>$B8="TC"</formula>
    </cfRule>
    <cfRule type="expression" priority="1628" dxfId="8">
      <formula>$B8="ab"</formula>
    </cfRule>
    <cfRule type="expression" priority="1600" dxfId="9">
      <formula>$B8="ab"</formula>
    </cfRule>
    <cfRule type="expression" priority="1918" dxfId="10">
      <formula>$B8="NSO"</formula>
    </cfRule>
    <cfRule type="expression" priority="1622" dxfId="11">
      <formula>$B8="ab"</formula>
    </cfRule>
    <cfRule type="expression" priority="1570" dxfId="12">
      <formula>$B8="NSO"</formula>
    </cfRule>
    <cfRule type="expression" priority="1587" dxfId="13">
      <formula>$B8="NSO"</formula>
    </cfRule>
    <cfRule type="expression" priority="1588" dxfId="14">
      <formula>$B8="ab"</formula>
    </cfRule>
    <cfRule type="expression" priority="1919" dxfId="15">
      <formula>$B8="ab"</formula>
    </cfRule>
    <cfRule type="expression" priority="1627" dxfId="16">
      <formula>$B8="NSO"</formula>
    </cfRule>
    <cfRule type="expression" priority="1598" dxfId="17">
      <formula>$B8="TC"</formula>
    </cfRule>
    <cfRule type="expression" priority="1626" dxfId="18">
      <formula>$B8="TC"</formula>
    </cfRule>
    <cfRule type="expression" priority="1620" dxfId="19">
      <formula>$B8="TC"</formula>
    </cfRule>
    <cfRule type="expression" priority="1599" dxfId="20">
      <formula>$B8="NSO"</formula>
    </cfRule>
    <cfRule type="expression" priority="1917" dxfId="21">
      <formula>$B8="TC"</formula>
    </cfRule>
  </conditionalFormatting>
  <conditionalFormatting sqref="EU9:EU108">
    <cfRule type="expression" priority="19" dxfId="22">
      <formula>$B9="ab"</formula>
    </cfRule>
    <cfRule type="expression" priority="1213" dxfId="23">
      <formula>$B9="ab"</formula>
    </cfRule>
    <cfRule type="expression" priority="17" dxfId="24">
      <formula>$B9="TC"</formula>
    </cfRule>
    <cfRule type="expression" priority="35" dxfId="25">
      <formula>$B9="NSO"</formula>
    </cfRule>
    <cfRule type="expression" priority="16" dxfId="26">
      <formula>$C9=0</formula>
    </cfRule>
    <cfRule type="expression" priority="52" dxfId="27">
      <formula>$B9="NSO"</formula>
    </cfRule>
    <cfRule type="expression" priority="1230" dxfId="28">
      <formula>$B9="ab"</formula>
    </cfRule>
    <cfRule type="expression" priority="1229" dxfId="29">
      <formula>$B9="NSO"</formula>
    </cfRule>
    <cfRule type="expression" priority="51" dxfId="30">
      <formula>$B9="TC"</formula>
    </cfRule>
    <cfRule type="expression" priority="1228" dxfId="31">
      <formula>$B9="TC"</formula>
    </cfRule>
    <cfRule type="expression" priority="34" dxfId="32">
      <formula>$B9="TC"</formula>
    </cfRule>
    <cfRule type="expression" priority="50" dxfId="33">
      <formula>$C9=0</formula>
    </cfRule>
    <cfRule type="expression" priority="33" dxfId="34">
      <formula>$C9=0</formula>
    </cfRule>
    <cfRule type="expression" priority="1212" dxfId="35">
      <formula>$B9="NSO"</formula>
    </cfRule>
    <cfRule type="expression" priority="1227" dxfId="36">
      <formula>$C9=0</formula>
    </cfRule>
    <cfRule type="expression" priority="36" dxfId="37">
      <formula>$B9="ab"</formula>
    </cfRule>
    <cfRule type="expression" priority="18" dxfId="38">
      <formula>$B9="NSO"</formula>
    </cfRule>
    <cfRule type="expression" priority="1211" dxfId="39">
      <formula>$B9="TC"</formula>
    </cfRule>
    <cfRule type="expression" priority="1210" dxfId="40">
      <formula>$C9=0</formula>
    </cfRule>
    <cfRule type="expression" priority="53" dxfId="41">
      <formula>$B9="ab"</formula>
    </cfRule>
  </conditionalFormatting>
  <conditionalFormatting sqref="DE9:DE108">
    <cfRule type="expression" priority="506" dxfId="42">
      <formula>$C9=0</formula>
    </cfRule>
    <cfRule type="expression" priority="676" dxfId="43">
      <formula>$B9="TC"</formula>
    </cfRule>
    <cfRule type="expression" priority="624" dxfId="44">
      <formula>$B9="NSO"</formula>
    </cfRule>
    <cfRule type="expression" priority="1145" dxfId="45">
      <formula>$C9=0</formula>
    </cfRule>
    <cfRule type="expression" priority="622" dxfId="46">
      <formula>$C9=0</formula>
    </cfRule>
    <cfRule type="expression" priority="623" dxfId="47">
      <formula>$B9="TC"</formula>
    </cfRule>
    <cfRule type="expression" priority="675" dxfId="48">
      <formula>$C9=0</formula>
    </cfRule>
    <cfRule type="expression" priority="509" dxfId="49">
      <formula>$B9="ab"</formula>
    </cfRule>
    <cfRule type="expression" priority="561" dxfId="50">
      <formula>$B9="ab"</formula>
    </cfRule>
    <cfRule type="expression" priority="625" dxfId="51">
      <formula>$B9="ab"</formula>
    </cfRule>
    <cfRule type="expression" priority="677" dxfId="52">
      <formula>$B9="NSO"</formula>
    </cfRule>
    <cfRule type="expression" priority="559" dxfId="53">
      <formula>$B9="TC"</formula>
    </cfRule>
    <cfRule type="expression" priority="694" dxfId="54">
      <formula>$B9="NSO"</formula>
    </cfRule>
    <cfRule type="expression" priority="489" dxfId="55">
      <formula>$C9=0</formula>
    </cfRule>
    <cfRule type="expression" priority="693" dxfId="56">
      <formula>$B9="TC"</formula>
    </cfRule>
    <cfRule type="expression" priority="541" dxfId="57">
      <formula>$C9=0</formula>
    </cfRule>
    <cfRule type="expression" priority="1128" dxfId="58">
      <formula>$C9=0</formula>
    </cfRule>
    <cfRule type="expression" priority="490" dxfId="59">
      <formula>$B9="TC"</formula>
    </cfRule>
    <cfRule type="expression" priority="543" dxfId="60">
      <formula>$B9="NSO"</formula>
    </cfRule>
    <cfRule type="expression" priority="1131" dxfId="61">
      <formula>$B9="ab"</formula>
    </cfRule>
    <cfRule type="expression" priority="608" dxfId="62">
      <formula>$B9="ab"</formula>
    </cfRule>
    <cfRule type="expression" priority="1129" dxfId="63">
      <formula>$B9="TC"</formula>
    </cfRule>
    <cfRule type="expression" priority="695" dxfId="64">
      <formula>$B9="ab"</formula>
    </cfRule>
    <cfRule type="expression" priority="605" dxfId="65">
      <formula>$C9=0</formula>
    </cfRule>
    <cfRule type="expression" priority="491" dxfId="66">
      <formula>$B9="NSO"</formula>
    </cfRule>
    <cfRule type="expression" priority="560" dxfId="67">
      <formula>$B9="NSO"</formula>
    </cfRule>
    <cfRule type="expression" priority="692" dxfId="68">
      <formula>$C9=0</formula>
    </cfRule>
    <cfRule type="expression" priority="1130" dxfId="69">
      <formula>$B9="NSO"</formula>
    </cfRule>
    <cfRule type="expression" priority="1147" dxfId="70">
      <formula>$B9="NSO"</formula>
    </cfRule>
    <cfRule type="expression" priority="678" dxfId="71">
      <formula>$B9="ab"</formula>
    </cfRule>
    <cfRule type="expression" priority="508" dxfId="72">
      <formula>$B9="NSO"</formula>
    </cfRule>
    <cfRule type="expression" priority="544" dxfId="73">
      <formula>$B9="ab"</formula>
    </cfRule>
    <cfRule type="expression" priority="607" dxfId="74">
      <formula>$B9="NSO"</formula>
    </cfRule>
    <cfRule type="expression" priority="606" dxfId="75">
      <formula>$B9="TC"</formula>
    </cfRule>
    <cfRule type="expression" priority="507" dxfId="76">
      <formula>$B9="TC"</formula>
    </cfRule>
    <cfRule type="expression" priority="558" dxfId="77">
      <formula>$C9=0</formula>
    </cfRule>
    <cfRule type="expression" priority="492" dxfId="78">
      <formula>$B9="ab"</formula>
    </cfRule>
    <cfRule type="expression" priority="1146" dxfId="79">
      <formula>$B9="TC"</formula>
    </cfRule>
    <cfRule type="expression" priority="542" dxfId="80">
      <formula>$B9="TC"</formula>
    </cfRule>
    <cfRule type="expression" priority="1148" dxfId="81">
      <formula>$B9="ab"</formula>
    </cfRule>
  </conditionalFormatting>
  <conditionalFormatting sqref="FC9:FC108">
    <cfRule type="expression" priority="1203" dxfId="82">
      <formula>$D9=0</formula>
    </cfRule>
    <cfRule type="expression" priority="1223" dxfId="83">
      <formula>$B9="NSO"</formula>
    </cfRule>
    <cfRule type="expression" priority="1222" dxfId="84">
      <formula>$B9="TC"</formula>
    </cfRule>
    <cfRule type="expression" priority="10" dxfId="85">
      <formula>$C9=0</formula>
    </cfRule>
    <cfRule type="expression" priority="27" dxfId="86">
      <formula>$C9=0</formula>
    </cfRule>
    <cfRule type="expression" priority="13" dxfId="87">
      <formula>$B9="ab"</formula>
    </cfRule>
    <cfRule type="expression" priority="29" dxfId="88">
      <formula>$B9="NSO"</formula>
    </cfRule>
    <cfRule type="expression" priority="46" dxfId="89">
      <formula>$B9="NSO"</formula>
    </cfRule>
    <cfRule type="expression" priority="1206" dxfId="90">
      <formula>$B9="NSO"</formula>
    </cfRule>
    <cfRule type="expression" priority="1220" dxfId="91">
      <formula>$D9=0</formula>
    </cfRule>
    <cfRule type="expression" priority="1204" dxfId="92">
      <formula>$C9=0</formula>
    </cfRule>
    <cfRule type="expression" priority="43" dxfId="93">
      <formula>$D9=0</formula>
    </cfRule>
    <cfRule type="expression" priority="1221" dxfId="94">
      <formula>$C9=0</formula>
    </cfRule>
    <cfRule type="expression" priority="9" dxfId="95">
      <formula>$D9=0</formula>
    </cfRule>
    <cfRule type="expression" priority="28" dxfId="96">
      <formula>$B9="TC"</formula>
    </cfRule>
    <cfRule type="expression" priority="47" dxfId="97">
      <formula>$B9="ab"</formula>
    </cfRule>
    <cfRule type="expression" priority="12" dxfId="98">
      <formula>$B9="NSO"</formula>
    </cfRule>
    <cfRule type="expression" priority="26" dxfId="99">
      <formula>$D9=0</formula>
    </cfRule>
    <cfRule type="expression" priority="1207" dxfId="100">
      <formula>$B9="ab"</formula>
    </cfRule>
    <cfRule type="expression" priority="44" dxfId="101">
      <formula>$C9=0</formula>
    </cfRule>
    <cfRule type="expression" priority="30" dxfId="102">
      <formula>$B9="ab"</formula>
    </cfRule>
    <cfRule type="expression" priority="45" dxfId="103">
      <formula>$B9="TC"</formula>
    </cfRule>
    <cfRule type="expression" priority="1205" dxfId="104">
      <formula>$B9="TC"</formula>
    </cfRule>
    <cfRule type="expression" priority="11" dxfId="105">
      <formula>$B9="TC"</formula>
    </cfRule>
    <cfRule type="expression" priority="1224" dxfId="106">
      <formula>$B9="ab"</formula>
    </cfRule>
  </conditionalFormatting>
  <conditionalFormatting sqref="DY8:DZ108">
    <cfRule type="expression" priority="362" dxfId="107">
      <formula>$B8="ab"</formula>
    </cfRule>
    <cfRule type="expression" priority="380" dxfId="108">
      <formula>$B8="ab"</formula>
    </cfRule>
    <cfRule type="expression" priority="327" dxfId="109">
      <formula>$B8="ab"</formula>
    </cfRule>
    <cfRule type="expression" priority="392" dxfId="110">
      <formula>$B8="ab"</formula>
    </cfRule>
    <cfRule type="expression" priority="409" dxfId="111">
      <formula>$B8="ab"</formula>
    </cfRule>
    <cfRule type="expression" priority="344" dxfId="112">
      <formula>$B8="ab"</formula>
    </cfRule>
    <cfRule type="expression" priority="455" dxfId="113">
      <formula>$B8="NSO"</formula>
    </cfRule>
    <cfRule type="expression" priority="374" dxfId="114">
      <formula>$B8="ab"</formula>
    </cfRule>
    <cfRule type="expression" priority="326" dxfId="115">
      <formula>$B8="NSO"</formula>
    </cfRule>
    <cfRule type="expression" priority="378" dxfId="116">
      <formula>$B8="TC"</formula>
    </cfRule>
    <cfRule type="expression" priority="372" dxfId="117">
      <formula>$B8="TC"</formula>
    </cfRule>
    <cfRule type="expression" priority="361" dxfId="118">
      <formula>$B8="NSO"</formula>
    </cfRule>
    <cfRule type="expression" priority="390" dxfId="119">
      <formula>$B8="TC"</formula>
    </cfRule>
    <cfRule type="expression" priority="444" dxfId="120">
      <formula>$B8="ab"</formula>
    </cfRule>
    <cfRule type="expression" priority="456" dxfId="121">
      <formula>$B8="ab"</formula>
    </cfRule>
    <cfRule type="expression" priority="408" dxfId="122">
      <formula>$B8="NSO"</formula>
    </cfRule>
    <cfRule type="expression" priority="443" dxfId="123">
      <formula>$B8="NSO"</formula>
    </cfRule>
    <cfRule type="expression" priority="438" dxfId="124">
      <formula>$B8="ab"</formula>
    </cfRule>
    <cfRule type="expression" priority="473" dxfId="125">
      <formula>$B8="NSO"</formula>
    </cfRule>
    <cfRule type="expression" priority="325" dxfId="126">
      <formula>$B8="TC"</formula>
    </cfRule>
    <cfRule type="expression" priority="373" dxfId="127">
      <formula>$B8="NSO"</formula>
    </cfRule>
    <cfRule type="expression" priority="342" dxfId="128">
      <formula>$B8="TC"</formula>
    </cfRule>
    <cfRule type="expression" priority="356" dxfId="129">
      <formula>$B8="ab"</formula>
    </cfRule>
    <cfRule type="expression" priority="474" dxfId="130">
      <formula>$B8="ab"</formula>
    </cfRule>
    <cfRule type="expression" priority="379" dxfId="131">
      <formula>$B8="NSO"</formula>
    </cfRule>
    <cfRule type="expression" priority="391" dxfId="132">
      <formula>$B8="NSO"</formula>
    </cfRule>
    <cfRule type="expression" priority="436" dxfId="133">
      <formula>$B8="TC"</formula>
    </cfRule>
    <cfRule type="expression" priority="462" dxfId="134">
      <formula>$B8="ab"</formula>
    </cfRule>
    <cfRule type="expression" priority="472" dxfId="135">
      <formula>$B8="TC"</formula>
    </cfRule>
    <cfRule type="expression" priority="461" dxfId="136">
      <formula>$B8="NSO"</formula>
    </cfRule>
    <cfRule type="expression" priority="442" dxfId="137">
      <formula>$B8="TC"</formula>
    </cfRule>
    <cfRule type="expression" priority="425" dxfId="138">
      <formula>$B8="NSO"</formula>
    </cfRule>
    <cfRule type="expression" priority="437" dxfId="139">
      <formula>$B8="NSO"</formula>
    </cfRule>
    <cfRule type="expression" priority="354" dxfId="140">
      <formula>$B8="TC"</formula>
    </cfRule>
    <cfRule type="expression" priority="407" dxfId="141">
      <formula>$B8="TC"</formula>
    </cfRule>
    <cfRule type="expression" priority="460" dxfId="142">
      <formula>$B8="TC"</formula>
    </cfRule>
    <cfRule type="expression" priority="360" dxfId="143">
      <formula>$B8="TC"</formula>
    </cfRule>
    <cfRule type="expression" priority="343" dxfId="144">
      <formula>$B8="NSO"</formula>
    </cfRule>
    <cfRule type="expression" priority="355" dxfId="145">
      <formula>$B8="NSO"</formula>
    </cfRule>
    <cfRule type="expression" priority="426" dxfId="146">
      <formula>$B8="ab"</formula>
    </cfRule>
    <cfRule type="expression" priority="424" dxfId="147">
      <formula>$B8="TC"</formula>
    </cfRule>
    <cfRule type="expression" priority="454" dxfId="148">
      <formula>$B8="TC"</formula>
    </cfRule>
  </conditionalFormatting>
  <conditionalFormatting sqref="EW8:EW108">
    <cfRule type="expression" priority="1291" dxfId="149">
      <formula>$B8="ab"</formula>
    </cfRule>
    <cfRule type="expression" priority="110" dxfId="150">
      <formula>$B8="ab"</formula>
    </cfRule>
    <cfRule type="expression" priority="1264" dxfId="151">
      <formula>$B8="TC"</formula>
    </cfRule>
    <cfRule type="expression" priority="58" dxfId="152">
      <formula>$B8="NSO"</formula>
    </cfRule>
    <cfRule type="expression" priority="76" dxfId="153">
      <formula>$B8="NSO"</formula>
    </cfRule>
    <cfRule type="expression" priority="1271" dxfId="154">
      <formula>$B8="NSO"</formula>
    </cfRule>
    <cfRule type="expression" priority="1236" dxfId="155">
      <formula>$B8="ab"</formula>
    </cfRule>
    <cfRule type="expression" priority="1219" dxfId="156">
      <formula>$B8="ab"</formula>
    </cfRule>
    <cfRule type="expression" priority="95" dxfId="157">
      <formula>$B8="ab"</formula>
    </cfRule>
    <cfRule type="expression" priority="70" dxfId="158">
      <formula>$B8="NSO"</formula>
    </cfRule>
    <cfRule type="expression" priority="41" dxfId="159">
      <formula>$B8="NSO"</formula>
    </cfRule>
    <cfRule type="expression" priority="40" dxfId="160">
      <formula>$B8="TC"</formula>
    </cfRule>
    <cfRule type="expression" priority="1235" dxfId="161">
      <formula>$B8="NSO"</formula>
    </cfRule>
    <cfRule type="expression" priority="1270" dxfId="162">
      <formula>$B8="TC"</formula>
    </cfRule>
    <cfRule type="expression" priority="24" dxfId="163">
      <formula>$B8="NSO"</formula>
    </cfRule>
    <cfRule type="expression" priority="106" dxfId="164">
      <formula>$B8="NSO"</formula>
    </cfRule>
    <cfRule type="expression" priority="1265" dxfId="165">
      <formula>$B8="NSO"</formula>
    </cfRule>
    <cfRule type="expression" priority="1289" dxfId="166">
      <formula>$B8="TC"</formula>
    </cfRule>
    <cfRule type="expression" priority="71" dxfId="167">
      <formula>$B8="ab"</formula>
    </cfRule>
    <cfRule type="expression" priority="1282" dxfId="168">
      <formula>$B8="TC"</formula>
    </cfRule>
    <cfRule type="expression" priority="94" dxfId="169">
      <formula>$B8="NSO"</formula>
    </cfRule>
    <cfRule type="expression" priority="25" dxfId="170">
      <formula>$B8="ab"</formula>
    </cfRule>
    <cfRule type="expression" priority="87" dxfId="171">
      <formula>$B8="TC"</formula>
    </cfRule>
    <cfRule type="expression" priority="1272" dxfId="172">
      <formula>$B8="ab"</formula>
    </cfRule>
    <cfRule type="expression" priority="88" dxfId="173">
      <formula>$B8="NSO"</formula>
    </cfRule>
    <cfRule type="expression" priority="1253" dxfId="174">
      <formula>$B8="NSO"</formula>
    </cfRule>
    <cfRule type="expression" priority="1234" dxfId="175">
      <formula>$B8="TC"</formula>
    </cfRule>
    <cfRule type="expression" priority="1252" dxfId="176">
      <formula>$B8="TC"</formula>
    </cfRule>
    <cfRule type="expression" priority="42" dxfId="177">
      <formula>$B8="ab"</formula>
    </cfRule>
    <cfRule type="expression" priority="59" dxfId="178">
      <formula>$B8="ab"</formula>
    </cfRule>
    <cfRule type="expression" priority="75" dxfId="179">
      <formula>$B8="TC"</formula>
    </cfRule>
    <cfRule type="expression" priority="107" dxfId="180">
      <formula>$B8="ab"</formula>
    </cfRule>
    <cfRule type="expression" priority="1217" dxfId="181">
      <formula>$B8="TC"</formula>
    </cfRule>
    <cfRule type="expression" priority="109" dxfId="182">
      <formula>$B8="NSO"</formula>
    </cfRule>
    <cfRule type="expression" priority="108" dxfId="183">
      <formula>$B8="TC"</formula>
    </cfRule>
    <cfRule type="expression" priority="1218" dxfId="184">
      <formula>$B8="NSO"</formula>
    </cfRule>
    <cfRule type="expression" priority="23" dxfId="185">
      <formula>$B8="TC"</formula>
    </cfRule>
    <cfRule type="expression" priority="1247" dxfId="186">
      <formula>$B8="NSO"</formula>
    </cfRule>
    <cfRule type="expression" priority="1290" dxfId="187">
      <formula>$B8="NSO"</formula>
    </cfRule>
    <cfRule type="expression" priority="1266" dxfId="188">
      <formula>$B8="ab"</formula>
    </cfRule>
    <cfRule type="expression" priority="105" dxfId="189">
      <formula>$B8="TC"</formula>
    </cfRule>
    <cfRule type="expression" priority="1248" dxfId="190">
      <formula>$B8="ab"</formula>
    </cfRule>
    <cfRule type="expression" priority="1254" dxfId="191">
      <formula>$B8="ab"</formula>
    </cfRule>
    <cfRule type="expression" priority="1284" dxfId="192">
      <formula>$B8="ab"</formula>
    </cfRule>
    <cfRule type="expression" priority="1283" dxfId="193">
      <formula>$B8="NSO"</formula>
    </cfRule>
    <cfRule type="expression" priority="57" dxfId="194">
      <formula>$B8="TC"</formula>
    </cfRule>
    <cfRule type="expression" priority="69" dxfId="195">
      <formula>$B8="TC"</formula>
    </cfRule>
    <cfRule type="expression" priority="89" dxfId="196">
      <formula>$B8="ab"</formula>
    </cfRule>
    <cfRule type="expression" priority="93" dxfId="197">
      <formula>$B8="TC"</formula>
    </cfRule>
    <cfRule type="expression" priority="1246" dxfId="198">
      <formula>$B8="TC"</formula>
    </cfRule>
    <cfRule type="expression" priority="77" dxfId="199">
      <formula>$B8="ab"</formula>
    </cfRule>
  </conditionalFormatting>
  <conditionalFormatting sqref="CN9:CO108">
    <cfRule type="expression" priority="756" dxfId="200">
      <formula>$D9=0</formula>
    </cfRule>
    <cfRule type="expression" priority="825" dxfId="201">
      <formula>$D9=0</formula>
    </cfRule>
    <cfRule type="expression" priority="1581" dxfId="202">
      <formula>$D9=0</formula>
    </cfRule>
    <cfRule type="expression" priority="1564" dxfId="203">
      <formula>$D9=0</formula>
    </cfRule>
    <cfRule type="expression" priority="808" dxfId="204">
      <formula>$D9=0</formula>
    </cfRule>
    <cfRule type="expression" priority="773" dxfId="205">
      <formula>$D9=0</formula>
    </cfRule>
    <cfRule type="expression" priority="889" dxfId="206">
      <formula>$D9=0</formula>
    </cfRule>
    <cfRule type="expression" priority="872" dxfId="207">
      <formula>$D9=0</formula>
    </cfRule>
  </conditionalFormatting>
  <conditionalFormatting sqref="DJ8:DJ108">
    <cfRule type="expression" priority="493" dxfId="208">
      <formula>$B8="TC"</formula>
    </cfRule>
    <cfRule type="expression" priority="664" dxfId="209">
      <formula>$B8="ab"</formula>
    </cfRule>
    <cfRule type="expression" priority="512" dxfId="210">
      <formula>$B8="ab"</formula>
    </cfRule>
    <cfRule type="expression" priority="640" dxfId="211">
      <formula>$B8="ab"</formula>
    </cfRule>
    <cfRule type="expression" priority="530" dxfId="212">
      <formula>$B8="ab"</formula>
    </cfRule>
    <cfRule type="expression" priority="522" dxfId="213">
      <formula>$B8="TC"</formula>
    </cfRule>
    <cfRule type="expression" priority="511" dxfId="214">
      <formula>$B8="NSO"</formula>
    </cfRule>
    <cfRule type="expression" priority="545" dxfId="215">
      <formula>$B8="TC"</formula>
    </cfRule>
    <cfRule type="expression" priority="546" dxfId="216">
      <formula>$B8="NSO"</formula>
    </cfRule>
    <cfRule type="expression" priority="646" dxfId="217">
      <formula>$B8="ab"</formula>
    </cfRule>
    <cfRule type="expression" priority="611" dxfId="218">
      <formula>$B8="ab"</formula>
    </cfRule>
    <cfRule type="expression" priority="547" dxfId="219">
      <formula>$B8="ab"</formula>
    </cfRule>
    <cfRule type="expression" priority="574" dxfId="220">
      <formula>$B8="TC"</formula>
    </cfRule>
    <cfRule type="expression" priority="528" dxfId="221">
      <formula>$B8="TC"</formula>
    </cfRule>
    <cfRule type="expression" priority="609" dxfId="222">
      <formula>$B8="TC"</formula>
    </cfRule>
    <cfRule type="expression" priority="575" dxfId="223">
      <formula>$B8="NSO"</formula>
    </cfRule>
    <cfRule type="expression" priority="638" dxfId="224">
      <formula>$B8="TC"</formula>
    </cfRule>
    <cfRule type="expression" priority="563" dxfId="225">
      <formula>$B8="NSO"</formula>
    </cfRule>
    <cfRule type="expression" priority="657" dxfId="226">
      <formula>$B8="NSO"</formula>
    </cfRule>
    <cfRule type="expression" priority="523" dxfId="227">
      <formula>$B8="NSO"</formula>
    </cfRule>
    <cfRule type="expression" priority="593" dxfId="228">
      <formula>$B8="NSO"</formula>
    </cfRule>
    <cfRule type="expression" priority="494" dxfId="229">
      <formula>$B8="NSO"</formula>
    </cfRule>
    <cfRule type="expression" priority="495" dxfId="230">
      <formula>$B8="ab"</formula>
    </cfRule>
    <cfRule type="expression" priority="592" dxfId="231">
      <formula>$B8="TC"</formula>
    </cfRule>
    <cfRule type="expression" priority="562" dxfId="232">
      <formula>$B8="TC"</formula>
    </cfRule>
    <cfRule type="expression" priority="627" dxfId="233">
      <formula>$B8="NSO"</formula>
    </cfRule>
    <cfRule type="expression" priority="656" dxfId="234">
      <formula>$B8="TC"</formula>
    </cfRule>
    <cfRule type="expression" priority="663" dxfId="235">
      <formula>$B8="NSO"</formula>
    </cfRule>
    <cfRule type="expression" priority="610" dxfId="236">
      <formula>$B8="NSO"</formula>
    </cfRule>
    <cfRule type="expression" priority="576" dxfId="237">
      <formula>$B8="ab"</formula>
    </cfRule>
    <cfRule type="expression" priority="510" dxfId="238">
      <formula>$B8="TC"</formula>
    </cfRule>
    <cfRule type="expression" priority="628" dxfId="239">
      <formula>$B8="ab"</formula>
    </cfRule>
    <cfRule type="expression" priority="658" dxfId="240">
      <formula>$B8="ab"</formula>
    </cfRule>
    <cfRule type="expression" priority="564" dxfId="241">
      <formula>$B8="ab"</formula>
    </cfRule>
    <cfRule type="expression" priority="580" dxfId="242">
      <formula>$B8="TC"</formula>
    </cfRule>
    <cfRule type="expression" priority="524" dxfId="243">
      <formula>$B8="ab"</formula>
    </cfRule>
    <cfRule type="expression" priority="626" dxfId="244">
      <formula>$B8="TC"</formula>
    </cfRule>
    <cfRule type="expression" priority="594" dxfId="245">
      <formula>$B8="ab"</formula>
    </cfRule>
    <cfRule type="expression" priority="644" dxfId="246">
      <formula>$B8="TC"</formula>
    </cfRule>
    <cfRule type="expression" priority="581" dxfId="247">
      <formula>$B8="NSO"</formula>
    </cfRule>
    <cfRule type="expression" priority="529" dxfId="248">
      <formula>$B8="NSO"</formula>
    </cfRule>
    <cfRule type="expression" priority="645" dxfId="249">
      <formula>$B8="NSO"</formula>
    </cfRule>
    <cfRule type="expression" priority="662" dxfId="250">
      <formula>$B8="TC"</formula>
    </cfRule>
    <cfRule type="expression" priority="582" dxfId="251">
      <formula>$B8="ab"</formula>
    </cfRule>
    <cfRule type="expression" priority="639" dxfId="252">
      <formula>$B8="NSO"</formula>
    </cfRule>
  </conditionalFormatting>
  <conditionalFormatting sqref="DI8:DJ108">
    <cfRule type="expression" priority="709" dxfId="253">
      <formula>$B8="NSO"</formula>
    </cfRule>
    <cfRule type="expression" priority="1179" dxfId="254">
      <formula>$B8="TC"</formula>
    </cfRule>
    <cfRule type="expression" priority="1186" dxfId="255">
      <formula>$B8="NSO"</formula>
    </cfRule>
    <cfRule type="expression" priority="734" dxfId="256">
      <formula>$B8="ab"</formula>
    </cfRule>
    <cfRule type="expression" priority="746" dxfId="257">
      <formula>$B8="ab"</formula>
    </cfRule>
    <cfRule type="expression" priority="696" dxfId="258">
      <formula>$B8="TC"</formula>
    </cfRule>
    <cfRule type="expression" priority="1169" dxfId="259">
      <formula>$B8="ab"</formula>
    </cfRule>
    <cfRule type="expression" priority="1180" dxfId="260">
      <formula>$B8="NSO"</formula>
    </cfRule>
    <cfRule type="expression" priority="1151" dxfId="261">
      <formula>$B8="ab"</formula>
    </cfRule>
    <cfRule type="expression" priority="1132" dxfId="262">
      <formula>$B8="TC"</formula>
    </cfRule>
    <cfRule type="expression" priority="697" dxfId="263">
      <formula>$B8="NSO"</formula>
    </cfRule>
    <cfRule type="expression" priority="1198" dxfId="264">
      <formula>$B8="NSO"</formula>
    </cfRule>
    <cfRule type="expression" priority="679" dxfId="265">
      <formula>$B8="TC"</formula>
    </cfRule>
    <cfRule type="expression" priority="1133" dxfId="266">
      <formula>$B8="NSO"</formula>
    </cfRule>
    <cfRule type="expression" priority="745" dxfId="267">
      <formula>$B8="NSO"</formula>
    </cfRule>
    <cfRule type="expression" priority="1161" dxfId="268">
      <formula>$B8="TC"</formula>
    </cfRule>
    <cfRule type="expression" priority="1181" dxfId="269">
      <formula>$B8="ab"</formula>
    </cfRule>
    <cfRule type="expression" priority="1149" dxfId="270">
      <formula>$B8="TC"</formula>
    </cfRule>
    <cfRule type="expression" priority="744" dxfId="271">
      <formula>$B8="TC"</formula>
    </cfRule>
    <cfRule type="expression" priority="1197" dxfId="272">
      <formula>$B8="TC"</formula>
    </cfRule>
    <cfRule type="expression" priority="1168" dxfId="273">
      <formula>$B8="NSO"</formula>
    </cfRule>
    <cfRule type="expression" priority="1163" dxfId="274">
      <formula>$B8="ab"</formula>
    </cfRule>
    <cfRule type="expression" priority="1167" dxfId="275">
      <formula>$B8="TC"</formula>
    </cfRule>
    <cfRule type="expression" priority="1162" dxfId="276">
      <formula>$B8="NSO"</formula>
    </cfRule>
    <cfRule type="expression" priority="1185" dxfId="277">
      <formula>$B8="TC"</formula>
    </cfRule>
    <cfRule type="expression" priority="732" dxfId="278">
      <formula>$B8="TC"</formula>
    </cfRule>
    <cfRule type="expression" priority="698" dxfId="279">
      <formula>$B8="ab"</formula>
    </cfRule>
    <cfRule type="expression" priority="1150" dxfId="280">
      <formula>$B8="NSO"</formula>
    </cfRule>
    <cfRule type="expression" priority="708" dxfId="281">
      <formula>$B8="TC"</formula>
    </cfRule>
    <cfRule type="expression" priority="710" dxfId="282">
      <formula>$B8="ab"</formula>
    </cfRule>
    <cfRule type="expression" priority="716" dxfId="283">
      <formula>$B8="ab"</formula>
    </cfRule>
    <cfRule type="expression" priority="1199" dxfId="284">
      <formula>$B8="ab"</formula>
    </cfRule>
    <cfRule type="expression" priority="714" dxfId="285">
      <formula>$B8="TC"</formula>
    </cfRule>
    <cfRule type="expression" priority="681" dxfId="286">
      <formula>$B8="ab"</formula>
    </cfRule>
    <cfRule type="expression" priority="727" dxfId="287">
      <formula>$B8="NSO"</formula>
    </cfRule>
    <cfRule type="expression" priority="680" dxfId="288">
      <formula>$B8="NSO"</formula>
    </cfRule>
    <cfRule type="expression" priority="715" dxfId="289">
      <formula>$B8="NSO"</formula>
    </cfRule>
    <cfRule type="expression" priority="726" dxfId="290">
      <formula>$B8="TC"</formula>
    </cfRule>
    <cfRule type="expression" priority="733" dxfId="291">
      <formula>$B8="NSO"</formula>
    </cfRule>
    <cfRule type="expression" priority="1187" dxfId="292">
      <formula>$B8="ab"</formula>
    </cfRule>
    <cfRule type="expression" priority="1134" dxfId="293">
      <formula>$B8="ab"</formula>
    </cfRule>
    <cfRule type="expression" priority="728" dxfId="294">
      <formula>$B8="ab"</formula>
    </cfRule>
  </conditionalFormatting>
  <conditionalFormatting sqref="CR9:CS108">
    <cfRule type="expression" priority="1614" dxfId="295">
      <formula>$B9="TC"</formula>
    </cfRule>
    <cfRule type="expression" priority="1594" dxfId="296">
      <formula>$B9="ab"</formula>
    </cfRule>
    <cfRule type="expression" priority="1592" dxfId="297">
      <formula>$B9="TC"</formula>
    </cfRule>
    <cfRule type="expression" priority="1913" dxfId="298">
      <formula>$B9="ab"</formula>
    </cfRule>
    <cfRule type="expression" priority="1616" dxfId="299">
      <formula>$B9="ab"</formula>
    </cfRule>
    <cfRule type="expression" priority="1912" dxfId="300">
      <formula>$B9="NSO"</formula>
    </cfRule>
    <cfRule type="expression" priority="1911" dxfId="301">
      <formula>$B9="TC"</formula>
    </cfRule>
    <cfRule type="expression" priority="1615" dxfId="302">
      <formula>$B9="NSO"</formula>
    </cfRule>
    <cfRule type="expression" priority="1593" dxfId="303">
      <formula>$B9="NSO"</formula>
    </cfRule>
  </conditionalFormatting>
  <conditionalFormatting sqref="CB8:CB108">
    <cfRule type="expression" priority="1695" dxfId="304">
      <formula>$B8="NSO"</formula>
    </cfRule>
    <cfRule type="expression" priority="1923" dxfId="305">
      <formula>$B8="TC"</formula>
    </cfRule>
    <cfRule type="expression" priority="999" dxfId="306">
      <formula>$B8="TC"</formula>
    </cfRule>
    <cfRule type="expression" priority="947" dxfId="307">
      <formula>$B8="TC"</formula>
    </cfRule>
    <cfRule type="expression" priority="1645" dxfId="308">
      <formula>$B8="ab"</formula>
    </cfRule>
    <cfRule type="expression" priority="1000" dxfId="309">
      <formula>$B8="NSO"</formula>
    </cfRule>
    <cfRule type="expression" priority="1662" dxfId="310">
      <formula>$B8="ab"</formula>
    </cfRule>
    <cfRule type="expression" priority="964" dxfId="311">
      <formula>$B8="TC"</formula>
    </cfRule>
    <cfRule type="expression" priority="1035" dxfId="312">
      <formula>$B8="NSO"</formula>
    </cfRule>
    <cfRule type="expression" priority="1029" dxfId="313">
      <formula>$B8="NSO"</formula>
    </cfRule>
    <cfRule type="expression" priority="1661" dxfId="314">
      <formula>$B8="NSO"</formula>
    </cfRule>
    <cfRule type="expression" priority="1673" dxfId="315">
      <formula>$B8="NSO"</formula>
    </cfRule>
    <cfRule type="expression" priority="1674" dxfId="316">
      <formula>$B8="ab"</formula>
    </cfRule>
    <cfRule type="expression" priority="1001" dxfId="317">
      <formula>$B8="ab"</formula>
    </cfRule>
    <cfRule type="expression" priority="982" dxfId="318">
      <formula>$B8="TC"</formula>
    </cfRule>
    <cfRule type="expression" priority="1034" dxfId="319">
      <formula>$B8="TC"</formula>
    </cfRule>
    <cfRule type="expression" priority="1048" dxfId="320">
      <formula>$B8="ab"</formula>
    </cfRule>
    <cfRule type="expression" priority="1028" dxfId="321">
      <formula>$B8="TC"</formula>
    </cfRule>
    <cfRule type="expression" priority="983" dxfId="322">
      <formula>$B8="NSO"</formula>
    </cfRule>
    <cfRule type="expression" priority="1694" dxfId="323">
      <formula>$B8="TC"</formula>
    </cfRule>
    <cfRule type="expression" priority="965" dxfId="324">
      <formula>$B8="NSO"</formula>
    </cfRule>
    <cfRule type="expression" priority="1046" dxfId="325">
      <formula>$B8="TC"</formula>
    </cfRule>
    <cfRule type="expression" priority="1644" dxfId="326">
      <formula>$B8="NSO"</formula>
    </cfRule>
    <cfRule type="expression" priority="1016" dxfId="327">
      <formula>$B8="TC"</formula>
    </cfRule>
    <cfRule type="expression" priority="1672" dxfId="328">
      <formula>$B8="TC"</formula>
    </cfRule>
    <cfRule type="expression" priority="977" dxfId="329">
      <formula>$B8="NSO"</formula>
    </cfRule>
    <cfRule type="expression" priority="1680" dxfId="330">
      <formula>$B8="ab"</formula>
    </cfRule>
    <cfRule type="expression" priority="1678" dxfId="331">
      <formula>$B8="TC"</formula>
    </cfRule>
    <cfRule type="expression" priority="1017" dxfId="332">
      <formula>$B8="NSO"</formula>
    </cfRule>
    <cfRule type="expression" priority="1030" dxfId="333">
      <formula>$B8="ab"</formula>
    </cfRule>
    <cfRule type="expression" priority="976" dxfId="334">
      <formula>$B8="TC"</formula>
    </cfRule>
    <cfRule type="expression" priority="1036" dxfId="335">
      <formula>$B8="ab"</formula>
    </cfRule>
    <cfRule type="expression" priority="1679" dxfId="336">
      <formula>$B8="NSO"</formula>
    </cfRule>
    <cfRule type="expression" priority="949" dxfId="337">
      <formula>$B8="ab"</formula>
    </cfRule>
    <cfRule type="expression" priority="966" dxfId="338">
      <formula>$B8="ab"</formula>
    </cfRule>
    <cfRule type="expression" priority="948" dxfId="339">
      <formula>$B8="NSO"</formula>
    </cfRule>
    <cfRule type="expression" priority="1924" dxfId="340">
      <formula>$B8="NSO"</formula>
    </cfRule>
    <cfRule type="expression" priority="984" dxfId="341">
      <formula>$B8="ab"</formula>
    </cfRule>
    <cfRule type="expression" priority="978" dxfId="342">
      <formula>$B8="ab"</formula>
    </cfRule>
    <cfRule type="expression" priority="1643" dxfId="343">
      <formula>$B8="TC"</formula>
    </cfRule>
    <cfRule type="expression" priority="1696" dxfId="344">
      <formula>$B8="ab"</formula>
    </cfRule>
    <cfRule type="expression" priority="1047" dxfId="345">
      <formula>$B8="NSO"</formula>
    </cfRule>
    <cfRule type="expression" priority="1660" dxfId="346">
      <formula>$B8="TC"</formula>
    </cfRule>
    <cfRule type="expression" priority="1018" dxfId="347">
      <formula>$B8="ab"</formula>
    </cfRule>
    <cfRule type="expression" priority="1925" dxfId="348">
      <formula>$B8="ab"</formula>
    </cfRule>
  </conditionalFormatting>
  <conditionalFormatting sqref="CS8:CS108">
    <cfRule type="expression" priority="761" dxfId="349">
      <formula>$B8="TC"</formula>
    </cfRule>
    <cfRule type="expression" priority="877" dxfId="350">
      <formula>$B8="TC"</formula>
    </cfRule>
    <cfRule type="expression" priority="814" dxfId="351">
      <formula>$B8="NSO"</formula>
    </cfRule>
    <cfRule type="expression" priority="896" dxfId="352">
      <formula>$B8="ab"</formula>
    </cfRule>
    <cfRule type="expression" priority="848" dxfId="353">
      <formula>$B8="TC"</formula>
    </cfRule>
    <cfRule type="expression" priority="780" dxfId="354">
      <formula>$B8="ab"</formula>
    </cfRule>
    <cfRule type="expression" priority="907" dxfId="355">
      <formula>$B8="NSO"</formula>
    </cfRule>
    <cfRule type="expression" priority="813" dxfId="356">
      <formula>$B8="TC"</formula>
    </cfRule>
    <cfRule type="expression" priority="815" dxfId="357">
      <formula>$B8="ab"</formula>
    </cfRule>
    <cfRule type="expression" priority="791" dxfId="358">
      <formula>$B8="NSO"</formula>
    </cfRule>
    <cfRule type="expression" priority="861" dxfId="359">
      <formula>$B8="NSO"</formula>
    </cfRule>
    <cfRule type="expression" priority="832" dxfId="360">
      <formula>$B8="ab"</formula>
    </cfRule>
    <cfRule type="expression" priority="830" dxfId="361">
      <formula>$B8="TC"</formula>
    </cfRule>
    <cfRule type="expression" priority="779" dxfId="362">
      <formula>$B8="NSO"</formula>
    </cfRule>
    <cfRule type="expression" priority="906" dxfId="363">
      <formula>$B8="TC"</formula>
    </cfRule>
    <cfRule type="expression" priority="844" dxfId="364">
      <formula>$B8="ab"</formula>
    </cfRule>
    <cfRule type="expression" priority="849" dxfId="365">
      <formula>$B8="NSO"</formula>
    </cfRule>
    <cfRule type="expression" priority="931" dxfId="366">
      <formula>$B8="NSO"</formula>
    </cfRule>
    <cfRule type="expression" priority="894" dxfId="367">
      <formula>$B8="TC"</formula>
    </cfRule>
    <cfRule type="expression" priority="850" dxfId="368">
      <formula>$B8="ab"</formula>
    </cfRule>
    <cfRule type="expression" priority="797" dxfId="369">
      <formula>$B8="NSO"</formula>
    </cfRule>
    <cfRule type="expression" priority="914" dxfId="370">
      <formula>$B8="ab"</formula>
    </cfRule>
    <cfRule type="expression" priority="930" dxfId="371">
      <formula>$B8="TC"</formula>
    </cfRule>
    <cfRule type="expression" priority="796" dxfId="372">
      <formula>$B8="TC"</formula>
    </cfRule>
    <cfRule type="expression" priority="778" dxfId="373">
      <formula>$B8="TC"</formula>
    </cfRule>
    <cfRule type="expression" priority="860" dxfId="374">
      <formula>$B8="TC"</formula>
    </cfRule>
    <cfRule type="expression" priority="878" dxfId="375">
      <formula>$B8="NSO"</formula>
    </cfRule>
    <cfRule type="expression" priority="763" dxfId="376">
      <formula>$B8="ab"</formula>
    </cfRule>
    <cfRule type="expression" priority="913" dxfId="377">
      <formula>$B8="NSO"</formula>
    </cfRule>
    <cfRule type="expression" priority="792" dxfId="378">
      <formula>$B8="ab"</formula>
    </cfRule>
    <cfRule type="expression" priority="924" dxfId="379">
      <formula>$B8="TC"</formula>
    </cfRule>
    <cfRule type="expression" priority="831" dxfId="380">
      <formula>$B8="NSO"</formula>
    </cfRule>
    <cfRule type="expression" priority="926" dxfId="381">
      <formula>$B8="ab"</formula>
    </cfRule>
    <cfRule type="expression" priority="895" dxfId="382">
      <formula>$B8="NSO"</formula>
    </cfRule>
    <cfRule type="expression" priority="862" dxfId="383">
      <formula>$B8="ab"</formula>
    </cfRule>
    <cfRule type="expression" priority="798" dxfId="384">
      <formula>$B8="ab"</formula>
    </cfRule>
    <cfRule type="expression" priority="842" dxfId="385">
      <formula>$B8="TC"</formula>
    </cfRule>
    <cfRule type="expression" priority="912" dxfId="386">
      <formula>$B8="TC"</formula>
    </cfRule>
    <cfRule type="expression" priority="879" dxfId="387">
      <formula>$B8="ab"</formula>
    </cfRule>
    <cfRule type="expression" priority="925" dxfId="388">
      <formula>$B8="NSO"</formula>
    </cfRule>
    <cfRule type="expression" priority="843" dxfId="389">
      <formula>$B8="NSO"</formula>
    </cfRule>
    <cfRule type="expression" priority="790" dxfId="390">
      <formula>$B8="TC"</formula>
    </cfRule>
    <cfRule type="expression" priority="908" dxfId="391">
      <formula>$B8="ab"</formula>
    </cfRule>
    <cfRule type="expression" priority="762" dxfId="392">
      <formula>$B8="NSO"</formula>
    </cfRule>
    <cfRule type="expression" priority="932" dxfId="393">
      <formula>$B8="ab"</formula>
    </cfRule>
  </conditionalFormatting>
  <conditionalFormatting sqref="DG8:DG108">
    <cfRule type="expression" priority="1164" dxfId="394">
      <formula>$B8="TC"</formula>
    </cfRule>
    <cfRule type="expression" priority="730" dxfId="395">
      <formula>$B8="NSO"</formula>
    </cfRule>
    <cfRule type="expression" priority="1202" dxfId="396">
      <formula>$B8="ab"</formula>
    </cfRule>
    <cfRule type="expression" priority="683" dxfId="397">
      <formula>$B8="NSO"</formula>
    </cfRule>
    <cfRule type="expression" priority="729" dxfId="398">
      <formula>$B8="TC"</formula>
    </cfRule>
    <cfRule type="expression" priority="1190" dxfId="399">
      <formula>$B8="ab"</formula>
    </cfRule>
    <cfRule type="expression" priority="642" dxfId="400">
      <formula>$B8="NSO"</formula>
    </cfRule>
    <cfRule type="expression" priority="1154" dxfId="401">
      <formula>$B8="ab"</formula>
    </cfRule>
    <cfRule type="expression" priority="1135" dxfId="402">
      <formula>$B8="TC"</formula>
    </cfRule>
    <cfRule type="expression" priority="496" dxfId="403">
      <formula>$B8="TC"</formula>
    </cfRule>
    <cfRule type="expression" priority="711" dxfId="404">
      <formula>$B8="TC"</formula>
    </cfRule>
    <cfRule type="expression" priority="526" dxfId="405">
      <formula>$B8="NSO"</formula>
    </cfRule>
    <cfRule type="expression" priority="550" dxfId="406">
      <formula>$B8="ab"</formula>
    </cfRule>
    <cfRule type="expression" priority="712" dxfId="407">
      <formula>$B8="NSO"</formula>
    </cfRule>
    <cfRule type="expression" priority="660" dxfId="408">
      <formula>$B8="NSO"</formula>
    </cfRule>
    <cfRule type="expression" priority="549" dxfId="409">
      <formula>$B8="NSO"</formula>
    </cfRule>
    <cfRule type="expression" priority="1182" dxfId="410">
      <formula>$B8="TC"</formula>
    </cfRule>
    <cfRule type="expression" priority="583" dxfId="411">
      <formula>$B8="TC"</formula>
    </cfRule>
    <cfRule type="expression" priority="565" dxfId="412">
      <formula>$B8="TC"</formula>
    </cfRule>
    <cfRule type="expression" priority="1188" dxfId="413">
      <formula>$B8="TC"</formula>
    </cfRule>
    <cfRule type="expression" priority="736" dxfId="414">
      <formula>$B8="NSO"</formula>
    </cfRule>
    <cfRule type="expression" priority="579" dxfId="415">
      <formula>$B8="ab"</formula>
    </cfRule>
    <cfRule type="expression" priority="667" dxfId="416">
      <formula>$B8="ab"</formula>
    </cfRule>
    <cfRule type="expression" priority="1165" dxfId="417">
      <formula>$B8="NSO"</formula>
    </cfRule>
    <cfRule type="expression" priority="1152" dxfId="418">
      <formula>$B8="TC"</formula>
    </cfRule>
    <cfRule type="expression" priority="682" dxfId="419">
      <formula>$B8="TC"</formula>
    </cfRule>
    <cfRule type="expression" priority="719" dxfId="420">
      <formula>$B8="ab"</formula>
    </cfRule>
    <cfRule type="expression" priority="713" dxfId="421">
      <formula>$B8="ab"</formula>
    </cfRule>
    <cfRule type="expression" priority="731" dxfId="422">
      <formula>$B8="ab"</formula>
    </cfRule>
    <cfRule type="expression" priority="737" dxfId="423">
      <formula>$B8="ab"</formula>
    </cfRule>
    <cfRule type="expression" priority="548" dxfId="424">
      <formula>$B8="TC"</formula>
    </cfRule>
    <cfRule type="expression" priority="1201" dxfId="425">
      <formula>$B8="NSO"</formula>
    </cfRule>
    <cfRule type="expression" priority="735" dxfId="426">
      <formula>$B8="TC"</formula>
    </cfRule>
    <cfRule type="expression" priority="1183" dxfId="427">
      <formula>$B8="NSO"</formula>
    </cfRule>
    <cfRule type="expression" priority="643" dxfId="428">
      <formula>$B8="ab"</formula>
    </cfRule>
    <cfRule type="expression" priority="665" dxfId="429">
      <formula>$B8="TC"</formula>
    </cfRule>
    <cfRule type="expression" priority="1184" dxfId="430">
      <formula>$B8="ab"</formula>
    </cfRule>
    <cfRule type="expression" priority="1172" dxfId="431">
      <formula>$B8="ab"</formula>
    </cfRule>
    <cfRule type="expression" priority="595" dxfId="432">
      <formula>$B8="TC"</formula>
    </cfRule>
    <cfRule type="expression" priority="533" dxfId="433">
      <formula>$B8="ab"</formula>
    </cfRule>
    <cfRule type="expression" priority="585" dxfId="434">
      <formula>$B8="ab"</formula>
    </cfRule>
    <cfRule type="expression" priority="613" dxfId="435">
      <formula>$B8="NSO"</formula>
    </cfRule>
    <cfRule type="expression" priority="629" dxfId="436">
      <formula>$B8="TC"</formula>
    </cfRule>
    <cfRule type="expression" priority="1171" dxfId="437">
      <formula>$B8="NSO"</formula>
    </cfRule>
    <cfRule type="expression" priority="597" dxfId="438">
      <formula>$B8="ab"</formula>
    </cfRule>
    <cfRule type="expression" priority="1137" dxfId="439">
      <formula>$B8="ab"</formula>
    </cfRule>
    <cfRule type="expression" priority="498" dxfId="440">
      <formula>$B8="ab"</formula>
    </cfRule>
    <cfRule type="expression" priority="1153" dxfId="441">
      <formula>$B8="NSO"</formula>
    </cfRule>
    <cfRule type="expression" priority="699" dxfId="442">
      <formula>$B8="TC"</formula>
    </cfRule>
    <cfRule type="expression" priority="717" dxfId="443">
      <formula>$B8="TC"</formula>
    </cfRule>
    <cfRule type="expression" priority="515" dxfId="444">
      <formula>$B8="ab"</formula>
    </cfRule>
    <cfRule type="expression" priority="718" dxfId="445">
      <formula>$B8="NSO"</formula>
    </cfRule>
    <cfRule type="expression" priority="566" dxfId="446">
      <formula>$B8="NSO"</formula>
    </cfRule>
    <cfRule type="expression" priority="649" dxfId="447">
      <formula>$B8="ab"</formula>
    </cfRule>
    <cfRule type="expression" priority="747" dxfId="448">
      <formula>$B8="TC"</formula>
    </cfRule>
    <cfRule type="expression" priority="513" dxfId="449">
      <formula>$B8="TC"</formula>
    </cfRule>
    <cfRule type="expression" priority="647" dxfId="450">
      <formula>$B8="TC"</formula>
    </cfRule>
    <cfRule type="expression" priority="630" dxfId="451">
      <formula>$B8="NSO"</formula>
    </cfRule>
    <cfRule type="expression" priority="749" dxfId="452">
      <formula>$B8="ab"</formula>
    </cfRule>
    <cfRule type="expression" priority="578" dxfId="453">
      <formula>$B8="NSO"</formula>
    </cfRule>
    <cfRule type="expression" priority="700" dxfId="454">
      <formula>$B8="NSO"</formula>
    </cfRule>
    <cfRule type="expression" priority="614" dxfId="455">
      <formula>$B8="ab"</formula>
    </cfRule>
    <cfRule type="expression" priority="497" dxfId="456">
      <formula>$B8="NSO"</formula>
    </cfRule>
    <cfRule type="expression" priority="1189" dxfId="457">
      <formula>$B8="NSO"</formula>
    </cfRule>
    <cfRule type="expression" priority="596" dxfId="458">
      <formula>$B8="NSO"</formula>
    </cfRule>
    <cfRule type="expression" priority="661" dxfId="459">
      <formula>$B8="ab"</formula>
    </cfRule>
    <cfRule type="expression" priority="584" dxfId="460">
      <formula>$B8="NSO"</formula>
    </cfRule>
    <cfRule type="expression" priority="748" dxfId="461">
      <formula>$B8="NSO"</formula>
    </cfRule>
    <cfRule type="expression" priority="612" dxfId="462">
      <formula>$B8="TC"</formula>
    </cfRule>
    <cfRule type="expression" priority="525" dxfId="463">
      <formula>$B8="TC"</formula>
    </cfRule>
    <cfRule type="expression" priority="641" dxfId="464">
      <formula>$B8="TC"</formula>
    </cfRule>
    <cfRule type="expression" priority="514" dxfId="465">
      <formula>$B8="NSO"</formula>
    </cfRule>
    <cfRule type="expression" priority="1200" dxfId="466">
      <formula>$B8="TC"</formula>
    </cfRule>
    <cfRule type="expression" priority="1136" dxfId="467">
      <formula>$B8="NSO"</formula>
    </cfRule>
    <cfRule type="expression" priority="648" dxfId="468">
      <formula>$B8="NSO"</formula>
    </cfRule>
    <cfRule type="expression" priority="577" dxfId="469">
      <formula>$B8="TC"</formula>
    </cfRule>
    <cfRule type="expression" priority="1170" dxfId="470">
      <formula>$B8="TC"</formula>
    </cfRule>
    <cfRule type="expression" priority="684" dxfId="471">
      <formula>$B8="ab"</formula>
    </cfRule>
    <cfRule type="expression" priority="532" dxfId="472">
      <formula>$B8="NSO"</formula>
    </cfRule>
    <cfRule type="expression" priority="659" dxfId="473">
      <formula>$B8="TC"</formula>
    </cfRule>
    <cfRule type="expression" priority="567" dxfId="474">
      <formula>$B8="ab"</formula>
    </cfRule>
    <cfRule type="expression" priority="631" dxfId="475">
      <formula>$B8="ab"</formula>
    </cfRule>
    <cfRule type="expression" priority="701" dxfId="476">
      <formula>$B8="ab"</formula>
    </cfRule>
    <cfRule type="expression" priority="1166" dxfId="477">
      <formula>$B8="ab"</formula>
    </cfRule>
    <cfRule type="expression" priority="527" dxfId="478">
      <formula>$B8="ab"</formula>
    </cfRule>
    <cfRule type="expression" priority="531" dxfId="479">
      <formula>$B8="TC"</formula>
    </cfRule>
    <cfRule type="expression" priority="666" dxfId="480">
      <formula>$B8="NSO"</formula>
    </cfRule>
  </conditionalFormatting>
  <conditionalFormatting sqref="DE9:DF108">
    <cfRule type="expression" priority="540" dxfId="481">
      <formula>$D9=0</formula>
    </cfRule>
    <cfRule type="expression" priority="488" dxfId="482">
      <formula>$D9=0</formula>
    </cfRule>
    <cfRule type="expression" priority="691" dxfId="483">
      <formula>$D9=0</formula>
    </cfRule>
    <cfRule type="expression" priority="621" dxfId="484">
      <formula>$D9=0</formula>
    </cfRule>
    <cfRule type="expression" priority="557" dxfId="485">
      <formula>$D9=0</formula>
    </cfRule>
    <cfRule type="expression" priority="604" dxfId="486">
      <formula>$D9=0</formula>
    </cfRule>
    <cfRule type="expression" priority="505" dxfId="487">
      <formula>$D9=0</formula>
    </cfRule>
    <cfRule type="expression" priority="674" dxfId="488">
      <formula>$D9=0</formula>
    </cfRule>
    <cfRule type="expression" priority="1127" dxfId="489">
      <formula>$D9=0</formula>
    </cfRule>
    <cfRule type="expression" priority="1144" dxfId="490">
      <formula>$D9=0</formula>
    </cfRule>
  </conditionalFormatting>
  <conditionalFormatting sqref="EE9:EE108">
    <cfRule type="expression" priority="181" dxfId="491">
      <formula>$C9=0</formula>
    </cfRule>
    <cfRule type="expression" priority="180" dxfId="492">
      <formula>$D9=0</formula>
    </cfRule>
    <cfRule type="expression" priority="148" dxfId="493">
      <formula>$B9="NSO"</formula>
    </cfRule>
    <cfRule type="expression" priority="317" dxfId="494">
      <formula>$B9="NSO"</formula>
    </cfRule>
    <cfRule type="expression" priority="415" dxfId="495">
      <formula>$B9="TC"</formula>
    </cfRule>
    <cfRule type="expression" priority="1472" dxfId="496">
      <formula>$D9=0</formula>
    </cfRule>
    <cfRule type="expression" priority="199" dxfId="497">
      <formula>$B9="TC"</formula>
    </cfRule>
    <cfRule type="expression" priority="332" dxfId="498">
      <formula>$C9=0</formula>
    </cfRule>
    <cfRule type="expression" priority="399" dxfId="499">
      <formula>$B9="NSO"</formula>
    </cfRule>
    <cfRule type="expression" priority="198" dxfId="500">
      <formula>$C9=0</formula>
    </cfRule>
    <cfRule type="expression" priority="201" dxfId="501">
      <formula>$B9="ab"</formula>
    </cfRule>
    <cfRule type="expression" priority="314" dxfId="502">
      <formula>$D9=0</formula>
    </cfRule>
    <cfRule type="expression" priority="131" dxfId="503">
      <formula>$B9="NSO"</formula>
    </cfRule>
    <cfRule type="expression" priority="1476" dxfId="504">
      <formula>$B9="ab"</formula>
    </cfRule>
    <cfRule type="expression" priority="182" dxfId="505">
      <formula>$B9="TC"</formula>
    </cfRule>
    <cfRule type="expression" priority="265" dxfId="506">
      <formula>$B9="ab"</formula>
    </cfRule>
    <cfRule type="expression" priority="183" dxfId="507">
      <formula>$B9="NSO"</formula>
    </cfRule>
    <cfRule type="expression" priority="245" dxfId="508">
      <formula>$C9=0</formula>
    </cfRule>
    <cfRule type="expression" priority="146" dxfId="509">
      <formula>$C9=0</formula>
    </cfRule>
    <cfRule type="expression" priority="396" dxfId="510">
      <formula>$D9=0</formula>
    </cfRule>
    <cfRule type="expression" priority="400" dxfId="511">
      <formula>$B9="ab"</formula>
    </cfRule>
    <cfRule type="expression" priority="132" dxfId="512">
      <formula>$B9="ab"</formula>
    </cfRule>
    <cfRule type="expression" priority="316" dxfId="513">
      <formula>$B9="TC"</formula>
    </cfRule>
    <cfRule type="expression" priority="413" dxfId="514">
      <formula>$D9=0</formula>
    </cfRule>
    <cfRule type="expression" priority="262" dxfId="515">
      <formula>$C9=0</formula>
    </cfRule>
    <cfRule type="expression" priority="244" dxfId="516">
      <formula>$D9=0</formula>
    </cfRule>
    <cfRule type="expression" priority="335" dxfId="517">
      <formula>$B9="ab"</formula>
    </cfRule>
    <cfRule type="expression" priority="147" dxfId="518">
      <formula>$B9="TC"</formula>
    </cfRule>
    <cfRule type="expression" priority="1473" dxfId="519">
      <formula>$C9=0</formula>
    </cfRule>
    <cfRule type="expression" priority="315" dxfId="520">
      <formula>$C9=0</formula>
    </cfRule>
    <cfRule type="expression" priority="200" dxfId="521">
      <formula>$B9="NSO"</formula>
    </cfRule>
    <cfRule type="expression" priority="130" dxfId="522">
      <formula>$B9="TC"</formula>
    </cfRule>
    <cfRule type="expression" priority="1475" dxfId="523">
      <formula>$B9="NSO"</formula>
    </cfRule>
    <cfRule type="expression" priority="334" dxfId="524">
      <formula>$B9="NSO"</formula>
    </cfRule>
    <cfRule type="expression" priority="247" dxfId="525">
      <formula>$B9="NSO"</formula>
    </cfRule>
    <cfRule type="expression" priority="1492" dxfId="526">
      <formula>$B9="NSO"</formula>
    </cfRule>
    <cfRule type="expression" priority="246" dxfId="527">
      <formula>$B9="TC"</formula>
    </cfRule>
    <cfRule type="expression" priority="1493" dxfId="528">
      <formula>$B9="ab"</formula>
    </cfRule>
    <cfRule type="expression" priority="248" dxfId="529">
      <formula>$B9="ab"</formula>
    </cfRule>
    <cfRule type="expression" priority="331" dxfId="530">
      <formula>$D9=0</formula>
    </cfRule>
    <cfRule type="expression" priority="333" dxfId="531">
      <formula>$B9="TC"</formula>
    </cfRule>
    <cfRule type="expression" priority="263" dxfId="532">
      <formula>$B9="TC"</formula>
    </cfRule>
    <cfRule type="expression" priority="264" dxfId="533">
      <formula>$B9="NSO"</formula>
    </cfRule>
    <cfRule type="expression" priority="397" dxfId="534">
      <formula>$C9=0</formula>
    </cfRule>
    <cfRule type="expression" priority="318" dxfId="535">
      <formula>$B9="ab"</formula>
    </cfRule>
    <cfRule type="expression" priority="1490" dxfId="536">
      <formula>$C9=0</formula>
    </cfRule>
    <cfRule type="expression" priority="1489" dxfId="537">
      <formula>$D9=0</formula>
    </cfRule>
    <cfRule type="expression" priority="1474" dxfId="538">
      <formula>$B9="TC"</formula>
    </cfRule>
    <cfRule type="expression" priority="416" dxfId="539">
      <formula>$B9="NSO"</formula>
    </cfRule>
    <cfRule type="expression" priority="398" dxfId="540">
      <formula>$B9="TC"</formula>
    </cfRule>
    <cfRule type="expression" priority="149" dxfId="541">
      <formula>$B9="ab"</formula>
    </cfRule>
    <cfRule type="expression" priority="417" dxfId="542">
      <formula>$B9="ab"</formula>
    </cfRule>
    <cfRule type="expression" priority="414" dxfId="543">
      <formula>$C9=0</formula>
    </cfRule>
    <cfRule type="expression" priority="145" dxfId="544">
      <formula>$D9=0</formula>
    </cfRule>
    <cfRule type="expression" priority="197" dxfId="545">
      <formula>$D9=0</formula>
    </cfRule>
    <cfRule type="expression" priority="129" dxfId="546">
      <formula>$C9=0</formula>
    </cfRule>
    <cfRule type="expression" priority="1491" dxfId="547">
      <formula>$B9="TC"</formula>
    </cfRule>
    <cfRule type="expression" priority="128" dxfId="548">
      <formula>$D9=0</formula>
    </cfRule>
    <cfRule type="expression" priority="184" dxfId="549">
      <formula>$B9="ab"</formula>
    </cfRule>
    <cfRule type="expression" priority="261" dxfId="550">
      <formula>$D9=0</formula>
    </cfRule>
  </conditionalFormatting>
  <conditionalFormatting sqref="CB9:CB108">
    <cfRule type="expression" priority="1023" dxfId="551">
      <formula>$B9="NSO"</formula>
    </cfRule>
    <cfRule type="expression" priority="1690" dxfId="552">
      <formula>$B9="ab"</formula>
    </cfRule>
    <cfRule type="expression" priority="1042" dxfId="553">
      <formula>$B9="ab"</formula>
    </cfRule>
    <cfRule type="expression" priority="972" dxfId="554">
      <formula>$B9="ab"</formula>
    </cfRule>
    <cfRule type="expression" priority="1040" dxfId="555">
      <formula>$B9="TC"</formula>
    </cfRule>
    <cfRule type="expression" priority="971" dxfId="556">
      <formula>$B9="NSO"</formula>
    </cfRule>
    <cfRule type="expression" priority="1668" dxfId="557">
      <formula>$B9="ab"</formula>
    </cfRule>
    <cfRule type="expression" priority="970" dxfId="558">
      <formula>$B9="TC"</formula>
    </cfRule>
    <cfRule type="expression" priority="1666" dxfId="559">
      <formula>$B9="TC"</formula>
    </cfRule>
    <cfRule type="expression" priority="1667" dxfId="560">
      <formula>$B9="NSO"</formula>
    </cfRule>
    <cfRule type="expression" priority="1688" dxfId="561">
      <formula>$B9="TC"</formula>
    </cfRule>
    <cfRule type="expression" priority="1041" dxfId="562">
      <formula>$B9="NSO"</formula>
    </cfRule>
    <cfRule type="expression" priority="1022" dxfId="563">
      <formula>$B9="TC"</formula>
    </cfRule>
    <cfRule type="expression" priority="1689" dxfId="564">
      <formula>$B9="NSO"</formula>
    </cfRule>
    <cfRule type="expression" priority="1024" dxfId="565">
      <formula>$B9="ab"</formula>
    </cfRule>
  </conditionalFormatting>
  <conditionalFormatting sqref="EY8:EY108">
    <cfRule type="expression" priority="55" dxfId="566">
      <formula>$B8="NSO"</formula>
    </cfRule>
    <cfRule type="expression" priority="92" dxfId="567">
      <formula>$B8="ab"</formula>
    </cfRule>
    <cfRule type="expression" priority="1280" dxfId="568">
      <formula>$B8="NSO"</formula>
    </cfRule>
    <cfRule type="expression" priority="1267" dxfId="569">
      <formula>$B8="TC"</formula>
    </cfRule>
    <cfRule type="expression" priority="91" dxfId="570">
      <formula>$B8="NSO"</formula>
    </cfRule>
    <cfRule type="expression" priority="39" dxfId="571">
      <formula>$B8="ab"</formula>
    </cfRule>
    <cfRule type="expression" priority="66" dxfId="572">
      <formula>$B8="TC"</formula>
    </cfRule>
    <cfRule type="expression" priority="1279" dxfId="573">
      <formula>$B8="TC"</formula>
    </cfRule>
    <cfRule type="expression" priority="68" dxfId="574">
      <formula>$B8="ab"</formula>
    </cfRule>
    <cfRule type="expression" priority="22" dxfId="575">
      <formula>$B8="ab"</formula>
    </cfRule>
    <cfRule type="expression" priority="1262" dxfId="576">
      <formula>$B8="NSO"</formula>
    </cfRule>
    <cfRule type="expression" priority="1261" dxfId="577">
      <formula>$B8="TC"</formula>
    </cfRule>
    <cfRule type="expression" priority="72" dxfId="578">
      <formula>$B8="TC"</formula>
    </cfRule>
    <cfRule type="expression" priority="1216" dxfId="579">
      <formula>$B8="ab"</formula>
    </cfRule>
    <cfRule type="expression" priority="67" dxfId="580">
      <formula>$B8="NSO"</formula>
    </cfRule>
    <cfRule type="expression" priority="74" dxfId="581">
      <formula>$B8="ab"</formula>
    </cfRule>
    <cfRule type="expression" priority="1243" dxfId="582">
      <formula>$B8="TC"</formula>
    </cfRule>
    <cfRule type="expression" priority="1251" dxfId="583">
      <formula>$B8="ab"</formula>
    </cfRule>
    <cfRule type="expression" priority="54" dxfId="584">
      <formula>$B8="TC"</formula>
    </cfRule>
    <cfRule type="expression" priority="104" dxfId="585">
      <formula>$B8="ab"</formula>
    </cfRule>
    <cfRule type="expression" priority="1215" dxfId="586">
      <formula>$B8="NSO"</formula>
    </cfRule>
    <cfRule type="expression" priority="1232" dxfId="587">
      <formula>$B8="NSO"</formula>
    </cfRule>
    <cfRule type="expression" priority="1250" dxfId="588">
      <formula>$B8="NSO"</formula>
    </cfRule>
    <cfRule type="expression" priority="1263" dxfId="589">
      <formula>$B8="ab"</formula>
    </cfRule>
    <cfRule type="expression" priority="85" dxfId="590">
      <formula>$B8="NSO"</formula>
    </cfRule>
    <cfRule type="expression" priority="1249" dxfId="591">
      <formula>$B8="TC"</formula>
    </cfRule>
    <cfRule type="expression" priority="90" dxfId="592">
      <formula>$B8="TC"</formula>
    </cfRule>
    <cfRule type="expression" priority="1281" dxfId="593">
      <formula>$B8="ab"</formula>
    </cfRule>
    <cfRule type="expression" priority="103" dxfId="594">
      <formula>$B8="NSO"</formula>
    </cfRule>
    <cfRule type="expression" priority="1233" dxfId="595">
      <formula>$B8="ab"</formula>
    </cfRule>
    <cfRule type="expression" priority="56" dxfId="596">
      <formula>$B8="ab"</formula>
    </cfRule>
    <cfRule type="expression" priority="1244" dxfId="597">
      <formula>$B8="NSO"</formula>
    </cfRule>
    <cfRule type="expression" priority="37" dxfId="598">
      <formula>$B8="TC"</formula>
    </cfRule>
    <cfRule type="expression" priority="20" dxfId="599">
      <formula>$B8="TC"</formula>
    </cfRule>
    <cfRule type="expression" priority="1245" dxfId="600">
      <formula>$B8="ab"</formula>
    </cfRule>
    <cfRule type="expression" priority="102" dxfId="601">
      <formula>$B8="TC"</formula>
    </cfRule>
    <cfRule type="expression" priority="21" dxfId="602">
      <formula>$B8="NSO"</formula>
    </cfRule>
    <cfRule type="expression" priority="1268" dxfId="603">
      <formula>$B8="NSO"</formula>
    </cfRule>
    <cfRule type="expression" priority="1269" dxfId="604">
      <formula>$B8="ab"</formula>
    </cfRule>
    <cfRule type="expression" priority="1214" dxfId="605">
      <formula>$B8="TC"</formula>
    </cfRule>
    <cfRule type="expression" priority="38" dxfId="606">
      <formula>$B8="NSO"</formula>
    </cfRule>
    <cfRule type="expression" priority="84" dxfId="607">
      <formula>$B8="TC"</formula>
    </cfRule>
    <cfRule type="expression" priority="1231" dxfId="608">
      <formula>$B8="TC"</formula>
    </cfRule>
    <cfRule type="expression" priority="86" dxfId="609">
      <formula>$B8="ab"</formula>
    </cfRule>
    <cfRule type="expression" priority="73" dxfId="610">
      <formula>$B8="NSO"</formula>
    </cfRule>
  </conditionalFormatting>
  <conditionalFormatting sqref="DY8:DY108">
    <cfRule type="expression" priority="1521" dxfId="611">
      <formula>$B8="TC"</formula>
    </cfRule>
    <cfRule type="expression" priority="1908" dxfId="612">
      <formula>$B8="NSO"</formula>
    </cfRule>
    <cfRule type="expression" priority="1539" dxfId="613">
      <formula>$B8="TC"</formula>
    </cfRule>
    <cfRule type="expression" priority="1487" dxfId="614">
      <formula>$B8="NSO"</formula>
    </cfRule>
    <cfRule type="expression" priority="1522" dxfId="615">
      <formula>$B8="NSO"</formula>
    </cfRule>
    <cfRule type="expression" priority="1553" dxfId="616">
      <formula>$B8="ab"</formula>
    </cfRule>
    <cfRule type="expression" priority="1909" dxfId="617">
      <formula>$B8="ab"</formula>
    </cfRule>
    <cfRule type="expression" priority="1907" dxfId="618">
      <formula>$B8="TC"</formula>
    </cfRule>
    <cfRule type="expression" priority="1541" dxfId="619">
      <formula>$B8="ab"</formula>
    </cfRule>
    <cfRule type="expression" priority="1523" dxfId="620">
      <formula>$B8="ab"</formula>
    </cfRule>
    <cfRule type="expression" priority="1515" dxfId="621">
      <formula>$B8="TC"</formula>
    </cfRule>
    <cfRule type="expression" priority="1552" dxfId="622">
      <formula>$B8="NSO"</formula>
    </cfRule>
    <cfRule type="expression" priority="1486" dxfId="623">
      <formula>$B8="TC"</formula>
    </cfRule>
    <cfRule type="expression" priority="1540" dxfId="624">
      <formula>$B8="NSO"</formula>
    </cfRule>
    <cfRule type="expression" priority="1505" dxfId="625">
      <formula>$B8="ab"</formula>
    </cfRule>
    <cfRule type="expression" priority="1503" dxfId="626">
      <formula>$B8="TC"</formula>
    </cfRule>
    <cfRule type="expression" priority="1533" dxfId="627">
      <formula>$B8="TC"</formula>
    </cfRule>
    <cfRule type="expression" priority="1535" dxfId="628">
      <formula>$B8="ab"</formula>
    </cfRule>
    <cfRule type="expression" priority="1551" dxfId="629">
      <formula>$B8="TC"</formula>
    </cfRule>
    <cfRule type="expression" priority="1488" dxfId="630">
      <formula>$B8="ab"</formula>
    </cfRule>
    <cfRule type="expression" priority="1517" dxfId="631">
      <formula>$B8="ab"</formula>
    </cfRule>
    <cfRule type="expression" priority="1516" dxfId="632">
      <formula>$B8="NSO"</formula>
    </cfRule>
    <cfRule type="expression" priority="1504" dxfId="633">
      <formula>$B8="NSO"</formula>
    </cfRule>
    <cfRule type="expression" priority="1534" dxfId="634">
      <formula>$B8="NSO"</formula>
    </cfRule>
  </conditionalFormatting>
  <conditionalFormatting sqref="DU9:DU108">
    <cfRule type="expression" priority="189" dxfId="635">
      <formula>$B9="NSO"</formula>
    </cfRule>
    <cfRule type="expression" priority="421" dxfId="636">
      <formula>$B9="TC"</formula>
    </cfRule>
    <cfRule type="expression" priority="253" dxfId="637">
      <formula>$B9="NSO"</formula>
    </cfRule>
    <cfRule type="expression" priority="138" dxfId="638">
      <formula>$B9="ab"</formula>
    </cfRule>
    <cfRule type="expression" priority="136" dxfId="639">
      <formula>$B9="TC"</formula>
    </cfRule>
    <cfRule type="expression" priority="268" dxfId="640">
      <formula>$C9=0</formula>
    </cfRule>
    <cfRule type="expression" priority="152" dxfId="641">
      <formula>$C9=0</formula>
    </cfRule>
    <cfRule type="expression" priority="341" dxfId="642">
      <formula>$B9="ab"</formula>
    </cfRule>
    <cfRule type="expression" priority="137" dxfId="643">
      <formula>$B9="NSO"</formula>
    </cfRule>
    <cfRule type="expression" priority="1499" dxfId="644">
      <formula>$B9="ab"</formula>
    </cfRule>
    <cfRule type="expression" priority="420" dxfId="645">
      <formula>$C9=0</formula>
    </cfRule>
    <cfRule type="expression" priority="271" dxfId="646">
      <formula>$B9="ab"</formula>
    </cfRule>
    <cfRule type="expression" priority="1482" dxfId="647">
      <formula>$B9="ab"</formula>
    </cfRule>
    <cfRule type="expression" priority="254" dxfId="648">
      <formula>$B9="ab"</formula>
    </cfRule>
    <cfRule type="expression" priority="339" dxfId="649">
      <formula>$B9="TC"</formula>
    </cfRule>
    <cfRule type="expression" priority="1479" dxfId="650">
      <formula>$C9=0</formula>
    </cfRule>
    <cfRule type="expression" priority="340" dxfId="651">
      <formula>$B9="NSO"</formula>
    </cfRule>
    <cfRule type="expression" priority="322" dxfId="652">
      <formula>$B9="TC"</formula>
    </cfRule>
    <cfRule type="expression" priority="207" dxfId="653">
      <formula>$B9="ab"</formula>
    </cfRule>
    <cfRule type="expression" priority="403" dxfId="654">
      <formula>$C9=0</formula>
    </cfRule>
    <cfRule type="expression" priority="188" dxfId="655">
      <formula>$B9="TC"</formula>
    </cfRule>
    <cfRule type="expression" priority="406" dxfId="656">
      <formula>$B9="ab"</formula>
    </cfRule>
    <cfRule type="expression" priority="153" dxfId="657">
      <formula>$B9="TC"</formula>
    </cfRule>
    <cfRule type="expression" priority="252" dxfId="658">
      <formula>$B9="TC"</formula>
    </cfRule>
    <cfRule type="expression" priority="154" dxfId="659">
      <formula>$B9="NSO"</formula>
    </cfRule>
    <cfRule type="expression" priority="270" dxfId="660">
      <formula>$B9="NSO"</formula>
    </cfRule>
    <cfRule type="expression" priority="1498" dxfId="661">
      <formula>$B9="NSO"</formula>
    </cfRule>
    <cfRule type="expression" priority="338" dxfId="662">
      <formula>$C9=0</formula>
    </cfRule>
    <cfRule type="expression" priority="135" dxfId="663">
      <formula>$C9=0</formula>
    </cfRule>
    <cfRule type="expression" priority="206" dxfId="664">
      <formula>$B9="NSO"</formula>
    </cfRule>
    <cfRule type="expression" priority="321" dxfId="665">
      <formula>$C9=0</formula>
    </cfRule>
    <cfRule type="expression" priority="204" dxfId="666">
      <formula>$C9=0</formula>
    </cfRule>
    <cfRule type="expression" priority="205" dxfId="667">
      <formula>$B9="TC"</formula>
    </cfRule>
    <cfRule type="expression" priority="190" dxfId="668">
      <formula>$B9="ab"</formula>
    </cfRule>
    <cfRule type="expression" priority="324" dxfId="669">
      <formula>$B9="ab"</formula>
    </cfRule>
    <cfRule type="expression" priority="269" dxfId="670">
      <formula>$B9="TC"</formula>
    </cfRule>
    <cfRule type="expression" priority="1480" dxfId="671">
      <formula>$B9="TC"</formula>
    </cfRule>
    <cfRule type="expression" priority="1481" dxfId="672">
      <formula>$B9="NSO"</formula>
    </cfRule>
    <cfRule type="expression" priority="422" dxfId="673">
      <formula>$B9="NSO"</formula>
    </cfRule>
    <cfRule type="expression" priority="155" dxfId="674">
      <formula>$B9="ab"</formula>
    </cfRule>
    <cfRule type="expression" priority="404" dxfId="675">
      <formula>$B9="TC"</formula>
    </cfRule>
    <cfRule type="expression" priority="405" dxfId="676">
      <formula>$B9="NSO"</formula>
    </cfRule>
    <cfRule type="expression" priority="251" dxfId="677">
      <formula>$C9=0</formula>
    </cfRule>
    <cfRule type="expression" priority="1496" dxfId="678">
      <formula>$C9=0</formula>
    </cfRule>
    <cfRule type="expression" priority="187" dxfId="679">
      <formula>$C9=0</formula>
    </cfRule>
    <cfRule type="expression" priority="323" dxfId="680">
      <formula>$B9="NSO"</formula>
    </cfRule>
    <cfRule type="expression" priority="423" dxfId="681">
      <formula>$B9="ab"</formula>
    </cfRule>
    <cfRule type="expression" priority="1497" dxfId="682">
      <formula>$B9="TC"</formula>
    </cfRule>
  </conditionalFormatting>
  <conditionalFormatting sqref="AH9:AH108">
    <cfRule type="expression" priority="1816" dxfId="683">
      <formula>$C9=0</formula>
    </cfRule>
    <cfRule type="expression" priority="1798" dxfId="684">
      <formula>$D9=0</formula>
    </cfRule>
    <cfRule type="expression" priority="1801" dxfId="685">
      <formula>$B9="NSO"</formula>
    </cfRule>
    <cfRule type="expression" priority="1799" dxfId="686">
      <formula>$C9=0</formula>
    </cfRule>
    <cfRule type="expression" priority="1815" dxfId="687">
      <formula>$D9=0</formula>
    </cfRule>
    <cfRule type="expression" priority="1108" dxfId="688">
      <formula>$B9="ab"</formula>
    </cfRule>
    <cfRule type="expression" priority="1802" dxfId="689">
      <formula>$B9="ab"</formula>
    </cfRule>
    <cfRule type="expression" priority="1818" dxfId="690">
      <formula>$B9="NSO"</formula>
    </cfRule>
    <cfRule type="expression" priority="1817" dxfId="691">
      <formula>$B9="TC"</formula>
    </cfRule>
    <cfRule type="expression" priority="1105" dxfId="692">
      <formula>$C9=0</formula>
    </cfRule>
    <cfRule type="expression" priority="1107" dxfId="693">
      <formula>$B9="NSO"</formula>
    </cfRule>
    <cfRule type="expression" priority="1104" dxfId="694">
      <formula>$D9=0</formula>
    </cfRule>
    <cfRule type="expression" priority="1819" dxfId="695">
      <formula>$B9="ab"</formula>
    </cfRule>
    <cfRule type="expression" priority="1106" dxfId="696">
      <formula>$B9="TC"</formula>
    </cfRule>
    <cfRule type="expression" priority="1800" dxfId="697">
      <formula>$B9="TC"</formula>
    </cfRule>
  </conditionalFormatting>
  <conditionalFormatting sqref="EG9:EG108">
    <cfRule type="expression" priority="1557" dxfId="698">
      <formula>$B9="ab"</formula>
    </cfRule>
    <cfRule type="expression" priority="1554" dxfId="699">
      <formula>$C9=0</formula>
    </cfRule>
    <cfRule type="expression" priority="1555" dxfId="700">
      <formula>$B9="TC"</formula>
    </cfRule>
    <cfRule type="expression" priority="1556" dxfId="701">
      <formula>$B9="NSO"</formula>
    </cfRule>
  </conditionalFormatting>
  <conditionalFormatting sqref="EA8:EA108">
    <cfRule type="expression" priority="1530" dxfId="702">
      <formula>$B8="TC"</formula>
    </cfRule>
    <cfRule type="expression" priority="1501" dxfId="703">
      <formula>$B8="NSO"</formula>
    </cfRule>
    <cfRule type="expression" priority="1483" dxfId="704">
      <formula>$B8="TC"</formula>
    </cfRule>
    <cfRule type="expression" priority="1550" dxfId="705">
      <formula>$B8="ab"</formula>
    </cfRule>
    <cfRule type="expression" priority="1485" dxfId="706">
      <formula>$B8="ab"</formula>
    </cfRule>
    <cfRule type="expression" priority="1519" dxfId="707">
      <formula>$B8="NSO"</formula>
    </cfRule>
    <cfRule type="expression" priority="1518" dxfId="708">
      <formula>$B8="TC"</formula>
    </cfRule>
    <cfRule type="expression" priority="1532" dxfId="709">
      <formula>$B8="ab"</formula>
    </cfRule>
    <cfRule type="expression" priority="1548" dxfId="710">
      <formula>$B8="TC"</formula>
    </cfRule>
    <cfRule type="expression" priority="1484" dxfId="711">
      <formula>$B8="NSO"</formula>
    </cfRule>
    <cfRule type="expression" priority="1520" dxfId="712">
      <formula>$B8="ab"</formula>
    </cfRule>
    <cfRule type="expression" priority="1502" dxfId="713">
      <formula>$B8="ab"</formula>
    </cfRule>
    <cfRule type="expression" priority="1536" dxfId="714">
      <formula>$B8="TC"</formula>
    </cfRule>
    <cfRule type="expression" priority="1549" dxfId="715">
      <formula>$B8="NSO"</formula>
    </cfRule>
    <cfRule type="expression" priority="1513" dxfId="716">
      <formula>$B8="NSO"</formula>
    </cfRule>
    <cfRule type="expression" priority="1531" dxfId="717">
      <formula>$B8="NSO"</formula>
    </cfRule>
    <cfRule type="expression" priority="1537" dxfId="718">
      <formula>$B8="NSO"</formula>
    </cfRule>
    <cfRule type="expression" priority="1500" dxfId="719">
      <formula>$B8="TC"</formula>
    </cfRule>
    <cfRule type="expression" priority="1538" dxfId="720">
      <formula>$B8="ab"</formula>
    </cfRule>
    <cfRule type="expression" priority="1512" dxfId="721">
      <formula>$B8="TC"</formula>
    </cfRule>
    <cfRule type="expression" priority="1514" dxfId="722">
      <formula>$B8="ab"</formula>
    </cfRule>
  </conditionalFormatting>
  <conditionalFormatting sqref="EQ9:EQ108">
    <cfRule type="expression" priority="1313" dxfId="723">
      <formula>$B9="ab"</formula>
    </cfRule>
    <cfRule type="expression" priority="1296" dxfId="724">
      <formula>$B9="ab"</formula>
    </cfRule>
    <cfRule type="expression" priority="1292" dxfId="725">
      <formula>$D9=0</formula>
    </cfRule>
    <cfRule type="expression" priority="111" dxfId="726">
      <formula>$D9=0</formula>
    </cfRule>
    <cfRule type="expression" priority="1310" dxfId="727">
      <formula>$C9=0</formula>
    </cfRule>
    <cfRule type="expression" priority="114" dxfId="728">
      <formula>$B9="NSO"</formula>
    </cfRule>
    <cfRule type="expression" priority="1293" dxfId="729">
      <formula>$C9=0</formula>
    </cfRule>
    <cfRule type="expression" priority="112" dxfId="730">
      <formula>$C9=0</formula>
    </cfRule>
    <cfRule type="expression" priority="1309" dxfId="731">
      <formula>$D9=0</formula>
    </cfRule>
    <cfRule type="expression" priority="1294" dxfId="732">
      <formula>$B9="TC"</formula>
    </cfRule>
    <cfRule type="expression" priority="113" dxfId="733">
      <formula>$B9="TC"</formula>
    </cfRule>
    <cfRule type="expression" priority="115" dxfId="734">
      <formula>$B9="ab"</formula>
    </cfRule>
    <cfRule type="expression" priority="1311" dxfId="735">
      <formula>$B9="TC"</formula>
    </cfRule>
    <cfRule type="expression" priority="1312" dxfId="736">
      <formula>$B9="NSO"</formula>
    </cfRule>
    <cfRule type="expression" priority="1295" dxfId="737">
      <formula>$B9="NSO"</formula>
    </cfRule>
  </conditionalFormatting>
  <conditionalFormatting sqref="EM9:EM108">
    <cfRule type="expression" priority="1363" dxfId="738">
      <formula>$B9="NSO"</formula>
    </cfRule>
    <cfRule type="expression" priority="1346" dxfId="739">
      <formula>$B9="ab"</formula>
    </cfRule>
    <cfRule type="expression" priority="1344" dxfId="740">
      <formula>$B9="TC"</formula>
    </cfRule>
    <cfRule type="expression" priority="1362" dxfId="741">
      <formula>$B9="TC"</formula>
    </cfRule>
    <cfRule type="expression" priority="1326" dxfId="742">
      <formula>$B9="TC"</formula>
    </cfRule>
    <cfRule type="expression" priority="1364" dxfId="743">
      <formula>$B9="ab"</formula>
    </cfRule>
    <cfRule type="expression" priority="1328" dxfId="744">
      <formula>$B9="ab"</formula>
    </cfRule>
    <cfRule type="expression" priority="1327" dxfId="745">
      <formula>$B9="NSO"</formula>
    </cfRule>
    <cfRule type="expression" priority="1345" dxfId="746">
      <formula>$B9="NSO"</formula>
    </cfRule>
  </conditionalFormatting>
  <conditionalFormatting sqref="EK8:EK108">
    <cfRule type="expression" priority="1378" dxfId="747">
      <formula>$B8="TC"</formula>
    </cfRule>
    <cfRule type="expression" priority="1341" dxfId="748">
      <formula>$B8="TC"</formula>
    </cfRule>
    <cfRule type="expression" priority="1337" dxfId="749">
      <formula>$B8="ab"</formula>
    </cfRule>
    <cfRule type="expression" priority="1325" dxfId="750">
      <formula>$B8="ab"</formula>
    </cfRule>
    <cfRule type="expression" priority="1360" dxfId="751">
      <formula>$B8="NSO"</formula>
    </cfRule>
    <cfRule type="expression" priority="126" dxfId="752">
      <formula>$B8="NSO"</formula>
    </cfRule>
    <cfRule type="expression" priority="1335" dxfId="753">
      <formula>$B8="TC"</formula>
    </cfRule>
    <cfRule type="expression" priority="1336" dxfId="754">
      <formula>$B8="NSO"</formula>
    </cfRule>
    <cfRule type="expression" priority="125" dxfId="755">
      <formula>$B8="TC"</formula>
    </cfRule>
    <cfRule type="expression" priority="1308" dxfId="756">
      <formula>$B8="ab"</formula>
    </cfRule>
    <cfRule type="expression" priority="1379" dxfId="757">
      <formula>$B8="NSO"</formula>
    </cfRule>
    <cfRule type="expression" priority="1361" dxfId="758">
      <formula>$B8="ab"</formula>
    </cfRule>
    <cfRule type="expression" priority="1373" dxfId="759">
      <formula>$B8="ab"</formula>
    </cfRule>
    <cfRule type="expression" priority="1342" dxfId="760">
      <formula>$B8="NSO"</formula>
    </cfRule>
    <cfRule type="expression" priority="1323" dxfId="761">
      <formula>$B8="TC"</formula>
    </cfRule>
    <cfRule type="expression" priority="1354" dxfId="762">
      <formula>$B8="NSO"</formula>
    </cfRule>
    <cfRule type="expression" priority="1355" dxfId="763">
      <formula>$B8="ab"</formula>
    </cfRule>
    <cfRule type="expression" priority="1343" dxfId="764">
      <formula>$B8="ab"</formula>
    </cfRule>
    <cfRule type="expression" priority="1306" dxfId="765">
      <formula>$B8="TC"</formula>
    </cfRule>
    <cfRule type="expression" priority="1372" dxfId="766">
      <formula>$B8="NSO"</formula>
    </cfRule>
    <cfRule type="expression" priority="1371" dxfId="767">
      <formula>$B8="TC"</formula>
    </cfRule>
    <cfRule type="expression" priority="1380" dxfId="768">
      <formula>$B8="ab"</formula>
    </cfRule>
    <cfRule type="expression" priority="1307" dxfId="769">
      <formula>$B8="NSO"</formula>
    </cfRule>
    <cfRule type="expression" priority="1359" dxfId="770">
      <formula>$B8="TC"</formula>
    </cfRule>
    <cfRule type="expression" priority="1353" dxfId="771">
      <formula>$B8="TC"</formula>
    </cfRule>
    <cfRule type="expression" priority="127" dxfId="772">
      <formula>$B8="ab"</formula>
    </cfRule>
    <cfRule type="expression" priority="1324" dxfId="773">
      <formula>$B8="NSO"</formula>
    </cfRule>
  </conditionalFormatting>
  <conditionalFormatting sqref="BP9:BP108">
    <cfRule type="expression" priority="1701" dxfId="774">
      <formula>$C9=0</formula>
    </cfRule>
    <cfRule type="expression" priority="1703" dxfId="775">
      <formula>$B9="NSO"</formula>
    </cfRule>
    <cfRule type="expression" priority="1718" dxfId="776">
      <formula>$C9=0</formula>
    </cfRule>
    <cfRule type="expression" priority="1072" dxfId="777">
      <formula>$B9="NSO"</formula>
    </cfRule>
    <cfRule type="expression" priority="1720" dxfId="778">
      <formula>$B9="NSO"</formula>
    </cfRule>
    <cfRule type="expression" priority="1073" dxfId="779">
      <formula>$B9="ab"</formula>
    </cfRule>
    <cfRule type="expression" priority="1054" dxfId="780">
      <formula>$B9="TC"</formula>
    </cfRule>
    <cfRule type="expression" priority="1070" dxfId="781">
      <formula>$C9=0</formula>
    </cfRule>
    <cfRule type="expression" priority="1721" dxfId="782">
      <formula>$B9="ab"</formula>
    </cfRule>
    <cfRule type="expression" priority="1056" dxfId="783">
      <formula>$B9="ab"</formula>
    </cfRule>
    <cfRule type="expression" priority="1704" dxfId="784">
      <formula>$B9="ab"</formula>
    </cfRule>
    <cfRule type="expression" priority="1069" dxfId="785">
      <formula>$D9=0</formula>
    </cfRule>
    <cfRule type="expression" priority="1719" dxfId="786">
      <formula>$B9="TC"</formula>
    </cfRule>
    <cfRule type="expression" priority="1052" dxfId="787">
      <formula>$D9=0</formula>
    </cfRule>
    <cfRule type="expression" priority="1055" dxfId="788">
      <formula>$B9="NSO"</formula>
    </cfRule>
    <cfRule type="expression" priority="1071" dxfId="789">
      <formula>$B9="TC"</formula>
    </cfRule>
    <cfRule type="expression" priority="1053" dxfId="790">
      <formula>$C9=0</formula>
    </cfRule>
    <cfRule type="expression" priority="1702" dxfId="791">
      <formula>$B9="TC"</formula>
    </cfRule>
    <cfRule type="expression" priority="1700" dxfId="792">
      <formula>$D9=0</formula>
    </cfRule>
    <cfRule type="expression" priority="1717" dxfId="793">
      <formula>$D9=0</formula>
    </cfRule>
  </conditionalFormatting>
  <conditionalFormatting sqref="AT9:AT108">
    <cfRule type="expression" priority="1788" dxfId="794">
      <formula>$B9="ab"</formula>
    </cfRule>
    <cfRule type="expression" priority="1787" dxfId="795">
      <formula>$B9="NSO"</formula>
    </cfRule>
    <cfRule type="expression" priority="1786" dxfId="796">
      <formula>$B9="TC"</formula>
    </cfRule>
  </conditionalFormatting>
  <conditionalFormatting sqref="CQ9:CR108">
    <cfRule type="expression" priority="807" dxfId="797">
      <formula>$D9=0</formula>
    </cfRule>
    <cfRule type="expression" priority="871" dxfId="798">
      <formula>$D9=0</formula>
    </cfRule>
    <cfRule type="expression" priority="888" dxfId="799">
      <formula>$D9=0</formula>
    </cfRule>
    <cfRule type="expression" priority="772" dxfId="800">
      <formula>$D9=0</formula>
    </cfRule>
    <cfRule type="expression" priority="755" dxfId="801">
      <formula>$D9=0</formula>
    </cfRule>
    <cfRule type="expression" priority="824" dxfId="802">
      <formula>$D9=0</formula>
    </cfRule>
  </conditionalFormatting>
  <conditionalFormatting sqref="EY9:EY108">
    <cfRule type="expression" priority="1275" dxfId="803">
      <formula>$B9="ab"</formula>
    </cfRule>
    <cfRule type="expression" priority="61" dxfId="804">
      <formula>$B9="NSO"</formula>
    </cfRule>
    <cfRule type="expression" priority="1238" dxfId="805">
      <formula>$B9="NSO"</formula>
    </cfRule>
    <cfRule type="expression" priority="78" dxfId="806">
      <formula>$B9="TC"</formula>
    </cfRule>
    <cfRule type="expression" priority="60" dxfId="807">
      <formula>$B9="TC"</formula>
    </cfRule>
    <cfRule type="expression" priority="1273" dxfId="808">
      <formula>$B9="TC"</formula>
    </cfRule>
    <cfRule type="expression" priority="62" dxfId="809">
      <formula>$B9="ab"</formula>
    </cfRule>
    <cfRule type="expression" priority="97" dxfId="810">
      <formula>$B9="NSO"</formula>
    </cfRule>
    <cfRule type="expression" priority="96" dxfId="811">
      <formula>$B9="TC"</formula>
    </cfRule>
    <cfRule type="expression" priority="80" dxfId="812">
      <formula>$B9="ab"</formula>
    </cfRule>
    <cfRule type="expression" priority="98" dxfId="813">
      <formula>$B9="ab"</formula>
    </cfRule>
    <cfRule type="expression" priority="1255" dxfId="814">
      <formula>$B9="TC"</formula>
    </cfRule>
    <cfRule type="expression" priority="1256" dxfId="815">
      <formula>$B9="NSO"</formula>
    </cfRule>
    <cfRule type="expression" priority="1239" dxfId="816">
      <formula>$B9="ab"</formula>
    </cfRule>
    <cfRule type="expression" priority="1257" dxfId="817">
      <formula>$B9="ab"</formula>
    </cfRule>
    <cfRule type="expression" priority="1237" dxfId="818">
      <formula>$B9="TC"</formula>
    </cfRule>
    <cfRule type="expression" priority="79" dxfId="819">
      <formula>$B9="NSO"</formula>
    </cfRule>
    <cfRule type="expression" priority="1274" dxfId="820">
      <formula>$B9="NSO"</formula>
    </cfRule>
  </conditionalFormatting>
  <conditionalFormatting sqref="DO9:DO108">
    <cfRule type="expression" priority="1140" dxfId="821">
      <formula>$B9="TC"</formula>
    </cfRule>
    <cfRule type="expression" priority="1142" dxfId="822">
      <formula>$B9="ab"</formula>
    </cfRule>
    <cfRule type="expression" priority="555" dxfId="823">
      <formula>$B9="ab"</formula>
    </cfRule>
    <cfRule type="expression" priority="484" dxfId="824">
      <formula>$B9="TC"</formula>
    </cfRule>
    <cfRule type="expression" priority="483" dxfId="825">
      <formula>$C9=0</formula>
    </cfRule>
    <cfRule type="expression" priority="1122" dxfId="826">
      <formula>$C9=0</formula>
    </cfRule>
    <cfRule type="expression" priority="616" dxfId="827">
      <formula>$C9=0</formula>
    </cfRule>
    <cfRule type="expression" priority="1139" dxfId="828">
      <formula>$C9=0</formula>
    </cfRule>
    <cfRule type="expression" priority="598" dxfId="829">
      <formula>$D9=0</formula>
    </cfRule>
    <cfRule type="expression" priority="1141" dxfId="830">
      <formula>$B9="NSO"</formula>
    </cfRule>
    <cfRule type="expression" priority="553" dxfId="831">
      <formula>$B9="TC"</formula>
    </cfRule>
    <cfRule type="expression" priority="486" dxfId="832">
      <formula>$B9="ab"</formula>
    </cfRule>
    <cfRule type="expression" priority="554" dxfId="833">
      <formula>$B9="NSO"</formula>
    </cfRule>
    <cfRule type="expression" priority="686" dxfId="834">
      <formula>$C9=0</formula>
    </cfRule>
    <cfRule type="expression" priority="1124" dxfId="835">
      <formula>$B9="NSO"</formula>
    </cfRule>
    <cfRule type="expression" priority="688" dxfId="836">
      <formula>$B9="NSO"</formula>
    </cfRule>
    <cfRule type="expression" priority="685" dxfId="837">
      <formula>$D9=0</formula>
    </cfRule>
    <cfRule type="expression" priority="537" dxfId="838">
      <formula>$B9="NSO"</formula>
    </cfRule>
    <cfRule type="expression" priority="599" dxfId="839">
      <formula>$C9=0</formula>
    </cfRule>
    <cfRule type="expression" priority="485" dxfId="840">
      <formula>$B9="NSO"</formula>
    </cfRule>
    <cfRule type="expression" priority="618" dxfId="841">
      <formula>$B9="NSO"</formula>
    </cfRule>
    <cfRule type="expression" priority="619" dxfId="842">
      <formula>$B9="ab"</formula>
    </cfRule>
    <cfRule type="expression" priority="600" dxfId="843">
      <formula>$B9="TC"</formula>
    </cfRule>
    <cfRule type="expression" priority="536" dxfId="844">
      <formula>$B9="TC"</formula>
    </cfRule>
    <cfRule type="expression" priority="1121" dxfId="845">
      <formula>$D9=0</formula>
    </cfRule>
    <cfRule type="expression" priority="534" dxfId="846">
      <formula>$D9=0</formula>
    </cfRule>
    <cfRule type="expression" priority="535" dxfId="847">
      <formula>$C9=0</formula>
    </cfRule>
    <cfRule type="expression" priority="602" dxfId="848">
      <formula>$B9="ab"</formula>
    </cfRule>
    <cfRule type="expression" priority="500" dxfId="849">
      <formula>$C9=0</formula>
    </cfRule>
    <cfRule type="expression" priority="617" dxfId="850">
      <formula>$B9="TC"</formula>
    </cfRule>
    <cfRule type="expression" priority="671" dxfId="851">
      <formula>$B9="NSO"</formula>
    </cfRule>
    <cfRule type="expression" priority="670" dxfId="852">
      <formula>$B9="TC"</formula>
    </cfRule>
    <cfRule type="expression" priority="615" dxfId="853">
      <formula>$D9=0</formula>
    </cfRule>
    <cfRule type="expression" priority="672" dxfId="854">
      <formula>$B9="ab"</formula>
    </cfRule>
    <cfRule type="expression" priority="689" dxfId="855">
      <formula>$B9="ab"</formula>
    </cfRule>
    <cfRule type="expression" priority="1125" dxfId="856">
      <formula>$B9="ab"</formula>
    </cfRule>
    <cfRule type="expression" priority="499" dxfId="857">
      <formula>$D9=0</formula>
    </cfRule>
    <cfRule type="expression" priority="669" dxfId="858">
      <formula>$C9=0</formula>
    </cfRule>
    <cfRule type="expression" priority="687" dxfId="859">
      <formula>$B9="TC"</formula>
    </cfRule>
    <cfRule type="expression" priority="538" dxfId="860">
      <formula>$B9="ab"</formula>
    </cfRule>
    <cfRule type="expression" priority="501" dxfId="861">
      <formula>$B9="TC"</formula>
    </cfRule>
    <cfRule type="expression" priority="482" dxfId="862">
      <formula>$D9=0</formula>
    </cfRule>
    <cfRule type="expression" priority="551" dxfId="863">
      <formula>$D9=0</formula>
    </cfRule>
    <cfRule type="expression" priority="1123" dxfId="864">
      <formula>$B9="TC"</formula>
    </cfRule>
    <cfRule type="expression" priority="503" dxfId="865">
      <formula>$B9="ab"</formula>
    </cfRule>
    <cfRule type="expression" priority="668" dxfId="866">
      <formula>$D9=0</formula>
    </cfRule>
    <cfRule type="expression" priority="502" dxfId="867">
      <formula>$B9="NSO"</formula>
    </cfRule>
    <cfRule type="expression" priority="552" dxfId="868">
      <formula>$C9=0</formula>
    </cfRule>
    <cfRule type="expression" priority="601" dxfId="869">
      <formula>$B9="NSO"</formula>
    </cfRule>
    <cfRule type="expression" priority="1138" dxfId="870">
      <formula>$D9=0</formula>
    </cfRule>
  </conditionalFormatting>
  <conditionalFormatting sqref="BY8:BY108">
    <cfRule type="expression" priority="1699" dxfId="871">
      <formula>$B8="ab"</formula>
    </cfRule>
    <cfRule type="expression" priority="1926" dxfId="872">
      <formula>$B8="TC"</formula>
    </cfRule>
    <cfRule type="expression" priority="968" dxfId="873">
      <formula>$B8="NSO"</formula>
    </cfRule>
    <cfRule type="expression" priority="1031" dxfId="874">
      <formula>$B8="TC"</formula>
    </cfRule>
    <cfRule type="expression" priority="1033" dxfId="875">
      <formula>$B8="ab"</formula>
    </cfRule>
    <cfRule type="expression" priority="1004" dxfId="876">
      <formula>$B8="ab"</formula>
    </cfRule>
    <cfRule type="expression" priority="1020" dxfId="877">
      <formula>$B8="NSO"</formula>
    </cfRule>
    <cfRule type="expression" priority="1681" dxfId="878">
      <formula>$B8="TC"</formula>
    </cfRule>
    <cfRule type="expression" priority="1039" dxfId="879">
      <formula>$B8="ab"</formula>
    </cfRule>
    <cfRule type="expression" priority="1002" dxfId="880">
      <formula>$B8="TC"</formula>
    </cfRule>
    <cfRule type="expression" priority="1038" dxfId="881">
      <formula>$B8="NSO"</formula>
    </cfRule>
    <cfRule type="expression" priority="981" dxfId="882">
      <formula>$B8="ab"</formula>
    </cfRule>
    <cfRule type="expression" priority="1032" dxfId="883">
      <formula>$B8="NSO"</formula>
    </cfRule>
    <cfRule type="expression" priority="1021" dxfId="884">
      <formula>$B8="ab"</formula>
    </cfRule>
    <cfRule type="expression" priority="1003" dxfId="885">
      <formula>$B8="NSO"</formula>
    </cfRule>
    <cfRule type="expression" priority="1665" dxfId="886">
      <formula>$B8="ab"</formula>
    </cfRule>
    <cfRule type="expression" priority="1928" dxfId="887">
      <formula>$B8="ab"</formula>
    </cfRule>
    <cfRule type="expression" priority="1677" dxfId="888">
      <formula>$B8="ab"</formula>
    </cfRule>
    <cfRule type="expression" priority="969" dxfId="889">
      <formula>$B8="ab"</formula>
    </cfRule>
    <cfRule type="expression" priority="1664" dxfId="890">
      <formula>$B8="NSO"</formula>
    </cfRule>
    <cfRule type="expression" priority="985" dxfId="891">
      <formula>$B8="TC"</formula>
    </cfRule>
    <cfRule type="expression" priority="1675" dxfId="892">
      <formula>$B8="TC"</formula>
    </cfRule>
    <cfRule type="expression" priority="1676" dxfId="893">
      <formula>$B8="NSO"</formula>
    </cfRule>
    <cfRule type="expression" priority="1049" dxfId="894">
      <formula>$B8="TC"</formula>
    </cfRule>
    <cfRule type="expression" priority="1648" dxfId="895">
      <formula>$B8="ab"</formula>
    </cfRule>
    <cfRule type="expression" priority="1663" dxfId="896">
      <formula>$B8="TC"</formula>
    </cfRule>
    <cfRule type="expression" priority="1698" dxfId="897">
      <formula>$B8="NSO"</formula>
    </cfRule>
    <cfRule type="expression" priority="1683" dxfId="898">
      <formula>$B8="ab"</formula>
    </cfRule>
    <cfRule type="expression" priority="1646" dxfId="899">
      <formula>$B8="TC"</formula>
    </cfRule>
    <cfRule type="expression" priority="951" dxfId="900">
      <formula>$B8="NSO"</formula>
    </cfRule>
    <cfRule type="expression" priority="1051" dxfId="901">
      <formula>$B8="ab"</formula>
    </cfRule>
    <cfRule type="expression" priority="1927" dxfId="902">
      <formula>$B8="NSO"</formula>
    </cfRule>
    <cfRule type="expression" priority="979" dxfId="903">
      <formula>$B8="TC"</formula>
    </cfRule>
    <cfRule type="expression" priority="967" dxfId="904">
      <formula>$B8="TC"</formula>
    </cfRule>
    <cfRule type="expression" priority="1037" dxfId="905">
      <formula>$B8="TC"</formula>
    </cfRule>
    <cfRule type="expression" priority="986" dxfId="906">
      <formula>$B8="NSO"</formula>
    </cfRule>
    <cfRule type="expression" priority="952" dxfId="907">
      <formula>$B8="ab"</formula>
    </cfRule>
    <cfRule type="expression" priority="950" dxfId="908">
      <formula>$B8="TC"</formula>
    </cfRule>
    <cfRule type="expression" priority="1697" dxfId="909">
      <formula>$B8="TC"</formula>
    </cfRule>
    <cfRule type="expression" priority="1050" dxfId="910">
      <formula>$B8="NSO"</formula>
    </cfRule>
    <cfRule type="expression" priority="1682" dxfId="911">
      <formula>$B8="NSO"</formula>
    </cfRule>
    <cfRule type="expression" priority="980" dxfId="912">
      <formula>$B8="NSO"</formula>
    </cfRule>
    <cfRule type="expression" priority="1647" dxfId="913">
      <formula>$B8="NSO"</formula>
    </cfRule>
    <cfRule type="expression" priority="987" dxfId="914">
      <formula>$B8="ab"</formula>
    </cfRule>
    <cfRule type="expression" priority="1019" dxfId="915">
      <formula>$B8="TC"</formula>
    </cfRule>
  </conditionalFormatting>
  <conditionalFormatting sqref="AD8:AD108">
    <cfRule type="expression" priority="1826" dxfId="916">
      <formula>$B8="TC"</formula>
    </cfRule>
    <cfRule type="expression" priority="1116" dxfId="917">
      <formula>$B8="NSO"</formula>
    </cfRule>
    <cfRule type="expression" priority="1828" dxfId="918">
      <formula>$B8="ab"</formula>
    </cfRule>
    <cfRule type="expression" priority="1811" dxfId="919">
      <formula>$B8="ab"</formula>
    </cfRule>
    <cfRule type="expression" priority="1827" dxfId="920">
      <formula>$B8="NSO"</formula>
    </cfRule>
    <cfRule type="expression" priority="1117" dxfId="921">
      <formula>$B8="ab"</formula>
    </cfRule>
    <cfRule type="expression" priority="1955" dxfId="922">
      <formula>$B8="TC"</formula>
    </cfRule>
    <cfRule type="expression" priority="1810" dxfId="923">
      <formula>$B8="NSO"</formula>
    </cfRule>
    <cfRule type="expression" priority="1956" dxfId="924">
      <formula>$B8="NSO"</formula>
    </cfRule>
    <cfRule type="expression" priority="1115" dxfId="925">
      <formula>$B8="TC"</formula>
    </cfRule>
    <cfRule type="expression" priority="1809" dxfId="926">
      <formula>$B8="TC"</formula>
    </cfRule>
    <cfRule type="expression" priority="1957" dxfId="927">
      <formula>$B8="ab"</formula>
    </cfRule>
  </conditionalFormatting>
  <conditionalFormatting sqref="DW8:DW108">
    <cfRule type="expression" priority="439" dxfId="928">
      <formula>$B8="TC"</formula>
    </cfRule>
    <cfRule type="expression" priority="143" dxfId="929">
      <formula>$B8="NSO"</formula>
    </cfRule>
    <cfRule type="expression" priority="287" dxfId="930">
      <formula>$B8="TC"</formula>
    </cfRule>
    <cfRule type="expression" priority="394" dxfId="931">
      <formula>$B8="NSO"</formula>
    </cfRule>
    <cfRule type="expression" priority="476" dxfId="932">
      <formula>$B8="NSO"</formula>
    </cfRule>
    <cfRule type="expression" priority="365" dxfId="933">
      <formula>$B8="ab"</formula>
    </cfRule>
    <cfRule type="expression" priority="345" dxfId="934">
      <formula>$B8="TC"</formula>
    </cfRule>
    <cfRule type="expression" priority="259" dxfId="935">
      <formula>$B8="NSO"</formula>
    </cfRule>
    <cfRule type="expression" priority="195" dxfId="936">
      <formula>$B8="NSO"</formula>
    </cfRule>
    <cfRule type="expression" priority="288" dxfId="937">
      <formula>$B8="NSO"</formula>
    </cfRule>
    <cfRule type="expression" priority="347" dxfId="938">
      <formula>$B8="ab"</formula>
    </cfRule>
    <cfRule type="expression" priority="447" dxfId="939">
      <formula>$B8="ab"</formula>
    </cfRule>
    <cfRule type="expression" priority="293" dxfId="940">
      <formula>$B8="TC"</formula>
    </cfRule>
    <cfRule type="expression" priority="475" dxfId="941">
      <formula>$B8="TC"</formula>
    </cfRule>
    <cfRule type="expression" priority="330" dxfId="942">
      <formula>$B8="ab"</formula>
    </cfRule>
    <cfRule type="expression" priority="446" dxfId="943">
      <formula>$B8="NSO"</formula>
    </cfRule>
    <cfRule type="expression" priority="458" dxfId="944">
      <formula>$B8="NSO"</formula>
    </cfRule>
    <cfRule type="expression" priority="477" dxfId="945">
      <formula>$B8="ab"</formula>
    </cfRule>
    <cfRule type="expression" priority="411" dxfId="946">
      <formula>$B8="NSO"</formula>
    </cfRule>
    <cfRule type="expression" priority="375" dxfId="947">
      <formula>$B8="TC"</formula>
    </cfRule>
    <cfRule type="expression" priority="212" dxfId="948">
      <formula>$B8="NSO"</formula>
    </cfRule>
    <cfRule type="expression" priority="457" dxfId="949">
      <formula>$B8="TC"</formula>
    </cfRule>
    <cfRule type="expression" priority="376" dxfId="950">
      <formula>$B8="NSO"</formula>
    </cfRule>
    <cfRule type="expression" priority="429" dxfId="951">
      <formula>$B8="ab"</formula>
    </cfRule>
    <cfRule type="expression" priority="213" dxfId="952">
      <formula>$B8="ab"</formula>
    </cfRule>
    <cfRule type="expression" priority="305" dxfId="953">
      <formula>$B8="TC"</formula>
    </cfRule>
    <cfRule type="expression" priority="289" dxfId="954">
      <formula>$B8="ab"</formula>
    </cfRule>
    <cfRule type="expression" priority="463" dxfId="955">
      <formula>$B8="TC"</formula>
    </cfRule>
    <cfRule type="expression" priority="464" dxfId="956">
      <formula>$B8="NSO"</formula>
    </cfRule>
    <cfRule type="expression" priority="242" dxfId="957">
      <formula>$B8="NSO"</formula>
    </cfRule>
    <cfRule type="expression" priority="313" dxfId="958">
      <formula>$B8="ab"</formula>
    </cfRule>
    <cfRule type="expression" priority="441" dxfId="959">
      <formula>$B8="ab"</formula>
    </cfRule>
    <cfRule type="expression" priority="358" dxfId="960">
      <formula>$B8="NSO"</formula>
    </cfRule>
    <cfRule type="expression" priority="179" dxfId="961">
      <formula>$B8="ab"</formula>
    </cfRule>
    <cfRule type="expression" priority="161" dxfId="962">
      <formula>$B8="ab"</formula>
    </cfRule>
    <cfRule type="expression" priority="243" dxfId="963">
      <formula>$B8="ab"</formula>
    </cfRule>
    <cfRule type="expression" priority="459" dxfId="964">
      <formula>$B8="ab"</formula>
    </cfRule>
    <cfRule type="expression" priority="359" dxfId="965">
      <formula>$B8="ab"</formula>
    </cfRule>
    <cfRule type="expression" priority="230" dxfId="966">
      <formula>$B8="NSO"</formula>
    </cfRule>
    <cfRule type="expression" priority="196" dxfId="967">
      <formula>$B8="ab"</formula>
    </cfRule>
    <cfRule type="expression" priority="363" dxfId="968">
      <formula>$B8="TC"</formula>
    </cfRule>
    <cfRule type="expression" priority="294" dxfId="969">
      <formula>$B8="NSO"</formula>
    </cfRule>
    <cfRule type="expression" priority="275" dxfId="970">
      <formula>$B8="TC"</formula>
    </cfRule>
    <cfRule type="expression" priority="440" dxfId="971">
      <formula>$B8="NSO"</formula>
    </cfRule>
    <cfRule type="expression" priority="276" dxfId="972">
      <formula>$B8="NSO"</formula>
    </cfRule>
    <cfRule type="expression" priority="445" dxfId="973">
      <formula>$B8="TC"</formula>
    </cfRule>
    <cfRule type="expression" priority="241" dxfId="974">
      <formula>$B8="TC"</formula>
    </cfRule>
    <cfRule type="expression" priority="173" dxfId="975">
      <formula>$B8="ab"</formula>
    </cfRule>
    <cfRule type="expression" priority="144" dxfId="976">
      <formula>$B8="ab"</formula>
    </cfRule>
    <cfRule type="expression" priority="231" dxfId="977">
      <formula>$B8="ab"</formula>
    </cfRule>
    <cfRule type="expression" priority="311" dxfId="978">
      <formula>$B8="TC"</formula>
    </cfRule>
    <cfRule type="expression" priority="225" dxfId="979">
      <formula>$B8="ab"</formula>
    </cfRule>
    <cfRule type="expression" priority="172" dxfId="980">
      <formula>$B8="NSO"</formula>
    </cfRule>
    <cfRule type="expression" priority="382" dxfId="981">
      <formula>$B8="NSO"</formula>
    </cfRule>
    <cfRule type="expression" priority="312" dxfId="982">
      <formula>$B8="NSO"</formula>
    </cfRule>
    <cfRule type="expression" priority="258" dxfId="983">
      <formula>$B8="TC"</formula>
    </cfRule>
    <cfRule type="expression" priority="194" dxfId="984">
      <formula>$B8="TC"</formula>
    </cfRule>
    <cfRule type="expression" priority="307" dxfId="985">
      <formula>$B8="ab"</formula>
    </cfRule>
    <cfRule type="expression" priority="223" dxfId="986">
      <formula>$B8="TC"</formula>
    </cfRule>
    <cfRule type="expression" priority="177" dxfId="987">
      <formula>$B8="TC"</formula>
    </cfRule>
    <cfRule type="expression" priority="224" dxfId="988">
      <formula>$B8="NSO"</formula>
    </cfRule>
    <cfRule type="expression" priority="159" dxfId="989">
      <formula>$B8="TC"</formula>
    </cfRule>
    <cfRule type="expression" priority="465" dxfId="990">
      <formula>$B8="ab"</formula>
    </cfRule>
    <cfRule type="expression" priority="211" dxfId="991">
      <formula>$B8="TC"</formula>
    </cfRule>
    <cfRule type="expression" priority="410" dxfId="992">
      <formula>$B8="TC"</formula>
    </cfRule>
    <cfRule type="expression" priority="381" dxfId="993">
      <formula>$B8="TC"</formula>
    </cfRule>
    <cfRule type="expression" priority="295" dxfId="994">
      <formula>$B8="ab"</formula>
    </cfRule>
    <cfRule type="expression" priority="395" dxfId="995">
      <formula>$B8="ab"</formula>
    </cfRule>
    <cfRule type="expression" priority="383" dxfId="996">
      <formula>$B8="ab"</formula>
    </cfRule>
    <cfRule type="expression" priority="393" dxfId="997">
      <formula>$B8="TC"</formula>
    </cfRule>
    <cfRule type="expression" priority="377" dxfId="998">
      <formula>$B8="ab"</formula>
    </cfRule>
    <cfRule type="expression" priority="171" dxfId="999">
      <formula>$B8="TC"</formula>
    </cfRule>
    <cfRule type="expression" priority="428" dxfId="1000">
      <formula>$B8="NSO"</formula>
    </cfRule>
    <cfRule type="expression" priority="427" dxfId="1001">
      <formula>$B8="TC"</formula>
    </cfRule>
    <cfRule type="expression" priority="412" dxfId="1002">
      <formula>$B8="ab"</formula>
    </cfRule>
    <cfRule type="expression" priority="160" dxfId="1003">
      <formula>$B8="NSO"</formula>
    </cfRule>
    <cfRule type="expression" priority="329" dxfId="1004">
      <formula>$B8="NSO"</formula>
    </cfRule>
    <cfRule type="expression" priority="260" dxfId="1005">
      <formula>$B8="ab"</formula>
    </cfRule>
    <cfRule type="expression" priority="364" dxfId="1006">
      <formula>$B8="NSO"</formula>
    </cfRule>
    <cfRule type="expression" priority="306" dxfId="1007">
      <formula>$B8="NSO"</formula>
    </cfRule>
    <cfRule type="expression" priority="346" dxfId="1008">
      <formula>$B8="NSO"</formula>
    </cfRule>
    <cfRule type="expression" priority="142" dxfId="1009">
      <formula>$B8="TC"</formula>
    </cfRule>
    <cfRule type="expression" priority="229" dxfId="1010">
      <formula>$B8="TC"</formula>
    </cfRule>
    <cfRule type="expression" priority="178" dxfId="1011">
      <formula>$B8="NSO"</formula>
    </cfRule>
    <cfRule type="expression" priority="277" dxfId="1012">
      <formula>$B8="ab"</formula>
    </cfRule>
    <cfRule type="expression" priority="357" dxfId="1013">
      <formula>$B8="TC"</formula>
    </cfRule>
    <cfRule type="expression" priority="328" dxfId="1014">
      <formula>$B8="TC"</formula>
    </cfRule>
  </conditionalFormatting>
  <conditionalFormatting sqref="CN9:CN108">
    <cfRule type="expression" priority="776" dxfId="1015">
      <formula>$B9="NSO"</formula>
    </cfRule>
    <cfRule type="expression" priority="1583" dxfId="1016">
      <formula>$B9="TC"</formula>
    </cfRule>
    <cfRule type="expression" priority="1566" dxfId="1017">
      <formula>$B9="TC"</formula>
    </cfRule>
    <cfRule type="expression" priority="828" dxfId="1018">
      <formula>$B9="NSO"</formula>
    </cfRule>
    <cfRule type="expression" priority="759" dxfId="1019">
      <formula>$B9="NSO"</formula>
    </cfRule>
    <cfRule type="expression" priority="873" dxfId="1020">
      <formula>$C9=0</formula>
    </cfRule>
    <cfRule type="expression" priority="892" dxfId="1021">
      <formula>$B9="NSO"</formula>
    </cfRule>
    <cfRule type="expression" priority="810" dxfId="1022">
      <formula>$B9="TC"</formula>
    </cfRule>
    <cfRule type="expression" priority="890" dxfId="1023">
      <formula>$C9=0</formula>
    </cfRule>
    <cfRule type="expression" priority="809" dxfId="1024">
      <formula>$C9=0</formula>
    </cfRule>
    <cfRule type="expression" priority="826" dxfId="1025">
      <formula>$C9=0</formula>
    </cfRule>
    <cfRule type="expression" priority="774" dxfId="1026">
      <formula>$C9=0</formula>
    </cfRule>
    <cfRule type="expression" priority="876" dxfId="1027">
      <formula>$B9="ab"</formula>
    </cfRule>
    <cfRule type="expression" priority="758" dxfId="1028">
      <formula>$B9="TC"</formula>
    </cfRule>
    <cfRule type="expression" priority="891" dxfId="1029">
      <formula>$B9="TC"</formula>
    </cfRule>
    <cfRule type="expression" priority="1565" dxfId="1030">
      <formula>$C9=0</formula>
    </cfRule>
    <cfRule type="expression" priority="1585" dxfId="1031">
      <formula>$B9="ab"</formula>
    </cfRule>
    <cfRule type="expression" priority="812" dxfId="1032">
      <formula>$B9="ab"</formula>
    </cfRule>
    <cfRule type="expression" priority="760" dxfId="1033">
      <formula>$B9="ab"</formula>
    </cfRule>
    <cfRule type="expression" priority="874" dxfId="1034">
      <formula>$B9="TC"</formula>
    </cfRule>
    <cfRule type="expression" priority="829" dxfId="1035">
      <formula>$B9="ab"</formula>
    </cfRule>
    <cfRule type="expression" priority="811" dxfId="1036">
      <formula>$B9="NSO"</formula>
    </cfRule>
    <cfRule type="expression" priority="893" dxfId="1037">
      <formula>$B9="ab"</formula>
    </cfRule>
    <cfRule type="expression" priority="775" dxfId="1038">
      <formula>$B9="TC"</formula>
    </cfRule>
    <cfRule type="expression" priority="757" dxfId="1039">
      <formula>$C9=0</formula>
    </cfRule>
    <cfRule type="expression" priority="777" dxfId="1040">
      <formula>$B9="ab"</formula>
    </cfRule>
    <cfRule type="expression" priority="827" dxfId="1041">
      <formula>$B9="TC"</formula>
    </cfRule>
    <cfRule type="expression" priority="1584" dxfId="1042">
      <formula>$B9="NSO"</formula>
    </cfRule>
    <cfRule type="expression" priority="1567" dxfId="1043">
      <formula>$B9="NSO"</formula>
    </cfRule>
    <cfRule type="expression" priority="875" dxfId="1044">
      <formula>$B9="NSO"</formula>
    </cfRule>
    <cfRule type="expression" priority="1582" dxfId="1045">
      <formula>$C9=0</formula>
    </cfRule>
    <cfRule type="expression" priority="1568" dxfId="1046">
      <formula>$B9="ab"</formula>
    </cfRule>
  </conditionalFormatting>
  <conditionalFormatting sqref="Z9:Z108">
    <cfRule type="expression" priority="1807" dxfId="1047">
      <formula>$B9="NSO"</formula>
    </cfRule>
    <cfRule type="expression" priority="1822" dxfId="1048">
      <formula>$C9=0</formula>
    </cfRule>
    <cfRule type="expression" priority="1808" dxfId="1049">
      <formula>$B9="ab"</formula>
    </cfRule>
    <cfRule type="expression" priority="1805" dxfId="1050">
      <formula>$C9=0</formula>
    </cfRule>
    <cfRule type="expression" priority="1824" dxfId="1051">
      <formula>$B9="NSO"</formula>
    </cfRule>
    <cfRule type="expression" priority="1823" dxfId="1052">
      <formula>$B9="TC"</formula>
    </cfRule>
    <cfRule type="expression" priority="1112" dxfId="1053">
      <formula>$B9="TC"</formula>
    </cfRule>
    <cfRule type="expression" priority="1114" dxfId="1054">
      <formula>$B9="ab"</formula>
    </cfRule>
    <cfRule type="expression" priority="1111" dxfId="1055">
      <formula>$C9=0</formula>
    </cfRule>
    <cfRule type="expression" priority="1825" dxfId="1056">
      <formula>$B9="ab"</formula>
    </cfRule>
    <cfRule type="expression" priority="1113" dxfId="1057">
      <formula>$B9="NSO"</formula>
    </cfRule>
    <cfRule type="expression" priority="1806" dxfId="1058">
      <formula>$B9="TC"</formula>
    </cfRule>
  </conditionalFormatting>
  <conditionalFormatting sqref="CP8:CP108">
    <cfRule type="expression" priority="1591" dxfId="1059">
      <formula>$B8="ab"</formula>
    </cfRule>
    <cfRule type="expression" priority="853" dxfId="1060">
      <formula>$B8="ab"</formula>
    </cfRule>
    <cfRule type="expression" priority="1922" dxfId="1061">
      <formula>$B8="ab"</formula>
    </cfRule>
    <cfRule type="expression" priority="882" dxfId="1062">
      <formula>$B8="ab"</formula>
    </cfRule>
    <cfRule type="expression" priority="833" dxfId="1063">
      <formula>$B8="TC"</formula>
    </cfRule>
    <cfRule type="expression" priority="835" dxfId="1064">
      <formula>$B8="ab"</formula>
    </cfRule>
    <cfRule type="expression" priority="881" dxfId="1065">
      <formula>$B8="NSO"</formula>
    </cfRule>
    <cfRule type="expression" priority="863" dxfId="1066">
      <formula>$B8="TC"</formula>
    </cfRule>
    <cfRule type="expression" priority="880" dxfId="1067">
      <formula>$B8="TC"</formula>
    </cfRule>
    <cfRule type="expression" priority="897" dxfId="1068">
      <formula>$B8="TC"</formula>
    </cfRule>
    <cfRule type="expression" priority="794" dxfId="1069">
      <formula>$B8="NSO"</formula>
    </cfRule>
    <cfRule type="expression" priority="911" dxfId="1070">
      <formula>$B8="ab"</formula>
    </cfRule>
    <cfRule type="expression" priority="816" dxfId="1071">
      <formula>$B8="TC"</formula>
    </cfRule>
    <cfRule type="expression" priority="899" dxfId="1072">
      <formula>$B8="ab"</formula>
    </cfRule>
    <cfRule type="expression" priority="1601" dxfId="1073">
      <formula>$B8="TC"</formula>
    </cfRule>
    <cfRule type="expression" priority="910" dxfId="1074">
      <formula>$B8="NSO"</formula>
    </cfRule>
    <cfRule type="expression" priority="1607" dxfId="1075">
      <formula>$B8="TC"</formula>
    </cfRule>
    <cfRule type="expression" priority="1920" dxfId="1076">
      <formula>$B8="TC"</formula>
    </cfRule>
    <cfRule type="expression" priority="1629" dxfId="1077">
      <formula>$B8="TC"</formula>
    </cfRule>
    <cfRule type="expression" priority="1625" dxfId="1078">
      <formula>$B8="ab"</formula>
    </cfRule>
    <cfRule type="expression" priority="766" dxfId="1079">
      <formula>$B8="ab"</formula>
    </cfRule>
    <cfRule type="expression" priority="834" dxfId="1080">
      <formula>$B8="NSO"</formula>
    </cfRule>
    <cfRule type="expression" priority="765" dxfId="1081">
      <formula>$B8="NSO"</formula>
    </cfRule>
    <cfRule type="expression" priority="817" dxfId="1082">
      <formula>$B8="NSO"</formula>
    </cfRule>
    <cfRule type="expression" priority="916" dxfId="1083">
      <formula>$B8="NSO"</formula>
    </cfRule>
    <cfRule type="expression" priority="909" dxfId="1084">
      <formula>$B8="TC"</formula>
    </cfRule>
    <cfRule type="expression" priority="1623" dxfId="1085">
      <formula>$B8="TC"</formula>
    </cfRule>
    <cfRule type="expression" priority="845" dxfId="1086">
      <formula>$B8="TC"</formula>
    </cfRule>
    <cfRule type="expression" priority="851" dxfId="1087">
      <formula>$B8="TC"</formula>
    </cfRule>
    <cfRule type="expression" priority="927" dxfId="1088">
      <formula>$B8="TC"</formula>
    </cfRule>
    <cfRule type="expression" priority="793" dxfId="1089">
      <formula>$B8="TC"</formula>
    </cfRule>
    <cfRule type="expression" priority="915" dxfId="1090">
      <formula>$B8="TC"</formula>
    </cfRule>
    <cfRule type="expression" priority="1630" dxfId="1091">
      <formula>$B8="NSO"</formula>
    </cfRule>
    <cfRule type="expression" priority="1603" dxfId="1092">
      <formula>$B8="ab"</formula>
    </cfRule>
    <cfRule type="expression" priority="928" dxfId="1093">
      <formula>$B8="NSO"</formula>
    </cfRule>
    <cfRule type="expression" priority="865" dxfId="1094">
      <formula>$B8="ab"</formula>
    </cfRule>
    <cfRule type="expression" priority="917" dxfId="1095">
      <formula>$B8="ab"</formula>
    </cfRule>
    <cfRule type="expression" priority="934" dxfId="1096">
      <formula>$B8="NSO"</formula>
    </cfRule>
    <cfRule type="expression" priority="1624" dxfId="1097">
      <formula>$B8="NSO"</formula>
    </cfRule>
    <cfRule type="expression" priority="864" dxfId="1098">
      <formula>$B8="NSO"</formula>
    </cfRule>
    <cfRule type="expression" priority="1574" dxfId="1099">
      <formula>$B8="ab"</formula>
    </cfRule>
    <cfRule type="expression" priority="795" dxfId="1100">
      <formula>$B8="ab"</formula>
    </cfRule>
    <cfRule type="expression" priority="764" dxfId="1101">
      <formula>$B8="TC"</formula>
    </cfRule>
    <cfRule type="expression" priority="1921" dxfId="1102">
      <formula>$B8="NSO"</formula>
    </cfRule>
    <cfRule type="expression" priority="929" dxfId="1103">
      <formula>$B8="ab"</formula>
    </cfRule>
    <cfRule type="expression" priority="799" dxfId="1104">
      <formula>$B8="TC"</formula>
    </cfRule>
    <cfRule type="expression" priority="935" dxfId="1105">
      <formula>$B8="ab"</formula>
    </cfRule>
    <cfRule type="expression" priority="847" dxfId="1106">
      <formula>$B8="ab"</formula>
    </cfRule>
    <cfRule type="expression" priority="1631" dxfId="1107">
      <formula>$B8="ab"</formula>
    </cfRule>
    <cfRule type="expression" priority="1589" dxfId="1108">
      <formula>$B8="TC"</formula>
    </cfRule>
    <cfRule type="expression" priority="898" dxfId="1109">
      <formula>$B8="NSO"</formula>
    </cfRule>
    <cfRule type="expression" priority="818" dxfId="1110">
      <formula>$B8="ab"</formula>
    </cfRule>
    <cfRule type="expression" priority="781" dxfId="1111">
      <formula>$B8="TC"</formula>
    </cfRule>
    <cfRule type="expression" priority="801" dxfId="1112">
      <formula>$B8="ab"</formula>
    </cfRule>
    <cfRule type="expression" priority="852" dxfId="1113">
      <formula>$B8="NSO"</formula>
    </cfRule>
    <cfRule type="expression" priority="783" dxfId="1114">
      <formula>$B8="ab"</formula>
    </cfRule>
    <cfRule type="expression" priority="782" dxfId="1115">
      <formula>$B8="NSO"</formula>
    </cfRule>
    <cfRule type="expression" priority="1572" dxfId="1116">
      <formula>$B8="TC"</formula>
    </cfRule>
    <cfRule type="expression" priority="800" dxfId="1117">
      <formula>$B8="NSO"</formula>
    </cfRule>
    <cfRule type="expression" priority="846" dxfId="1118">
      <formula>$B8="NSO"</formula>
    </cfRule>
    <cfRule type="expression" priority="1590" dxfId="1119">
      <formula>$B8="NSO"</formula>
    </cfRule>
    <cfRule type="expression" priority="1609" dxfId="1120">
      <formula>$B8="ab"</formula>
    </cfRule>
    <cfRule type="expression" priority="1608" dxfId="1121">
      <formula>$B8="NSO"</formula>
    </cfRule>
    <cfRule type="expression" priority="1602" dxfId="1122">
      <formula>$B8="NSO"</formula>
    </cfRule>
    <cfRule type="expression" priority="933" dxfId="1123">
      <formula>$B8="TC"</formula>
    </cfRule>
    <cfRule type="expression" priority="1573" dxfId="1124">
      <formula>$B8="NSO"</formula>
    </cfRule>
  </conditionalFormatting>
  <conditionalFormatting sqref="BW9:BW108">
    <cfRule type="expression" priority="963" dxfId="1125">
      <formula>$B9="ab"</formula>
    </cfRule>
    <cfRule type="expression" priority="1642" dxfId="1126">
      <formula>$B9="ab"</formula>
    </cfRule>
    <cfRule type="expression" priority="1656" dxfId="1127">
      <formula>$C9=0</formula>
    </cfRule>
    <cfRule type="expression" priority="1640" dxfId="1128">
      <formula>$B9="TC"</formula>
    </cfRule>
    <cfRule type="expression" priority="943" dxfId="1129">
      <formula>$C9=0</formula>
    </cfRule>
    <cfRule type="expression" priority="944" dxfId="1130">
      <formula>$B9="TC"</formula>
    </cfRule>
    <cfRule type="expression" priority="1014" dxfId="1131">
      <formula>$B9="NSO"</formula>
    </cfRule>
    <cfRule type="expression" priority="998" dxfId="1132">
      <formula>$B9="ab"</formula>
    </cfRule>
    <cfRule type="expression" priority="945" dxfId="1133">
      <formula>$B9="NSO"</formula>
    </cfRule>
    <cfRule type="expression" priority="1015" dxfId="1134">
      <formula>$B9="ab"</formula>
    </cfRule>
    <cfRule type="expression" priority="1013" dxfId="1135">
      <formula>$B9="TC"</formula>
    </cfRule>
    <cfRule type="expression" priority="1012" dxfId="1136">
      <formula>$C9=0</formula>
    </cfRule>
    <cfRule type="expression" priority="1657" dxfId="1137">
      <formula>$B9="TC"</formula>
    </cfRule>
    <cfRule type="expression" priority="962" dxfId="1138">
      <formula>$B9="NSO"</formula>
    </cfRule>
    <cfRule type="expression" priority="961" dxfId="1139">
      <formula>$B9="TC"</formula>
    </cfRule>
    <cfRule type="expression" priority="997" dxfId="1140">
      <formula>$B9="NSO"</formula>
    </cfRule>
    <cfRule type="expression" priority="1658" dxfId="1141">
      <formula>$B9="NSO"</formula>
    </cfRule>
    <cfRule type="expression" priority="1641" dxfId="1142">
      <formula>$B9="NSO"</formula>
    </cfRule>
    <cfRule type="expression" priority="995" dxfId="1143">
      <formula>$C9=0</formula>
    </cfRule>
    <cfRule type="expression" priority="960" dxfId="1144">
      <formula>$C9=0</formula>
    </cfRule>
    <cfRule type="expression" priority="946" dxfId="1145">
      <formula>$B9="ab"</formula>
    </cfRule>
    <cfRule type="expression" priority="996" dxfId="1146">
      <formula>$B9="TC"</formula>
    </cfRule>
    <cfRule type="expression" priority="1639" dxfId="1147">
      <formula>$C9=0</formula>
    </cfRule>
    <cfRule type="expression" priority="1659" dxfId="1148">
      <formula>$B9="ab"</formula>
    </cfRule>
  </conditionalFormatting>
  <conditionalFormatting sqref="DI9:DJ108">
    <cfRule type="expression" priority="1157" dxfId="1149">
      <formula>$B9="ab"</formula>
    </cfRule>
    <cfRule type="expression" priority="722" dxfId="1150">
      <formula>$B9="ab"</formula>
    </cfRule>
    <cfRule type="expression" priority="1155" dxfId="1151">
      <formula>$B9="TC"</formula>
    </cfRule>
    <cfRule type="expression" priority="704" dxfId="1152">
      <formula>$B9="ab"</formula>
    </cfRule>
    <cfRule type="expression" priority="720" dxfId="1153">
      <formula>$B9="TC"</formula>
    </cfRule>
    <cfRule type="expression" priority="740" dxfId="1154">
      <formula>$B9="ab"</formula>
    </cfRule>
    <cfRule type="expression" priority="721" dxfId="1155">
      <formula>$B9="NSO"</formula>
    </cfRule>
    <cfRule type="expression" priority="1192" dxfId="1156">
      <formula>$B9="NSO"</formula>
    </cfRule>
    <cfRule type="expression" priority="1193" dxfId="1157">
      <formula>$B9="ab"</formula>
    </cfRule>
    <cfRule type="expression" priority="703" dxfId="1158">
      <formula>$B9="NSO"</formula>
    </cfRule>
    <cfRule type="expression" priority="1174" dxfId="1159">
      <formula>$B9="NSO"</formula>
    </cfRule>
    <cfRule type="expression" priority="738" dxfId="1160">
      <formula>$B9="TC"</formula>
    </cfRule>
    <cfRule type="expression" priority="1191" dxfId="1161">
      <formula>$B9="TC"</formula>
    </cfRule>
    <cfRule type="expression" priority="1175" dxfId="1162">
      <formula>$B9="ab"</formula>
    </cfRule>
    <cfRule type="expression" priority="702" dxfId="1163">
      <formula>$B9="TC"</formula>
    </cfRule>
    <cfRule type="expression" priority="1156" dxfId="1164">
      <formula>$B9="NSO"</formula>
    </cfRule>
    <cfRule type="expression" priority="1173" dxfId="1165">
      <formula>$B9="TC"</formula>
    </cfRule>
    <cfRule type="expression" priority="739" dxfId="1166">
      <formula>$B9="NSO"</formula>
    </cfRule>
  </conditionalFormatting>
  <conditionalFormatting sqref="DZ8:DZ108">
    <cfRule type="expression" priority="208" dxfId="1167">
      <formula>$B8="TC"</formula>
    </cfRule>
    <cfRule type="expression" priority="158" dxfId="1168">
      <formula>$B8="ab"</formula>
    </cfRule>
    <cfRule type="expression" priority="292" dxfId="1169">
      <formula>$B8="ab"</formula>
    </cfRule>
    <cfRule type="expression" priority="192" dxfId="1170">
      <formula>$B8="NSO"</formula>
    </cfRule>
    <cfRule type="expression" priority="257" dxfId="1171">
      <formula>$B8="ab"</formula>
    </cfRule>
    <cfRule type="expression" priority="302" dxfId="1172">
      <formula>$B8="TC"</formula>
    </cfRule>
    <cfRule type="expression" priority="284" dxfId="1173">
      <formula>$B8="TC"</formula>
    </cfRule>
    <cfRule type="expression" priority="220" dxfId="1174">
      <formula>$B8="TC"</formula>
    </cfRule>
    <cfRule type="expression" priority="209" dxfId="1175">
      <formula>$B8="NSO"</formula>
    </cfRule>
    <cfRule type="expression" priority="285" dxfId="1176">
      <formula>$B8="NSO"</formula>
    </cfRule>
    <cfRule type="expression" priority="256" dxfId="1177">
      <formula>$B8="NSO"</formula>
    </cfRule>
    <cfRule type="expression" priority="157" dxfId="1178">
      <formula>$B8="NSO"</formula>
    </cfRule>
    <cfRule type="expression" priority="239" dxfId="1179">
      <formula>$B8="NSO"</formula>
    </cfRule>
    <cfRule type="expression" priority="308" dxfId="1180">
      <formula>$B8="TC"</formula>
    </cfRule>
    <cfRule type="expression" priority="228" dxfId="1181">
      <formula>$B8="ab"</formula>
    </cfRule>
    <cfRule type="expression" priority="222" dxfId="1182">
      <formula>$B8="ab"</formula>
    </cfRule>
    <cfRule type="expression" priority="227" dxfId="1183">
      <formula>$B8="NSO"</formula>
    </cfRule>
    <cfRule type="expression" priority="286" dxfId="1184">
      <formula>$B8="ab"</formula>
    </cfRule>
    <cfRule type="expression" priority="168" dxfId="1185">
      <formula>$B8="TC"</formula>
    </cfRule>
    <cfRule type="expression" priority="238" dxfId="1186">
      <formula>$B8="TC"</formula>
    </cfRule>
    <cfRule type="expression" priority="210" dxfId="1187">
      <formula>$B8="ab"</formula>
    </cfRule>
    <cfRule type="expression" priority="309" dxfId="1188">
      <formula>$B8="NSO"</formula>
    </cfRule>
    <cfRule type="expression" priority="174" dxfId="1189">
      <formula>$B8="TC"</formula>
    </cfRule>
    <cfRule type="expression" priority="272" dxfId="1190">
      <formula>$B8="TC"</formula>
    </cfRule>
    <cfRule type="expression" priority="193" dxfId="1191">
      <formula>$B8="ab"</formula>
    </cfRule>
    <cfRule type="expression" priority="141" dxfId="1192">
      <formula>$B8="ab"</formula>
    </cfRule>
    <cfRule type="expression" priority="255" dxfId="1193">
      <formula>$B8="TC"</formula>
    </cfRule>
    <cfRule type="expression" priority="221" dxfId="1194">
      <formula>$B8="NSO"</formula>
    </cfRule>
    <cfRule type="expression" priority="310" dxfId="1195">
      <formula>$B8="ab"</formula>
    </cfRule>
    <cfRule type="expression" priority="240" dxfId="1196">
      <formula>$B8="ab"</formula>
    </cfRule>
    <cfRule type="expression" priority="169" dxfId="1197">
      <formula>$B8="NSO"</formula>
    </cfRule>
    <cfRule type="expression" priority="156" dxfId="1198">
      <formula>$B8="TC"</formula>
    </cfRule>
    <cfRule type="expression" priority="291" dxfId="1199">
      <formula>$B8="NSO"</formula>
    </cfRule>
    <cfRule type="expression" priority="290" dxfId="1200">
      <formula>$B8="TC"</formula>
    </cfRule>
    <cfRule type="expression" priority="303" dxfId="1201">
      <formula>$B8="NSO"</formula>
    </cfRule>
    <cfRule type="expression" priority="273" dxfId="1202">
      <formula>$B8="NSO"</formula>
    </cfRule>
    <cfRule type="expression" priority="175" dxfId="1203">
      <formula>$B8="NSO"</formula>
    </cfRule>
    <cfRule type="expression" priority="304" dxfId="1204">
      <formula>$B8="ab"</formula>
    </cfRule>
    <cfRule type="expression" priority="274" dxfId="1205">
      <formula>$B8="ab"</formula>
    </cfRule>
    <cfRule type="expression" priority="140" dxfId="1206">
      <formula>$B8="NSO"</formula>
    </cfRule>
    <cfRule type="expression" priority="139" dxfId="1207">
      <formula>$B8="TC"</formula>
    </cfRule>
    <cfRule type="expression" priority="191" dxfId="1208">
      <formula>$B8="TC"</formula>
    </cfRule>
    <cfRule type="expression" priority="170" dxfId="1209">
      <formula>$B8="ab"</formula>
    </cfRule>
    <cfRule type="expression" priority="176" dxfId="1210">
      <formula>$B8="ab"</formula>
    </cfRule>
    <cfRule type="expression" priority="226" dxfId="1211">
      <formula>$B8="TC"</formula>
    </cfRule>
  </conditionalFormatting>
  <conditionalFormatting sqref="BH8:BH108">
    <cfRule type="expression" priority="1097" dxfId="1212">
      <formula>$B8="ab"</formula>
    </cfRule>
    <cfRule type="expression" priority="1732" dxfId="1213">
      <formula>$B8="NSO"</formula>
    </cfRule>
    <cfRule type="expression" priority="1744" dxfId="1214">
      <formula>$B8="NSO"</formula>
    </cfRule>
    <cfRule type="expression" priority="1940" dxfId="1215">
      <formula>$B8="NSO"</formula>
    </cfRule>
    <cfRule type="expression" priority="1743" dxfId="1216">
      <formula>$B8="TC"</formula>
    </cfRule>
    <cfRule type="expression" priority="1749" dxfId="1217">
      <formula>$B8="TC"</formula>
    </cfRule>
    <cfRule type="expression" priority="1096" dxfId="1218">
      <formula>$B8="NSO"</formula>
    </cfRule>
    <cfRule type="expression" priority="1085" dxfId="1219">
      <formula>$B8="ab"</formula>
    </cfRule>
    <cfRule type="expression" priority="1103" dxfId="1220">
      <formula>$B8="ab"</formula>
    </cfRule>
    <cfRule type="expression" priority="1745" dxfId="1221">
      <formula>$B8="ab"</formula>
    </cfRule>
    <cfRule type="expression" priority="1083" dxfId="1222">
      <formula>$B8="TC"</formula>
    </cfRule>
    <cfRule type="expression" priority="1067" dxfId="1223">
      <formula>$B8="NSO"</formula>
    </cfRule>
    <cfRule type="expression" priority="1941" dxfId="1224">
      <formula>$B8="ab"</formula>
    </cfRule>
    <cfRule type="expression" priority="1751" dxfId="1225">
      <formula>$B8="ab"</formula>
    </cfRule>
    <cfRule type="expression" priority="1714" dxfId="1226">
      <formula>$B8="TC"</formula>
    </cfRule>
    <cfRule type="expression" priority="1066" dxfId="1227">
      <formula>$B8="TC"</formula>
    </cfRule>
    <cfRule type="expression" priority="1095" dxfId="1228">
      <formula>$B8="TC"</formula>
    </cfRule>
    <cfRule type="expression" priority="1102" dxfId="1229">
      <formula>$B8="NSO"</formula>
    </cfRule>
    <cfRule type="expression" priority="1084" dxfId="1230">
      <formula>$B8="NSO"</formula>
    </cfRule>
    <cfRule type="expression" priority="1101" dxfId="1231">
      <formula>$B8="TC"</formula>
    </cfRule>
    <cfRule type="expression" priority="1068" dxfId="1232">
      <formula>$B8="ab"</formula>
    </cfRule>
    <cfRule type="expression" priority="1715" dxfId="1233">
      <formula>$B8="NSO"</formula>
    </cfRule>
    <cfRule type="expression" priority="1750" dxfId="1234">
      <formula>$B8="NSO"</formula>
    </cfRule>
    <cfRule type="expression" priority="1733" dxfId="1235">
      <formula>$B8="ab"</formula>
    </cfRule>
    <cfRule type="expression" priority="1716" dxfId="1236">
      <formula>$B8="ab"</formula>
    </cfRule>
    <cfRule type="expression" priority="1731" dxfId="1237">
      <formula>$B8="TC"</formula>
    </cfRule>
    <cfRule type="expression" priority="1939" dxfId="1238">
      <formula>$B8="TC"</formula>
    </cfRule>
  </conditionalFormatting>
  <conditionalFormatting sqref="BH9:BH108">
    <cfRule type="expression" priority="1090" dxfId="1239">
      <formula>$B9="NSO"</formula>
    </cfRule>
    <cfRule type="expression" priority="1089" dxfId="1240">
      <formula>$B9="TC"</formula>
    </cfRule>
    <cfRule type="expression" priority="1739" dxfId="1241">
      <formula>$B9="ab"</formula>
    </cfRule>
    <cfRule type="expression" priority="1934" dxfId="1242">
      <formula>$B9="NSO"</formula>
    </cfRule>
    <cfRule type="expression" priority="1933" dxfId="1243">
      <formula>$B9="TC"</formula>
    </cfRule>
    <cfRule type="expression" priority="1738" dxfId="1244">
      <formula>$B9="NSO"</formula>
    </cfRule>
    <cfRule type="expression" priority="1935" dxfId="1245">
      <formula>$B9="ab"</formula>
    </cfRule>
    <cfRule type="expression" priority="1091" dxfId="1246">
      <formula>$B9="ab"</formula>
    </cfRule>
    <cfRule type="expression" priority="1737" dxfId="1247">
      <formula>$B9="TC"</formula>
    </cfRule>
  </conditionalFormatting>
  <conditionalFormatting sqref="BK8:BK108">
    <cfRule type="expression" priority="1730" dxfId="1248">
      <formula>$B8="ab"</formula>
    </cfRule>
    <cfRule type="expression" priority="1728" dxfId="1249">
      <formula>$B8="TC"</formula>
    </cfRule>
    <cfRule type="expression" priority="1065" dxfId="1250">
      <formula>$B8="ab"</formula>
    </cfRule>
    <cfRule type="expression" priority="1742" dxfId="1251">
      <formula>$B8="ab"</formula>
    </cfRule>
    <cfRule type="expression" priority="1092" dxfId="1252">
      <formula>$B8="TC"</formula>
    </cfRule>
    <cfRule type="expression" priority="1082" dxfId="1253">
      <formula>$B8="ab"</formula>
    </cfRule>
    <cfRule type="expression" priority="1098" dxfId="1254">
      <formula>$B8="TC"</formula>
    </cfRule>
    <cfRule type="expression" priority="1740" dxfId="1255">
      <formula>$B8="TC"</formula>
    </cfRule>
    <cfRule type="expression" priority="1064" dxfId="1256">
      <formula>$B8="NSO"</formula>
    </cfRule>
    <cfRule type="expression" priority="1713" dxfId="1257">
      <formula>$B8="ab"</formula>
    </cfRule>
    <cfRule type="expression" priority="1741" dxfId="1258">
      <formula>$B8="NSO"</formula>
    </cfRule>
    <cfRule type="expression" priority="1712" dxfId="1259">
      <formula>$B8="NSO"</formula>
    </cfRule>
    <cfRule type="expression" priority="1937" dxfId="1260">
      <formula>$B8="NSO"</formula>
    </cfRule>
    <cfRule type="expression" priority="1747" dxfId="1261">
      <formula>$B8="NSO"</formula>
    </cfRule>
    <cfRule type="expression" priority="1729" dxfId="1262">
      <formula>$B8="NSO"</formula>
    </cfRule>
    <cfRule type="expression" priority="1094" dxfId="1263">
      <formula>$B8="ab"</formula>
    </cfRule>
    <cfRule type="expression" priority="1711" dxfId="1264">
      <formula>$B8="TC"</formula>
    </cfRule>
    <cfRule type="expression" priority="1936" dxfId="1265">
      <formula>$B8="TC"</formula>
    </cfRule>
    <cfRule type="expression" priority="1100" dxfId="1266">
      <formula>$B8="ab"</formula>
    </cfRule>
    <cfRule type="expression" priority="1080" dxfId="1267">
      <formula>$B8="TC"</formula>
    </cfRule>
    <cfRule type="expression" priority="1081" dxfId="1268">
      <formula>$B8="NSO"</formula>
    </cfRule>
    <cfRule type="expression" priority="1099" dxfId="1269">
      <formula>$B8="NSO"</formula>
    </cfRule>
    <cfRule type="expression" priority="1748" dxfId="1270">
      <formula>$B8="ab"</formula>
    </cfRule>
    <cfRule type="expression" priority="1746" dxfId="1271">
      <formula>$B8="TC"</formula>
    </cfRule>
    <cfRule type="expression" priority="1063" dxfId="1272">
      <formula>$B8="TC"</formula>
    </cfRule>
    <cfRule type="expression" priority="1093" dxfId="1273">
      <formula>$B8="NSO"</formula>
    </cfRule>
    <cfRule type="expression" priority="1938" dxfId="1274">
      <formula>$B8="ab"</formula>
    </cfRule>
  </conditionalFormatting>
  <conditionalFormatting sqref="DU9:DV108">
    <cfRule type="expression" priority="134" dxfId="1275">
      <formula>$D9=0</formula>
    </cfRule>
    <cfRule type="expression" priority="250" dxfId="1276">
      <formula>$D9=0</formula>
    </cfRule>
    <cfRule type="expression" priority="337" dxfId="1277">
      <formula>$D9=0</formula>
    </cfRule>
    <cfRule type="expression" priority="419" dxfId="1278">
      <formula>$D9=0</formula>
    </cfRule>
    <cfRule type="expression" priority="320" dxfId="1279">
      <formula>$D9=0</formula>
    </cfRule>
    <cfRule type="expression" priority="151" dxfId="1280">
      <formula>$D9=0</formula>
    </cfRule>
    <cfRule type="expression" priority="402" dxfId="1281">
      <formula>$D9=0</formula>
    </cfRule>
    <cfRule type="expression" priority="203" dxfId="1282">
      <formula>$D9=0</formula>
    </cfRule>
    <cfRule type="expression" priority="267" dxfId="1283">
      <formula>$D9=0</formula>
    </cfRule>
    <cfRule type="expression" priority="186" dxfId="1284">
      <formula>$D9=0</formula>
    </cfRule>
  </conditionalFormatting>
  <conditionalFormatting sqref="BW9:BX108">
    <cfRule type="expression" priority="1638" dxfId="1285">
      <formula>$D9=0</formula>
    </cfRule>
    <cfRule type="expression" priority="994" dxfId="1286">
      <formula>$D9=0</formula>
    </cfRule>
    <cfRule type="expression" priority="1655" dxfId="1287">
      <formula>$D9=0</formula>
    </cfRule>
    <cfRule type="expression" priority="959" dxfId="1288">
      <formula>$D9=0</formula>
    </cfRule>
    <cfRule type="expression" priority="1011" dxfId="1289">
      <formula>$D9=0</formula>
    </cfRule>
    <cfRule type="expression" priority="942" dxfId="1290">
      <formula>$D9=0</formula>
    </cfRule>
  </conditionalFormatting>
  <conditionalFormatting sqref="EI9:EJ108">
    <cfRule type="expression" priority="117" dxfId="1291">
      <formula>$D9=0</formula>
    </cfRule>
    <cfRule type="expression" priority="1315" dxfId="1292">
      <formula>$D9=0</formula>
    </cfRule>
    <cfRule type="expression" priority="1298" dxfId="1293">
      <formula>$D9=0</formula>
    </cfRule>
  </conditionalFormatting>
  <conditionalFormatting sqref="AQ8:AQ108">
    <cfRule type="expression" priority="1783" dxfId="1294">
      <formula>$B8="TC"</formula>
    </cfRule>
    <cfRule type="expression" priority="1767" dxfId="1295">
      <formula>$B8="NSO"</formula>
    </cfRule>
    <cfRule type="expression" priority="1768" dxfId="1296">
      <formula>$B8="ab"</formula>
    </cfRule>
    <cfRule type="expression" priority="1796" dxfId="1297">
      <formula>$B8="NSO"</formula>
    </cfRule>
    <cfRule type="expression" priority="1947" dxfId="1298">
      <formula>$B8="ab"</formula>
    </cfRule>
    <cfRule type="expression" priority="1795" dxfId="1299">
      <formula>$B8="TC"</formula>
    </cfRule>
    <cfRule type="expression" priority="1784" dxfId="1300">
      <formula>$B8="NSO"</formula>
    </cfRule>
    <cfRule type="expression" priority="1797" dxfId="1301">
      <formula>$B8="ab"</formula>
    </cfRule>
    <cfRule type="expression" priority="1945" dxfId="1302">
      <formula>$B8="TC"</formula>
    </cfRule>
    <cfRule type="expression" priority="1785" dxfId="1303">
      <formula>$B8="ab"</formula>
    </cfRule>
    <cfRule type="expression" priority="1946" dxfId="1304">
      <formula>$B8="NSO"</formula>
    </cfRule>
    <cfRule type="expression" priority="1766" dxfId="1305">
      <formula>$B8="TC"</formula>
    </cfRule>
  </conditionalFormatting>
  <conditionalFormatting sqref="EI9:EI108">
    <cfRule type="expression" priority="119" dxfId="1306">
      <formula>$B9="TC"</formula>
    </cfRule>
    <cfRule type="expression" priority="1318" dxfId="1307">
      <formula>$B9="NSO"</formula>
    </cfRule>
    <cfRule type="expression" priority="1319" dxfId="1308">
      <formula>$B9="ab"</formula>
    </cfRule>
    <cfRule type="expression" priority="1302" dxfId="1309">
      <formula>$B9="ab"</formula>
    </cfRule>
    <cfRule type="expression" priority="1316" dxfId="1310">
      <formula>$C9=0</formula>
    </cfRule>
    <cfRule type="expression" priority="118" dxfId="1311">
      <formula>$C9=0</formula>
    </cfRule>
    <cfRule type="expression" priority="1300" dxfId="1312">
      <formula>$B9="TC"</formula>
    </cfRule>
    <cfRule type="expression" priority="1301" dxfId="1313">
      <formula>$B9="NSO"</formula>
    </cfRule>
    <cfRule type="expression" priority="121" dxfId="1314">
      <formula>$B9="ab"</formula>
    </cfRule>
    <cfRule type="expression" priority="1299" dxfId="1315">
      <formula>$C9=0</formula>
    </cfRule>
    <cfRule type="expression" priority="1317" dxfId="1316">
      <formula>$B9="TC"</formula>
    </cfRule>
    <cfRule type="expression" priority="120" dxfId="1317">
      <formula>$B9="NSO"</formula>
    </cfRule>
  </conditionalFormatting>
  <conditionalFormatting sqref="AB8:AB108">
    <cfRule type="expression" priority="1830" dxfId="1318">
      <formula>$B8="NSO"</formula>
    </cfRule>
    <cfRule type="expression" priority="1831" dxfId="1319">
      <formula>$B8="ab"</formula>
    </cfRule>
    <cfRule type="expression" priority="1119" dxfId="1320">
      <formula>$B8="NSO"</formula>
    </cfRule>
    <cfRule type="expression" priority="1814" dxfId="1321">
      <formula>$B8="ab"</formula>
    </cfRule>
    <cfRule type="expression" priority="1829" dxfId="1322">
      <formula>$B8="TC"</formula>
    </cfRule>
    <cfRule type="expression" priority="1959" dxfId="1323">
      <formula>$B8="NSO"</formula>
    </cfRule>
    <cfRule type="expression" priority="1813" dxfId="1324">
      <formula>$B8="NSO"</formula>
    </cfRule>
    <cfRule type="expression" priority="1958" dxfId="1325">
      <formula>$B8="TC"</formula>
    </cfRule>
    <cfRule type="expression" priority="1118" dxfId="1326">
      <formula>$B8="TC"</formula>
    </cfRule>
    <cfRule type="expression" priority="1960" dxfId="1327">
      <formula>$B8="ab"</formula>
    </cfRule>
    <cfRule type="expression" priority="1120" dxfId="1328">
      <formula>$B8="ab"</formula>
    </cfRule>
    <cfRule type="expression" priority="1812" dxfId="1329">
      <formula>$B8="TC"</formula>
    </cfRule>
  </conditionalFormatting>
  <conditionalFormatting sqref="DY9:DY108">
    <cfRule type="expression" priority="1510" dxfId="1330">
      <formula>$B9="NSO"</formula>
    </cfRule>
    <cfRule type="expression" priority="1546" dxfId="1331">
      <formula>$B9="NSO"</formula>
    </cfRule>
    <cfRule type="expression" priority="1547" dxfId="1332">
      <formula>$B9="ab"</formula>
    </cfRule>
    <cfRule type="expression" priority="1545" dxfId="1333">
      <formula>$B9="TC"</formula>
    </cfRule>
    <cfRule type="expression" priority="1511" dxfId="1334">
      <formula>$B9="ab"</formula>
    </cfRule>
    <cfRule type="expression" priority="1509" dxfId="1335">
      <formula>$B9="TC"</formula>
    </cfRule>
    <cfRule type="expression" priority="1529" dxfId="1336">
      <formula>$B9="ab"</formula>
    </cfRule>
    <cfRule type="expression" priority="1528" dxfId="1337">
      <formula>$B9="NSO"</formula>
    </cfRule>
    <cfRule type="expression" priority="1527" dxfId="1338">
      <formula>$B9="TC"</formula>
    </cfRule>
  </conditionalFormatting>
  <conditionalFormatting sqref="CX9:CX108">
    <cfRule type="expression" priority="804" dxfId="1339">
      <formula>$B9="TC"</formula>
    </cfRule>
    <cfRule type="expression" priority="751" dxfId="1340">
      <formula>$C9=0</formula>
    </cfRule>
    <cfRule type="expression" priority="805" dxfId="1341">
      <formula>$B9="NSO"</formula>
    </cfRule>
    <cfRule type="expression" priority="1576" dxfId="1342">
      <formula>$C9=0</formula>
    </cfRule>
    <cfRule type="expression" priority="1579" dxfId="1343">
      <formula>$B9="ab"</formula>
    </cfRule>
    <cfRule type="expression" priority="770" dxfId="1344">
      <formula>$B9="NSO"</formula>
    </cfRule>
    <cfRule type="expression" priority="753" dxfId="1345">
      <formula>$B9="NSO"</formula>
    </cfRule>
    <cfRule type="expression" priority="1575" dxfId="1346">
      <formula>$D9=0</formula>
    </cfRule>
    <cfRule type="expression" priority="1559" dxfId="1347">
      <formula>$C9=0</formula>
    </cfRule>
    <cfRule type="expression" priority="767" dxfId="1348">
      <formula>$D9=0</formula>
    </cfRule>
    <cfRule type="expression" priority="887" dxfId="1349">
      <formula>$B9="ab"</formula>
    </cfRule>
    <cfRule type="expression" priority="821" dxfId="1350">
      <formula>$B9="TC"</formula>
    </cfRule>
    <cfRule type="expression" priority="803" dxfId="1351">
      <formula>$C9=0</formula>
    </cfRule>
    <cfRule type="expression" priority="866" dxfId="1352">
      <formula>$D9=0</formula>
    </cfRule>
    <cfRule type="expression" priority="820" dxfId="1353">
      <formula>$C9=0</formula>
    </cfRule>
    <cfRule type="expression" priority="752" dxfId="1354">
      <formula>$B9="TC"</formula>
    </cfRule>
    <cfRule type="expression" priority="750" dxfId="1355">
      <formula>$D9=0</formula>
    </cfRule>
    <cfRule type="expression" priority="769" dxfId="1356">
      <formula>$B9="TC"</formula>
    </cfRule>
    <cfRule type="expression" priority="1558" dxfId="1357">
      <formula>$D9=0</formula>
    </cfRule>
    <cfRule type="expression" priority="1561" dxfId="1358">
      <formula>$B9="NSO"</formula>
    </cfRule>
    <cfRule type="expression" priority="870" dxfId="1359">
      <formula>$B9="ab"</formula>
    </cfRule>
    <cfRule type="expression" priority="768" dxfId="1360">
      <formula>$C9=0</formula>
    </cfRule>
    <cfRule type="expression" priority="884" dxfId="1361">
      <formula>$C9=0</formula>
    </cfRule>
    <cfRule type="expression" priority="806" dxfId="1362">
      <formula>$B9="ab"</formula>
    </cfRule>
    <cfRule type="expression" priority="1577" dxfId="1363">
      <formula>$B9="TC"</formula>
    </cfRule>
    <cfRule type="expression" priority="1562" dxfId="1364">
      <formula>$B9="ab"</formula>
    </cfRule>
    <cfRule type="expression" priority="869" dxfId="1365">
      <formula>$B9="NSO"</formula>
    </cfRule>
    <cfRule type="expression" priority="886" dxfId="1366">
      <formula>$B9="NSO"</formula>
    </cfRule>
    <cfRule type="expression" priority="1560" dxfId="1367">
      <formula>$B9="TC"</formula>
    </cfRule>
    <cfRule type="expression" priority="883" dxfId="1368">
      <formula>$D9=0</formula>
    </cfRule>
    <cfRule type="expression" priority="885" dxfId="1369">
      <formula>$B9="TC"</formula>
    </cfRule>
    <cfRule type="expression" priority="754" dxfId="1370">
      <formula>$B9="ab"</formula>
    </cfRule>
    <cfRule type="expression" priority="771" dxfId="1371">
      <formula>$B9="ab"</formula>
    </cfRule>
    <cfRule type="expression" priority="802" dxfId="1372">
      <formula>$D9=0</formula>
    </cfRule>
    <cfRule type="expression" priority="819" dxfId="1373">
      <formula>$D9=0</formula>
    </cfRule>
    <cfRule type="expression" priority="868" dxfId="1374">
      <formula>$B9="TC"</formula>
    </cfRule>
    <cfRule type="expression" priority="867" dxfId="1375">
      <formula>$C9=0</formula>
    </cfRule>
    <cfRule type="expression" priority="822" dxfId="1376">
      <formula>$B9="NSO"</formula>
    </cfRule>
    <cfRule type="expression" priority="823" dxfId="1377">
      <formula>$B9="ab"</formula>
    </cfRule>
    <cfRule type="expression" priority="1578" dxfId="1378">
      <formula>$B9="NSO"</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priority="1847" dxfId="1379">
      <formula>$D9=0</formula>
    </cfRule>
    <cfRule type="expression" priority="1850" dxfId="1380">
      <formula>$B9="NSO"</formula>
    </cfRule>
    <cfRule type="expression" priority="1848" dxfId="1381">
      <formula>$C9=0</formula>
    </cfRule>
    <cfRule type="expression" priority="1851" dxfId="1382">
      <formula>$B9="ab"</formula>
    </cfRule>
    <cfRule type="expression" priority="1849" dxfId="1383">
      <formula>$B9="TC"</formula>
    </cfRule>
  </conditionalFormatting>
  <conditionalFormatting sqref="CG9:CG108">
    <cfRule type="expression" priority="1005" dxfId="1384">
      <formula>$D9=0</formula>
    </cfRule>
    <cfRule type="expression" priority="1653" dxfId="1385">
      <formula>$B9="ab"</formula>
    </cfRule>
    <cfRule type="expression" priority="1006" dxfId="1386">
      <formula>$C9=0</formula>
    </cfRule>
    <cfRule type="expression" priority="1008" dxfId="1387">
      <formula>$B9="NSO"</formula>
    </cfRule>
    <cfRule type="expression" priority="990" dxfId="1388">
      <formula>$B9="TC"</formula>
    </cfRule>
    <cfRule type="expression" priority="954" dxfId="1389">
      <formula>$C9=0</formula>
    </cfRule>
    <cfRule type="expression" priority="1633" dxfId="1390">
      <formula>$C9=0</formula>
    </cfRule>
    <cfRule type="expression" priority="1652" dxfId="1391">
      <formula>$B9="NSO"</formula>
    </cfRule>
    <cfRule type="expression" priority="957" dxfId="1392">
      <formula>$B9="ab"</formula>
    </cfRule>
    <cfRule type="expression" priority="1636" dxfId="1393">
      <formula>$B9="ab"</formula>
    </cfRule>
    <cfRule type="expression" priority="940" dxfId="1394">
      <formula>$B9="ab"</formula>
    </cfRule>
    <cfRule type="expression" priority="1635" dxfId="1395">
      <formula>$B9="NSO"</formula>
    </cfRule>
    <cfRule type="expression" priority="938" dxfId="1396">
      <formula>$B9="TC"</formula>
    </cfRule>
    <cfRule type="expression" priority="1650" dxfId="1397">
      <formula>$C9=0</formula>
    </cfRule>
    <cfRule type="expression" priority="1651" dxfId="1398">
      <formula>$B9="TC"</formula>
    </cfRule>
    <cfRule type="expression" priority="1634" dxfId="1399">
      <formula>$B9="TC"</formula>
    </cfRule>
    <cfRule type="expression" priority="953" dxfId="1400">
      <formula>$D9=0</formula>
    </cfRule>
    <cfRule type="expression" priority="1632" dxfId="1401">
      <formula>$D9=0</formula>
    </cfRule>
    <cfRule type="expression" priority="1009" dxfId="1402">
      <formula>$B9="ab"</formula>
    </cfRule>
    <cfRule type="expression" priority="989" dxfId="1403">
      <formula>$C9=0</formula>
    </cfRule>
    <cfRule type="expression" priority="937" dxfId="1404">
      <formula>$C9=0</formula>
    </cfRule>
    <cfRule type="expression" priority="955" dxfId="1405">
      <formula>$B9="TC"</formula>
    </cfRule>
    <cfRule type="expression" priority="1649" dxfId="1406">
      <formula>$D9=0</formula>
    </cfRule>
    <cfRule type="expression" priority="936" dxfId="1407">
      <formula>$D9=0</formula>
    </cfRule>
    <cfRule type="expression" priority="992" dxfId="1408">
      <formula>$B9="ab"</formula>
    </cfRule>
    <cfRule type="expression" priority="988" dxfId="1409">
      <formula>$D9=0</formula>
    </cfRule>
    <cfRule type="expression" priority="956" dxfId="1410">
      <formula>$B9="NSO"</formula>
    </cfRule>
    <cfRule type="expression" priority="939" dxfId="1411">
      <formula>$B9="NSO"</formula>
    </cfRule>
    <cfRule type="expression" priority="991" dxfId="1412">
      <formula>$B9="NSO"</formula>
    </cfRule>
    <cfRule type="expression" priority="1007" dxfId="1413">
      <formula>$B9="TC"</formula>
    </cfRule>
  </conditionalFormatting>
  <conditionalFormatting sqref="EW9:EW108">
    <cfRule type="expression" priority="1278" dxfId="1414">
      <formula>$B9="ab"</formula>
    </cfRule>
    <cfRule type="expression" priority="1258" dxfId="1415">
      <formula>$B9="TC"</formula>
    </cfRule>
    <cfRule type="expression" priority="81" dxfId="1416">
      <formula>$B9="TC"</formula>
    </cfRule>
    <cfRule type="expression" priority="63" dxfId="1417">
      <formula>$B9="TC"</formula>
    </cfRule>
    <cfRule type="expression" priority="1241" dxfId="1418">
      <formula>$B9="NSO"</formula>
    </cfRule>
    <cfRule type="expression" priority="1242" dxfId="1419">
      <formula>$B9="ab"</formula>
    </cfRule>
    <cfRule type="expression" priority="1276" dxfId="1420">
      <formula>$B9="TC"</formula>
    </cfRule>
    <cfRule type="expression" priority="1260" dxfId="1421">
      <formula>$B9="ab"</formula>
    </cfRule>
    <cfRule type="expression" priority="83" dxfId="1422">
      <formula>$B9="ab"</formula>
    </cfRule>
    <cfRule type="expression" priority="82" dxfId="1423">
      <formula>$B9="NSO"</formula>
    </cfRule>
    <cfRule type="expression" priority="99" dxfId="1424">
      <formula>$B9="TC"</formula>
    </cfRule>
    <cfRule type="expression" priority="1240" dxfId="1425">
      <formula>$B9="TC"</formula>
    </cfRule>
    <cfRule type="expression" priority="100" dxfId="1426">
      <formula>$B9="NSO"</formula>
    </cfRule>
    <cfRule type="expression" priority="65" dxfId="1427">
      <formula>$B9="ab"</formula>
    </cfRule>
    <cfRule type="expression" priority="1259" dxfId="1428">
      <formula>$B9="NSO"</formula>
    </cfRule>
    <cfRule type="expression" priority="1277" dxfId="1429">
      <formula>$B9="NSO"</formula>
    </cfRule>
    <cfRule type="expression" priority="64" dxfId="1430">
      <formula>$B9="NSO"</formula>
    </cfRule>
    <cfRule type="expression" priority="101" dxfId="1431">
      <formula>$B9="ab"</formula>
    </cfRule>
  </conditionalFormatting>
  <conditionalFormatting sqref="BY9:BY108">
    <cfRule type="expression" priority="975" dxfId="1432">
      <formula>$B9="ab"</formula>
    </cfRule>
    <cfRule type="expression" priority="1025" dxfId="1433">
      <formula>$B9="TC"</formula>
    </cfRule>
    <cfRule type="expression" priority="1671" dxfId="1434">
      <formula>$B9="ab"</formula>
    </cfRule>
    <cfRule type="expression" priority="1693" dxfId="1435">
      <formula>$B9="ab"</formula>
    </cfRule>
    <cfRule type="expression" priority="1027" dxfId="1436">
      <formula>$B9="ab"</formula>
    </cfRule>
    <cfRule type="expression" priority="1669" dxfId="1437">
      <formula>$B9="TC"</formula>
    </cfRule>
    <cfRule type="expression" priority="1043" dxfId="1438">
      <formula>$B9="TC"</formula>
    </cfRule>
    <cfRule type="expression" priority="1045" dxfId="1439">
      <formula>$B9="ab"</formula>
    </cfRule>
    <cfRule type="expression" priority="1670" dxfId="1440">
      <formula>$B9="NSO"</formula>
    </cfRule>
    <cfRule type="expression" priority="1044" dxfId="1441">
      <formula>$B9="NSO"</formula>
    </cfRule>
    <cfRule type="expression" priority="973" dxfId="1442">
      <formula>$B9="TC"</formula>
    </cfRule>
    <cfRule type="expression" priority="1026" dxfId="1443">
      <formula>$B9="NSO"</formula>
    </cfRule>
    <cfRule type="expression" priority="974" dxfId="1444">
      <formula>$B9="NSO"</formula>
    </cfRule>
    <cfRule type="expression" priority="1692" dxfId="1445">
      <formula>$B9="NSO"</formula>
    </cfRule>
    <cfRule type="expression" priority="1691" dxfId="1446">
      <formula>$B9="TC"</formula>
    </cfRule>
  </conditionalFormatting>
  <conditionalFormatting sqref="DW9:DW108">
    <cfRule type="expression" priority="283" dxfId="1447">
      <formula>$B9="ab"</formula>
    </cfRule>
    <cfRule type="expression" priority="434" dxfId="1448">
      <formula>$B9="NSO"</formula>
    </cfRule>
    <cfRule type="expression" priority="281" dxfId="1449">
      <formula>$B9="TC"</formula>
    </cfRule>
    <cfRule type="expression" priority="388" dxfId="1450">
      <formula>$B9="NSO"</formula>
    </cfRule>
    <cfRule type="expression" priority="282" dxfId="1451">
      <formula>$B9="NSO"</formula>
    </cfRule>
    <cfRule type="expression" priority="235" dxfId="1452">
      <formula>$B9="TC"</formula>
    </cfRule>
    <cfRule type="expression" priority="471" dxfId="1453">
      <formula>$B9="ab"</formula>
    </cfRule>
    <cfRule type="expression" priority="166" dxfId="1454">
      <formula>$B9="NSO"</formula>
    </cfRule>
    <cfRule type="expression" priority="299" dxfId="1455">
      <formula>$B9="TC"</formula>
    </cfRule>
    <cfRule type="expression" priority="219" dxfId="1456">
      <formula>$B9="ab"</formula>
    </cfRule>
    <cfRule type="expression" priority="452" dxfId="1457">
      <formula>$B9="NSO"</formula>
    </cfRule>
    <cfRule type="expression" priority="353" dxfId="1458">
      <formula>$B9="ab"</formula>
    </cfRule>
    <cfRule type="expression" priority="371" dxfId="1459">
      <formula>$B9="ab"</formula>
    </cfRule>
    <cfRule type="expression" priority="370" dxfId="1460">
      <formula>$B9="NSO"</formula>
    </cfRule>
    <cfRule type="expression" priority="470" dxfId="1461">
      <formula>$B9="NSO"</formula>
    </cfRule>
    <cfRule type="expression" priority="389" dxfId="1462">
      <formula>$B9="ab"</formula>
    </cfRule>
    <cfRule type="expression" priority="301" dxfId="1463">
      <formula>$B9="ab"</formula>
    </cfRule>
    <cfRule type="expression" priority="369" dxfId="1464">
      <formula>$B9="TC"</formula>
    </cfRule>
    <cfRule type="expression" priority="218" dxfId="1465">
      <formula>$B9="NSO"</formula>
    </cfRule>
    <cfRule type="expression" priority="351" dxfId="1466">
      <formula>$B9="TC"</formula>
    </cfRule>
    <cfRule type="expression" priority="433" dxfId="1467">
      <formula>$B9="TC"</formula>
    </cfRule>
    <cfRule type="expression" priority="453" dxfId="1468">
      <formula>$B9="ab"</formula>
    </cfRule>
    <cfRule type="expression" priority="165" dxfId="1469">
      <formula>$B9="TC"</formula>
    </cfRule>
    <cfRule type="expression" priority="167" dxfId="1470">
      <formula>$B9="ab"</formula>
    </cfRule>
    <cfRule type="expression" priority="435" dxfId="1471">
      <formula>$B9="ab"</formula>
    </cfRule>
    <cfRule type="expression" priority="236" dxfId="1472">
      <formula>$B9="NSO"</formula>
    </cfRule>
    <cfRule type="expression" priority="217" dxfId="1473">
      <formula>$B9="TC"</formula>
    </cfRule>
    <cfRule type="expression" priority="469" dxfId="1474">
      <formula>$B9="TC"</formula>
    </cfRule>
    <cfRule type="expression" priority="237" dxfId="1475">
      <formula>$B9="ab"</formula>
    </cfRule>
    <cfRule type="expression" priority="300" dxfId="1476">
      <formula>$B9="NSO"</formula>
    </cfRule>
    <cfRule type="expression" priority="387" dxfId="1477">
      <formula>$B9="TC"</formula>
    </cfRule>
    <cfRule type="expression" priority="352" dxfId="1478">
      <formula>$B9="NSO"</formula>
    </cfRule>
    <cfRule type="expression" priority="451" dxfId="1479">
      <formula>$B9="TC"</formula>
    </cfRule>
  </conditionalFormatting>
  <conditionalFormatting sqref="DG9:DG108">
    <cfRule type="expression" priority="572" dxfId="1480">
      <formula>$B9="NSO"</formula>
    </cfRule>
    <cfRule type="expression" priority="707" dxfId="1481">
      <formula>$B9="ab"</formula>
    </cfRule>
    <cfRule type="expression" priority="637" dxfId="1482">
      <formula>$B9="ab"</formula>
    </cfRule>
    <cfRule type="expression" priority="573" dxfId="1483">
      <formula>$B9="ab"</formula>
    </cfRule>
    <cfRule type="expression" priority="520" dxfId="1484">
      <formula>$B9="NSO"</formula>
    </cfRule>
    <cfRule type="expression" priority="521" dxfId="1485">
      <formula>$B9="ab"</formula>
    </cfRule>
    <cfRule type="expression" priority="589" dxfId="1486">
      <formula>$B9="TC"</formula>
    </cfRule>
    <cfRule type="expression" priority="655" dxfId="1487">
      <formula>$B9="ab"</formula>
    </cfRule>
    <cfRule type="expression" priority="1158" dxfId="1488">
      <formula>$B9="TC"</formula>
    </cfRule>
    <cfRule type="expression" priority="1195" dxfId="1489">
      <formula>$B9="NSO"</formula>
    </cfRule>
    <cfRule type="expression" priority="742" dxfId="1490">
      <formula>$B9="NSO"</formula>
    </cfRule>
    <cfRule type="expression" priority="654" dxfId="1491">
      <formula>$B9="NSO"</formula>
    </cfRule>
    <cfRule type="expression" priority="635" dxfId="1492">
      <formula>$B9="TC"</formula>
    </cfRule>
    <cfRule type="expression" priority="571" dxfId="1493">
      <formula>$B9="TC"</formula>
    </cfRule>
    <cfRule type="expression" priority="590" dxfId="1494">
      <formula>$B9="NSO"</formula>
    </cfRule>
    <cfRule type="expression" priority="591" dxfId="1495">
      <formula>$B9="ab"</formula>
    </cfRule>
    <cfRule type="expression" priority="724" dxfId="1496">
      <formula>$B9="NSO"</formula>
    </cfRule>
    <cfRule type="expression" priority="1159" dxfId="1497">
      <formula>$B9="NSO"</formula>
    </cfRule>
    <cfRule type="expression" priority="636" dxfId="1498">
      <formula>$B9="NSO"</formula>
    </cfRule>
    <cfRule type="expression" priority="705" dxfId="1499">
      <formula>$B9="TC"</formula>
    </cfRule>
    <cfRule type="expression" priority="1177" dxfId="1500">
      <formula>$B9="NSO"</formula>
    </cfRule>
    <cfRule type="expression" priority="653" dxfId="1501">
      <formula>$B9="TC"</formula>
    </cfRule>
    <cfRule type="expression" priority="519" dxfId="1502">
      <formula>$B9="TC"</formula>
    </cfRule>
    <cfRule type="expression" priority="741" dxfId="1503">
      <formula>$B9="TC"</formula>
    </cfRule>
    <cfRule type="expression" priority="723" dxfId="1504">
      <formula>$B9="TC"</formula>
    </cfRule>
    <cfRule type="expression" priority="1160" dxfId="1505">
      <formula>$B9="ab"</formula>
    </cfRule>
    <cfRule type="expression" priority="1176" dxfId="1506">
      <formula>$B9="TC"</formula>
    </cfRule>
    <cfRule type="expression" priority="1178" dxfId="1507">
      <formula>$B9="ab"</formula>
    </cfRule>
    <cfRule type="expression" priority="743" dxfId="1508">
      <formula>$B9="ab"</formula>
    </cfRule>
    <cfRule type="expression" priority="706" dxfId="1509">
      <formula>$B9="NSO"</formula>
    </cfRule>
    <cfRule type="expression" priority="1196" dxfId="1510">
      <formula>$B9="ab"</formula>
    </cfRule>
    <cfRule type="expression" priority="725" dxfId="1511">
      <formula>$B9="ab"</formula>
    </cfRule>
    <cfRule type="expression" priority="1194" dxfId="1512">
      <formula>$B9="TC"</formula>
    </cfRule>
  </conditionalFormatting>
  <conditionalFormatting sqref="EX9:EX108">
    <cfRule type="expression" priority="1225" dxfId="1513">
      <formula>$D9=0</formula>
    </cfRule>
    <cfRule type="expression" priority="31" dxfId="1514">
      <formula>$D9=0</formula>
    </cfRule>
    <cfRule type="expression" priority="48" dxfId="1515">
      <formula>$D9=0</formula>
    </cfRule>
    <cfRule type="expression" priority="14" dxfId="1516">
      <formula>$D9=0</formula>
    </cfRule>
    <cfRule type="expression" priority="1208" dxfId="1517">
      <formula>$D9=0</formula>
    </cfRule>
  </conditionalFormatting>
  <conditionalFormatting sqref="C9:C108">
    <cfRule type="expression" priority="1853" dxfId="1518">
      <formula>$C9=0</formula>
    </cfRule>
    <cfRule type="expression" priority="1854" dxfId="1519">
      <formula>$B9="TC"</formula>
    </cfRule>
    <cfRule type="expression" priority="1864" dxfId="1520">
      <formula>$B9="ab"</formula>
    </cfRule>
    <cfRule type="expression" priority="1856" dxfId="1521">
      <formula>$B9="ab"</formula>
    </cfRule>
    <cfRule type="expression" priority="1859" dxfId="1522">
      <formula>$B9="NSO"</formula>
    </cfRule>
    <cfRule type="expression" priority="1863" dxfId="1523">
      <formula>$B9="NSO"</formula>
    </cfRule>
    <cfRule type="expression" priority="1857" dxfId="1524">
      <formula>$D9=0</formula>
    </cfRule>
    <cfRule type="expression" priority="1855" dxfId="1525">
      <formula>$B9="NSO"</formula>
    </cfRule>
    <cfRule type="expression" priority="1862" dxfId="1526">
      <formula>$B9="TC"</formula>
    </cfRule>
    <cfRule type="expression" priority="1858" dxfId="1527">
      <formula>$B9="TC"</formula>
    </cfRule>
    <cfRule type="expression" priority="1861" dxfId="1528">
      <formula>$C9=0</formula>
    </cfRule>
    <cfRule type="expression" priority="1860" dxfId="1529">
      <formula>$B9="ab"</formula>
    </cfRule>
  </conditionalFormatting>
  <conditionalFormatting sqref="CP9:CP108">
    <cfRule type="expression" priority="1916" dxfId="1530">
      <formula>$B9="ab"</formula>
    </cfRule>
    <cfRule type="expression" priority="905" dxfId="1531">
      <formula>$B9="ab"</formula>
    </cfRule>
    <cfRule type="expression" priority="841" dxfId="1532">
      <formula>$B9="ab"</formula>
    </cfRule>
    <cfRule type="expression" priority="922" dxfId="1533">
      <formula>$B9="NSO"</formula>
    </cfRule>
    <cfRule type="expression" priority="840" dxfId="1534">
      <formula>$B9="NSO"</formula>
    </cfRule>
    <cfRule type="expression" priority="1914" dxfId="1535">
      <formula>$B9="TC"</formula>
    </cfRule>
    <cfRule type="expression" priority="923" dxfId="1536">
      <formula>$B9="ab"</formula>
    </cfRule>
    <cfRule type="expression" priority="1915" dxfId="1537">
      <formula>$B9="NSO"</formula>
    </cfRule>
    <cfRule type="expression" priority="857" dxfId="1538">
      <formula>$B9="TC"</formula>
    </cfRule>
    <cfRule type="expression" priority="839" dxfId="1539">
      <formula>$B9="TC"</formula>
    </cfRule>
    <cfRule type="expression" priority="859" dxfId="1540">
      <formula>$B9="ab"</formula>
    </cfRule>
    <cfRule type="expression" priority="1597" dxfId="1541">
      <formula>$B9="ab"</formula>
    </cfRule>
    <cfRule type="expression" priority="788" dxfId="1542">
      <formula>$B9="NSO"</formula>
    </cfRule>
    <cfRule type="expression" priority="921" dxfId="1543">
      <formula>$B9="TC"</formula>
    </cfRule>
    <cfRule type="expression" priority="1596" dxfId="1544">
      <formula>$B9="NSO"</formula>
    </cfRule>
    <cfRule type="expression" priority="903" dxfId="1545">
      <formula>$B9="TC"</formula>
    </cfRule>
    <cfRule type="expression" priority="1618" dxfId="1546">
      <formula>$B9="NSO"</formula>
    </cfRule>
    <cfRule type="expression" priority="789" dxfId="1547">
      <formula>$B9="ab"</formula>
    </cfRule>
    <cfRule type="expression" priority="904" dxfId="1548">
      <formula>$B9="NSO"</formula>
    </cfRule>
    <cfRule type="expression" priority="858" dxfId="1549">
      <formula>$B9="NSO"</formula>
    </cfRule>
    <cfRule type="expression" priority="1617" dxfId="1550">
      <formula>$B9="TC"</formula>
    </cfRule>
    <cfRule type="expression" priority="787" dxfId="1551">
      <formula>$B9="TC"</formula>
    </cfRule>
    <cfRule type="expression" priority="1595" dxfId="1552">
      <formula>$B9="TC"</formula>
    </cfRule>
    <cfRule type="expression" priority="1619" dxfId="1553">
      <formula>$B9="ab"</formula>
    </cfRule>
  </conditionalFormatting>
  <conditionalFormatting sqref="BU10:BV108">
    <cfRule type="expression" priority="1875" dxfId="1554">
      <formula>$B10="TC"</formula>
    </cfRule>
    <cfRule type="expression" priority="1876" dxfId="1555">
      <formula>$B10="NSO"</formula>
    </cfRule>
    <cfRule type="expression" priority="1877" dxfId="1556">
      <formula>$B10="ab"</formula>
    </cfRule>
    <cfRule type="expression" priority="1874" dxfId="1557">
      <formula>$C10=0</formula>
    </cfRule>
  </conditionalFormatting>
  <conditionalFormatting sqref="FO9:FO108">
    <cfRule type="cellIs" operator="lessThan" priority="1997" dxfId="1558">
      <formula>75</formula>
    </cfRule>
  </conditionalFormatting>
  <conditionalFormatting sqref="AY9:AY108">
    <cfRule type="expression" priority="1754" dxfId="1559">
      <formula>$B9="TC"</formula>
    </cfRule>
    <cfRule type="expression" priority="1770" dxfId="1560">
      <formula>$C9=0</formula>
    </cfRule>
    <cfRule type="expression" priority="1752" dxfId="1561">
      <formula>$D9=0</formula>
    </cfRule>
    <cfRule type="expression" priority="1755" dxfId="1562">
      <formula>$B9="NSO"</formula>
    </cfRule>
    <cfRule type="expression" priority="1769" dxfId="1563">
      <formula>$D9=0</formula>
    </cfRule>
    <cfRule type="expression" priority="1756" dxfId="1564">
      <formula>$B9="ab"</formula>
    </cfRule>
    <cfRule type="expression" priority="1772" dxfId="1565">
      <formula>$B9="NSO"</formula>
    </cfRule>
    <cfRule type="expression" priority="1773" dxfId="1566">
      <formula>$B9="ab"</formula>
    </cfRule>
    <cfRule type="expression" priority="1753" dxfId="1567">
      <formula>$C9=0</formula>
    </cfRule>
    <cfRule type="expression" priority="1771" dxfId="1568">
      <formula>$B9="TC"</formula>
    </cfRule>
  </conditionalFormatting>
  <conditionalFormatting sqref="V8:Y108 FS8 AD21:AG21 AD59:AG59 AD84:AG84 AC11:AC108 AF11:AF108 AD9:AE108 FT9:GI108 S9:AB108 AJ8:FF108 AG9:FR108 C9:L108">
    <cfRule type="expression" priority="1988" dxfId="1569">
      <formula>$C8=0</formula>
    </cfRule>
  </conditionalFormatting>
  <conditionalFormatting sqref="AB9:AB108">
    <cfRule type="expression" priority="1952" dxfId="1570">
      <formula>$B9="TC"</formula>
    </cfRule>
    <cfRule type="expression" priority="2" dxfId="1571">
      <formula>$B9="NSO"</formula>
    </cfRule>
    <cfRule type="expression" priority="3" dxfId="1572">
      <formula>$B9="ab"</formula>
    </cfRule>
    <cfRule type="expression" priority="1954" dxfId="1573">
      <formula>$B9="ab"</formula>
    </cfRule>
    <cfRule type="expression" priority="1" dxfId="1574">
      <formula>$B9="TC"</formula>
    </cfRule>
    <cfRule type="expression" priority="1953" dxfId="1575">
      <formula>$B9="NSO"</formula>
    </cfRule>
  </conditionalFormatting>
  <conditionalFormatting sqref="EM8:EM108">
    <cfRule type="expression" priority="1321" dxfId="1576">
      <formula>$B8="NSO"</formula>
    </cfRule>
    <cfRule type="expression" priority="1340" dxfId="1577">
      <formula>$B8="ab"</formula>
    </cfRule>
    <cfRule type="expression" priority="124" dxfId="1578">
      <formula>$B8="ab"</formula>
    </cfRule>
    <cfRule type="expression" priority="1334" dxfId="1579">
      <formula>$B8="ab"</formula>
    </cfRule>
    <cfRule type="expression" priority="1352" dxfId="1580">
      <formula>$B8="ab"</formula>
    </cfRule>
    <cfRule type="expression" priority="1303" dxfId="1581">
      <formula>$B8="TC"</formula>
    </cfRule>
    <cfRule type="expression" priority="1338" dxfId="1582">
      <formula>$B8="TC"</formula>
    </cfRule>
    <cfRule type="expression" priority="1357" dxfId="1583">
      <formula>$B8="NSO"</formula>
    </cfRule>
    <cfRule type="expression" priority="1351" dxfId="1584">
      <formula>$B8="NSO"</formula>
    </cfRule>
    <cfRule type="expression" priority="1356" dxfId="1585">
      <formula>$B8="TC"</formula>
    </cfRule>
    <cfRule type="expression" priority="1369" dxfId="1586">
      <formula>$B8="NSO"</formula>
    </cfRule>
    <cfRule type="expression" priority="1304" dxfId="1587">
      <formula>$B8="NSO"</formula>
    </cfRule>
    <cfRule type="expression" priority="122" dxfId="1588">
      <formula>$B8="TC"</formula>
    </cfRule>
    <cfRule type="expression" priority="1333" dxfId="1589">
      <formula>$B8="NSO"</formula>
    </cfRule>
    <cfRule type="expression" priority="1358" dxfId="1590">
      <formula>$B8="ab"</formula>
    </cfRule>
    <cfRule type="expression" priority="1368" dxfId="1591">
      <formula>$B8="TC"</formula>
    </cfRule>
    <cfRule type="expression" priority="1320" dxfId="1592">
      <formula>$B8="TC"</formula>
    </cfRule>
    <cfRule type="expression" priority="1322" dxfId="1593">
      <formula>$B8="ab"</formula>
    </cfRule>
    <cfRule type="expression" priority="1339" dxfId="1594">
      <formula>$B8="NSO"</formula>
    </cfRule>
    <cfRule type="expression" priority="1332" dxfId="1595">
      <formula>$B8="TC"</formula>
    </cfRule>
    <cfRule type="expression" priority="1305" dxfId="1596">
      <formula>$B8="ab"</formula>
    </cfRule>
    <cfRule type="expression" priority="1370" dxfId="1597">
      <formula>$B8="ab"</formula>
    </cfRule>
    <cfRule type="expression" priority="1350" dxfId="1598">
      <formula>$B8="TC"</formula>
    </cfRule>
    <cfRule type="expression" priority="123" dxfId="1599">
      <formula>$B8="NSO"</formula>
    </cfRule>
  </conditionalFormatting>
  <conditionalFormatting sqref="EU9:EV108">
    <cfRule type="expression" priority="49" dxfId="1600">
      <formula>$D9=0</formula>
    </cfRule>
    <cfRule type="expression" priority="15" dxfId="1601">
      <formula>$D9=0</formula>
    </cfRule>
    <cfRule type="expression" priority="1226" dxfId="1602">
      <formula>$D9=0</formula>
    </cfRule>
    <cfRule type="expression" priority="32" dxfId="1603">
      <formula>$D9=0</formula>
    </cfRule>
    <cfRule type="expression" priority="1209" dxfId="1604">
      <formula>$D9=0</formula>
    </cfRule>
  </conditionalFormatting>
  <conditionalFormatting sqref="EK9:EK108">
    <cfRule type="expression" priority="1348" dxfId="1605">
      <formula>$B9="NSO"</formula>
    </cfRule>
    <cfRule type="expression" priority="1367" dxfId="1606">
      <formula>$B9="ab"</formula>
    </cfRule>
    <cfRule type="expression" priority="1331" dxfId="1607">
      <formula>$B9="ab"</formula>
    </cfRule>
    <cfRule type="expression" priority="1365" dxfId="1608">
      <formula>$B9="TC"</formula>
    </cfRule>
    <cfRule type="expression" priority="1330" dxfId="1609">
      <formula>$B9="NSO"</formula>
    </cfRule>
    <cfRule type="expression" priority="1347" dxfId="1610">
      <formula>$B9="TC"</formula>
    </cfRule>
    <cfRule type="expression" priority="1349" dxfId="1611">
      <formula>$B9="ab"</formula>
    </cfRule>
    <cfRule type="expression" priority="1366" dxfId="1612">
      <formula>$B9="NSO"</formula>
    </cfRule>
    <cfRule type="expression" priority="1329" dxfId="1613">
      <formula>$B9="TC"</formula>
    </cfRule>
  </conditionalFormatting>
  <conditionalFormatting sqref="DJ9:DJ108">
    <cfRule type="expression" priority="652" dxfId="1614">
      <formula>$B9="ab"</formula>
    </cfRule>
    <cfRule type="expression" priority="517" dxfId="1615">
      <formula>$B9="NSO"</formula>
    </cfRule>
    <cfRule type="expression" priority="587" dxfId="1616">
      <formula>$B9="NSO"</formula>
    </cfRule>
    <cfRule type="expression" priority="650" dxfId="1617">
      <formula>$B9="TC"</formula>
    </cfRule>
    <cfRule type="expression" priority="570" dxfId="1618">
      <formula>$B9="ab"</formula>
    </cfRule>
    <cfRule type="expression" priority="651" dxfId="1619">
      <formula>$B9="NSO"</formula>
    </cfRule>
    <cfRule type="expression" priority="633" dxfId="1620">
      <formula>$B9="NSO"</formula>
    </cfRule>
    <cfRule type="expression" priority="588" dxfId="1621">
      <formula>$B9="ab"</formula>
    </cfRule>
    <cfRule type="expression" priority="634" dxfId="1622">
      <formula>$B9="ab"</formula>
    </cfRule>
    <cfRule type="expression" priority="632" dxfId="1623">
      <formula>$B9="TC"</formula>
    </cfRule>
    <cfRule type="expression" priority="516" dxfId="1624">
      <formula>$B9="TC"</formula>
    </cfRule>
    <cfRule type="expression" priority="518" dxfId="1625">
      <formula>$B9="ab"</formula>
    </cfRule>
    <cfRule type="expression" priority="568" dxfId="1626">
      <formula>$B9="TC"</formula>
    </cfRule>
    <cfRule type="expression" priority="569" dxfId="1627">
      <formula>$B9="NSO"</formula>
    </cfRule>
    <cfRule type="expression" priority="586" dxfId="1628">
      <formula>$B9="TC"</formula>
    </cfRule>
  </conditionalFormatting>
  <conditionalFormatting sqref="FT9:FT108">
    <cfRule type="cellIs" operator="equal" priority="1866" dxfId="1629">
      <formula>"SUPPLEMENTARY"</formula>
    </cfRule>
    <cfRule type="cellIs" operator="equal" priority="1865" dxfId="1630">
      <formula>"Promoted in Next Class With G"</formula>
    </cfRule>
    <cfRule type="cellIs" operator="equal" priority="1867" dxfId="1631">
      <formula>"FAILED"</formula>
    </cfRule>
  </conditionalFormatting>
  <conditionalFormatting sqref="CS9:CS108">
    <cfRule type="expression" priority="838" dxfId="1632">
      <formula>$B9="ab"</formula>
    </cfRule>
    <cfRule type="expression" priority="785" dxfId="1633">
      <formula>$B9="NSO"</formula>
    </cfRule>
    <cfRule type="expression" priority="854" dxfId="1634">
      <formula>$B9="TC"</formula>
    </cfRule>
    <cfRule type="expression" priority="918" dxfId="1635">
      <formula>$B9="TC"</formula>
    </cfRule>
    <cfRule type="expression" priority="902" dxfId="1636">
      <formula>$B9="ab"</formula>
    </cfRule>
    <cfRule type="expression" priority="920" dxfId="1637">
      <formula>$B9="ab"</formula>
    </cfRule>
    <cfRule type="expression" priority="900" dxfId="1638">
      <formula>$B9="TC"</formula>
    </cfRule>
    <cfRule type="expression" priority="837" dxfId="1639">
      <formula>$B9="NSO"</formula>
    </cfRule>
    <cfRule type="expression" priority="919" dxfId="1640">
      <formula>$B9="NSO"</formula>
    </cfRule>
    <cfRule type="expression" priority="784" dxfId="1641">
      <formula>$B9="TC"</formula>
    </cfRule>
    <cfRule type="expression" priority="856" dxfId="1642">
      <formula>$B9="ab"</formula>
    </cfRule>
    <cfRule type="expression" priority="901" dxfId="1643">
      <formula>$B9="NSO"</formula>
    </cfRule>
    <cfRule type="expression" priority="786" dxfId="1644">
      <formula>$B9="ab"</formula>
    </cfRule>
    <cfRule type="expression" priority="836" dxfId="1645">
      <formula>$B9="TC"</formula>
    </cfRule>
    <cfRule type="expression" priority="855" dxfId="1646">
      <formula>$B9="NSO"</formula>
    </cfRule>
  </conditionalFormatting>
  <conditionalFormatting sqref="CL10:CM108">
    <cfRule type="expression" priority="1686" dxfId="1647">
      <formula>$B10="NSO"</formula>
    </cfRule>
    <cfRule type="expression" priority="1687" dxfId="1648">
      <formula>$B10="ab"</formula>
    </cfRule>
    <cfRule type="expression" priority="1685" dxfId="1649">
      <formula>$B10="TC"</formula>
    </cfRule>
    <cfRule type="expression" priority="1684" dxfId="1650">
      <formula>$C10=0</formula>
    </cfRule>
  </conditionalFormatting>
  <conditionalFormatting sqref="BK9:BK108">
    <cfRule type="expression" priority="1734" dxfId="1651">
      <formula>$B9="TC"</formula>
    </cfRule>
    <cfRule type="expression" priority="1086" dxfId="1652">
      <formula>$B9="TC"</formula>
    </cfRule>
    <cfRule type="expression" priority="1736" dxfId="1653">
      <formula>$B9="ab"</formula>
    </cfRule>
    <cfRule type="expression" priority="1735" dxfId="1654">
      <formula>$B9="NSO"</formula>
    </cfRule>
    <cfRule type="expression" priority="1930" dxfId="1655">
      <formula>$B9="TC"</formula>
    </cfRule>
    <cfRule type="expression" priority="1931" dxfId="1656">
      <formula>$B9="NSO"</formula>
    </cfRule>
    <cfRule type="expression" priority="1087" dxfId="1657">
      <formula>$B9="NSO"</formula>
    </cfRule>
    <cfRule type="expression" priority="1932" dxfId="1658">
      <formula>$B9="ab"</formula>
    </cfRule>
    <cfRule type="expression" priority="1088" dxfId="1659">
      <formula>$B9="ab"</formula>
    </cfRule>
  </conditionalFormatting>
  <conditionalFormatting sqref="AQ9:AQ108">
    <cfRule type="expression" priority="1791" dxfId="1660">
      <formula>$B9="ab"</formula>
    </cfRule>
    <cfRule type="expression" priority="1790" dxfId="1661">
      <formula>$B9="NSO"</formula>
    </cfRule>
    <cfRule type="expression" priority="7" dxfId="1662">
      <formula>$D9=0</formula>
    </cfRule>
    <cfRule type="expression" priority="8" dxfId="1663">
      <formula>$D9=0</formula>
    </cfRule>
    <cfRule type="expression" priority="1789" dxfId="1664">
      <formula>$B9="TC"</formula>
    </cfRule>
  </conditionalFormatting>
  <conditionalFormatting sqref="DY9:DZ108">
    <cfRule type="expression" priority="466" dxfId="1665">
      <formula>$B9="TC"</formula>
    </cfRule>
    <cfRule type="expression" priority="432" dxfId="1666">
      <formula>$B9="ab"</formula>
    </cfRule>
    <cfRule type="expression" priority="467" dxfId="1667">
      <formula>$B9="NSO"</formula>
    </cfRule>
    <cfRule type="expression" priority="385" dxfId="1668">
      <formula>$B9="NSO"</formula>
    </cfRule>
    <cfRule type="expression" priority="449" dxfId="1669">
      <formula>$B9="NSO"</formula>
    </cfRule>
    <cfRule type="expression" priority="348" dxfId="1670">
      <formula>$B9="TC"</formula>
    </cfRule>
    <cfRule type="expression" priority="450" dxfId="1671">
      <formula>$B9="ab"</formula>
    </cfRule>
    <cfRule type="expression" priority="468" dxfId="1672">
      <formula>$B9="ab"</formula>
    </cfRule>
    <cfRule type="expression" priority="367" dxfId="1673">
      <formula>$B9="NSO"</formula>
    </cfRule>
    <cfRule type="expression" priority="366" dxfId="1674">
      <formula>$B9="TC"</formula>
    </cfRule>
    <cfRule type="expression" priority="350" dxfId="1675">
      <formula>$B9="ab"</formula>
    </cfRule>
    <cfRule type="expression" priority="430" dxfId="1676">
      <formula>$B9="TC"</formula>
    </cfRule>
    <cfRule type="expression" priority="384" dxfId="1677">
      <formula>$B9="TC"</formula>
    </cfRule>
    <cfRule type="expression" priority="368" dxfId="1678">
      <formula>$B9="ab"</formula>
    </cfRule>
    <cfRule type="expression" priority="448" dxfId="1679">
      <formula>$B9="TC"</formula>
    </cfRule>
    <cfRule type="expression" priority="431" dxfId="1680">
      <formula>$B9="NSO"</formula>
    </cfRule>
    <cfRule type="expression" priority="386" dxfId="1681">
      <formula>$B9="ab"</formula>
    </cfRule>
    <cfRule type="expression" priority="349" dxfId="1682">
      <formula>$B9="NSO"</formula>
    </cfRule>
  </conditionalFormatting>
  <conditionalFormatting sqref="BZ9:CA108">
    <cfRule type="expression" priority="941" dxfId="1683">
      <formula>$D9=0</formula>
    </cfRule>
    <cfRule type="expression" priority="1654" dxfId="1684">
      <formula>$D9=0</formula>
    </cfRule>
    <cfRule type="expression" priority="993" dxfId="1685">
      <formula>$D9=0</formula>
    </cfRule>
    <cfRule type="expression" priority="1010" dxfId="1686">
      <formula>$D9=0</formula>
    </cfRule>
    <cfRule type="expression" priority="1637" dxfId="1687">
      <formula>$D9=0</formula>
    </cfRule>
    <cfRule type="expression" priority="958" dxfId="1688">
      <formula>$D9=0</formula>
    </cfRule>
  </conditionalFormatting>
  <conditionalFormatting sqref="DZ9:DZ108">
    <cfRule type="expression" priority="216" dxfId="1689">
      <formula>$B9="ab"</formula>
    </cfRule>
    <cfRule type="expression" priority="298" dxfId="1690">
      <formula>$B9="ab"</formula>
    </cfRule>
    <cfRule type="expression" priority="164" dxfId="1691">
      <formula>$B9="ab"</formula>
    </cfRule>
    <cfRule type="expression" priority="215" dxfId="1692">
      <formula>$B9="NSO"</formula>
    </cfRule>
    <cfRule type="expression" priority="278" dxfId="1693">
      <formula>$B9="TC"</formula>
    </cfRule>
    <cfRule type="expression" priority="162" dxfId="1694">
      <formula>$B9="TC"</formula>
    </cfRule>
    <cfRule type="expression" priority="232" dxfId="1695">
      <formula>$B9="TC"</formula>
    </cfRule>
    <cfRule type="expression" priority="233" dxfId="1696">
      <formula>$B9="NSO"</formula>
    </cfRule>
    <cfRule type="expression" priority="279" dxfId="1697">
      <formula>$B9="NSO"</formula>
    </cfRule>
    <cfRule type="expression" priority="280" dxfId="1698">
      <formula>$B9="ab"</formula>
    </cfRule>
    <cfRule type="expression" priority="214" dxfId="1699">
      <formula>$B9="TC"</formula>
    </cfRule>
    <cfRule type="expression" priority="1477" dxfId="1700">
      <formula>$D9=0</formula>
    </cfRule>
    <cfRule type="expression" priority="234" dxfId="1701">
      <formula>$B9="ab"</formula>
    </cfRule>
    <cfRule type="expression" priority="163" dxfId="1702">
      <formula>$B9="NSO"</formula>
    </cfRule>
    <cfRule type="expression" priority="297" dxfId="1703">
      <formula>$B9="NSO"</formula>
    </cfRule>
    <cfRule type="expression" priority="296" dxfId="1704">
      <formula>$B9="TC"</formula>
    </cfRule>
    <cfRule type="expression" priority="1494" dxfId="1705">
      <formula>$D9=0</formula>
    </cfRule>
  </conditionalFormatting>
  <conditionalFormatting sqref="BF9:BF108">
    <cfRule type="expression" priority="1727" dxfId="1706">
      <formula>$B9="ab"</formula>
    </cfRule>
    <cfRule type="expression" priority="1079" dxfId="1707">
      <formula>$B9="ab"</formula>
    </cfRule>
    <cfRule type="expression" priority="1059" dxfId="1708">
      <formula>$C9=0</formula>
    </cfRule>
    <cfRule type="expression" priority="1724" dxfId="1709">
      <formula>$C9=0</formula>
    </cfRule>
    <cfRule type="expression" priority="1061" dxfId="1710">
      <formula>$B9="NSO"</formula>
    </cfRule>
    <cfRule type="expression" priority="1725" dxfId="1711">
      <formula>$B9="TC"</formula>
    </cfRule>
    <cfRule type="expression" priority="1077" dxfId="1712">
      <formula>$B9="TC"</formula>
    </cfRule>
    <cfRule type="expression" priority="1726" dxfId="1713">
      <formula>$B9="NSO"</formula>
    </cfRule>
    <cfRule type="expression" priority="1709" dxfId="1714">
      <formula>$B9="NSO"</formula>
    </cfRule>
    <cfRule type="expression" priority="1708" dxfId="1715">
      <formula>$B9="TC"</formula>
    </cfRule>
    <cfRule type="expression" priority="1707" dxfId="1716">
      <formula>$C9=0</formula>
    </cfRule>
    <cfRule type="expression" priority="1078" dxfId="1717">
      <formula>$B9="NSO"</formula>
    </cfRule>
    <cfRule type="expression" priority="1710" dxfId="1718">
      <formula>$B9="ab"</formula>
    </cfRule>
    <cfRule type="expression" priority="1076" dxfId="1719">
      <formula>$C9=0</formula>
    </cfRule>
    <cfRule type="expression" priority="1060" dxfId="1720">
      <formula>$B9="TC"</formula>
    </cfRule>
    <cfRule type="expression" priority="1062" dxfId="1721">
      <formula>$B9="ab"</formula>
    </cfRule>
  </conditionalFormatting>
  <conditionalFormatting sqref="FS9:FS108">
    <cfRule type="cellIs" operator="equal" priority="6" dxfId="1722">
      <formula>"First"</formula>
    </cfRule>
    <cfRule type="cellIs" operator="equal" priority="5" dxfId="1723">
      <formula>"Second"</formula>
    </cfRule>
    <cfRule type="cellIs" operator="equal" priority="4" dxfId="1724">
      <formula>"Third"</formula>
    </cfRule>
  </conditionalFormatting>
  <conditionalFormatting sqref="DX9:DY108">
    <cfRule type="expression" priority="150" dxfId="1725">
      <formula>$D9=0</formula>
    </cfRule>
    <cfRule type="expression" priority="202" dxfId="1726">
      <formula>$D9=0</formula>
    </cfRule>
    <cfRule type="expression" priority="185" dxfId="1727">
      <formula>$D9=0</formula>
    </cfRule>
    <cfRule type="expression" priority="266" dxfId="1728">
      <formula>$D9=0</formula>
    </cfRule>
    <cfRule type="expression" priority="249" dxfId="1729">
      <formula>$D9=0</formula>
    </cfRule>
    <cfRule type="expression" priority="133" dxfId="1730">
      <formula>$D9=0</formula>
    </cfRule>
  </conditionalFormatting>
  <conditionalFormatting sqref="DU10:EF108">
    <cfRule type="expression" priority="478" dxfId="1731">
      <formula>$C10=0</formula>
    </cfRule>
    <cfRule type="expression" priority="480" dxfId="1732">
      <formula>$B10="NSO"</formula>
    </cfRule>
    <cfRule type="expression" priority="481" dxfId="1733">
      <formula>$B10="ab"</formula>
    </cfRule>
    <cfRule type="expression" priority="479" dxfId="1734">
      <formula>$B10="TC"</formula>
    </cfRule>
  </conditionalFormatting>
  <conditionalFormatting sqref="AT8:AT108">
    <cfRule type="expression" priority="1794" dxfId="1735">
      <formula>$B8="ab"</formula>
    </cfRule>
    <cfRule type="expression" priority="1792" dxfId="1736">
      <formula>$B8="TC"</formula>
    </cfRule>
    <cfRule type="expression" priority="1763" dxfId="1737">
      <formula>$B8="TC"</formula>
    </cfRule>
    <cfRule type="expression" priority="1793" dxfId="1738">
      <formula>$B8="NSO"</formula>
    </cfRule>
    <cfRule type="expression" priority="1943" dxfId="1739">
      <formula>$B8="NSO"</formula>
    </cfRule>
    <cfRule type="expression" priority="1780" dxfId="1740">
      <formula>$B8="TC"</formula>
    </cfRule>
    <cfRule type="expression" priority="1944" dxfId="1741">
      <formula>$B8="ab"</formula>
    </cfRule>
    <cfRule type="expression" priority="1764" dxfId="1742">
      <formula>$B8="NSO"</formula>
    </cfRule>
    <cfRule type="expression" priority="1782" dxfId="1743">
      <formula>$B8="ab"</formula>
    </cfRule>
    <cfRule type="expression" priority="1781" dxfId="1744">
      <formula>$B8="NSO"</formula>
    </cfRule>
    <cfRule type="expression" priority="1942" dxfId="1745">
      <formula>$B8="TC"</formula>
    </cfRule>
    <cfRule type="expression" priority="1765" dxfId="1746">
      <formula>$B8="ab"</formula>
    </cfRule>
  </conditionalFormatting>
  <conditionalFormatting sqref="T2:Y2">
    <cfRule type="cellIs" operator="equal" priority="1981" dxfId="1747">
      <formula>0</formula>
    </cfRule>
  </conditionalFormatting>
  <conditionalFormatting sqref="FT9:FW108 D9:FR108">
    <cfRule type="expression" priority="1868" dxfId="1748">
      <formula>$D9=0</formula>
    </cfRule>
  </conditionalFormatting>
  <conditionalFormatting sqref="FT9:FU108">
    <cfRule type="cellIs" operator="equal" priority="1994" dxfId="1749">
      <formula>"Promoted in Next Class"</formula>
    </cfRule>
    <cfRule type="cellIs" operator="equal" priority="1995" dxfId="1750">
      <formula>"Transfered"</formula>
    </cfRule>
  </conditionalFormatting>
  <conditionalFormatting sqref="L9:M108">
    <cfRule type="expression" priority="1841" dxfId="1751">
      <formula>$D9=0</formula>
    </cfRule>
  </conditionalFormatting>
  <conditionalFormatting sqref="AO9:AO108">
    <cfRule type="expression" priority="1761" dxfId="1752">
      <formula>$B9="NSO"</formula>
    </cfRule>
    <cfRule type="expression" priority="1779" dxfId="1753">
      <formula>$B9="ab"</formula>
    </cfRule>
    <cfRule type="expression" priority="1777" dxfId="1754">
      <formula>$B9="TC"</formula>
    </cfRule>
    <cfRule type="expression" priority="1778" dxfId="1755">
      <formula>$B9="NSO"</formula>
    </cfRule>
    <cfRule type="expression" priority="1760" dxfId="1756">
      <formula>$B9="TC"</formula>
    </cfRule>
    <cfRule type="expression" priority="1762" dxfId="1757">
      <formula>$B9="ab"</formula>
    </cfRule>
    <cfRule type="expression" priority="1776" dxfId="1758">
      <formula>$C9=0</formula>
    </cfRule>
    <cfRule type="expression" priority="1759" dxfId="1759">
      <formula>$C9=0</formula>
    </cfRule>
  </conditionalFormatting>
  <conditionalFormatting sqref="CI9:CK108">
    <cfRule type="expression" priority="1962" dxfId="1760">
      <formula>$B9="TC"</formula>
    </cfRule>
    <cfRule type="expression" priority="1961" dxfId="1761">
      <formula>$C9=0</formula>
    </cfRule>
    <cfRule type="expression" priority="1964" dxfId="1762">
      <formula>$B9="ab"</formula>
    </cfRule>
    <cfRule type="expression" priority="1963" dxfId="1763">
      <formula>$B9="NSO"</formula>
    </cfRule>
  </conditionalFormatting>
  <conditionalFormatting sqref="BF9:BG108">
    <cfRule type="expression" priority="1075" dxfId="1764">
      <formula>$D9=0</formula>
    </cfRule>
    <cfRule type="expression" priority="1706" dxfId="1765">
      <formula>$D9=0</formula>
    </cfRule>
    <cfRule type="expression" priority="1723" dxfId="1766">
      <formula>$D9=0</formula>
    </cfRule>
    <cfRule type="expression" priority="1058" dxfId="1767">
      <formula>$D9=0</formula>
    </cfRule>
  </conditionalFormatting>
  <conditionalFormatting sqref="EA9:EA108">
    <cfRule type="expression" priority="1526" dxfId="1768">
      <formula>$B9="ab"</formula>
    </cfRule>
    <cfRule type="expression" priority="1542" dxfId="1769">
      <formula>$B9="TC"</formula>
    </cfRule>
    <cfRule type="expression" priority="1507" dxfId="1770">
      <formula>$B9="NSO"</formula>
    </cfRule>
    <cfRule type="expression" priority="1525" dxfId="1771">
      <formula>$B9="NSO"</formula>
    </cfRule>
    <cfRule type="expression" priority="1524" dxfId="1772">
      <formula>$B9="TC"</formula>
    </cfRule>
    <cfRule type="expression" priority="1544" dxfId="1773">
      <formula>$B9="ab"</formula>
    </cfRule>
    <cfRule type="expression" priority="1506" dxfId="1774">
      <formula>$B9="TC"</formula>
    </cfRule>
    <cfRule type="expression" priority="1543" dxfId="1775">
      <formula>$B9="NSO"</formula>
    </cfRule>
    <cfRule type="expression" priority="1508" dxfId="1776">
      <formula>$B9="ab"</formula>
    </cfRule>
  </conditionalFormatting>
  <conditionalFormatting sqref="DH9:DH108">
    <cfRule type="expression" priority="1143" dxfId="1777">
      <formula>$D9=0</formula>
    </cfRule>
    <cfRule type="expression" priority="690" dxfId="1778">
      <formula>$D9=0</formula>
    </cfRule>
    <cfRule type="expression" priority="673" dxfId="1779">
      <formula>$D9=0</formula>
    </cfRule>
    <cfRule type="expression" priority="1126" dxfId="1780">
      <formula>$D9=0</formula>
    </cfRule>
  </conditionalFormatting>
  <conditionalFormatting sqref="L9:L108">
    <cfRule type="expression" priority="1843" dxfId="1781">
      <formula>$B9="TC"</formula>
    </cfRule>
    <cfRule type="expression" priority="1844" dxfId="1782">
      <formula>$B9="NSO"</formula>
    </cfRule>
    <cfRule type="expression" priority="1845" dxfId="1783">
      <formula>$B9="ab"</formula>
    </cfRule>
    <cfRule type="expression" priority="1842" dxfId="1784">
      <formula>$C9=0</formula>
    </cfRule>
  </conditionalFormatting>
  <conditionalFormatting sqref="FE9:FE108">
    <cfRule type="expression" priority="1287" dxfId="1785">
      <formula>$B9="NSO"</formula>
    </cfRule>
    <cfRule type="expression" priority="1285" dxfId="1786">
      <formula>$C9=0</formula>
    </cfRule>
    <cfRule type="expression" priority="1288" dxfId="1787">
      <formula>$B9="ab"</formula>
    </cfRule>
    <cfRule type="expression" priority="1286" dxfId="1788">
      <formula>$B9="TC"</formula>
    </cfRule>
  </conditionalFormatting>
  <conditionalFormatting sqref="N8:N108">
    <cfRule type="expression" priority="1974" dxfId="1789">
      <formula>$B8="NSO"</formula>
    </cfRule>
    <cfRule type="expression" priority="1973" dxfId="1790">
      <formula>$B8="TC"</formula>
    </cfRule>
    <cfRule type="expression" priority="1975" dxfId="1791">
      <formula>$B8="ab"</formula>
    </cfRule>
  </conditionalFormatting>
  <conditionalFormatting sqref="AH21:AI21 AD21:AF21 Y8:Y108 AH59:AI59 AD59:AF59 AH84:AI84 AD84:AF84 AI11:AI108 AC11:AC108 AF11:AF108 AD9:AE108 Y9:AB108 AH9:AH108 FG9:FL108 AM8:FF108">
    <cfRule type="cellIs" operator="equal" priority="1999" dxfId="1792">
      <formula>"E"</formula>
    </cfRule>
    <cfRule type="cellIs" operator="equal" priority="2000" dxfId="1793">
      <formula>"D"</formula>
    </cfRule>
    <cfRule type="cellIs" operator="equal" priority="2003" dxfId="1794">
      <formula>"A"</formula>
    </cfRule>
    <cfRule type="cellIs" operator="equal" priority="2001" dxfId="1795">
      <formula>"C"</formula>
    </cfRule>
    <cfRule type="cellIs" operator="equal" priority="2002" dxfId="1796">
      <formula>"B"</formula>
    </cfRule>
  </conditionalFormatting>
  <conditionalFormatting sqref="BI9:BJ108">
    <cfRule type="expression" priority="1705" dxfId="1797">
      <formula>$D9=0</formula>
    </cfRule>
    <cfRule type="expression" priority="1057" dxfId="1798">
      <formula>$D9=0</formula>
    </cfRule>
    <cfRule type="expression" priority="1722" dxfId="1799">
      <formula>$D9=0</formula>
    </cfRule>
    <cfRule type="expression" priority="1074" dxfId="1800">
      <formula>$D9=0</formula>
    </cfRule>
  </conditionalFormatting>
  <conditionalFormatting sqref="ES9:ES108">
    <cfRule type="expression" priority="1376" dxfId="1801">
      <formula>$B9="NSO"</formula>
    </cfRule>
    <cfRule type="expression" priority="1374" dxfId="1802">
      <formula>$C9=0</formula>
    </cfRule>
    <cfRule type="expression" priority="1375" dxfId="1803">
      <formula>$B9="TC"</formula>
    </cfRule>
    <cfRule type="expression" priority="1377" dxfId="1804">
      <formula>$B9="ab"</formula>
    </cfRule>
  </conditionalFormatting>
  <conditionalFormatting sqref="O9:O108">
    <cfRule type="expression" priority="1839" dxfId="1805">
      <formula>$D9=0</formula>
    </cfRule>
  </conditionalFormatting>
  <conditionalFormatting sqref="DX9:DX108">
    <cfRule type="expression" priority="319" dxfId="1806">
      <formula>$D9=0</formula>
    </cfRule>
    <cfRule type="expression" priority="418" dxfId="1807">
      <formula>$D9=0</formula>
    </cfRule>
    <cfRule type="expression" priority="401" dxfId="1808">
      <formula>$D9=0</formula>
    </cfRule>
    <cfRule type="expression" priority="336" dxfId="1809">
      <formula>$D9=0</formula>
    </cfRule>
  </conditionalFormatting>
  <conditionalFormatting sqref="AC9:AC108">
    <cfRule type="expression" priority="1820" dxfId="1810">
      <formula>$D9=0</formula>
    </cfRule>
    <cfRule type="expression" priority="1109" dxfId="1811">
      <formula>$D9=0</formula>
    </cfRule>
    <cfRule type="expression" priority="1803" dxfId="1812">
      <formula>$D9=0</formula>
    </cfRule>
  </conditionalFormatting>
  <conditionalFormatting sqref="AR9:AS108">
    <cfRule type="expression" priority="1757" dxfId="1813">
      <formula>$D9=0</formula>
    </cfRule>
    <cfRule type="expression" priority="1774" dxfId="1814">
      <formula>$D9=0</formula>
    </cfRule>
  </conditionalFormatting>
  <conditionalFormatting sqref="AD9:AD108">
    <cfRule type="expression" priority="1950" dxfId="1815">
      <formula>$B9="NSO"</formula>
    </cfRule>
    <cfRule type="expression" priority="1949" dxfId="1816">
      <formula>$B9="TC"</formula>
    </cfRule>
    <cfRule type="expression" priority="1951" dxfId="1817">
      <formula>$B9="ab"</formula>
    </cfRule>
  </conditionalFormatting>
  <conditionalFormatting sqref="P8:P108">
    <cfRule type="expression" priority="1970" dxfId="1818">
      <formula>$B8="TC"</formula>
    </cfRule>
    <cfRule type="expression" priority="1971" dxfId="1819">
      <formula>$B8="NSO"</formula>
    </cfRule>
    <cfRule type="expression" priority="1972" dxfId="1820">
      <formula>$B8="ab"</formula>
    </cfRule>
  </conditionalFormatting>
  <conditionalFormatting sqref="Z9:AA108">
    <cfRule type="expression" priority="1821" dxfId="1821">
      <formula>$D9=0</formula>
    </cfRule>
    <cfRule type="expression" priority="1804" dxfId="1822">
      <formula>$D9=0</formula>
    </cfRule>
    <cfRule type="expression" priority="1110" dxfId="1823">
      <formula>$D9=0</formula>
    </cfRule>
  </conditionalFormatting>
  <conditionalFormatting sqref="G3:H3 J3:K3">
    <cfRule type="cellIs" operator="equal" priority="1980" dxfId="1824">
      <formula>0</formula>
    </cfRule>
  </conditionalFormatting>
  <conditionalFormatting sqref="FT9:FW108 A9:FR108">
    <cfRule type="expression" priority="1382" dxfId="1825">
      <formula>$A9="NSO"</formula>
    </cfRule>
    <cfRule type="expression" priority="1381" dxfId="1826">
      <formula>$A9="TC"</formula>
    </cfRule>
  </conditionalFormatting>
  <conditionalFormatting sqref="T9:T108">
    <cfRule type="expression" priority="1833" dxfId="1827">
      <formula>$D9=0</formula>
    </cfRule>
    <cfRule type="expression" priority="1835" dxfId="1828">
      <formula>$B9="TC"</formula>
    </cfRule>
    <cfRule type="expression" priority="1834" dxfId="1829">
      <formula>$C9=0</formula>
    </cfRule>
    <cfRule type="expression" priority="1836" dxfId="1830">
      <formula>$B9="NSO"</formula>
    </cfRule>
    <cfRule type="expression" priority="1837" dxfId="1831">
      <formula>$B9="ab"</formula>
    </cfRule>
  </conditionalFormatting>
  <conditionalFormatting sqref="DU9:DX108">
    <cfRule type="expression" priority="1495" dxfId="1832">
      <formula>$D9=0</formula>
    </cfRule>
    <cfRule type="expression" priority="1478" dxfId="1833">
      <formula>$D9=0</formula>
    </cfRule>
  </conditionalFormatting>
  <conditionalFormatting sqref="DH9:DI108">
    <cfRule type="expression" priority="487" dxfId="1834">
      <formula>$D9=0</formula>
    </cfRule>
    <cfRule type="expression" priority="504" dxfId="1835">
      <formula>$D9=0</formula>
    </cfRule>
    <cfRule type="expression" priority="556" dxfId="1836">
      <formula>$D9=0</formula>
    </cfRule>
    <cfRule type="expression" priority="539" dxfId="1837">
      <formula>$D9=0</formula>
    </cfRule>
    <cfRule type="expression" priority="603" dxfId="1838">
      <formula>$D9=0</formula>
    </cfRule>
    <cfRule type="expression" priority="620" dxfId="1839">
      <formula>$D9=0</formula>
    </cfRule>
  </conditionalFormatting>
  <conditionalFormatting sqref="EL9:EL108">
    <cfRule type="expression" priority="1297" dxfId="1840">
      <formula>$D9=0</formula>
    </cfRule>
    <cfRule type="expression" priority="116" dxfId="1841">
      <formula>$D9=0</formula>
    </cfRule>
    <cfRule type="expression" priority="1314" dxfId="1842">
      <formula>$D9=0</formula>
    </cfRule>
  </conditionalFormatting>
  <conditionalFormatting sqref="DC10:DT108 DE9:DG13 DI9:DI13 DM9:DM13">
    <cfRule type="expression" priority="1613" dxfId="1843">
      <formula>$B9="ab"</formula>
    </cfRule>
    <cfRule type="expression" priority="1612" dxfId="1844">
      <formula>$B9="NSO"</formula>
    </cfRule>
    <cfRule type="expression" priority="1611" dxfId="1845">
      <formula>$B9="TC"</formula>
    </cfRule>
    <cfRule type="expression" priority="1610" dxfId="1846">
      <formula>$C9=0</formula>
    </cfRule>
  </conditionalFormatting>
  <conditionalFormatting sqref="CQ9:CQ108">
    <cfRule type="expression" priority="1580" dxfId="1847">
      <formula>$D9=0</formula>
    </cfRule>
    <cfRule type="expression" priority="1563" dxfId="1848">
      <formula>$D9=0</formula>
    </cfRule>
  </conditionalFormatting>
  <conditionalFormatting sqref="G4:H4 J4:K4">
    <cfRule type="cellIs" operator="equal" priority="1992" dxfId="1849">
      <formula>0</formula>
    </cfRule>
  </conditionalFormatting>
  <conditionalFormatting sqref="AO9:AP108">
    <cfRule type="expression" priority="1758" dxfId="1850">
      <formula>$D9=0</formula>
    </cfRule>
    <cfRule type="expression" priority="1775" dxfId="1851">
      <formula>$D9=0</formula>
    </cfRule>
  </conditionalFormatting>
  <conditionalFormatting sqref="FX8:GB108 GJ1:GK108 GE3:GI3 EF9:FF108 X1:X5 W1:W4 U9:W108 E9:M10 P1:Q4 U1:V108 S1:T4 L7:S108 L1:L5 O5:P5 Z10:AN10 Z11:FF47 Z13:FL13 Z15:FL15 Z17:FL17 Z19:FL19 Z23:FL23 Z25:FL25 Z27:FL27 Z29:FL29 Z31:FL31 Z33:FL33 Z35:FL35 Z37:FL37 Z39:FL39 Z41:FL41 Z43:FL43 Z45:FL45 Z47:FL47 Z48:FO108 EG5 EM6:EM108 EJ6:EJ108 EO5:EO108 EM6:EN10 EL5:EL108 EI3:EI108 T6:T108 AA1:FG1 FX5:GB5 FX3 GC5:GD108 GE8:GE108 GF3:GI108 M1:N4 O1:O5 R1:R5 Z7:AG108 Y1:Z108 L10:AH108 AX3:AY4 AX6:AY108 AT3:AV4 AT6:AU108 AV7:AV108 AW6:AY6 DU5:EF108 ER5:ER108 EI7:EP108 EP6:EQ108 EY6:EY108 EV6:EV108 FA5:FA108 EY6:EZ10 EX5:EX108 EU3:EU108 FD5:FD108 EU7:FB108 FB6:FC108 EH5:FF6 AW3:AW108 W8:X108 FT3:FW108 Z21:FR21 FS3:FS8 EG8:FF108 C1 AA3:AM108 AO3:AS108 Z3:BE3 AN8:AN108 AZ3:DU108 FG3:FR108 C3:K108">
    <cfRule type="cellIs" operator="equal" priority="1998" dxfId="1852">
      <formula>0</formula>
    </cfRule>
  </conditionalFormatting>
  <conditionalFormatting sqref="V8:Y108 FS8 AD21:AG21 AD59:AG59 AD84:AG84 AC11:AC108 AD9:AE108 B11:B109 R8:R108 AF8:AF108 FT9:GI108 S9:AB108 AJ8:FF108 AG9:FR108 B9:L108">
    <cfRule type="expression" priority="1990" dxfId="1853">
      <formula>$B8="NSO"</formula>
    </cfRule>
    <cfRule type="expression" priority="1991" dxfId="1854">
      <formula>$B8="ab"</formula>
    </cfRule>
    <cfRule type="expression" priority="1989" dxfId="1855">
      <formula>$B8="TC"</formula>
    </cfRule>
  </conditionalFormatting>
  <dataValidations count="54">
    <dataValidation allowBlank="1" type="list" errorStyle="stop" showInputMessage="1" showErrorMessage="1" sqref="FG4:FL4">
      <formula1>$J$110:$J$133</formula1>
    </dataValidation>
    <dataValidation allowBlank="1" type="custom" errorStyle="stop" showInputMessage="1" showErrorMessage="1" error="कृपया सही वैल्यू भरें" sqref="DM9:DN108">
      <formula1>OR(DM9&lt;=DM$7,DM9="ML",DM9="NA",DM9="AB")</formula1>
    </dataValidation>
    <dataValidation allowBlank="1" type="list" errorStyle="stop" showInputMessage="1" showErrorMessage="1" sqref="DE3:DT3">
      <formula1>$I$110:$I$123</formula1>
    </dataValidation>
    <dataValidation allowBlank="1" type="list" errorStyle="stop" showInputMessage="1" showErrorMessage="1" sqref="CN4:DC4">
      <formula1>$J$110:$J$133</formula1>
    </dataValidation>
    <dataValidation allowBlank="1" type="list" errorStyle="stop" showInputMessage="1" showErrorMessage="1" sqref="BF4:BU4">
      <formula1>$J$110:$J$133</formula1>
    </dataValidation>
    <dataValidation allowBlank="1" type="custom" errorStyle="stop" showInputMessage="1" showErrorMessage="1" error="कृपया सही वैल्यू भरें" sqref="R9:R108">
      <formula1>OR(R9&lt;=R$7,R9="ML",R9="NA",R9="AB")</formula1>
    </dataValidation>
    <dataValidation allowBlank="1" type="list" errorStyle="stop" showInputMessage="1" showErrorMessage="1" sqref="L3:AM3">
      <formula1>$I$110:$I$123</formula1>
    </dataValidation>
    <dataValidation allowBlank="1" type="list" errorStyle="stop" showInputMessage="1" showErrorMessage="1" sqref="G4:H4">
      <formula1>"0,1,2,3,4,5,6,7,8,9,11"</formula1>
    </dataValidation>
    <dataValidation allowBlank="1" type="list" errorStyle="stop" showInputMessage="1" showErrorMessage="1" sqref="BF3:BU3">
      <formula1>$I$110:$I$123</formula1>
    </dataValidation>
    <dataValidation allowBlank="1" type="list" errorStyle="stop" showInputMessage="1" showErrorMessage="1" sqref="BW4:CL4">
      <formula1>$J$110:$J$133</formula1>
    </dataValidation>
    <dataValidation allowBlank="1" type="list" errorStyle="stop" showInputMessage="1" showErrorMessage="1" sqref="F9:F108">
      <formula1>"GEN,SBC,OBC,SC,ST,MIN"</formula1>
    </dataValidation>
    <dataValidation allowBlank="1" type="list" errorStyle="stop" showInputMessage="1" showErrorMessage="1" sqref="AO3:BD3">
      <formula1>$I$110:$I$123</formula1>
    </dataValidation>
    <dataValidation allowBlank="1" type="custom" errorStyle="stop" showInputMessage="1" showErrorMessage="1" error="कृपया सही वैल्यू भरें" sqref="Z9:AB108">
      <formula1>OR(Z9&lt;=Z$7,Z9="ML",Z9="NA",Z9="AB")</formula1>
    </dataValidation>
    <dataValidation allowBlank="1" type="list" errorStyle="stop" showInputMessage="1" showErrorMessage="1" sqref="L4:AM4">
      <formula1>$J$110:$J$133</formula1>
    </dataValidation>
    <dataValidation allowBlank="1" type="list" errorStyle="stop" showInputMessage="1" showErrorMessage="1" sqref="AN9:AN108">
      <formula1>"0,1,2,3,4,5"</formula1>
    </dataValidation>
    <dataValidation allowBlank="1" type="list" errorStyle="stop" showInputMessage="1" showErrorMessage="1" sqref="CN3:DC3">
      <formula1>$I$110:$I$123</formula1>
    </dataValidation>
    <dataValidation allowBlank="1" type="custom" errorStyle="stop" showInputMessage="1" showErrorMessage="1" error="कृपया सही वैल्यू भरें" sqref="EC9:ED108">
      <formula1>OR(EC9&lt;=EC$7,EC9="ML",EC9="NA",EC9="AB")</formula1>
    </dataValidation>
    <dataValidation allowBlank="1" type="list" errorStyle="stop" showInputMessage="1" showErrorMessage="1" sqref="EU4">
      <formula1>$J$110:$J$133</formula1>
    </dataValidation>
    <dataValidation allowBlank="1" type="custom" errorStyle="stop" showInputMessage="1" showErrorMessage="1" error="कृपया सही वैल्यू भरें" sqref="BW9:BY108">
      <formula1>OR(BW9&lt;=BW$7,BW9="ML",BW9="NA",BW9="AB")</formula1>
    </dataValidation>
    <dataValidation allowBlank="1" type="custom" errorStyle="stop" showInputMessage="1" showErrorMessage="1" error="कृपया सही वैल्यू भरें" sqref="AO9:AQ108">
      <formula1>OR(AO9&lt;=AO$7,AO9="ML",AO9="NA",AO9="AB")</formula1>
    </dataValidation>
    <dataValidation allowBlank="1" type="list" errorStyle="stop" showInputMessage="1" showErrorMessage="1" sqref="BE9:BE108">
      <formula1>"0,1,2,3,4,5"</formula1>
    </dataValidation>
    <dataValidation allowBlank="1" type="custom" errorStyle="stop" showInputMessage="1" showErrorMessage="1" error="कृपया सही वैल्यू भरें" sqref="BJ9:BK108">
      <formula1>OR(BJ9&lt;=BJ$7,BJ9="ML",BJ9="NA",BJ9="AB")</formula1>
    </dataValidation>
    <dataValidation allowBlank="1" type="custom" errorStyle="stop" showInputMessage="1" showErrorMessage="1" error="कृपया सही वैल्यू भरें" sqref="AW9:AX108">
      <formula1>OR(AW9&lt;=AW$7,AW9="ML",AW9="NA",AW9="AB")</formula1>
    </dataValidation>
    <dataValidation allowBlank="1" type="custom" errorStyle="stop" showInputMessage="1" showErrorMessage="1" error="कृपया सही वैल्यू भरें" sqref="AS9:AT108">
      <formula1>OR(AS9&lt;=AS$7,AS9="ML",AS9="NA",AS9="AB")</formula1>
    </dataValidation>
    <dataValidation allowBlank="1" type="custom" errorStyle="stop" showInputMessage="1" showErrorMessage="1" error="कृपया सही वैल्यू भरें" sqref="BN9:BO108">
      <formula1>OR(BN9&lt;=BN$7,BN9="ML",BN9="NA",BN9="AB")</formula1>
    </dataValidation>
    <dataValidation allowBlank="1" type="list" errorStyle="stop" showInputMessage="1" showErrorMessage="1" sqref="DE4:DU4">
      <formula1>$J$110:$J$133</formula1>
    </dataValidation>
    <dataValidation allowBlank="1" type="custom" errorStyle="stop" showInputMessage="1" showErrorMessage="1" error="कृपया सही वैल्यू भरें" sqref="EO9:EO108">
      <formula1>OR(EO9&lt;=EO$7,EO9="ML",EO9="NA",EO9="AB")</formula1>
    </dataValidation>
    <dataValidation allowBlank="1" type="custom" errorStyle="stop" showInputMessage="1" showErrorMessage="1" error="कृपया सही वैल्यू भरें" sqref="EM9:EM108">
      <formula1>OR(EM9&lt;=EM$7,EM9="ML",EM9="NA",EM9="AB")</formula1>
    </dataValidation>
    <dataValidation allowBlank="1" type="custom" errorStyle="stop" showInputMessage="1" showErrorMessage="1" error="कृपया सही वैल्यू भरें" sqref="DU9:DW108">
      <formula1>OR(DU9&lt;=DU$7,DU9="ML",DU9="NA",DU9="AB")</formula1>
    </dataValidation>
    <dataValidation allowBlank="1" type="custom" errorStyle="stop" showInputMessage="1" showErrorMessage="1" error="कृपया सही वैल्यू भरें" sqref="DY9:DZ108">
      <formula1>OR(DY9&lt;=DY$7,DY9="ML",DY9="NA",DY9="AB")</formula1>
    </dataValidation>
    <dataValidation allowBlank="1" type="custom" errorStyle="stop" showInputMessage="1" showErrorMessage="1" error="कृपया सही वैल्यू भरें" sqref="EI9:EK108">
      <formula1>OR(EI9&lt;=EI$7,EI9="ML",EI9="NA",EI9="AB")</formula1>
    </dataValidation>
    <dataValidation allowBlank="1" type="list" errorStyle="stop" showInputMessage="1" showErrorMessage="1" sqref="CM9:CM108">
      <formula1>"0,1,2,3,4,5"</formula1>
    </dataValidation>
    <dataValidation allowBlank="1" type="list" errorStyle="stop" showInputMessage="1" showErrorMessage="1" sqref="DD9:DD108">
      <formula1>"0,1,2,3,4,5"</formula1>
    </dataValidation>
    <dataValidation allowBlank="1" type="custom" errorStyle="stop" showInputMessage="1" showErrorMessage="1" error="कृपया सही वैल्यू भरें" sqref="AD9:AD108">
      <formula1>OR(AD9&lt;=AD$7,AD9="ML",AD9="NA",AD9="AB")</formula1>
    </dataValidation>
    <dataValidation allowBlank="1" type="list" errorStyle="stop" showInputMessage="1" showErrorMessage="1" sqref="BV9:BV108">
      <formula1>"0,1,2,3,4,5"</formula1>
    </dataValidation>
    <dataValidation allowBlank="1" type="custom" errorStyle="stop" showInputMessage="1" showErrorMessage="1" error="कृपया सही वैल्यू भरें" sqref="CA9:CB108">
      <formula1>OR(CA9&lt;=CA$7,CA9="ML",CA9="NA",CA9="AB")</formula1>
    </dataValidation>
    <dataValidation allowBlank="1" type="custom" errorStyle="stop" showInputMessage="1" showErrorMessage="1" error="कृपया सही वैल्यू भरें" sqref="AF9:AF108">
      <formula1>OR(AF9&lt;=AF$7,AF9="ML",AF9="NA",AF9="AB")</formula1>
    </dataValidation>
    <dataValidation allowBlank="1" type="custom" errorStyle="stop" showInputMessage="1" showErrorMessage="1" error="कृपया सही वैल्यू भरें" sqref="CE9:CF108">
      <formula1>OR(CE9&lt;=CE$7,CE9="ML",CE9="NA",CE9="AB")</formula1>
    </dataValidation>
    <dataValidation allowBlank="1" type="custom" errorStyle="stop" showInputMessage="1" showErrorMessage="1" error="कृपया सही वैल्यू भरें" sqref="CN9:CP108">
      <formula1>OR(CN9&lt;=CN$7,CN9="ML",CN9="NA",CN9="AB")</formula1>
    </dataValidation>
    <dataValidation allowBlank="1" type="custom" errorStyle="stop" showInputMessage="1" showErrorMessage="1" error="कृपया सही वैल्यू भरें" sqref="CR9:CS108">
      <formula1>OR(CR9&lt;=CR$7,CR9="ML",CR9="NA",CR9="AB")</formula1>
    </dataValidation>
    <dataValidation allowBlank="1" type="custom" errorStyle="stop" showInputMessage="1" showErrorMessage="1" error="कृपया सही वैल्यू भरें" sqref="CV9:CW108">
      <formula1>OR(CV9&lt;=CV$7,CV9="ML",CV9="NA",CV9="AB")</formula1>
    </dataValidation>
    <dataValidation allowBlank="1" type="custom" errorStyle="stop" showInputMessage="1" showErrorMessage="1" error="कृपया सही वैल्यू भरें" sqref="DE9:DG108">
      <formula1>OR(DE9&lt;=DE$7,DE9="ML",DE9="NA",DE9="AB")</formula1>
    </dataValidation>
    <dataValidation allowBlank="1" type="custom" errorStyle="stop" showInputMessage="1" showErrorMessage="1" error="कृपया सही वैल्यू भरें" sqref="EU9:EW108">
      <formula1>OR(EU9&lt;=EU$7,EU9="ML",EU9="NA",EU9="AB")</formula1>
    </dataValidation>
    <dataValidation allowBlank="1" type="custom" errorStyle="stop" showInputMessage="1" showErrorMessage="1" error="कृपया सही वैल्यू भरें" sqref="DI9:DJ108">
      <formula1>OR(DI9&lt;=DI$7,DI9="ML",DI9="NA",DI9="AB")</formula1>
    </dataValidation>
    <dataValidation allowBlank="1" type="list" errorStyle="stop" showInputMessage="1" showErrorMessage="1" sqref="EI4">
      <formula1>$J$110:$J$133</formula1>
    </dataValidation>
    <dataValidation allowBlank="1" type="custom" errorStyle="stop" showInputMessage="1" showErrorMessage="1" error="कृपया सही वैल्यू भरें" sqref="EY9:EY108">
      <formula1>OR(EY9&lt;=EY$7,EY9="ML",EY9="NA",EY9="AB")</formula1>
    </dataValidation>
    <dataValidation allowBlank="1" type="custom" errorStyle="stop" showInputMessage="1" showErrorMessage="1" error="कृपया सही वैल्यू भरें" sqref="FA9:FA108">
      <formula1>OR(FA9&lt;=FA$7,FA9="ML",FA9="NA",FA9="AB")</formula1>
    </dataValidation>
    <dataValidation allowBlank="1" type="custom" errorStyle="stop" showInputMessage="1" showErrorMessage="1" error="कृपया सही वैल्यू भरें" sqref="FG9:FI108">
      <formula1>OR(FG9&lt;=FG$7,FG9="ML",FG9="NA",FG9="AB")</formula1>
    </dataValidation>
    <dataValidation allowBlank="1" type="custom" errorStyle="stop" showInputMessage="1" showErrorMessage="1" error="कृपया सही वैल्यू भरें" sqref="L9:N108">
      <formula1>OR(L9&lt;=L$7,L9="ML",L9="NA",L9="AB")</formula1>
    </dataValidation>
    <dataValidation allowBlank="1" type="custom" errorStyle="stop" showInputMessage="1" showErrorMessage="1" error="कृपया सही वैल्यू भरें" sqref="BF9:BH108">
      <formula1>OR(BF9&lt;=BF$7,BF9="ML",BF9="NA",BF9="AB")</formula1>
    </dataValidation>
    <dataValidation allowBlank="1" type="list" errorStyle="stop" showInputMessage="1" showErrorMessage="1" sqref="AO4:BD4">
      <formula1>$J$110:$J$133</formula1>
    </dataValidation>
    <dataValidation allowBlank="1" type="list" errorStyle="stop" showInputMessage="1" showErrorMessage="1" sqref="BW3:CL3">
      <formula1>$I$110:$I$123</formula1>
    </dataValidation>
    <dataValidation allowBlank="1" type="custom" errorStyle="stop" showInputMessage="1" showErrorMessage="1" error="कृपया सही वैल्यू भरें" sqref="P9:P108">
      <formula1>OR(P9&lt;=P$7,P9="ML",P9="NA",P9="AB")</formula1>
    </dataValidation>
    <dataValidation allowBlank="1" type="list" errorStyle="stop" showInputMessage="1" showErrorMessage="1" sqref="J4:K4">
      <formula1>"0,(A),(B),(C),(D)"</formula1>
    </dataValidation>
  </dataValidations>
  <pageMargins left="0.18" right="0.17" top="0.2" bottom="0.19" header="0.17" footer="0.16"/>
  <pageSetup paperSize="9" scale="62"/>
  <legacyDrawing r:id="rId1"/>
</worksheet>
</file>

<file path=xl/worksheets/sheet4.xml><?xml version="1.0" encoding="utf-8"?>
<worksheet xmlns:r="http://schemas.openxmlformats.org/officeDocument/2006/relationships" xmlns="http://schemas.openxmlformats.org/spreadsheetml/2006/main">
  <sheetPr>
    <tabColor rgb="FF4B10E0"/>
  </sheetPr>
  <dimension ref="A1:LC226"/>
  <sheetViews>
    <sheetView workbookViewId="0" topLeftCell="D1" zoomScale="85">
      <selection activeCell="BX5" sqref="BX5"/>
    </sheetView>
  </sheetViews>
  <sheetFormatPr defaultRowHeight="15.0" defaultColWidth="0" zeroHeight="1"/>
  <cols>
    <col min="1" max="1" customWidth="1" width="2.8554688" style="23"/>
    <col min="2" max="2" customWidth="1" width="5.7109375" style="23"/>
    <col min="3" max="3" hidden="1" customWidth="1" width="9.140625" style="23"/>
    <col min="4" max="4" customWidth="1" width="9.285156" style="23"/>
    <col min="5" max="5" hidden="1" customWidth="1" width="9.140625" style="23"/>
    <col min="6" max="6" customWidth="1" width="9.140625" style="23"/>
    <col min="7" max="7" customWidth="1" bestFit="1" width="24.570312" style="932"/>
    <col min="8" max="8" customWidth="1" bestFit="1" width="30.425781" style="932"/>
    <col min="9" max="9" customWidth="1" bestFit="1" width="26.0" style="932"/>
    <col min="10" max="10" customWidth="1" width="16.0" style="23"/>
    <col min="11" max="17" customWidth="1" width="5.140625" style="113"/>
    <col min="18" max="19" hidden="1" customWidth="1" width="5.140625" style="933"/>
    <col min="20" max="20" customWidth="1" width="5.140625" style="113"/>
    <col min="21" max="22" hidden="1" customWidth="1" width="5.140625" style="933"/>
    <col min="23" max="23" hidden="1" customWidth="1" width="4.7109375" style="933"/>
    <col min="24" max="31" customWidth="1" width="5.140625" style="113"/>
    <col min="32" max="33" hidden="1" customWidth="1" width="5.140625" style="113"/>
    <col min="34" max="34" customWidth="1" width="5.140625" style="113"/>
    <col min="35" max="36" hidden="1" customWidth="1" width="5.140625" style="113"/>
    <col min="37" max="37" hidden="1" customWidth="1" width="5.140625" style="934"/>
    <col min="38" max="38" customWidth="1" width="5.140625" style="113"/>
    <col min="39" max="39" hidden="1" customWidth="1" width="5.140625" style="935"/>
    <col min="40" max="50" customWidth="1" width="5.140625" style="113"/>
    <col min="51" max="51" customWidth="1" width="7.0" style="113"/>
    <col min="52" max="52" hidden="1" customWidth="1" width="4.0" style="113"/>
    <col min="53" max="54" hidden="1" customWidth="1" width="4.0" style="934"/>
    <col min="55" max="55" customWidth="1" width="5.140625" style="113"/>
    <col min="56" max="56" hidden="1" customWidth="1" width="5.140625" style="935"/>
    <col min="57" max="68" customWidth="1" width="4.2851562" style="113"/>
    <col min="69" max="69" hidden="1" customWidth="1" width="4.2851562" style="113"/>
    <col min="70" max="70" hidden="1" customWidth="1" width="4.0" style="113"/>
    <col min="71" max="71" hidden="1" customWidth="1" width="4.0" style="934"/>
    <col min="72" max="72" customWidth="1" width="4.2851562" style="113"/>
    <col min="73" max="73" hidden="1" customWidth="1" width="4.2851562" style="935"/>
    <col min="74" max="85" customWidth="1" width="4.2851562" style="113"/>
    <col min="86" max="86" hidden="1" customWidth="1" width="4.2851562" style="113"/>
    <col min="87" max="87" hidden="1" customWidth="1" width="4.8554688" style="113"/>
    <col min="88" max="88" hidden="1" customWidth="1" width="4.8554688" style="934"/>
    <col min="89" max="89" customWidth="1" width="4.2851562" style="113"/>
    <col min="90" max="90" hidden="1" customWidth="1" width="4.2851562" style="935"/>
    <col min="91" max="95" customWidth="1" width="3.8554688" style="113"/>
    <col min="96" max="102" customWidth="1" width="5.140625" style="113"/>
    <col min="103" max="103" hidden="1" customWidth="1" width="5.140625" style="113"/>
    <col min="104" max="104" hidden="1" customWidth="1" width="3.8554688" style="113"/>
    <col min="105" max="105" hidden="1" customWidth="1" width="3.8554688" style="934"/>
    <col min="106" max="106" customWidth="1" width="3.8554688" style="113"/>
    <col min="107" max="107" hidden="1" customWidth="1" width="3.8554688" style="935"/>
    <col min="108" max="112" customWidth="1" width="3.8554688" style="113"/>
    <col min="113" max="119" customWidth="1" width="5.140625" style="113"/>
    <col min="120" max="120" hidden="1" customWidth="1" width="5.140625" style="113"/>
    <col min="121" max="121" hidden="1" customWidth="1" width="3.8554688" style="113"/>
    <col min="122" max="122" hidden="1" customWidth="1" width="3.8554688" style="934"/>
    <col min="123" max="123" customWidth="1" width="3.8554688" style="113"/>
    <col min="124" max="135" customWidth="1" width="4.7109375" style="113"/>
    <col min="136" max="136" hidden="1" customWidth="1" width="4.7109375" style="113"/>
    <col min="137" max="137" customWidth="1" width="4.7109375" style="113"/>
    <col min="138" max="144" customWidth="1" width="4.5703125" style="113"/>
    <col min="145" max="146" hidden="1" customWidth="1" width="4.5703125" style="113"/>
    <col min="147" max="147" customWidth="1" width="6.5703125" style="113"/>
    <col min="148" max="148" hidden="1" customWidth="1" width="4.2851562" style="113"/>
    <col min="149" max="149" customWidth="1" width="4.5703125" style="113"/>
    <col min="150" max="156" customWidth="1" width="3.8554688" style="113"/>
    <col min="157" max="158" hidden="1" customWidth="1" width="3.8554688" style="113"/>
    <col min="159" max="159" customWidth="1" width="6.2851562" style="113"/>
    <col min="160" max="160" hidden="1" customWidth="1" width="4.2851562" style="113"/>
    <col min="161" max="161" customWidth="1" width="3.8554688" style="113"/>
    <col min="162" max="165" customWidth="1" width="3.8554688" style="23"/>
    <col min="166" max="166" hidden="1" customWidth="1" width="3.8554688" style="23"/>
    <col min="167" max="167" customWidth="1" width="3.8554688" style="23"/>
    <col min="168" max="168" customWidth="1" width="9.5703125" style="23"/>
    <col min="169" max="169" customWidth="1" width="6.7109375" style="23"/>
    <col min="170" max="170" customWidth="1" width="7.5703125" style="23"/>
    <col min="171" max="173" customWidth="1" width="6.7109375" style="23"/>
    <col min="174" max="174" customWidth="1" width="8.425781" style="932"/>
    <col min="175" max="175" customWidth="1" width="18.285156" style="932"/>
    <col min="176" max="176" hidden="1" customWidth="1" width="3.4257812" style="23"/>
    <col min="177" max="177" customWidth="1" width="9.285156" style="23"/>
    <col min="178" max="179" hidden="1" customWidth="1" width="4.8554688" style="23"/>
    <col min="180" max="180" hidden="1" customWidth="1" width="0.0" style="23"/>
    <col min="181" max="183" hidden="1" customWidth="1" width="4.8554688" style="23"/>
    <col min="184" max="192" hidden="1" customWidth="1" width="0.0" style="23"/>
    <col min="193" max="193" hidden="1" customWidth="1" width="4.8554688" style="23"/>
    <col min="194" max="194" hidden="1" customWidth="1" width="0.0" style="23"/>
    <col min="195" max="196" hidden="1" customWidth="1" width="4.8554688" style="23"/>
    <col min="197" max="197" hidden="1" customWidth="1" width="0.0" style="23"/>
    <col min="198" max="201" hidden="1" customWidth="1" width="4.8554688" style="23"/>
    <col min="202" max="219" hidden="1" customWidth="1" width="0.0" style="23"/>
    <col min="220" max="220" hidden="1" customWidth="1" width="4.8554688" style="23"/>
    <col min="221" max="233" hidden="1" customWidth="1" width="0.0" style="23"/>
    <col min="234" max="234" hidden="1" customWidth="1" width="4.8554688" style="23"/>
    <col min="235" max="243" hidden="1" customWidth="1" width="0.0" style="23"/>
    <col min="244" max="244" hidden="1" customWidth="1" width="4.8554688" style="23"/>
    <col min="245" max="245" hidden="1" customWidth="1" width="0.0" style="23"/>
    <col min="246" max="247" hidden="1" customWidth="1" width="4.8554688" style="23"/>
    <col min="248" max="248" hidden="1" customWidth="1" width="0.0" style="23"/>
    <col min="249" max="251" hidden="1" customWidth="1" width="4.8554688" style="23"/>
    <col min="252" max="260" hidden="1" customWidth="1" width="0.0" style="23"/>
    <col min="261" max="261" hidden="1" customWidth="1" width="4.8554688" style="23"/>
    <col min="262" max="262" hidden="1" customWidth="1" width="0.0" style="23"/>
    <col min="263" max="264" hidden="1" customWidth="1" width="4.8554688" style="23"/>
    <col min="265" max="265" hidden="1" customWidth="1" width="0.0" style="23"/>
    <col min="266" max="271" hidden="1" customWidth="1" width="4.8554688" style="23"/>
    <col min="272" max="272" hidden="1" customWidth="1" width="0.0" style="23"/>
    <col min="273" max="284" hidden="1" customWidth="1" width="4.8554688" style="23"/>
    <col min="285" max="285" hidden="1" customWidth="1" width="0.0" style="23"/>
    <col min="286" max="314" hidden="1" customWidth="1" width="4.8554688" style="23"/>
    <col min="315" max="16384" hidden="1" customWidth="0" width="9.140625" style="23"/>
  </cols>
  <sheetData>
    <row r="1" spans="8:8" ht="15.75">
      <c r="A1" s="936"/>
      <c r="B1" s="936"/>
      <c r="C1" s="936"/>
      <c r="D1" s="936"/>
      <c r="E1" s="936"/>
      <c r="F1" s="936"/>
      <c r="G1" s="936"/>
      <c r="H1" s="936"/>
      <c r="I1" s="936"/>
      <c r="J1" s="936"/>
      <c r="K1" s="937"/>
      <c r="L1" s="937"/>
      <c r="M1" s="937"/>
      <c r="N1" s="937"/>
      <c r="O1" s="937"/>
      <c r="P1" s="937"/>
      <c r="Q1" s="937"/>
      <c r="R1" s="938"/>
      <c r="S1" s="938"/>
      <c r="T1" s="937"/>
      <c r="U1" s="938"/>
      <c r="V1" s="938"/>
      <c r="W1" s="938"/>
      <c r="X1" s="937"/>
      <c r="Y1" s="937"/>
      <c r="Z1" s="937"/>
      <c r="AA1" s="937"/>
      <c r="AB1" s="937"/>
      <c r="AC1" s="937"/>
      <c r="AD1" s="937"/>
      <c r="AE1" s="937"/>
      <c r="AF1" s="937"/>
      <c r="AG1" s="937"/>
      <c r="AH1" s="937"/>
      <c r="AI1" s="937"/>
      <c r="AJ1" s="937"/>
      <c r="AK1" s="939"/>
      <c r="AL1" s="937"/>
      <c r="AM1" s="937"/>
      <c r="AN1" s="937"/>
      <c r="AO1" s="937"/>
      <c r="AP1" s="937"/>
      <c r="AQ1" s="937"/>
      <c r="AR1" s="937"/>
      <c r="AS1" s="937"/>
      <c r="AT1" s="937"/>
      <c r="AU1" s="937"/>
      <c r="AV1" s="937"/>
      <c r="AW1" s="937"/>
      <c r="AX1" s="937"/>
      <c r="AY1" s="937"/>
      <c r="AZ1" s="937"/>
      <c r="BA1" s="939"/>
      <c r="BB1" s="939"/>
      <c r="BC1" s="937"/>
      <c r="BD1" s="937"/>
      <c r="BE1" s="937"/>
      <c r="BF1" s="937"/>
      <c r="BG1" s="937"/>
      <c r="BH1" s="937"/>
      <c r="BI1" s="937"/>
      <c r="BJ1" s="937"/>
      <c r="BK1" s="937"/>
      <c r="BL1" s="937"/>
      <c r="BM1" s="937"/>
      <c r="BN1" s="937"/>
      <c r="BO1" s="937"/>
      <c r="BP1" s="937"/>
      <c r="BQ1" s="937"/>
      <c r="BR1" s="937"/>
      <c r="BS1" s="939"/>
      <c r="BT1" s="937"/>
      <c r="BU1" s="937"/>
      <c r="BV1" s="937"/>
      <c r="BW1" s="937"/>
      <c r="BX1" s="937"/>
      <c r="BY1" s="937"/>
      <c r="BZ1" s="937"/>
      <c r="CA1" s="937"/>
      <c r="CB1" s="937"/>
      <c r="CC1" s="937"/>
      <c r="CD1" s="937"/>
      <c r="CE1" s="937"/>
      <c r="CF1" s="937"/>
      <c r="CG1" s="937"/>
      <c r="CH1" s="937"/>
      <c r="CI1" s="937"/>
      <c r="CJ1" s="939"/>
      <c r="CK1" s="937"/>
      <c r="CL1" s="937"/>
      <c r="CM1" s="937"/>
      <c r="CN1" s="937"/>
      <c r="CO1" s="937"/>
      <c r="CP1" s="937"/>
      <c r="CQ1" s="937"/>
      <c r="CR1" s="937"/>
      <c r="CS1" s="937"/>
      <c r="CT1" s="937"/>
      <c r="CU1" s="937"/>
      <c r="CV1" s="937"/>
      <c r="CW1" s="937"/>
      <c r="CX1" s="937"/>
      <c r="CY1" s="937"/>
      <c r="CZ1" s="937"/>
      <c r="DA1" s="939"/>
      <c r="DB1" s="937"/>
      <c r="DC1" s="937"/>
      <c r="DD1" s="937"/>
      <c r="DE1" s="937"/>
      <c r="DF1" s="937"/>
      <c r="DG1" s="937"/>
      <c r="DH1" s="937"/>
      <c r="DI1" s="937"/>
      <c r="DJ1" s="937"/>
      <c r="DK1" s="937"/>
      <c r="DL1" s="937"/>
      <c r="DM1" s="937"/>
      <c r="DN1" s="937"/>
      <c r="DO1" s="937"/>
      <c r="DP1" s="937"/>
      <c r="DQ1" s="937"/>
      <c r="DR1" s="939"/>
      <c r="DS1" s="937"/>
      <c r="DT1" s="937"/>
      <c r="DU1" s="937"/>
      <c r="DV1" s="937"/>
      <c r="DW1" s="937"/>
      <c r="DX1" s="937"/>
      <c r="DY1" s="937"/>
      <c r="DZ1" s="937"/>
      <c r="EA1" s="937"/>
      <c r="EB1" s="937"/>
      <c r="EC1" s="937"/>
      <c r="ED1" s="937"/>
      <c r="EE1" s="937"/>
      <c r="EF1" s="937"/>
      <c r="EG1" s="937"/>
      <c r="EH1" s="937"/>
      <c r="EI1" s="937"/>
      <c r="EJ1" s="937"/>
      <c r="EK1" s="937"/>
      <c r="EL1" s="937"/>
      <c r="EM1" s="937"/>
      <c r="EN1" s="937"/>
      <c r="EO1" s="937"/>
      <c r="EP1" s="937"/>
      <c r="EQ1" s="937"/>
      <c r="ER1" s="937"/>
      <c r="ES1" s="937"/>
      <c r="ET1" s="937"/>
      <c r="EU1" s="937"/>
      <c r="EV1" s="937"/>
      <c r="EW1" s="937"/>
      <c r="EX1" s="937"/>
      <c r="EY1" s="937"/>
      <c r="EZ1" s="937"/>
      <c r="FA1" s="937"/>
      <c r="FB1" s="937"/>
      <c r="FC1" s="937"/>
      <c r="FD1" s="937"/>
      <c r="FE1" s="937"/>
      <c r="FF1" s="936"/>
      <c r="FG1" s="936"/>
      <c r="FH1" s="936"/>
      <c r="FI1" s="936"/>
      <c r="FJ1" s="936"/>
      <c r="FK1" s="936"/>
      <c r="FL1" s="936"/>
      <c r="FM1" s="936"/>
      <c r="FN1" s="936"/>
      <c r="FO1" s="936"/>
      <c r="FP1" s="936"/>
      <c r="FQ1" s="936"/>
      <c r="FR1" s="936"/>
      <c r="FS1" s="936"/>
      <c r="FT1" s="936"/>
      <c r="FU1" s="936"/>
    </row>
    <row r="2" spans="8:8" ht="22.5" customHeight="1">
      <c r="A2" s="940"/>
      <c r="B2" s="941"/>
      <c r="C2" s="942"/>
      <c r="D2" s="942"/>
      <c r="E2" s="942" t="s">
        <v>106</v>
      </c>
      <c r="F2" s="943" t="s">
        <v>106</v>
      </c>
      <c r="G2" s="944"/>
      <c r="H2" s="944"/>
      <c r="I2" s="944"/>
      <c r="J2" s="945"/>
      <c r="K2" s="946" t="str">
        <f>'Result Entry'!L3</f>
        <v>HINDI Comp.</v>
      </c>
      <c r="L2" s="947"/>
      <c r="M2" s="947"/>
      <c r="N2" s="947"/>
      <c r="O2" s="947"/>
      <c r="P2" s="947"/>
      <c r="Q2" s="947"/>
      <c r="R2" s="947"/>
      <c r="S2" s="947"/>
      <c r="T2" s="947"/>
      <c r="U2" s="947"/>
      <c r="V2" s="947"/>
      <c r="W2" s="948"/>
      <c r="X2" s="949"/>
      <c r="Y2" s="946" t="str">
        <f>'Result Entry'!Z3</f>
        <v>ENGLISH Comp.</v>
      </c>
      <c r="Z2" s="947"/>
      <c r="AA2" s="947"/>
      <c r="AB2" s="947"/>
      <c r="AC2" s="947"/>
      <c r="AD2" s="947"/>
      <c r="AE2" s="947"/>
      <c r="AF2" s="947"/>
      <c r="AG2" s="947"/>
      <c r="AH2" s="947"/>
      <c r="AI2" s="947"/>
      <c r="AJ2" s="947"/>
      <c r="AK2" s="948"/>
      <c r="AL2" s="949"/>
      <c r="AM2" s="950"/>
      <c r="AN2" s="951" t="str">
        <f>'Result Entry'!AO3</f>
        <v>PHYSICS</v>
      </c>
      <c r="AO2" s="952"/>
      <c r="AP2" s="952"/>
      <c r="AQ2" s="952"/>
      <c r="AR2" s="952"/>
      <c r="AS2" s="952"/>
      <c r="AT2" s="952"/>
      <c r="AU2" s="952"/>
      <c r="AV2" s="952"/>
      <c r="AW2" s="952"/>
      <c r="AX2" s="952"/>
      <c r="AY2" s="952"/>
      <c r="AZ2" s="952"/>
      <c r="BA2" s="953"/>
      <c r="BB2" s="953"/>
      <c r="BC2" s="954"/>
      <c r="BD2" s="955"/>
      <c r="BE2" s="951" t="str">
        <f>'Result Entry'!BF3</f>
        <v>CHEMISTRY</v>
      </c>
      <c r="BF2" s="952"/>
      <c r="BG2" s="952"/>
      <c r="BH2" s="952"/>
      <c r="BI2" s="952"/>
      <c r="BJ2" s="952"/>
      <c r="BK2" s="952"/>
      <c r="BL2" s="952"/>
      <c r="BM2" s="952"/>
      <c r="BN2" s="952"/>
      <c r="BO2" s="952"/>
      <c r="BP2" s="952"/>
      <c r="BQ2" s="952"/>
      <c r="BR2" s="953"/>
      <c r="BS2" s="953"/>
      <c r="BT2" s="954"/>
      <c r="BU2" s="955"/>
      <c r="BV2" s="951" t="str">
        <f>'Result Entry'!BW3</f>
        <v>BIOLOGY</v>
      </c>
      <c r="BW2" s="952"/>
      <c r="BX2" s="952"/>
      <c r="BY2" s="952"/>
      <c r="BZ2" s="952"/>
      <c r="CA2" s="952"/>
      <c r="CB2" s="952"/>
      <c r="CC2" s="952"/>
      <c r="CD2" s="952"/>
      <c r="CE2" s="952"/>
      <c r="CF2" s="952"/>
      <c r="CG2" s="952"/>
      <c r="CH2" s="952"/>
      <c r="CI2" s="953"/>
      <c r="CJ2" s="953"/>
      <c r="CK2" s="954"/>
      <c r="CL2" s="955"/>
      <c r="CM2" s="951" t="str">
        <f>'Result Entry'!CN3</f>
        <v>History</v>
      </c>
      <c r="CN2" s="952"/>
      <c r="CO2" s="952"/>
      <c r="CP2" s="952"/>
      <c r="CQ2" s="952"/>
      <c r="CR2" s="952"/>
      <c r="CS2" s="952"/>
      <c r="CT2" s="952"/>
      <c r="CU2" s="952"/>
      <c r="CV2" s="952"/>
      <c r="CW2" s="952"/>
      <c r="CX2" s="952"/>
      <c r="CY2" s="952"/>
      <c r="CZ2" s="953"/>
      <c r="DA2" s="953"/>
      <c r="DB2" s="954"/>
      <c r="DC2" s="955"/>
      <c r="DD2" s="951">
        <f>'Result Entry'!DE3</f>
        <v>0.0</v>
      </c>
      <c r="DE2" s="952"/>
      <c r="DF2" s="952"/>
      <c r="DG2" s="952"/>
      <c r="DH2" s="952"/>
      <c r="DI2" s="952"/>
      <c r="DJ2" s="952"/>
      <c r="DK2" s="952"/>
      <c r="DL2" s="952"/>
      <c r="DM2" s="952"/>
      <c r="DN2" s="952"/>
      <c r="DO2" s="952"/>
      <c r="DP2" s="952"/>
      <c r="DQ2" s="953"/>
      <c r="DR2" s="953"/>
      <c r="DS2" s="954"/>
      <c r="DT2" s="956" t="str">
        <f>'Result Entry'!DU3</f>
        <v>Foundation Of Information Tech.</v>
      </c>
      <c r="DU2" s="957"/>
      <c r="DV2" s="957"/>
      <c r="DW2" s="957"/>
      <c r="DX2" s="957"/>
      <c r="DY2" s="957"/>
      <c r="DZ2" s="957"/>
      <c r="EA2" s="957"/>
      <c r="EB2" s="957"/>
      <c r="EC2" s="957"/>
      <c r="ED2" s="957"/>
      <c r="EE2" s="957"/>
      <c r="EF2" s="957"/>
      <c r="EG2" s="958"/>
      <c r="EH2" s="959" t="str">
        <f>'Result Entry'!EI3</f>
        <v>G.I.A.I.-II</v>
      </c>
      <c r="EI2" s="960"/>
      <c r="EJ2" s="960"/>
      <c r="EK2" s="960"/>
      <c r="EL2" s="960"/>
      <c r="EM2" s="960"/>
      <c r="EN2" s="960"/>
      <c r="EO2" s="960"/>
      <c r="EP2" s="960"/>
      <c r="EQ2" s="960"/>
      <c r="ER2" s="960"/>
      <c r="ES2" s="961"/>
      <c r="ET2" s="959" t="str">
        <f>'Result Entry'!EU3</f>
        <v>SOC.SER.PLAN</v>
      </c>
      <c r="EU2" s="960"/>
      <c r="EV2" s="960"/>
      <c r="EW2" s="960"/>
      <c r="EX2" s="960"/>
      <c r="EY2" s="960"/>
      <c r="EZ2" s="960"/>
      <c r="FA2" s="960"/>
      <c r="FB2" s="960"/>
      <c r="FC2" s="960"/>
      <c r="FD2" s="960"/>
      <c r="FE2" s="961"/>
      <c r="FF2" s="962" t="str">
        <f>'Result Entry'!FG3</f>
        <v>Jeewan Kaushal</v>
      </c>
      <c r="FG2" s="963"/>
      <c r="FH2" s="963"/>
      <c r="FI2" s="963"/>
      <c r="FJ2" s="963"/>
      <c r="FK2" s="964"/>
      <c r="FL2" s="965" t="s">
        <v>37</v>
      </c>
      <c r="FM2" s="966"/>
      <c r="FN2" s="967"/>
      <c r="FO2" s="968" t="s">
        <v>43</v>
      </c>
      <c r="FP2" s="969"/>
      <c r="FQ2" s="969"/>
      <c r="FR2" s="969"/>
      <c r="FS2" s="969"/>
      <c r="FT2" s="969"/>
      <c r="FU2" s="970"/>
      <c r="FV2" s="971" t="s">
        <v>49</v>
      </c>
    </row>
    <row r="3" spans="8:8" ht="15.0" customHeight="1">
      <c r="A3" s="940"/>
      <c r="B3" s="972" t="s">
        <v>108</v>
      </c>
      <c r="C3" s="973"/>
      <c r="D3" s="973"/>
      <c r="E3" s="973"/>
      <c r="F3" s="974" t="str">
        <f>CONCATENATE(Master!E8,Master!E11)</f>
        <v>Govt. Sr. Secondary School P.S.-Bapini (Jodhpur)</v>
      </c>
      <c r="G3" s="975"/>
      <c r="H3" s="975"/>
      <c r="I3" s="975"/>
      <c r="J3" s="976"/>
      <c r="K3" s="977">
        <f>'Result Entry'!L4</f>
        <v>0.0</v>
      </c>
      <c r="L3" s="977"/>
      <c r="M3" s="977"/>
      <c r="N3" s="977"/>
      <c r="O3" s="977"/>
      <c r="P3" s="977"/>
      <c r="Q3" s="977"/>
      <c r="R3" s="977"/>
      <c r="S3" s="977"/>
      <c r="T3" s="977"/>
      <c r="U3" s="977"/>
      <c r="V3" s="977"/>
      <c r="W3" s="977"/>
      <c r="X3" s="978"/>
      <c r="Y3" s="977">
        <f>'Result Entry'!Z4</f>
        <v>0.0</v>
      </c>
      <c r="Z3" s="977"/>
      <c r="AA3" s="977"/>
      <c r="AB3" s="977"/>
      <c r="AC3" s="977"/>
      <c r="AD3" s="977"/>
      <c r="AE3" s="977"/>
      <c r="AF3" s="977"/>
      <c r="AG3" s="977"/>
      <c r="AH3" s="977"/>
      <c r="AI3" s="977"/>
      <c r="AJ3" s="977"/>
      <c r="AK3" s="977"/>
      <c r="AL3" s="978"/>
      <c r="AM3" s="979"/>
      <c r="AN3" s="980">
        <f>'Result Entry'!AO4</f>
        <v>0.0</v>
      </c>
      <c r="AO3" s="981"/>
      <c r="AP3" s="981"/>
      <c r="AQ3" s="981"/>
      <c r="AR3" s="981"/>
      <c r="AS3" s="981"/>
      <c r="AT3" s="981"/>
      <c r="AU3" s="981"/>
      <c r="AV3" s="981"/>
      <c r="AW3" s="981"/>
      <c r="AX3" s="981"/>
      <c r="AY3" s="981"/>
      <c r="AZ3" s="981"/>
      <c r="BA3" s="981"/>
      <c r="BB3" s="981"/>
      <c r="BC3" s="982"/>
      <c r="BD3" s="983"/>
      <c r="BE3" s="980">
        <f>'Result Entry'!BF4</f>
        <v>0.0</v>
      </c>
      <c r="BF3" s="981"/>
      <c r="BG3" s="981"/>
      <c r="BH3" s="981"/>
      <c r="BI3" s="981"/>
      <c r="BJ3" s="981"/>
      <c r="BK3" s="981"/>
      <c r="BL3" s="981"/>
      <c r="BM3" s="981"/>
      <c r="BN3" s="981"/>
      <c r="BO3" s="981"/>
      <c r="BP3" s="981"/>
      <c r="BQ3" s="981"/>
      <c r="BR3" s="981"/>
      <c r="BS3" s="981"/>
      <c r="BT3" s="982"/>
      <c r="BU3" s="983"/>
      <c r="BV3" s="980">
        <f>'Result Entry'!BW4</f>
        <v>0.0</v>
      </c>
      <c r="BW3" s="981"/>
      <c r="BX3" s="981"/>
      <c r="BY3" s="981"/>
      <c r="BZ3" s="981"/>
      <c r="CA3" s="981"/>
      <c r="CB3" s="981"/>
      <c r="CC3" s="981"/>
      <c r="CD3" s="981"/>
      <c r="CE3" s="981"/>
      <c r="CF3" s="981"/>
      <c r="CG3" s="981"/>
      <c r="CH3" s="981"/>
      <c r="CI3" s="981"/>
      <c r="CJ3" s="981"/>
      <c r="CK3" s="982"/>
      <c r="CL3" s="983"/>
      <c r="CM3" s="980">
        <f>'Result Entry'!CN4</f>
        <v>0.0</v>
      </c>
      <c r="CN3" s="981"/>
      <c r="CO3" s="981"/>
      <c r="CP3" s="981"/>
      <c r="CQ3" s="981"/>
      <c r="CR3" s="981"/>
      <c r="CS3" s="981"/>
      <c r="CT3" s="981"/>
      <c r="CU3" s="981"/>
      <c r="CV3" s="981"/>
      <c r="CW3" s="981"/>
      <c r="CX3" s="981"/>
      <c r="CY3" s="981"/>
      <c r="CZ3" s="981"/>
      <c r="DA3" s="981"/>
      <c r="DB3" s="982"/>
      <c r="DC3" s="983"/>
      <c r="DD3" s="980">
        <f>'Result Entry'!DE4</f>
        <v>0.0</v>
      </c>
      <c r="DE3" s="981"/>
      <c r="DF3" s="981"/>
      <c r="DG3" s="981"/>
      <c r="DH3" s="981"/>
      <c r="DI3" s="981"/>
      <c r="DJ3" s="981"/>
      <c r="DK3" s="981"/>
      <c r="DL3" s="981"/>
      <c r="DM3" s="981"/>
      <c r="DN3" s="981"/>
      <c r="DO3" s="981"/>
      <c r="DP3" s="981"/>
      <c r="DQ3" s="981"/>
      <c r="DR3" s="981"/>
      <c r="DS3" s="982"/>
      <c r="DT3" s="984">
        <f>'Result Entry'!DU4</f>
        <v>0.0</v>
      </c>
      <c r="DU3" s="985"/>
      <c r="DV3" s="985"/>
      <c r="DW3" s="985"/>
      <c r="DX3" s="985"/>
      <c r="DY3" s="985"/>
      <c r="DZ3" s="985"/>
      <c r="EA3" s="985"/>
      <c r="EB3" s="985"/>
      <c r="EC3" s="985"/>
      <c r="ED3" s="985"/>
      <c r="EE3" s="985"/>
      <c r="EF3" s="985"/>
      <c r="EG3" s="986"/>
      <c r="EH3" s="987">
        <f>'Result Entry'!EI4</f>
        <v>0.0</v>
      </c>
      <c r="EI3" s="988"/>
      <c r="EJ3" s="988"/>
      <c r="EK3" s="988"/>
      <c r="EL3" s="988"/>
      <c r="EM3" s="988"/>
      <c r="EN3" s="988"/>
      <c r="EO3" s="988"/>
      <c r="EP3" s="988"/>
      <c r="EQ3" s="988"/>
      <c r="ER3" s="988"/>
      <c r="ES3" s="989"/>
      <c r="ET3" s="987">
        <f>'Result Entry'!EU4</f>
        <v>0.0</v>
      </c>
      <c r="EU3" s="988"/>
      <c r="EV3" s="988"/>
      <c r="EW3" s="988"/>
      <c r="EX3" s="988"/>
      <c r="EY3" s="988"/>
      <c r="EZ3" s="988"/>
      <c r="FA3" s="988"/>
      <c r="FB3" s="988"/>
      <c r="FC3" s="988"/>
      <c r="FD3" s="988"/>
      <c r="FE3" s="989"/>
      <c r="FF3" s="990">
        <f>'Result Entry'!FG4</f>
        <v>0.0</v>
      </c>
      <c r="FG3" s="991"/>
      <c r="FH3" s="991"/>
      <c r="FI3" s="991"/>
      <c r="FJ3" s="991"/>
      <c r="FK3" s="992"/>
      <c r="FL3" s="993" t="s">
        <v>35</v>
      </c>
      <c r="FM3" s="994" t="s">
        <v>36</v>
      </c>
      <c r="FN3" s="995" t="s">
        <v>38</v>
      </c>
      <c r="FO3" s="996" t="s">
        <v>76</v>
      </c>
      <c r="FP3" s="997" t="s">
        <v>41</v>
      </c>
      <c r="FQ3" s="997" t="s">
        <v>42</v>
      </c>
      <c r="FR3" s="998" t="s">
        <v>92</v>
      </c>
      <c r="FS3" s="999" t="s">
        <v>40</v>
      </c>
      <c r="FT3" s="1000"/>
      <c r="FU3" s="1001" t="s">
        <v>44</v>
      </c>
      <c r="FV3" s="1002"/>
    </row>
    <row r="4" spans="8:8" s="1003" ht="21.0" customFormat="1" customHeight="1">
      <c r="A4" s="940"/>
      <c r="B4" s="1004" t="s">
        <v>107</v>
      </c>
      <c r="C4" s="1005"/>
      <c r="D4" s="1005"/>
      <c r="E4" s="1006">
        <f>A7</f>
        <v>0.0</v>
      </c>
      <c r="F4" s="1007" t="str">
        <f>CONCATENATE('Result Entry'!G4,'Result Entry'!J4)</f>
        <v>11(A)</v>
      </c>
      <c r="G4" s="1008" t="s">
        <v>52</v>
      </c>
      <c r="H4" s="1009" t="str">
        <f>Master!E6</f>
        <v>2022-23</v>
      </c>
      <c r="I4" s="1009"/>
      <c r="J4" s="1010"/>
      <c r="K4" s="1011" t="str">
        <f>'Result Entry'!L5</f>
        <v>Tests</v>
      </c>
      <c r="L4" s="1012"/>
      <c r="M4" s="1012"/>
      <c r="N4" s="1013" t="str">
        <f>'Result Entry'!O5</f>
        <v>Total Tests</v>
      </c>
      <c r="O4" s="1014" t="str">
        <f>'Result Entry'!P5</f>
        <v>Half Yearly</v>
      </c>
      <c r="P4" s="1013" t="str">
        <f>'Result Entry'!Q5</f>
        <v>Total (Tests+H.Y.)</v>
      </c>
      <c r="Q4" s="1014" t="str">
        <f>'Result Entry'!R5</f>
        <v>Yearly Exam</v>
      </c>
      <c r="R4" s="1015"/>
      <c r="S4" s="1016"/>
      <c r="T4" s="1017" t="str">
        <f>'Result Entry'!U5</f>
        <v>Total Marks</v>
      </c>
      <c r="U4" s="1018" t="str">
        <f>'Result Entry'!V5</f>
        <v>MARKS %</v>
      </c>
      <c r="V4" s="1018" t="str">
        <f>'Result Entry'!W5</f>
        <v>2T+E OR 2E+T</v>
      </c>
      <c r="W4" s="1018" t="str">
        <f>'Result Entry'!X5</f>
        <v>Result</v>
      </c>
      <c r="X4" s="1019" t="str">
        <f>'Result Entry'!Y5</f>
        <v>Div.</v>
      </c>
      <c r="Y4" s="1011" t="str">
        <f>'Result Entry'!L5</f>
        <v>Tests</v>
      </c>
      <c r="Z4" s="1012"/>
      <c r="AA4" s="1012"/>
      <c r="AB4" s="1013" t="str">
        <f>'Result Entry'!O5</f>
        <v>Total Tests</v>
      </c>
      <c r="AC4" s="1014" t="str">
        <f>'Result Entry'!P5</f>
        <v>Half Yearly</v>
      </c>
      <c r="AD4" s="1013" t="str">
        <f>'Result Entry'!Q5</f>
        <v>Total (Tests+H.Y.)</v>
      </c>
      <c r="AE4" s="1014" t="str">
        <f>'Result Entry'!R5</f>
        <v>Yearly Exam</v>
      </c>
      <c r="AF4" s="1015"/>
      <c r="AG4" s="1016"/>
      <c r="AH4" s="1017" t="str">
        <f>'Result Entry'!U5</f>
        <v>Total Marks</v>
      </c>
      <c r="AI4" s="1018" t="str">
        <f>'Result Entry'!V5</f>
        <v>MARKS %</v>
      </c>
      <c r="AJ4" s="1018" t="str">
        <f>'Result Entry'!W5</f>
        <v>2T+E OR 2E+T</v>
      </c>
      <c r="AK4" s="1018" t="str">
        <f>'Result Entry'!X5</f>
        <v>Result</v>
      </c>
      <c r="AL4" s="1019" t="str">
        <f>'Result Entry'!Y5</f>
        <v>Div.</v>
      </c>
      <c r="AM4" s="1020"/>
      <c r="AN4" s="1011" t="str">
        <f>'Result Entry'!AO5</f>
        <v>Tests</v>
      </c>
      <c r="AO4" s="1012"/>
      <c r="AP4" s="1012"/>
      <c r="AQ4" s="1013" t="str">
        <f>'Result Entry'!AR5</f>
        <v>Total Tests</v>
      </c>
      <c r="AR4" s="1021" t="str">
        <f>'Result Entry'!AS5</f>
        <v>Half Yeary</v>
      </c>
      <c r="AS4" s="1022"/>
      <c r="AT4" s="1023"/>
      <c r="AU4" s="1024" t="str">
        <f>'Result Entry'!AV5</f>
        <v>Total (Tests+H.Y.)</v>
      </c>
      <c r="AV4" s="1021" t="str">
        <f>'Result Entry'!AW5</f>
        <v>Yearly Exam</v>
      </c>
      <c r="AW4" s="1022"/>
      <c r="AX4" s="1023"/>
      <c r="AY4" s="1025" t="str">
        <f>'Result Entry'!AZ5</f>
        <v>Total Marks</v>
      </c>
      <c r="AZ4" s="1018" t="str">
        <f>'Result Entry'!BA5</f>
        <v>MARKS %</v>
      </c>
      <c r="BA4" s="1018" t="str">
        <f>'Result Entry'!BB5</f>
        <v>2T+E OR 2E+T</v>
      </c>
      <c r="BB4" s="1018" t="str">
        <f>'Result Entry'!BC5</f>
        <v>Result</v>
      </c>
      <c r="BC4" s="1019" t="str">
        <f>'Result Entry'!BD5</f>
        <v>Div.</v>
      </c>
      <c r="BD4" s="1020"/>
      <c r="BE4" s="1011" t="str">
        <f>'Result Entry'!AO5</f>
        <v>Tests</v>
      </c>
      <c r="BF4" s="1012"/>
      <c r="BG4" s="1012"/>
      <c r="BH4" s="1013" t="str">
        <f>'Result Entry'!AR5</f>
        <v>Total Tests</v>
      </c>
      <c r="BI4" s="1021" t="str">
        <f>'Result Entry'!AS5</f>
        <v>Half Yeary</v>
      </c>
      <c r="BJ4" s="1022"/>
      <c r="BK4" s="1023"/>
      <c r="BL4" s="1024" t="str">
        <f>'Result Entry'!AV5</f>
        <v>Total (Tests+H.Y.)</v>
      </c>
      <c r="BM4" s="1021" t="str">
        <f>'Result Entry'!AW5</f>
        <v>Yearly Exam</v>
      </c>
      <c r="BN4" s="1022"/>
      <c r="BO4" s="1023"/>
      <c r="BP4" s="1025" t="str">
        <f>'Result Entry'!AZ5</f>
        <v>Total Marks</v>
      </c>
      <c r="BQ4" s="1018" t="str">
        <f>'Result Entry'!BA5</f>
        <v>MARKS %</v>
      </c>
      <c r="BR4" s="1018" t="str">
        <f>'Result Entry'!BB5</f>
        <v>2T+E OR 2E+T</v>
      </c>
      <c r="BS4" s="1018" t="str">
        <f>'Result Entry'!BC5</f>
        <v>Result</v>
      </c>
      <c r="BT4" s="1019" t="str">
        <f>'Result Entry'!BD5</f>
        <v>Div.</v>
      </c>
      <c r="BU4" s="1020"/>
      <c r="BV4" s="1011" t="str">
        <f>'Result Entry'!AO5</f>
        <v>Tests</v>
      </c>
      <c r="BW4" s="1012"/>
      <c r="BX4" s="1012"/>
      <c r="BY4" s="1013" t="str">
        <f>'Result Entry'!AR5</f>
        <v>Total Tests</v>
      </c>
      <c r="BZ4" s="1021" t="str">
        <f>'Result Entry'!AS5</f>
        <v>Half Yeary</v>
      </c>
      <c r="CA4" s="1022"/>
      <c r="CB4" s="1023"/>
      <c r="CC4" s="1024" t="str">
        <f>'Result Entry'!AV5</f>
        <v>Total (Tests+H.Y.)</v>
      </c>
      <c r="CD4" s="1021" t="str">
        <f>'Result Entry'!AW5</f>
        <v>Yearly Exam</v>
      </c>
      <c r="CE4" s="1022"/>
      <c r="CF4" s="1023"/>
      <c r="CG4" s="1025" t="str">
        <f>'Result Entry'!AZ5</f>
        <v>Total Marks</v>
      </c>
      <c r="CH4" s="1018" t="str">
        <f>'Result Entry'!BA5</f>
        <v>MARKS %</v>
      </c>
      <c r="CI4" s="1018" t="str">
        <f>'Result Entry'!BB5</f>
        <v>2T+E OR 2E+T</v>
      </c>
      <c r="CJ4" s="1018" t="str">
        <f>'Result Entry'!BC5</f>
        <v>Result</v>
      </c>
      <c r="CK4" s="1019" t="str">
        <f>'Result Entry'!BD5</f>
        <v>Div.</v>
      </c>
      <c r="CL4" s="1020"/>
      <c r="CM4" s="1011" t="str">
        <f>'Result Entry'!BF5</f>
        <v>Tests</v>
      </c>
      <c r="CN4" s="1012"/>
      <c r="CO4" s="1012"/>
      <c r="CP4" s="1013" t="str">
        <f>'Result Entry'!BI5</f>
        <v>Total Tests</v>
      </c>
      <c r="CQ4" s="1021" t="str">
        <f>'Result Entry'!BJ5</f>
        <v>Half Yeary</v>
      </c>
      <c r="CR4" s="1022"/>
      <c r="CS4" s="1023"/>
      <c r="CT4" s="1024" t="str">
        <f>'Result Entry'!BM5</f>
        <v>Total (Tests+H.Y.)</v>
      </c>
      <c r="CU4" s="1021" t="str">
        <f>'Result Entry'!BN5</f>
        <v>Yearly Exam</v>
      </c>
      <c r="CV4" s="1022"/>
      <c r="CW4" s="1023"/>
      <c r="CX4" s="1025" t="str">
        <f>'Result Entry'!BQ5</f>
        <v>Total Marks</v>
      </c>
      <c r="CY4" s="1018" t="str">
        <f>'Result Entry'!BR5</f>
        <v>MARKS %</v>
      </c>
      <c r="CZ4" s="1018" t="str">
        <f>'Result Entry'!BS5</f>
        <v>2T+E OR 2E+T</v>
      </c>
      <c r="DA4" s="1018" t="str">
        <f>'Result Entry'!BT5</f>
        <v>Result</v>
      </c>
      <c r="DB4" s="1019" t="str">
        <f>'Result Entry'!BU5</f>
        <v>Div.</v>
      </c>
      <c r="DC4" s="1020"/>
      <c r="DD4" s="1011" t="str">
        <f>'Result Entry'!BF5</f>
        <v>Tests</v>
      </c>
      <c r="DE4" s="1012"/>
      <c r="DF4" s="1012"/>
      <c r="DG4" s="1013" t="str">
        <f>'Result Entry'!BI5</f>
        <v>Total Tests</v>
      </c>
      <c r="DH4" s="1021" t="str">
        <f>'Result Entry'!BJ5</f>
        <v>Half Yeary</v>
      </c>
      <c r="DI4" s="1022"/>
      <c r="DJ4" s="1023"/>
      <c r="DK4" s="1024" t="str">
        <f>'Result Entry'!BM5</f>
        <v>Total (Tests+H.Y.)</v>
      </c>
      <c r="DL4" s="1021" t="str">
        <f>'Result Entry'!BN5</f>
        <v>Yearly Exam</v>
      </c>
      <c r="DM4" s="1022"/>
      <c r="DN4" s="1023"/>
      <c r="DO4" s="1025" t="str">
        <f>'Result Entry'!BQ5</f>
        <v>Total Marks</v>
      </c>
      <c r="DP4" s="1018" t="str">
        <f>'Result Entry'!BR5</f>
        <v>MARKS %</v>
      </c>
      <c r="DQ4" s="1018" t="str">
        <f>'Result Entry'!BS5</f>
        <v>2T+E OR 2E+T</v>
      </c>
      <c r="DR4" s="1018" t="str">
        <f>'Result Entry'!BT5</f>
        <v>Result</v>
      </c>
      <c r="DS4" s="1019" t="str">
        <f>'Result Entry'!BU5</f>
        <v>Div.</v>
      </c>
      <c r="DT4" s="1026" t="str">
        <f>'Result Entry'!DU5</f>
        <v>Tests</v>
      </c>
      <c r="DU4" s="1027"/>
      <c r="DV4" s="1027"/>
      <c r="DW4" s="1028" t="str">
        <f>'Result Entry'!DX5</f>
        <v>Total Tests</v>
      </c>
      <c r="DX4" s="1029" t="str">
        <f>'Result Entry'!DY5</f>
        <v>Half Yeary</v>
      </c>
      <c r="DY4" s="1030">
        <f>'Result Entry'!DZ5</f>
        <v>0.0</v>
      </c>
      <c r="DZ4" s="1031">
        <f>'Result Entry'!EA5</f>
        <v>0.0</v>
      </c>
      <c r="EA4" s="1032" t="str">
        <f>'Result Entry'!EB5</f>
        <v>Total (Tests+H.Y.)</v>
      </c>
      <c r="EB4" s="1029" t="str">
        <f>'Result Entry'!EC5</f>
        <v>Yearly Exam</v>
      </c>
      <c r="EC4" s="1030">
        <f>'Result Entry'!ED5</f>
        <v>0.0</v>
      </c>
      <c r="ED4" s="1031">
        <f>'Result Entry'!EE5</f>
        <v>0.0</v>
      </c>
      <c r="EE4" s="1033" t="str">
        <f>'Result Entry'!EF5</f>
        <v>Total Marks</v>
      </c>
      <c r="EF4" s="1034" t="str">
        <f>'Result Entry'!EG5</f>
        <v>MARKS %</v>
      </c>
      <c r="EG4" s="1035" t="str">
        <f>'Result Entry'!EH5</f>
        <v>Grd.</v>
      </c>
      <c r="EH4" s="1036" t="str">
        <f>'Result Entry'!EI5</f>
        <v>Tests</v>
      </c>
      <c r="EI4" s="1037"/>
      <c r="EJ4" s="1037"/>
      <c r="EK4" s="1028" t="str">
        <f>'Result Entry'!EL5</f>
        <v>Total Tests</v>
      </c>
      <c r="EL4" s="1038" t="str">
        <f>'Result Entry'!EM5</f>
        <v>Half Yearly</v>
      </c>
      <c r="EM4" s="1039" t="str">
        <f>'Result Entry'!EN5</f>
        <v>Total (Tests+H.Y.)</v>
      </c>
      <c r="EN4" s="1038" t="str">
        <f>'Result Entry'!EO5</f>
        <v>Yearly Exam</v>
      </c>
      <c r="EO4" s="1040">
        <f>'Result Entry'!EP5</f>
        <v>0.0</v>
      </c>
      <c r="EP4" s="1041"/>
      <c r="EQ4" s="1042" t="str">
        <f>'Result Entry'!ER5</f>
        <v>Total Marks</v>
      </c>
      <c r="ER4" s="1034">
        <f>'Result Entry'!EH:ES</f>
        <v>0.0</v>
      </c>
      <c r="ES4" s="1035" t="str">
        <f>'Result Entry'!ET5</f>
        <v>Grd.</v>
      </c>
      <c r="ET4" s="1036" t="str">
        <f>'Result Entry'!EI5</f>
        <v>Tests</v>
      </c>
      <c r="EU4" s="1037"/>
      <c r="EV4" s="1037"/>
      <c r="EW4" s="1028" t="str">
        <f>'Result Entry'!EL5</f>
        <v>Total Tests</v>
      </c>
      <c r="EX4" s="1038" t="str">
        <f>'Result Entry'!EM5</f>
        <v>Half Yearly</v>
      </c>
      <c r="EY4" s="1039" t="str">
        <f>'Result Entry'!EN5</f>
        <v>Total (Tests+H.Y.)</v>
      </c>
      <c r="EZ4" s="1038" t="str">
        <f>'Result Entry'!EO5</f>
        <v>Yearly Exam</v>
      </c>
      <c r="FA4" s="1040">
        <f>'Result Entry'!EP5</f>
        <v>0.0</v>
      </c>
      <c r="FB4" s="1041"/>
      <c r="FC4" s="1042" t="str">
        <f>'Result Entry'!ER5</f>
        <v>Total Marks</v>
      </c>
      <c r="FD4" s="1034" t="e">
        <f>'Result Entry'!EH:ES</f>
        <v>#VALUE!</v>
      </c>
      <c r="FE4" s="1035" t="str">
        <f>'Result Entry'!ET5</f>
        <v>Grd.</v>
      </c>
      <c r="FF4" s="1043" t="str">
        <f>'Result Entry'!FG5</f>
        <v>Cont. Assmnt.</v>
      </c>
      <c r="FG4" s="1044" t="s">
        <v>88</v>
      </c>
      <c r="FH4" s="1044" t="s">
        <v>89</v>
      </c>
      <c r="FI4" s="1045" t="s">
        <v>58</v>
      </c>
      <c r="FJ4" s="1046" t="s">
        <v>34</v>
      </c>
      <c r="FK4" s="1047" t="s">
        <v>31</v>
      </c>
      <c r="FL4" s="993"/>
      <c r="FM4" s="994"/>
      <c r="FN4" s="995"/>
      <c r="FO4" s="993"/>
      <c r="FP4" s="994"/>
      <c r="FQ4" s="994"/>
      <c r="FR4" s="1048"/>
      <c r="FS4" s="1049"/>
      <c r="FT4" s="1050"/>
      <c r="FU4" s="1051"/>
      <c r="FV4" s="1002"/>
    </row>
    <row r="5" spans="8:8" ht="51.0" customHeight="1">
      <c r="A5" s="1052"/>
      <c r="B5" s="1053" t="s">
        <v>32</v>
      </c>
      <c r="C5" s="1054" t="s">
        <v>27</v>
      </c>
      <c r="D5" s="1054" t="s">
        <v>21</v>
      </c>
      <c r="E5" s="1054" t="s">
        <v>28</v>
      </c>
      <c r="F5" s="1054" t="s">
        <v>22</v>
      </c>
      <c r="G5" s="1054" t="s">
        <v>23</v>
      </c>
      <c r="H5" s="1054" t="s">
        <v>24</v>
      </c>
      <c r="I5" s="1054" t="s">
        <v>25</v>
      </c>
      <c r="J5" s="1055" t="s">
        <v>26</v>
      </c>
      <c r="K5" s="1056" t="str">
        <f>'Result Entry'!L6</f>
        <v>First Test</v>
      </c>
      <c r="L5" s="1057" t="str">
        <f>'Result Entry'!M6</f>
        <v>Second Test</v>
      </c>
      <c r="M5" s="1058" t="str">
        <f>'Result Entry'!N6</f>
        <v>Third Test</v>
      </c>
      <c r="N5" s="1013">
        <f>'Result Entry'!O6</f>
        <v>0.0</v>
      </c>
      <c r="O5" s="1014">
        <f>'Result Entry'!P6</f>
        <v>0.0</v>
      </c>
      <c r="P5" s="1013">
        <f>'Result Entry'!Q6</f>
        <v>0.0</v>
      </c>
      <c r="Q5" s="1014">
        <f>'Result Entry'!R6</f>
        <v>0.0</v>
      </c>
      <c r="R5" s="1059"/>
      <c r="S5" s="1060"/>
      <c r="T5" s="1061">
        <f>'Result Entry'!U6</f>
        <v>0.0</v>
      </c>
      <c r="U5" s="1062">
        <f>'Result Entry'!V6</f>
        <v>0.0</v>
      </c>
      <c r="V5" s="1062">
        <f>'Result Entry'!W6</f>
        <v>0.0</v>
      </c>
      <c r="W5" s="1062">
        <f>'Result Entry'!X6</f>
        <v>0.0</v>
      </c>
      <c r="X5" s="1063" t="str">
        <f>'Result Entry'!Y6</f>
        <v>D/I/II/III/S</v>
      </c>
      <c r="Y5" s="1056" t="str">
        <f>'Result Entry'!L6</f>
        <v>First Test</v>
      </c>
      <c r="Z5" s="1057" t="str">
        <f>'Result Entry'!M6</f>
        <v>Second Test</v>
      </c>
      <c r="AA5" s="1058" t="str">
        <f>'Result Entry'!N6</f>
        <v>Third Test</v>
      </c>
      <c r="AB5" s="1013">
        <f>'Result Entry'!O6</f>
        <v>0.0</v>
      </c>
      <c r="AC5" s="1014">
        <f>'Result Entry'!P6</f>
        <v>0.0</v>
      </c>
      <c r="AD5" s="1013">
        <f>'Result Entry'!Q6</f>
        <v>0.0</v>
      </c>
      <c r="AE5" s="1014">
        <f>'Result Entry'!R6</f>
        <v>0.0</v>
      </c>
      <c r="AF5" s="1059"/>
      <c r="AG5" s="1060"/>
      <c r="AH5" s="1061">
        <f>'Result Entry'!U6</f>
        <v>0.0</v>
      </c>
      <c r="AI5" s="1062">
        <f>'Result Entry'!V6</f>
        <v>0.0</v>
      </c>
      <c r="AJ5" s="1062">
        <f>'Result Entry'!W6</f>
        <v>0.0</v>
      </c>
      <c r="AK5" s="1062">
        <f>'Result Entry'!X6</f>
        <v>0.0</v>
      </c>
      <c r="AL5" s="1063" t="str">
        <f>'Result Entry'!Y6</f>
        <v>D/I/II/III/S</v>
      </c>
      <c r="AM5" s="1064"/>
      <c r="AN5" s="1056" t="str">
        <f>'Result Entry'!AO6</f>
        <v>First Test</v>
      </c>
      <c r="AO5" s="1057" t="str">
        <f>'Result Entry'!AP6</f>
        <v>Second Test</v>
      </c>
      <c r="AP5" s="1058" t="str">
        <f>'Result Entry'!AQ6</f>
        <v>Third Test</v>
      </c>
      <c r="AQ5" s="1013">
        <f>'Result Entry'!AR6</f>
        <v>0.0</v>
      </c>
      <c r="AR5" s="1065" t="str">
        <f>'Result Entry'!AS6</f>
        <v>Theory</v>
      </c>
      <c r="AS5" s="1066" t="str">
        <f>'Result Entry'!AT6</f>
        <v>Practical</v>
      </c>
      <c r="AT5" s="1067" t="str">
        <f>'Result Entry'!AU6</f>
        <v>Total H.Y.</v>
      </c>
      <c r="AU5" s="1068">
        <f>'Result Entry'!AV6</f>
        <v>0.0</v>
      </c>
      <c r="AV5" s="1065" t="str">
        <f>'Result Entry'!AW6</f>
        <v>Theory</v>
      </c>
      <c r="AW5" s="1066" t="str">
        <f>'Result Entry'!AX6</f>
        <v>Practical</v>
      </c>
      <c r="AX5" s="1067" t="str">
        <f>'Result Entry'!AY6</f>
        <v>Total Yearly</v>
      </c>
      <c r="AY5" s="1025">
        <f>'Result Entry'!AZ6</f>
        <v>0.0</v>
      </c>
      <c r="AZ5" s="1062">
        <f>'Result Entry'!BA6</f>
        <v>0.0</v>
      </c>
      <c r="BA5" s="1062">
        <f>'Result Entry'!BB6</f>
        <v>0.0</v>
      </c>
      <c r="BB5" s="1062">
        <f>'Result Entry'!BC6</f>
        <v>0.0</v>
      </c>
      <c r="BC5" s="1063" t="str">
        <f>'Result Entry'!BD6</f>
        <v>D/I/II/III/S</v>
      </c>
      <c r="BD5" s="1064"/>
      <c r="BE5" s="1056" t="str">
        <f>'Result Entry'!AO6</f>
        <v>First Test</v>
      </c>
      <c r="BF5" s="1057" t="str">
        <f>'Result Entry'!AP6</f>
        <v>Second Test</v>
      </c>
      <c r="BG5" s="1058" t="str">
        <f>'Result Entry'!AQ6</f>
        <v>Third Test</v>
      </c>
      <c r="BH5" s="1013">
        <f>'Result Entry'!AR6</f>
        <v>0.0</v>
      </c>
      <c r="BI5" s="1065" t="str">
        <f>'Result Entry'!AS6</f>
        <v>Theory</v>
      </c>
      <c r="BJ5" s="1066" t="str">
        <f>'Result Entry'!AT6</f>
        <v>Practical</v>
      </c>
      <c r="BK5" s="1067" t="str">
        <f>'Result Entry'!AU6</f>
        <v>Total H.Y.</v>
      </c>
      <c r="BL5" s="1068">
        <f>'Result Entry'!AV6</f>
        <v>0.0</v>
      </c>
      <c r="BM5" s="1065" t="str">
        <f>'Result Entry'!AW6</f>
        <v>Theory</v>
      </c>
      <c r="BN5" s="1066" t="str">
        <f>'Result Entry'!AX6</f>
        <v>Practical</v>
      </c>
      <c r="BO5" s="1067" t="str">
        <f>'Result Entry'!AY6</f>
        <v>Total Yearly</v>
      </c>
      <c r="BP5" s="1025">
        <f>'Result Entry'!AZ6</f>
        <v>0.0</v>
      </c>
      <c r="BQ5" s="1062">
        <f>'Result Entry'!BA6</f>
        <v>0.0</v>
      </c>
      <c r="BR5" s="1062">
        <f>'Result Entry'!BB6</f>
        <v>0.0</v>
      </c>
      <c r="BS5" s="1062">
        <f>'Result Entry'!BC6</f>
        <v>0.0</v>
      </c>
      <c r="BT5" s="1063" t="str">
        <f>'Result Entry'!BD6</f>
        <v>D/I/II/III/S</v>
      </c>
      <c r="BU5" s="1064"/>
      <c r="BV5" s="1056" t="str">
        <f>'Result Entry'!AO6</f>
        <v>First Test</v>
      </c>
      <c r="BW5" s="1057" t="str">
        <f>'Result Entry'!AP6</f>
        <v>Second Test</v>
      </c>
      <c r="BX5" s="1058" t="str">
        <f>'Result Entry'!AQ6</f>
        <v>Third Test</v>
      </c>
      <c r="BY5" s="1013">
        <f>'Result Entry'!AR6</f>
        <v>0.0</v>
      </c>
      <c r="BZ5" s="1065" t="str">
        <f>'Result Entry'!AS6</f>
        <v>Theory</v>
      </c>
      <c r="CA5" s="1066" t="str">
        <f>'Result Entry'!AT6</f>
        <v>Practical</v>
      </c>
      <c r="CB5" s="1067" t="str">
        <f>'Result Entry'!AU6</f>
        <v>Total H.Y.</v>
      </c>
      <c r="CC5" s="1068">
        <f>'Result Entry'!AV6</f>
        <v>0.0</v>
      </c>
      <c r="CD5" s="1065" t="str">
        <f>'Result Entry'!AW6</f>
        <v>Theory</v>
      </c>
      <c r="CE5" s="1066" t="str">
        <f>'Result Entry'!AX6</f>
        <v>Practical</v>
      </c>
      <c r="CF5" s="1067" t="str">
        <f>'Result Entry'!AY6</f>
        <v>Total Yearly</v>
      </c>
      <c r="CG5" s="1025">
        <f>'Result Entry'!AZ6</f>
        <v>0.0</v>
      </c>
      <c r="CH5" s="1062">
        <f>'Result Entry'!BA6</f>
        <v>0.0</v>
      </c>
      <c r="CI5" s="1062">
        <f>'Result Entry'!BB6</f>
        <v>0.0</v>
      </c>
      <c r="CJ5" s="1062">
        <f>'Result Entry'!BC6</f>
        <v>0.0</v>
      </c>
      <c r="CK5" s="1063" t="str">
        <f>'Result Entry'!BD6</f>
        <v>D/I/II/III/S</v>
      </c>
      <c r="CL5" s="1064"/>
      <c r="CM5" s="1056" t="str">
        <f>'Result Entry'!BF6</f>
        <v>First Test</v>
      </c>
      <c r="CN5" s="1057" t="str">
        <f>'Result Entry'!BG6</f>
        <v>Second Test</v>
      </c>
      <c r="CO5" s="1058" t="str">
        <f>'Result Entry'!BH6</f>
        <v>Third Test</v>
      </c>
      <c r="CP5" s="1013">
        <f>'Result Entry'!BI6</f>
        <v>0.0</v>
      </c>
      <c r="CQ5" s="1065" t="str">
        <f>'Result Entry'!BJ6</f>
        <v>Theory</v>
      </c>
      <c r="CR5" s="1066" t="str">
        <f>'Result Entry'!BK6</f>
        <v>Practical</v>
      </c>
      <c r="CS5" s="1067" t="str">
        <f>'Result Entry'!BL6</f>
        <v>Total H.Y.</v>
      </c>
      <c r="CT5" s="1068">
        <f>'Result Entry'!BM6</f>
        <v>0.0</v>
      </c>
      <c r="CU5" s="1065" t="str">
        <f>'Result Entry'!BN6</f>
        <v>Theory</v>
      </c>
      <c r="CV5" s="1066" t="str">
        <f>'Result Entry'!BO6</f>
        <v>Practical</v>
      </c>
      <c r="CW5" s="1067" t="str">
        <f>'Result Entry'!BP6</f>
        <v>Total Yearly</v>
      </c>
      <c r="CX5" s="1025">
        <f>'Result Entry'!BQ6</f>
        <v>0.0</v>
      </c>
      <c r="CY5" s="1062">
        <f>'Result Entry'!BR6</f>
        <v>0.0</v>
      </c>
      <c r="CZ5" s="1062">
        <f>'Result Entry'!BS6</f>
        <v>0.0</v>
      </c>
      <c r="DA5" s="1062">
        <f>'Result Entry'!BT6</f>
        <v>0.0</v>
      </c>
      <c r="DB5" s="1063" t="str">
        <f>'Result Entry'!BU6</f>
        <v>D/I/II/III/S</v>
      </c>
      <c r="DC5" s="1064"/>
      <c r="DD5" s="1056" t="str">
        <f>'Result Entry'!BF6</f>
        <v>First Test</v>
      </c>
      <c r="DE5" s="1057" t="str">
        <f>'Result Entry'!BG6</f>
        <v>Second Test</v>
      </c>
      <c r="DF5" s="1058" t="str">
        <f>'Result Entry'!BH6</f>
        <v>Third Test</v>
      </c>
      <c r="DG5" s="1013">
        <f>'Result Entry'!BI6</f>
        <v>0.0</v>
      </c>
      <c r="DH5" s="1065" t="str">
        <f>'Result Entry'!BJ6</f>
        <v>Theory</v>
      </c>
      <c r="DI5" s="1066" t="str">
        <f>'Result Entry'!BK6</f>
        <v>Practical</v>
      </c>
      <c r="DJ5" s="1067" t="str">
        <f>'Result Entry'!BL6</f>
        <v>Total H.Y.</v>
      </c>
      <c r="DK5" s="1068">
        <f>'Result Entry'!BM6</f>
        <v>0.0</v>
      </c>
      <c r="DL5" s="1065" t="str">
        <f>'Result Entry'!BN6</f>
        <v>Theory</v>
      </c>
      <c r="DM5" s="1066" t="str">
        <f>'Result Entry'!BO6</f>
        <v>Practical</v>
      </c>
      <c r="DN5" s="1067" t="str">
        <f>'Result Entry'!BP6</f>
        <v>Total Yearly</v>
      </c>
      <c r="DO5" s="1025">
        <f>'Result Entry'!BQ6</f>
        <v>0.0</v>
      </c>
      <c r="DP5" s="1062">
        <f>'Result Entry'!BR6</f>
        <v>0.0</v>
      </c>
      <c r="DQ5" s="1062">
        <f>'Result Entry'!BS6</f>
        <v>0.0</v>
      </c>
      <c r="DR5" s="1062">
        <f>'Result Entry'!BT6</f>
        <v>0.0</v>
      </c>
      <c r="DS5" s="1063" t="str">
        <f>'Result Entry'!BU6</f>
        <v>D/I/II/III/S</v>
      </c>
      <c r="DT5" s="1069" t="str">
        <f>'Result Entry'!DU6</f>
        <v>First Test</v>
      </c>
      <c r="DU5" s="1070" t="str">
        <f>'Result Entry'!DV6</f>
        <v>Second Test</v>
      </c>
      <c r="DV5" s="1071" t="str">
        <f>'Result Entry'!DW6</f>
        <v>Third Test</v>
      </c>
      <c r="DW5" s="1028">
        <f>'Result Entry'!DX6</f>
        <v>0.0</v>
      </c>
      <c r="DX5" s="1072" t="str">
        <f>'Result Entry'!DY6</f>
        <v>Theory</v>
      </c>
      <c r="DY5" s="1073" t="str">
        <f>'Result Entry'!DZ6</f>
        <v>Practical</v>
      </c>
      <c r="DZ5" s="1074" t="str">
        <f>'Result Entry'!EA6</f>
        <v>Total H.Y.</v>
      </c>
      <c r="EA5" s="1075">
        <f>'Result Entry'!EB6</f>
        <v>0.0</v>
      </c>
      <c r="EB5" s="1072" t="str">
        <f>'Result Entry'!EC6</f>
        <v>Theory</v>
      </c>
      <c r="EC5" s="1073" t="str">
        <f>'Result Entry'!ED6</f>
        <v>Practical</v>
      </c>
      <c r="ED5" s="1074" t="str">
        <f>'Result Entry'!EE6</f>
        <v>Total Yearly</v>
      </c>
      <c r="EE5" s="1033">
        <f>'Result Entry'!EF6</f>
        <v>0.0</v>
      </c>
      <c r="EF5" s="1076">
        <f>'Result Entry'!EG6</f>
        <v>0.0</v>
      </c>
      <c r="EG5" s="1077" t="str">
        <f>'Result Entry'!EH6</f>
        <v>A//B/C/D</v>
      </c>
      <c r="EH5" s="1078" t="str">
        <f>'Result Entry'!EI6</f>
        <v>First Test</v>
      </c>
      <c r="EI5" s="1079" t="str">
        <f>'Result Entry'!EJ6</f>
        <v>Second Test</v>
      </c>
      <c r="EJ5" s="1080" t="str">
        <f>'Result Entry'!EK6</f>
        <v>Third Test</v>
      </c>
      <c r="EK5" s="1028">
        <f>'Result Entry'!EL6</f>
        <v>0.0</v>
      </c>
      <c r="EL5" s="1038">
        <f>'Result Entry'!EM6</f>
        <v>0.0</v>
      </c>
      <c r="EM5" s="1039">
        <f>'Result Entry'!EN6</f>
        <v>0.0</v>
      </c>
      <c r="EN5" s="1038">
        <f>'Result Entry'!EO6</f>
        <v>0.0</v>
      </c>
      <c r="EO5" s="1081">
        <f>'Result Entry'!EP6</f>
        <v>0.0</v>
      </c>
      <c r="EP5" s="1074">
        <f>'Result Entry'!EQ6</f>
        <v>0.0</v>
      </c>
      <c r="EQ5" s="1042">
        <f>'Result Entry'!ER6</f>
        <v>0.0</v>
      </c>
      <c r="ER5" s="1076">
        <f>'Result Entry'!ES6</f>
        <v>0.0</v>
      </c>
      <c r="ES5" s="1077" t="str">
        <f>'Result Entry'!ET6</f>
        <v>A//B/C/D</v>
      </c>
      <c r="ET5" s="1078" t="str">
        <f>'Result Entry'!EI6</f>
        <v>First Test</v>
      </c>
      <c r="EU5" s="1079" t="str">
        <f>'Result Entry'!EJ6</f>
        <v>Second Test</v>
      </c>
      <c r="EV5" s="1080" t="str">
        <f>'Result Entry'!EK6</f>
        <v>Third Test</v>
      </c>
      <c r="EW5" s="1028">
        <f>'Result Entry'!EL6</f>
        <v>0.0</v>
      </c>
      <c r="EX5" s="1038">
        <f>'Result Entry'!EM6</f>
        <v>0.0</v>
      </c>
      <c r="EY5" s="1039">
        <f>'Result Entry'!EN6</f>
        <v>0.0</v>
      </c>
      <c r="EZ5" s="1038">
        <f>'Result Entry'!EO6</f>
        <v>0.0</v>
      </c>
      <c r="FA5" s="1081">
        <f>'Result Entry'!EP6</f>
        <v>0.0</v>
      </c>
      <c r="FB5" s="1074">
        <f>'Result Entry'!EQ6</f>
        <v>0.0</v>
      </c>
      <c r="FC5" s="1042">
        <f>'Result Entry'!ER6</f>
        <v>0.0</v>
      </c>
      <c r="FD5" s="1076">
        <f>'Result Entry'!ES6</f>
        <v>0.0</v>
      </c>
      <c r="FE5" s="1077" t="str">
        <f>'Result Entry'!ET6</f>
        <v>A//B/C/D</v>
      </c>
      <c r="FF5" s="1043"/>
      <c r="FG5" s="1044"/>
      <c r="FH5" s="1044"/>
      <c r="FI5" s="1082"/>
      <c r="FJ5" s="1046"/>
      <c r="FK5" s="1083" t="s">
        <v>100</v>
      </c>
      <c r="FL5" s="993"/>
      <c r="FM5" s="994"/>
      <c r="FN5" s="995"/>
      <c r="FO5" s="993"/>
      <c r="FP5" s="994"/>
      <c r="FQ5" s="994"/>
      <c r="FR5" s="1048"/>
      <c r="FS5" s="1049"/>
      <c r="FT5" s="1084"/>
      <c r="FU5" s="1051"/>
      <c r="FV5" s="1002"/>
    </row>
    <row r="6" spans="8:8" ht="15.75" customHeight="1">
      <c r="A6" s="1052"/>
      <c r="B6" s="1085"/>
      <c r="C6" s="1086"/>
      <c r="D6" s="1086"/>
      <c r="E6" s="1086"/>
      <c r="F6" s="1086"/>
      <c r="G6" s="1086"/>
      <c r="H6" s="1086"/>
      <c r="I6" s="1086"/>
      <c r="J6" s="1087"/>
      <c r="K6" s="1088">
        <f>'Result Entry'!L7</f>
        <v>10.0</v>
      </c>
      <c r="L6" s="1089">
        <f>'Result Entry'!M7</f>
        <v>10.0</v>
      </c>
      <c r="M6" s="1090">
        <f>'Result Entry'!N7</f>
        <v>10.0</v>
      </c>
      <c r="N6" s="1091">
        <f>'Result Entry'!O7</f>
        <v>30.0</v>
      </c>
      <c r="O6" s="1092">
        <f>'Result Entry'!P7</f>
        <v>70.0</v>
      </c>
      <c r="P6" s="1093">
        <f>'Result Entry'!Q7</f>
        <v>100.0</v>
      </c>
      <c r="Q6" s="1094">
        <f>'Result Entry'!R7</f>
        <v>100.0</v>
      </c>
      <c r="R6" s="1095">
        <f>'Result Entry'!S7</f>
        <v>0.0</v>
      </c>
      <c r="S6" s="1096">
        <f>'Result Entry'!T7</f>
        <v>0.0</v>
      </c>
      <c r="T6" s="1097">
        <f>'Result Entry'!U7</f>
        <v>200.0</v>
      </c>
      <c r="U6" s="1098">
        <f>'Result Entry'!V7</f>
        <v>0.0</v>
      </c>
      <c r="V6" s="1098">
        <f>'Result Entry'!W7</f>
        <v>0.0</v>
      </c>
      <c r="W6" s="1098">
        <f>'Result Entry'!X7</f>
        <v>0.0</v>
      </c>
      <c r="X6" s="1099">
        <f>'Result Entry'!Y7</f>
        <v>0.0</v>
      </c>
      <c r="Y6" s="1088">
        <f>'Result Entry'!Z7</f>
        <v>10.0</v>
      </c>
      <c r="Z6" s="1089">
        <f>'Result Entry'!AA7</f>
        <v>10.0</v>
      </c>
      <c r="AA6" s="1090">
        <f>'Result Entry'!AB7</f>
        <v>10.0</v>
      </c>
      <c r="AB6" s="1091">
        <f>'Result Entry'!AC7</f>
        <v>30.0</v>
      </c>
      <c r="AC6" s="1092">
        <f>'Result Entry'!AD7</f>
        <v>70.0</v>
      </c>
      <c r="AD6" s="1093">
        <f>'Result Entry'!AE7</f>
        <v>100.0</v>
      </c>
      <c r="AE6" s="1094">
        <f>'Result Entry'!AF7</f>
        <v>100.0</v>
      </c>
      <c r="AF6" s="1095">
        <f>'Result Entry'!AG7</f>
        <v>0.0</v>
      </c>
      <c r="AG6" s="1096">
        <f>'Result Entry'!AH7</f>
        <v>0.0</v>
      </c>
      <c r="AH6" s="1097">
        <f>'Result Entry'!AI7</f>
        <v>200.0</v>
      </c>
      <c r="AI6" s="1098">
        <f>'Result Entry'!V7</f>
        <v>0.0</v>
      </c>
      <c r="AJ6" s="1098">
        <f>'Result Entry'!W7</f>
        <v>0.0</v>
      </c>
      <c r="AK6" s="1098">
        <f>'Result Entry'!X7</f>
        <v>0.0</v>
      </c>
      <c r="AL6" s="1099">
        <f>'Result Entry'!Y7</f>
        <v>0.0</v>
      </c>
      <c r="AM6" s="1100"/>
      <c r="AN6" s="1088">
        <f>'Result Entry'!AO7</f>
        <v>10.0</v>
      </c>
      <c r="AO6" s="1089">
        <f>'Result Entry'!AP7</f>
        <v>10.0</v>
      </c>
      <c r="AP6" s="1089">
        <f>'Result Entry'!AQ7</f>
        <v>10.0</v>
      </c>
      <c r="AQ6" s="1101">
        <f>'Result Entry'!AR7</f>
        <v>30.0</v>
      </c>
      <c r="AR6" s="1092">
        <f>'Result Entry'!AS7</f>
        <v>40.0</v>
      </c>
      <c r="AS6" s="1092">
        <f>'Result Entry'!AT7</f>
        <v>30.0</v>
      </c>
      <c r="AT6" s="1102">
        <f>'Result Entry'!AU7</f>
        <v>70.0</v>
      </c>
      <c r="AU6" s="1103">
        <f>'Result Entry'!AV7</f>
        <v>100.0</v>
      </c>
      <c r="AV6" s="1094">
        <f>'Result Entry'!AW7</f>
        <v>100.0</v>
      </c>
      <c r="AW6" s="1104">
        <f>'Result Entry'!AX7</f>
        <v>0.0</v>
      </c>
      <c r="AX6" s="1102">
        <f>'Result Entry'!AY7</f>
        <v>100.0</v>
      </c>
      <c r="AY6" s="1097">
        <f>'Result Entry'!AZ7</f>
        <v>200.0</v>
      </c>
      <c r="AZ6" s="1098">
        <f>'Result Entry'!BA7</f>
        <v>0.0</v>
      </c>
      <c r="BA6" s="1098">
        <f>'Result Entry'!BB7</f>
        <v>0.0</v>
      </c>
      <c r="BB6" s="1098">
        <f>'Result Entry'!BC7</f>
        <v>0.0</v>
      </c>
      <c r="BC6" s="1099">
        <f>'Result Entry'!BD7</f>
        <v>0.0</v>
      </c>
      <c r="BD6" s="1100"/>
      <c r="BE6" s="1088">
        <f>'Result Entry'!BF7</f>
        <v>10.0</v>
      </c>
      <c r="BF6" s="1089">
        <f>'Result Entry'!BG7</f>
        <v>10.0</v>
      </c>
      <c r="BG6" s="1089">
        <f>'Result Entry'!BH7</f>
        <v>10.0</v>
      </c>
      <c r="BH6" s="1101">
        <f>'Result Entry'!BI7</f>
        <v>30.0</v>
      </c>
      <c r="BI6" s="1092">
        <f>'Result Entry'!BJ7</f>
        <v>70.0</v>
      </c>
      <c r="BJ6" s="1092">
        <f>'Result Entry'!BK7</f>
        <v>0.0</v>
      </c>
      <c r="BK6" s="1102">
        <f>'Result Entry'!BL7</f>
        <v>70.0</v>
      </c>
      <c r="BL6" s="1103">
        <f>'Result Entry'!BM7</f>
        <v>100.0</v>
      </c>
      <c r="BM6" s="1094">
        <f>'Result Entry'!BN7</f>
        <v>100.0</v>
      </c>
      <c r="BN6" s="1104">
        <f>'Result Entry'!BO7</f>
        <v>0.0</v>
      </c>
      <c r="BO6" s="1102">
        <f>'Result Entry'!BP7</f>
        <v>100.0</v>
      </c>
      <c r="BP6" s="1097">
        <f>'Result Entry'!BQ7</f>
        <v>200.0</v>
      </c>
      <c r="BQ6" s="1098">
        <f>'Result Entry'!BA7</f>
        <v>0.0</v>
      </c>
      <c r="BR6" s="1098">
        <f>'Result Entry'!BB7</f>
        <v>0.0</v>
      </c>
      <c r="BS6" s="1098">
        <f>'Result Entry'!BC7</f>
        <v>0.0</v>
      </c>
      <c r="BT6" s="1099">
        <f>'Result Entry'!BD7</f>
        <v>0.0</v>
      </c>
      <c r="BU6" s="1100"/>
      <c r="BV6" s="1088">
        <f>'Result Entry'!BW7</f>
        <v>10.0</v>
      </c>
      <c r="BW6" s="1089">
        <f>'Result Entry'!BX7</f>
        <v>10.0</v>
      </c>
      <c r="BX6" s="1089">
        <f>'Result Entry'!BY7</f>
        <v>10.0</v>
      </c>
      <c r="BY6" s="1101">
        <f>'Result Entry'!BZ7</f>
        <v>30.0</v>
      </c>
      <c r="BZ6" s="1092">
        <f>'Result Entry'!CA7</f>
        <v>70.0</v>
      </c>
      <c r="CA6" s="1092">
        <f>'Result Entry'!CB7</f>
        <v>0.0</v>
      </c>
      <c r="CB6" s="1102">
        <f>'Result Entry'!CC7</f>
        <v>70.0</v>
      </c>
      <c r="CC6" s="1103">
        <f>'Result Entry'!CD7</f>
        <v>100.0</v>
      </c>
      <c r="CD6" s="1094">
        <f>'Result Entry'!CE7</f>
        <v>100.0</v>
      </c>
      <c r="CE6" s="1104">
        <f>'Result Entry'!CF7</f>
        <v>0.0</v>
      </c>
      <c r="CF6" s="1102">
        <f>'Result Entry'!CG7</f>
        <v>100.0</v>
      </c>
      <c r="CG6" s="1097">
        <f>'Result Entry'!CH7</f>
        <v>200.0</v>
      </c>
      <c r="CH6" s="1098">
        <f>'Result Entry'!BA7</f>
        <v>0.0</v>
      </c>
      <c r="CI6" s="1098">
        <f>'Result Entry'!BB7</f>
        <v>0.0</v>
      </c>
      <c r="CJ6" s="1098">
        <f>'Result Entry'!BC7</f>
        <v>0.0</v>
      </c>
      <c r="CK6" s="1099">
        <f>'Result Entry'!BD7</f>
        <v>0.0</v>
      </c>
      <c r="CL6" s="1100"/>
      <c r="CM6" s="1088">
        <f>'Result Entry'!CN7</f>
        <v>10.0</v>
      </c>
      <c r="CN6" s="1089">
        <f>'Result Entry'!CO7</f>
        <v>10.0</v>
      </c>
      <c r="CO6" s="1089">
        <f>'Result Entry'!CP7</f>
        <v>10.0</v>
      </c>
      <c r="CP6" s="1101">
        <f>'Result Entry'!CQ7</f>
        <v>30.0</v>
      </c>
      <c r="CQ6" s="1092">
        <f>'Result Entry'!CR7</f>
        <v>70.0</v>
      </c>
      <c r="CR6" s="1092">
        <f>'Result Entry'!CS7</f>
        <v>0.0</v>
      </c>
      <c r="CS6" s="1102">
        <f>'Result Entry'!CT7</f>
        <v>70.0</v>
      </c>
      <c r="CT6" s="1103">
        <f>'Result Entry'!CU7</f>
        <v>100.0</v>
      </c>
      <c r="CU6" s="1094">
        <f>'Result Entry'!CV7</f>
        <v>100.0</v>
      </c>
      <c r="CV6" s="1104">
        <f>'Result Entry'!CW7</f>
        <v>0.0</v>
      </c>
      <c r="CW6" s="1102">
        <f>'Result Entry'!CX7</f>
        <v>100.0</v>
      </c>
      <c r="CX6" s="1097">
        <f>'Result Entry'!CY7</f>
        <v>200.0</v>
      </c>
      <c r="CY6" s="1098">
        <f>'Result Entry'!BR7</f>
        <v>0.0</v>
      </c>
      <c r="CZ6" s="1098">
        <f>'Result Entry'!BS7</f>
        <v>0.0</v>
      </c>
      <c r="DA6" s="1098">
        <f>'Result Entry'!BT7</f>
        <v>0.0</v>
      </c>
      <c r="DB6" s="1099">
        <f>'Result Entry'!BU7</f>
        <v>0.0</v>
      </c>
      <c r="DC6" s="1100"/>
      <c r="DD6" s="1088">
        <f>'Result Entry'!DE7</f>
        <v>10.0</v>
      </c>
      <c r="DE6" s="1089">
        <f>'Result Entry'!DF7</f>
        <v>10.0</v>
      </c>
      <c r="DF6" s="1089">
        <f>'Result Entry'!DG7</f>
        <v>10.0</v>
      </c>
      <c r="DG6" s="1101">
        <f>'Result Entry'!DH7</f>
        <v>30.0</v>
      </c>
      <c r="DH6" s="1092">
        <f>'Result Entry'!DI7</f>
        <v>70.0</v>
      </c>
      <c r="DI6" s="1092">
        <f>'Result Entry'!DJ7</f>
        <v>0.0</v>
      </c>
      <c r="DJ6" s="1102">
        <f>'Result Entry'!DK7</f>
        <v>70.0</v>
      </c>
      <c r="DK6" s="1103">
        <f>'Result Entry'!DL7</f>
        <v>100.0</v>
      </c>
      <c r="DL6" s="1094">
        <f>'Result Entry'!DM7</f>
        <v>100.0</v>
      </c>
      <c r="DM6" s="1104">
        <f>'Result Entry'!DN7</f>
        <v>0.0</v>
      </c>
      <c r="DN6" s="1102">
        <f>'Result Entry'!DO7</f>
        <v>100.0</v>
      </c>
      <c r="DO6" s="1097">
        <f>'Result Entry'!DP7</f>
        <v>200.0</v>
      </c>
      <c r="DP6" s="1098">
        <f>'Result Entry'!BR7</f>
        <v>0.0</v>
      </c>
      <c r="DQ6" s="1098">
        <f>'Result Entry'!BS7</f>
        <v>0.0</v>
      </c>
      <c r="DR6" s="1098">
        <f>'Result Entry'!BT7</f>
        <v>0.0</v>
      </c>
      <c r="DS6" s="1099">
        <f>'Result Entry'!BU7</f>
        <v>0.0</v>
      </c>
      <c r="DT6" s="1105">
        <f>'Result Entry'!DU7</f>
        <v>10.0</v>
      </c>
      <c r="DU6" s="1106">
        <f>'Result Entry'!DV7</f>
        <v>10.0</v>
      </c>
      <c r="DV6" s="1106">
        <f>'Result Entry'!DW7</f>
        <v>10.0</v>
      </c>
      <c r="DW6" s="1107">
        <f>'Result Entry'!DX7</f>
        <v>30.0</v>
      </c>
      <c r="DX6" s="1108">
        <f>'Result Entry'!DY7</f>
        <v>70.0</v>
      </c>
      <c r="DY6" s="1108">
        <f>'Result Entry'!DZ7</f>
        <v>0.0</v>
      </c>
      <c r="DZ6" s="1109">
        <f>'Result Entry'!EA7</f>
        <v>70.0</v>
      </c>
      <c r="EA6" s="1110">
        <f>'Result Entry'!EB7</f>
        <v>100.0</v>
      </c>
      <c r="EB6" s="1111">
        <f>'Result Entry'!EC7</f>
        <v>100.0</v>
      </c>
      <c r="EC6" s="1112">
        <f>'Result Entry'!ED7</f>
        <v>0.0</v>
      </c>
      <c r="ED6" s="1109">
        <f>'Result Entry'!EE7</f>
        <v>100.0</v>
      </c>
      <c r="EE6" s="1113">
        <f>'Result Entry'!EF7</f>
        <v>200.0</v>
      </c>
      <c r="EF6" s="1114">
        <f>'Result Entry'!EG7</f>
        <v>0.0</v>
      </c>
      <c r="EG6" s="1115">
        <f>'Result Entry'!EH7</f>
        <v>0.0</v>
      </c>
      <c r="EH6" s="1116">
        <f>'Result Entry'!EI7</f>
        <v>10.0</v>
      </c>
      <c r="EI6" s="1117">
        <f>'Result Entry'!EJ7</f>
        <v>10.0</v>
      </c>
      <c r="EJ6" s="1118">
        <f>'Result Entry'!EK7</f>
        <v>10.0</v>
      </c>
      <c r="EK6" s="1119">
        <f>'Result Entry'!EL7</f>
        <v>30.0</v>
      </c>
      <c r="EL6" s="1120">
        <f>'Result Entry'!EM7</f>
        <v>70.0</v>
      </c>
      <c r="EM6" s="1121">
        <f>'Result Entry'!EN7</f>
        <v>100.0</v>
      </c>
      <c r="EN6" s="1122">
        <f>'Result Entry'!EO7</f>
        <v>100.0</v>
      </c>
      <c r="EO6" s="1123">
        <f>'Result Entry'!EP7</f>
        <v>0.0</v>
      </c>
      <c r="EP6" s="1109">
        <f>'Result Entry'!EQ7</f>
        <v>0.0</v>
      </c>
      <c r="EQ6" s="1124">
        <f>'Result Entry'!ER7</f>
        <v>200.0</v>
      </c>
      <c r="ER6" s="1114">
        <f>'Result Entry'!ES7</f>
        <v>0.0</v>
      </c>
      <c r="ES6" s="1115">
        <f>'Result Entry'!ET7</f>
        <v>0.0</v>
      </c>
      <c r="ET6" s="1116">
        <f>'Result Entry'!EU7</f>
        <v>10.0</v>
      </c>
      <c r="EU6" s="1117">
        <f>'Result Entry'!EV7</f>
        <v>10.0</v>
      </c>
      <c r="EV6" s="1118">
        <f>'Result Entry'!EW7</f>
        <v>10.0</v>
      </c>
      <c r="EW6" s="1119">
        <f>'Result Entry'!EX7</f>
        <v>30.0</v>
      </c>
      <c r="EX6" s="1120">
        <f>'Result Entry'!EY7</f>
        <v>70.0</v>
      </c>
      <c r="EY6" s="1121">
        <f>'Result Entry'!EZ7</f>
        <v>100.0</v>
      </c>
      <c r="EZ6" s="1122">
        <f>'Result Entry'!FA7</f>
        <v>100.0</v>
      </c>
      <c r="FA6" s="1123">
        <f>'Result Entry'!FB7</f>
        <v>0.0</v>
      </c>
      <c r="FB6" s="1109">
        <f>'Result Entry'!FC7</f>
        <v>0.0</v>
      </c>
      <c r="FC6" s="1124">
        <f>'Result Entry'!FD7</f>
        <v>200.0</v>
      </c>
      <c r="FD6" s="1114">
        <f>'Result Entry'!ES7</f>
        <v>0.0</v>
      </c>
      <c r="FE6" s="1115">
        <f>'Result Entry'!ET7</f>
        <v>0.0</v>
      </c>
      <c r="FF6" s="1125">
        <f>'Result Entry'!FG7</f>
        <v>30.0</v>
      </c>
      <c r="FG6" s="1126">
        <f>'Result Entry'!FH7</f>
        <v>30.0</v>
      </c>
      <c r="FH6" s="1126">
        <f>'Result Entry'!FI7</f>
        <v>40.0</v>
      </c>
      <c r="FI6" s="1127">
        <f>'Result Entry'!FJ7</f>
        <v>100.0</v>
      </c>
      <c r="FJ6" s="1128"/>
      <c r="FK6" s="1129"/>
      <c r="FL6" s="1130"/>
      <c r="FM6" s="1131"/>
      <c r="FN6" s="1132"/>
      <c r="FO6" s="1130"/>
      <c r="FP6" s="1131"/>
      <c r="FQ6" s="1131"/>
      <c r="FR6" s="1133"/>
      <c r="FS6" s="1134"/>
      <c r="FT6" s="1135"/>
      <c r="FU6" s="1136"/>
      <c r="FV6" s="1137"/>
    </row>
    <row r="7" spans="8:8" s="1138" ht="17.25" customFormat="1" customHeight="1">
      <c r="A7" s="1052"/>
      <c r="B7" s="1139">
        <f>IF(F7&gt;0,1,0)</f>
        <v>1.0</v>
      </c>
      <c r="C7" s="1140">
        <f>'Result Entry'!D9</f>
        <v>11.0</v>
      </c>
      <c r="D7" s="1140">
        <f>'Result Entry'!E9</f>
        <v>793.0</v>
      </c>
      <c r="E7" s="1140" t="str">
        <f>'Result Entry'!F9</f>
        <v>SC</v>
      </c>
      <c r="F7" s="1140">
        <f>'Result Entry'!$G9</f>
        <v>1101.0</v>
      </c>
      <c r="G7" s="1140" t="str">
        <f>'Result Entry'!$H9</f>
        <v>ABHISHEK</v>
      </c>
      <c r="H7" s="1140" t="str">
        <f>'Result Entry'!I9</f>
        <v>RAMU KHAN</v>
      </c>
      <c r="I7" s="1140" t="str">
        <f>'Result Entry'!J9</f>
        <v>SEEPA DEVI</v>
      </c>
      <c r="J7" s="1141">
        <f>'Result Entry'!K9</f>
        <v>38555.0</v>
      </c>
      <c r="K7" s="1142">
        <f>'Result Entry'!L9</f>
        <v>8.0</v>
      </c>
      <c r="L7" s="1143">
        <f>'Result Entry'!M9</f>
        <v>10.0</v>
      </c>
      <c r="M7" s="1143">
        <f>'Result Entry'!N9</f>
        <v>5.0</v>
      </c>
      <c r="N7" s="1144">
        <f>'Result Entry'!O9</f>
        <v>23.0</v>
      </c>
      <c r="O7" s="1143">
        <f>'Result Entry'!P9</f>
        <v>10.0</v>
      </c>
      <c r="P7" s="1144">
        <f>'Result Entry'!Q9</f>
        <v>33.0</v>
      </c>
      <c r="Q7" s="1143">
        <f>'Result Entry'!R9</f>
        <v>40.0</v>
      </c>
      <c r="R7" s="1145">
        <f>'Result Entry'!S9</f>
        <v>0.0</v>
      </c>
      <c r="S7" s="1145">
        <f>'Result Entry'!T9</f>
        <v>0.0</v>
      </c>
      <c r="T7" s="1146">
        <f>'Result Entry'!U9</f>
        <v>73.0</v>
      </c>
      <c r="U7" s="1147">
        <f>'Result Entry'!V9</f>
        <v>36.5</v>
      </c>
      <c r="V7" s="1148" t="str">
        <f>'Result Entry'!W9</f>
        <v/>
      </c>
      <c r="W7" s="1149" t="str">
        <f>'Result Entry'!X9</f>
        <v>P</v>
      </c>
      <c r="X7" s="1150" t="str">
        <f>'Result Entry'!Y9</f>
        <v>III</v>
      </c>
      <c r="Y7" s="1142">
        <f>'Result Entry'!Z9</f>
        <v>2.0</v>
      </c>
      <c r="Z7" s="1143">
        <f>'Result Entry'!AA9</f>
        <v>10.0</v>
      </c>
      <c r="AA7" s="1143">
        <f>'Result Entry'!AB9</f>
        <v>5.0</v>
      </c>
      <c r="AB7" s="1144">
        <f>'Result Entry'!AC9</f>
        <v>17.0</v>
      </c>
      <c r="AC7" s="1143">
        <f>'Result Entry'!AD9</f>
        <v>40.0</v>
      </c>
      <c r="AD7" s="1144">
        <f>'Result Entry'!AE9</f>
        <v>57.0</v>
      </c>
      <c r="AE7" s="1143">
        <f>'Result Entry'!AF9</f>
        <v>40.0</v>
      </c>
      <c r="AF7" s="1145">
        <f>'Result Entry'!AG9</f>
        <v>0.0</v>
      </c>
      <c r="AG7" s="1145">
        <f>'Result Entry'!AH9</f>
        <v>0.0</v>
      </c>
      <c r="AH7" s="1146">
        <f>'Result Entry'!AI9</f>
        <v>97.0</v>
      </c>
      <c r="AI7" s="1147">
        <f>'Result Entry'!AJ9</f>
        <v>48.5</v>
      </c>
      <c r="AJ7" s="1148" t="str">
        <f>'Result Entry'!AK9</f>
        <v/>
      </c>
      <c r="AK7" s="1149" t="str">
        <f>'Result Entry'!AL9</f>
        <v>P</v>
      </c>
      <c r="AL7" s="1150" t="str">
        <f>'Result Entry'!AM9</f>
        <v>II</v>
      </c>
      <c r="AM7" s="1151">
        <f>'Result Entry'!AN9</f>
        <v>1.0</v>
      </c>
      <c r="AN7" s="1142">
        <f>'Result Entry'!AO9</f>
        <v>10.0</v>
      </c>
      <c r="AO7" s="1152">
        <f>'Result Entry'!AP9</f>
        <v>10.0</v>
      </c>
      <c r="AP7" s="1143">
        <f>'Result Entry'!AQ9</f>
        <v>10.0</v>
      </c>
      <c r="AQ7" s="1144">
        <f>'Result Entry'!AR9</f>
        <v>30.0</v>
      </c>
      <c r="AR7" s="1143">
        <f>'Result Entry'!AS9</f>
        <v>35.0</v>
      </c>
      <c r="AS7" s="1143">
        <f>'Result Entry'!AT9</f>
        <v>25.0</v>
      </c>
      <c r="AT7" s="1153">
        <f>'Result Entry'!AU9</f>
        <v>60.0</v>
      </c>
      <c r="AU7" s="1144">
        <f>'Result Entry'!AV9</f>
        <v>90.0</v>
      </c>
      <c r="AV7" s="1143">
        <f>'Result Entry'!AW9</f>
        <v>100.0</v>
      </c>
      <c r="AW7" s="1143">
        <f>'Result Entry'!AX9</f>
        <v>0.0</v>
      </c>
      <c r="AX7" s="1153">
        <f>'Result Entry'!AY9</f>
        <v>100.0</v>
      </c>
      <c r="AY7" s="1146">
        <f>'Result Entry'!AZ9</f>
        <v>170.0</v>
      </c>
      <c r="AZ7" s="1154">
        <f>'Result Entry'!BA9</f>
        <v>85.0</v>
      </c>
      <c r="BA7" s="1155" t="str">
        <f>'Result Entry'!BB9</f>
        <v/>
      </c>
      <c r="BB7" s="1149" t="str">
        <f>'Result Entry'!BC9</f>
        <v>P</v>
      </c>
      <c r="BC7" s="1150" t="str">
        <f>'Result Entry'!BD9</f>
        <v>D</v>
      </c>
      <c r="BD7" s="1151">
        <f>'Result Entry'!BE9</f>
        <v>2.0</v>
      </c>
      <c r="BE7" s="1142">
        <f>'Result Entry'!BF9</f>
        <v>10.0</v>
      </c>
      <c r="BF7" s="1152">
        <f>'Result Entry'!BG9</f>
        <v>10.0</v>
      </c>
      <c r="BG7" s="1143">
        <f>'Result Entry'!BH9</f>
        <v>10.0</v>
      </c>
      <c r="BH7" s="1144">
        <f>'Result Entry'!BI9</f>
        <v>30.0</v>
      </c>
      <c r="BI7" s="1143">
        <f>'Result Entry'!BJ9</f>
        <v>70.0</v>
      </c>
      <c r="BJ7" s="1143">
        <f>'Result Entry'!BK9</f>
        <v>0.0</v>
      </c>
      <c r="BK7" s="1153">
        <f>'Result Entry'!BL9</f>
        <v>70.0</v>
      </c>
      <c r="BL7" s="1144">
        <f>'Result Entry'!BM9</f>
        <v>100.0</v>
      </c>
      <c r="BM7" s="1143">
        <f>'Result Entry'!BN9</f>
        <v>100.0</v>
      </c>
      <c r="BN7" s="1143">
        <f>'Result Entry'!BO9</f>
        <v>0.0</v>
      </c>
      <c r="BO7" s="1153">
        <f>'Result Entry'!BP9</f>
        <v>100.0</v>
      </c>
      <c r="BP7" s="1146">
        <f>'Result Entry'!BQ9</f>
        <v>180.0</v>
      </c>
      <c r="BQ7" s="1154">
        <f>'Result Entry'!BR9</f>
        <v>90.0</v>
      </c>
      <c r="BR7" s="1155" t="str">
        <f>'Result Entry'!BS9</f>
        <v/>
      </c>
      <c r="BS7" s="1149" t="str">
        <f>'Result Entry'!BT9</f>
        <v>P</v>
      </c>
      <c r="BT7" s="1150" t="str">
        <f>'Result Entry'!BU9</f>
        <v>D</v>
      </c>
      <c r="BU7" s="1151">
        <f>'Result Entry'!BV9</f>
        <v>3.0</v>
      </c>
      <c r="BV7" s="1142">
        <f>'Result Entry'!BW9</f>
        <v>10.0</v>
      </c>
      <c r="BW7" s="1152">
        <f>'Result Entry'!BX9</f>
        <v>10.0</v>
      </c>
      <c r="BX7" s="1143">
        <f>'Result Entry'!BY9</f>
        <v>10.0</v>
      </c>
      <c r="BY7" s="1144">
        <f>'Result Entry'!BZ9</f>
        <v>30.0</v>
      </c>
      <c r="BZ7" s="1143">
        <f>'Result Entry'!CA9</f>
        <v>70.0</v>
      </c>
      <c r="CA7" s="1143">
        <f>'Result Entry'!CB9</f>
        <v>0.0</v>
      </c>
      <c r="CB7" s="1153">
        <f>'Result Entry'!CC9</f>
        <v>70.0</v>
      </c>
      <c r="CC7" s="1144">
        <f>'Result Entry'!CD9</f>
        <v>100.0</v>
      </c>
      <c r="CD7" s="1143">
        <f>'Result Entry'!CE9</f>
        <v>100.0</v>
      </c>
      <c r="CE7" s="1143">
        <f>'Result Entry'!CF9</f>
        <v>0.0</v>
      </c>
      <c r="CF7" s="1153">
        <f>'Result Entry'!CG9</f>
        <v>100.0</v>
      </c>
      <c r="CG7" s="1146">
        <f>'Result Entry'!CH9</f>
        <v>180.0</v>
      </c>
      <c r="CH7" s="1154">
        <f>'Result Entry'!CI9</f>
        <v>90.0</v>
      </c>
      <c r="CI7" s="1155" t="str">
        <f>'Result Entry'!CJ9</f>
        <v/>
      </c>
      <c r="CJ7" s="1149" t="str">
        <f>'Result Entry'!CK9</f>
        <v>P</v>
      </c>
      <c r="CK7" s="1150" t="str">
        <f>'Result Entry'!CL9</f>
        <v>D</v>
      </c>
      <c r="CL7" s="1151">
        <f>'Result Entry'!CM9</f>
        <v>0.0</v>
      </c>
      <c r="CM7" s="1142">
        <f>'Result Entry'!CN9</f>
        <v>0.0</v>
      </c>
      <c r="CN7" s="1152">
        <f>'Result Entry'!CO9</f>
        <v>0.0</v>
      </c>
      <c r="CO7" s="1143">
        <f>'Result Entry'!CP9</f>
        <v>0.0</v>
      </c>
      <c r="CP7" s="1144">
        <f>'Result Entry'!CQ9</f>
        <v>0.0</v>
      </c>
      <c r="CQ7" s="1143">
        <f>'Result Entry'!CR9</f>
        <v>0.0</v>
      </c>
      <c r="CR7" s="1143">
        <f>'Result Entry'!CS9</f>
        <v>0.0</v>
      </c>
      <c r="CS7" s="1153">
        <f>'Result Entry'!CT9</f>
        <v>0.0</v>
      </c>
      <c r="CT7" s="1144">
        <f>'Result Entry'!CU9</f>
        <v>0.0</v>
      </c>
      <c r="CU7" s="1143">
        <f>'Result Entry'!CV9</f>
        <v>0.0</v>
      </c>
      <c r="CV7" s="1143">
        <f>'Result Entry'!CW9</f>
        <v>0.0</v>
      </c>
      <c r="CW7" s="1153">
        <f>'Result Entry'!CX9</f>
        <v>0.0</v>
      </c>
      <c r="CX7" s="1146">
        <f>'Result Entry'!CY9</f>
        <v>0.0</v>
      </c>
      <c r="CY7" s="1154">
        <f>'Result Entry'!CZ9</f>
        <v>0.0</v>
      </c>
      <c r="CZ7" s="1155" t="str">
        <f>'Result Entry'!DA9</f>
        <v/>
      </c>
      <c r="DA7" s="1149" t="str">
        <f>'Result Entry'!DB9</f>
        <v>F</v>
      </c>
      <c r="DB7" s="1150" t="str">
        <f>'Result Entry'!DC9</f>
        <v>F</v>
      </c>
      <c r="DC7" s="1151">
        <f>'Result Entry'!DD9</f>
        <v>0.0</v>
      </c>
      <c r="DD7" s="1142">
        <f>'Result Entry'!DE9</f>
        <v>0.0</v>
      </c>
      <c r="DE7" s="1152">
        <f>'Result Entry'!DF9</f>
        <v>0.0</v>
      </c>
      <c r="DF7" s="1143">
        <f>'Result Entry'!DG9</f>
        <v>0.0</v>
      </c>
      <c r="DG7" s="1144">
        <f>'Result Entry'!DH9</f>
        <v>0.0</v>
      </c>
      <c r="DH7" s="1143">
        <f>'Result Entry'!DI9</f>
        <v>0.0</v>
      </c>
      <c r="DI7" s="1143">
        <f>'Result Entry'!DJ9</f>
        <v>0.0</v>
      </c>
      <c r="DJ7" s="1153">
        <f>'Result Entry'!DK9</f>
        <v>0.0</v>
      </c>
      <c r="DK7" s="1144">
        <f>'Result Entry'!DL9</f>
        <v>0.0</v>
      </c>
      <c r="DL7" s="1143">
        <f>'Result Entry'!DM9</f>
        <v>0.0</v>
      </c>
      <c r="DM7" s="1143">
        <f>'Result Entry'!DN9</f>
        <v>0.0</v>
      </c>
      <c r="DN7" s="1153">
        <f>'Result Entry'!DO9</f>
        <v>0.0</v>
      </c>
      <c r="DO7" s="1146">
        <f>'Result Entry'!DP9</f>
        <v>0.0</v>
      </c>
      <c r="DP7" s="1154">
        <f>'Result Entry'!DQ9</f>
        <v>0.0</v>
      </c>
      <c r="DQ7" s="1155" t="str">
        <f>'Result Entry'!DR9</f>
        <v/>
      </c>
      <c r="DR7" s="1149" t="str">
        <f>'Result Entry'!DS9</f>
        <v/>
      </c>
      <c r="DS7" s="1150" t="str">
        <f>'Result Entry'!DT9</f>
        <v/>
      </c>
      <c r="DT7" s="1142">
        <f>'Result Entry'!DU9</f>
        <v>10.0</v>
      </c>
      <c r="DU7" s="1143">
        <f>'Result Entry'!DV9</f>
        <v>10.0</v>
      </c>
      <c r="DV7" s="1143">
        <f>'Result Entry'!DW9</f>
        <v>10.0</v>
      </c>
      <c r="DW7" s="1144">
        <f>'Result Entry'!DX9</f>
        <v>30.0</v>
      </c>
      <c r="DX7" s="1143">
        <f>'Result Entry'!DY9</f>
        <v>70.0</v>
      </c>
      <c r="DY7" s="1143">
        <f>'Result Entry'!DZ9</f>
        <v>0.0</v>
      </c>
      <c r="DZ7" s="1153">
        <f>'Result Entry'!EA9</f>
        <v>70.0</v>
      </c>
      <c r="EA7" s="1144">
        <f>'Result Entry'!EB9</f>
        <v>100.0</v>
      </c>
      <c r="EB7" s="1143">
        <f>'Result Entry'!EC9</f>
        <v>100.0</v>
      </c>
      <c r="EC7" s="1143">
        <f>'Result Entry'!ED9</f>
        <v>0.0</v>
      </c>
      <c r="ED7" s="1153">
        <f>'Result Entry'!EE9</f>
        <v>100.0</v>
      </c>
      <c r="EE7" s="1156">
        <f>'Result Entry'!EF9</f>
        <v>180.0</v>
      </c>
      <c r="EF7" s="1157">
        <f>'Result Entry'!EG9</f>
        <v>90.0</v>
      </c>
      <c r="EG7" s="1158" t="str">
        <f>'Result Entry'!EH9</f>
        <v>A</v>
      </c>
      <c r="EH7" s="1142">
        <f>'Result Entry'!EI9</f>
        <v>2.0</v>
      </c>
      <c r="EI7" s="1143">
        <f>'Result Entry'!EJ9</f>
        <v>10.0</v>
      </c>
      <c r="EJ7" s="1143">
        <f>'Result Entry'!EK9</f>
        <v>2.0</v>
      </c>
      <c r="EK7" s="1144">
        <f>'Result Entry'!EL9</f>
        <v>14.0</v>
      </c>
      <c r="EL7" s="1143">
        <f>'Result Entry'!EM9</f>
        <v>40.0</v>
      </c>
      <c r="EM7" s="1153">
        <f>'Result Entry'!EN9</f>
        <v>54.0</v>
      </c>
      <c r="EN7" s="1143">
        <f>'Result Entry'!EO9</f>
        <v>40.0</v>
      </c>
      <c r="EO7" s="1143">
        <f>'Result Entry'!EP9</f>
        <v>0.0</v>
      </c>
      <c r="EP7" s="1143">
        <f>'Result Entry'!EQ9</f>
        <v>0.0</v>
      </c>
      <c r="EQ7" s="1146">
        <f>'Result Entry'!ER9</f>
        <v>94.0</v>
      </c>
      <c r="ER7" s="1157">
        <f>'Result Entry'!ES9</f>
        <v>47.0</v>
      </c>
      <c r="ES7" s="1158" t="str">
        <f>'Result Entry'!ET9</f>
        <v>C</v>
      </c>
      <c r="ET7" s="1142">
        <f>'Result Entry'!EU9</f>
        <v>2.0</v>
      </c>
      <c r="EU7" s="1152">
        <f>'Result Entry'!EV9</f>
        <v>10.0</v>
      </c>
      <c r="EV7" s="1143">
        <f>'Result Entry'!EW9</f>
        <v>12.0</v>
      </c>
      <c r="EW7" s="1153">
        <f>'Result Entry'!EX9</f>
        <v>24.0</v>
      </c>
      <c r="EX7" s="1143">
        <f>'Result Entry'!EY9</f>
        <v>65.0</v>
      </c>
      <c r="EY7" s="1153">
        <f>'Result Entry'!EZ9</f>
        <v>89.0</v>
      </c>
      <c r="EZ7" s="1143">
        <f>'Result Entry'!FA9</f>
        <v>40.0</v>
      </c>
      <c r="FA7" s="1143">
        <f>'Result Entry'!FB9</f>
        <v>0.0</v>
      </c>
      <c r="FB7" s="1143">
        <f>'Result Entry'!FC9</f>
        <v>0.0</v>
      </c>
      <c r="FC7" s="1156">
        <f>'Result Entry'!FD9</f>
        <v>129.0</v>
      </c>
      <c r="FD7" s="1157">
        <f>'Result Entry'!FE9</f>
        <v>64.5</v>
      </c>
      <c r="FE7" s="1158" t="str">
        <f>'Result Entry'!FF9</f>
        <v>B</v>
      </c>
      <c r="FF7" s="1142">
        <f>'Result Entry'!FG9</f>
        <v>20.0</v>
      </c>
      <c r="FG7" s="1143">
        <f>'Result Entry'!FH9</f>
        <v>20.0</v>
      </c>
      <c r="FH7" s="1143">
        <f>'Result Entry'!FI9</f>
        <v>15.0</v>
      </c>
      <c r="FI7" s="1143">
        <f>'Result Entry'!FJ9</f>
        <v>55.0</v>
      </c>
      <c r="FJ7" s="1145">
        <f>'Result Entry'!FK9</f>
        <v>55.00000000000001</v>
      </c>
      <c r="FK7" s="1150" t="str">
        <f>'Result Entry'!FL9</f>
        <v>C</v>
      </c>
      <c r="FL7" s="1139">
        <f>'Result Entry'!FM9</f>
        <v>362.0</v>
      </c>
      <c r="FM7" s="1140">
        <f>'Result Entry'!FN9</f>
        <v>274.0</v>
      </c>
      <c r="FN7" s="1159">
        <f>'Result Entry'!FO9</f>
        <v>75.69060773480662</v>
      </c>
      <c r="FO7" s="1139">
        <f>'Result Entry'!FP9</f>
        <v>1000.0</v>
      </c>
      <c r="FP7" s="1140">
        <f>'Result Entry'!FQ9</f>
        <v>700.0</v>
      </c>
      <c r="FQ7" s="1160">
        <f>'Result Entry'!FR9</f>
        <v>0.0</v>
      </c>
      <c r="FR7" s="1140" t="str">
        <f>IF(OR(FS7="PASSED",FS7="PASSED WITH G"),'Result Entry'!FS9,"")</f>
        <v/>
      </c>
      <c r="FS7" s="1140" t="str">
        <f>'Result Entry'!FT9</f>
        <v>FAILED</v>
      </c>
      <c r="FT7" s="1140" t="str">
        <f>'Result Entry'!FU9</f>
        <v/>
      </c>
      <c r="FU7" s="1161" t="str">
        <f>'Result Entry'!FV9</f>
        <v/>
      </c>
      <c r="FV7" s="1162" t="str">
        <f>'Result Entry'!FX9</f>
        <v>III</v>
      </c>
    </row>
    <row r="8" spans="8:8" s="1138" ht="17.25" customFormat="1" customHeight="1">
      <c r="A8" s="1052"/>
      <c r="B8" s="1139">
        <f>IF(F8&gt;0,B7+1,0)</f>
        <v>2.0</v>
      </c>
      <c r="C8" s="1140">
        <f>'Result Entry'!D10</f>
        <v>11.0</v>
      </c>
      <c r="D8" s="1140">
        <f>'Result Entry'!E10</f>
        <v>565.0</v>
      </c>
      <c r="E8" s="1140" t="str">
        <f>'Result Entry'!F10</f>
        <v>SC</v>
      </c>
      <c r="F8" s="1140">
        <f>'Result Entry'!$G10</f>
        <v>1102.0</v>
      </c>
      <c r="G8" s="1140" t="str">
        <f>'Result Entry'!$H10</f>
        <v>DASFS`</v>
      </c>
      <c r="H8" s="1140" t="str">
        <f>'Result Entry'!I10</f>
        <v>GBGHG</v>
      </c>
      <c r="I8" s="1140" t="str">
        <f>'Result Entry'!J10</f>
        <v>GHGHG</v>
      </c>
      <c r="J8" s="1141">
        <f>'Result Entry'!K10</f>
        <v>38555.0</v>
      </c>
      <c r="K8" s="1142">
        <f>'Result Entry'!L10</f>
        <v>5.0</v>
      </c>
      <c r="L8" s="1143">
        <f>'Result Entry'!M10</f>
        <v>10.0</v>
      </c>
      <c r="M8" s="1143">
        <f>'Result Entry'!N10</f>
        <v>4.0</v>
      </c>
      <c r="N8" s="1144">
        <f>'Result Entry'!O10</f>
        <v>19.0</v>
      </c>
      <c r="O8" s="1143">
        <f>'Result Entry'!P10</f>
        <v>10.0</v>
      </c>
      <c r="P8" s="1144">
        <f>'Result Entry'!Q10</f>
        <v>29.0</v>
      </c>
      <c r="Q8" s="1143">
        <f>'Result Entry'!R10</f>
        <v>20.0</v>
      </c>
      <c r="R8" s="1145">
        <f>'Result Entry'!S10</f>
        <v>0.0</v>
      </c>
      <c r="S8" s="1145">
        <f>'Result Entry'!T10</f>
        <v>0.0</v>
      </c>
      <c r="T8" s="1146">
        <f>'Result Entry'!U10</f>
        <v>49.0</v>
      </c>
      <c r="U8" s="1163">
        <f>'Result Entry'!V10</f>
        <v>24.5</v>
      </c>
      <c r="V8" s="1164" t="str">
        <f>'Result Entry'!W10</f>
        <v/>
      </c>
      <c r="W8" s="1149" t="str">
        <f>'Result Entry'!X10</f>
        <v>F</v>
      </c>
      <c r="X8" s="1150" t="str">
        <f>'Result Entry'!Y10</f>
        <v>F</v>
      </c>
      <c r="Y8" s="1142">
        <f>'Result Entry'!Z10</f>
        <v>10.0</v>
      </c>
      <c r="Z8" s="1143">
        <f>'Result Entry'!AA10</f>
        <v>10.0</v>
      </c>
      <c r="AA8" s="1143">
        <f>'Result Entry'!AB10</f>
        <v>4.0</v>
      </c>
      <c r="AB8" s="1144">
        <f>'Result Entry'!AC10</f>
        <v>24.0</v>
      </c>
      <c r="AC8" s="1143">
        <f>'Result Entry'!AD10</f>
        <v>10.0</v>
      </c>
      <c r="AD8" s="1144">
        <f>'Result Entry'!AE10</f>
        <v>34.0</v>
      </c>
      <c r="AE8" s="1143">
        <f>'Result Entry'!AF10</f>
        <v>10.0</v>
      </c>
      <c r="AF8" s="1145">
        <f>'Result Entry'!AG10</f>
        <v>0.0</v>
      </c>
      <c r="AG8" s="1145">
        <f>'Result Entry'!AH10</f>
        <v>0.0</v>
      </c>
      <c r="AH8" s="1146">
        <f>'Result Entry'!AI10</f>
        <v>44.0</v>
      </c>
      <c r="AI8" s="1163">
        <f>'Result Entry'!AJ10</f>
        <v>22.0</v>
      </c>
      <c r="AJ8" s="1164" t="str">
        <f>'Result Entry'!AK10</f>
        <v/>
      </c>
      <c r="AK8" s="1149" t="str">
        <f>'Result Entry'!AL10</f>
        <v>F</v>
      </c>
      <c r="AL8" s="1150" t="str">
        <f>'Result Entry'!AM10</f>
        <v>F</v>
      </c>
      <c r="AM8" s="1151">
        <f>'Result Entry'!AN10</f>
        <v>1.0</v>
      </c>
      <c r="AN8" s="1142">
        <f>'Result Entry'!AO10</f>
        <v>10.0</v>
      </c>
      <c r="AO8" s="1152">
        <f>'Result Entry'!AP10</f>
        <v>10.0</v>
      </c>
      <c r="AP8" s="1143">
        <f>'Result Entry'!AQ10</f>
        <v>10.0</v>
      </c>
      <c r="AQ8" s="1144">
        <f>'Result Entry'!AR10</f>
        <v>30.0</v>
      </c>
      <c r="AR8" s="1143">
        <f>'Result Entry'!AS10</f>
        <v>70.0</v>
      </c>
      <c r="AS8" s="1143">
        <f>'Result Entry'!AT10</f>
        <v>0.0</v>
      </c>
      <c r="AT8" s="1153">
        <f>'Result Entry'!AU10</f>
        <v>70.0</v>
      </c>
      <c r="AU8" s="1144">
        <f>'Result Entry'!AV10</f>
        <v>100.0</v>
      </c>
      <c r="AV8" s="1143">
        <f>'Result Entry'!AW10</f>
        <v>100.0</v>
      </c>
      <c r="AW8" s="1143">
        <f>'Result Entry'!AX10</f>
        <v>0.0</v>
      </c>
      <c r="AX8" s="1153">
        <f>'Result Entry'!AY10</f>
        <v>100.0</v>
      </c>
      <c r="AY8" s="1146">
        <f>'Result Entry'!AZ10</f>
        <v>180.0</v>
      </c>
      <c r="AZ8" s="1165">
        <f>'Result Entry'!BA10</f>
        <v>90.0</v>
      </c>
      <c r="BA8" s="1166" t="str">
        <f>'Result Entry'!BB10</f>
        <v/>
      </c>
      <c r="BB8" s="1149" t="str">
        <f>'Result Entry'!BC10</f>
        <v>P</v>
      </c>
      <c r="BC8" s="1150" t="str">
        <f>'Result Entry'!BD10</f>
        <v>D</v>
      </c>
      <c r="BD8" s="1151">
        <f>'Result Entry'!BE10</f>
        <v>2.0</v>
      </c>
      <c r="BE8" s="1142">
        <f>'Result Entry'!BF10</f>
        <v>10.0</v>
      </c>
      <c r="BF8" s="1152">
        <f>'Result Entry'!BG10</f>
        <v>10.0</v>
      </c>
      <c r="BG8" s="1143">
        <f>'Result Entry'!BH10</f>
        <v>10.0</v>
      </c>
      <c r="BH8" s="1144">
        <f>'Result Entry'!BI10</f>
        <v>30.0</v>
      </c>
      <c r="BI8" s="1143">
        <f>'Result Entry'!BJ10</f>
        <v>70.0</v>
      </c>
      <c r="BJ8" s="1143">
        <f>'Result Entry'!BK10</f>
        <v>0.0</v>
      </c>
      <c r="BK8" s="1153">
        <f>'Result Entry'!BL10</f>
        <v>70.0</v>
      </c>
      <c r="BL8" s="1144">
        <f>'Result Entry'!BM10</f>
        <v>100.0</v>
      </c>
      <c r="BM8" s="1143">
        <f>'Result Entry'!BN10</f>
        <v>100.0</v>
      </c>
      <c r="BN8" s="1143">
        <f>'Result Entry'!BO10</f>
        <v>0.0</v>
      </c>
      <c r="BO8" s="1153">
        <f>'Result Entry'!BP10</f>
        <v>100.0</v>
      </c>
      <c r="BP8" s="1146">
        <f>'Result Entry'!BQ10</f>
        <v>180.0</v>
      </c>
      <c r="BQ8" s="1165">
        <f>'Result Entry'!BR10</f>
        <v>90.0</v>
      </c>
      <c r="BR8" s="1166" t="str">
        <f>'Result Entry'!BS10</f>
        <v/>
      </c>
      <c r="BS8" s="1149" t="str">
        <f>'Result Entry'!BT10</f>
        <v>P</v>
      </c>
      <c r="BT8" s="1150" t="str">
        <f>'Result Entry'!BU10</f>
        <v>D</v>
      </c>
      <c r="BU8" s="1151">
        <f>'Result Entry'!BV10</f>
        <v>3.0</v>
      </c>
      <c r="BV8" s="1142">
        <f>'Result Entry'!BW10</f>
        <v>10.0</v>
      </c>
      <c r="BW8" s="1152">
        <f>'Result Entry'!BX10</f>
        <v>10.0</v>
      </c>
      <c r="BX8" s="1143">
        <f>'Result Entry'!BY10</f>
        <v>10.0</v>
      </c>
      <c r="BY8" s="1144">
        <f>'Result Entry'!BZ10</f>
        <v>30.0</v>
      </c>
      <c r="BZ8" s="1143">
        <f>'Result Entry'!CA10</f>
        <v>70.0</v>
      </c>
      <c r="CA8" s="1143">
        <f>'Result Entry'!CB10</f>
        <v>0.0</v>
      </c>
      <c r="CB8" s="1153">
        <f>'Result Entry'!CC10</f>
        <v>70.0</v>
      </c>
      <c r="CC8" s="1144">
        <f>'Result Entry'!CD10</f>
        <v>100.0</v>
      </c>
      <c r="CD8" s="1143">
        <f>'Result Entry'!CE10</f>
        <v>100.0</v>
      </c>
      <c r="CE8" s="1143">
        <f>'Result Entry'!CF10</f>
        <v>0.0</v>
      </c>
      <c r="CF8" s="1153">
        <f>'Result Entry'!CG10</f>
        <v>100.0</v>
      </c>
      <c r="CG8" s="1146">
        <f>'Result Entry'!CH10</f>
        <v>180.0</v>
      </c>
      <c r="CH8" s="1165">
        <f>'Result Entry'!CI10</f>
        <v>90.0</v>
      </c>
      <c r="CI8" s="1166" t="str">
        <f>'Result Entry'!CJ10</f>
        <v/>
      </c>
      <c r="CJ8" s="1149" t="str">
        <f>'Result Entry'!CK10</f>
        <v>P</v>
      </c>
      <c r="CK8" s="1150" t="str">
        <f>'Result Entry'!CL10</f>
        <v>D</v>
      </c>
      <c r="CL8" s="1151">
        <f>'Result Entry'!CM10</f>
        <v>0.0</v>
      </c>
      <c r="CM8" s="1142">
        <f>'Result Entry'!CN10</f>
        <v>0.0</v>
      </c>
      <c r="CN8" s="1152">
        <f>'Result Entry'!CO10</f>
        <v>0.0</v>
      </c>
      <c r="CO8" s="1143">
        <f>'Result Entry'!CP10</f>
        <v>0.0</v>
      </c>
      <c r="CP8" s="1144">
        <f>'Result Entry'!CQ10</f>
        <v>0.0</v>
      </c>
      <c r="CQ8" s="1143">
        <f>'Result Entry'!CR10</f>
        <v>0.0</v>
      </c>
      <c r="CR8" s="1143">
        <f>'Result Entry'!CS10</f>
        <v>0.0</v>
      </c>
      <c r="CS8" s="1153">
        <f>'Result Entry'!CT10</f>
        <v>0.0</v>
      </c>
      <c r="CT8" s="1144">
        <f>'Result Entry'!CU10</f>
        <v>0.0</v>
      </c>
      <c r="CU8" s="1143">
        <f>'Result Entry'!CV10</f>
        <v>0.0</v>
      </c>
      <c r="CV8" s="1143">
        <f>'Result Entry'!CW10</f>
        <v>0.0</v>
      </c>
      <c r="CW8" s="1153">
        <f>'Result Entry'!CX10</f>
        <v>0.0</v>
      </c>
      <c r="CX8" s="1146">
        <f>'Result Entry'!CY10</f>
        <v>0.0</v>
      </c>
      <c r="CY8" s="1165">
        <f>'Result Entry'!CZ10</f>
        <v>0.0</v>
      </c>
      <c r="CZ8" s="1166" t="str">
        <f>'Result Entry'!DA10</f>
        <v/>
      </c>
      <c r="DA8" s="1149" t="str">
        <f>'Result Entry'!DB10</f>
        <v>F</v>
      </c>
      <c r="DB8" s="1150" t="str">
        <f>'Result Entry'!DC10</f>
        <v>F</v>
      </c>
      <c r="DC8" s="1151">
        <f>'Result Entry'!DD10</f>
        <v>0.0</v>
      </c>
      <c r="DD8" s="1142">
        <f>'Result Entry'!DE10</f>
        <v>0.0</v>
      </c>
      <c r="DE8" s="1152">
        <f>'Result Entry'!DF10</f>
        <v>0.0</v>
      </c>
      <c r="DF8" s="1143">
        <f>'Result Entry'!DG10</f>
        <v>0.0</v>
      </c>
      <c r="DG8" s="1144">
        <f>'Result Entry'!DH10</f>
        <v>0.0</v>
      </c>
      <c r="DH8" s="1143">
        <f>'Result Entry'!DI10</f>
        <v>0.0</v>
      </c>
      <c r="DI8" s="1143">
        <f>'Result Entry'!DJ10</f>
        <v>0.0</v>
      </c>
      <c r="DJ8" s="1153">
        <f>'Result Entry'!DK10</f>
        <v>0.0</v>
      </c>
      <c r="DK8" s="1144">
        <f>'Result Entry'!DL10</f>
        <v>0.0</v>
      </c>
      <c r="DL8" s="1143">
        <f>'Result Entry'!DM10</f>
        <v>0.0</v>
      </c>
      <c r="DM8" s="1143">
        <f>'Result Entry'!DN10</f>
        <v>0.0</v>
      </c>
      <c r="DN8" s="1153">
        <f>'Result Entry'!DO10</f>
        <v>0.0</v>
      </c>
      <c r="DO8" s="1146">
        <f>'Result Entry'!DP10</f>
        <v>0.0</v>
      </c>
      <c r="DP8" s="1165">
        <f>'Result Entry'!DQ10</f>
        <v>0.0</v>
      </c>
      <c r="DQ8" s="1166" t="str">
        <f>'Result Entry'!DR10</f>
        <v/>
      </c>
      <c r="DR8" s="1149" t="str">
        <f>'Result Entry'!DS10</f>
        <v/>
      </c>
      <c r="DS8" s="1150" t="str">
        <f>'Result Entry'!DT10</f>
        <v/>
      </c>
      <c r="DT8" s="1142">
        <f>'Result Entry'!DU10</f>
        <v>10.0</v>
      </c>
      <c r="DU8" s="1143">
        <f>'Result Entry'!DV10</f>
        <v>10.0</v>
      </c>
      <c r="DV8" s="1143">
        <f>'Result Entry'!DW10</f>
        <v>10.0</v>
      </c>
      <c r="DW8" s="1144">
        <f>'Result Entry'!DX10</f>
        <v>30.0</v>
      </c>
      <c r="DX8" s="1143">
        <f>'Result Entry'!DY10</f>
        <v>70.0</v>
      </c>
      <c r="DY8" s="1143">
        <f>'Result Entry'!DZ10</f>
        <v>0.0</v>
      </c>
      <c r="DZ8" s="1153">
        <f>'Result Entry'!EA10</f>
        <v>70.0</v>
      </c>
      <c r="EA8" s="1144">
        <f>'Result Entry'!EB10</f>
        <v>100.0</v>
      </c>
      <c r="EB8" s="1143">
        <f>'Result Entry'!EC10</f>
        <v>100.0</v>
      </c>
      <c r="EC8" s="1143">
        <f>'Result Entry'!ED10</f>
        <v>0.0</v>
      </c>
      <c r="ED8" s="1153">
        <f>'Result Entry'!EE10</f>
        <v>100.0</v>
      </c>
      <c r="EE8" s="1156">
        <f>'Result Entry'!EF10</f>
        <v>180.0</v>
      </c>
      <c r="EF8" s="1157">
        <f>'Result Entry'!EG10</f>
        <v>90.0</v>
      </c>
      <c r="EG8" s="1158" t="str">
        <f>'Result Entry'!EH10</f>
        <v>A</v>
      </c>
      <c r="EH8" s="1142">
        <f>'Result Entry'!EI10</f>
        <v>20.0</v>
      </c>
      <c r="EI8" s="1143">
        <f>'Result Entry'!EJ10</f>
        <v>10.0</v>
      </c>
      <c r="EJ8" s="1143">
        <f>'Result Entry'!EK10</f>
        <v>3.0</v>
      </c>
      <c r="EK8" s="1144">
        <f>'Result Entry'!EL10</f>
        <v>33.0</v>
      </c>
      <c r="EL8" s="1143">
        <f>'Result Entry'!EM10</f>
        <v>45.0</v>
      </c>
      <c r="EM8" s="1153">
        <f>'Result Entry'!EN10</f>
        <v>78.0</v>
      </c>
      <c r="EN8" s="1143">
        <f>'Result Entry'!EO10</f>
        <v>10.0</v>
      </c>
      <c r="EO8" s="1143">
        <f>'Result Entry'!EP10</f>
        <v>0.0</v>
      </c>
      <c r="EP8" s="1143">
        <f>'Result Entry'!EQ10</f>
        <v>0.0</v>
      </c>
      <c r="EQ8" s="1146">
        <f>'Result Entry'!ER10</f>
        <v>88.0</v>
      </c>
      <c r="ER8" s="1157">
        <f>'Result Entry'!ES10</f>
        <v>44.0</v>
      </c>
      <c r="ES8" s="1158" t="str">
        <f>'Result Entry'!ET10</f>
        <v>C</v>
      </c>
      <c r="ET8" s="1142">
        <f>'Result Entry'!EU10</f>
        <v>20.0</v>
      </c>
      <c r="EU8" s="1152">
        <f>'Result Entry'!EV10</f>
        <v>10.0</v>
      </c>
      <c r="EV8" s="1143">
        <f>'Result Entry'!EW10</f>
        <v>30.0</v>
      </c>
      <c r="EW8" s="1153">
        <f>'Result Entry'!EX10</f>
        <v>60.0</v>
      </c>
      <c r="EX8" s="1143">
        <f>'Result Entry'!EY10</f>
        <v>10.0</v>
      </c>
      <c r="EY8" s="1153">
        <f>'Result Entry'!EZ10</f>
        <v>70.0</v>
      </c>
      <c r="EZ8" s="1143">
        <f>'Result Entry'!FA10</f>
        <v>10.0</v>
      </c>
      <c r="FA8" s="1143">
        <f>'Result Entry'!FB10</f>
        <v>0.0</v>
      </c>
      <c r="FB8" s="1143">
        <f>'Result Entry'!FC10</f>
        <v>0.0</v>
      </c>
      <c r="FC8" s="1156">
        <f>'Result Entry'!FD10</f>
        <v>80.0</v>
      </c>
      <c r="FD8" s="1157">
        <f>'Result Entry'!FE10</f>
        <v>40.0</v>
      </c>
      <c r="FE8" s="1158" t="str">
        <f>'Result Entry'!FF10</f>
        <v>C</v>
      </c>
      <c r="FF8" s="1142">
        <f>'Result Entry'!FG10</f>
        <v>0.0</v>
      </c>
      <c r="FG8" s="1143">
        <f>'Result Entry'!FH10</f>
        <v>0.0</v>
      </c>
      <c r="FH8" s="1143">
        <f>'Result Entry'!FI10</f>
        <v>0.0</v>
      </c>
      <c r="FI8" s="1143">
        <f>'Result Entry'!FJ10</f>
        <v>0.0</v>
      </c>
      <c r="FJ8" s="1145">
        <f>'Result Entry'!FK10</f>
        <v>0.0</v>
      </c>
      <c r="FK8" s="1150">
        <f>'Result Entry'!FL10</f>
        <v>0.0</v>
      </c>
      <c r="FL8" s="1139">
        <f>'Result Entry'!FM10</f>
        <v>362.0</v>
      </c>
      <c r="FM8" s="1140">
        <f>'Result Entry'!FN10</f>
        <v>275.0</v>
      </c>
      <c r="FN8" s="1159">
        <f>'Result Entry'!FO10</f>
        <v>75.96685082872928</v>
      </c>
      <c r="FO8" s="1139">
        <f>'Result Entry'!FP10</f>
        <v>1000.0</v>
      </c>
      <c r="FP8" s="1140">
        <f>'Result Entry'!FQ10</f>
        <v>633.0</v>
      </c>
      <c r="FQ8" s="1160">
        <f>'Result Entry'!FR10</f>
        <v>0.0</v>
      </c>
      <c r="FR8" s="1140" t="str">
        <f>IF(OR(FS8="PASSED",FS8="PASSED WITH G"),'Result Entry'!FS10,"")</f>
        <v/>
      </c>
      <c r="FS8" s="1140" t="str">
        <f>'Result Entry'!FT10</f>
        <v>FAILED</v>
      </c>
      <c r="FT8" s="1140" t="str">
        <f>'Result Entry'!FU10</f>
        <v/>
      </c>
      <c r="FU8" s="1161" t="str">
        <f>'Result Entry'!FV10</f>
        <v/>
      </c>
      <c r="FV8" s="1162" t="str">
        <f>'Result Entry'!FX10</f>
        <v>F</v>
      </c>
    </row>
    <row r="9" spans="8:8" s="1138" ht="17.25" customFormat="1" customHeight="1">
      <c r="A9" s="1052"/>
      <c r="B9" s="1139">
        <f t="shared" si="0" ref="B9:B72">IF(F9&gt;0,B8+1,0)</f>
        <v>3.0</v>
      </c>
      <c r="C9" s="1140">
        <f>'Result Entry'!D11</f>
        <v>11.0</v>
      </c>
      <c r="D9" s="1140">
        <f>'Result Entry'!E11</f>
        <v>123.0</v>
      </c>
      <c r="E9" s="1140" t="str">
        <f>'Result Entry'!F11</f>
        <v>ST</v>
      </c>
      <c r="F9" s="1140">
        <f>'Result Entry'!$G11</f>
        <v>1103.0</v>
      </c>
      <c r="G9" s="1140" t="str">
        <f>'Result Entry'!$H11</f>
        <v>JHGBHJ</v>
      </c>
      <c r="H9" s="1140" t="str">
        <f>'Result Entry'!I11</f>
        <v>HB</v>
      </c>
      <c r="I9" s="1140" t="str">
        <f>'Result Entry'!J11</f>
        <v>BJH</v>
      </c>
      <c r="J9" s="1141">
        <f>'Result Entry'!K11</f>
        <v>0.0</v>
      </c>
      <c r="K9" s="1142">
        <f>'Result Entry'!L11</f>
        <v>10.0</v>
      </c>
      <c r="L9" s="1143">
        <f>'Result Entry'!M11</f>
        <v>11.0</v>
      </c>
      <c r="M9" s="1143">
        <f>'Result Entry'!N11</f>
        <v>2.0</v>
      </c>
      <c r="N9" s="1144">
        <f>'Result Entry'!O11</f>
        <v>23.0</v>
      </c>
      <c r="O9" s="1143">
        <f>'Result Entry'!P11</f>
        <v>8.0</v>
      </c>
      <c r="P9" s="1144">
        <f>'Result Entry'!Q11</f>
        <v>31.0</v>
      </c>
      <c r="Q9" s="1143">
        <f>'Result Entry'!R11</f>
        <v>45.0</v>
      </c>
      <c r="R9" s="1145">
        <f>'Result Entry'!S11</f>
        <v>0.0</v>
      </c>
      <c r="S9" s="1145">
        <f>'Result Entry'!T11</f>
        <v>0.0</v>
      </c>
      <c r="T9" s="1146">
        <f>'Result Entry'!U11</f>
        <v>76.0</v>
      </c>
      <c r="U9" s="1163">
        <f>'Result Entry'!V11</f>
        <v>38.0</v>
      </c>
      <c r="V9" s="1164" t="str">
        <f>'Result Entry'!W11</f>
        <v/>
      </c>
      <c r="W9" s="1149" t="str">
        <f>'Result Entry'!X11</f>
        <v>P</v>
      </c>
      <c r="X9" s="1150" t="str">
        <f>'Result Entry'!Y11</f>
        <v>III</v>
      </c>
      <c r="Y9" s="1142">
        <f>'Result Entry'!Z11</f>
        <v>10.0</v>
      </c>
      <c r="Z9" s="1143">
        <f>'Result Entry'!AA11</f>
        <v>11.0</v>
      </c>
      <c r="AA9" s="1143">
        <f>'Result Entry'!AB11</f>
        <v>2.0</v>
      </c>
      <c r="AB9" s="1144">
        <f>'Result Entry'!AC11</f>
        <v>23.0</v>
      </c>
      <c r="AC9" s="1143">
        <f>'Result Entry'!AD11</f>
        <v>8.0</v>
      </c>
      <c r="AD9" s="1144">
        <f>'Result Entry'!AE11</f>
        <v>31.0</v>
      </c>
      <c r="AE9" s="1143">
        <f>'Result Entry'!AF11</f>
        <v>45.0</v>
      </c>
      <c r="AF9" s="1145">
        <f>'Result Entry'!AG11</f>
        <v>0.0</v>
      </c>
      <c r="AG9" s="1145">
        <f>'Result Entry'!AH11</f>
        <v>0.0</v>
      </c>
      <c r="AH9" s="1146">
        <f>'Result Entry'!AI11</f>
        <v>76.0</v>
      </c>
      <c r="AI9" s="1163">
        <f>'Result Entry'!AJ11</f>
        <v>38.0</v>
      </c>
      <c r="AJ9" s="1164" t="str">
        <f>'Result Entry'!AK11</f>
        <v/>
      </c>
      <c r="AK9" s="1149" t="str">
        <f>'Result Entry'!AL11</f>
        <v>P</v>
      </c>
      <c r="AL9" s="1150" t="str">
        <f>'Result Entry'!AM11</f>
        <v>III</v>
      </c>
      <c r="AM9" s="1151">
        <f>'Result Entry'!AN11</f>
        <v>1.0</v>
      </c>
      <c r="AN9" s="1142">
        <f>'Result Entry'!AO11</f>
        <v>10.0</v>
      </c>
      <c r="AO9" s="1152">
        <f>'Result Entry'!AP11</f>
        <v>10.0</v>
      </c>
      <c r="AP9" s="1143">
        <f>'Result Entry'!AQ11</f>
        <v>10.0</v>
      </c>
      <c r="AQ9" s="1144">
        <f>'Result Entry'!AR11</f>
        <v>30.0</v>
      </c>
      <c r="AR9" s="1143">
        <f>'Result Entry'!AS11</f>
        <v>20.0</v>
      </c>
      <c r="AS9" s="1143">
        <f>'Result Entry'!AT11</f>
        <v>0.0</v>
      </c>
      <c r="AT9" s="1153">
        <f>'Result Entry'!AU11</f>
        <v>20.0</v>
      </c>
      <c r="AU9" s="1144">
        <f>'Result Entry'!AV11</f>
        <v>50.0</v>
      </c>
      <c r="AV9" s="1143">
        <f>'Result Entry'!AW11</f>
        <v>40.0</v>
      </c>
      <c r="AW9" s="1143">
        <f>'Result Entry'!AX11</f>
        <v>0.0</v>
      </c>
      <c r="AX9" s="1153">
        <f>'Result Entry'!AY11</f>
        <v>40.0</v>
      </c>
      <c r="AY9" s="1146">
        <f>'Result Entry'!AZ11</f>
        <v>70.0</v>
      </c>
      <c r="AZ9" s="1165">
        <f>'Result Entry'!BA11</f>
        <v>35.0</v>
      </c>
      <c r="BA9" s="1166" t="str">
        <f>'Result Entry'!BB11</f>
        <v/>
      </c>
      <c r="BB9" s="1149" t="str">
        <f>'Result Entry'!BC11</f>
        <v>G2</v>
      </c>
      <c r="BC9" s="1150" t="str">
        <f>'Result Entry'!BD11</f>
        <v>G2</v>
      </c>
      <c r="BD9" s="1151">
        <f>'Result Entry'!BE11</f>
        <v>2.0</v>
      </c>
      <c r="BE9" s="1142">
        <f>'Result Entry'!BF11</f>
        <v>10.0</v>
      </c>
      <c r="BF9" s="1152">
        <f>'Result Entry'!BG11</f>
        <v>10.0</v>
      </c>
      <c r="BG9" s="1143">
        <f>'Result Entry'!BH11</f>
        <v>10.0</v>
      </c>
      <c r="BH9" s="1144">
        <f>'Result Entry'!BI11</f>
        <v>30.0</v>
      </c>
      <c r="BI9" s="1143">
        <f>'Result Entry'!BJ11</f>
        <v>70.0</v>
      </c>
      <c r="BJ9" s="1143">
        <f>'Result Entry'!BK11</f>
        <v>0.0</v>
      </c>
      <c r="BK9" s="1153">
        <f>'Result Entry'!BL11</f>
        <v>70.0</v>
      </c>
      <c r="BL9" s="1144">
        <f>'Result Entry'!BM11</f>
        <v>100.0</v>
      </c>
      <c r="BM9" s="1143">
        <f>'Result Entry'!BN11</f>
        <v>40.0</v>
      </c>
      <c r="BN9" s="1143">
        <f>'Result Entry'!BO11</f>
        <v>0.0</v>
      </c>
      <c r="BO9" s="1153">
        <f>'Result Entry'!BP11</f>
        <v>40.0</v>
      </c>
      <c r="BP9" s="1146">
        <f>'Result Entry'!BQ11</f>
        <v>120.0</v>
      </c>
      <c r="BQ9" s="1165">
        <f>'Result Entry'!BR11</f>
        <v>60.0</v>
      </c>
      <c r="BR9" s="1166" t="str">
        <f>'Result Entry'!BS11</f>
        <v/>
      </c>
      <c r="BS9" s="1149" t="str">
        <f>'Result Entry'!BT11</f>
        <v>P</v>
      </c>
      <c r="BT9" s="1150" t="str">
        <f>'Result Entry'!BU11</f>
        <v>I</v>
      </c>
      <c r="BU9" s="1151">
        <f>'Result Entry'!BV11</f>
        <v>3.0</v>
      </c>
      <c r="BV9" s="1142">
        <f>'Result Entry'!BW11</f>
        <v>10.0</v>
      </c>
      <c r="BW9" s="1152">
        <f>'Result Entry'!BX11</f>
        <v>10.0</v>
      </c>
      <c r="BX9" s="1143">
        <f>'Result Entry'!BY11</f>
        <v>10.0</v>
      </c>
      <c r="BY9" s="1144">
        <f>'Result Entry'!BZ11</f>
        <v>30.0</v>
      </c>
      <c r="BZ9" s="1143">
        <f>'Result Entry'!CA11</f>
        <v>35.0</v>
      </c>
      <c r="CA9" s="1143">
        <f>'Result Entry'!CB11</f>
        <v>0.0</v>
      </c>
      <c r="CB9" s="1153">
        <f>'Result Entry'!CC11</f>
        <v>35.0</v>
      </c>
      <c r="CC9" s="1144">
        <f>'Result Entry'!CD11</f>
        <v>65.0</v>
      </c>
      <c r="CD9" s="1143">
        <f>'Result Entry'!CE11</f>
        <v>35.0</v>
      </c>
      <c r="CE9" s="1143">
        <f>'Result Entry'!CF11</f>
        <v>0.0</v>
      </c>
      <c r="CF9" s="1153">
        <f>'Result Entry'!CG11</f>
        <v>35.0</v>
      </c>
      <c r="CG9" s="1146">
        <f>'Result Entry'!CH11</f>
        <v>80.0</v>
      </c>
      <c r="CH9" s="1165">
        <f>'Result Entry'!CI11</f>
        <v>40.0</v>
      </c>
      <c r="CI9" s="1166" t="str">
        <f>'Result Entry'!CJ11</f>
        <v/>
      </c>
      <c r="CJ9" s="1149" t="str">
        <f>'Result Entry'!CK11</f>
        <v>P</v>
      </c>
      <c r="CK9" s="1150" t="str">
        <f>'Result Entry'!CL11</f>
        <v>III</v>
      </c>
      <c r="CL9" s="1151">
        <f>'Result Entry'!CM11</f>
        <v>0.0</v>
      </c>
      <c r="CM9" s="1142">
        <f>'Result Entry'!CN11</f>
        <v>0.0</v>
      </c>
      <c r="CN9" s="1152">
        <f>'Result Entry'!CO11</f>
        <v>0.0</v>
      </c>
      <c r="CO9" s="1143">
        <f>'Result Entry'!CP11</f>
        <v>0.0</v>
      </c>
      <c r="CP9" s="1144">
        <f>'Result Entry'!CQ11</f>
        <v>0.0</v>
      </c>
      <c r="CQ9" s="1143">
        <f>'Result Entry'!CR11</f>
        <v>0.0</v>
      </c>
      <c r="CR9" s="1143">
        <f>'Result Entry'!CS11</f>
        <v>0.0</v>
      </c>
      <c r="CS9" s="1153">
        <f>'Result Entry'!CT11</f>
        <v>0.0</v>
      </c>
      <c r="CT9" s="1144">
        <f>'Result Entry'!CU11</f>
        <v>0.0</v>
      </c>
      <c r="CU9" s="1143">
        <f>'Result Entry'!CV11</f>
        <v>0.0</v>
      </c>
      <c r="CV9" s="1143">
        <f>'Result Entry'!CW11</f>
        <v>0.0</v>
      </c>
      <c r="CW9" s="1153">
        <f>'Result Entry'!CX11</f>
        <v>0.0</v>
      </c>
      <c r="CX9" s="1146">
        <f>'Result Entry'!CY11</f>
        <v>0.0</v>
      </c>
      <c r="CY9" s="1165">
        <f>'Result Entry'!CZ11</f>
        <v>0.0</v>
      </c>
      <c r="CZ9" s="1166" t="str">
        <f>'Result Entry'!DA11</f>
        <v/>
      </c>
      <c r="DA9" s="1149" t="str">
        <f>'Result Entry'!DB11</f>
        <v>F</v>
      </c>
      <c r="DB9" s="1150" t="str">
        <f>'Result Entry'!DC11</f>
        <v>F</v>
      </c>
      <c r="DC9" s="1151">
        <f>'Result Entry'!DD11</f>
        <v>0.0</v>
      </c>
      <c r="DD9" s="1142">
        <f>'Result Entry'!DE11</f>
        <v>0.0</v>
      </c>
      <c r="DE9" s="1152">
        <f>'Result Entry'!DF11</f>
        <v>0.0</v>
      </c>
      <c r="DF9" s="1143">
        <f>'Result Entry'!DG11</f>
        <v>0.0</v>
      </c>
      <c r="DG9" s="1144">
        <f>'Result Entry'!DH11</f>
        <v>0.0</v>
      </c>
      <c r="DH9" s="1143">
        <f>'Result Entry'!DI11</f>
        <v>0.0</v>
      </c>
      <c r="DI9" s="1143">
        <f>'Result Entry'!DJ11</f>
        <v>0.0</v>
      </c>
      <c r="DJ9" s="1153">
        <f>'Result Entry'!DK11</f>
        <v>0.0</v>
      </c>
      <c r="DK9" s="1144">
        <f>'Result Entry'!DL11</f>
        <v>0.0</v>
      </c>
      <c r="DL9" s="1143">
        <f>'Result Entry'!DM11</f>
        <v>0.0</v>
      </c>
      <c r="DM9" s="1143">
        <f>'Result Entry'!DN11</f>
        <v>0.0</v>
      </c>
      <c r="DN9" s="1153">
        <f>'Result Entry'!DO11</f>
        <v>0.0</v>
      </c>
      <c r="DO9" s="1146">
        <f>'Result Entry'!DP11</f>
        <v>0.0</v>
      </c>
      <c r="DP9" s="1165">
        <f>'Result Entry'!DQ11</f>
        <v>0.0</v>
      </c>
      <c r="DQ9" s="1166" t="str">
        <f>'Result Entry'!DR11</f>
        <v/>
      </c>
      <c r="DR9" s="1149" t="str">
        <f>'Result Entry'!DS11</f>
        <v/>
      </c>
      <c r="DS9" s="1150" t="str">
        <f>'Result Entry'!DT11</f>
        <v/>
      </c>
      <c r="DT9" s="1142">
        <f>'Result Entry'!DU11</f>
        <v>10.0</v>
      </c>
      <c r="DU9" s="1143">
        <f>'Result Entry'!DV11</f>
        <v>10.0</v>
      </c>
      <c r="DV9" s="1143">
        <f>'Result Entry'!DW11</f>
        <v>10.0</v>
      </c>
      <c r="DW9" s="1144">
        <f>'Result Entry'!DX11</f>
        <v>30.0</v>
      </c>
      <c r="DX9" s="1143">
        <f>'Result Entry'!DY11</f>
        <v>70.0</v>
      </c>
      <c r="DY9" s="1143">
        <f>'Result Entry'!DZ11</f>
        <v>0.0</v>
      </c>
      <c r="DZ9" s="1153">
        <f>'Result Entry'!EA11</f>
        <v>70.0</v>
      </c>
      <c r="EA9" s="1144">
        <f>'Result Entry'!EB11</f>
        <v>100.0</v>
      </c>
      <c r="EB9" s="1143">
        <f>'Result Entry'!EC11</f>
        <v>100.0</v>
      </c>
      <c r="EC9" s="1143">
        <f>'Result Entry'!ED11</f>
        <v>0.0</v>
      </c>
      <c r="ED9" s="1153">
        <f>'Result Entry'!EE11</f>
        <v>100.0</v>
      </c>
      <c r="EE9" s="1156">
        <f>'Result Entry'!EF11</f>
        <v>180.0</v>
      </c>
      <c r="EF9" s="1157">
        <f>'Result Entry'!EG11</f>
        <v>90.0</v>
      </c>
      <c r="EG9" s="1158" t="str">
        <f>'Result Entry'!EH11</f>
        <v>A</v>
      </c>
      <c r="EH9" s="1142">
        <f>'Result Entry'!EI11</f>
        <v>10.0</v>
      </c>
      <c r="EI9" s="1143">
        <f>'Result Entry'!EJ11</f>
        <v>11.0</v>
      </c>
      <c r="EJ9" s="1143">
        <f>'Result Entry'!EK11</f>
        <v>4.0</v>
      </c>
      <c r="EK9" s="1144">
        <f>'Result Entry'!EL11</f>
        <v>25.0</v>
      </c>
      <c r="EL9" s="1143">
        <f>'Result Entry'!EM11</f>
        <v>8.0</v>
      </c>
      <c r="EM9" s="1153">
        <f>'Result Entry'!EN11</f>
        <v>33.0</v>
      </c>
      <c r="EN9" s="1143">
        <f>'Result Entry'!EO11</f>
        <v>45.0</v>
      </c>
      <c r="EO9" s="1143">
        <f>'Result Entry'!EP11</f>
        <v>0.0</v>
      </c>
      <c r="EP9" s="1143">
        <f>'Result Entry'!EQ11</f>
        <v>0.0</v>
      </c>
      <c r="EQ9" s="1146">
        <f>'Result Entry'!ER11</f>
        <v>78.0</v>
      </c>
      <c r="ER9" s="1157">
        <f>'Result Entry'!ES11</f>
        <v>39.0</v>
      </c>
      <c r="ES9" s="1158" t="str">
        <f>'Result Entry'!ET11</f>
        <v>D</v>
      </c>
      <c r="ET9" s="1142">
        <f>'Result Entry'!EU11</f>
        <v>10.0</v>
      </c>
      <c r="EU9" s="1152">
        <f>'Result Entry'!EV11</f>
        <v>11.0</v>
      </c>
      <c r="EV9" s="1143">
        <f>'Result Entry'!EW11</f>
        <v>21.0</v>
      </c>
      <c r="EW9" s="1153">
        <f>'Result Entry'!EX11</f>
        <v>42.0</v>
      </c>
      <c r="EX9" s="1143">
        <f>'Result Entry'!EY11</f>
        <v>8.0</v>
      </c>
      <c r="EY9" s="1153">
        <f>'Result Entry'!EZ11</f>
        <v>50.0</v>
      </c>
      <c r="EZ9" s="1143">
        <f>'Result Entry'!FA11</f>
        <v>45.0</v>
      </c>
      <c r="FA9" s="1143">
        <f>'Result Entry'!FB11</f>
        <v>0.0</v>
      </c>
      <c r="FB9" s="1143">
        <f>'Result Entry'!FC11</f>
        <v>0.0</v>
      </c>
      <c r="FC9" s="1156">
        <f>'Result Entry'!FD11</f>
        <v>95.0</v>
      </c>
      <c r="FD9" s="1157">
        <f>'Result Entry'!FE11</f>
        <v>47.5</v>
      </c>
      <c r="FE9" s="1158" t="str">
        <f>'Result Entry'!FF11</f>
        <v>C</v>
      </c>
      <c r="FF9" s="1142">
        <f>'Result Entry'!FG11</f>
        <v>0.0</v>
      </c>
      <c r="FG9" s="1143">
        <f>'Result Entry'!FH11</f>
        <v>0.0</v>
      </c>
      <c r="FH9" s="1143">
        <f>'Result Entry'!FI11</f>
        <v>0.0</v>
      </c>
      <c r="FI9" s="1143">
        <f>'Result Entry'!FJ11</f>
        <v>0.0</v>
      </c>
      <c r="FJ9" s="1145">
        <f>'Result Entry'!FK11</f>
        <v>0.0</v>
      </c>
      <c r="FK9" s="1150">
        <f>'Result Entry'!FL11</f>
        <v>0.0</v>
      </c>
      <c r="FL9" s="1139">
        <f>'Result Entry'!FM11</f>
        <v>0.0</v>
      </c>
      <c r="FM9" s="1140">
        <f>'Result Entry'!FN11</f>
        <v>0.0</v>
      </c>
      <c r="FN9" s="1159" t="str">
        <f>'Result Entry'!FO11</f>
        <v/>
      </c>
      <c r="FO9" s="1139">
        <f>'Result Entry'!FP11</f>
        <v>1000.0</v>
      </c>
      <c r="FP9" s="1140">
        <f>'Result Entry'!FQ11</f>
        <v>422.0</v>
      </c>
      <c r="FQ9" s="1160">
        <f>'Result Entry'!FR11</f>
        <v>0.0</v>
      </c>
      <c r="FR9" s="1140" t="str">
        <f>IF(OR(FS9="PASSED",FS9="PASSED WITH G"),'Result Entry'!FS11,"")</f>
        <v/>
      </c>
      <c r="FS9" s="1140" t="str">
        <f>'Result Entry'!FT11</f>
        <v>FAILED</v>
      </c>
      <c r="FT9" s="1140" t="str">
        <f>'Result Entry'!FU11</f>
        <v/>
      </c>
      <c r="FU9" s="1161" t="str">
        <f>'Result Entry'!FV11</f>
        <v/>
      </c>
      <c r="FV9" s="1162" t="str">
        <f>'Result Entry'!FX11</f>
        <v>III</v>
      </c>
    </row>
    <row r="10" spans="8:8" s="1138" ht="17.25" customFormat="1" customHeight="1">
      <c r="A10" s="1052"/>
      <c r="B10" s="1139">
        <f t="shared" si="0"/>
        <v>4.0</v>
      </c>
      <c r="C10" s="1140">
        <f>'Result Entry'!D12</f>
        <v>11.0</v>
      </c>
      <c r="D10" s="1140">
        <f>'Result Entry'!E12</f>
        <v>51.0</v>
      </c>
      <c r="E10" s="1140" t="str">
        <f>'Result Entry'!F12</f>
        <v>GEN</v>
      </c>
      <c r="F10" s="1140" t="str">
        <f>'Result Entry'!$G12</f>
        <v>NSO</v>
      </c>
      <c r="G10" s="1140" t="str">
        <f>'Result Entry'!$H12</f>
        <v>HGJG</v>
      </c>
      <c r="H10" s="1140" t="str">
        <f>'Result Entry'!I12</f>
        <v>HJGG</v>
      </c>
      <c r="I10" s="1140" t="str">
        <f>'Result Entry'!J12</f>
        <v>BGJHGJ</v>
      </c>
      <c r="J10" s="1141">
        <f>'Result Entry'!K12</f>
        <v>0.0</v>
      </c>
      <c r="K10" s="1142">
        <f>'Result Entry'!L12</f>
        <v>10.0</v>
      </c>
      <c r="L10" s="1143">
        <f>'Result Entry'!M12</f>
        <v>14.0</v>
      </c>
      <c r="M10" s="1143">
        <f>'Result Entry'!N12</f>
        <v>3.0</v>
      </c>
      <c r="N10" s="1144">
        <f>'Result Entry'!O12</f>
        <v>27.0</v>
      </c>
      <c r="O10" s="1143">
        <f>'Result Entry'!P12</f>
        <v>10.0</v>
      </c>
      <c r="P10" s="1144">
        <f>'Result Entry'!Q12</f>
        <v>37.0</v>
      </c>
      <c r="Q10" s="1143">
        <f>'Result Entry'!R12</f>
        <v>51.0</v>
      </c>
      <c r="R10" s="1145">
        <f>'Result Entry'!S12</f>
        <v>0.0</v>
      </c>
      <c r="S10" s="1145">
        <f>'Result Entry'!T12</f>
        <v>0.0</v>
      </c>
      <c r="T10" s="1146">
        <f>'Result Entry'!U12</f>
        <v>88.0</v>
      </c>
      <c r="U10" s="1163">
        <f>'Result Entry'!V12</f>
        <v>44.0</v>
      </c>
      <c r="V10" s="1164" t="str">
        <f>'Result Entry'!W12</f>
        <v/>
      </c>
      <c r="W10" s="1149" t="str">
        <f>'Result Entry'!X12</f>
        <v/>
      </c>
      <c r="X10" s="1150" t="str">
        <f>'Result Entry'!Y12</f>
        <v/>
      </c>
      <c r="Y10" s="1142">
        <f>'Result Entry'!Z12</f>
        <v>10.0</v>
      </c>
      <c r="Z10" s="1143">
        <f>'Result Entry'!AA12</f>
        <v>14.0</v>
      </c>
      <c r="AA10" s="1143">
        <f>'Result Entry'!AB12</f>
        <v>3.0</v>
      </c>
      <c r="AB10" s="1144">
        <f>'Result Entry'!AC12</f>
        <v>27.0</v>
      </c>
      <c r="AC10" s="1143">
        <f>'Result Entry'!AD12</f>
        <v>10.0</v>
      </c>
      <c r="AD10" s="1144">
        <f>'Result Entry'!AE12</f>
        <v>37.0</v>
      </c>
      <c r="AE10" s="1143">
        <f>'Result Entry'!AF12</f>
        <v>51.0</v>
      </c>
      <c r="AF10" s="1145">
        <f>'Result Entry'!AG12</f>
        <v>0.0</v>
      </c>
      <c r="AG10" s="1145">
        <f>'Result Entry'!AH12</f>
        <v>0.0</v>
      </c>
      <c r="AH10" s="1146">
        <f>'Result Entry'!AI12</f>
        <v>88.0</v>
      </c>
      <c r="AI10" s="1163">
        <f>'Result Entry'!AJ12</f>
        <v>44.0</v>
      </c>
      <c r="AJ10" s="1164" t="str">
        <f>'Result Entry'!AK12</f>
        <v/>
      </c>
      <c r="AK10" s="1149" t="str">
        <f>'Result Entry'!AL12</f>
        <v/>
      </c>
      <c r="AL10" s="1150" t="str">
        <f>'Result Entry'!AM12</f>
        <v/>
      </c>
      <c r="AM10" s="1151">
        <f>'Result Entry'!AN12</f>
        <v>1.0</v>
      </c>
      <c r="AN10" s="1142">
        <f>'Result Entry'!AO12</f>
        <v>10.0</v>
      </c>
      <c r="AO10" s="1152">
        <f>'Result Entry'!AP12</f>
        <v>10.0</v>
      </c>
      <c r="AP10" s="1143">
        <f>'Result Entry'!AQ12</f>
        <v>10.0</v>
      </c>
      <c r="AQ10" s="1144">
        <f>'Result Entry'!AR12</f>
        <v>30.0</v>
      </c>
      <c r="AR10" s="1143">
        <f>'Result Entry'!AS12</f>
        <v>70.0</v>
      </c>
      <c r="AS10" s="1143">
        <f>'Result Entry'!AT12</f>
        <v>0.0</v>
      </c>
      <c r="AT10" s="1153">
        <f>'Result Entry'!AU12</f>
        <v>70.0</v>
      </c>
      <c r="AU10" s="1144">
        <f>'Result Entry'!AV12</f>
        <v>100.0</v>
      </c>
      <c r="AV10" s="1143">
        <f>'Result Entry'!AW12</f>
        <v>100.0</v>
      </c>
      <c r="AW10" s="1143">
        <f>'Result Entry'!AX12</f>
        <v>0.0</v>
      </c>
      <c r="AX10" s="1153">
        <f>'Result Entry'!AY12</f>
        <v>100.0</v>
      </c>
      <c r="AY10" s="1146">
        <f>'Result Entry'!AZ12</f>
        <v>180.0</v>
      </c>
      <c r="AZ10" s="1165">
        <f>'Result Entry'!BA12</f>
        <v>90.0</v>
      </c>
      <c r="BA10" s="1166" t="str">
        <f>'Result Entry'!BB12</f>
        <v/>
      </c>
      <c r="BB10" s="1149" t="str">
        <f>'Result Entry'!BC12</f>
        <v/>
      </c>
      <c r="BC10" s="1150" t="str">
        <f>'Result Entry'!BD12</f>
        <v/>
      </c>
      <c r="BD10" s="1151">
        <f>'Result Entry'!BE12</f>
        <v>2.0</v>
      </c>
      <c r="BE10" s="1142">
        <f>'Result Entry'!BF12</f>
        <v>10.0</v>
      </c>
      <c r="BF10" s="1152">
        <f>'Result Entry'!BG12</f>
        <v>10.0</v>
      </c>
      <c r="BG10" s="1143">
        <f>'Result Entry'!BH12</f>
        <v>10.0</v>
      </c>
      <c r="BH10" s="1144">
        <f>'Result Entry'!BI12</f>
        <v>30.0</v>
      </c>
      <c r="BI10" s="1143">
        <f>'Result Entry'!BJ12</f>
        <v>70.0</v>
      </c>
      <c r="BJ10" s="1143">
        <f>'Result Entry'!BK12</f>
        <v>0.0</v>
      </c>
      <c r="BK10" s="1153">
        <f>'Result Entry'!BL12</f>
        <v>70.0</v>
      </c>
      <c r="BL10" s="1144">
        <f>'Result Entry'!BM12</f>
        <v>100.0</v>
      </c>
      <c r="BM10" s="1143">
        <f>'Result Entry'!BN12</f>
        <v>100.0</v>
      </c>
      <c r="BN10" s="1143">
        <f>'Result Entry'!BO12</f>
        <v>0.0</v>
      </c>
      <c r="BO10" s="1153">
        <f>'Result Entry'!BP12</f>
        <v>100.0</v>
      </c>
      <c r="BP10" s="1146">
        <f>'Result Entry'!BQ12</f>
        <v>180.0</v>
      </c>
      <c r="BQ10" s="1165">
        <f>'Result Entry'!BR12</f>
        <v>90.0</v>
      </c>
      <c r="BR10" s="1166" t="str">
        <f>'Result Entry'!BS12</f>
        <v/>
      </c>
      <c r="BS10" s="1149" t="str">
        <f>'Result Entry'!BT12</f>
        <v/>
      </c>
      <c r="BT10" s="1150" t="str">
        <f>'Result Entry'!BU12</f>
        <v/>
      </c>
      <c r="BU10" s="1151">
        <f>'Result Entry'!BV12</f>
        <v>3.0</v>
      </c>
      <c r="BV10" s="1142">
        <f>'Result Entry'!BW12</f>
        <v>10.0</v>
      </c>
      <c r="BW10" s="1152">
        <f>'Result Entry'!BX12</f>
        <v>10.0</v>
      </c>
      <c r="BX10" s="1143">
        <f>'Result Entry'!BY12</f>
        <v>10.0</v>
      </c>
      <c r="BY10" s="1144">
        <f>'Result Entry'!BZ12</f>
        <v>30.0</v>
      </c>
      <c r="BZ10" s="1143">
        <f>'Result Entry'!CA12</f>
        <v>70.0</v>
      </c>
      <c r="CA10" s="1143">
        <f>'Result Entry'!CB12</f>
        <v>0.0</v>
      </c>
      <c r="CB10" s="1153">
        <f>'Result Entry'!CC12</f>
        <v>70.0</v>
      </c>
      <c r="CC10" s="1144">
        <f>'Result Entry'!CD12</f>
        <v>100.0</v>
      </c>
      <c r="CD10" s="1143">
        <f>'Result Entry'!CE12</f>
        <v>100.0</v>
      </c>
      <c r="CE10" s="1143">
        <f>'Result Entry'!CF12</f>
        <v>0.0</v>
      </c>
      <c r="CF10" s="1153">
        <f>'Result Entry'!CG12</f>
        <v>100.0</v>
      </c>
      <c r="CG10" s="1146">
        <f>'Result Entry'!CH12</f>
        <v>180.0</v>
      </c>
      <c r="CH10" s="1165">
        <f>'Result Entry'!CI12</f>
        <v>90.0</v>
      </c>
      <c r="CI10" s="1166" t="str">
        <f>'Result Entry'!CJ12</f>
        <v/>
      </c>
      <c r="CJ10" s="1149" t="str">
        <f>'Result Entry'!CK12</f>
        <v/>
      </c>
      <c r="CK10" s="1150" t="str">
        <f>'Result Entry'!CL12</f>
        <v/>
      </c>
      <c r="CL10" s="1151">
        <f>'Result Entry'!CM12</f>
        <v>0.0</v>
      </c>
      <c r="CM10" s="1142">
        <f>'Result Entry'!CN12</f>
        <v>0.0</v>
      </c>
      <c r="CN10" s="1152">
        <f>'Result Entry'!CO12</f>
        <v>0.0</v>
      </c>
      <c r="CO10" s="1143">
        <f>'Result Entry'!CP12</f>
        <v>0.0</v>
      </c>
      <c r="CP10" s="1144">
        <f>'Result Entry'!CQ12</f>
        <v>0.0</v>
      </c>
      <c r="CQ10" s="1143">
        <f>'Result Entry'!CR12</f>
        <v>0.0</v>
      </c>
      <c r="CR10" s="1143">
        <f>'Result Entry'!CS12</f>
        <v>0.0</v>
      </c>
      <c r="CS10" s="1153">
        <f>'Result Entry'!CT12</f>
        <v>0.0</v>
      </c>
      <c r="CT10" s="1144">
        <f>'Result Entry'!CU12</f>
        <v>0.0</v>
      </c>
      <c r="CU10" s="1143">
        <f>'Result Entry'!CV12</f>
        <v>0.0</v>
      </c>
      <c r="CV10" s="1143">
        <f>'Result Entry'!CW12</f>
        <v>0.0</v>
      </c>
      <c r="CW10" s="1153">
        <f>'Result Entry'!CX12</f>
        <v>0.0</v>
      </c>
      <c r="CX10" s="1146">
        <f>'Result Entry'!CY12</f>
        <v>0.0</v>
      </c>
      <c r="CY10" s="1165">
        <f>'Result Entry'!CZ12</f>
        <v>0.0</v>
      </c>
      <c r="CZ10" s="1166" t="str">
        <f>'Result Entry'!DA12</f>
        <v/>
      </c>
      <c r="DA10" s="1149" t="str">
        <f>'Result Entry'!DB12</f>
        <v/>
      </c>
      <c r="DB10" s="1150" t="str">
        <f>'Result Entry'!DC12</f>
        <v/>
      </c>
      <c r="DC10" s="1151">
        <f>'Result Entry'!DD12</f>
        <v>0.0</v>
      </c>
      <c r="DD10" s="1142">
        <f>'Result Entry'!DE12</f>
        <v>0.0</v>
      </c>
      <c r="DE10" s="1152">
        <f>'Result Entry'!DF12</f>
        <v>0.0</v>
      </c>
      <c r="DF10" s="1143">
        <f>'Result Entry'!DG12</f>
        <v>0.0</v>
      </c>
      <c r="DG10" s="1144">
        <f>'Result Entry'!DH12</f>
        <v>0.0</v>
      </c>
      <c r="DH10" s="1143">
        <f>'Result Entry'!DI12</f>
        <v>0.0</v>
      </c>
      <c r="DI10" s="1143">
        <f>'Result Entry'!DJ12</f>
        <v>0.0</v>
      </c>
      <c r="DJ10" s="1153">
        <f>'Result Entry'!DK12</f>
        <v>0.0</v>
      </c>
      <c r="DK10" s="1144">
        <f>'Result Entry'!DL12</f>
        <v>0.0</v>
      </c>
      <c r="DL10" s="1143">
        <f>'Result Entry'!DM12</f>
        <v>0.0</v>
      </c>
      <c r="DM10" s="1143">
        <f>'Result Entry'!DN12</f>
        <v>0.0</v>
      </c>
      <c r="DN10" s="1153">
        <f>'Result Entry'!DO12</f>
        <v>0.0</v>
      </c>
      <c r="DO10" s="1146">
        <f>'Result Entry'!DP12</f>
        <v>0.0</v>
      </c>
      <c r="DP10" s="1165">
        <f>'Result Entry'!DQ12</f>
        <v>0.0</v>
      </c>
      <c r="DQ10" s="1166" t="str">
        <f>'Result Entry'!DR12</f>
        <v/>
      </c>
      <c r="DR10" s="1149" t="str">
        <f>'Result Entry'!DS12</f>
        <v/>
      </c>
      <c r="DS10" s="1150" t="str">
        <f>'Result Entry'!DT12</f>
        <v/>
      </c>
      <c r="DT10" s="1142">
        <f>'Result Entry'!DU12</f>
        <v>10.0</v>
      </c>
      <c r="DU10" s="1143">
        <f>'Result Entry'!DV12</f>
        <v>10.0</v>
      </c>
      <c r="DV10" s="1143">
        <f>'Result Entry'!DW12</f>
        <v>10.0</v>
      </c>
      <c r="DW10" s="1144">
        <f>'Result Entry'!DX12</f>
        <v>30.0</v>
      </c>
      <c r="DX10" s="1143">
        <f>'Result Entry'!DY12</f>
        <v>70.0</v>
      </c>
      <c r="DY10" s="1143">
        <f>'Result Entry'!DZ12</f>
        <v>0.0</v>
      </c>
      <c r="DZ10" s="1153">
        <f>'Result Entry'!EA12</f>
        <v>70.0</v>
      </c>
      <c r="EA10" s="1144">
        <f>'Result Entry'!EB12</f>
        <v>100.0</v>
      </c>
      <c r="EB10" s="1143">
        <f>'Result Entry'!EC12</f>
        <v>100.0</v>
      </c>
      <c r="EC10" s="1143">
        <f>'Result Entry'!ED12</f>
        <v>0.0</v>
      </c>
      <c r="ED10" s="1153">
        <f>'Result Entry'!EE12</f>
        <v>100.0</v>
      </c>
      <c r="EE10" s="1156">
        <f>'Result Entry'!EF12</f>
        <v>180.0</v>
      </c>
      <c r="EF10" s="1157">
        <f>'Result Entry'!EG12</f>
        <v>90.0</v>
      </c>
      <c r="EG10" s="1158" t="str">
        <f>'Result Entry'!EH12</f>
        <v/>
      </c>
      <c r="EH10" s="1142">
        <f>'Result Entry'!EI12</f>
        <v>10.0</v>
      </c>
      <c r="EI10" s="1143">
        <f>'Result Entry'!EJ12</f>
        <v>4.0</v>
      </c>
      <c r="EJ10" s="1143">
        <f>'Result Entry'!EK12</f>
        <v>5.0</v>
      </c>
      <c r="EK10" s="1144">
        <f>'Result Entry'!EL12</f>
        <v>19.0</v>
      </c>
      <c r="EL10" s="1143">
        <f>'Result Entry'!EM12</f>
        <v>10.0</v>
      </c>
      <c r="EM10" s="1153">
        <f>'Result Entry'!EN12</f>
        <v>29.0</v>
      </c>
      <c r="EN10" s="1143">
        <f>'Result Entry'!EO12</f>
        <v>51.0</v>
      </c>
      <c r="EO10" s="1143">
        <f>'Result Entry'!EP12</f>
        <v>0.0</v>
      </c>
      <c r="EP10" s="1143">
        <f>'Result Entry'!EQ12</f>
        <v>0.0</v>
      </c>
      <c r="EQ10" s="1146">
        <f>'Result Entry'!ER12</f>
        <v>80.0</v>
      </c>
      <c r="ER10" s="1157">
        <f>'Result Entry'!ES12</f>
        <v>40.0</v>
      </c>
      <c r="ES10" s="1158" t="str">
        <f>'Result Entry'!ET12</f>
        <v/>
      </c>
      <c r="ET10" s="1142">
        <f>'Result Entry'!EU12</f>
        <v>10.0</v>
      </c>
      <c r="EU10" s="1152">
        <f>'Result Entry'!EV12</f>
        <v>14.0</v>
      </c>
      <c r="EV10" s="1143">
        <f>'Result Entry'!EW12</f>
        <v>24.0</v>
      </c>
      <c r="EW10" s="1153">
        <f>'Result Entry'!EX12</f>
        <v>48.0</v>
      </c>
      <c r="EX10" s="1143">
        <f>'Result Entry'!EY12</f>
        <v>10.0</v>
      </c>
      <c r="EY10" s="1153">
        <f>'Result Entry'!EZ12</f>
        <v>58.0</v>
      </c>
      <c r="EZ10" s="1143">
        <f>'Result Entry'!FA12</f>
        <v>51.0</v>
      </c>
      <c r="FA10" s="1143">
        <f>'Result Entry'!FB12</f>
        <v>0.0</v>
      </c>
      <c r="FB10" s="1143">
        <f>'Result Entry'!FC12</f>
        <v>0.0</v>
      </c>
      <c r="FC10" s="1156">
        <f>'Result Entry'!FD12</f>
        <v>109.0</v>
      </c>
      <c r="FD10" s="1157">
        <f>'Result Entry'!FE12</f>
        <v>54.50000000000001</v>
      </c>
      <c r="FE10" s="1158" t="str">
        <f>'Result Entry'!FF12</f>
        <v/>
      </c>
      <c r="FF10" s="1142">
        <f>'Result Entry'!FG12</f>
        <v>0.0</v>
      </c>
      <c r="FG10" s="1143">
        <f>'Result Entry'!FH12</f>
        <v>0.0</v>
      </c>
      <c r="FH10" s="1143">
        <f>'Result Entry'!FI12</f>
        <v>0.0</v>
      </c>
      <c r="FI10" s="1143">
        <f>'Result Entry'!FJ12</f>
        <v>0.0</v>
      </c>
      <c r="FJ10" s="1145">
        <f>'Result Entry'!FK12</f>
        <v>0.0</v>
      </c>
      <c r="FK10" s="1150" t="str">
        <f>'Result Entry'!FL12</f>
        <v/>
      </c>
      <c r="FL10" s="1139">
        <f>'Result Entry'!FM12</f>
        <v>0.0</v>
      </c>
      <c r="FM10" s="1140">
        <f>'Result Entry'!FN12</f>
        <v>0.0</v>
      </c>
      <c r="FN10" s="1159" t="str">
        <f>'Result Entry'!FO12</f>
        <v/>
      </c>
      <c r="FO10" s="1139">
        <f>'Result Entry'!FP12</f>
        <v>1000.0</v>
      </c>
      <c r="FP10" s="1140">
        <f>'Result Entry'!FQ12</f>
        <v>716.0</v>
      </c>
      <c r="FQ10" s="1160">
        <f>'Result Entry'!FR12</f>
        <v>0.0</v>
      </c>
      <c r="FR10" s="1140" t="str">
        <f>IF(OR(FS10="PASSED",FS10="PASSED WITH G"),'Result Entry'!FS12,"")</f>
        <v/>
      </c>
      <c r="FS10" s="1140" t="str">
        <f>'Result Entry'!FT12</f>
        <v>NSO</v>
      </c>
      <c r="FT10" s="1140" t="str">
        <f>'Result Entry'!FU12</f>
        <v/>
      </c>
      <c r="FU10" s="1161" t="str">
        <f>'Result Entry'!FV12</f>
        <v/>
      </c>
      <c r="FV10" s="1162" t="str">
        <f>'Result Entry'!FX12</f>
        <v/>
      </c>
    </row>
    <row r="11" spans="8:8" s="1138" ht="17.25" customFormat="1" customHeight="1">
      <c r="A11" s="1167"/>
      <c r="B11" s="1139">
        <f t="shared" si="0"/>
        <v>5.0</v>
      </c>
      <c r="C11" s="1140">
        <f>'Result Entry'!D13</f>
        <v>11.0</v>
      </c>
      <c r="D11" s="1140">
        <f>'Result Entry'!E13</f>
        <v>745.0</v>
      </c>
      <c r="E11" s="1140" t="str">
        <f>'Result Entry'!F13</f>
        <v>OBC</v>
      </c>
      <c r="F11" s="1140">
        <f>'Result Entry'!$G13</f>
        <v>1105.0</v>
      </c>
      <c r="G11" s="1140" t="str">
        <f>'Result Entry'!$H13</f>
        <v>BHKBK</v>
      </c>
      <c r="H11" s="1140" t="str">
        <f>'Result Entry'!I13</f>
        <v>KJKHK</v>
      </c>
      <c r="I11" s="1140" t="str">
        <f>'Result Entry'!J13</f>
        <v>HKHK</v>
      </c>
      <c r="J11" s="1141">
        <f>'Result Entry'!K13</f>
        <v>0.0</v>
      </c>
      <c r="K11" s="1142">
        <f>'Result Entry'!L13</f>
        <v>8.0</v>
      </c>
      <c r="L11" s="1143">
        <f>'Result Entry'!M13</f>
        <v>11.0</v>
      </c>
      <c r="M11" s="1143">
        <f>'Result Entry'!N13</f>
        <v>2.0</v>
      </c>
      <c r="N11" s="1144">
        <f>'Result Entry'!O13</f>
        <v>21.0</v>
      </c>
      <c r="O11" s="1143">
        <f>'Result Entry'!P13</f>
        <v>10.0</v>
      </c>
      <c r="P11" s="1144">
        <f>'Result Entry'!Q13</f>
        <v>31.0</v>
      </c>
      <c r="Q11" s="1143">
        <f>'Result Entry'!R13</f>
        <v>55.0</v>
      </c>
      <c r="R11" s="1145">
        <f>'Result Entry'!S13</f>
        <v>0.0</v>
      </c>
      <c r="S11" s="1145">
        <f>'Result Entry'!T13</f>
        <v>0.0</v>
      </c>
      <c r="T11" s="1146">
        <f>'Result Entry'!U13</f>
        <v>86.0</v>
      </c>
      <c r="U11" s="1163">
        <f>'Result Entry'!V13</f>
        <v>43.0</v>
      </c>
      <c r="V11" s="1164" t="str">
        <f>'Result Entry'!W13</f>
        <v/>
      </c>
      <c r="W11" s="1149" t="str">
        <f>'Result Entry'!X13</f>
        <v>P</v>
      </c>
      <c r="X11" s="1150" t="str">
        <f>'Result Entry'!Y13</f>
        <v>III</v>
      </c>
      <c r="Y11" s="1142">
        <f>'Result Entry'!Z13</f>
        <v>8.0</v>
      </c>
      <c r="Z11" s="1143">
        <f>'Result Entry'!AA13</f>
        <v>11.0</v>
      </c>
      <c r="AA11" s="1143">
        <f>'Result Entry'!AB13</f>
        <v>2.0</v>
      </c>
      <c r="AB11" s="1144">
        <f>'Result Entry'!AC13</f>
        <v>21.0</v>
      </c>
      <c r="AC11" s="1143">
        <f>'Result Entry'!AD13</f>
        <v>10.0</v>
      </c>
      <c r="AD11" s="1144">
        <f>'Result Entry'!AE13</f>
        <v>31.0</v>
      </c>
      <c r="AE11" s="1143">
        <f>'Result Entry'!AF13</f>
        <v>55.0</v>
      </c>
      <c r="AF11" s="1145">
        <f>'Result Entry'!AG13</f>
        <v>0.0</v>
      </c>
      <c r="AG11" s="1145">
        <f>'Result Entry'!AH13</f>
        <v>0.0</v>
      </c>
      <c r="AH11" s="1146">
        <f>'Result Entry'!AI13</f>
        <v>86.0</v>
      </c>
      <c r="AI11" s="1163">
        <f>'Result Entry'!AJ13</f>
        <v>43.0</v>
      </c>
      <c r="AJ11" s="1164" t="str">
        <f>'Result Entry'!AK13</f>
        <v/>
      </c>
      <c r="AK11" s="1149" t="str">
        <f>'Result Entry'!AL13</f>
        <v>P</v>
      </c>
      <c r="AL11" s="1150" t="str">
        <f>'Result Entry'!AM13</f>
        <v>III</v>
      </c>
      <c r="AM11" s="1151">
        <f>'Result Entry'!AN13</f>
        <v>1.0</v>
      </c>
      <c r="AN11" s="1142">
        <f>'Result Entry'!AO13</f>
        <v>10.0</v>
      </c>
      <c r="AO11" s="1152">
        <f>'Result Entry'!AP13</f>
        <v>10.0</v>
      </c>
      <c r="AP11" s="1143">
        <f>'Result Entry'!AQ13</f>
        <v>10.0</v>
      </c>
      <c r="AQ11" s="1144">
        <f>'Result Entry'!AR13</f>
        <v>30.0</v>
      </c>
      <c r="AR11" s="1143">
        <f>'Result Entry'!AS13</f>
        <v>70.0</v>
      </c>
      <c r="AS11" s="1143">
        <f>'Result Entry'!AT13</f>
        <v>0.0</v>
      </c>
      <c r="AT11" s="1153">
        <f>'Result Entry'!AU13</f>
        <v>70.0</v>
      </c>
      <c r="AU11" s="1144">
        <f>'Result Entry'!AV13</f>
        <v>100.0</v>
      </c>
      <c r="AV11" s="1143">
        <f>'Result Entry'!AW13</f>
        <v>10.0</v>
      </c>
      <c r="AW11" s="1143">
        <f>'Result Entry'!AX13</f>
        <v>0.0</v>
      </c>
      <c r="AX11" s="1153">
        <f>'Result Entry'!AY13</f>
        <v>10.0</v>
      </c>
      <c r="AY11" s="1146">
        <f>'Result Entry'!AZ13</f>
        <v>90.0</v>
      </c>
      <c r="AZ11" s="1165">
        <f>'Result Entry'!BA13</f>
        <v>45.0</v>
      </c>
      <c r="BA11" s="1166" t="str">
        <f>'Result Entry'!BB13</f>
        <v/>
      </c>
      <c r="BB11" s="1149" t="str">
        <f>'Result Entry'!BC13</f>
        <v>G2</v>
      </c>
      <c r="BC11" s="1150" t="str">
        <f>'Result Entry'!BD13</f>
        <v>III</v>
      </c>
      <c r="BD11" s="1151">
        <f>'Result Entry'!BE13</f>
        <v>2.0</v>
      </c>
      <c r="BE11" s="1142">
        <f>'Result Entry'!BF13</f>
        <v>10.0</v>
      </c>
      <c r="BF11" s="1152">
        <f>'Result Entry'!BG13</f>
        <v>10.0</v>
      </c>
      <c r="BG11" s="1143">
        <f>'Result Entry'!BH13</f>
        <v>10.0</v>
      </c>
      <c r="BH11" s="1144">
        <f>'Result Entry'!BI13</f>
        <v>30.0</v>
      </c>
      <c r="BI11" s="1143">
        <f>'Result Entry'!BJ13</f>
        <v>70.0</v>
      </c>
      <c r="BJ11" s="1143">
        <f>'Result Entry'!BK13</f>
        <v>0.0</v>
      </c>
      <c r="BK11" s="1153">
        <f>'Result Entry'!BL13</f>
        <v>70.0</v>
      </c>
      <c r="BL11" s="1144">
        <f>'Result Entry'!BM13</f>
        <v>100.0</v>
      </c>
      <c r="BM11" s="1143">
        <f>'Result Entry'!BN13</f>
        <v>100.0</v>
      </c>
      <c r="BN11" s="1143">
        <f>'Result Entry'!BO13</f>
        <v>0.0</v>
      </c>
      <c r="BO11" s="1153">
        <f>'Result Entry'!BP13</f>
        <v>100.0</v>
      </c>
      <c r="BP11" s="1146">
        <f>'Result Entry'!BQ13</f>
        <v>180.0</v>
      </c>
      <c r="BQ11" s="1165">
        <f>'Result Entry'!BR13</f>
        <v>90.0</v>
      </c>
      <c r="BR11" s="1166" t="str">
        <f>'Result Entry'!BS13</f>
        <v/>
      </c>
      <c r="BS11" s="1149" t="str">
        <f>'Result Entry'!BT13</f>
        <v>P</v>
      </c>
      <c r="BT11" s="1150" t="str">
        <f>'Result Entry'!BU13</f>
        <v>D</v>
      </c>
      <c r="BU11" s="1151">
        <f>'Result Entry'!BV13</f>
        <v>0.0</v>
      </c>
      <c r="BV11" s="1142">
        <f>'Result Entry'!BW13</f>
        <v>0.0</v>
      </c>
      <c r="BW11" s="1152">
        <f>'Result Entry'!BX13</f>
        <v>0.0</v>
      </c>
      <c r="BX11" s="1143">
        <f>'Result Entry'!BY13</f>
        <v>0.0</v>
      </c>
      <c r="BY11" s="1144">
        <f>'Result Entry'!BZ13</f>
        <v>0.0</v>
      </c>
      <c r="BZ11" s="1143">
        <f>'Result Entry'!CA13</f>
        <v>0.0</v>
      </c>
      <c r="CA11" s="1143">
        <f>'Result Entry'!CB13</f>
        <v>0.0</v>
      </c>
      <c r="CB11" s="1153">
        <f>'Result Entry'!CC13</f>
        <v>0.0</v>
      </c>
      <c r="CC11" s="1144">
        <f>'Result Entry'!CD13</f>
        <v>0.0</v>
      </c>
      <c r="CD11" s="1143">
        <f>'Result Entry'!CE13</f>
        <v>0.0</v>
      </c>
      <c r="CE11" s="1143">
        <f>'Result Entry'!CF13</f>
        <v>0.0</v>
      </c>
      <c r="CF11" s="1153">
        <f>'Result Entry'!CG13</f>
        <v>0.0</v>
      </c>
      <c r="CG11" s="1146">
        <f>'Result Entry'!CH13</f>
        <v>0.0</v>
      </c>
      <c r="CH11" s="1165">
        <f>'Result Entry'!CI13</f>
        <v>0.0</v>
      </c>
      <c r="CI11" s="1166" t="str">
        <f>'Result Entry'!CJ13</f>
        <v/>
      </c>
      <c r="CJ11" s="1149" t="str">
        <f>'Result Entry'!CK13</f>
        <v/>
      </c>
      <c r="CK11" s="1150" t="str">
        <f>'Result Entry'!CL13</f>
        <v/>
      </c>
      <c r="CL11" s="1151">
        <f>'Result Entry'!CM13</f>
        <v>3.0</v>
      </c>
      <c r="CM11" s="1142">
        <f>'Result Entry'!CN13</f>
        <v>10.0</v>
      </c>
      <c r="CN11" s="1152">
        <f>'Result Entry'!CO13</f>
        <v>5.0</v>
      </c>
      <c r="CO11" s="1143">
        <f>'Result Entry'!CP13</f>
        <v>6.0</v>
      </c>
      <c r="CP11" s="1144">
        <f>'Result Entry'!CQ13</f>
        <v>21.0</v>
      </c>
      <c r="CQ11" s="1143">
        <f>'Result Entry'!CR13</f>
        <v>50.0</v>
      </c>
      <c r="CR11" s="1143">
        <f>'Result Entry'!CS13</f>
        <v>0.0</v>
      </c>
      <c r="CS11" s="1153">
        <f>'Result Entry'!CT13</f>
        <v>50.0</v>
      </c>
      <c r="CT11" s="1144">
        <f>'Result Entry'!CU13</f>
        <v>71.0</v>
      </c>
      <c r="CU11" s="1143">
        <f>'Result Entry'!CV13</f>
        <v>60.0</v>
      </c>
      <c r="CV11" s="1143">
        <f>'Result Entry'!CW13</f>
        <v>0.0</v>
      </c>
      <c r="CW11" s="1153">
        <f>'Result Entry'!CX13</f>
        <v>60.0</v>
      </c>
      <c r="CX11" s="1146">
        <f>'Result Entry'!CY13</f>
        <v>116.0</v>
      </c>
      <c r="CY11" s="1165">
        <f>'Result Entry'!CZ13</f>
        <v>57.99999999999999</v>
      </c>
      <c r="CZ11" s="1166" t="str">
        <f>'Result Entry'!DA13</f>
        <v/>
      </c>
      <c r="DA11" s="1149" t="str">
        <f>'Result Entry'!DB13</f>
        <v>P</v>
      </c>
      <c r="DB11" s="1150" t="str">
        <f>'Result Entry'!DC13</f>
        <v>II</v>
      </c>
      <c r="DC11" s="1151">
        <f>'Result Entry'!DD13</f>
        <v>0.0</v>
      </c>
      <c r="DD11" s="1142">
        <f>'Result Entry'!DE13</f>
        <v>0.0</v>
      </c>
      <c r="DE11" s="1152">
        <f>'Result Entry'!DF13</f>
        <v>0.0</v>
      </c>
      <c r="DF11" s="1143">
        <f>'Result Entry'!DG13</f>
        <v>0.0</v>
      </c>
      <c r="DG11" s="1144">
        <f>'Result Entry'!DH13</f>
        <v>0.0</v>
      </c>
      <c r="DH11" s="1143">
        <f>'Result Entry'!DI13</f>
        <v>0.0</v>
      </c>
      <c r="DI11" s="1143">
        <f>'Result Entry'!DJ13</f>
        <v>0.0</v>
      </c>
      <c r="DJ11" s="1153">
        <f>'Result Entry'!DK13</f>
        <v>0.0</v>
      </c>
      <c r="DK11" s="1144">
        <f>'Result Entry'!DL13</f>
        <v>0.0</v>
      </c>
      <c r="DL11" s="1143">
        <f>'Result Entry'!DM13</f>
        <v>0.0</v>
      </c>
      <c r="DM11" s="1143">
        <f>'Result Entry'!DN13</f>
        <v>0.0</v>
      </c>
      <c r="DN11" s="1153">
        <f>'Result Entry'!DO13</f>
        <v>0.0</v>
      </c>
      <c r="DO11" s="1146">
        <f>'Result Entry'!DP13</f>
        <v>0.0</v>
      </c>
      <c r="DP11" s="1165">
        <f>'Result Entry'!DQ13</f>
        <v>0.0</v>
      </c>
      <c r="DQ11" s="1166" t="str">
        <f>'Result Entry'!DR13</f>
        <v/>
      </c>
      <c r="DR11" s="1149" t="str">
        <f>'Result Entry'!DS13</f>
        <v/>
      </c>
      <c r="DS11" s="1150" t="str">
        <f>'Result Entry'!DT13</f>
        <v/>
      </c>
      <c r="DT11" s="1142">
        <f>'Result Entry'!DU13</f>
        <v>10.0</v>
      </c>
      <c r="DU11" s="1143">
        <f>'Result Entry'!DV13</f>
        <v>10.0</v>
      </c>
      <c r="DV11" s="1143">
        <f>'Result Entry'!DW13</f>
        <v>10.0</v>
      </c>
      <c r="DW11" s="1144">
        <f>'Result Entry'!DX13</f>
        <v>30.0</v>
      </c>
      <c r="DX11" s="1143">
        <f>'Result Entry'!DY13</f>
        <v>70.0</v>
      </c>
      <c r="DY11" s="1143">
        <f>'Result Entry'!DZ13</f>
        <v>0.0</v>
      </c>
      <c r="DZ11" s="1153">
        <f>'Result Entry'!EA13</f>
        <v>70.0</v>
      </c>
      <c r="EA11" s="1144">
        <f>'Result Entry'!EB13</f>
        <v>100.0</v>
      </c>
      <c r="EB11" s="1143">
        <f>'Result Entry'!EC13</f>
        <v>100.0</v>
      </c>
      <c r="EC11" s="1143">
        <f>'Result Entry'!ED13</f>
        <v>0.0</v>
      </c>
      <c r="ED11" s="1153">
        <f>'Result Entry'!EE13</f>
        <v>100.0</v>
      </c>
      <c r="EE11" s="1156">
        <f>'Result Entry'!EF13</f>
        <v>180.0</v>
      </c>
      <c r="EF11" s="1157">
        <f>'Result Entry'!EG13</f>
        <v>90.0</v>
      </c>
      <c r="EG11" s="1158" t="str">
        <f>'Result Entry'!EH13</f>
        <v>A</v>
      </c>
      <c r="EH11" s="1142">
        <f>'Result Entry'!EI13</f>
        <v>0.0</v>
      </c>
      <c r="EI11" s="1143">
        <f>'Result Entry'!EJ13</f>
        <v>0.0</v>
      </c>
      <c r="EJ11" s="1143">
        <f>'Result Entry'!EK13</f>
        <v>0.0</v>
      </c>
      <c r="EK11" s="1144">
        <f>'Result Entry'!EL13</f>
        <v>0.0</v>
      </c>
      <c r="EL11" s="1143">
        <f>'Result Entry'!EM13</f>
        <v>0.0</v>
      </c>
      <c r="EM11" s="1153">
        <f>'Result Entry'!EN13</f>
        <v>0.0</v>
      </c>
      <c r="EN11" s="1143">
        <f>'Result Entry'!EO13</f>
        <v>0.0</v>
      </c>
      <c r="EO11" s="1143">
        <f>'Result Entry'!EP13</f>
        <v>0.0</v>
      </c>
      <c r="EP11" s="1143">
        <f>'Result Entry'!EQ13</f>
        <v>0.0</v>
      </c>
      <c r="EQ11" s="1146">
        <f>'Result Entry'!ER13</f>
        <v>0.0</v>
      </c>
      <c r="ER11" s="1157">
        <f>'Result Entry'!ES13</f>
        <v>0.0</v>
      </c>
      <c r="ES11" s="1158">
        <f>'Result Entry'!ET13</f>
        <v>0.0</v>
      </c>
      <c r="ET11" s="1142">
        <f>'Result Entry'!EU13</f>
        <v>8.0</v>
      </c>
      <c r="EU11" s="1152">
        <f>'Result Entry'!EV13</f>
        <v>11.0</v>
      </c>
      <c r="EV11" s="1143">
        <f>'Result Entry'!EW13</f>
        <v>19.0</v>
      </c>
      <c r="EW11" s="1153">
        <f>'Result Entry'!EX13</f>
        <v>38.0</v>
      </c>
      <c r="EX11" s="1143">
        <f>'Result Entry'!EY13</f>
        <v>10.0</v>
      </c>
      <c r="EY11" s="1153">
        <f>'Result Entry'!EZ13</f>
        <v>48.0</v>
      </c>
      <c r="EZ11" s="1143">
        <f>'Result Entry'!FA13</f>
        <v>55.0</v>
      </c>
      <c r="FA11" s="1143">
        <f>'Result Entry'!FB13</f>
        <v>0.0</v>
      </c>
      <c r="FB11" s="1143">
        <f>'Result Entry'!FC13</f>
        <v>0.0</v>
      </c>
      <c r="FC11" s="1156">
        <f>'Result Entry'!FD13</f>
        <v>103.0</v>
      </c>
      <c r="FD11" s="1157">
        <f>'Result Entry'!FE13</f>
        <v>51.5</v>
      </c>
      <c r="FE11" s="1158" t="str">
        <f>'Result Entry'!FF13</f>
        <v>C</v>
      </c>
      <c r="FF11" s="1142">
        <f>'Result Entry'!FG13</f>
        <v>0.0</v>
      </c>
      <c r="FG11" s="1143">
        <f>'Result Entry'!FH13</f>
        <v>0.0</v>
      </c>
      <c r="FH11" s="1143">
        <f>'Result Entry'!FI13</f>
        <v>0.0</v>
      </c>
      <c r="FI11" s="1143">
        <f>'Result Entry'!FJ13</f>
        <v>0.0</v>
      </c>
      <c r="FJ11" s="1145">
        <f>'Result Entry'!FK13</f>
        <v>0.0</v>
      </c>
      <c r="FK11" s="1150">
        <f>'Result Entry'!FL13</f>
        <v>0.0</v>
      </c>
      <c r="FL11" s="1139">
        <f>'Result Entry'!FM13</f>
        <v>0.0</v>
      </c>
      <c r="FM11" s="1140">
        <f>'Result Entry'!FN13</f>
        <v>0.0</v>
      </c>
      <c r="FN11" s="1159" t="str">
        <f>'Result Entry'!FO13</f>
        <v/>
      </c>
      <c r="FO11" s="1139">
        <f>'Result Entry'!FP13</f>
        <v>1000.0</v>
      </c>
      <c r="FP11" s="1140">
        <f>'Result Entry'!FQ13</f>
        <v>558.0</v>
      </c>
      <c r="FQ11" s="1160">
        <f>'Result Entry'!FR13</f>
        <v>55.800000000000004</v>
      </c>
      <c r="FR11" s="1140" t="str">
        <f>IF(OR(FS11="PASSED",FS11="PASSED WITH G"),'Result Entry'!FS13,"")</f>
        <v>Second</v>
      </c>
      <c r="FS11" s="1140" t="str">
        <f>'Result Entry'!FT13</f>
        <v>Passed</v>
      </c>
      <c r="FT11" s="1140">
        <f>'Result Entry'!FU13</f>
        <v>55.800000000000004</v>
      </c>
      <c r="FU11" s="1161">
        <f>'Result Entry'!FV13</f>
        <v>0.999999999999998</v>
      </c>
      <c r="FV11" s="1162" t="str">
        <f>'Result Entry'!FX13</f>
        <v>III</v>
      </c>
    </row>
    <row r="12" spans="8:8" s="1138" ht="17.25" customFormat="1" customHeight="1">
      <c r="A12" s="1167"/>
      <c r="B12" s="1139">
        <f t="shared" si="0"/>
        <v>0.0</v>
      </c>
      <c r="C12" s="1140">
        <f>'Result Entry'!D14</f>
        <v>0.0</v>
      </c>
      <c r="D12" s="1140">
        <f>'Result Entry'!E14</f>
        <v>0.0</v>
      </c>
      <c r="E12" s="1140">
        <f>'Result Entry'!F14</f>
        <v>0.0</v>
      </c>
      <c r="F12" s="1140">
        <f>'Result Entry'!$G14</f>
        <v>0.0</v>
      </c>
      <c r="G12" s="1140">
        <f>'Result Entry'!$H14</f>
        <v>0.0</v>
      </c>
      <c r="H12" s="1140">
        <f>'Result Entry'!I14</f>
        <v>0.0</v>
      </c>
      <c r="I12" s="1140">
        <f>'Result Entry'!J14</f>
        <v>0.0</v>
      </c>
      <c r="J12" s="1141">
        <f>'Result Entry'!K14</f>
        <v>0.0</v>
      </c>
      <c r="K12" s="1142">
        <f>'Result Entry'!L14</f>
        <v>0.0</v>
      </c>
      <c r="L12" s="1143">
        <f>'Result Entry'!M14</f>
        <v>0.0</v>
      </c>
      <c r="M12" s="1143">
        <f>'Result Entry'!N14</f>
        <v>0.0</v>
      </c>
      <c r="N12" s="1144">
        <f>'Result Entry'!O14</f>
        <v>0.0</v>
      </c>
      <c r="O12" s="1143">
        <f>'Result Entry'!P14</f>
        <v>0.0</v>
      </c>
      <c r="P12" s="1144">
        <f>'Result Entry'!Q14</f>
        <v>0.0</v>
      </c>
      <c r="Q12" s="1143">
        <f>'Result Entry'!R14</f>
        <v>0.0</v>
      </c>
      <c r="R12" s="1145">
        <f>'Result Entry'!S14</f>
        <v>0.0</v>
      </c>
      <c r="S12" s="1145">
        <f>'Result Entry'!T14</f>
        <v>0.0</v>
      </c>
      <c r="T12" s="1146">
        <f>'Result Entry'!U14</f>
        <v>0.0</v>
      </c>
      <c r="U12" s="1163">
        <f>'Result Entry'!V14</f>
        <v>0.0</v>
      </c>
      <c r="V12" s="1164" t="str">
        <f>'Result Entry'!W14</f>
        <v/>
      </c>
      <c r="W12" s="1149" t="str">
        <f>'Result Entry'!X14</f>
        <v/>
      </c>
      <c r="X12" s="1150" t="str">
        <f>'Result Entry'!Y14</f>
        <v/>
      </c>
      <c r="Y12" s="1142">
        <f>'Result Entry'!Z14</f>
        <v>0.0</v>
      </c>
      <c r="Z12" s="1143">
        <f>'Result Entry'!AA14</f>
        <v>0.0</v>
      </c>
      <c r="AA12" s="1143">
        <f>'Result Entry'!AB14</f>
        <v>0.0</v>
      </c>
      <c r="AB12" s="1144">
        <f>'Result Entry'!AC14</f>
        <v>0.0</v>
      </c>
      <c r="AC12" s="1143">
        <f>'Result Entry'!AD14</f>
        <v>0.0</v>
      </c>
      <c r="AD12" s="1144">
        <f>'Result Entry'!AE14</f>
        <v>0.0</v>
      </c>
      <c r="AE12" s="1143">
        <f>'Result Entry'!AF14</f>
        <v>0.0</v>
      </c>
      <c r="AF12" s="1145">
        <f>'Result Entry'!AG14</f>
        <v>0.0</v>
      </c>
      <c r="AG12" s="1145">
        <f>'Result Entry'!AH14</f>
        <v>0.0</v>
      </c>
      <c r="AH12" s="1146">
        <f>'Result Entry'!AI14</f>
        <v>0.0</v>
      </c>
      <c r="AI12" s="1163">
        <f>'Result Entry'!AJ14</f>
        <v>0.0</v>
      </c>
      <c r="AJ12" s="1164" t="str">
        <f>'Result Entry'!AK14</f>
        <v/>
      </c>
      <c r="AK12" s="1149" t="str">
        <f>'Result Entry'!AL14</f>
        <v/>
      </c>
      <c r="AL12" s="1150" t="str">
        <f>'Result Entry'!AM14</f>
        <v/>
      </c>
      <c r="AM12" s="1151">
        <f>'Result Entry'!AN14</f>
        <v>0.0</v>
      </c>
      <c r="AN12" s="1142">
        <f>'Result Entry'!AO14</f>
        <v>0.0</v>
      </c>
      <c r="AO12" s="1152">
        <f>'Result Entry'!AP14</f>
        <v>0.0</v>
      </c>
      <c r="AP12" s="1143">
        <f>'Result Entry'!AQ14</f>
        <v>0.0</v>
      </c>
      <c r="AQ12" s="1144">
        <f>'Result Entry'!AR14</f>
        <v>0.0</v>
      </c>
      <c r="AR12" s="1143">
        <f>'Result Entry'!AS14</f>
        <v>0.0</v>
      </c>
      <c r="AS12" s="1143">
        <f>'Result Entry'!AT14</f>
        <v>0.0</v>
      </c>
      <c r="AT12" s="1153">
        <f>'Result Entry'!AU14</f>
        <v>0.0</v>
      </c>
      <c r="AU12" s="1144">
        <f>'Result Entry'!AV14</f>
        <v>0.0</v>
      </c>
      <c r="AV12" s="1143">
        <f>'Result Entry'!AW14</f>
        <v>0.0</v>
      </c>
      <c r="AW12" s="1143">
        <f>'Result Entry'!AX14</f>
        <v>0.0</v>
      </c>
      <c r="AX12" s="1153">
        <f>'Result Entry'!AY14</f>
        <v>0.0</v>
      </c>
      <c r="AY12" s="1146">
        <f>'Result Entry'!AZ14</f>
        <v>0.0</v>
      </c>
      <c r="AZ12" s="1165">
        <f>'Result Entry'!BA14</f>
        <v>0.0</v>
      </c>
      <c r="BA12" s="1166" t="str">
        <f>'Result Entry'!BB14</f>
        <v/>
      </c>
      <c r="BB12" s="1149" t="str">
        <f>'Result Entry'!BC14</f>
        <v/>
      </c>
      <c r="BC12" s="1150" t="str">
        <f>'Result Entry'!BD14</f>
        <v/>
      </c>
      <c r="BD12" s="1151">
        <f>'Result Entry'!BE14</f>
        <v>0.0</v>
      </c>
      <c r="BE12" s="1142">
        <f>'Result Entry'!BF14</f>
        <v>0.0</v>
      </c>
      <c r="BF12" s="1152">
        <f>'Result Entry'!BG14</f>
        <v>0.0</v>
      </c>
      <c r="BG12" s="1143">
        <f>'Result Entry'!BH14</f>
        <v>0.0</v>
      </c>
      <c r="BH12" s="1144">
        <f>'Result Entry'!BI14</f>
        <v>0.0</v>
      </c>
      <c r="BI12" s="1143">
        <f>'Result Entry'!BJ14</f>
        <v>0.0</v>
      </c>
      <c r="BJ12" s="1143">
        <f>'Result Entry'!BK14</f>
        <v>0.0</v>
      </c>
      <c r="BK12" s="1153">
        <f>'Result Entry'!BL14</f>
        <v>0.0</v>
      </c>
      <c r="BL12" s="1144">
        <f>'Result Entry'!BM14</f>
        <v>0.0</v>
      </c>
      <c r="BM12" s="1143">
        <f>'Result Entry'!BN14</f>
        <v>0.0</v>
      </c>
      <c r="BN12" s="1143">
        <f>'Result Entry'!BO14</f>
        <v>0.0</v>
      </c>
      <c r="BO12" s="1153">
        <f>'Result Entry'!BP14</f>
        <v>0.0</v>
      </c>
      <c r="BP12" s="1146">
        <f>'Result Entry'!BQ14</f>
        <v>0.0</v>
      </c>
      <c r="BQ12" s="1165">
        <f>'Result Entry'!BR14</f>
        <v>0.0</v>
      </c>
      <c r="BR12" s="1166" t="str">
        <f>'Result Entry'!BS14</f>
        <v/>
      </c>
      <c r="BS12" s="1149" t="str">
        <f>'Result Entry'!BT14</f>
        <v/>
      </c>
      <c r="BT12" s="1150" t="str">
        <f>'Result Entry'!BU14</f>
        <v/>
      </c>
      <c r="BU12" s="1151">
        <f>'Result Entry'!BV14</f>
        <v>0.0</v>
      </c>
      <c r="BV12" s="1142">
        <f>'Result Entry'!BW14</f>
        <v>0.0</v>
      </c>
      <c r="BW12" s="1152">
        <f>'Result Entry'!BX14</f>
        <v>0.0</v>
      </c>
      <c r="BX12" s="1143">
        <f>'Result Entry'!BY14</f>
        <v>0.0</v>
      </c>
      <c r="BY12" s="1144">
        <f>'Result Entry'!BZ14</f>
        <v>0.0</v>
      </c>
      <c r="BZ12" s="1143">
        <f>'Result Entry'!CA14</f>
        <v>0.0</v>
      </c>
      <c r="CA12" s="1143">
        <f>'Result Entry'!CB14</f>
        <v>0.0</v>
      </c>
      <c r="CB12" s="1153">
        <f>'Result Entry'!CC14</f>
        <v>0.0</v>
      </c>
      <c r="CC12" s="1144">
        <f>'Result Entry'!CD14</f>
        <v>0.0</v>
      </c>
      <c r="CD12" s="1143">
        <f>'Result Entry'!CE14</f>
        <v>0.0</v>
      </c>
      <c r="CE12" s="1143">
        <f>'Result Entry'!CF14</f>
        <v>0.0</v>
      </c>
      <c r="CF12" s="1153">
        <f>'Result Entry'!CG14</f>
        <v>0.0</v>
      </c>
      <c r="CG12" s="1146">
        <f>'Result Entry'!CH14</f>
        <v>0.0</v>
      </c>
      <c r="CH12" s="1165">
        <f>'Result Entry'!CI14</f>
        <v>0.0</v>
      </c>
      <c r="CI12" s="1166" t="str">
        <f>'Result Entry'!CJ14</f>
        <v/>
      </c>
      <c r="CJ12" s="1149" t="str">
        <f>'Result Entry'!CK14</f>
        <v/>
      </c>
      <c r="CK12" s="1150" t="str">
        <f>'Result Entry'!CL14</f>
        <v/>
      </c>
      <c r="CL12" s="1151">
        <f>'Result Entry'!CM14</f>
        <v>0.0</v>
      </c>
      <c r="CM12" s="1142">
        <f>'Result Entry'!CN14</f>
        <v>0.0</v>
      </c>
      <c r="CN12" s="1152">
        <f>'Result Entry'!CO14</f>
        <v>0.0</v>
      </c>
      <c r="CO12" s="1143">
        <f>'Result Entry'!CP14</f>
        <v>0.0</v>
      </c>
      <c r="CP12" s="1144">
        <f>'Result Entry'!CQ14</f>
        <v>0.0</v>
      </c>
      <c r="CQ12" s="1143">
        <f>'Result Entry'!CR14</f>
        <v>0.0</v>
      </c>
      <c r="CR12" s="1143">
        <f>'Result Entry'!CS14</f>
        <v>0.0</v>
      </c>
      <c r="CS12" s="1153">
        <f>'Result Entry'!CT14</f>
        <v>0.0</v>
      </c>
      <c r="CT12" s="1144">
        <f>'Result Entry'!CU14</f>
        <v>0.0</v>
      </c>
      <c r="CU12" s="1143">
        <f>'Result Entry'!CV14</f>
        <v>0.0</v>
      </c>
      <c r="CV12" s="1143">
        <f>'Result Entry'!CW14</f>
        <v>0.0</v>
      </c>
      <c r="CW12" s="1153">
        <f>'Result Entry'!CX14</f>
        <v>0.0</v>
      </c>
      <c r="CX12" s="1146">
        <f>'Result Entry'!CY14</f>
        <v>0.0</v>
      </c>
      <c r="CY12" s="1165">
        <f>'Result Entry'!CZ14</f>
        <v>0.0</v>
      </c>
      <c r="CZ12" s="1166" t="str">
        <f>'Result Entry'!DA14</f>
        <v/>
      </c>
      <c r="DA12" s="1149" t="str">
        <f>'Result Entry'!DB14</f>
        <v/>
      </c>
      <c r="DB12" s="1150" t="str">
        <f>'Result Entry'!DC14</f>
        <v/>
      </c>
      <c r="DC12" s="1151">
        <f>'Result Entry'!DD14</f>
        <v>0.0</v>
      </c>
      <c r="DD12" s="1142">
        <f>'Result Entry'!DE14</f>
        <v>0.0</v>
      </c>
      <c r="DE12" s="1152">
        <f>'Result Entry'!DF14</f>
        <v>0.0</v>
      </c>
      <c r="DF12" s="1143">
        <f>'Result Entry'!DG14</f>
        <v>0.0</v>
      </c>
      <c r="DG12" s="1144">
        <f>'Result Entry'!DH14</f>
        <v>0.0</v>
      </c>
      <c r="DH12" s="1143">
        <f>'Result Entry'!DI14</f>
        <v>0.0</v>
      </c>
      <c r="DI12" s="1143">
        <f>'Result Entry'!DJ14</f>
        <v>0.0</v>
      </c>
      <c r="DJ12" s="1153">
        <f>'Result Entry'!DK14</f>
        <v>0.0</v>
      </c>
      <c r="DK12" s="1144">
        <f>'Result Entry'!DL14</f>
        <v>0.0</v>
      </c>
      <c r="DL12" s="1143">
        <f>'Result Entry'!DM14</f>
        <v>0.0</v>
      </c>
      <c r="DM12" s="1143">
        <f>'Result Entry'!DN14</f>
        <v>0.0</v>
      </c>
      <c r="DN12" s="1153">
        <f>'Result Entry'!DO14</f>
        <v>0.0</v>
      </c>
      <c r="DO12" s="1146">
        <f>'Result Entry'!DP14</f>
        <v>0.0</v>
      </c>
      <c r="DP12" s="1165">
        <f>'Result Entry'!DQ14</f>
        <v>0.0</v>
      </c>
      <c r="DQ12" s="1166" t="str">
        <f>'Result Entry'!DR14</f>
        <v/>
      </c>
      <c r="DR12" s="1149" t="str">
        <f>'Result Entry'!DS14</f>
        <v/>
      </c>
      <c r="DS12" s="1150" t="str">
        <f>'Result Entry'!DT14</f>
        <v/>
      </c>
      <c r="DT12" s="1142">
        <f>'Result Entry'!DU14</f>
        <v>0.0</v>
      </c>
      <c r="DU12" s="1143">
        <f>'Result Entry'!DV14</f>
        <v>0.0</v>
      </c>
      <c r="DV12" s="1143">
        <f>'Result Entry'!DW14</f>
        <v>0.0</v>
      </c>
      <c r="DW12" s="1144">
        <f>'Result Entry'!DX14</f>
        <v>0.0</v>
      </c>
      <c r="DX12" s="1143">
        <f>'Result Entry'!DY14</f>
        <v>0.0</v>
      </c>
      <c r="DY12" s="1143">
        <f>'Result Entry'!DZ14</f>
        <v>0.0</v>
      </c>
      <c r="DZ12" s="1153">
        <f>'Result Entry'!EA14</f>
        <v>0.0</v>
      </c>
      <c r="EA12" s="1144">
        <f>'Result Entry'!EB14</f>
        <v>0.0</v>
      </c>
      <c r="EB12" s="1143">
        <f>'Result Entry'!EC14</f>
        <v>0.0</v>
      </c>
      <c r="EC12" s="1143">
        <f>'Result Entry'!ED14</f>
        <v>0.0</v>
      </c>
      <c r="ED12" s="1153">
        <f>'Result Entry'!EE14</f>
        <v>0.0</v>
      </c>
      <c r="EE12" s="1156">
        <f>'Result Entry'!EF14</f>
        <v>0.0</v>
      </c>
      <c r="EF12" s="1157">
        <f>'Result Entry'!EG14</f>
        <v>0.0</v>
      </c>
      <c r="EG12" s="1158" t="str">
        <f>'Result Entry'!EH14</f>
        <v/>
      </c>
      <c r="EH12" s="1142">
        <f>'Result Entry'!EI14</f>
        <v>0.0</v>
      </c>
      <c r="EI12" s="1143">
        <f>'Result Entry'!EJ14</f>
        <v>0.0</v>
      </c>
      <c r="EJ12" s="1143">
        <f>'Result Entry'!EK14</f>
        <v>0.0</v>
      </c>
      <c r="EK12" s="1144">
        <f>'Result Entry'!EL14</f>
        <v>0.0</v>
      </c>
      <c r="EL12" s="1143">
        <f>'Result Entry'!EM14</f>
        <v>0.0</v>
      </c>
      <c r="EM12" s="1153">
        <f>'Result Entry'!EN14</f>
        <v>0.0</v>
      </c>
      <c r="EN12" s="1143">
        <f>'Result Entry'!EO14</f>
        <v>0.0</v>
      </c>
      <c r="EO12" s="1143">
        <f>'Result Entry'!EP14</f>
        <v>0.0</v>
      </c>
      <c r="EP12" s="1143">
        <f>'Result Entry'!EQ14</f>
        <v>0.0</v>
      </c>
      <c r="EQ12" s="1146">
        <f>'Result Entry'!ER14</f>
        <v>0.0</v>
      </c>
      <c r="ER12" s="1157">
        <f>'Result Entry'!ES14</f>
        <v>0.0</v>
      </c>
      <c r="ES12" s="1158" t="str">
        <f>'Result Entry'!ET14</f>
        <v/>
      </c>
      <c r="ET12" s="1142">
        <f>'Result Entry'!EU14</f>
        <v>0.0</v>
      </c>
      <c r="EU12" s="1152">
        <f>'Result Entry'!EV14</f>
        <v>0.0</v>
      </c>
      <c r="EV12" s="1143">
        <f>'Result Entry'!EW14</f>
        <v>0.0</v>
      </c>
      <c r="EW12" s="1153">
        <f>'Result Entry'!EX14</f>
        <v>0.0</v>
      </c>
      <c r="EX12" s="1143">
        <f>'Result Entry'!EY14</f>
        <v>0.0</v>
      </c>
      <c r="EY12" s="1153">
        <f>'Result Entry'!EZ14</f>
        <v>0.0</v>
      </c>
      <c r="EZ12" s="1143">
        <f>'Result Entry'!FA14</f>
        <v>0.0</v>
      </c>
      <c r="FA12" s="1143">
        <f>'Result Entry'!FB14</f>
        <v>0.0</v>
      </c>
      <c r="FB12" s="1143">
        <f>'Result Entry'!FC14</f>
        <v>0.0</v>
      </c>
      <c r="FC12" s="1156">
        <f>'Result Entry'!FD14</f>
        <v>0.0</v>
      </c>
      <c r="FD12" s="1157">
        <f>'Result Entry'!FE14</f>
        <v>0.0</v>
      </c>
      <c r="FE12" s="1158" t="str">
        <f>'Result Entry'!FF14</f>
        <v/>
      </c>
      <c r="FF12" s="1142">
        <f>'Result Entry'!FG14</f>
        <v>0.0</v>
      </c>
      <c r="FG12" s="1143">
        <f>'Result Entry'!FH14</f>
        <v>0.0</v>
      </c>
      <c r="FH12" s="1143">
        <f>'Result Entry'!FI14</f>
        <v>0.0</v>
      </c>
      <c r="FI12" s="1143">
        <f>'Result Entry'!FJ14</f>
        <v>0.0</v>
      </c>
      <c r="FJ12" s="1145">
        <f>'Result Entry'!FK14</f>
        <v>0.0</v>
      </c>
      <c r="FK12" s="1150" t="str">
        <f>'Result Entry'!FL14</f>
        <v/>
      </c>
      <c r="FL12" s="1139">
        <f>'Result Entry'!FM14</f>
        <v>0.0</v>
      </c>
      <c r="FM12" s="1140">
        <f>'Result Entry'!FN14</f>
        <v>0.0</v>
      </c>
      <c r="FN12" s="1159" t="str">
        <f>'Result Entry'!FO14</f>
        <v/>
      </c>
      <c r="FO12" s="1139">
        <f>'Result Entry'!FP14</f>
        <v>0.0</v>
      </c>
      <c r="FP12" s="1140">
        <f>'Result Entry'!FQ14</f>
        <v>0.0</v>
      </c>
      <c r="FQ12" s="1160">
        <f>'Result Entry'!FR14</f>
        <v>0.0</v>
      </c>
      <c r="FR12" s="1140" t="str">
        <f>IF(OR(FS12="PASSED",FS12="PASSED WITH G"),'Result Entry'!FS14,"")</f>
        <v/>
      </c>
      <c r="FS12" s="1140" t="str">
        <f>'Result Entry'!FT14</f>
        <v/>
      </c>
      <c r="FT12" s="1140" t="str">
        <f>'Result Entry'!FU14</f>
        <v/>
      </c>
      <c r="FU12" s="1161" t="str">
        <f>'Result Entry'!FV14</f>
        <v/>
      </c>
      <c r="FV12" s="1162" t="str">
        <f>'Result Entry'!FX14</f>
        <v/>
      </c>
    </row>
    <row r="13" spans="8:8" s="1138" ht="17.25" customFormat="1" customHeight="1">
      <c r="A13" s="1167"/>
      <c r="B13" s="1139">
        <f t="shared" si="0"/>
        <v>0.0</v>
      </c>
      <c r="C13" s="1140">
        <f>'Result Entry'!D15</f>
        <v>0.0</v>
      </c>
      <c r="D13" s="1140">
        <f>'Result Entry'!E15</f>
        <v>0.0</v>
      </c>
      <c r="E13" s="1140">
        <f>'Result Entry'!F15</f>
        <v>0.0</v>
      </c>
      <c r="F13" s="1140">
        <f>'Result Entry'!$G15</f>
        <v>0.0</v>
      </c>
      <c r="G13" s="1140">
        <f>'Result Entry'!$H15</f>
        <v>0.0</v>
      </c>
      <c r="H13" s="1140">
        <f>'Result Entry'!I15</f>
        <v>0.0</v>
      </c>
      <c r="I13" s="1140">
        <f>'Result Entry'!J15</f>
        <v>0.0</v>
      </c>
      <c r="J13" s="1141">
        <f>'Result Entry'!K15</f>
        <v>0.0</v>
      </c>
      <c r="K13" s="1142">
        <f>'Result Entry'!L15</f>
        <v>0.0</v>
      </c>
      <c r="L13" s="1143">
        <f>'Result Entry'!M15</f>
        <v>0.0</v>
      </c>
      <c r="M13" s="1143">
        <f>'Result Entry'!N15</f>
        <v>0.0</v>
      </c>
      <c r="N13" s="1144">
        <f>'Result Entry'!O15</f>
        <v>0.0</v>
      </c>
      <c r="O13" s="1143">
        <f>'Result Entry'!P15</f>
        <v>0.0</v>
      </c>
      <c r="P13" s="1144">
        <f>'Result Entry'!Q15</f>
        <v>0.0</v>
      </c>
      <c r="Q13" s="1143">
        <f>'Result Entry'!R15</f>
        <v>0.0</v>
      </c>
      <c r="R13" s="1145">
        <f>'Result Entry'!S15</f>
        <v>0.0</v>
      </c>
      <c r="S13" s="1145">
        <f>'Result Entry'!T15</f>
        <v>0.0</v>
      </c>
      <c r="T13" s="1146">
        <f>'Result Entry'!U15</f>
        <v>0.0</v>
      </c>
      <c r="U13" s="1163">
        <f>'Result Entry'!V15</f>
        <v>0.0</v>
      </c>
      <c r="V13" s="1164" t="str">
        <f>'Result Entry'!W15</f>
        <v/>
      </c>
      <c r="W13" s="1149" t="str">
        <f>'Result Entry'!X15</f>
        <v/>
      </c>
      <c r="X13" s="1150" t="str">
        <f>'Result Entry'!Y15</f>
        <v/>
      </c>
      <c r="Y13" s="1142">
        <f>'Result Entry'!Z15</f>
        <v>0.0</v>
      </c>
      <c r="Z13" s="1143">
        <f>'Result Entry'!AA15</f>
        <v>0.0</v>
      </c>
      <c r="AA13" s="1143">
        <f>'Result Entry'!AB15</f>
        <v>0.0</v>
      </c>
      <c r="AB13" s="1144">
        <f>'Result Entry'!AC15</f>
        <v>0.0</v>
      </c>
      <c r="AC13" s="1143">
        <f>'Result Entry'!AD15</f>
        <v>0.0</v>
      </c>
      <c r="AD13" s="1144">
        <f>'Result Entry'!AE15</f>
        <v>0.0</v>
      </c>
      <c r="AE13" s="1143">
        <f>'Result Entry'!AF15</f>
        <v>0.0</v>
      </c>
      <c r="AF13" s="1145">
        <f>'Result Entry'!AG15</f>
        <v>0.0</v>
      </c>
      <c r="AG13" s="1145">
        <f>'Result Entry'!AH15</f>
        <v>0.0</v>
      </c>
      <c r="AH13" s="1146">
        <f>'Result Entry'!AI15</f>
        <v>0.0</v>
      </c>
      <c r="AI13" s="1163">
        <f>'Result Entry'!AJ15</f>
        <v>0.0</v>
      </c>
      <c r="AJ13" s="1164" t="str">
        <f>'Result Entry'!AK15</f>
        <v/>
      </c>
      <c r="AK13" s="1149" t="str">
        <f>'Result Entry'!AL15</f>
        <v/>
      </c>
      <c r="AL13" s="1150" t="str">
        <f>'Result Entry'!AM15</f>
        <v/>
      </c>
      <c r="AM13" s="1151">
        <f>'Result Entry'!AN15</f>
        <v>0.0</v>
      </c>
      <c r="AN13" s="1142">
        <f>'Result Entry'!AO15</f>
        <v>0.0</v>
      </c>
      <c r="AO13" s="1152">
        <f>'Result Entry'!AP15</f>
        <v>0.0</v>
      </c>
      <c r="AP13" s="1143">
        <f>'Result Entry'!AQ15</f>
        <v>0.0</v>
      </c>
      <c r="AQ13" s="1144">
        <f>'Result Entry'!AR15</f>
        <v>0.0</v>
      </c>
      <c r="AR13" s="1143">
        <f>'Result Entry'!AS15</f>
        <v>0.0</v>
      </c>
      <c r="AS13" s="1143">
        <f>'Result Entry'!AT15</f>
        <v>0.0</v>
      </c>
      <c r="AT13" s="1153">
        <f>'Result Entry'!AU15</f>
        <v>0.0</v>
      </c>
      <c r="AU13" s="1144">
        <f>'Result Entry'!AV15</f>
        <v>0.0</v>
      </c>
      <c r="AV13" s="1143">
        <f>'Result Entry'!AW15</f>
        <v>0.0</v>
      </c>
      <c r="AW13" s="1143">
        <f>'Result Entry'!AX15</f>
        <v>0.0</v>
      </c>
      <c r="AX13" s="1153">
        <f>'Result Entry'!AY15</f>
        <v>0.0</v>
      </c>
      <c r="AY13" s="1146">
        <f>'Result Entry'!AZ15</f>
        <v>0.0</v>
      </c>
      <c r="AZ13" s="1165">
        <f>'Result Entry'!BA15</f>
        <v>0.0</v>
      </c>
      <c r="BA13" s="1166" t="str">
        <f>'Result Entry'!BB15</f>
        <v/>
      </c>
      <c r="BB13" s="1149" t="str">
        <f>'Result Entry'!BC15</f>
        <v/>
      </c>
      <c r="BC13" s="1150" t="str">
        <f>'Result Entry'!BD15</f>
        <v/>
      </c>
      <c r="BD13" s="1151">
        <f>'Result Entry'!BE15</f>
        <v>0.0</v>
      </c>
      <c r="BE13" s="1142">
        <f>'Result Entry'!BF15</f>
        <v>0.0</v>
      </c>
      <c r="BF13" s="1152">
        <f>'Result Entry'!BG15</f>
        <v>0.0</v>
      </c>
      <c r="BG13" s="1143">
        <f>'Result Entry'!BH15</f>
        <v>0.0</v>
      </c>
      <c r="BH13" s="1144">
        <f>'Result Entry'!BI15</f>
        <v>0.0</v>
      </c>
      <c r="BI13" s="1143">
        <f>'Result Entry'!BJ15</f>
        <v>0.0</v>
      </c>
      <c r="BJ13" s="1143">
        <f>'Result Entry'!BK15</f>
        <v>0.0</v>
      </c>
      <c r="BK13" s="1153">
        <f>'Result Entry'!BL15</f>
        <v>0.0</v>
      </c>
      <c r="BL13" s="1144">
        <f>'Result Entry'!BM15</f>
        <v>0.0</v>
      </c>
      <c r="BM13" s="1143">
        <f>'Result Entry'!BN15</f>
        <v>0.0</v>
      </c>
      <c r="BN13" s="1143">
        <f>'Result Entry'!BO15</f>
        <v>0.0</v>
      </c>
      <c r="BO13" s="1153">
        <f>'Result Entry'!BP15</f>
        <v>0.0</v>
      </c>
      <c r="BP13" s="1146">
        <f>'Result Entry'!BQ15</f>
        <v>0.0</v>
      </c>
      <c r="BQ13" s="1165">
        <f>'Result Entry'!BR15</f>
        <v>0.0</v>
      </c>
      <c r="BR13" s="1166" t="str">
        <f>'Result Entry'!BS15</f>
        <v/>
      </c>
      <c r="BS13" s="1149" t="str">
        <f>'Result Entry'!BT15</f>
        <v/>
      </c>
      <c r="BT13" s="1150" t="str">
        <f>'Result Entry'!BU15</f>
        <v/>
      </c>
      <c r="BU13" s="1151">
        <f>'Result Entry'!BV15</f>
        <v>0.0</v>
      </c>
      <c r="BV13" s="1142">
        <f>'Result Entry'!BW15</f>
        <v>0.0</v>
      </c>
      <c r="BW13" s="1152">
        <f>'Result Entry'!BX15</f>
        <v>0.0</v>
      </c>
      <c r="BX13" s="1143">
        <f>'Result Entry'!BY15</f>
        <v>0.0</v>
      </c>
      <c r="BY13" s="1144">
        <f>'Result Entry'!BZ15</f>
        <v>0.0</v>
      </c>
      <c r="BZ13" s="1143">
        <f>'Result Entry'!CA15</f>
        <v>0.0</v>
      </c>
      <c r="CA13" s="1143">
        <f>'Result Entry'!CB15</f>
        <v>0.0</v>
      </c>
      <c r="CB13" s="1153">
        <f>'Result Entry'!CC15</f>
        <v>0.0</v>
      </c>
      <c r="CC13" s="1144">
        <f>'Result Entry'!CD15</f>
        <v>0.0</v>
      </c>
      <c r="CD13" s="1143">
        <f>'Result Entry'!CE15</f>
        <v>0.0</v>
      </c>
      <c r="CE13" s="1143">
        <f>'Result Entry'!CF15</f>
        <v>0.0</v>
      </c>
      <c r="CF13" s="1153">
        <f>'Result Entry'!CG15</f>
        <v>0.0</v>
      </c>
      <c r="CG13" s="1146">
        <f>'Result Entry'!CH15</f>
        <v>0.0</v>
      </c>
      <c r="CH13" s="1165">
        <f>'Result Entry'!CI15</f>
        <v>0.0</v>
      </c>
      <c r="CI13" s="1166" t="str">
        <f>'Result Entry'!CJ15</f>
        <v/>
      </c>
      <c r="CJ13" s="1149" t="str">
        <f>'Result Entry'!CK15</f>
        <v/>
      </c>
      <c r="CK13" s="1150" t="str">
        <f>'Result Entry'!CL15</f>
        <v/>
      </c>
      <c r="CL13" s="1151">
        <f>'Result Entry'!CM15</f>
        <v>0.0</v>
      </c>
      <c r="CM13" s="1142">
        <f>'Result Entry'!CN15</f>
        <v>0.0</v>
      </c>
      <c r="CN13" s="1152">
        <f>'Result Entry'!CO15</f>
        <v>0.0</v>
      </c>
      <c r="CO13" s="1143">
        <f>'Result Entry'!CP15</f>
        <v>0.0</v>
      </c>
      <c r="CP13" s="1144">
        <f>'Result Entry'!CQ15</f>
        <v>0.0</v>
      </c>
      <c r="CQ13" s="1143">
        <f>'Result Entry'!CR15</f>
        <v>0.0</v>
      </c>
      <c r="CR13" s="1143">
        <f>'Result Entry'!CS15</f>
        <v>0.0</v>
      </c>
      <c r="CS13" s="1153">
        <f>'Result Entry'!CT15</f>
        <v>0.0</v>
      </c>
      <c r="CT13" s="1144">
        <f>'Result Entry'!CU15</f>
        <v>0.0</v>
      </c>
      <c r="CU13" s="1143">
        <f>'Result Entry'!CV15</f>
        <v>0.0</v>
      </c>
      <c r="CV13" s="1143">
        <f>'Result Entry'!CW15</f>
        <v>0.0</v>
      </c>
      <c r="CW13" s="1153">
        <f>'Result Entry'!CX15</f>
        <v>0.0</v>
      </c>
      <c r="CX13" s="1146">
        <f>'Result Entry'!CY15</f>
        <v>0.0</v>
      </c>
      <c r="CY13" s="1165">
        <f>'Result Entry'!CZ15</f>
        <v>0.0</v>
      </c>
      <c r="CZ13" s="1166" t="str">
        <f>'Result Entry'!DA15</f>
        <v/>
      </c>
      <c r="DA13" s="1149" t="str">
        <f>'Result Entry'!DB15</f>
        <v/>
      </c>
      <c r="DB13" s="1150" t="str">
        <f>'Result Entry'!DC15</f>
        <v/>
      </c>
      <c r="DC13" s="1151">
        <f>'Result Entry'!DD15</f>
        <v>0.0</v>
      </c>
      <c r="DD13" s="1142">
        <f>'Result Entry'!DE15</f>
        <v>0.0</v>
      </c>
      <c r="DE13" s="1152">
        <f>'Result Entry'!DF15</f>
        <v>0.0</v>
      </c>
      <c r="DF13" s="1143">
        <f>'Result Entry'!DG15</f>
        <v>0.0</v>
      </c>
      <c r="DG13" s="1144">
        <f>'Result Entry'!DH15</f>
        <v>0.0</v>
      </c>
      <c r="DH13" s="1143">
        <f>'Result Entry'!DI15</f>
        <v>0.0</v>
      </c>
      <c r="DI13" s="1143">
        <f>'Result Entry'!DJ15</f>
        <v>0.0</v>
      </c>
      <c r="DJ13" s="1153">
        <f>'Result Entry'!DK15</f>
        <v>0.0</v>
      </c>
      <c r="DK13" s="1144">
        <f>'Result Entry'!DL15</f>
        <v>0.0</v>
      </c>
      <c r="DL13" s="1143">
        <f>'Result Entry'!DM15</f>
        <v>0.0</v>
      </c>
      <c r="DM13" s="1143">
        <f>'Result Entry'!DN15</f>
        <v>0.0</v>
      </c>
      <c r="DN13" s="1153">
        <f>'Result Entry'!DO15</f>
        <v>0.0</v>
      </c>
      <c r="DO13" s="1146">
        <f>'Result Entry'!DP15</f>
        <v>0.0</v>
      </c>
      <c r="DP13" s="1165">
        <f>'Result Entry'!DQ15</f>
        <v>0.0</v>
      </c>
      <c r="DQ13" s="1166" t="str">
        <f>'Result Entry'!DR15</f>
        <v/>
      </c>
      <c r="DR13" s="1149" t="str">
        <f>'Result Entry'!DS15</f>
        <v/>
      </c>
      <c r="DS13" s="1150" t="str">
        <f>'Result Entry'!DT15</f>
        <v/>
      </c>
      <c r="DT13" s="1142">
        <f>'Result Entry'!DU15</f>
        <v>0.0</v>
      </c>
      <c r="DU13" s="1143">
        <f>'Result Entry'!DV15</f>
        <v>0.0</v>
      </c>
      <c r="DV13" s="1143">
        <f>'Result Entry'!DW15</f>
        <v>0.0</v>
      </c>
      <c r="DW13" s="1144">
        <f>'Result Entry'!DX15</f>
        <v>0.0</v>
      </c>
      <c r="DX13" s="1143">
        <f>'Result Entry'!DY15</f>
        <v>0.0</v>
      </c>
      <c r="DY13" s="1143">
        <f>'Result Entry'!DZ15</f>
        <v>0.0</v>
      </c>
      <c r="DZ13" s="1153">
        <f>'Result Entry'!EA15</f>
        <v>0.0</v>
      </c>
      <c r="EA13" s="1144">
        <f>'Result Entry'!EB15</f>
        <v>0.0</v>
      </c>
      <c r="EB13" s="1143">
        <f>'Result Entry'!EC15</f>
        <v>0.0</v>
      </c>
      <c r="EC13" s="1143">
        <f>'Result Entry'!ED15</f>
        <v>0.0</v>
      </c>
      <c r="ED13" s="1153">
        <f>'Result Entry'!EE15</f>
        <v>0.0</v>
      </c>
      <c r="EE13" s="1156">
        <f>'Result Entry'!EF15</f>
        <v>0.0</v>
      </c>
      <c r="EF13" s="1157">
        <f>'Result Entry'!EG15</f>
        <v>0.0</v>
      </c>
      <c r="EG13" s="1158" t="str">
        <f>'Result Entry'!EH15</f>
        <v/>
      </c>
      <c r="EH13" s="1142">
        <f>'Result Entry'!EI15</f>
        <v>0.0</v>
      </c>
      <c r="EI13" s="1143">
        <f>'Result Entry'!EJ15</f>
        <v>0.0</v>
      </c>
      <c r="EJ13" s="1143">
        <f>'Result Entry'!EK15</f>
        <v>0.0</v>
      </c>
      <c r="EK13" s="1144">
        <f>'Result Entry'!EL15</f>
        <v>0.0</v>
      </c>
      <c r="EL13" s="1143">
        <f>'Result Entry'!EM15</f>
        <v>0.0</v>
      </c>
      <c r="EM13" s="1153">
        <f>'Result Entry'!EN15</f>
        <v>0.0</v>
      </c>
      <c r="EN13" s="1143">
        <f>'Result Entry'!EO15</f>
        <v>0.0</v>
      </c>
      <c r="EO13" s="1143">
        <f>'Result Entry'!EP15</f>
        <v>0.0</v>
      </c>
      <c r="EP13" s="1143">
        <f>'Result Entry'!EQ15</f>
        <v>0.0</v>
      </c>
      <c r="EQ13" s="1146">
        <f>'Result Entry'!ER15</f>
        <v>0.0</v>
      </c>
      <c r="ER13" s="1157">
        <f>'Result Entry'!ES15</f>
        <v>0.0</v>
      </c>
      <c r="ES13" s="1158" t="str">
        <f>'Result Entry'!ET15</f>
        <v/>
      </c>
      <c r="ET13" s="1142">
        <f>'Result Entry'!EU15</f>
        <v>0.0</v>
      </c>
      <c r="EU13" s="1152">
        <f>'Result Entry'!EV15</f>
        <v>0.0</v>
      </c>
      <c r="EV13" s="1143">
        <f>'Result Entry'!EW15</f>
        <v>0.0</v>
      </c>
      <c r="EW13" s="1153">
        <f>'Result Entry'!EX15</f>
        <v>0.0</v>
      </c>
      <c r="EX13" s="1143">
        <f>'Result Entry'!EY15</f>
        <v>0.0</v>
      </c>
      <c r="EY13" s="1153">
        <f>'Result Entry'!EZ15</f>
        <v>0.0</v>
      </c>
      <c r="EZ13" s="1143">
        <f>'Result Entry'!FA15</f>
        <v>0.0</v>
      </c>
      <c r="FA13" s="1143">
        <f>'Result Entry'!FB15</f>
        <v>0.0</v>
      </c>
      <c r="FB13" s="1143">
        <f>'Result Entry'!FC15</f>
        <v>0.0</v>
      </c>
      <c r="FC13" s="1156">
        <f>'Result Entry'!FD15</f>
        <v>0.0</v>
      </c>
      <c r="FD13" s="1157">
        <f>'Result Entry'!FE15</f>
        <v>0.0</v>
      </c>
      <c r="FE13" s="1158" t="str">
        <f>'Result Entry'!FF15</f>
        <v/>
      </c>
      <c r="FF13" s="1142">
        <f>'Result Entry'!FG15</f>
        <v>0.0</v>
      </c>
      <c r="FG13" s="1143">
        <f>'Result Entry'!FH15</f>
        <v>0.0</v>
      </c>
      <c r="FH13" s="1143">
        <f>'Result Entry'!FI15</f>
        <v>0.0</v>
      </c>
      <c r="FI13" s="1143">
        <f>'Result Entry'!FJ15</f>
        <v>0.0</v>
      </c>
      <c r="FJ13" s="1145">
        <f>'Result Entry'!FK15</f>
        <v>0.0</v>
      </c>
      <c r="FK13" s="1150" t="str">
        <f>'Result Entry'!FL15</f>
        <v/>
      </c>
      <c r="FL13" s="1139">
        <f>'Result Entry'!FM15</f>
        <v>0.0</v>
      </c>
      <c r="FM13" s="1140">
        <f>'Result Entry'!FN15</f>
        <v>0.0</v>
      </c>
      <c r="FN13" s="1159" t="str">
        <f>'Result Entry'!FO15</f>
        <v/>
      </c>
      <c r="FO13" s="1139">
        <f>'Result Entry'!FP15</f>
        <v>0.0</v>
      </c>
      <c r="FP13" s="1140">
        <f>'Result Entry'!FQ15</f>
        <v>0.0</v>
      </c>
      <c r="FQ13" s="1160">
        <f>'Result Entry'!FR15</f>
        <v>0.0</v>
      </c>
      <c r="FR13" s="1140" t="str">
        <f>IF(OR(FS13="PASSED",FS13="PASSED WITH G"),'Result Entry'!FS15,"")</f>
        <v/>
      </c>
      <c r="FS13" s="1140" t="str">
        <f>'Result Entry'!FT15</f>
        <v/>
      </c>
      <c r="FT13" s="1140" t="str">
        <f>'Result Entry'!FU15</f>
        <v/>
      </c>
      <c r="FU13" s="1161" t="str">
        <f>'Result Entry'!FV15</f>
        <v/>
      </c>
      <c r="FV13" s="1162" t="str">
        <f>'Result Entry'!FX15</f>
        <v/>
      </c>
    </row>
    <row r="14" spans="8:8" s="1138" ht="17.25" customFormat="1" customHeight="1">
      <c r="A14" s="1167"/>
      <c r="B14" s="1139">
        <f t="shared" si="0"/>
        <v>0.0</v>
      </c>
      <c r="C14" s="1140">
        <f>'Result Entry'!D16</f>
        <v>0.0</v>
      </c>
      <c r="D14" s="1140">
        <f>'Result Entry'!E16</f>
        <v>0.0</v>
      </c>
      <c r="E14" s="1140">
        <f>'Result Entry'!F16</f>
        <v>0.0</v>
      </c>
      <c r="F14" s="1140">
        <f>'Result Entry'!$G16</f>
        <v>0.0</v>
      </c>
      <c r="G14" s="1140">
        <f>'Result Entry'!$H16</f>
        <v>0.0</v>
      </c>
      <c r="H14" s="1140">
        <f>'Result Entry'!I16</f>
        <v>0.0</v>
      </c>
      <c r="I14" s="1140">
        <f>'Result Entry'!J16</f>
        <v>0.0</v>
      </c>
      <c r="J14" s="1141">
        <f>'Result Entry'!K16</f>
        <v>0.0</v>
      </c>
      <c r="K14" s="1142">
        <f>'Result Entry'!L16</f>
        <v>0.0</v>
      </c>
      <c r="L14" s="1143">
        <f>'Result Entry'!M16</f>
        <v>0.0</v>
      </c>
      <c r="M14" s="1143">
        <f>'Result Entry'!N16</f>
        <v>0.0</v>
      </c>
      <c r="N14" s="1144">
        <f>'Result Entry'!O16</f>
        <v>0.0</v>
      </c>
      <c r="O14" s="1143">
        <f>'Result Entry'!P16</f>
        <v>0.0</v>
      </c>
      <c r="P14" s="1144">
        <f>'Result Entry'!Q16</f>
        <v>0.0</v>
      </c>
      <c r="Q14" s="1143">
        <f>'Result Entry'!R16</f>
        <v>0.0</v>
      </c>
      <c r="R14" s="1145">
        <f>'Result Entry'!S16</f>
        <v>0.0</v>
      </c>
      <c r="S14" s="1145">
        <f>'Result Entry'!T16</f>
        <v>0.0</v>
      </c>
      <c r="T14" s="1146">
        <f>'Result Entry'!U16</f>
        <v>0.0</v>
      </c>
      <c r="U14" s="1163">
        <f>'Result Entry'!V16</f>
        <v>0.0</v>
      </c>
      <c r="V14" s="1164" t="str">
        <f>'Result Entry'!W16</f>
        <v/>
      </c>
      <c r="W14" s="1149" t="str">
        <f>'Result Entry'!X16</f>
        <v/>
      </c>
      <c r="X14" s="1150" t="str">
        <f>'Result Entry'!Y16</f>
        <v/>
      </c>
      <c r="Y14" s="1142">
        <f>'Result Entry'!Z16</f>
        <v>0.0</v>
      </c>
      <c r="Z14" s="1143">
        <f>'Result Entry'!AA16</f>
        <v>0.0</v>
      </c>
      <c r="AA14" s="1143">
        <f>'Result Entry'!AB16</f>
        <v>0.0</v>
      </c>
      <c r="AB14" s="1144">
        <f>'Result Entry'!AC16</f>
        <v>0.0</v>
      </c>
      <c r="AC14" s="1143">
        <f>'Result Entry'!AD16</f>
        <v>0.0</v>
      </c>
      <c r="AD14" s="1144">
        <f>'Result Entry'!AE16</f>
        <v>0.0</v>
      </c>
      <c r="AE14" s="1143">
        <f>'Result Entry'!AF16</f>
        <v>0.0</v>
      </c>
      <c r="AF14" s="1145">
        <f>'Result Entry'!AG16</f>
        <v>0.0</v>
      </c>
      <c r="AG14" s="1145">
        <f>'Result Entry'!AH16</f>
        <v>0.0</v>
      </c>
      <c r="AH14" s="1146">
        <f>'Result Entry'!AI16</f>
        <v>0.0</v>
      </c>
      <c r="AI14" s="1163">
        <f>'Result Entry'!AJ16</f>
        <v>0.0</v>
      </c>
      <c r="AJ14" s="1164" t="str">
        <f>'Result Entry'!AK16</f>
        <v/>
      </c>
      <c r="AK14" s="1149" t="str">
        <f>'Result Entry'!AL16</f>
        <v/>
      </c>
      <c r="AL14" s="1150" t="str">
        <f>'Result Entry'!AM16</f>
        <v/>
      </c>
      <c r="AM14" s="1151">
        <f>'Result Entry'!AN16</f>
        <v>0.0</v>
      </c>
      <c r="AN14" s="1142">
        <f>'Result Entry'!AO16</f>
        <v>0.0</v>
      </c>
      <c r="AO14" s="1152">
        <f>'Result Entry'!AP16</f>
        <v>0.0</v>
      </c>
      <c r="AP14" s="1143">
        <f>'Result Entry'!AQ16</f>
        <v>0.0</v>
      </c>
      <c r="AQ14" s="1144">
        <f>'Result Entry'!AR16</f>
        <v>0.0</v>
      </c>
      <c r="AR14" s="1143">
        <f>'Result Entry'!AS16</f>
        <v>0.0</v>
      </c>
      <c r="AS14" s="1143">
        <f>'Result Entry'!AT16</f>
        <v>0.0</v>
      </c>
      <c r="AT14" s="1153">
        <f>'Result Entry'!AU16</f>
        <v>0.0</v>
      </c>
      <c r="AU14" s="1144">
        <f>'Result Entry'!AV16</f>
        <v>0.0</v>
      </c>
      <c r="AV14" s="1143">
        <f>'Result Entry'!AW16</f>
        <v>0.0</v>
      </c>
      <c r="AW14" s="1143">
        <f>'Result Entry'!AX16</f>
        <v>0.0</v>
      </c>
      <c r="AX14" s="1153">
        <f>'Result Entry'!AY16</f>
        <v>0.0</v>
      </c>
      <c r="AY14" s="1146">
        <f>'Result Entry'!AZ16</f>
        <v>0.0</v>
      </c>
      <c r="AZ14" s="1165">
        <f>'Result Entry'!BA16</f>
        <v>0.0</v>
      </c>
      <c r="BA14" s="1166" t="str">
        <f>'Result Entry'!BB16</f>
        <v/>
      </c>
      <c r="BB14" s="1149" t="str">
        <f>'Result Entry'!BC16</f>
        <v/>
      </c>
      <c r="BC14" s="1150" t="str">
        <f>'Result Entry'!BD16</f>
        <v/>
      </c>
      <c r="BD14" s="1151">
        <f>'Result Entry'!BE16</f>
        <v>0.0</v>
      </c>
      <c r="BE14" s="1142">
        <f>'Result Entry'!BF16</f>
        <v>0.0</v>
      </c>
      <c r="BF14" s="1152">
        <f>'Result Entry'!BG16</f>
        <v>0.0</v>
      </c>
      <c r="BG14" s="1143">
        <f>'Result Entry'!BH16</f>
        <v>0.0</v>
      </c>
      <c r="BH14" s="1144">
        <f>'Result Entry'!BI16</f>
        <v>0.0</v>
      </c>
      <c r="BI14" s="1143">
        <f>'Result Entry'!BJ16</f>
        <v>0.0</v>
      </c>
      <c r="BJ14" s="1143">
        <f>'Result Entry'!BK16</f>
        <v>0.0</v>
      </c>
      <c r="BK14" s="1153">
        <f>'Result Entry'!BL16</f>
        <v>0.0</v>
      </c>
      <c r="BL14" s="1144">
        <f>'Result Entry'!BM16</f>
        <v>0.0</v>
      </c>
      <c r="BM14" s="1143">
        <f>'Result Entry'!BN16</f>
        <v>0.0</v>
      </c>
      <c r="BN14" s="1143">
        <f>'Result Entry'!BO16</f>
        <v>0.0</v>
      </c>
      <c r="BO14" s="1153">
        <f>'Result Entry'!BP16</f>
        <v>0.0</v>
      </c>
      <c r="BP14" s="1146">
        <f>'Result Entry'!BQ16</f>
        <v>0.0</v>
      </c>
      <c r="BQ14" s="1165">
        <f>'Result Entry'!BR16</f>
        <v>0.0</v>
      </c>
      <c r="BR14" s="1166" t="str">
        <f>'Result Entry'!BS16</f>
        <v/>
      </c>
      <c r="BS14" s="1149" t="str">
        <f>'Result Entry'!BT16</f>
        <v/>
      </c>
      <c r="BT14" s="1150" t="str">
        <f>'Result Entry'!BU16</f>
        <v/>
      </c>
      <c r="BU14" s="1151">
        <f>'Result Entry'!BV16</f>
        <v>0.0</v>
      </c>
      <c r="BV14" s="1142">
        <f>'Result Entry'!BW16</f>
        <v>0.0</v>
      </c>
      <c r="BW14" s="1152">
        <f>'Result Entry'!BX16</f>
        <v>0.0</v>
      </c>
      <c r="BX14" s="1143">
        <f>'Result Entry'!BY16</f>
        <v>0.0</v>
      </c>
      <c r="BY14" s="1144">
        <f>'Result Entry'!BZ16</f>
        <v>0.0</v>
      </c>
      <c r="BZ14" s="1143">
        <f>'Result Entry'!CA16</f>
        <v>0.0</v>
      </c>
      <c r="CA14" s="1143">
        <f>'Result Entry'!CB16</f>
        <v>0.0</v>
      </c>
      <c r="CB14" s="1153">
        <f>'Result Entry'!CC16</f>
        <v>0.0</v>
      </c>
      <c r="CC14" s="1144">
        <f>'Result Entry'!CD16</f>
        <v>0.0</v>
      </c>
      <c r="CD14" s="1143">
        <f>'Result Entry'!CE16</f>
        <v>0.0</v>
      </c>
      <c r="CE14" s="1143">
        <f>'Result Entry'!CF16</f>
        <v>0.0</v>
      </c>
      <c r="CF14" s="1153">
        <f>'Result Entry'!CG16</f>
        <v>0.0</v>
      </c>
      <c r="CG14" s="1146">
        <f>'Result Entry'!CH16</f>
        <v>0.0</v>
      </c>
      <c r="CH14" s="1165">
        <f>'Result Entry'!CI16</f>
        <v>0.0</v>
      </c>
      <c r="CI14" s="1166" t="str">
        <f>'Result Entry'!CJ16</f>
        <v/>
      </c>
      <c r="CJ14" s="1149" t="str">
        <f>'Result Entry'!CK16</f>
        <v/>
      </c>
      <c r="CK14" s="1150" t="str">
        <f>'Result Entry'!CL16</f>
        <v/>
      </c>
      <c r="CL14" s="1151">
        <f>'Result Entry'!CM16</f>
        <v>0.0</v>
      </c>
      <c r="CM14" s="1142">
        <f>'Result Entry'!CN16</f>
        <v>0.0</v>
      </c>
      <c r="CN14" s="1152">
        <f>'Result Entry'!CO16</f>
        <v>0.0</v>
      </c>
      <c r="CO14" s="1143">
        <f>'Result Entry'!CP16</f>
        <v>0.0</v>
      </c>
      <c r="CP14" s="1144">
        <f>'Result Entry'!CQ16</f>
        <v>0.0</v>
      </c>
      <c r="CQ14" s="1143">
        <f>'Result Entry'!CR16</f>
        <v>0.0</v>
      </c>
      <c r="CR14" s="1143">
        <f>'Result Entry'!CS16</f>
        <v>0.0</v>
      </c>
      <c r="CS14" s="1153">
        <f>'Result Entry'!CT16</f>
        <v>0.0</v>
      </c>
      <c r="CT14" s="1144">
        <f>'Result Entry'!CU16</f>
        <v>0.0</v>
      </c>
      <c r="CU14" s="1143">
        <f>'Result Entry'!CV16</f>
        <v>0.0</v>
      </c>
      <c r="CV14" s="1143">
        <f>'Result Entry'!CW16</f>
        <v>0.0</v>
      </c>
      <c r="CW14" s="1153">
        <f>'Result Entry'!CX16</f>
        <v>0.0</v>
      </c>
      <c r="CX14" s="1146">
        <f>'Result Entry'!CY16</f>
        <v>0.0</v>
      </c>
      <c r="CY14" s="1165">
        <f>'Result Entry'!CZ16</f>
        <v>0.0</v>
      </c>
      <c r="CZ14" s="1166" t="str">
        <f>'Result Entry'!DA16</f>
        <v/>
      </c>
      <c r="DA14" s="1149" t="str">
        <f>'Result Entry'!DB16</f>
        <v/>
      </c>
      <c r="DB14" s="1150" t="str">
        <f>'Result Entry'!DC16</f>
        <v/>
      </c>
      <c r="DC14" s="1151">
        <f>'Result Entry'!DD16</f>
        <v>0.0</v>
      </c>
      <c r="DD14" s="1142">
        <f>'Result Entry'!DE16</f>
        <v>0.0</v>
      </c>
      <c r="DE14" s="1152">
        <f>'Result Entry'!DF16</f>
        <v>0.0</v>
      </c>
      <c r="DF14" s="1143">
        <f>'Result Entry'!DG16</f>
        <v>0.0</v>
      </c>
      <c r="DG14" s="1144">
        <f>'Result Entry'!DH16</f>
        <v>0.0</v>
      </c>
      <c r="DH14" s="1143">
        <f>'Result Entry'!DI16</f>
        <v>0.0</v>
      </c>
      <c r="DI14" s="1143">
        <f>'Result Entry'!DJ16</f>
        <v>0.0</v>
      </c>
      <c r="DJ14" s="1153">
        <f>'Result Entry'!DK16</f>
        <v>0.0</v>
      </c>
      <c r="DK14" s="1144">
        <f>'Result Entry'!DL16</f>
        <v>0.0</v>
      </c>
      <c r="DL14" s="1143">
        <f>'Result Entry'!DM16</f>
        <v>0.0</v>
      </c>
      <c r="DM14" s="1143">
        <f>'Result Entry'!DN16</f>
        <v>0.0</v>
      </c>
      <c r="DN14" s="1153">
        <f>'Result Entry'!DO16</f>
        <v>0.0</v>
      </c>
      <c r="DO14" s="1146">
        <f>'Result Entry'!DP16</f>
        <v>0.0</v>
      </c>
      <c r="DP14" s="1165">
        <f>'Result Entry'!DQ16</f>
        <v>0.0</v>
      </c>
      <c r="DQ14" s="1166" t="str">
        <f>'Result Entry'!DR16</f>
        <v/>
      </c>
      <c r="DR14" s="1149" t="str">
        <f>'Result Entry'!DS16</f>
        <v/>
      </c>
      <c r="DS14" s="1150" t="str">
        <f>'Result Entry'!DT16</f>
        <v/>
      </c>
      <c r="DT14" s="1142">
        <f>'Result Entry'!DU16</f>
        <v>0.0</v>
      </c>
      <c r="DU14" s="1143">
        <f>'Result Entry'!DV16</f>
        <v>0.0</v>
      </c>
      <c r="DV14" s="1143">
        <f>'Result Entry'!DW16</f>
        <v>0.0</v>
      </c>
      <c r="DW14" s="1144">
        <f>'Result Entry'!DX16</f>
        <v>0.0</v>
      </c>
      <c r="DX14" s="1143">
        <f>'Result Entry'!DY16</f>
        <v>0.0</v>
      </c>
      <c r="DY14" s="1143">
        <f>'Result Entry'!DZ16</f>
        <v>0.0</v>
      </c>
      <c r="DZ14" s="1153">
        <f>'Result Entry'!EA16</f>
        <v>0.0</v>
      </c>
      <c r="EA14" s="1144">
        <f>'Result Entry'!EB16</f>
        <v>0.0</v>
      </c>
      <c r="EB14" s="1143">
        <f>'Result Entry'!EC16</f>
        <v>0.0</v>
      </c>
      <c r="EC14" s="1143">
        <f>'Result Entry'!ED16</f>
        <v>0.0</v>
      </c>
      <c r="ED14" s="1153">
        <f>'Result Entry'!EE16</f>
        <v>0.0</v>
      </c>
      <c r="EE14" s="1156">
        <f>'Result Entry'!EF16</f>
        <v>0.0</v>
      </c>
      <c r="EF14" s="1157">
        <f>'Result Entry'!EG16</f>
        <v>0.0</v>
      </c>
      <c r="EG14" s="1158" t="str">
        <f>'Result Entry'!EH16</f>
        <v/>
      </c>
      <c r="EH14" s="1142">
        <f>'Result Entry'!EI16</f>
        <v>0.0</v>
      </c>
      <c r="EI14" s="1143">
        <f>'Result Entry'!EJ16</f>
        <v>0.0</v>
      </c>
      <c r="EJ14" s="1143">
        <f>'Result Entry'!EK16</f>
        <v>0.0</v>
      </c>
      <c r="EK14" s="1144">
        <f>'Result Entry'!EL16</f>
        <v>0.0</v>
      </c>
      <c r="EL14" s="1143">
        <f>'Result Entry'!EM16</f>
        <v>0.0</v>
      </c>
      <c r="EM14" s="1153">
        <f>'Result Entry'!EN16</f>
        <v>0.0</v>
      </c>
      <c r="EN14" s="1143">
        <f>'Result Entry'!EO16</f>
        <v>0.0</v>
      </c>
      <c r="EO14" s="1143">
        <f>'Result Entry'!EP16</f>
        <v>0.0</v>
      </c>
      <c r="EP14" s="1143">
        <f>'Result Entry'!EQ16</f>
        <v>0.0</v>
      </c>
      <c r="EQ14" s="1146">
        <f>'Result Entry'!ER16</f>
        <v>0.0</v>
      </c>
      <c r="ER14" s="1157">
        <f>'Result Entry'!ES16</f>
        <v>0.0</v>
      </c>
      <c r="ES14" s="1158" t="str">
        <f>'Result Entry'!ET16</f>
        <v/>
      </c>
      <c r="ET14" s="1142">
        <f>'Result Entry'!EU16</f>
        <v>0.0</v>
      </c>
      <c r="EU14" s="1152">
        <f>'Result Entry'!EV16</f>
        <v>0.0</v>
      </c>
      <c r="EV14" s="1143">
        <f>'Result Entry'!EW16</f>
        <v>0.0</v>
      </c>
      <c r="EW14" s="1153">
        <f>'Result Entry'!EX16</f>
        <v>0.0</v>
      </c>
      <c r="EX14" s="1143">
        <f>'Result Entry'!EY16</f>
        <v>0.0</v>
      </c>
      <c r="EY14" s="1153">
        <f>'Result Entry'!EZ16</f>
        <v>0.0</v>
      </c>
      <c r="EZ14" s="1143">
        <f>'Result Entry'!FA16</f>
        <v>0.0</v>
      </c>
      <c r="FA14" s="1143">
        <f>'Result Entry'!FB16</f>
        <v>0.0</v>
      </c>
      <c r="FB14" s="1143">
        <f>'Result Entry'!FC16</f>
        <v>0.0</v>
      </c>
      <c r="FC14" s="1156">
        <f>'Result Entry'!FD16</f>
        <v>0.0</v>
      </c>
      <c r="FD14" s="1157">
        <f>'Result Entry'!FE16</f>
        <v>0.0</v>
      </c>
      <c r="FE14" s="1158" t="str">
        <f>'Result Entry'!FF16</f>
        <v/>
      </c>
      <c r="FF14" s="1142">
        <f>'Result Entry'!FG16</f>
        <v>0.0</v>
      </c>
      <c r="FG14" s="1143">
        <f>'Result Entry'!FH16</f>
        <v>0.0</v>
      </c>
      <c r="FH14" s="1143">
        <f>'Result Entry'!FI16</f>
        <v>0.0</v>
      </c>
      <c r="FI14" s="1143">
        <f>'Result Entry'!FJ16</f>
        <v>0.0</v>
      </c>
      <c r="FJ14" s="1145">
        <f>'Result Entry'!FK16</f>
        <v>0.0</v>
      </c>
      <c r="FK14" s="1150" t="str">
        <f>'Result Entry'!FL16</f>
        <v/>
      </c>
      <c r="FL14" s="1139">
        <f>'Result Entry'!FM16</f>
        <v>0.0</v>
      </c>
      <c r="FM14" s="1140">
        <f>'Result Entry'!FN16</f>
        <v>0.0</v>
      </c>
      <c r="FN14" s="1159" t="str">
        <f>'Result Entry'!FO16</f>
        <v/>
      </c>
      <c r="FO14" s="1139">
        <f>'Result Entry'!FP16</f>
        <v>0.0</v>
      </c>
      <c r="FP14" s="1140">
        <f>'Result Entry'!FQ16</f>
        <v>0.0</v>
      </c>
      <c r="FQ14" s="1160">
        <f>'Result Entry'!FR16</f>
        <v>0.0</v>
      </c>
      <c r="FR14" s="1140" t="str">
        <f>IF(OR(FS14="PASSED",FS14="PASSED WITH G"),'Result Entry'!FS16,"")</f>
        <v/>
      </c>
      <c r="FS14" s="1140" t="str">
        <f>'Result Entry'!FT16</f>
        <v/>
      </c>
      <c r="FT14" s="1140" t="str">
        <f>'Result Entry'!FU16</f>
        <v/>
      </c>
      <c r="FU14" s="1161" t="str">
        <f>'Result Entry'!FV16</f>
        <v/>
      </c>
      <c r="FV14" s="1162" t="str">
        <f>'Result Entry'!FX16</f>
        <v/>
      </c>
    </row>
    <row r="15" spans="8:8" s="1138" ht="17.25" customFormat="1" customHeight="1">
      <c r="A15" s="1167"/>
      <c r="B15" s="1139">
        <f t="shared" si="0"/>
        <v>0.0</v>
      </c>
      <c r="C15" s="1140">
        <f>'Result Entry'!D17</f>
        <v>0.0</v>
      </c>
      <c r="D15" s="1140">
        <f>'Result Entry'!E17</f>
        <v>0.0</v>
      </c>
      <c r="E15" s="1140">
        <f>'Result Entry'!F17</f>
        <v>0.0</v>
      </c>
      <c r="F15" s="1140">
        <f>'Result Entry'!$G17</f>
        <v>0.0</v>
      </c>
      <c r="G15" s="1140">
        <f>'Result Entry'!$H17</f>
        <v>0.0</v>
      </c>
      <c r="H15" s="1140">
        <f>'Result Entry'!I17</f>
        <v>0.0</v>
      </c>
      <c r="I15" s="1140">
        <f>'Result Entry'!J17</f>
        <v>0.0</v>
      </c>
      <c r="J15" s="1141">
        <f>'Result Entry'!K17</f>
        <v>0.0</v>
      </c>
      <c r="K15" s="1142">
        <f>'Result Entry'!L17</f>
        <v>0.0</v>
      </c>
      <c r="L15" s="1143">
        <f>'Result Entry'!M17</f>
        <v>0.0</v>
      </c>
      <c r="M15" s="1143">
        <f>'Result Entry'!N17</f>
        <v>0.0</v>
      </c>
      <c r="N15" s="1144">
        <f>'Result Entry'!O17</f>
        <v>0.0</v>
      </c>
      <c r="O15" s="1143">
        <f>'Result Entry'!P17</f>
        <v>0.0</v>
      </c>
      <c r="P15" s="1144">
        <f>'Result Entry'!Q17</f>
        <v>0.0</v>
      </c>
      <c r="Q15" s="1143">
        <f>'Result Entry'!R17</f>
        <v>0.0</v>
      </c>
      <c r="R15" s="1145">
        <f>'Result Entry'!S17</f>
        <v>0.0</v>
      </c>
      <c r="S15" s="1145">
        <f>'Result Entry'!T17</f>
        <v>0.0</v>
      </c>
      <c r="T15" s="1146">
        <f>'Result Entry'!U17</f>
        <v>0.0</v>
      </c>
      <c r="U15" s="1163">
        <f>'Result Entry'!V17</f>
        <v>0.0</v>
      </c>
      <c r="V15" s="1164" t="str">
        <f>'Result Entry'!W17</f>
        <v/>
      </c>
      <c r="W15" s="1149" t="str">
        <f>'Result Entry'!X17</f>
        <v/>
      </c>
      <c r="X15" s="1150" t="str">
        <f>'Result Entry'!Y17</f>
        <v/>
      </c>
      <c r="Y15" s="1142">
        <f>'Result Entry'!Z17</f>
        <v>0.0</v>
      </c>
      <c r="Z15" s="1143">
        <f>'Result Entry'!AA17</f>
        <v>0.0</v>
      </c>
      <c r="AA15" s="1143">
        <f>'Result Entry'!AB17</f>
        <v>0.0</v>
      </c>
      <c r="AB15" s="1144">
        <f>'Result Entry'!AC17</f>
        <v>0.0</v>
      </c>
      <c r="AC15" s="1143">
        <f>'Result Entry'!AD17</f>
        <v>0.0</v>
      </c>
      <c r="AD15" s="1144">
        <f>'Result Entry'!AE17</f>
        <v>0.0</v>
      </c>
      <c r="AE15" s="1143">
        <f>'Result Entry'!AF17</f>
        <v>0.0</v>
      </c>
      <c r="AF15" s="1145">
        <f>'Result Entry'!AG17</f>
        <v>0.0</v>
      </c>
      <c r="AG15" s="1145">
        <f>'Result Entry'!AH17</f>
        <v>0.0</v>
      </c>
      <c r="AH15" s="1146">
        <f>'Result Entry'!AI17</f>
        <v>0.0</v>
      </c>
      <c r="AI15" s="1163">
        <f>'Result Entry'!AJ17</f>
        <v>0.0</v>
      </c>
      <c r="AJ15" s="1164" t="str">
        <f>'Result Entry'!AK17</f>
        <v/>
      </c>
      <c r="AK15" s="1149" t="str">
        <f>'Result Entry'!AL17</f>
        <v/>
      </c>
      <c r="AL15" s="1150" t="str">
        <f>'Result Entry'!AM17</f>
        <v/>
      </c>
      <c r="AM15" s="1151">
        <f>'Result Entry'!AN17</f>
        <v>0.0</v>
      </c>
      <c r="AN15" s="1142">
        <f>'Result Entry'!AO17</f>
        <v>0.0</v>
      </c>
      <c r="AO15" s="1152">
        <f>'Result Entry'!AP17</f>
        <v>0.0</v>
      </c>
      <c r="AP15" s="1143">
        <f>'Result Entry'!AQ17</f>
        <v>0.0</v>
      </c>
      <c r="AQ15" s="1144">
        <f>'Result Entry'!AR17</f>
        <v>0.0</v>
      </c>
      <c r="AR15" s="1143">
        <f>'Result Entry'!AS17</f>
        <v>0.0</v>
      </c>
      <c r="AS15" s="1143">
        <f>'Result Entry'!AT17</f>
        <v>0.0</v>
      </c>
      <c r="AT15" s="1153">
        <f>'Result Entry'!AU17</f>
        <v>0.0</v>
      </c>
      <c r="AU15" s="1144">
        <f>'Result Entry'!AV17</f>
        <v>0.0</v>
      </c>
      <c r="AV15" s="1143">
        <f>'Result Entry'!AW17</f>
        <v>0.0</v>
      </c>
      <c r="AW15" s="1143">
        <f>'Result Entry'!AX17</f>
        <v>0.0</v>
      </c>
      <c r="AX15" s="1153">
        <f>'Result Entry'!AY17</f>
        <v>0.0</v>
      </c>
      <c r="AY15" s="1146">
        <f>'Result Entry'!AZ17</f>
        <v>0.0</v>
      </c>
      <c r="AZ15" s="1165">
        <f>'Result Entry'!BA17</f>
        <v>0.0</v>
      </c>
      <c r="BA15" s="1166" t="str">
        <f>'Result Entry'!BB17</f>
        <v/>
      </c>
      <c r="BB15" s="1149" t="str">
        <f>'Result Entry'!BC17</f>
        <v/>
      </c>
      <c r="BC15" s="1150" t="str">
        <f>'Result Entry'!BD17</f>
        <v/>
      </c>
      <c r="BD15" s="1151">
        <f>'Result Entry'!BE17</f>
        <v>0.0</v>
      </c>
      <c r="BE15" s="1142">
        <f>'Result Entry'!BF17</f>
        <v>0.0</v>
      </c>
      <c r="BF15" s="1152">
        <f>'Result Entry'!BG17</f>
        <v>0.0</v>
      </c>
      <c r="BG15" s="1143">
        <f>'Result Entry'!BH17</f>
        <v>0.0</v>
      </c>
      <c r="BH15" s="1144">
        <f>'Result Entry'!BI17</f>
        <v>0.0</v>
      </c>
      <c r="BI15" s="1143">
        <f>'Result Entry'!BJ17</f>
        <v>0.0</v>
      </c>
      <c r="BJ15" s="1143">
        <f>'Result Entry'!BK17</f>
        <v>0.0</v>
      </c>
      <c r="BK15" s="1153">
        <f>'Result Entry'!BL17</f>
        <v>0.0</v>
      </c>
      <c r="BL15" s="1144">
        <f>'Result Entry'!BM17</f>
        <v>0.0</v>
      </c>
      <c r="BM15" s="1143">
        <f>'Result Entry'!BN17</f>
        <v>0.0</v>
      </c>
      <c r="BN15" s="1143">
        <f>'Result Entry'!BO17</f>
        <v>0.0</v>
      </c>
      <c r="BO15" s="1153">
        <f>'Result Entry'!BP17</f>
        <v>0.0</v>
      </c>
      <c r="BP15" s="1146">
        <f>'Result Entry'!BQ17</f>
        <v>0.0</v>
      </c>
      <c r="BQ15" s="1165">
        <f>'Result Entry'!BR17</f>
        <v>0.0</v>
      </c>
      <c r="BR15" s="1166" t="str">
        <f>'Result Entry'!BS17</f>
        <v/>
      </c>
      <c r="BS15" s="1149" t="str">
        <f>'Result Entry'!BT17</f>
        <v/>
      </c>
      <c r="BT15" s="1150" t="str">
        <f>'Result Entry'!BU17</f>
        <v/>
      </c>
      <c r="BU15" s="1151">
        <f>'Result Entry'!BV17</f>
        <v>0.0</v>
      </c>
      <c r="BV15" s="1142">
        <f>'Result Entry'!BW17</f>
        <v>0.0</v>
      </c>
      <c r="BW15" s="1152">
        <f>'Result Entry'!BX17</f>
        <v>0.0</v>
      </c>
      <c r="BX15" s="1143">
        <f>'Result Entry'!BY17</f>
        <v>0.0</v>
      </c>
      <c r="BY15" s="1144">
        <f>'Result Entry'!BZ17</f>
        <v>0.0</v>
      </c>
      <c r="BZ15" s="1143">
        <f>'Result Entry'!CA17</f>
        <v>0.0</v>
      </c>
      <c r="CA15" s="1143">
        <f>'Result Entry'!CB17</f>
        <v>0.0</v>
      </c>
      <c r="CB15" s="1153">
        <f>'Result Entry'!CC17</f>
        <v>0.0</v>
      </c>
      <c r="CC15" s="1144">
        <f>'Result Entry'!CD17</f>
        <v>0.0</v>
      </c>
      <c r="CD15" s="1143">
        <f>'Result Entry'!CE17</f>
        <v>0.0</v>
      </c>
      <c r="CE15" s="1143">
        <f>'Result Entry'!CF17</f>
        <v>0.0</v>
      </c>
      <c r="CF15" s="1153">
        <f>'Result Entry'!CG17</f>
        <v>0.0</v>
      </c>
      <c r="CG15" s="1146">
        <f>'Result Entry'!CH17</f>
        <v>0.0</v>
      </c>
      <c r="CH15" s="1165">
        <f>'Result Entry'!CI17</f>
        <v>0.0</v>
      </c>
      <c r="CI15" s="1166" t="str">
        <f>'Result Entry'!CJ17</f>
        <v/>
      </c>
      <c r="CJ15" s="1149" t="str">
        <f>'Result Entry'!CK17</f>
        <v/>
      </c>
      <c r="CK15" s="1150" t="str">
        <f>'Result Entry'!CL17</f>
        <v/>
      </c>
      <c r="CL15" s="1151">
        <f>'Result Entry'!CM17</f>
        <v>0.0</v>
      </c>
      <c r="CM15" s="1142">
        <f>'Result Entry'!CN17</f>
        <v>0.0</v>
      </c>
      <c r="CN15" s="1152">
        <f>'Result Entry'!CO17</f>
        <v>0.0</v>
      </c>
      <c r="CO15" s="1143">
        <f>'Result Entry'!CP17</f>
        <v>0.0</v>
      </c>
      <c r="CP15" s="1144">
        <f>'Result Entry'!CQ17</f>
        <v>0.0</v>
      </c>
      <c r="CQ15" s="1143">
        <f>'Result Entry'!CR17</f>
        <v>0.0</v>
      </c>
      <c r="CR15" s="1143">
        <f>'Result Entry'!CS17</f>
        <v>0.0</v>
      </c>
      <c r="CS15" s="1153">
        <f>'Result Entry'!CT17</f>
        <v>0.0</v>
      </c>
      <c r="CT15" s="1144">
        <f>'Result Entry'!CU17</f>
        <v>0.0</v>
      </c>
      <c r="CU15" s="1143">
        <f>'Result Entry'!CV17</f>
        <v>0.0</v>
      </c>
      <c r="CV15" s="1143">
        <f>'Result Entry'!CW17</f>
        <v>0.0</v>
      </c>
      <c r="CW15" s="1153">
        <f>'Result Entry'!CX17</f>
        <v>0.0</v>
      </c>
      <c r="CX15" s="1146">
        <f>'Result Entry'!CY17</f>
        <v>0.0</v>
      </c>
      <c r="CY15" s="1165">
        <f>'Result Entry'!CZ17</f>
        <v>0.0</v>
      </c>
      <c r="CZ15" s="1166" t="str">
        <f>'Result Entry'!DA17</f>
        <v/>
      </c>
      <c r="DA15" s="1149" t="str">
        <f>'Result Entry'!DB17</f>
        <v/>
      </c>
      <c r="DB15" s="1150" t="str">
        <f>'Result Entry'!DC17</f>
        <v/>
      </c>
      <c r="DC15" s="1151">
        <f>'Result Entry'!DD17</f>
        <v>0.0</v>
      </c>
      <c r="DD15" s="1142">
        <f>'Result Entry'!DE17</f>
        <v>0.0</v>
      </c>
      <c r="DE15" s="1152">
        <f>'Result Entry'!DF17</f>
        <v>0.0</v>
      </c>
      <c r="DF15" s="1143">
        <f>'Result Entry'!DG17</f>
        <v>0.0</v>
      </c>
      <c r="DG15" s="1144">
        <f>'Result Entry'!DH17</f>
        <v>0.0</v>
      </c>
      <c r="DH15" s="1143">
        <f>'Result Entry'!DI17</f>
        <v>0.0</v>
      </c>
      <c r="DI15" s="1143">
        <f>'Result Entry'!DJ17</f>
        <v>0.0</v>
      </c>
      <c r="DJ15" s="1153">
        <f>'Result Entry'!DK17</f>
        <v>0.0</v>
      </c>
      <c r="DK15" s="1144">
        <f>'Result Entry'!DL17</f>
        <v>0.0</v>
      </c>
      <c r="DL15" s="1143">
        <f>'Result Entry'!DM17</f>
        <v>0.0</v>
      </c>
      <c r="DM15" s="1143">
        <f>'Result Entry'!DN17</f>
        <v>0.0</v>
      </c>
      <c r="DN15" s="1153">
        <f>'Result Entry'!DO17</f>
        <v>0.0</v>
      </c>
      <c r="DO15" s="1146">
        <f>'Result Entry'!DP17</f>
        <v>0.0</v>
      </c>
      <c r="DP15" s="1165">
        <f>'Result Entry'!DQ17</f>
        <v>0.0</v>
      </c>
      <c r="DQ15" s="1166" t="str">
        <f>'Result Entry'!DR17</f>
        <v/>
      </c>
      <c r="DR15" s="1149" t="str">
        <f>'Result Entry'!DS17</f>
        <v/>
      </c>
      <c r="DS15" s="1150" t="str">
        <f>'Result Entry'!DT17</f>
        <v/>
      </c>
      <c r="DT15" s="1142">
        <f>'Result Entry'!DU17</f>
        <v>0.0</v>
      </c>
      <c r="DU15" s="1143">
        <f>'Result Entry'!DV17</f>
        <v>0.0</v>
      </c>
      <c r="DV15" s="1143">
        <f>'Result Entry'!DW17</f>
        <v>0.0</v>
      </c>
      <c r="DW15" s="1144">
        <f>'Result Entry'!DX17</f>
        <v>0.0</v>
      </c>
      <c r="DX15" s="1143">
        <f>'Result Entry'!DY17</f>
        <v>0.0</v>
      </c>
      <c r="DY15" s="1143">
        <f>'Result Entry'!DZ17</f>
        <v>0.0</v>
      </c>
      <c r="DZ15" s="1153">
        <f>'Result Entry'!EA17</f>
        <v>0.0</v>
      </c>
      <c r="EA15" s="1144">
        <f>'Result Entry'!EB17</f>
        <v>0.0</v>
      </c>
      <c r="EB15" s="1143">
        <f>'Result Entry'!EC17</f>
        <v>0.0</v>
      </c>
      <c r="EC15" s="1143">
        <f>'Result Entry'!ED17</f>
        <v>0.0</v>
      </c>
      <c r="ED15" s="1153">
        <f>'Result Entry'!EE17</f>
        <v>0.0</v>
      </c>
      <c r="EE15" s="1156">
        <f>'Result Entry'!EF17</f>
        <v>0.0</v>
      </c>
      <c r="EF15" s="1157">
        <f>'Result Entry'!EG17</f>
        <v>0.0</v>
      </c>
      <c r="EG15" s="1158" t="str">
        <f>'Result Entry'!EH17</f>
        <v/>
      </c>
      <c r="EH15" s="1142">
        <f>'Result Entry'!EI17</f>
        <v>0.0</v>
      </c>
      <c r="EI15" s="1143">
        <f>'Result Entry'!EJ17</f>
        <v>0.0</v>
      </c>
      <c r="EJ15" s="1143">
        <f>'Result Entry'!EK17</f>
        <v>0.0</v>
      </c>
      <c r="EK15" s="1144">
        <f>'Result Entry'!EL17</f>
        <v>0.0</v>
      </c>
      <c r="EL15" s="1143">
        <f>'Result Entry'!EM17</f>
        <v>0.0</v>
      </c>
      <c r="EM15" s="1153">
        <f>'Result Entry'!EN17</f>
        <v>0.0</v>
      </c>
      <c r="EN15" s="1143">
        <f>'Result Entry'!EO17</f>
        <v>0.0</v>
      </c>
      <c r="EO15" s="1143">
        <f>'Result Entry'!EP17</f>
        <v>0.0</v>
      </c>
      <c r="EP15" s="1143">
        <f>'Result Entry'!EQ17</f>
        <v>0.0</v>
      </c>
      <c r="EQ15" s="1146">
        <f>'Result Entry'!ER17</f>
        <v>0.0</v>
      </c>
      <c r="ER15" s="1157">
        <f>'Result Entry'!ES17</f>
        <v>0.0</v>
      </c>
      <c r="ES15" s="1158" t="str">
        <f>'Result Entry'!ET17</f>
        <v/>
      </c>
      <c r="ET15" s="1142">
        <f>'Result Entry'!EU17</f>
        <v>0.0</v>
      </c>
      <c r="EU15" s="1152">
        <f>'Result Entry'!EV17</f>
        <v>0.0</v>
      </c>
      <c r="EV15" s="1143">
        <f>'Result Entry'!EW17</f>
        <v>0.0</v>
      </c>
      <c r="EW15" s="1153">
        <f>'Result Entry'!EX17</f>
        <v>0.0</v>
      </c>
      <c r="EX15" s="1143">
        <f>'Result Entry'!EY17</f>
        <v>0.0</v>
      </c>
      <c r="EY15" s="1153">
        <f>'Result Entry'!EZ17</f>
        <v>0.0</v>
      </c>
      <c r="EZ15" s="1143">
        <f>'Result Entry'!FA17</f>
        <v>0.0</v>
      </c>
      <c r="FA15" s="1143">
        <f>'Result Entry'!FB17</f>
        <v>0.0</v>
      </c>
      <c r="FB15" s="1143">
        <f>'Result Entry'!FC17</f>
        <v>0.0</v>
      </c>
      <c r="FC15" s="1156">
        <f>'Result Entry'!FD17</f>
        <v>0.0</v>
      </c>
      <c r="FD15" s="1157">
        <f>'Result Entry'!FE17</f>
        <v>0.0</v>
      </c>
      <c r="FE15" s="1158" t="str">
        <f>'Result Entry'!FF17</f>
        <v/>
      </c>
      <c r="FF15" s="1142">
        <f>'Result Entry'!FG17</f>
        <v>0.0</v>
      </c>
      <c r="FG15" s="1143">
        <f>'Result Entry'!FH17</f>
        <v>0.0</v>
      </c>
      <c r="FH15" s="1143">
        <f>'Result Entry'!FI17</f>
        <v>0.0</v>
      </c>
      <c r="FI15" s="1143">
        <f>'Result Entry'!FJ17</f>
        <v>0.0</v>
      </c>
      <c r="FJ15" s="1145">
        <f>'Result Entry'!FK17</f>
        <v>0.0</v>
      </c>
      <c r="FK15" s="1150" t="str">
        <f>'Result Entry'!FL17</f>
        <v/>
      </c>
      <c r="FL15" s="1139">
        <f>'Result Entry'!FM17</f>
        <v>0.0</v>
      </c>
      <c r="FM15" s="1140">
        <f>'Result Entry'!FN17</f>
        <v>0.0</v>
      </c>
      <c r="FN15" s="1159" t="str">
        <f>'Result Entry'!FO17</f>
        <v/>
      </c>
      <c r="FO15" s="1139">
        <f>'Result Entry'!FP17</f>
        <v>0.0</v>
      </c>
      <c r="FP15" s="1140">
        <f>'Result Entry'!FQ17</f>
        <v>0.0</v>
      </c>
      <c r="FQ15" s="1160">
        <f>'Result Entry'!FR17</f>
        <v>0.0</v>
      </c>
      <c r="FR15" s="1140" t="str">
        <f>IF(OR(FS15="PASSED",FS15="PASSED WITH G"),'Result Entry'!FS17,"")</f>
        <v/>
      </c>
      <c r="FS15" s="1140" t="str">
        <f>'Result Entry'!FT17</f>
        <v/>
      </c>
      <c r="FT15" s="1140" t="str">
        <f>'Result Entry'!FU17</f>
        <v/>
      </c>
      <c r="FU15" s="1161" t="str">
        <f>'Result Entry'!FV17</f>
        <v/>
      </c>
      <c r="FV15" s="1162" t="str">
        <f>'Result Entry'!FX17</f>
        <v/>
      </c>
    </row>
    <row r="16" spans="8:8" s="1138" ht="17.25" customFormat="1" customHeight="1">
      <c r="A16" s="1167"/>
      <c r="B16" s="1139">
        <f t="shared" si="0"/>
        <v>0.0</v>
      </c>
      <c r="C16" s="1140">
        <f>'Result Entry'!D18</f>
        <v>0.0</v>
      </c>
      <c r="D16" s="1140">
        <f>'Result Entry'!E18</f>
        <v>0.0</v>
      </c>
      <c r="E16" s="1140">
        <f>'Result Entry'!F18</f>
        <v>0.0</v>
      </c>
      <c r="F16" s="1140">
        <f>'Result Entry'!$G18</f>
        <v>0.0</v>
      </c>
      <c r="G16" s="1140">
        <f>'Result Entry'!$H18</f>
        <v>0.0</v>
      </c>
      <c r="H16" s="1140">
        <f>'Result Entry'!I18</f>
        <v>0.0</v>
      </c>
      <c r="I16" s="1140">
        <f>'Result Entry'!J18</f>
        <v>0.0</v>
      </c>
      <c r="J16" s="1141">
        <f>'Result Entry'!K18</f>
        <v>0.0</v>
      </c>
      <c r="K16" s="1142">
        <f>'Result Entry'!L18</f>
        <v>0.0</v>
      </c>
      <c r="L16" s="1143">
        <f>'Result Entry'!M18</f>
        <v>0.0</v>
      </c>
      <c r="M16" s="1143">
        <f>'Result Entry'!N18</f>
        <v>0.0</v>
      </c>
      <c r="N16" s="1144">
        <f>'Result Entry'!O18</f>
        <v>0.0</v>
      </c>
      <c r="O16" s="1143">
        <f>'Result Entry'!P18</f>
        <v>0.0</v>
      </c>
      <c r="P16" s="1144">
        <f>'Result Entry'!Q18</f>
        <v>0.0</v>
      </c>
      <c r="Q16" s="1143">
        <f>'Result Entry'!R18</f>
        <v>0.0</v>
      </c>
      <c r="R16" s="1145">
        <f>'Result Entry'!S18</f>
        <v>0.0</v>
      </c>
      <c r="S16" s="1145">
        <f>'Result Entry'!T18</f>
        <v>0.0</v>
      </c>
      <c r="T16" s="1146">
        <f>'Result Entry'!U18</f>
        <v>0.0</v>
      </c>
      <c r="U16" s="1163">
        <f>'Result Entry'!V18</f>
        <v>0.0</v>
      </c>
      <c r="V16" s="1164" t="str">
        <f>'Result Entry'!W18</f>
        <v/>
      </c>
      <c r="W16" s="1149" t="str">
        <f>'Result Entry'!X18</f>
        <v/>
      </c>
      <c r="X16" s="1150" t="str">
        <f>'Result Entry'!Y18</f>
        <v/>
      </c>
      <c r="Y16" s="1142">
        <f>'Result Entry'!Z18</f>
        <v>0.0</v>
      </c>
      <c r="Z16" s="1143">
        <f>'Result Entry'!AA18</f>
        <v>0.0</v>
      </c>
      <c r="AA16" s="1143">
        <f>'Result Entry'!AB18</f>
        <v>0.0</v>
      </c>
      <c r="AB16" s="1144">
        <f>'Result Entry'!AC18</f>
        <v>0.0</v>
      </c>
      <c r="AC16" s="1143">
        <f>'Result Entry'!AD18</f>
        <v>0.0</v>
      </c>
      <c r="AD16" s="1144">
        <f>'Result Entry'!AE18</f>
        <v>0.0</v>
      </c>
      <c r="AE16" s="1143">
        <f>'Result Entry'!AF18</f>
        <v>0.0</v>
      </c>
      <c r="AF16" s="1145">
        <f>'Result Entry'!AG18</f>
        <v>0.0</v>
      </c>
      <c r="AG16" s="1145">
        <f>'Result Entry'!AH18</f>
        <v>0.0</v>
      </c>
      <c r="AH16" s="1146">
        <f>'Result Entry'!AI18</f>
        <v>0.0</v>
      </c>
      <c r="AI16" s="1163">
        <f>'Result Entry'!AJ18</f>
        <v>0.0</v>
      </c>
      <c r="AJ16" s="1164" t="str">
        <f>'Result Entry'!AK18</f>
        <v/>
      </c>
      <c r="AK16" s="1149" t="str">
        <f>'Result Entry'!AL18</f>
        <v/>
      </c>
      <c r="AL16" s="1150" t="str">
        <f>'Result Entry'!AM18</f>
        <v/>
      </c>
      <c r="AM16" s="1151">
        <f>'Result Entry'!AN18</f>
        <v>0.0</v>
      </c>
      <c r="AN16" s="1142">
        <f>'Result Entry'!AO18</f>
        <v>0.0</v>
      </c>
      <c r="AO16" s="1152">
        <f>'Result Entry'!AP18</f>
        <v>0.0</v>
      </c>
      <c r="AP16" s="1143">
        <f>'Result Entry'!AQ18</f>
        <v>0.0</v>
      </c>
      <c r="AQ16" s="1144">
        <f>'Result Entry'!AR18</f>
        <v>0.0</v>
      </c>
      <c r="AR16" s="1143">
        <f>'Result Entry'!AS18</f>
        <v>0.0</v>
      </c>
      <c r="AS16" s="1143">
        <f>'Result Entry'!AT18</f>
        <v>0.0</v>
      </c>
      <c r="AT16" s="1153">
        <f>'Result Entry'!AU18</f>
        <v>0.0</v>
      </c>
      <c r="AU16" s="1144">
        <f>'Result Entry'!AV18</f>
        <v>0.0</v>
      </c>
      <c r="AV16" s="1143">
        <f>'Result Entry'!AW18</f>
        <v>0.0</v>
      </c>
      <c r="AW16" s="1143">
        <f>'Result Entry'!AX18</f>
        <v>0.0</v>
      </c>
      <c r="AX16" s="1153">
        <f>'Result Entry'!AY18</f>
        <v>0.0</v>
      </c>
      <c r="AY16" s="1146">
        <f>'Result Entry'!AZ18</f>
        <v>0.0</v>
      </c>
      <c r="AZ16" s="1165">
        <f>'Result Entry'!BA18</f>
        <v>0.0</v>
      </c>
      <c r="BA16" s="1166" t="str">
        <f>'Result Entry'!BB18</f>
        <v/>
      </c>
      <c r="BB16" s="1149" t="str">
        <f>'Result Entry'!BC18</f>
        <v/>
      </c>
      <c r="BC16" s="1150" t="str">
        <f>'Result Entry'!BD18</f>
        <v/>
      </c>
      <c r="BD16" s="1151">
        <f>'Result Entry'!BE18</f>
        <v>0.0</v>
      </c>
      <c r="BE16" s="1142">
        <f>'Result Entry'!BF18</f>
        <v>0.0</v>
      </c>
      <c r="BF16" s="1152">
        <f>'Result Entry'!BG18</f>
        <v>0.0</v>
      </c>
      <c r="BG16" s="1143">
        <f>'Result Entry'!BH18</f>
        <v>0.0</v>
      </c>
      <c r="BH16" s="1144">
        <f>'Result Entry'!BI18</f>
        <v>0.0</v>
      </c>
      <c r="BI16" s="1143">
        <f>'Result Entry'!BJ18</f>
        <v>0.0</v>
      </c>
      <c r="BJ16" s="1143">
        <f>'Result Entry'!BK18</f>
        <v>0.0</v>
      </c>
      <c r="BK16" s="1153">
        <f>'Result Entry'!BL18</f>
        <v>0.0</v>
      </c>
      <c r="BL16" s="1144">
        <f>'Result Entry'!BM18</f>
        <v>0.0</v>
      </c>
      <c r="BM16" s="1143">
        <f>'Result Entry'!BN18</f>
        <v>0.0</v>
      </c>
      <c r="BN16" s="1143">
        <f>'Result Entry'!BO18</f>
        <v>0.0</v>
      </c>
      <c r="BO16" s="1153">
        <f>'Result Entry'!BP18</f>
        <v>0.0</v>
      </c>
      <c r="BP16" s="1146">
        <f>'Result Entry'!BQ18</f>
        <v>0.0</v>
      </c>
      <c r="BQ16" s="1165">
        <f>'Result Entry'!BR18</f>
        <v>0.0</v>
      </c>
      <c r="BR16" s="1166" t="str">
        <f>'Result Entry'!BS18</f>
        <v/>
      </c>
      <c r="BS16" s="1149" t="str">
        <f>'Result Entry'!BT18</f>
        <v/>
      </c>
      <c r="BT16" s="1150" t="str">
        <f>'Result Entry'!BU18</f>
        <v/>
      </c>
      <c r="BU16" s="1151">
        <f>'Result Entry'!BV18</f>
        <v>0.0</v>
      </c>
      <c r="BV16" s="1142">
        <f>'Result Entry'!BW18</f>
        <v>0.0</v>
      </c>
      <c r="BW16" s="1152">
        <f>'Result Entry'!BX18</f>
        <v>0.0</v>
      </c>
      <c r="BX16" s="1143">
        <f>'Result Entry'!BY18</f>
        <v>0.0</v>
      </c>
      <c r="BY16" s="1144">
        <f>'Result Entry'!BZ18</f>
        <v>0.0</v>
      </c>
      <c r="BZ16" s="1143">
        <f>'Result Entry'!CA18</f>
        <v>0.0</v>
      </c>
      <c r="CA16" s="1143">
        <f>'Result Entry'!CB18</f>
        <v>0.0</v>
      </c>
      <c r="CB16" s="1153">
        <f>'Result Entry'!CC18</f>
        <v>0.0</v>
      </c>
      <c r="CC16" s="1144">
        <f>'Result Entry'!CD18</f>
        <v>0.0</v>
      </c>
      <c r="CD16" s="1143">
        <f>'Result Entry'!CE18</f>
        <v>0.0</v>
      </c>
      <c r="CE16" s="1143">
        <f>'Result Entry'!CF18</f>
        <v>0.0</v>
      </c>
      <c r="CF16" s="1153">
        <f>'Result Entry'!CG18</f>
        <v>0.0</v>
      </c>
      <c r="CG16" s="1146">
        <f>'Result Entry'!CH18</f>
        <v>0.0</v>
      </c>
      <c r="CH16" s="1165">
        <f>'Result Entry'!CI18</f>
        <v>0.0</v>
      </c>
      <c r="CI16" s="1166" t="str">
        <f>'Result Entry'!CJ18</f>
        <v/>
      </c>
      <c r="CJ16" s="1149" t="str">
        <f>'Result Entry'!CK18</f>
        <v/>
      </c>
      <c r="CK16" s="1150" t="str">
        <f>'Result Entry'!CL18</f>
        <v/>
      </c>
      <c r="CL16" s="1151">
        <f>'Result Entry'!CM18</f>
        <v>0.0</v>
      </c>
      <c r="CM16" s="1142">
        <f>'Result Entry'!CN18</f>
        <v>0.0</v>
      </c>
      <c r="CN16" s="1152">
        <f>'Result Entry'!CO18</f>
        <v>0.0</v>
      </c>
      <c r="CO16" s="1143">
        <f>'Result Entry'!CP18</f>
        <v>0.0</v>
      </c>
      <c r="CP16" s="1144">
        <f>'Result Entry'!CQ18</f>
        <v>0.0</v>
      </c>
      <c r="CQ16" s="1143">
        <f>'Result Entry'!CR18</f>
        <v>0.0</v>
      </c>
      <c r="CR16" s="1143">
        <f>'Result Entry'!CS18</f>
        <v>0.0</v>
      </c>
      <c r="CS16" s="1153">
        <f>'Result Entry'!CT18</f>
        <v>0.0</v>
      </c>
      <c r="CT16" s="1144">
        <f>'Result Entry'!CU18</f>
        <v>0.0</v>
      </c>
      <c r="CU16" s="1143">
        <f>'Result Entry'!CV18</f>
        <v>0.0</v>
      </c>
      <c r="CV16" s="1143">
        <f>'Result Entry'!CW18</f>
        <v>0.0</v>
      </c>
      <c r="CW16" s="1153">
        <f>'Result Entry'!CX18</f>
        <v>0.0</v>
      </c>
      <c r="CX16" s="1146">
        <f>'Result Entry'!CY18</f>
        <v>0.0</v>
      </c>
      <c r="CY16" s="1165">
        <f>'Result Entry'!CZ18</f>
        <v>0.0</v>
      </c>
      <c r="CZ16" s="1166" t="str">
        <f>'Result Entry'!DA18</f>
        <v/>
      </c>
      <c r="DA16" s="1149" t="str">
        <f>'Result Entry'!DB18</f>
        <v/>
      </c>
      <c r="DB16" s="1150" t="str">
        <f>'Result Entry'!DC18</f>
        <v/>
      </c>
      <c r="DC16" s="1151">
        <f>'Result Entry'!DD18</f>
        <v>0.0</v>
      </c>
      <c r="DD16" s="1142">
        <f>'Result Entry'!DE18</f>
        <v>0.0</v>
      </c>
      <c r="DE16" s="1152">
        <f>'Result Entry'!DF18</f>
        <v>0.0</v>
      </c>
      <c r="DF16" s="1143">
        <f>'Result Entry'!DG18</f>
        <v>0.0</v>
      </c>
      <c r="DG16" s="1144">
        <f>'Result Entry'!DH18</f>
        <v>0.0</v>
      </c>
      <c r="DH16" s="1143">
        <f>'Result Entry'!DI18</f>
        <v>0.0</v>
      </c>
      <c r="DI16" s="1143">
        <f>'Result Entry'!DJ18</f>
        <v>0.0</v>
      </c>
      <c r="DJ16" s="1153">
        <f>'Result Entry'!DK18</f>
        <v>0.0</v>
      </c>
      <c r="DK16" s="1144">
        <f>'Result Entry'!DL18</f>
        <v>0.0</v>
      </c>
      <c r="DL16" s="1143">
        <f>'Result Entry'!DM18</f>
        <v>0.0</v>
      </c>
      <c r="DM16" s="1143">
        <f>'Result Entry'!DN18</f>
        <v>0.0</v>
      </c>
      <c r="DN16" s="1153">
        <f>'Result Entry'!DO18</f>
        <v>0.0</v>
      </c>
      <c r="DO16" s="1146">
        <f>'Result Entry'!DP18</f>
        <v>0.0</v>
      </c>
      <c r="DP16" s="1165">
        <f>'Result Entry'!DQ18</f>
        <v>0.0</v>
      </c>
      <c r="DQ16" s="1166" t="str">
        <f>'Result Entry'!DR18</f>
        <v/>
      </c>
      <c r="DR16" s="1149" t="str">
        <f>'Result Entry'!DS18</f>
        <v/>
      </c>
      <c r="DS16" s="1150" t="str">
        <f>'Result Entry'!DT18</f>
        <v/>
      </c>
      <c r="DT16" s="1142">
        <f>'Result Entry'!DU18</f>
        <v>0.0</v>
      </c>
      <c r="DU16" s="1143">
        <f>'Result Entry'!DV18</f>
        <v>0.0</v>
      </c>
      <c r="DV16" s="1143">
        <f>'Result Entry'!DW18</f>
        <v>0.0</v>
      </c>
      <c r="DW16" s="1144">
        <f>'Result Entry'!DX18</f>
        <v>0.0</v>
      </c>
      <c r="DX16" s="1143">
        <f>'Result Entry'!DY18</f>
        <v>0.0</v>
      </c>
      <c r="DY16" s="1143">
        <f>'Result Entry'!DZ18</f>
        <v>0.0</v>
      </c>
      <c r="DZ16" s="1153">
        <f>'Result Entry'!EA18</f>
        <v>0.0</v>
      </c>
      <c r="EA16" s="1144">
        <f>'Result Entry'!EB18</f>
        <v>0.0</v>
      </c>
      <c r="EB16" s="1143">
        <f>'Result Entry'!EC18</f>
        <v>0.0</v>
      </c>
      <c r="EC16" s="1143">
        <f>'Result Entry'!ED18</f>
        <v>0.0</v>
      </c>
      <c r="ED16" s="1153">
        <f>'Result Entry'!EE18</f>
        <v>0.0</v>
      </c>
      <c r="EE16" s="1156">
        <f>'Result Entry'!EF18</f>
        <v>0.0</v>
      </c>
      <c r="EF16" s="1157">
        <f>'Result Entry'!EG18</f>
        <v>0.0</v>
      </c>
      <c r="EG16" s="1158" t="str">
        <f>'Result Entry'!EH18</f>
        <v/>
      </c>
      <c r="EH16" s="1142">
        <f>'Result Entry'!EI18</f>
        <v>0.0</v>
      </c>
      <c r="EI16" s="1143">
        <f>'Result Entry'!EJ18</f>
        <v>0.0</v>
      </c>
      <c r="EJ16" s="1143">
        <f>'Result Entry'!EK18</f>
        <v>0.0</v>
      </c>
      <c r="EK16" s="1144">
        <f>'Result Entry'!EL18</f>
        <v>0.0</v>
      </c>
      <c r="EL16" s="1143">
        <f>'Result Entry'!EM18</f>
        <v>0.0</v>
      </c>
      <c r="EM16" s="1153">
        <f>'Result Entry'!EN18</f>
        <v>0.0</v>
      </c>
      <c r="EN16" s="1143">
        <f>'Result Entry'!EO18</f>
        <v>0.0</v>
      </c>
      <c r="EO16" s="1143">
        <f>'Result Entry'!EP18</f>
        <v>0.0</v>
      </c>
      <c r="EP16" s="1143">
        <f>'Result Entry'!EQ18</f>
        <v>0.0</v>
      </c>
      <c r="EQ16" s="1146">
        <f>'Result Entry'!ER18</f>
        <v>0.0</v>
      </c>
      <c r="ER16" s="1157">
        <f>'Result Entry'!ES18</f>
        <v>0.0</v>
      </c>
      <c r="ES16" s="1158" t="str">
        <f>'Result Entry'!ET18</f>
        <v/>
      </c>
      <c r="ET16" s="1142">
        <f>'Result Entry'!EU18</f>
        <v>0.0</v>
      </c>
      <c r="EU16" s="1152">
        <f>'Result Entry'!EV18</f>
        <v>0.0</v>
      </c>
      <c r="EV16" s="1143">
        <f>'Result Entry'!EW18</f>
        <v>0.0</v>
      </c>
      <c r="EW16" s="1153">
        <f>'Result Entry'!EX18</f>
        <v>0.0</v>
      </c>
      <c r="EX16" s="1143">
        <f>'Result Entry'!EY18</f>
        <v>0.0</v>
      </c>
      <c r="EY16" s="1153">
        <f>'Result Entry'!EZ18</f>
        <v>0.0</v>
      </c>
      <c r="EZ16" s="1143">
        <f>'Result Entry'!FA18</f>
        <v>0.0</v>
      </c>
      <c r="FA16" s="1143">
        <f>'Result Entry'!FB18</f>
        <v>0.0</v>
      </c>
      <c r="FB16" s="1143">
        <f>'Result Entry'!FC18</f>
        <v>0.0</v>
      </c>
      <c r="FC16" s="1156">
        <f>'Result Entry'!FD18</f>
        <v>0.0</v>
      </c>
      <c r="FD16" s="1157">
        <f>'Result Entry'!FE18</f>
        <v>0.0</v>
      </c>
      <c r="FE16" s="1158" t="str">
        <f>'Result Entry'!FF18</f>
        <v/>
      </c>
      <c r="FF16" s="1142">
        <f>'Result Entry'!FG18</f>
        <v>0.0</v>
      </c>
      <c r="FG16" s="1143">
        <f>'Result Entry'!FH18</f>
        <v>0.0</v>
      </c>
      <c r="FH16" s="1143">
        <f>'Result Entry'!FI18</f>
        <v>0.0</v>
      </c>
      <c r="FI16" s="1143">
        <f>'Result Entry'!FJ18</f>
        <v>0.0</v>
      </c>
      <c r="FJ16" s="1145">
        <f>'Result Entry'!FK18</f>
        <v>0.0</v>
      </c>
      <c r="FK16" s="1150" t="str">
        <f>'Result Entry'!FL18</f>
        <v/>
      </c>
      <c r="FL16" s="1139">
        <f>'Result Entry'!FM18</f>
        <v>0.0</v>
      </c>
      <c r="FM16" s="1140">
        <f>'Result Entry'!FN18</f>
        <v>0.0</v>
      </c>
      <c r="FN16" s="1159" t="str">
        <f>'Result Entry'!FO18</f>
        <v/>
      </c>
      <c r="FO16" s="1139">
        <f>'Result Entry'!FP18</f>
        <v>0.0</v>
      </c>
      <c r="FP16" s="1140">
        <f>'Result Entry'!FQ18</f>
        <v>0.0</v>
      </c>
      <c r="FQ16" s="1160">
        <f>'Result Entry'!FR18</f>
        <v>0.0</v>
      </c>
      <c r="FR16" s="1140" t="str">
        <f>IF(OR(FS16="PASSED",FS16="PASSED WITH G"),'Result Entry'!FS18,"")</f>
        <v/>
      </c>
      <c r="FS16" s="1140" t="str">
        <f>'Result Entry'!FT18</f>
        <v/>
      </c>
      <c r="FT16" s="1140" t="str">
        <f>'Result Entry'!FU18</f>
        <v/>
      </c>
      <c r="FU16" s="1161" t="str">
        <f>'Result Entry'!FV18</f>
        <v/>
      </c>
      <c r="FV16" s="1162" t="str">
        <f>'Result Entry'!FX18</f>
        <v/>
      </c>
    </row>
    <row r="17" spans="8:8" s="1138" ht="17.25" customFormat="1" customHeight="1">
      <c r="A17" s="1167"/>
      <c r="B17" s="1139">
        <f t="shared" si="0"/>
        <v>0.0</v>
      </c>
      <c r="C17" s="1140">
        <f>'Result Entry'!D19</f>
        <v>0.0</v>
      </c>
      <c r="D17" s="1140">
        <f>'Result Entry'!E19</f>
        <v>0.0</v>
      </c>
      <c r="E17" s="1140">
        <f>'Result Entry'!F19</f>
        <v>0.0</v>
      </c>
      <c r="F17" s="1140">
        <f>'Result Entry'!$G19</f>
        <v>0.0</v>
      </c>
      <c r="G17" s="1140">
        <f>'Result Entry'!$H19</f>
        <v>0.0</v>
      </c>
      <c r="H17" s="1140">
        <f>'Result Entry'!I19</f>
        <v>0.0</v>
      </c>
      <c r="I17" s="1140">
        <f>'Result Entry'!J19</f>
        <v>0.0</v>
      </c>
      <c r="J17" s="1141">
        <f>'Result Entry'!K19</f>
        <v>0.0</v>
      </c>
      <c r="K17" s="1142">
        <f>'Result Entry'!L19</f>
        <v>0.0</v>
      </c>
      <c r="L17" s="1143">
        <f>'Result Entry'!M19</f>
        <v>0.0</v>
      </c>
      <c r="M17" s="1143">
        <f>'Result Entry'!N19</f>
        <v>0.0</v>
      </c>
      <c r="N17" s="1144">
        <f>'Result Entry'!O19</f>
        <v>0.0</v>
      </c>
      <c r="O17" s="1143">
        <f>'Result Entry'!P19</f>
        <v>0.0</v>
      </c>
      <c r="P17" s="1144">
        <f>'Result Entry'!Q19</f>
        <v>0.0</v>
      </c>
      <c r="Q17" s="1143">
        <f>'Result Entry'!R19</f>
        <v>0.0</v>
      </c>
      <c r="R17" s="1145">
        <f>'Result Entry'!S19</f>
        <v>0.0</v>
      </c>
      <c r="S17" s="1145">
        <f>'Result Entry'!T19</f>
        <v>0.0</v>
      </c>
      <c r="T17" s="1146">
        <f>'Result Entry'!U19</f>
        <v>0.0</v>
      </c>
      <c r="U17" s="1163">
        <f>'Result Entry'!V19</f>
        <v>0.0</v>
      </c>
      <c r="V17" s="1164" t="str">
        <f>'Result Entry'!W19</f>
        <v/>
      </c>
      <c r="W17" s="1149" t="str">
        <f>'Result Entry'!X19</f>
        <v/>
      </c>
      <c r="X17" s="1150" t="str">
        <f>'Result Entry'!Y19</f>
        <v/>
      </c>
      <c r="Y17" s="1142">
        <f>'Result Entry'!Z19</f>
        <v>0.0</v>
      </c>
      <c r="Z17" s="1143">
        <f>'Result Entry'!AA19</f>
        <v>0.0</v>
      </c>
      <c r="AA17" s="1143">
        <f>'Result Entry'!AB19</f>
        <v>0.0</v>
      </c>
      <c r="AB17" s="1144">
        <f>'Result Entry'!AC19</f>
        <v>0.0</v>
      </c>
      <c r="AC17" s="1143">
        <f>'Result Entry'!AD19</f>
        <v>0.0</v>
      </c>
      <c r="AD17" s="1144">
        <f>'Result Entry'!AE19</f>
        <v>0.0</v>
      </c>
      <c r="AE17" s="1143">
        <f>'Result Entry'!AF19</f>
        <v>0.0</v>
      </c>
      <c r="AF17" s="1145">
        <f>'Result Entry'!AG19</f>
        <v>0.0</v>
      </c>
      <c r="AG17" s="1145">
        <f>'Result Entry'!AH19</f>
        <v>0.0</v>
      </c>
      <c r="AH17" s="1146">
        <f>'Result Entry'!AI19</f>
        <v>0.0</v>
      </c>
      <c r="AI17" s="1163">
        <f>'Result Entry'!AJ19</f>
        <v>0.0</v>
      </c>
      <c r="AJ17" s="1164" t="str">
        <f>'Result Entry'!AK19</f>
        <v/>
      </c>
      <c r="AK17" s="1149" t="str">
        <f>'Result Entry'!AL19</f>
        <v/>
      </c>
      <c r="AL17" s="1150" t="str">
        <f>'Result Entry'!AM19</f>
        <v/>
      </c>
      <c r="AM17" s="1151">
        <f>'Result Entry'!AN19</f>
        <v>0.0</v>
      </c>
      <c r="AN17" s="1142">
        <f>'Result Entry'!AO19</f>
        <v>0.0</v>
      </c>
      <c r="AO17" s="1152">
        <f>'Result Entry'!AP19</f>
        <v>0.0</v>
      </c>
      <c r="AP17" s="1143">
        <f>'Result Entry'!AQ19</f>
        <v>0.0</v>
      </c>
      <c r="AQ17" s="1144">
        <f>'Result Entry'!AR19</f>
        <v>0.0</v>
      </c>
      <c r="AR17" s="1143">
        <f>'Result Entry'!AS19</f>
        <v>0.0</v>
      </c>
      <c r="AS17" s="1143">
        <f>'Result Entry'!AT19</f>
        <v>0.0</v>
      </c>
      <c r="AT17" s="1153">
        <f>'Result Entry'!AU19</f>
        <v>0.0</v>
      </c>
      <c r="AU17" s="1144">
        <f>'Result Entry'!AV19</f>
        <v>0.0</v>
      </c>
      <c r="AV17" s="1143">
        <f>'Result Entry'!AW19</f>
        <v>0.0</v>
      </c>
      <c r="AW17" s="1143">
        <f>'Result Entry'!AX19</f>
        <v>0.0</v>
      </c>
      <c r="AX17" s="1153">
        <f>'Result Entry'!AY19</f>
        <v>0.0</v>
      </c>
      <c r="AY17" s="1146">
        <f>'Result Entry'!AZ19</f>
        <v>0.0</v>
      </c>
      <c r="AZ17" s="1165">
        <f>'Result Entry'!BA19</f>
        <v>0.0</v>
      </c>
      <c r="BA17" s="1166" t="str">
        <f>'Result Entry'!BB19</f>
        <v/>
      </c>
      <c r="BB17" s="1149" t="str">
        <f>'Result Entry'!BC19</f>
        <v/>
      </c>
      <c r="BC17" s="1150" t="str">
        <f>'Result Entry'!BD19</f>
        <v/>
      </c>
      <c r="BD17" s="1151">
        <f>'Result Entry'!BE19</f>
        <v>0.0</v>
      </c>
      <c r="BE17" s="1142">
        <f>'Result Entry'!BF19</f>
        <v>0.0</v>
      </c>
      <c r="BF17" s="1152">
        <f>'Result Entry'!BG19</f>
        <v>0.0</v>
      </c>
      <c r="BG17" s="1143">
        <f>'Result Entry'!BH19</f>
        <v>0.0</v>
      </c>
      <c r="BH17" s="1144">
        <f>'Result Entry'!BI19</f>
        <v>0.0</v>
      </c>
      <c r="BI17" s="1143">
        <f>'Result Entry'!BJ19</f>
        <v>0.0</v>
      </c>
      <c r="BJ17" s="1143">
        <f>'Result Entry'!BK19</f>
        <v>0.0</v>
      </c>
      <c r="BK17" s="1153">
        <f>'Result Entry'!BL19</f>
        <v>0.0</v>
      </c>
      <c r="BL17" s="1144">
        <f>'Result Entry'!BM19</f>
        <v>0.0</v>
      </c>
      <c r="BM17" s="1143">
        <f>'Result Entry'!BN19</f>
        <v>0.0</v>
      </c>
      <c r="BN17" s="1143">
        <f>'Result Entry'!BO19</f>
        <v>0.0</v>
      </c>
      <c r="BO17" s="1153">
        <f>'Result Entry'!BP19</f>
        <v>0.0</v>
      </c>
      <c r="BP17" s="1146">
        <f>'Result Entry'!BQ19</f>
        <v>0.0</v>
      </c>
      <c r="BQ17" s="1165">
        <f>'Result Entry'!BR19</f>
        <v>0.0</v>
      </c>
      <c r="BR17" s="1166" t="str">
        <f>'Result Entry'!BS19</f>
        <v/>
      </c>
      <c r="BS17" s="1149" t="str">
        <f>'Result Entry'!BT19</f>
        <v/>
      </c>
      <c r="BT17" s="1150" t="str">
        <f>'Result Entry'!BU19</f>
        <v/>
      </c>
      <c r="BU17" s="1151">
        <f>'Result Entry'!BV19</f>
        <v>0.0</v>
      </c>
      <c r="BV17" s="1142">
        <f>'Result Entry'!BW19</f>
        <v>0.0</v>
      </c>
      <c r="BW17" s="1152">
        <f>'Result Entry'!BX19</f>
        <v>0.0</v>
      </c>
      <c r="BX17" s="1143">
        <f>'Result Entry'!BY19</f>
        <v>0.0</v>
      </c>
      <c r="BY17" s="1144">
        <f>'Result Entry'!BZ19</f>
        <v>0.0</v>
      </c>
      <c r="BZ17" s="1143">
        <f>'Result Entry'!CA19</f>
        <v>0.0</v>
      </c>
      <c r="CA17" s="1143">
        <f>'Result Entry'!CB19</f>
        <v>0.0</v>
      </c>
      <c r="CB17" s="1153">
        <f>'Result Entry'!CC19</f>
        <v>0.0</v>
      </c>
      <c r="CC17" s="1144">
        <f>'Result Entry'!CD19</f>
        <v>0.0</v>
      </c>
      <c r="CD17" s="1143">
        <f>'Result Entry'!CE19</f>
        <v>0.0</v>
      </c>
      <c r="CE17" s="1143">
        <f>'Result Entry'!CF19</f>
        <v>0.0</v>
      </c>
      <c r="CF17" s="1153">
        <f>'Result Entry'!CG19</f>
        <v>0.0</v>
      </c>
      <c r="CG17" s="1146">
        <f>'Result Entry'!CH19</f>
        <v>0.0</v>
      </c>
      <c r="CH17" s="1165">
        <f>'Result Entry'!CI19</f>
        <v>0.0</v>
      </c>
      <c r="CI17" s="1166" t="str">
        <f>'Result Entry'!CJ19</f>
        <v/>
      </c>
      <c r="CJ17" s="1149" t="str">
        <f>'Result Entry'!CK19</f>
        <v/>
      </c>
      <c r="CK17" s="1150" t="str">
        <f>'Result Entry'!CL19</f>
        <v/>
      </c>
      <c r="CL17" s="1151">
        <f>'Result Entry'!CM19</f>
        <v>0.0</v>
      </c>
      <c r="CM17" s="1142">
        <f>'Result Entry'!CN19</f>
        <v>0.0</v>
      </c>
      <c r="CN17" s="1152">
        <f>'Result Entry'!CO19</f>
        <v>0.0</v>
      </c>
      <c r="CO17" s="1143">
        <f>'Result Entry'!CP19</f>
        <v>0.0</v>
      </c>
      <c r="CP17" s="1144">
        <f>'Result Entry'!CQ19</f>
        <v>0.0</v>
      </c>
      <c r="CQ17" s="1143">
        <f>'Result Entry'!CR19</f>
        <v>0.0</v>
      </c>
      <c r="CR17" s="1143">
        <f>'Result Entry'!CS19</f>
        <v>0.0</v>
      </c>
      <c r="CS17" s="1153">
        <f>'Result Entry'!CT19</f>
        <v>0.0</v>
      </c>
      <c r="CT17" s="1144">
        <f>'Result Entry'!CU19</f>
        <v>0.0</v>
      </c>
      <c r="CU17" s="1143">
        <f>'Result Entry'!CV19</f>
        <v>0.0</v>
      </c>
      <c r="CV17" s="1143">
        <f>'Result Entry'!CW19</f>
        <v>0.0</v>
      </c>
      <c r="CW17" s="1153">
        <f>'Result Entry'!CX19</f>
        <v>0.0</v>
      </c>
      <c r="CX17" s="1146">
        <f>'Result Entry'!CY19</f>
        <v>0.0</v>
      </c>
      <c r="CY17" s="1165">
        <f>'Result Entry'!CZ19</f>
        <v>0.0</v>
      </c>
      <c r="CZ17" s="1166" t="str">
        <f>'Result Entry'!DA19</f>
        <v/>
      </c>
      <c r="DA17" s="1149" t="str">
        <f>'Result Entry'!DB19</f>
        <v/>
      </c>
      <c r="DB17" s="1150" t="str">
        <f>'Result Entry'!DC19</f>
        <v/>
      </c>
      <c r="DC17" s="1151">
        <f>'Result Entry'!DD19</f>
        <v>0.0</v>
      </c>
      <c r="DD17" s="1142">
        <f>'Result Entry'!DE19</f>
        <v>0.0</v>
      </c>
      <c r="DE17" s="1152">
        <f>'Result Entry'!DF19</f>
        <v>0.0</v>
      </c>
      <c r="DF17" s="1143">
        <f>'Result Entry'!DG19</f>
        <v>0.0</v>
      </c>
      <c r="DG17" s="1144">
        <f>'Result Entry'!DH19</f>
        <v>0.0</v>
      </c>
      <c r="DH17" s="1143">
        <f>'Result Entry'!DI19</f>
        <v>0.0</v>
      </c>
      <c r="DI17" s="1143">
        <f>'Result Entry'!DJ19</f>
        <v>0.0</v>
      </c>
      <c r="DJ17" s="1153">
        <f>'Result Entry'!DK19</f>
        <v>0.0</v>
      </c>
      <c r="DK17" s="1144">
        <f>'Result Entry'!DL19</f>
        <v>0.0</v>
      </c>
      <c r="DL17" s="1143">
        <f>'Result Entry'!DM19</f>
        <v>0.0</v>
      </c>
      <c r="DM17" s="1143">
        <f>'Result Entry'!DN19</f>
        <v>0.0</v>
      </c>
      <c r="DN17" s="1153">
        <f>'Result Entry'!DO19</f>
        <v>0.0</v>
      </c>
      <c r="DO17" s="1146">
        <f>'Result Entry'!DP19</f>
        <v>0.0</v>
      </c>
      <c r="DP17" s="1165">
        <f>'Result Entry'!DQ19</f>
        <v>0.0</v>
      </c>
      <c r="DQ17" s="1166" t="str">
        <f>'Result Entry'!DR19</f>
        <v/>
      </c>
      <c r="DR17" s="1149" t="str">
        <f>'Result Entry'!DS19</f>
        <v/>
      </c>
      <c r="DS17" s="1150" t="str">
        <f>'Result Entry'!DT19</f>
        <v/>
      </c>
      <c r="DT17" s="1142">
        <f>'Result Entry'!DU19</f>
        <v>0.0</v>
      </c>
      <c r="DU17" s="1143">
        <f>'Result Entry'!DV19</f>
        <v>0.0</v>
      </c>
      <c r="DV17" s="1143">
        <f>'Result Entry'!DW19</f>
        <v>0.0</v>
      </c>
      <c r="DW17" s="1144">
        <f>'Result Entry'!DX19</f>
        <v>0.0</v>
      </c>
      <c r="DX17" s="1143">
        <f>'Result Entry'!DY19</f>
        <v>0.0</v>
      </c>
      <c r="DY17" s="1143">
        <f>'Result Entry'!DZ19</f>
        <v>0.0</v>
      </c>
      <c r="DZ17" s="1153">
        <f>'Result Entry'!EA19</f>
        <v>0.0</v>
      </c>
      <c r="EA17" s="1144">
        <f>'Result Entry'!EB19</f>
        <v>0.0</v>
      </c>
      <c r="EB17" s="1143">
        <f>'Result Entry'!EC19</f>
        <v>0.0</v>
      </c>
      <c r="EC17" s="1143">
        <f>'Result Entry'!ED19</f>
        <v>0.0</v>
      </c>
      <c r="ED17" s="1153">
        <f>'Result Entry'!EE19</f>
        <v>0.0</v>
      </c>
      <c r="EE17" s="1156">
        <f>'Result Entry'!EF19</f>
        <v>0.0</v>
      </c>
      <c r="EF17" s="1157">
        <f>'Result Entry'!EG19</f>
        <v>0.0</v>
      </c>
      <c r="EG17" s="1158" t="str">
        <f>'Result Entry'!EH19</f>
        <v/>
      </c>
      <c r="EH17" s="1142">
        <f>'Result Entry'!EI19</f>
        <v>0.0</v>
      </c>
      <c r="EI17" s="1143">
        <f>'Result Entry'!EJ19</f>
        <v>0.0</v>
      </c>
      <c r="EJ17" s="1143">
        <f>'Result Entry'!EK19</f>
        <v>0.0</v>
      </c>
      <c r="EK17" s="1144">
        <f>'Result Entry'!EL19</f>
        <v>0.0</v>
      </c>
      <c r="EL17" s="1143">
        <f>'Result Entry'!EM19</f>
        <v>0.0</v>
      </c>
      <c r="EM17" s="1153">
        <f>'Result Entry'!EN19</f>
        <v>0.0</v>
      </c>
      <c r="EN17" s="1143">
        <f>'Result Entry'!EO19</f>
        <v>0.0</v>
      </c>
      <c r="EO17" s="1143">
        <f>'Result Entry'!EP19</f>
        <v>0.0</v>
      </c>
      <c r="EP17" s="1143">
        <f>'Result Entry'!EQ19</f>
        <v>0.0</v>
      </c>
      <c r="EQ17" s="1146">
        <f>'Result Entry'!ER19</f>
        <v>0.0</v>
      </c>
      <c r="ER17" s="1157">
        <f>'Result Entry'!ES19</f>
        <v>0.0</v>
      </c>
      <c r="ES17" s="1158" t="str">
        <f>'Result Entry'!ET19</f>
        <v/>
      </c>
      <c r="ET17" s="1142">
        <f>'Result Entry'!EU19</f>
        <v>0.0</v>
      </c>
      <c r="EU17" s="1152">
        <f>'Result Entry'!EV19</f>
        <v>0.0</v>
      </c>
      <c r="EV17" s="1143">
        <f>'Result Entry'!EW19</f>
        <v>0.0</v>
      </c>
      <c r="EW17" s="1153">
        <f>'Result Entry'!EX19</f>
        <v>0.0</v>
      </c>
      <c r="EX17" s="1143">
        <f>'Result Entry'!EY19</f>
        <v>0.0</v>
      </c>
      <c r="EY17" s="1153">
        <f>'Result Entry'!EZ19</f>
        <v>0.0</v>
      </c>
      <c r="EZ17" s="1143">
        <f>'Result Entry'!FA19</f>
        <v>0.0</v>
      </c>
      <c r="FA17" s="1143">
        <f>'Result Entry'!FB19</f>
        <v>0.0</v>
      </c>
      <c r="FB17" s="1143">
        <f>'Result Entry'!FC19</f>
        <v>0.0</v>
      </c>
      <c r="FC17" s="1156">
        <f>'Result Entry'!FD19</f>
        <v>0.0</v>
      </c>
      <c r="FD17" s="1157">
        <f>'Result Entry'!FE19</f>
        <v>0.0</v>
      </c>
      <c r="FE17" s="1158" t="str">
        <f>'Result Entry'!FF19</f>
        <v/>
      </c>
      <c r="FF17" s="1142">
        <f>'Result Entry'!FG19</f>
        <v>0.0</v>
      </c>
      <c r="FG17" s="1143">
        <f>'Result Entry'!FH19</f>
        <v>0.0</v>
      </c>
      <c r="FH17" s="1143">
        <f>'Result Entry'!FI19</f>
        <v>0.0</v>
      </c>
      <c r="FI17" s="1143">
        <f>'Result Entry'!FJ19</f>
        <v>0.0</v>
      </c>
      <c r="FJ17" s="1145">
        <f>'Result Entry'!FK19</f>
        <v>0.0</v>
      </c>
      <c r="FK17" s="1150" t="str">
        <f>'Result Entry'!FL19</f>
        <v/>
      </c>
      <c r="FL17" s="1139">
        <f>'Result Entry'!FM19</f>
        <v>0.0</v>
      </c>
      <c r="FM17" s="1140">
        <f>'Result Entry'!FN19</f>
        <v>0.0</v>
      </c>
      <c r="FN17" s="1159" t="str">
        <f>'Result Entry'!FO19</f>
        <v/>
      </c>
      <c r="FO17" s="1139">
        <f>'Result Entry'!FP19</f>
        <v>0.0</v>
      </c>
      <c r="FP17" s="1140">
        <f>'Result Entry'!FQ19</f>
        <v>0.0</v>
      </c>
      <c r="FQ17" s="1160">
        <f>'Result Entry'!FR19</f>
        <v>0.0</v>
      </c>
      <c r="FR17" s="1140" t="str">
        <f>IF(OR(FS17="PASSED",FS17="PASSED WITH G"),'Result Entry'!FS19,"")</f>
        <v/>
      </c>
      <c r="FS17" s="1140" t="str">
        <f>'Result Entry'!FT19</f>
        <v/>
      </c>
      <c r="FT17" s="1140" t="str">
        <f>'Result Entry'!FU19</f>
        <v/>
      </c>
      <c r="FU17" s="1161" t="str">
        <f>'Result Entry'!FV19</f>
        <v/>
      </c>
      <c r="FV17" s="1162" t="str">
        <f>'Result Entry'!FX19</f>
        <v/>
      </c>
    </row>
    <row r="18" spans="8:8" s="1138" ht="17.25" customFormat="1" customHeight="1">
      <c r="A18" s="1167"/>
      <c r="B18" s="1139">
        <f t="shared" si="0"/>
        <v>0.0</v>
      </c>
      <c r="C18" s="1140">
        <f>'Result Entry'!D20</f>
        <v>0.0</v>
      </c>
      <c r="D18" s="1140">
        <f>'Result Entry'!E20</f>
        <v>0.0</v>
      </c>
      <c r="E18" s="1140">
        <f>'Result Entry'!F20</f>
        <v>0.0</v>
      </c>
      <c r="F18" s="1140">
        <f>'Result Entry'!$G20</f>
        <v>0.0</v>
      </c>
      <c r="G18" s="1140">
        <f>'Result Entry'!$H20</f>
        <v>0.0</v>
      </c>
      <c r="H18" s="1140">
        <f>'Result Entry'!I20</f>
        <v>0.0</v>
      </c>
      <c r="I18" s="1140">
        <f>'Result Entry'!J20</f>
        <v>0.0</v>
      </c>
      <c r="J18" s="1141">
        <f>'Result Entry'!K20</f>
        <v>0.0</v>
      </c>
      <c r="K18" s="1142">
        <f>'Result Entry'!L20</f>
        <v>0.0</v>
      </c>
      <c r="L18" s="1143">
        <f>'Result Entry'!M20</f>
        <v>0.0</v>
      </c>
      <c r="M18" s="1143">
        <f>'Result Entry'!N20</f>
        <v>0.0</v>
      </c>
      <c r="N18" s="1144">
        <f>'Result Entry'!O20</f>
        <v>0.0</v>
      </c>
      <c r="O18" s="1143">
        <f>'Result Entry'!P20</f>
        <v>0.0</v>
      </c>
      <c r="P18" s="1144">
        <f>'Result Entry'!Q20</f>
        <v>0.0</v>
      </c>
      <c r="Q18" s="1143">
        <f>'Result Entry'!R20</f>
        <v>0.0</v>
      </c>
      <c r="R18" s="1145">
        <f>'Result Entry'!S20</f>
        <v>0.0</v>
      </c>
      <c r="S18" s="1145">
        <f>'Result Entry'!T20</f>
        <v>0.0</v>
      </c>
      <c r="T18" s="1146">
        <f>'Result Entry'!U20</f>
        <v>0.0</v>
      </c>
      <c r="U18" s="1163">
        <f>'Result Entry'!V20</f>
        <v>0.0</v>
      </c>
      <c r="V18" s="1164" t="str">
        <f>'Result Entry'!W20</f>
        <v/>
      </c>
      <c r="W18" s="1149" t="str">
        <f>'Result Entry'!X20</f>
        <v/>
      </c>
      <c r="X18" s="1150" t="str">
        <f>'Result Entry'!Y20</f>
        <v/>
      </c>
      <c r="Y18" s="1142">
        <f>'Result Entry'!Z20</f>
        <v>0.0</v>
      </c>
      <c r="Z18" s="1143">
        <f>'Result Entry'!AA20</f>
        <v>0.0</v>
      </c>
      <c r="AA18" s="1143">
        <f>'Result Entry'!AB20</f>
        <v>0.0</v>
      </c>
      <c r="AB18" s="1144">
        <f>'Result Entry'!AC20</f>
        <v>0.0</v>
      </c>
      <c r="AC18" s="1143">
        <f>'Result Entry'!AD20</f>
        <v>0.0</v>
      </c>
      <c r="AD18" s="1144">
        <f>'Result Entry'!AE20</f>
        <v>0.0</v>
      </c>
      <c r="AE18" s="1143">
        <f>'Result Entry'!AF20</f>
        <v>0.0</v>
      </c>
      <c r="AF18" s="1145">
        <f>'Result Entry'!AG20</f>
        <v>0.0</v>
      </c>
      <c r="AG18" s="1145">
        <f>'Result Entry'!AH20</f>
        <v>0.0</v>
      </c>
      <c r="AH18" s="1146">
        <f>'Result Entry'!AI20</f>
        <v>0.0</v>
      </c>
      <c r="AI18" s="1163">
        <f>'Result Entry'!AJ20</f>
        <v>0.0</v>
      </c>
      <c r="AJ18" s="1164" t="str">
        <f>'Result Entry'!AK20</f>
        <v/>
      </c>
      <c r="AK18" s="1149" t="str">
        <f>'Result Entry'!AL20</f>
        <v/>
      </c>
      <c r="AL18" s="1150" t="str">
        <f>'Result Entry'!AM20</f>
        <v/>
      </c>
      <c r="AM18" s="1151">
        <f>'Result Entry'!AN20</f>
        <v>0.0</v>
      </c>
      <c r="AN18" s="1142">
        <f>'Result Entry'!AO20</f>
        <v>0.0</v>
      </c>
      <c r="AO18" s="1152">
        <f>'Result Entry'!AP20</f>
        <v>0.0</v>
      </c>
      <c r="AP18" s="1143">
        <f>'Result Entry'!AQ20</f>
        <v>0.0</v>
      </c>
      <c r="AQ18" s="1144">
        <f>'Result Entry'!AR20</f>
        <v>0.0</v>
      </c>
      <c r="AR18" s="1143">
        <f>'Result Entry'!AS20</f>
        <v>0.0</v>
      </c>
      <c r="AS18" s="1143">
        <f>'Result Entry'!AT20</f>
        <v>0.0</v>
      </c>
      <c r="AT18" s="1153">
        <f>'Result Entry'!AU20</f>
        <v>0.0</v>
      </c>
      <c r="AU18" s="1144">
        <f>'Result Entry'!AV20</f>
        <v>0.0</v>
      </c>
      <c r="AV18" s="1143">
        <f>'Result Entry'!AW20</f>
        <v>0.0</v>
      </c>
      <c r="AW18" s="1143">
        <f>'Result Entry'!AX20</f>
        <v>0.0</v>
      </c>
      <c r="AX18" s="1153">
        <f>'Result Entry'!AY20</f>
        <v>0.0</v>
      </c>
      <c r="AY18" s="1146">
        <f>'Result Entry'!AZ20</f>
        <v>0.0</v>
      </c>
      <c r="AZ18" s="1165">
        <f>'Result Entry'!BA20</f>
        <v>0.0</v>
      </c>
      <c r="BA18" s="1166" t="str">
        <f>'Result Entry'!BB20</f>
        <v/>
      </c>
      <c r="BB18" s="1149" t="str">
        <f>'Result Entry'!BC20</f>
        <v/>
      </c>
      <c r="BC18" s="1150" t="str">
        <f>'Result Entry'!BD20</f>
        <v/>
      </c>
      <c r="BD18" s="1151">
        <f>'Result Entry'!BE20</f>
        <v>0.0</v>
      </c>
      <c r="BE18" s="1142">
        <f>'Result Entry'!BF20</f>
        <v>0.0</v>
      </c>
      <c r="BF18" s="1152">
        <f>'Result Entry'!BG20</f>
        <v>0.0</v>
      </c>
      <c r="BG18" s="1143">
        <f>'Result Entry'!BH20</f>
        <v>0.0</v>
      </c>
      <c r="BH18" s="1144">
        <f>'Result Entry'!BI20</f>
        <v>0.0</v>
      </c>
      <c r="BI18" s="1143">
        <f>'Result Entry'!BJ20</f>
        <v>0.0</v>
      </c>
      <c r="BJ18" s="1143">
        <f>'Result Entry'!BK20</f>
        <v>0.0</v>
      </c>
      <c r="BK18" s="1153">
        <f>'Result Entry'!BL20</f>
        <v>0.0</v>
      </c>
      <c r="BL18" s="1144">
        <f>'Result Entry'!BM20</f>
        <v>0.0</v>
      </c>
      <c r="BM18" s="1143">
        <f>'Result Entry'!BN20</f>
        <v>0.0</v>
      </c>
      <c r="BN18" s="1143">
        <f>'Result Entry'!BO20</f>
        <v>0.0</v>
      </c>
      <c r="BO18" s="1153">
        <f>'Result Entry'!BP20</f>
        <v>0.0</v>
      </c>
      <c r="BP18" s="1146">
        <f>'Result Entry'!BQ20</f>
        <v>0.0</v>
      </c>
      <c r="BQ18" s="1165">
        <f>'Result Entry'!BR20</f>
        <v>0.0</v>
      </c>
      <c r="BR18" s="1166" t="str">
        <f>'Result Entry'!BS20</f>
        <v/>
      </c>
      <c r="BS18" s="1149" t="str">
        <f>'Result Entry'!BT20</f>
        <v/>
      </c>
      <c r="BT18" s="1150" t="str">
        <f>'Result Entry'!BU20</f>
        <v/>
      </c>
      <c r="BU18" s="1151">
        <f>'Result Entry'!BV20</f>
        <v>0.0</v>
      </c>
      <c r="BV18" s="1142">
        <f>'Result Entry'!BW20</f>
        <v>0.0</v>
      </c>
      <c r="BW18" s="1152">
        <f>'Result Entry'!BX20</f>
        <v>0.0</v>
      </c>
      <c r="BX18" s="1143">
        <f>'Result Entry'!BY20</f>
        <v>0.0</v>
      </c>
      <c r="BY18" s="1144">
        <f>'Result Entry'!BZ20</f>
        <v>0.0</v>
      </c>
      <c r="BZ18" s="1143">
        <f>'Result Entry'!CA20</f>
        <v>0.0</v>
      </c>
      <c r="CA18" s="1143">
        <f>'Result Entry'!CB20</f>
        <v>0.0</v>
      </c>
      <c r="CB18" s="1153">
        <f>'Result Entry'!CC20</f>
        <v>0.0</v>
      </c>
      <c r="CC18" s="1144">
        <f>'Result Entry'!CD20</f>
        <v>0.0</v>
      </c>
      <c r="CD18" s="1143">
        <f>'Result Entry'!CE20</f>
        <v>0.0</v>
      </c>
      <c r="CE18" s="1143">
        <f>'Result Entry'!CF20</f>
        <v>0.0</v>
      </c>
      <c r="CF18" s="1153">
        <f>'Result Entry'!CG20</f>
        <v>0.0</v>
      </c>
      <c r="CG18" s="1146">
        <f>'Result Entry'!CH20</f>
        <v>0.0</v>
      </c>
      <c r="CH18" s="1165">
        <f>'Result Entry'!CI20</f>
        <v>0.0</v>
      </c>
      <c r="CI18" s="1166" t="str">
        <f>'Result Entry'!CJ20</f>
        <v/>
      </c>
      <c r="CJ18" s="1149" t="str">
        <f>'Result Entry'!CK20</f>
        <v/>
      </c>
      <c r="CK18" s="1150" t="str">
        <f>'Result Entry'!CL20</f>
        <v/>
      </c>
      <c r="CL18" s="1151">
        <f>'Result Entry'!CM20</f>
        <v>0.0</v>
      </c>
      <c r="CM18" s="1142">
        <f>'Result Entry'!CN20</f>
        <v>0.0</v>
      </c>
      <c r="CN18" s="1152">
        <f>'Result Entry'!CO20</f>
        <v>0.0</v>
      </c>
      <c r="CO18" s="1143">
        <f>'Result Entry'!CP20</f>
        <v>0.0</v>
      </c>
      <c r="CP18" s="1144">
        <f>'Result Entry'!CQ20</f>
        <v>0.0</v>
      </c>
      <c r="CQ18" s="1143">
        <f>'Result Entry'!CR20</f>
        <v>0.0</v>
      </c>
      <c r="CR18" s="1143">
        <f>'Result Entry'!CS20</f>
        <v>0.0</v>
      </c>
      <c r="CS18" s="1153">
        <f>'Result Entry'!CT20</f>
        <v>0.0</v>
      </c>
      <c r="CT18" s="1144">
        <f>'Result Entry'!CU20</f>
        <v>0.0</v>
      </c>
      <c r="CU18" s="1143">
        <f>'Result Entry'!CV20</f>
        <v>0.0</v>
      </c>
      <c r="CV18" s="1143">
        <f>'Result Entry'!CW20</f>
        <v>0.0</v>
      </c>
      <c r="CW18" s="1153">
        <f>'Result Entry'!CX20</f>
        <v>0.0</v>
      </c>
      <c r="CX18" s="1146">
        <f>'Result Entry'!CY20</f>
        <v>0.0</v>
      </c>
      <c r="CY18" s="1165">
        <f>'Result Entry'!CZ20</f>
        <v>0.0</v>
      </c>
      <c r="CZ18" s="1166" t="str">
        <f>'Result Entry'!DA20</f>
        <v/>
      </c>
      <c r="DA18" s="1149" t="str">
        <f>'Result Entry'!DB20</f>
        <v/>
      </c>
      <c r="DB18" s="1150" t="str">
        <f>'Result Entry'!DC20</f>
        <v/>
      </c>
      <c r="DC18" s="1151">
        <f>'Result Entry'!DD20</f>
        <v>0.0</v>
      </c>
      <c r="DD18" s="1142">
        <f>'Result Entry'!DE20</f>
        <v>0.0</v>
      </c>
      <c r="DE18" s="1152">
        <f>'Result Entry'!DF20</f>
        <v>0.0</v>
      </c>
      <c r="DF18" s="1143">
        <f>'Result Entry'!DG20</f>
        <v>0.0</v>
      </c>
      <c r="DG18" s="1144">
        <f>'Result Entry'!DH20</f>
        <v>0.0</v>
      </c>
      <c r="DH18" s="1143">
        <f>'Result Entry'!DI20</f>
        <v>0.0</v>
      </c>
      <c r="DI18" s="1143">
        <f>'Result Entry'!DJ20</f>
        <v>0.0</v>
      </c>
      <c r="DJ18" s="1153">
        <f>'Result Entry'!DK20</f>
        <v>0.0</v>
      </c>
      <c r="DK18" s="1144">
        <f>'Result Entry'!DL20</f>
        <v>0.0</v>
      </c>
      <c r="DL18" s="1143">
        <f>'Result Entry'!DM20</f>
        <v>0.0</v>
      </c>
      <c r="DM18" s="1143">
        <f>'Result Entry'!DN20</f>
        <v>0.0</v>
      </c>
      <c r="DN18" s="1153">
        <f>'Result Entry'!DO20</f>
        <v>0.0</v>
      </c>
      <c r="DO18" s="1146">
        <f>'Result Entry'!DP20</f>
        <v>0.0</v>
      </c>
      <c r="DP18" s="1165">
        <f>'Result Entry'!DQ20</f>
        <v>0.0</v>
      </c>
      <c r="DQ18" s="1166" t="str">
        <f>'Result Entry'!DR20</f>
        <v/>
      </c>
      <c r="DR18" s="1149" t="str">
        <f>'Result Entry'!DS20</f>
        <v/>
      </c>
      <c r="DS18" s="1150" t="str">
        <f>'Result Entry'!DT20</f>
        <v/>
      </c>
      <c r="DT18" s="1142">
        <f>'Result Entry'!DU20</f>
        <v>0.0</v>
      </c>
      <c r="DU18" s="1143">
        <f>'Result Entry'!DV20</f>
        <v>0.0</v>
      </c>
      <c r="DV18" s="1143">
        <f>'Result Entry'!DW20</f>
        <v>0.0</v>
      </c>
      <c r="DW18" s="1144">
        <f>'Result Entry'!DX20</f>
        <v>0.0</v>
      </c>
      <c r="DX18" s="1143">
        <f>'Result Entry'!DY20</f>
        <v>0.0</v>
      </c>
      <c r="DY18" s="1143">
        <f>'Result Entry'!DZ20</f>
        <v>0.0</v>
      </c>
      <c r="DZ18" s="1153">
        <f>'Result Entry'!EA20</f>
        <v>0.0</v>
      </c>
      <c r="EA18" s="1144">
        <f>'Result Entry'!EB20</f>
        <v>0.0</v>
      </c>
      <c r="EB18" s="1143">
        <f>'Result Entry'!EC20</f>
        <v>0.0</v>
      </c>
      <c r="EC18" s="1143">
        <f>'Result Entry'!ED20</f>
        <v>0.0</v>
      </c>
      <c r="ED18" s="1153">
        <f>'Result Entry'!EE20</f>
        <v>0.0</v>
      </c>
      <c r="EE18" s="1156">
        <f>'Result Entry'!EF20</f>
        <v>0.0</v>
      </c>
      <c r="EF18" s="1157">
        <f>'Result Entry'!EG20</f>
        <v>0.0</v>
      </c>
      <c r="EG18" s="1158" t="str">
        <f>'Result Entry'!EH20</f>
        <v/>
      </c>
      <c r="EH18" s="1142">
        <f>'Result Entry'!EI20</f>
        <v>0.0</v>
      </c>
      <c r="EI18" s="1143">
        <f>'Result Entry'!EJ20</f>
        <v>0.0</v>
      </c>
      <c r="EJ18" s="1143">
        <f>'Result Entry'!EK20</f>
        <v>0.0</v>
      </c>
      <c r="EK18" s="1144">
        <f>'Result Entry'!EL20</f>
        <v>0.0</v>
      </c>
      <c r="EL18" s="1143">
        <f>'Result Entry'!EM20</f>
        <v>0.0</v>
      </c>
      <c r="EM18" s="1153">
        <f>'Result Entry'!EN20</f>
        <v>0.0</v>
      </c>
      <c r="EN18" s="1143">
        <f>'Result Entry'!EO20</f>
        <v>0.0</v>
      </c>
      <c r="EO18" s="1143">
        <f>'Result Entry'!EP20</f>
        <v>0.0</v>
      </c>
      <c r="EP18" s="1143">
        <f>'Result Entry'!EQ20</f>
        <v>0.0</v>
      </c>
      <c r="EQ18" s="1146">
        <f>'Result Entry'!ER20</f>
        <v>0.0</v>
      </c>
      <c r="ER18" s="1157">
        <f>'Result Entry'!ES20</f>
        <v>0.0</v>
      </c>
      <c r="ES18" s="1158" t="str">
        <f>'Result Entry'!ET20</f>
        <v/>
      </c>
      <c r="ET18" s="1142">
        <f>'Result Entry'!EU20</f>
        <v>0.0</v>
      </c>
      <c r="EU18" s="1152">
        <f>'Result Entry'!EV20</f>
        <v>0.0</v>
      </c>
      <c r="EV18" s="1143">
        <f>'Result Entry'!EW20</f>
        <v>0.0</v>
      </c>
      <c r="EW18" s="1153">
        <f>'Result Entry'!EX20</f>
        <v>0.0</v>
      </c>
      <c r="EX18" s="1143">
        <f>'Result Entry'!EY20</f>
        <v>0.0</v>
      </c>
      <c r="EY18" s="1153">
        <f>'Result Entry'!EZ20</f>
        <v>0.0</v>
      </c>
      <c r="EZ18" s="1143">
        <f>'Result Entry'!FA20</f>
        <v>0.0</v>
      </c>
      <c r="FA18" s="1143">
        <f>'Result Entry'!FB20</f>
        <v>0.0</v>
      </c>
      <c r="FB18" s="1143">
        <f>'Result Entry'!FC20</f>
        <v>0.0</v>
      </c>
      <c r="FC18" s="1156">
        <f>'Result Entry'!FD20</f>
        <v>0.0</v>
      </c>
      <c r="FD18" s="1157">
        <f>'Result Entry'!FE20</f>
        <v>0.0</v>
      </c>
      <c r="FE18" s="1158" t="str">
        <f>'Result Entry'!FF20</f>
        <v/>
      </c>
      <c r="FF18" s="1142">
        <f>'Result Entry'!FG20</f>
        <v>0.0</v>
      </c>
      <c r="FG18" s="1143">
        <f>'Result Entry'!FH20</f>
        <v>0.0</v>
      </c>
      <c r="FH18" s="1143">
        <f>'Result Entry'!FI20</f>
        <v>0.0</v>
      </c>
      <c r="FI18" s="1143">
        <f>'Result Entry'!FJ20</f>
        <v>0.0</v>
      </c>
      <c r="FJ18" s="1145">
        <f>'Result Entry'!FK20</f>
        <v>0.0</v>
      </c>
      <c r="FK18" s="1150" t="str">
        <f>'Result Entry'!FL20</f>
        <v/>
      </c>
      <c r="FL18" s="1139">
        <f>'Result Entry'!FM20</f>
        <v>0.0</v>
      </c>
      <c r="FM18" s="1140">
        <f>'Result Entry'!FN20</f>
        <v>0.0</v>
      </c>
      <c r="FN18" s="1159" t="str">
        <f>'Result Entry'!FO20</f>
        <v/>
      </c>
      <c r="FO18" s="1139">
        <f>'Result Entry'!FP20</f>
        <v>0.0</v>
      </c>
      <c r="FP18" s="1140">
        <f>'Result Entry'!FQ20</f>
        <v>0.0</v>
      </c>
      <c r="FQ18" s="1160">
        <f>'Result Entry'!FR20</f>
        <v>0.0</v>
      </c>
      <c r="FR18" s="1140" t="str">
        <f>IF(OR(FS18="PASSED",FS18="PASSED WITH G"),'Result Entry'!FS20,"")</f>
        <v/>
      </c>
      <c r="FS18" s="1140" t="str">
        <f>'Result Entry'!FT20</f>
        <v/>
      </c>
      <c r="FT18" s="1140" t="str">
        <f>'Result Entry'!FU20</f>
        <v/>
      </c>
      <c r="FU18" s="1161" t="str">
        <f>'Result Entry'!FV20</f>
        <v/>
      </c>
      <c r="FV18" s="1162" t="str">
        <f>'Result Entry'!FX20</f>
        <v/>
      </c>
    </row>
    <row r="19" spans="8:8" s="1138" ht="17.25" customFormat="1" customHeight="1">
      <c r="A19" s="1167"/>
      <c r="B19" s="1139">
        <f t="shared" si="0"/>
        <v>0.0</v>
      </c>
      <c r="C19" s="1140">
        <f>'Result Entry'!D21</f>
        <v>0.0</v>
      </c>
      <c r="D19" s="1140">
        <f>'Result Entry'!E21</f>
        <v>0.0</v>
      </c>
      <c r="E19" s="1140">
        <f>'Result Entry'!F21</f>
        <v>0.0</v>
      </c>
      <c r="F19" s="1140">
        <f>'Result Entry'!$G21</f>
        <v>0.0</v>
      </c>
      <c r="G19" s="1140">
        <f>'Result Entry'!$H21</f>
        <v>0.0</v>
      </c>
      <c r="H19" s="1140">
        <f>'Result Entry'!I21</f>
        <v>0.0</v>
      </c>
      <c r="I19" s="1140">
        <f>'Result Entry'!J21</f>
        <v>0.0</v>
      </c>
      <c r="J19" s="1141">
        <f>'Result Entry'!K21</f>
        <v>0.0</v>
      </c>
      <c r="K19" s="1142">
        <f>'Result Entry'!L21</f>
        <v>0.0</v>
      </c>
      <c r="L19" s="1143">
        <f>'Result Entry'!M21</f>
        <v>0.0</v>
      </c>
      <c r="M19" s="1143">
        <f>'Result Entry'!N21</f>
        <v>0.0</v>
      </c>
      <c r="N19" s="1144">
        <f>'Result Entry'!O21</f>
        <v>0.0</v>
      </c>
      <c r="O19" s="1143">
        <f>'Result Entry'!P21</f>
        <v>0.0</v>
      </c>
      <c r="P19" s="1144">
        <f>'Result Entry'!Q21</f>
        <v>0.0</v>
      </c>
      <c r="Q19" s="1143">
        <f>'Result Entry'!R21</f>
        <v>0.0</v>
      </c>
      <c r="R19" s="1145">
        <f>'Result Entry'!S21</f>
        <v>0.0</v>
      </c>
      <c r="S19" s="1145">
        <f>'Result Entry'!T21</f>
        <v>0.0</v>
      </c>
      <c r="T19" s="1146">
        <f>'Result Entry'!U21</f>
        <v>0.0</v>
      </c>
      <c r="U19" s="1163">
        <f>'Result Entry'!V21</f>
        <v>0.0</v>
      </c>
      <c r="V19" s="1164" t="str">
        <f>'Result Entry'!W21</f>
        <v/>
      </c>
      <c r="W19" s="1149" t="str">
        <f>'Result Entry'!X21</f>
        <v/>
      </c>
      <c r="X19" s="1150" t="str">
        <f>'Result Entry'!Y21</f>
        <v/>
      </c>
      <c r="Y19" s="1142">
        <f>'Result Entry'!Z21</f>
        <v>0.0</v>
      </c>
      <c r="Z19" s="1143">
        <f>'Result Entry'!AA21</f>
        <v>0.0</v>
      </c>
      <c r="AA19" s="1143">
        <f>'Result Entry'!AB21</f>
        <v>0.0</v>
      </c>
      <c r="AB19" s="1144">
        <f>'Result Entry'!AC21</f>
        <v>0.0</v>
      </c>
      <c r="AC19" s="1143">
        <f>'Result Entry'!AD21</f>
        <v>0.0</v>
      </c>
      <c r="AD19" s="1144">
        <f>'Result Entry'!AE21</f>
        <v>0.0</v>
      </c>
      <c r="AE19" s="1143">
        <f>'Result Entry'!AF21</f>
        <v>0.0</v>
      </c>
      <c r="AF19" s="1145">
        <f>'Result Entry'!AG21</f>
        <v>0.0</v>
      </c>
      <c r="AG19" s="1145">
        <f>'Result Entry'!AH21</f>
        <v>0.0</v>
      </c>
      <c r="AH19" s="1146">
        <f>'Result Entry'!AI21</f>
        <v>0.0</v>
      </c>
      <c r="AI19" s="1163">
        <f>'Result Entry'!AJ21</f>
        <v>0.0</v>
      </c>
      <c r="AJ19" s="1164" t="str">
        <f>'Result Entry'!AK21</f>
        <v/>
      </c>
      <c r="AK19" s="1149" t="str">
        <f>'Result Entry'!AL21</f>
        <v/>
      </c>
      <c r="AL19" s="1150" t="str">
        <f>'Result Entry'!AM21</f>
        <v/>
      </c>
      <c r="AM19" s="1151">
        <f>'Result Entry'!AN21</f>
        <v>0.0</v>
      </c>
      <c r="AN19" s="1142">
        <f>'Result Entry'!AO21</f>
        <v>0.0</v>
      </c>
      <c r="AO19" s="1152">
        <f>'Result Entry'!AP21</f>
        <v>0.0</v>
      </c>
      <c r="AP19" s="1143">
        <f>'Result Entry'!AQ21</f>
        <v>0.0</v>
      </c>
      <c r="AQ19" s="1144">
        <f>'Result Entry'!AR21</f>
        <v>0.0</v>
      </c>
      <c r="AR19" s="1143">
        <f>'Result Entry'!AS21</f>
        <v>0.0</v>
      </c>
      <c r="AS19" s="1143">
        <f>'Result Entry'!AT21</f>
        <v>0.0</v>
      </c>
      <c r="AT19" s="1153">
        <f>'Result Entry'!AU21</f>
        <v>0.0</v>
      </c>
      <c r="AU19" s="1144">
        <f>'Result Entry'!AV21</f>
        <v>0.0</v>
      </c>
      <c r="AV19" s="1143">
        <f>'Result Entry'!AW21</f>
        <v>0.0</v>
      </c>
      <c r="AW19" s="1143">
        <f>'Result Entry'!AX21</f>
        <v>0.0</v>
      </c>
      <c r="AX19" s="1153">
        <f>'Result Entry'!AY21</f>
        <v>0.0</v>
      </c>
      <c r="AY19" s="1146">
        <f>'Result Entry'!AZ21</f>
        <v>0.0</v>
      </c>
      <c r="AZ19" s="1165">
        <f>'Result Entry'!BA21</f>
        <v>0.0</v>
      </c>
      <c r="BA19" s="1166" t="str">
        <f>'Result Entry'!BB21</f>
        <v/>
      </c>
      <c r="BB19" s="1149" t="str">
        <f>'Result Entry'!BC21</f>
        <v/>
      </c>
      <c r="BC19" s="1150" t="str">
        <f>'Result Entry'!BD21</f>
        <v/>
      </c>
      <c r="BD19" s="1151">
        <f>'Result Entry'!BE21</f>
        <v>0.0</v>
      </c>
      <c r="BE19" s="1142">
        <f>'Result Entry'!BF21</f>
        <v>0.0</v>
      </c>
      <c r="BF19" s="1152">
        <f>'Result Entry'!BG21</f>
        <v>0.0</v>
      </c>
      <c r="BG19" s="1143">
        <f>'Result Entry'!BH21</f>
        <v>0.0</v>
      </c>
      <c r="BH19" s="1144">
        <f>'Result Entry'!BI21</f>
        <v>0.0</v>
      </c>
      <c r="BI19" s="1143">
        <f>'Result Entry'!BJ21</f>
        <v>0.0</v>
      </c>
      <c r="BJ19" s="1143">
        <f>'Result Entry'!BK21</f>
        <v>0.0</v>
      </c>
      <c r="BK19" s="1153">
        <f>'Result Entry'!BL21</f>
        <v>0.0</v>
      </c>
      <c r="BL19" s="1144">
        <f>'Result Entry'!BM21</f>
        <v>0.0</v>
      </c>
      <c r="BM19" s="1143">
        <f>'Result Entry'!BN21</f>
        <v>0.0</v>
      </c>
      <c r="BN19" s="1143">
        <f>'Result Entry'!BO21</f>
        <v>0.0</v>
      </c>
      <c r="BO19" s="1153">
        <f>'Result Entry'!BP21</f>
        <v>0.0</v>
      </c>
      <c r="BP19" s="1146">
        <f>'Result Entry'!BQ21</f>
        <v>0.0</v>
      </c>
      <c r="BQ19" s="1165">
        <f>'Result Entry'!BR21</f>
        <v>0.0</v>
      </c>
      <c r="BR19" s="1166" t="str">
        <f>'Result Entry'!BS21</f>
        <v/>
      </c>
      <c r="BS19" s="1149" t="str">
        <f>'Result Entry'!BT21</f>
        <v/>
      </c>
      <c r="BT19" s="1150" t="str">
        <f>'Result Entry'!BU21</f>
        <v/>
      </c>
      <c r="BU19" s="1151">
        <f>'Result Entry'!BV21</f>
        <v>0.0</v>
      </c>
      <c r="BV19" s="1142">
        <f>'Result Entry'!BW21</f>
        <v>0.0</v>
      </c>
      <c r="BW19" s="1152">
        <f>'Result Entry'!BX21</f>
        <v>0.0</v>
      </c>
      <c r="BX19" s="1143">
        <f>'Result Entry'!BY21</f>
        <v>0.0</v>
      </c>
      <c r="BY19" s="1144">
        <f>'Result Entry'!BZ21</f>
        <v>0.0</v>
      </c>
      <c r="BZ19" s="1143">
        <f>'Result Entry'!CA21</f>
        <v>0.0</v>
      </c>
      <c r="CA19" s="1143">
        <f>'Result Entry'!CB21</f>
        <v>0.0</v>
      </c>
      <c r="CB19" s="1153">
        <f>'Result Entry'!CC21</f>
        <v>0.0</v>
      </c>
      <c r="CC19" s="1144">
        <f>'Result Entry'!CD21</f>
        <v>0.0</v>
      </c>
      <c r="CD19" s="1143">
        <f>'Result Entry'!CE21</f>
        <v>0.0</v>
      </c>
      <c r="CE19" s="1143">
        <f>'Result Entry'!CF21</f>
        <v>0.0</v>
      </c>
      <c r="CF19" s="1153">
        <f>'Result Entry'!CG21</f>
        <v>0.0</v>
      </c>
      <c r="CG19" s="1146">
        <f>'Result Entry'!CH21</f>
        <v>0.0</v>
      </c>
      <c r="CH19" s="1165">
        <f>'Result Entry'!CI21</f>
        <v>0.0</v>
      </c>
      <c r="CI19" s="1166" t="str">
        <f>'Result Entry'!CJ21</f>
        <v/>
      </c>
      <c r="CJ19" s="1149" t="str">
        <f>'Result Entry'!CK21</f>
        <v/>
      </c>
      <c r="CK19" s="1150" t="str">
        <f>'Result Entry'!CL21</f>
        <v/>
      </c>
      <c r="CL19" s="1151">
        <f>'Result Entry'!CM21</f>
        <v>0.0</v>
      </c>
      <c r="CM19" s="1142">
        <f>'Result Entry'!CN21</f>
        <v>0.0</v>
      </c>
      <c r="CN19" s="1152">
        <f>'Result Entry'!CO21</f>
        <v>0.0</v>
      </c>
      <c r="CO19" s="1143">
        <f>'Result Entry'!CP21</f>
        <v>0.0</v>
      </c>
      <c r="CP19" s="1144">
        <f>'Result Entry'!CQ21</f>
        <v>0.0</v>
      </c>
      <c r="CQ19" s="1143">
        <f>'Result Entry'!CR21</f>
        <v>0.0</v>
      </c>
      <c r="CR19" s="1143">
        <f>'Result Entry'!CS21</f>
        <v>0.0</v>
      </c>
      <c r="CS19" s="1153">
        <f>'Result Entry'!CT21</f>
        <v>0.0</v>
      </c>
      <c r="CT19" s="1144">
        <f>'Result Entry'!CU21</f>
        <v>0.0</v>
      </c>
      <c r="CU19" s="1143">
        <f>'Result Entry'!CV21</f>
        <v>0.0</v>
      </c>
      <c r="CV19" s="1143">
        <f>'Result Entry'!CW21</f>
        <v>0.0</v>
      </c>
      <c r="CW19" s="1153">
        <f>'Result Entry'!CX21</f>
        <v>0.0</v>
      </c>
      <c r="CX19" s="1146">
        <f>'Result Entry'!CY21</f>
        <v>0.0</v>
      </c>
      <c r="CY19" s="1165">
        <f>'Result Entry'!CZ21</f>
        <v>0.0</v>
      </c>
      <c r="CZ19" s="1166" t="str">
        <f>'Result Entry'!DA21</f>
        <v/>
      </c>
      <c r="DA19" s="1149" t="str">
        <f>'Result Entry'!DB21</f>
        <v/>
      </c>
      <c r="DB19" s="1150" t="str">
        <f>'Result Entry'!DC21</f>
        <v/>
      </c>
      <c r="DC19" s="1151">
        <f>'Result Entry'!DD21</f>
        <v>0.0</v>
      </c>
      <c r="DD19" s="1142">
        <f>'Result Entry'!DE21</f>
        <v>0.0</v>
      </c>
      <c r="DE19" s="1152">
        <f>'Result Entry'!DF21</f>
        <v>0.0</v>
      </c>
      <c r="DF19" s="1143">
        <f>'Result Entry'!DG21</f>
        <v>0.0</v>
      </c>
      <c r="DG19" s="1144">
        <f>'Result Entry'!DH21</f>
        <v>0.0</v>
      </c>
      <c r="DH19" s="1143">
        <f>'Result Entry'!DI21</f>
        <v>0.0</v>
      </c>
      <c r="DI19" s="1143">
        <f>'Result Entry'!DJ21</f>
        <v>0.0</v>
      </c>
      <c r="DJ19" s="1153">
        <f>'Result Entry'!DK21</f>
        <v>0.0</v>
      </c>
      <c r="DK19" s="1144">
        <f>'Result Entry'!DL21</f>
        <v>0.0</v>
      </c>
      <c r="DL19" s="1143">
        <f>'Result Entry'!DM21</f>
        <v>0.0</v>
      </c>
      <c r="DM19" s="1143">
        <f>'Result Entry'!DN21</f>
        <v>0.0</v>
      </c>
      <c r="DN19" s="1153">
        <f>'Result Entry'!DO21</f>
        <v>0.0</v>
      </c>
      <c r="DO19" s="1146">
        <f>'Result Entry'!DP21</f>
        <v>0.0</v>
      </c>
      <c r="DP19" s="1165">
        <f>'Result Entry'!DQ21</f>
        <v>0.0</v>
      </c>
      <c r="DQ19" s="1166" t="str">
        <f>'Result Entry'!DR21</f>
        <v/>
      </c>
      <c r="DR19" s="1149" t="str">
        <f>'Result Entry'!DS21</f>
        <v/>
      </c>
      <c r="DS19" s="1150" t="str">
        <f>'Result Entry'!DT21</f>
        <v/>
      </c>
      <c r="DT19" s="1142">
        <f>'Result Entry'!DU21</f>
        <v>0.0</v>
      </c>
      <c r="DU19" s="1143">
        <f>'Result Entry'!DV21</f>
        <v>0.0</v>
      </c>
      <c r="DV19" s="1143">
        <f>'Result Entry'!DW21</f>
        <v>0.0</v>
      </c>
      <c r="DW19" s="1144">
        <f>'Result Entry'!DX21</f>
        <v>0.0</v>
      </c>
      <c r="DX19" s="1143">
        <f>'Result Entry'!DY21</f>
        <v>0.0</v>
      </c>
      <c r="DY19" s="1143">
        <f>'Result Entry'!DZ21</f>
        <v>0.0</v>
      </c>
      <c r="DZ19" s="1153">
        <f>'Result Entry'!EA21</f>
        <v>0.0</v>
      </c>
      <c r="EA19" s="1144">
        <f>'Result Entry'!EB21</f>
        <v>0.0</v>
      </c>
      <c r="EB19" s="1143">
        <f>'Result Entry'!EC21</f>
        <v>0.0</v>
      </c>
      <c r="EC19" s="1143">
        <f>'Result Entry'!ED21</f>
        <v>0.0</v>
      </c>
      <c r="ED19" s="1153">
        <f>'Result Entry'!EE21</f>
        <v>0.0</v>
      </c>
      <c r="EE19" s="1156">
        <f>'Result Entry'!EF21</f>
        <v>0.0</v>
      </c>
      <c r="EF19" s="1157">
        <f>'Result Entry'!EG21</f>
        <v>0.0</v>
      </c>
      <c r="EG19" s="1158" t="str">
        <f>'Result Entry'!EH21</f>
        <v/>
      </c>
      <c r="EH19" s="1142">
        <f>'Result Entry'!EI21</f>
        <v>0.0</v>
      </c>
      <c r="EI19" s="1143">
        <f>'Result Entry'!EJ21</f>
        <v>0.0</v>
      </c>
      <c r="EJ19" s="1143">
        <f>'Result Entry'!EK21</f>
        <v>0.0</v>
      </c>
      <c r="EK19" s="1144">
        <f>'Result Entry'!EL21</f>
        <v>0.0</v>
      </c>
      <c r="EL19" s="1143">
        <f>'Result Entry'!EM21</f>
        <v>0.0</v>
      </c>
      <c r="EM19" s="1153">
        <f>'Result Entry'!EN21</f>
        <v>0.0</v>
      </c>
      <c r="EN19" s="1143">
        <f>'Result Entry'!EO21</f>
        <v>0.0</v>
      </c>
      <c r="EO19" s="1143">
        <f>'Result Entry'!EP21</f>
        <v>0.0</v>
      </c>
      <c r="EP19" s="1143">
        <f>'Result Entry'!EQ21</f>
        <v>0.0</v>
      </c>
      <c r="EQ19" s="1146">
        <f>'Result Entry'!ER21</f>
        <v>0.0</v>
      </c>
      <c r="ER19" s="1157">
        <f>'Result Entry'!ES21</f>
        <v>0.0</v>
      </c>
      <c r="ES19" s="1158" t="str">
        <f>'Result Entry'!ET21</f>
        <v/>
      </c>
      <c r="ET19" s="1142">
        <f>'Result Entry'!EU21</f>
        <v>0.0</v>
      </c>
      <c r="EU19" s="1152">
        <f>'Result Entry'!EV21</f>
        <v>0.0</v>
      </c>
      <c r="EV19" s="1143">
        <f>'Result Entry'!EW21</f>
        <v>0.0</v>
      </c>
      <c r="EW19" s="1153">
        <f>'Result Entry'!EX21</f>
        <v>0.0</v>
      </c>
      <c r="EX19" s="1143">
        <f>'Result Entry'!EY21</f>
        <v>0.0</v>
      </c>
      <c r="EY19" s="1153">
        <f>'Result Entry'!EZ21</f>
        <v>0.0</v>
      </c>
      <c r="EZ19" s="1143">
        <f>'Result Entry'!FA21</f>
        <v>0.0</v>
      </c>
      <c r="FA19" s="1143">
        <f>'Result Entry'!FB21</f>
        <v>0.0</v>
      </c>
      <c r="FB19" s="1143">
        <f>'Result Entry'!FC21</f>
        <v>0.0</v>
      </c>
      <c r="FC19" s="1156">
        <f>'Result Entry'!FD21</f>
        <v>0.0</v>
      </c>
      <c r="FD19" s="1157">
        <f>'Result Entry'!FE21</f>
        <v>0.0</v>
      </c>
      <c r="FE19" s="1158" t="str">
        <f>'Result Entry'!FF21</f>
        <v/>
      </c>
      <c r="FF19" s="1142">
        <f>'Result Entry'!FG21</f>
        <v>0.0</v>
      </c>
      <c r="FG19" s="1143">
        <f>'Result Entry'!FH21</f>
        <v>0.0</v>
      </c>
      <c r="FH19" s="1143">
        <f>'Result Entry'!FI21</f>
        <v>0.0</v>
      </c>
      <c r="FI19" s="1143">
        <f>'Result Entry'!FJ21</f>
        <v>0.0</v>
      </c>
      <c r="FJ19" s="1145">
        <f>'Result Entry'!FK21</f>
        <v>0.0</v>
      </c>
      <c r="FK19" s="1150" t="str">
        <f>'Result Entry'!FL21</f>
        <v/>
      </c>
      <c r="FL19" s="1139">
        <f>'Result Entry'!FM21</f>
        <v>0.0</v>
      </c>
      <c r="FM19" s="1140">
        <f>'Result Entry'!FN21</f>
        <v>0.0</v>
      </c>
      <c r="FN19" s="1159" t="str">
        <f>'Result Entry'!FO21</f>
        <v/>
      </c>
      <c r="FO19" s="1139">
        <f>'Result Entry'!FP21</f>
        <v>0.0</v>
      </c>
      <c r="FP19" s="1140">
        <f>'Result Entry'!FQ21</f>
        <v>0.0</v>
      </c>
      <c r="FQ19" s="1160">
        <f>'Result Entry'!FR21</f>
        <v>0.0</v>
      </c>
      <c r="FR19" s="1140" t="str">
        <f>IF(OR(FS19="PASSED",FS19="PASSED WITH G"),'Result Entry'!FS21,"")</f>
        <v/>
      </c>
      <c r="FS19" s="1140" t="str">
        <f>'Result Entry'!FT21</f>
        <v/>
      </c>
      <c r="FT19" s="1140" t="str">
        <f>'Result Entry'!FU21</f>
        <v/>
      </c>
      <c r="FU19" s="1161" t="str">
        <f>'Result Entry'!FV21</f>
        <v/>
      </c>
      <c r="FV19" s="1162" t="str">
        <f>'Result Entry'!FX21</f>
        <v/>
      </c>
    </row>
    <row r="20" spans="8:8" s="1138" ht="17.25" customFormat="1" customHeight="1">
      <c r="A20" s="1167"/>
      <c r="B20" s="1139">
        <f t="shared" si="0"/>
        <v>0.0</v>
      </c>
      <c r="C20" s="1140">
        <f>'Result Entry'!D22</f>
        <v>0.0</v>
      </c>
      <c r="D20" s="1140">
        <f>'Result Entry'!E22</f>
        <v>0.0</v>
      </c>
      <c r="E20" s="1140">
        <f>'Result Entry'!F22</f>
        <v>0.0</v>
      </c>
      <c r="F20" s="1140">
        <f>'Result Entry'!$G22</f>
        <v>0.0</v>
      </c>
      <c r="G20" s="1140">
        <f>'Result Entry'!$H22</f>
        <v>0.0</v>
      </c>
      <c r="H20" s="1140">
        <f>'Result Entry'!I22</f>
        <v>0.0</v>
      </c>
      <c r="I20" s="1140">
        <f>'Result Entry'!J22</f>
        <v>0.0</v>
      </c>
      <c r="J20" s="1141">
        <f>'Result Entry'!K22</f>
        <v>0.0</v>
      </c>
      <c r="K20" s="1142">
        <f>'Result Entry'!L22</f>
        <v>0.0</v>
      </c>
      <c r="L20" s="1143">
        <f>'Result Entry'!M22</f>
        <v>0.0</v>
      </c>
      <c r="M20" s="1143">
        <f>'Result Entry'!N22</f>
        <v>0.0</v>
      </c>
      <c r="N20" s="1144">
        <f>'Result Entry'!O22</f>
        <v>0.0</v>
      </c>
      <c r="O20" s="1143">
        <f>'Result Entry'!P22</f>
        <v>0.0</v>
      </c>
      <c r="P20" s="1144">
        <f>'Result Entry'!Q22</f>
        <v>0.0</v>
      </c>
      <c r="Q20" s="1143">
        <f>'Result Entry'!R22</f>
        <v>0.0</v>
      </c>
      <c r="R20" s="1145">
        <f>'Result Entry'!S22</f>
        <v>0.0</v>
      </c>
      <c r="S20" s="1145">
        <f>'Result Entry'!T22</f>
        <v>0.0</v>
      </c>
      <c r="T20" s="1146">
        <f>'Result Entry'!U22</f>
        <v>0.0</v>
      </c>
      <c r="U20" s="1163">
        <f>'Result Entry'!V22</f>
        <v>0.0</v>
      </c>
      <c r="V20" s="1164" t="str">
        <f>'Result Entry'!W22</f>
        <v/>
      </c>
      <c r="W20" s="1149" t="str">
        <f>'Result Entry'!X22</f>
        <v/>
      </c>
      <c r="X20" s="1150" t="str">
        <f>'Result Entry'!Y22</f>
        <v/>
      </c>
      <c r="Y20" s="1142">
        <f>'Result Entry'!Z22</f>
        <v>0.0</v>
      </c>
      <c r="Z20" s="1143">
        <f>'Result Entry'!AA22</f>
        <v>0.0</v>
      </c>
      <c r="AA20" s="1143">
        <f>'Result Entry'!AB22</f>
        <v>0.0</v>
      </c>
      <c r="AB20" s="1144">
        <f>'Result Entry'!AC22</f>
        <v>0.0</v>
      </c>
      <c r="AC20" s="1143">
        <f>'Result Entry'!AD22</f>
        <v>0.0</v>
      </c>
      <c r="AD20" s="1144">
        <f>'Result Entry'!AE22</f>
        <v>0.0</v>
      </c>
      <c r="AE20" s="1143">
        <f>'Result Entry'!AF22</f>
        <v>0.0</v>
      </c>
      <c r="AF20" s="1145">
        <f>'Result Entry'!AG22</f>
        <v>0.0</v>
      </c>
      <c r="AG20" s="1145">
        <f>'Result Entry'!AH22</f>
        <v>0.0</v>
      </c>
      <c r="AH20" s="1146">
        <f>'Result Entry'!AI22</f>
        <v>0.0</v>
      </c>
      <c r="AI20" s="1163">
        <f>'Result Entry'!AJ22</f>
        <v>0.0</v>
      </c>
      <c r="AJ20" s="1164" t="str">
        <f>'Result Entry'!AK22</f>
        <v/>
      </c>
      <c r="AK20" s="1149" t="str">
        <f>'Result Entry'!AL22</f>
        <v/>
      </c>
      <c r="AL20" s="1150" t="str">
        <f>'Result Entry'!AM22</f>
        <v/>
      </c>
      <c r="AM20" s="1151">
        <f>'Result Entry'!AN22</f>
        <v>0.0</v>
      </c>
      <c r="AN20" s="1142">
        <f>'Result Entry'!AO22</f>
        <v>0.0</v>
      </c>
      <c r="AO20" s="1152">
        <f>'Result Entry'!AP22</f>
        <v>0.0</v>
      </c>
      <c r="AP20" s="1143">
        <f>'Result Entry'!AQ22</f>
        <v>0.0</v>
      </c>
      <c r="AQ20" s="1144">
        <f>'Result Entry'!AR22</f>
        <v>0.0</v>
      </c>
      <c r="AR20" s="1143">
        <f>'Result Entry'!AS22</f>
        <v>0.0</v>
      </c>
      <c r="AS20" s="1143">
        <f>'Result Entry'!AT22</f>
        <v>0.0</v>
      </c>
      <c r="AT20" s="1153">
        <f>'Result Entry'!AU22</f>
        <v>0.0</v>
      </c>
      <c r="AU20" s="1144">
        <f>'Result Entry'!AV22</f>
        <v>0.0</v>
      </c>
      <c r="AV20" s="1143">
        <f>'Result Entry'!AW22</f>
        <v>0.0</v>
      </c>
      <c r="AW20" s="1143">
        <f>'Result Entry'!AX22</f>
        <v>0.0</v>
      </c>
      <c r="AX20" s="1153">
        <f>'Result Entry'!AY22</f>
        <v>0.0</v>
      </c>
      <c r="AY20" s="1146">
        <f>'Result Entry'!AZ22</f>
        <v>0.0</v>
      </c>
      <c r="AZ20" s="1165">
        <f>'Result Entry'!BA22</f>
        <v>0.0</v>
      </c>
      <c r="BA20" s="1166" t="str">
        <f>'Result Entry'!BB22</f>
        <v/>
      </c>
      <c r="BB20" s="1149" t="str">
        <f>'Result Entry'!BC22</f>
        <v/>
      </c>
      <c r="BC20" s="1150" t="str">
        <f>'Result Entry'!BD22</f>
        <v/>
      </c>
      <c r="BD20" s="1151">
        <f>'Result Entry'!BE22</f>
        <v>0.0</v>
      </c>
      <c r="BE20" s="1142">
        <f>'Result Entry'!BF22</f>
        <v>0.0</v>
      </c>
      <c r="BF20" s="1152">
        <f>'Result Entry'!BG22</f>
        <v>0.0</v>
      </c>
      <c r="BG20" s="1143">
        <f>'Result Entry'!BH22</f>
        <v>0.0</v>
      </c>
      <c r="BH20" s="1144">
        <f>'Result Entry'!BI22</f>
        <v>0.0</v>
      </c>
      <c r="BI20" s="1143">
        <f>'Result Entry'!BJ22</f>
        <v>0.0</v>
      </c>
      <c r="BJ20" s="1143">
        <f>'Result Entry'!BK22</f>
        <v>0.0</v>
      </c>
      <c r="BK20" s="1153">
        <f>'Result Entry'!BL22</f>
        <v>0.0</v>
      </c>
      <c r="BL20" s="1144">
        <f>'Result Entry'!BM22</f>
        <v>0.0</v>
      </c>
      <c r="BM20" s="1143">
        <f>'Result Entry'!BN22</f>
        <v>0.0</v>
      </c>
      <c r="BN20" s="1143">
        <f>'Result Entry'!BO22</f>
        <v>0.0</v>
      </c>
      <c r="BO20" s="1153">
        <f>'Result Entry'!BP22</f>
        <v>0.0</v>
      </c>
      <c r="BP20" s="1146">
        <f>'Result Entry'!BQ22</f>
        <v>0.0</v>
      </c>
      <c r="BQ20" s="1165">
        <f>'Result Entry'!BR22</f>
        <v>0.0</v>
      </c>
      <c r="BR20" s="1166" t="str">
        <f>'Result Entry'!BS22</f>
        <v/>
      </c>
      <c r="BS20" s="1149" t="str">
        <f>'Result Entry'!BT22</f>
        <v/>
      </c>
      <c r="BT20" s="1150" t="str">
        <f>'Result Entry'!BU22</f>
        <v/>
      </c>
      <c r="BU20" s="1151">
        <f>'Result Entry'!BV22</f>
        <v>0.0</v>
      </c>
      <c r="BV20" s="1142">
        <f>'Result Entry'!BW22</f>
        <v>0.0</v>
      </c>
      <c r="BW20" s="1152">
        <f>'Result Entry'!BX22</f>
        <v>0.0</v>
      </c>
      <c r="BX20" s="1143">
        <f>'Result Entry'!BY22</f>
        <v>0.0</v>
      </c>
      <c r="BY20" s="1144">
        <f>'Result Entry'!BZ22</f>
        <v>0.0</v>
      </c>
      <c r="BZ20" s="1143">
        <f>'Result Entry'!CA22</f>
        <v>0.0</v>
      </c>
      <c r="CA20" s="1143">
        <f>'Result Entry'!CB22</f>
        <v>0.0</v>
      </c>
      <c r="CB20" s="1153">
        <f>'Result Entry'!CC22</f>
        <v>0.0</v>
      </c>
      <c r="CC20" s="1144">
        <f>'Result Entry'!CD22</f>
        <v>0.0</v>
      </c>
      <c r="CD20" s="1143">
        <f>'Result Entry'!CE22</f>
        <v>0.0</v>
      </c>
      <c r="CE20" s="1143">
        <f>'Result Entry'!CF22</f>
        <v>0.0</v>
      </c>
      <c r="CF20" s="1153">
        <f>'Result Entry'!CG22</f>
        <v>0.0</v>
      </c>
      <c r="CG20" s="1146">
        <f>'Result Entry'!CH22</f>
        <v>0.0</v>
      </c>
      <c r="CH20" s="1165">
        <f>'Result Entry'!CI22</f>
        <v>0.0</v>
      </c>
      <c r="CI20" s="1166" t="str">
        <f>'Result Entry'!CJ22</f>
        <v/>
      </c>
      <c r="CJ20" s="1149" t="str">
        <f>'Result Entry'!CK22</f>
        <v/>
      </c>
      <c r="CK20" s="1150" t="str">
        <f>'Result Entry'!CL22</f>
        <v/>
      </c>
      <c r="CL20" s="1151">
        <f>'Result Entry'!CM22</f>
        <v>0.0</v>
      </c>
      <c r="CM20" s="1142">
        <f>'Result Entry'!CN22</f>
        <v>0.0</v>
      </c>
      <c r="CN20" s="1152">
        <f>'Result Entry'!CO22</f>
        <v>0.0</v>
      </c>
      <c r="CO20" s="1143">
        <f>'Result Entry'!CP22</f>
        <v>0.0</v>
      </c>
      <c r="CP20" s="1144">
        <f>'Result Entry'!CQ22</f>
        <v>0.0</v>
      </c>
      <c r="CQ20" s="1143">
        <f>'Result Entry'!CR22</f>
        <v>0.0</v>
      </c>
      <c r="CR20" s="1143">
        <f>'Result Entry'!CS22</f>
        <v>0.0</v>
      </c>
      <c r="CS20" s="1153">
        <f>'Result Entry'!CT22</f>
        <v>0.0</v>
      </c>
      <c r="CT20" s="1144">
        <f>'Result Entry'!CU22</f>
        <v>0.0</v>
      </c>
      <c r="CU20" s="1143">
        <f>'Result Entry'!CV22</f>
        <v>0.0</v>
      </c>
      <c r="CV20" s="1143">
        <f>'Result Entry'!CW22</f>
        <v>0.0</v>
      </c>
      <c r="CW20" s="1153">
        <f>'Result Entry'!CX22</f>
        <v>0.0</v>
      </c>
      <c r="CX20" s="1146">
        <f>'Result Entry'!CY22</f>
        <v>0.0</v>
      </c>
      <c r="CY20" s="1165">
        <f>'Result Entry'!CZ22</f>
        <v>0.0</v>
      </c>
      <c r="CZ20" s="1166" t="str">
        <f>'Result Entry'!DA22</f>
        <v/>
      </c>
      <c r="DA20" s="1149" t="str">
        <f>'Result Entry'!DB22</f>
        <v/>
      </c>
      <c r="DB20" s="1150" t="str">
        <f>'Result Entry'!DC22</f>
        <v/>
      </c>
      <c r="DC20" s="1151">
        <f>'Result Entry'!DD22</f>
        <v>0.0</v>
      </c>
      <c r="DD20" s="1142">
        <f>'Result Entry'!DE22</f>
        <v>0.0</v>
      </c>
      <c r="DE20" s="1152">
        <f>'Result Entry'!DF22</f>
        <v>0.0</v>
      </c>
      <c r="DF20" s="1143">
        <f>'Result Entry'!DG22</f>
        <v>0.0</v>
      </c>
      <c r="DG20" s="1144">
        <f>'Result Entry'!DH22</f>
        <v>0.0</v>
      </c>
      <c r="DH20" s="1143">
        <f>'Result Entry'!DI22</f>
        <v>0.0</v>
      </c>
      <c r="DI20" s="1143">
        <f>'Result Entry'!DJ22</f>
        <v>0.0</v>
      </c>
      <c r="DJ20" s="1153">
        <f>'Result Entry'!DK22</f>
        <v>0.0</v>
      </c>
      <c r="DK20" s="1144">
        <f>'Result Entry'!DL22</f>
        <v>0.0</v>
      </c>
      <c r="DL20" s="1143">
        <f>'Result Entry'!DM22</f>
        <v>0.0</v>
      </c>
      <c r="DM20" s="1143">
        <f>'Result Entry'!DN22</f>
        <v>0.0</v>
      </c>
      <c r="DN20" s="1153">
        <f>'Result Entry'!DO22</f>
        <v>0.0</v>
      </c>
      <c r="DO20" s="1146">
        <f>'Result Entry'!DP22</f>
        <v>0.0</v>
      </c>
      <c r="DP20" s="1165">
        <f>'Result Entry'!DQ22</f>
        <v>0.0</v>
      </c>
      <c r="DQ20" s="1166" t="str">
        <f>'Result Entry'!DR22</f>
        <v/>
      </c>
      <c r="DR20" s="1149" t="str">
        <f>'Result Entry'!DS22</f>
        <v/>
      </c>
      <c r="DS20" s="1150" t="str">
        <f>'Result Entry'!DT22</f>
        <v/>
      </c>
      <c r="DT20" s="1142">
        <f>'Result Entry'!DU22</f>
        <v>0.0</v>
      </c>
      <c r="DU20" s="1143">
        <f>'Result Entry'!DV22</f>
        <v>0.0</v>
      </c>
      <c r="DV20" s="1143">
        <f>'Result Entry'!DW22</f>
        <v>0.0</v>
      </c>
      <c r="DW20" s="1144">
        <f>'Result Entry'!DX22</f>
        <v>0.0</v>
      </c>
      <c r="DX20" s="1143">
        <f>'Result Entry'!DY22</f>
        <v>0.0</v>
      </c>
      <c r="DY20" s="1143">
        <f>'Result Entry'!DZ22</f>
        <v>0.0</v>
      </c>
      <c r="DZ20" s="1153">
        <f>'Result Entry'!EA22</f>
        <v>0.0</v>
      </c>
      <c r="EA20" s="1144">
        <f>'Result Entry'!EB22</f>
        <v>0.0</v>
      </c>
      <c r="EB20" s="1143">
        <f>'Result Entry'!EC22</f>
        <v>0.0</v>
      </c>
      <c r="EC20" s="1143">
        <f>'Result Entry'!ED22</f>
        <v>0.0</v>
      </c>
      <c r="ED20" s="1153">
        <f>'Result Entry'!EE22</f>
        <v>0.0</v>
      </c>
      <c r="EE20" s="1156">
        <f>'Result Entry'!EF22</f>
        <v>0.0</v>
      </c>
      <c r="EF20" s="1157">
        <f>'Result Entry'!EG22</f>
        <v>0.0</v>
      </c>
      <c r="EG20" s="1158" t="str">
        <f>'Result Entry'!EH22</f>
        <v/>
      </c>
      <c r="EH20" s="1142">
        <f>'Result Entry'!EI22</f>
        <v>0.0</v>
      </c>
      <c r="EI20" s="1143">
        <f>'Result Entry'!EJ22</f>
        <v>0.0</v>
      </c>
      <c r="EJ20" s="1143">
        <f>'Result Entry'!EK22</f>
        <v>0.0</v>
      </c>
      <c r="EK20" s="1144">
        <f>'Result Entry'!EL22</f>
        <v>0.0</v>
      </c>
      <c r="EL20" s="1143">
        <f>'Result Entry'!EM22</f>
        <v>0.0</v>
      </c>
      <c r="EM20" s="1153">
        <f>'Result Entry'!EN22</f>
        <v>0.0</v>
      </c>
      <c r="EN20" s="1143">
        <f>'Result Entry'!EO22</f>
        <v>0.0</v>
      </c>
      <c r="EO20" s="1143">
        <f>'Result Entry'!EP22</f>
        <v>0.0</v>
      </c>
      <c r="EP20" s="1143">
        <f>'Result Entry'!EQ22</f>
        <v>0.0</v>
      </c>
      <c r="EQ20" s="1146">
        <f>'Result Entry'!ER22</f>
        <v>0.0</v>
      </c>
      <c r="ER20" s="1157">
        <f>'Result Entry'!ES22</f>
        <v>0.0</v>
      </c>
      <c r="ES20" s="1158" t="str">
        <f>'Result Entry'!ET22</f>
        <v/>
      </c>
      <c r="ET20" s="1142">
        <f>'Result Entry'!EU22</f>
        <v>0.0</v>
      </c>
      <c r="EU20" s="1152">
        <f>'Result Entry'!EV22</f>
        <v>0.0</v>
      </c>
      <c r="EV20" s="1143">
        <f>'Result Entry'!EW22</f>
        <v>0.0</v>
      </c>
      <c r="EW20" s="1153">
        <f>'Result Entry'!EX22</f>
        <v>0.0</v>
      </c>
      <c r="EX20" s="1143">
        <f>'Result Entry'!EY22</f>
        <v>0.0</v>
      </c>
      <c r="EY20" s="1153">
        <f>'Result Entry'!EZ22</f>
        <v>0.0</v>
      </c>
      <c r="EZ20" s="1143">
        <f>'Result Entry'!FA22</f>
        <v>0.0</v>
      </c>
      <c r="FA20" s="1143">
        <f>'Result Entry'!FB22</f>
        <v>0.0</v>
      </c>
      <c r="FB20" s="1143">
        <f>'Result Entry'!FC22</f>
        <v>0.0</v>
      </c>
      <c r="FC20" s="1156">
        <f>'Result Entry'!FD22</f>
        <v>0.0</v>
      </c>
      <c r="FD20" s="1157">
        <f>'Result Entry'!FE22</f>
        <v>0.0</v>
      </c>
      <c r="FE20" s="1158" t="str">
        <f>'Result Entry'!FF22</f>
        <v/>
      </c>
      <c r="FF20" s="1142">
        <f>'Result Entry'!FG22</f>
        <v>0.0</v>
      </c>
      <c r="FG20" s="1143">
        <f>'Result Entry'!FH22</f>
        <v>0.0</v>
      </c>
      <c r="FH20" s="1143">
        <f>'Result Entry'!FI22</f>
        <v>0.0</v>
      </c>
      <c r="FI20" s="1143">
        <f>'Result Entry'!FJ22</f>
        <v>0.0</v>
      </c>
      <c r="FJ20" s="1145">
        <f>'Result Entry'!FK22</f>
        <v>0.0</v>
      </c>
      <c r="FK20" s="1150" t="str">
        <f>'Result Entry'!FL22</f>
        <v/>
      </c>
      <c r="FL20" s="1139">
        <f>'Result Entry'!FM22</f>
        <v>0.0</v>
      </c>
      <c r="FM20" s="1140">
        <f>'Result Entry'!FN22</f>
        <v>0.0</v>
      </c>
      <c r="FN20" s="1159" t="str">
        <f>'Result Entry'!FO22</f>
        <v/>
      </c>
      <c r="FO20" s="1139">
        <f>'Result Entry'!FP22</f>
        <v>0.0</v>
      </c>
      <c r="FP20" s="1140">
        <f>'Result Entry'!FQ22</f>
        <v>0.0</v>
      </c>
      <c r="FQ20" s="1160">
        <f>'Result Entry'!FR22</f>
        <v>0.0</v>
      </c>
      <c r="FR20" s="1140" t="str">
        <f>IF(OR(FS20="PASSED",FS20="PASSED WITH G"),'Result Entry'!FS22,"")</f>
        <v/>
      </c>
      <c r="FS20" s="1140" t="str">
        <f>'Result Entry'!FT22</f>
        <v/>
      </c>
      <c r="FT20" s="1140" t="str">
        <f>'Result Entry'!FU22</f>
        <v/>
      </c>
      <c r="FU20" s="1161" t="str">
        <f>'Result Entry'!FV22</f>
        <v/>
      </c>
      <c r="FV20" s="1162" t="str">
        <f>'Result Entry'!FX22</f>
        <v/>
      </c>
    </row>
    <row r="21" spans="8:8" s="1138" ht="17.25" customFormat="1" customHeight="1">
      <c r="A21" s="1167"/>
      <c r="B21" s="1139">
        <f t="shared" si="0"/>
        <v>0.0</v>
      </c>
      <c r="C21" s="1140">
        <f>'Result Entry'!D23</f>
        <v>0.0</v>
      </c>
      <c r="D21" s="1140">
        <f>'Result Entry'!E23</f>
        <v>0.0</v>
      </c>
      <c r="E21" s="1140">
        <f>'Result Entry'!F23</f>
        <v>0.0</v>
      </c>
      <c r="F21" s="1140">
        <f>'Result Entry'!$G23</f>
        <v>0.0</v>
      </c>
      <c r="G21" s="1140">
        <f>'Result Entry'!$H23</f>
        <v>0.0</v>
      </c>
      <c r="H21" s="1140">
        <f>'Result Entry'!I23</f>
        <v>0.0</v>
      </c>
      <c r="I21" s="1140">
        <f>'Result Entry'!J23</f>
        <v>0.0</v>
      </c>
      <c r="J21" s="1141">
        <f>'Result Entry'!K23</f>
        <v>0.0</v>
      </c>
      <c r="K21" s="1142">
        <f>'Result Entry'!L23</f>
        <v>0.0</v>
      </c>
      <c r="L21" s="1143">
        <f>'Result Entry'!M23</f>
        <v>0.0</v>
      </c>
      <c r="M21" s="1143">
        <f>'Result Entry'!N23</f>
        <v>0.0</v>
      </c>
      <c r="N21" s="1144">
        <f>'Result Entry'!O23</f>
        <v>0.0</v>
      </c>
      <c r="O21" s="1143">
        <f>'Result Entry'!P23</f>
        <v>0.0</v>
      </c>
      <c r="P21" s="1144">
        <f>'Result Entry'!Q23</f>
        <v>0.0</v>
      </c>
      <c r="Q21" s="1143">
        <f>'Result Entry'!R23</f>
        <v>0.0</v>
      </c>
      <c r="R21" s="1145">
        <f>'Result Entry'!S23</f>
        <v>0.0</v>
      </c>
      <c r="S21" s="1145">
        <f>'Result Entry'!T23</f>
        <v>0.0</v>
      </c>
      <c r="T21" s="1146">
        <f>'Result Entry'!U23</f>
        <v>0.0</v>
      </c>
      <c r="U21" s="1163">
        <f>'Result Entry'!V23</f>
        <v>0.0</v>
      </c>
      <c r="V21" s="1164" t="str">
        <f>'Result Entry'!W23</f>
        <v/>
      </c>
      <c r="W21" s="1149" t="str">
        <f>'Result Entry'!X23</f>
        <v/>
      </c>
      <c r="X21" s="1150" t="str">
        <f>'Result Entry'!Y23</f>
        <v/>
      </c>
      <c r="Y21" s="1142">
        <f>'Result Entry'!Z23</f>
        <v>0.0</v>
      </c>
      <c r="Z21" s="1143">
        <f>'Result Entry'!AA23</f>
        <v>0.0</v>
      </c>
      <c r="AA21" s="1143">
        <f>'Result Entry'!AB23</f>
        <v>0.0</v>
      </c>
      <c r="AB21" s="1144">
        <f>'Result Entry'!AC23</f>
        <v>0.0</v>
      </c>
      <c r="AC21" s="1143">
        <f>'Result Entry'!AD23</f>
        <v>0.0</v>
      </c>
      <c r="AD21" s="1144">
        <f>'Result Entry'!AE23</f>
        <v>0.0</v>
      </c>
      <c r="AE21" s="1143">
        <f>'Result Entry'!AF23</f>
        <v>0.0</v>
      </c>
      <c r="AF21" s="1145">
        <f>'Result Entry'!AG23</f>
        <v>0.0</v>
      </c>
      <c r="AG21" s="1145">
        <f>'Result Entry'!AH23</f>
        <v>0.0</v>
      </c>
      <c r="AH21" s="1146">
        <f>'Result Entry'!AI23</f>
        <v>0.0</v>
      </c>
      <c r="AI21" s="1163">
        <f>'Result Entry'!AJ23</f>
        <v>0.0</v>
      </c>
      <c r="AJ21" s="1164" t="str">
        <f>'Result Entry'!AK23</f>
        <v/>
      </c>
      <c r="AK21" s="1149" t="str">
        <f>'Result Entry'!AL23</f>
        <v/>
      </c>
      <c r="AL21" s="1150" t="str">
        <f>'Result Entry'!AM23</f>
        <v/>
      </c>
      <c r="AM21" s="1151">
        <f>'Result Entry'!AN23</f>
        <v>0.0</v>
      </c>
      <c r="AN21" s="1142">
        <f>'Result Entry'!AO23</f>
        <v>0.0</v>
      </c>
      <c r="AO21" s="1152">
        <f>'Result Entry'!AP23</f>
        <v>0.0</v>
      </c>
      <c r="AP21" s="1143">
        <f>'Result Entry'!AQ23</f>
        <v>0.0</v>
      </c>
      <c r="AQ21" s="1144">
        <f>'Result Entry'!AR23</f>
        <v>0.0</v>
      </c>
      <c r="AR21" s="1143">
        <f>'Result Entry'!AS23</f>
        <v>0.0</v>
      </c>
      <c r="AS21" s="1143">
        <f>'Result Entry'!AT23</f>
        <v>0.0</v>
      </c>
      <c r="AT21" s="1153">
        <f>'Result Entry'!AU23</f>
        <v>0.0</v>
      </c>
      <c r="AU21" s="1144">
        <f>'Result Entry'!AV23</f>
        <v>0.0</v>
      </c>
      <c r="AV21" s="1143">
        <f>'Result Entry'!AW23</f>
        <v>0.0</v>
      </c>
      <c r="AW21" s="1143">
        <f>'Result Entry'!AX23</f>
        <v>0.0</v>
      </c>
      <c r="AX21" s="1153">
        <f>'Result Entry'!AY23</f>
        <v>0.0</v>
      </c>
      <c r="AY21" s="1146">
        <f>'Result Entry'!AZ23</f>
        <v>0.0</v>
      </c>
      <c r="AZ21" s="1165">
        <f>'Result Entry'!BA23</f>
        <v>0.0</v>
      </c>
      <c r="BA21" s="1166" t="str">
        <f>'Result Entry'!BB23</f>
        <v/>
      </c>
      <c r="BB21" s="1149" t="str">
        <f>'Result Entry'!BC23</f>
        <v/>
      </c>
      <c r="BC21" s="1150" t="str">
        <f>'Result Entry'!BD23</f>
        <v/>
      </c>
      <c r="BD21" s="1151">
        <f>'Result Entry'!BE23</f>
        <v>0.0</v>
      </c>
      <c r="BE21" s="1142">
        <f>'Result Entry'!BF23</f>
        <v>0.0</v>
      </c>
      <c r="BF21" s="1152">
        <f>'Result Entry'!BG23</f>
        <v>0.0</v>
      </c>
      <c r="BG21" s="1143">
        <f>'Result Entry'!BH23</f>
        <v>0.0</v>
      </c>
      <c r="BH21" s="1144">
        <f>'Result Entry'!BI23</f>
        <v>0.0</v>
      </c>
      <c r="BI21" s="1143">
        <f>'Result Entry'!BJ23</f>
        <v>0.0</v>
      </c>
      <c r="BJ21" s="1143">
        <f>'Result Entry'!BK23</f>
        <v>0.0</v>
      </c>
      <c r="BK21" s="1153">
        <f>'Result Entry'!BL23</f>
        <v>0.0</v>
      </c>
      <c r="BL21" s="1144">
        <f>'Result Entry'!BM23</f>
        <v>0.0</v>
      </c>
      <c r="BM21" s="1143">
        <f>'Result Entry'!BN23</f>
        <v>0.0</v>
      </c>
      <c r="BN21" s="1143">
        <f>'Result Entry'!BO23</f>
        <v>0.0</v>
      </c>
      <c r="BO21" s="1153">
        <f>'Result Entry'!BP23</f>
        <v>0.0</v>
      </c>
      <c r="BP21" s="1146">
        <f>'Result Entry'!BQ23</f>
        <v>0.0</v>
      </c>
      <c r="BQ21" s="1165">
        <f>'Result Entry'!BR23</f>
        <v>0.0</v>
      </c>
      <c r="BR21" s="1166" t="str">
        <f>'Result Entry'!BS23</f>
        <v/>
      </c>
      <c r="BS21" s="1149" t="str">
        <f>'Result Entry'!BT23</f>
        <v/>
      </c>
      <c r="BT21" s="1150" t="str">
        <f>'Result Entry'!BU23</f>
        <v/>
      </c>
      <c r="BU21" s="1151">
        <f>'Result Entry'!BV23</f>
        <v>0.0</v>
      </c>
      <c r="BV21" s="1142">
        <f>'Result Entry'!BW23</f>
        <v>0.0</v>
      </c>
      <c r="BW21" s="1152">
        <f>'Result Entry'!BX23</f>
        <v>0.0</v>
      </c>
      <c r="BX21" s="1143">
        <f>'Result Entry'!BY23</f>
        <v>0.0</v>
      </c>
      <c r="BY21" s="1144">
        <f>'Result Entry'!BZ23</f>
        <v>0.0</v>
      </c>
      <c r="BZ21" s="1143">
        <f>'Result Entry'!CA23</f>
        <v>0.0</v>
      </c>
      <c r="CA21" s="1143">
        <f>'Result Entry'!CB23</f>
        <v>0.0</v>
      </c>
      <c r="CB21" s="1153">
        <f>'Result Entry'!CC23</f>
        <v>0.0</v>
      </c>
      <c r="CC21" s="1144">
        <f>'Result Entry'!CD23</f>
        <v>0.0</v>
      </c>
      <c r="CD21" s="1143">
        <f>'Result Entry'!CE23</f>
        <v>0.0</v>
      </c>
      <c r="CE21" s="1143">
        <f>'Result Entry'!CF23</f>
        <v>0.0</v>
      </c>
      <c r="CF21" s="1153">
        <f>'Result Entry'!CG23</f>
        <v>0.0</v>
      </c>
      <c r="CG21" s="1146">
        <f>'Result Entry'!CH23</f>
        <v>0.0</v>
      </c>
      <c r="CH21" s="1165">
        <f>'Result Entry'!CI23</f>
        <v>0.0</v>
      </c>
      <c r="CI21" s="1166" t="str">
        <f>'Result Entry'!CJ23</f>
        <v/>
      </c>
      <c r="CJ21" s="1149" t="str">
        <f>'Result Entry'!CK23</f>
        <v/>
      </c>
      <c r="CK21" s="1150" t="str">
        <f>'Result Entry'!CL23</f>
        <v/>
      </c>
      <c r="CL21" s="1151">
        <f>'Result Entry'!CM23</f>
        <v>0.0</v>
      </c>
      <c r="CM21" s="1142">
        <f>'Result Entry'!CN23</f>
        <v>0.0</v>
      </c>
      <c r="CN21" s="1152">
        <f>'Result Entry'!CO23</f>
        <v>0.0</v>
      </c>
      <c r="CO21" s="1143">
        <f>'Result Entry'!CP23</f>
        <v>0.0</v>
      </c>
      <c r="CP21" s="1144">
        <f>'Result Entry'!CQ23</f>
        <v>0.0</v>
      </c>
      <c r="CQ21" s="1143">
        <f>'Result Entry'!CR23</f>
        <v>0.0</v>
      </c>
      <c r="CR21" s="1143">
        <f>'Result Entry'!CS23</f>
        <v>0.0</v>
      </c>
      <c r="CS21" s="1153">
        <f>'Result Entry'!CT23</f>
        <v>0.0</v>
      </c>
      <c r="CT21" s="1144">
        <f>'Result Entry'!CU23</f>
        <v>0.0</v>
      </c>
      <c r="CU21" s="1143">
        <f>'Result Entry'!CV23</f>
        <v>0.0</v>
      </c>
      <c r="CV21" s="1143">
        <f>'Result Entry'!CW23</f>
        <v>0.0</v>
      </c>
      <c r="CW21" s="1153">
        <f>'Result Entry'!CX23</f>
        <v>0.0</v>
      </c>
      <c r="CX21" s="1146">
        <f>'Result Entry'!CY23</f>
        <v>0.0</v>
      </c>
      <c r="CY21" s="1165">
        <f>'Result Entry'!CZ23</f>
        <v>0.0</v>
      </c>
      <c r="CZ21" s="1166" t="str">
        <f>'Result Entry'!DA23</f>
        <v/>
      </c>
      <c r="DA21" s="1149" t="str">
        <f>'Result Entry'!DB23</f>
        <v/>
      </c>
      <c r="DB21" s="1150" t="str">
        <f>'Result Entry'!DC23</f>
        <v/>
      </c>
      <c r="DC21" s="1151">
        <f>'Result Entry'!DD23</f>
        <v>0.0</v>
      </c>
      <c r="DD21" s="1142">
        <f>'Result Entry'!DE23</f>
        <v>0.0</v>
      </c>
      <c r="DE21" s="1152">
        <f>'Result Entry'!DF23</f>
        <v>0.0</v>
      </c>
      <c r="DF21" s="1143">
        <f>'Result Entry'!DG23</f>
        <v>0.0</v>
      </c>
      <c r="DG21" s="1144">
        <f>'Result Entry'!DH23</f>
        <v>0.0</v>
      </c>
      <c r="DH21" s="1143">
        <f>'Result Entry'!DI23</f>
        <v>0.0</v>
      </c>
      <c r="DI21" s="1143">
        <f>'Result Entry'!DJ23</f>
        <v>0.0</v>
      </c>
      <c r="DJ21" s="1153">
        <f>'Result Entry'!DK23</f>
        <v>0.0</v>
      </c>
      <c r="DK21" s="1144">
        <f>'Result Entry'!DL23</f>
        <v>0.0</v>
      </c>
      <c r="DL21" s="1143">
        <f>'Result Entry'!DM23</f>
        <v>0.0</v>
      </c>
      <c r="DM21" s="1143">
        <f>'Result Entry'!DN23</f>
        <v>0.0</v>
      </c>
      <c r="DN21" s="1153">
        <f>'Result Entry'!DO23</f>
        <v>0.0</v>
      </c>
      <c r="DO21" s="1146">
        <f>'Result Entry'!DP23</f>
        <v>0.0</v>
      </c>
      <c r="DP21" s="1165">
        <f>'Result Entry'!DQ23</f>
        <v>0.0</v>
      </c>
      <c r="DQ21" s="1166" t="str">
        <f>'Result Entry'!DR23</f>
        <v/>
      </c>
      <c r="DR21" s="1149" t="str">
        <f>'Result Entry'!DS23</f>
        <v/>
      </c>
      <c r="DS21" s="1150" t="str">
        <f>'Result Entry'!DT23</f>
        <v/>
      </c>
      <c r="DT21" s="1142">
        <f>'Result Entry'!DU23</f>
        <v>0.0</v>
      </c>
      <c r="DU21" s="1143">
        <f>'Result Entry'!DV23</f>
        <v>0.0</v>
      </c>
      <c r="DV21" s="1143">
        <f>'Result Entry'!DW23</f>
        <v>0.0</v>
      </c>
      <c r="DW21" s="1144">
        <f>'Result Entry'!DX23</f>
        <v>0.0</v>
      </c>
      <c r="DX21" s="1143">
        <f>'Result Entry'!DY23</f>
        <v>0.0</v>
      </c>
      <c r="DY21" s="1143">
        <f>'Result Entry'!DZ23</f>
        <v>0.0</v>
      </c>
      <c r="DZ21" s="1153">
        <f>'Result Entry'!EA23</f>
        <v>0.0</v>
      </c>
      <c r="EA21" s="1144">
        <f>'Result Entry'!EB23</f>
        <v>0.0</v>
      </c>
      <c r="EB21" s="1143">
        <f>'Result Entry'!EC23</f>
        <v>0.0</v>
      </c>
      <c r="EC21" s="1143">
        <f>'Result Entry'!ED23</f>
        <v>0.0</v>
      </c>
      <c r="ED21" s="1153">
        <f>'Result Entry'!EE23</f>
        <v>0.0</v>
      </c>
      <c r="EE21" s="1156">
        <f>'Result Entry'!EF23</f>
        <v>0.0</v>
      </c>
      <c r="EF21" s="1157">
        <f>'Result Entry'!EG23</f>
        <v>0.0</v>
      </c>
      <c r="EG21" s="1158" t="str">
        <f>'Result Entry'!EH23</f>
        <v/>
      </c>
      <c r="EH21" s="1142">
        <f>'Result Entry'!EI23</f>
        <v>0.0</v>
      </c>
      <c r="EI21" s="1143">
        <f>'Result Entry'!EJ23</f>
        <v>0.0</v>
      </c>
      <c r="EJ21" s="1143">
        <f>'Result Entry'!EK23</f>
        <v>0.0</v>
      </c>
      <c r="EK21" s="1144">
        <f>'Result Entry'!EL23</f>
        <v>0.0</v>
      </c>
      <c r="EL21" s="1143">
        <f>'Result Entry'!EM23</f>
        <v>0.0</v>
      </c>
      <c r="EM21" s="1153">
        <f>'Result Entry'!EN23</f>
        <v>0.0</v>
      </c>
      <c r="EN21" s="1143">
        <f>'Result Entry'!EO23</f>
        <v>0.0</v>
      </c>
      <c r="EO21" s="1143">
        <f>'Result Entry'!EP23</f>
        <v>0.0</v>
      </c>
      <c r="EP21" s="1143">
        <f>'Result Entry'!EQ23</f>
        <v>0.0</v>
      </c>
      <c r="EQ21" s="1146">
        <f>'Result Entry'!ER23</f>
        <v>0.0</v>
      </c>
      <c r="ER21" s="1157">
        <f>'Result Entry'!ES23</f>
        <v>0.0</v>
      </c>
      <c r="ES21" s="1158" t="str">
        <f>'Result Entry'!ET23</f>
        <v/>
      </c>
      <c r="ET21" s="1142">
        <f>'Result Entry'!EU23</f>
        <v>0.0</v>
      </c>
      <c r="EU21" s="1152">
        <f>'Result Entry'!EV23</f>
        <v>0.0</v>
      </c>
      <c r="EV21" s="1143">
        <f>'Result Entry'!EW23</f>
        <v>0.0</v>
      </c>
      <c r="EW21" s="1153">
        <f>'Result Entry'!EX23</f>
        <v>0.0</v>
      </c>
      <c r="EX21" s="1143">
        <f>'Result Entry'!EY23</f>
        <v>0.0</v>
      </c>
      <c r="EY21" s="1153">
        <f>'Result Entry'!EZ23</f>
        <v>0.0</v>
      </c>
      <c r="EZ21" s="1143">
        <f>'Result Entry'!FA23</f>
        <v>0.0</v>
      </c>
      <c r="FA21" s="1143">
        <f>'Result Entry'!FB23</f>
        <v>0.0</v>
      </c>
      <c r="FB21" s="1143">
        <f>'Result Entry'!FC23</f>
        <v>0.0</v>
      </c>
      <c r="FC21" s="1156">
        <f>'Result Entry'!FD23</f>
        <v>0.0</v>
      </c>
      <c r="FD21" s="1157">
        <f>'Result Entry'!FE23</f>
        <v>0.0</v>
      </c>
      <c r="FE21" s="1158" t="str">
        <f>'Result Entry'!FF23</f>
        <v/>
      </c>
      <c r="FF21" s="1142">
        <f>'Result Entry'!FG23</f>
        <v>0.0</v>
      </c>
      <c r="FG21" s="1143">
        <f>'Result Entry'!FH23</f>
        <v>0.0</v>
      </c>
      <c r="FH21" s="1143">
        <f>'Result Entry'!FI23</f>
        <v>0.0</v>
      </c>
      <c r="FI21" s="1143">
        <f>'Result Entry'!FJ23</f>
        <v>0.0</v>
      </c>
      <c r="FJ21" s="1145">
        <f>'Result Entry'!FK23</f>
        <v>0.0</v>
      </c>
      <c r="FK21" s="1150" t="str">
        <f>'Result Entry'!FL23</f>
        <v/>
      </c>
      <c r="FL21" s="1139">
        <f>'Result Entry'!FM23</f>
        <v>0.0</v>
      </c>
      <c r="FM21" s="1140">
        <f>'Result Entry'!FN23</f>
        <v>0.0</v>
      </c>
      <c r="FN21" s="1159" t="str">
        <f>'Result Entry'!FO23</f>
        <v/>
      </c>
      <c r="FO21" s="1139">
        <f>'Result Entry'!FP23</f>
        <v>0.0</v>
      </c>
      <c r="FP21" s="1140">
        <f>'Result Entry'!FQ23</f>
        <v>0.0</v>
      </c>
      <c r="FQ21" s="1160">
        <f>'Result Entry'!FR23</f>
        <v>0.0</v>
      </c>
      <c r="FR21" s="1140" t="str">
        <f>IF(OR(FS21="PASSED",FS21="PASSED WITH G"),'Result Entry'!FS23,"")</f>
        <v/>
      </c>
      <c r="FS21" s="1140" t="str">
        <f>'Result Entry'!FT23</f>
        <v/>
      </c>
      <c r="FT21" s="1140" t="str">
        <f>'Result Entry'!FU23</f>
        <v/>
      </c>
      <c r="FU21" s="1161" t="str">
        <f>'Result Entry'!FV23</f>
        <v/>
      </c>
      <c r="FV21" s="1162" t="str">
        <f>'Result Entry'!FX23</f>
        <v/>
      </c>
    </row>
    <row r="22" spans="8:8" s="1138" ht="17.25" customFormat="1" customHeight="1">
      <c r="A22" s="1167"/>
      <c r="B22" s="1139">
        <f t="shared" si="0"/>
        <v>0.0</v>
      </c>
      <c r="C22" s="1140">
        <f>'Result Entry'!D24</f>
        <v>0.0</v>
      </c>
      <c r="D22" s="1140">
        <f>'Result Entry'!E24</f>
        <v>0.0</v>
      </c>
      <c r="E22" s="1140">
        <f>'Result Entry'!F24</f>
        <v>0.0</v>
      </c>
      <c r="F22" s="1140">
        <f>'Result Entry'!$G24</f>
        <v>0.0</v>
      </c>
      <c r="G22" s="1140">
        <f>'Result Entry'!$H24</f>
        <v>0.0</v>
      </c>
      <c r="H22" s="1140">
        <f>'Result Entry'!I24</f>
        <v>0.0</v>
      </c>
      <c r="I22" s="1140">
        <f>'Result Entry'!J24</f>
        <v>0.0</v>
      </c>
      <c r="J22" s="1141">
        <f>'Result Entry'!K24</f>
        <v>0.0</v>
      </c>
      <c r="K22" s="1142">
        <f>'Result Entry'!L24</f>
        <v>0.0</v>
      </c>
      <c r="L22" s="1143">
        <f>'Result Entry'!M24</f>
        <v>0.0</v>
      </c>
      <c r="M22" s="1143">
        <f>'Result Entry'!N24</f>
        <v>0.0</v>
      </c>
      <c r="N22" s="1144">
        <f>'Result Entry'!O24</f>
        <v>0.0</v>
      </c>
      <c r="O22" s="1143">
        <f>'Result Entry'!P24</f>
        <v>0.0</v>
      </c>
      <c r="P22" s="1144">
        <f>'Result Entry'!Q24</f>
        <v>0.0</v>
      </c>
      <c r="Q22" s="1143">
        <f>'Result Entry'!R24</f>
        <v>0.0</v>
      </c>
      <c r="R22" s="1145">
        <f>'Result Entry'!S24</f>
        <v>0.0</v>
      </c>
      <c r="S22" s="1145">
        <f>'Result Entry'!T24</f>
        <v>0.0</v>
      </c>
      <c r="T22" s="1146">
        <f>'Result Entry'!U24</f>
        <v>0.0</v>
      </c>
      <c r="U22" s="1163">
        <f>'Result Entry'!V24</f>
        <v>0.0</v>
      </c>
      <c r="V22" s="1164" t="str">
        <f>'Result Entry'!W24</f>
        <v/>
      </c>
      <c r="W22" s="1149" t="str">
        <f>'Result Entry'!X24</f>
        <v/>
      </c>
      <c r="X22" s="1150" t="str">
        <f>'Result Entry'!Y24</f>
        <v/>
      </c>
      <c r="Y22" s="1142">
        <f>'Result Entry'!Z24</f>
        <v>0.0</v>
      </c>
      <c r="Z22" s="1143">
        <f>'Result Entry'!AA24</f>
        <v>0.0</v>
      </c>
      <c r="AA22" s="1143">
        <f>'Result Entry'!AB24</f>
        <v>0.0</v>
      </c>
      <c r="AB22" s="1144">
        <f>'Result Entry'!AC24</f>
        <v>0.0</v>
      </c>
      <c r="AC22" s="1143">
        <f>'Result Entry'!AD24</f>
        <v>0.0</v>
      </c>
      <c r="AD22" s="1144">
        <f>'Result Entry'!AE24</f>
        <v>0.0</v>
      </c>
      <c r="AE22" s="1143">
        <f>'Result Entry'!AF24</f>
        <v>0.0</v>
      </c>
      <c r="AF22" s="1145">
        <f>'Result Entry'!AG24</f>
        <v>0.0</v>
      </c>
      <c r="AG22" s="1145">
        <f>'Result Entry'!AH24</f>
        <v>0.0</v>
      </c>
      <c r="AH22" s="1146">
        <f>'Result Entry'!AI24</f>
        <v>0.0</v>
      </c>
      <c r="AI22" s="1163">
        <f>'Result Entry'!AJ24</f>
        <v>0.0</v>
      </c>
      <c r="AJ22" s="1164" t="str">
        <f>'Result Entry'!AK24</f>
        <v/>
      </c>
      <c r="AK22" s="1149" t="str">
        <f>'Result Entry'!AL24</f>
        <v/>
      </c>
      <c r="AL22" s="1150" t="str">
        <f>'Result Entry'!AM24</f>
        <v/>
      </c>
      <c r="AM22" s="1151">
        <f>'Result Entry'!AN24</f>
        <v>0.0</v>
      </c>
      <c r="AN22" s="1142">
        <f>'Result Entry'!AO24</f>
        <v>0.0</v>
      </c>
      <c r="AO22" s="1152">
        <f>'Result Entry'!AP24</f>
        <v>0.0</v>
      </c>
      <c r="AP22" s="1143">
        <f>'Result Entry'!AQ24</f>
        <v>0.0</v>
      </c>
      <c r="AQ22" s="1144">
        <f>'Result Entry'!AR24</f>
        <v>0.0</v>
      </c>
      <c r="AR22" s="1143">
        <f>'Result Entry'!AS24</f>
        <v>0.0</v>
      </c>
      <c r="AS22" s="1143">
        <f>'Result Entry'!AT24</f>
        <v>0.0</v>
      </c>
      <c r="AT22" s="1153">
        <f>'Result Entry'!AU24</f>
        <v>0.0</v>
      </c>
      <c r="AU22" s="1144">
        <f>'Result Entry'!AV24</f>
        <v>0.0</v>
      </c>
      <c r="AV22" s="1143">
        <f>'Result Entry'!AW24</f>
        <v>0.0</v>
      </c>
      <c r="AW22" s="1143">
        <f>'Result Entry'!AX24</f>
        <v>0.0</v>
      </c>
      <c r="AX22" s="1153">
        <f>'Result Entry'!AY24</f>
        <v>0.0</v>
      </c>
      <c r="AY22" s="1146">
        <f>'Result Entry'!AZ24</f>
        <v>0.0</v>
      </c>
      <c r="AZ22" s="1165">
        <f>'Result Entry'!BA24</f>
        <v>0.0</v>
      </c>
      <c r="BA22" s="1166" t="str">
        <f>'Result Entry'!BB24</f>
        <v/>
      </c>
      <c r="BB22" s="1149" t="str">
        <f>'Result Entry'!BC24</f>
        <v/>
      </c>
      <c r="BC22" s="1150" t="str">
        <f>'Result Entry'!BD24</f>
        <v/>
      </c>
      <c r="BD22" s="1151">
        <f>'Result Entry'!BE24</f>
        <v>0.0</v>
      </c>
      <c r="BE22" s="1142">
        <f>'Result Entry'!BF24</f>
        <v>0.0</v>
      </c>
      <c r="BF22" s="1152">
        <f>'Result Entry'!BG24</f>
        <v>0.0</v>
      </c>
      <c r="BG22" s="1143">
        <f>'Result Entry'!BH24</f>
        <v>0.0</v>
      </c>
      <c r="BH22" s="1144">
        <f>'Result Entry'!BI24</f>
        <v>0.0</v>
      </c>
      <c r="BI22" s="1143">
        <f>'Result Entry'!BJ24</f>
        <v>0.0</v>
      </c>
      <c r="BJ22" s="1143">
        <f>'Result Entry'!BK24</f>
        <v>0.0</v>
      </c>
      <c r="BK22" s="1153">
        <f>'Result Entry'!BL24</f>
        <v>0.0</v>
      </c>
      <c r="BL22" s="1144">
        <f>'Result Entry'!BM24</f>
        <v>0.0</v>
      </c>
      <c r="BM22" s="1143">
        <f>'Result Entry'!BN24</f>
        <v>0.0</v>
      </c>
      <c r="BN22" s="1143">
        <f>'Result Entry'!BO24</f>
        <v>0.0</v>
      </c>
      <c r="BO22" s="1153">
        <f>'Result Entry'!BP24</f>
        <v>0.0</v>
      </c>
      <c r="BP22" s="1146">
        <f>'Result Entry'!BQ24</f>
        <v>0.0</v>
      </c>
      <c r="BQ22" s="1165">
        <f>'Result Entry'!BR24</f>
        <v>0.0</v>
      </c>
      <c r="BR22" s="1166" t="str">
        <f>'Result Entry'!BS24</f>
        <v/>
      </c>
      <c r="BS22" s="1149" t="str">
        <f>'Result Entry'!BT24</f>
        <v/>
      </c>
      <c r="BT22" s="1150" t="str">
        <f>'Result Entry'!BU24</f>
        <v/>
      </c>
      <c r="BU22" s="1151">
        <f>'Result Entry'!BV24</f>
        <v>0.0</v>
      </c>
      <c r="BV22" s="1142">
        <f>'Result Entry'!BW24</f>
        <v>0.0</v>
      </c>
      <c r="BW22" s="1152">
        <f>'Result Entry'!BX24</f>
        <v>0.0</v>
      </c>
      <c r="BX22" s="1143">
        <f>'Result Entry'!BY24</f>
        <v>0.0</v>
      </c>
      <c r="BY22" s="1144">
        <f>'Result Entry'!BZ24</f>
        <v>0.0</v>
      </c>
      <c r="BZ22" s="1143">
        <f>'Result Entry'!CA24</f>
        <v>0.0</v>
      </c>
      <c r="CA22" s="1143">
        <f>'Result Entry'!CB24</f>
        <v>0.0</v>
      </c>
      <c r="CB22" s="1153">
        <f>'Result Entry'!CC24</f>
        <v>0.0</v>
      </c>
      <c r="CC22" s="1144">
        <f>'Result Entry'!CD24</f>
        <v>0.0</v>
      </c>
      <c r="CD22" s="1143">
        <f>'Result Entry'!CE24</f>
        <v>0.0</v>
      </c>
      <c r="CE22" s="1143">
        <f>'Result Entry'!CF24</f>
        <v>0.0</v>
      </c>
      <c r="CF22" s="1153">
        <f>'Result Entry'!CG24</f>
        <v>0.0</v>
      </c>
      <c r="CG22" s="1146">
        <f>'Result Entry'!CH24</f>
        <v>0.0</v>
      </c>
      <c r="CH22" s="1165">
        <f>'Result Entry'!CI24</f>
        <v>0.0</v>
      </c>
      <c r="CI22" s="1166" t="str">
        <f>'Result Entry'!CJ24</f>
        <v/>
      </c>
      <c r="CJ22" s="1149" t="str">
        <f>'Result Entry'!CK24</f>
        <v/>
      </c>
      <c r="CK22" s="1150" t="str">
        <f>'Result Entry'!CL24</f>
        <v/>
      </c>
      <c r="CL22" s="1151">
        <f>'Result Entry'!CM24</f>
        <v>0.0</v>
      </c>
      <c r="CM22" s="1142">
        <f>'Result Entry'!CN24</f>
        <v>0.0</v>
      </c>
      <c r="CN22" s="1152">
        <f>'Result Entry'!CO24</f>
        <v>0.0</v>
      </c>
      <c r="CO22" s="1143">
        <f>'Result Entry'!CP24</f>
        <v>0.0</v>
      </c>
      <c r="CP22" s="1144">
        <f>'Result Entry'!CQ24</f>
        <v>0.0</v>
      </c>
      <c r="CQ22" s="1143">
        <f>'Result Entry'!CR24</f>
        <v>0.0</v>
      </c>
      <c r="CR22" s="1143">
        <f>'Result Entry'!CS24</f>
        <v>0.0</v>
      </c>
      <c r="CS22" s="1153">
        <f>'Result Entry'!CT24</f>
        <v>0.0</v>
      </c>
      <c r="CT22" s="1144">
        <f>'Result Entry'!CU24</f>
        <v>0.0</v>
      </c>
      <c r="CU22" s="1143">
        <f>'Result Entry'!CV24</f>
        <v>0.0</v>
      </c>
      <c r="CV22" s="1143">
        <f>'Result Entry'!CW24</f>
        <v>0.0</v>
      </c>
      <c r="CW22" s="1153">
        <f>'Result Entry'!CX24</f>
        <v>0.0</v>
      </c>
      <c r="CX22" s="1146">
        <f>'Result Entry'!CY24</f>
        <v>0.0</v>
      </c>
      <c r="CY22" s="1165">
        <f>'Result Entry'!CZ24</f>
        <v>0.0</v>
      </c>
      <c r="CZ22" s="1166" t="str">
        <f>'Result Entry'!DA24</f>
        <v/>
      </c>
      <c r="DA22" s="1149" t="str">
        <f>'Result Entry'!DB24</f>
        <v/>
      </c>
      <c r="DB22" s="1150" t="str">
        <f>'Result Entry'!DC24</f>
        <v/>
      </c>
      <c r="DC22" s="1151">
        <f>'Result Entry'!DD24</f>
        <v>0.0</v>
      </c>
      <c r="DD22" s="1142">
        <f>'Result Entry'!DE24</f>
        <v>0.0</v>
      </c>
      <c r="DE22" s="1152">
        <f>'Result Entry'!DF24</f>
        <v>0.0</v>
      </c>
      <c r="DF22" s="1143">
        <f>'Result Entry'!DG24</f>
        <v>0.0</v>
      </c>
      <c r="DG22" s="1144">
        <f>'Result Entry'!DH24</f>
        <v>0.0</v>
      </c>
      <c r="DH22" s="1143">
        <f>'Result Entry'!DI24</f>
        <v>0.0</v>
      </c>
      <c r="DI22" s="1143">
        <f>'Result Entry'!DJ24</f>
        <v>0.0</v>
      </c>
      <c r="DJ22" s="1153">
        <f>'Result Entry'!DK24</f>
        <v>0.0</v>
      </c>
      <c r="DK22" s="1144">
        <f>'Result Entry'!DL24</f>
        <v>0.0</v>
      </c>
      <c r="DL22" s="1143">
        <f>'Result Entry'!DM24</f>
        <v>0.0</v>
      </c>
      <c r="DM22" s="1143">
        <f>'Result Entry'!DN24</f>
        <v>0.0</v>
      </c>
      <c r="DN22" s="1153">
        <f>'Result Entry'!DO24</f>
        <v>0.0</v>
      </c>
      <c r="DO22" s="1146">
        <f>'Result Entry'!DP24</f>
        <v>0.0</v>
      </c>
      <c r="DP22" s="1165">
        <f>'Result Entry'!DQ24</f>
        <v>0.0</v>
      </c>
      <c r="DQ22" s="1166" t="str">
        <f>'Result Entry'!DR24</f>
        <v/>
      </c>
      <c r="DR22" s="1149" t="str">
        <f>'Result Entry'!DS24</f>
        <v/>
      </c>
      <c r="DS22" s="1150" t="str">
        <f>'Result Entry'!DT24</f>
        <v/>
      </c>
      <c r="DT22" s="1142">
        <f>'Result Entry'!DU24</f>
        <v>0.0</v>
      </c>
      <c r="DU22" s="1143">
        <f>'Result Entry'!DV24</f>
        <v>0.0</v>
      </c>
      <c r="DV22" s="1143">
        <f>'Result Entry'!DW24</f>
        <v>0.0</v>
      </c>
      <c r="DW22" s="1144">
        <f>'Result Entry'!DX24</f>
        <v>0.0</v>
      </c>
      <c r="DX22" s="1143">
        <f>'Result Entry'!DY24</f>
        <v>0.0</v>
      </c>
      <c r="DY22" s="1143">
        <f>'Result Entry'!DZ24</f>
        <v>0.0</v>
      </c>
      <c r="DZ22" s="1153">
        <f>'Result Entry'!EA24</f>
        <v>0.0</v>
      </c>
      <c r="EA22" s="1144">
        <f>'Result Entry'!EB24</f>
        <v>0.0</v>
      </c>
      <c r="EB22" s="1143">
        <f>'Result Entry'!EC24</f>
        <v>0.0</v>
      </c>
      <c r="EC22" s="1143">
        <f>'Result Entry'!ED24</f>
        <v>0.0</v>
      </c>
      <c r="ED22" s="1153">
        <f>'Result Entry'!EE24</f>
        <v>0.0</v>
      </c>
      <c r="EE22" s="1156">
        <f>'Result Entry'!EF24</f>
        <v>0.0</v>
      </c>
      <c r="EF22" s="1157">
        <f>'Result Entry'!EG24</f>
        <v>0.0</v>
      </c>
      <c r="EG22" s="1158" t="str">
        <f>'Result Entry'!EH24</f>
        <v/>
      </c>
      <c r="EH22" s="1142">
        <f>'Result Entry'!EI24</f>
        <v>0.0</v>
      </c>
      <c r="EI22" s="1143">
        <f>'Result Entry'!EJ24</f>
        <v>0.0</v>
      </c>
      <c r="EJ22" s="1143">
        <f>'Result Entry'!EK24</f>
        <v>0.0</v>
      </c>
      <c r="EK22" s="1144">
        <f>'Result Entry'!EL24</f>
        <v>0.0</v>
      </c>
      <c r="EL22" s="1143">
        <f>'Result Entry'!EM24</f>
        <v>0.0</v>
      </c>
      <c r="EM22" s="1153">
        <f>'Result Entry'!EN24</f>
        <v>0.0</v>
      </c>
      <c r="EN22" s="1143">
        <f>'Result Entry'!EO24</f>
        <v>0.0</v>
      </c>
      <c r="EO22" s="1143">
        <f>'Result Entry'!EP24</f>
        <v>0.0</v>
      </c>
      <c r="EP22" s="1143">
        <f>'Result Entry'!EQ24</f>
        <v>0.0</v>
      </c>
      <c r="EQ22" s="1146">
        <f>'Result Entry'!ER24</f>
        <v>0.0</v>
      </c>
      <c r="ER22" s="1157">
        <f>'Result Entry'!ES24</f>
        <v>0.0</v>
      </c>
      <c r="ES22" s="1158" t="str">
        <f>'Result Entry'!ET24</f>
        <v/>
      </c>
      <c r="ET22" s="1142">
        <f>'Result Entry'!EU24</f>
        <v>0.0</v>
      </c>
      <c r="EU22" s="1152">
        <f>'Result Entry'!EV24</f>
        <v>0.0</v>
      </c>
      <c r="EV22" s="1143">
        <f>'Result Entry'!EW24</f>
        <v>0.0</v>
      </c>
      <c r="EW22" s="1153">
        <f>'Result Entry'!EX24</f>
        <v>0.0</v>
      </c>
      <c r="EX22" s="1143">
        <f>'Result Entry'!EY24</f>
        <v>0.0</v>
      </c>
      <c r="EY22" s="1153">
        <f>'Result Entry'!EZ24</f>
        <v>0.0</v>
      </c>
      <c r="EZ22" s="1143">
        <f>'Result Entry'!FA24</f>
        <v>0.0</v>
      </c>
      <c r="FA22" s="1143">
        <f>'Result Entry'!FB24</f>
        <v>0.0</v>
      </c>
      <c r="FB22" s="1143">
        <f>'Result Entry'!FC24</f>
        <v>0.0</v>
      </c>
      <c r="FC22" s="1156">
        <f>'Result Entry'!FD24</f>
        <v>0.0</v>
      </c>
      <c r="FD22" s="1157">
        <f>'Result Entry'!FE24</f>
        <v>0.0</v>
      </c>
      <c r="FE22" s="1158" t="str">
        <f>'Result Entry'!FF24</f>
        <v/>
      </c>
      <c r="FF22" s="1142">
        <f>'Result Entry'!FG24</f>
        <v>0.0</v>
      </c>
      <c r="FG22" s="1143">
        <f>'Result Entry'!FH24</f>
        <v>0.0</v>
      </c>
      <c r="FH22" s="1143">
        <f>'Result Entry'!FI24</f>
        <v>0.0</v>
      </c>
      <c r="FI22" s="1143">
        <f>'Result Entry'!FJ24</f>
        <v>0.0</v>
      </c>
      <c r="FJ22" s="1145">
        <f>'Result Entry'!FK24</f>
        <v>0.0</v>
      </c>
      <c r="FK22" s="1150" t="str">
        <f>'Result Entry'!FL24</f>
        <v/>
      </c>
      <c r="FL22" s="1139">
        <f>'Result Entry'!FM24</f>
        <v>0.0</v>
      </c>
      <c r="FM22" s="1140">
        <f>'Result Entry'!FN24</f>
        <v>0.0</v>
      </c>
      <c r="FN22" s="1159" t="str">
        <f>'Result Entry'!FO24</f>
        <v/>
      </c>
      <c r="FO22" s="1139">
        <f>'Result Entry'!FP24</f>
        <v>0.0</v>
      </c>
      <c r="FP22" s="1140">
        <f>'Result Entry'!FQ24</f>
        <v>0.0</v>
      </c>
      <c r="FQ22" s="1160">
        <f>'Result Entry'!FR24</f>
        <v>0.0</v>
      </c>
      <c r="FR22" s="1140" t="str">
        <f>IF(OR(FS22="PASSED",FS22="PASSED WITH G"),'Result Entry'!FS24,"")</f>
        <v/>
      </c>
      <c r="FS22" s="1140" t="str">
        <f>'Result Entry'!FT24</f>
        <v/>
      </c>
      <c r="FT22" s="1140" t="str">
        <f>'Result Entry'!FU24</f>
        <v/>
      </c>
      <c r="FU22" s="1161" t="str">
        <f>'Result Entry'!FV24</f>
        <v/>
      </c>
      <c r="FV22" s="1162" t="str">
        <f>'Result Entry'!FX24</f>
        <v/>
      </c>
    </row>
    <row r="23" spans="8:8" s="1138" ht="17.25" customFormat="1" customHeight="1">
      <c r="A23" s="1167"/>
      <c r="B23" s="1139">
        <f t="shared" si="0"/>
        <v>0.0</v>
      </c>
      <c r="C23" s="1140">
        <f>'Result Entry'!D25</f>
        <v>0.0</v>
      </c>
      <c r="D23" s="1140">
        <f>'Result Entry'!E25</f>
        <v>0.0</v>
      </c>
      <c r="E23" s="1140">
        <f>'Result Entry'!F25</f>
        <v>0.0</v>
      </c>
      <c r="F23" s="1140">
        <f>'Result Entry'!$G25</f>
        <v>0.0</v>
      </c>
      <c r="G23" s="1140">
        <f>'Result Entry'!$H25</f>
        <v>0.0</v>
      </c>
      <c r="H23" s="1140">
        <f>'Result Entry'!I25</f>
        <v>0.0</v>
      </c>
      <c r="I23" s="1140">
        <f>'Result Entry'!J25</f>
        <v>0.0</v>
      </c>
      <c r="J23" s="1141">
        <f>'Result Entry'!K25</f>
        <v>0.0</v>
      </c>
      <c r="K23" s="1142">
        <f>'Result Entry'!L25</f>
        <v>0.0</v>
      </c>
      <c r="L23" s="1143">
        <f>'Result Entry'!M25</f>
        <v>0.0</v>
      </c>
      <c r="M23" s="1143">
        <f>'Result Entry'!N25</f>
        <v>0.0</v>
      </c>
      <c r="N23" s="1144">
        <f>'Result Entry'!O25</f>
        <v>0.0</v>
      </c>
      <c r="O23" s="1143">
        <f>'Result Entry'!P25</f>
        <v>0.0</v>
      </c>
      <c r="P23" s="1144">
        <f>'Result Entry'!Q25</f>
        <v>0.0</v>
      </c>
      <c r="Q23" s="1143">
        <f>'Result Entry'!R25</f>
        <v>0.0</v>
      </c>
      <c r="R23" s="1145">
        <f>'Result Entry'!S25</f>
        <v>0.0</v>
      </c>
      <c r="S23" s="1145">
        <f>'Result Entry'!T25</f>
        <v>0.0</v>
      </c>
      <c r="T23" s="1146">
        <f>'Result Entry'!U25</f>
        <v>0.0</v>
      </c>
      <c r="U23" s="1163">
        <f>'Result Entry'!V25</f>
        <v>0.0</v>
      </c>
      <c r="V23" s="1164" t="str">
        <f>'Result Entry'!W25</f>
        <v/>
      </c>
      <c r="W23" s="1149" t="str">
        <f>'Result Entry'!X25</f>
        <v/>
      </c>
      <c r="X23" s="1150" t="str">
        <f>'Result Entry'!Y25</f>
        <v/>
      </c>
      <c r="Y23" s="1142">
        <f>'Result Entry'!Z25</f>
        <v>0.0</v>
      </c>
      <c r="Z23" s="1143">
        <f>'Result Entry'!AA25</f>
        <v>0.0</v>
      </c>
      <c r="AA23" s="1143">
        <f>'Result Entry'!AB25</f>
        <v>0.0</v>
      </c>
      <c r="AB23" s="1144">
        <f>'Result Entry'!AC25</f>
        <v>0.0</v>
      </c>
      <c r="AC23" s="1143">
        <f>'Result Entry'!AD25</f>
        <v>0.0</v>
      </c>
      <c r="AD23" s="1144">
        <f>'Result Entry'!AE25</f>
        <v>0.0</v>
      </c>
      <c r="AE23" s="1143">
        <f>'Result Entry'!AF25</f>
        <v>0.0</v>
      </c>
      <c r="AF23" s="1145">
        <f>'Result Entry'!AG25</f>
        <v>0.0</v>
      </c>
      <c r="AG23" s="1145">
        <f>'Result Entry'!AH25</f>
        <v>0.0</v>
      </c>
      <c r="AH23" s="1146">
        <f>'Result Entry'!AI25</f>
        <v>0.0</v>
      </c>
      <c r="AI23" s="1163">
        <f>'Result Entry'!AJ25</f>
        <v>0.0</v>
      </c>
      <c r="AJ23" s="1164" t="str">
        <f>'Result Entry'!AK25</f>
        <v/>
      </c>
      <c r="AK23" s="1149" t="str">
        <f>'Result Entry'!AL25</f>
        <v/>
      </c>
      <c r="AL23" s="1150" t="str">
        <f>'Result Entry'!AM25</f>
        <v/>
      </c>
      <c r="AM23" s="1151">
        <f>'Result Entry'!AN25</f>
        <v>0.0</v>
      </c>
      <c r="AN23" s="1142">
        <f>'Result Entry'!AO25</f>
        <v>0.0</v>
      </c>
      <c r="AO23" s="1152">
        <f>'Result Entry'!AP25</f>
        <v>0.0</v>
      </c>
      <c r="AP23" s="1143">
        <f>'Result Entry'!AQ25</f>
        <v>0.0</v>
      </c>
      <c r="AQ23" s="1144">
        <f>'Result Entry'!AR25</f>
        <v>0.0</v>
      </c>
      <c r="AR23" s="1143">
        <f>'Result Entry'!AS25</f>
        <v>0.0</v>
      </c>
      <c r="AS23" s="1143">
        <f>'Result Entry'!AT25</f>
        <v>0.0</v>
      </c>
      <c r="AT23" s="1153">
        <f>'Result Entry'!AU25</f>
        <v>0.0</v>
      </c>
      <c r="AU23" s="1144">
        <f>'Result Entry'!AV25</f>
        <v>0.0</v>
      </c>
      <c r="AV23" s="1143">
        <f>'Result Entry'!AW25</f>
        <v>0.0</v>
      </c>
      <c r="AW23" s="1143">
        <f>'Result Entry'!AX25</f>
        <v>0.0</v>
      </c>
      <c r="AX23" s="1153">
        <f>'Result Entry'!AY25</f>
        <v>0.0</v>
      </c>
      <c r="AY23" s="1146">
        <f>'Result Entry'!AZ25</f>
        <v>0.0</v>
      </c>
      <c r="AZ23" s="1165">
        <f>'Result Entry'!BA25</f>
        <v>0.0</v>
      </c>
      <c r="BA23" s="1166" t="str">
        <f>'Result Entry'!BB25</f>
        <v/>
      </c>
      <c r="BB23" s="1149" t="str">
        <f>'Result Entry'!BC25</f>
        <v/>
      </c>
      <c r="BC23" s="1150" t="str">
        <f>'Result Entry'!BD25</f>
        <v/>
      </c>
      <c r="BD23" s="1151">
        <f>'Result Entry'!BE25</f>
        <v>0.0</v>
      </c>
      <c r="BE23" s="1142">
        <f>'Result Entry'!BF25</f>
        <v>0.0</v>
      </c>
      <c r="BF23" s="1152">
        <f>'Result Entry'!BG25</f>
        <v>0.0</v>
      </c>
      <c r="BG23" s="1143">
        <f>'Result Entry'!BH25</f>
        <v>0.0</v>
      </c>
      <c r="BH23" s="1144">
        <f>'Result Entry'!BI25</f>
        <v>0.0</v>
      </c>
      <c r="BI23" s="1143">
        <f>'Result Entry'!BJ25</f>
        <v>0.0</v>
      </c>
      <c r="BJ23" s="1143">
        <f>'Result Entry'!BK25</f>
        <v>0.0</v>
      </c>
      <c r="BK23" s="1153">
        <f>'Result Entry'!BL25</f>
        <v>0.0</v>
      </c>
      <c r="BL23" s="1144">
        <f>'Result Entry'!BM25</f>
        <v>0.0</v>
      </c>
      <c r="BM23" s="1143">
        <f>'Result Entry'!BN25</f>
        <v>0.0</v>
      </c>
      <c r="BN23" s="1143">
        <f>'Result Entry'!BO25</f>
        <v>0.0</v>
      </c>
      <c r="BO23" s="1153">
        <f>'Result Entry'!BP25</f>
        <v>0.0</v>
      </c>
      <c r="BP23" s="1146">
        <f>'Result Entry'!BQ25</f>
        <v>0.0</v>
      </c>
      <c r="BQ23" s="1165">
        <f>'Result Entry'!BR25</f>
        <v>0.0</v>
      </c>
      <c r="BR23" s="1166" t="str">
        <f>'Result Entry'!BS25</f>
        <v/>
      </c>
      <c r="BS23" s="1149" t="str">
        <f>'Result Entry'!BT25</f>
        <v/>
      </c>
      <c r="BT23" s="1150" t="str">
        <f>'Result Entry'!BU25</f>
        <v/>
      </c>
      <c r="BU23" s="1151">
        <f>'Result Entry'!BV25</f>
        <v>0.0</v>
      </c>
      <c r="BV23" s="1142">
        <f>'Result Entry'!BW25</f>
        <v>0.0</v>
      </c>
      <c r="BW23" s="1152">
        <f>'Result Entry'!BX25</f>
        <v>0.0</v>
      </c>
      <c r="BX23" s="1143">
        <f>'Result Entry'!BY25</f>
        <v>0.0</v>
      </c>
      <c r="BY23" s="1144">
        <f>'Result Entry'!BZ25</f>
        <v>0.0</v>
      </c>
      <c r="BZ23" s="1143">
        <f>'Result Entry'!CA25</f>
        <v>0.0</v>
      </c>
      <c r="CA23" s="1143">
        <f>'Result Entry'!CB25</f>
        <v>0.0</v>
      </c>
      <c r="CB23" s="1153">
        <f>'Result Entry'!CC25</f>
        <v>0.0</v>
      </c>
      <c r="CC23" s="1144">
        <f>'Result Entry'!CD25</f>
        <v>0.0</v>
      </c>
      <c r="CD23" s="1143">
        <f>'Result Entry'!CE25</f>
        <v>0.0</v>
      </c>
      <c r="CE23" s="1143">
        <f>'Result Entry'!CF25</f>
        <v>0.0</v>
      </c>
      <c r="CF23" s="1153">
        <f>'Result Entry'!CG25</f>
        <v>0.0</v>
      </c>
      <c r="CG23" s="1146">
        <f>'Result Entry'!CH25</f>
        <v>0.0</v>
      </c>
      <c r="CH23" s="1165">
        <f>'Result Entry'!CI25</f>
        <v>0.0</v>
      </c>
      <c r="CI23" s="1166" t="str">
        <f>'Result Entry'!CJ25</f>
        <v/>
      </c>
      <c r="CJ23" s="1149" t="str">
        <f>'Result Entry'!CK25</f>
        <v/>
      </c>
      <c r="CK23" s="1150" t="str">
        <f>'Result Entry'!CL25</f>
        <v/>
      </c>
      <c r="CL23" s="1151">
        <f>'Result Entry'!CM25</f>
        <v>0.0</v>
      </c>
      <c r="CM23" s="1142">
        <f>'Result Entry'!CN25</f>
        <v>0.0</v>
      </c>
      <c r="CN23" s="1152">
        <f>'Result Entry'!CO25</f>
        <v>0.0</v>
      </c>
      <c r="CO23" s="1143">
        <f>'Result Entry'!CP25</f>
        <v>0.0</v>
      </c>
      <c r="CP23" s="1144">
        <f>'Result Entry'!CQ25</f>
        <v>0.0</v>
      </c>
      <c r="CQ23" s="1143">
        <f>'Result Entry'!CR25</f>
        <v>0.0</v>
      </c>
      <c r="CR23" s="1143">
        <f>'Result Entry'!CS25</f>
        <v>0.0</v>
      </c>
      <c r="CS23" s="1153">
        <f>'Result Entry'!CT25</f>
        <v>0.0</v>
      </c>
      <c r="CT23" s="1144">
        <f>'Result Entry'!CU25</f>
        <v>0.0</v>
      </c>
      <c r="CU23" s="1143">
        <f>'Result Entry'!CV25</f>
        <v>0.0</v>
      </c>
      <c r="CV23" s="1143">
        <f>'Result Entry'!CW25</f>
        <v>0.0</v>
      </c>
      <c r="CW23" s="1153">
        <f>'Result Entry'!CX25</f>
        <v>0.0</v>
      </c>
      <c r="CX23" s="1146">
        <f>'Result Entry'!CY25</f>
        <v>0.0</v>
      </c>
      <c r="CY23" s="1165">
        <f>'Result Entry'!CZ25</f>
        <v>0.0</v>
      </c>
      <c r="CZ23" s="1166" t="str">
        <f>'Result Entry'!DA25</f>
        <v/>
      </c>
      <c r="DA23" s="1149" t="str">
        <f>'Result Entry'!DB25</f>
        <v/>
      </c>
      <c r="DB23" s="1150" t="str">
        <f>'Result Entry'!DC25</f>
        <v/>
      </c>
      <c r="DC23" s="1151">
        <f>'Result Entry'!DD25</f>
        <v>0.0</v>
      </c>
      <c r="DD23" s="1142">
        <f>'Result Entry'!DE25</f>
        <v>0.0</v>
      </c>
      <c r="DE23" s="1152">
        <f>'Result Entry'!DF25</f>
        <v>0.0</v>
      </c>
      <c r="DF23" s="1143">
        <f>'Result Entry'!DG25</f>
        <v>0.0</v>
      </c>
      <c r="DG23" s="1144">
        <f>'Result Entry'!DH25</f>
        <v>0.0</v>
      </c>
      <c r="DH23" s="1143">
        <f>'Result Entry'!DI25</f>
        <v>0.0</v>
      </c>
      <c r="DI23" s="1143">
        <f>'Result Entry'!DJ25</f>
        <v>0.0</v>
      </c>
      <c r="DJ23" s="1153">
        <f>'Result Entry'!DK25</f>
        <v>0.0</v>
      </c>
      <c r="DK23" s="1144">
        <f>'Result Entry'!DL25</f>
        <v>0.0</v>
      </c>
      <c r="DL23" s="1143">
        <f>'Result Entry'!DM25</f>
        <v>0.0</v>
      </c>
      <c r="DM23" s="1143">
        <f>'Result Entry'!DN25</f>
        <v>0.0</v>
      </c>
      <c r="DN23" s="1153">
        <f>'Result Entry'!DO25</f>
        <v>0.0</v>
      </c>
      <c r="DO23" s="1146">
        <f>'Result Entry'!DP25</f>
        <v>0.0</v>
      </c>
      <c r="DP23" s="1165">
        <f>'Result Entry'!DQ25</f>
        <v>0.0</v>
      </c>
      <c r="DQ23" s="1166" t="str">
        <f>'Result Entry'!DR25</f>
        <v/>
      </c>
      <c r="DR23" s="1149" t="str">
        <f>'Result Entry'!DS25</f>
        <v/>
      </c>
      <c r="DS23" s="1150" t="str">
        <f>'Result Entry'!DT25</f>
        <v/>
      </c>
      <c r="DT23" s="1142">
        <f>'Result Entry'!DU25</f>
        <v>0.0</v>
      </c>
      <c r="DU23" s="1143">
        <f>'Result Entry'!DV25</f>
        <v>0.0</v>
      </c>
      <c r="DV23" s="1143">
        <f>'Result Entry'!DW25</f>
        <v>0.0</v>
      </c>
      <c r="DW23" s="1144">
        <f>'Result Entry'!DX25</f>
        <v>0.0</v>
      </c>
      <c r="DX23" s="1143">
        <f>'Result Entry'!DY25</f>
        <v>0.0</v>
      </c>
      <c r="DY23" s="1143">
        <f>'Result Entry'!DZ25</f>
        <v>0.0</v>
      </c>
      <c r="DZ23" s="1153">
        <f>'Result Entry'!EA25</f>
        <v>0.0</v>
      </c>
      <c r="EA23" s="1144">
        <f>'Result Entry'!EB25</f>
        <v>0.0</v>
      </c>
      <c r="EB23" s="1143">
        <f>'Result Entry'!EC25</f>
        <v>0.0</v>
      </c>
      <c r="EC23" s="1143">
        <f>'Result Entry'!ED25</f>
        <v>0.0</v>
      </c>
      <c r="ED23" s="1153">
        <f>'Result Entry'!EE25</f>
        <v>0.0</v>
      </c>
      <c r="EE23" s="1156">
        <f>'Result Entry'!EF25</f>
        <v>0.0</v>
      </c>
      <c r="EF23" s="1157">
        <f>'Result Entry'!EG25</f>
        <v>0.0</v>
      </c>
      <c r="EG23" s="1158" t="str">
        <f>'Result Entry'!EH25</f>
        <v/>
      </c>
      <c r="EH23" s="1142">
        <f>'Result Entry'!EI25</f>
        <v>0.0</v>
      </c>
      <c r="EI23" s="1143">
        <f>'Result Entry'!EJ25</f>
        <v>0.0</v>
      </c>
      <c r="EJ23" s="1143">
        <f>'Result Entry'!EK25</f>
        <v>0.0</v>
      </c>
      <c r="EK23" s="1144">
        <f>'Result Entry'!EL25</f>
        <v>0.0</v>
      </c>
      <c r="EL23" s="1143">
        <f>'Result Entry'!EM25</f>
        <v>0.0</v>
      </c>
      <c r="EM23" s="1153">
        <f>'Result Entry'!EN25</f>
        <v>0.0</v>
      </c>
      <c r="EN23" s="1143">
        <f>'Result Entry'!EO25</f>
        <v>0.0</v>
      </c>
      <c r="EO23" s="1143">
        <f>'Result Entry'!EP25</f>
        <v>0.0</v>
      </c>
      <c r="EP23" s="1143">
        <f>'Result Entry'!EQ25</f>
        <v>0.0</v>
      </c>
      <c r="EQ23" s="1146">
        <f>'Result Entry'!ER25</f>
        <v>0.0</v>
      </c>
      <c r="ER23" s="1157">
        <f>'Result Entry'!ES25</f>
        <v>0.0</v>
      </c>
      <c r="ES23" s="1158" t="str">
        <f>'Result Entry'!ET25</f>
        <v/>
      </c>
      <c r="ET23" s="1142">
        <f>'Result Entry'!EU25</f>
        <v>0.0</v>
      </c>
      <c r="EU23" s="1152">
        <f>'Result Entry'!EV25</f>
        <v>0.0</v>
      </c>
      <c r="EV23" s="1143">
        <f>'Result Entry'!EW25</f>
        <v>0.0</v>
      </c>
      <c r="EW23" s="1153">
        <f>'Result Entry'!EX25</f>
        <v>0.0</v>
      </c>
      <c r="EX23" s="1143">
        <f>'Result Entry'!EY25</f>
        <v>0.0</v>
      </c>
      <c r="EY23" s="1153">
        <f>'Result Entry'!EZ25</f>
        <v>0.0</v>
      </c>
      <c r="EZ23" s="1143">
        <f>'Result Entry'!FA25</f>
        <v>0.0</v>
      </c>
      <c r="FA23" s="1143">
        <f>'Result Entry'!FB25</f>
        <v>0.0</v>
      </c>
      <c r="FB23" s="1143">
        <f>'Result Entry'!FC25</f>
        <v>0.0</v>
      </c>
      <c r="FC23" s="1156">
        <f>'Result Entry'!FD25</f>
        <v>0.0</v>
      </c>
      <c r="FD23" s="1157">
        <f>'Result Entry'!FE25</f>
        <v>0.0</v>
      </c>
      <c r="FE23" s="1158" t="str">
        <f>'Result Entry'!FF25</f>
        <v/>
      </c>
      <c r="FF23" s="1142">
        <f>'Result Entry'!FG25</f>
        <v>0.0</v>
      </c>
      <c r="FG23" s="1143">
        <f>'Result Entry'!FH25</f>
        <v>0.0</v>
      </c>
      <c r="FH23" s="1143">
        <f>'Result Entry'!FI25</f>
        <v>0.0</v>
      </c>
      <c r="FI23" s="1143">
        <f>'Result Entry'!FJ25</f>
        <v>0.0</v>
      </c>
      <c r="FJ23" s="1145">
        <f>'Result Entry'!FK25</f>
        <v>0.0</v>
      </c>
      <c r="FK23" s="1150" t="str">
        <f>'Result Entry'!FL25</f>
        <v/>
      </c>
      <c r="FL23" s="1139">
        <f>'Result Entry'!FM25</f>
        <v>0.0</v>
      </c>
      <c r="FM23" s="1140">
        <f>'Result Entry'!FN25</f>
        <v>0.0</v>
      </c>
      <c r="FN23" s="1159" t="str">
        <f>'Result Entry'!FO25</f>
        <v/>
      </c>
      <c r="FO23" s="1139">
        <f>'Result Entry'!FP25</f>
        <v>0.0</v>
      </c>
      <c r="FP23" s="1140">
        <f>'Result Entry'!FQ25</f>
        <v>0.0</v>
      </c>
      <c r="FQ23" s="1160">
        <f>'Result Entry'!FR25</f>
        <v>0.0</v>
      </c>
      <c r="FR23" s="1140" t="str">
        <f>IF(OR(FS23="PASSED",FS23="PASSED WITH G"),'Result Entry'!FS25,"")</f>
        <v/>
      </c>
      <c r="FS23" s="1140" t="str">
        <f>'Result Entry'!FT25</f>
        <v/>
      </c>
      <c r="FT23" s="1140" t="str">
        <f>'Result Entry'!FU25</f>
        <v/>
      </c>
      <c r="FU23" s="1161" t="str">
        <f>'Result Entry'!FV25</f>
        <v/>
      </c>
      <c r="FV23" s="1162" t="str">
        <f>'Result Entry'!FX25</f>
        <v/>
      </c>
    </row>
    <row r="24" spans="8:8" s="1138" ht="17.25" customFormat="1" customHeight="1">
      <c r="A24" s="1167"/>
      <c r="B24" s="1139">
        <f t="shared" si="0"/>
        <v>0.0</v>
      </c>
      <c r="C24" s="1140">
        <f>'Result Entry'!D26</f>
        <v>0.0</v>
      </c>
      <c r="D24" s="1140">
        <f>'Result Entry'!E26</f>
        <v>0.0</v>
      </c>
      <c r="E24" s="1140">
        <f>'Result Entry'!F26</f>
        <v>0.0</v>
      </c>
      <c r="F24" s="1140">
        <f>'Result Entry'!$G26</f>
        <v>0.0</v>
      </c>
      <c r="G24" s="1140">
        <f>'Result Entry'!$H26</f>
        <v>0.0</v>
      </c>
      <c r="H24" s="1140">
        <f>'Result Entry'!I26</f>
        <v>0.0</v>
      </c>
      <c r="I24" s="1140">
        <f>'Result Entry'!J26</f>
        <v>0.0</v>
      </c>
      <c r="J24" s="1141">
        <f>'Result Entry'!K26</f>
        <v>0.0</v>
      </c>
      <c r="K24" s="1142">
        <f>'Result Entry'!L26</f>
        <v>0.0</v>
      </c>
      <c r="L24" s="1143">
        <f>'Result Entry'!M26</f>
        <v>0.0</v>
      </c>
      <c r="M24" s="1143">
        <f>'Result Entry'!N26</f>
        <v>0.0</v>
      </c>
      <c r="N24" s="1144">
        <f>'Result Entry'!O26</f>
        <v>0.0</v>
      </c>
      <c r="O24" s="1143">
        <f>'Result Entry'!P26</f>
        <v>0.0</v>
      </c>
      <c r="P24" s="1144">
        <f>'Result Entry'!Q26</f>
        <v>0.0</v>
      </c>
      <c r="Q24" s="1143">
        <f>'Result Entry'!R26</f>
        <v>0.0</v>
      </c>
      <c r="R24" s="1145">
        <f>'Result Entry'!S26</f>
        <v>0.0</v>
      </c>
      <c r="S24" s="1145">
        <f>'Result Entry'!T26</f>
        <v>0.0</v>
      </c>
      <c r="T24" s="1146">
        <f>'Result Entry'!U26</f>
        <v>0.0</v>
      </c>
      <c r="U24" s="1163">
        <f>'Result Entry'!V26</f>
        <v>0.0</v>
      </c>
      <c r="V24" s="1164" t="str">
        <f>'Result Entry'!W26</f>
        <v/>
      </c>
      <c r="W24" s="1149" t="str">
        <f>'Result Entry'!X26</f>
        <v/>
      </c>
      <c r="X24" s="1150" t="str">
        <f>'Result Entry'!Y26</f>
        <v/>
      </c>
      <c r="Y24" s="1142">
        <f>'Result Entry'!Z26</f>
        <v>0.0</v>
      </c>
      <c r="Z24" s="1143">
        <f>'Result Entry'!AA26</f>
        <v>0.0</v>
      </c>
      <c r="AA24" s="1143">
        <f>'Result Entry'!AB26</f>
        <v>0.0</v>
      </c>
      <c r="AB24" s="1144">
        <f>'Result Entry'!AC26</f>
        <v>0.0</v>
      </c>
      <c r="AC24" s="1143">
        <f>'Result Entry'!AD26</f>
        <v>0.0</v>
      </c>
      <c r="AD24" s="1144">
        <f>'Result Entry'!AE26</f>
        <v>0.0</v>
      </c>
      <c r="AE24" s="1143">
        <f>'Result Entry'!AF26</f>
        <v>0.0</v>
      </c>
      <c r="AF24" s="1145">
        <f>'Result Entry'!AG26</f>
        <v>0.0</v>
      </c>
      <c r="AG24" s="1145">
        <f>'Result Entry'!AH26</f>
        <v>0.0</v>
      </c>
      <c r="AH24" s="1146">
        <f>'Result Entry'!AI26</f>
        <v>0.0</v>
      </c>
      <c r="AI24" s="1163">
        <f>'Result Entry'!AJ26</f>
        <v>0.0</v>
      </c>
      <c r="AJ24" s="1164" t="str">
        <f>'Result Entry'!AK26</f>
        <v/>
      </c>
      <c r="AK24" s="1149" t="str">
        <f>'Result Entry'!AL26</f>
        <v/>
      </c>
      <c r="AL24" s="1150" t="str">
        <f>'Result Entry'!AM26</f>
        <v/>
      </c>
      <c r="AM24" s="1151">
        <f>'Result Entry'!AN26</f>
        <v>0.0</v>
      </c>
      <c r="AN24" s="1142">
        <f>'Result Entry'!AO26</f>
        <v>0.0</v>
      </c>
      <c r="AO24" s="1152">
        <f>'Result Entry'!AP26</f>
        <v>0.0</v>
      </c>
      <c r="AP24" s="1143">
        <f>'Result Entry'!AQ26</f>
        <v>0.0</v>
      </c>
      <c r="AQ24" s="1144">
        <f>'Result Entry'!AR26</f>
        <v>0.0</v>
      </c>
      <c r="AR24" s="1143">
        <f>'Result Entry'!AS26</f>
        <v>0.0</v>
      </c>
      <c r="AS24" s="1143">
        <f>'Result Entry'!AT26</f>
        <v>0.0</v>
      </c>
      <c r="AT24" s="1153">
        <f>'Result Entry'!AU26</f>
        <v>0.0</v>
      </c>
      <c r="AU24" s="1144">
        <f>'Result Entry'!AV26</f>
        <v>0.0</v>
      </c>
      <c r="AV24" s="1143">
        <f>'Result Entry'!AW26</f>
        <v>0.0</v>
      </c>
      <c r="AW24" s="1143">
        <f>'Result Entry'!AX26</f>
        <v>0.0</v>
      </c>
      <c r="AX24" s="1153">
        <f>'Result Entry'!AY26</f>
        <v>0.0</v>
      </c>
      <c r="AY24" s="1146">
        <f>'Result Entry'!AZ26</f>
        <v>0.0</v>
      </c>
      <c r="AZ24" s="1165">
        <f>'Result Entry'!BA26</f>
        <v>0.0</v>
      </c>
      <c r="BA24" s="1166" t="str">
        <f>'Result Entry'!BB26</f>
        <v/>
      </c>
      <c r="BB24" s="1149" t="str">
        <f>'Result Entry'!BC26</f>
        <v/>
      </c>
      <c r="BC24" s="1150" t="str">
        <f>'Result Entry'!BD26</f>
        <v/>
      </c>
      <c r="BD24" s="1151">
        <f>'Result Entry'!BE26</f>
        <v>0.0</v>
      </c>
      <c r="BE24" s="1142">
        <f>'Result Entry'!BF26</f>
        <v>0.0</v>
      </c>
      <c r="BF24" s="1152">
        <f>'Result Entry'!BG26</f>
        <v>0.0</v>
      </c>
      <c r="BG24" s="1143">
        <f>'Result Entry'!BH26</f>
        <v>0.0</v>
      </c>
      <c r="BH24" s="1144">
        <f>'Result Entry'!BI26</f>
        <v>0.0</v>
      </c>
      <c r="BI24" s="1143">
        <f>'Result Entry'!BJ26</f>
        <v>0.0</v>
      </c>
      <c r="BJ24" s="1143">
        <f>'Result Entry'!BK26</f>
        <v>0.0</v>
      </c>
      <c r="BK24" s="1153">
        <f>'Result Entry'!BL26</f>
        <v>0.0</v>
      </c>
      <c r="BL24" s="1144">
        <f>'Result Entry'!BM26</f>
        <v>0.0</v>
      </c>
      <c r="BM24" s="1143">
        <f>'Result Entry'!BN26</f>
        <v>0.0</v>
      </c>
      <c r="BN24" s="1143">
        <f>'Result Entry'!BO26</f>
        <v>0.0</v>
      </c>
      <c r="BO24" s="1153">
        <f>'Result Entry'!BP26</f>
        <v>0.0</v>
      </c>
      <c r="BP24" s="1146">
        <f>'Result Entry'!BQ26</f>
        <v>0.0</v>
      </c>
      <c r="BQ24" s="1165">
        <f>'Result Entry'!BR26</f>
        <v>0.0</v>
      </c>
      <c r="BR24" s="1166" t="str">
        <f>'Result Entry'!BS26</f>
        <v/>
      </c>
      <c r="BS24" s="1149" t="str">
        <f>'Result Entry'!BT26</f>
        <v/>
      </c>
      <c r="BT24" s="1150" t="str">
        <f>'Result Entry'!BU26</f>
        <v/>
      </c>
      <c r="BU24" s="1151">
        <f>'Result Entry'!BV26</f>
        <v>0.0</v>
      </c>
      <c r="BV24" s="1142">
        <f>'Result Entry'!BW26</f>
        <v>0.0</v>
      </c>
      <c r="BW24" s="1152">
        <f>'Result Entry'!BX26</f>
        <v>0.0</v>
      </c>
      <c r="BX24" s="1143">
        <f>'Result Entry'!BY26</f>
        <v>0.0</v>
      </c>
      <c r="BY24" s="1144">
        <f>'Result Entry'!BZ26</f>
        <v>0.0</v>
      </c>
      <c r="BZ24" s="1143">
        <f>'Result Entry'!CA26</f>
        <v>0.0</v>
      </c>
      <c r="CA24" s="1143">
        <f>'Result Entry'!CB26</f>
        <v>0.0</v>
      </c>
      <c r="CB24" s="1153">
        <f>'Result Entry'!CC26</f>
        <v>0.0</v>
      </c>
      <c r="CC24" s="1144">
        <f>'Result Entry'!CD26</f>
        <v>0.0</v>
      </c>
      <c r="CD24" s="1143">
        <f>'Result Entry'!CE26</f>
        <v>0.0</v>
      </c>
      <c r="CE24" s="1143">
        <f>'Result Entry'!CF26</f>
        <v>0.0</v>
      </c>
      <c r="CF24" s="1153">
        <f>'Result Entry'!CG26</f>
        <v>0.0</v>
      </c>
      <c r="CG24" s="1146">
        <f>'Result Entry'!CH26</f>
        <v>0.0</v>
      </c>
      <c r="CH24" s="1165">
        <f>'Result Entry'!CI26</f>
        <v>0.0</v>
      </c>
      <c r="CI24" s="1166" t="str">
        <f>'Result Entry'!CJ26</f>
        <v/>
      </c>
      <c r="CJ24" s="1149" t="str">
        <f>'Result Entry'!CK26</f>
        <v/>
      </c>
      <c r="CK24" s="1150" t="str">
        <f>'Result Entry'!CL26</f>
        <v/>
      </c>
      <c r="CL24" s="1151">
        <f>'Result Entry'!CM26</f>
        <v>0.0</v>
      </c>
      <c r="CM24" s="1142">
        <f>'Result Entry'!CN26</f>
        <v>0.0</v>
      </c>
      <c r="CN24" s="1152">
        <f>'Result Entry'!CO26</f>
        <v>0.0</v>
      </c>
      <c r="CO24" s="1143">
        <f>'Result Entry'!CP26</f>
        <v>0.0</v>
      </c>
      <c r="CP24" s="1144">
        <f>'Result Entry'!CQ26</f>
        <v>0.0</v>
      </c>
      <c r="CQ24" s="1143">
        <f>'Result Entry'!CR26</f>
        <v>0.0</v>
      </c>
      <c r="CR24" s="1143">
        <f>'Result Entry'!CS26</f>
        <v>0.0</v>
      </c>
      <c r="CS24" s="1153">
        <f>'Result Entry'!CT26</f>
        <v>0.0</v>
      </c>
      <c r="CT24" s="1144">
        <f>'Result Entry'!CU26</f>
        <v>0.0</v>
      </c>
      <c r="CU24" s="1143">
        <f>'Result Entry'!CV26</f>
        <v>0.0</v>
      </c>
      <c r="CV24" s="1143">
        <f>'Result Entry'!CW26</f>
        <v>0.0</v>
      </c>
      <c r="CW24" s="1153">
        <f>'Result Entry'!CX26</f>
        <v>0.0</v>
      </c>
      <c r="CX24" s="1146">
        <f>'Result Entry'!CY26</f>
        <v>0.0</v>
      </c>
      <c r="CY24" s="1165">
        <f>'Result Entry'!CZ26</f>
        <v>0.0</v>
      </c>
      <c r="CZ24" s="1166" t="str">
        <f>'Result Entry'!DA26</f>
        <v/>
      </c>
      <c r="DA24" s="1149" t="str">
        <f>'Result Entry'!DB26</f>
        <v/>
      </c>
      <c r="DB24" s="1150" t="str">
        <f>'Result Entry'!DC26</f>
        <v/>
      </c>
      <c r="DC24" s="1151">
        <f>'Result Entry'!DD26</f>
        <v>0.0</v>
      </c>
      <c r="DD24" s="1142">
        <f>'Result Entry'!DE26</f>
        <v>0.0</v>
      </c>
      <c r="DE24" s="1152">
        <f>'Result Entry'!DF26</f>
        <v>0.0</v>
      </c>
      <c r="DF24" s="1143">
        <f>'Result Entry'!DG26</f>
        <v>0.0</v>
      </c>
      <c r="DG24" s="1144">
        <f>'Result Entry'!DH26</f>
        <v>0.0</v>
      </c>
      <c r="DH24" s="1143">
        <f>'Result Entry'!DI26</f>
        <v>0.0</v>
      </c>
      <c r="DI24" s="1143">
        <f>'Result Entry'!DJ26</f>
        <v>0.0</v>
      </c>
      <c r="DJ24" s="1153">
        <f>'Result Entry'!DK26</f>
        <v>0.0</v>
      </c>
      <c r="DK24" s="1144">
        <f>'Result Entry'!DL26</f>
        <v>0.0</v>
      </c>
      <c r="DL24" s="1143">
        <f>'Result Entry'!DM26</f>
        <v>0.0</v>
      </c>
      <c r="DM24" s="1143">
        <f>'Result Entry'!DN26</f>
        <v>0.0</v>
      </c>
      <c r="DN24" s="1153">
        <f>'Result Entry'!DO26</f>
        <v>0.0</v>
      </c>
      <c r="DO24" s="1146">
        <f>'Result Entry'!DP26</f>
        <v>0.0</v>
      </c>
      <c r="DP24" s="1165">
        <f>'Result Entry'!DQ26</f>
        <v>0.0</v>
      </c>
      <c r="DQ24" s="1166" t="str">
        <f>'Result Entry'!DR26</f>
        <v/>
      </c>
      <c r="DR24" s="1149" t="str">
        <f>'Result Entry'!DS26</f>
        <v/>
      </c>
      <c r="DS24" s="1150" t="str">
        <f>'Result Entry'!DT26</f>
        <v/>
      </c>
      <c r="DT24" s="1142">
        <f>'Result Entry'!DU26</f>
        <v>0.0</v>
      </c>
      <c r="DU24" s="1143">
        <f>'Result Entry'!DV26</f>
        <v>0.0</v>
      </c>
      <c r="DV24" s="1143">
        <f>'Result Entry'!DW26</f>
        <v>0.0</v>
      </c>
      <c r="DW24" s="1144">
        <f>'Result Entry'!DX26</f>
        <v>0.0</v>
      </c>
      <c r="DX24" s="1143">
        <f>'Result Entry'!DY26</f>
        <v>0.0</v>
      </c>
      <c r="DY24" s="1143">
        <f>'Result Entry'!DZ26</f>
        <v>0.0</v>
      </c>
      <c r="DZ24" s="1153">
        <f>'Result Entry'!EA26</f>
        <v>0.0</v>
      </c>
      <c r="EA24" s="1144">
        <f>'Result Entry'!EB26</f>
        <v>0.0</v>
      </c>
      <c r="EB24" s="1143">
        <f>'Result Entry'!EC26</f>
        <v>0.0</v>
      </c>
      <c r="EC24" s="1143">
        <f>'Result Entry'!ED26</f>
        <v>0.0</v>
      </c>
      <c r="ED24" s="1153">
        <f>'Result Entry'!EE26</f>
        <v>0.0</v>
      </c>
      <c r="EE24" s="1156">
        <f>'Result Entry'!EF26</f>
        <v>0.0</v>
      </c>
      <c r="EF24" s="1157">
        <f>'Result Entry'!EG26</f>
        <v>0.0</v>
      </c>
      <c r="EG24" s="1158" t="str">
        <f>'Result Entry'!EH26</f>
        <v/>
      </c>
      <c r="EH24" s="1142">
        <f>'Result Entry'!EI26</f>
        <v>0.0</v>
      </c>
      <c r="EI24" s="1143">
        <f>'Result Entry'!EJ26</f>
        <v>0.0</v>
      </c>
      <c r="EJ24" s="1143">
        <f>'Result Entry'!EK26</f>
        <v>0.0</v>
      </c>
      <c r="EK24" s="1144">
        <f>'Result Entry'!EL26</f>
        <v>0.0</v>
      </c>
      <c r="EL24" s="1143">
        <f>'Result Entry'!EM26</f>
        <v>0.0</v>
      </c>
      <c r="EM24" s="1153">
        <f>'Result Entry'!EN26</f>
        <v>0.0</v>
      </c>
      <c r="EN24" s="1143">
        <f>'Result Entry'!EO26</f>
        <v>0.0</v>
      </c>
      <c r="EO24" s="1143">
        <f>'Result Entry'!EP26</f>
        <v>0.0</v>
      </c>
      <c r="EP24" s="1143">
        <f>'Result Entry'!EQ26</f>
        <v>0.0</v>
      </c>
      <c r="EQ24" s="1146">
        <f>'Result Entry'!ER26</f>
        <v>0.0</v>
      </c>
      <c r="ER24" s="1157">
        <f>'Result Entry'!ES26</f>
        <v>0.0</v>
      </c>
      <c r="ES24" s="1158" t="str">
        <f>'Result Entry'!ET26</f>
        <v/>
      </c>
      <c r="ET24" s="1142">
        <f>'Result Entry'!EU26</f>
        <v>0.0</v>
      </c>
      <c r="EU24" s="1152">
        <f>'Result Entry'!EV26</f>
        <v>0.0</v>
      </c>
      <c r="EV24" s="1143">
        <f>'Result Entry'!EW26</f>
        <v>0.0</v>
      </c>
      <c r="EW24" s="1153">
        <f>'Result Entry'!EX26</f>
        <v>0.0</v>
      </c>
      <c r="EX24" s="1143">
        <f>'Result Entry'!EY26</f>
        <v>0.0</v>
      </c>
      <c r="EY24" s="1153">
        <f>'Result Entry'!EZ26</f>
        <v>0.0</v>
      </c>
      <c r="EZ24" s="1143">
        <f>'Result Entry'!FA26</f>
        <v>0.0</v>
      </c>
      <c r="FA24" s="1143">
        <f>'Result Entry'!FB26</f>
        <v>0.0</v>
      </c>
      <c r="FB24" s="1143">
        <f>'Result Entry'!FC26</f>
        <v>0.0</v>
      </c>
      <c r="FC24" s="1156">
        <f>'Result Entry'!FD26</f>
        <v>0.0</v>
      </c>
      <c r="FD24" s="1157">
        <f>'Result Entry'!FE26</f>
        <v>0.0</v>
      </c>
      <c r="FE24" s="1158" t="str">
        <f>'Result Entry'!FF26</f>
        <v/>
      </c>
      <c r="FF24" s="1142">
        <f>'Result Entry'!FG26</f>
        <v>0.0</v>
      </c>
      <c r="FG24" s="1143">
        <f>'Result Entry'!FH26</f>
        <v>0.0</v>
      </c>
      <c r="FH24" s="1143">
        <f>'Result Entry'!FI26</f>
        <v>0.0</v>
      </c>
      <c r="FI24" s="1143">
        <f>'Result Entry'!FJ26</f>
        <v>0.0</v>
      </c>
      <c r="FJ24" s="1145">
        <f>'Result Entry'!FK26</f>
        <v>0.0</v>
      </c>
      <c r="FK24" s="1150" t="str">
        <f>'Result Entry'!FL26</f>
        <v/>
      </c>
      <c r="FL24" s="1139">
        <f>'Result Entry'!FM26</f>
        <v>0.0</v>
      </c>
      <c r="FM24" s="1140">
        <f>'Result Entry'!FN26</f>
        <v>0.0</v>
      </c>
      <c r="FN24" s="1159" t="str">
        <f>'Result Entry'!FO26</f>
        <v/>
      </c>
      <c r="FO24" s="1139">
        <f>'Result Entry'!FP26</f>
        <v>0.0</v>
      </c>
      <c r="FP24" s="1140">
        <f>'Result Entry'!FQ26</f>
        <v>0.0</v>
      </c>
      <c r="FQ24" s="1160">
        <f>'Result Entry'!FR26</f>
        <v>0.0</v>
      </c>
      <c r="FR24" s="1140" t="str">
        <f>IF(OR(FS24="PASSED",FS24="PASSED WITH G"),'Result Entry'!FS26,"")</f>
        <v/>
      </c>
      <c r="FS24" s="1140" t="str">
        <f>'Result Entry'!FT26</f>
        <v/>
      </c>
      <c r="FT24" s="1140" t="str">
        <f>'Result Entry'!FU26</f>
        <v/>
      </c>
      <c r="FU24" s="1161" t="str">
        <f>'Result Entry'!FV26</f>
        <v/>
      </c>
      <c r="FV24" s="1162" t="str">
        <f>'Result Entry'!FX26</f>
        <v/>
      </c>
    </row>
    <row r="25" spans="8:8" s="1138" ht="17.25" customFormat="1" customHeight="1">
      <c r="A25" s="1167"/>
      <c r="B25" s="1139">
        <f t="shared" si="0"/>
        <v>0.0</v>
      </c>
      <c r="C25" s="1140">
        <f>'Result Entry'!D27</f>
        <v>0.0</v>
      </c>
      <c r="D25" s="1140">
        <f>'Result Entry'!E27</f>
        <v>0.0</v>
      </c>
      <c r="E25" s="1140">
        <f>'Result Entry'!F27</f>
        <v>0.0</v>
      </c>
      <c r="F25" s="1140">
        <f>'Result Entry'!$G27</f>
        <v>0.0</v>
      </c>
      <c r="G25" s="1140">
        <f>'Result Entry'!$H27</f>
        <v>0.0</v>
      </c>
      <c r="H25" s="1140">
        <f>'Result Entry'!I27</f>
        <v>0.0</v>
      </c>
      <c r="I25" s="1140">
        <f>'Result Entry'!J27</f>
        <v>0.0</v>
      </c>
      <c r="J25" s="1141">
        <f>'Result Entry'!K27</f>
        <v>0.0</v>
      </c>
      <c r="K25" s="1142">
        <f>'Result Entry'!L27</f>
        <v>0.0</v>
      </c>
      <c r="L25" s="1143">
        <f>'Result Entry'!M27</f>
        <v>0.0</v>
      </c>
      <c r="M25" s="1143">
        <f>'Result Entry'!N27</f>
        <v>0.0</v>
      </c>
      <c r="N25" s="1144">
        <f>'Result Entry'!O27</f>
        <v>0.0</v>
      </c>
      <c r="O25" s="1143">
        <f>'Result Entry'!P27</f>
        <v>0.0</v>
      </c>
      <c r="P25" s="1144">
        <f>'Result Entry'!Q27</f>
        <v>0.0</v>
      </c>
      <c r="Q25" s="1143">
        <f>'Result Entry'!R27</f>
        <v>0.0</v>
      </c>
      <c r="R25" s="1145">
        <f>'Result Entry'!S27</f>
        <v>0.0</v>
      </c>
      <c r="S25" s="1145">
        <f>'Result Entry'!T27</f>
        <v>0.0</v>
      </c>
      <c r="T25" s="1146">
        <f>'Result Entry'!U27</f>
        <v>0.0</v>
      </c>
      <c r="U25" s="1163">
        <f>'Result Entry'!V27</f>
        <v>0.0</v>
      </c>
      <c r="V25" s="1164" t="str">
        <f>'Result Entry'!W27</f>
        <v/>
      </c>
      <c r="W25" s="1149" t="str">
        <f>'Result Entry'!X27</f>
        <v/>
      </c>
      <c r="X25" s="1150" t="str">
        <f>'Result Entry'!Y27</f>
        <v/>
      </c>
      <c r="Y25" s="1142">
        <f>'Result Entry'!Z27</f>
        <v>0.0</v>
      </c>
      <c r="Z25" s="1143">
        <f>'Result Entry'!AA27</f>
        <v>0.0</v>
      </c>
      <c r="AA25" s="1143">
        <f>'Result Entry'!AB27</f>
        <v>0.0</v>
      </c>
      <c r="AB25" s="1144">
        <f>'Result Entry'!AC27</f>
        <v>0.0</v>
      </c>
      <c r="AC25" s="1143">
        <f>'Result Entry'!AD27</f>
        <v>0.0</v>
      </c>
      <c r="AD25" s="1144">
        <f>'Result Entry'!AE27</f>
        <v>0.0</v>
      </c>
      <c r="AE25" s="1143">
        <f>'Result Entry'!AF27</f>
        <v>0.0</v>
      </c>
      <c r="AF25" s="1145">
        <f>'Result Entry'!AG27</f>
        <v>0.0</v>
      </c>
      <c r="AG25" s="1145">
        <f>'Result Entry'!AH27</f>
        <v>0.0</v>
      </c>
      <c r="AH25" s="1146">
        <f>'Result Entry'!AI27</f>
        <v>0.0</v>
      </c>
      <c r="AI25" s="1163">
        <f>'Result Entry'!AJ27</f>
        <v>0.0</v>
      </c>
      <c r="AJ25" s="1164" t="str">
        <f>'Result Entry'!AK27</f>
        <v/>
      </c>
      <c r="AK25" s="1149" t="str">
        <f>'Result Entry'!AL27</f>
        <v/>
      </c>
      <c r="AL25" s="1150" t="str">
        <f>'Result Entry'!AM27</f>
        <v/>
      </c>
      <c r="AM25" s="1151">
        <f>'Result Entry'!AN27</f>
        <v>0.0</v>
      </c>
      <c r="AN25" s="1142">
        <f>'Result Entry'!AO27</f>
        <v>0.0</v>
      </c>
      <c r="AO25" s="1152">
        <f>'Result Entry'!AP27</f>
        <v>0.0</v>
      </c>
      <c r="AP25" s="1143">
        <f>'Result Entry'!AQ27</f>
        <v>0.0</v>
      </c>
      <c r="AQ25" s="1144">
        <f>'Result Entry'!AR27</f>
        <v>0.0</v>
      </c>
      <c r="AR25" s="1143">
        <f>'Result Entry'!AS27</f>
        <v>0.0</v>
      </c>
      <c r="AS25" s="1143">
        <f>'Result Entry'!AT27</f>
        <v>0.0</v>
      </c>
      <c r="AT25" s="1153">
        <f>'Result Entry'!AU27</f>
        <v>0.0</v>
      </c>
      <c r="AU25" s="1144">
        <f>'Result Entry'!AV27</f>
        <v>0.0</v>
      </c>
      <c r="AV25" s="1143">
        <f>'Result Entry'!AW27</f>
        <v>0.0</v>
      </c>
      <c r="AW25" s="1143">
        <f>'Result Entry'!AX27</f>
        <v>0.0</v>
      </c>
      <c r="AX25" s="1153">
        <f>'Result Entry'!AY27</f>
        <v>0.0</v>
      </c>
      <c r="AY25" s="1146">
        <f>'Result Entry'!AZ27</f>
        <v>0.0</v>
      </c>
      <c r="AZ25" s="1165">
        <f>'Result Entry'!BA27</f>
        <v>0.0</v>
      </c>
      <c r="BA25" s="1166" t="str">
        <f>'Result Entry'!BB27</f>
        <v/>
      </c>
      <c r="BB25" s="1149" t="str">
        <f>'Result Entry'!BC27</f>
        <v/>
      </c>
      <c r="BC25" s="1150" t="str">
        <f>'Result Entry'!BD27</f>
        <v/>
      </c>
      <c r="BD25" s="1151">
        <f>'Result Entry'!BE27</f>
        <v>0.0</v>
      </c>
      <c r="BE25" s="1142">
        <f>'Result Entry'!BF27</f>
        <v>0.0</v>
      </c>
      <c r="BF25" s="1152">
        <f>'Result Entry'!BG27</f>
        <v>0.0</v>
      </c>
      <c r="BG25" s="1143">
        <f>'Result Entry'!BH27</f>
        <v>0.0</v>
      </c>
      <c r="BH25" s="1144">
        <f>'Result Entry'!BI27</f>
        <v>0.0</v>
      </c>
      <c r="BI25" s="1143">
        <f>'Result Entry'!BJ27</f>
        <v>0.0</v>
      </c>
      <c r="BJ25" s="1143">
        <f>'Result Entry'!BK27</f>
        <v>0.0</v>
      </c>
      <c r="BK25" s="1153">
        <f>'Result Entry'!BL27</f>
        <v>0.0</v>
      </c>
      <c r="BL25" s="1144">
        <f>'Result Entry'!BM27</f>
        <v>0.0</v>
      </c>
      <c r="BM25" s="1143">
        <f>'Result Entry'!BN27</f>
        <v>0.0</v>
      </c>
      <c r="BN25" s="1143">
        <f>'Result Entry'!BO27</f>
        <v>0.0</v>
      </c>
      <c r="BO25" s="1153">
        <f>'Result Entry'!BP27</f>
        <v>0.0</v>
      </c>
      <c r="BP25" s="1146">
        <f>'Result Entry'!BQ27</f>
        <v>0.0</v>
      </c>
      <c r="BQ25" s="1165">
        <f>'Result Entry'!BR27</f>
        <v>0.0</v>
      </c>
      <c r="BR25" s="1166" t="str">
        <f>'Result Entry'!BS27</f>
        <v/>
      </c>
      <c r="BS25" s="1149" t="str">
        <f>'Result Entry'!BT27</f>
        <v/>
      </c>
      <c r="BT25" s="1150" t="str">
        <f>'Result Entry'!BU27</f>
        <v/>
      </c>
      <c r="BU25" s="1151">
        <f>'Result Entry'!BV27</f>
        <v>0.0</v>
      </c>
      <c r="BV25" s="1142">
        <f>'Result Entry'!BW27</f>
        <v>0.0</v>
      </c>
      <c r="BW25" s="1152">
        <f>'Result Entry'!BX27</f>
        <v>0.0</v>
      </c>
      <c r="BX25" s="1143">
        <f>'Result Entry'!BY27</f>
        <v>0.0</v>
      </c>
      <c r="BY25" s="1144">
        <f>'Result Entry'!BZ27</f>
        <v>0.0</v>
      </c>
      <c r="BZ25" s="1143">
        <f>'Result Entry'!CA27</f>
        <v>0.0</v>
      </c>
      <c r="CA25" s="1143">
        <f>'Result Entry'!CB27</f>
        <v>0.0</v>
      </c>
      <c r="CB25" s="1153">
        <f>'Result Entry'!CC27</f>
        <v>0.0</v>
      </c>
      <c r="CC25" s="1144">
        <f>'Result Entry'!CD27</f>
        <v>0.0</v>
      </c>
      <c r="CD25" s="1143">
        <f>'Result Entry'!CE27</f>
        <v>0.0</v>
      </c>
      <c r="CE25" s="1143">
        <f>'Result Entry'!CF27</f>
        <v>0.0</v>
      </c>
      <c r="CF25" s="1153">
        <f>'Result Entry'!CG27</f>
        <v>0.0</v>
      </c>
      <c r="CG25" s="1146">
        <f>'Result Entry'!CH27</f>
        <v>0.0</v>
      </c>
      <c r="CH25" s="1165">
        <f>'Result Entry'!CI27</f>
        <v>0.0</v>
      </c>
      <c r="CI25" s="1166" t="str">
        <f>'Result Entry'!CJ27</f>
        <v/>
      </c>
      <c r="CJ25" s="1149" t="str">
        <f>'Result Entry'!CK27</f>
        <v/>
      </c>
      <c r="CK25" s="1150" t="str">
        <f>'Result Entry'!CL27</f>
        <v/>
      </c>
      <c r="CL25" s="1151">
        <f>'Result Entry'!CM27</f>
        <v>0.0</v>
      </c>
      <c r="CM25" s="1142">
        <f>'Result Entry'!CN27</f>
        <v>0.0</v>
      </c>
      <c r="CN25" s="1152">
        <f>'Result Entry'!CO27</f>
        <v>0.0</v>
      </c>
      <c r="CO25" s="1143">
        <f>'Result Entry'!CP27</f>
        <v>0.0</v>
      </c>
      <c r="CP25" s="1144">
        <f>'Result Entry'!CQ27</f>
        <v>0.0</v>
      </c>
      <c r="CQ25" s="1143">
        <f>'Result Entry'!CR27</f>
        <v>0.0</v>
      </c>
      <c r="CR25" s="1143">
        <f>'Result Entry'!CS27</f>
        <v>0.0</v>
      </c>
      <c r="CS25" s="1153">
        <f>'Result Entry'!CT27</f>
        <v>0.0</v>
      </c>
      <c r="CT25" s="1144">
        <f>'Result Entry'!CU27</f>
        <v>0.0</v>
      </c>
      <c r="CU25" s="1143">
        <f>'Result Entry'!CV27</f>
        <v>0.0</v>
      </c>
      <c r="CV25" s="1143">
        <f>'Result Entry'!CW27</f>
        <v>0.0</v>
      </c>
      <c r="CW25" s="1153">
        <f>'Result Entry'!CX27</f>
        <v>0.0</v>
      </c>
      <c r="CX25" s="1146">
        <f>'Result Entry'!CY27</f>
        <v>0.0</v>
      </c>
      <c r="CY25" s="1165">
        <f>'Result Entry'!CZ27</f>
        <v>0.0</v>
      </c>
      <c r="CZ25" s="1166" t="str">
        <f>'Result Entry'!DA27</f>
        <v/>
      </c>
      <c r="DA25" s="1149" t="str">
        <f>'Result Entry'!DB27</f>
        <v/>
      </c>
      <c r="DB25" s="1150" t="str">
        <f>'Result Entry'!DC27</f>
        <v/>
      </c>
      <c r="DC25" s="1151">
        <f>'Result Entry'!DD27</f>
        <v>0.0</v>
      </c>
      <c r="DD25" s="1142">
        <f>'Result Entry'!DE27</f>
        <v>0.0</v>
      </c>
      <c r="DE25" s="1152">
        <f>'Result Entry'!DF27</f>
        <v>0.0</v>
      </c>
      <c r="DF25" s="1143">
        <f>'Result Entry'!DG27</f>
        <v>0.0</v>
      </c>
      <c r="DG25" s="1144">
        <f>'Result Entry'!DH27</f>
        <v>0.0</v>
      </c>
      <c r="DH25" s="1143">
        <f>'Result Entry'!DI27</f>
        <v>0.0</v>
      </c>
      <c r="DI25" s="1143">
        <f>'Result Entry'!DJ27</f>
        <v>0.0</v>
      </c>
      <c r="DJ25" s="1153">
        <f>'Result Entry'!DK27</f>
        <v>0.0</v>
      </c>
      <c r="DK25" s="1144">
        <f>'Result Entry'!DL27</f>
        <v>0.0</v>
      </c>
      <c r="DL25" s="1143">
        <f>'Result Entry'!DM27</f>
        <v>0.0</v>
      </c>
      <c r="DM25" s="1143">
        <f>'Result Entry'!DN27</f>
        <v>0.0</v>
      </c>
      <c r="DN25" s="1153">
        <f>'Result Entry'!DO27</f>
        <v>0.0</v>
      </c>
      <c r="DO25" s="1146">
        <f>'Result Entry'!DP27</f>
        <v>0.0</v>
      </c>
      <c r="DP25" s="1165">
        <f>'Result Entry'!DQ27</f>
        <v>0.0</v>
      </c>
      <c r="DQ25" s="1166" t="str">
        <f>'Result Entry'!DR27</f>
        <v/>
      </c>
      <c r="DR25" s="1149" t="str">
        <f>'Result Entry'!DS27</f>
        <v/>
      </c>
      <c r="DS25" s="1150" t="str">
        <f>'Result Entry'!DT27</f>
        <v/>
      </c>
      <c r="DT25" s="1142">
        <f>'Result Entry'!DU27</f>
        <v>0.0</v>
      </c>
      <c r="DU25" s="1143">
        <f>'Result Entry'!DV27</f>
        <v>0.0</v>
      </c>
      <c r="DV25" s="1143">
        <f>'Result Entry'!DW27</f>
        <v>0.0</v>
      </c>
      <c r="DW25" s="1144">
        <f>'Result Entry'!DX27</f>
        <v>0.0</v>
      </c>
      <c r="DX25" s="1143">
        <f>'Result Entry'!DY27</f>
        <v>0.0</v>
      </c>
      <c r="DY25" s="1143">
        <f>'Result Entry'!DZ27</f>
        <v>0.0</v>
      </c>
      <c r="DZ25" s="1153">
        <f>'Result Entry'!EA27</f>
        <v>0.0</v>
      </c>
      <c r="EA25" s="1144">
        <f>'Result Entry'!EB27</f>
        <v>0.0</v>
      </c>
      <c r="EB25" s="1143">
        <f>'Result Entry'!EC27</f>
        <v>0.0</v>
      </c>
      <c r="EC25" s="1143">
        <f>'Result Entry'!ED27</f>
        <v>0.0</v>
      </c>
      <c r="ED25" s="1153">
        <f>'Result Entry'!EE27</f>
        <v>0.0</v>
      </c>
      <c r="EE25" s="1156">
        <f>'Result Entry'!EF27</f>
        <v>0.0</v>
      </c>
      <c r="EF25" s="1157">
        <f>'Result Entry'!EG27</f>
        <v>0.0</v>
      </c>
      <c r="EG25" s="1158" t="str">
        <f>'Result Entry'!EH27</f>
        <v/>
      </c>
      <c r="EH25" s="1142">
        <f>'Result Entry'!EI27</f>
        <v>0.0</v>
      </c>
      <c r="EI25" s="1143">
        <f>'Result Entry'!EJ27</f>
        <v>0.0</v>
      </c>
      <c r="EJ25" s="1143">
        <f>'Result Entry'!EK27</f>
        <v>0.0</v>
      </c>
      <c r="EK25" s="1144">
        <f>'Result Entry'!EL27</f>
        <v>0.0</v>
      </c>
      <c r="EL25" s="1143">
        <f>'Result Entry'!EM27</f>
        <v>0.0</v>
      </c>
      <c r="EM25" s="1153">
        <f>'Result Entry'!EN27</f>
        <v>0.0</v>
      </c>
      <c r="EN25" s="1143">
        <f>'Result Entry'!EO27</f>
        <v>0.0</v>
      </c>
      <c r="EO25" s="1143">
        <f>'Result Entry'!EP27</f>
        <v>0.0</v>
      </c>
      <c r="EP25" s="1143">
        <f>'Result Entry'!EQ27</f>
        <v>0.0</v>
      </c>
      <c r="EQ25" s="1146">
        <f>'Result Entry'!ER27</f>
        <v>0.0</v>
      </c>
      <c r="ER25" s="1157">
        <f>'Result Entry'!ES27</f>
        <v>0.0</v>
      </c>
      <c r="ES25" s="1158" t="str">
        <f>'Result Entry'!ET27</f>
        <v/>
      </c>
      <c r="ET25" s="1142">
        <f>'Result Entry'!EU27</f>
        <v>0.0</v>
      </c>
      <c r="EU25" s="1152">
        <f>'Result Entry'!EV27</f>
        <v>0.0</v>
      </c>
      <c r="EV25" s="1143">
        <f>'Result Entry'!EW27</f>
        <v>0.0</v>
      </c>
      <c r="EW25" s="1153">
        <f>'Result Entry'!EX27</f>
        <v>0.0</v>
      </c>
      <c r="EX25" s="1143">
        <f>'Result Entry'!EY27</f>
        <v>0.0</v>
      </c>
      <c r="EY25" s="1153">
        <f>'Result Entry'!EZ27</f>
        <v>0.0</v>
      </c>
      <c r="EZ25" s="1143">
        <f>'Result Entry'!FA27</f>
        <v>0.0</v>
      </c>
      <c r="FA25" s="1143">
        <f>'Result Entry'!FB27</f>
        <v>0.0</v>
      </c>
      <c r="FB25" s="1143">
        <f>'Result Entry'!FC27</f>
        <v>0.0</v>
      </c>
      <c r="FC25" s="1156">
        <f>'Result Entry'!FD27</f>
        <v>0.0</v>
      </c>
      <c r="FD25" s="1157">
        <f>'Result Entry'!FE27</f>
        <v>0.0</v>
      </c>
      <c r="FE25" s="1158" t="str">
        <f>'Result Entry'!FF27</f>
        <v/>
      </c>
      <c r="FF25" s="1142">
        <f>'Result Entry'!FG27</f>
        <v>0.0</v>
      </c>
      <c r="FG25" s="1143">
        <f>'Result Entry'!FH27</f>
        <v>0.0</v>
      </c>
      <c r="FH25" s="1143">
        <f>'Result Entry'!FI27</f>
        <v>0.0</v>
      </c>
      <c r="FI25" s="1143">
        <f>'Result Entry'!FJ27</f>
        <v>0.0</v>
      </c>
      <c r="FJ25" s="1145">
        <f>'Result Entry'!FK27</f>
        <v>0.0</v>
      </c>
      <c r="FK25" s="1150" t="str">
        <f>'Result Entry'!FL27</f>
        <v/>
      </c>
      <c r="FL25" s="1139">
        <f>'Result Entry'!FM27</f>
        <v>0.0</v>
      </c>
      <c r="FM25" s="1140">
        <f>'Result Entry'!FN27</f>
        <v>0.0</v>
      </c>
      <c r="FN25" s="1159" t="str">
        <f>'Result Entry'!FO27</f>
        <v/>
      </c>
      <c r="FO25" s="1139">
        <f>'Result Entry'!FP27</f>
        <v>0.0</v>
      </c>
      <c r="FP25" s="1140">
        <f>'Result Entry'!FQ27</f>
        <v>0.0</v>
      </c>
      <c r="FQ25" s="1160">
        <f>'Result Entry'!FR27</f>
        <v>0.0</v>
      </c>
      <c r="FR25" s="1140" t="str">
        <f>IF(OR(FS25="PASSED",FS25="PASSED WITH G"),'Result Entry'!FS27,"")</f>
        <v/>
      </c>
      <c r="FS25" s="1140" t="str">
        <f>'Result Entry'!FT27</f>
        <v/>
      </c>
      <c r="FT25" s="1140" t="str">
        <f>'Result Entry'!FU27</f>
        <v/>
      </c>
      <c r="FU25" s="1161" t="str">
        <f>'Result Entry'!FV27</f>
        <v/>
      </c>
      <c r="FV25" s="1162" t="str">
        <f>'Result Entry'!FX27</f>
        <v/>
      </c>
    </row>
    <row r="26" spans="8:8" s="1138" ht="17.25" customFormat="1" customHeight="1">
      <c r="A26" s="1167"/>
      <c r="B26" s="1139">
        <f t="shared" si="0"/>
        <v>0.0</v>
      </c>
      <c r="C26" s="1140">
        <f>'Result Entry'!D28</f>
        <v>0.0</v>
      </c>
      <c r="D26" s="1140">
        <f>'Result Entry'!E28</f>
        <v>0.0</v>
      </c>
      <c r="E26" s="1140">
        <f>'Result Entry'!F28</f>
        <v>0.0</v>
      </c>
      <c r="F26" s="1140">
        <f>'Result Entry'!$G28</f>
        <v>0.0</v>
      </c>
      <c r="G26" s="1140">
        <f>'Result Entry'!$H28</f>
        <v>0.0</v>
      </c>
      <c r="H26" s="1140">
        <f>'Result Entry'!I28</f>
        <v>0.0</v>
      </c>
      <c r="I26" s="1140">
        <f>'Result Entry'!J28</f>
        <v>0.0</v>
      </c>
      <c r="J26" s="1141">
        <f>'Result Entry'!K28</f>
        <v>0.0</v>
      </c>
      <c r="K26" s="1142">
        <f>'Result Entry'!L28</f>
        <v>0.0</v>
      </c>
      <c r="L26" s="1143">
        <f>'Result Entry'!M28</f>
        <v>0.0</v>
      </c>
      <c r="M26" s="1143">
        <f>'Result Entry'!N28</f>
        <v>0.0</v>
      </c>
      <c r="N26" s="1144">
        <f>'Result Entry'!O28</f>
        <v>0.0</v>
      </c>
      <c r="O26" s="1143">
        <f>'Result Entry'!P28</f>
        <v>0.0</v>
      </c>
      <c r="P26" s="1144">
        <f>'Result Entry'!Q28</f>
        <v>0.0</v>
      </c>
      <c r="Q26" s="1143">
        <f>'Result Entry'!R28</f>
        <v>0.0</v>
      </c>
      <c r="R26" s="1145">
        <f>'Result Entry'!S28</f>
        <v>0.0</v>
      </c>
      <c r="S26" s="1145">
        <f>'Result Entry'!T28</f>
        <v>0.0</v>
      </c>
      <c r="T26" s="1146">
        <f>'Result Entry'!U28</f>
        <v>0.0</v>
      </c>
      <c r="U26" s="1163">
        <f>'Result Entry'!V28</f>
        <v>0.0</v>
      </c>
      <c r="V26" s="1164" t="str">
        <f>'Result Entry'!W28</f>
        <v/>
      </c>
      <c r="W26" s="1149" t="str">
        <f>'Result Entry'!X28</f>
        <v/>
      </c>
      <c r="X26" s="1150" t="str">
        <f>'Result Entry'!Y28</f>
        <v/>
      </c>
      <c r="Y26" s="1142">
        <f>'Result Entry'!Z28</f>
        <v>0.0</v>
      </c>
      <c r="Z26" s="1143">
        <f>'Result Entry'!AA28</f>
        <v>0.0</v>
      </c>
      <c r="AA26" s="1143">
        <f>'Result Entry'!AB28</f>
        <v>0.0</v>
      </c>
      <c r="AB26" s="1144">
        <f>'Result Entry'!AC28</f>
        <v>0.0</v>
      </c>
      <c r="AC26" s="1143">
        <f>'Result Entry'!AD28</f>
        <v>0.0</v>
      </c>
      <c r="AD26" s="1144">
        <f>'Result Entry'!AE28</f>
        <v>0.0</v>
      </c>
      <c r="AE26" s="1143">
        <f>'Result Entry'!AF28</f>
        <v>0.0</v>
      </c>
      <c r="AF26" s="1145">
        <f>'Result Entry'!AG28</f>
        <v>0.0</v>
      </c>
      <c r="AG26" s="1145">
        <f>'Result Entry'!AH28</f>
        <v>0.0</v>
      </c>
      <c r="AH26" s="1146">
        <f>'Result Entry'!AI28</f>
        <v>0.0</v>
      </c>
      <c r="AI26" s="1163">
        <f>'Result Entry'!AJ28</f>
        <v>0.0</v>
      </c>
      <c r="AJ26" s="1164" t="str">
        <f>'Result Entry'!AK28</f>
        <v/>
      </c>
      <c r="AK26" s="1149" t="str">
        <f>'Result Entry'!AL28</f>
        <v/>
      </c>
      <c r="AL26" s="1150" t="str">
        <f>'Result Entry'!AM28</f>
        <v/>
      </c>
      <c r="AM26" s="1151">
        <f>'Result Entry'!AN28</f>
        <v>0.0</v>
      </c>
      <c r="AN26" s="1142">
        <f>'Result Entry'!AO28</f>
        <v>0.0</v>
      </c>
      <c r="AO26" s="1152">
        <f>'Result Entry'!AP28</f>
        <v>0.0</v>
      </c>
      <c r="AP26" s="1143">
        <f>'Result Entry'!AQ28</f>
        <v>0.0</v>
      </c>
      <c r="AQ26" s="1144">
        <f>'Result Entry'!AR28</f>
        <v>0.0</v>
      </c>
      <c r="AR26" s="1143">
        <f>'Result Entry'!AS28</f>
        <v>0.0</v>
      </c>
      <c r="AS26" s="1143">
        <f>'Result Entry'!AT28</f>
        <v>0.0</v>
      </c>
      <c r="AT26" s="1153">
        <f>'Result Entry'!AU28</f>
        <v>0.0</v>
      </c>
      <c r="AU26" s="1144">
        <f>'Result Entry'!AV28</f>
        <v>0.0</v>
      </c>
      <c r="AV26" s="1143">
        <f>'Result Entry'!AW28</f>
        <v>0.0</v>
      </c>
      <c r="AW26" s="1143">
        <f>'Result Entry'!AX28</f>
        <v>0.0</v>
      </c>
      <c r="AX26" s="1153">
        <f>'Result Entry'!AY28</f>
        <v>0.0</v>
      </c>
      <c r="AY26" s="1146">
        <f>'Result Entry'!AZ28</f>
        <v>0.0</v>
      </c>
      <c r="AZ26" s="1165">
        <f>'Result Entry'!BA28</f>
        <v>0.0</v>
      </c>
      <c r="BA26" s="1166" t="str">
        <f>'Result Entry'!BB28</f>
        <v/>
      </c>
      <c r="BB26" s="1149" t="str">
        <f>'Result Entry'!BC28</f>
        <v/>
      </c>
      <c r="BC26" s="1150" t="str">
        <f>'Result Entry'!BD28</f>
        <v/>
      </c>
      <c r="BD26" s="1151">
        <f>'Result Entry'!BE28</f>
        <v>0.0</v>
      </c>
      <c r="BE26" s="1142">
        <f>'Result Entry'!BF28</f>
        <v>0.0</v>
      </c>
      <c r="BF26" s="1152">
        <f>'Result Entry'!BG28</f>
        <v>0.0</v>
      </c>
      <c r="BG26" s="1143">
        <f>'Result Entry'!BH28</f>
        <v>0.0</v>
      </c>
      <c r="BH26" s="1144">
        <f>'Result Entry'!BI28</f>
        <v>0.0</v>
      </c>
      <c r="BI26" s="1143">
        <f>'Result Entry'!BJ28</f>
        <v>0.0</v>
      </c>
      <c r="BJ26" s="1143">
        <f>'Result Entry'!BK28</f>
        <v>0.0</v>
      </c>
      <c r="BK26" s="1153">
        <f>'Result Entry'!BL28</f>
        <v>0.0</v>
      </c>
      <c r="BL26" s="1144">
        <f>'Result Entry'!BM28</f>
        <v>0.0</v>
      </c>
      <c r="BM26" s="1143">
        <f>'Result Entry'!BN28</f>
        <v>0.0</v>
      </c>
      <c r="BN26" s="1143">
        <f>'Result Entry'!BO28</f>
        <v>0.0</v>
      </c>
      <c r="BO26" s="1153">
        <f>'Result Entry'!BP28</f>
        <v>0.0</v>
      </c>
      <c r="BP26" s="1146">
        <f>'Result Entry'!BQ28</f>
        <v>0.0</v>
      </c>
      <c r="BQ26" s="1165">
        <f>'Result Entry'!BR28</f>
        <v>0.0</v>
      </c>
      <c r="BR26" s="1166" t="str">
        <f>'Result Entry'!BS28</f>
        <v/>
      </c>
      <c r="BS26" s="1149" t="str">
        <f>'Result Entry'!BT28</f>
        <v/>
      </c>
      <c r="BT26" s="1150" t="str">
        <f>'Result Entry'!BU28</f>
        <v/>
      </c>
      <c r="BU26" s="1151">
        <f>'Result Entry'!BV28</f>
        <v>0.0</v>
      </c>
      <c r="BV26" s="1142">
        <f>'Result Entry'!BW28</f>
        <v>0.0</v>
      </c>
      <c r="BW26" s="1152">
        <f>'Result Entry'!BX28</f>
        <v>0.0</v>
      </c>
      <c r="BX26" s="1143">
        <f>'Result Entry'!BY28</f>
        <v>0.0</v>
      </c>
      <c r="BY26" s="1144">
        <f>'Result Entry'!BZ28</f>
        <v>0.0</v>
      </c>
      <c r="BZ26" s="1143">
        <f>'Result Entry'!CA28</f>
        <v>0.0</v>
      </c>
      <c r="CA26" s="1143">
        <f>'Result Entry'!CB28</f>
        <v>0.0</v>
      </c>
      <c r="CB26" s="1153">
        <f>'Result Entry'!CC28</f>
        <v>0.0</v>
      </c>
      <c r="CC26" s="1144">
        <f>'Result Entry'!CD28</f>
        <v>0.0</v>
      </c>
      <c r="CD26" s="1143">
        <f>'Result Entry'!CE28</f>
        <v>0.0</v>
      </c>
      <c r="CE26" s="1143">
        <f>'Result Entry'!CF28</f>
        <v>0.0</v>
      </c>
      <c r="CF26" s="1153">
        <f>'Result Entry'!CG28</f>
        <v>0.0</v>
      </c>
      <c r="CG26" s="1146">
        <f>'Result Entry'!CH28</f>
        <v>0.0</v>
      </c>
      <c r="CH26" s="1165">
        <f>'Result Entry'!CI28</f>
        <v>0.0</v>
      </c>
      <c r="CI26" s="1166" t="str">
        <f>'Result Entry'!CJ28</f>
        <v/>
      </c>
      <c r="CJ26" s="1149" t="str">
        <f>'Result Entry'!CK28</f>
        <v/>
      </c>
      <c r="CK26" s="1150" t="str">
        <f>'Result Entry'!CL28</f>
        <v/>
      </c>
      <c r="CL26" s="1151">
        <f>'Result Entry'!CM28</f>
        <v>0.0</v>
      </c>
      <c r="CM26" s="1142">
        <f>'Result Entry'!CN28</f>
        <v>0.0</v>
      </c>
      <c r="CN26" s="1152">
        <f>'Result Entry'!CO28</f>
        <v>0.0</v>
      </c>
      <c r="CO26" s="1143">
        <f>'Result Entry'!CP28</f>
        <v>0.0</v>
      </c>
      <c r="CP26" s="1144">
        <f>'Result Entry'!CQ28</f>
        <v>0.0</v>
      </c>
      <c r="CQ26" s="1143">
        <f>'Result Entry'!CR28</f>
        <v>0.0</v>
      </c>
      <c r="CR26" s="1143">
        <f>'Result Entry'!CS28</f>
        <v>0.0</v>
      </c>
      <c r="CS26" s="1153">
        <f>'Result Entry'!CT28</f>
        <v>0.0</v>
      </c>
      <c r="CT26" s="1144">
        <f>'Result Entry'!CU28</f>
        <v>0.0</v>
      </c>
      <c r="CU26" s="1143">
        <f>'Result Entry'!CV28</f>
        <v>0.0</v>
      </c>
      <c r="CV26" s="1143">
        <f>'Result Entry'!CW28</f>
        <v>0.0</v>
      </c>
      <c r="CW26" s="1153">
        <f>'Result Entry'!CX28</f>
        <v>0.0</v>
      </c>
      <c r="CX26" s="1146">
        <f>'Result Entry'!CY28</f>
        <v>0.0</v>
      </c>
      <c r="CY26" s="1165">
        <f>'Result Entry'!CZ28</f>
        <v>0.0</v>
      </c>
      <c r="CZ26" s="1166" t="str">
        <f>'Result Entry'!DA28</f>
        <v/>
      </c>
      <c r="DA26" s="1149" t="str">
        <f>'Result Entry'!DB28</f>
        <v/>
      </c>
      <c r="DB26" s="1150" t="str">
        <f>'Result Entry'!DC28</f>
        <v/>
      </c>
      <c r="DC26" s="1151">
        <f>'Result Entry'!DD28</f>
        <v>0.0</v>
      </c>
      <c r="DD26" s="1142">
        <f>'Result Entry'!DE28</f>
        <v>0.0</v>
      </c>
      <c r="DE26" s="1152">
        <f>'Result Entry'!DF28</f>
        <v>0.0</v>
      </c>
      <c r="DF26" s="1143">
        <f>'Result Entry'!DG28</f>
        <v>0.0</v>
      </c>
      <c r="DG26" s="1144">
        <f>'Result Entry'!DH28</f>
        <v>0.0</v>
      </c>
      <c r="DH26" s="1143">
        <f>'Result Entry'!DI28</f>
        <v>0.0</v>
      </c>
      <c r="DI26" s="1143">
        <f>'Result Entry'!DJ28</f>
        <v>0.0</v>
      </c>
      <c r="DJ26" s="1153">
        <f>'Result Entry'!DK28</f>
        <v>0.0</v>
      </c>
      <c r="DK26" s="1144">
        <f>'Result Entry'!DL28</f>
        <v>0.0</v>
      </c>
      <c r="DL26" s="1143">
        <f>'Result Entry'!DM28</f>
        <v>0.0</v>
      </c>
      <c r="DM26" s="1143">
        <f>'Result Entry'!DN28</f>
        <v>0.0</v>
      </c>
      <c r="DN26" s="1153">
        <f>'Result Entry'!DO28</f>
        <v>0.0</v>
      </c>
      <c r="DO26" s="1146">
        <f>'Result Entry'!DP28</f>
        <v>0.0</v>
      </c>
      <c r="DP26" s="1165">
        <f>'Result Entry'!DQ28</f>
        <v>0.0</v>
      </c>
      <c r="DQ26" s="1166" t="str">
        <f>'Result Entry'!DR28</f>
        <v/>
      </c>
      <c r="DR26" s="1149" t="str">
        <f>'Result Entry'!DS28</f>
        <v/>
      </c>
      <c r="DS26" s="1150" t="str">
        <f>'Result Entry'!DT28</f>
        <v/>
      </c>
      <c r="DT26" s="1142">
        <f>'Result Entry'!DU28</f>
        <v>0.0</v>
      </c>
      <c r="DU26" s="1143">
        <f>'Result Entry'!DV28</f>
        <v>0.0</v>
      </c>
      <c r="DV26" s="1143">
        <f>'Result Entry'!DW28</f>
        <v>0.0</v>
      </c>
      <c r="DW26" s="1144">
        <f>'Result Entry'!DX28</f>
        <v>0.0</v>
      </c>
      <c r="DX26" s="1143">
        <f>'Result Entry'!DY28</f>
        <v>0.0</v>
      </c>
      <c r="DY26" s="1143">
        <f>'Result Entry'!DZ28</f>
        <v>0.0</v>
      </c>
      <c r="DZ26" s="1153">
        <f>'Result Entry'!EA28</f>
        <v>0.0</v>
      </c>
      <c r="EA26" s="1144">
        <f>'Result Entry'!EB28</f>
        <v>0.0</v>
      </c>
      <c r="EB26" s="1143">
        <f>'Result Entry'!EC28</f>
        <v>0.0</v>
      </c>
      <c r="EC26" s="1143">
        <f>'Result Entry'!ED28</f>
        <v>0.0</v>
      </c>
      <c r="ED26" s="1153">
        <f>'Result Entry'!EE28</f>
        <v>0.0</v>
      </c>
      <c r="EE26" s="1156">
        <f>'Result Entry'!EF28</f>
        <v>0.0</v>
      </c>
      <c r="EF26" s="1157">
        <f>'Result Entry'!EG28</f>
        <v>0.0</v>
      </c>
      <c r="EG26" s="1158" t="str">
        <f>'Result Entry'!EH28</f>
        <v/>
      </c>
      <c r="EH26" s="1142">
        <f>'Result Entry'!EI28</f>
        <v>0.0</v>
      </c>
      <c r="EI26" s="1143">
        <f>'Result Entry'!EJ28</f>
        <v>0.0</v>
      </c>
      <c r="EJ26" s="1143">
        <f>'Result Entry'!EK28</f>
        <v>0.0</v>
      </c>
      <c r="EK26" s="1144">
        <f>'Result Entry'!EL28</f>
        <v>0.0</v>
      </c>
      <c r="EL26" s="1143">
        <f>'Result Entry'!EM28</f>
        <v>0.0</v>
      </c>
      <c r="EM26" s="1153">
        <f>'Result Entry'!EN28</f>
        <v>0.0</v>
      </c>
      <c r="EN26" s="1143">
        <f>'Result Entry'!EO28</f>
        <v>0.0</v>
      </c>
      <c r="EO26" s="1143">
        <f>'Result Entry'!EP28</f>
        <v>0.0</v>
      </c>
      <c r="EP26" s="1143">
        <f>'Result Entry'!EQ28</f>
        <v>0.0</v>
      </c>
      <c r="EQ26" s="1146">
        <f>'Result Entry'!ER28</f>
        <v>0.0</v>
      </c>
      <c r="ER26" s="1157">
        <f>'Result Entry'!ES28</f>
        <v>0.0</v>
      </c>
      <c r="ES26" s="1158" t="str">
        <f>'Result Entry'!ET28</f>
        <v/>
      </c>
      <c r="ET26" s="1142">
        <f>'Result Entry'!EU28</f>
        <v>0.0</v>
      </c>
      <c r="EU26" s="1152">
        <f>'Result Entry'!EV28</f>
        <v>0.0</v>
      </c>
      <c r="EV26" s="1143">
        <f>'Result Entry'!EW28</f>
        <v>0.0</v>
      </c>
      <c r="EW26" s="1153">
        <f>'Result Entry'!EX28</f>
        <v>0.0</v>
      </c>
      <c r="EX26" s="1143">
        <f>'Result Entry'!EY28</f>
        <v>0.0</v>
      </c>
      <c r="EY26" s="1153">
        <f>'Result Entry'!EZ28</f>
        <v>0.0</v>
      </c>
      <c r="EZ26" s="1143">
        <f>'Result Entry'!FA28</f>
        <v>0.0</v>
      </c>
      <c r="FA26" s="1143">
        <f>'Result Entry'!FB28</f>
        <v>0.0</v>
      </c>
      <c r="FB26" s="1143">
        <f>'Result Entry'!FC28</f>
        <v>0.0</v>
      </c>
      <c r="FC26" s="1156">
        <f>'Result Entry'!FD28</f>
        <v>0.0</v>
      </c>
      <c r="FD26" s="1157">
        <f>'Result Entry'!FE28</f>
        <v>0.0</v>
      </c>
      <c r="FE26" s="1158" t="str">
        <f>'Result Entry'!FF28</f>
        <v/>
      </c>
      <c r="FF26" s="1142">
        <f>'Result Entry'!FG28</f>
        <v>0.0</v>
      </c>
      <c r="FG26" s="1143">
        <f>'Result Entry'!FH28</f>
        <v>0.0</v>
      </c>
      <c r="FH26" s="1143">
        <f>'Result Entry'!FI28</f>
        <v>0.0</v>
      </c>
      <c r="FI26" s="1143">
        <f>'Result Entry'!FJ28</f>
        <v>0.0</v>
      </c>
      <c r="FJ26" s="1145">
        <f>'Result Entry'!FK28</f>
        <v>0.0</v>
      </c>
      <c r="FK26" s="1150" t="str">
        <f>'Result Entry'!FL28</f>
        <v/>
      </c>
      <c r="FL26" s="1139">
        <f>'Result Entry'!FM28</f>
        <v>0.0</v>
      </c>
      <c r="FM26" s="1140">
        <f>'Result Entry'!FN28</f>
        <v>0.0</v>
      </c>
      <c r="FN26" s="1159" t="str">
        <f>'Result Entry'!FO28</f>
        <v/>
      </c>
      <c r="FO26" s="1139">
        <f>'Result Entry'!FP28</f>
        <v>0.0</v>
      </c>
      <c r="FP26" s="1140">
        <f>'Result Entry'!FQ28</f>
        <v>0.0</v>
      </c>
      <c r="FQ26" s="1160">
        <f>'Result Entry'!FR28</f>
        <v>0.0</v>
      </c>
      <c r="FR26" s="1140" t="str">
        <f>IF(OR(FS26="PASSED",FS26="PASSED WITH G"),'Result Entry'!FS28,"")</f>
        <v/>
      </c>
      <c r="FS26" s="1140" t="str">
        <f>'Result Entry'!FT28</f>
        <v/>
      </c>
      <c r="FT26" s="1140" t="str">
        <f>'Result Entry'!FU28</f>
        <v/>
      </c>
      <c r="FU26" s="1161" t="str">
        <f>'Result Entry'!FV28</f>
        <v/>
      </c>
      <c r="FV26" s="1162" t="str">
        <f>'Result Entry'!FX28</f>
        <v/>
      </c>
    </row>
    <row r="27" spans="8:8" s="1138" ht="17.25" customFormat="1" customHeight="1">
      <c r="A27" s="1167"/>
      <c r="B27" s="1139">
        <f t="shared" si="0"/>
        <v>0.0</v>
      </c>
      <c r="C27" s="1140">
        <f>'Result Entry'!D29</f>
        <v>0.0</v>
      </c>
      <c r="D27" s="1140">
        <f>'Result Entry'!E29</f>
        <v>0.0</v>
      </c>
      <c r="E27" s="1140">
        <f>'Result Entry'!F29</f>
        <v>0.0</v>
      </c>
      <c r="F27" s="1140">
        <f>'Result Entry'!$G29</f>
        <v>0.0</v>
      </c>
      <c r="G27" s="1140">
        <f>'Result Entry'!$H29</f>
        <v>0.0</v>
      </c>
      <c r="H27" s="1140">
        <f>'Result Entry'!I29</f>
        <v>0.0</v>
      </c>
      <c r="I27" s="1140">
        <f>'Result Entry'!J29</f>
        <v>0.0</v>
      </c>
      <c r="J27" s="1141">
        <f>'Result Entry'!K29</f>
        <v>0.0</v>
      </c>
      <c r="K27" s="1142">
        <f>'Result Entry'!L29</f>
        <v>0.0</v>
      </c>
      <c r="L27" s="1143">
        <f>'Result Entry'!M29</f>
        <v>0.0</v>
      </c>
      <c r="M27" s="1143">
        <f>'Result Entry'!N29</f>
        <v>0.0</v>
      </c>
      <c r="N27" s="1144">
        <f>'Result Entry'!O29</f>
        <v>0.0</v>
      </c>
      <c r="O27" s="1143">
        <f>'Result Entry'!P29</f>
        <v>0.0</v>
      </c>
      <c r="P27" s="1144">
        <f>'Result Entry'!Q29</f>
        <v>0.0</v>
      </c>
      <c r="Q27" s="1143">
        <f>'Result Entry'!R29</f>
        <v>0.0</v>
      </c>
      <c r="R27" s="1145">
        <f>'Result Entry'!S29</f>
        <v>0.0</v>
      </c>
      <c r="S27" s="1145">
        <f>'Result Entry'!T29</f>
        <v>0.0</v>
      </c>
      <c r="T27" s="1146">
        <f>'Result Entry'!U29</f>
        <v>0.0</v>
      </c>
      <c r="U27" s="1163">
        <f>'Result Entry'!V29</f>
        <v>0.0</v>
      </c>
      <c r="V27" s="1164" t="str">
        <f>'Result Entry'!W29</f>
        <v/>
      </c>
      <c r="W27" s="1149" t="str">
        <f>'Result Entry'!X29</f>
        <v/>
      </c>
      <c r="X27" s="1150" t="str">
        <f>'Result Entry'!Y29</f>
        <v/>
      </c>
      <c r="Y27" s="1142">
        <f>'Result Entry'!Z29</f>
        <v>0.0</v>
      </c>
      <c r="Z27" s="1143">
        <f>'Result Entry'!AA29</f>
        <v>0.0</v>
      </c>
      <c r="AA27" s="1143">
        <f>'Result Entry'!AB29</f>
        <v>0.0</v>
      </c>
      <c r="AB27" s="1144">
        <f>'Result Entry'!AC29</f>
        <v>0.0</v>
      </c>
      <c r="AC27" s="1143">
        <f>'Result Entry'!AD29</f>
        <v>0.0</v>
      </c>
      <c r="AD27" s="1144">
        <f>'Result Entry'!AE29</f>
        <v>0.0</v>
      </c>
      <c r="AE27" s="1143">
        <f>'Result Entry'!AF29</f>
        <v>0.0</v>
      </c>
      <c r="AF27" s="1145">
        <f>'Result Entry'!AG29</f>
        <v>0.0</v>
      </c>
      <c r="AG27" s="1145">
        <f>'Result Entry'!AH29</f>
        <v>0.0</v>
      </c>
      <c r="AH27" s="1146">
        <f>'Result Entry'!AI29</f>
        <v>0.0</v>
      </c>
      <c r="AI27" s="1163">
        <f>'Result Entry'!AJ29</f>
        <v>0.0</v>
      </c>
      <c r="AJ27" s="1164" t="str">
        <f>'Result Entry'!AK29</f>
        <v/>
      </c>
      <c r="AK27" s="1149" t="str">
        <f>'Result Entry'!AL29</f>
        <v/>
      </c>
      <c r="AL27" s="1150" t="str">
        <f>'Result Entry'!AM29</f>
        <v/>
      </c>
      <c r="AM27" s="1151">
        <f>'Result Entry'!AN29</f>
        <v>0.0</v>
      </c>
      <c r="AN27" s="1142">
        <f>'Result Entry'!AO29</f>
        <v>0.0</v>
      </c>
      <c r="AO27" s="1152">
        <f>'Result Entry'!AP29</f>
        <v>0.0</v>
      </c>
      <c r="AP27" s="1143">
        <f>'Result Entry'!AQ29</f>
        <v>0.0</v>
      </c>
      <c r="AQ27" s="1144">
        <f>'Result Entry'!AR29</f>
        <v>0.0</v>
      </c>
      <c r="AR27" s="1143">
        <f>'Result Entry'!AS29</f>
        <v>0.0</v>
      </c>
      <c r="AS27" s="1143">
        <f>'Result Entry'!AT29</f>
        <v>0.0</v>
      </c>
      <c r="AT27" s="1153">
        <f>'Result Entry'!AU29</f>
        <v>0.0</v>
      </c>
      <c r="AU27" s="1144">
        <f>'Result Entry'!AV29</f>
        <v>0.0</v>
      </c>
      <c r="AV27" s="1143">
        <f>'Result Entry'!AW29</f>
        <v>0.0</v>
      </c>
      <c r="AW27" s="1143">
        <f>'Result Entry'!AX29</f>
        <v>0.0</v>
      </c>
      <c r="AX27" s="1153">
        <f>'Result Entry'!AY29</f>
        <v>0.0</v>
      </c>
      <c r="AY27" s="1146">
        <f>'Result Entry'!AZ29</f>
        <v>0.0</v>
      </c>
      <c r="AZ27" s="1165">
        <f>'Result Entry'!BA29</f>
        <v>0.0</v>
      </c>
      <c r="BA27" s="1166" t="str">
        <f>'Result Entry'!BB29</f>
        <v/>
      </c>
      <c r="BB27" s="1149" t="str">
        <f>'Result Entry'!BC29</f>
        <v/>
      </c>
      <c r="BC27" s="1150" t="str">
        <f>'Result Entry'!BD29</f>
        <v/>
      </c>
      <c r="BD27" s="1151">
        <f>'Result Entry'!BE29</f>
        <v>0.0</v>
      </c>
      <c r="BE27" s="1142">
        <f>'Result Entry'!BF29</f>
        <v>0.0</v>
      </c>
      <c r="BF27" s="1152">
        <f>'Result Entry'!BG29</f>
        <v>0.0</v>
      </c>
      <c r="BG27" s="1143">
        <f>'Result Entry'!BH29</f>
        <v>0.0</v>
      </c>
      <c r="BH27" s="1144">
        <f>'Result Entry'!BI29</f>
        <v>0.0</v>
      </c>
      <c r="BI27" s="1143">
        <f>'Result Entry'!BJ29</f>
        <v>0.0</v>
      </c>
      <c r="BJ27" s="1143">
        <f>'Result Entry'!BK29</f>
        <v>0.0</v>
      </c>
      <c r="BK27" s="1153">
        <f>'Result Entry'!BL29</f>
        <v>0.0</v>
      </c>
      <c r="BL27" s="1144">
        <f>'Result Entry'!BM29</f>
        <v>0.0</v>
      </c>
      <c r="BM27" s="1143">
        <f>'Result Entry'!BN29</f>
        <v>0.0</v>
      </c>
      <c r="BN27" s="1143">
        <f>'Result Entry'!BO29</f>
        <v>0.0</v>
      </c>
      <c r="BO27" s="1153">
        <f>'Result Entry'!BP29</f>
        <v>0.0</v>
      </c>
      <c r="BP27" s="1146">
        <f>'Result Entry'!BQ29</f>
        <v>0.0</v>
      </c>
      <c r="BQ27" s="1165">
        <f>'Result Entry'!BR29</f>
        <v>0.0</v>
      </c>
      <c r="BR27" s="1166" t="str">
        <f>'Result Entry'!BS29</f>
        <v/>
      </c>
      <c r="BS27" s="1149" t="str">
        <f>'Result Entry'!BT29</f>
        <v/>
      </c>
      <c r="BT27" s="1150" t="str">
        <f>'Result Entry'!BU29</f>
        <v/>
      </c>
      <c r="BU27" s="1151">
        <f>'Result Entry'!BV29</f>
        <v>0.0</v>
      </c>
      <c r="BV27" s="1142">
        <f>'Result Entry'!BW29</f>
        <v>0.0</v>
      </c>
      <c r="BW27" s="1152">
        <f>'Result Entry'!BX29</f>
        <v>0.0</v>
      </c>
      <c r="BX27" s="1143">
        <f>'Result Entry'!BY29</f>
        <v>0.0</v>
      </c>
      <c r="BY27" s="1144">
        <f>'Result Entry'!BZ29</f>
        <v>0.0</v>
      </c>
      <c r="BZ27" s="1143">
        <f>'Result Entry'!CA29</f>
        <v>0.0</v>
      </c>
      <c r="CA27" s="1143">
        <f>'Result Entry'!CB29</f>
        <v>0.0</v>
      </c>
      <c r="CB27" s="1153">
        <f>'Result Entry'!CC29</f>
        <v>0.0</v>
      </c>
      <c r="CC27" s="1144">
        <f>'Result Entry'!CD29</f>
        <v>0.0</v>
      </c>
      <c r="CD27" s="1143">
        <f>'Result Entry'!CE29</f>
        <v>0.0</v>
      </c>
      <c r="CE27" s="1143">
        <f>'Result Entry'!CF29</f>
        <v>0.0</v>
      </c>
      <c r="CF27" s="1153">
        <f>'Result Entry'!CG29</f>
        <v>0.0</v>
      </c>
      <c r="CG27" s="1146">
        <f>'Result Entry'!CH29</f>
        <v>0.0</v>
      </c>
      <c r="CH27" s="1165">
        <f>'Result Entry'!CI29</f>
        <v>0.0</v>
      </c>
      <c r="CI27" s="1166" t="str">
        <f>'Result Entry'!CJ29</f>
        <v/>
      </c>
      <c r="CJ27" s="1149" t="str">
        <f>'Result Entry'!CK29</f>
        <v/>
      </c>
      <c r="CK27" s="1150" t="str">
        <f>'Result Entry'!CL29</f>
        <v/>
      </c>
      <c r="CL27" s="1151">
        <f>'Result Entry'!CM29</f>
        <v>0.0</v>
      </c>
      <c r="CM27" s="1142">
        <f>'Result Entry'!CN29</f>
        <v>0.0</v>
      </c>
      <c r="CN27" s="1152">
        <f>'Result Entry'!CO29</f>
        <v>0.0</v>
      </c>
      <c r="CO27" s="1143">
        <f>'Result Entry'!CP29</f>
        <v>0.0</v>
      </c>
      <c r="CP27" s="1144">
        <f>'Result Entry'!CQ29</f>
        <v>0.0</v>
      </c>
      <c r="CQ27" s="1143">
        <f>'Result Entry'!CR29</f>
        <v>0.0</v>
      </c>
      <c r="CR27" s="1143">
        <f>'Result Entry'!CS29</f>
        <v>0.0</v>
      </c>
      <c r="CS27" s="1153">
        <f>'Result Entry'!CT29</f>
        <v>0.0</v>
      </c>
      <c r="CT27" s="1144">
        <f>'Result Entry'!CU29</f>
        <v>0.0</v>
      </c>
      <c r="CU27" s="1143">
        <f>'Result Entry'!CV29</f>
        <v>0.0</v>
      </c>
      <c r="CV27" s="1143">
        <f>'Result Entry'!CW29</f>
        <v>0.0</v>
      </c>
      <c r="CW27" s="1153">
        <f>'Result Entry'!CX29</f>
        <v>0.0</v>
      </c>
      <c r="CX27" s="1146">
        <f>'Result Entry'!CY29</f>
        <v>0.0</v>
      </c>
      <c r="CY27" s="1165">
        <f>'Result Entry'!CZ29</f>
        <v>0.0</v>
      </c>
      <c r="CZ27" s="1166" t="str">
        <f>'Result Entry'!DA29</f>
        <v/>
      </c>
      <c r="DA27" s="1149" t="str">
        <f>'Result Entry'!DB29</f>
        <v/>
      </c>
      <c r="DB27" s="1150" t="str">
        <f>'Result Entry'!DC29</f>
        <v/>
      </c>
      <c r="DC27" s="1151">
        <f>'Result Entry'!DD29</f>
        <v>0.0</v>
      </c>
      <c r="DD27" s="1142">
        <f>'Result Entry'!DE29</f>
        <v>0.0</v>
      </c>
      <c r="DE27" s="1152">
        <f>'Result Entry'!DF29</f>
        <v>0.0</v>
      </c>
      <c r="DF27" s="1143">
        <f>'Result Entry'!DG29</f>
        <v>0.0</v>
      </c>
      <c r="DG27" s="1144">
        <f>'Result Entry'!DH29</f>
        <v>0.0</v>
      </c>
      <c r="DH27" s="1143">
        <f>'Result Entry'!DI29</f>
        <v>0.0</v>
      </c>
      <c r="DI27" s="1143">
        <f>'Result Entry'!DJ29</f>
        <v>0.0</v>
      </c>
      <c r="DJ27" s="1153">
        <f>'Result Entry'!DK29</f>
        <v>0.0</v>
      </c>
      <c r="DK27" s="1144">
        <f>'Result Entry'!DL29</f>
        <v>0.0</v>
      </c>
      <c r="DL27" s="1143">
        <f>'Result Entry'!DM29</f>
        <v>0.0</v>
      </c>
      <c r="DM27" s="1143">
        <f>'Result Entry'!DN29</f>
        <v>0.0</v>
      </c>
      <c r="DN27" s="1153">
        <f>'Result Entry'!DO29</f>
        <v>0.0</v>
      </c>
      <c r="DO27" s="1146">
        <f>'Result Entry'!DP29</f>
        <v>0.0</v>
      </c>
      <c r="DP27" s="1165">
        <f>'Result Entry'!DQ29</f>
        <v>0.0</v>
      </c>
      <c r="DQ27" s="1166" t="str">
        <f>'Result Entry'!DR29</f>
        <v/>
      </c>
      <c r="DR27" s="1149" t="str">
        <f>'Result Entry'!DS29</f>
        <v/>
      </c>
      <c r="DS27" s="1150" t="str">
        <f>'Result Entry'!DT29</f>
        <v/>
      </c>
      <c r="DT27" s="1142">
        <f>'Result Entry'!DU29</f>
        <v>0.0</v>
      </c>
      <c r="DU27" s="1143">
        <f>'Result Entry'!DV29</f>
        <v>0.0</v>
      </c>
      <c r="DV27" s="1143">
        <f>'Result Entry'!DW29</f>
        <v>0.0</v>
      </c>
      <c r="DW27" s="1144">
        <f>'Result Entry'!DX29</f>
        <v>0.0</v>
      </c>
      <c r="DX27" s="1143">
        <f>'Result Entry'!DY29</f>
        <v>0.0</v>
      </c>
      <c r="DY27" s="1143">
        <f>'Result Entry'!DZ29</f>
        <v>0.0</v>
      </c>
      <c r="DZ27" s="1153">
        <f>'Result Entry'!EA29</f>
        <v>0.0</v>
      </c>
      <c r="EA27" s="1144">
        <f>'Result Entry'!EB29</f>
        <v>0.0</v>
      </c>
      <c r="EB27" s="1143">
        <f>'Result Entry'!EC29</f>
        <v>0.0</v>
      </c>
      <c r="EC27" s="1143">
        <f>'Result Entry'!ED29</f>
        <v>0.0</v>
      </c>
      <c r="ED27" s="1153">
        <f>'Result Entry'!EE29</f>
        <v>0.0</v>
      </c>
      <c r="EE27" s="1156">
        <f>'Result Entry'!EF29</f>
        <v>0.0</v>
      </c>
      <c r="EF27" s="1157">
        <f>'Result Entry'!EG29</f>
        <v>0.0</v>
      </c>
      <c r="EG27" s="1158" t="str">
        <f>'Result Entry'!EH29</f>
        <v/>
      </c>
      <c r="EH27" s="1142">
        <f>'Result Entry'!EI29</f>
        <v>0.0</v>
      </c>
      <c r="EI27" s="1143">
        <f>'Result Entry'!EJ29</f>
        <v>0.0</v>
      </c>
      <c r="EJ27" s="1143">
        <f>'Result Entry'!EK29</f>
        <v>0.0</v>
      </c>
      <c r="EK27" s="1144">
        <f>'Result Entry'!EL29</f>
        <v>0.0</v>
      </c>
      <c r="EL27" s="1143">
        <f>'Result Entry'!EM29</f>
        <v>0.0</v>
      </c>
      <c r="EM27" s="1153">
        <f>'Result Entry'!EN29</f>
        <v>0.0</v>
      </c>
      <c r="EN27" s="1143">
        <f>'Result Entry'!EO29</f>
        <v>0.0</v>
      </c>
      <c r="EO27" s="1143">
        <f>'Result Entry'!EP29</f>
        <v>0.0</v>
      </c>
      <c r="EP27" s="1143">
        <f>'Result Entry'!EQ29</f>
        <v>0.0</v>
      </c>
      <c r="EQ27" s="1146">
        <f>'Result Entry'!ER29</f>
        <v>0.0</v>
      </c>
      <c r="ER27" s="1157">
        <f>'Result Entry'!ES29</f>
        <v>0.0</v>
      </c>
      <c r="ES27" s="1158" t="str">
        <f>'Result Entry'!ET29</f>
        <v/>
      </c>
      <c r="ET27" s="1142">
        <f>'Result Entry'!EU29</f>
        <v>0.0</v>
      </c>
      <c r="EU27" s="1152">
        <f>'Result Entry'!EV29</f>
        <v>0.0</v>
      </c>
      <c r="EV27" s="1143">
        <f>'Result Entry'!EW29</f>
        <v>0.0</v>
      </c>
      <c r="EW27" s="1153">
        <f>'Result Entry'!EX29</f>
        <v>0.0</v>
      </c>
      <c r="EX27" s="1143">
        <f>'Result Entry'!EY29</f>
        <v>0.0</v>
      </c>
      <c r="EY27" s="1153">
        <f>'Result Entry'!EZ29</f>
        <v>0.0</v>
      </c>
      <c r="EZ27" s="1143">
        <f>'Result Entry'!FA29</f>
        <v>0.0</v>
      </c>
      <c r="FA27" s="1143">
        <f>'Result Entry'!FB29</f>
        <v>0.0</v>
      </c>
      <c r="FB27" s="1143">
        <f>'Result Entry'!FC29</f>
        <v>0.0</v>
      </c>
      <c r="FC27" s="1156">
        <f>'Result Entry'!FD29</f>
        <v>0.0</v>
      </c>
      <c r="FD27" s="1157">
        <f>'Result Entry'!FE29</f>
        <v>0.0</v>
      </c>
      <c r="FE27" s="1158" t="str">
        <f>'Result Entry'!FF29</f>
        <v/>
      </c>
      <c r="FF27" s="1142">
        <f>'Result Entry'!FG29</f>
        <v>0.0</v>
      </c>
      <c r="FG27" s="1143">
        <f>'Result Entry'!FH29</f>
        <v>0.0</v>
      </c>
      <c r="FH27" s="1143">
        <f>'Result Entry'!FI29</f>
        <v>0.0</v>
      </c>
      <c r="FI27" s="1143">
        <f>'Result Entry'!FJ29</f>
        <v>0.0</v>
      </c>
      <c r="FJ27" s="1145">
        <f>'Result Entry'!FK29</f>
        <v>0.0</v>
      </c>
      <c r="FK27" s="1150" t="str">
        <f>'Result Entry'!FL29</f>
        <v/>
      </c>
      <c r="FL27" s="1139">
        <f>'Result Entry'!FM29</f>
        <v>0.0</v>
      </c>
      <c r="FM27" s="1140">
        <f>'Result Entry'!FN29</f>
        <v>0.0</v>
      </c>
      <c r="FN27" s="1159" t="str">
        <f>'Result Entry'!FO29</f>
        <v/>
      </c>
      <c r="FO27" s="1139">
        <f>'Result Entry'!FP29</f>
        <v>0.0</v>
      </c>
      <c r="FP27" s="1140">
        <f>'Result Entry'!FQ29</f>
        <v>0.0</v>
      </c>
      <c r="FQ27" s="1160">
        <f>'Result Entry'!FR29</f>
        <v>0.0</v>
      </c>
      <c r="FR27" s="1140" t="str">
        <f>IF(OR(FS27="PASSED",FS27="PASSED WITH G"),'Result Entry'!FS29,"")</f>
        <v/>
      </c>
      <c r="FS27" s="1140" t="str">
        <f>'Result Entry'!FT29</f>
        <v/>
      </c>
      <c r="FT27" s="1140" t="str">
        <f>'Result Entry'!FU29</f>
        <v/>
      </c>
      <c r="FU27" s="1161" t="str">
        <f>'Result Entry'!FV29</f>
        <v/>
      </c>
      <c r="FV27" s="1162" t="str">
        <f>'Result Entry'!FX29</f>
        <v/>
      </c>
    </row>
    <row r="28" spans="8:8" s="1138" ht="17.25" customFormat="1" customHeight="1">
      <c r="A28" s="1167"/>
      <c r="B28" s="1139">
        <f t="shared" si="0"/>
        <v>0.0</v>
      </c>
      <c r="C28" s="1140">
        <f>'Result Entry'!D30</f>
        <v>0.0</v>
      </c>
      <c r="D28" s="1140">
        <f>'Result Entry'!E30</f>
        <v>0.0</v>
      </c>
      <c r="E28" s="1140">
        <f>'Result Entry'!F30</f>
        <v>0.0</v>
      </c>
      <c r="F28" s="1140">
        <f>'Result Entry'!$G30</f>
        <v>0.0</v>
      </c>
      <c r="G28" s="1140">
        <f>'Result Entry'!$H30</f>
        <v>0.0</v>
      </c>
      <c r="H28" s="1140">
        <f>'Result Entry'!I30</f>
        <v>0.0</v>
      </c>
      <c r="I28" s="1140">
        <f>'Result Entry'!J30</f>
        <v>0.0</v>
      </c>
      <c r="J28" s="1141">
        <f>'Result Entry'!K30</f>
        <v>0.0</v>
      </c>
      <c r="K28" s="1142">
        <f>'Result Entry'!L30</f>
        <v>0.0</v>
      </c>
      <c r="L28" s="1143">
        <f>'Result Entry'!M30</f>
        <v>0.0</v>
      </c>
      <c r="M28" s="1143">
        <f>'Result Entry'!N30</f>
        <v>0.0</v>
      </c>
      <c r="N28" s="1144">
        <f>'Result Entry'!O30</f>
        <v>0.0</v>
      </c>
      <c r="O28" s="1143">
        <f>'Result Entry'!P30</f>
        <v>0.0</v>
      </c>
      <c r="P28" s="1144">
        <f>'Result Entry'!Q30</f>
        <v>0.0</v>
      </c>
      <c r="Q28" s="1143">
        <f>'Result Entry'!R30</f>
        <v>0.0</v>
      </c>
      <c r="R28" s="1145">
        <f>'Result Entry'!S30</f>
        <v>0.0</v>
      </c>
      <c r="S28" s="1145">
        <f>'Result Entry'!T30</f>
        <v>0.0</v>
      </c>
      <c r="T28" s="1146">
        <f>'Result Entry'!U30</f>
        <v>0.0</v>
      </c>
      <c r="U28" s="1163">
        <f>'Result Entry'!V30</f>
        <v>0.0</v>
      </c>
      <c r="V28" s="1164" t="str">
        <f>'Result Entry'!W30</f>
        <v/>
      </c>
      <c r="W28" s="1149" t="str">
        <f>'Result Entry'!X30</f>
        <v/>
      </c>
      <c r="X28" s="1150" t="str">
        <f>'Result Entry'!Y30</f>
        <v/>
      </c>
      <c r="Y28" s="1142">
        <f>'Result Entry'!Z30</f>
        <v>0.0</v>
      </c>
      <c r="Z28" s="1143">
        <f>'Result Entry'!AA30</f>
        <v>0.0</v>
      </c>
      <c r="AA28" s="1143">
        <f>'Result Entry'!AB30</f>
        <v>0.0</v>
      </c>
      <c r="AB28" s="1144">
        <f>'Result Entry'!AC30</f>
        <v>0.0</v>
      </c>
      <c r="AC28" s="1143">
        <f>'Result Entry'!AD30</f>
        <v>0.0</v>
      </c>
      <c r="AD28" s="1144">
        <f>'Result Entry'!AE30</f>
        <v>0.0</v>
      </c>
      <c r="AE28" s="1143">
        <f>'Result Entry'!AF30</f>
        <v>0.0</v>
      </c>
      <c r="AF28" s="1145">
        <f>'Result Entry'!AG30</f>
        <v>0.0</v>
      </c>
      <c r="AG28" s="1145">
        <f>'Result Entry'!AH30</f>
        <v>0.0</v>
      </c>
      <c r="AH28" s="1146">
        <f>'Result Entry'!AI30</f>
        <v>0.0</v>
      </c>
      <c r="AI28" s="1163">
        <f>'Result Entry'!AJ30</f>
        <v>0.0</v>
      </c>
      <c r="AJ28" s="1164" t="str">
        <f>'Result Entry'!AK30</f>
        <v/>
      </c>
      <c r="AK28" s="1149" t="str">
        <f>'Result Entry'!AL30</f>
        <v/>
      </c>
      <c r="AL28" s="1150" t="str">
        <f>'Result Entry'!AM30</f>
        <v/>
      </c>
      <c r="AM28" s="1151">
        <f>'Result Entry'!AN30</f>
        <v>0.0</v>
      </c>
      <c r="AN28" s="1142">
        <f>'Result Entry'!AO30</f>
        <v>0.0</v>
      </c>
      <c r="AO28" s="1152">
        <f>'Result Entry'!AP30</f>
        <v>0.0</v>
      </c>
      <c r="AP28" s="1143">
        <f>'Result Entry'!AQ30</f>
        <v>0.0</v>
      </c>
      <c r="AQ28" s="1144">
        <f>'Result Entry'!AR30</f>
        <v>0.0</v>
      </c>
      <c r="AR28" s="1143">
        <f>'Result Entry'!AS30</f>
        <v>0.0</v>
      </c>
      <c r="AS28" s="1143">
        <f>'Result Entry'!AT30</f>
        <v>0.0</v>
      </c>
      <c r="AT28" s="1153">
        <f>'Result Entry'!AU30</f>
        <v>0.0</v>
      </c>
      <c r="AU28" s="1144">
        <f>'Result Entry'!AV30</f>
        <v>0.0</v>
      </c>
      <c r="AV28" s="1143">
        <f>'Result Entry'!AW30</f>
        <v>0.0</v>
      </c>
      <c r="AW28" s="1143">
        <f>'Result Entry'!AX30</f>
        <v>0.0</v>
      </c>
      <c r="AX28" s="1153">
        <f>'Result Entry'!AY30</f>
        <v>0.0</v>
      </c>
      <c r="AY28" s="1146">
        <f>'Result Entry'!AZ30</f>
        <v>0.0</v>
      </c>
      <c r="AZ28" s="1165">
        <f>'Result Entry'!BA30</f>
        <v>0.0</v>
      </c>
      <c r="BA28" s="1166" t="str">
        <f>'Result Entry'!BB30</f>
        <v/>
      </c>
      <c r="BB28" s="1149" t="str">
        <f>'Result Entry'!BC30</f>
        <v/>
      </c>
      <c r="BC28" s="1150" t="str">
        <f>'Result Entry'!BD30</f>
        <v/>
      </c>
      <c r="BD28" s="1151">
        <f>'Result Entry'!BE30</f>
        <v>0.0</v>
      </c>
      <c r="BE28" s="1142">
        <f>'Result Entry'!BF30</f>
        <v>0.0</v>
      </c>
      <c r="BF28" s="1152">
        <f>'Result Entry'!BG30</f>
        <v>0.0</v>
      </c>
      <c r="BG28" s="1143">
        <f>'Result Entry'!BH30</f>
        <v>0.0</v>
      </c>
      <c r="BH28" s="1144">
        <f>'Result Entry'!BI30</f>
        <v>0.0</v>
      </c>
      <c r="BI28" s="1143">
        <f>'Result Entry'!BJ30</f>
        <v>0.0</v>
      </c>
      <c r="BJ28" s="1143">
        <f>'Result Entry'!BK30</f>
        <v>0.0</v>
      </c>
      <c r="BK28" s="1153">
        <f>'Result Entry'!BL30</f>
        <v>0.0</v>
      </c>
      <c r="BL28" s="1144">
        <f>'Result Entry'!BM30</f>
        <v>0.0</v>
      </c>
      <c r="BM28" s="1143">
        <f>'Result Entry'!BN30</f>
        <v>0.0</v>
      </c>
      <c r="BN28" s="1143">
        <f>'Result Entry'!BO30</f>
        <v>0.0</v>
      </c>
      <c r="BO28" s="1153">
        <f>'Result Entry'!BP30</f>
        <v>0.0</v>
      </c>
      <c r="BP28" s="1146">
        <f>'Result Entry'!BQ30</f>
        <v>0.0</v>
      </c>
      <c r="BQ28" s="1165">
        <f>'Result Entry'!BR30</f>
        <v>0.0</v>
      </c>
      <c r="BR28" s="1166" t="str">
        <f>'Result Entry'!BS30</f>
        <v/>
      </c>
      <c r="BS28" s="1149" t="str">
        <f>'Result Entry'!BT30</f>
        <v/>
      </c>
      <c r="BT28" s="1150" t="str">
        <f>'Result Entry'!BU30</f>
        <v/>
      </c>
      <c r="BU28" s="1151">
        <f>'Result Entry'!BV30</f>
        <v>0.0</v>
      </c>
      <c r="BV28" s="1142">
        <f>'Result Entry'!BW30</f>
        <v>0.0</v>
      </c>
      <c r="BW28" s="1152">
        <f>'Result Entry'!BX30</f>
        <v>0.0</v>
      </c>
      <c r="BX28" s="1143">
        <f>'Result Entry'!BY30</f>
        <v>0.0</v>
      </c>
      <c r="BY28" s="1144">
        <f>'Result Entry'!BZ30</f>
        <v>0.0</v>
      </c>
      <c r="BZ28" s="1143">
        <f>'Result Entry'!CA30</f>
        <v>0.0</v>
      </c>
      <c r="CA28" s="1143">
        <f>'Result Entry'!CB30</f>
        <v>0.0</v>
      </c>
      <c r="CB28" s="1153">
        <f>'Result Entry'!CC30</f>
        <v>0.0</v>
      </c>
      <c r="CC28" s="1144">
        <f>'Result Entry'!CD30</f>
        <v>0.0</v>
      </c>
      <c r="CD28" s="1143">
        <f>'Result Entry'!CE30</f>
        <v>0.0</v>
      </c>
      <c r="CE28" s="1143">
        <f>'Result Entry'!CF30</f>
        <v>0.0</v>
      </c>
      <c r="CF28" s="1153">
        <f>'Result Entry'!CG30</f>
        <v>0.0</v>
      </c>
      <c r="CG28" s="1146">
        <f>'Result Entry'!CH30</f>
        <v>0.0</v>
      </c>
      <c r="CH28" s="1165">
        <f>'Result Entry'!CI30</f>
        <v>0.0</v>
      </c>
      <c r="CI28" s="1166" t="str">
        <f>'Result Entry'!CJ30</f>
        <v/>
      </c>
      <c r="CJ28" s="1149" t="str">
        <f>'Result Entry'!CK30</f>
        <v/>
      </c>
      <c r="CK28" s="1150" t="str">
        <f>'Result Entry'!CL30</f>
        <v/>
      </c>
      <c r="CL28" s="1151">
        <f>'Result Entry'!CM30</f>
        <v>0.0</v>
      </c>
      <c r="CM28" s="1142">
        <f>'Result Entry'!CN30</f>
        <v>0.0</v>
      </c>
      <c r="CN28" s="1152">
        <f>'Result Entry'!CO30</f>
        <v>0.0</v>
      </c>
      <c r="CO28" s="1143">
        <f>'Result Entry'!CP30</f>
        <v>0.0</v>
      </c>
      <c r="CP28" s="1144">
        <f>'Result Entry'!CQ30</f>
        <v>0.0</v>
      </c>
      <c r="CQ28" s="1143">
        <f>'Result Entry'!CR30</f>
        <v>0.0</v>
      </c>
      <c r="CR28" s="1143">
        <f>'Result Entry'!CS30</f>
        <v>0.0</v>
      </c>
      <c r="CS28" s="1153">
        <f>'Result Entry'!CT30</f>
        <v>0.0</v>
      </c>
      <c r="CT28" s="1144">
        <f>'Result Entry'!CU30</f>
        <v>0.0</v>
      </c>
      <c r="CU28" s="1143">
        <f>'Result Entry'!CV30</f>
        <v>0.0</v>
      </c>
      <c r="CV28" s="1143">
        <f>'Result Entry'!CW30</f>
        <v>0.0</v>
      </c>
      <c r="CW28" s="1153">
        <f>'Result Entry'!CX30</f>
        <v>0.0</v>
      </c>
      <c r="CX28" s="1146">
        <f>'Result Entry'!CY30</f>
        <v>0.0</v>
      </c>
      <c r="CY28" s="1165">
        <f>'Result Entry'!CZ30</f>
        <v>0.0</v>
      </c>
      <c r="CZ28" s="1166" t="str">
        <f>'Result Entry'!DA30</f>
        <v/>
      </c>
      <c r="DA28" s="1149" t="str">
        <f>'Result Entry'!DB30</f>
        <v/>
      </c>
      <c r="DB28" s="1150" t="str">
        <f>'Result Entry'!DC30</f>
        <v/>
      </c>
      <c r="DC28" s="1151">
        <f>'Result Entry'!DD30</f>
        <v>0.0</v>
      </c>
      <c r="DD28" s="1142">
        <f>'Result Entry'!DE30</f>
        <v>0.0</v>
      </c>
      <c r="DE28" s="1152">
        <f>'Result Entry'!DF30</f>
        <v>0.0</v>
      </c>
      <c r="DF28" s="1143">
        <f>'Result Entry'!DG30</f>
        <v>0.0</v>
      </c>
      <c r="DG28" s="1144">
        <f>'Result Entry'!DH30</f>
        <v>0.0</v>
      </c>
      <c r="DH28" s="1143">
        <f>'Result Entry'!DI30</f>
        <v>0.0</v>
      </c>
      <c r="DI28" s="1143">
        <f>'Result Entry'!DJ30</f>
        <v>0.0</v>
      </c>
      <c r="DJ28" s="1153">
        <f>'Result Entry'!DK30</f>
        <v>0.0</v>
      </c>
      <c r="DK28" s="1144">
        <f>'Result Entry'!DL30</f>
        <v>0.0</v>
      </c>
      <c r="DL28" s="1143">
        <f>'Result Entry'!DM30</f>
        <v>0.0</v>
      </c>
      <c r="DM28" s="1143">
        <f>'Result Entry'!DN30</f>
        <v>0.0</v>
      </c>
      <c r="DN28" s="1153">
        <f>'Result Entry'!DO30</f>
        <v>0.0</v>
      </c>
      <c r="DO28" s="1146">
        <f>'Result Entry'!DP30</f>
        <v>0.0</v>
      </c>
      <c r="DP28" s="1165">
        <f>'Result Entry'!DQ30</f>
        <v>0.0</v>
      </c>
      <c r="DQ28" s="1166" t="str">
        <f>'Result Entry'!DR30</f>
        <v/>
      </c>
      <c r="DR28" s="1149" t="str">
        <f>'Result Entry'!DS30</f>
        <v/>
      </c>
      <c r="DS28" s="1150" t="str">
        <f>'Result Entry'!DT30</f>
        <v/>
      </c>
      <c r="DT28" s="1142">
        <f>'Result Entry'!DU30</f>
        <v>0.0</v>
      </c>
      <c r="DU28" s="1143">
        <f>'Result Entry'!DV30</f>
        <v>0.0</v>
      </c>
      <c r="DV28" s="1143">
        <f>'Result Entry'!DW30</f>
        <v>0.0</v>
      </c>
      <c r="DW28" s="1144">
        <f>'Result Entry'!DX30</f>
        <v>0.0</v>
      </c>
      <c r="DX28" s="1143">
        <f>'Result Entry'!DY30</f>
        <v>0.0</v>
      </c>
      <c r="DY28" s="1143">
        <f>'Result Entry'!DZ30</f>
        <v>0.0</v>
      </c>
      <c r="DZ28" s="1153">
        <f>'Result Entry'!EA30</f>
        <v>0.0</v>
      </c>
      <c r="EA28" s="1144">
        <f>'Result Entry'!EB30</f>
        <v>0.0</v>
      </c>
      <c r="EB28" s="1143">
        <f>'Result Entry'!EC30</f>
        <v>0.0</v>
      </c>
      <c r="EC28" s="1143">
        <f>'Result Entry'!ED30</f>
        <v>0.0</v>
      </c>
      <c r="ED28" s="1153">
        <f>'Result Entry'!EE30</f>
        <v>0.0</v>
      </c>
      <c r="EE28" s="1156">
        <f>'Result Entry'!EF30</f>
        <v>0.0</v>
      </c>
      <c r="EF28" s="1157">
        <f>'Result Entry'!EG30</f>
        <v>0.0</v>
      </c>
      <c r="EG28" s="1158" t="str">
        <f>'Result Entry'!EH30</f>
        <v/>
      </c>
      <c r="EH28" s="1142">
        <f>'Result Entry'!EI30</f>
        <v>0.0</v>
      </c>
      <c r="EI28" s="1143">
        <f>'Result Entry'!EJ30</f>
        <v>0.0</v>
      </c>
      <c r="EJ28" s="1143">
        <f>'Result Entry'!EK30</f>
        <v>0.0</v>
      </c>
      <c r="EK28" s="1144">
        <f>'Result Entry'!EL30</f>
        <v>0.0</v>
      </c>
      <c r="EL28" s="1143">
        <f>'Result Entry'!EM30</f>
        <v>0.0</v>
      </c>
      <c r="EM28" s="1153">
        <f>'Result Entry'!EN30</f>
        <v>0.0</v>
      </c>
      <c r="EN28" s="1143">
        <f>'Result Entry'!EO30</f>
        <v>0.0</v>
      </c>
      <c r="EO28" s="1143">
        <f>'Result Entry'!EP30</f>
        <v>0.0</v>
      </c>
      <c r="EP28" s="1143">
        <f>'Result Entry'!EQ30</f>
        <v>0.0</v>
      </c>
      <c r="EQ28" s="1146">
        <f>'Result Entry'!ER30</f>
        <v>0.0</v>
      </c>
      <c r="ER28" s="1157">
        <f>'Result Entry'!ES30</f>
        <v>0.0</v>
      </c>
      <c r="ES28" s="1158" t="str">
        <f>'Result Entry'!ET30</f>
        <v/>
      </c>
      <c r="ET28" s="1142">
        <f>'Result Entry'!EU30</f>
        <v>0.0</v>
      </c>
      <c r="EU28" s="1152">
        <f>'Result Entry'!EV30</f>
        <v>0.0</v>
      </c>
      <c r="EV28" s="1143">
        <f>'Result Entry'!EW30</f>
        <v>0.0</v>
      </c>
      <c r="EW28" s="1153">
        <f>'Result Entry'!EX30</f>
        <v>0.0</v>
      </c>
      <c r="EX28" s="1143">
        <f>'Result Entry'!EY30</f>
        <v>0.0</v>
      </c>
      <c r="EY28" s="1153">
        <f>'Result Entry'!EZ30</f>
        <v>0.0</v>
      </c>
      <c r="EZ28" s="1143">
        <f>'Result Entry'!FA30</f>
        <v>0.0</v>
      </c>
      <c r="FA28" s="1143">
        <f>'Result Entry'!FB30</f>
        <v>0.0</v>
      </c>
      <c r="FB28" s="1143">
        <f>'Result Entry'!FC30</f>
        <v>0.0</v>
      </c>
      <c r="FC28" s="1156">
        <f>'Result Entry'!FD30</f>
        <v>0.0</v>
      </c>
      <c r="FD28" s="1157">
        <f>'Result Entry'!FE30</f>
        <v>0.0</v>
      </c>
      <c r="FE28" s="1158" t="str">
        <f>'Result Entry'!FF30</f>
        <v/>
      </c>
      <c r="FF28" s="1142">
        <f>'Result Entry'!FG30</f>
        <v>0.0</v>
      </c>
      <c r="FG28" s="1143">
        <f>'Result Entry'!FH30</f>
        <v>0.0</v>
      </c>
      <c r="FH28" s="1143">
        <f>'Result Entry'!FI30</f>
        <v>0.0</v>
      </c>
      <c r="FI28" s="1143">
        <f>'Result Entry'!FJ30</f>
        <v>0.0</v>
      </c>
      <c r="FJ28" s="1145">
        <f>'Result Entry'!FK30</f>
        <v>0.0</v>
      </c>
      <c r="FK28" s="1150" t="str">
        <f>'Result Entry'!FL30</f>
        <v/>
      </c>
      <c r="FL28" s="1139">
        <f>'Result Entry'!FM30</f>
        <v>0.0</v>
      </c>
      <c r="FM28" s="1140">
        <f>'Result Entry'!FN30</f>
        <v>0.0</v>
      </c>
      <c r="FN28" s="1159" t="str">
        <f>'Result Entry'!FO30</f>
        <v/>
      </c>
      <c r="FO28" s="1139">
        <f>'Result Entry'!FP30</f>
        <v>0.0</v>
      </c>
      <c r="FP28" s="1140">
        <f>'Result Entry'!FQ30</f>
        <v>0.0</v>
      </c>
      <c r="FQ28" s="1160">
        <f>'Result Entry'!FR30</f>
        <v>0.0</v>
      </c>
      <c r="FR28" s="1140" t="str">
        <f>IF(OR(FS28="PASSED",FS28="PASSED WITH G"),'Result Entry'!FS30,"")</f>
        <v/>
      </c>
      <c r="FS28" s="1140" t="str">
        <f>'Result Entry'!FT30</f>
        <v/>
      </c>
      <c r="FT28" s="1140" t="str">
        <f>'Result Entry'!FU30</f>
        <v/>
      </c>
      <c r="FU28" s="1161" t="str">
        <f>'Result Entry'!FV30</f>
        <v/>
      </c>
      <c r="FV28" s="1162" t="str">
        <f>'Result Entry'!FX30</f>
        <v/>
      </c>
    </row>
    <row r="29" spans="8:8" s="1138" ht="17.25" customFormat="1" customHeight="1">
      <c r="A29" s="1167"/>
      <c r="B29" s="1139">
        <f t="shared" si="0"/>
        <v>0.0</v>
      </c>
      <c r="C29" s="1140">
        <f>'Result Entry'!D31</f>
        <v>0.0</v>
      </c>
      <c r="D29" s="1140">
        <f>'Result Entry'!E31</f>
        <v>0.0</v>
      </c>
      <c r="E29" s="1140">
        <f>'Result Entry'!F31</f>
        <v>0.0</v>
      </c>
      <c r="F29" s="1140">
        <f>'Result Entry'!$G31</f>
        <v>0.0</v>
      </c>
      <c r="G29" s="1140">
        <f>'Result Entry'!$H31</f>
        <v>0.0</v>
      </c>
      <c r="H29" s="1140">
        <f>'Result Entry'!I31</f>
        <v>0.0</v>
      </c>
      <c r="I29" s="1140">
        <f>'Result Entry'!J31</f>
        <v>0.0</v>
      </c>
      <c r="J29" s="1141">
        <f>'Result Entry'!K31</f>
        <v>0.0</v>
      </c>
      <c r="K29" s="1142">
        <f>'Result Entry'!L31</f>
        <v>0.0</v>
      </c>
      <c r="L29" s="1143">
        <f>'Result Entry'!M31</f>
        <v>0.0</v>
      </c>
      <c r="M29" s="1143">
        <f>'Result Entry'!N31</f>
        <v>0.0</v>
      </c>
      <c r="N29" s="1144">
        <f>'Result Entry'!O31</f>
        <v>0.0</v>
      </c>
      <c r="O29" s="1143">
        <f>'Result Entry'!P31</f>
        <v>0.0</v>
      </c>
      <c r="P29" s="1144">
        <f>'Result Entry'!Q31</f>
        <v>0.0</v>
      </c>
      <c r="Q29" s="1143">
        <f>'Result Entry'!R31</f>
        <v>0.0</v>
      </c>
      <c r="R29" s="1145">
        <f>'Result Entry'!S31</f>
        <v>0.0</v>
      </c>
      <c r="S29" s="1145">
        <f>'Result Entry'!T31</f>
        <v>0.0</v>
      </c>
      <c r="T29" s="1146">
        <f>'Result Entry'!U31</f>
        <v>0.0</v>
      </c>
      <c r="U29" s="1163">
        <f>'Result Entry'!V31</f>
        <v>0.0</v>
      </c>
      <c r="V29" s="1164" t="str">
        <f>'Result Entry'!W31</f>
        <v/>
      </c>
      <c r="W29" s="1149" t="str">
        <f>'Result Entry'!X31</f>
        <v/>
      </c>
      <c r="X29" s="1150" t="str">
        <f>'Result Entry'!Y31</f>
        <v/>
      </c>
      <c r="Y29" s="1142">
        <f>'Result Entry'!Z31</f>
        <v>0.0</v>
      </c>
      <c r="Z29" s="1143">
        <f>'Result Entry'!AA31</f>
        <v>0.0</v>
      </c>
      <c r="AA29" s="1143">
        <f>'Result Entry'!AB31</f>
        <v>0.0</v>
      </c>
      <c r="AB29" s="1144">
        <f>'Result Entry'!AC31</f>
        <v>0.0</v>
      </c>
      <c r="AC29" s="1143">
        <f>'Result Entry'!AD31</f>
        <v>0.0</v>
      </c>
      <c r="AD29" s="1144">
        <f>'Result Entry'!AE31</f>
        <v>0.0</v>
      </c>
      <c r="AE29" s="1143">
        <f>'Result Entry'!AF31</f>
        <v>0.0</v>
      </c>
      <c r="AF29" s="1145">
        <f>'Result Entry'!AG31</f>
        <v>0.0</v>
      </c>
      <c r="AG29" s="1145">
        <f>'Result Entry'!AH31</f>
        <v>0.0</v>
      </c>
      <c r="AH29" s="1146">
        <f>'Result Entry'!AI31</f>
        <v>0.0</v>
      </c>
      <c r="AI29" s="1163">
        <f>'Result Entry'!AJ31</f>
        <v>0.0</v>
      </c>
      <c r="AJ29" s="1164" t="str">
        <f>'Result Entry'!AK31</f>
        <v/>
      </c>
      <c r="AK29" s="1149" t="str">
        <f>'Result Entry'!AL31</f>
        <v/>
      </c>
      <c r="AL29" s="1150" t="str">
        <f>'Result Entry'!AM31</f>
        <v/>
      </c>
      <c r="AM29" s="1151">
        <f>'Result Entry'!AN31</f>
        <v>0.0</v>
      </c>
      <c r="AN29" s="1142">
        <f>'Result Entry'!AO31</f>
        <v>0.0</v>
      </c>
      <c r="AO29" s="1152">
        <f>'Result Entry'!AP31</f>
        <v>0.0</v>
      </c>
      <c r="AP29" s="1143">
        <f>'Result Entry'!AQ31</f>
        <v>0.0</v>
      </c>
      <c r="AQ29" s="1144">
        <f>'Result Entry'!AR31</f>
        <v>0.0</v>
      </c>
      <c r="AR29" s="1143">
        <f>'Result Entry'!AS31</f>
        <v>0.0</v>
      </c>
      <c r="AS29" s="1143">
        <f>'Result Entry'!AT31</f>
        <v>0.0</v>
      </c>
      <c r="AT29" s="1153">
        <f>'Result Entry'!AU31</f>
        <v>0.0</v>
      </c>
      <c r="AU29" s="1144">
        <f>'Result Entry'!AV31</f>
        <v>0.0</v>
      </c>
      <c r="AV29" s="1143">
        <f>'Result Entry'!AW31</f>
        <v>0.0</v>
      </c>
      <c r="AW29" s="1143">
        <f>'Result Entry'!AX31</f>
        <v>0.0</v>
      </c>
      <c r="AX29" s="1153">
        <f>'Result Entry'!AY31</f>
        <v>0.0</v>
      </c>
      <c r="AY29" s="1146">
        <f>'Result Entry'!AZ31</f>
        <v>0.0</v>
      </c>
      <c r="AZ29" s="1165">
        <f>'Result Entry'!BA31</f>
        <v>0.0</v>
      </c>
      <c r="BA29" s="1166" t="str">
        <f>'Result Entry'!BB31</f>
        <v/>
      </c>
      <c r="BB29" s="1149" t="str">
        <f>'Result Entry'!BC31</f>
        <v/>
      </c>
      <c r="BC29" s="1150" t="str">
        <f>'Result Entry'!BD31</f>
        <v/>
      </c>
      <c r="BD29" s="1151">
        <f>'Result Entry'!BE31</f>
        <v>0.0</v>
      </c>
      <c r="BE29" s="1142">
        <f>'Result Entry'!BF31</f>
        <v>0.0</v>
      </c>
      <c r="BF29" s="1152">
        <f>'Result Entry'!BG31</f>
        <v>0.0</v>
      </c>
      <c r="BG29" s="1143">
        <f>'Result Entry'!BH31</f>
        <v>0.0</v>
      </c>
      <c r="BH29" s="1144">
        <f>'Result Entry'!BI31</f>
        <v>0.0</v>
      </c>
      <c r="BI29" s="1143">
        <f>'Result Entry'!BJ31</f>
        <v>0.0</v>
      </c>
      <c r="BJ29" s="1143">
        <f>'Result Entry'!BK31</f>
        <v>0.0</v>
      </c>
      <c r="BK29" s="1153">
        <f>'Result Entry'!BL31</f>
        <v>0.0</v>
      </c>
      <c r="BL29" s="1144">
        <f>'Result Entry'!BM31</f>
        <v>0.0</v>
      </c>
      <c r="BM29" s="1143">
        <f>'Result Entry'!BN31</f>
        <v>0.0</v>
      </c>
      <c r="BN29" s="1143">
        <f>'Result Entry'!BO31</f>
        <v>0.0</v>
      </c>
      <c r="BO29" s="1153">
        <f>'Result Entry'!BP31</f>
        <v>0.0</v>
      </c>
      <c r="BP29" s="1146">
        <f>'Result Entry'!BQ31</f>
        <v>0.0</v>
      </c>
      <c r="BQ29" s="1165">
        <f>'Result Entry'!BR31</f>
        <v>0.0</v>
      </c>
      <c r="BR29" s="1166" t="str">
        <f>'Result Entry'!BS31</f>
        <v/>
      </c>
      <c r="BS29" s="1149" t="str">
        <f>'Result Entry'!BT31</f>
        <v/>
      </c>
      <c r="BT29" s="1150" t="str">
        <f>'Result Entry'!BU31</f>
        <v/>
      </c>
      <c r="BU29" s="1151">
        <f>'Result Entry'!BV31</f>
        <v>0.0</v>
      </c>
      <c r="BV29" s="1142">
        <f>'Result Entry'!BW31</f>
        <v>0.0</v>
      </c>
      <c r="BW29" s="1152">
        <f>'Result Entry'!BX31</f>
        <v>0.0</v>
      </c>
      <c r="BX29" s="1143">
        <f>'Result Entry'!BY31</f>
        <v>0.0</v>
      </c>
      <c r="BY29" s="1144">
        <f>'Result Entry'!BZ31</f>
        <v>0.0</v>
      </c>
      <c r="BZ29" s="1143">
        <f>'Result Entry'!CA31</f>
        <v>0.0</v>
      </c>
      <c r="CA29" s="1143">
        <f>'Result Entry'!CB31</f>
        <v>0.0</v>
      </c>
      <c r="CB29" s="1153">
        <f>'Result Entry'!CC31</f>
        <v>0.0</v>
      </c>
      <c r="CC29" s="1144">
        <f>'Result Entry'!CD31</f>
        <v>0.0</v>
      </c>
      <c r="CD29" s="1143">
        <f>'Result Entry'!CE31</f>
        <v>0.0</v>
      </c>
      <c r="CE29" s="1143">
        <f>'Result Entry'!CF31</f>
        <v>0.0</v>
      </c>
      <c r="CF29" s="1153">
        <f>'Result Entry'!CG31</f>
        <v>0.0</v>
      </c>
      <c r="CG29" s="1146">
        <f>'Result Entry'!CH31</f>
        <v>0.0</v>
      </c>
      <c r="CH29" s="1165">
        <f>'Result Entry'!CI31</f>
        <v>0.0</v>
      </c>
      <c r="CI29" s="1166" t="str">
        <f>'Result Entry'!CJ31</f>
        <v/>
      </c>
      <c r="CJ29" s="1149" t="str">
        <f>'Result Entry'!CK31</f>
        <v/>
      </c>
      <c r="CK29" s="1150" t="str">
        <f>'Result Entry'!CL31</f>
        <v/>
      </c>
      <c r="CL29" s="1151">
        <f>'Result Entry'!CM31</f>
        <v>0.0</v>
      </c>
      <c r="CM29" s="1142">
        <f>'Result Entry'!CN31</f>
        <v>0.0</v>
      </c>
      <c r="CN29" s="1152">
        <f>'Result Entry'!CO31</f>
        <v>0.0</v>
      </c>
      <c r="CO29" s="1143">
        <f>'Result Entry'!CP31</f>
        <v>0.0</v>
      </c>
      <c r="CP29" s="1144">
        <f>'Result Entry'!CQ31</f>
        <v>0.0</v>
      </c>
      <c r="CQ29" s="1143">
        <f>'Result Entry'!CR31</f>
        <v>0.0</v>
      </c>
      <c r="CR29" s="1143">
        <f>'Result Entry'!CS31</f>
        <v>0.0</v>
      </c>
      <c r="CS29" s="1153">
        <f>'Result Entry'!CT31</f>
        <v>0.0</v>
      </c>
      <c r="CT29" s="1144">
        <f>'Result Entry'!CU31</f>
        <v>0.0</v>
      </c>
      <c r="CU29" s="1143">
        <f>'Result Entry'!CV31</f>
        <v>0.0</v>
      </c>
      <c r="CV29" s="1143">
        <f>'Result Entry'!CW31</f>
        <v>0.0</v>
      </c>
      <c r="CW29" s="1153">
        <f>'Result Entry'!CX31</f>
        <v>0.0</v>
      </c>
      <c r="CX29" s="1146">
        <f>'Result Entry'!CY31</f>
        <v>0.0</v>
      </c>
      <c r="CY29" s="1165">
        <f>'Result Entry'!CZ31</f>
        <v>0.0</v>
      </c>
      <c r="CZ29" s="1166" t="str">
        <f>'Result Entry'!DA31</f>
        <v/>
      </c>
      <c r="DA29" s="1149" t="str">
        <f>'Result Entry'!DB31</f>
        <v/>
      </c>
      <c r="DB29" s="1150" t="str">
        <f>'Result Entry'!DC31</f>
        <v/>
      </c>
      <c r="DC29" s="1151">
        <f>'Result Entry'!DD31</f>
        <v>0.0</v>
      </c>
      <c r="DD29" s="1142">
        <f>'Result Entry'!DE31</f>
        <v>0.0</v>
      </c>
      <c r="DE29" s="1152">
        <f>'Result Entry'!DF31</f>
        <v>0.0</v>
      </c>
      <c r="DF29" s="1143">
        <f>'Result Entry'!DG31</f>
        <v>0.0</v>
      </c>
      <c r="DG29" s="1144">
        <f>'Result Entry'!DH31</f>
        <v>0.0</v>
      </c>
      <c r="DH29" s="1143">
        <f>'Result Entry'!DI31</f>
        <v>0.0</v>
      </c>
      <c r="DI29" s="1143">
        <f>'Result Entry'!DJ31</f>
        <v>0.0</v>
      </c>
      <c r="DJ29" s="1153">
        <f>'Result Entry'!DK31</f>
        <v>0.0</v>
      </c>
      <c r="DK29" s="1144">
        <f>'Result Entry'!DL31</f>
        <v>0.0</v>
      </c>
      <c r="DL29" s="1143">
        <f>'Result Entry'!DM31</f>
        <v>0.0</v>
      </c>
      <c r="DM29" s="1143">
        <f>'Result Entry'!DN31</f>
        <v>0.0</v>
      </c>
      <c r="DN29" s="1153">
        <f>'Result Entry'!DO31</f>
        <v>0.0</v>
      </c>
      <c r="DO29" s="1146">
        <f>'Result Entry'!DP31</f>
        <v>0.0</v>
      </c>
      <c r="DP29" s="1165">
        <f>'Result Entry'!DQ31</f>
        <v>0.0</v>
      </c>
      <c r="DQ29" s="1166" t="str">
        <f>'Result Entry'!DR31</f>
        <v/>
      </c>
      <c r="DR29" s="1149" t="str">
        <f>'Result Entry'!DS31</f>
        <v/>
      </c>
      <c r="DS29" s="1150" t="str">
        <f>'Result Entry'!DT31</f>
        <v/>
      </c>
      <c r="DT29" s="1142">
        <f>'Result Entry'!DU31</f>
        <v>0.0</v>
      </c>
      <c r="DU29" s="1143">
        <f>'Result Entry'!DV31</f>
        <v>0.0</v>
      </c>
      <c r="DV29" s="1143">
        <f>'Result Entry'!DW31</f>
        <v>0.0</v>
      </c>
      <c r="DW29" s="1144">
        <f>'Result Entry'!DX31</f>
        <v>0.0</v>
      </c>
      <c r="DX29" s="1143">
        <f>'Result Entry'!DY31</f>
        <v>0.0</v>
      </c>
      <c r="DY29" s="1143">
        <f>'Result Entry'!DZ31</f>
        <v>0.0</v>
      </c>
      <c r="DZ29" s="1153">
        <f>'Result Entry'!EA31</f>
        <v>0.0</v>
      </c>
      <c r="EA29" s="1144">
        <f>'Result Entry'!EB31</f>
        <v>0.0</v>
      </c>
      <c r="EB29" s="1143">
        <f>'Result Entry'!EC31</f>
        <v>0.0</v>
      </c>
      <c r="EC29" s="1143">
        <f>'Result Entry'!ED31</f>
        <v>0.0</v>
      </c>
      <c r="ED29" s="1153">
        <f>'Result Entry'!EE31</f>
        <v>0.0</v>
      </c>
      <c r="EE29" s="1156">
        <f>'Result Entry'!EF31</f>
        <v>0.0</v>
      </c>
      <c r="EF29" s="1157">
        <f>'Result Entry'!EG31</f>
        <v>0.0</v>
      </c>
      <c r="EG29" s="1158" t="str">
        <f>'Result Entry'!EH31</f>
        <v/>
      </c>
      <c r="EH29" s="1142">
        <f>'Result Entry'!EI31</f>
        <v>0.0</v>
      </c>
      <c r="EI29" s="1143">
        <f>'Result Entry'!EJ31</f>
        <v>0.0</v>
      </c>
      <c r="EJ29" s="1143">
        <f>'Result Entry'!EK31</f>
        <v>0.0</v>
      </c>
      <c r="EK29" s="1144">
        <f>'Result Entry'!EL31</f>
        <v>0.0</v>
      </c>
      <c r="EL29" s="1143">
        <f>'Result Entry'!EM31</f>
        <v>0.0</v>
      </c>
      <c r="EM29" s="1153">
        <f>'Result Entry'!EN31</f>
        <v>0.0</v>
      </c>
      <c r="EN29" s="1143">
        <f>'Result Entry'!EO31</f>
        <v>0.0</v>
      </c>
      <c r="EO29" s="1143">
        <f>'Result Entry'!EP31</f>
        <v>0.0</v>
      </c>
      <c r="EP29" s="1143">
        <f>'Result Entry'!EQ31</f>
        <v>0.0</v>
      </c>
      <c r="EQ29" s="1146">
        <f>'Result Entry'!ER31</f>
        <v>0.0</v>
      </c>
      <c r="ER29" s="1157">
        <f>'Result Entry'!ES31</f>
        <v>0.0</v>
      </c>
      <c r="ES29" s="1158" t="str">
        <f>'Result Entry'!ET31</f>
        <v/>
      </c>
      <c r="ET29" s="1142">
        <f>'Result Entry'!EU31</f>
        <v>0.0</v>
      </c>
      <c r="EU29" s="1152">
        <f>'Result Entry'!EV31</f>
        <v>0.0</v>
      </c>
      <c r="EV29" s="1143">
        <f>'Result Entry'!EW31</f>
        <v>0.0</v>
      </c>
      <c r="EW29" s="1153">
        <f>'Result Entry'!EX31</f>
        <v>0.0</v>
      </c>
      <c r="EX29" s="1143">
        <f>'Result Entry'!EY31</f>
        <v>0.0</v>
      </c>
      <c r="EY29" s="1153">
        <f>'Result Entry'!EZ31</f>
        <v>0.0</v>
      </c>
      <c r="EZ29" s="1143">
        <f>'Result Entry'!FA31</f>
        <v>0.0</v>
      </c>
      <c r="FA29" s="1143">
        <f>'Result Entry'!FB31</f>
        <v>0.0</v>
      </c>
      <c r="FB29" s="1143">
        <f>'Result Entry'!FC31</f>
        <v>0.0</v>
      </c>
      <c r="FC29" s="1156">
        <f>'Result Entry'!FD31</f>
        <v>0.0</v>
      </c>
      <c r="FD29" s="1157">
        <f>'Result Entry'!FE31</f>
        <v>0.0</v>
      </c>
      <c r="FE29" s="1158" t="str">
        <f>'Result Entry'!FF31</f>
        <v/>
      </c>
      <c r="FF29" s="1142">
        <f>'Result Entry'!FG31</f>
        <v>0.0</v>
      </c>
      <c r="FG29" s="1143">
        <f>'Result Entry'!FH31</f>
        <v>0.0</v>
      </c>
      <c r="FH29" s="1143">
        <f>'Result Entry'!FI31</f>
        <v>0.0</v>
      </c>
      <c r="FI29" s="1143">
        <f>'Result Entry'!FJ31</f>
        <v>0.0</v>
      </c>
      <c r="FJ29" s="1145">
        <f>'Result Entry'!FK31</f>
        <v>0.0</v>
      </c>
      <c r="FK29" s="1150" t="str">
        <f>'Result Entry'!FL31</f>
        <v/>
      </c>
      <c r="FL29" s="1139">
        <f>'Result Entry'!FM31</f>
        <v>0.0</v>
      </c>
      <c r="FM29" s="1140">
        <f>'Result Entry'!FN31</f>
        <v>0.0</v>
      </c>
      <c r="FN29" s="1159" t="str">
        <f>'Result Entry'!FO31</f>
        <v/>
      </c>
      <c r="FO29" s="1139">
        <f>'Result Entry'!FP31</f>
        <v>0.0</v>
      </c>
      <c r="FP29" s="1140">
        <f>'Result Entry'!FQ31</f>
        <v>0.0</v>
      </c>
      <c r="FQ29" s="1160">
        <f>'Result Entry'!FR31</f>
        <v>0.0</v>
      </c>
      <c r="FR29" s="1140" t="str">
        <f>IF(OR(FS29="PASSED",FS29="PASSED WITH G"),'Result Entry'!FS31,"")</f>
        <v/>
      </c>
      <c r="FS29" s="1140" t="str">
        <f>'Result Entry'!FT31</f>
        <v/>
      </c>
      <c r="FT29" s="1140" t="str">
        <f>'Result Entry'!FU31</f>
        <v/>
      </c>
      <c r="FU29" s="1161" t="str">
        <f>'Result Entry'!FV31</f>
        <v/>
      </c>
      <c r="FV29" s="1162" t="str">
        <f>'Result Entry'!FX31</f>
        <v/>
      </c>
    </row>
    <row r="30" spans="8:8" s="1138" ht="17.25" customFormat="1" customHeight="1">
      <c r="A30" s="1167"/>
      <c r="B30" s="1139">
        <f t="shared" si="0"/>
        <v>0.0</v>
      </c>
      <c r="C30" s="1140">
        <f>'Result Entry'!D32</f>
        <v>0.0</v>
      </c>
      <c r="D30" s="1140">
        <f>'Result Entry'!E32</f>
        <v>0.0</v>
      </c>
      <c r="E30" s="1140">
        <f>'Result Entry'!F32</f>
        <v>0.0</v>
      </c>
      <c r="F30" s="1140">
        <f>'Result Entry'!$G32</f>
        <v>0.0</v>
      </c>
      <c r="G30" s="1140">
        <f>'Result Entry'!$H32</f>
        <v>0.0</v>
      </c>
      <c r="H30" s="1140">
        <f>'Result Entry'!I32</f>
        <v>0.0</v>
      </c>
      <c r="I30" s="1140">
        <f>'Result Entry'!J32</f>
        <v>0.0</v>
      </c>
      <c r="J30" s="1141">
        <f>'Result Entry'!K32</f>
        <v>0.0</v>
      </c>
      <c r="K30" s="1142">
        <f>'Result Entry'!L32</f>
        <v>0.0</v>
      </c>
      <c r="L30" s="1143">
        <f>'Result Entry'!M32</f>
        <v>0.0</v>
      </c>
      <c r="M30" s="1143">
        <f>'Result Entry'!N32</f>
        <v>0.0</v>
      </c>
      <c r="N30" s="1144">
        <f>'Result Entry'!O32</f>
        <v>0.0</v>
      </c>
      <c r="O30" s="1143">
        <f>'Result Entry'!P32</f>
        <v>0.0</v>
      </c>
      <c r="P30" s="1144">
        <f>'Result Entry'!Q32</f>
        <v>0.0</v>
      </c>
      <c r="Q30" s="1143">
        <f>'Result Entry'!R32</f>
        <v>0.0</v>
      </c>
      <c r="R30" s="1145">
        <f>'Result Entry'!S32</f>
        <v>0.0</v>
      </c>
      <c r="S30" s="1145">
        <f>'Result Entry'!T32</f>
        <v>0.0</v>
      </c>
      <c r="T30" s="1146">
        <f>'Result Entry'!U32</f>
        <v>0.0</v>
      </c>
      <c r="U30" s="1163">
        <f>'Result Entry'!V32</f>
        <v>0.0</v>
      </c>
      <c r="V30" s="1164" t="str">
        <f>'Result Entry'!W32</f>
        <v/>
      </c>
      <c r="W30" s="1149" t="str">
        <f>'Result Entry'!X32</f>
        <v/>
      </c>
      <c r="X30" s="1150" t="str">
        <f>'Result Entry'!Y32</f>
        <v/>
      </c>
      <c r="Y30" s="1142">
        <f>'Result Entry'!Z32</f>
        <v>0.0</v>
      </c>
      <c r="Z30" s="1143">
        <f>'Result Entry'!AA32</f>
        <v>0.0</v>
      </c>
      <c r="AA30" s="1143">
        <f>'Result Entry'!AB32</f>
        <v>0.0</v>
      </c>
      <c r="AB30" s="1144">
        <f>'Result Entry'!AC32</f>
        <v>0.0</v>
      </c>
      <c r="AC30" s="1143">
        <f>'Result Entry'!AD32</f>
        <v>0.0</v>
      </c>
      <c r="AD30" s="1144">
        <f>'Result Entry'!AE32</f>
        <v>0.0</v>
      </c>
      <c r="AE30" s="1143">
        <f>'Result Entry'!AF32</f>
        <v>0.0</v>
      </c>
      <c r="AF30" s="1145">
        <f>'Result Entry'!AG32</f>
        <v>0.0</v>
      </c>
      <c r="AG30" s="1145">
        <f>'Result Entry'!AH32</f>
        <v>0.0</v>
      </c>
      <c r="AH30" s="1146">
        <f>'Result Entry'!AI32</f>
        <v>0.0</v>
      </c>
      <c r="AI30" s="1163">
        <f>'Result Entry'!AJ32</f>
        <v>0.0</v>
      </c>
      <c r="AJ30" s="1164" t="str">
        <f>'Result Entry'!AK32</f>
        <v/>
      </c>
      <c r="AK30" s="1149" t="str">
        <f>'Result Entry'!AL32</f>
        <v/>
      </c>
      <c r="AL30" s="1150" t="str">
        <f>'Result Entry'!AM32</f>
        <v/>
      </c>
      <c r="AM30" s="1151">
        <f>'Result Entry'!AN32</f>
        <v>0.0</v>
      </c>
      <c r="AN30" s="1142">
        <f>'Result Entry'!AO32</f>
        <v>0.0</v>
      </c>
      <c r="AO30" s="1152">
        <f>'Result Entry'!AP32</f>
        <v>0.0</v>
      </c>
      <c r="AP30" s="1143">
        <f>'Result Entry'!AQ32</f>
        <v>0.0</v>
      </c>
      <c r="AQ30" s="1144">
        <f>'Result Entry'!AR32</f>
        <v>0.0</v>
      </c>
      <c r="AR30" s="1143">
        <f>'Result Entry'!AS32</f>
        <v>0.0</v>
      </c>
      <c r="AS30" s="1143">
        <f>'Result Entry'!AT32</f>
        <v>0.0</v>
      </c>
      <c r="AT30" s="1153">
        <f>'Result Entry'!AU32</f>
        <v>0.0</v>
      </c>
      <c r="AU30" s="1144">
        <f>'Result Entry'!AV32</f>
        <v>0.0</v>
      </c>
      <c r="AV30" s="1143">
        <f>'Result Entry'!AW32</f>
        <v>0.0</v>
      </c>
      <c r="AW30" s="1143">
        <f>'Result Entry'!AX32</f>
        <v>0.0</v>
      </c>
      <c r="AX30" s="1153">
        <f>'Result Entry'!AY32</f>
        <v>0.0</v>
      </c>
      <c r="AY30" s="1146">
        <f>'Result Entry'!AZ32</f>
        <v>0.0</v>
      </c>
      <c r="AZ30" s="1165">
        <f>'Result Entry'!BA32</f>
        <v>0.0</v>
      </c>
      <c r="BA30" s="1166" t="str">
        <f>'Result Entry'!BB32</f>
        <v/>
      </c>
      <c r="BB30" s="1149" t="str">
        <f>'Result Entry'!BC32</f>
        <v/>
      </c>
      <c r="BC30" s="1150" t="str">
        <f>'Result Entry'!BD32</f>
        <v/>
      </c>
      <c r="BD30" s="1151">
        <f>'Result Entry'!BE32</f>
        <v>0.0</v>
      </c>
      <c r="BE30" s="1142">
        <f>'Result Entry'!BF32</f>
        <v>0.0</v>
      </c>
      <c r="BF30" s="1152">
        <f>'Result Entry'!BG32</f>
        <v>0.0</v>
      </c>
      <c r="BG30" s="1143">
        <f>'Result Entry'!BH32</f>
        <v>0.0</v>
      </c>
      <c r="BH30" s="1144">
        <f>'Result Entry'!BI32</f>
        <v>0.0</v>
      </c>
      <c r="BI30" s="1143">
        <f>'Result Entry'!BJ32</f>
        <v>0.0</v>
      </c>
      <c r="BJ30" s="1143">
        <f>'Result Entry'!BK32</f>
        <v>0.0</v>
      </c>
      <c r="BK30" s="1153">
        <f>'Result Entry'!BL32</f>
        <v>0.0</v>
      </c>
      <c r="BL30" s="1144">
        <f>'Result Entry'!BM32</f>
        <v>0.0</v>
      </c>
      <c r="BM30" s="1143">
        <f>'Result Entry'!BN32</f>
        <v>0.0</v>
      </c>
      <c r="BN30" s="1143">
        <f>'Result Entry'!BO32</f>
        <v>0.0</v>
      </c>
      <c r="BO30" s="1153">
        <f>'Result Entry'!BP32</f>
        <v>0.0</v>
      </c>
      <c r="BP30" s="1146">
        <f>'Result Entry'!BQ32</f>
        <v>0.0</v>
      </c>
      <c r="BQ30" s="1165">
        <f>'Result Entry'!BR32</f>
        <v>0.0</v>
      </c>
      <c r="BR30" s="1166" t="str">
        <f>'Result Entry'!BS32</f>
        <v/>
      </c>
      <c r="BS30" s="1149" t="str">
        <f>'Result Entry'!BT32</f>
        <v/>
      </c>
      <c r="BT30" s="1150" t="str">
        <f>'Result Entry'!BU32</f>
        <v/>
      </c>
      <c r="BU30" s="1151">
        <f>'Result Entry'!BV32</f>
        <v>0.0</v>
      </c>
      <c r="BV30" s="1142">
        <f>'Result Entry'!BW32</f>
        <v>0.0</v>
      </c>
      <c r="BW30" s="1152">
        <f>'Result Entry'!BX32</f>
        <v>0.0</v>
      </c>
      <c r="BX30" s="1143">
        <f>'Result Entry'!BY32</f>
        <v>0.0</v>
      </c>
      <c r="BY30" s="1144">
        <f>'Result Entry'!BZ32</f>
        <v>0.0</v>
      </c>
      <c r="BZ30" s="1143">
        <f>'Result Entry'!CA32</f>
        <v>0.0</v>
      </c>
      <c r="CA30" s="1143">
        <f>'Result Entry'!CB32</f>
        <v>0.0</v>
      </c>
      <c r="CB30" s="1153">
        <f>'Result Entry'!CC32</f>
        <v>0.0</v>
      </c>
      <c r="CC30" s="1144">
        <f>'Result Entry'!CD32</f>
        <v>0.0</v>
      </c>
      <c r="CD30" s="1143">
        <f>'Result Entry'!CE32</f>
        <v>0.0</v>
      </c>
      <c r="CE30" s="1143">
        <f>'Result Entry'!CF32</f>
        <v>0.0</v>
      </c>
      <c r="CF30" s="1153">
        <f>'Result Entry'!CG32</f>
        <v>0.0</v>
      </c>
      <c r="CG30" s="1146">
        <f>'Result Entry'!CH32</f>
        <v>0.0</v>
      </c>
      <c r="CH30" s="1165">
        <f>'Result Entry'!CI32</f>
        <v>0.0</v>
      </c>
      <c r="CI30" s="1166" t="str">
        <f>'Result Entry'!CJ32</f>
        <v/>
      </c>
      <c r="CJ30" s="1149" t="str">
        <f>'Result Entry'!CK32</f>
        <v/>
      </c>
      <c r="CK30" s="1150" t="str">
        <f>'Result Entry'!CL32</f>
        <v/>
      </c>
      <c r="CL30" s="1151">
        <f>'Result Entry'!CM32</f>
        <v>0.0</v>
      </c>
      <c r="CM30" s="1142">
        <f>'Result Entry'!CN32</f>
        <v>0.0</v>
      </c>
      <c r="CN30" s="1152">
        <f>'Result Entry'!CO32</f>
        <v>0.0</v>
      </c>
      <c r="CO30" s="1143">
        <f>'Result Entry'!CP32</f>
        <v>0.0</v>
      </c>
      <c r="CP30" s="1144">
        <f>'Result Entry'!CQ32</f>
        <v>0.0</v>
      </c>
      <c r="CQ30" s="1143">
        <f>'Result Entry'!CR32</f>
        <v>0.0</v>
      </c>
      <c r="CR30" s="1143">
        <f>'Result Entry'!CS32</f>
        <v>0.0</v>
      </c>
      <c r="CS30" s="1153">
        <f>'Result Entry'!CT32</f>
        <v>0.0</v>
      </c>
      <c r="CT30" s="1144">
        <f>'Result Entry'!CU32</f>
        <v>0.0</v>
      </c>
      <c r="CU30" s="1143">
        <f>'Result Entry'!CV32</f>
        <v>0.0</v>
      </c>
      <c r="CV30" s="1143">
        <f>'Result Entry'!CW32</f>
        <v>0.0</v>
      </c>
      <c r="CW30" s="1153">
        <f>'Result Entry'!CX32</f>
        <v>0.0</v>
      </c>
      <c r="CX30" s="1146">
        <f>'Result Entry'!CY32</f>
        <v>0.0</v>
      </c>
      <c r="CY30" s="1165">
        <f>'Result Entry'!CZ32</f>
        <v>0.0</v>
      </c>
      <c r="CZ30" s="1166" t="str">
        <f>'Result Entry'!DA32</f>
        <v/>
      </c>
      <c r="DA30" s="1149" t="str">
        <f>'Result Entry'!DB32</f>
        <v/>
      </c>
      <c r="DB30" s="1150" t="str">
        <f>'Result Entry'!DC32</f>
        <v/>
      </c>
      <c r="DC30" s="1151">
        <f>'Result Entry'!DD32</f>
        <v>0.0</v>
      </c>
      <c r="DD30" s="1142">
        <f>'Result Entry'!DE32</f>
        <v>0.0</v>
      </c>
      <c r="DE30" s="1152">
        <f>'Result Entry'!DF32</f>
        <v>0.0</v>
      </c>
      <c r="DF30" s="1143">
        <f>'Result Entry'!DG32</f>
        <v>0.0</v>
      </c>
      <c r="DG30" s="1144">
        <f>'Result Entry'!DH32</f>
        <v>0.0</v>
      </c>
      <c r="DH30" s="1143">
        <f>'Result Entry'!DI32</f>
        <v>0.0</v>
      </c>
      <c r="DI30" s="1143">
        <f>'Result Entry'!DJ32</f>
        <v>0.0</v>
      </c>
      <c r="DJ30" s="1153">
        <f>'Result Entry'!DK32</f>
        <v>0.0</v>
      </c>
      <c r="DK30" s="1144">
        <f>'Result Entry'!DL32</f>
        <v>0.0</v>
      </c>
      <c r="DL30" s="1143">
        <f>'Result Entry'!DM32</f>
        <v>0.0</v>
      </c>
      <c r="DM30" s="1143">
        <f>'Result Entry'!DN32</f>
        <v>0.0</v>
      </c>
      <c r="DN30" s="1153">
        <f>'Result Entry'!DO32</f>
        <v>0.0</v>
      </c>
      <c r="DO30" s="1146">
        <f>'Result Entry'!DP32</f>
        <v>0.0</v>
      </c>
      <c r="DP30" s="1165">
        <f>'Result Entry'!DQ32</f>
        <v>0.0</v>
      </c>
      <c r="DQ30" s="1166" t="str">
        <f>'Result Entry'!DR32</f>
        <v/>
      </c>
      <c r="DR30" s="1149" t="str">
        <f>'Result Entry'!DS32</f>
        <v/>
      </c>
      <c r="DS30" s="1150" t="str">
        <f>'Result Entry'!DT32</f>
        <v/>
      </c>
      <c r="DT30" s="1142">
        <f>'Result Entry'!DU32</f>
        <v>0.0</v>
      </c>
      <c r="DU30" s="1143">
        <f>'Result Entry'!DV32</f>
        <v>0.0</v>
      </c>
      <c r="DV30" s="1143">
        <f>'Result Entry'!DW32</f>
        <v>0.0</v>
      </c>
      <c r="DW30" s="1144">
        <f>'Result Entry'!DX32</f>
        <v>0.0</v>
      </c>
      <c r="DX30" s="1143">
        <f>'Result Entry'!DY32</f>
        <v>0.0</v>
      </c>
      <c r="DY30" s="1143">
        <f>'Result Entry'!DZ32</f>
        <v>0.0</v>
      </c>
      <c r="DZ30" s="1153">
        <f>'Result Entry'!EA32</f>
        <v>0.0</v>
      </c>
      <c r="EA30" s="1144">
        <f>'Result Entry'!EB32</f>
        <v>0.0</v>
      </c>
      <c r="EB30" s="1143">
        <f>'Result Entry'!EC32</f>
        <v>0.0</v>
      </c>
      <c r="EC30" s="1143">
        <f>'Result Entry'!ED32</f>
        <v>0.0</v>
      </c>
      <c r="ED30" s="1153">
        <f>'Result Entry'!EE32</f>
        <v>0.0</v>
      </c>
      <c r="EE30" s="1156">
        <f>'Result Entry'!EF32</f>
        <v>0.0</v>
      </c>
      <c r="EF30" s="1157">
        <f>'Result Entry'!EG32</f>
        <v>0.0</v>
      </c>
      <c r="EG30" s="1158" t="str">
        <f>'Result Entry'!EH32</f>
        <v/>
      </c>
      <c r="EH30" s="1142">
        <f>'Result Entry'!EI32</f>
        <v>0.0</v>
      </c>
      <c r="EI30" s="1143">
        <f>'Result Entry'!EJ32</f>
        <v>0.0</v>
      </c>
      <c r="EJ30" s="1143">
        <f>'Result Entry'!EK32</f>
        <v>0.0</v>
      </c>
      <c r="EK30" s="1144">
        <f>'Result Entry'!EL32</f>
        <v>0.0</v>
      </c>
      <c r="EL30" s="1143">
        <f>'Result Entry'!EM32</f>
        <v>0.0</v>
      </c>
      <c r="EM30" s="1153">
        <f>'Result Entry'!EN32</f>
        <v>0.0</v>
      </c>
      <c r="EN30" s="1143">
        <f>'Result Entry'!EO32</f>
        <v>0.0</v>
      </c>
      <c r="EO30" s="1143">
        <f>'Result Entry'!EP32</f>
        <v>0.0</v>
      </c>
      <c r="EP30" s="1143">
        <f>'Result Entry'!EQ32</f>
        <v>0.0</v>
      </c>
      <c r="EQ30" s="1146">
        <f>'Result Entry'!ER32</f>
        <v>0.0</v>
      </c>
      <c r="ER30" s="1157">
        <f>'Result Entry'!ES32</f>
        <v>0.0</v>
      </c>
      <c r="ES30" s="1158" t="str">
        <f>'Result Entry'!ET32</f>
        <v/>
      </c>
      <c r="ET30" s="1142">
        <f>'Result Entry'!EU32</f>
        <v>0.0</v>
      </c>
      <c r="EU30" s="1152">
        <f>'Result Entry'!EV32</f>
        <v>0.0</v>
      </c>
      <c r="EV30" s="1143">
        <f>'Result Entry'!EW32</f>
        <v>0.0</v>
      </c>
      <c r="EW30" s="1153">
        <f>'Result Entry'!EX32</f>
        <v>0.0</v>
      </c>
      <c r="EX30" s="1143">
        <f>'Result Entry'!EY32</f>
        <v>0.0</v>
      </c>
      <c r="EY30" s="1153">
        <f>'Result Entry'!EZ32</f>
        <v>0.0</v>
      </c>
      <c r="EZ30" s="1143">
        <f>'Result Entry'!FA32</f>
        <v>0.0</v>
      </c>
      <c r="FA30" s="1143">
        <f>'Result Entry'!FB32</f>
        <v>0.0</v>
      </c>
      <c r="FB30" s="1143">
        <f>'Result Entry'!FC32</f>
        <v>0.0</v>
      </c>
      <c r="FC30" s="1156">
        <f>'Result Entry'!FD32</f>
        <v>0.0</v>
      </c>
      <c r="FD30" s="1157">
        <f>'Result Entry'!FE32</f>
        <v>0.0</v>
      </c>
      <c r="FE30" s="1158" t="str">
        <f>'Result Entry'!FF32</f>
        <v/>
      </c>
      <c r="FF30" s="1142">
        <f>'Result Entry'!FG32</f>
        <v>0.0</v>
      </c>
      <c r="FG30" s="1143">
        <f>'Result Entry'!FH32</f>
        <v>0.0</v>
      </c>
      <c r="FH30" s="1143">
        <f>'Result Entry'!FI32</f>
        <v>0.0</v>
      </c>
      <c r="FI30" s="1143">
        <f>'Result Entry'!FJ32</f>
        <v>0.0</v>
      </c>
      <c r="FJ30" s="1145">
        <f>'Result Entry'!FK32</f>
        <v>0.0</v>
      </c>
      <c r="FK30" s="1150" t="str">
        <f>'Result Entry'!FL32</f>
        <v/>
      </c>
      <c r="FL30" s="1139">
        <f>'Result Entry'!FM32</f>
        <v>0.0</v>
      </c>
      <c r="FM30" s="1140">
        <f>'Result Entry'!FN32</f>
        <v>0.0</v>
      </c>
      <c r="FN30" s="1159" t="str">
        <f>'Result Entry'!FO32</f>
        <v/>
      </c>
      <c r="FO30" s="1139">
        <f>'Result Entry'!FP32</f>
        <v>0.0</v>
      </c>
      <c r="FP30" s="1140">
        <f>'Result Entry'!FQ32</f>
        <v>0.0</v>
      </c>
      <c r="FQ30" s="1160">
        <f>'Result Entry'!FR32</f>
        <v>0.0</v>
      </c>
      <c r="FR30" s="1140" t="str">
        <f>IF(OR(FS30="PASSED",FS30="PASSED WITH G"),'Result Entry'!FS32,"")</f>
        <v/>
      </c>
      <c r="FS30" s="1140" t="str">
        <f>'Result Entry'!FT32</f>
        <v/>
      </c>
      <c r="FT30" s="1140" t="str">
        <f>'Result Entry'!FU32</f>
        <v/>
      </c>
      <c r="FU30" s="1161" t="str">
        <f>'Result Entry'!FV32</f>
        <v/>
      </c>
      <c r="FV30" s="1162" t="str">
        <f>'Result Entry'!FX32</f>
        <v/>
      </c>
    </row>
    <row r="31" spans="8:8" s="1138" ht="17.25" customFormat="1" customHeight="1">
      <c r="A31" s="1167"/>
      <c r="B31" s="1139">
        <f t="shared" si="0"/>
        <v>0.0</v>
      </c>
      <c r="C31" s="1140">
        <f>'Result Entry'!D33</f>
        <v>0.0</v>
      </c>
      <c r="D31" s="1140">
        <f>'Result Entry'!E33</f>
        <v>0.0</v>
      </c>
      <c r="E31" s="1140">
        <f>'Result Entry'!F33</f>
        <v>0.0</v>
      </c>
      <c r="F31" s="1140">
        <f>'Result Entry'!$G33</f>
        <v>0.0</v>
      </c>
      <c r="G31" s="1140">
        <f>'Result Entry'!$H33</f>
        <v>0.0</v>
      </c>
      <c r="H31" s="1140">
        <f>'Result Entry'!I33</f>
        <v>0.0</v>
      </c>
      <c r="I31" s="1140">
        <f>'Result Entry'!J33</f>
        <v>0.0</v>
      </c>
      <c r="J31" s="1141">
        <f>'Result Entry'!K33</f>
        <v>0.0</v>
      </c>
      <c r="K31" s="1142">
        <f>'Result Entry'!L33</f>
        <v>0.0</v>
      </c>
      <c r="L31" s="1143">
        <f>'Result Entry'!M33</f>
        <v>0.0</v>
      </c>
      <c r="M31" s="1143">
        <f>'Result Entry'!N33</f>
        <v>0.0</v>
      </c>
      <c r="N31" s="1144">
        <f>'Result Entry'!O33</f>
        <v>0.0</v>
      </c>
      <c r="O31" s="1143">
        <f>'Result Entry'!P33</f>
        <v>0.0</v>
      </c>
      <c r="P31" s="1144">
        <f>'Result Entry'!Q33</f>
        <v>0.0</v>
      </c>
      <c r="Q31" s="1143">
        <f>'Result Entry'!R33</f>
        <v>0.0</v>
      </c>
      <c r="R31" s="1145">
        <f>'Result Entry'!S33</f>
        <v>0.0</v>
      </c>
      <c r="S31" s="1145">
        <f>'Result Entry'!T33</f>
        <v>0.0</v>
      </c>
      <c r="T31" s="1146">
        <f>'Result Entry'!U33</f>
        <v>0.0</v>
      </c>
      <c r="U31" s="1163">
        <f>'Result Entry'!V33</f>
        <v>0.0</v>
      </c>
      <c r="V31" s="1164" t="str">
        <f>'Result Entry'!W33</f>
        <v/>
      </c>
      <c r="W31" s="1149" t="str">
        <f>'Result Entry'!X33</f>
        <v/>
      </c>
      <c r="X31" s="1150" t="str">
        <f>'Result Entry'!Y33</f>
        <v/>
      </c>
      <c r="Y31" s="1142">
        <f>'Result Entry'!Z33</f>
        <v>0.0</v>
      </c>
      <c r="Z31" s="1143">
        <f>'Result Entry'!AA33</f>
        <v>0.0</v>
      </c>
      <c r="AA31" s="1143">
        <f>'Result Entry'!AB33</f>
        <v>0.0</v>
      </c>
      <c r="AB31" s="1144">
        <f>'Result Entry'!AC33</f>
        <v>0.0</v>
      </c>
      <c r="AC31" s="1143">
        <f>'Result Entry'!AD33</f>
        <v>0.0</v>
      </c>
      <c r="AD31" s="1144">
        <f>'Result Entry'!AE33</f>
        <v>0.0</v>
      </c>
      <c r="AE31" s="1143">
        <f>'Result Entry'!AF33</f>
        <v>0.0</v>
      </c>
      <c r="AF31" s="1145">
        <f>'Result Entry'!AG33</f>
        <v>0.0</v>
      </c>
      <c r="AG31" s="1145">
        <f>'Result Entry'!AH33</f>
        <v>0.0</v>
      </c>
      <c r="AH31" s="1146">
        <f>'Result Entry'!AI33</f>
        <v>0.0</v>
      </c>
      <c r="AI31" s="1163">
        <f>'Result Entry'!AJ33</f>
        <v>0.0</v>
      </c>
      <c r="AJ31" s="1164" t="str">
        <f>'Result Entry'!AK33</f>
        <v/>
      </c>
      <c r="AK31" s="1149" t="str">
        <f>'Result Entry'!AL33</f>
        <v/>
      </c>
      <c r="AL31" s="1150" t="str">
        <f>'Result Entry'!AM33</f>
        <v/>
      </c>
      <c r="AM31" s="1151">
        <f>'Result Entry'!AN33</f>
        <v>0.0</v>
      </c>
      <c r="AN31" s="1142">
        <f>'Result Entry'!AO33</f>
        <v>0.0</v>
      </c>
      <c r="AO31" s="1152">
        <f>'Result Entry'!AP33</f>
        <v>0.0</v>
      </c>
      <c r="AP31" s="1143">
        <f>'Result Entry'!AQ33</f>
        <v>0.0</v>
      </c>
      <c r="AQ31" s="1144">
        <f>'Result Entry'!AR33</f>
        <v>0.0</v>
      </c>
      <c r="AR31" s="1143">
        <f>'Result Entry'!AS33</f>
        <v>0.0</v>
      </c>
      <c r="AS31" s="1143">
        <f>'Result Entry'!AT33</f>
        <v>0.0</v>
      </c>
      <c r="AT31" s="1153">
        <f>'Result Entry'!AU33</f>
        <v>0.0</v>
      </c>
      <c r="AU31" s="1144">
        <f>'Result Entry'!AV33</f>
        <v>0.0</v>
      </c>
      <c r="AV31" s="1143">
        <f>'Result Entry'!AW33</f>
        <v>0.0</v>
      </c>
      <c r="AW31" s="1143">
        <f>'Result Entry'!AX33</f>
        <v>0.0</v>
      </c>
      <c r="AX31" s="1153">
        <f>'Result Entry'!AY33</f>
        <v>0.0</v>
      </c>
      <c r="AY31" s="1146">
        <f>'Result Entry'!AZ33</f>
        <v>0.0</v>
      </c>
      <c r="AZ31" s="1165">
        <f>'Result Entry'!BA33</f>
        <v>0.0</v>
      </c>
      <c r="BA31" s="1166" t="str">
        <f>'Result Entry'!BB33</f>
        <v/>
      </c>
      <c r="BB31" s="1149" t="str">
        <f>'Result Entry'!BC33</f>
        <v/>
      </c>
      <c r="BC31" s="1150" t="str">
        <f>'Result Entry'!BD33</f>
        <v/>
      </c>
      <c r="BD31" s="1151">
        <f>'Result Entry'!BE33</f>
        <v>0.0</v>
      </c>
      <c r="BE31" s="1142">
        <f>'Result Entry'!BF33</f>
        <v>0.0</v>
      </c>
      <c r="BF31" s="1152">
        <f>'Result Entry'!BG33</f>
        <v>0.0</v>
      </c>
      <c r="BG31" s="1143">
        <f>'Result Entry'!BH33</f>
        <v>0.0</v>
      </c>
      <c r="BH31" s="1144">
        <f>'Result Entry'!BI33</f>
        <v>0.0</v>
      </c>
      <c r="BI31" s="1143">
        <f>'Result Entry'!BJ33</f>
        <v>0.0</v>
      </c>
      <c r="BJ31" s="1143">
        <f>'Result Entry'!BK33</f>
        <v>0.0</v>
      </c>
      <c r="BK31" s="1153">
        <f>'Result Entry'!BL33</f>
        <v>0.0</v>
      </c>
      <c r="BL31" s="1144">
        <f>'Result Entry'!BM33</f>
        <v>0.0</v>
      </c>
      <c r="BM31" s="1143">
        <f>'Result Entry'!BN33</f>
        <v>0.0</v>
      </c>
      <c r="BN31" s="1143">
        <f>'Result Entry'!BO33</f>
        <v>0.0</v>
      </c>
      <c r="BO31" s="1153">
        <f>'Result Entry'!BP33</f>
        <v>0.0</v>
      </c>
      <c r="BP31" s="1146">
        <f>'Result Entry'!BQ33</f>
        <v>0.0</v>
      </c>
      <c r="BQ31" s="1165">
        <f>'Result Entry'!BR33</f>
        <v>0.0</v>
      </c>
      <c r="BR31" s="1166" t="str">
        <f>'Result Entry'!BS33</f>
        <v/>
      </c>
      <c r="BS31" s="1149" t="str">
        <f>'Result Entry'!BT33</f>
        <v/>
      </c>
      <c r="BT31" s="1150" t="str">
        <f>'Result Entry'!BU33</f>
        <v/>
      </c>
      <c r="BU31" s="1151">
        <f>'Result Entry'!BV33</f>
        <v>0.0</v>
      </c>
      <c r="BV31" s="1142">
        <f>'Result Entry'!BW33</f>
        <v>0.0</v>
      </c>
      <c r="BW31" s="1152">
        <f>'Result Entry'!BX33</f>
        <v>0.0</v>
      </c>
      <c r="BX31" s="1143">
        <f>'Result Entry'!BY33</f>
        <v>0.0</v>
      </c>
      <c r="BY31" s="1144">
        <f>'Result Entry'!BZ33</f>
        <v>0.0</v>
      </c>
      <c r="BZ31" s="1143">
        <f>'Result Entry'!CA33</f>
        <v>0.0</v>
      </c>
      <c r="CA31" s="1143">
        <f>'Result Entry'!CB33</f>
        <v>0.0</v>
      </c>
      <c r="CB31" s="1153">
        <f>'Result Entry'!CC33</f>
        <v>0.0</v>
      </c>
      <c r="CC31" s="1144">
        <f>'Result Entry'!CD33</f>
        <v>0.0</v>
      </c>
      <c r="CD31" s="1143">
        <f>'Result Entry'!CE33</f>
        <v>0.0</v>
      </c>
      <c r="CE31" s="1143">
        <f>'Result Entry'!CF33</f>
        <v>0.0</v>
      </c>
      <c r="CF31" s="1153">
        <f>'Result Entry'!CG33</f>
        <v>0.0</v>
      </c>
      <c r="CG31" s="1146">
        <f>'Result Entry'!CH33</f>
        <v>0.0</v>
      </c>
      <c r="CH31" s="1165">
        <f>'Result Entry'!CI33</f>
        <v>0.0</v>
      </c>
      <c r="CI31" s="1166" t="str">
        <f>'Result Entry'!CJ33</f>
        <v/>
      </c>
      <c r="CJ31" s="1149" t="str">
        <f>'Result Entry'!CK33</f>
        <v/>
      </c>
      <c r="CK31" s="1150" t="str">
        <f>'Result Entry'!CL33</f>
        <v/>
      </c>
      <c r="CL31" s="1151">
        <f>'Result Entry'!CM33</f>
        <v>0.0</v>
      </c>
      <c r="CM31" s="1142">
        <f>'Result Entry'!CN33</f>
        <v>0.0</v>
      </c>
      <c r="CN31" s="1152">
        <f>'Result Entry'!CO33</f>
        <v>0.0</v>
      </c>
      <c r="CO31" s="1143">
        <f>'Result Entry'!CP33</f>
        <v>0.0</v>
      </c>
      <c r="CP31" s="1144">
        <f>'Result Entry'!CQ33</f>
        <v>0.0</v>
      </c>
      <c r="CQ31" s="1143">
        <f>'Result Entry'!CR33</f>
        <v>0.0</v>
      </c>
      <c r="CR31" s="1143">
        <f>'Result Entry'!CS33</f>
        <v>0.0</v>
      </c>
      <c r="CS31" s="1153">
        <f>'Result Entry'!CT33</f>
        <v>0.0</v>
      </c>
      <c r="CT31" s="1144">
        <f>'Result Entry'!CU33</f>
        <v>0.0</v>
      </c>
      <c r="CU31" s="1143">
        <f>'Result Entry'!CV33</f>
        <v>0.0</v>
      </c>
      <c r="CV31" s="1143">
        <f>'Result Entry'!CW33</f>
        <v>0.0</v>
      </c>
      <c r="CW31" s="1153">
        <f>'Result Entry'!CX33</f>
        <v>0.0</v>
      </c>
      <c r="CX31" s="1146">
        <f>'Result Entry'!CY33</f>
        <v>0.0</v>
      </c>
      <c r="CY31" s="1165">
        <f>'Result Entry'!CZ33</f>
        <v>0.0</v>
      </c>
      <c r="CZ31" s="1166" t="str">
        <f>'Result Entry'!DA33</f>
        <v/>
      </c>
      <c r="DA31" s="1149" t="str">
        <f>'Result Entry'!DB33</f>
        <v/>
      </c>
      <c r="DB31" s="1150" t="str">
        <f>'Result Entry'!DC33</f>
        <v/>
      </c>
      <c r="DC31" s="1151">
        <f>'Result Entry'!DD33</f>
        <v>0.0</v>
      </c>
      <c r="DD31" s="1142">
        <f>'Result Entry'!DE33</f>
        <v>0.0</v>
      </c>
      <c r="DE31" s="1152">
        <f>'Result Entry'!DF33</f>
        <v>0.0</v>
      </c>
      <c r="DF31" s="1143">
        <f>'Result Entry'!DG33</f>
        <v>0.0</v>
      </c>
      <c r="DG31" s="1144">
        <f>'Result Entry'!DH33</f>
        <v>0.0</v>
      </c>
      <c r="DH31" s="1143">
        <f>'Result Entry'!DI33</f>
        <v>0.0</v>
      </c>
      <c r="DI31" s="1143">
        <f>'Result Entry'!DJ33</f>
        <v>0.0</v>
      </c>
      <c r="DJ31" s="1153">
        <f>'Result Entry'!DK33</f>
        <v>0.0</v>
      </c>
      <c r="DK31" s="1144">
        <f>'Result Entry'!DL33</f>
        <v>0.0</v>
      </c>
      <c r="DL31" s="1143">
        <f>'Result Entry'!DM33</f>
        <v>0.0</v>
      </c>
      <c r="DM31" s="1143">
        <f>'Result Entry'!DN33</f>
        <v>0.0</v>
      </c>
      <c r="DN31" s="1153">
        <f>'Result Entry'!DO33</f>
        <v>0.0</v>
      </c>
      <c r="DO31" s="1146">
        <f>'Result Entry'!DP33</f>
        <v>0.0</v>
      </c>
      <c r="DP31" s="1165">
        <f>'Result Entry'!DQ33</f>
        <v>0.0</v>
      </c>
      <c r="DQ31" s="1166" t="str">
        <f>'Result Entry'!DR33</f>
        <v/>
      </c>
      <c r="DR31" s="1149" t="str">
        <f>'Result Entry'!DS33</f>
        <v/>
      </c>
      <c r="DS31" s="1150" t="str">
        <f>'Result Entry'!DT33</f>
        <v/>
      </c>
      <c r="DT31" s="1142">
        <f>'Result Entry'!DU33</f>
        <v>0.0</v>
      </c>
      <c r="DU31" s="1143">
        <f>'Result Entry'!DV33</f>
        <v>0.0</v>
      </c>
      <c r="DV31" s="1143">
        <f>'Result Entry'!DW33</f>
        <v>0.0</v>
      </c>
      <c r="DW31" s="1144">
        <f>'Result Entry'!DX33</f>
        <v>0.0</v>
      </c>
      <c r="DX31" s="1143">
        <f>'Result Entry'!DY33</f>
        <v>0.0</v>
      </c>
      <c r="DY31" s="1143">
        <f>'Result Entry'!DZ33</f>
        <v>0.0</v>
      </c>
      <c r="DZ31" s="1153">
        <f>'Result Entry'!EA33</f>
        <v>0.0</v>
      </c>
      <c r="EA31" s="1144">
        <f>'Result Entry'!EB33</f>
        <v>0.0</v>
      </c>
      <c r="EB31" s="1143">
        <f>'Result Entry'!EC33</f>
        <v>0.0</v>
      </c>
      <c r="EC31" s="1143">
        <f>'Result Entry'!ED33</f>
        <v>0.0</v>
      </c>
      <c r="ED31" s="1153">
        <f>'Result Entry'!EE33</f>
        <v>0.0</v>
      </c>
      <c r="EE31" s="1156">
        <f>'Result Entry'!EF33</f>
        <v>0.0</v>
      </c>
      <c r="EF31" s="1157">
        <f>'Result Entry'!EG33</f>
        <v>0.0</v>
      </c>
      <c r="EG31" s="1158" t="str">
        <f>'Result Entry'!EH33</f>
        <v/>
      </c>
      <c r="EH31" s="1142">
        <f>'Result Entry'!EI33</f>
        <v>0.0</v>
      </c>
      <c r="EI31" s="1143">
        <f>'Result Entry'!EJ33</f>
        <v>0.0</v>
      </c>
      <c r="EJ31" s="1143">
        <f>'Result Entry'!EK33</f>
        <v>0.0</v>
      </c>
      <c r="EK31" s="1144">
        <f>'Result Entry'!EL33</f>
        <v>0.0</v>
      </c>
      <c r="EL31" s="1143">
        <f>'Result Entry'!EM33</f>
        <v>0.0</v>
      </c>
      <c r="EM31" s="1153">
        <f>'Result Entry'!EN33</f>
        <v>0.0</v>
      </c>
      <c r="EN31" s="1143">
        <f>'Result Entry'!EO33</f>
        <v>0.0</v>
      </c>
      <c r="EO31" s="1143">
        <f>'Result Entry'!EP33</f>
        <v>0.0</v>
      </c>
      <c r="EP31" s="1143">
        <f>'Result Entry'!EQ33</f>
        <v>0.0</v>
      </c>
      <c r="EQ31" s="1146">
        <f>'Result Entry'!ER33</f>
        <v>0.0</v>
      </c>
      <c r="ER31" s="1157">
        <f>'Result Entry'!ES33</f>
        <v>0.0</v>
      </c>
      <c r="ES31" s="1158" t="str">
        <f>'Result Entry'!ET33</f>
        <v/>
      </c>
      <c r="ET31" s="1142">
        <f>'Result Entry'!EU33</f>
        <v>0.0</v>
      </c>
      <c r="EU31" s="1152">
        <f>'Result Entry'!EV33</f>
        <v>0.0</v>
      </c>
      <c r="EV31" s="1143">
        <f>'Result Entry'!EW33</f>
        <v>0.0</v>
      </c>
      <c r="EW31" s="1153">
        <f>'Result Entry'!EX33</f>
        <v>0.0</v>
      </c>
      <c r="EX31" s="1143">
        <f>'Result Entry'!EY33</f>
        <v>0.0</v>
      </c>
      <c r="EY31" s="1153">
        <f>'Result Entry'!EZ33</f>
        <v>0.0</v>
      </c>
      <c r="EZ31" s="1143">
        <f>'Result Entry'!FA33</f>
        <v>0.0</v>
      </c>
      <c r="FA31" s="1143">
        <f>'Result Entry'!FB33</f>
        <v>0.0</v>
      </c>
      <c r="FB31" s="1143">
        <f>'Result Entry'!FC33</f>
        <v>0.0</v>
      </c>
      <c r="FC31" s="1156">
        <f>'Result Entry'!FD33</f>
        <v>0.0</v>
      </c>
      <c r="FD31" s="1157">
        <f>'Result Entry'!FE33</f>
        <v>0.0</v>
      </c>
      <c r="FE31" s="1158" t="str">
        <f>'Result Entry'!FF33</f>
        <v/>
      </c>
      <c r="FF31" s="1142">
        <f>'Result Entry'!FG33</f>
        <v>0.0</v>
      </c>
      <c r="FG31" s="1143">
        <f>'Result Entry'!FH33</f>
        <v>0.0</v>
      </c>
      <c r="FH31" s="1143">
        <f>'Result Entry'!FI33</f>
        <v>0.0</v>
      </c>
      <c r="FI31" s="1143">
        <f>'Result Entry'!FJ33</f>
        <v>0.0</v>
      </c>
      <c r="FJ31" s="1145">
        <f>'Result Entry'!FK33</f>
        <v>0.0</v>
      </c>
      <c r="FK31" s="1150" t="str">
        <f>'Result Entry'!FL33</f>
        <v/>
      </c>
      <c r="FL31" s="1139">
        <f>'Result Entry'!FM33</f>
        <v>0.0</v>
      </c>
      <c r="FM31" s="1140">
        <f>'Result Entry'!FN33</f>
        <v>0.0</v>
      </c>
      <c r="FN31" s="1159" t="str">
        <f>'Result Entry'!FO33</f>
        <v/>
      </c>
      <c r="FO31" s="1139">
        <f>'Result Entry'!FP33</f>
        <v>0.0</v>
      </c>
      <c r="FP31" s="1140">
        <f>'Result Entry'!FQ33</f>
        <v>0.0</v>
      </c>
      <c r="FQ31" s="1160">
        <f>'Result Entry'!FR33</f>
        <v>0.0</v>
      </c>
      <c r="FR31" s="1140" t="str">
        <f>IF(OR(FS31="PASSED",FS31="PASSED WITH G"),'Result Entry'!FS33,"")</f>
        <v/>
      </c>
      <c r="FS31" s="1140" t="str">
        <f>'Result Entry'!FT33</f>
        <v/>
      </c>
      <c r="FT31" s="1140" t="str">
        <f>'Result Entry'!FU33</f>
        <v/>
      </c>
      <c r="FU31" s="1161" t="str">
        <f>'Result Entry'!FV33</f>
        <v/>
      </c>
      <c r="FV31" s="1162" t="str">
        <f>'Result Entry'!FX33</f>
        <v/>
      </c>
    </row>
    <row r="32" spans="8:8" s="1138" ht="17.25" customFormat="1" customHeight="1">
      <c r="A32" s="1167"/>
      <c r="B32" s="1139">
        <f t="shared" si="0"/>
        <v>0.0</v>
      </c>
      <c r="C32" s="1140">
        <f>'Result Entry'!D34</f>
        <v>0.0</v>
      </c>
      <c r="D32" s="1140">
        <f>'Result Entry'!E34</f>
        <v>0.0</v>
      </c>
      <c r="E32" s="1140">
        <f>'Result Entry'!F34</f>
        <v>0.0</v>
      </c>
      <c r="F32" s="1140">
        <f>'Result Entry'!$G34</f>
        <v>0.0</v>
      </c>
      <c r="G32" s="1140">
        <f>'Result Entry'!$H34</f>
        <v>0.0</v>
      </c>
      <c r="H32" s="1140">
        <f>'Result Entry'!I34</f>
        <v>0.0</v>
      </c>
      <c r="I32" s="1140">
        <f>'Result Entry'!J34</f>
        <v>0.0</v>
      </c>
      <c r="J32" s="1141">
        <f>'Result Entry'!K34</f>
        <v>0.0</v>
      </c>
      <c r="K32" s="1142">
        <f>'Result Entry'!L34</f>
        <v>0.0</v>
      </c>
      <c r="L32" s="1143">
        <f>'Result Entry'!M34</f>
        <v>0.0</v>
      </c>
      <c r="M32" s="1143">
        <f>'Result Entry'!N34</f>
        <v>0.0</v>
      </c>
      <c r="N32" s="1144">
        <f>'Result Entry'!O34</f>
        <v>0.0</v>
      </c>
      <c r="O32" s="1143">
        <f>'Result Entry'!P34</f>
        <v>0.0</v>
      </c>
      <c r="P32" s="1144">
        <f>'Result Entry'!Q34</f>
        <v>0.0</v>
      </c>
      <c r="Q32" s="1143">
        <f>'Result Entry'!R34</f>
        <v>0.0</v>
      </c>
      <c r="R32" s="1145">
        <f>'Result Entry'!S34</f>
        <v>0.0</v>
      </c>
      <c r="S32" s="1145">
        <f>'Result Entry'!T34</f>
        <v>0.0</v>
      </c>
      <c r="T32" s="1146">
        <f>'Result Entry'!U34</f>
        <v>0.0</v>
      </c>
      <c r="U32" s="1163">
        <f>'Result Entry'!V34</f>
        <v>0.0</v>
      </c>
      <c r="V32" s="1164" t="str">
        <f>'Result Entry'!W34</f>
        <v/>
      </c>
      <c r="W32" s="1149" t="str">
        <f>'Result Entry'!X34</f>
        <v/>
      </c>
      <c r="X32" s="1150" t="str">
        <f>'Result Entry'!Y34</f>
        <v/>
      </c>
      <c r="Y32" s="1142">
        <f>'Result Entry'!Z34</f>
        <v>0.0</v>
      </c>
      <c r="Z32" s="1143">
        <f>'Result Entry'!AA34</f>
        <v>0.0</v>
      </c>
      <c r="AA32" s="1143">
        <f>'Result Entry'!AB34</f>
        <v>0.0</v>
      </c>
      <c r="AB32" s="1144">
        <f>'Result Entry'!AC34</f>
        <v>0.0</v>
      </c>
      <c r="AC32" s="1143">
        <f>'Result Entry'!AD34</f>
        <v>0.0</v>
      </c>
      <c r="AD32" s="1144">
        <f>'Result Entry'!AE34</f>
        <v>0.0</v>
      </c>
      <c r="AE32" s="1143">
        <f>'Result Entry'!AF34</f>
        <v>0.0</v>
      </c>
      <c r="AF32" s="1145">
        <f>'Result Entry'!AG34</f>
        <v>0.0</v>
      </c>
      <c r="AG32" s="1145">
        <f>'Result Entry'!AH34</f>
        <v>0.0</v>
      </c>
      <c r="AH32" s="1146">
        <f>'Result Entry'!AI34</f>
        <v>0.0</v>
      </c>
      <c r="AI32" s="1163">
        <f>'Result Entry'!AJ34</f>
        <v>0.0</v>
      </c>
      <c r="AJ32" s="1164" t="str">
        <f>'Result Entry'!AK34</f>
        <v/>
      </c>
      <c r="AK32" s="1149" t="str">
        <f>'Result Entry'!AL34</f>
        <v/>
      </c>
      <c r="AL32" s="1150" t="str">
        <f>'Result Entry'!AM34</f>
        <v/>
      </c>
      <c r="AM32" s="1151">
        <f>'Result Entry'!AN34</f>
        <v>0.0</v>
      </c>
      <c r="AN32" s="1142">
        <f>'Result Entry'!AO34</f>
        <v>0.0</v>
      </c>
      <c r="AO32" s="1152">
        <f>'Result Entry'!AP34</f>
        <v>0.0</v>
      </c>
      <c r="AP32" s="1143">
        <f>'Result Entry'!AQ34</f>
        <v>0.0</v>
      </c>
      <c r="AQ32" s="1144">
        <f>'Result Entry'!AR34</f>
        <v>0.0</v>
      </c>
      <c r="AR32" s="1143">
        <f>'Result Entry'!AS34</f>
        <v>0.0</v>
      </c>
      <c r="AS32" s="1143">
        <f>'Result Entry'!AT34</f>
        <v>0.0</v>
      </c>
      <c r="AT32" s="1153">
        <f>'Result Entry'!AU34</f>
        <v>0.0</v>
      </c>
      <c r="AU32" s="1144">
        <f>'Result Entry'!AV34</f>
        <v>0.0</v>
      </c>
      <c r="AV32" s="1143">
        <f>'Result Entry'!AW34</f>
        <v>0.0</v>
      </c>
      <c r="AW32" s="1143">
        <f>'Result Entry'!AX34</f>
        <v>0.0</v>
      </c>
      <c r="AX32" s="1153">
        <f>'Result Entry'!AY34</f>
        <v>0.0</v>
      </c>
      <c r="AY32" s="1146">
        <f>'Result Entry'!AZ34</f>
        <v>0.0</v>
      </c>
      <c r="AZ32" s="1165">
        <f>'Result Entry'!BA34</f>
        <v>0.0</v>
      </c>
      <c r="BA32" s="1166" t="str">
        <f>'Result Entry'!BB34</f>
        <v/>
      </c>
      <c r="BB32" s="1149" t="str">
        <f>'Result Entry'!BC34</f>
        <v/>
      </c>
      <c r="BC32" s="1150" t="str">
        <f>'Result Entry'!BD34</f>
        <v/>
      </c>
      <c r="BD32" s="1151">
        <f>'Result Entry'!BE34</f>
        <v>0.0</v>
      </c>
      <c r="BE32" s="1142">
        <f>'Result Entry'!BF34</f>
        <v>0.0</v>
      </c>
      <c r="BF32" s="1152">
        <f>'Result Entry'!BG34</f>
        <v>0.0</v>
      </c>
      <c r="BG32" s="1143">
        <f>'Result Entry'!BH34</f>
        <v>0.0</v>
      </c>
      <c r="BH32" s="1144">
        <f>'Result Entry'!BI34</f>
        <v>0.0</v>
      </c>
      <c r="BI32" s="1143">
        <f>'Result Entry'!BJ34</f>
        <v>0.0</v>
      </c>
      <c r="BJ32" s="1143">
        <f>'Result Entry'!BK34</f>
        <v>0.0</v>
      </c>
      <c r="BK32" s="1153">
        <f>'Result Entry'!BL34</f>
        <v>0.0</v>
      </c>
      <c r="BL32" s="1144">
        <f>'Result Entry'!BM34</f>
        <v>0.0</v>
      </c>
      <c r="BM32" s="1143">
        <f>'Result Entry'!BN34</f>
        <v>0.0</v>
      </c>
      <c r="BN32" s="1143">
        <f>'Result Entry'!BO34</f>
        <v>0.0</v>
      </c>
      <c r="BO32" s="1153">
        <f>'Result Entry'!BP34</f>
        <v>0.0</v>
      </c>
      <c r="BP32" s="1146">
        <f>'Result Entry'!BQ34</f>
        <v>0.0</v>
      </c>
      <c r="BQ32" s="1165">
        <f>'Result Entry'!BR34</f>
        <v>0.0</v>
      </c>
      <c r="BR32" s="1166" t="str">
        <f>'Result Entry'!BS34</f>
        <v/>
      </c>
      <c r="BS32" s="1149" t="str">
        <f>'Result Entry'!BT34</f>
        <v/>
      </c>
      <c r="BT32" s="1150" t="str">
        <f>'Result Entry'!BU34</f>
        <v/>
      </c>
      <c r="BU32" s="1151">
        <f>'Result Entry'!BV34</f>
        <v>0.0</v>
      </c>
      <c r="BV32" s="1142">
        <f>'Result Entry'!BW34</f>
        <v>0.0</v>
      </c>
      <c r="BW32" s="1152">
        <f>'Result Entry'!BX34</f>
        <v>0.0</v>
      </c>
      <c r="BX32" s="1143">
        <f>'Result Entry'!BY34</f>
        <v>0.0</v>
      </c>
      <c r="BY32" s="1144">
        <f>'Result Entry'!BZ34</f>
        <v>0.0</v>
      </c>
      <c r="BZ32" s="1143">
        <f>'Result Entry'!CA34</f>
        <v>0.0</v>
      </c>
      <c r="CA32" s="1143">
        <f>'Result Entry'!CB34</f>
        <v>0.0</v>
      </c>
      <c r="CB32" s="1153">
        <f>'Result Entry'!CC34</f>
        <v>0.0</v>
      </c>
      <c r="CC32" s="1144">
        <f>'Result Entry'!CD34</f>
        <v>0.0</v>
      </c>
      <c r="CD32" s="1143">
        <f>'Result Entry'!CE34</f>
        <v>0.0</v>
      </c>
      <c r="CE32" s="1143">
        <f>'Result Entry'!CF34</f>
        <v>0.0</v>
      </c>
      <c r="CF32" s="1153">
        <f>'Result Entry'!CG34</f>
        <v>0.0</v>
      </c>
      <c r="CG32" s="1146">
        <f>'Result Entry'!CH34</f>
        <v>0.0</v>
      </c>
      <c r="CH32" s="1165">
        <f>'Result Entry'!CI34</f>
        <v>0.0</v>
      </c>
      <c r="CI32" s="1166" t="str">
        <f>'Result Entry'!CJ34</f>
        <v/>
      </c>
      <c r="CJ32" s="1149" t="str">
        <f>'Result Entry'!CK34</f>
        <v/>
      </c>
      <c r="CK32" s="1150" t="str">
        <f>'Result Entry'!CL34</f>
        <v/>
      </c>
      <c r="CL32" s="1151">
        <f>'Result Entry'!CM34</f>
        <v>0.0</v>
      </c>
      <c r="CM32" s="1142">
        <f>'Result Entry'!CN34</f>
        <v>0.0</v>
      </c>
      <c r="CN32" s="1152">
        <f>'Result Entry'!CO34</f>
        <v>0.0</v>
      </c>
      <c r="CO32" s="1143">
        <f>'Result Entry'!CP34</f>
        <v>0.0</v>
      </c>
      <c r="CP32" s="1144">
        <f>'Result Entry'!CQ34</f>
        <v>0.0</v>
      </c>
      <c r="CQ32" s="1143">
        <f>'Result Entry'!CR34</f>
        <v>0.0</v>
      </c>
      <c r="CR32" s="1143">
        <f>'Result Entry'!CS34</f>
        <v>0.0</v>
      </c>
      <c r="CS32" s="1153">
        <f>'Result Entry'!CT34</f>
        <v>0.0</v>
      </c>
      <c r="CT32" s="1144">
        <f>'Result Entry'!CU34</f>
        <v>0.0</v>
      </c>
      <c r="CU32" s="1143">
        <f>'Result Entry'!CV34</f>
        <v>0.0</v>
      </c>
      <c r="CV32" s="1143">
        <f>'Result Entry'!CW34</f>
        <v>0.0</v>
      </c>
      <c r="CW32" s="1153">
        <f>'Result Entry'!CX34</f>
        <v>0.0</v>
      </c>
      <c r="CX32" s="1146">
        <f>'Result Entry'!CY34</f>
        <v>0.0</v>
      </c>
      <c r="CY32" s="1165">
        <f>'Result Entry'!CZ34</f>
        <v>0.0</v>
      </c>
      <c r="CZ32" s="1166" t="str">
        <f>'Result Entry'!DA34</f>
        <v/>
      </c>
      <c r="DA32" s="1149" t="str">
        <f>'Result Entry'!DB34</f>
        <v/>
      </c>
      <c r="DB32" s="1150" t="str">
        <f>'Result Entry'!DC34</f>
        <v/>
      </c>
      <c r="DC32" s="1151">
        <f>'Result Entry'!DD34</f>
        <v>0.0</v>
      </c>
      <c r="DD32" s="1142">
        <f>'Result Entry'!DE34</f>
        <v>0.0</v>
      </c>
      <c r="DE32" s="1152">
        <f>'Result Entry'!DF34</f>
        <v>0.0</v>
      </c>
      <c r="DF32" s="1143">
        <f>'Result Entry'!DG34</f>
        <v>0.0</v>
      </c>
      <c r="DG32" s="1144">
        <f>'Result Entry'!DH34</f>
        <v>0.0</v>
      </c>
      <c r="DH32" s="1143">
        <f>'Result Entry'!DI34</f>
        <v>0.0</v>
      </c>
      <c r="DI32" s="1143">
        <f>'Result Entry'!DJ34</f>
        <v>0.0</v>
      </c>
      <c r="DJ32" s="1153">
        <f>'Result Entry'!DK34</f>
        <v>0.0</v>
      </c>
      <c r="DK32" s="1144">
        <f>'Result Entry'!DL34</f>
        <v>0.0</v>
      </c>
      <c r="DL32" s="1143">
        <f>'Result Entry'!DM34</f>
        <v>0.0</v>
      </c>
      <c r="DM32" s="1143">
        <f>'Result Entry'!DN34</f>
        <v>0.0</v>
      </c>
      <c r="DN32" s="1153">
        <f>'Result Entry'!DO34</f>
        <v>0.0</v>
      </c>
      <c r="DO32" s="1146">
        <f>'Result Entry'!DP34</f>
        <v>0.0</v>
      </c>
      <c r="DP32" s="1165">
        <f>'Result Entry'!DQ34</f>
        <v>0.0</v>
      </c>
      <c r="DQ32" s="1166" t="str">
        <f>'Result Entry'!DR34</f>
        <v/>
      </c>
      <c r="DR32" s="1149" t="str">
        <f>'Result Entry'!DS34</f>
        <v/>
      </c>
      <c r="DS32" s="1150" t="str">
        <f>'Result Entry'!DT34</f>
        <v/>
      </c>
      <c r="DT32" s="1142">
        <f>'Result Entry'!DU34</f>
        <v>0.0</v>
      </c>
      <c r="DU32" s="1143">
        <f>'Result Entry'!DV34</f>
        <v>0.0</v>
      </c>
      <c r="DV32" s="1143">
        <f>'Result Entry'!DW34</f>
        <v>0.0</v>
      </c>
      <c r="DW32" s="1144">
        <f>'Result Entry'!DX34</f>
        <v>0.0</v>
      </c>
      <c r="DX32" s="1143">
        <f>'Result Entry'!DY34</f>
        <v>0.0</v>
      </c>
      <c r="DY32" s="1143">
        <f>'Result Entry'!DZ34</f>
        <v>0.0</v>
      </c>
      <c r="DZ32" s="1153">
        <f>'Result Entry'!EA34</f>
        <v>0.0</v>
      </c>
      <c r="EA32" s="1144">
        <f>'Result Entry'!EB34</f>
        <v>0.0</v>
      </c>
      <c r="EB32" s="1143">
        <f>'Result Entry'!EC34</f>
        <v>0.0</v>
      </c>
      <c r="EC32" s="1143">
        <f>'Result Entry'!ED34</f>
        <v>0.0</v>
      </c>
      <c r="ED32" s="1153">
        <f>'Result Entry'!EE34</f>
        <v>0.0</v>
      </c>
      <c r="EE32" s="1156">
        <f>'Result Entry'!EF34</f>
        <v>0.0</v>
      </c>
      <c r="EF32" s="1157">
        <f>'Result Entry'!EG34</f>
        <v>0.0</v>
      </c>
      <c r="EG32" s="1158" t="str">
        <f>'Result Entry'!EH34</f>
        <v/>
      </c>
      <c r="EH32" s="1142">
        <f>'Result Entry'!EI34</f>
        <v>0.0</v>
      </c>
      <c r="EI32" s="1143">
        <f>'Result Entry'!EJ34</f>
        <v>0.0</v>
      </c>
      <c r="EJ32" s="1143">
        <f>'Result Entry'!EK34</f>
        <v>0.0</v>
      </c>
      <c r="EK32" s="1144">
        <f>'Result Entry'!EL34</f>
        <v>0.0</v>
      </c>
      <c r="EL32" s="1143">
        <f>'Result Entry'!EM34</f>
        <v>0.0</v>
      </c>
      <c r="EM32" s="1153">
        <f>'Result Entry'!EN34</f>
        <v>0.0</v>
      </c>
      <c r="EN32" s="1143">
        <f>'Result Entry'!EO34</f>
        <v>0.0</v>
      </c>
      <c r="EO32" s="1143">
        <f>'Result Entry'!EP34</f>
        <v>0.0</v>
      </c>
      <c r="EP32" s="1143">
        <f>'Result Entry'!EQ34</f>
        <v>0.0</v>
      </c>
      <c r="EQ32" s="1146">
        <f>'Result Entry'!ER34</f>
        <v>0.0</v>
      </c>
      <c r="ER32" s="1157">
        <f>'Result Entry'!ES34</f>
        <v>0.0</v>
      </c>
      <c r="ES32" s="1158" t="str">
        <f>'Result Entry'!ET34</f>
        <v/>
      </c>
      <c r="ET32" s="1142">
        <f>'Result Entry'!EU34</f>
        <v>0.0</v>
      </c>
      <c r="EU32" s="1152">
        <f>'Result Entry'!EV34</f>
        <v>0.0</v>
      </c>
      <c r="EV32" s="1143">
        <f>'Result Entry'!EW34</f>
        <v>0.0</v>
      </c>
      <c r="EW32" s="1153">
        <f>'Result Entry'!EX34</f>
        <v>0.0</v>
      </c>
      <c r="EX32" s="1143">
        <f>'Result Entry'!EY34</f>
        <v>0.0</v>
      </c>
      <c r="EY32" s="1153">
        <f>'Result Entry'!EZ34</f>
        <v>0.0</v>
      </c>
      <c r="EZ32" s="1143">
        <f>'Result Entry'!FA34</f>
        <v>0.0</v>
      </c>
      <c r="FA32" s="1143">
        <f>'Result Entry'!FB34</f>
        <v>0.0</v>
      </c>
      <c r="FB32" s="1143">
        <f>'Result Entry'!FC34</f>
        <v>0.0</v>
      </c>
      <c r="FC32" s="1156">
        <f>'Result Entry'!FD34</f>
        <v>0.0</v>
      </c>
      <c r="FD32" s="1157">
        <f>'Result Entry'!FE34</f>
        <v>0.0</v>
      </c>
      <c r="FE32" s="1158" t="str">
        <f>'Result Entry'!FF34</f>
        <v/>
      </c>
      <c r="FF32" s="1142">
        <f>'Result Entry'!FG34</f>
        <v>0.0</v>
      </c>
      <c r="FG32" s="1143">
        <f>'Result Entry'!FH34</f>
        <v>0.0</v>
      </c>
      <c r="FH32" s="1143">
        <f>'Result Entry'!FI34</f>
        <v>0.0</v>
      </c>
      <c r="FI32" s="1143">
        <f>'Result Entry'!FJ34</f>
        <v>0.0</v>
      </c>
      <c r="FJ32" s="1145">
        <f>'Result Entry'!FK34</f>
        <v>0.0</v>
      </c>
      <c r="FK32" s="1150" t="str">
        <f>'Result Entry'!FL34</f>
        <v/>
      </c>
      <c r="FL32" s="1139">
        <f>'Result Entry'!FM34</f>
        <v>0.0</v>
      </c>
      <c r="FM32" s="1140">
        <f>'Result Entry'!FN34</f>
        <v>0.0</v>
      </c>
      <c r="FN32" s="1159" t="str">
        <f>'Result Entry'!FO34</f>
        <v/>
      </c>
      <c r="FO32" s="1139">
        <f>'Result Entry'!FP34</f>
        <v>0.0</v>
      </c>
      <c r="FP32" s="1140">
        <f>'Result Entry'!FQ34</f>
        <v>0.0</v>
      </c>
      <c r="FQ32" s="1160">
        <f>'Result Entry'!FR34</f>
        <v>0.0</v>
      </c>
      <c r="FR32" s="1140" t="str">
        <f>IF(OR(FS32="PASSED",FS32="PASSED WITH G"),'Result Entry'!FS34,"")</f>
        <v/>
      </c>
      <c r="FS32" s="1140" t="str">
        <f>'Result Entry'!FT34</f>
        <v/>
      </c>
      <c r="FT32" s="1140" t="str">
        <f>'Result Entry'!FU34</f>
        <v/>
      </c>
      <c r="FU32" s="1161" t="str">
        <f>'Result Entry'!FV34</f>
        <v/>
      </c>
      <c r="FV32" s="1162" t="str">
        <f>'Result Entry'!FX34</f>
        <v/>
      </c>
    </row>
    <row r="33" spans="8:8" s="1138" ht="17.25" customFormat="1" customHeight="1">
      <c r="A33" s="1167"/>
      <c r="B33" s="1139">
        <f t="shared" si="0"/>
        <v>0.0</v>
      </c>
      <c r="C33" s="1140">
        <f>'Result Entry'!D35</f>
        <v>0.0</v>
      </c>
      <c r="D33" s="1140">
        <f>'Result Entry'!E35</f>
        <v>0.0</v>
      </c>
      <c r="E33" s="1140">
        <f>'Result Entry'!F35</f>
        <v>0.0</v>
      </c>
      <c r="F33" s="1140">
        <f>'Result Entry'!$G35</f>
        <v>0.0</v>
      </c>
      <c r="G33" s="1140">
        <f>'Result Entry'!$H35</f>
        <v>0.0</v>
      </c>
      <c r="H33" s="1140">
        <f>'Result Entry'!I35</f>
        <v>0.0</v>
      </c>
      <c r="I33" s="1140">
        <f>'Result Entry'!J35</f>
        <v>0.0</v>
      </c>
      <c r="J33" s="1141">
        <f>'Result Entry'!K35</f>
        <v>0.0</v>
      </c>
      <c r="K33" s="1142">
        <f>'Result Entry'!L35</f>
        <v>0.0</v>
      </c>
      <c r="L33" s="1143">
        <f>'Result Entry'!M35</f>
        <v>0.0</v>
      </c>
      <c r="M33" s="1143">
        <f>'Result Entry'!N35</f>
        <v>0.0</v>
      </c>
      <c r="N33" s="1144">
        <f>'Result Entry'!O35</f>
        <v>0.0</v>
      </c>
      <c r="O33" s="1143">
        <f>'Result Entry'!P35</f>
        <v>0.0</v>
      </c>
      <c r="P33" s="1144">
        <f>'Result Entry'!Q35</f>
        <v>0.0</v>
      </c>
      <c r="Q33" s="1143">
        <f>'Result Entry'!R35</f>
        <v>0.0</v>
      </c>
      <c r="R33" s="1145">
        <f>'Result Entry'!S35</f>
        <v>0.0</v>
      </c>
      <c r="S33" s="1145">
        <f>'Result Entry'!T35</f>
        <v>0.0</v>
      </c>
      <c r="T33" s="1146">
        <f>'Result Entry'!U35</f>
        <v>0.0</v>
      </c>
      <c r="U33" s="1163">
        <f>'Result Entry'!V35</f>
        <v>0.0</v>
      </c>
      <c r="V33" s="1164" t="str">
        <f>'Result Entry'!W35</f>
        <v/>
      </c>
      <c r="W33" s="1149" t="str">
        <f>'Result Entry'!X35</f>
        <v/>
      </c>
      <c r="X33" s="1150" t="str">
        <f>'Result Entry'!Y35</f>
        <v/>
      </c>
      <c r="Y33" s="1142">
        <f>'Result Entry'!Z35</f>
        <v>0.0</v>
      </c>
      <c r="Z33" s="1143">
        <f>'Result Entry'!AA35</f>
        <v>0.0</v>
      </c>
      <c r="AA33" s="1143">
        <f>'Result Entry'!AB35</f>
        <v>0.0</v>
      </c>
      <c r="AB33" s="1144">
        <f>'Result Entry'!AC35</f>
        <v>0.0</v>
      </c>
      <c r="AC33" s="1143">
        <f>'Result Entry'!AD35</f>
        <v>0.0</v>
      </c>
      <c r="AD33" s="1144">
        <f>'Result Entry'!AE35</f>
        <v>0.0</v>
      </c>
      <c r="AE33" s="1143">
        <f>'Result Entry'!AF35</f>
        <v>0.0</v>
      </c>
      <c r="AF33" s="1145">
        <f>'Result Entry'!AG35</f>
        <v>0.0</v>
      </c>
      <c r="AG33" s="1145">
        <f>'Result Entry'!AH35</f>
        <v>0.0</v>
      </c>
      <c r="AH33" s="1146">
        <f>'Result Entry'!AI35</f>
        <v>0.0</v>
      </c>
      <c r="AI33" s="1163">
        <f>'Result Entry'!AJ35</f>
        <v>0.0</v>
      </c>
      <c r="AJ33" s="1164" t="str">
        <f>'Result Entry'!AK35</f>
        <v/>
      </c>
      <c r="AK33" s="1149" t="str">
        <f>'Result Entry'!AL35</f>
        <v/>
      </c>
      <c r="AL33" s="1150" t="str">
        <f>'Result Entry'!AM35</f>
        <v/>
      </c>
      <c r="AM33" s="1151">
        <f>'Result Entry'!AN35</f>
        <v>0.0</v>
      </c>
      <c r="AN33" s="1142">
        <f>'Result Entry'!AO35</f>
        <v>0.0</v>
      </c>
      <c r="AO33" s="1152">
        <f>'Result Entry'!AP35</f>
        <v>0.0</v>
      </c>
      <c r="AP33" s="1143">
        <f>'Result Entry'!AQ35</f>
        <v>0.0</v>
      </c>
      <c r="AQ33" s="1144">
        <f>'Result Entry'!AR35</f>
        <v>0.0</v>
      </c>
      <c r="AR33" s="1143">
        <f>'Result Entry'!AS35</f>
        <v>0.0</v>
      </c>
      <c r="AS33" s="1143">
        <f>'Result Entry'!AT35</f>
        <v>0.0</v>
      </c>
      <c r="AT33" s="1153">
        <f>'Result Entry'!AU35</f>
        <v>0.0</v>
      </c>
      <c r="AU33" s="1144">
        <f>'Result Entry'!AV35</f>
        <v>0.0</v>
      </c>
      <c r="AV33" s="1143">
        <f>'Result Entry'!AW35</f>
        <v>0.0</v>
      </c>
      <c r="AW33" s="1143">
        <f>'Result Entry'!AX35</f>
        <v>0.0</v>
      </c>
      <c r="AX33" s="1153">
        <f>'Result Entry'!AY35</f>
        <v>0.0</v>
      </c>
      <c r="AY33" s="1146">
        <f>'Result Entry'!AZ35</f>
        <v>0.0</v>
      </c>
      <c r="AZ33" s="1165">
        <f>'Result Entry'!BA35</f>
        <v>0.0</v>
      </c>
      <c r="BA33" s="1166" t="str">
        <f>'Result Entry'!BB35</f>
        <v/>
      </c>
      <c r="BB33" s="1149" t="str">
        <f>'Result Entry'!BC35</f>
        <v/>
      </c>
      <c r="BC33" s="1150" t="str">
        <f>'Result Entry'!BD35</f>
        <v/>
      </c>
      <c r="BD33" s="1151">
        <f>'Result Entry'!BE35</f>
        <v>0.0</v>
      </c>
      <c r="BE33" s="1142">
        <f>'Result Entry'!BF35</f>
        <v>0.0</v>
      </c>
      <c r="BF33" s="1152">
        <f>'Result Entry'!BG35</f>
        <v>0.0</v>
      </c>
      <c r="BG33" s="1143">
        <f>'Result Entry'!BH35</f>
        <v>0.0</v>
      </c>
      <c r="BH33" s="1144">
        <f>'Result Entry'!BI35</f>
        <v>0.0</v>
      </c>
      <c r="BI33" s="1143">
        <f>'Result Entry'!BJ35</f>
        <v>0.0</v>
      </c>
      <c r="BJ33" s="1143">
        <f>'Result Entry'!BK35</f>
        <v>0.0</v>
      </c>
      <c r="BK33" s="1153">
        <f>'Result Entry'!BL35</f>
        <v>0.0</v>
      </c>
      <c r="BL33" s="1144">
        <f>'Result Entry'!BM35</f>
        <v>0.0</v>
      </c>
      <c r="BM33" s="1143">
        <f>'Result Entry'!BN35</f>
        <v>0.0</v>
      </c>
      <c r="BN33" s="1143">
        <f>'Result Entry'!BO35</f>
        <v>0.0</v>
      </c>
      <c r="BO33" s="1153">
        <f>'Result Entry'!BP35</f>
        <v>0.0</v>
      </c>
      <c r="BP33" s="1146">
        <f>'Result Entry'!BQ35</f>
        <v>0.0</v>
      </c>
      <c r="BQ33" s="1165">
        <f>'Result Entry'!BR35</f>
        <v>0.0</v>
      </c>
      <c r="BR33" s="1166" t="str">
        <f>'Result Entry'!BS35</f>
        <v/>
      </c>
      <c r="BS33" s="1149" t="str">
        <f>'Result Entry'!BT35</f>
        <v/>
      </c>
      <c r="BT33" s="1150" t="str">
        <f>'Result Entry'!BU35</f>
        <v/>
      </c>
      <c r="BU33" s="1151">
        <f>'Result Entry'!BV35</f>
        <v>0.0</v>
      </c>
      <c r="BV33" s="1142">
        <f>'Result Entry'!BW35</f>
        <v>0.0</v>
      </c>
      <c r="BW33" s="1152">
        <f>'Result Entry'!BX35</f>
        <v>0.0</v>
      </c>
      <c r="BX33" s="1143">
        <f>'Result Entry'!BY35</f>
        <v>0.0</v>
      </c>
      <c r="BY33" s="1144">
        <f>'Result Entry'!BZ35</f>
        <v>0.0</v>
      </c>
      <c r="BZ33" s="1143">
        <f>'Result Entry'!CA35</f>
        <v>0.0</v>
      </c>
      <c r="CA33" s="1143">
        <f>'Result Entry'!CB35</f>
        <v>0.0</v>
      </c>
      <c r="CB33" s="1153">
        <f>'Result Entry'!CC35</f>
        <v>0.0</v>
      </c>
      <c r="CC33" s="1144">
        <f>'Result Entry'!CD35</f>
        <v>0.0</v>
      </c>
      <c r="CD33" s="1143">
        <f>'Result Entry'!CE35</f>
        <v>0.0</v>
      </c>
      <c r="CE33" s="1143">
        <f>'Result Entry'!CF35</f>
        <v>0.0</v>
      </c>
      <c r="CF33" s="1153">
        <f>'Result Entry'!CG35</f>
        <v>0.0</v>
      </c>
      <c r="CG33" s="1146">
        <f>'Result Entry'!CH35</f>
        <v>0.0</v>
      </c>
      <c r="CH33" s="1165">
        <f>'Result Entry'!CI35</f>
        <v>0.0</v>
      </c>
      <c r="CI33" s="1166" t="str">
        <f>'Result Entry'!CJ35</f>
        <v/>
      </c>
      <c r="CJ33" s="1149" t="str">
        <f>'Result Entry'!CK35</f>
        <v/>
      </c>
      <c r="CK33" s="1150" t="str">
        <f>'Result Entry'!CL35</f>
        <v/>
      </c>
      <c r="CL33" s="1151">
        <f>'Result Entry'!CM35</f>
        <v>0.0</v>
      </c>
      <c r="CM33" s="1142">
        <f>'Result Entry'!CN35</f>
        <v>0.0</v>
      </c>
      <c r="CN33" s="1152">
        <f>'Result Entry'!CO35</f>
        <v>0.0</v>
      </c>
      <c r="CO33" s="1143">
        <f>'Result Entry'!CP35</f>
        <v>0.0</v>
      </c>
      <c r="CP33" s="1144">
        <f>'Result Entry'!CQ35</f>
        <v>0.0</v>
      </c>
      <c r="CQ33" s="1143">
        <f>'Result Entry'!CR35</f>
        <v>0.0</v>
      </c>
      <c r="CR33" s="1143">
        <f>'Result Entry'!CS35</f>
        <v>0.0</v>
      </c>
      <c r="CS33" s="1153">
        <f>'Result Entry'!CT35</f>
        <v>0.0</v>
      </c>
      <c r="CT33" s="1144">
        <f>'Result Entry'!CU35</f>
        <v>0.0</v>
      </c>
      <c r="CU33" s="1143">
        <f>'Result Entry'!CV35</f>
        <v>0.0</v>
      </c>
      <c r="CV33" s="1143">
        <f>'Result Entry'!CW35</f>
        <v>0.0</v>
      </c>
      <c r="CW33" s="1153">
        <f>'Result Entry'!CX35</f>
        <v>0.0</v>
      </c>
      <c r="CX33" s="1146">
        <f>'Result Entry'!CY35</f>
        <v>0.0</v>
      </c>
      <c r="CY33" s="1165">
        <f>'Result Entry'!CZ35</f>
        <v>0.0</v>
      </c>
      <c r="CZ33" s="1166" t="str">
        <f>'Result Entry'!DA35</f>
        <v/>
      </c>
      <c r="DA33" s="1149" t="str">
        <f>'Result Entry'!DB35</f>
        <v/>
      </c>
      <c r="DB33" s="1150" t="str">
        <f>'Result Entry'!DC35</f>
        <v/>
      </c>
      <c r="DC33" s="1151">
        <f>'Result Entry'!DD35</f>
        <v>0.0</v>
      </c>
      <c r="DD33" s="1142">
        <f>'Result Entry'!DE35</f>
        <v>0.0</v>
      </c>
      <c r="DE33" s="1152">
        <f>'Result Entry'!DF35</f>
        <v>0.0</v>
      </c>
      <c r="DF33" s="1143">
        <f>'Result Entry'!DG35</f>
        <v>0.0</v>
      </c>
      <c r="DG33" s="1144">
        <f>'Result Entry'!DH35</f>
        <v>0.0</v>
      </c>
      <c r="DH33" s="1143">
        <f>'Result Entry'!DI35</f>
        <v>0.0</v>
      </c>
      <c r="DI33" s="1143">
        <f>'Result Entry'!DJ35</f>
        <v>0.0</v>
      </c>
      <c r="DJ33" s="1153">
        <f>'Result Entry'!DK35</f>
        <v>0.0</v>
      </c>
      <c r="DK33" s="1144">
        <f>'Result Entry'!DL35</f>
        <v>0.0</v>
      </c>
      <c r="DL33" s="1143">
        <f>'Result Entry'!DM35</f>
        <v>0.0</v>
      </c>
      <c r="DM33" s="1143">
        <f>'Result Entry'!DN35</f>
        <v>0.0</v>
      </c>
      <c r="DN33" s="1153">
        <f>'Result Entry'!DO35</f>
        <v>0.0</v>
      </c>
      <c r="DO33" s="1146">
        <f>'Result Entry'!DP35</f>
        <v>0.0</v>
      </c>
      <c r="DP33" s="1165">
        <f>'Result Entry'!DQ35</f>
        <v>0.0</v>
      </c>
      <c r="DQ33" s="1166" t="str">
        <f>'Result Entry'!DR35</f>
        <v/>
      </c>
      <c r="DR33" s="1149" t="str">
        <f>'Result Entry'!DS35</f>
        <v/>
      </c>
      <c r="DS33" s="1150" t="str">
        <f>'Result Entry'!DT35</f>
        <v/>
      </c>
      <c r="DT33" s="1142">
        <f>'Result Entry'!DU35</f>
        <v>0.0</v>
      </c>
      <c r="DU33" s="1143">
        <f>'Result Entry'!DV35</f>
        <v>0.0</v>
      </c>
      <c r="DV33" s="1143">
        <f>'Result Entry'!DW35</f>
        <v>0.0</v>
      </c>
      <c r="DW33" s="1144">
        <f>'Result Entry'!DX35</f>
        <v>0.0</v>
      </c>
      <c r="DX33" s="1143">
        <f>'Result Entry'!DY35</f>
        <v>0.0</v>
      </c>
      <c r="DY33" s="1143">
        <f>'Result Entry'!DZ35</f>
        <v>0.0</v>
      </c>
      <c r="DZ33" s="1153">
        <f>'Result Entry'!EA35</f>
        <v>0.0</v>
      </c>
      <c r="EA33" s="1144">
        <f>'Result Entry'!EB35</f>
        <v>0.0</v>
      </c>
      <c r="EB33" s="1143">
        <f>'Result Entry'!EC35</f>
        <v>0.0</v>
      </c>
      <c r="EC33" s="1143">
        <f>'Result Entry'!ED35</f>
        <v>0.0</v>
      </c>
      <c r="ED33" s="1153">
        <f>'Result Entry'!EE35</f>
        <v>0.0</v>
      </c>
      <c r="EE33" s="1156">
        <f>'Result Entry'!EF35</f>
        <v>0.0</v>
      </c>
      <c r="EF33" s="1157">
        <f>'Result Entry'!EG35</f>
        <v>0.0</v>
      </c>
      <c r="EG33" s="1158" t="str">
        <f>'Result Entry'!EH35</f>
        <v/>
      </c>
      <c r="EH33" s="1142">
        <f>'Result Entry'!EI35</f>
        <v>0.0</v>
      </c>
      <c r="EI33" s="1143">
        <f>'Result Entry'!EJ35</f>
        <v>0.0</v>
      </c>
      <c r="EJ33" s="1143">
        <f>'Result Entry'!EK35</f>
        <v>0.0</v>
      </c>
      <c r="EK33" s="1144">
        <f>'Result Entry'!EL35</f>
        <v>0.0</v>
      </c>
      <c r="EL33" s="1143">
        <f>'Result Entry'!EM35</f>
        <v>0.0</v>
      </c>
      <c r="EM33" s="1153">
        <f>'Result Entry'!EN35</f>
        <v>0.0</v>
      </c>
      <c r="EN33" s="1143">
        <f>'Result Entry'!EO35</f>
        <v>0.0</v>
      </c>
      <c r="EO33" s="1143">
        <f>'Result Entry'!EP35</f>
        <v>0.0</v>
      </c>
      <c r="EP33" s="1143">
        <f>'Result Entry'!EQ35</f>
        <v>0.0</v>
      </c>
      <c r="EQ33" s="1146">
        <f>'Result Entry'!ER35</f>
        <v>0.0</v>
      </c>
      <c r="ER33" s="1157">
        <f>'Result Entry'!ES35</f>
        <v>0.0</v>
      </c>
      <c r="ES33" s="1158" t="str">
        <f>'Result Entry'!ET35</f>
        <v/>
      </c>
      <c r="ET33" s="1142">
        <f>'Result Entry'!EU35</f>
        <v>0.0</v>
      </c>
      <c r="EU33" s="1152">
        <f>'Result Entry'!EV35</f>
        <v>0.0</v>
      </c>
      <c r="EV33" s="1143">
        <f>'Result Entry'!EW35</f>
        <v>0.0</v>
      </c>
      <c r="EW33" s="1153">
        <f>'Result Entry'!EX35</f>
        <v>0.0</v>
      </c>
      <c r="EX33" s="1143">
        <f>'Result Entry'!EY35</f>
        <v>0.0</v>
      </c>
      <c r="EY33" s="1153">
        <f>'Result Entry'!EZ35</f>
        <v>0.0</v>
      </c>
      <c r="EZ33" s="1143">
        <f>'Result Entry'!FA35</f>
        <v>0.0</v>
      </c>
      <c r="FA33" s="1143">
        <f>'Result Entry'!FB35</f>
        <v>0.0</v>
      </c>
      <c r="FB33" s="1143">
        <f>'Result Entry'!FC35</f>
        <v>0.0</v>
      </c>
      <c r="FC33" s="1156">
        <f>'Result Entry'!FD35</f>
        <v>0.0</v>
      </c>
      <c r="FD33" s="1157">
        <f>'Result Entry'!FE35</f>
        <v>0.0</v>
      </c>
      <c r="FE33" s="1158" t="str">
        <f>'Result Entry'!FF35</f>
        <v/>
      </c>
      <c r="FF33" s="1142">
        <f>'Result Entry'!FG35</f>
        <v>0.0</v>
      </c>
      <c r="FG33" s="1143">
        <f>'Result Entry'!FH35</f>
        <v>0.0</v>
      </c>
      <c r="FH33" s="1143">
        <f>'Result Entry'!FI35</f>
        <v>0.0</v>
      </c>
      <c r="FI33" s="1143">
        <f>'Result Entry'!FJ35</f>
        <v>0.0</v>
      </c>
      <c r="FJ33" s="1145">
        <f>'Result Entry'!FK35</f>
        <v>0.0</v>
      </c>
      <c r="FK33" s="1150" t="str">
        <f>'Result Entry'!FL35</f>
        <v/>
      </c>
      <c r="FL33" s="1139">
        <f>'Result Entry'!FM35</f>
        <v>0.0</v>
      </c>
      <c r="FM33" s="1140">
        <f>'Result Entry'!FN35</f>
        <v>0.0</v>
      </c>
      <c r="FN33" s="1159" t="str">
        <f>'Result Entry'!FO35</f>
        <v/>
      </c>
      <c r="FO33" s="1139">
        <f>'Result Entry'!FP35</f>
        <v>0.0</v>
      </c>
      <c r="FP33" s="1140">
        <f>'Result Entry'!FQ35</f>
        <v>0.0</v>
      </c>
      <c r="FQ33" s="1160">
        <f>'Result Entry'!FR35</f>
        <v>0.0</v>
      </c>
      <c r="FR33" s="1140" t="str">
        <f>IF(OR(FS33="PASSED",FS33="PASSED WITH G"),'Result Entry'!FS35,"")</f>
        <v/>
      </c>
      <c r="FS33" s="1140" t="str">
        <f>'Result Entry'!FT35</f>
        <v/>
      </c>
      <c r="FT33" s="1140" t="str">
        <f>'Result Entry'!FU35</f>
        <v/>
      </c>
      <c r="FU33" s="1161" t="str">
        <f>'Result Entry'!FV35</f>
        <v/>
      </c>
      <c r="FV33" s="1162" t="str">
        <f>'Result Entry'!FX35</f>
        <v/>
      </c>
    </row>
    <row r="34" spans="8:8" s="1138" ht="17.25" customFormat="1" customHeight="1">
      <c r="A34" s="1167"/>
      <c r="B34" s="1139">
        <f t="shared" si="0"/>
        <v>0.0</v>
      </c>
      <c r="C34" s="1140">
        <f>'Result Entry'!D36</f>
        <v>0.0</v>
      </c>
      <c r="D34" s="1140">
        <f>'Result Entry'!E36</f>
        <v>0.0</v>
      </c>
      <c r="E34" s="1140">
        <f>'Result Entry'!F36</f>
        <v>0.0</v>
      </c>
      <c r="F34" s="1140">
        <f>'Result Entry'!$G36</f>
        <v>0.0</v>
      </c>
      <c r="G34" s="1140">
        <f>'Result Entry'!$H36</f>
        <v>0.0</v>
      </c>
      <c r="H34" s="1140">
        <f>'Result Entry'!I36</f>
        <v>0.0</v>
      </c>
      <c r="I34" s="1140">
        <f>'Result Entry'!J36</f>
        <v>0.0</v>
      </c>
      <c r="J34" s="1141">
        <f>'Result Entry'!K36</f>
        <v>0.0</v>
      </c>
      <c r="K34" s="1142">
        <f>'Result Entry'!L36</f>
        <v>0.0</v>
      </c>
      <c r="L34" s="1143">
        <f>'Result Entry'!M36</f>
        <v>0.0</v>
      </c>
      <c r="M34" s="1143">
        <f>'Result Entry'!N36</f>
        <v>0.0</v>
      </c>
      <c r="N34" s="1144">
        <f>'Result Entry'!O36</f>
        <v>0.0</v>
      </c>
      <c r="O34" s="1143">
        <f>'Result Entry'!P36</f>
        <v>0.0</v>
      </c>
      <c r="P34" s="1144">
        <f>'Result Entry'!Q36</f>
        <v>0.0</v>
      </c>
      <c r="Q34" s="1143">
        <f>'Result Entry'!R36</f>
        <v>0.0</v>
      </c>
      <c r="R34" s="1145">
        <f>'Result Entry'!S36</f>
        <v>0.0</v>
      </c>
      <c r="S34" s="1145">
        <f>'Result Entry'!T36</f>
        <v>0.0</v>
      </c>
      <c r="T34" s="1146">
        <f>'Result Entry'!U36</f>
        <v>0.0</v>
      </c>
      <c r="U34" s="1163">
        <f>'Result Entry'!V36</f>
        <v>0.0</v>
      </c>
      <c r="V34" s="1164" t="str">
        <f>'Result Entry'!W36</f>
        <v/>
      </c>
      <c r="W34" s="1149" t="str">
        <f>'Result Entry'!X36</f>
        <v/>
      </c>
      <c r="X34" s="1150" t="str">
        <f>'Result Entry'!Y36</f>
        <v/>
      </c>
      <c r="Y34" s="1142">
        <f>'Result Entry'!Z36</f>
        <v>0.0</v>
      </c>
      <c r="Z34" s="1143">
        <f>'Result Entry'!AA36</f>
        <v>0.0</v>
      </c>
      <c r="AA34" s="1143">
        <f>'Result Entry'!AB36</f>
        <v>0.0</v>
      </c>
      <c r="AB34" s="1144">
        <f>'Result Entry'!AC36</f>
        <v>0.0</v>
      </c>
      <c r="AC34" s="1143">
        <f>'Result Entry'!AD36</f>
        <v>0.0</v>
      </c>
      <c r="AD34" s="1144">
        <f>'Result Entry'!AE36</f>
        <v>0.0</v>
      </c>
      <c r="AE34" s="1143">
        <f>'Result Entry'!AF36</f>
        <v>0.0</v>
      </c>
      <c r="AF34" s="1145">
        <f>'Result Entry'!AG36</f>
        <v>0.0</v>
      </c>
      <c r="AG34" s="1145">
        <f>'Result Entry'!AH36</f>
        <v>0.0</v>
      </c>
      <c r="AH34" s="1146">
        <f>'Result Entry'!AI36</f>
        <v>0.0</v>
      </c>
      <c r="AI34" s="1163">
        <f>'Result Entry'!AJ36</f>
        <v>0.0</v>
      </c>
      <c r="AJ34" s="1164" t="str">
        <f>'Result Entry'!AK36</f>
        <v/>
      </c>
      <c r="AK34" s="1149" t="str">
        <f>'Result Entry'!AL36</f>
        <v/>
      </c>
      <c r="AL34" s="1150" t="str">
        <f>'Result Entry'!AM36</f>
        <v/>
      </c>
      <c r="AM34" s="1151">
        <f>'Result Entry'!AN36</f>
        <v>0.0</v>
      </c>
      <c r="AN34" s="1142">
        <f>'Result Entry'!AO36</f>
        <v>0.0</v>
      </c>
      <c r="AO34" s="1152">
        <f>'Result Entry'!AP36</f>
        <v>0.0</v>
      </c>
      <c r="AP34" s="1143">
        <f>'Result Entry'!AQ36</f>
        <v>0.0</v>
      </c>
      <c r="AQ34" s="1144">
        <f>'Result Entry'!AR36</f>
        <v>0.0</v>
      </c>
      <c r="AR34" s="1143">
        <f>'Result Entry'!AS36</f>
        <v>0.0</v>
      </c>
      <c r="AS34" s="1143">
        <f>'Result Entry'!AT36</f>
        <v>0.0</v>
      </c>
      <c r="AT34" s="1153">
        <f>'Result Entry'!AU36</f>
        <v>0.0</v>
      </c>
      <c r="AU34" s="1144">
        <f>'Result Entry'!AV36</f>
        <v>0.0</v>
      </c>
      <c r="AV34" s="1143">
        <f>'Result Entry'!AW36</f>
        <v>0.0</v>
      </c>
      <c r="AW34" s="1143">
        <f>'Result Entry'!AX36</f>
        <v>0.0</v>
      </c>
      <c r="AX34" s="1153">
        <f>'Result Entry'!AY36</f>
        <v>0.0</v>
      </c>
      <c r="AY34" s="1146">
        <f>'Result Entry'!AZ36</f>
        <v>0.0</v>
      </c>
      <c r="AZ34" s="1165">
        <f>'Result Entry'!BA36</f>
        <v>0.0</v>
      </c>
      <c r="BA34" s="1166" t="str">
        <f>'Result Entry'!BB36</f>
        <v/>
      </c>
      <c r="BB34" s="1149" t="str">
        <f>'Result Entry'!BC36</f>
        <v/>
      </c>
      <c r="BC34" s="1150" t="str">
        <f>'Result Entry'!BD36</f>
        <v/>
      </c>
      <c r="BD34" s="1151">
        <f>'Result Entry'!BE36</f>
        <v>0.0</v>
      </c>
      <c r="BE34" s="1142">
        <f>'Result Entry'!BF36</f>
        <v>0.0</v>
      </c>
      <c r="BF34" s="1152">
        <f>'Result Entry'!BG36</f>
        <v>0.0</v>
      </c>
      <c r="BG34" s="1143">
        <f>'Result Entry'!BH36</f>
        <v>0.0</v>
      </c>
      <c r="BH34" s="1144">
        <f>'Result Entry'!BI36</f>
        <v>0.0</v>
      </c>
      <c r="BI34" s="1143">
        <f>'Result Entry'!BJ36</f>
        <v>0.0</v>
      </c>
      <c r="BJ34" s="1143">
        <f>'Result Entry'!BK36</f>
        <v>0.0</v>
      </c>
      <c r="BK34" s="1153">
        <f>'Result Entry'!BL36</f>
        <v>0.0</v>
      </c>
      <c r="BL34" s="1144">
        <f>'Result Entry'!BM36</f>
        <v>0.0</v>
      </c>
      <c r="BM34" s="1143">
        <f>'Result Entry'!BN36</f>
        <v>0.0</v>
      </c>
      <c r="BN34" s="1143">
        <f>'Result Entry'!BO36</f>
        <v>0.0</v>
      </c>
      <c r="BO34" s="1153">
        <f>'Result Entry'!BP36</f>
        <v>0.0</v>
      </c>
      <c r="BP34" s="1146">
        <f>'Result Entry'!BQ36</f>
        <v>0.0</v>
      </c>
      <c r="BQ34" s="1165">
        <f>'Result Entry'!BR36</f>
        <v>0.0</v>
      </c>
      <c r="BR34" s="1166" t="str">
        <f>'Result Entry'!BS36</f>
        <v/>
      </c>
      <c r="BS34" s="1149" t="str">
        <f>'Result Entry'!BT36</f>
        <v/>
      </c>
      <c r="BT34" s="1150" t="str">
        <f>'Result Entry'!BU36</f>
        <v/>
      </c>
      <c r="BU34" s="1151">
        <f>'Result Entry'!BV36</f>
        <v>0.0</v>
      </c>
      <c r="BV34" s="1142">
        <f>'Result Entry'!BW36</f>
        <v>0.0</v>
      </c>
      <c r="BW34" s="1152">
        <f>'Result Entry'!BX36</f>
        <v>0.0</v>
      </c>
      <c r="BX34" s="1143">
        <f>'Result Entry'!BY36</f>
        <v>0.0</v>
      </c>
      <c r="BY34" s="1144">
        <f>'Result Entry'!BZ36</f>
        <v>0.0</v>
      </c>
      <c r="BZ34" s="1143">
        <f>'Result Entry'!CA36</f>
        <v>0.0</v>
      </c>
      <c r="CA34" s="1143">
        <f>'Result Entry'!CB36</f>
        <v>0.0</v>
      </c>
      <c r="CB34" s="1153">
        <f>'Result Entry'!CC36</f>
        <v>0.0</v>
      </c>
      <c r="CC34" s="1144">
        <f>'Result Entry'!CD36</f>
        <v>0.0</v>
      </c>
      <c r="CD34" s="1143">
        <f>'Result Entry'!CE36</f>
        <v>0.0</v>
      </c>
      <c r="CE34" s="1143">
        <f>'Result Entry'!CF36</f>
        <v>0.0</v>
      </c>
      <c r="CF34" s="1153">
        <f>'Result Entry'!CG36</f>
        <v>0.0</v>
      </c>
      <c r="CG34" s="1146">
        <f>'Result Entry'!CH36</f>
        <v>0.0</v>
      </c>
      <c r="CH34" s="1165">
        <f>'Result Entry'!CI36</f>
        <v>0.0</v>
      </c>
      <c r="CI34" s="1166" t="str">
        <f>'Result Entry'!CJ36</f>
        <v/>
      </c>
      <c r="CJ34" s="1149" t="str">
        <f>'Result Entry'!CK36</f>
        <v/>
      </c>
      <c r="CK34" s="1150" t="str">
        <f>'Result Entry'!CL36</f>
        <v/>
      </c>
      <c r="CL34" s="1151">
        <f>'Result Entry'!CM36</f>
        <v>0.0</v>
      </c>
      <c r="CM34" s="1142">
        <f>'Result Entry'!CN36</f>
        <v>0.0</v>
      </c>
      <c r="CN34" s="1152">
        <f>'Result Entry'!CO36</f>
        <v>0.0</v>
      </c>
      <c r="CO34" s="1143">
        <f>'Result Entry'!CP36</f>
        <v>0.0</v>
      </c>
      <c r="CP34" s="1144">
        <f>'Result Entry'!CQ36</f>
        <v>0.0</v>
      </c>
      <c r="CQ34" s="1143">
        <f>'Result Entry'!CR36</f>
        <v>0.0</v>
      </c>
      <c r="CR34" s="1143">
        <f>'Result Entry'!CS36</f>
        <v>0.0</v>
      </c>
      <c r="CS34" s="1153">
        <f>'Result Entry'!CT36</f>
        <v>0.0</v>
      </c>
      <c r="CT34" s="1144">
        <f>'Result Entry'!CU36</f>
        <v>0.0</v>
      </c>
      <c r="CU34" s="1143">
        <f>'Result Entry'!CV36</f>
        <v>0.0</v>
      </c>
      <c r="CV34" s="1143">
        <f>'Result Entry'!CW36</f>
        <v>0.0</v>
      </c>
      <c r="CW34" s="1153">
        <f>'Result Entry'!CX36</f>
        <v>0.0</v>
      </c>
      <c r="CX34" s="1146">
        <f>'Result Entry'!CY36</f>
        <v>0.0</v>
      </c>
      <c r="CY34" s="1165">
        <f>'Result Entry'!CZ36</f>
        <v>0.0</v>
      </c>
      <c r="CZ34" s="1166" t="str">
        <f>'Result Entry'!DA36</f>
        <v/>
      </c>
      <c r="DA34" s="1149" t="str">
        <f>'Result Entry'!DB36</f>
        <v/>
      </c>
      <c r="DB34" s="1150" t="str">
        <f>'Result Entry'!DC36</f>
        <v/>
      </c>
      <c r="DC34" s="1151">
        <f>'Result Entry'!DD36</f>
        <v>0.0</v>
      </c>
      <c r="DD34" s="1142">
        <f>'Result Entry'!DE36</f>
        <v>0.0</v>
      </c>
      <c r="DE34" s="1152">
        <f>'Result Entry'!DF36</f>
        <v>0.0</v>
      </c>
      <c r="DF34" s="1143">
        <f>'Result Entry'!DG36</f>
        <v>0.0</v>
      </c>
      <c r="DG34" s="1144">
        <f>'Result Entry'!DH36</f>
        <v>0.0</v>
      </c>
      <c r="DH34" s="1143">
        <f>'Result Entry'!DI36</f>
        <v>0.0</v>
      </c>
      <c r="DI34" s="1143">
        <f>'Result Entry'!DJ36</f>
        <v>0.0</v>
      </c>
      <c r="DJ34" s="1153">
        <f>'Result Entry'!DK36</f>
        <v>0.0</v>
      </c>
      <c r="DK34" s="1144">
        <f>'Result Entry'!DL36</f>
        <v>0.0</v>
      </c>
      <c r="DL34" s="1143">
        <f>'Result Entry'!DM36</f>
        <v>0.0</v>
      </c>
      <c r="DM34" s="1143">
        <f>'Result Entry'!DN36</f>
        <v>0.0</v>
      </c>
      <c r="DN34" s="1153">
        <f>'Result Entry'!DO36</f>
        <v>0.0</v>
      </c>
      <c r="DO34" s="1146">
        <f>'Result Entry'!DP36</f>
        <v>0.0</v>
      </c>
      <c r="DP34" s="1165">
        <f>'Result Entry'!DQ36</f>
        <v>0.0</v>
      </c>
      <c r="DQ34" s="1166" t="str">
        <f>'Result Entry'!DR36</f>
        <v/>
      </c>
      <c r="DR34" s="1149" t="str">
        <f>'Result Entry'!DS36</f>
        <v/>
      </c>
      <c r="DS34" s="1150" t="str">
        <f>'Result Entry'!DT36</f>
        <v/>
      </c>
      <c r="DT34" s="1142">
        <f>'Result Entry'!DU36</f>
        <v>0.0</v>
      </c>
      <c r="DU34" s="1143">
        <f>'Result Entry'!DV36</f>
        <v>0.0</v>
      </c>
      <c r="DV34" s="1143">
        <f>'Result Entry'!DW36</f>
        <v>0.0</v>
      </c>
      <c r="DW34" s="1144">
        <f>'Result Entry'!DX36</f>
        <v>0.0</v>
      </c>
      <c r="DX34" s="1143">
        <f>'Result Entry'!DY36</f>
        <v>0.0</v>
      </c>
      <c r="DY34" s="1143">
        <f>'Result Entry'!DZ36</f>
        <v>0.0</v>
      </c>
      <c r="DZ34" s="1153">
        <f>'Result Entry'!EA36</f>
        <v>0.0</v>
      </c>
      <c r="EA34" s="1144">
        <f>'Result Entry'!EB36</f>
        <v>0.0</v>
      </c>
      <c r="EB34" s="1143">
        <f>'Result Entry'!EC36</f>
        <v>0.0</v>
      </c>
      <c r="EC34" s="1143">
        <f>'Result Entry'!ED36</f>
        <v>0.0</v>
      </c>
      <c r="ED34" s="1153">
        <f>'Result Entry'!EE36</f>
        <v>0.0</v>
      </c>
      <c r="EE34" s="1156">
        <f>'Result Entry'!EF36</f>
        <v>0.0</v>
      </c>
      <c r="EF34" s="1157">
        <f>'Result Entry'!EG36</f>
        <v>0.0</v>
      </c>
      <c r="EG34" s="1158" t="str">
        <f>'Result Entry'!EH36</f>
        <v/>
      </c>
      <c r="EH34" s="1142">
        <f>'Result Entry'!EI36</f>
        <v>0.0</v>
      </c>
      <c r="EI34" s="1143">
        <f>'Result Entry'!EJ36</f>
        <v>0.0</v>
      </c>
      <c r="EJ34" s="1143">
        <f>'Result Entry'!EK36</f>
        <v>0.0</v>
      </c>
      <c r="EK34" s="1144">
        <f>'Result Entry'!EL36</f>
        <v>0.0</v>
      </c>
      <c r="EL34" s="1143">
        <f>'Result Entry'!EM36</f>
        <v>0.0</v>
      </c>
      <c r="EM34" s="1153">
        <f>'Result Entry'!EN36</f>
        <v>0.0</v>
      </c>
      <c r="EN34" s="1143">
        <f>'Result Entry'!EO36</f>
        <v>0.0</v>
      </c>
      <c r="EO34" s="1143">
        <f>'Result Entry'!EP36</f>
        <v>0.0</v>
      </c>
      <c r="EP34" s="1143">
        <f>'Result Entry'!EQ36</f>
        <v>0.0</v>
      </c>
      <c r="EQ34" s="1146">
        <f>'Result Entry'!ER36</f>
        <v>0.0</v>
      </c>
      <c r="ER34" s="1157">
        <f>'Result Entry'!ES36</f>
        <v>0.0</v>
      </c>
      <c r="ES34" s="1158" t="str">
        <f>'Result Entry'!ET36</f>
        <v/>
      </c>
      <c r="ET34" s="1142">
        <f>'Result Entry'!EU36</f>
        <v>0.0</v>
      </c>
      <c r="EU34" s="1152">
        <f>'Result Entry'!EV36</f>
        <v>0.0</v>
      </c>
      <c r="EV34" s="1143">
        <f>'Result Entry'!EW36</f>
        <v>0.0</v>
      </c>
      <c r="EW34" s="1153">
        <f>'Result Entry'!EX36</f>
        <v>0.0</v>
      </c>
      <c r="EX34" s="1143">
        <f>'Result Entry'!EY36</f>
        <v>0.0</v>
      </c>
      <c r="EY34" s="1153">
        <f>'Result Entry'!EZ36</f>
        <v>0.0</v>
      </c>
      <c r="EZ34" s="1143">
        <f>'Result Entry'!FA36</f>
        <v>0.0</v>
      </c>
      <c r="FA34" s="1143">
        <f>'Result Entry'!FB36</f>
        <v>0.0</v>
      </c>
      <c r="FB34" s="1143">
        <f>'Result Entry'!FC36</f>
        <v>0.0</v>
      </c>
      <c r="FC34" s="1156">
        <f>'Result Entry'!FD36</f>
        <v>0.0</v>
      </c>
      <c r="FD34" s="1157">
        <f>'Result Entry'!FE36</f>
        <v>0.0</v>
      </c>
      <c r="FE34" s="1158" t="str">
        <f>'Result Entry'!FF36</f>
        <v/>
      </c>
      <c r="FF34" s="1142">
        <f>'Result Entry'!FG36</f>
        <v>0.0</v>
      </c>
      <c r="FG34" s="1143">
        <f>'Result Entry'!FH36</f>
        <v>0.0</v>
      </c>
      <c r="FH34" s="1143">
        <f>'Result Entry'!FI36</f>
        <v>0.0</v>
      </c>
      <c r="FI34" s="1143">
        <f>'Result Entry'!FJ36</f>
        <v>0.0</v>
      </c>
      <c r="FJ34" s="1145">
        <f>'Result Entry'!FK36</f>
        <v>0.0</v>
      </c>
      <c r="FK34" s="1150" t="str">
        <f>'Result Entry'!FL36</f>
        <v/>
      </c>
      <c r="FL34" s="1139">
        <f>'Result Entry'!FM36</f>
        <v>0.0</v>
      </c>
      <c r="FM34" s="1140">
        <f>'Result Entry'!FN36</f>
        <v>0.0</v>
      </c>
      <c r="FN34" s="1159" t="str">
        <f>'Result Entry'!FO36</f>
        <v/>
      </c>
      <c r="FO34" s="1139">
        <f>'Result Entry'!FP36</f>
        <v>0.0</v>
      </c>
      <c r="FP34" s="1140">
        <f>'Result Entry'!FQ36</f>
        <v>0.0</v>
      </c>
      <c r="FQ34" s="1160">
        <f>'Result Entry'!FR36</f>
        <v>0.0</v>
      </c>
      <c r="FR34" s="1140" t="str">
        <f>IF(OR(FS34="PASSED",FS34="PASSED WITH G"),'Result Entry'!FS36,"")</f>
        <v/>
      </c>
      <c r="FS34" s="1140" t="str">
        <f>'Result Entry'!FT36</f>
        <v/>
      </c>
      <c r="FT34" s="1140" t="str">
        <f>'Result Entry'!FU36</f>
        <v/>
      </c>
      <c r="FU34" s="1161" t="str">
        <f>'Result Entry'!FV36</f>
        <v/>
      </c>
      <c r="FV34" s="1162" t="str">
        <f>'Result Entry'!FX36</f>
        <v/>
      </c>
    </row>
    <row r="35" spans="8:8" s="1138" ht="17.25" customFormat="1" customHeight="1">
      <c r="A35" s="1167"/>
      <c r="B35" s="1139">
        <f t="shared" si="0"/>
        <v>0.0</v>
      </c>
      <c r="C35" s="1140">
        <f>'Result Entry'!D37</f>
        <v>0.0</v>
      </c>
      <c r="D35" s="1140">
        <f>'Result Entry'!E37</f>
        <v>0.0</v>
      </c>
      <c r="E35" s="1140">
        <f>'Result Entry'!F37</f>
        <v>0.0</v>
      </c>
      <c r="F35" s="1140">
        <f>'Result Entry'!$G37</f>
        <v>0.0</v>
      </c>
      <c r="G35" s="1140">
        <f>'Result Entry'!$H37</f>
        <v>0.0</v>
      </c>
      <c r="H35" s="1140">
        <f>'Result Entry'!I37</f>
        <v>0.0</v>
      </c>
      <c r="I35" s="1140">
        <f>'Result Entry'!J37</f>
        <v>0.0</v>
      </c>
      <c r="J35" s="1141">
        <f>'Result Entry'!K37</f>
        <v>0.0</v>
      </c>
      <c r="K35" s="1142">
        <f>'Result Entry'!L37</f>
        <v>0.0</v>
      </c>
      <c r="L35" s="1143">
        <f>'Result Entry'!M37</f>
        <v>0.0</v>
      </c>
      <c r="M35" s="1143">
        <f>'Result Entry'!N37</f>
        <v>0.0</v>
      </c>
      <c r="N35" s="1144">
        <f>'Result Entry'!O37</f>
        <v>0.0</v>
      </c>
      <c r="O35" s="1143">
        <f>'Result Entry'!P37</f>
        <v>0.0</v>
      </c>
      <c r="P35" s="1144">
        <f>'Result Entry'!Q37</f>
        <v>0.0</v>
      </c>
      <c r="Q35" s="1143">
        <f>'Result Entry'!R37</f>
        <v>0.0</v>
      </c>
      <c r="R35" s="1145">
        <f>'Result Entry'!S37</f>
        <v>0.0</v>
      </c>
      <c r="S35" s="1145">
        <f>'Result Entry'!T37</f>
        <v>0.0</v>
      </c>
      <c r="T35" s="1146">
        <f>'Result Entry'!U37</f>
        <v>0.0</v>
      </c>
      <c r="U35" s="1163">
        <f>'Result Entry'!V37</f>
        <v>0.0</v>
      </c>
      <c r="V35" s="1164" t="str">
        <f>'Result Entry'!W37</f>
        <v/>
      </c>
      <c r="W35" s="1149" t="str">
        <f>'Result Entry'!X37</f>
        <v/>
      </c>
      <c r="X35" s="1150" t="str">
        <f>'Result Entry'!Y37</f>
        <v/>
      </c>
      <c r="Y35" s="1142">
        <f>'Result Entry'!Z37</f>
        <v>0.0</v>
      </c>
      <c r="Z35" s="1143">
        <f>'Result Entry'!AA37</f>
        <v>0.0</v>
      </c>
      <c r="AA35" s="1143">
        <f>'Result Entry'!AB37</f>
        <v>0.0</v>
      </c>
      <c r="AB35" s="1144">
        <f>'Result Entry'!AC37</f>
        <v>0.0</v>
      </c>
      <c r="AC35" s="1143">
        <f>'Result Entry'!AD37</f>
        <v>0.0</v>
      </c>
      <c r="AD35" s="1144">
        <f>'Result Entry'!AE37</f>
        <v>0.0</v>
      </c>
      <c r="AE35" s="1143">
        <f>'Result Entry'!AF37</f>
        <v>0.0</v>
      </c>
      <c r="AF35" s="1145">
        <f>'Result Entry'!AG37</f>
        <v>0.0</v>
      </c>
      <c r="AG35" s="1145">
        <f>'Result Entry'!AH37</f>
        <v>0.0</v>
      </c>
      <c r="AH35" s="1146">
        <f>'Result Entry'!AI37</f>
        <v>0.0</v>
      </c>
      <c r="AI35" s="1163">
        <f>'Result Entry'!AJ37</f>
        <v>0.0</v>
      </c>
      <c r="AJ35" s="1164" t="str">
        <f>'Result Entry'!AK37</f>
        <v/>
      </c>
      <c r="AK35" s="1149" t="str">
        <f>'Result Entry'!AL37</f>
        <v/>
      </c>
      <c r="AL35" s="1150" t="str">
        <f>'Result Entry'!AM37</f>
        <v/>
      </c>
      <c r="AM35" s="1151">
        <f>'Result Entry'!AN37</f>
        <v>0.0</v>
      </c>
      <c r="AN35" s="1142">
        <f>'Result Entry'!AO37</f>
        <v>0.0</v>
      </c>
      <c r="AO35" s="1152">
        <f>'Result Entry'!AP37</f>
        <v>0.0</v>
      </c>
      <c r="AP35" s="1143">
        <f>'Result Entry'!AQ37</f>
        <v>0.0</v>
      </c>
      <c r="AQ35" s="1144">
        <f>'Result Entry'!AR37</f>
        <v>0.0</v>
      </c>
      <c r="AR35" s="1143">
        <f>'Result Entry'!AS37</f>
        <v>0.0</v>
      </c>
      <c r="AS35" s="1143">
        <f>'Result Entry'!AT37</f>
        <v>0.0</v>
      </c>
      <c r="AT35" s="1153">
        <f>'Result Entry'!AU37</f>
        <v>0.0</v>
      </c>
      <c r="AU35" s="1144">
        <f>'Result Entry'!AV37</f>
        <v>0.0</v>
      </c>
      <c r="AV35" s="1143">
        <f>'Result Entry'!AW37</f>
        <v>0.0</v>
      </c>
      <c r="AW35" s="1143">
        <f>'Result Entry'!AX37</f>
        <v>0.0</v>
      </c>
      <c r="AX35" s="1153">
        <f>'Result Entry'!AY37</f>
        <v>0.0</v>
      </c>
      <c r="AY35" s="1146">
        <f>'Result Entry'!AZ37</f>
        <v>0.0</v>
      </c>
      <c r="AZ35" s="1165">
        <f>'Result Entry'!BA37</f>
        <v>0.0</v>
      </c>
      <c r="BA35" s="1166" t="str">
        <f>'Result Entry'!BB37</f>
        <v/>
      </c>
      <c r="BB35" s="1149" t="str">
        <f>'Result Entry'!BC37</f>
        <v/>
      </c>
      <c r="BC35" s="1150" t="str">
        <f>'Result Entry'!BD37</f>
        <v/>
      </c>
      <c r="BD35" s="1151">
        <f>'Result Entry'!BE37</f>
        <v>0.0</v>
      </c>
      <c r="BE35" s="1142">
        <f>'Result Entry'!BF37</f>
        <v>0.0</v>
      </c>
      <c r="BF35" s="1152">
        <f>'Result Entry'!BG37</f>
        <v>0.0</v>
      </c>
      <c r="BG35" s="1143">
        <f>'Result Entry'!BH37</f>
        <v>0.0</v>
      </c>
      <c r="BH35" s="1144">
        <f>'Result Entry'!BI37</f>
        <v>0.0</v>
      </c>
      <c r="BI35" s="1143">
        <f>'Result Entry'!BJ37</f>
        <v>0.0</v>
      </c>
      <c r="BJ35" s="1143">
        <f>'Result Entry'!BK37</f>
        <v>0.0</v>
      </c>
      <c r="BK35" s="1153">
        <f>'Result Entry'!BL37</f>
        <v>0.0</v>
      </c>
      <c r="BL35" s="1144">
        <f>'Result Entry'!BM37</f>
        <v>0.0</v>
      </c>
      <c r="BM35" s="1143">
        <f>'Result Entry'!BN37</f>
        <v>0.0</v>
      </c>
      <c r="BN35" s="1143">
        <f>'Result Entry'!BO37</f>
        <v>0.0</v>
      </c>
      <c r="BO35" s="1153">
        <f>'Result Entry'!BP37</f>
        <v>0.0</v>
      </c>
      <c r="BP35" s="1146">
        <f>'Result Entry'!BQ37</f>
        <v>0.0</v>
      </c>
      <c r="BQ35" s="1165">
        <f>'Result Entry'!BR37</f>
        <v>0.0</v>
      </c>
      <c r="BR35" s="1166" t="str">
        <f>'Result Entry'!BS37</f>
        <v/>
      </c>
      <c r="BS35" s="1149" t="str">
        <f>'Result Entry'!BT37</f>
        <v/>
      </c>
      <c r="BT35" s="1150" t="str">
        <f>'Result Entry'!BU37</f>
        <v/>
      </c>
      <c r="BU35" s="1151">
        <f>'Result Entry'!BV37</f>
        <v>0.0</v>
      </c>
      <c r="BV35" s="1142">
        <f>'Result Entry'!BW37</f>
        <v>0.0</v>
      </c>
      <c r="BW35" s="1152">
        <f>'Result Entry'!BX37</f>
        <v>0.0</v>
      </c>
      <c r="BX35" s="1143">
        <f>'Result Entry'!BY37</f>
        <v>0.0</v>
      </c>
      <c r="BY35" s="1144">
        <f>'Result Entry'!BZ37</f>
        <v>0.0</v>
      </c>
      <c r="BZ35" s="1143">
        <f>'Result Entry'!CA37</f>
        <v>0.0</v>
      </c>
      <c r="CA35" s="1143">
        <f>'Result Entry'!CB37</f>
        <v>0.0</v>
      </c>
      <c r="CB35" s="1153">
        <f>'Result Entry'!CC37</f>
        <v>0.0</v>
      </c>
      <c r="CC35" s="1144">
        <f>'Result Entry'!CD37</f>
        <v>0.0</v>
      </c>
      <c r="CD35" s="1143">
        <f>'Result Entry'!CE37</f>
        <v>0.0</v>
      </c>
      <c r="CE35" s="1143">
        <f>'Result Entry'!CF37</f>
        <v>0.0</v>
      </c>
      <c r="CF35" s="1153">
        <f>'Result Entry'!CG37</f>
        <v>0.0</v>
      </c>
      <c r="CG35" s="1146">
        <f>'Result Entry'!CH37</f>
        <v>0.0</v>
      </c>
      <c r="CH35" s="1165">
        <f>'Result Entry'!CI37</f>
        <v>0.0</v>
      </c>
      <c r="CI35" s="1166" t="str">
        <f>'Result Entry'!CJ37</f>
        <v/>
      </c>
      <c r="CJ35" s="1149" t="str">
        <f>'Result Entry'!CK37</f>
        <v/>
      </c>
      <c r="CK35" s="1150" t="str">
        <f>'Result Entry'!CL37</f>
        <v/>
      </c>
      <c r="CL35" s="1151">
        <f>'Result Entry'!CM37</f>
        <v>0.0</v>
      </c>
      <c r="CM35" s="1142">
        <f>'Result Entry'!CN37</f>
        <v>0.0</v>
      </c>
      <c r="CN35" s="1152">
        <f>'Result Entry'!CO37</f>
        <v>0.0</v>
      </c>
      <c r="CO35" s="1143">
        <f>'Result Entry'!CP37</f>
        <v>0.0</v>
      </c>
      <c r="CP35" s="1144">
        <f>'Result Entry'!CQ37</f>
        <v>0.0</v>
      </c>
      <c r="CQ35" s="1143">
        <f>'Result Entry'!CR37</f>
        <v>0.0</v>
      </c>
      <c r="CR35" s="1143">
        <f>'Result Entry'!CS37</f>
        <v>0.0</v>
      </c>
      <c r="CS35" s="1153">
        <f>'Result Entry'!CT37</f>
        <v>0.0</v>
      </c>
      <c r="CT35" s="1144">
        <f>'Result Entry'!CU37</f>
        <v>0.0</v>
      </c>
      <c r="CU35" s="1143">
        <f>'Result Entry'!CV37</f>
        <v>0.0</v>
      </c>
      <c r="CV35" s="1143">
        <f>'Result Entry'!CW37</f>
        <v>0.0</v>
      </c>
      <c r="CW35" s="1153">
        <f>'Result Entry'!CX37</f>
        <v>0.0</v>
      </c>
      <c r="CX35" s="1146">
        <f>'Result Entry'!CY37</f>
        <v>0.0</v>
      </c>
      <c r="CY35" s="1165">
        <f>'Result Entry'!CZ37</f>
        <v>0.0</v>
      </c>
      <c r="CZ35" s="1166" t="str">
        <f>'Result Entry'!DA37</f>
        <v/>
      </c>
      <c r="DA35" s="1149" t="str">
        <f>'Result Entry'!DB37</f>
        <v/>
      </c>
      <c r="DB35" s="1150" t="str">
        <f>'Result Entry'!DC37</f>
        <v/>
      </c>
      <c r="DC35" s="1151">
        <f>'Result Entry'!DD37</f>
        <v>0.0</v>
      </c>
      <c r="DD35" s="1142">
        <f>'Result Entry'!DE37</f>
        <v>0.0</v>
      </c>
      <c r="DE35" s="1152">
        <f>'Result Entry'!DF37</f>
        <v>0.0</v>
      </c>
      <c r="DF35" s="1143">
        <f>'Result Entry'!DG37</f>
        <v>0.0</v>
      </c>
      <c r="DG35" s="1144">
        <f>'Result Entry'!DH37</f>
        <v>0.0</v>
      </c>
      <c r="DH35" s="1143">
        <f>'Result Entry'!DI37</f>
        <v>0.0</v>
      </c>
      <c r="DI35" s="1143">
        <f>'Result Entry'!DJ37</f>
        <v>0.0</v>
      </c>
      <c r="DJ35" s="1153">
        <f>'Result Entry'!DK37</f>
        <v>0.0</v>
      </c>
      <c r="DK35" s="1144">
        <f>'Result Entry'!DL37</f>
        <v>0.0</v>
      </c>
      <c r="DL35" s="1143">
        <f>'Result Entry'!DM37</f>
        <v>0.0</v>
      </c>
      <c r="DM35" s="1143">
        <f>'Result Entry'!DN37</f>
        <v>0.0</v>
      </c>
      <c r="DN35" s="1153">
        <f>'Result Entry'!DO37</f>
        <v>0.0</v>
      </c>
      <c r="DO35" s="1146">
        <f>'Result Entry'!DP37</f>
        <v>0.0</v>
      </c>
      <c r="DP35" s="1165">
        <f>'Result Entry'!DQ37</f>
        <v>0.0</v>
      </c>
      <c r="DQ35" s="1166" t="str">
        <f>'Result Entry'!DR37</f>
        <v/>
      </c>
      <c r="DR35" s="1149" t="str">
        <f>'Result Entry'!DS37</f>
        <v/>
      </c>
      <c r="DS35" s="1150" t="str">
        <f>'Result Entry'!DT37</f>
        <v/>
      </c>
      <c r="DT35" s="1142">
        <f>'Result Entry'!DU37</f>
        <v>0.0</v>
      </c>
      <c r="DU35" s="1143">
        <f>'Result Entry'!DV37</f>
        <v>0.0</v>
      </c>
      <c r="DV35" s="1143">
        <f>'Result Entry'!DW37</f>
        <v>0.0</v>
      </c>
      <c r="DW35" s="1144">
        <f>'Result Entry'!DX37</f>
        <v>0.0</v>
      </c>
      <c r="DX35" s="1143">
        <f>'Result Entry'!DY37</f>
        <v>0.0</v>
      </c>
      <c r="DY35" s="1143">
        <f>'Result Entry'!DZ37</f>
        <v>0.0</v>
      </c>
      <c r="DZ35" s="1153">
        <f>'Result Entry'!EA37</f>
        <v>0.0</v>
      </c>
      <c r="EA35" s="1144">
        <f>'Result Entry'!EB37</f>
        <v>0.0</v>
      </c>
      <c r="EB35" s="1143">
        <f>'Result Entry'!EC37</f>
        <v>0.0</v>
      </c>
      <c r="EC35" s="1143">
        <f>'Result Entry'!ED37</f>
        <v>0.0</v>
      </c>
      <c r="ED35" s="1153">
        <f>'Result Entry'!EE37</f>
        <v>0.0</v>
      </c>
      <c r="EE35" s="1156">
        <f>'Result Entry'!EF37</f>
        <v>0.0</v>
      </c>
      <c r="EF35" s="1157">
        <f>'Result Entry'!EG37</f>
        <v>0.0</v>
      </c>
      <c r="EG35" s="1158" t="str">
        <f>'Result Entry'!EH37</f>
        <v/>
      </c>
      <c r="EH35" s="1142">
        <f>'Result Entry'!EI37</f>
        <v>0.0</v>
      </c>
      <c r="EI35" s="1143">
        <f>'Result Entry'!EJ37</f>
        <v>0.0</v>
      </c>
      <c r="EJ35" s="1143">
        <f>'Result Entry'!EK37</f>
        <v>0.0</v>
      </c>
      <c r="EK35" s="1144">
        <f>'Result Entry'!EL37</f>
        <v>0.0</v>
      </c>
      <c r="EL35" s="1143">
        <f>'Result Entry'!EM37</f>
        <v>0.0</v>
      </c>
      <c r="EM35" s="1153">
        <f>'Result Entry'!EN37</f>
        <v>0.0</v>
      </c>
      <c r="EN35" s="1143">
        <f>'Result Entry'!EO37</f>
        <v>0.0</v>
      </c>
      <c r="EO35" s="1143">
        <f>'Result Entry'!EP37</f>
        <v>0.0</v>
      </c>
      <c r="EP35" s="1143">
        <f>'Result Entry'!EQ37</f>
        <v>0.0</v>
      </c>
      <c r="EQ35" s="1146">
        <f>'Result Entry'!ER37</f>
        <v>0.0</v>
      </c>
      <c r="ER35" s="1157">
        <f>'Result Entry'!ES37</f>
        <v>0.0</v>
      </c>
      <c r="ES35" s="1158" t="str">
        <f>'Result Entry'!ET37</f>
        <v/>
      </c>
      <c r="ET35" s="1142">
        <f>'Result Entry'!EU37</f>
        <v>0.0</v>
      </c>
      <c r="EU35" s="1152">
        <f>'Result Entry'!EV37</f>
        <v>0.0</v>
      </c>
      <c r="EV35" s="1143">
        <f>'Result Entry'!EW37</f>
        <v>0.0</v>
      </c>
      <c r="EW35" s="1153">
        <f>'Result Entry'!EX37</f>
        <v>0.0</v>
      </c>
      <c r="EX35" s="1143">
        <f>'Result Entry'!EY37</f>
        <v>0.0</v>
      </c>
      <c r="EY35" s="1153">
        <f>'Result Entry'!EZ37</f>
        <v>0.0</v>
      </c>
      <c r="EZ35" s="1143">
        <f>'Result Entry'!FA37</f>
        <v>0.0</v>
      </c>
      <c r="FA35" s="1143">
        <f>'Result Entry'!FB37</f>
        <v>0.0</v>
      </c>
      <c r="FB35" s="1143">
        <f>'Result Entry'!FC37</f>
        <v>0.0</v>
      </c>
      <c r="FC35" s="1156">
        <f>'Result Entry'!FD37</f>
        <v>0.0</v>
      </c>
      <c r="FD35" s="1157">
        <f>'Result Entry'!FE37</f>
        <v>0.0</v>
      </c>
      <c r="FE35" s="1158" t="str">
        <f>'Result Entry'!FF37</f>
        <v/>
      </c>
      <c r="FF35" s="1142">
        <f>'Result Entry'!FG37</f>
        <v>0.0</v>
      </c>
      <c r="FG35" s="1143">
        <f>'Result Entry'!FH37</f>
        <v>0.0</v>
      </c>
      <c r="FH35" s="1143">
        <f>'Result Entry'!FI37</f>
        <v>0.0</v>
      </c>
      <c r="FI35" s="1143">
        <f>'Result Entry'!FJ37</f>
        <v>0.0</v>
      </c>
      <c r="FJ35" s="1145">
        <f>'Result Entry'!FK37</f>
        <v>0.0</v>
      </c>
      <c r="FK35" s="1150" t="str">
        <f>'Result Entry'!FL37</f>
        <v/>
      </c>
      <c r="FL35" s="1139">
        <f>'Result Entry'!FM37</f>
        <v>0.0</v>
      </c>
      <c r="FM35" s="1140">
        <f>'Result Entry'!FN37</f>
        <v>0.0</v>
      </c>
      <c r="FN35" s="1159" t="str">
        <f>'Result Entry'!FO37</f>
        <v/>
      </c>
      <c r="FO35" s="1139">
        <f>'Result Entry'!FP37</f>
        <v>0.0</v>
      </c>
      <c r="FP35" s="1140">
        <f>'Result Entry'!FQ37</f>
        <v>0.0</v>
      </c>
      <c r="FQ35" s="1160">
        <f>'Result Entry'!FR37</f>
        <v>0.0</v>
      </c>
      <c r="FR35" s="1140" t="str">
        <f>IF(OR(FS35="PASSED",FS35="PASSED WITH G"),'Result Entry'!FS37,"")</f>
        <v/>
      </c>
      <c r="FS35" s="1140" t="str">
        <f>'Result Entry'!FT37</f>
        <v/>
      </c>
      <c r="FT35" s="1140" t="str">
        <f>'Result Entry'!FU37</f>
        <v/>
      </c>
      <c r="FU35" s="1161" t="str">
        <f>'Result Entry'!FV37</f>
        <v/>
      </c>
      <c r="FV35" s="1162" t="str">
        <f>'Result Entry'!FX37</f>
        <v/>
      </c>
    </row>
    <row r="36" spans="8:8" s="1138" ht="17.25" customFormat="1" customHeight="1">
      <c r="A36" s="1167"/>
      <c r="B36" s="1139">
        <f t="shared" si="0"/>
        <v>0.0</v>
      </c>
      <c r="C36" s="1140">
        <f>'Result Entry'!D38</f>
        <v>0.0</v>
      </c>
      <c r="D36" s="1140">
        <f>'Result Entry'!E38</f>
        <v>0.0</v>
      </c>
      <c r="E36" s="1140">
        <f>'Result Entry'!F38</f>
        <v>0.0</v>
      </c>
      <c r="F36" s="1140">
        <f>'Result Entry'!$G38</f>
        <v>0.0</v>
      </c>
      <c r="G36" s="1140">
        <f>'Result Entry'!$H38</f>
        <v>0.0</v>
      </c>
      <c r="H36" s="1140">
        <f>'Result Entry'!I38</f>
        <v>0.0</v>
      </c>
      <c r="I36" s="1140">
        <f>'Result Entry'!J38</f>
        <v>0.0</v>
      </c>
      <c r="J36" s="1141">
        <f>'Result Entry'!K38</f>
        <v>0.0</v>
      </c>
      <c r="K36" s="1142">
        <f>'Result Entry'!L38</f>
        <v>0.0</v>
      </c>
      <c r="L36" s="1143">
        <f>'Result Entry'!M38</f>
        <v>0.0</v>
      </c>
      <c r="M36" s="1143">
        <f>'Result Entry'!N38</f>
        <v>0.0</v>
      </c>
      <c r="N36" s="1144">
        <f>'Result Entry'!O38</f>
        <v>0.0</v>
      </c>
      <c r="O36" s="1143">
        <f>'Result Entry'!P38</f>
        <v>0.0</v>
      </c>
      <c r="P36" s="1144">
        <f>'Result Entry'!Q38</f>
        <v>0.0</v>
      </c>
      <c r="Q36" s="1143">
        <f>'Result Entry'!R38</f>
        <v>0.0</v>
      </c>
      <c r="R36" s="1145">
        <f>'Result Entry'!S38</f>
        <v>0.0</v>
      </c>
      <c r="S36" s="1145">
        <f>'Result Entry'!T38</f>
        <v>0.0</v>
      </c>
      <c r="T36" s="1146">
        <f>'Result Entry'!U38</f>
        <v>0.0</v>
      </c>
      <c r="U36" s="1163">
        <f>'Result Entry'!V38</f>
        <v>0.0</v>
      </c>
      <c r="V36" s="1164" t="str">
        <f>'Result Entry'!W38</f>
        <v/>
      </c>
      <c r="W36" s="1149" t="str">
        <f>'Result Entry'!X38</f>
        <v/>
      </c>
      <c r="X36" s="1150" t="str">
        <f>'Result Entry'!Y38</f>
        <v/>
      </c>
      <c r="Y36" s="1142">
        <f>'Result Entry'!Z38</f>
        <v>0.0</v>
      </c>
      <c r="Z36" s="1143">
        <f>'Result Entry'!AA38</f>
        <v>0.0</v>
      </c>
      <c r="AA36" s="1143">
        <f>'Result Entry'!AB38</f>
        <v>0.0</v>
      </c>
      <c r="AB36" s="1144">
        <f>'Result Entry'!AC38</f>
        <v>0.0</v>
      </c>
      <c r="AC36" s="1143">
        <f>'Result Entry'!AD38</f>
        <v>0.0</v>
      </c>
      <c r="AD36" s="1144">
        <f>'Result Entry'!AE38</f>
        <v>0.0</v>
      </c>
      <c r="AE36" s="1143">
        <f>'Result Entry'!AF38</f>
        <v>0.0</v>
      </c>
      <c r="AF36" s="1145">
        <f>'Result Entry'!AG38</f>
        <v>0.0</v>
      </c>
      <c r="AG36" s="1145">
        <f>'Result Entry'!AH38</f>
        <v>0.0</v>
      </c>
      <c r="AH36" s="1146">
        <f>'Result Entry'!AI38</f>
        <v>0.0</v>
      </c>
      <c r="AI36" s="1163">
        <f>'Result Entry'!AJ38</f>
        <v>0.0</v>
      </c>
      <c r="AJ36" s="1164" t="str">
        <f>'Result Entry'!AK38</f>
        <v/>
      </c>
      <c r="AK36" s="1149" t="str">
        <f>'Result Entry'!AL38</f>
        <v/>
      </c>
      <c r="AL36" s="1150" t="str">
        <f>'Result Entry'!AM38</f>
        <v/>
      </c>
      <c r="AM36" s="1151">
        <f>'Result Entry'!AN38</f>
        <v>0.0</v>
      </c>
      <c r="AN36" s="1142">
        <f>'Result Entry'!AO38</f>
        <v>0.0</v>
      </c>
      <c r="AO36" s="1152">
        <f>'Result Entry'!AP38</f>
        <v>0.0</v>
      </c>
      <c r="AP36" s="1143">
        <f>'Result Entry'!AQ38</f>
        <v>0.0</v>
      </c>
      <c r="AQ36" s="1144">
        <f>'Result Entry'!AR38</f>
        <v>0.0</v>
      </c>
      <c r="AR36" s="1143">
        <f>'Result Entry'!AS38</f>
        <v>0.0</v>
      </c>
      <c r="AS36" s="1143">
        <f>'Result Entry'!AT38</f>
        <v>0.0</v>
      </c>
      <c r="AT36" s="1153">
        <f>'Result Entry'!AU38</f>
        <v>0.0</v>
      </c>
      <c r="AU36" s="1144">
        <f>'Result Entry'!AV38</f>
        <v>0.0</v>
      </c>
      <c r="AV36" s="1143">
        <f>'Result Entry'!AW38</f>
        <v>0.0</v>
      </c>
      <c r="AW36" s="1143">
        <f>'Result Entry'!AX38</f>
        <v>0.0</v>
      </c>
      <c r="AX36" s="1153">
        <f>'Result Entry'!AY38</f>
        <v>0.0</v>
      </c>
      <c r="AY36" s="1146">
        <f>'Result Entry'!AZ38</f>
        <v>0.0</v>
      </c>
      <c r="AZ36" s="1165">
        <f>'Result Entry'!BA38</f>
        <v>0.0</v>
      </c>
      <c r="BA36" s="1166" t="str">
        <f>'Result Entry'!BB38</f>
        <v/>
      </c>
      <c r="BB36" s="1149" t="str">
        <f>'Result Entry'!BC38</f>
        <v/>
      </c>
      <c r="BC36" s="1150" t="str">
        <f>'Result Entry'!BD38</f>
        <v/>
      </c>
      <c r="BD36" s="1151">
        <f>'Result Entry'!BE38</f>
        <v>0.0</v>
      </c>
      <c r="BE36" s="1142">
        <f>'Result Entry'!BF38</f>
        <v>0.0</v>
      </c>
      <c r="BF36" s="1152">
        <f>'Result Entry'!BG38</f>
        <v>0.0</v>
      </c>
      <c r="BG36" s="1143">
        <f>'Result Entry'!BH38</f>
        <v>0.0</v>
      </c>
      <c r="BH36" s="1144">
        <f>'Result Entry'!BI38</f>
        <v>0.0</v>
      </c>
      <c r="BI36" s="1143">
        <f>'Result Entry'!BJ38</f>
        <v>0.0</v>
      </c>
      <c r="BJ36" s="1143">
        <f>'Result Entry'!BK38</f>
        <v>0.0</v>
      </c>
      <c r="BK36" s="1153">
        <f>'Result Entry'!BL38</f>
        <v>0.0</v>
      </c>
      <c r="BL36" s="1144">
        <f>'Result Entry'!BM38</f>
        <v>0.0</v>
      </c>
      <c r="BM36" s="1143">
        <f>'Result Entry'!BN38</f>
        <v>0.0</v>
      </c>
      <c r="BN36" s="1143">
        <f>'Result Entry'!BO38</f>
        <v>0.0</v>
      </c>
      <c r="BO36" s="1153">
        <f>'Result Entry'!BP38</f>
        <v>0.0</v>
      </c>
      <c r="BP36" s="1146">
        <f>'Result Entry'!BQ38</f>
        <v>0.0</v>
      </c>
      <c r="BQ36" s="1165">
        <f>'Result Entry'!BR38</f>
        <v>0.0</v>
      </c>
      <c r="BR36" s="1166" t="str">
        <f>'Result Entry'!BS38</f>
        <v/>
      </c>
      <c r="BS36" s="1149" t="str">
        <f>'Result Entry'!BT38</f>
        <v/>
      </c>
      <c r="BT36" s="1150" t="str">
        <f>'Result Entry'!BU38</f>
        <v/>
      </c>
      <c r="BU36" s="1151">
        <f>'Result Entry'!BV38</f>
        <v>0.0</v>
      </c>
      <c r="BV36" s="1142">
        <f>'Result Entry'!BW38</f>
        <v>0.0</v>
      </c>
      <c r="BW36" s="1152">
        <f>'Result Entry'!BX38</f>
        <v>0.0</v>
      </c>
      <c r="BX36" s="1143">
        <f>'Result Entry'!BY38</f>
        <v>0.0</v>
      </c>
      <c r="BY36" s="1144">
        <f>'Result Entry'!BZ38</f>
        <v>0.0</v>
      </c>
      <c r="BZ36" s="1143">
        <f>'Result Entry'!CA38</f>
        <v>0.0</v>
      </c>
      <c r="CA36" s="1143">
        <f>'Result Entry'!CB38</f>
        <v>0.0</v>
      </c>
      <c r="CB36" s="1153">
        <f>'Result Entry'!CC38</f>
        <v>0.0</v>
      </c>
      <c r="CC36" s="1144">
        <f>'Result Entry'!CD38</f>
        <v>0.0</v>
      </c>
      <c r="CD36" s="1143">
        <f>'Result Entry'!CE38</f>
        <v>0.0</v>
      </c>
      <c r="CE36" s="1143">
        <f>'Result Entry'!CF38</f>
        <v>0.0</v>
      </c>
      <c r="CF36" s="1153">
        <f>'Result Entry'!CG38</f>
        <v>0.0</v>
      </c>
      <c r="CG36" s="1146">
        <f>'Result Entry'!CH38</f>
        <v>0.0</v>
      </c>
      <c r="CH36" s="1165">
        <f>'Result Entry'!CI38</f>
        <v>0.0</v>
      </c>
      <c r="CI36" s="1166" t="str">
        <f>'Result Entry'!CJ38</f>
        <v/>
      </c>
      <c r="CJ36" s="1149" t="str">
        <f>'Result Entry'!CK38</f>
        <v/>
      </c>
      <c r="CK36" s="1150" t="str">
        <f>'Result Entry'!CL38</f>
        <v/>
      </c>
      <c r="CL36" s="1151">
        <f>'Result Entry'!CM38</f>
        <v>0.0</v>
      </c>
      <c r="CM36" s="1142">
        <f>'Result Entry'!CN38</f>
        <v>0.0</v>
      </c>
      <c r="CN36" s="1152">
        <f>'Result Entry'!CO38</f>
        <v>0.0</v>
      </c>
      <c r="CO36" s="1143">
        <f>'Result Entry'!CP38</f>
        <v>0.0</v>
      </c>
      <c r="CP36" s="1144">
        <f>'Result Entry'!CQ38</f>
        <v>0.0</v>
      </c>
      <c r="CQ36" s="1143">
        <f>'Result Entry'!CR38</f>
        <v>0.0</v>
      </c>
      <c r="CR36" s="1143">
        <f>'Result Entry'!CS38</f>
        <v>0.0</v>
      </c>
      <c r="CS36" s="1153">
        <f>'Result Entry'!CT38</f>
        <v>0.0</v>
      </c>
      <c r="CT36" s="1144">
        <f>'Result Entry'!CU38</f>
        <v>0.0</v>
      </c>
      <c r="CU36" s="1143">
        <f>'Result Entry'!CV38</f>
        <v>0.0</v>
      </c>
      <c r="CV36" s="1143">
        <f>'Result Entry'!CW38</f>
        <v>0.0</v>
      </c>
      <c r="CW36" s="1153">
        <f>'Result Entry'!CX38</f>
        <v>0.0</v>
      </c>
      <c r="CX36" s="1146">
        <f>'Result Entry'!CY38</f>
        <v>0.0</v>
      </c>
      <c r="CY36" s="1165">
        <f>'Result Entry'!CZ38</f>
        <v>0.0</v>
      </c>
      <c r="CZ36" s="1166" t="str">
        <f>'Result Entry'!DA38</f>
        <v/>
      </c>
      <c r="DA36" s="1149" t="str">
        <f>'Result Entry'!DB38</f>
        <v/>
      </c>
      <c r="DB36" s="1150" t="str">
        <f>'Result Entry'!DC38</f>
        <v/>
      </c>
      <c r="DC36" s="1151">
        <f>'Result Entry'!DD38</f>
        <v>0.0</v>
      </c>
      <c r="DD36" s="1142">
        <f>'Result Entry'!DE38</f>
        <v>0.0</v>
      </c>
      <c r="DE36" s="1152">
        <f>'Result Entry'!DF38</f>
        <v>0.0</v>
      </c>
      <c r="DF36" s="1143">
        <f>'Result Entry'!DG38</f>
        <v>0.0</v>
      </c>
      <c r="DG36" s="1144">
        <f>'Result Entry'!DH38</f>
        <v>0.0</v>
      </c>
      <c r="DH36" s="1143">
        <f>'Result Entry'!DI38</f>
        <v>0.0</v>
      </c>
      <c r="DI36" s="1143">
        <f>'Result Entry'!DJ38</f>
        <v>0.0</v>
      </c>
      <c r="DJ36" s="1153">
        <f>'Result Entry'!DK38</f>
        <v>0.0</v>
      </c>
      <c r="DK36" s="1144">
        <f>'Result Entry'!DL38</f>
        <v>0.0</v>
      </c>
      <c r="DL36" s="1143">
        <f>'Result Entry'!DM38</f>
        <v>0.0</v>
      </c>
      <c r="DM36" s="1143">
        <f>'Result Entry'!DN38</f>
        <v>0.0</v>
      </c>
      <c r="DN36" s="1153">
        <f>'Result Entry'!DO38</f>
        <v>0.0</v>
      </c>
      <c r="DO36" s="1146">
        <f>'Result Entry'!DP38</f>
        <v>0.0</v>
      </c>
      <c r="DP36" s="1165">
        <f>'Result Entry'!DQ38</f>
        <v>0.0</v>
      </c>
      <c r="DQ36" s="1166" t="str">
        <f>'Result Entry'!DR38</f>
        <v/>
      </c>
      <c r="DR36" s="1149" t="str">
        <f>'Result Entry'!DS38</f>
        <v/>
      </c>
      <c r="DS36" s="1150" t="str">
        <f>'Result Entry'!DT38</f>
        <v/>
      </c>
      <c r="DT36" s="1142">
        <f>'Result Entry'!DU38</f>
        <v>0.0</v>
      </c>
      <c r="DU36" s="1143">
        <f>'Result Entry'!DV38</f>
        <v>0.0</v>
      </c>
      <c r="DV36" s="1143">
        <f>'Result Entry'!DW38</f>
        <v>0.0</v>
      </c>
      <c r="DW36" s="1144">
        <f>'Result Entry'!DX38</f>
        <v>0.0</v>
      </c>
      <c r="DX36" s="1143">
        <f>'Result Entry'!DY38</f>
        <v>0.0</v>
      </c>
      <c r="DY36" s="1143">
        <f>'Result Entry'!DZ38</f>
        <v>0.0</v>
      </c>
      <c r="DZ36" s="1153">
        <f>'Result Entry'!EA38</f>
        <v>0.0</v>
      </c>
      <c r="EA36" s="1144">
        <f>'Result Entry'!EB38</f>
        <v>0.0</v>
      </c>
      <c r="EB36" s="1143">
        <f>'Result Entry'!EC38</f>
        <v>0.0</v>
      </c>
      <c r="EC36" s="1143">
        <f>'Result Entry'!ED38</f>
        <v>0.0</v>
      </c>
      <c r="ED36" s="1153">
        <f>'Result Entry'!EE38</f>
        <v>0.0</v>
      </c>
      <c r="EE36" s="1156">
        <f>'Result Entry'!EF38</f>
        <v>0.0</v>
      </c>
      <c r="EF36" s="1157">
        <f>'Result Entry'!EG38</f>
        <v>0.0</v>
      </c>
      <c r="EG36" s="1158" t="str">
        <f>'Result Entry'!EH38</f>
        <v/>
      </c>
      <c r="EH36" s="1142">
        <f>'Result Entry'!EI38</f>
        <v>0.0</v>
      </c>
      <c r="EI36" s="1143">
        <f>'Result Entry'!EJ38</f>
        <v>0.0</v>
      </c>
      <c r="EJ36" s="1143">
        <f>'Result Entry'!EK38</f>
        <v>0.0</v>
      </c>
      <c r="EK36" s="1144">
        <f>'Result Entry'!EL38</f>
        <v>0.0</v>
      </c>
      <c r="EL36" s="1143">
        <f>'Result Entry'!EM38</f>
        <v>0.0</v>
      </c>
      <c r="EM36" s="1153">
        <f>'Result Entry'!EN38</f>
        <v>0.0</v>
      </c>
      <c r="EN36" s="1143">
        <f>'Result Entry'!EO38</f>
        <v>0.0</v>
      </c>
      <c r="EO36" s="1143">
        <f>'Result Entry'!EP38</f>
        <v>0.0</v>
      </c>
      <c r="EP36" s="1143">
        <f>'Result Entry'!EQ38</f>
        <v>0.0</v>
      </c>
      <c r="EQ36" s="1146">
        <f>'Result Entry'!ER38</f>
        <v>0.0</v>
      </c>
      <c r="ER36" s="1157">
        <f>'Result Entry'!ES38</f>
        <v>0.0</v>
      </c>
      <c r="ES36" s="1158" t="str">
        <f>'Result Entry'!ET38</f>
        <v/>
      </c>
      <c r="ET36" s="1142">
        <f>'Result Entry'!EU38</f>
        <v>0.0</v>
      </c>
      <c r="EU36" s="1152">
        <f>'Result Entry'!EV38</f>
        <v>0.0</v>
      </c>
      <c r="EV36" s="1143">
        <f>'Result Entry'!EW38</f>
        <v>0.0</v>
      </c>
      <c r="EW36" s="1153">
        <f>'Result Entry'!EX38</f>
        <v>0.0</v>
      </c>
      <c r="EX36" s="1143">
        <f>'Result Entry'!EY38</f>
        <v>0.0</v>
      </c>
      <c r="EY36" s="1153">
        <f>'Result Entry'!EZ38</f>
        <v>0.0</v>
      </c>
      <c r="EZ36" s="1143">
        <f>'Result Entry'!FA38</f>
        <v>0.0</v>
      </c>
      <c r="FA36" s="1143">
        <f>'Result Entry'!FB38</f>
        <v>0.0</v>
      </c>
      <c r="FB36" s="1143">
        <f>'Result Entry'!FC38</f>
        <v>0.0</v>
      </c>
      <c r="FC36" s="1156">
        <f>'Result Entry'!FD38</f>
        <v>0.0</v>
      </c>
      <c r="FD36" s="1157">
        <f>'Result Entry'!FE38</f>
        <v>0.0</v>
      </c>
      <c r="FE36" s="1158" t="str">
        <f>'Result Entry'!FF38</f>
        <v/>
      </c>
      <c r="FF36" s="1142">
        <f>'Result Entry'!FG38</f>
        <v>0.0</v>
      </c>
      <c r="FG36" s="1143">
        <f>'Result Entry'!FH38</f>
        <v>0.0</v>
      </c>
      <c r="FH36" s="1143">
        <f>'Result Entry'!FI38</f>
        <v>0.0</v>
      </c>
      <c r="FI36" s="1143">
        <f>'Result Entry'!FJ38</f>
        <v>0.0</v>
      </c>
      <c r="FJ36" s="1145">
        <f>'Result Entry'!FK38</f>
        <v>0.0</v>
      </c>
      <c r="FK36" s="1150" t="str">
        <f>'Result Entry'!FL38</f>
        <v/>
      </c>
      <c r="FL36" s="1139">
        <f>'Result Entry'!FM38</f>
        <v>0.0</v>
      </c>
      <c r="FM36" s="1140">
        <f>'Result Entry'!FN38</f>
        <v>0.0</v>
      </c>
      <c r="FN36" s="1159" t="str">
        <f>'Result Entry'!FO38</f>
        <v/>
      </c>
      <c r="FO36" s="1139">
        <f>'Result Entry'!FP38</f>
        <v>0.0</v>
      </c>
      <c r="FP36" s="1140">
        <f>'Result Entry'!FQ38</f>
        <v>0.0</v>
      </c>
      <c r="FQ36" s="1160">
        <f>'Result Entry'!FR38</f>
        <v>0.0</v>
      </c>
      <c r="FR36" s="1140" t="str">
        <f>IF(OR(FS36="PASSED",FS36="PASSED WITH G"),'Result Entry'!FS38,"")</f>
        <v/>
      </c>
      <c r="FS36" s="1140" t="str">
        <f>'Result Entry'!FT38</f>
        <v/>
      </c>
      <c r="FT36" s="1140" t="str">
        <f>'Result Entry'!FU38</f>
        <v/>
      </c>
      <c r="FU36" s="1161" t="str">
        <f>'Result Entry'!FV38</f>
        <v/>
      </c>
      <c r="FV36" s="1162" t="str">
        <f>'Result Entry'!FX38</f>
        <v/>
      </c>
    </row>
    <row r="37" spans="8:8" s="1138" ht="17.25" customFormat="1" customHeight="1">
      <c r="A37" s="1167"/>
      <c r="B37" s="1139">
        <f t="shared" si="0"/>
        <v>0.0</v>
      </c>
      <c r="C37" s="1140">
        <f>'Result Entry'!D39</f>
        <v>0.0</v>
      </c>
      <c r="D37" s="1140">
        <f>'Result Entry'!E39</f>
        <v>0.0</v>
      </c>
      <c r="E37" s="1140">
        <f>'Result Entry'!F39</f>
        <v>0.0</v>
      </c>
      <c r="F37" s="1140">
        <f>'Result Entry'!$G39</f>
        <v>0.0</v>
      </c>
      <c r="G37" s="1140">
        <f>'Result Entry'!$H39</f>
        <v>0.0</v>
      </c>
      <c r="H37" s="1140">
        <f>'Result Entry'!I39</f>
        <v>0.0</v>
      </c>
      <c r="I37" s="1140">
        <f>'Result Entry'!J39</f>
        <v>0.0</v>
      </c>
      <c r="J37" s="1141">
        <f>'Result Entry'!K39</f>
        <v>0.0</v>
      </c>
      <c r="K37" s="1142">
        <f>'Result Entry'!L39</f>
        <v>0.0</v>
      </c>
      <c r="L37" s="1143">
        <f>'Result Entry'!M39</f>
        <v>0.0</v>
      </c>
      <c r="M37" s="1143">
        <f>'Result Entry'!N39</f>
        <v>0.0</v>
      </c>
      <c r="N37" s="1144">
        <f>'Result Entry'!O39</f>
        <v>0.0</v>
      </c>
      <c r="O37" s="1143">
        <f>'Result Entry'!P39</f>
        <v>0.0</v>
      </c>
      <c r="P37" s="1144">
        <f>'Result Entry'!Q39</f>
        <v>0.0</v>
      </c>
      <c r="Q37" s="1143">
        <f>'Result Entry'!R39</f>
        <v>0.0</v>
      </c>
      <c r="R37" s="1145">
        <f>'Result Entry'!S39</f>
        <v>0.0</v>
      </c>
      <c r="S37" s="1145">
        <f>'Result Entry'!T39</f>
        <v>0.0</v>
      </c>
      <c r="T37" s="1146">
        <f>'Result Entry'!U39</f>
        <v>0.0</v>
      </c>
      <c r="U37" s="1163">
        <f>'Result Entry'!V39</f>
        <v>0.0</v>
      </c>
      <c r="V37" s="1164" t="str">
        <f>'Result Entry'!W39</f>
        <v/>
      </c>
      <c r="W37" s="1149" t="str">
        <f>'Result Entry'!X39</f>
        <v/>
      </c>
      <c r="X37" s="1150" t="str">
        <f>'Result Entry'!Y39</f>
        <v/>
      </c>
      <c r="Y37" s="1142">
        <f>'Result Entry'!Z39</f>
        <v>0.0</v>
      </c>
      <c r="Z37" s="1143">
        <f>'Result Entry'!AA39</f>
        <v>0.0</v>
      </c>
      <c r="AA37" s="1143">
        <f>'Result Entry'!AB39</f>
        <v>0.0</v>
      </c>
      <c r="AB37" s="1144">
        <f>'Result Entry'!AC39</f>
        <v>0.0</v>
      </c>
      <c r="AC37" s="1143">
        <f>'Result Entry'!AD39</f>
        <v>0.0</v>
      </c>
      <c r="AD37" s="1144">
        <f>'Result Entry'!AE39</f>
        <v>0.0</v>
      </c>
      <c r="AE37" s="1143">
        <f>'Result Entry'!AF39</f>
        <v>0.0</v>
      </c>
      <c r="AF37" s="1145">
        <f>'Result Entry'!AG39</f>
        <v>0.0</v>
      </c>
      <c r="AG37" s="1145">
        <f>'Result Entry'!AH39</f>
        <v>0.0</v>
      </c>
      <c r="AH37" s="1146">
        <f>'Result Entry'!AI39</f>
        <v>0.0</v>
      </c>
      <c r="AI37" s="1163">
        <f>'Result Entry'!AJ39</f>
        <v>0.0</v>
      </c>
      <c r="AJ37" s="1164" t="str">
        <f>'Result Entry'!AK39</f>
        <v/>
      </c>
      <c r="AK37" s="1149" t="str">
        <f>'Result Entry'!AL39</f>
        <v/>
      </c>
      <c r="AL37" s="1150" t="str">
        <f>'Result Entry'!AM39</f>
        <v/>
      </c>
      <c r="AM37" s="1151">
        <f>'Result Entry'!AN39</f>
        <v>0.0</v>
      </c>
      <c r="AN37" s="1142">
        <f>'Result Entry'!AO39</f>
        <v>0.0</v>
      </c>
      <c r="AO37" s="1152">
        <f>'Result Entry'!AP39</f>
        <v>0.0</v>
      </c>
      <c r="AP37" s="1143">
        <f>'Result Entry'!AQ39</f>
        <v>0.0</v>
      </c>
      <c r="AQ37" s="1144">
        <f>'Result Entry'!AR39</f>
        <v>0.0</v>
      </c>
      <c r="AR37" s="1143">
        <f>'Result Entry'!AS39</f>
        <v>0.0</v>
      </c>
      <c r="AS37" s="1143">
        <f>'Result Entry'!AT39</f>
        <v>0.0</v>
      </c>
      <c r="AT37" s="1153">
        <f>'Result Entry'!AU39</f>
        <v>0.0</v>
      </c>
      <c r="AU37" s="1144">
        <f>'Result Entry'!AV39</f>
        <v>0.0</v>
      </c>
      <c r="AV37" s="1143">
        <f>'Result Entry'!AW39</f>
        <v>0.0</v>
      </c>
      <c r="AW37" s="1143">
        <f>'Result Entry'!AX39</f>
        <v>0.0</v>
      </c>
      <c r="AX37" s="1153">
        <f>'Result Entry'!AY39</f>
        <v>0.0</v>
      </c>
      <c r="AY37" s="1146">
        <f>'Result Entry'!AZ39</f>
        <v>0.0</v>
      </c>
      <c r="AZ37" s="1165">
        <f>'Result Entry'!BA39</f>
        <v>0.0</v>
      </c>
      <c r="BA37" s="1166" t="str">
        <f>'Result Entry'!BB39</f>
        <v/>
      </c>
      <c r="BB37" s="1149" t="str">
        <f>'Result Entry'!BC39</f>
        <v/>
      </c>
      <c r="BC37" s="1150" t="str">
        <f>'Result Entry'!BD39</f>
        <v/>
      </c>
      <c r="BD37" s="1151">
        <f>'Result Entry'!BE39</f>
        <v>0.0</v>
      </c>
      <c r="BE37" s="1142">
        <f>'Result Entry'!BF39</f>
        <v>0.0</v>
      </c>
      <c r="BF37" s="1152">
        <f>'Result Entry'!BG39</f>
        <v>0.0</v>
      </c>
      <c r="BG37" s="1143">
        <f>'Result Entry'!BH39</f>
        <v>0.0</v>
      </c>
      <c r="BH37" s="1144">
        <f>'Result Entry'!BI39</f>
        <v>0.0</v>
      </c>
      <c r="BI37" s="1143">
        <f>'Result Entry'!BJ39</f>
        <v>0.0</v>
      </c>
      <c r="BJ37" s="1143">
        <f>'Result Entry'!BK39</f>
        <v>0.0</v>
      </c>
      <c r="BK37" s="1153">
        <f>'Result Entry'!BL39</f>
        <v>0.0</v>
      </c>
      <c r="BL37" s="1144">
        <f>'Result Entry'!BM39</f>
        <v>0.0</v>
      </c>
      <c r="BM37" s="1143">
        <f>'Result Entry'!BN39</f>
        <v>0.0</v>
      </c>
      <c r="BN37" s="1143">
        <f>'Result Entry'!BO39</f>
        <v>0.0</v>
      </c>
      <c r="BO37" s="1153">
        <f>'Result Entry'!BP39</f>
        <v>0.0</v>
      </c>
      <c r="BP37" s="1146">
        <f>'Result Entry'!BQ39</f>
        <v>0.0</v>
      </c>
      <c r="BQ37" s="1165">
        <f>'Result Entry'!BR39</f>
        <v>0.0</v>
      </c>
      <c r="BR37" s="1166" t="str">
        <f>'Result Entry'!BS39</f>
        <v/>
      </c>
      <c r="BS37" s="1149" t="str">
        <f>'Result Entry'!BT39</f>
        <v/>
      </c>
      <c r="BT37" s="1150" t="str">
        <f>'Result Entry'!BU39</f>
        <v/>
      </c>
      <c r="BU37" s="1151">
        <f>'Result Entry'!BV39</f>
        <v>0.0</v>
      </c>
      <c r="BV37" s="1142">
        <f>'Result Entry'!BW39</f>
        <v>0.0</v>
      </c>
      <c r="BW37" s="1152">
        <f>'Result Entry'!BX39</f>
        <v>0.0</v>
      </c>
      <c r="BX37" s="1143">
        <f>'Result Entry'!BY39</f>
        <v>0.0</v>
      </c>
      <c r="BY37" s="1144">
        <f>'Result Entry'!BZ39</f>
        <v>0.0</v>
      </c>
      <c r="BZ37" s="1143">
        <f>'Result Entry'!CA39</f>
        <v>0.0</v>
      </c>
      <c r="CA37" s="1143">
        <f>'Result Entry'!CB39</f>
        <v>0.0</v>
      </c>
      <c r="CB37" s="1153">
        <f>'Result Entry'!CC39</f>
        <v>0.0</v>
      </c>
      <c r="CC37" s="1144">
        <f>'Result Entry'!CD39</f>
        <v>0.0</v>
      </c>
      <c r="CD37" s="1143">
        <f>'Result Entry'!CE39</f>
        <v>0.0</v>
      </c>
      <c r="CE37" s="1143">
        <f>'Result Entry'!CF39</f>
        <v>0.0</v>
      </c>
      <c r="CF37" s="1153">
        <f>'Result Entry'!CG39</f>
        <v>0.0</v>
      </c>
      <c r="CG37" s="1146">
        <f>'Result Entry'!CH39</f>
        <v>0.0</v>
      </c>
      <c r="CH37" s="1165">
        <f>'Result Entry'!CI39</f>
        <v>0.0</v>
      </c>
      <c r="CI37" s="1166" t="str">
        <f>'Result Entry'!CJ39</f>
        <v/>
      </c>
      <c r="CJ37" s="1149" t="str">
        <f>'Result Entry'!CK39</f>
        <v/>
      </c>
      <c r="CK37" s="1150" t="str">
        <f>'Result Entry'!CL39</f>
        <v/>
      </c>
      <c r="CL37" s="1151">
        <f>'Result Entry'!CM39</f>
        <v>0.0</v>
      </c>
      <c r="CM37" s="1142">
        <f>'Result Entry'!CN39</f>
        <v>0.0</v>
      </c>
      <c r="CN37" s="1152">
        <f>'Result Entry'!CO39</f>
        <v>0.0</v>
      </c>
      <c r="CO37" s="1143">
        <f>'Result Entry'!CP39</f>
        <v>0.0</v>
      </c>
      <c r="CP37" s="1144">
        <f>'Result Entry'!CQ39</f>
        <v>0.0</v>
      </c>
      <c r="CQ37" s="1143">
        <f>'Result Entry'!CR39</f>
        <v>0.0</v>
      </c>
      <c r="CR37" s="1143">
        <f>'Result Entry'!CS39</f>
        <v>0.0</v>
      </c>
      <c r="CS37" s="1153">
        <f>'Result Entry'!CT39</f>
        <v>0.0</v>
      </c>
      <c r="CT37" s="1144">
        <f>'Result Entry'!CU39</f>
        <v>0.0</v>
      </c>
      <c r="CU37" s="1143">
        <f>'Result Entry'!CV39</f>
        <v>0.0</v>
      </c>
      <c r="CV37" s="1143">
        <f>'Result Entry'!CW39</f>
        <v>0.0</v>
      </c>
      <c r="CW37" s="1153">
        <f>'Result Entry'!CX39</f>
        <v>0.0</v>
      </c>
      <c r="CX37" s="1146">
        <f>'Result Entry'!CY39</f>
        <v>0.0</v>
      </c>
      <c r="CY37" s="1165">
        <f>'Result Entry'!CZ39</f>
        <v>0.0</v>
      </c>
      <c r="CZ37" s="1166" t="str">
        <f>'Result Entry'!DA39</f>
        <v/>
      </c>
      <c r="DA37" s="1149" t="str">
        <f>'Result Entry'!DB39</f>
        <v/>
      </c>
      <c r="DB37" s="1150" t="str">
        <f>'Result Entry'!DC39</f>
        <v/>
      </c>
      <c r="DC37" s="1151">
        <f>'Result Entry'!DD39</f>
        <v>0.0</v>
      </c>
      <c r="DD37" s="1142">
        <f>'Result Entry'!DE39</f>
        <v>0.0</v>
      </c>
      <c r="DE37" s="1152">
        <f>'Result Entry'!DF39</f>
        <v>0.0</v>
      </c>
      <c r="DF37" s="1143">
        <f>'Result Entry'!DG39</f>
        <v>0.0</v>
      </c>
      <c r="DG37" s="1144">
        <f>'Result Entry'!DH39</f>
        <v>0.0</v>
      </c>
      <c r="DH37" s="1143">
        <f>'Result Entry'!DI39</f>
        <v>0.0</v>
      </c>
      <c r="DI37" s="1143">
        <f>'Result Entry'!DJ39</f>
        <v>0.0</v>
      </c>
      <c r="DJ37" s="1153">
        <f>'Result Entry'!DK39</f>
        <v>0.0</v>
      </c>
      <c r="DK37" s="1144">
        <f>'Result Entry'!DL39</f>
        <v>0.0</v>
      </c>
      <c r="DL37" s="1143">
        <f>'Result Entry'!DM39</f>
        <v>0.0</v>
      </c>
      <c r="DM37" s="1143">
        <f>'Result Entry'!DN39</f>
        <v>0.0</v>
      </c>
      <c r="DN37" s="1153">
        <f>'Result Entry'!DO39</f>
        <v>0.0</v>
      </c>
      <c r="DO37" s="1146">
        <f>'Result Entry'!DP39</f>
        <v>0.0</v>
      </c>
      <c r="DP37" s="1165">
        <f>'Result Entry'!DQ39</f>
        <v>0.0</v>
      </c>
      <c r="DQ37" s="1166" t="str">
        <f>'Result Entry'!DR39</f>
        <v/>
      </c>
      <c r="DR37" s="1149" t="str">
        <f>'Result Entry'!DS39</f>
        <v/>
      </c>
      <c r="DS37" s="1150" t="str">
        <f>'Result Entry'!DT39</f>
        <v/>
      </c>
      <c r="DT37" s="1142">
        <f>'Result Entry'!DU39</f>
        <v>0.0</v>
      </c>
      <c r="DU37" s="1143">
        <f>'Result Entry'!DV39</f>
        <v>0.0</v>
      </c>
      <c r="DV37" s="1143">
        <f>'Result Entry'!DW39</f>
        <v>0.0</v>
      </c>
      <c r="DW37" s="1144">
        <f>'Result Entry'!DX39</f>
        <v>0.0</v>
      </c>
      <c r="DX37" s="1143">
        <f>'Result Entry'!DY39</f>
        <v>0.0</v>
      </c>
      <c r="DY37" s="1143">
        <f>'Result Entry'!DZ39</f>
        <v>0.0</v>
      </c>
      <c r="DZ37" s="1153">
        <f>'Result Entry'!EA39</f>
        <v>0.0</v>
      </c>
      <c r="EA37" s="1144">
        <f>'Result Entry'!EB39</f>
        <v>0.0</v>
      </c>
      <c r="EB37" s="1143">
        <f>'Result Entry'!EC39</f>
        <v>0.0</v>
      </c>
      <c r="EC37" s="1143">
        <f>'Result Entry'!ED39</f>
        <v>0.0</v>
      </c>
      <c r="ED37" s="1153">
        <f>'Result Entry'!EE39</f>
        <v>0.0</v>
      </c>
      <c r="EE37" s="1156">
        <f>'Result Entry'!EF39</f>
        <v>0.0</v>
      </c>
      <c r="EF37" s="1157">
        <f>'Result Entry'!EG39</f>
        <v>0.0</v>
      </c>
      <c r="EG37" s="1158" t="str">
        <f>'Result Entry'!EH39</f>
        <v/>
      </c>
      <c r="EH37" s="1142">
        <f>'Result Entry'!EI39</f>
        <v>0.0</v>
      </c>
      <c r="EI37" s="1143">
        <f>'Result Entry'!EJ39</f>
        <v>0.0</v>
      </c>
      <c r="EJ37" s="1143">
        <f>'Result Entry'!EK39</f>
        <v>0.0</v>
      </c>
      <c r="EK37" s="1144">
        <f>'Result Entry'!EL39</f>
        <v>0.0</v>
      </c>
      <c r="EL37" s="1143">
        <f>'Result Entry'!EM39</f>
        <v>0.0</v>
      </c>
      <c r="EM37" s="1153">
        <f>'Result Entry'!EN39</f>
        <v>0.0</v>
      </c>
      <c r="EN37" s="1143">
        <f>'Result Entry'!EO39</f>
        <v>0.0</v>
      </c>
      <c r="EO37" s="1143">
        <f>'Result Entry'!EP39</f>
        <v>0.0</v>
      </c>
      <c r="EP37" s="1143">
        <f>'Result Entry'!EQ39</f>
        <v>0.0</v>
      </c>
      <c r="EQ37" s="1146">
        <f>'Result Entry'!ER39</f>
        <v>0.0</v>
      </c>
      <c r="ER37" s="1157">
        <f>'Result Entry'!ES39</f>
        <v>0.0</v>
      </c>
      <c r="ES37" s="1158" t="str">
        <f>'Result Entry'!ET39</f>
        <v/>
      </c>
      <c r="ET37" s="1142">
        <f>'Result Entry'!EU39</f>
        <v>0.0</v>
      </c>
      <c r="EU37" s="1152">
        <f>'Result Entry'!EV39</f>
        <v>0.0</v>
      </c>
      <c r="EV37" s="1143">
        <f>'Result Entry'!EW39</f>
        <v>0.0</v>
      </c>
      <c r="EW37" s="1153">
        <f>'Result Entry'!EX39</f>
        <v>0.0</v>
      </c>
      <c r="EX37" s="1143">
        <f>'Result Entry'!EY39</f>
        <v>0.0</v>
      </c>
      <c r="EY37" s="1153">
        <f>'Result Entry'!EZ39</f>
        <v>0.0</v>
      </c>
      <c r="EZ37" s="1143">
        <f>'Result Entry'!FA39</f>
        <v>0.0</v>
      </c>
      <c r="FA37" s="1143">
        <f>'Result Entry'!FB39</f>
        <v>0.0</v>
      </c>
      <c r="FB37" s="1143">
        <f>'Result Entry'!FC39</f>
        <v>0.0</v>
      </c>
      <c r="FC37" s="1156">
        <f>'Result Entry'!FD39</f>
        <v>0.0</v>
      </c>
      <c r="FD37" s="1157">
        <f>'Result Entry'!FE39</f>
        <v>0.0</v>
      </c>
      <c r="FE37" s="1158" t="str">
        <f>'Result Entry'!FF39</f>
        <v/>
      </c>
      <c r="FF37" s="1142">
        <f>'Result Entry'!FG39</f>
        <v>0.0</v>
      </c>
      <c r="FG37" s="1143">
        <f>'Result Entry'!FH39</f>
        <v>0.0</v>
      </c>
      <c r="FH37" s="1143">
        <f>'Result Entry'!FI39</f>
        <v>0.0</v>
      </c>
      <c r="FI37" s="1143">
        <f>'Result Entry'!FJ39</f>
        <v>0.0</v>
      </c>
      <c r="FJ37" s="1145">
        <f>'Result Entry'!FK39</f>
        <v>0.0</v>
      </c>
      <c r="FK37" s="1150" t="str">
        <f>'Result Entry'!FL39</f>
        <v/>
      </c>
      <c r="FL37" s="1139">
        <f>'Result Entry'!FM39</f>
        <v>0.0</v>
      </c>
      <c r="FM37" s="1140">
        <f>'Result Entry'!FN39</f>
        <v>0.0</v>
      </c>
      <c r="FN37" s="1159" t="str">
        <f>'Result Entry'!FO39</f>
        <v/>
      </c>
      <c r="FO37" s="1139">
        <f>'Result Entry'!FP39</f>
        <v>0.0</v>
      </c>
      <c r="FP37" s="1140">
        <f>'Result Entry'!FQ39</f>
        <v>0.0</v>
      </c>
      <c r="FQ37" s="1160">
        <f>'Result Entry'!FR39</f>
        <v>0.0</v>
      </c>
      <c r="FR37" s="1140" t="str">
        <f>IF(OR(FS37="PASSED",FS37="PASSED WITH G"),'Result Entry'!FS39,"")</f>
        <v/>
      </c>
      <c r="FS37" s="1140" t="str">
        <f>'Result Entry'!FT39</f>
        <v/>
      </c>
      <c r="FT37" s="1140" t="str">
        <f>'Result Entry'!FU39</f>
        <v/>
      </c>
      <c r="FU37" s="1161" t="str">
        <f>'Result Entry'!FV39</f>
        <v/>
      </c>
      <c r="FV37" s="1162" t="str">
        <f>'Result Entry'!FX39</f>
        <v/>
      </c>
    </row>
    <row r="38" spans="8:8" s="1138" ht="17.25" customFormat="1" customHeight="1">
      <c r="A38" s="1167"/>
      <c r="B38" s="1139">
        <f t="shared" si="0"/>
        <v>0.0</v>
      </c>
      <c r="C38" s="1140">
        <f>'Result Entry'!D40</f>
        <v>0.0</v>
      </c>
      <c r="D38" s="1140">
        <f>'Result Entry'!E40</f>
        <v>0.0</v>
      </c>
      <c r="E38" s="1140">
        <f>'Result Entry'!F40</f>
        <v>0.0</v>
      </c>
      <c r="F38" s="1140">
        <f>'Result Entry'!$G40</f>
        <v>0.0</v>
      </c>
      <c r="G38" s="1140">
        <f>'Result Entry'!$H40</f>
        <v>0.0</v>
      </c>
      <c r="H38" s="1140">
        <f>'Result Entry'!I40</f>
        <v>0.0</v>
      </c>
      <c r="I38" s="1140">
        <f>'Result Entry'!J40</f>
        <v>0.0</v>
      </c>
      <c r="J38" s="1141">
        <f>'Result Entry'!K40</f>
        <v>0.0</v>
      </c>
      <c r="K38" s="1142">
        <f>'Result Entry'!L40</f>
        <v>0.0</v>
      </c>
      <c r="L38" s="1143">
        <f>'Result Entry'!M40</f>
        <v>0.0</v>
      </c>
      <c r="M38" s="1143">
        <f>'Result Entry'!N40</f>
        <v>0.0</v>
      </c>
      <c r="N38" s="1144">
        <f>'Result Entry'!O40</f>
        <v>0.0</v>
      </c>
      <c r="O38" s="1143">
        <f>'Result Entry'!P40</f>
        <v>0.0</v>
      </c>
      <c r="P38" s="1144">
        <f>'Result Entry'!Q40</f>
        <v>0.0</v>
      </c>
      <c r="Q38" s="1143">
        <f>'Result Entry'!R40</f>
        <v>0.0</v>
      </c>
      <c r="R38" s="1145">
        <f>'Result Entry'!S40</f>
        <v>0.0</v>
      </c>
      <c r="S38" s="1145">
        <f>'Result Entry'!T40</f>
        <v>0.0</v>
      </c>
      <c r="T38" s="1146">
        <f>'Result Entry'!U40</f>
        <v>0.0</v>
      </c>
      <c r="U38" s="1163">
        <f>'Result Entry'!V40</f>
        <v>0.0</v>
      </c>
      <c r="V38" s="1164" t="str">
        <f>'Result Entry'!W40</f>
        <v/>
      </c>
      <c r="W38" s="1149" t="str">
        <f>'Result Entry'!X40</f>
        <v/>
      </c>
      <c r="X38" s="1150" t="str">
        <f>'Result Entry'!Y40</f>
        <v/>
      </c>
      <c r="Y38" s="1142">
        <f>'Result Entry'!Z40</f>
        <v>0.0</v>
      </c>
      <c r="Z38" s="1143">
        <f>'Result Entry'!AA40</f>
        <v>0.0</v>
      </c>
      <c r="AA38" s="1143">
        <f>'Result Entry'!AB40</f>
        <v>0.0</v>
      </c>
      <c r="AB38" s="1144">
        <f>'Result Entry'!AC40</f>
        <v>0.0</v>
      </c>
      <c r="AC38" s="1143">
        <f>'Result Entry'!AD40</f>
        <v>0.0</v>
      </c>
      <c r="AD38" s="1144">
        <f>'Result Entry'!AE40</f>
        <v>0.0</v>
      </c>
      <c r="AE38" s="1143">
        <f>'Result Entry'!AF40</f>
        <v>0.0</v>
      </c>
      <c r="AF38" s="1145">
        <f>'Result Entry'!AG40</f>
        <v>0.0</v>
      </c>
      <c r="AG38" s="1145">
        <f>'Result Entry'!AH40</f>
        <v>0.0</v>
      </c>
      <c r="AH38" s="1146">
        <f>'Result Entry'!AI40</f>
        <v>0.0</v>
      </c>
      <c r="AI38" s="1163">
        <f>'Result Entry'!AJ40</f>
        <v>0.0</v>
      </c>
      <c r="AJ38" s="1164" t="str">
        <f>'Result Entry'!AK40</f>
        <v/>
      </c>
      <c r="AK38" s="1149" t="str">
        <f>'Result Entry'!AL40</f>
        <v/>
      </c>
      <c r="AL38" s="1150" t="str">
        <f>'Result Entry'!AM40</f>
        <v/>
      </c>
      <c r="AM38" s="1151">
        <f>'Result Entry'!AN40</f>
        <v>0.0</v>
      </c>
      <c r="AN38" s="1142">
        <f>'Result Entry'!AO40</f>
        <v>0.0</v>
      </c>
      <c r="AO38" s="1152">
        <f>'Result Entry'!AP40</f>
        <v>0.0</v>
      </c>
      <c r="AP38" s="1143">
        <f>'Result Entry'!AQ40</f>
        <v>0.0</v>
      </c>
      <c r="AQ38" s="1144">
        <f>'Result Entry'!AR40</f>
        <v>0.0</v>
      </c>
      <c r="AR38" s="1143">
        <f>'Result Entry'!AS40</f>
        <v>0.0</v>
      </c>
      <c r="AS38" s="1143">
        <f>'Result Entry'!AT40</f>
        <v>0.0</v>
      </c>
      <c r="AT38" s="1153">
        <f>'Result Entry'!AU40</f>
        <v>0.0</v>
      </c>
      <c r="AU38" s="1144">
        <f>'Result Entry'!AV40</f>
        <v>0.0</v>
      </c>
      <c r="AV38" s="1143">
        <f>'Result Entry'!AW40</f>
        <v>0.0</v>
      </c>
      <c r="AW38" s="1143">
        <f>'Result Entry'!AX40</f>
        <v>0.0</v>
      </c>
      <c r="AX38" s="1153">
        <f>'Result Entry'!AY40</f>
        <v>0.0</v>
      </c>
      <c r="AY38" s="1146">
        <f>'Result Entry'!AZ40</f>
        <v>0.0</v>
      </c>
      <c r="AZ38" s="1165">
        <f>'Result Entry'!BA40</f>
        <v>0.0</v>
      </c>
      <c r="BA38" s="1166" t="str">
        <f>'Result Entry'!BB40</f>
        <v/>
      </c>
      <c r="BB38" s="1149" t="str">
        <f>'Result Entry'!BC40</f>
        <v/>
      </c>
      <c r="BC38" s="1150" t="str">
        <f>'Result Entry'!BD40</f>
        <v/>
      </c>
      <c r="BD38" s="1151">
        <f>'Result Entry'!BE40</f>
        <v>0.0</v>
      </c>
      <c r="BE38" s="1142">
        <f>'Result Entry'!BF40</f>
        <v>0.0</v>
      </c>
      <c r="BF38" s="1152">
        <f>'Result Entry'!BG40</f>
        <v>0.0</v>
      </c>
      <c r="BG38" s="1143">
        <f>'Result Entry'!BH40</f>
        <v>0.0</v>
      </c>
      <c r="BH38" s="1144">
        <f>'Result Entry'!BI40</f>
        <v>0.0</v>
      </c>
      <c r="BI38" s="1143">
        <f>'Result Entry'!BJ40</f>
        <v>0.0</v>
      </c>
      <c r="BJ38" s="1143">
        <f>'Result Entry'!BK40</f>
        <v>0.0</v>
      </c>
      <c r="BK38" s="1153">
        <f>'Result Entry'!BL40</f>
        <v>0.0</v>
      </c>
      <c r="BL38" s="1144">
        <f>'Result Entry'!BM40</f>
        <v>0.0</v>
      </c>
      <c r="BM38" s="1143">
        <f>'Result Entry'!BN40</f>
        <v>0.0</v>
      </c>
      <c r="BN38" s="1143">
        <f>'Result Entry'!BO40</f>
        <v>0.0</v>
      </c>
      <c r="BO38" s="1153">
        <f>'Result Entry'!BP40</f>
        <v>0.0</v>
      </c>
      <c r="BP38" s="1146">
        <f>'Result Entry'!BQ40</f>
        <v>0.0</v>
      </c>
      <c r="BQ38" s="1165">
        <f>'Result Entry'!BR40</f>
        <v>0.0</v>
      </c>
      <c r="BR38" s="1166" t="str">
        <f>'Result Entry'!BS40</f>
        <v/>
      </c>
      <c r="BS38" s="1149" t="str">
        <f>'Result Entry'!BT40</f>
        <v/>
      </c>
      <c r="BT38" s="1150" t="str">
        <f>'Result Entry'!BU40</f>
        <v/>
      </c>
      <c r="BU38" s="1151">
        <f>'Result Entry'!BV40</f>
        <v>0.0</v>
      </c>
      <c r="BV38" s="1142">
        <f>'Result Entry'!BW40</f>
        <v>0.0</v>
      </c>
      <c r="BW38" s="1152">
        <f>'Result Entry'!BX40</f>
        <v>0.0</v>
      </c>
      <c r="BX38" s="1143">
        <f>'Result Entry'!BY40</f>
        <v>0.0</v>
      </c>
      <c r="BY38" s="1144">
        <f>'Result Entry'!BZ40</f>
        <v>0.0</v>
      </c>
      <c r="BZ38" s="1143">
        <f>'Result Entry'!CA40</f>
        <v>0.0</v>
      </c>
      <c r="CA38" s="1143">
        <f>'Result Entry'!CB40</f>
        <v>0.0</v>
      </c>
      <c r="CB38" s="1153">
        <f>'Result Entry'!CC40</f>
        <v>0.0</v>
      </c>
      <c r="CC38" s="1144">
        <f>'Result Entry'!CD40</f>
        <v>0.0</v>
      </c>
      <c r="CD38" s="1143">
        <f>'Result Entry'!CE40</f>
        <v>0.0</v>
      </c>
      <c r="CE38" s="1143">
        <f>'Result Entry'!CF40</f>
        <v>0.0</v>
      </c>
      <c r="CF38" s="1153">
        <f>'Result Entry'!CG40</f>
        <v>0.0</v>
      </c>
      <c r="CG38" s="1146">
        <f>'Result Entry'!CH40</f>
        <v>0.0</v>
      </c>
      <c r="CH38" s="1165">
        <f>'Result Entry'!CI40</f>
        <v>0.0</v>
      </c>
      <c r="CI38" s="1166" t="str">
        <f>'Result Entry'!CJ40</f>
        <v/>
      </c>
      <c r="CJ38" s="1149" t="str">
        <f>'Result Entry'!CK40</f>
        <v/>
      </c>
      <c r="CK38" s="1150" t="str">
        <f>'Result Entry'!CL40</f>
        <v/>
      </c>
      <c r="CL38" s="1151">
        <f>'Result Entry'!CM40</f>
        <v>0.0</v>
      </c>
      <c r="CM38" s="1142">
        <f>'Result Entry'!CN40</f>
        <v>0.0</v>
      </c>
      <c r="CN38" s="1152">
        <f>'Result Entry'!CO40</f>
        <v>0.0</v>
      </c>
      <c r="CO38" s="1143">
        <f>'Result Entry'!CP40</f>
        <v>0.0</v>
      </c>
      <c r="CP38" s="1144">
        <f>'Result Entry'!CQ40</f>
        <v>0.0</v>
      </c>
      <c r="CQ38" s="1143">
        <f>'Result Entry'!CR40</f>
        <v>0.0</v>
      </c>
      <c r="CR38" s="1143">
        <f>'Result Entry'!CS40</f>
        <v>0.0</v>
      </c>
      <c r="CS38" s="1153">
        <f>'Result Entry'!CT40</f>
        <v>0.0</v>
      </c>
      <c r="CT38" s="1144">
        <f>'Result Entry'!CU40</f>
        <v>0.0</v>
      </c>
      <c r="CU38" s="1143">
        <f>'Result Entry'!CV40</f>
        <v>0.0</v>
      </c>
      <c r="CV38" s="1143">
        <f>'Result Entry'!CW40</f>
        <v>0.0</v>
      </c>
      <c r="CW38" s="1153">
        <f>'Result Entry'!CX40</f>
        <v>0.0</v>
      </c>
      <c r="CX38" s="1146">
        <f>'Result Entry'!CY40</f>
        <v>0.0</v>
      </c>
      <c r="CY38" s="1165">
        <f>'Result Entry'!CZ40</f>
        <v>0.0</v>
      </c>
      <c r="CZ38" s="1166" t="str">
        <f>'Result Entry'!DA40</f>
        <v/>
      </c>
      <c r="DA38" s="1149" t="str">
        <f>'Result Entry'!DB40</f>
        <v/>
      </c>
      <c r="DB38" s="1150" t="str">
        <f>'Result Entry'!DC40</f>
        <v/>
      </c>
      <c r="DC38" s="1151">
        <f>'Result Entry'!DD40</f>
        <v>0.0</v>
      </c>
      <c r="DD38" s="1142">
        <f>'Result Entry'!DE40</f>
        <v>0.0</v>
      </c>
      <c r="DE38" s="1152">
        <f>'Result Entry'!DF40</f>
        <v>0.0</v>
      </c>
      <c r="DF38" s="1143">
        <f>'Result Entry'!DG40</f>
        <v>0.0</v>
      </c>
      <c r="DG38" s="1144">
        <f>'Result Entry'!DH40</f>
        <v>0.0</v>
      </c>
      <c r="DH38" s="1143">
        <f>'Result Entry'!DI40</f>
        <v>0.0</v>
      </c>
      <c r="DI38" s="1143">
        <f>'Result Entry'!DJ40</f>
        <v>0.0</v>
      </c>
      <c r="DJ38" s="1153">
        <f>'Result Entry'!DK40</f>
        <v>0.0</v>
      </c>
      <c r="DK38" s="1144">
        <f>'Result Entry'!DL40</f>
        <v>0.0</v>
      </c>
      <c r="DL38" s="1143">
        <f>'Result Entry'!DM40</f>
        <v>0.0</v>
      </c>
      <c r="DM38" s="1143">
        <f>'Result Entry'!DN40</f>
        <v>0.0</v>
      </c>
      <c r="DN38" s="1153">
        <f>'Result Entry'!DO40</f>
        <v>0.0</v>
      </c>
      <c r="DO38" s="1146">
        <f>'Result Entry'!DP40</f>
        <v>0.0</v>
      </c>
      <c r="DP38" s="1165">
        <f>'Result Entry'!DQ40</f>
        <v>0.0</v>
      </c>
      <c r="DQ38" s="1166" t="str">
        <f>'Result Entry'!DR40</f>
        <v/>
      </c>
      <c r="DR38" s="1149" t="str">
        <f>'Result Entry'!DS40</f>
        <v/>
      </c>
      <c r="DS38" s="1150" t="str">
        <f>'Result Entry'!DT40</f>
        <v/>
      </c>
      <c r="DT38" s="1142">
        <f>'Result Entry'!DU40</f>
        <v>0.0</v>
      </c>
      <c r="DU38" s="1143">
        <f>'Result Entry'!DV40</f>
        <v>0.0</v>
      </c>
      <c r="DV38" s="1143">
        <f>'Result Entry'!DW40</f>
        <v>0.0</v>
      </c>
      <c r="DW38" s="1144">
        <f>'Result Entry'!DX40</f>
        <v>0.0</v>
      </c>
      <c r="DX38" s="1143">
        <f>'Result Entry'!DY40</f>
        <v>0.0</v>
      </c>
      <c r="DY38" s="1143">
        <f>'Result Entry'!DZ40</f>
        <v>0.0</v>
      </c>
      <c r="DZ38" s="1153">
        <f>'Result Entry'!EA40</f>
        <v>0.0</v>
      </c>
      <c r="EA38" s="1144">
        <f>'Result Entry'!EB40</f>
        <v>0.0</v>
      </c>
      <c r="EB38" s="1143">
        <f>'Result Entry'!EC40</f>
        <v>0.0</v>
      </c>
      <c r="EC38" s="1143">
        <f>'Result Entry'!ED40</f>
        <v>0.0</v>
      </c>
      <c r="ED38" s="1153">
        <f>'Result Entry'!EE40</f>
        <v>0.0</v>
      </c>
      <c r="EE38" s="1156">
        <f>'Result Entry'!EF40</f>
        <v>0.0</v>
      </c>
      <c r="EF38" s="1157">
        <f>'Result Entry'!EG40</f>
        <v>0.0</v>
      </c>
      <c r="EG38" s="1158" t="str">
        <f>'Result Entry'!EH40</f>
        <v/>
      </c>
      <c r="EH38" s="1142">
        <f>'Result Entry'!EI40</f>
        <v>0.0</v>
      </c>
      <c r="EI38" s="1143">
        <f>'Result Entry'!EJ40</f>
        <v>0.0</v>
      </c>
      <c r="EJ38" s="1143">
        <f>'Result Entry'!EK40</f>
        <v>0.0</v>
      </c>
      <c r="EK38" s="1144">
        <f>'Result Entry'!EL40</f>
        <v>0.0</v>
      </c>
      <c r="EL38" s="1143">
        <f>'Result Entry'!EM40</f>
        <v>0.0</v>
      </c>
      <c r="EM38" s="1153">
        <f>'Result Entry'!EN40</f>
        <v>0.0</v>
      </c>
      <c r="EN38" s="1143">
        <f>'Result Entry'!EO40</f>
        <v>0.0</v>
      </c>
      <c r="EO38" s="1143">
        <f>'Result Entry'!EP40</f>
        <v>0.0</v>
      </c>
      <c r="EP38" s="1143">
        <f>'Result Entry'!EQ40</f>
        <v>0.0</v>
      </c>
      <c r="EQ38" s="1146">
        <f>'Result Entry'!ER40</f>
        <v>0.0</v>
      </c>
      <c r="ER38" s="1157">
        <f>'Result Entry'!ES40</f>
        <v>0.0</v>
      </c>
      <c r="ES38" s="1158" t="str">
        <f>'Result Entry'!ET40</f>
        <v/>
      </c>
      <c r="ET38" s="1142">
        <f>'Result Entry'!EU40</f>
        <v>0.0</v>
      </c>
      <c r="EU38" s="1152">
        <f>'Result Entry'!EV40</f>
        <v>0.0</v>
      </c>
      <c r="EV38" s="1143">
        <f>'Result Entry'!EW40</f>
        <v>0.0</v>
      </c>
      <c r="EW38" s="1153">
        <f>'Result Entry'!EX40</f>
        <v>0.0</v>
      </c>
      <c r="EX38" s="1143">
        <f>'Result Entry'!EY40</f>
        <v>0.0</v>
      </c>
      <c r="EY38" s="1153">
        <f>'Result Entry'!EZ40</f>
        <v>0.0</v>
      </c>
      <c r="EZ38" s="1143">
        <f>'Result Entry'!FA40</f>
        <v>0.0</v>
      </c>
      <c r="FA38" s="1143">
        <f>'Result Entry'!FB40</f>
        <v>0.0</v>
      </c>
      <c r="FB38" s="1143">
        <f>'Result Entry'!FC40</f>
        <v>0.0</v>
      </c>
      <c r="FC38" s="1156">
        <f>'Result Entry'!FD40</f>
        <v>0.0</v>
      </c>
      <c r="FD38" s="1157">
        <f>'Result Entry'!FE40</f>
        <v>0.0</v>
      </c>
      <c r="FE38" s="1158" t="str">
        <f>'Result Entry'!FF40</f>
        <v/>
      </c>
      <c r="FF38" s="1142">
        <f>'Result Entry'!FG40</f>
        <v>0.0</v>
      </c>
      <c r="FG38" s="1143">
        <f>'Result Entry'!FH40</f>
        <v>0.0</v>
      </c>
      <c r="FH38" s="1143">
        <f>'Result Entry'!FI40</f>
        <v>0.0</v>
      </c>
      <c r="FI38" s="1143">
        <f>'Result Entry'!FJ40</f>
        <v>0.0</v>
      </c>
      <c r="FJ38" s="1145">
        <f>'Result Entry'!FK40</f>
        <v>0.0</v>
      </c>
      <c r="FK38" s="1150" t="str">
        <f>'Result Entry'!FL40</f>
        <v/>
      </c>
      <c r="FL38" s="1139">
        <f>'Result Entry'!FM40</f>
        <v>0.0</v>
      </c>
      <c r="FM38" s="1140">
        <f>'Result Entry'!FN40</f>
        <v>0.0</v>
      </c>
      <c r="FN38" s="1159" t="str">
        <f>'Result Entry'!FO40</f>
        <v/>
      </c>
      <c r="FO38" s="1139">
        <f>'Result Entry'!FP40</f>
        <v>0.0</v>
      </c>
      <c r="FP38" s="1140">
        <f>'Result Entry'!FQ40</f>
        <v>0.0</v>
      </c>
      <c r="FQ38" s="1160">
        <f>'Result Entry'!FR40</f>
        <v>0.0</v>
      </c>
      <c r="FR38" s="1140" t="str">
        <f>IF(OR(FS38="PASSED",FS38="PASSED WITH G"),'Result Entry'!FS40,"")</f>
        <v/>
      </c>
      <c r="FS38" s="1140" t="str">
        <f>'Result Entry'!FT40</f>
        <v/>
      </c>
      <c r="FT38" s="1140" t="str">
        <f>'Result Entry'!FU40</f>
        <v/>
      </c>
      <c r="FU38" s="1161" t="str">
        <f>'Result Entry'!FV40</f>
        <v/>
      </c>
      <c r="FV38" s="1162" t="str">
        <f>'Result Entry'!FX40</f>
        <v/>
      </c>
    </row>
    <row r="39" spans="8:8" s="1138" ht="17.25" customFormat="1" customHeight="1">
      <c r="A39" s="1167"/>
      <c r="B39" s="1139">
        <f t="shared" si="0"/>
        <v>0.0</v>
      </c>
      <c r="C39" s="1140">
        <f>'Result Entry'!D41</f>
        <v>0.0</v>
      </c>
      <c r="D39" s="1140">
        <f>'Result Entry'!E41</f>
        <v>0.0</v>
      </c>
      <c r="E39" s="1140">
        <f>'Result Entry'!F41</f>
        <v>0.0</v>
      </c>
      <c r="F39" s="1140">
        <f>'Result Entry'!$G41</f>
        <v>0.0</v>
      </c>
      <c r="G39" s="1140">
        <f>'Result Entry'!$H41</f>
        <v>0.0</v>
      </c>
      <c r="H39" s="1140">
        <f>'Result Entry'!I41</f>
        <v>0.0</v>
      </c>
      <c r="I39" s="1140">
        <f>'Result Entry'!J41</f>
        <v>0.0</v>
      </c>
      <c r="J39" s="1141">
        <f>'Result Entry'!K41</f>
        <v>0.0</v>
      </c>
      <c r="K39" s="1142">
        <f>'Result Entry'!L41</f>
        <v>0.0</v>
      </c>
      <c r="L39" s="1143">
        <f>'Result Entry'!M41</f>
        <v>0.0</v>
      </c>
      <c r="M39" s="1143">
        <f>'Result Entry'!N41</f>
        <v>0.0</v>
      </c>
      <c r="N39" s="1144">
        <f>'Result Entry'!O41</f>
        <v>0.0</v>
      </c>
      <c r="O39" s="1143">
        <f>'Result Entry'!P41</f>
        <v>0.0</v>
      </c>
      <c r="P39" s="1144">
        <f>'Result Entry'!Q41</f>
        <v>0.0</v>
      </c>
      <c r="Q39" s="1143">
        <f>'Result Entry'!R41</f>
        <v>0.0</v>
      </c>
      <c r="R39" s="1145">
        <f>'Result Entry'!S41</f>
        <v>0.0</v>
      </c>
      <c r="S39" s="1145">
        <f>'Result Entry'!T41</f>
        <v>0.0</v>
      </c>
      <c r="T39" s="1146">
        <f>'Result Entry'!U41</f>
        <v>0.0</v>
      </c>
      <c r="U39" s="1163">
        <f>'Result Entry'!V41</f>
        <v>0.0</v>
      </c>
      <c r="V39" s="1164" t="str">
        <f>'Result Entry'!W41</f>
        <v/>
      </c>
      <c r="W39" s="1149" t="str">
        <f>'Result Entry'!X41</f>
        <v/>
      </c>
      <c r="X39" s="1150" t="str">
        <f>'Result Entry'!Y41</f>
        <v/>
      </c>
      <c r="Y39" s="1142">
        <f>'Result Entry'!Z41</f>
        <v>0.0</v>
      </c>
      <c r="Z39" s="1143">
        <f>'Result Entry'!AA41</f>
        <v>0.0</v>
      </c>
      <c r="AA39" s="1143">
        <f>'Result Entry'!AB41</f>
        <v>0.0</v>
      </c>
      <c r="AB39" s="1144">
        <f>'Result Entry'!AC41</f>
        <v>0.0</v>
      </c>
      <c r="AC39" s="1143">
        <f>'Result Entry'!AD41</f>
        <v>0.0</v>
      </c>
      <c r="AD39" s="1144">
        <f>'Result Entry'!AE41</f>
        <v>0.0</v>
      </c>
      <c r="AE39" s="1143">
        <f>'Result Entry'!AF41</f>
        <v>0.0</v>
      </c>
      <c r="AF39" s="1145">
        <f>'Result Entry'!AG41</f>
        <v>0.0</v>
      </c>
      <c r="AG39" s="1145">
        <f>'Result Entry'!AH41</f>
        <v>0.0</v>
      </c>
      <c r="AH39" s="1146">
        <f>'Result Entry'!AI41</f>
        <v>0.0</v>
      </c>
      <c r="AI39" s="1163">
        <f>'Result Entry'!AJ41</f>
        <v>0.0</v>
      </c>
      <c r="AJ39" s="1164" t="str">
        <f>'Result Entry'!AK41</f>
        <v/>
      </c>
      <c r="AK39" s="1149" t="str">
        <f>'Result Entry'!AL41</f>
        <v/>
      </c>
      <c r="AL39" s="1150" t="str">
        <f>'Result Entry'!AM41</f>
        <v/>
      </c>
      <c r="AM39" s="1151">
        <f>'Result Entry'!AN41</f>
        <v>0.0</v>
      </c>
      <c r="AN39" s="1142">
        <f>'Result Entry'!AO41</f>
        <v>0.0</v>
      </c>
      <c r="AO39" s="1152">
        <f>'Result Entry'!AP41</f>
        <v>0.0</v>
      </c>
      <c r="AP39" s="1143">
        <f>'Result Entry'!AQ41</f>
        <v>0.0</v>
      </c>
      <c r="AQ39" s="1144">
        <f>'Result Entry'!AR41</f>
        <v>0.0</v>
      </c>
      <c r="AR39" s="1143">
        <f>'Result Entry'!AS41</f>
        <v>0.0</v>
      </c>
      <c r="AS39" s="1143">
        <f>'Result Entry'!AT41</f>
        <v>0.0</v>
      </c>
      <c r="AT39" s="1153">
        <f>'Result Entry'!AU41</f>
        <v>0.0</v>
      </c>
      <c r="AU39" s="1144">
        <f>'Result Entry'!AV41</f>
        <v>0.0</v>
      </c>
      <c r="AV39" s="1143">
        <f>'Result Entry'!AW41</f>
        <v>0.0</v>
      </c>
      <c r="AW39" s="1143">
        <f>'Result Entry'!AX41</f>
        <v>0.0</v>
      </c>
      <c r="AX39" s="1153">
        <f>'Result Entry'!AY41</f>
        <v>0.0</v>
      </c>
      <c r="AY39" s="1146">
        <f>'Result Entry'!AZ41</f>
        <v>0.0</v>
      </c>
      <c r="AZ39" s="1165">
        <f>'Result Entry'!BA41</f>
        <v>0.0</v>
      </c>
      <c r="BA39" s="1166" t="str">
        <f>'Result Entry'!BB41</f>
        <v/>
      </c>
      <c r="BB39" s="1149" t="str">
        <f>'Result Entry'!BC41</f>
        <v/>
      </c>
      <c r="BC39" s="1150" t="str">
        <f>'Result Entry'!BD41</f>
        <v/>
      </c>
      <c r="BD39" s="1151">
        <f>'Result Entry'!BE41</f>
        <v>0.0</v>
      </c>
      <c r="BE39" s="1142">
        <f>'Result Entry'!BF41</f>
        <v>0.0</v>
      </c>
      <c r="BF39" s="1152">
        <f>'Result Entry'!BG41</f>
        <v>0.0</v>
      </c>
      <c r="BG39" s="1143">
        <f>'Result Entry'!BH41</f>
        <v>0.0</v>
      </c>
      <c r="BH39" s="1144">
        <f>'Result Entry'!BI41</f>
        <v>0.0</v>
      </c>
      <c r="BI39" s="1143">
        <f>'Result Entry'!BJ41</f>
        <v>0.0</v>
      </c>
      <c r="BJ39" s="1143">
        <f>'Result Entry'!BK41</f>
        <v>0.0</v>
      </c>
      <c r="BK39" s="1153">
        <f>'Result Entry'!BL41</f>
        <v>0.0</v>
      </c>
      <c r="BL39" s="1144">
        <f>'Result Entry'!BM41</f>
        <v>0.0</v>
      </c>
      <c r="BM39" s="1143">
        <f>'Result Entry'!BN41</f>
        <v>0.0</v>
      </c>
      <c r="BN39" s="1143">
        <f>'Result Entry'!BO41</f>
        <v>0.0</v>
      </c>
      <c r="BO39" s="1153">
        <f>'Result Entry'!BP41</f>
        <v>0.0</v>
      </c>
      <c r="BP39" s="1146">
        <f>'Result Entry'!BQ41</f>
        <v>0.0</v>
      </c>
      <c r="BQ39" s="1165">
        <f>'Result Entry'!BR41</f>
        <v>0.0</v>
      </c>
      <c r="BR39" s="1166" t="str">
        <f>'Result Entry'!BS41</f>
        <v/>
      </c>
      <c r="BS39" s="1149" t="str">
        <f>'Result Entry'!BT41</f>
        <v/>
      </c>
      <c r="BT39" s="1150" t="str">
        <f>'Result Entry'!BU41</f>
        <v/>
      </c>
      <c r="BU39" s="1151">
        <f>'Result Entry'!BV41</f>
        <v>0.0</v>
      </c>
      <c r="BV39" s="1142">
        <f>'Result Entry'!BW41</f>
        <v>0.0</v>
      </c>
      <c r="BW39" s="1152">
        <f>'Result Entry'!BX41</f>
        <v>0.0</v>
      </c>
      <c r="BX39" s="1143">
        <f>'Result Entry'!BY41</f>
        <v>0.0</v>
      </c>
      <c r="BY39" s="1144">
        <f>'Result Entry'!BZ41</f>
        <v>0.0</v>
      </c>
      <c r="BZ39" s="1143">
        <f>'Result Entry'!CA41</f>
        <v>0.0</v>
      </c>
      <c r="CA39" s="1143">
        <f>'Result Entry'!CB41</f>
        <v>0.0</v>
      </c>
      <c r="CB39" s="1153">
        <f>'Result Entry'!CC41</f>
        <v>0.0</v>
      </c>
      <c r="CC39" s="1144">
        <f>'Result Entry'!CD41</f>
        <v>0.0</v>
      </c>
      <c r="CD39" s="1143">
        <f>'Result Entry'!CE41</f>
        <v>0.0</v>
      </c>
      <c r="CE39" s="1143">
        <f>'Result Entry'!CF41</f>
        <v>0.0</v>
      </c>
      <c r="CF39" s="1153">
        <f>'Result Entry'!CG41</f>
        <v>0.0</v>
      </c>
      <c r="CG39" s="1146">
        <f>'Result Entry'!CH41</f>
        <v>0.0</v>
      </c>
      <c r="CH39" s="1165">
        <f>'Result Entry'!CI41</f>
        <v>0.0</v>
      </c>
      <c r="CI39" s="1166" t="str">
        <f>'Result Entry'!CJ41</f>
        <v/>
      </c>
      <c r="CJ39" s="1149" t="str">
        <f>'Result Entry'!CK41</f>
        <v/>
      </c>
      <c r="CK39" s="1150" t="str">
        <f>'Result Entry'!CL41</f>
        <v/>
      </c>
      <c r="CL39" s="1151">
        <f>'Result Entry'!CM41</f>
        <v>0.0</v>
      </c>
      <c r="CM39" s="1142">
        <f>'Result Entry'!CN41</f>
        <v>0.0</v>
      </c>
      <c r="CN39" s="1152">
        <f>'Result Entry'!CO41</f>
        <v>0.0</v>
      </c>
      <c r="CO39" s="1143">
        <f>'Result Entry'!CP41</f>
        <v>0.0</v>
      </c>
      <c r="CP39" s="1144">
        <f>'Result Entry'!CQ41</f>
        <v>0.0</v>
      </c>
      <c r="CQ39" s="1143">
        <f>'Result Entry'!CR41</f>
        <v>0.0</v>
      </c>
      <c r="CR39" s="1143">
        <f>'Result Entry'!CS41</f>
        <v>0.0</v>
      </c>
      <c r="CS39" s="1153">
        <f>'Result Entry'!CT41</f>
        <v>0.0</v>
      </c>
      <c r="CT39" s="1144">
        <f>'Result Entry'!CU41</f>
        <v>0.0</v>
      </c>
      <c r="CU39" s="1143">
        <f>'Result Entry'!CV41</f>
        <v>0.0</v>
      </c>
      <c r="CV39" s="1143">
        <f>'Result Entry'!CW41</f>
        <v>0.0</v>
      </c>
      <c r="CW39" s="1153">
        <f>'Result Entry'!CX41</f>
        <v>0.0</v>
      </c>
      <c r="CX39" s="1146">
        <f>'Result Entry'!CY41</f>
        <v>0.0</v>
      </c>
      <c r="CY39" s="1165">
        <f>'Result Entry'!CZ41</f>
        <v>0.0</v>
      </c>
      <c r="CZ39" s="1166" t="str">
        <f>'Result Entry'!DA41</f>
        <v/>
      </c>
      <c r="DA39" s="1149" t="str">
        <f>'Result Entry'!DB41</f>
        <v/>
      </c>
      <c r="DB39" s="1150" t="str">
        <f>'Result Entry'!DC41</f>
        <v/>
      </c>
      <c r="DC39" s="1151">
        <f>'Result Entry'!DD41</f>
        <v>0.0</v>
      </c>
      <c r="DD39" s="1142">
        <f>'Result Entry'!DE41</f>
        <v>0.0</v>
      </c>
      <c r="DE39" s="1152">
        <f>'Result Entry'!DF41</f>
        <v>0.0</v>
      </c>
      <c r="DF39" s="1143">
        <f>'Result Entry'!DG41</f>
        <v>0.0</v>
      </c>
      <c r="DG39" s="1144">
        <f>'Result Entry'!DH41</f>
        <v>0.0</v>
      </c>
      <c r="DH39" s="1143">
        <f>'Result Entry'!DI41</f>
        <v>0.0</v>
      </c>
      <c r="DI39" s="1143">
        <f>'Result Entry'!DJ41</f>
        <v>0.0</v>
      </c>
      <c r="DJ39" s="1153">
        <f>'Result Entry'!DK41</f>
        <v>0.0</v>
      </c>
      <c r="DK39" s="1144">
        <f>'Result Entry'!DL41</f>
        <v>0.0</v>
      </c>
      <c r="DL39" s="1143">
        <f>'Result Entry'!DM41</f>
        <v>0.0</v>
      </c>
      <c r="DM39" s="1143">
        <f>'Result Entry'!DN41</f>
        <v>0.0</v>
      </c>
      <c r="DN39" s="1153">
        <f>'Result Entry'!DO41</f>
        <v>0.0</v>
      </c>
      <c r="DO39" s="1146">
        <f>'Result Entry'!DP41</f>
        <v>0.0</v>
      </c>
      <c r="DP39" s="1165">
        <f>'Result Entry'!DQ41</f>
        <v>0.0</v>
      </c>
      <c r="DQ39" s="1166" t="str">
        <f>'Result Entry'!DR41</f>
        <v/>
      </c>
      <c r="DR39" s="1149" t="str">
        <f>'Result Entry'!DS41</f>
        <v/>
      </c>
      <c r="DS39" s="1150" t="str">
        <f>'Result Entry'!DT41</f>
        <v/>
      </c>
      <c r="DT39" s="1142">
        <f>'Result Entry'!DU41</f>
        <v>0.0</v>
      </c>
      <c r="DU39" s="1143">
        <f>'Result Entry'!DV41</f>
        <v>0.0</v>
      </c>
      <c r="DV39" s="1143">
        <f>'Result Entry'!DW41</f>
        <v>0.0</v>
      </c>
      <c r="DW39" s="1144">
        <f>'Result Entry'!DX41</f>
        <v>0.0</v>
      </c>
      <c r="DX39" s="1143">
        <f>'Result Entry'!DY41</f>
        <v>0.0</v>
      </c>
      <c r="DY39" s="1143">
        <f>'Result Entry'!DZ41</f>
        <v>0.0</v>
      </c>
      <c r="DZ39" s="1153">
        <f>'Result Entry'!EA41</f>
        <v>0.0</v>
      </c>
      <c r="EA39" s="1144">
        <f>'Result Entry'!EB41</f>
        <v>0.0</v>
      </c>
      <c r="EB39" s="1143">
        <f>'Result Entry'!EC41</f>
        <v>0.0</v>
      </c>
      <c r="EC39" s="1143">
        <f>'Result Entry'!ED41</f>
        <v>0.0</v>
      </c>
      <c r="ED39" s="1153">
        <f>'Result Entry'!EE41</f>
        <v>0.0</v>
      </c>
      <c r="EE39" s="1156">
        <f>'Result Entry'!EF41</f>
        <v>0.0</v>
      </c>
      <c r="EF39" s="1157">
        <f>'Result Entry'!EG41</f>
        <v>0.0</v>
      </c>
      <c r="EG39" s="1158" t="str">
        <f>'Result Entry'!EH41</f>
        <v/>
      </c>
      <c r="EH39" s="1142">
        <f>'Result Entry'!EI41</f>
        <v>0.0</v>
      </c>
      <c r="EI39" s="1143">
        <f>'Result Entry'!EJ41</f>
        <v>0.0</v>
      </c>
      <c r="EJ39" s="1143">
        <f>'Result Entry'!EK41</f>
        <v>0.0</v>
      </c>
      <c r="EK39" s="1144">
        <f>'Result Entry'!EL41</f>
        <v>0.0</v>
      </c>
      <c r="EL39" s="1143">
        <f>'Result Entry'!EM41</f>
        <v>0.0</v>
      </c>
      <c r="EM39" s="1153">
        <f>'Result Entry'!EN41</f>
        <v>0.0</v>
      </c>
      <c r="EN39" s="1143">
        <f>'Result Entry'!EO41</f>
        <v>0.0</v>
      </c>
      <c r="EO39" s="1143">
        <f>'Result Entry'!EP41</f>
        <v>0.0</v>
      </c>
      <c r="EP39" s="1143">
        <f>'Result Entry'!EQ41</f>
        <v>0.0</v>
      </c>
      <c r="EQ39" s="1146">
        <f>'Result Entry'!ER41</f>
        <v>0.0</v>
      </c>
      <c r="ER39" s="1157">
        <f>'Result Entry'!ES41</f>
        <v>0.0</v>
      </c>
      <c r="ES39" s="1158" t="str">
        <f>'Result Entry'!ET41</f>
        <v/>
      </c>
      <c r="ET39" s="1142">
        <f>'Result Entry'!EU41</f>
        <v>0.0</v>
      </c>
      <c r="EU39" s="1152">
        <f>'Result Entry'!EV41</f>
        <v>0.0</v>
      </c>
      <c r="EV39" s="1143">
        <f>'Result Entry'!EW41</f>
        <v>0.0</v>
      </c>
      <c r="EW39" s="1153">
        <f>'Result Entry'!EX41</f>
        <v>0.0</v>
      </c>
      <c r="EX39" s="1143">
        <f>'Result Entry'!EY41</f>
        <v>0.0</v>
      </c>
      <c r="EY39" s="1153">
        <f>'Result Entry'!EZ41</f>
        <v>0.0</v>
      </c>
      <c r="EZ39" s="1143">
        <f>'Result Entry'!FA41</f>
        <v>0.0</v>
      </c>
      <c r="FA39" s="1143">
        <f>'Result Entry'!FB41</f>
        <v>0.0</v>
      </c>
      <c r="FB39" s="1143">
        <f>'Result Entry'!FC41</f>
        <v>0.0</v>
      </c>
      <c r="FC39" s="1156">
        <f>'Result Entry'!FD41</f>
        <v>0.0</v>
      </c>
      <c r="FD39" s="1157">
        <f>'Result Entry'!FE41</f>
        <v>0.0</v>
      </c>
      <c r="FE39" s="1158" t="str">
        <f>'Result Entry'!FF41</f>
        <v/>
      </c>
      <c r="FF39" s="1142">
        <f>'Result Entry'!FG41</f>
        <v>0.0</v>
      </c>
      <c r="FG39" s="1143">
        <f>'Result Entry'!FH41</f>
        <v>0.0</v>
      </c>
      <c r="FH39" s="1143">
        <f>'Result Entry'!FI41</f>
        <v>0.0</v>
      </c>
      <c r="FI39" s="1143">
        <f>'Result Entry'!FJ41</f>
        <v>0.0</v>
      </c>
      <c r="FJ39" s="1145">
        <f>'Result Entry'!FK41</f>
        <v>0.0</v>
      </c>
      <c r="FK39" s="1150" t="str">
        <f>'Result Entry'!FL41</f>
        <v/>
      </c>
      <c r="FL39" s="1139">
        <f>'Result Entry'!FM41</f>
        <v>0.0</v>
      </c>
      <c r="FM39" s="1140">
        <f>'Result Entry'!FN41</f>
        <v>0.0</v>
      </c>
      <c r="FN39" s="1159" t="str">
        <f>'Result Entry'!FO41</f>
        <v/>
      </c>
      <c r="FO39" s="1139">
        <f>'Result Entry'!FP41</f>
        <v>0.0</v>
      </c>
      <c r="FP39" s="1140">
        <f>'Result Entry'!FQ41</f>
        <v>0.0</v>
      </c>
      <c r="FQ39" s="1160">
        <f>'Result Entry'!FR41</f>
        <v>0.0</v>
      </c>
      <c r="FR39" s="1140" t="str">
        <f>IF(OR(FS39="PASSED",FS39="PASSED WITH G"),'Result Entry'!FS41,"")</f>
        <v/>
      </c>
      <c r="FS39" s="1140" t="str">
        <f>'Result Entry'!FT41</f>
        <v/>
      </c>
      <c r="FT39" s="1140" t="str">
        <f>'Result Entry'!FU41</f>
        <v/>
      </c>
      <c r="FU39" s="1161" t="str">
        <f>'Result Entry'!FV41</f>
        <v/>
      </c>
      <c r="FV39" s="1162" t="str">
        <f>'Result Entry'!FX41</f>
        <v/>
      </c>
    </row>
    <row r="40" spans="8:8" s="1138" ht="17.25" customFormat="1" customHeight="1">
      <c r="A40" s="1167"/>
      <c r="B40" s="1139">
        <f t="shared" si="0"/>
        <v>0.0</v>
      </c>
      <c r="C40" s="1140">
        <f>'Result Entry'!D42</f>
        <v>0.0</v>
      </c>
      <c r="D40" s="1140">
        <f>'Result Entry'!E42</f>
        <v>0.0</v>
      </c>
      <c r="E40" s="1140">
        <f>'Result Entry'!F42</f>
        <v>0.0</v>
      </c>
      <c r="F40" s="1140">
        <f>'Result Entry'!$G42</f>
        <v>0.0</v>
      </c>
      <c r="G40" s="1140">
        <f>'Result Entry'!$H42</f>
        <v>0.0</v>
      </c>
      <c r="H40" s="1140">
        <f>'Result Entry'!I42</f>
        <v>0.0</v>
      </c>
      <c r="I40" s="1140">
        <f>'Result Entry'!J42</f>
        <v>0.0</v>
      </c>
      <c r="J40" s="1141">
        <f>'Result Entry'!K42</f>
        <v>0.0</v>
      </c>
      <c r="K40" s="1142">
        <f>'Result Entry'!L42</f>
        <v>0.0</v>
      </c>
      <c r="L40" s="1143">
        <f>'Result Entry'!M42</f>
        <v>0.0</v>
      </c>
      <c r="M40" s="1143">
        <f>'Result Entry'!N42</f>
        <v>0.0</v>
      </c>
      <c r="N40" s="1144">
        <f>'Result Entry'!O42</f>
        <v>0.0</v>
      </c>
      <c r="O40" s="1143">
        <f>'Result Entry'!P42</f>
        <v>0.0</v>
      </c>
      <c r="P40" s="1144">
        <f>'Result Entry'!Q42</f>
        <v>0.0</v>
      </c>
      <c r="Q40" s="1143">
        <f>'Result Entry'!R42</f>
        <v>0.0</v>
      </c>
      <c r="R40" s="1145">
        <f>'Result Entry'!S42</f>
        <v>0.0</v>
      </c>
      <c r="S40" s="1145">
        <f>'Result Entry'!T42</f>
        <v>0.0</v>
      </c>
      <c r="T40" s="1146">
        <f>'Result Entry'!U42</f>
        <v>0.0</v>
      </c>
      <c r="U40" s="1163">
        <f>'Result Entry'!V42</f>
        <v>0.0</v>
      </c>
      <c r="V40" s="1164" t="str">
        <f>'Result Entry'!W42</f>
        <v/>
      </c>
      <c r="W40" s="1149" t="str">
        <f>'Result Entry'!X42</f>
        <v/>
      </c>
      <c r="X40" s="1150" t="str">
        <f>'Result Entry'!Y42</f>
        <v/>
      </c>
      <c r="Y40" s="1142">
        <f>'Result Entry'!Z42</f>
        <v>0.0</v>
      </c>
      <c r="Z40" s="1143">
        <f>'Result Entry'!AA42</f>
        <v>0.0</v>
      </c>
      <c r="AA40" s="1143">
        <f>'Result Entry'!AB42</f>
        <v>0.0</v>
      </c>
      <c r="AB40" s="1144">
        <f>'Result Entry'!AC42</f>
        <v>0.0</v>
      </c>
      <c r="AC40" s="1143">
        <f>'Result Entry'!AD42</f>
        <v>0.0</v>
      </c>
      <c r="AD40" s="1144">
        <f>'Result Entry'!AE42</f>
        <v>0.0</v>
      </c>
      <c r="AE40" s="1143">
        <f>'Result Entry'!AF42</f>
        <v>0.0</v>
      </c>
      <c r="AF40" s="1145">
        <f>'Result Entry'!AG42</f>
        <v>0.0</v>
      </c>
      <c r="AG40" s="1145">
        <f>'Result Entry'!AH42</f>
        <v>0.0</v>
      </c>
      <c r="AH40" s="1146">
        <f>'Result Entry'!AI42</f>
        <v>0.0</v>
      </c>
      <c r="AI40" s="1163">
        <f>'Result Entry'!AJ42</f>
        <v>0.0</v>
      </c>
      <c r="AJ40" s="1164" t="str">
        <f>'Result Entry'!AK42</f>
        <v/>
      </c>
      <c r="AK40" s="1149" t="str">
        <f>'Result Entry'!AL42</f>
        <v/>
      </c>
      <c r="AL40" s="1150" t="str">
        <f>'Result Entry'!AM42</f>
        <v/>
      </c>
      <c r="AM40" s="1151">
        <f>'Result Entry'!AN42</f>
        <v>0.0</v>
      </c>
      <c r="AN40" s="1142">
        <f>'Result Entry'!AO42</f>
        <v>0.0</v>
      </c>
      <c r="AO40" s="1152">
        <f>'Result Entry'!AP42</f>
        <v>0.0</v>
      </c>
      <c r="AP40" s="1143">
        <f>'Result Entry'!AQ42</f>
        <v>0.0</v>
      </c>
      <c r="AQ40" s="1144">
        <f>'Result Entry'!AR42</f>
        <v>0.0</v>
      </c>
      <c r="AR40" s="1143">
        <f>'Result Entry'!AS42</f>
        <v>0.0</v>
      </c>
      <c r="AS40" s="1143">
        <f>'Result Entry'!AT42</f>
        <v>0.0</v>
      </c>
      <c r="AT40" s="1153">
        <f>'Result Entry'!AU42</f>
        <v>0.0</v>
      </c>
      <c r="AU40" s="1144">
        <f>'Result Entry'!AV42</f>
        <v>0.0</v>
      </c>
      <c r="AV40" s="1143">
        <f>'Result Entry'!AW42</f>
        <v>0.0</v>
      </c>
      <c r="AW40" s="1143">
        <f>'Result Entry'!AX42</f>
        <v>0.0</v>
      </c>
      <c r="AX40" s="1153">
        <f>'Result Entry'!AY42</f>
        <v>0.0</v>
      </c>
      <c r="AY40" s="1146">
        <f>'Result Entry'!AZ42</f>
        <v>0.0</v>
      </c>
      <c r="AZ40" s="1165">
        <f>'Result Entry'!BA42</f>
        <v>0.0</v>
      </c>
      <c r="BA40" s="1166" t="str">
        <f>'Result Entry'!BB42</f>
        <v/>
      </c>
      <c r="BB40" s="1149" t="str">
        <f>'Result Entry'!BC42</f>
        <v/>
      </c>
      <c r="BC40" s="1150" t="str">
        <f>'Result Entry'!BD42</f>
        <v/>
      </c>
      <c r="BD40" s="1151">
        <f>'Result Entry'!BE42</f>
        <v>0.0</v>
      </c>
      <c r="BE40" s="1142">
        <f>'Result Entry'!BF42</f>
        <v>0.0</v>
      </c>
      <c r="BF40" s="1152">
        <f>'Result Entry'!BG42</f>
        <v>0.0</v>
      </c>
      <c r="BG40" s="1143">
        <f>'Result Entry'!BH42</f>
        <v>0.0</v>
      </c>
      <c r="BH40" s="1144">
        <f>'Result Entry'!BI42</f>
        <v>0.0</v>
      </c>
      <c r="BI40" s="1143">
        <f>'Result Entry'!BJ42</f>
        <v>0.0</v>
      </c>
      <c r="BJ40" s="1143">
        <f>'Result Entry'!BK42</f>
        <v>0.0</v>
      </c>
      <c r="BK40" s="1153">
        <f>'Result Entry'!BL42</f>
        <v>0.0</v>
      </c>
      <c r="BL40" s="1144">
        <f>'Result Entry'!BM42</f>
        <v>0.0</v>
      </c>
      <c r="BM40" s="1143">
        <f>'Result Entry'!BN42</f>
        <v>0.0</v>
      </c>
      <c r="BN40" s="1143">
        <f>'Result Entry'!BO42</f>
        <v>0.0</v>
      </c>
      <c r="BO40" s="1153">
        <f>'Result Entry'!BP42</f>
        <v>0.0</v>
      </c>
      <c r="BP40" s="1146">
        <f>'Result Entry'!BQ42</f>
        <v>0.0</v>
      </c>
      <c r="BQ40" s="1165">
        <f>'Result Entry'!BR42</f>
        <v>0.0</v>
      </c>
      <c r="BR40" s="1166" t="str">
        <f>'Result Entry'!BS42</f>
        <v/>
      </c>
      <c r="BS40" s="1149" t="str">
        <f>'Result Entry'!BT42</f>
        <v/>
      </c>
      <c r="BT40" s="1150" t="str">
        <f>'Result Entry'!BU42</f>
        <v/>
      </c>
      <c r="BU40" s="1151">
        <f>'Result Entry'!BV42</f>
        <v>0.0</v>
      </c>
      <c r="BV40" s="1142">
        <f>'Result Entry'!BW42</f>
        <v>0.0</v>
      </c>
      <c r="BW40" s="1152">
        <f>'Result Entry'!BX42</f>
        <v>0.0</v>
      </c>
      <c r="BX40" s="1143">
        <f>'Result Entry'!BY42</f>
        <v>0.0</v>
      </c>
      <c r="BY40" s="1144">
        <f>'Result Entry'!BZ42</f>
        <v>0.0</v>
      </c>
      <c r="BZ40" s="1143">
        <f>'Result Entry'!CA42</f>
        <v>0.0</v>
      </c>
      <c r="CA40" s="1143">
        <f>'Result Entry'!CB42</f>
        <v>0.0</v>
      </c>
      <c r="CB40" s="1153">
        <f>'Result Entry'!CC42</f>
        <v>0.0</v>
      </c>
      <c r="CC40" s="1144">
        <f>'Result Entry'!CD42</f>
        <v>0.0</v>
      </c>
      <c r="CD40" s="1143">
        <f>'Result Entry'!CE42</f>
        <v>0.0</v>
      </c>
      <c r="CE40" s="1143">
        <f>'Result Entry'!CF42</f>
        <v>0.0</v>
      </c>
      <c r="CF40" s="1153">
        <f>'Result Entry'!CG42</f>
        <v>0.0</v>
      </c>
      <c r="CG40" s="1146">
        <f>'Result Entry'!CH42</f>
        <v>0.0</v>
      </c>
      <c r="CH40" s="1165">
        <f>'Result Entry'!CI42</f>
        <v>0.0</v>
      </c>
      <c r="CI40" s="1166" t="str">
        <f>'Result Entry'!CJ42</f>
        <v/>
      </c>
      <c r="CJ40" s="1149" t="str">
        <f>'Result Entry'!CK42</f>
        <v/>
      </c>
      <c r="CK40" s="1150" t="str">
        <f>'Result Entry'!CL42</f>
        <v/>
      </c>
      <c r="CL40" s="1151">
        <f>'Result Entry'!CM42</f>
        <v>0.0</v>
      </c>
      <c r="CM40" s="1142">
        <f>'Result Entry'!CN42</f>
        <v>0.0</v>
      </c>
      <c r="CN40" s="1152">
        <f>'Result Entry'!CO42</f>
        <v>0.0</v>
      </c>
      <c r="CO40" s="1143">
        <f>'Result Entry'!CP42</f>
        <v>0.0</v>
      </c>
      <c r="CP40" s="1144">
        <f>'Result Entry'!CQ42</f>
        <v>0.0</v>
      </c>
      <c r="CQ40" s="1143">
        <f>'Result Entry'!CR42</f>
        <v>0.0</v>
      </c>
      <c r="CR40" s="1143">
        <f>'Result Entry'!CS42</f>
        <v>0.0</v>
      </c>
      <c r="CS40" s="1153">
        <f>'Result Entry'!CT42</f>
        <v>0.0</v>
      </c>
      <c r="CT40" s="1144">
        <f>'Result Entry'!CU42</f>
        <v>0.0</v>
      </c>
      <c r="CU40" s="1143">
        <f>'Result Entry'!CV42</f>
        <v>0.0</v>
      </c>
      <c r="CV40" s="1143">
        <f>'Result Entry'!CW42</f>
        <v>0.0</v>
      </c>
      <c r="CW40" s="1153">
        <f>'Result Entry'!CX42</f>
        <v>0.0</v>
      </c>
      <c r="CX40" s="1146">
        <f>'Result Entry'!CY42</f>
        <v>0.0</v>
      </c>
      <c r="CY40" s="1165">
        <f>'Result Entry'!CZ42</f>
        <v>0.0</v>
      </c>
      <c r="CZ40" s="1166" t="str">
        <f>'Result Entry'!DA42</f>
        <v/>
      </c>
      <c r="DA40" s="1149" t="str">
        <f>'Result Entry'!DB42</f>
        <v/>
      </c>
      <c r="DB40" s="1150" t="str">
        <f>'Result Entry'!DC42</f>
        <v/>
      </c>
      <c r="DC40" s="1151">
        <f>'Result Entry'!DD42</f>
        <v>0.0</v>
      </c>
      <c r="DD40" s="1142">
        <f>'Result Entry'!DE42</f>
        <v>0.0</v>
      </c>
      <c r="DE40" s="1152">
        <f>'Result Entry'!DF42</f>
        <v>0.0</v>
      </c>
      <c r="DF40" s="1143">
        <f>'Result Entry'!DG42</f>
        <v>0.0</v>
      </c>
      <c r="DG40" s="1144">
        <f>'Result Entry'!DH42</f>
        <v>0.0</v>
      </c>
      <c r="DH40" s="1143">
        <f>'Result Entry'!DI42</f>
        <v>0.0</v>
      </c>
      <c r="DI40" s="1143">
        <f>'Result Entry'!DJ42</f>
        <v>0.0</v>
      </c>
      <c r="DJ40" s="1153">
        <f>'Result Entry'!DK42</f>
        <v>0.0</v>
      </c>
      <c r="DK40" s="1144">
        <f>'Result Entry'!DL42</f>
        <v>0.0</v>
      </c>
      <c r="DL40" s="1143">
        <f>'Result Entry'!DM42</f>
        <v>0.0</v>
      </c>
      <c r="DM40" s="1143">
        <f>'Result Entry'!DN42</f>
        <v>0.0</v>
      </c>
      <c r="DN40" s="1153">
        <f>'Result Entry'!DO42</f>
        <v>0.0</v>
      </c>
      <c r="DO40" s="1146">
        <f>'Result Entry'!DP42</f>
        <v>0.0</v>
      </c>
      <c r="DP40" s="1165">
        <f>'Result Entry'!DQ42</f>
        <v>0.0</v>
      </c>
      <c r="DQ40" s="1166" t="str">
        <f>'Result Entry'!DR42</f>
        <v/>
      </c>
      <c r="DR40" s="1149" t="str">
        <f>'Result Entry'!DS42</f>
        <v/>
      </c>
      <c r="DS40" s="1150" t="str">
        <f>'Result Entry'!DT42</f>
        <v/>
      </c>
      <c r="DT40" s="1142">
        <f>'Result Entry'!DU42</f>
        <v>0.0</v>
      </c>
      <c r="DU40" s="1143">
        <f>'Result Entry'!DV42</f>
        <v>0.0</v>
      </c>
      <c r="DV40" s="1143">
        <f>'Result Entry'!DW42</f>
        <v>0.0</v>
      </c>
      <c r="DW40" s="1144">
        <f>'Result Entry'!DX42</f>
        <v>0.0</v>
      </c>
      <c r="DX40" s="1143">
        <f>'Result Entry'!DY42</f>
        <v>0.0</v>
      </c>
      <c r="DY40" s="1143">
        <f>'Result Entry'!DZ42</f>
        <v>0.0</v>
      </c>
      <c r="DZ40" s="1153">
        <f>'Result Entry'!EA42</f>
        <v>0.0</v>
      </c>
      <c r="EA40" s="1144">
        <f>'Result Entry'!EB42</f>
        <v>0.0</v>
      </c>
      <c r="EB40" s="1143">
        <f>'Result Entry'!EC42</f>
        <v>0.0</v>
      </c>
      <c r="EC40" s="1143">
        <f>'Result Entry'!ED42</f>
        <v>0.0</v>
      </c>
      <c r="ED40" s="1153">
        <f>'Result Entry'!EE42</f>
        <v>0.0</v>
      </c>
      <c r="EE40" s="1156">
        <f>'Result Entry'!EF42</f>
        <v>0.0</v>
      </c>
      <c r="EF40" s="1157">
        <f>'Result Entry'!EG42</f>
        <v>0.0</v>
      </c>
      <c r="EG40" s="1158" t="str">
        <f>'Result Entry'!EH42</f>
        <v/>
      </c>
      <c r="EH40" s="1142">
        <f>'Result Entry'!EI42</f>
        <v>0.0</v>
      </c>
      <c r="EI40" s="1143">
        <f>'Result Entry'!EJ42</f>
        <v>0.0</v>
      </c>
      <c r="EJ40" s="1143">
        <f>'Result Entry'!EK42</f>
        <v>0.0</v>
      </c>
      <c r="EK40" s="1144">
        <f>'Result Entry'!EL42</f>
        <v>0.0</v>
      </c>
      <c r="EL40" s="1143">
        <f>'Result Entry'!EM42</f>
        <v>0.0</v>
      </c>
      <c r="EM40" s="1153">
        <f>'Result Entry'!EN42</f>
        <v>0.0</v>
      </c>
      <c r="EN40" s="1143">
        <f>'Result Entry'!EO42</f>
        <v>0.0</v>
      </c>
      <c r="EO40" s="1143">
        <f>'Result Entry'!EP42</f>
        <v>0.0</v>
      </c>
      <c r="EP40" s="1143">
        <f>'Result Entry'!EQ42</f>
        <v>0.0</v>
      </c>
      <c r="EQ40" s="1146">
        <f>'Result Entry'!ER42</f>
        <v>0.0</v>
      </c>
      <c r="ER40" s="1157">
        <f>'Result Entry'!ES42</f>
        <v>0.0</v>
      </c>
      <c r="ES40" s="1158" t="str">
        <f>'Result Entry'!ET42</f>
        <v/>
      </c>
      <c r="ET40" s="1142">
        <f>'Result Entry'!EU42</f>
        <v>0.0</v>
      </c>
      <c r="EU40" s="1152">
        <f>'Result Entry'!EV42</f>
        <v>0.0</v>
      </c>
      <c r="EV40" s="1143">
        <f>'Result Entry'!EW42</f>
        <v>0.0</v>
      </c>
      <c r="EW40" s="1153">
        <f>'Result Entry'!EX42</f>
        <v>0.0</v>
      </c>
      <c r="EX40" s="1143">
        <f>'Result Entry'!EY42</f>
        <v>0.0</v>
      </c>
      <c r="EY40" s="1153">
        <f>'Result Entry'!EZ42</f>
        <v>0.0</v>
      </c>
      <c r="EZ40" s="1143">
        <f>'Result Entry'!FA42</f>
        <v>0.0</v>
      </c>
      <c r="FA40" s="1143">
        <f>'Result Entry'!FB42</f>
        <v>0.0</v>
      </c>
      <c r="FB40" s="1143">
        <f>'Result Entry'!FC42</f>
        <v>0.0</v>
      </c>
      <c r="FC40" s="1156">
        <f>'Result Entry'!FD42</f>
        <v>0.0</v>
      </c>
      <c r="FD40" s="1157">
        <f>'Result Entry'!FE42</f>
        <v>0.0</v>
      </c>
      <c r="FE40" s="1158" t="str">
        <f>'Result Entry'!FF42</f>
        <v/>
      </c>
      <c r="FF40" s="1142">
        <f>'Result Entry'!FG42</f>
        <v>0.0</v>
      </c>
      <c r="FG40" s="1143">
        <f>'Result Entry'!FH42</f>
        <v>0.0</v>
      </c>
      <c r="FH40" s="1143">
        <f>'Result Entry'!FI42</f>
        <v>0.0</v>
      </c>
      <c r="FI40" s="1143">
        <f>'Result Entry'!FJ42</f>
        <v>0.0</v>
      </c>
      <c r="FJ40" s="1145">
        <f>'Result Entry'!FK42</f>
        <v>0.0</v>
      </c>
      <c r="FK40" s="1150" t="str">
        <f>'Result Entry'!FL42</f>
        <v/>
      </c>
      <c r="FL40" s="1139">
        <f>'Result Entry'!FM42</f>
        <v>0.0</v>
      </c>
      <c r="FM40" s="1140">
        <f>'Result Entry'!FN42</f>
        <v>0.0</v>
      </c>
      <c r="FN40" s="1159" t="str">
        <f>'Result Entry'!FO42</f>
        <v/>
      </c>
      <c r="FO40" s="1139">
        <f>'Result Entry'!FP42</f>
        <v>0.0</v>
      </c>
      <c r="FP40" s="1140">
        <f>'Result Entry'!FQ42</f>
        <v>0.0</v>
      </c>
      <c r="FQ40" s="1160">
        <f>'Result Entry'!FR42</f>
        <v>0.0</v>
      </c>
      <c r="FR40" s="1140" t="str">
        <f>IF(OR(FS40="PASSED",FS40="PASSED WITH G"),'Result Entry'!FS42,"")</f>
        <v/>
      </c>
      <c r="FS40" s="1140" t="str">
        <f>'Result Entry'!FT42</f>
        <v/>
      </c>
      <c r="FT40" s="1140" t="str">
        <f>'Result Entry'!FU42</f>
        <v/>
      </c>
      <c r="FU40" s="1161" t="str">
        <f>'Result Entry'!FV42</f>
        <v/>
      </c>
      <c r="FV40" s="1162" t="str">
        <f>'Result Entry'!FX42</f>
        <v/>
      </c>
    </row>
    <row r="41" spans="8:8" s="1138" ht="17.25" customFormat="1" customHeight="1">
      <c r="A41" s="1167"/>
      <c r="B41" s="1139">
        <f t="shared" si="0"/>
        <v>0.0</v>
      </c>
      <c r="C41" s="1140">
        <f>'Result Entry'!D43</f>
        <v>0.0</v>
      </c>
      <c r="D41" s="1140">
        <f>'Result Entry'!E43</f>
        <v>0.0</v>
      </c>
      <c r="E41" s="1140">
        <f>'Result Entry'!F43</f>
        <v>0.0</v>
      </c>
      <c r="F41" s="1140">
        <f>'Result Entry'!$G43</f>
        <v>0.0</v>
      </c>
      <c r="G41" s="1140">
        <f>'Result Entry'!$H43</f>
        <v>0.0</v>
      </c>
      <c r="H41" s="1140">
        <f>'Result Entry'!I43</f>
        <v>0.0</v>
      </c>
      <c r="I41" s="1140">
        <f>'Result Entry'!J43</f>
        <v>0.0</v>
      </c>
      <c r="J41" s="1141">
        <f>'Result Entry'!K43</f>
        <v>0.0</v>
      </c>
      <c r="K41" s="1142">
        <f>'Result Entry'!L43</f>
        <v>0.0</v>
      </c>
      <c r="L41" s="1143">
        <f>'Result Entry'!M43</f>
        <v>0.0</v>
      </c>
      <c r="M41" s="1143">
        <f>'Result Entry'!N43</f>
        <v>0.0</v>
      </c>
      <c r="N41" s="1144">
        <f>'Result Entry'!O43</f>
        <v>0.0</v>
      </c>
      <c r="O41" s="1143">
        <f>'Result Entry'!P43</f>
        <v>0.0</v>
      </c>
      <c r="P41" s="1144">
        <f>'Result Entry'!Q43</f>
        <v>0.0</v>
      </c>
      <c r="Q41" s="1143">
        <f>'Result Entry'!R43</f>
        <v>0.0</v>
      </c>
      <c r="R41" s="1145">
        <f>'Result Entry'!S43</f>
        <v>0.0</v>
      </c>
      <c r="S41" s="1145">
        <f>'Result Entry'!T43</f>
        <v>0.0</v>
      </c>
      <c r="T41" s="1146">
        <f>'Result Entry'!U43</f>
        <v>0.0</v>
      </c>
      <c r="U41" s="1163">
        <f>'Result Entry'!V43</f>
        <v>0.0</v>
      </c>
      <c r="V41" s="1164" t="str">
        <f>'Result Entry'!W43</f>
        <v/>
      </c>
      <c r="W41" s="1149" t="str">
        <f>'Result Entry'!X43</f>
        <v/>
      </c>
      <c r="X41" s="1150" t="str">
        <f>'Result Entry'!Y43</f>
        <v/>
      </c>
      <c r="Y41" s="1142">
        <f>'Result Entry'!Z43</f>
        <v>0.0</v>
      </c>
      <c r="Z41" s="1143">
        <f>'Result Entry'!AA43</f>
        <v>0.0</v>
      </c>
      <c r="AA41" s="1143">
        <f>'Result Entry'!AB43</f>
        <v>0.0</v>
      </c>
      <c r="AB41" s="1144">
        <f>'Result Entry'!AC43</f>
        <v>0.0</v>
      </c>
      <c r="AC41" s="1143">
        <f>'Result Entry'!AD43</f>
        <v>0.0</v>
      </c>
      <c r="AD41" s="1144">
        <f>'Result Entry'!AE43</f>
        <v>0.0</v>
      </c>
      <c r="AE41" s="1143">
        <f>'Result Entry'!AF43</f>
        <v>0.0</v>
      </c>
      <c r="AF41" s="1145">
        <f>'Result Entry'!AG43</f>
        <v>0.0</v>
      </c>
      <c r="AG41" s="1145">
        <f>'Result Entry'!AH43</f>
        <v>0.0</v>
      </c>
      <c r="AH41" s="1146">
        <f>'Result Entry'!AI43</f>
        <v>0.0</v>
      </c>
      <c r="AI41" s="1163">
        <f>'Result Entry'!AJ43</f>
        <v>0.0</v>
      </c>
      <c r="AJ41" s="1164" t="str">
        <f>'Result Entry'!AK43</f>
        <v/>
      </c>
      <c r="AK41" s="1149" t="str">
        <f>'Result Entry'!AL43</f>
        <v/>
      </c>
      <c r="AL41" s="1150" t="str">
        <f>'Result Entry'!AM43</f>
        <v/>
      </c>
      <c r="AM41" s="1151">
        <f>'Result Entry'!AN43</f>
        <v>0.0</v>
      </c>
      <c r="AN41" s="1142">
        <f>'Result Entry'!AO43</f>
        <v>0.0</v>
      </c>
      <c r="AO41" s="1152">
        <f>'Result Entry'!AP43</f>
        <v>0.0</v>
      </c>
      <c r="AP41" s="1143">
        <f>'Result Entry'!AQ43</f>
        <v>0.0</v>
      </c>
      <c r="AQ41" s="1144">
        <f>'Result Entry'!AR43</f>
        <v>0.0</v>
      </c>
      <c r="AR41" s="1143">
        <f>'Result Entry'!AS43</f>
        <v>0.0</v>
      </c>
      <c r="AS41" s="1143">
        <f>'Result Entry'!AT43</f>
        <v>0.0</v>
      </c>
      <c r="AT41" s="1153">
        <f>'Result Entry'!AU43</f>
        <v>0.0</v>
      </c>
      <c r="AU41" s="1144">
        <f>'Result Entry'!AV43</f>
        <v>0.0</v>
      </c>
      <c r="AV41" s="1143">
        <f>'Result Entry'!AW43</f>
        <v>0.0</v>
      </c>
      <c r="AW41" s="1143">
        <f>'Result Entry'!AX43</f>
        <v>0.0</v>
      </c>
      <c r="AX41" s="1153">
        <f>'Result Entry'!AY43</f>
        <v>0.0</v>
      </c>
      <c r="AY41" s="1146">
        <f>'Result Entry'!AZ43</f>
        <v>0.0</v>
      </c>
      <c r="AZ41" s="1165">
        <f>'Result Entry'!BA43</f>
        <v>0.0</v>
      </c>
      <c r="BA41" s="1166" t="str">
        <f>'Result Entry'!BB43</f>
        <v/>
      </c>
      <c r="BB41" s="1149" t="str">
        <f>'Result Entry'!BC43</f>
        <v/>
      </c>
      <c r="BC41" s="1150" t="str">
        <f>'Result Entry'!BD43</f>
        <v/>
      </c>
      <c r="BD41" s="1151">
        <f>'Result Entry'!BE43</f>
        <v>0.0</v>
      </c>
      <c r="BE41" s="1142">
        <f>'Result Entry'!BF43</f>
        <v>0.0</v>
      </c>
      <c r="BF41" s="1152">
        <f>'Result Entry'!BG43</f>
        <v>0.0</v>
      </c>
      <c r="BG41" s="1143">
        <f>'Result Entry'!BH43</f>
        <v>0.0</v>
      </c>
      <c r="BH41" s="1144">
        <f>'Result Entry'!BI43</f>
        <v>0.0</v>
      </c>
      <c r="BI41" s="1143">
        <f>'Result Entry'!BJ43</f>
        <v>0.0</v>
      </c>
      <c r="BJ41" s="1143">
        <f>'Result Entry'!BK43</f>
        <v>0.0</v>
      </c>
      <c r="BK41" s="1153">
        <f>'Result Entry'!BL43</f>
        <v>0.0</v>
      </c>
      <c r="BL41" s="1144">
        <f>'Result Entry'!BM43</f>
        <v>0.0</v>
      </c>
      <c r="BM41" s="1143">
        <f>'Result Entry'!BN43</f>
        <v>0.0</v>
      </c>
      <c r="BN41" s="1143">
        <f>'Result Entry'!BO43</f>
        <v>0.0</v>
      </c>
      <c r="BO41" s="1153">
        <f>'Result Entry'!BP43</f>
        <v>0.0</v>
      </c>
      <c r="BP41" s="1146">
        <f>'Result Entry'!BQ43</f>
        <v>0.0</v>
      </c>
      <c r="BQ41" s="1165">
        <f>'Result Entry'!BR43</f>
        <v>0.0</v>
      </c>
      <c r="BR41" s="1166" t="str">
        <f>'Result Entry'!BS43</f>
        <v/>
      </c>
      <c r="BS41" s="1149" t="str">
        <f>'Result Entry'!BT43</f>
        <v/>
      </c>
      <c r="BT41" s="1150" t="str">
        <f>'Result Entry'!BU43</f>
        <v/>
      </c>
      <c r="BU41" s="1151">
        <f>'Result Entry'!BV43</f>
        <v>0.0</v>
      </c>
      <c r="BV41" s="1142">
        <f>'Result Entry'!BW43</f>
        <v>0.0</v>
      </c>
      <c r="BW41" s="1152">
        <f>'Result Entry'!BX43</f>
        <v>0.0</v>
      </c>
      <c r="BX41" s="1143">
        <f>'Result Entry'!BY43</f>
        <v>0.0</v>
      </c>
      <c r="BY41" s="1144">
        <f>'Result Entry'!BZ43</f>
        <v>0.0</v>
      </c>
      <c r="BZ41" s="1143">
        <f>'Result Entry'!CA43</f>
        <v>0.0</v>
      </c>
      <c r="CA41" s="1143">
        <f>'Result Entry'!CB43</f>
        <v>0.0</v>
      </c>
      <c r="CB41" s="1153">
        <f>'Result Entry'!CC43</f>
        <v>0.0</v>
      </c>
      <c r="CC41" s="1144">
        <f>'Result Entry'!CD43</f>
        <v>0.0</v>
      </c>
      <c r="CD41" s="1143">
        <f>'Result Entry'!CE43</f>
        <v>0.0</v>
      </c>
      <c r="CE41" s="1143">
        <f>'Result Entry'!CF43</f>
        <v>0.0</v>
      </c>
      <c r="CF41" s="1153">
        <f>'Result Entry'!CG43</f>
        <v>0.0</v>
      </c>
      <c r="CG41" s="1146">
        <f>'Result Entry'!CH43</f>
        <v>0.0</v>
      </c>
      <c r="CH41" s="1165">
        <f>'Result Entry'!CI43</f>
        <v>0.0</v>
      </c>
      <c r="CI41" s="1166" t="str">
        <f>'Result Entry'!CJ43</f>
        <v/>
      </c>
      <c r="CJ41" s="1149" t="str">
        <f>'Result Entry'!CK43</f>
        <v/>
      </c>
      <c r="CK41" s="1150" t="str">
        <f>'Result Entry'!CL43</f>
        <v/>
      </c>
      <c r="CL41" s="1151">
        <f>'Result Entry'!CM43</f>
        <v>0.0</v>
      </c>
      <c r="CM41" s="1142">
        <f>'Result Entry'!CN43</f>
        <v>0.0</v>
      </c>
      <c r="CN41" s="1152">
        <f>'Result Entry'!CO43</f>
        <v>0.0</v>
      </c>
      <c r="CO41" s="1143">
        <f>'Result Entry'!CP43</f>
        <v>0.0</v>
      </c>
      <c r="CP41" s="1144">
        <f>'Result Entry'!CQ43</f>
        <v>0.0</v>
      </c>
      <c r="CQ41" s="1143">
        <f>'Result Entry'!CR43</f>
        <v>0.0</v>
      </c>
      <c r="CR41" s="1143">
        <f>'Result Entry'!CS43</f>
        <v>0.0</v>
      </c>
      <c r="CS41" s="1153">
        <f>'Result Entry'!CT43</f>
        <v>0.0</v>
      </c>
      <c r="CT41" s="1144">
        <f>'Result Entry'!CU43</f>
        <v>0.0</v>
      </c>
      <c r="CU41" s="1143">
        <f>'Result Entry'!CV43</f>
        <v>0.0</v>
      </c>
      <c r="CV41" s="1143">
        <f>'Result Entry'!CW43</f>
        <v>0.0</v>
      </c>
      <c r="CW41" s="1153">
        <f>'Result Entry'!CX43</f>
        <v>0.0</v>
      </c>
      <c r="CX41" s="1146">
        <f>'Result Entry'!CY43</f>
        <v>0.0</v>
      </c>
      <c r="CY41" s="1165">
        <f>'Result Entry'!CZ43</f>
        <v>0.0</v>
      </c>
      <c r="CZ41" s="1166" t="str">
        <f>'Result Entry'!DA43</f>
        <v/>
      </c>
      <c r="DA41" s="1149" t="str">
        <f>'Result Entry'!DB43</f>
        <v/>
      </c>
      <c r="DB41" s="1150" t="str">
        <f>'Result Entry'!DC43</f>
        <v/>
      </c>
      <c r="DC41" s="1151">
        <f>'Result Entry'!DD43</f>
        <v>0.0</v>
      </c>
      <c r="DD41" s="1142">
        <f>'Result Entry'!DE43</f>
        <v>0.0</v>
      </c>
      <c r="DE41" s="1152">
        <f>'Result Entry'!DF43</f>
        <v>0.0</v>
      </c>
      <c r="DF41" s="1143">
        <f>'Result Entry'!DG43</f>
        <v>0.0</v>
      </c>
      <c r="DG41" s="1144">
        <f>'Result Entry'!DH43</f>
        <v>0.0</v>
      </c>
      <c r="DH41" s="1143">
        <f>'Result Entry'!DI43</f>
        <v>0.0</v>
      </c>
      <c r="DI41" s="1143">
        <f>'Result Entry'!DJ43</f>
        <v>0.0</v>
      </c>
      <c r="DJ41" s="1153">
        <f>'Result Entry'!DK43</f>
        <v>0.0</v>
      </c>
      <c r="DK41" s="1144">
        <f>'Result Entry'!DL43</f>
        <v>0.0</v>
      </c>
      <c r="DL41" s="1143">
        <f>'Result Entry'!DM43</f>
        <v>0.0</v>
      </c>
      <c r="DM41" s="1143">
        <f>'Result Entry'!DN43</f>
        <v>0.0</v>
      </c>
      <c r="DN41" s="1153">
        <f>'Result Entry'!DO43</f>
        <v>0.0</v>
      </c>
      <c r="DO41" s="1146">
        <f>'Result Entry'!DP43</f>
        <v>0.0</v>
      </c>
      <c r="DP41" s="1165">
        <f>'Result Entry'!DQ43</f>
        <v>0.0</v>
      </c>
      <c r="DQ41" s="1166" t="str">
        <f>'Result Entry'!DR43</f>
        <v/>
      </c>
      <c r="DR41" s="1149" t="str">
        <f>'Result Entry'!DS43</f>
        <v/>
      </c>
      <c r="DS41" s="1150" t="str">
        <f>'Result Entry'!DT43</f>
        <v/>
      </c>
      <c r="DT41" s="1142">
        <f>'Result Entry'!DU43</f>
        <v>0.0</v>
      </c>
      <c r="DU41" s="1143">
        <f>'Result Entry'!DV43</f>
        <v>0.0</v>
      </c>
      <c r="DV41" s="1143">
        <f>'Result Entry'!DW43</f>
        <v>0.0</v>
      </c>
      <c r="DW41" s="1144">
        <f>'Result Entry'!DX43</f>
        <v>0.0</v>
      </c>
      <c r="DX41" s="1143">
        <f>'Result Entry'!DY43</f>
        <v>0.0</v>
      </c>
      <c r="DY41" s="1143">
        <f>'Result Entry'!DZ43</f>
        <v>0.0</v>
      </c>
      <c r="DZ41" s="1153">
        <f>'Result Entry'!EA43</f>
        <v>0.0</v>
      </c>
      <c r="EA41" s="1144">
        <f>'Result Entry'!EB43</f>
        <v>0.0</v>
      </c>
      <c r="EB41" s="1143">
        <f>'Result Entry'!EC43</f>
        <v>0.0</v>
      </c>
      <c r="EC41" s="1143">
        <f>'Result Entry'!ED43</f>
        <v>0.0</v>
      </c>
      <c r="ED41" s="1153">
        <f>'Result Entry'!EE43</f>
        <v>0.0</v>
      </c>
      <c r="EE41" s="1156">
        <f>'Result Entry'!EF43</f>
        <v>0.0</v>
      </c>
      <c r="EF41" s="1157">
        <f>'Result Entry'!EG43</f>
        <v>0.0</v>
      </c>
      <c r="EG41" s="1158" t="str">
        <f>'Result Entry'!EH43</f>
        <v/>
      </c>
      <c r="EH41" s="1142">
        <f>'Result Entry'!EI43</f>
        <v>0.0</v>
      </c>
      <c r="EI41" s="1143">
        <f>'Result Entry'!EJ43</f>
        <v>0.0</v>
      </c>
      <c r="EJ41" s="1143">
        <f>'Result Entry'!EK43</f>
        <v>0.0</v>
      </c>
      <c r="EK41" s="1144">
        <f>'Result Entry'!EL43</f>
        <v>0.0</v>
      </c>
      <c r="EL41" s="1143">
        <f>'Result Entry'!EM43</f>
        <v>0.0</v>
      </c>
      <c r="EM41" s="1153">
        <f>'Result Entry'!EN43</f>
        <v>0.0</v>
      </c>
      <c r="EN41" s="1143">
        <f>'Result Entry'!EO43</f>
        <v>0.0</v>
      </c>
      <c r="EO41" s="1143">
        <f>'Result Entry'!EP43</f>
        <v>0.0</v>
      </c>
      <c r="EP41" s="1143">
        <f>'Result Entry'!EQ43</f>
        <v>0.0</v>
      </c>
      <c r="EQ41" s="1146">
        <f>'Result Entry'!ER43</f>
        <v>0.0</v>
      </c>
      <c r="ER41" s="1157">
        <f>'Result Entry'!ES43</f>
        <v>0.0</v>
      </c>
      <c r="ES41" s="1158" t="str">
        <f>'Result Entry'!ET43</f>
        <v/>
      </c>
      <c r="ET41" s="1142">
        <f>'Result Entry'!EU43</f>
        <v>0.0</v>
      </c>
      <c r="EU41" s="1152">
        <f>'Result Entry'!EV43</f>
        <v>0.0</v>
      </c>
      <c r="EV41" s="1143">
        <f>'Result Entry'!EW43</f>
        <v>0.0</v>
      </c>
      <c r="EW41" s="1153">
        <f>'Result Entry'!EX43</f>
        <v>0.0</v>
      </c>
      <c r="EX41" s="1143">
        <f>'Result Entry'!EY43</f>
        <v>0.0</v>
      </c>
      <c r="EY41" s="1153">
        <f>'Result Entry'!EZ43</f>
        <v>0.0</v>
      </c>
      <c r="EZ41" s="1143">
        <f>'Result Entry'!FA43</f>
        <v>0.0</v>
      </c>
      <c r="FA41" s="1143">
        <f>'Result Entry'!FB43</f>
        <v>0.0</v>
      </c>
      <c r="FB41" s="1143">
        <f>'Result Entry'!FC43</f>
        <v>0.0</v>
      </c>
      <c r="FC41" s="1156">
        <f>'Result Entry'!FD43</f>
        <v>0.0</v>
      </c>
      <c r="FD41" s="1157">
        <f>'Result Entry'!FE43</f>
        <v>0.0</v>
      </c>
      <c r="FE41" s="1158" t="str">
        <f>'Result Entry'!FF43</f>
        <v/>
      </c>
      <c r="FF41" s="1142">
        <f>'Result Entry'!FG43</f>
        <v>0.0</v>
      </c>
      <c r="FG41" s="1143">
        <f>'Result Entry'!FH43</f>
        <v>0.0</v>
      </c>
      <c r="FH41" s="1143">
        <f>'Result Entry'!FI43</f>
        <v>0.0</v>
      </c>
      <c r="FI41" s="1143">
        <f>'Result Entry'!FJ43</f>
        <v>0.0</v>
      </c>
      <c r="FJ41" s="1145">
        <f>'Result Entry'!FK43</f>
        <v>0.0</v>
      </c>
      <c r="FK41" s="1150" t="str">
        <f>'Result Entry'!FL43</f>
        <v/>
      </c>
      <c r="FL41" s="1139">
        <f>'Result Entry'!FM43</f>
        <v>0.0</v>
      </c>
      <c r="FM41" s="1140">
        <f>'Result Entry'!FN43</f>
        <v>0.0</v>
      </c>
      <c r="FN41" s="1159" t="str">
        <f>'Result Entry'!FO43</f>
        <v/>
      </c>
      <c r="FO41" s="1139">
        <f>'Result Entry'!FP43</f>
        <v>0.0</v>
      </c>
      <c r="FP41" s="1140">
        <f>'Result Entry'!FQ43</f>
        <v>0.0</v>
      </c>
      <c r="FQ41" s="1160">
        <f>'Result Entry'!FR43</f>
        <v>0.0</v>
      </c>
      <c r="FR41" s="1140" t="str">
        <f>IF(OR(FS41="PASSED",FS41="PASSED WITH G"),'Result Entry'!FS43,"")</f>
        <v/>
      </c>
      <c r="FS41" s="1140" t="str">
        <f>'Result Entry'!FT43</f>
        <v/>
      </c>
      <c r="FT41" s="1140" t="str">
        <f>'Result Entry'!FU43</f>
        <v/>
      </c>
      <c r="FU41" s="1161" t="str">
        <f>'Result Entry'!FV43</f>
        <v/>
      </c>
      <c r="FV41" s="1162" t="str">
        <f>'Result Entry'!FX43</f>
        <v/>
      </c>
    </row>
    <row r="42" spans="8:8" s="1138" ht="17.25" customFormat="1" customHeight="1">
      <c r="A42" s="1167"/>
      <c r="B42" s="1139">
        <f t="shared" si="0"/>
        <v>0.0</v>
      </c>
      <c r="C42" s="1140">
        <f>'Result Entry'!D44</f>
        <v>0.0</v>
      </c>
      <c r="D42" s="1140">
        <f>'Result Entry'!E44</f>
        <v>0.0</v>
      </c>
      <c r="E42" s="1140">
        <f>'Result Entry'!F44</f>
        <v>0.0</v>
      </c>
      <c r="F42" s="1140">
        <f>'Result Entry'!$G44</f>
        <v>0.0</v>
      </c>
      <c r="G42" s="1140">
        <f>'Result Entry'!$H44</f>
        <v>0.0</v>
      </c>
      <c r="H42" s="1140">
        <f>'Result Entry'!I44</f>
        <v>0.0</v>
      </c>
      <c r="I42" s="1140">
        <f>'Result Entry'!J44</f>
        <v>0.0</v>
      </c>
      <c r="J42" s="1141">
        <f>'Result Entry'!K44</f>
        <v>0.0</v>
      </c>
      <c r="K42" s="1142">
        <f>'Result Entry'!L44</f>
        <v>0.0</v>
      </c>
      <c r="L42" s="1143">
        <f>'Result Entry'!M44</f>
        <v>0.0</v>
      </c>
      <c r="M42" s="1143">
        <f>'Result Entry'!N44</f>
        <v>0.0</v>
      </c>
      <c r="N42" s="1144">
        <f>'Result Entry'!O44</f>
        <v>0.0</v>
      </c>
      <c r="O42" s="1143">
        <f>'Result Entry'!P44</f>
        <v>0.0</v>
      </c>
      <c r="P42" s="1144">
        <f>'Result Entry'!Q44</f>
        <v>0.0</v>
      </c>
      <c r="Q42" s="1143">
        <f>'Result Entry'!R44</f>
        <v>0.0</v>
      </c>
      <c r="R42" s="1145">
        <f>'Result Entry'!S44</f>
        <v>0.0</v>
      </c>
      <c r="S42" s="1145">
        <f>'Result Entry'!T44</f>
        <v>0.0</v>
      </c>
      <c r="T42" s="1146">
        <f>'Result Entry'!U44</f>
        <v>0.0</v>
      </c>
      <c r="U42" s="1163">
        <f>'Result Entry'!V44</f>
        <v>0.0</v>
      </c>
      <c r="V42" s="1164" t="str">
        <f>'Result Entry'!W44</f>
        <v/>
      </c>
      <c r="W42" s="1149" t="str">
        <f>'Result Entry'!X44</f>
        <v/>
      </c>
      <c r="X42" s="1150" t="str">
        <f>'Result Entry'!Y44</f>
        <v/>
      </c>
      <c r="Y42" s="1142">
        <f>'Result Entry'!Z44</f>
        <v>0.0</v>
      </c>
      <c r="Z42" s="1143">
        <f>'Result Entry'!AA44</f>
        <v>0.0</v>
      </c>
      <c r="AA42" s="1143">
        <f>'Result Entry'!AB44</f>
        <v>0.0</v>
      </c>
      <c r="AB42" s="1144">
        <f>'Result Entry'!AC44</f>
        <v>0.0</v>
      </c>
      <c r="AC42" s="1143">
        <f>'Result Entry'!AD44</f>
        <v>0.0</v>
      </c>
      <c r="AD42" s="1144">
        <f>'Result Entry'!AE44</f>
        <v>0.0</v>
      </c>
      <c r="AE42" s="1143">
        <f>'Result Entry'!AF44</f>
        <v>0.0</v>
      </c>
      <c r="AF42" s="1145">
        <f>'Result Entry'!AG44</f>
        <v>0.0</v>
      </c>
      <c r="AG42" s="1145">
        <f>'Result Entry'!AH44</f>
        <v>0.0</v>
      </c>
      <c r="AH42" s="1146">
        <f>'Result Entry'!AI44</f>
        <v>0.0</v>
      </c>
      <c r="AI42" s="1163">
        <f>'Result Entry'!AJ44</f>
        <v>0.0</v>
      </c>
      <c r="AJ42" s="1164" t="str">
        <f>'Result Entry'!AK44</f>
        <v/>
      </c>
      <c r="AK42" s="1149" t="str">
        <f>'Result Entry'!AL44</f>
        <v/>
      </c>
      <c r="AL42" s="1150" t="str">
        <f>'Result Entry'!AM44</f>
        <v/>
      </c>
      <c r="AM42" s="1151">
        <f>'Result Entry'!AN44</f>
        <v>0.0</v>
      </c>
      <c r="AN42" s="1142">
        <f>'Result Entry'!AO44</f>
        <v>0.0</v>
      </c>
      <c r="AO42" s="1152">
        <f>'Result Entry'!AP44</f>
        <v>0.0</v>
      </c>
      <c r="AP42" s="1143">
        <f>'Result Entry'!AQ44</f>
        <v>0.0</v>
      </c>
      <c r="AQ42" s="1144">
        <f>'Result Entry'!AR44</f>
        <v>0.0</v>
      </c>
      <c r="AR42" s="1143">
        <f>'Result Entry'!AS44</f>
        <v>0.0</v>
      </c>
      <c r="AS42" s="1143">
        <f>'Result Entry'!AT44</f>
        <v>0.0</v>
      </c>
      <c r="AT42" s="1153">
        <f>'Result Entry'!AU44</f>
        <v>0.0</v>
      </c>
      <c r="AU42" s="1144">
        <f>'Result Entry'!AV44</f>
        <v>0.0</v>
      </c>
      <c r="AV42" s="1143">
        <f>'Result Entry'!AW44</f>
        <v>0.0</v>
      </c>
      <c r="AW42" s="1143">
        <f>'Result Entry'!AX44</f>
        <v>0.0</v>
      </c>
      <c r="AX42" s="1153">
        <f>'Result Entry'!AY44</f>
        <v>0.0</v>
      </c>
      <c r="AY42" s="1146">
        <f>'Result Entry'!AZ44</f>
        <v>0.0</v>
      </c>
      <c r="AZ42" s="1165">
        <f>'Result Entry'!BA44</f>
        <v>0.0</v>
      </c>
      <c r="BA42" s="1166" t="str">
        <f>'Result Entry'!BB44</f>
        <v/>
      </c>
      <c r="BB42" s="1149" t="str">
        <f>'Result Entry'!BC44</f>
        <v/>
      </c>
      <c r="BC42" s="1150" t="str">
        <f>'Result Entry'!BD44</f>
        <v/>
      </c>
      <c r="BD42" s="1151">
        <f>'Result Entry'!BE44</f>
        <v>0.0</v>
      </c>
      <c r="BE42" s="1142">
        <f>'Result Entry'!BF44</f>
        <v>0.0</v>
      </c>
      <c r="BF42" s="1152">
        <f>'Result Entry'!BG44</f>
        <v>0.0</v>
      </c>
      <c r="BG42" s="1143">
        <f>'Result Entry'!BH44</f>
        <v>0.0</v>
      </c>
      <c r="BH42" s="1144">
        <f>'Result Entry'!BI44</f>
        <v>0.0</v>
      </c>
      <c r="BI42" s="1143">
        <f>'Result Entry'!BJ44</f>
        <v>0.0</v>
      </c>
      <c r="BJ42" s="1143">
        <f>'Result Entry'!BK44</f>
        <v>0.0</v>
      </c>
      <c r="BK42" s="1153">
        <f>'Result Entry'!BL44</f>
        <v>0.0</v>
      </c>
      <c r="BL42" s="1144">
        <f>'Result Entry'!BM44</f>
        <v>0.0</v>
      </c>
      <c r="BM42" s="1143">
        <f>'Result Entry'!BN44</f>
        <v>0.0</v>
      </c>
      <c r="BN42" s="1143">
        <f>'Result Entry'!BO44</f>
        <v>0.0</v>
      </c>
      <c r="BO42" s="1153">
        <f>'Result Entry'!BP44</f>
        <v>0.0</v>
      </c>
      <c r="BP42" s="1146">
        <f>'Result Entry'!BQ44</f>
        <v>0.0</v>
      </c>
      <c r="BQ42" s="1165">
        <f>'Result Entry'!BR44</f>
        <v>0.0</v>
      </c>
      <c r="BR42" s="1166" t="str">
        <f>'Result Entry'!BS44</f>
        <v/>
      </c>
      <c r="BS42" s="1149" t="str">
        <f>'Result Entry'!BT44</f>
        <v/>
      </c>
      <c r="BT42" s="1150" t="str">
        <f>'Result Entry'!BU44</f>
        <v/>
      </c>
      <c r="BU42" s="1151">
        <f>'Result Entry'!BV44</f>
        <v>0.0</v>
      </c>
      <c r="BV42" s="1142">
        <f>'Result Entry'!BW44</f>
        <v>0.0</v>
      </c>
      <c r="BW42" s="1152">
        <f>'Result Entry'!BX44</f>
        <v>0.0</v>
      </c>
      <c r="BX42" s="1143">
        <f>'Result Entry'!BY44</f>
        <v>0.0</v>
      </c>
      <c r="BY42" s="1144">
        <f>'Result Entry'!BZ44</f>
        <v>0.0</v>
      </c>
      <c r="BZ42" s="1143">
        <f>'Result Entry'!CA44</f>
        <v>0.0</v>
      </c>
      <c r="CA42" s="1143">
        <f>'Result Entry'!CB44</f>
        <v>0.0</v>
      </c>
      <c r="CB42" s="1153">
        <f>'Result Entry'!CC44</f>
        <v>0.0</v>
      </c>
      <c r="CC42" s="1144">
        <f>'Result Entry'!CD44</f>
        <v>0.0</v>
      </c>
      <c r="CD42" s="1143">
        <f>'Result Entry'!CE44</f>
        <v>0.0</v>
      </c>
      <c r="CE42" s="1143">
        <f>'Result Entry'!CF44</f>
        <v>0.0</v>
      </c>
      <c r="CF42" s="1153">
        <f>'Result Entry'!CG44</f>
        <v>0.0</v>
      </c>
      <c r="CG42" s="1146">
        <f>'Result Entry'!CH44</f>
        <v>0.0</v>
      </c>
      <c r="CH42" s="1165">
        <f>'Result Entry'!CI44</f>
        <v>0.0</v>
      </c>
      <c r="CI42" s="1166" t="str">
        <f>'Result Entry'!CJ44</f>
        <v/>
      </c>
      <c r="CJ42" s="1149" t="str">
        <f>'Result Entry'!CK44</f>
        <v/>
      </c>
      <c r="CK42" s="1150" t="str">
        <f>'Result Entry'!CL44</f>
        <v/>
      </c>
      <c r="CL42" s="1151">
        <f>'Result Entry'!CM44</f>
        <v>0.0</v>
      </c>
      <c r="CM42" s="1142">
        <f>'Result Entry'!CN44</f>
        <v>0.0</v>
      </c>
      <c r="CN42" s="1152">
        <f>'Result Entry'!CO44</f>
        <v>0.0</v>
      </c>
      <c r="CO42" s="1143">
        <f>'Result Entry'!CP44</f>
        <v>0.0</v>
      </c>
      <c r="CP42" s="1144">
        <f>'Result Entry'!CQ44</f>
        <v>0.0</v>
      </c>
      <c r="CQ42" s="1143">
        <f>'Result Entry'!CR44</f>
        <v>0.0</v>
      </c>
      <c r="CR42" s="1143">
        <f>'Result Entry'!CS44</f>
        <v>0.0</v>
      </c>
      <c r="CS42" s="1153">
        <f>'Result Entry'!CT44</f>
        <v>0.0</v>
      </c>
      <c r="CT42" s="1144">
        <f>'Result Entry'!CU44</f>
        <v>0.0</v>
      </c>
      <c r="CU42" s="1143">
        <f>'Result Entry'!CV44</f>
        <v>0.0</v>
      </c>
      <c r="CV42" s="1143">
        <f>'Result Entry'!CW44</f>
        <v>0.0</v>
      </c>
      <c r="CW42" s="1153">
        <f>'Result Entry'!CX44</f>
        <v>0.0</v>
      </c>
      <c r="CX42" s="1146">
        <f>'Result Entry'!CY44</f>
        <v>0.0</v>
      </c>
      <c r="CY42" s="1165">
        <f>'Result Entry'!CZ44</f>
        <v>0.0</v>
      </c>
      <c r="CZ42" s="1166" t="str">
        <f>'Result Entry'!DA44</f>
        <v/>
      </c>
      <c r="DA42" s="1149" t="str">
        <f>'Result Entry'!DB44</f>
        <v/>
      </c>
      <c r="DB42" s="1150" t="str">
        <f>'Result Entry'!DC44</f>
        <v/>
      </c>
      <c r="DC42" s="1151">
        <f>'Result Entry'!DD44</f>
        <v>0.0</v>
      </c>
      <c r="DD42" s="1142">
        <f>'Result Entry'!DE44</f>
        <v>0.0</v>
      </c>
      <c r="DE42" s="1152">
        <f>'Result Entry'!DF44</f>
        <v>0.0</v>
      </c>
      <c r="DF42" s="1143">
        <f>'Result Entry'!DG44</f>
        <v>0.0</v>
      </c>
      <c r="DG42" s="1144">
        <f>'Result Entry'!DH44</f>
        <v>0.0</v>
      </c>
      <c r="DH42" s="1143">
        <f>'Result Entry'!DI44</f>
        <v>0.0</v>
      </c>
      <c r="DI42" s="1143">
        <f>'Result Entry'!DJ44</f>
        <v>0.0</v>
      </c>
      <c r="DJ42" s="1153">
        <f>'Result Entry'!DK44</f>
        <v>0.0</v>
      </c>
      <c r="DK42" s="1144">
        <f>'Result Entry'!DL44</f>
        <v>0.0</v>
      </c>
      <c r="DL42" s="1143">
        <f>'Result Entry'!DM44</f>
        <v>0.0</v>
      </c>
      <c r="DM42" s="1143">
        <f>'Result Entry'!DN44</f>
        <v>0.0</v>
      </c>
      <c r="DN42" s="1153">
        <f>'Result Entry'!DO44</f>
        <v>0.0</v>
      </c>
      <c r="DO42" s="1146">
        <f>'Result Entry'!DP44</f>
        <v>0.0</v>
      </c>
      <c r="DP42" s="1165">
        <f>'Result Entry'!DQ44</f>
        <v>0.0</v>
      </c>
      <c r="DQ42" s="1166" t="str">
        <f>'Result Entry'!DR44</f>
        <v/>
      </c>
      <c r="DR42" s="1149" t="str">
        <f>'Result Entry'!DS44</f>
        <v/>
      </c>
      <c r="DS42" s="1150" t="str">
        <f>'Result Entry'!DT44</f>
        <v/>
      </c>
      <c r="DT42" s="1142">
        <f>'Result Entry'!DU44</f>
        <v>0.0</v>
      </c>
      <c r="DU42" s="1143">
        <f>'Result Entry'!DV44</f>
        <v>0.0</v>
      </c>
      <c r="DV42" s="1143">
        <f>'Result Entry'!DW44</f>
        <v>0.0</v>
      </c>
      <c r="DW42" s="1144">
        <f>'Result Entry'!DX44</f>
        <v>0.0</v>
      </c>
      <c r="DX42" s="1143">
        <f>'Result Entry'!DY44</f>
        <v>0.0</v>
      </c>
      <c r="DY42" s="1143">
        <f>'Result Entry'!DZ44</f>
        <v>0.0</v>
      </c>
      <c r="DZ42" s="1153">
        <f>'Result Entry'!EA44</f>
        <v>0.0</v>
      </c>
      <c r="EA42" s="1144">
        <f>'Result Entry'!EB44</f>
        <v>0.0</v>
      </c>
      <c r="EB42" s="1143">
        <f>'Result Entry'!EC44</f>
        <v>0.0</v>
      </c>
      <c r="EC42" s="1143">
        <f>'Result Entry'!ED44</f>
        <v>0.0</v>
      </c>
      <c r="ED42" s="1153">
        <f>'Result Entry'!EE44</f>
        <v>0.0</v>
      </c>
      <c r="EE42" s="1156">
        <f>'Result Entry'!EF44</f>
        <v>0.0</v>
      </c>
      <c r="EF42" s="1157">
        <f>'Result Entry'!EG44</f>
        <v>0.0</v>
      </c>
      <c r="EG42" s="1158" t="str">
        <f>'Result Entry'!EH44</f>
        <v/>
      </c>
      <c r="EH42" s="1142">
        <f>'Result Entry'!EI44</f>
        <v>0.0</v>
      </c>
      <c r="EI42" s="1143">
        <f>'Result Entry'!EJ44</f>
        <v>0.0</v>
      </c>
      <c r="EJ42" s="1143">
        <f>'Result Entry'!EK44</f>
        <v>0.0</v>
      </c>
      <c r="EK42" s="1144">
        <f>'Result Entry'!EL44</f>
        <v>0.0</v>
      </c>
      <c r="EL42" s="1143">
        <f>'Result Entry'!EM44</f>
        <v>0.0</v>
      </c>
      <c r="EM42" s="1153">
        <f>'Result Entry'!EN44</f>
        <v>0.0</v>
      </c>
      <c r="EN42" s="1143">
        <f>'Result Entry'!EO44</f>
        <v>0.0</v>
      </c>
      <c r="EO42" s="1143">
        <f>'Result Entry'!EP44</f>
        <v>0.0</v>
      </c>
      <c r="EP42" s="1143">
        <f>'Result Entry'!EQ44</f>
        <v>0.0</v>
      </c>
      <c r="EQ42" s="1146">
        <f>'Result Entry'!ER44</f>
        <v>0.0</v>
      </c>
      <c r="ER42" s="1157">
        <f>'Result Entry'!ES44</f>
        <v>0.0</v>
      </c>
      <c r="ES42" s="1158" t="str">
        <f>'Result Entry'!ET44</f>
        <v/>
      </c>
      <c r="ET42" s="1142">
        <f>'Result Entry'!EU44</f>
        <v>0.0</v>
      </c>
      <c r="EU42" s="1152">
        <f>'Result Entry'!EV44</f>
        <v>0.0</v>
      </c>
      <c r="EV42" s="1143">
        <f>'Result Entry'!EW44</f>
        <v>0.0</v>
      </c>
      <c r="EW42" s="1153">
        <f>'Result Entry'!EX44</f>
        <v>0.0</v>
      </c>
      <c r="EX42" s="1143">
        <f>'Result Entry'!EY44</f>
        <v>0.0</v>
      </c>
      <c r="EY42" s="1153">
        <f>'Result Entry'!EZ44</f>
        <v>0.0</v>
      </c>
      <c r="EZ42" s="1143">
        <f>'Result Entry'!FA44</f>
        <v>0.0</v>
      </c>
      <c r="FA42" s="1143">
        <f>'Result Entry'!FB44</f>
        <v>0.0</v>
      </c>
      <c r="FB42" s="1143">
        <f>'Result Entry'!FC44</f>
        <v>0.0</v>
      </c>
      <c r="FC42" s="1156">
        <f>'Result Entry'!FD44</f>
        <v>0.0</v>
      </c>
      <c r="FD42" s="1157">
        <f>'Result Entry'!FE44</f>
        <v>0.0</v>
      </c>
      <c r="FE42" s="1158" t="str">
        <f>'Result Entry'!FF44</f>
        <v/>
      </c>
      <c r="FF42" s="1142">
        <f>'Result Entry'!FG44</f>
        <v>0.0</v>
      </c>
      <c r="FG42" s="1143">
        <f>'Result Entry'!FH44</f>
        <v>0.0</v>
      </c>
      <c r="FH42" s="1143">
        <f>'Result Entry'!FI44</f>
        <v>0.0</v>
      </c>
      <c r="FI42" s="1143">
        <f>'Result Entry'!FJ44</f>
        <v>0.0</v>
      </c>
      <c r="FJ42" s="1145">
        <f>'Result Entry'!FK44</f>
        <v>0.0</v>
      </c>
      <c r="FK42" s="1150" t="str">
        <f>'Result Entry'!FL44</f>
        <v/>
      </c>
      <c r="FL42" s="1139">
        <f>'Result Entry'!FM44</f>
        <v>0.0</v>
      </c>
      <c r="FM42" s="1140">
        <f>'Result Entry'!FN44</f>
        <v>0.0</v>
      </c>
      <c r="FN42" s="1159" t="str">
        <f>'Result Entry'!FO44</f>
        <v/>
      </c>
      <c r="FO42" s="1139">
        <f>'Result Entry'!FP44</f>
        <v>0.0</v>
      </c>
      <c r="FP42" s="1140">
        <f>'Result Entry'!FQ44</f>
        <v>0.0</v>
      </c>
      <c r="FQ42" s="1160">
        <f>'Result Entry'!FR44</f>
        <v>0.0</v>
      </c>
      <c r="FR42" s="1140" t="str">
        <f>IF(OR(FS42="PASSED",FS42="PASSED WITH G"),'Result Entry'!FS44,"")</f>
        <v/>
      </c>
      <c r="FS42" s="1140" t="str">
        <f>'Result Entry'!FT44</f>
        <v/>
      </c>
      <c r="FT42" s="1140" t="str">
        <f>'Result Entry'!FU44</f>
        <v/>
      </c>
      <c r="FU42" s="1161" t="str">
        <f>'Result Entry'!FV44</f>
        <v/>
      </c>
      <c r="FV42" s="1162" t="str">
        <f>'Result Entry'!FX44</f>
        <v/>
      </c>
    </row>
    <row r="43" spans="8:8" s="1138" ht="17.25" customFormat="1" customHeight="1">
      <c r="A43" s="1167"/>
      <c r="B43" s="1139">
        <f t="shared" si="0"/>
        <v>0.0</v>
      </c>
      <c r="C43" s="1140">
        <f>'Result Entry'!D45</f>
        <v>0.0</v>
      </c>
      <c r="D43" s="1140">
        <f>'Result Entry'!E45</f>
        <v>0.0</v>
      </c>
      <c r="E43" s="1140">
        <f>'Result Entry'!F45</f>
        <v>0.0</v>
      </c>
      <c r="F43" s="1140">
        <f>'Result Entry'!$G45</f>
        <v>0.0</v>
      </c>
      <c r="G43" s="1140">
        <f>'Result Entry'!$H45</f>
        <v>0.0</v>
      </c>
      <c r="H43" s="1140">
        <f>'Result Entry'!I45</f>
        <v>0.0</v>
      </c>
      <c r="I43" s="1140">
        <f>'Result Entry'!J45</f>
        <v>0.0</v>
      </c>
      <c r="J43" s="1141">
        <f>'Result Entry'!K45</f>
        <v>0.0</v>
      </c>
      <c r="K43" s="1142">
        <f>'Result Entry'!L45</f>
        <v>0.0</v>
      </c>
      <c r="L43" s="1143">
        <f>'Result Entry'!M45</f>
        <v>0.0</v>
      </c>
      <c r="M43" s="1143">
        <f>'Result Entry'!N45</f>
        <v>0.0</v>
      </c>
      <c r="N43" s="1144">
        <f>'Result Entry'!O45</f>
        <v>0.0</v>
      </c>
      <c r="O43" s="1143">
        <f>'Result Entry'!P45</f>
        <v>0.0</v>
      </c>
      <c r="P43" s="1144">
        <f>'Result Entry'!Q45</f>
        <v>0.0</v>
      </c>
      <c r="Q43" s="1143">
        <f>'Result Entry'!R45</f>
        <v>0.0</v>
      </c>
      <c r="R43" s="1145">
        <f>'Result Entry'!S45</f>
        <v>0.0</v>
      </c>
      <c r="S43" s="1145">
        <f>'Result Entry'!T45</f>
        <v>0.0</v>
      </c>
      <c r="T43" s="1146">
        <f>'Result Entry'!U45</f>
        <v>0.0</v>
      </c>
      <c r="U43" s="1163">
        <f>'Result Entry'!V45</f>
        <v>0.0</v>
      </c>
      <c r="V43" s="1164" t="str">
        <f>'Result Entry'!W45</f>
        <v/>
      </c>
      <c r="W43" s="1149" t="str">
        <f>'Result Entry'!X45</f>
        <v/>
      </c>
      <c r="X43" s="1150" t="str">
        <f>'Result Entry'!Y45</f>
        <v/>
      </c>
      <c r="Y43" s="1142">
        <f>'Result Entry'!Z45</f>
        <v>0.0</v>
      </c>
      <c r="Z43" s="1143">
        <f>'Result Entry'!AA45</f>
        <v>0.0</v>
      </c>
      <c r="AA43" s="1143">
        <f>'Result Entry'!AB45</f>
        <v>0.0</v>
      </c>
      <c r="AB43" s="1144">
        <f>'Result Entry'!AC45</f>
        <v>0.0</v>
      </c>
      <c r="AC43" s="1143">
        <f>'Result Entry'!AD45</f>
        <v>0.0</v>
      </c>
      <c r="AD43" s="1144">
        <f>'Result Entry'!AE45</f>
        <v>0.0</v>
      </c>
      <c r="AE43" s="1143">
        <f>'Result Entry'!AF45</f>
        <v>0.0</v>
      </c>
      <c r="AF43" s="1145">
        <f>'Result Entry'!AG45</f>
        <v>0.0</v>
      </c>
      <c r="AG43" s="1145">
        <f>'Result Entry'!AH45</f>
        <v>0.0</v>
      </c>
      <c r="AH43" s="1146">
        <f>'Result Entry'!AI45</f>
        <v>0.0</v>
      </c>
      <c r="AI43" s="1163">
        <f>'Result Entry'!AJ45</f>
        <v>0.0</v>
      </c>
      <c r="AJ43" s="1164" t="str">
        <f>'Result Entry'!AK45</f>
        <v/>
      </c>
      <c r="AK43" s="1149" t="str">
        <f>'Result Entry'!AL45</f>
        <v/>
      </c>
      <c r="AL43" s="1150" t="str">
        <f>'Result Entry'!AM45</f>
        <v/>
      </c>
      <c r="AM43" s="1151">
        <f>'Result Entry'!AN45</f>
        <v>0.0</v>
      </c>
      <c r="AN43" s="1142">
        <f>'Result Entry'!AO45</f>
        <v>0.0</v>
      </c>
      <c r="AO43" s="1152">
        <f>'Result Entry'!AP45</f>
        <v>0.0</v>
      </c>
      <c r="AP43" s="1143">
        <f>'Result Entry'!AQ45</f>
        <v>0.0</v>
      </c>
      <c r="AQ43" s="1144">
        <f>'Result Entry'!AR45</f>
        <v>0.0</v>
      </c>
      <c r="AR43" s="1143">
        <f>'Result Entry'!AS45</f>
        <v>0.0</v>
      </c>
      <c r="AS43" s="1143">
        <f>'Result Entry'!AT45</f>
        <v>0.0</v>
      </c>
      <c r="AT43" s="1153">
        <f>'Result Entry'!AU45</f>
        <v>0.0</v>
      </c>
      <c r="AU43" s="1144">
        <f>'Result Entry'!AV45</f>
        <v>0.0</v>
      </c>
      <c r="AV43" s="1143">
        <f>'Result Entry'!AW45</f>
        <v>0.0</v>
      </c>
      <c r="AW43" s="1143">
        <f>'Result Entry'!AX45</f>
        <v>0.0</v>
      </c>
      <c r="AX43" s="1153">
        <f>'Result Entry'!AY45</f>
        <v>0.0</v>
      </c>
      <c r="AY43" s="1146">
        <f>'Result Entry'!AZ45</f>
        <v>0.0</v>
      </c>
      <c r="AZ43" s="1165">
        <f>'Result Entry'!BA45</f>
        <v>0.0</v>
      </c>
      <c r="BA43" s="1166" t="str">
        <f>'Result Entry'!BB45</f>
        <v/>
      </c>
      <c r="BB43" s="1149" t="str">
        <f>'Result Entry'!BC45</f>
        <v/>
      </c>
      <c r="BC43" s="1150" t="str">
        <f>'Result Entry'!BD45</f>
        <v/>
      </c>
      <c r="BD43" s="1151">
        <f>'Result Entry'!BE45</f>
        <v>0.0</v>
      </c>
      <c r="BE43" s="1142">
        <f>'Result Entry'!BF45</f>
        <v>0.0</v>
      </c>
      <c r="BF43" s="1152">
        <f>'Result Entry'!BG45</f>
        <v>0.0</v>
      </c>
      <c r="BG43" s="1143">
        <f>'Result Entry'!BH45</f>
        <v>0.0</v>
      </c>
      <c r="BH43" s="1144">
        <f>'Result Entry'!BI45</f>
        <v>0.0</v>
      </c>
      <c r="BI43" s="1143">
        <f>'Result Entry'!BJ45</f>
        <v>0.0</v>
      </c>
      <c r="BJ43" s="1143">
        <f>'Result Entry'!BK45</f>
        <v>0.0</v>
      </c>
      <c r="BK43" s="1153">
        <f>'Result Entry'!BL45</f>
        <v>0.0</v>
      </c>
      <c r="BL43" s="1144">
        <f>'Result Entry'!BM45</f>
        <v>0.0</v>
      </c>
      <c r="BM43" s="1143">
        <f>'Result Entry'!BN45</f>
        <v>0.0</v>
      </c>
      <c r="BN43" s="1143">
        <f>'Result Entry'!BO45</f>
        <v>0.0</v>
      </c>
      <c r="BO43" s="1153">
        <f>'Result Entry'!BP45</f>
        <v>0.0</v>
      </c>
      <c r="BP43" s="1146">
        <f>'Result Entry'!BQ45</f>
        <v>0.0</v>
      </c>
      <c r="BQ43" s="1165">
        <f>'Result Entry'!BR45</f>
        <v>0.0</v>
      </c>
      <c r="BR43" s="1166" t="str">
        <f>'Result Entry'!BS45</f>
        <v/>
      </c>
      <c r="BS43" s="1149" t="str">
        <f>'Result Entry'!BT45</f>
        <v/>
      </c>
      <c r="BT43" s="1150" t="str">
        <f>'Result Entry'!BU45</f>
        <v/>
      </c>
      <c r="BU43" s="1151">
        <f>'Result Entry'!BV45</f>
        <v>0.0</v>
      </c>
      <c r="BV43" s="1142">
        <f>'Result Entry'!BW45</f>
        <v>0.0</v>
      </c>
      <c r="BW43" s="1152">
        <f>'Result Entry'!BX45</f>
        <v>0.0</v>
      </c>
      <c r="BX43" s="1143">
        <f>'Result Entry'!BY45</f>
        <v>0.0</v>
      </c>
      <c r="BY43" s="1144">
        <f>'Result Entry'!BZ45</f>
        <v>0.0</v>
      </c>
      <c r="BZ43" s="1143">
        <f>'Result Entry'!CA45</f>
        <v>0.0</v>
      </c>
      <c r="CA43" s="1143">
        <f>'Result Entry'!CB45</f>
        <v>0.0</v>
      </c>
      <c r="CB43" s="1153">
        <f>'Result Entry'!CC45</f>
        <v>0.0</v>
      </c>
      <c r="CC43" s="1144">
        <f>'Result Entry'!CD45</f>
        <v>0.0</v>
      </c>
      <c r="CD43" s="1143">
        <f>'Result Entry'!CE45</f>
        <v>0.0</v>
      </c>
      <c r="CE43" s="1143">
        <f>'Result Entry'!CF45</f>
        <v>0.0</v>
      </c>
      <c r="CF43" s="1153">
        <f>'Result Entry'!CG45</f>
        <v>0.0</v>
      </c>
      <c r="CG43" s="1146">
        <f>'Result Entry'!CH45</f>
        <v>0.0</v>
      </c>
      <c r="CH43" s="1165">
        <f>'Result Entry'!CI45</f>
        <v>0.0</v>
      </c>
      <c r="CI43" s="1166" t="str">
        <f>'Result Entry'!CJ45</f>
        <v/>
      </c>
      <c r="CJ43" s="1149" t="str">
        <f>'Result Entry'!CK45</f>
        <v/>
      </c>
      <c r="CK43" s="1150" t="str">
        <f>'Result Entry'!CL45</f>
        <v/>
      </c>
      <c r="CL43" s="1151">
        <f>'Result Entry'!CM45</f>
        <v>0.0</v>
      </c>
      <c r="CM43" s="1142">
        <f>'Result Entry'!CN45</f>
        <v>0.0</v>
      </c>
      <c r="CN43" s="1152">
        <f>'Result Entry'!CO45</f>
        <v>0.0</v>
      </c>
      <c r="CO43" s="1143">
        <f>'Result Entry'!CP45</f>
        <v>0.0</v>
      </c>
      <c r="CP43" s="1144">
        <f>'Result Entry'!CQ45</f>
        <v>0.0</v>
      </c>
      <c r="CQ43" s="1143">
        <f>'Result Entry'!CR45</f>
        <v>0.0</v>
      </c>
      <c r="CR43" s="1143">
        <f>'Result Entry'!CS45</f>
        <v>0.0</v>
      </c>
      <c r="CS43" s="1153">
        <f>'Result Entry'!CT45</f>
        <v>0.0</v>
      </c>
      <c r="CT43" s="1144">
        <f>'Result Entry'!CU45</f>
        <v>0.0</v>
      </c>
      <c r="CU43" s="1143">
        <f>'Result Entry'!CV45</f>
        <v>0.0</v>
      </c>
      <c r="CV43" s="1143">
        <f>'Result Entry'!CW45</f>
        <v>0.0</v>
      </c>
      <c r="CW43" s="1153">
        <f>'Result Entry'!CX45</f>
        <v>0.0</v>
      </c>
      <c r="CX43" s="1146">
        <f>'Result Entry'!CY45</f>
        <v>0.0</v>
      </c>
      <c r="CY43" s="1165">
        <f>'Result Entry'!CZ45</f>
        <v>0.0</v>
      </c>
      <c r="CZ43" s="1166" t="str">
        <f>'Result Entry'!DA45</f>
        <v/>
      </c>
      <c r="DA43" s="1149" t="str">
        <f>'Result Entry'!DB45</f>
        <v/>
      </c>
      <c r="DB43" s="1150" t="str">
        <f>'Result Entry'!DC45</f>
        <v/>
      </c>
      <c r="DC43" s="1151">
        <f>'Result Entry'!DD45</f>
        <v>0.0</v>
      </c>
      <c r="DD43" s="1142">
        <f>'Result Entry'!DE45</f>
        <v>0.0</v>
      </c>
      <c r="DE43" s="1152">
        <f>'Result Entry'!DF45</f>
        <v>0.0</v>
      </c>
      <c r="DF43" s="1143">
        <f>'Result Entry'!DG45</f>
        <v>0.0</v>
      </c>
      <c r="DG43" s="1144">
        <f>'Result Entry'!DH45</f>
        <v>0.0</v>
      </c>
      <c r="DH43" s="1143">
        <f>'Result Entry'!DI45</f>
        <v>0.0</v>
      </c>
      <c r="DI43" s="1143">
        <f>'Result Entry'!DJ45</f>
        <v>0.0</v>
      </c>
      <c r="DJ43" s="1153">
        <f>'Result Entry'!DK45</f>
        <v>0.0</v>
      </c>
      <c r="DK43" s="1144">
        <f>'Result Entry'!DL45</f>
        <v>0.0</v>
      </c>
      <c r="DL43" s="1143">
        <f>'Result Entry'!DM45</f>
        <v>0.0</v>
      </c>
      <c r="DM43" s="1143">
        <f>'Result Entry'!DN45</f>
        <v>0.0</v>
      </c>
      <c r="DN43" s="1153">
        <f>'Result Entry'!DO45</f>
        <v>0.0</v>
      </c>
      <c r="DO43" s="1146">
        <f>'Result Entry'!DP45</f>
        <v>0.0</v>
      </c>
      <c r="DP43" s="1165">
        <f>'Result Entry'!DQ45</f>
        <v>0.0</v>
      </c>
      <c r="DQ43" s="1166" t="str">
        <f>'Result Entry'!DR45</f>
        <v/>
      </c>
      <c r="DR43" s="1149" t="str">
        <f>'Result Entry'!DS45</f>
        <v/>
      </c>
      <c r="DS43" s="1150" t="str">
        <f>'Result Entry'!DT45</f>
        <v/>
      </c>
      <c r="DT43" s="1142">
        <f>'Result Entry'!DU45</f>
        <v>0.0</v>
      </c>
      <c r="DU43" s="1143">
        <f>'Result Entry'!DV45</f>
        <v>0.0</v>
      </c>
      <c r="DV43" s="1143">
        <f>'Result Entry'!DW45</f>
        <v>0.0</v>
      </c>
      <c r="DW43" s="1144">
        <f>'Result Entry'!DX45</f>
        <v>0.0</v>
      </c>
      <c r="DX43" s="1143">
        <f>'Result Entry'!DY45</f>
        <v>0.0</v>
      </c>
      <c r="DY43" s="1143">
        <f>'Result Entry'!DZ45</f>
        <v>0.0</v>
      </c>
      <c r="DZ43" s="1153">
        <f>'Result Entry'!EA45</f>
        <v>0.0</v>
      </c>
      <c r="EA43" s="1144">
        <f>'Result Entry'!EB45</f>
        <v>0.0</v>
      </c>
      <c r="EB43" s="1143">
        <f>'Result Entry'!EC45</f>
        <v>0.0</v>
      </c>
      <c r="EC43" s="1143">
        <f>'Result Entry'!ED45</f>
        <v>0.0</v>
      </c>
      <c r="ED43" s="1153">
        <f>'Result Entry'!EE45</f>
        <v>0.0</v>
      </c>
      <c r="EE43" s="1156">
        <f>'Result Entry'!EF45</f>
        <v>0.0</v>
      </c>
      <c r="EF43" s="1157">
        <f>'Result Entry'!EG45</f>
        <v>0.0</v>
      </c>
      <c r="EG43" s="1158" t="str">
        <f>'Result Entry'!EH45</f>
        <v/>
      </c>
      <c r="EH43" s="1142">
        <f>'Result Entry'!EI45</f>
        <v>0.0</v>
      </c>
      <c r="EI43" s="1143">
        <f>'Result Entry'!EJ45</f>
        <v>0.0</v>
      </c>
      <c r="EJ43" s="1143">
        <f>'Result Entry'!EK45</f>
        <v>0.0</v>
      </c>
      <c r="EK43" s="1144">
        <f>'Result Entry'!EL45</f>
        <v>0.0</v>
      </c>
      <c r="EL43" s="1143">
        <f>'Result Entry'!EM45</f>
        <v>0.0</v>
      </c>
      <c r="EM43" s="1153">
        <f>'Result Entry'!EN45</f>
        <v>0.0</v>
      </c>
      <c r="EN43" s="1143">
        <f>'Result Entry'!EO45</f>
        <v>0.0</v>
      </c>
      <c r="EO43" s="1143">
        <f>'Result Entry'!EP45</f>
        <v>0.0</v>
      </c>
      <c r="EP43" s="1143">
        <f>'Result Entry'!EQ45</f>
        <v>0.0</v>
      </c>
      <c r="EQ43" s="1146">
        <f>'Result Entry'!ER45</f>
        <v>0.0</v>
      </c>
      <c r="ER43" s="1157">
        <f>'Result Entry'!ES45</f>
        <v>0.0</v>
      </c>
      <c r="ES43" s="1158" t="str">
        <f>'Result Entry'!ET45</f>
        <v/>
      </c>
      <c r="ET43" s="1142">
        <f>'Result Entry'!EU45</f>
        <v>0.0</v>
      </c>
      <c r="EU43" s="1152">
        <f>'Result Entry'!EV45</f>
        <v>0.0</v>
      </c>
      <c r="EV43" s="1143">
        <f>'Result Entry'!EW45</f>
        <v>0.0</v>
      </c>
      <c r="EW43" s="1153">
        <f>'Result Entry'!EX45</f>
        <v>0.0</v>
      </c>
      <c r="EX43" s="1143">
        <f>'Result Entry'!EY45</f>
        <v>0.0</v>
      </c>
      <c r="EY43" s="1153">
        <f>'Result Entry'!EZ45</f>
        <v>0.0</v>
      </c>
      <c r="EZ43" s="1143">
        <f>'Result Entry'!FA45</f>
        <v>0.0</v>
      </c>
      <c r="FA43" s="1143">
        <f>'Result Entry'!FB45</f>
        <v>0.0</v>
      </c>
      <c r="FB43" s="1143">
        <f>'Result Entry'!FC45</f>
        <v>0.0</v>
      </c>
      <c r="FC43" s="1156">
        <f>'Result Entry'!FD45</f>
        <v>0.0</v>
      </c>
      <c r="FD43" s="1157">
        <f>'Result Entry'!FE45</f>
        <v>0.0</v>
      </c>
      <c r="FE43" s="1158" t="str">
        <f>'Result Entry'!FF45</f>
        <v/>
      </c>
      <c r="FF43" s="1142">
        <f>'Result Entry'!FG45</f>
        <v>0.0</v>
      </c>
      <c r="FG43" s="1143">
        <f>'Result Entry'!FH45</f>
        <v>0.0</v>
      </c>
      <c r="FH43" s="1143">
        <f>'Result Entry'!FI45</f>
        <v>0.0</v>
      </c>
      <c r="FI43" s="1143">
        <f>'Result Entry'!FJ45</f>
        <v>0.0</v>
      </c>
      <c r="FJ43" s="1145">
        <f>'Result Entry'!FK45</f>
        <v>0.0</v>
      </c>
      <c r="FK43" s="1150" t="str">
        <f>'Result Entry'!FL45</f>
        <v/>
      </c>
      <c r="FL43" s="1139">
        <f>'Result Entry'!FM45</f>
        <v>0.0</v>
      </c>
      <c r="FM43" s="1140">
        <f>'Result Entry'!FN45</f>
        <v>0.0</v>
      </c>
      <c r="FN43" s="1159" t="str">
        <f>'Result Entry'!FO45</f>
        <v/>
      </c>
      <c r="FO43" s="1139">
        <f>'Result Entry'!FP45</f>
        <v>0.0</v>
      </c>
      <c r="FP43" s="1140">
        <f>'Result Entry'!FQ45</f>
        <v>0.0</v>
      </c>
      <c r="FQ43" s="1160">
        <f>'Result Entry'!FR45</f>
        <v>0.0</v>
      </c>
      <c r="FR43" s="1140" t="str">
        <f>IF(OR(FS43="PASSED",FS43="PASSED WITH G"),'Result Entry'!FS45,"")</f>
        <v/>
      </c>
      <c r="FS43" s="1140" t="str">
        <f>'Result Entry'!FT45</f>
        <v/>
      </c>
      <c r="FT43" s="1140" t="str">
        <f>'Result Entry'!FU45</f>
        <v/>
      </c>
      <c r="FU43" s="1161" t="str">
        <f>'Result Entry'!FV45</f>
        <v/>
      </c>
      <c r="FV43" s="1162" t="str">
        <f>'Result Entry'!FX45</f>
        <v/>
      </c>
    </row>
    <row r="44" spans="8:8" s="1138" ht="17.25" customFormat="1" customHeight="1">
      <c r="A44" s="1167"/>
      <c r="B44" s="1139">
        <f>IF(F44&gt;0,B43+1,0)</f>
        <v>0.0</v>
      </c>
      <c r="C44" s="1140">
        <f>'Result Entry'!D46</f>
        <v>0.0</v>
      </c>
      <c r="D44" s="1140">
        <f>'Result Entry'!E46</f>
        <v>0.0</v>
      </c>
      <c r="E44" s="1140">
        <f>'Result Entry'!F46</f>
        <v>0.0</v>
      </c>
      <c r="F44" s="1140">
        <f>'Result Entry'!$G46</f>
        <v>0.0</v>
      </c>
      <c r="G44" s="1140">
        <f>'Result Entry'!$H46</f>
        <v>0.0</v>
      </c>
      <c r="H44" s="1140">
        <f>'Result Entry'!I46</f>
        <v>0.0</v>
      </c>
      <c r="I44" s="1140">
        <f>'Result Entry'!J46</f>
        <v>0.0</v>
      </c>
      <c r="J44" s="1141">
        <f>'Result Entry'!K46</f>
        <v>0.0</v>
      </c>
      <c r="K44" s="1142">
        <f>'Result Entry'!L46</f>
        <v>0.0</v>
      </c>
      <c r="L44" s="1143">
        <f>'Result Entry'!M46</f>
        <v>0.0</v>
      </c>
      <c r="M44" s="1143">
        <f>'Result Entry'!N46</f>
        <v>0.0</v>
      </c>
      <c r="N44" s="1144">
        <f>'Result Entry'!O46</f>
        <v>0.0</v>
      </c>
      <c r="O44" s="1143">
        <f>'Result Entry'!P46</f>
        <v>0.0</v>
      </c>
      <c r="P44" s="1144">
        <f>'Result Entry'!Q46</f>
        <v>0.0</v>
      </c>
      <c r="Q44" s="1143">
        <f>'Result Entry'!R46</f>
        <v>0.0</v>
      </c>
      <c r="R44" s="1145">
        <f>'Result Entry'!S46</f>
        <v>0.0</v>
      </c>
      <c r="S44" s="1145">
        <f>'Result Entry'!T46</f>
        <v>0.0</v>
      </c>
      <c r="T44" s="1146">
        <f>'Result Entry'!U46</f>
        <v>0.0</v>
      </c>
      <c r="U44" s="1163">
        <f>'Result Entry'!V46</f>
        <v>0.0</v>
      </c>
      <c r="V44" s="1164" t="str">
        <f>'Result Entry'!W46</f>
        <v/>
      </c>
      <c r="W44" s="1149" t="str">
        <f>'Result Entry'!X46</f>
        <v/>
      </c>
      <c r="X44" s="1150" t="str">
        <f>'Result Entry'!Y46</f>
        <v/>
      </c>
      <c r="Y44" s="1142">
        <f>'Result Entry'!Z46</f>
        <v>0.0</v>
      </c>
      <c r="Z44" s="1143">
        <f>'Result Entry'!AA46</f>
        <v>0.0</v>
      </c>
      <c r="AA44" s="1143">
        <f>'Result Entry'!AB46</f>
        <v>0.0</v>
      </c>
      <c r="AB44" s="1144">
        <f>'Result Entry'!AC46</f>
        <v>0.0</v>
      </c>
      <c r="AC44" s="1143">
        <f>'Result Entry'!AD46</f>
        <v>0.0</v>
      </c>
      <c r="AD44" s="1144">
        <f>'Result Entry'!AE46</f>
        <v>0.0</v>
      </c>
      <c r="AE44" s="1143">
        <f>'Result Entry'!AF46</f>
        <v>0.0</v>
      </c>
      <c r="AF44" s="1145">
        <f>'Result Entry'!AG46</f>
        <v>0.0</v>
      </c>
      <c r="AG44" s="1145">
        <f>'Result Entry'!AH46</f>
        <v>0.0</v>
      </c>
      <c r="AH44" s="1146">
        <f>'Result Entry'!AI46</f>
        <v>0.0</v>
      </c>
      <c r="AI44" s="1163">
        <f>'Result Entry'!AJ46</f>
        <v>0.0</v>
      </c>
      <c r="AJ44" s="1164" t="str">
        <f>'Result Entry'!AK46</f>
        <v/>
      </c>
      <c r="AK44" s="1149" t="str">
        <f>'Result Entry'!AL46</f>
        <v/>
      </c>
      <c r="AL44" s="1150" t="str">
        <f>'Result Entry'!AM46</f>
        <v/>
      </c>
      <c r="AM44" s="1151">
        <f>'Result Entry'!AN46</f>
        <v>0.0</v>
      </c>
      <c r="AN44" s="1142">
        <f>'Result Entry'!AO46</f>
        <v>0.0</v>
      </c>
      <c r="AO44" s="1152">
        <f>'Result Entry'!AP46</f>
        <v>0.0</v>
      </c>
      <c r="AP44" s="1143">
        <f>'Result Entry'!AQ46</f>
        <v>0.0</v>
      </c>
      <c r="AQ44" s="1144">
        <f>'Result Entry'!AR46</f>
        <v>0.0</v>
      </c>
      <c r="AR44" s="1143">
        <f>'Result Entry'!AS46</f>
        <v>0.0</v>
      </c>
      <c r="AS44" s="1143">
        <f>'Result Entry'!AT46</f>
        <v>0.0</v>
      </c>
      <c r="AT44" s="1153">
        <f>'Result Entry'!AU46</f>
        <v>0.0</v>
      </c>
      <c r="AU44" s="1144">
        <f>'Result Entry'!AV46</f>
        <v>0.0</v>
      </c>
      <c r="AV44" s="1143">
        <f>'Result Entry'!AW46</f>
        <v>0.0</v>
      </c>
      <c r="AW44" s="1143">
        <f>'Result Entry'!AX46</f>
        <v>0.0</v>
      </c>
      <c r="AX44" s="1153">
        <f>'Result Entry'!AY46</f>
        <v>0.0</v>
      </c>
      <c r="AY44" s="1146">
        <f>'Result Entry'!AZ46</f>
        <v>0.0</v>
      </c>
      <c r="AZ44" s="1165">
        <f>'Result Entry'!BA46</f>
        <v>0.0</v>
      </c>
      <c r="BA44" s="1166" t="str">
        <f>'Result Entry'!BB46</f>
        <v/>
      </c>
      <c r="BB44" s="1149" t="str">
        <f>'Result Entry'!BC46</f>
        <v/>
      </c>
      <c r="BC44" s="1150" t="str">
        <f>'Result Entry'!BD46</f>
        <v/>
      </c>
      <c r="BD44" s="1151">
        <f>'Result Entry'!BE46</f>
        <v>0.0</v>
      </c>
      <c r="BE44" s="1142">
        <f>'Result Entry'!BF46</f>
        <v>0.0</v>
      </c>
      <c r="BF44" s="1152">
        <f>'Result Entry'!BG46</f>
        <v>0.0</v>
      </c>
      <c r="BG44" s="1143">
        <f>'Result Entry'!BH46</f>
        <v>0.0</v>
      </c>
      <c r="BH44" s="1144">
        <f>'Result Entry'!BI46</f>
        <v>0.0</v>
      </c>
      <c r="BI44" s="1143">
        <f>'Result Entry'!BJ46</f>
        <v>0.0</v>
      </c>
      <c r="BJ44" s="1143">
        <f>'Result Entry'!BK46</f>
        <v>0.0</v>
      </c>
      <c r="BK44" s="1153">
        <f>'Result Entry'!BL46</f>
        <v>0.0</v>
      </c>
      <c r="BL44" s="1144">
        <f>'Result Entry'!BM46</f>
        <v>0.0</v>
      </c>
      <c r="BM44" s="1143">
        <f>'Result Entry'!BN46</f>
        <v>0.0</v>
      </c>
      <c r="BN44" s="1143">
        <f>'Result Entry'!BO46</f>
        <v>0.0</v>
      </c>
      <c r="BO44" s="1153">
        <f>'Result Entry'!BP46</f>
        <v>0.0</v>
      </c>
      <c r="BP44" s="1146">
        <f>'Result Entry'!BQ46</f>
        <v>0.0</v>
      </c>
      <c r="BQ44" s="1165">
        <f>'Result Entry'!BR46</f>
        <v>0.0</v>
      </c>
      <c r="BR44" s="1166" t="str">
        <f>'Result Entry'!BS46</f>
        <v/>
      </c>
      <c r="BS44" s="1149" t="str">
        <f>'Result Entry'!BT46</f>
        <v/>
      </c>
      <c r="BT44" s="1150" t="str">
        <f>'Result Entry'!BU46</f>
        <v/>
      </c>
      <c r="BU44" s="1151">
        <f>'Result Entry'!BV46</f>
        <v>0.0</v>
      </c>
      <c r="BV44" s="1142">
        <f>'Result Entry'!BW46</f>
        <v>0.0</v>
      </c>
      <c r="BW44" s="1152">
        <f>'Result Entry'!BX46</f>
        <v>0.0</v>
      </c>
      <c r="BX44" s="1143">
        <f>'Result Entry'!BY46</f>
        <v>0.0</v>
      </c>
      <c r="BY44" s="1144">
        <f>'Result Entry'!BZ46</f>
        <v>0.0</v>
      </c>
      <c r="BZ44" s="1143">
        <f>'Result Entry'!CA46</f>
        <v>0.0</v>
      </c>
      <c r="CA44" s="1143">
        <f>'Result Entry'!CB46</f>
        <v>0.0</v>
      </c>
      <c r="CB44" s="1153">
        <f>'Result Entry'!CC46</f>
        <v>0.0</v>
      </c>
      <c r="CC44" s="1144">
        <f>'Result Entry'!CD46</f>
        <v>0.0</v>
      </c>
      <c r="CD44" s="1143">
        <f>'Result Entry'!CE46</f>
        <v>0.0</v>
      </c>
      <c r="CE44" s="1143">
        <f>'Result Entry'!CF46</f>
        <v>0.0</v>
      </c>
      <c r="CF44" s="1153">
        <f>'Result Entry'!CG46</f>
        <v>0.0</v>
      </c>
      <c r="CG44" s="1146">
        <f>'Result Entry'!CH46</f>
        <v>0.0</v>
      </c>
      <c r="CH44" s="1165">
        <f>'Result Entry'!CI46</f>
        <v>0.0</v>
      </c>
      <c r="CI44" s="1166" t="str">
        <f>'Result Entry'!CJ46</f>
        <v/>
      </c>
      <c r="CJ44" s="1149" t="str">
        <f>'Result Entry'!CK46</f>
        <v/>
      </c>
      <c r="CK44" s="1150" t="str">
        <f>'Result Entry'!CL46</f>
        <v/>
      </c>
      <c r="CL44" s="1151">
        <f>'Result Entry'!CM46</f>
        <v>0.0</v>
      </c>
      <c r="CM44" s="1142">
        <f>'Result Entry'!CN46</f>
        <v>0.0</v>
      </c>
      <c r="CN44" s="1152">
        <f>'Result Entry'!CO46</f>
        <v>0.0</v>
      </c>
      <c r="CO44" s="1143">
        <f>'Result Entry'!CP46</f>
        <v>0.0</v>
      </c>
      <c r="CP44" s="1144">
        <f>'Result Entry'!CQ46</f>
        <v>0.0</v>
      </c>
      <c r="CQ44" s="1143">
        <f>'Result Entry'!CR46</f>
        <v>0.0</v>
      </c>
      <c r="CR44" s="1143">
        <f>'Result Entry'!CS46</f>
        <v>0.0</v>
      </c>
      <c r="CS44" s="1153">
        <f>'Result Entry'!CT46</f>
        <v>0.0</v>
      </c>
      <c r="CT44" s="1144">
        <f>'Result Entry'!CU46</f>
        <v>0.0</v>
      </c>
      <c r="CU44" s="1143">
        <f>'Result Entry'!CV46</f>
        <v>0.0</v>
      </c>
      <c r="CV44" s="1143">
        <f>'Result Entry'!CW46</f>
        <v>0.0</v>
      </c>
      <c r="CW44" s="1153">
        <f>'Result Entry'!CX46</f>
        <v>0.0</v>
      </c>
      <c r="CX44" s="1146">
        <f>'Result Entry'!CY46</f>
        <v>0.0</v>
      </c>
      <c r="CY44" s="1165">
        <f>'Result Entry'!CZ46</f>
        <v>0.0</v>
      </c>
      <c r="CZ44" s="1166" t="str">
        <f>'Result Entry'!DA46</f>
        <v/>
      </c>
      <c r="DA44" s="1149" t="str">
        <f>'Result Entry'!DB46</f>
        <v/>
      </c>
      <c r="DB44" s="1150" t="str">
        <f>'Result Entry'!DC46</f>
        <v/>
      </c>
      <c r="DC44" s="1151">
        <f>'Result Entry'!DD46</f>
        <v>0.0</v>
      </c>
      <c r="DD44" s="1142">
        <f>'Result Entry'!DE46</f>
        <v>0.0</v>
      </c>
      <c r="DE44" s="1152">
        <f>'Result Entry'!DF46</f>
        <v>0.0</v>
      </c>
      <c r="DF44" s="1143">
        <f>'Result Entry'!DG46</f>
        <v>0.0</v>
      </c>
      <c r="DG44" s="1144">
        <f>'Result Entry'!DH46</f>
        <v>0.0</v>
      </c>
      <c r="DH44" s="1143">
        <f>'Result Entry'!DI46</f>
        <v>0.0</v>
      </c>
      <c r="DI44" s="1143">
        <f>'Result Entry'!DJ46</f>
        <v>0.0</v>
      </c>
      <c r="DJ44" s="1153">
        <f>'Result Entry'!DK46</f>
        <v>0.0</v>
      </c>
      <c r="DK44" s="1144">
        <f>'Result Entry'!DL46</f>
        <v>0.0</v>
      </c>
      <c r="DL44" s="1143">
        <f>'Result Entry'!DM46</f>
        <v>0.0</v>
      </c>
      <c r="DM44" s="1143">
        <f>'Result Entry'!DN46</f>
        <v>0.0</v>
      </c>
      <c r="DN44" s="1153">
        <f>'Result Entry'!DO46</f>
        <v>0.0</v>
      </c>
      <c r="DO44" s="1146">
        <f>'Result Entry'!DP46</f>
        <v>0.0</v>
      </c>
      <c r="DP44" s="1165">
        <f>'Result Entry'!DQ46</f>
        <v>0.0</v>
      </c>
      <c r="DQ44" s="1166" t="str">
        <f>'Result Entry'!DR46</f>
        <v/>
      </c>
      <c r="DR44" s="1149" t="str">
        <f>'Result Entry'!DS46</f>
        <v/>
      </c>
      <c r="DS44" s="1150" t="str">
        <f>'Result Entry'!DT46</f>
        <v/>
      </c>
      <c r="DT44" s="1142">
        <f>'Result Entry'!DU46</f>
        <v>0.0</v>
      </c>
      <c r="DU44" s="1143">
        <f>'Result Entry'!DV46</f>
        <v>0.0</v>
      </c>
      <c r="DV44" s="1143">
        <f>'Result Entry'!DW46</f>
        <v>0.0</v>
      </c>
      <c r="DW44" s="1144">
        <f>'Result Entry'!DX46</f>
        <v>0.0</v>
      </c>
      <c r="DX44" s="1143">
        <f>'Result Entry'!DY46</f>
        <v>0.0</v>
      </c>
      <c r="DY44" s="1143">
        <f>'Result Entry'!DZ46</f>
        <v>0.0</v>
      </c>
      <c r="DZ44" s="1153">
        <f>'Result Entry'!EA46</f>
        <v>0.0</v>
      </c>
      <c r="EA44" s="1144">
        <f>'Result Entry'!EB46</f>
        <v>0.0</v>
      </c>
      <c r="EB44" s="1143">
        <f>'Result Entry'!EC46</f>
        <v>0.0</v>
      </c>
      <c r="EC44" s="1143">
        <f>'Result Entry'!ED46</f>
        <v>0.0</v>
      </c>
      <c r="ED44" s="1153">
        <f>'Result Entry'!EE46</f>
        <v>0.0</v>
      </c>
      <c r="EE44" s="1156">
        <f>'Result Entry'!EF46</f>
        <v>0.0</v>
      </c>
      <c r="EF44" s="1157">
        <f>'Result Entry'!EG46</f>
        <v>0.0</v>
      </c>
      <c r="EG44" s="1158" t="str">
        <f>'Result Entry'!EH46</f>
        <v/>
      </c>
      <c r="EH44" s="1142">
        <f>'Result Entry'!EI46</f>
        <v>0.0</v>
      </c>
      <c r="EI44" s="1143">
        <f>'Result Entry'!EJ46</f>
        <v>0.0</v>
      </c>
      <c r="EJ44" s="1143">
        <f>'Result Entry'!EK46</f>
        <v>0.0</v>
      </c>
      <c r="EK44" s="1144">
        <f>'Result Entry'!EL46</f>
        <v>0.0</v>
      </c>
      <c r="EL44" s="1143">
        <f>'Result Entry'!EM46</f>
        <v>0.0</v>
      </c>
      <c r="EM44" s="1153">
        <f>'Result Entry'!EN46</f>
        <v>0.0</v>
      </c>
      <c r="EN44" s="1143">
        <f>'Result Entry'!EO46</f>
        <v>0.0</v>
      </c>
      <c r="EO44" s="1143">
        <f>'Result Entry'!EP46</f>
        <v>0.0</v>
      </c>
      <c r="EP44" s="1143">
        <f>'Result Entry'!EQ46</f>
        <v>0.0</v>
      </c>
      <c r="EQ44" s="1146">
        <f>'Result Entry'!ER46</f>
        <v>0.0</v>
      </c>
      <c r="ER44" s="1157">
        <f>'Result Entry'!ES46</f>
        <v>0.0</v>
      </c>
      <c r="ES44" s="1158" t="str">
        <f>'Result Entry'!ET46</f>
        <v/>
      </c>
      <c r="ET44" s="1142">
        <f>'Result Entry'!EU46</f>
        <v>0.0</v>
      </c>
      <c r="EU44" s="1152">
        <f>'Result Entry'!EV46</f>
        <v>0.0</v>
      </c>
      <c r="EV44" s="1143">
        <f>'Result Entry'!EW46</f>
        <v>0.0</v>
      </c>
      <c r="EW44" s="1153">
        <f>'Result Entry'!EX46</f>
        <v>0.0</v>
      </c>
      <c r="EX44" s="1143">
        <f>'Result Entry'!EY46</f>
        <v>0.0</v>
      </c>
      <c r="EY44" s="1153">
        <f>'Result Entry'!EZ46</f>
        <v>0.0</v>
      </c>
      <c r="EZ44" s="1143">
        <f>'Result Entry'!FA46</f>
        <v>0.0</v>
      </c>
      <c r="FA44" s="1143">
        <f>'Result Entry'!FB46</f>
        <v>0.0</v>
      </c>
      <c r="FB44" s="1143">
        <f>'Result Entry'!FC46</f>
        <v>0.0</v>
      </c>
      <c r="FC44" s="1156">
        <f>'Result Entry'!FD46</f>
        <v>0.0</v>
      </c>
      <c r="FD44" s="1157">
        <f>'Result Entry'!FE46</f>
        <v>0.0</v>
      </c>
      <c r="FE44" s="1158" t="str">
        <f>'Result Entry'!FF46</f>
        <v/>
      </c>
      <c r="FF44" s="1142">
        <f>'Result Entry'!FG46</f>
        <v>0.0</v>
      </c>
      <c r="FG44" s="1143">
        <f>'Result Entry'!FH46</f>
        <v>0.0</v>
      </c>
      <c r="FH44" s="1143">
        <f>'Result Entry'!FI46</f>
        <v>0.0</v>
      </c>
      <c r="FI44" s="1143">
        <f>'Result Entry'!FJ46</f>
        <v>0.0</v>
      </c>
      <c r="FJ44" s="1145">
        <f>'Result Entry'!FK46</f>
        <v>0.0</v>
      </c>
      <c r="FK44" s="1150" t="str">
        <f>'Result Entry'!FL46</f>
        <v/>
      </c>
      <c r="FL44" s="1139">
        <f>'Result Entry'!FM46</f>
        <v>0.0</v>
      </c>
      <c r="FM44" s="1140">
        <f>'Result Entry'!FN46</f>
        <v>0.0</v>
      </c>
      <c r="FN44" s="1159" t="str">
        <f>'Result Entry'!FO46</f>
        <v/>
      </c>
      <c r="FO44" s="1139">
        <f>'Result Entry'!FP46</f>
        <v>0.0</v>
      </c>
      <c r="FP44" s="1140">
        <f>'Result Entry'!FQ46</f>
        <v>0.0</v>
      </c>
      <c r="FQ44" s="1160">
        <f>'Result Entry'!FR46</f>
        <v>0.0</v>
      </c>
      <c r="FR44" s="1140" t="str">
        <f>IF(OR(FS44="PASSED",FS44="PASSED WITH G"),'Result Entry'!FS46,"")</f>
        <v/>
      </c>
      <c r="FS44" s="1140" t="str">
        <f>'Result Entry'!FT46</f>
        <v/>
      </c>
      <c r="FT44" s="1140" t="str">
        <f>'Result Entry'!FU46</f>
        <v/>
      </c>
      <c r="FU44" s="1161" t="str">
        <f>'Result Entry'!FV46</f>
        <v/>
      </c>
      <c r="FV44" s="1162" t="str">
        <f>'Result Entry'!FX46</f>
        <v/>
      </c>
    </row>
    <row r="45" spans="8:8" s="1138" ht="17.25" customFormat="1" customHeight="1">
      <c r="A45" s="1167"/>
      <c r="B45" s="1139">
        <f t="shared" si="0"/>
        <v>0.0</v>
      </c>
      <c r="C45" s="1140">
        <f>'Result Entry'!D47</f>
        <v>0.0</v>
      </c>
      <c r="D45" s="1140">
        <f>'Result Entry'!E47</f>
        <v>0.0</v>
      </c>
      <c r="E45" s="1140">
        <f>'Result Entry'!F47</f>
        <v>0.0</v>
      </c>
      <c r="F45" s="1140">
        <f>'Result Entry'!$G47</f>
        <v>0.0</v>
      </c>
      <c r="G45" s="1140">
        <f>'Result Entry'!$H47</f>
        <v>0.0</v>
      </c>
      <c r="H45" s="1140">
        <f>'Result Entry'!I47</f>
        <v>0.0</v>
      </c>
      <c r="I45" s="1140">
        <f>'Result Entry'!J47</f>
        <v>0.0</v>
      </c>
      <c r="J45" s="1141">
        <f>'Result Entry'!K47</f>
        <v>0.0</v>
      </c>
      <c r="K45" s="1142">
        <f>'Result Entry'!L47</f>
        <v>0.0</v>
      </c>
      <c r="L45" s="1143">
        <f>'Result Entry'!M47</f>
        <v>0.0</v>
      </c>
      <c r="M45" s="1143">
        <f>'Result Entry'!N47</f>
        <v>0.0</v>
      </c>
      <c r="N45" s="1144">
        <f>'Result Entry'!O47</f>
        <v>0.0</v>
      </c>
      <c r="O45" s="1143">
        <f>'Result Entry'!P47</f>
        <v>0.0</v>
      </c>
      <c r="P45" s="1144">
        <f>'Result Entry'!Q47</f>
        <v>0.0</v>
      </c>
      <c r="Q45" s="1143">
        <f>'Result Entry'!R47</f>
        <v>0.0</v>
      </c>
      <c r="R45" s="1145">
        <f>'Result Entry'!S47</f>
        <v>0.0</v>
      </c>
      <c r="S45" s="1145">
        <f>'Result Entry'!T47</f>
        <v>0.0</v>
      </c>
      <c r="T45" s="1146">
        <f>'Result Entry'!U47</f>
        <v>0.0</v>
      </c>
      <c r="U45" s="1163">
        <f>'Result Entry'!V47</f>
        <v>0.0</v>
      </c>
      <c r="V45" s="1164" t="str">
        <f>'Result Entry'!W47</f>
        <v/>
      </c>
      <c r="W45" s="1149" t="str">
        <f>'Result Entry'!X47</f>
        <v/>
      </c>
      <c r="X45" s="1150" t="str">
        <f>'Result Entry'!Y47</f>
        <v/>
      </c>
      <c r="Y45" s="1142">
        <f>'Result Entry'!Z47</f>
        <v>0.0</v>
      </c>
      <c r="Z45" s="1143">
        <f>'Result Entry'!AA47</f>
        <v>0.0</v>
      </c>
      <c r="AA45" s="1143">
        <f>'Result Entry'!AB47</f>
        <v>0.0</v>
      </c>
      <c r="AB45" s="1144">
        <f>'Result Entry'!AC47</f>
        <v>0.0</v>
      </c>
      <c r="AC45" s="1143">
        <f>'Result Entry'!AD47</f>
        <v>0.0</v>
      </c>
      <c r="AD45" s="1144">
        <f>'Result Entry'!AE47</f>
        <v>0.0</v>
      </c>
      <c r="AE45" s="1143">
        <f>'Result Entry'!AF47</f>
        <v>0.0</v>
      </c>
      <c r="AF45" s="1145">
        <f>'Result Entry'!AG47</f>
        <v>0.0</v>
      </c>
      <c r="AG45" s="1145">
        <f>'Result Entry'!AH47</f>
        <v>0.0</v>
      </c>
      <c r="AH45" s="1146">
        <f>'Result Entry'!AI47</f>
        <v>0.0</v>
      </c>
      <c r="AI45" s="1163">
        <f>'Result Entry'!AJ47</f>
        <v>0.0</v>
      </c>
      <c r="AJ45" s="1164" t="str">
        <f>'Result Entry'!AK47</f>
        <v/>
      </c>
      <c r="AK45" s="1149" t="str">
        <f>'Result Entry'!AL47</f>
        <v/>
      </c>
      <c r="AL45" s="1150" t="str">
        <f>'Result Entry'!AM47</f>
        <v/>
      </c>
      <c r="AM45" s="1151">
        <f>'Result Entry'!AN47</f>
        <v>0.0</v>
      </c>
      <c r="AN45" s="1142">
        <f>'Result Entry'!AO47</f>
        <v>0.0</v>
      </c>
      <c r="AO45" s="1152">
        <f>'Result Entry'!AP47</f>
        <v>0.0</v>
      </c>
      <c r="AP45" s="1143">
        <f>'Result Entry'!AQ47</f>
        <v>0.0</v>
      </c>
      <c r="AQ45" s="1144">
        <f>'Result Entry'!AR47</f>
        <v>0.0</v>
      </c>
      <c r="AR45" s="1143">
        <f>'Result Entry'!AS47</f>
        <v>0.0</v>
      </c>
      <c r="AS45" s="1143">
        <f>'Result Entry'!AT47</f>
        <v>0.0</v>
      </c>
      <c r="AT45" s="1153">
        <f>'Result Entry'!AU47</f>
        <v>0.0</v>
      </c>
      <c r="AU45" s="1144">
        <f>'Result Entry'!AV47</f>
        <v>0.0</v>
      </c>
      <c r="AV45" s="1143">
        <f>'Result Entry'!AW47</f>
        <v>0.0</v>
      </c>
      <c r="AW45" s="1143">
        <f>'Result Entry'!AX47</f>
        <v>0.0</v>
      </c>
      <c r="AX45" s="1153">
        <f>'Result Entry'!AY47</f>
        <v>0.0</v>
      </c>
      <c r="AY45" s="1146">
        <f>'Result Entry'!AZ47</f>
        <v>0.0</v>
      </c>
      <c r="AZ45" s="1165">
        <f>'Result Entry'!BA47</f>
        <v>0.0</v>
      </c>
      <c r="BA45" s="1166" t="str">
        <f>'Result Entry'!BB47</f>
        <v/>
      </c>
      <c r="BB45" s="1149" t="str">
        <f>'Result Entry'!BC47</f>
        <v/>
      </c>
      <c r="BC45" s="1150" t="str">
        <f>'Result Entry'!BD47</f>
        <v/>
      </c>
      <c r="BD45" s="1151">
        <f>'Result Entry'!BE47</f>
        <v>0.0</v>
      </c>
      <c r="BE45" s="1142">
        <f>'Result Entry'!BF47</f>
        <v>0.0</v>
      </c>
      <c r="BF45" s="1152">
        <f>'Result Entry'!BG47</f>
        <v>0.0</v>
      </c>
      <c r="BG45" s="1143">
        <f>'Result Entry'!BH47</f>
        <v>0.0</v>
      </c>
      <c r="BH45" s="1144">
        <f>'Result Entry'!BI47</f>
        <v>0.0</v>
      </c>
      <c r="BI45" s="1143">
        <f>'Result Entry'!BJ47</f>
        <v>0.0</v>
      </c>
      <c r="BJ45" s="1143">
        <f>'Result Entry'!BK47</f>
        <v>0.0</v>
      </c>
      <c r="BK45" s="1153">
        <f>'Result Entry'!BL47</f>
        <v>0.0</v>
      </c>
      <c r="BL45" s="1144">
        <f>'Result Entry'!BM47</f>
        <v>0.0</v>
      </c>
      <c r="BM45" s="1143">
        <f>'Result Entry'!BN47</f>
        <v>0.0</v>
      </c>
      <c r="BN45" s="1143">
        <f>'Result Entry'!BO47</f>
        <v>0.0</v>
      </c>
      <c r="BO45" s="1153">
        <f>'Result Entry'!BP47</f>
        <v>0.0</v>
      </c>
      <c r="BP45" s="1146">
        <f>'Result Entry'!BQ47</f>
        <v>0.0</v>
      </c>
      <c r="BQ45" s="1165">
        <f>'Result Entry'!BR47</f>
        <v>0.0</v>
      </c>
      <c r="BR45" s="1166" t="str">
        <f>'Result Entry'!BS47</f>
        <v/>
      </c>
      <c r="BS45" s="1149" t="str">
        <f>'Result Entry'!BT47</f>
        <v/>
      </c>
      <c r="BT45" s="1150" t="str">
        <f>'Result Entry'!BU47</f>
        <v/>
      </c>
      <c r="BU45" s="1151">
        <f>'Result Entry'!BV47</f>
        <v>0.0</v>
      </c>
      <c r="BV45" s="1142">
        <f>'Result Entry'!BW47</f>
        <v>0.0</v>
      </c>
      <c r="BW45" s="1152">
        <f>'Result Entry'!BX47</f>
        <v>0.0</v>
      </c>
      <c r="BX45" s="1143">
        <f>'Result Entry'!BY47</f>
        <v>0.0</v>
      </c>
      <c r="BY45" s="1144">
        <f>'Result Entry'!BZ47</f>
        <v>0.0</v>
      </c>
      <c r="BZ45" s="1143">
        <f>'Result Entry'!CA47</f>
        <v>0.0</v>
      </c>
      <c r="CA45" s="1143">
        <f>'Result Entry'!CB47</f>
        <v>0.0</v>
      </c>
      <c r="CB45" s="1153">
        <f>'Result Entry'!CC47</f>
        <v>0.0</v>
      </c>
      <c r="CC45" s="1144">
        <f>'Result Entry'!CD47</f>
        <v>0.0</v>
      </c>
      <c r="CD45" s="1143">
        <f>'Result Entry'!CE47</f>
        <v>0.0</v>
      </c>
      <c r="CE45" s="1143">
        <f>'Result Entry'!CF47</f>
        <v>0.0</v>
      </c>
      <c r="CF45" s="1153">
        <f>'Result Entry'!CG47</f>
        <v>0.0</v>
      </c>
      <c r="CG45" s="1146">
        <f>'Result Entry'!CH47</f>
        <v>0.0</v>
      </c>
      <c r="CH45" s="1165">
        <f>'Result Entry'!CI47</f>
        <v>0.0</v>
      </c>
      <c r="CI45" s="1166" t="str">
        <f>'Result Entry'!CJ47</f>
        <v/>
      </c>
      <c r="CJ45" s="1149" t="str">
        <f>'Result Entry'!CK47</f>
        <v/>
      </c>
      <c r="CK45" s="1150" t="str">
        <f>'Result Entry'!CL47</f>
        <v/>
      </c>
      <c r="CL45" s="1151">
        <f>'Result Entry'!CM47</f>
        <v>0.0</v>
      </c>
      <c r="CM45" s="1142">
        <f>'Result Entry'!CN47</f>
        <v>0.0</v>
      </c>
      <c r="CN45" s="1152">
        <f>'Result Entry'!CO47</f>
        <v>0.0</v>
      </c>
      <c r="CO45" s="1143">
        <f>'Result Entry'!CP47</f>
        <v>0.0</v>
      </c>
      <c r="CP45" s="1144">
        <f>'Result Entry'!CQ47</f>
        <v>0.0</v>
      </c>
      <c r="CQ45" s="1143">
        <f>'Result Entry'!CR47</f>
        <v>0.0</v>
      </c>
      <c r="CR45" s="1143">
        <f>'Result Entry'!CS47</f>
        <v>0.0</v>
      </c>
      <c r="CS45" s="1153">
        <f>'Result Entry'!CT47</f>
        <v>0.0</v>
      </c>
      <c r="CT45" s="1144">
        <f>'Result Entry'!CU47</f>
        <v>0.0</v>
      </c>
      <c r="CU45" s="1143">
        <f>'Result Entry'!CV47</f>
        <v>0.0</v>
      </c>
      <c r="CV45" s="1143">
        <f>'Result Entry'!CW47</f>
        <v>0.0</v>
      </c>
      <c r="CW45" s="1153">
        <f>'Result Entry'!CX47</f>
        <v>0.0</v>
      </c>
      <c r="CX45" s="1146">
        <f>'Result Entry'!CY47</f>
        <v>0.0</v>
      </c>
      <c r="CY45" s="1165">
        <f>'Result Entry'!CZ47</f>
        <v>0.0</v>
      </c>
      <c r="CZ45" s="1166" t="str">
        <f>'Result Entry'!DA47</f>
        <v/>
      </c>
      <c r="DA45" s="1149" t="str">
        <f>'Result Entry'!DB47</f>
        <v/>
      </c>
      <c r="DB45" s="1150" t="str">
        <f>'Result Entry'!DC47</f>
        <v/>
      </c>
      <c r="DC45" s="1151">
        <f>'Result Entry'!DD47</f>
        <v>0.0</v>
      </c>
      <c r="DD45" s="1142">
        <f>'Result Entry'!DE47</f>
        <v>0.0</v>
      </c>
      <c r="DE45" s="1152">
        <f>'Result Entry'!DF47</f>
        <v>0.0</v>
      </c>
      <c r="DF45" s="1143">
        <f>'Result Entry'!DG47</f>
        <v>0.0</v>
      </c>
      <c r="DG45" s="1144">
        <f>'Result Entry'!DH47</f>
        <v>0.0</v>
      </c>
      <c r="DH45" s="1143">
        <f>'Result Entry'!DI47</f>
        <v>0.0</v>
      </c>
      <c r="DI45" s="1143">
        <f>'Result Entry'!DJ47</f>
        <v>0.0</v>
      </c>
      <c r="DJ45" s="1153">
        <f>'Result Entry'!DK47</f>
        <v>0.0</v>
      </c>
      <c r="DK45" s="1144">
        <f>'Result Entry'!DL47</f>
        <v>0.0</v>
      </c>
      <c r="DL45" s="1143">
        <f>'Result Entry'!DM47</f>
        <v>0.0</v>
      </c>
      <c r="DM45" s="1143">
        <f>'Result Entry'!DN47</f>
        <v>0.0</v>
      </c>
      <c r="DN45" s="1153">
        <f>'Result Entry'!DO47</f>
        <v>0.0</v>
      </c>
      <c r="DO45" s="1146">
        <f>'Result Entry'!DP47</f>
        <v>0.0</v>
      </c>
      <c r="DP45" s="1165">
        <f>'Result Entry'!DQ47</f>
        <v>0.0</v>
      </c>
      <c r="DQ45" s="1166" t="str">
        <f>'Result Entry'!DR47</f>
        <v/>
      </c>
      <c r="DR45" s="1149" t="str">
        <f>'Result Entry'!DS47</f>
        <v/>
      </c>
      <c r="DS45" s="1150" t="str">
        <f>'Result Entry'!DT47</f>
        <v/>
      </c>
      <c r="DT45" s="1142">
        <f>'Result Entry'!DU47</f>
        <v>0.0</v>
      </c>
      <c r="DU45" s="1143">
        <f>'Result Entry'!DV47</f>
        <v>0.0</v>
      </c>
      <c r="DV45" s="1143">
        <f>'Result Entry'!DW47</f>
        <v>0.0</v>
      </c>
      <c r="DW45" s="1144">
        <f>'Result Entry'!DX47</f>
        <v>0.0</v>
      </c>
      <c r="DX45" s="1143">
        <f>'Result Entry'!DY47</f>
        <v>0.0</v>
      </c>
      <c r="DY45" s="1143">
        <f>'Result Entry'!DZ47</f>
        <v>0.0</v>
      </c>
      <c r="DZ45" s="1153">
        <f>'Result Entry'!EA47</f>
        <v>0.0</v>
      </c>
      <c r="EA45" s="1144">
        <f>'Result Entry'!EB47</f>
        <v>0.0</v>
      </c>
      <c r="EB45" s="1143">
        <f>'Result Entry'!EC47</f>
        <v>0.0</v>
      </c>
      <c r="EC45" s="1143">
        <f>'Result Entry'!ED47</f>
        <v>0.0</v>
      </c>
      <c r="ED45" s="1153">
        <f>'Result Entry'!EE47</f>
        <v>0.0</v>
      </c>
      <c r="EE45" s="1156">
        <f>'Result Entry'!EF47</f>
        <v>0.0</v>
      </c>
      <c r="EF45" s="1157">
        <f>'Result Entry'!EG47</f>
        <v>0.0</v>
      </c>
      <c r="EG45" s="1158" t="str">
        <f>'Result Entry'!EH47</f>
        <v/>
      </c>
      <c r="EH45" s="1142">
        <f>'Result Entry'!EI47</f>
        <v>0.0</v>
      </c>
      <c r="EI45" s="1143">
        <f>'Result Entry'!EJ47</f>
        <v>0.0</v>
      </c>
      <c r="EJ45" s="1143">
        <f>'Result Entry'!EK47</f>
        <v>0.0</v>
      </c>
      <c r="EK45" s="1144">
        <f>'Result Entry'!EL47</f>
        <v>0.0</v>
      </c>
      <c r="EL45" s="1143">
        <f>'Result Entry'!EM47</f>
        <v>0.0</v>
      </c>
      <c r="EM45" s="1153">
        <f>'Result Entry'!EN47</f>
        <v>0.0</v>
      </c>
      <c r="EN45" s="1143">
        <f>'Result Entry'!EO47</f>
        <v>0.0</v>
      </c>
      <c r="EO45" s="1143">
        <f>'Result Entry'!EP47</f>
        <v>0.0</v>
      </c>
      <c r="EP45" s="1143">
        <f>'Result Entry'!EQ47</f>
        <v>0.0</v>
      </c>
      <c r="EQ45" s="1146">
        <f>'Result Entry'!ER47</f>
        <v>0.0</v>
      </c>
      <c r="ER45" s="1157">
        <f>'Result Entry'!ES47</f>
        <v>0.0</v>
      </c>
      <c r="ES45" s="1158" t="str">
        <f>'Result Entry'!ET47</f>
        <v/>
      </c>
      <c r="ET45" s="1142">
        <f>'Result Entry'!EU47</f>
        <v>0.0</v>
      </c>
      <c r="EU45" s="1152">
        <f>'Result Entry'!EV47</f>
        <v>0.0</v>
      </c>
      <c r="EV45" s="1143">
        <f>'Result Entry'!EW47</f>
        <v>0.0</v>
      </c>
      <c r="EW45" s="1153">
        <f>'Result Entry'!EX47</f>
        <v>0.0</v>
      </c>
      <c r="EX45" s="1143">
        <f>'Result Entry'!EY47</f>
        <v>0.0</v>
      </c>
      <c r="EY45" s="1153">
        <f>'Result Entry'!EZ47</f>
        <v>0.0</v>
      </c>
      <c r="EZ45" s="1143">
        <f>'Result Entry'!FA47</f>
        <v>0.0</v>
      </c>
      <c r="FA45" s="1143">
        <f>'Result Entry'!FB47</f>
        <v>0.0</v>
      </c>
      <c r="FB45" s="1143">
        <f>'Result Entry'!FC47</f>
        <v>0.0</v>
      </c>
      <c r="FC45" s="1156">
        <f>'Result Entry'!FD47</f>
        <v>0.0</v>
      </c>
      <c r="FD45" s="1157">
        <f>'Result Entry'!FE47</f>
        <v>0.0</v>
      </c>
      <c r="FE45" s="1158" t="str">
        <f>'Result Entry'!FF47</f>
        <v/>
      </c>
      <c r="FF45" s="1142">
        <f>'Result Entry'!FG47</f>
        <v>0.0</v>
      </c>
      <c r="FG45" s="1143">
        <f>'Result Entry'!FH47</f>
        <v>0.0</v>
      </c>
      <c r="FH45" s="1143">
        <f>'Result Entry'!FI47</f>
        <v>0.0</v>
      </c>
      <c r="FI45" s="1143">
        <f>'Result Entry'!FJ47</f>
        <v>0.0</v>
      </c>
      <c r="FJ45" s="1145">
        <f>'Result Entry'!FK47</f>
        <v>0.0</v>
      </c>
      <c r="FK45" s="1150" t="str">
        <f>'Result Entry'!FL47</f>
        <v/>
      </c>
      <c r="FL45" s="1139">
        <f>'Result Entry'!FM47</f>
        <v>0.0</v>
      </c>
      <c r="FM45" s="1140">
        <f>'Result Entry'!FN47</f>
        <v>0.0</v>
      </c>
      <c r="FN45" s="1159" t="str">
        <f>'Result Entry'!FO47</f>
        <v/>
      </c>
      <c r="FO45" s="1139">
        <f>'Result Entry'!FP47</f>
        <v>0.0</v>
      </c>
      <c r="FP45" s="1140">
        <f>'Result Entry'!FQ47</f>
        <v>0.0</v>
      </c>
      <c r="FQ45" s="1160">
        <f>'Result Entry'!FR47</f>
        <v>0.0</v>
      </c>
      <c r="FR45" s="1140" t="str">
        <f>IF(OR(FS45="PASSED",FS45="PASSED WITH G"),'Result Entry'!FS47,"")</f>
        <v/>
      </c>
      <c r="FS45" s="1140" t="str">
        <f>'Result Entry'!FT47</f>
        <v/>
      </c>
      <c r="FT45" s="1140" t="str">
        <f>'Result Entry'!FU47</f>
        <v/>
      </c>
      <c r="FU45" s="1161" t="str">
        <f>'Result Entry'!FV47</f>
        <v/>
      </c>
      <c r="FV45" s="1162" t="str">
        <f>'Result Entry'!FX47</f>
        <v/>
      </c>
    </row>
    <row r="46" spans="8:8" s="1138" ht="17.25" customFormat="1" customHeight="1">
      <c r="A46" s="1167"/>
      <c r="B46" s="1139">
        <f t="shared" si="0"/>
        <v>0.0</v>
      </c>
      <c r="C46" s="1140">
        <f>'Result Entry'!D48</f>
        <v>0.0</v>
      </c>
      <c r="D46" s="1140">
        <f>'Result Entry'!E48</f>
        <v>0.0</v>
      </c>
      <c r="E46" s="1140">
        <f>'Result Entry'!F48</f>
        <v>0.0</v>
      </c>
      <c r="F46" s="1140">
        <f>'Result Entry'!$G48</f>
        <v>0.0</v>
      </c>
      <c r="G46" s="1140">
        <f>'Result Entry'!$H48</f>
        <v>0.0</v>
      </c>
      <c r="H46" s="1140">
        <f>'Result Entry'!I48</f>
        <v>0.0</v>
      </c>
      <c r="I46" s="1140">
        <f>'Result Entry'!J48</f>
        <v>0.0</v>
      </c>
      <c r="J46" s="1141">
        <f>'Result Entry'!K48</f>
        <v>0.0</v>
      </c>
      <c r="K46" s="1142">
        <f>'Result Entry'!L48</f>
        <v>0.0</v>
      </c>
      <c r="L46" s="1143">
        <f>'Result Entry'!M48</f>
        <v>0.0</v>
      </c>
      <c r="M46" s="1143">
        <f>'Result Entry'!N48</f>
        <v>0.0</v>
      </c>
      <c r="N46" s="1144">
        <f>'Result Entry'!O48</f>
        <v>0.0</v>
      </c>
      <c r="O46" s="1143">
        <f>'Result Entry'!P48</f>
        <v>0.0</v>
      </c>
      <c r="P46" s="1144">
        <f>'Result Entry'!Q48</f>
        <v>0.0</v>
      </c>
      <c r="Q46" s="1143">
        <f>'Result Entry'!R48</f>
        <v>0.0</v>
      </c>
      <c r="R46" s="1145">
        <f>'Result Entry'!S48</f>
        <v>0.0</v>
      </c>
      <c r="S46" s="1145">
        <f>'Result Entry'!T48</f>
        <v>0.0</v>
      </c>
      <c r="T46" s="1146">
        <f>'Result Entry'!U48</f>
        <v>0.0</v>
      </c>
      <c r="U46" s="1163">
        <f>'Result Entry'!V48</f>
        <v>0.0</v>
      </c>
      <c r="V46" s="1164" t="str">
        <f>'Result Entry'!W48</f>
        <v/>
      </c>
      <c r="W46" s="1149" t="str">
        <f>'Result Entry'!X48</f>
        <v/>
      </c>
      <c r="X46" s="1150" t="str">
        <f>'Result Entry'!Y48</f>
        <v/>
      </c>
      <c r="Y46" s="1142">
        <f>'Result Entry'!Z48</f>
        <v>0.0</v>
      </c>
      <c r="Z46" s="1143">
        <f>'Result Entry'!AA48</f>
        <v>0.0</v>
      </c>
      <c r="AA46" s="1143">
        <f>'Result Entry'!AB48</f>
        <v>0.0</v>
      </c>
      <c r="AB46" s="1144">
        <f>'Result Entry'!AC48</f>
        <v>0.0</v>
      </c>
      <c r="AC46" s="1143">
        <f>'Result Entry'!AD48</f>
        <v>0.0</v>
      </c>
      <c r="AD46" s="1144">
        <f>'Result Entry'!AE48</f>
        <v>0.0</v>
      </c>
      <c r="AE46" s="1143">
        <f>'Result Entry'!AF48</f>
        <v>0.0</v>
      </c>
      <c r="AF46" s="1145">
        <f>'Result Entry'!AG48</f>
        <v>0.0</v>
      </c>
      <c r="AG46" s="1145">
        <f>'Result Entry'!AH48</f>
        <v>0.0</v>
      </c>
      <c r="AH46" s="1146">
        <f>'Result Entry'!AI48</f>
        <v>0.0</v>
      </c>
      <c r="AI46" s="1163">
        <f>'Result Entry'!AJ48</f>
        <v>0.0</v>
      </c>
      <c r="AJ46" s="1164" t="str">
        <f>'Result Entry'!AK48</f>
        <v/>
      </c>
      <c r="AK46" s="1149" t="str">
        <f>'Result Entry'!AL48</f>
        <v/>
      </c>
      <c r="AL46" s="1150" t="str">
        <f>'Result Entry'!AM48</f>
        <v/>
      </c>
      <c r="AM46" s="1151">
        <f>'Result Entry'!AN48</f>
        <v>0.0</v>
      </c>
      <c r="AN46" s="1142">
        <f>'Result Entry'!AO48</f>
        <v>0.0</v>
      </c>
      <c r="AO46" s="1152">
        <f>'Result Entry'!AP48</f>
        <v>0.0</v>
      </c>
      <c r="AP46" s="1143">
        <f>'Result Entry'!AQ48</f>
        <v>0.0</v>
      </c>
      <c r="AQ46" s="1144">
        <f>'Result Entry'!AR48</f>
        <v>0.0</v>
      </c>
      <c r="AR46" s="1143">
        <f>'Result Entry'!AS48</f>
        <v>0.0</v>
      </c>
      <c r="AS46" s="1143">
        <f>'Result Entry'!AT48</f>
        <v>0.0</v>
      </c>
      <c r="AT46" s="1153">
        <f>'Result Entry'!AU48</f>
        <v>0.0</v>
      </c>
      <c r="AU46" s="1144">
        <f>'Result Entry'!AV48</f>
        <v>0.0</v>
      </c>
      <c r="AV46" s="1143">
        <f>'Result Entry'!AW48</f>
        <v>0.0</v>
      </c>
      <c r="AW46" s="1143">
        <f>'Result Entry'!AX48</f>
        <v>0.0</v>
      </c>
      <c r="AX46" s="1153">
        <f>'Result Entry'!AY48</f>
        <v>0.0</v>
      </c>
      <c r="AY46" s="1146">
        <f>'Result Entry'!AZ48</f>
        <v>0.0</v>
      </c>
      <c r="AZ46" s="1165">
        <f>'Result Entry'!BA48</f>
        <v>0.0</v>
      </c>
      <c r="BA46" s="1166" t="str">
        <f>'Result Entry'!BB48</f>
        <v/>
      </c>
      <c r="BB46" s="1149" t="str">
        <f>'Result Entry'!BC48</f>
        <v/>
      </c>
      <c r="BC46" s="1150" t="str">
        <f>'Result Entry'!BD48</f>
        <v/>
      </c>
      <c r="BD46" s="1151">
        <f>'Result Entry'!BE48</f>
        <v>0.0</v>
      </c>
      <c r="BE46" s="1142">
        <f>'Result Entry'!BF48</f>
        <v>0.0</v>
      </c>
      <c r="BF46" s="1152">
        <f>'Result Entry'!BG48</f>
        <v>0.0</v>
      </c>
      <c r="BG46" s="1143">
        <f>'Result Entry'!BH48</f>
        <v>0.0</v>
      </c>
      <c r="BH46" s="1144">
        <f>'Result Entry'!BI48</f>
        <v>0.0</v>
      </c>
      <c r="BI46" s="1143">
        <f>'Result Entry'!BJ48</f>
        <v>0.0</v>
      </c>
      <c r="BJ46" s="1143">
        <f>'Result Entry'!BK48</f>
        <v>0.0</v>
      </c>
      <c r="BK46" s="1153">
        <f>'Result Entry'!BL48</f>
        <v>0.0</v>
      </c>
      <c r="BL46" s="1144">
        <f>'Result Entry'!BM48</f>
        <v>0.0</v>
      </c>
      <c r="BM46" s="1143">
        <f>'Result Entry'!BN48</f>
        <v>0.0</v>
      </c>
      <c r="BN46" s="1143">
        <f>'Result Entry'!BO48</f>
        <v>0.0</v>
      </c>
      <c r="BO46" s="1153">
        <f>'Result Entry'!BP48</f>
        <v>0.0</v>
      </c>
      <c r="BP46" s="1146">
        <f>'Result Entry'!BQ48</f>
        <v>0.0</v>
      </c>
      <c r="BQ46" s="1165">
        <f>'Result Entry'!BR48</f>
        <v>0.0</v>
      </c>
      <c r="BR46" s="1166" t="str">
        <f>'Result Entry'!BS48</f>
        <v/>
      </c>
      <c r="BS46" s="1149" t="str">
        <f>'Result Entry'!BT48</f>
        <v/>
      </c>
      <c r="BT46" s="1150" t="str">
        <f>'Result Entry'!BU48</f>
        <v/>
      </c>
      <c r="BU46" s="1151">
        <f>'Result Entry'!BV48</f>
        <v>0.0</v>
      </c>
      <c r="BV46" s="1142">
        <f>'Result Entry'!BW48</f>
        <v>0.0</v>
      </c>
      <c r="BW46" s="1152">
        <f>'Result Entry'!BX48</f>
        <v>0.0</v>
      </c>
      <c r="BX46" s="1143">
        <f>'Result Entry'!BY48</f>
        <v>0.0</v>
      </c>
      <c r="BY46" s="1144">
        <f>'Result Entry'!BZ48</f>
        <v>0.0</v>
      </c>
      <c r="BZ46" s="1143">
        <f>'Result Entry'!CA48</f>
        <v>0.0</v>
      </c>
      <c r="CA46" s="1143">
        <f>'Result Entry'!CB48</f>
        <v>0.0</v>
      </c>
      <c r="CB46" s="1153">
        <f>'Result Entry'!CC48</f>
        <v>0.0</v>
      </c>
      <c r="CC46" s="1144">
        <f>'Result Entry'!CD48</f>
        <v>0.0</v>
      </c>
      <c r="CD46" s="1143">
        <f>'Result Entry'!CE48</f>
        <v>0.0</v>
      </c>
      <c r="CE46" s="1143">
        <f>'Result Entry'!CF48</f>
        <v>0.0</v>
      </c>
      <c r="CF46" s="1153">
        <f>'Result Entry'!CG48</f>
        <v>0.0</v>
      </c>
      <c r="CG46" s="1146">
        <f>'Result Entry'!CH48</f>
        <v>0.0</v>
      </c>
      <c r="CH46" s="1165">
        <f>'Result Entry'!CI48</f>
        <v>0.0</v>
      </c>
      <c r="CI46" s="1166" t="str">
        <f>'Result Entry'!CJ48</f>
        <v/>
      </c>
      <c r="CJ46" s="1149" t="str">
        <f>'Result Entry'!CK48</f>
        <v/>
      </c>
      <c r="CK46" s="1150" t="str">
        <f>'Result Entry'!CL48</f>
        <v/>
      </c>
      <c r="CL46" s="1151">
        <f>'Result Entry'!CM48</f>
        <v>0.0</v>
      </c>
      <c r="CM46" s="1142">
        <f>'Result Entry'!CN48</f>
        <v>0.0</v>
      </c>
      <c r="CN46" s="1152">
        <f>'Result Entry'!CO48</f>
        <v>0.0</v>
      </c>
      <c r="CO46" s="1143">
        <f>'Result Entry'!CP48</f>
        <v>0.0</v>
      </c>
      <c r="CP46" s="1144">
        <f>'Result Entry'!CQ48</f>
        <v>0.0</v>
      </c>
      <c r="CQ46" s="1143">
        <f>'Result Entry'!CR48</f>
        <v>0.0</v>
      </c>
      <c r="CR46" s="1143">
        <f>'Result Entry'!CS48</f>
        <v>0.0</v>
      </c>
      <c r="CS46" s="1153">
        <f>'Result Entry'!CT48</f>
        <v>0.0</v>
      </c>
      <c r="CT46" s="1144">
        <f>'Result Entry'!CU48</f>
        <v>0.0</v>
      </c>
      <c r="CU46" s="1143">
        <f>'Result Entry'!CV48</f>
        <v>0.0</v>
      </c>
      <c r="CV46" s="1143">
        <f>'Result Entry'!CW48</f>
        <v>0.0</v>
      </c>
      <c r="CW46" s="1153">
        <f>'Result Entry'!CX48</f>
        <v>0.0</v>
      </c>
      <c r="CX46" s="1146">
        <f>'Result Entry'!CY48</f>
        <v>0.0</v>
      </c>
      <c r="CY46" s="1165">
        <f>'Result Entry'!CZ48</f>
        <v>0.0</v>
      </c>
      <c r="CZ46" s="1166" t="str">
        <f>'Result Entry'!DA48</f>
        <v/>
      </c>
      <c r="DA46" s="1149" t="str">
        <f>'Result Entry'!DB48</f>
        <v/>
      </c>
      <c r="DB46" s="1150" t="str">
        <f>'Result Entry'!DC48</f>
        <v/>
      </c>
      <c r="DC46" s="1151">
        <f>'Result Entry'!DD48</f>
        <v>0.0</v>
      </c>
      <c r="DD46" s="1142">
        <f>'Result Entry'!DE48</f>
        <v>0.0</v>
      </c>
      <c r="DE46" s="1152">
        <f>'Result Entry'!DF48</f>
        <v>0.0</v>
      </c>
      <c r="DF46" s="1143">
        <f>'Result Entry'!DG48</f>
        <v>0.0</v>
      </c>
      <c r="DG46" s="1144">
        <f>'Result Entry'!DH48</f>
        <v>0.0</v>
      </c>
      <c r="DH46" s="1143">
        <f>'Result Entry'!DI48</f>
        <v>0.0</v>
      </c>
      <c r="DI46" s="1143">
        <f>'Result Entry'!DJ48</f>
        <v>0.0</v>
      </c>
      <c r="DJ46" s="1153">
        <f>'Result Entry'!DK48</f>
        <v>0.0</v>
      </c>
      <c r="DK46" s="1144">
        <f>'Result Entry'!DL48</f>
        <v>0.0</v>
      </c>
      <c r="DL46" s="1143">
        <f>'Result Entry'!DM48</f>
        <v>0.0</v>
      </c>
      <c r="DM46" s="1143">
        <f>'Result Entry'!DN48</f>
        <v>0.0</v>
      </c>
      <c r="DN46" s="1153">
        <f>'Result Entry'!DO48</f>
        <v>0.0</v>
      </c>
      <c r="DO46" s="1146">
        <f>'Result Entry'!DP48</f>
        <v>0.0</v>
      </c>
      <c r="DP46" s="1165">
        <f>'Result Entry'!DQ48</f>
        <v>0.0</v>
      </c>
      <c r="DQ46" s="1166" t="str">
        <f>'Result Entry'!DR48</f>
        <v/>
      </c>
      <c r="DR46" s="1149" t="str">
        <f>'Result Entry'!DS48</f>
        <v/>
      </c>
      <c r="DS46" s="1150" t="str">
        <f>'Result Entry'!DT48</f>
        <v/>
      </c>
      <c r="DT46" s="1142">
        <f>'Result Entry'!DU48</f>
        <v>0.0</v>
      </c>
      <c r="DU46" s="1143">
        <f>'Result Entry'!DV48</f>
        <v>0.0</v>
      </c>
      <c r="DV46" s="1143">
        <f>'Result Entry'!DW48</f>
        <v>0.0</v>
      </c>
      <c r="DW46" s="1144">
        <f>'Result Entry'!DX48</f>
        <v>0.0</v>
      </c>
      <c r="DX46" s="1143">
        <f>'Result Entry'!DY48</f>
        <v>0.0</v>
      </c>
      <c r="DY46" s="1143">
        <f>'Result Entry'!DZ48</f>
        <v>0.0</v>
      </c>
      <c r="DZ46" s="1153">
        <f>'Result Entry'!EA48</f>
        <v>0.0</v>
      </c>
      <c r="EA46" s="1144">
        <f>'Result Entry'!EB48</f>
        <v>0.0</v>
      </c>
      <c r="EB46" s="1143">
        <f>'Result Entry'!EC48</f>
        <v>0.0</v>
      </c>
      <c r="EC46" s="1143">
        <f>'Result Entry'!ED48</f>
        <v>0.0</v>
      </c>
      <c r="ED46" s="1153">
        <f>'Result Entry'!EE48</f>
        <v>0.0</v>
      </c>
      <c r="EE46" s="1156">
        <f>'Result Entry'!EF48</f>
        <v>0.0</v>
      </c>
      <c r="EF46" s="1157">
        <f>'Result Entry'!EG48</f>
        <v>0.0</v>
      </c>
      <c r="EG46" s="1158" t="str">
        <f>'Result Entry'!EH48</f>
        <v/>
      </c>
      <c r="EH46" s="1142">
        <f>'Result Entry'!EI48</f>
        <v>0.0</v>
      </c>
      <c r="EI46" s="1143">
        <f>'Result Entry'!EJ48</f>
        <v>0.0</v>
      </c>
      <c r="EJ46" s="1143">
        <f>'Result Entry'!EK48</f>
        <v>0.0</v>
      </c>
      <c r="EK46" s="1144">
        <f>'Result Entry'!EL48</f>
        <v>0.0</v>
      </c>
      <c r="EL46" s="1143">
        <f>'Result Entry'!EM48</f>
        <v>0.0</v>
      </c>
      <c r="EM46" s="1153">
        <f>'Result Entry'!EN48</f>
        <v>0.0</v>
      </c>
      <c r="EN46" s="1143">
        <f>'Result Entry'!EO48</f>
        <v>0.0</v>
      </c>
      <c r="EO46" s="1143">
        <f>'Result Entry'!EP48</f>
        <v>0.0</v>
      </c>
      <c r="EP46" s="1143">
        <f>'Result Entry'!EQ48</f>
        <v>0.0</v>
      </c>
      <c r="EQ46" s="1146">
        <f>'Result Entry'!ER48</f>
        <v>0.0</v>
      </c>
      <c r="ER46" s="1157">
        <f>'Result Entry'!ES48</f>
        <v>0.0</v>
      </c>
      <c r="ES46" s="1158" t="str">
        <f>'Result Entry'!ET48</f>
        <v/>
      </c>
      <c r="ET46" s="1142">
        <f>'Result Entry'!EU48</f>
        <v>0.0</v>
      </c>
      <c r="EU46" s="1152">
        <f>'Result Entry'!EV48</f>
        <v>0.0</v>
      </c>
      <c r="EV46" s="1143">
        <f>'Result Entry'!EW48</f>
        <v>0.0</v>
      </c>
      <c r="EW46" s="1153">
        <f>'Result Entry'!EX48</f>
        <v>0.0</v>
      </c>
      <c r="EX46" s="1143">
        <f>'Result Entry'!EY48</f>
        <v>0.0</v>
      </c>
      <c r="EY46" s="1153">
        <f>'Result Entry'!EZ48</f>
        <v>0.0</v>
      </c>
      <c r="EZ46" s="1143">
        <f>'Result Entry'!FA48</f>
        <v>0.0</v>
      </c>
      <c r="FA46" s="1143">
        <f>'Result Entry'!FB48</f>
        <v>0.0</v>
      </c>
      <c r="FB46" s="1143">
        <f>'Result Entry'!FC48</f>
        <v>0.0</v>
      </c>
      <c r="FC46" s="1156">
        <f>'Result Entry'!FD48</f>
        <v>0.0</v>
      </c>
      <c r="FD46" s="1157">
        <f>'Result Entry'!FE48</f>
        <v>0.0</v>
      </c>
      <c r="FE46" s="1158" t="str">
        <f>'Result Entry'!FF48</f>
        <v/>
      </c>
      <c r="FF46" s="1142">
        <f>'Result Entry'!FG48</f>
        <v>0.0</v>
      </c>
      <c r="FG46" s="1143">
        <f>'Result Entry'!FH48</f>
        <v>0.0</v>
      </c>
      <c r="FH46" s="1143">
        <f>'Result Entry'!FI48</f>
        <v>0.0</v>
      </c>
      <c r="FI46" s="1143">
        <f>'Result Entry'!FJ48</f>
        <v>0.0</v>
      </c>
      <c r="FJ46" s="1145">
        <f>'Result Entry'!FK48</f>
        <v>0.0</v>
      </c>
      <c r="FK46" s="1150" t="str">
        <f>'Result Entry'!FL48</f>
        <v/>
      </c>
      <c r="FL46" s="1139">
        <f>'Result Entry'!FM48</f>
        <v>0.0</v>
      </c>
      <c r="FM46" s="1140">
        <f>'Result Entry'!FN48</f>
        <v>0.0</v>
      </c>
      <c r="FN46" s="1159" t="str">
        <f>'Result Entry'!FO48</f>
        <v/>
      </c>
      <c r="FO46" s="1139">
        <f>'Result Entry'!FP48</f>
        <v>0.0</v>
      </c>
      <c r="FP46" s="1140">
        <f>'Result Entry'!FQ48</f>
        <v>0.0</v>
      </c>
      <c r="FQ46" s="1160">
        <f>'Result Entry'!FR48</f>
        <v>0.0</v>
      </c>
      <c r="FR46" s="1140" t="str">
        <f>IF(OR(FS46="PASSED",FS46="PASSED WITH G"),'Result Entry'!FS48,"")</f>
        <v/>
      </c>
      <c r="FS46" s="1140" t="str">
        <f>'Result Entry'!FT48</f>
        <v/>
      </c>
      <c r="FT46" s="1140" t="str">
        <f>'Result Entry'!FU48</f>
        <v/>
      </c>
      <c r="FU46" s="1161" t="str">
        <f>'Result Entry'!FV48</f>
        <v/>
      </c>
      <c r="FV46" s="1162" t="str">
        <f>'Result Entry'!FX48</f>
        <v/>
      </c>
    </row>
    <row r="47" spans="8:8" s="1138" ht="17.25" customFormat="1" customHeight="1">
      <c r="A47" s="1167"/>
      <c r="B47" s="1139">
        <f t="shared" si="0"/>
        <v>0.0</v>
      </c>
      <c r="C47" s="1140">
        <f>'Result Entry'!D49</f>
        <v>0.0</v>
      </c>
      <c r="D47" s="1140">
        <f>'Result Entry'!E49</f>
        <v>0.0</v>
      </c>
      <c r="E47" s="1140">
        <f>'Result Entry'!F49</f>
        <v>0.0</v>
      </c>
      <c r="F47" s="1140">
        <f>'Result Entry'!$G49</f>
        <v>0.0</v>
      </c>
      <c r="G47" s="1140">
        <f>'Result Entry'!$H49</f>
        <v>0.0</v>
      </c>
      <c r="H47" s="1140">
        <f>'Result Entry'!I49</f>
        <v>0.0</v>
      </c>
      <c r="I47" s="1140">
        <f>'Result Entry'!J49</f>
        <v>0.0</v>
      </c>
      <c r="J47" s="1141">
        <f>'Result Entry'!K49</f>
        <v>0.0</v>
      </c>
      <c r="K47" s="1142">
        <f>'Result Entry'!L49</f>
        <v>0.0</v>
      </c>
      <c r="L47" s="1143">
        <f>'Result Entry'!M49</f>
        <v>0.0</v>
      </c>
      <c r="M47" s="1143">
        <f>'Result Entry'!N49</f>
        <v>0.0</v>
      </c>
      <c r="N47" s="1144">
        <f>'Result Entry'!O49</f>
        <v>0.0</v>
      </c>
      <c r="O47" s="1143">
        <f>'Result Entry'!P49</f>
        <v>0.0</v>
      </c>
      <c r="P47" s="1144">
        <f>'Result Entry'!Q49</f>
        <v>0.0</v>
      </c>
      <c r="Q47" s="1143">
        <f>'Result Entry'!R49</f>
        <v>0.0</v>
      </c>
      <c r="R47" s="1145">
        <f>'Result Entry'!S49</f>
        <v>0.0</v>
      </c>
      <c r="S47" s="1145">
        <f>'Result Entry'!T49</f>
        <v>0.0</v>
      </c>
      <c r="T47" s="1146">
        <f>'Result Entry'!U49</f>
        <v>0.0</v>
      </c>
      <c r="U47" s="1163">
        <f>'Result Entry'!V49</f>
        <v>0.0</v>
      </c>
      <c r="V47" s="1164" t="str">
        <f>'Result Entry'!W49</f>
        <v/>
      </c>
      <c r="W47" s="1149" t="str">
        <f>'Result Entry'!X49</f>
        <v/>
      </c>
      <c r="X47" s="1150" t="str">
        <f>'Result Entry'!Y49</f>
        <v/>
      </c>
      <c r="Y47" s="1142">
        <f>'Result Entry'!Z49</f>
        <v>0.0</v>
      </c>
      <c r="Z47" s="1143">
        <f>'Result Entry'!AA49</f>
        <v>0.0</v>
      </c>
      <c r="AA47" s="1143">
        <f>'Result Entry'!AB49</f>
        <v>0.0</v>
      </c>
      <c r="AB47" s="1144">
        <f>'Result Entry'!AC49</f>
        <v>0.0</v>
      </c>
      <c r="AC47" s="1143">
        <f>'Result Entry'!AD49</f>
        <v>0.0</v>
      </c>
      <c r="AD47" s="1144">
        <f>'Result Entry'!AE49</f>
        <v>0.0</v>
      </c>
      <c r="AE47" s="1143">
        <f>'Result Entry'!AF49</f>
        <v>0.0</v>
      </c>
      <c r="AF47" s="1145">
        <f>'Result Entry'!AG49</f>
        <v>0.0</v>
      </c>
      <c r="AG47" s="1145">
        <f>'Result Entry'!AH49</f>
        <v>0.0</v>
      </c>
      <c r="AH47" s="1146">
        <f>'Result Entry'!AI49</f>
        <v>0.0</v>
      </c>
      <c r="AI47" s="1163">
        <f>'Result Entry'!AJ49</f>
        <v>0.0</v>
      </c>
      <c r="AJ47" s="1164" t="str">
        <f>'Result Entry'!AK49</f>
        <v/>
      </c>
      <c r="AK47" s="1149" t="str">
        <f>'Result Entry'!AL49</f>
        <v/>
      </c>
      <c r="AL47" s="1150" t="str">
        <f>'Result Entry'!AM49</f>
        <v/>
      </c>
      <c r="AM47" s="1151">
        <f>'Result Entry'!AN49</f>
        <v>0.0</v>
      </c>
      <c r="AN47" s="1142">
        <f>'Result Entry'!AO49</f>
        <v>0.0</v>
      </c>
      <c r="AO47" s="1152">
        <f>'Result Entry'!AP49</f>
        <v>0.0</v>
      </c>
      <c r="AP47" s="1143">
        <f>'Result Entry'!AQ49</f>
        <v>0.0</v>
      </c>
      <c r="AQ47" s="1144">
        <f>'Result Entry'!AR49</f>
        <v>0.0</v>
      </c>
      <c r="AR47" s="1143">
        <f>'Result Entry'!AS49</f>
        <v>0.0</v>
      </c>
      <c r="AS47" s="1143">
        <f>'Result Entry'!AT49</f>
        <v>0.0</v>
      </c>
      <c r="AT47" s="1153">
        <f>'Result Entry'!AU49</f>
        <v>0.0</v>
      </c>
      <c r="AU47" s="1144">
        <f>'Result Entry'!AV49</f>
        <v>0.0</v>
      </c>
      <c r="AV47" s="1143">
        <f>'Result Entry'!AW49</f>
        <v>0.0</v>
      </c>
      <c r="AW47" s="1143">
        <f>'Result Entry'!AX49</f>
        <v>0.0</v>
      </c>
      <c r="AX47" s="1153">
        <f>'Result Entry'!AY49</f>
        <v>0.0</v>
      </c>
      <c r="AY47" s="1146">
        <f>'Result Entry'!AZ49</f>
        <v>0.0</v>
      </c>
      <c r="AZ47" s="1165">
        <f>'Result Entry'!BA49</f>
        <v>0.0</v>
      </c>
      <c r="BA47" s="1166" t="str">
        <f>'Result Entry'!BB49</f>
        <v/>
      </c>
      <c r="BB47" s="1149" t="str">
        <f>'Result Entry'!BC49</f>
        <v/>
      </c>
      <c r="BC47" s="1150" t="str">
        <f>'Result Entry'!BD49</f>
        <v/>
      </c>
      <c r="BD47" s="1151">
        <f>'Result Entry'!BE49</f>
        <v>0.0</v>
      </c>
      <c r="BE47" s="1142">
        <f>'Result Entry'!BF49</f>
        <v>0.0</v>
      </c>
      <c r="BF47" s="1152">
        <f>'Result Entry'!BG49</f>
        <v>0.0</v>
      </c>
      <c r="BG47" s="1143">
        <f>'Result Entry'!BH49</f>
        <v>0.0</v>
      </c>
      <c r="BH47" s="1144">
        <f>'Result Entry'!BI49</f>
        <v>0.0</v>
      </c>
      <c r="BI47" s="1143">
        <f>'Result Entry'!BJ49</f>
        <v>0.0</v>
      </c>
      <c r="BJ47" s="1143">
        <f>'Result Entry'!BK49</f>
        <v>0.0</v>
      </c>
      <c r="BK47" s="1153">
        <f>'Result Entry'!BL49</f>
        <v>0.0</v>
      </c>
      <c r="BL47" s="1144">
        <f>'Result Entry'!BM49</f>
        <v>0.0</v>
      </c>
      <c r="BM47" s="1143">
        <f>'Result Entry'!BN49</f>
        <v>0.0</v>
      </c>
      <c r="BN47" s="1143">
        <f>'Result Entry'!BO49</f>
        <v>0.0</v>
      </c>
      <c r="BO47" s="1153">
        <f>'Result Entry'!BP49</f>
        <v>0.0</v>
      </c>
      <c r="BP47" s="1146">
        <f>'Result Entry'!BQ49</f>
        <v>0.0</v>
      </c>
      <c r="BQ47" s="1165">
        <f>'Result Entry'!BR49</f>
        <v>0.0</v>
      </c>
      <c r="BR47" s="1166" t="str">
        <f>'Result Entry'!BS49</f>
        <v/>
      </c>
      <c r="BS47" s="1149" t="str">
        <f>'Result Entry'!BT49</f>
        <v/>
      </c>
      <c r="BT47" s="1150" t="str">
        <f>'Result Entry'!BU49</f>
        <v/>
      </c>
      <c r="BU47" s="1151">
        <f>'Result Entry'!BV49</f>
        <v>0.0</v>
      </c>
      <c r="BV47" s="1142">
        <f>'Result Entry'!BW49</f>
        <v>0.0</v>
      </c>
      <c r="BW47" s="1152">
        <f>'Result Entry'!BX49</f>
        <v>0.0</v>
      </c>
      <c r="BX47" s="1143">
        <f>'Result Entry'!BY49</f>
        <v>0.0</v>
      </c>
      <c r="BY47" s="1144">
        <f>'Result Entry'!BZ49</f>
        <v>0.0</v>
      </c>
      <c r="BZ47" s="1143">
        <f>'Result Entry'!CA49</f>
        <v>0.0</v>
      </c>
      <c r="CA47" s="1143">
        <f>'Result Entry'!CB49</f>
        <v>0.0</v>
      </c>
      <c r="CB47" s="1153">
        <f>'Result Entry'!CC49</f>
        <v>0.0</v>
      </c>
      <c r="CC47" s="1144">
        <f>'Result Entry'!CD49</f>
        <v>0.0</v>
      </c>
      <c r="CD47" s="1143">
        <f>'Result Entry'!CE49</f>
        <v>0.0</v>
      </c>
      <c r="CE47" s="1143">
        <f>'Result Entry'!CF49</f>
        <v>0.0</v>
      </c>
      <c r="CF47" s="1153">
        <f>'Result Entry'!CG49</f>
        <v>0.0</v>
      </c>
      <c r="CG47" s="1146">
        <f>'Result Entry'!CH49</f>
        <v>0.0</v>
      </c>
      <c r="CH47" s="1165">
        <f>'Result Entry'!CI49</f>
        <v>0.0</v>
      </c>
      <c r="CI47" s="1166" t="str">
        <f>'Result Entry'!CJ49</f>
        <v/>
      </c>
      <c r="CJ47" s="1149" t="str">
        <f>'Result Entry'!CK49</f>
        <v/>
      </c>
      <c r="CK47" s="1150" t="str">
        <f>'Result Entry'!CL49</f>
        <v/>
      </c>
      <c r="CL47" s="1151">
        <f>'Result Entry'!CM49</f>
        <v>0.0</v>
      </c>
      <c r="CM47" s="1142">
        <f>'Result Entry'!CN49</f>
        <v>0.0</v>
      </c>
      <c r="CN47" s="1152">
        <f>'Result Entry'!CO49</f>
        <v>0.0</v>
      </c>
      <c r="CO47" s="1143">
        <f>'Result Entry'!CP49</f>
        <v>0.0</v>
      </c>
      <c r="CP47" s="1144">
        <f>'Result Entry'!CQ49</f>
        <v>0.0</v>
      </c>
      <c r="CQ47" s="1143">
        <f>'Result Entry'!CR49</f>
        <v>0.0</v>
      </c>
      <c r="CR47" s="1143">
        <f>'Result Entry'!CS49</f>
        <v>0.0</v>
      </c>
      <c r="CS47" s="1153">
        <f>'Result Entry'!CT49</f>
        <v>0.0</v>
      </c>
      <c r="CT47" s="1144">
        <f>'Result Entry'!CU49</f>
        <v>0.0</v>
      </c>
      <c r="CU47" s="1143">
        <f>'Result Entry'!CV49</f>
        <v>0.0</v>
      </c>
      <c r="CV47" s="1143">
        <f>'Result Entry'!CW49</f>
        <v>0.0</v>
      </c>
      <c r="CW47" s="1153">
        <f>'Result Entry'!CX49</f>
        <v>0.0</v>
      </c>
      <c r="CX47" s="1146">
        <f>'Result Entry'!CY49</f>
        <v>0.0</v>
      </c>
      <c r="CY47" s="1165">
        <f>'Result Entry'!CZ49</f>
        <v>0.0</v>
      </c>
      <c r="CZ47" s="1166" t="str">
        <f>'Result Entry'!DA49</f>
        <v/>
      </c>
      <c r="DA47" s="1149" t="str">
        <f>'Result Entry'!DB49</f>
        <v/>
      </c>
      <c r="DB47" s="1150" t="str">
        <f>'Result Entry'!DC49</f>
        <v/>
      </c>
      <c r="DC47" s="1151">
        <f>'Result Entry'!DD49</f>
        <v>0.0</v>
      </c>
      <c r="DD47" s="1142">
        <f>'Result Entry'!DE49</f>
        <v>0.0</v>
      </c>
      <c r="DE47" s="1152">
        <f>'Result Entry'!DF49</f>
        <v>0.0</v>
      </c>
      <c r="DF47" s="1143">
        <f>'Result Entry'!DG49</f>
        <v>0.0</v>
      </c>
      <c r="DG47" s="1144">
        <f>'Result Entry'!DH49</f>
        <v>0.0</v>
      </c>
      <c r="DH47" s="1143">
        <f>'Result Entry'!DI49</f>
        <v>0.0</v>
      </c>
      <c r="DI47" s="1143">
        <f>'Result Entry'!DJ49</f>
        <v>0.0</v>
      </c>
      <c r="DJ47" s="1153">
        <f>'Result Entry'!DK49</f>
        <v>0.0</v>
      </c>
      <c r="DK47" s="1144">
        <f>'Result Entry'!DL49</f>
        <v>0.0</v>
      </c>
      <c r="DL47" s="1143">
        <f>'Result Entry'!DM49</f>
        <v>0.0</v>
      </c>
      <c r="DM47" s="1143">
        <f>'Result Entry'!DN49</f>
        <v>0.0</v>
      </c>
      <c r="DN47" s="1153">
        <f>'Result Entry'!DO49</f>
        <v>0.0</v>
      </c>
      <c r="DO47" s="1146">
        <f>'Result Entry'!DP49</f>
        <v>0.0</v>
      </c>
      <c r="DP47" s="1165">
        <f>'Result Entry'!DQ49</f>
        <v>0.0</v>
      </c>
      <c r="DQ47" s="1166" t="str">
        <f>'Result Entry'!DR49</f>
        <v/>
      </c>
      <c r="DR47" s="1149" t="str">
        <f>'Result Entry'!DS49</f>
        <v/>
      </c>
      <c r="DS47" s="1150" t="str">
        <f>'Result Entry'!DT49</f>
        <v/>
      </c>
      <c r="DT47" s="1142">
        <f>'Result Entry'!DU49</f>
        <v>0.0</v>
      </c>
      <c r="DU47" s="1143">
        <f>'Result Entry'!DV49</f>
        <v>0.0</v>
      </c>
      <c r="DV47" s="1143">
        <f>'Result Entry'!DW49</f>
        <v>0.0</v>
      </c>
      <c r="DW47" s="1144">
        <f>'Result Entry'!DX49</f>
        <v>0.0</v>
      </c>
      <c r="DX47" s="1143">
        <f>'Result Entry'!DY49</f>
        <v>0.0</v>
      </c>
      <c r="DY47" s="1143">
        <f>'Result Entry'!DZ49</f>
        <v>0.0</v>
      </c>
      <c r="DZ47" s="1153">
        <f>'Result Entry'!EA49</f>
        <v>0.0</v>
      </c>
      <c r="EA47" s="1144">
        <f>'Result Entry'!EB49</f>
        <v>0.0</v>
      </c>
      <c r="EB47" s="1143">
        <f>'Result Entry'!EC49</f>
        <v>0.0</v>
      </c>
      <c r="EC47" s="1143">
        <f>'Result Entry'!ED49</f>
        <v>0.0</v>
      </c>
      <c r="ED47" s="1153">
        <f>'Result Entry'!EE49</f>
        <v>0.0</v>
      </c>
      <c r="EE47" s="1156">
        <f>'Result Entry'!EF49</f>
        <v>0.0</v>
      </c>
      <c r="EF47" s="1157">
        <f>'Result Entry'!EG49</f>
        <v>0.0</v>
      </c>
      <c r="EG47" s="1158" t="str">
        <f>'Result Entry'!EH49</f>
        <v/>
      </c>
      <c r="EH47" s="1142">
        <f>'Result Entry'!EI49</f>
        <v>0.0</v>
      </c>
      <c r="EI47" s="1143">
        <f>'Result Entry'!EJ49</f>
        <v>0.0</v>
      </c>
      <c r="EJ47" s="1143">
        <f>'Result Entry'!EK49</f>
        <v>0.0</v>
      </c>
      <c r="EK47" s="1144">
        <f>'Result Entry'!EL49</f>
        <v>0.0</v>
      </c>
      <c r="EL47" s="1143">
        <f>'Result Entry'!EM49</f>
        <v>0.0</v>
      </c>
      <c r="EM47" s="1153">
        <f>'Result Entry'!EN49</f>
        <v>0.0</v>
      </c>
      <c r="EN47" s="1143">
        <f>'Result Entry'!EO49</f>
        <v>0.0</v>
      </c>
      <c r="EO47" s="1143">
        <f>'Result Entry'!EP49</f>
        <v>0.0</v>
      </c>
      <c r="EP47" s="1143">
        <f>'Result Entry'!EQ49</f>
        <v>0.0</v>
      </c>
      <c r="EQ47" s="1146">
        <f>'Result Entry'!ER49</f>
        <v>0.0</v>
      </c>
      <c r="ER47" s="1157">
        <f>'Result Entry'!ES49</f>
        <v>0.0</v>
      </c>
      <c r="ES47" s="1158" t="str">
        <f>'Result Entry'!ET49</f>
        <v/>
      </c>
      <c r="ET47" s="1142">
        <f>'Result Entry'!EU49</f>
        <v>0.0</v>
      </c>
      <c r="EU47" s="1152">
        <f>'Result Entry'!EV49</f>
        <v>0.0</v>
      </c>
      <c r="EV47" s="1143">
        <f>'Result Entry'!EW49</f>
        <v>0.0</v>
      </c>
      <c r="EW47" s="1153">
        <f>'Result Entry'!EX49</f>
        <v>0.0</v>
      </c>
      <c r="EX47" s="1143">
        <f>'Result Entry'!EY49</f>
        <v>0.0</v>
      </c>
      <c r="EY47" s="1153">
        <f>'Result Entry'!EZ49</f>
        <v>0.0</v>
      </c>
      <c r="EZ47" s="1143">
        <f>'Result Entry'!FA49</f>
        <v>0.0</v>
      </c>
      <c r="FA47" s="1143">
        <f>'Result Entry'!FB49</f>
        <v>0.0</v>
      </c>
      <c r="FB47" s="1143">
        <f>'Result Entry'!FC49</f>
        <v>0.0</v>
      </c>
      <c r="FC47" s="1156">
        <f>'Result Entry'!FD49</f>
        <v>0.0</v>
      </c>
      <c r="FD47" s="1157">
        <f>'Result Entry'!FE49</f>
        <v>0.0</v>
      </c>
      <c r="FE47" s="1158" t="str">
        <f>'Result Entry'!FF49</f>
        <v/>
      </c>
      <c r="FF47" s="1142">
        <f>'Result Entry'!FG49</f>
        <v>0.0</v>
      </c>
      <c r="FG47" s="1143">
        <f>'Result Entry'!FH49</f>
        <v>0.0</v>
      </c>
      <c r="FH47" s="1143">
        <f>'Result Entry'!FI49</f>
        <v>0.0</v>
      </c>
      <c r="FI47" s="1143">
        <f>'Result Entry'!FJ49</f>
        <v>0.0</v>
      </c>
      <c r="FJ47" s="1145">
        <f>'Result Entry'!FK49</f>
        <v>0.0</v>
      </c>
      <c r="FK47" s="1150" t="str">
        <f>'Result Entry'!FL49</f>
        <v/>
      </c>
      <c r="FL47" s="1139">
        <f>'Result Entry'!FM49</f>
        <v>0.0</v>
      </c>
      <c r="FM47" s="1140">
        <f>'Result Entry'!FN49</f>
        <v>0.0</v>
      </c>
      <c r="FN47" s="1159" t="str">
        <f>'Result Entry'!FO49</f>
        <v/>
      </c>
      <c r="FO47" s="1139">
        <f>'Result Entry'!FP49</f>
        <v>0.0</v>
      </c>
      <c r="FP47" s="1140">
        <f>'Result Entry'!FQ49</f>
        <v>0.0</v>
      </c>
      <c r="FQ47" s="1160">
        <f>'Result Entry'!FR49</f>
        <v>0.0</v>
      </c>
      <c r="FR47" s="1140" t="str">
        <f>IF(OR(FS47="PASSED",FS47="PASSED WITH G"),'Result Entry'!FS49,"")</f>
        <v/>
      </c>
      <c r="FS47" s="1140" t="str">
        <f>'Result Entry'!FT49</f>
        <v/>
      </c>
      <c r="FT47" s="1140" t="str">
        <f>'Result Entry'!FU49</f>
        <v/>
      </c>
      <c r="FU47" s="1161" t="str">
        <f>'Result Entry'!FV49</f>
        <v/>
      </c>
      <c r="FV47" s="1162" t="str">
        <f>'Result Entry'!FX49</f>
        <v/>
      </c>
    </row>
    <row r="48" spans="8:8" s="1138" ht="17.25" customFormat="1" customHeight="1">
      <c r="A48" s="1167"/>
      <c r="B48" s="1139">
        <f t="shared" si="0"/>
        <v>0.0</v>
      </c>
      <c r="C48" s="1140">
        <f>'Result Entry'!D50</f>
        <v>0.0</v>
      </c>
      <c r="D48" s="1140">
        <f>'Result Entry'!E50</f>
        <v>0.0</v>
      </c>
      <c r="E48" s="1140">
        <f>'Result Entry'!F50</f>
        <v>0.0</v>
      </c>
      <c r="F48" s="1140">
        <f>'Result Entry'!$G50</f>
        <v>0.0</v>
      </c>
      <c r="G48" s="1140">
        <f>'Result Entry'!$H50</f>
        <v>0.0</v>
      </c>
      <c r="H48" s="1140">
        <f>'Result Entry'!I50</f>
        <v>0.0</v>
      </c>
      <c r="I48" s="1140">
        <f>'Result Entry'!J50</f>
        <v>0.0</v>
      </c>
      <c r="J48" s="1141">
        <f>'Result Entry'!K50</f>
        <v>0.0</v>
      </c>
      <c r="K48" s="1142">
        <f>'Result Entry'!L50</f>
        <v>0.0</v>
      </c>
      <c r="L48" s="1143">
        <f>'Result Entry'!M50</f>
        <v>0.0</v>
      </c>
      <c r="M48" s="1143">
        <f>'Result Entry'!N50</f>
        <v>0.0</v>
      </c>
      <c r="N48" s="1144">
        <f>'Result Entry'!O50</f>
        <v>0.0</v>
      </c>
      <c r="O48" s="1143">
        <f>'Result Entry'!P50</f>
        <v>0.0</v>
      </c>
      <c r="P48" s="1144">
        <f>'Result Entry'!Q50</f>
        <v>0.0</v>
      </c>
      <c r="Q48" s="1143">
        <f>'Result Entry'!R50</f>
        <v>0.0</v>
      </c>
      <c r="R48" s="1145">
        <f>'Result Entry'!S50</f>
        <v>0.0</v>
      </c>
      <c r="S48" s="1145">
        <f>'Result Entry'!T50</f>
        <v>0.0</v>
      </c>
      <c r="T48" s="1146">
        <f>'Result Entry'!U50</f>
        <v>0.0</v>
      </c>
      <c r="U48" s="1163">
        <f>'Result Entry'!V50</f>
        <v>0.0</v>
      </c>
      <c r="V48" s="1164" t="str">
        <f>'Result Entry'!W50</f>
        <v/>
      </c>
      <c r="W48" s="1149" t="str">
        <f>'Result Entry'!X50</f>
        <v/>
      </c>
      <c r="X48" s="1150" t="str">
        <f>'Result Entry'!Y50</f>
        <v/>
      </c>
      <c r="Y48" s="1142">
        <f>'Result Entry'!Z50</f>
        <v>0.0</v>
      </c>
      <c r="Z48" s="1143">
        <f>'Result Entry'!AA50</f>
        <v>0.0</v>
      </c>
      <c r="AA48" s="1143">
        <f>'Result Entry'!AB50</f>
        <v>0.0</v>
      </c>
      <c r="AB48" s="1144">
        <f>'Result Entry'!AC50</f>
        <v>0.0</v>
      </c>
      <c r="AC48" s="1143">
        <f>'Result Entry'!AD50</f>
        <v>0.0</v>
      </c>
      <c r="AD48" s="1144">
        <f>'Result Entry'!AE50</f>
        <v>0.0</v>
      </c>
      <c r="AE48" s="1143">
        <f>'Result Entry'!AF50</f>
        <v>0.0</v>
      </c>
      <c r="AF48" s="1145">
        <f>'Result Entry'!AG50</f>
        <v>0.0</v>
      </c>
      <c r="AG48" s="1145">
        <f>'Result Entry'!AH50</f>
        <v>0.0</v>
      </c>
      <c r="AH48" s="1146">
        <f>'Result Entry'!AI50</f>
        <v>0.0</v>
      </c>
      <c r="AI48" s="1163">
        <f>'Result Entry'!AJ50</f>
        <v>0.0</v>
      </c>
      <c r="AJ48" s="1164" t="str">
        <f>'Result Entry'!AK50</f>
        <v/>
      </c>
      <c r="AK48" s="1149" t="str">
        <f>'Result Entry'!AL50</f>
        <v/>
      </c>
      <c r="AL48" s="1150" t="str">
        <f>'Result Entry'!AM50</f>
        <v/>
      </c>
      <c r="AM48" s="1151">
        <f>'Result Entry'!AN50</f>
        <v>0.0</v>
      </c>
      <c r="AN48" s="1142">
        <f>'Result Entry'!AO50</f>
        <v>0.0</v>
      </c>
      <c r="AO48" s="1152">
        <f>'Result Entry'!AP50</f>
        <v>0.0</v>
      </c>
      <c r="AP48" s="1143">
        <f>'Result Entry'!AQ50</f>
        <v>0.0</v>
      </c>
      <c r="AQ48" s="1144">
        <f>'Result Entry'!AR50</f>
        <v>0.0</v>
      </c>
      <c r="AR48" s="1143">
        <f>'Result Entry'!AS50</f>
        <v>0.0</v>
      </c>
      <c r="AS48" s="1143">
        <f>'Result Entry'!AT50</f>
        <v>0.0</v>
      </c>
      <c r="AT48" s="1153">
        <f>'Result Entry'!AU50</f>
        <v>0.0</v>
      </c>
      <c r="AU48" s="1144">
        <f>'Result Entry'!AV50</f>
        <v>0.0</v>
      </c>
      <c r="AV48" s="1143">
        <f>'Result Entry'!AW50</f>
        <v>0.0</v>
      </c>
      <c r="AW48" s="1143">
        <f>'Result Entry'!AX50</f>
        <v>0.0</v>
      </c>
      <c r="AX48" s="1153">
        <f>'Result Entry'!AY50</f>
        <v>0.0</v>
      </c>
      <c r="AY48" s="1146">
        <f>'Result Entry'!AZ50</f>
        <v>0.0</v>
      </c>
      <c r="AZ48" s="1165">
        <f>'Result Entry'!BA50</f>
        <v>0.0</v>
      </c>
      <c r="BA48" s="1166" t="str">
        <f>'Result Entry'!BB50</f>
        <v/>
      </c>
      <c r="BB48" s="1149" t="str">
        <f>'Result Entry'!BC50</f>
        <v/>
      </c>
      <c r="BC48" s="1150" t="str">
        <f>'Result Entry'!BD50</f>
        <v/>
      </c>
      <c r="BD48" s="1151">
        <f>'Result Entry'!BE50</f>
        <v>0.0</v>
      </c>
      <c r="BE48" s="1142">
        <f>'Result Entry'!BF50</f>
        <v>0.0</v>
      </c>
      <c r="BF48" s="1152">
        <f>'Result Entry'!BG50</f>
        <v>0.0</v>
      </c>
      <c r="BG48" s="1143">
        <f>'Result Entry'!BH50</f>
        <v>0.0</v>
      </c>
      <c r="BH48" s="1144">
        <f>'Result Entry'!BI50</f>
        <v>0.0</v>
      </c>
      <c r="BI48" s="1143">
        <f>'Result Entry'!BJ50</f>
        <v>0.0</v>
      </c>
      <c r="BJ48" s="1143">
        <f>'Result Entry'!BK50</f>
        <v>0.0</v>
      </c>
      <c r="BK48" s="1153">
        <f>'Result Entry'!BL50</f>
        <v>0.0</v>
      </c>
      <c r="BL48" s="1144">
        <f>'Result Entry'!BM50</f>
        <v>0.0</v>
      </c>
      <c r="BM48" s="1143">
        <f>'Result Entry'!BN50</f>
        <v>0.0</v>
      </c>
      <c r="BN48" s="1143">
        <f>'Result Entry'!BO50</f>
        <v>0.0</v>
      </c>
      <c r="BO48" s="1153">
        <f>'Result Entry'!BP50</f>
        <v>0.0</v>
      </c>
      <c r="BP48" s="1146">
        <f>'Result Entry'!BQ50</f>
        <v>0.0</v>
      </c>
      <c r="BQ48" s="1165">
        <f>'Result Entry'!BR50</f>
        <v>0.0</v>
      </c>
      <c r="BR48" s="1166" t="str">
        <f>'Result Entry'!BS50</f>
        <v/>
      </c>
      <c r="BS48" s="1149" t="str">
        <f>'Result Entry'!BT50</f>
        <v/>
      </c>
      <c r="BT48" s="1150" t="str">
        <f>'Result Entry'!BU50</f>
        <v/>
      </c>
      <c r="BU48" s="1151">
        <f>'Result Entry'!BV50</f>
        <v>0.0</v>
      </c>
      <c r="BV48" s="1142">
        <f>'Result Entry'!BW50</f>
        <v>0.0</v>
      </c>
      <c r="BW48" s="1152">
        <f>'Result Entry'!BX50</f>
        <v>0.0</v>
      </c>
      <c r="BX48" s="1143">
        <f>'Result Entry'!BY50</f>
        <v>0.0</v>
      </c>
      <c r="BY48" s="1144">
        <f>'Result Entry'!BZ50</f>
        <v>0.0</v>
      </c>
      <c r="BZ48" s="1143">
        <f>'Result Entry'!CA50</f>
        <v>0.0</v>
      </c>
      <c r="CA48" s="1143">
        <f>'Result Entry'!CB50</f>
        <v>0.0</v>
      </c>
      <c r="CB48" s="1153">
        <f>'Result Entry'!CC50</f>
        <v>0.0</v>
      </c>
      <c r="CC48" s="1144">
        <f>'Result Entry'!CD50</f>
        <v>0.0</v>
      </c>
      <c r="CD48" s="1143">
        <f>'Result Entry'!CE50</f>
        <v>0.0</v>
      </c>
      <c r="CE48" s="1143">
        <f>'Result Entry'!CF50</f>
        <v>0.0</v>
      </c>
      <c r="CF48" s="1153">
        <f>'Result Entry'!CG50</f>
        <v>0.0</v>
      </c>
      <c r="CG48" s="1146">
        <f>'Result Entry'!CH50</f>
        <v>0.0</v>
      </c>
      <c r="CH48" s="1165">
        <f>'Result Entry'!CI50</f>
        <v>0.0</v>
      </c>
      <c r="CI48" s="1166" t="str">
        <f>'Result Entry'!CJ50</f>
        <v/>
      </c>
      <c r="CJ48" s="1149" t="str">
        <f>'Result Entry'!CK50</f>
        <v/>
      </c>
      <c r="CK48" s="1150" t="str">
        <f>'Result Entry'!CL50</f>
        <v/>
      </c>
      <c r="CL48" s="1151">
        <f>'Result Entry'!CM50</f>
        <v>0.0</v>
      </c>
      <c r="CM48" s="1142">
        <f>'Result Entry'!CN50</f>
        <v>0.0</v>
      </c>
      <c r="CN48" s="1152">
        <f>'Result Entry'!CO50</f>
        <v>0.0</v>
      </c>
      <c r="CO48" s="1143">
        <f>'Result Entry'!CP50</f>
        <v>0.0</v>
      </c>
      <c r="CP48" s="1144">
        <f>'Result Entry'!CQ50</f>
        <v>0.0</v>
      </c>
      <c r="CQ48" s="1143">
        <f>'Result Entry'!CR50</f>
        <v>0.0</v>
      </c>
      <c r="CR48" s="1143">
        <f>'Result Entry'!CS50</f>
        <v>0.0</v>
      </c>
      <c r="CS48" s="1153">
        <f>'Result Entry'!CT50</f>
        <v>0.0</v>
      </c>
      <c r="CT48" s="1144">
        <f>'Result Entry'!CU50</f>
        <v>0.0</v>
      </c>
      <c r="CU48" s="1143">
        <f>'Result Entry'!CV50</f>
        <v>0.0</v>
      </c>
      <c r="CV48" s="1143">
        <f>'Result Entry'!CW50</f>
        <v>0.0</v>
      </c>
      <c r="CW48" s="1153">
        <f>'Result Entry'!CX50</f>
        <v>0.0</v>
      </c>
      <c r="CX48" s="1146">
        <f>'Result Entry'!CY50</f>
        <v>0.0</v>
      </c>
      <c r="CY48" s="1165">
        <f>'Result Entry'!CZ50</f>
        <v>0.0</v>
      </c>
      <c r="CZ48" s="1166" t="str">
        <f>'Result Entry'!DA50</f>
        <v/>
      </c>
      <c r="DA48" s="1149" t="str">
        <f>'Result Entry'!DB50</f>
        <v/>
      </c>
      <c r="DB48" s="1150" t="str">
        <f>'Result Entry'!DC50</f>
        <v/>
      </c>
      <c r="DC48" s="1151">
        <f>'Result Entry'!DD50</f>
        <v>0.0</v>
      </c>
      <c r="DD48" s="1142">
        <f>'Result Entry'!DE50</f>
        <v>0.0</v>
      </c>
      <c r="DE48" s="1152">
        <f>'Result Entry'!DF50</f>
        <v>0.0</v>
      </c>
      <c r="DF48" s="1143">
        <f>'Result Entry'!DG50</f>
        <v>0.0</v>
      </c>
      <c r="DG48" s="1144">
        <f>'Result Entry'!DH50</f>
        <v>0.0</v>
      </c>
      <c r="DH48" s="1143">
        <f>'Result Entry'!DI50</f>
        <v>0.0</v>
      </c>
      <c r="DI48" s="1143">
        <f>'Result Entry'!DJ50</f>
        <v>0.0</v>
      </c>
      <c r="DJ48" s="1153">
        <f>'Result Entry'!DK50</f>
        <v>0.0</v>
      </c>
      <c r="DK48" s="1144">
        <f>'Result Entry'!DL50</f>
        <v>0.0</v>
      </c>
      <c r="DL48" s="1143">
        <f>'Result Entry'!DM50</f>
        <v>0.0</v>
      </c>
      <c r="DM48" s="1143">
        <f>'Result Entry'!DN50</f>
        <v>0.0</v>
      </c>
      <c r="DN48" s="1153">
        <f>'Result Entry'!DO50</f>
        <v>0.0</v>
      </c>
      <c r="DO48" s="1146">
        <f>'Result Entry'!DP50</f>
        <v>0.0</v>
      </c>
      <c r="DP48" s="1165">
        <f>'Result Entry'!DQ50</f>
        <v>0.0</v>
      </c>
      <c r="DQ48" s="1166" t="str">
        <f>'Result Entry'!DR50</f>
        <v/>
      </c>
      <c r="DR48" s="1149" t="str">
        <f>'Result Entry'!DS50</f>
        <v/>
      </c>
      <c r="DS48" s="1150" t="str">
        <f>'Result Entry'!DT50</f>
        <v/>
      </c>
      <c r="DT48" s="1142">
        <f>'Result Entry'!DU50</f>
        <v>0.0</v>
      </c>
      <c r="DU48" s="1143">
        <f>'Result Entry'!DV50</f>
        <v>0.0</v>
      </c>
      <c r="DV48" s="1143">
        <f>'Result Entry'!DW50</f>
        <v>0.0</v>
      </c>
      <c r="DW48" s="1144">
        <f>'Result Entry'!DX50</f>
        <v>0.0</v>
      </c>
      <c r="DX48" s="1143">
        <f>'Result Entry'!DY50</f>
        <v>0.0</v>
      </c>
      <c r="DY48" s="1143">
        <f>'Result Entry'!DZ50</f>
        <v>0.0</v>
      </c>
      <c r="DZ48" s="1153">
        <f>'Result Entry'!EA50</f>
        <v>0.0</v>
      </c>
      <c r="EA48" s="1144">
        <f>'Result Entry'!EB50</f>
        <v>0.0</v>
      </c>
      <c r="EB48" s="1143">
        <f>'Result Entry'!EC50</f>
        <v>0.0</v>
      </c>
      <c r="EC48" s="1143">
        <f>'Result Entry'!ED50</f>
        <v>0.0</v>
      </c>
      <c r="ED48" s="1153">
        <f>'Result Entry'!EE50</f>
        <v>0.0</v>
      </c>
      <c r="EE48" s="1156">
        <f>'Result Entry'!EF50</f>
        <v>0.0</v>
      </c>
      <c r="EF48" s="1157">
        <f>'Result Entry'!EG50</f>
        <v>0.0</v>
      </c>
      <c r="EG48" s="1158" t="str">
        <f>'Result Entry'!EH50</f>
        <v/>
      </c>
      <c r="EH48" s="1142">
        <f>'Result Entry'!EI50</f>
        <v>0.0</v>
      </c>
      <c r="EI48" s="1143">
        <f>'Result Entry'!EJ50</f>
        <v>0.0</v>
      </c>
      <c r="EJ48" s="1143">
        <f>'Result Entry'!EK50</f>
        <v>0.0</v>
      </c>
      <c r="EK48" s="1144">
        <f>'Result Entry'!EL50</f>
        <v>0.0</v>
      </c>
      <c r="EL48" s="1143">
        <f>'Result Entry'!EM50</f>
        <v>0.0</v>
      </c>
      <c r="EM48" s="1153">
        <f>'Result Entry'!EN50</f>
        <v>0.0</v>
      </c>
      <c r="EN48" s="1143">
        <f>'Result Entry'!EO50</f>
        <v>0.0</v>
      </c>
      <c r="EO48" s="1143">
        <f>'Result Entry'!EP50</f>
        <v>0.0</v>
      </c>
      <c r="EP48" s="1143">
        <f>'Result Entry'!EQ50</f>
        <v>0.0</v>
      </c>
      <c r="EQ48" s="1146">
        <f>'Result Entry'!ER50</f>
        <v>0.0</v>
      </c>
      <c r="ER48" s="1157">
        <f>'Result Entry'!ES50</f>
        <v>0.0</v>
      </c>
      <c r="ES48" s="1158" t="str">
        <f>'Result Entry'!ET50</f>
        <v/>
      </c>
      <c r="ET48" s="1142">
        <f>'Result Entry'!EU50</f>
        <v>0.0</v>
      </c>
      <c r="EU48" s="1152">
        <f>'Result Entry'!EV50</f>
        <v>0.0</v>
      </c>
      <c r="EV48" s="1143">
        <f>'Result Entry'!EW50</f>
        <v>0.0</v>
      </c>
      <c r="EW48" s="1153">
        <f>'Result Entry'!EX50</f>
        <v>0.0</v>
      </c>
      <c r="EX48" s="1143">
        <f>'Result Entry'!EY50</f>
        <v>0.0</v>
      </c>
      <c r="EY48" s="1153">
        <f>'Result Entry'!EZ50</f>
        <v>0.0</v>
      </c>
      <c r="EZ48" s="1143">
        <f>'Result Entry'!FA50</f>
        <v>0.0</v>
      </c>
      <c r="FA48" s="1143">
        <f>'Result Entry'!FB50</f>
        <v>0.0</v>
      </c>
      <c r="FB48" s="1143">
        <f>'Result Entry'!FC50</f>
        <v>0.0</v>
      </c>
      <c r="FC48" s="1156">
        <f>'Result Entry'!FD50</f>
        <v>0.0</v>
      </c>
      <c r="FD48" s="1157">
        <f>'Result Entry'!FE50</f>
        <v>0.0</v>
      </c>
      <c r="FE48" s="1158" t="str">
        <f>'Result Entry'!FF50</f>
        <v/>
      </c>
      <c r="FF48" s="1142">
        <f>'Result Entry'!FG50</f>
        <v>0.0</v>
      </c>
      <c r="FG48" s="1143">
        <f>'Result Entry'!FH50</f>
        <v>0.0</v>
      </c>
      <c r="FH48" s="1143">
        <f>'Result Entry'!FI50</f>
        <v>0.0</v>
      </c>
      <c r="FI48" s="1143">
        <f>'Result Entry'!FJ50</f>
        <v>0.0</v>
      </c>
      <c r="FJ48" s="1145">
        <f>'Result Entry'!FK50</f>
        <v>0.0</v>
      </c>
      <c r="FK48" s="1150" t="str">
        <f>'Result Entry'!FL50</f>
        <v/>
      </c>
      <c r="FL48" s="1139">
        <f>'Result Entry'!FM50</f>
        <v>0.0</v>
      </c>
      <c r="FM48" s="1140">
        <f>'Result Entry'!FN50</f>
        <v>0.0</v>
      </c>
      <c r="FN48" s="1159" t="str">
        <f>'Result Entry'!FO50</f>
        <v/>
      </c>
      <c r="FO48" s="1139">
        <f>'Result Entry'!FP50</f>
        <v>0.0</v>
      </c>
      <c r="FP48" s="1140">
        <f>'Result Entry'!FQ50</f>
        <v>0.0</v>
      </c>
      <c r="FQ48" s="1160">
        <f>'Result Entry'!FR50</f>
        <v>0.0</v>
      </c>
      <c r="FR48" s="1140" t="str">
        <f>IF(OR(FS48="PASSED",FS48="PASSED WITH G"),'Result Entry'!FS50,"")</f>
        <v/>
      </c>
      <c r="FS48" s="1140" t="str">
        <f>'Result Entry'!FT50</f>
        <v/>
      </c>
      <c r="FT48" s="1140" t="str">
        <f>'Result Entry'!FU50</f>
        <v/>
      </c>
      <c r="FU48" s="1161" t="str">
        <f>'Result Entry'!FV50</f>
        <v/>
      </c>
      <c r="FV48" s="1162" t="str">
        <f>'Result Entry'!FX50</f>
        <v/>
      </c>
    </row>
    <row r="49" spans="8:8" s="1138" ht="17.25" customFormat="1" customHeight="1">
      <c r="A49" s="1167"/>
      <c r="B49" s="1139">
        <f t="shared" si="0"/>
        <v>0.0</v>
      </c>
      <c r="C49" s="1140">
        <f>'Result Entry'!D51</f>
        <v>0.0</v>
      </c>
      <c r="D49" s="1140">
        <f>'Result Entry'!E51</f>
        <v>0.0</v>
      </c>
      <c r="E49" s="1140">
        <f>'Result Entry'!F51</f>
        <v>0.0</v>
      </c>
      <c r="F49" s="1140">
        <f>'Result Entry'!$G51</f>
        <v>0.0</v>
      </c>
      <c r="G49" s="1140">
        <f>'Result Entry'!$H51</f>
        <v>0.0</v>
      </c>
      <c r="H49" s="1140">
        <f>'Result Entry'!I51</f>
        <v>0.0</v>
      </c>
      <c r="I49" s="1140">
        <f>'Result Entry'!J51</f>
        <v>0.0</v>
      </c>
      <c r="J49" s="1141">
        <f>'Result Entry'!K51</f>
        <v>0.0</v>
      </c>
      <c r="K49" s="1142">
        <f>'Result Entry'!L51</f>
        <v>0.0</v>
      </c>
      <c r="L49" s="1143">
        <f>'Result Entry'!M51</f>
        <v>0.0</v>
      </c>
      <c r="M49" s="1143">
        <f>'Result Entry'!N51</f>
        <v>0.0</v>
      </c>
      <c r="N49" s="1144">
        <f>'Result Entry'!O51</f>
        <v>0.0</v>
      </c>
      <c r="O49" s="1143">
        <f>'Result Entry'!P51</f>
        <v>0.0</v>
      </c>
      <c r="P49" s="1144">
        <f>'Result Entry'!Q51</f>
        <v>0.0</v>
      </c>
      <c r="Q49" s="1143">
        <f>'Result Entry'!R51</f>
        <v>0.0</v>
      </c>
      <c r="R49" s="1145">
        <f>'Result Entry'!S51</f>
        <v>0.0</v>
      </c>
      <c r="S49" s="1145">
        <f>'Result Entry'!T51</f>
        <v>0.0</v>
      </c>
      <c r="T49" s="1146">
        <f>'Result Entry'!U51</f>
        <v>0.0</v>
      </c>
      <c r="U49" s="1163">
        <f>'Result Entry'!V51</f>
        <v>0.0</v>
      </c>
      <c r="V49" s="1164" t="str">
        <f>'Result Entry'!W51</f>
        <v/>
      </c>
      <c r="W49" s="1149" t="str">
        <f>'Result Entry'!X51</f>
        <v/>
      </c>
      <c r="X49" s="1150" t="str">
        <f>'Result Entry'!Y51</f>
        <v/>
      </c>
      <c r="Y49" s="1142">
        <f>'Result Entry'!Z51</f>
        <v>0.0</v>
      </c>
      <c r="Z49" s="1143">
        <f>'Result Entry'!AA51</f>
        <v>0.0</v>
      </c>
      <c r="AA49" s="1143">
        <f>'Result Entry'!AB51</f>
        <v>0.0</v>
      </c>
      <c r="AB49" s="1144">
        <f>'Result Entry'!AC51</f>
        <v>0.0</v>
      </c>
      <c r="AC49" s="1143">
        <f>'Result Entry'!AD51</f>
        <v>0.0</v>
      </c>
      <c r="AD49" s="1144">
        <f>'Result Entry'!AE51</f>
        <v>0.0</v>
      </c>
      <c r="AE49" s="1143">
        <f>'Result Entry'!AF51</f>
        <v>0.0</v>
      </c>
      <c r="AF49" s="1145">
        <f>'Result Entry'!AG51</f>
        <v>0.0</v>
      </c>
      <c r="AG49" s="1145">
        <f>'Result Entry'!AH51</f>
        <v>0.0</v>
      </c>
      <c r="AH49" s="1146">
        <f>'Result Entry'!AI51</f>
        <v>0.0</v>
      </c>
      <c r="AI49" s="1163">
        <f>'Result Entry'!AJ51</f>
        <v>0.0</v>
      </c>
      <c r="AJ49" s="1164" t="str">
        <f>'Result Entry'!AK51</f>
        <v/>
      </c>
      <c r="AK49" s="1149" t="str">
        <f>'Result Entry'!AL51</f>
        <v/>
      </c>
      <c r="AL49" s="1150" t="str">
        <f>'Result Entry'!AM51</f>
        <v/>
      </c>
      <c r="AM49" s="1151">
        <f>'Result Entry'!AN51</f>
        <v>0.0</v>
      </c>
      <c r="AN49" s="1142">
        <f>'Result Entry'!AO51</f>
        <v>0.0</v>
      </c>
      <c r="AO49" s="1152">
        <f>'Result Entry'!AP51</f>
        <v>0.0</v>
      </c>
      <c r="AP49" s="1143">
        <f>'Result Entry'!AQ51</f>
        <v>0.0</v>
      </c>
      <c r="AQ49" s="1144">
        <f>'Result Entry'!AR51</f>
        <v>0.0</v>
      </c>
      <c r="AR49" s="1143">
        <f>'Result Entry'!AS51</f>
        <v>0.0</v>
      </c>
      <c r="AS49" s="1143">
        <f>'Result Entry'!AT51</f>
        <v>0.0</v>
      </c>
      <c r="AT49" s="1153">
        <f>'Result Entry'!AU51</f>
        <v>0.0</v>
      </c>
      <c r="AU49" s="1144">
        <f>'Result Entry'!AV51</f>
        <v>0.0</v>
      </c>
      <c r="AV49" s="1143">
        <f>'Result Entry'!AW51</f>
        <v>0.0</v>
      </c>
      <c r="AW49" s="1143">
        <f>'Result Entry'!AX51</f>
        <v>0.0</v>
      </c>
      <c r="AX49" s="1153">
        <f>'Result Entry'!AY51</f>
        <v>0.0</v>
      </c>
      <c r="AY49" s="1146">
        <f>'Result Entry'!AZ51</f>
        <v>0.0</v>
      </c>
      <c r="AZ49" s="1165">
        <f>'Result Entry'!BA51</f>
        <v>0.0</v>
      </c>
      <c r="BA49" s="1166" t="str">
        <f>'Result Entry'!BB51</f>
        <v/>
      </c>
      <c r="BB49" s="1149" t="str">
        <f>'Result Entry'!BC51</f>
        <v/>
      </c>
      <c r="BC49" s="1150" t="str">
        <f>'Result Entry'!BD51</f>
        <v/>
      </c>
      <c r="BD49" s="1151">
        <f>'Result Entry'!BE51</f>
        <v>0.0</v>
      </c>
      <c r="BE49" s="1142">
        <f>'Result Entry'!BF51</f>
        <v>0.0</v>
      </c>
      <c r="BF49" s="1152">
        <f>'Result Entry'!BG51</f>
        <v>0.0</v>
      </c>
      <c r="BG49" s="1143">
        <f>'Result Entry'!BH51</f>
        <v>0.0</v>
      </c>
      <c r="BH49" s="1144">
        <f>'Result Entry'!BI51</f>
        <v>0.0</v>
      </c>
      <c r="BI49" s="1143">
        <f>'Result Entry'!BJ51</f>
        <v>0.0</v>
      </c>
      <c r="BJ49" s="1143">
        <f>'Result Entry'!BK51</f>
        <v>0.0</v>
      </c>
      <c r="BK49" s="1153">
        <f>'Result Entry'!BL51</f>
        <v>0.0</v>
      </c>
      <c r="BL49" s="1144">
        <f>'Result Entry'!BM51</f>
        <v>0.0</v>
      </c>
      <c r="BM49" s="1143">
        <f>'Result Entry'!BN51</f>
        <v>0.0</v>
      </c>
      <c r="BN49" s="1143">
        <f>'Result Entry'!BO51</f>
        <v>0.0</v>
      </c>
      <c r="BO49" s="1153">
        <f>'Result Entry'!BP51</f>
        <v>0.0</v>
      </c>
      <c r="BP49" s="1146">
        <f>'Result Entry'!BQ51</f>
        <v>0.0</v>
      </c>
      <c r="BQ49" s="1165">
        <f>'Result Entry'!BR51</f>
        <v>0.0</v>
      </c>
      <c r="BR49" s="1166" t="str">
        <f>'Result Entry'!BS51</f>
        <v/>
      </c>
      <c r="BS49" s="1149" t="str">
        <f>'Result Entry'!BT51</f>
        <v/>
      </c>
      <c r="BT49" s="1150" t="str">
        <f>'Result Entry'!BU51</f>
        <v/>
      </c>
      <c r="BU49" s="1151">
        <f>'Result Entry'!BV51</f>
        <v>0.0</v>
      </c>
      <c r="BV49" s="1142">
        <f>'Result Entry'!BW51</f>
        <v>0.0</v>
      </c>
      <c r="BW49" s="1152">
        <f>'Result Entry'!BX51</f>
        <v>0.0</v>
      </c>
      <c r="BX49" s="1143">
        <f>'Result Entry'!BY51</f>
        <v>0.0</v>
      </c>
      <c r="BY49" s="1144">
        <f>'Result Entry'!BZ51</f>
        <v>0.0</v>
      </c>
      <c r="BZ49" s="1143">
        <f>'Result Entry'!CA51</f>
        <v>0.0</v>
      </c>
      <c r="CA49" s="1143">
        <f>'Result Entry'!CB51</f>
        <v>0.0</v>
      </c>
      <c r="CB49" s="1153">
        <f>'Result Entry'!CC51</f>
        <v>0.0</v>
      </c>
      <c r="CC49" s="1144">
        <f>'Result Entry'!CD51</f>
        <v>0.0</v>
      </c>
      <c r="CD49" s="1143">
        <f>'Result Entry'!CE51</f>
        <v>0.0</v>
      </c>
      <c r="CE49" s="1143">
        <f>'Result Entry'!CF51</f>
        <v>0.0</v>
      </c>
      <c r="CF49" s="1153">
        <f>'Result Entry'!CG51</f>
        <v>0.0</v>
      </c>
      <c r="CG49" s="1146">
        <f>'Result Entry'!CH51</f>
        <v>0.0</v>
      </c>
      <c r="CH49" s="1165">
        <f>'Result Entry'!CI51</f>
        <v>0.0</v>
      </c>
      <c r="CI49" s="1166" t="str">
        <f>'Result Entry'!CJ51</f>
        <v/>
      </c>
      <c r="CJ49" s="1149" t="str">
        <f>'Result Entry'!CK51</f>
        <v/>
      </c>
      <c r="CK49" s="1150" t="str">
        <f>'Result Entry'!CL51</f>
        <v/>
      </c>
      <c r="CL49" s="1151">
        <f>'Result Entry'!CM51</f>
        <v>0.0</v>
      </c>
      <c r="CM49" s="1142">
        <f>'Result Entry'!CN51</f>
        <v>0.0</v>
      </c>
      <c r="CN49" s="1152">
        <f>'Result Entry'!CO51</f>
        <v>0.0</v>
      </c>
      <c r="CO49" s="1143">
        <f>'Result Entry'!CP51</f>
        <v>0.0</v>
      </c>
      <c r="CP49" s="1144">
        <f>'Result Entry'!CQ51</f>
        <v>0.0</v>
      </c>
      <c r="CQ49" s="1143">
        <f>'Result Entry'!CR51</f>
        <v>0.0</v>
      </c>
      <c r="CR49" s="1143">
        <f>'Result Entry'!CS51</f>
        <v>0.0</v>
      </c>
      <c r="CS49" s="1153">
        <f>'Result Entry'!CT51</f>
        <v>0.0</v>
      </c>
      <c r="CT49" s="1144">
        <f>'Result Entry'!CU51</f>
        <v>0.0</v>
      </c>
      <c r="CU49" s="1143">
        <f>'Result Entry'!CV51</f>
        <v>0.0</v>
      </c>
      <c r="CV49" s="1143">
        <f>'Result Entry'!CW51</f>
        <v>0.0</v>
      </c>
      <c r="CW49" s="1153">
        <f>'Result Entry'!CX51</f>
        <v>0.0</v>
      </c>
      <c r="CX49" s="1146">
        <f>'Result Entry'!CY51</f>
        <v>0.0</v>
      </c>
      <c r="CY49" s="1165">
        <f>'Result Entry'!CZ51</f>
        <v>0.0</v>
      </c>
      <c r="CZ49" s="1166" t="str">
        <f>'Result Entry'!DA51</f>
        <v/>
      </c>
      <c r="DA49" s="1149" t="str">
        <f>'Result Entry'!DB51</f>
        <v/>
      </c>
      <c r="DB49" s="1150" t="str">
        <f>'Result Entry'!DC51</f>
        <v/>
      </c>
      <c r="DC49" s="1151">
        <f>'Result Entry'!DD51</f>
        <v>0.0</v>
      </c>
      <c r="DD49" s="1142">
        <f>'Result Entry'!DE51</f>
        <v>0.0</v>
      </c>
      <c r="DE49" s="1152">
        <f>'Result Entry'!DF51</f>
        <v>0.0</v>
      </c>
      <c r="DF49" s="1143">
        <f>'Result Entry'!DG51</f>
        <v>0.0</v>
      </c>
      <c r="DG49" s="1144">
        <f>'Result Entry'!DH51</f>
        <v>0.0</v>
      </c>
      <c r="DH49" s="1143">
        <f>'Result Entry'!DI51</f>
        <v>0.0</v>
      </c>
      <c r="DI49" s="1143">
        <f>'Result Entry'!DJ51</f>
        <v>0.0</v>
      </c>
      <c r="DJ49" s="1153">
        <f>'Result Entry'!DK51</f>
        <v>0.0</v>
      </c>
      <c r="DK49" s="1144">
        <f>'Result Entry'!DL51</f>
        <v>0.0</v>
      </c>
      <c r="DL49" s="1143">
        <f>'Result Entry'!DM51</f>
        <v>0.0</v>
      </c>
      <c r="DM49" s="1143">
        <f>'Result Entry'!DN51</f>
        <v>0.0</v>
      </c>
      <c r="DN49" s="1153">
        <f>'Result Entry'!DO51</f>
        <v>0.0</v>
      </c>
      <c r="DO49" s="1146">
        <f>'Result Entry'!DP51</f>
        <v>0.0</v>
      </c>
      <c r="DP49" s="1165">
        <f>'Result Entry'!DQ51</f>
        <v>0.0</v>
      </c>
      <c r="DQ49" s="1166" t="str">
        <f>'Result Entry'!DR51</f>
        <v/>
      </c>
      <c r="DR49" s="1149" t="str">
        <f>'Result Entry'!DS51</f>
        <v/>
      </c>
      <c r="DS49" s="1150" t="str">
        <f>'Result Entry'!DT51</f>
        <v/>
      </c>
      <c r="DT49" s="1142">
        <f>'Result Entry'!DU51</f>
        <v>0.0</v>
      </c>
      <c r="DU49" s="1143">
        <f>'Result Entry'!DV51</f>
        <v>0.0</v>
      </c>
      <c r="DV49" s="1143">
        <f>'Result Entry'!DW51</f>
        <v>0.0</v>
      </c>
      <c r="DW49" s="1144">
        <f>'Result Entry'!DX51</f>
        <v>0.0</v>
      </c>
      <c r="DX49" s="1143">
        <f>'Result Entry'!DY51</f>
        <v>0.0</v>
      </c>
      <c r="DY49" s="1143">
        <f>'Result Entry'!DZ51</f>
        <v>0.0</v>
      </c>
      <c r="DZ49" s="1153">
        <f>'Result Entry'!EA51</f>
        <v>0.0</v>
      </c>
      <c r="EA49" s="1144">
        <f>'Result Entry'!EB51</f>
        <v>0.0</v>
      </c>
      <c r="EB49" s="1143">
        <f>'Result Entry'!EC51</f>
        <v>0.0</v>
      </c>
      <c r="EC49" s="1143">
        <f>'Result Entry'!ED51</f>
        <v>0.0</v>
      </c>
      <c r="ED49" s="1153">
        <f>'Result Entry'!EE51</f>
        <v>0.0</v>
      </c>
      <c r="EE49" s="1156">
        <f>'Result Entry'!EF51</f>
        <v>0.0</v>
      </c>
      <c r="EF49" s="1157">
        <f>'Result Entry'!EG51</f>
        <v>0.0</v>
      </c>
      <c r="EG49" s="1158" t="str">
        <f>'Result Entry'!EH51</f>
        <v/>
      </c>
      <c r="EH49" s="1142">
        <f>'Result Entry'!EI51</f>
        <v>0.0</v>
      </c>
      <c r="EI49" s="1143">
        <f>'Result Entry'!EJ51</f>
        <v>0.0</v>
      </c>
      <c r="EJ49" s="1143">
        <f>'Result Entry'!EK51</f>
        <v>0.0</v>
      </c>
      <c r="EK49" s="1144">
        <f>'Result Entry'!EL51</f>
        <v>0.0</v>
      </c>
      <c r="EL49" s="1143">
        <f>'Result Entry'!EM51</f>
        <v>0.0</v>
      </c>
      <c r="EM49" s="1153">
        <f>'Result Entry'!EN51</f>
        <v>0.0</v>
      </c>
      <c r="EN49" s="1143">
        <f>'Result Entry'!EO51</f>
        <v>0.0</v>
      </c>
      <c r="EO49" s="1143">
        <f>'Result Entry'!EP51</f>
        <v>0.0</v>
      </c>
      <c r="EP49" s="1143">
        <f>'Result Entry'!EQ51</f>
        <v>0.0</v>
      </c>
      <c r="EQ49" s="1146">
        <f>'Result Entry'!ER51</f>
        <v>0.0</v>
      </c>
      <c r="ER49" s="1157">
        <f>'Result Entry'!ES51</f>
        <v>0.0</v>
      </c>
      <c r="ES49" s="1158" t="str">
        <f>'Result Entry'!ET51</f>
        <v/>
      </c>
      <c r="ET49" s="1142">
        <f>'Result Entry'!EU51</f>
        <v>0.0</v>
      </c>
      <c r="EU49" s="1152">
        <f>'Result Entry'!EV51</f>
        <v>0.0</v>
      </c>
      <c r="EV49" s="1143">
        <f>'Result Entry'!EW51</f>
        <v>0.0</v>
      </c>
      <c r="EW49" s="1153">
        <f>'Result Entry'!EX51</f>
        <v>0.0</v>
      </c>
      <c r="EX49" s="1143">
        <f>'Result Entry'!EY51</f>
        <v>0.0</v>
      </c>
      <c r="EY49" s="1153">
        <f>'Result Entry'!EZ51</f>
        <v>0.0</v>
      </c>
      <c r="EZ49" s="1143">
        <f>'Result Entry'!FA51</f>
        <v>0.0</v>
      </c>
      <c r="FA49" s="1143">
        <f>'Result Entry'!FB51</f>
        <v>0.0</v>
      </c>
      <c r="FB49" s="1143">
        <f>'Result Entry'!FC51</f>
        <v>0.0</v>
      </c>
      <c r="FC49" s="1156">
        <f>'Result Entry'!FD51</f>
        <v>0.0</v>
      </c>
      <c r="FD49" s="1157">
        <f>'Result Entry'!FE51</f>
        <v>0.0</v>
      </c>
      <c r="FE49" s="1158" t="str">
        <f>'Result Entry'!FF51</f>
        <v/>
      </c>
      <c r="FF49" s="1142">
        <f>'Result Entry'!FG51</f>
        <v>0.0</v>
      </c>
      <c r="FG49" s="1143">
        <f>'Result Entry'!FH51</f>
        <v>0.0</v>
      </c>
      <c r="FH49" s="1143">
        <f>'Result Entry'!FI51</f>
        <v>0.0</v>
      </c>
      <c r="FI49" s="1143">
        <f>'Result Entry'!FJ51</f>
        <v>0.0</v>
      </c>
      <c r="FJ49" s="1145">
        <f>'Result Entry'!FK51</f>
        <v>0.0</v>
      </c>
      <c r="FK49" s="1150" t="str">
        <f>'Result Entry'!FL51</f>
        <v/>
      </c>
      <c r="FL49" s="1139">
        <f>'Result Entry'!FM51</f>
        <v>0.0</v>
      </c>
      <c r="FM49" s="1140">
        <f>'Result Entry'!FN51</f>
        <v>0.0</v>
      </c>
      <c r="FN49" s="1159" t="str">
        <f>'Result Entry'!FO51</f>
        <v/>
      </c>
      <c r="FO49" s="1139">
        <f>'Result Entry'!FP51</f>
        <v>0.0</v>
      </c>
      <c r="FP49" s="1140">
        <f>'Result Entry'!FQ51</f>
        <v>0.0</v>
      </c>
      <c r="FQ49" s="1160">
        <f>'Result Entry'!FR51</f>
        <v>0.0</v>
      </c>
      <c r="FR49" s="1140" t="str">
        <f>IF(OR(FS49="PASSED",FS49="PASSED WITH G"),'Result Entry'!FS51,"")</f>
        <v/>
      </c>
      <c r="FS49" s="1140" t="str">
        <f>'Result Entry'!FT51</f>
        <v/>
      </c>
      <c r="FT49" s="1140" t="str">
        <f>'Result Entry'!FU51</f>
        <v/>
      </c>
      <c r="FU49" s="1161" t="str">
        <f>'Result Entry'!FV51</f>
        <v/>
      </c>
      <c r="FV49" s="1162" t="str">
        <f>'Result Entry'!FX51</f>
        <v/>
      </c>
    </row>
    <row r="50" spans="8:8" s="1138" ht="17.25" customFormat="1" customHeight="1">
      <c r="A50" s="1167"/>
      <c r="B50" s="1139">
        <f t="shared" si="0"/>
        <v>0.0</v>
      </c>
      <c r="C50" s="1140">
        <f>'Result Entry'!D52</f>
        <v>0.0</v>
      </c>
      <c r="D50" s="1140">
        <f>'Result Entry'!E52</f>
        <v>0.0</v>
      </c>
      <c r="E50" s="1140">
        <f>'Result Entry'!F52</f>
        <v>0.0</v>
      </c>
      <c r="F50" s="1140">
        <f>'Result Entry'!$G52</f>
        <v>0.0</v>
      </c>
      <c r="G50" s="1140">
        <f>'Result Entry'!$H52</f>
        <v>0.0</v>
      </c>
      <c r="H50" s="1140">
        <f>'Result Entry'!I52</f>
        <v>0.0</v>
      </c>
      <c r="I50" s="1140">
        <f>'Result Entry'!J52</f>
        <v>0.0</v>
      </c>
      <c r="J50" s="1141">
        <f>'Result Entry'!K52</f>
        <v>0.0</v>
      </c>
      <c r="K50" s="1142">
        <f>'Result Entry'!L52</f>
        <v>0.0</v>
      </c>
      <c r="L50" s="1143">
        <f>'Result Entry'!M52</f>
        <v>0.0</v>
      </c>
      <c r="M50" s="1143">
        <f>'Result Entry'!N52</f>
        <v>0.0</v>
      </c>
      <c r="N50" s="1144">
        <f>'Result Entry'!O52</f>
        <v>0.0</v>
      </c>
      <c r="O50" s="1143">
        <f>'Result Entry'!P52</f>
        <v>0.0</v>
      </c>
      <c r="P50" s="1144">
        <f>'Result Entry'!Q52</f>
        <v>0.0</v>
      </c>
      <c r="Q50" s="1143">
        <f>'Result Entry'!R52</f>
        <v>0.0</v>
      </c>
      <c r="R50" s="1145">
        <f>'Result Entry'!S52</f>
        <v>0.0</v>
      </c>
      <c r="S50" s="1145">
        <f>'Result Entry'!T52</f>
        <v>0.0</v>
      </c>
      <c r="T50" s="1146">
        <f>'Result Entry'!U52</f>
        <v>0.0</v>
      </c>
      <c r="U50" s="1163">
        <f>'Result Entry'!V52</f>
        <v>0.0</v>
      </c>
      <c r="V50" s="1164" t="str">
        <f>'Result Entry'!W52</f>
        <v/>
      </c>
      <c r="W50" s="1149" t="str">
        <f>'Result Entry'!X52</f>
        <v/>
      </c>
      <c r="X50" s="1150" t="str">
        <f>'Result Entry'!Y52</f>
        <v/>
      </c>
      <c r="Y50" s="1142">
        <f>'Result Entry'!Z52</f>
        <v>0.0</v>
      </c>
      <c r="Z50" s="1143">
        <f>'Result Entry'!AA52</f>
        <v>0.0</v>
      </c>
      <c r="AA50" s="1143">
        <f>'Result Entry'!AB52</f>
        <v>0.0</v>
      </c>
      <c r="AB50" s="1144">
        <f>'Result Entry'!AC52</f>
        <v>0.0</v>
      </c>
      <c r="AC50" s="1143">
        <f>'Result Entry'!AD52</f>
        <v>0.0</v>
      </c>
      <c r="AD50" s="1144">
        <f>'Result Entry'!AE52</f>
        <v>0.0</v>
      </c>
      <c r="AE50" s="1143">
        <f>'Result Entry'!AF52</f>
        <v>0.0</v>
      </c>
      <c r="AF50" s="1145">
        <f>'Result Entry'!AG52</f>
        <v>0.0</v>
      </c>
      <c r="AG50" s="1145">
        <f>'Result Entry'!AH52</f>
        <v>0.0</v>
      </c>
      <c r="AH50" s="1146">
        <f>'Result Entry'!AI52</f>
        <v>0.0</v>
      </c>
      <c r="AI50" s="1163">
        <f>'Result Entry'!AJ52</f>
        <v>0.0</v>
      </c>
      <c r="AJ50" s="1164" t="str">
        <f>'Result Entry'!AK52</f>
        <v/>
      </c>
      <c r="AK50" s="1149" t="str">
        <f>'Result Entry'!AL52</f>
        <v/>
      </c>
      <c r="AL50" s="1150" t="str">
        <f>'Result Entry'!AM52</f>
        <v/>
      </c>
      <c r="AM50" s="1151">
        <f>'Result Entry'!AN52</f>
        <v>0.0</v>
      </c>
      <c r="AN50" s="1142">
        <f>'Result Entry'!AO52</f>
        <v>0.0</v>
      </c>
      <c r="AO50" s="1152">
        <f>'Result Entry'!AP52</f>
        <v>0.0</v>
      </c>
      <c r="AP50" s="1143">
        <f>'Result Entry'!AQ52</f>
        <v>0.0</v>
      </c>
      <c r="AQ50" s="1144">
        <f>'Result Entry'!AR52</f>
        <v>0.0</v>
      </c>
      <c r="AR50" s="1143">
        <f>'Result Entry'!AS52</f>
        <v>0.0</v>
      </c>
      <c r="AS50" s="1143">
        <f>'Result Entry'!AT52</f>
        <v>0.0</v>
      </c>
      <c r="AT50" s="1153">
        <f>'Result Entry'!AU52</f>
        <v>0.0</v>
      </c>
      <c r="AU50" s="1144">
        <f>'Result Entry'!AV52</f>
        <v>0.0</v>
      </c>
      <c r="AV50" s="1143">
        <f>'Result Entry'!AW52</f>
        <v>0.0</v>
      </c>
      <c r="AW50" s="1143">
        <f>'Result Entry'!AX52</f>
        <v>0.0</v>
      </c>
      <c r="AX50" s="1153">
        <f>'Result Entry'!AY52</f>
        <v>0.0</v>
      </c>
      <c r="AY50" s="1146">
        <f>'Result Entry'!AZ52</f>
        <v>0.0</v>
      </c>
      <c r="AZ50" s="1165">
        <f>'Result Entry'!BA52</f>
        <v>0.0</v>
      </c>
      <c r="BA50" s="1166" t="str">
        <f>'Result Entry'!BB52</f>
        <v/>
      </c>
      <c r="BB50" s="1149" t="str">
        <f>'Result Entry'!BC52</f>
        <v/>
      </c>
      <c r="BC50" s="1150" t="str">
        <f>'Result Entry'!BD52</f>
        <v/>
      </c>
      <c r="BD50" s="1151">
        <f>'Result Entry'!BE52</f>
        <v>0.0</v>
      </c>
      <c r="BE50" s="1142">
        <f>'Result Entry'!BF52</f>
        <v>0.0</v>
      </c>
      <c r="BF50" s="1152">
        <f>'Result Entry'!BG52</f>
        <v>0.0</v>
      </c>
      <c r="BG50" s="1143">
        <f>'Result Entry'!BH52</f>
        <v>0.0</v>
      </c>
      <c r="BH50" s="1144">
        <f>'Result Entry'!BI52</f>
        <v>0.0</v>
      </c>
      <c r="BI50" s="1143">
        <f>'Result Entry'!BJ52</f>
        <v>0.0</v>
      </c>
      <c r="BJ50" s="1143">
        <f>'Result Entry'!BK52</f>
        <v>0.0</v>
      </c>
      <c r="BK50" s="1153">
        <f>'Result Entry'!BL52</f>
        <v>0.0</v>
      </c>
      <c r="BL50" s="1144">
        <f>'Result Entry'!BM52</f>
        <v>0.0</v>
      </c>
      <c r="BM50" s="1143">
        <f>'Result Entry'!BN52</f>
        <v>0.0</v>
      </c>
      <c r="BN50" s="1143">
        <f>'Result Entry'!BO52</f>
        <v>0.0</v>
      </c>
      <c r="BO50" s="1153">
        <f>'Result Entry'!BP52</f>
        <v>0.0</v>
      </c>
      <c r="BP50" s="1146">
        <f>'Result Entry'!BQ52</f>
        <v>0.0</v>
      </c>
      <c r="BQ50" s="1165">
        <f>'Result Entry'!BR52</f>
        <v>0.0</v>
      </c>
      <c r="BR50" s="1166" t="str">
        <f>'Result Entry'!BS52</f>
        <v/>
      </c>
      <c r="BS50" s="1149" t="str">
        <f>'Result Entry'!BT52</f>
        <v/>
      </c>
      <c r="BT50" s="1150" t="str">
        <f>'Result Entry'!BU52</f>
        <v/>
      </c>
      <c r="BU50" s="1151">
        <f>'Result Entry'!BV52</f>
        <v>0.0</v>
      </c>
      <c r="BV50" s="1142">
        <f>'Result Entry'!BW52</f>
        <v>0.0</v>
      </c>
      <c r="BW50" s="1152">
        <f>'Result Entry'!BX52</f>
        <v>0.0</v>
      </c>
      <c r="BX50" s="1143">
        <f>'Result Entry'!BY52</f>
        <v>0.0</v>
      </c>
      <c r="BY50" s="1144">
        <f>'Result Entry'!BZ52</f>
        <v>0.0</v>
      </c>
      <c r="BZ50" s="1143">
        <f>'Result Entry'!CA52</f>
        <v>0.0</v>
      </c>
      <c r="CA50" s="1143">
        <f>'Result Entry'!CB52</f>
        <v>0.0</v>
      </c>
      <c r="CB50" s="1153">
        <f>'Result Entry'!CC52</f>
        <v>0.0</v>
      </c>
      <c r="CC50" s="1144">
        <f>'Result Entry'!CD52</f>
        <v>0.0</v>
      </c>
      <c r="CD50" s="1143">
        <f>'Result Entry'!CE52</f>
        <v>0.0</v>
      </c>
      <c r="CE50" s="1143">
        <f>'Result Entry'!CF52</f>
        <v>0.0</v>
      </c>
      <c r="CF50" s="1153">
        <f>'Result Entry'!CG52</f>
        <v>0.0</v>
      </c>
      <c r="CG50" s="1146">
        <f>'Result Entry'!CH52</f>
        <v>0.0</v>
      </c>
      <c r="CH50" s="1165">
        <f>'Result Entry'!CI52</f>
        <v>0.0</v>
      </c>
      <c r="CI50" s="1166" t="str">
        <f>'Result Entry'!CJ52</f>
        <v/>
      </c>
      <c r="CJ50" s="1149" t="str">
        <f>'Result Entry'!CK52</f>
        <v/>
      </c>
      <c r="CK50" s="1150" t="str">
        <f>'Result Entry'!CL52</f>
        <v/>
      </c>
      <c r="CL50" s="1151">
        <f>'Result Entry'!CM52</f>
        <v>0.0</v>
      </c>
      <c r="CM50" s="1142">
        <f>'Result Entry'!CN52</f>
        <v>0.0</v>
      </c>
      <c r="CN50" s="1152">
        <f>'Result Entry'!CO52</f>
        <v>0.0</v>
      </c>
      <c r="CO50" s="1143">
        <f>'Result Entry'!CP52</f>
        <v>0.0</v>
      </c>
      <c r="CP50" s="1144">
        <f>'Result Entry'!CQ52</f>
        <v>0.0</v>
      </c>
      <c r="CQ50" s="1143">
        <f>'Result Entry'!CR52</f>
        <v>0.0</v>
      </c>
      <c r="CR50" s="1143">
        <f>'Result Entry'!CS52</f>
        <v>0.0</v>
      </c>
      <c r="CS50" s="1153">
        <f>'Result Entry'!CT52</f>
        <v>0.0</v>
      </c>
      <c r="CT50" s="1144">
        <f>'Result Entry'!CU52</f>
        <v>0.0</v>
      </c>
      <c r="CU50" s="1143">
        <f>'Result Entry'!CV52</f>
        <v>0.0</v>
      </c>
      <c r="CV50" s="1143">
        <f>'Result Entry'!CW52</f>
        <v>0.0</v>
      </c>
      <c r="CW50" s="1153">
        <f>'Result Entry'!CX52</f>
        <v>0.0</v>
      </c>
      <c r="CX50" s="1146">
        <f>'Result Entry'!CY52</f>
        <v>0.0</v>
      </c>
      <c r="CY50" s="1165">
        <f>'Result Entry'!CZ52</f>
        <v>0.0</v>
      </c>
      <c r="CZ50" s="1166" t="str">
        <f>'Result Entry'!DA52</f>
        <v/>
      </c>
      <c r="DA50" s="1149" t="str">
        <f>'Result Entry'!DB52</f>
        <v/>
      </c>
      <c r="DB50" s="1150" t="str">
        <f>'Result Entry'!DC52</f>
        <v/>
      </c>
      <c r="DC50" s="1151">
        <f>'Result Entry'!DD52</f>
        <v>0.0</v>
      </c>
      <c r="DD50" s="1142">
        <f>'Result Entry'!DE52</f>
        <v>0.0</v>
      </c>
      <c r="DE50" s="1152">
        <f>'Result Entry'!DF52</f>
        <v>0.0</v>
      </c>
      <c r="DF50" s="1143">
        <f>'Result Entry'!DG52</f>
        <v>0.0</v>
      </c>
      <c r="DG50" s="1144">
        <f>'Result Entry'!DH52</f>
        <v>0.0</v>
      </c>
      <c r="DH50" s="1143">
        <f>'Result Entry'!DI52</f>
        <v>0.0</v>
      </c>
      <c r="DI50" s="1143">
        <f>'Result Entry'!DJ52</f>
        <v>0.0</v>
      </c>
      <c r="DJ50" s="1153">
        <f>'Result Entry'!DK52</f>
        <v>0.0</v>
      </c>
      <c r="DK50" s="1144">
        <f>'Result Entry'!DL52</f>
        <v>0.0</v>
      </c>
      <c r="DL50" s="1143">
        <f>'Result Entry'!DM52</f>
        <v>0.0</v>
      </c>
      <c r="DM50" s="1143">
        <f>'Result Entry'!DN52</f>
        <v>0.0</v>
      </c>
      <c r="DN50" s="1153">
        <f>'Result Entry'!DO52</f>
        <v>0.0</v>
      </c>
      <c r="DO50" s="1146">
        <f>'Result Entry'!DP52</f>
        <v>0.0</v>
      </c>
      <c r="DP50" s="1165">
        <f>'Result Entry'!DQ52</f>
        <v>0.0</v>
      </c>
      <c r="DQ50" s="1166" t="str">
        <f>'Result Entry'!DR52</f>
        <v/>
      </c>
      <c r="DR50" s="1149" t="str">
        <f>'Result Entry'!DS52</f>
        <v/>
      </c>
      <c r="DS50" s="1150" t="str">
        <f>'Result Entry'!DT52</f>
        <v/>
      </c>
      <c r="DT50" s="1142">
        <f>'Result Entry'!DU52</f>
        <v>0.0</v>
      </c>
      <c r="DU50" s="1143">
        <f>'Result Entry'!DV52</f>
        <v>0.0</v>
      </c>
      <c r="DV50" s="1143">
        <f>'Result Entry'!DW52</f>
        <v>0.0</v>
      </c>
      <c r="DW50" s="1144">
        <f>'Result Entry'!DX52</f>
        <v>0.0</v>
      </c>
      <c r="DX50" s="1143">
        <f>'Result Entry'!DY52</f>
        <v>0.0</v>
      </c>
      <c r="DY50" s="1143">
        <f>'Result Entry'!DZ52</f>
        <v>0.0</v>
      </c>
      <c r="DZ50" s="1153">
        <f>'Result Entry'!EA52</f>
        <v>0.0</v>
      </c>
      <c r="EA50" s="1144">
        <f>'Result Entry'!EB52</f>
        <v>0.0</v>
      </c>
      <c r="EB50" s="1143">
        <f>'Result Entry'!EC52</f>
        <v>0.0</v>
      </c>
      <c r="EC50" s="1143">
        <f>'Result Entry'!ED52</f>
        <v>0.0</v>
      </c>
      <c r="ED50" s="1153">
        <f>'Result Entry'!EE52</f>
        <v>0.0</v>
      </c>
      <c r="EE50" s="1156">
        <f>'Result Entry'!EF52</f>
        <v>0.0</v>
      </c>
      <c r="EF50" s="1157">
        <f>'Result Entry'!EG52</f>
        <v>0.0</v>
      </c>
      <c r="EG50" s="1158" t="str">
        <f>'Result Entry'!EH52</f>
        <v/>
      </c>
      <c r="EH50" s="1142">
        <f>'Result Entry'!EI52</f>
        <v>0.0</v>
      </c>
      <c r="EI50" s="1143">
        <f>'Result Entry'!EJ52</f>
        <v>0.0</v>
      </c>
      <c r="EJ50" s="1143">
        <f>'Result Entry'!EK52</f>
        <v>0.0</v>
      </c>
      <c r="EK50" s="1144">
        <f>'Result Entry'!EL52</f>
        <v>0.0</v>
      </c>
      <c r="EL50" s="1143">
        <f>'Result Entry'!EM52</f>
        <v>0.0</v>
      </c>
      <c r="EM50" s="1153">
        <f>'Result Entry'!EN52</f>
        <v>0.0</v>
      </c>
      <c r="EN50" s="1143">
        <f>'Result Entry'!EO52</f>
        <v>0.0</v>
      </c>
      <c r="EO50" s="1143">
        <f>'Result Entry'!EP52</f>
        <v>0.0</v>
      </c>
      <c r="EP50" s="1143">
        <f>'Result Entry'!EQ52</f>
        <v>0.0</v>
      </c>
      <c r="EQ50" s="1146">
        <f>'Result Entry'!ER52</f>
        <v>0.0</v>
      </c>
      <c r="ER50" s="1157">
        <f>'Result Entry'!ES52</f>
        <v>0.0</v>
      </c>
      <c r="ES50" s="1158" t="str">
        <f>'Result Entry'!ET52</f>
        <v/>
      </c>
      <c r="ET50" s="1142">
        <f>'Result Entry'!EU52</f>
        <v>0.0</v>
      </c>
      <c r="EU50" s="1152">
        <f>'Result Entry'!EV52</f>
        <v>0.0</v>
      </c>
      <c r="EV50" s="1143">
        <f>'Result Entry'!EW52</f>
        <v>0.0</v>
      </c>
      <c r="EW50" s="1153">
        <f>'Result Entry'!EX52</f>
        <v>0.0</v>
      </c>
      <c r="EX50" s="1143">
        <f>'Result Entry'!EY52</f>
        <v>0.0</v>
      </c>
      <c r="EY50" s="1153">
        <f>'Result Entry'!EZ52</f>
        <v>0.0</v>
      </c>
      <c r="EZ50" s="1143">
        <f>'Result Entry'!FA52</f>
        <v>0.0</v>
      </c>
      <c r="FA50" s="1143">
        <f>'Result Entry'!FB52</f>
        <v>0.0</v>
      </c>
      <c r="FB50" s="1143">
        <f>'Result Entry'!FC52</f>
        <v>0.0</v>
      </c>
      <c r="FC50" s="1156">
        <f>'Result Entry'!FD52</f>
        <v>0.0</v>
      </c>
      <c r="FD50" s="1157">
        <f>'Result Entry'!FE52</f>
        <v>0.0</v>
      </c>
      <c r="FE50" s="1158" t="str">
        <f>'Result Entry'!FF52</f>
        <v/>
      </c>
      <c r="FF50" s="1142">
        <f>'Result Entry'!FG52</f>
        <v>0.0</v>
      </c>
      <c r="FG50" s="1143">
        <f>'Result Entry'!FH52</f>
        <v>0.0</v>
      </c>
      <c r="FH50" s="1143">
        <f>'Result Entry'!FI52</f>
        <v>0.0</v>
      </c>
      <c r="FI50" s="1143">
        <f>'Result Entry'!FJ52</f>
        <v>0.0</v>
      </c>
      <c r="FJ50" s="1145">
        <f>'Result Entry'!FK52</f>
        <v>0.0</v>
      </c>
      <c r="FK50" s="1150" t="str">
        <f>'Result Entry'!FL52</f>
        <v/>
      </c>
      <c r="FL50" s="1139">
        <f>'Result Entry'!FM52</f>
        <v>0.0</v>
      </c>
      <c r="FM50" s="1140">
        <f>'Result Entry'!FN52</f>
        <v>0.0</v>
      </c>
      <c r="FN50" s="1159" t="str">
        <f>'Result Entry'!FO52</f>
        <v/>
      </c>
      <c r="FO50" s="1139">
        <f>'Result Entry'!FP52</f>
        <v>0.0</v>
      </c>
      <c r="FP50" s="1140">
        <f>'Result Entry'!FQ52</f>
        <v>0.0</v>
      </c>
      <c r="FQ50" s="1160">
        <f>'Result Entry'!FR52</f>
        <v>0.0</v>
      </c>
      <c r="FR50" s="1140" t="str">
        <f>IF(OR(FS50="PASSED",FS50="PASSED WITH G"),'Result Entry'!FS52,"")</f>
        <v/>
      </c>
      <c r="FS50" s="1140" t="str">
        <f>'Result Entry'!FT52</f>
        <v/>
      </c>
      <c r="FT50" s="1140" t="str">
        <f>'Result Entry'!FU52</f>
        <v/>
      </c>
      <c r="FU50" s="1161" t="str">
        <f>'Result Entry'!FV52</f>
        <v/>
      </c>
      <c r="FV50" s="1162" t="str">
        <f>'Result Entry'!FX52</f>
        <v/>
      </c>
    </row>
    <row r="51" spans="8:8" s="1138" ht="17.25" customFormat="1" customHeight="1">
      <c r="A51" s="1167"/>
      <c r="B51" s="1139">
        <f t="shared" si="0"/>
        <v>0.0</v>
      </c>
      <c r="C51" s="1140">
        <f>'Result Entry'!D53</f>
        <v>0.0</v>
      </c>
      <c r="D51" s="1140">
        <f>'Result Entry'!E53</f>
        <v>0.0</v>
      </c>
      <c r="E51" s="1140">
        <f>'Result Entry'!F53</f>
        <v>0.0</v>
      </c>
      <c r="F51" s="1140">
        <f>'Result Entry'!$G53</f>
        <v>0.0</v>
      </c>
      <c r="G51" s="1140">
        <f>'Result Entry'!$H53</f>
        <v>0.0</v>
      </c>
      <c r="H51" s="1140">
        <f>'Result Entry'!I53</f>
        <v>0.0</v>
      </c>
      <c r="I51" s="1140">
        <f>'Result Entry'!J53</f>
        <v>0.0</v>
      </c>
      <c r="J51" s="1141">
        <f>'Result Entry'!K53</f>
        <v>0.0</v>
      </c>
      <c r="K51" s="1142">
        <f>'Result Entry'!L53</f>
        <v>0.0</v>
      </c>
      <c r="L51" s="1143">
        <f>'Result Entry'!M53</f>
        <v>0.0</v>
      </c>
      <c r="M51" s="1143">
        <f>'Result Entry'!N53</f>
        <v>0.0</v>
      </c>
      <c r="N51" s="1144">
        <f>'Result Entry'!O53</f>
        <v>0.0</v>
      </c>
      <c r="O51" s="1143">
        <f>'Result Entry'!P53</f>
        <v>0.0</v>
      </c>
      <c r="P51" s="1144">
        <f>'Result Entry'!Q53</f>
        <v>0.0</v>
      </c>
      <c r="Q51" s="1143">
        <f>'Result Entry'!R53</f>
        <v>0.0</v>
      </c>
      <c r="R51" s="1145">
        <f>'Result Entry'!S53</f>
        <v>0.0</v>
      </c>
      <c r="S51" s="1145">
        <f>'Result Entry'!T53</f>
        <v>0.0</v>
      </c>
      <c r="T51" s="1146">
        <f>'Result Entry'!U53</f>
        <v>0.0</v>
      </c>
      <c r="U51" s="1163">
        <f>'Result Entry'!V53</f>
        <v>0.0</v>
      </c>
      <c r="V51" s="1164" t="str">
        <f>'Result Entry'!W53</f>
        <v/>
      </c>
      <c r="W51" s="1149" t="str">
        <f>'Result Entry'!X53</f>
        <v/>
      </c>
      <c r="X51" s="1150" t="str">
        <f>'Result Entry'!Y53</f>
        <v/>
      </c>
      <c r="Y51" s="1142">
        <f>'Result Entry'!Z53</f>
        <v>0.0</v>
      </c>
      <c r="Z51" s="1143">
        <f>'Result Entry'!AA53</f>
        <v>0.0</v>
      </c>
      <c r="AA51" s="1143">
        <f>'Result Entry'!AB53</f>
        <v>0.0</v>
      </c>
      <c r="AB51" s="1144">
        <f>'Result Entry'!AC53</f>
        <v>0.0</v>
      </c>
      <c r="AC51" s="1143">
        <f>'Result Entry'!AD53</f>
        <v>0.0</v>
      </c>
      <c r="AD51" s="1144">
        <f>'Result Entry'!AE53</f>
        <v>0.0</v>
      </c>
      <c r="AE51" s="1143">
        <f>'Result Entry'!AF53</f>
        <v>0.0</v>
      </c>
      <c r="AF51" s="1145">
        <f>'Result Entry'!AG53</f>
        <v>0.0</v>
      </c>
      <c r="AG51" s="1145">
        <f>'Result Entry'!AH53</f>
        <v>0.0</v>
      </c>
      <c r="AH51" s="1146">
        <f>'Result Entry'!AI53</f>
        <v>0.0</v>
      </c>
      <c r="AI51" s="1163">
        <f>'Result Entry'!AJ53</f>
        <v>0.0</v>
      </c>
      <c r="AJ51" s="1164" t="str">
        <f>'Result Entry'!AK53</f>
        <v/>
      </c>
      <c r="AK51" s="1149" t="str">
        <f>'Result Entry'!AL53</f>
        <v/>
      </c>
      <c r="AL51" s="1150" t="str">
        <f>'Result Entry'!AM53</f>
        <v/>
      </c>
      <c r="AM51" s="1151">
        <f>'Result Entry'!AN53</f>
        <v>0.0</v>
      </c>
      <c r="AN51" s="1142">
        <f>'Result Entry'!AO53</f>
        <v>0.0</v>
      </c>
      <c r="AO51" s="1152">
        <f>'Result Entry'!AP53</f>
        <v>0.0</v>
      </c>
      <c r="AP51" s="1143">
        <f>'Result Entry'!AQ53</f>
        <v>0.0</v>
      </c>
      <c r="AQ51" s="1144">
        <f>'Result Entry'!AR53</f>
        <v>0.0</v>
      </c>
      <c r="AR51" s="1143">
        <f>'Result Entry'!AS53</f>
        <v>0.0</v>
      </c>
      <c r="AS51" s="1143">
        <f>'Result Entry'!AT53</f>
        <v>0.0</v>
      </c>
      <c r="AT51" s="1153">
        <f>'Result Entry'!AU53</f>
        <v>0.0</v>
      </c>
      <c r="AU51" s="1144">
        <f>'Result Entry'!AV53</f>
        <v>0.0</v>
      </c>
      <c r="AV51" s="1143">
        <f>'Result Entry'!AW53</f>
        <v>0.0</v>
      </c>
      <c r="AW51" s="1143">
        <f>'Result Entry'!AX53</f>
        <v>0.0</v>
      </c>
      <c r="AX51" s="1153">
        <f>'Result Entry'!AY53</f>
        <v>0.0</v>
      </c>
      <c r="AY51" s="1146">
        <f>'Result Entry'!AZ53</f>
        <v>0.0</v>
      </c>
      <c r="AZ51" s="1165">
        <f>'Result Entry'!BA53</f>
        <v>0.0</v>
      </c>
      <c r="BA51" s="1166" t="str">
        <f>'Result Entry'!BB53</f>
        <v/>
      </c>
      <c r="BB51" s="1149" t="str">
        <f>'Result Entry'!BC53</f>
        <v/>
      </c>
      <c r="BC51" s="1150" t="str">
        <f>'Result Entry'!BD53</f>
        <v/>
      </c>
      <c r="BD51" s="1151">
        <f>'Result Entry'!BE53</f>
        <v>0.0</v>
      </c>
      <c r="BE51" s="1142">
        <f>'Result Entry'!BF53</f>
        <v>0.0</v>
      </c>
      <c r="BF51" s="1152">
        <f>'Result Entry'!BG53</f>
        <v>0.0</v>
      </c>
      <c r="BG51" s="1143">
        <f>'Result Entry'!BH53</f>
        <v>0.0</v>
      </c>
      <c r="BH51" s="1144">
        <f>'Result Entry'!BI53</f>
        <v>0.0</v>
      </c>
      <c r="BI51" s="1143">
        <f>'Result Entry'!BJ53</f>
        <v>0.0</v>
      </c>
      <c r="BJ51" s="1143">
        <f>'Result Entry'!BK53</f>
        <v>0.0</v>
      </c>
      <c r="BK51" s="1153">
        <f>'Result Entry'!BL53</f>
        <v>0.0</v>
      </c>
      <c r="BL51" s="1144">
        <f>'Result Entry'!BM53</f>
        <v>0.0</v>
      </c>
      <c r="BM51" s="1143">
        <f>'Result Entry'!BN53</f>
        <v>0.0</v>
      </c>
      <c r="BN51" s="1143">
        <f>'Result Entry'!BO53</f>
        <v>0.0</v>
      </c>
      <c r="BO51" s="1153">
        <f>'Result Entry'!BP53</f>
        <v>0.0</v>
      </c>
      <c r="BP51" s="1146">
        <f>'Result Entry'!BQ53</f>
        <v>0.0</v>
      </c>
      <c r="BQ51" s="1165">
        <f>'Result Entry'!BR53</f>
        <v>0.0</v>
      </c>
      <c r="BR51" s="1166" t="str">
        <f>'Result Entry'!BS53</f>
        <v/>
      </c>
      <c r="BS51" s="1149" t="str">
        <f>'Result Entry'!BT53</f>
        <v/>
      </c>
      <c r="BT51" s="1150" t="str">
        <f>'Result Entry'!BU53</f>
        <v/>
      </c>
      <c r="BU51" s="1151">
        <f>'Result Entry'!BV53</f>
        <v>0.0</v>
      </c>
      <c r="BV51" s="1142">
        <f>'Result Entry'!BW53</f>
        <v>0.0</v>
      </c>
      <c r="BW51" s="1152">
        <f>'Result Entry'!BX53</f>
        <v>0.0</v>
      </c>
      <c r="BX51" s="1143">
        <f>'Result Entry'!BY53</f>
        <v>0.0</v>
      </c>
      <c r="BY51" s="1144">
        <f>'Result Entry'!BZ53</f>
        <v>0.0</v>
      </c>
      <c r="BZ51" s="1143">
        <f>'Result Entry'!CA53</f>
        <v>0.0</v>
      </c>
      <c r="CA51" s="1143">
        <f>'Result Entry'!CB53</f>
        <v>0.0</v>
      </c>
      <c r="CB51" s="1153">
        <f>'Result Entry'!CC53</f>
        <v>0.0</v>
      </c>
      <c r="CC51" s="1144">
        <f>'Result Entry'!CD53</f>
        <v>0.0</v>
      </c>
      <c r="CD51" s="1143">
        <f>'Result Entry'!CE53</f>
        <v>0.0</v>
      </c>
      <c r="CE51" s="1143">
        <f>'Result Entry'!CF53</f>
        <v>0.0</v>
      </c>
      <c r="CF51" s="1153">
        <f>'Result Entry'!CG53</f>
        <v>0.0</v>
      </c>
      <c r="CG51" s="1146">
        <f>'Result Entry'!CH53</f>
        <v>0.0</v>
      </c>
      <c r="CH51" s="1165">
        <f>'Result Entry'!CI53</f>
        <v>0.0</v>
      </c>
      <c r="CI51" s="1166" t="str">
        <f>'Result Entry'!CJ53</f>
        <v/>
      </c>
      <c r="CJ51" s="1149" t="str">
        <f>'Result Entry'!CK53</f>
        <v/>
      </c>
      <c r="CK51" s="1150" t="str">
        <f>'Result Entry'!CL53</f>
        <v/>
      </c>
      <c r="CL51" s="1151">
        <f>'Result Entry'!CM53</f>
        <v>0.0</v>
      </c>
      <c r="CM51" s="1142">
        <f>'Result Entry'!CN53</f>
        <v>0.0</v>
      </c>
      <c r="CN51" s="1152">
        <f>'Result Entry'!CO53</f>
        <v>0.0</v>
      </c>
      <c r="CO51" s="1143">
        <f>'Result Entry'!CP53</f>
        <v>0.0</v>
      </c>
      <c r="CP51" s="1144">
        <f>'Result Entry'!CQ53</f>
        <v>0.0</v>
      </c>
      <c r="CQ51" s="1143">
        <f>'Result Entry'!CR53</f>
        <v>0.0</v>
      </c>
      <c r="CR51" s="1143">
        <f>'Result Entry'!CS53</f>
        <v>0.0</v>
      </c>
      <c r="CS51" s="1153">
        <f>'Result Entry'!CT53</f>
        <v>0.0</v>
      </c>
      <c r="CT51" s="1144">
        <f>'Result Entry'!CU53</f>
        <v>0.0</v>
      </c>
      <c r="CU51" s="1143">
        <f>'Result Entry'!CV53</f>
        <v>0.0</v>
      </c>
      <c r="CV51" s="1143">
        <f>'Result Entry'!CW53</f>
        <v>0.0</v>
      </c>
      <c r="CW51" s="1153">
        <f>'Result Entry'!CX53</f>
        <v>0.0</v>
      </c>
      <c r="CX51" s="1146">
        <f>'Result Entry'!CY53</f>
        <v>0.0</v>
      </c>
      <c r="CY51" s="1165">
        <f>'Result Entry'!CZ53</f>
        <v>0.0</v>
      </c>
      <c r="CZ51" s="1166" t="str">
        <f>'Result Entry'!DA53</f>
        <v/>
      </c>
      <c r="DA51" s="1149" t="str">
        <f>'Result Entry'!DB53</f>
        <v/>
      </c>
      <c r="DB51" s="1150" t="str">
        <f>'Result Entry'!DC53</f>
        <v/>
      </c>
      <c r="DC51" s="1151">
        <f>'Result Entry'!DD53</f>
        <v>0.0</v>
      </c>
      <c r="DD51" s="1142">
        <f>'Result Entry'!DE53</f>
        <v>0.0</v>
      </c>
      <c r="DE51" s="1152">
        <f>'Result Entry'!DF53</f>
        <v>0.0</v>
      </c>
      <c r="DF51" s="1143">
        <f>'Result Entry'!DG53</f>
        <v>0.0</v>
      </c>
      <c r="DG51" s="1144">
        <f>'Result Entry'!DH53</f>
        <v>0.0</v>
      </c>
      <c r="DH51" s="1143">
        <f>'Result Entry'!DI53</f>
        <v>0.0</v>
      </c>
      <c r="DI51" s="1143">
        <f>'Result Entry'!DJ53</f>
        <v>0.0</v>
      </c>
      <c r="DJ51" s="1153">
        <f>'Result Entry'!DK53</f>
        <v>0.0</v>
      </c>
      <c r="DK51" s="1144">
        <f>'Result Entry'!DL53</f>
        <v>0.0</v>
      </c>
      <c r="DL51" s="1143">
        <f>'Result Entry'!DM53</f>
        <v>0.0</v>
      </c>
      <c r="DM51" s="1143">
        <f>'Result Entry'!DN53</f>
        <v>0.0</v>
      </c>
      <c r="DN51" s="1153">
        <f>'Result Entry'!DO53</f>
        <v>0.0</v>
      </c>
      <c r="DO51" s="1146">
        <f>'Result Entry'!DP53</f>
        <v>0.0</v>
      </c>
      <c r="DP51" s="1165">
        <f>'Result Entry'!DQ53</f>
        <v>0.0</v>
      </c>
      <c r="DQ51" s="1166" t="str">
        <f>'Result Entry'!DR53</f>
        <v/>
      </c>
      <c r="DR51" s="1149" t="str">
        <f>'Result Entry'!DS53</f>
        <v/>
      </c>
      <c r="DS51" s="1150" t="str">
        <f>'Result Entry'!DT53</f>
        <v/>
      </c>
      <c r="DT51" s="1142">
        <f>'Result Entry'!DU53</f>
        <v>0.0</v>
      </c>
      <c r="DU51" s="1143">
        <f>'Result Entry'!DV53</f>
        <v>0.0</v>
      </c>
      <c r="DV51" s="1143">
        <f>'Result Entry'!DW53</f>
        <v>0.0</v>
      </c>
      <c r="DW51" s="1144">
        <f>'Result Entry'!DX53</f>
        <v>0.0</v>
      </c>
      <c r="DX51" s="1143">
        <f>'Result Entry'!DY53</f>
        <v>0.0</v>
      </c>
      <c r="DY51" s="1143">
        <f>'Result Entry'!DZ53</f>
        <v>0.0</v>
      </c>
      <c r="DZ51" s="1153">
        <f>'Result Entry'!EA53</f>
        <v>0.0</v>
      </c>
      <c r="EA51" s="1144">
        <f>'Result Entry'!EB53</f>
        <v>0.0</v>
      </c>
      <c r="EB51" s="1143">
        <f>'Result Entry'!EC53</f>
        <v>0.0</v>
      </c>
      <c r="EC51" s="1143">
        <f>'Result Entry'!ED53</f>
        <v>0.0</v>
      </c>
      <c r="ED51" s="1153">
        <f>'Result Entry'!EE53</f>
        <v>0.0</v>
      </c>
      <c r="EE51" s="1156">
        <f>'Result Entry'!EF53</f>
        <v>0.0</v>
      </c>
      <c r="EF51" s="1157">
        <f>'Result Entry'!EG53</f>
        <v>0.0</v>
      </c>
      <c r="EG51" s="1158" t="str">
        <f>'Result Entry'!EH53</f>
        <v/>
      </c>
      <c r="EH51" s="1142">
        <f>'Result Entry'!EI53</f>
        <v>0.0</v>
      </c>
      <c r="EI51" s="1143">
        <f>'Result Entry'!EJ53</f>
        <v>0.0</v>
      </c>
      <c r="EJ51" s="1143">
        <f>'Result Entry'!EK53</f>
        <v>0.0</v>
      </c>
      <c r="EK51" s="1144">
        <f>'Result Entry'!EL53</f>
        <v>0.0</v>
      </c>
      <c r="EL51" s="1143">
        <f>'Result Entry'!EM53</f>
        <v>0.0</v>
      </c>
      <c r="EM51" s="1153">
        <f>'Result Entry'!EN53</f>
        <v>0.0</v>
      </c>
      <c r="EN51" s="1143">
        <f>'Result Entry'!EO53</f>
        <v>0.0</v>
      </c>
      <c r="EO51" s="1143">
        <f>'Result Entry'!EP53</f>
        <v>0.0</v>
      </c>
      <c r="EP51" s="1143">
        <f>'Result Entry'!EQ53</f>
        <v>0.0</v>
      </c>
      <c r="EQ51" s="1146">
        <f>'Result Entry'!ER53</f>
        <v>0.0</v>
      </c>
      <c r="ER51" s="1157">
        <f>'Result Entry'!ES53</f>
        <v>0.0</v>
      </c>
      <c r="ES51" s="1158" t="str">
        <f>'Result Entry'!ET53</f>
        <v/>
      </c>
      <c r="ET51" s="1142">
        <f>'Result Entry'!EU53</f>
        <v>0.0</v>
      </c>
      <c r="EU51" s="1152">
        <f>'Result Entry'!EV53</f>
        <v>0.0</v>
      </c>
      <c r="EV51" s="1143">
        <f>'Result Entry'!EW53</f>
        <v>0.0</v>
      </c>
      <c r="EW51" s="1153">
        <f>'Result Entry'!EX53</f>
        <v>0.0</v>
      </c>
      <c r="EX51" s="1143">
        <f>'Result Entry'!EY53</f>
        <v>0.0</v>
      </c>
      <c r="EY51" s="1153">
        <f>'Result Entry'!EZ53</f>
        <v>0.0</v>
      </c>
      <c r="EZ51" s="1143">
        <f>'Result Entry'!FA53</f>
        <v>0.0</v>
      </c>
      <c r="FA51" s="1143">
        <f>'Result Entry'!FB53</f>
        <v>0.0</v>
      </c>
      <c r="FB51" s="1143">
        <f>'Result Entry'!FC53</f>
        <v>0.0</v>
      </c>
      <c r="FC51" s="1156">
        <f>'Result Entry'!FD53</f>
        <v>0.0</v>
      </c>
      <c r="FD51" s="1157">
        <f>'Result Entry'!FE53</f>
        <v>0.0</v>
      </c>
      <c r="FE51" s="1158" t="str">
        <f>'Result Entry'!FF53</f>
        <v/>
      </c>
      <c r="FF51" s="1142">
        <f>'Result Entry'!FG53</f>
        <v>0.0</v>
      </c>
      <c r="FG51" s="1143">
        <f>'Result Entry'!FH53</f>
        <v>0.0</v>
      </c>
      <c r="FH51" s="1143">
        <f>'Result Entry'!FI53</f>
        <v>0.0</v>
      </c>
      <c r="FI51" s="1143">
        <f>'Result Entry'!FJ53</f>
        <v>0.0</v>
      </c>
      <c r="FJ51" s="1145">
        <f>'Result Entry'!FK53</f>
        <v>0.0</v>
      </c>
      <c r="FK51" s="1150" t="str">
        <f>'Result Entry'!FL53</f>
        <v/>
      </c>
      <c r="FL51" s="1139">
        <f>'Result Entry'!FM53</f>
        <v>0.0</v>
      </c>
      <c r="FM51" s="1140">
        <f>'Result Entry'!FN53</f>
        <v>0.0</v>
      </c>
      <c r="FN51" s="1159" t="str">
        <f>'Result Entry'!FO53</f>
        <v/>
      </c>
      <c r="FO51" s="1139">
        <f>'Result Entry'!FP53</f>
        <v>0.0</v>
      </c>
      <c r="FP51" s="1140">
        <f>'Result Entry'!FQ53</f>
        <v>0.0</v>
      </c>
      <c r="FQ51" s="1160">
        <f>'Result Entry'!FR53</f>
        <v>0.0</v>
      </c>
      <c r="FR51" s="1140" t="str">
        <f>IF(OR(FS51="PASSED",FS51="PASSED WITH G"),'Result Entry'!FS53,"")</f>
        <v/>
      </c>
      <c r="FS51" s="1140" t="str">
        <f>'Result Entry'!FT53</f>
        <v/>
      </c>
      <c r="FT51" s="1140" t="str">
        <f>'Result Entry'!FU53</f>
        <v/>
      </c>
      <c r="FU51" s="1161" t="str">
        <f>'Result Entry'!FV53</f>
        <v/>
      </c>
      <c r="FV51" s="1162" t="str">
        <f>'Result Entry'!FX53</f>
        <v/>
      </c>
    </row>
    <row r="52" spans="8:8" s="1138" ht="17.25" customFormat="1" customHeight="1">
      <c r="A52" s="1167"/>
      <c r="B52" s="1139">
        <f t="shared" si="0"/>
        <v>0.0</v>
      </c>
      <c r="C52" s="1140">
        <f>'Result Entry'!D54</f>
        <v>0.0</v>
      </c>
      <c r="D52" s="1140">
        <f>'Result Entry'!E54</f>
        <v>0.0</v>
      </c>
      <c r="E52" s="1140">
        <f>'Result Entry'!F54</f>
        <v>0.0</v>
      </c>
      <c r="F52" s="1140">
        <f>'Result Entry'!$G54</f>
        <v>0.0</v>
      </c>
      <c r="G52" s="1140">
        <f>'Result Entry'!$H54</f>
        <v>0.0</v>
      </c>
      <c r="H52" s="1140">
        <f>'Result Entry'!I54</f>
        <v>0.0</v>
      </c>
      <c r="I52" s="1140">
        <f>'Result Entry'!J54</f>
        <v>0.0</v>
      </c>
      <c r="J52" s="1141">
        <f>'Result Entry'!K54</f>
        <v>0.0</v>
      </c>
      <c r="K52" s="1142">
        <f>'Result Entry'!L54</f>
        <v>0.0</v>
      </c>
      <c r="L52" s="1143">
        <f>'Result Entry'!M54</f>
        <v>0.0</v>
      </c>
      <c r="M52" s="1143">
        <f>'Result Entry'!N54</f>
        <v>0.0</v>
      </c>
      <c r="N52" s="1144">
        <f>'Result Entry'!O54</f>
        <v>0.0</v>
      </c>
      <c r="O52" s="1143">
        <f>'Result Entry'!P54</f>
        <v>0.0</v>
      </c>
      <c r="P52" s="1144">
        <f>'Result Entry'!Q54</f>
        <v>0.0</v>
      </c>
      <c r="Q52" s="1143">
        <f>'Result Entry'!R54</f>
        <v>0.0</v>
      </c>
      <c r="R52" s="1145">
        <f>'Result Entry'!S54</f>
        <v>0.0</v>
      </c>
      <c r="S52" s="1145">
        <f>'Result Entry'!T54</f>
        <v>0.0</v>
      </c>
      <c r="T52" s="1146">
        <f>'Result Entry'!U54</f>
        <v>0.0</v>
      </c>
      <c r="U52" s="1163">
        <f>'Result Entry'!V54</f>
        <v>0.0</v>
      </c>
      <c r="V52" s="1164" t="str">
        <f>'Result Entry'!W54</f>
        <v/>
      </c>
      <c r="W52" s="1149" t="str">
        <f>'Result Entry'!X54</f>
        <v/>
      </c>
      <c r="X52" s="1150" t="str">
        <f>'Result Entry'!Y54</f>
        <v/>
      </c>
      <c r="Y52" s="1142">
        <f>'Result Entry'!Z54</f>
        <v>0.0</v>
      </c>
      <c r="Z52" s="1143">
        <f>'Result Entry'!AA54</f>
        <v>0.0</v>
      </c>
      <c r="AA52" s="1143">
        <f>'Result Entry'!AB54</f>
        <v>0.0</v>
      </c>
      <c r="AB52" s="1144">
        <f>'Result Entry'!AC54</f>
        <v>0.0</v>
      </c>
      <c r="AC52" s="1143">
        <f>'Result Entry'!AD54</f>
        <v>0.0</v>
      </c>
      <c r="AD52" s="1144">
        <f>'Result Entry'!AE54</f>
        <v>0.0</v>
      </c>
      <c r="AE52" s="1143">
        <f>'Result Entry'!AF54</f>
        <v>0.0</v>
      </c>
      <c r="AF52" s="1145">
        <f>'Result Entry'!AG54</f>
        <v>0.0</v>
      </c>
      <c r="AG52" s="1145">
        <f>'Result Entry'!AH54</f>
        <v>0.0</v>
      </c>
      <c r="AH52" s="1146">
        <f>'Result Entry'!AI54</f>
        <v>0.0</v>
      </c>
      <c r="AI52" s="1163">
        <f>'Result Entry'!AJ54</f>
        <v>0.0</v>
      </c>
      <c r="AJ52" s="1164" t="str">
        <f>'Result Entry'!AK54</f>
        <v/>
      </c>
      <c r="AK52" s="1149" t="str">
        <f>'Result Entry'!AL54</f>
        <v/>
      </c>
      <c r="AL52" s="1150" t="str">
        <f>'Result Entry'!AM54</f>
        <v/>
      </c>
      <c r="AM52" s="1151">
        <f>'Result Entry'!AN54</f>
        <v>0.0</v>
      </c>
      <c r="AN52" s="1142">
        <f>'Result Entry'!AO54</f>
        <v>0.0</v>
      </c>
      <c r="AO52" s="1152">
        <f>'Result Entry'!AP54</f>
        <v>0.0</v>
      </c>
      <c r="AP52" s="1143">
        <f>'Result Entry'!AQ54</f>
        <v>0.0</v>
      </c>
      <c r="AQ52" s="1144">
        <f>'Result Entry'!AR54</f>
        <v>0.0</v>
      </c>
      <c r="AR52" s="1143">
        <f>'Result Entry'!AS54</f>
        <v>0.0</v>
      </c>
      <c r="AS52" s="1143">
        <f>'Result Entry'!AT54</f>
        <v>0.0</v>
      </c>
      <c r="AT52" s="1153">
        <f>'Result Entry'!AU54</f>
        <v>0.0</v>
      </c>
      <c r="AU52" s="1144">
        <f>'Result Entry'!AV54</f>
        <v>0.0</v>
      </c>
      <c r="AV52" s="1143">
        <f>'Result Entry'!AW54</f>
        <v>0.0</v>
      </c>
      <c r="AW52" s="1143">
        <f>'Result Entry'!AX54</f>
        <v>0.0</v>
      </c>
      <c r="AX52" s="1153">
        <f>'Result Entry'!AY54</f>
        <v>0.0</v>
      </c>
      <c r="AY52" s="1146">
        <f>'Result Entry'!AZ54</f>
        <v>0.0</v>
      </c>
      <c r="AZ52" s="1165">
        <f>'Result Entry'!BA54</f>
        <v>0.0</v>
      </c>
      <c r="BA52" s="1166" t="str">
        <f>'Result Entry'!BB54</f>
        <v/>
      </c>
      <c r="BB52" s="1149" t="str">
        <f>'Result Entry'!BC54</f>
        <v/>
      </c>
      <c r="BC52" s="1150" t="str">
        <f>'Result Entry'!BD54</f>
        <v/>
      </c>
      <c r="BD52" s="1151">
        <f>'Result Entry'!BE54</f>
        <v>0.0</v>
      </c>
      <c r="BE52" s="1142">
        <f>'Result Entry'!BF54</f>
        <v>0.0</v>
      </c>
      <c r="BF52" s="1152">
        <f>'Result Entry'!BG54</f>
        <v>0.0</v>
      </c>
      <c r="BG52" s="1143">
        <f>'Result Entry'!BH54</f>
        <v>0.0</v>
      </c>
      <c r="BH52" s="1144">
        <f>'Result Entry'!BI54</f>
        <v>0.0</v>
      </c>
      <c r="BI52" s="1143">
        <f>'Result Entry'!BJ54</f>
        <v>0.0</v>
      </c>
      <c r="BJ52" s="1143">
        <f>'Result Entry'!BK54</f>
        <v>0.0</v>
      </c>
      <c r="BK52" s="1153">
        <f>'Result Entry'!BL54</f>
        <v>0.0</v>
      </c>
      <c r="BL52" s="1144">
        <f>'Result Entry'!BM54</f>
        <v>0.0</v>
      </c>
      <c r="BM52" s="1143">
        <f>'Result Entry'!BN54</f>
        <v>0.0</v>
      </c>
      <c r="BN52" s="1143">
        <f>'Result Entry'!BO54</f>
        <v>0.0</v>
      </c>
      <c r="BO52" s="1153">
        <f>'Result Entry'!BP54</f>
        <v>0.0</v>
      </c>
      <c r="BP52" s="1146">
        <f>'Result Entry'!BQ54</f>
        <v>0.0</v>
      </c>
      <c r="BQ52" s="1165">
        <f>'Result Entry'!BR54</f>
        <v>0.0</v>
      </c>
      <c r="BR52" s="1166" t="str">
        <f>'Result Entry'!BS54</f>
        <v/>
      </c>
      <c r="BS52" s="1149" t="str">
        <f>'Result Entry'!BT54</f>
        <v/>
      </c>
      <c r="BT52" s="1150" t="str">
        <f>'Result Entry'!BU54</f>
        <v/>
      </c>
      <c r="BU52" s="1151">
        <f>'Result Entry'!BV54</f>
        <v>0.0</v>
      </c>
      <c r="BV52" s="1142">
        <f>'Result Entry'!BW54</f>
        <v>0.0</v>
      </c>
      <c r="BW52" s="1152">
        <f>'Result Entry'!BX54</f>
        <v>0.0</v>
      </c>
      <c r="BX52" s="1143">
        <f>'Result Entry'!BY54</f>
        <v>0.0</v>
      </c>
      <c r="BY52" s="1144">
        <f>'Result Entry'!BZ54</f>
        <v>0.0</v>
      </c>
      <c r="BZ52" s="1143">
        <f>'Result Entry'!CA54</f>
        <v>0.0</v>
      </c>
      <c r="CA52" s="1143">
        <f>'Result Entry'!CB54</f>
        <v>0.0</v>
      </c>
      <c r="CB52" s="1153">
        <f>'Result Entry'!CC54</f>
        <v>0.0</v>
      </c>
      <c r="CC52" s="1144">
        <f>'Result Entry'!CD54</f>
        <v>0.0</v>
      </c>
      <c r="CD52" s="1143">
        <f>'Result Entry'!CE54</f>
        <v>0.0</v>
      </c>
      <c r="CE52" s="1143">
        <f>'Result Entry'!CF54</f>
        <v>0.0</v>
      </c>
      <c r="CF52" s="1153">
        <f>'Result Entry'!CG54</f>
        <v>0.0</v>
      </c>
      <c r="CG52" s="1146">
        <f>'Result Entry'!CH54</f>
        <v>0.0</v>
      </c>
      <c r="CH52" s="1165">
        <f>'Result Entry'!CI54</f>
        <v>0.0</v>
      </c>
      <c r="CI52" s="1166" t="str">
        <f>'Result Entry'!CJ54</f>
        <v/>
      </c>
      <c r="CJ52" s="1149" t="str">
        <f>'Result Entry'!CK54</f>
        <v/>
      </c>
      <c r="CK52" s="1150" t="str">
        <f>'Result Entry'!CL54</f>
        <v/>
      </c>
      <c r="CL52" s="1151">
        <f>'Result Entry'!CM54</f>
        <v>0.0</v>
      </c>
      <c r="CM52" s="1142">
        <f>'Result Entry'!CN54</f>
        <v>0.0</v>
      </c>
      <c r="CN52" s="1152">
        <f>'Result Entry'!CO54</f>
        <v>0.0</v>
      </c>
      <c r="CO52" s="1143">
        <f>'Result Entry'!CP54</f>
        <v>0.0</v>
      </c>
      <c r="CP52" s="1144">
        <f>'Result Entry'!CQ54</f>
        <v>0.0</v>
      </c>
      <c r="CQ52" s="1143">
        <f>'Result Entry'!CR54</f>
        <v>0.0</v>
      </c>
      <c r="CR52" s="1143">
        <f>'Result Entry'!CS54</f>
        <v>0.0</v>
      </c>
      <c r="CS52" s="1153">
        <f>'Result Entry'!CT54</f>
        <v>0.0</v>
      </c>
      <c r="CT52" s="1144">
        <f>'Result Entry'!CU54</f>
        <v>0.0</v>
      </c>
      <c r="CU52" s="1143">
        <f>'Result Entry'!CV54</f>
        <v>0.0</v>
      </c>
      <c r="CV52" s="1143">
        <f>'Result Entry'!CW54</f>
        <v>0.0</v>
      </c>
      <c r="CW52" s="1153">
        <f>'Result Entry'!CX54</f>
        <v>0.0</v>
      </c>
      <c r="CX52" s="1146">
        <f>'Result Entry'!CY54</f>
        <v>0.0</v>
      </c>
      <c r="CY52" s="1165">
        <f>'Result Entry'!CZ54</f>
        <v>0.0</v>
      </c>
      <c r="CZ52" s="1166" t="str">
        <f>'Result Entry'!DA54</f>
        <v/>
      </c>
      <c r="DA52" s="1149" t="str">
        <f>'Result Entry'!DB54</f>
        <v/>
      </c>
      <c r="DB52" s="1150" t="str">
        <f>'Result Entry'!DC54</f>
        <v/>
      </c>
      <c r="DC52" s="1151">
        <f>'Result Entry'!DD54</f>
        <v>0.0</v>
      </c>
      <c r="DD52" s="1142">
        <f>'Result Entry'!DE54</f>
        <v>0.0</v>
      </c>
      <c r="DE52" s="1152">
        <f>'Result Entry'!DF54</f>
        <v>0.0</v>
      </c>
      <c r="DF52" s="1143">
        <f>'Result Entry'!DG54</f>
        <v>0.0</v>
      </c>
      <c r="DG52" s="1144">
        <f>'Result Entry'!DH54</f>
        <v>0.0</v>
      </c>
      <c r="DH52" s="1143">
        <f>'Result Entry'!DI54</f>
        <v>0.0</v>
      </c>
      <c r="DI52" s="1143">
        <f>'Result Entry'!DJ54</f>
        <v>0.0</v>
      </c>
      <c r="DJ52" s="1153">
        <f>'Result Entry'!DK54</f>
        <v>0.0</v>
      </c>
      <c r="DK52" s="1144">
        <f>'Result Entry'!DL54</f>
        <v>0.0</v>
      </c>
      <c r="DL52" s="1143">
        <f>'Result Entry'!DM54</f>
        <v>0.0</v>
      </c>
      <c r="DM52" s="1143">
        <f>'Result Entry'!DN54</f>
        <v>0.0</v>
      </c>
      <c r="DN52" s="1153">
        <f>'Result Entry'!DO54</f>
        <v>0.0</v>
      </c>
      <c r="DO52" s="1146">
        <f>'Result Entry'!DP54</f>
        <v>0.0</v>
      </c>
      <c r="DP52" s="1165">
        <f>'Result Entry'!DQ54</f>
        <v>0.0</v>
      </c>
      <c r="DQ52" s="1166" t="str">
        <f>'Result Entry'!DR54</f>
        <v/>
      </c>
      <c r="DR52" s="1149" t="str">
        <f>'Result Entry'!DS54</f>
        <v/>
      </c>
      <c r="DS52" s="1150" t="str">
        <f>'Result Entry'!DT54</f>
        <v/>
      </c>
      <c r="DT52" s="1142">
        <f>'Result Entry'!DU54</f>
        <v>0.0</v>
      </c>
      <c r="DU52" s="1143">
        <f>'Result Entry'!DV54</f>
        <v>0.0</v>
      </c>
      <c r="DV52" s="1143">
        <f>'Result Entry'!DW54</f>
        <v>0.0</v>
      </c>
      <c r="DW52" s="1144">
        <f>'Result Entry'!DX54</f>
        <v>0.0</v>
      </c>
      <c r="DX52" s="1143">
        <f>'Result Entry'!DY54</f>
        <v>0.0</v>
      </c>
      <c r="DY52" s="1143">
        <f>'Result Entry'!DZ54</f>
        <v>0.0</v>
      </c>
      <c r="DZ52" s="1153">
        <f>'Result Entry'!EA54</f>
        <v>0.0</v>
      </c>
      <c r="EA52" s="1144">
        <f>'Result Entry'!EB54</f>
        <v>0.0</v>
      </c>
      <c r="EB52" s="1143">
        <f>'Result Entry'!EC54</f>
        <v>0.0</v>
      </c>
      <c r="EC52" s="1143">
        <f>'Result Entry'!ED54</f>
        <v>0.0</v>
      </c>
      <c r="ED52" s="1153">
        <f>'Result Entry'!EE54</f>
        <v>0.0</v>
      </c>
      <c r="EE52" s="1156">
        <f>'Result Entry'!EF54</f>
        <v>0.0</v>
      </c>
      <c r="EF52" s="1157">
        <f>'Result Entry'!EG54</f>
        <v>0.0</v>
      </c>
      <c r="EG52" s="1158" t="str">
        <f>'Result Entry'!EH54</f>
        <v/>
      </c>
      <c r="EH52" s="1142">
        <f>'Result Entry'!EI54</f>
        <v>0.0</v>
      </c>
      <c r="EI52" s="1143">
        <f>'Result Entry'!EJ54</f>
        <v>0.0</v>
      </c>
      <c r="EJ52" s="1143">
        <f>'Result Entry'!EK54</f>
        <v>0.0</v>
      </c>
      <c r="EK52" s="1144">
        <f>'Result Entry'!EL54</f>
        <v>0.0</v>
      </c>
      <c r="EL52" s="1143">
        <f>'Result Entry'!EM54</f>
        <v>0.0</v>
      </c>
      <c r="EM52" s="1153">
        <f>'Result Entry'!EN54</f>
        <v>0.0</v>
      </c>
      <c r="EN52" s="1143">
        <f>'Result Entry'!EO54</f>
        <v>0.0</v>
      </c>
      <c r="EO52" s="1143">
        <f>'Result Entry'!EP54</f>
        <v>0.0</v>
      </c>
      <c r="EP52" s="1143">
        <f>'Result Entry'!EQ54</f>
        <v>0.0</v>
      </c>
      <c r="EQ52" s="1146">
        <f>'Result Entry'!ER54</f>
        <v>0.0</v>
      </c>
      <c r="ER52" s="1157">
        <f>'Result Entry'!ES54</f>
        <v>0.0</v>
      </c>
      <c r="ES52" s="1158" t="str">
        <f>'Result Entry'!ET54</f>
        <v/>
      </c>
      <c r="ET52" s="1142">
        <f>'Result Entry'!EU54</f>
        <v>0.0</v>
      </c>
      <c r="EU52" s="1152">
        <f>'Result Entry'!EV54</f>
        <v>0.0</v>
      </c>
      <c r="EV52" s="1143">
        <f>'Result Entry'!EW54</f>
        <v>0.0</v>
      </c>
      <c r="EW52" s="1153">
        <f>'Result Entry'!EX54</f>
        <v>0.0</v>
      </c>
      <c r="EX52" s="1143">
        <f>'Result Entry'!EY54</f>
        <v>0.0</v>
      </c>
      <c r="EY52" s="1153">
        <f>'Result Entry'!EZ54</f>
        <v>0.0</v>
      </c>
      <c r="EZ52" s="1143">
        <f>'Result Entry'!FA54</f>
        <v>0.0</v>
      </c>
      <c r="FA52" s="1143">
        <f>'Result Entry'!FB54</f>
        <v>0.0</v>
      </c>
      <c r="FB52" s="1143">
        <f>'Result Entry'!FC54</f>
        <v>0.0</v>
      </c>
      <c r="FC52" s="1156">
        <f>'Result Entry'!FD54</f>
        <v>0.0</v>
      </c>
      <c r="FD52" s="1157">
        <f>'Result Entry'!FE54</f>
        <v>0.0</v>
      </c>
      <c r="FE52" s="1158" t="str">
        <f>'Result Entry'!FF54</f>
        <v/>
      </c>
      <c r="FF52" s="1142">
        <f>'Result Entry'!FG54</f>
        <v>0.0</v>
      </c>
      <c r="FG52" s="1143">
        <f>'Result Entry'!FH54</f>
        <v>0.0</v>
      </c>
      <c r="FH52" s="1143">
        <f>'Result Entry'!FI54</f>
        <v>0.0</v>
      </c>
      <c r="FI52" s="1143">
        <f>'Result Entry'!FJ54</f>
        <v>0.0</v>
      </c>
      <c r="FJ52" s="1145">
        <f>'Result Entry'!FK54</f>
        <v>0.0</v>
      </c>
      <c r="FK52" s="1150" t="str">
        <f>'Result Entry'!FL54</f>
        <v/>
      </c>
      <c r="FL52" s="1139">
        <f>'Result Entry'!FM54</f>
        <v>0.0</v>
      </c>
      <c r="FM52" s="1140">
        <f>'Result Entry'!FN54</f>
        <v>0.0</v>
      </c>
      <c r="FN52" s="1159" t="str">
        <f>'Result Entry'!FO54</f>
        <v/>
      </c>
      <c r="FO52" s="1139">
        <f>'Result Entry'!FP54</f>
        <v>0.0</v>
      </c>
      <c r="FP52" s="1140">
        <f>'Result Entry'!FQ54</f>
        <v>0.0</v>
      </c>
      <c r="FQ52" s="1160">
        <f>'Result Entry'!FR54</f>
        <v>0.0</v>
      </c>
      <c r="FR52" s="1140" t="str">
        <f>IF(OR(FS52="PASSED",FS52="PASSED WITH G"),'Result Entry'!FS54,"")</f>
        <v/>
      </c>
      <c r="FS52" s="1140" t="str">
        <f>'Result Entry'!FT54</f>
        <v/>
      </c>
      <c r="FT52" s="1140" t="str">
        <f>'Result Entry'!FU54</f>
        <v/>
      </c>
      <c r="FU52" s="1161" t="str">
        <f>'Result Entry'!FV54</f>
        <v/>
      </c>
      <c r="FV52" s="1162" t="str">
        <f>'Result Entry'!FX54</f>
        <v/>
      </c>
    </row>
    <row r="53" spans="8:8" s="1138" ht="17.25" customFormat="1" customHeight="1">
      <c r="A53" s="1167"/>
      <c r="B53" s="1139">
        <f t="shared" si="0"/>
        <v>0.0</v>
      </c>
      <c r="C53" s="1140">
        <f>'Result Entry'!D55</f>
        <v>0.0</v>
      </c>
      <c r="D53" s="1140">
        <f>'Result Entry'!E55</f>
        <v>0.0</v>
      </c>
      <c r="E53" s="1140">
        <f>'Result Entry'!F55</f>
        <v>0.0</v>
      </c>
      <c r="F53" s="1140">
        <f>'Result Entry'!$G55</f>
        <v>0.0</v>
      </c>
      <c r="G53" s="1140">
        <f>'Result Entry'!$H55</f>
        <v>0.0</v>
      </c>
      <c r="H53" s="1140">
        <f>'Result Entry'!I55</f>
        <v>0.0</v>
      </c>
      <c r="I53" s="1140">
        <f>'Result Entry'!J55</f>
        <v>0.0</v>
      </c>
      <c r="J53" s="1141">
        <f>'Result Entry'!K55</f>
        <v>0.0</v>
      </c>
      <c r="K53" s="1142">
        <f>'Result Entry'!L55</f>
        <v>0.0</v>
      </c>
      <c r="L53" s="1143">
        <f>'Result Entry'!M55</f>
        <v>0.0</v>
      </c>
      <c r="M53" s="1143">
        <f>'Result Entry'!N55</f>
        <v>0.0</v>
      </c>
      <c r="N53" s="1144">
        <f>'Result Entry'!O55</f>
        <v>0.0</v>
      </c>
      <c r="O53" s="1143">
        <f>'Result Entry'!P55</f>
        <v>0.0</v>
      </c>
      <c r="P53" s="1144">
        <f>'Result Entry'!Q55</f>
        <v>0.0</v>
      </c>
      <c r="Q53" s="1143">
        <f>'Result Entry'!R55</f>
        <v>0.0</v>
      </c>
      <c r="R53" s="1145">
        <f>'Result Entry'!S55</f>
        <v>0.0</v>
      </c>
      <c r="S53" s="1145">
        <f>'Result Entry'!T55</f>
        <v>0.0</v>
      </c>
      <c r="T53" s="1146">
        <f>'Result Entry'!U55</f>
        <v>0.0</v>
      </c>
      <c r="U53" s="1163">
        <f>'Result Entry'!V55</f>
        <v>0.0</v>
      </c>
      <c r="V53" s="1164" t="str">
        <f>'Result Entry'!W55</f>
        <v/>
      </c>
      <c r="W53" s="1149" t="str">
        <f>'Result Entry'!X55</f>
        <v/>
      </c>
      <c r="X53" s="1150" t="str">
        <f>'Result Entry'!Y55</f>
        <v/>
      </c>
      <c r="Y53" s="1142">
        <f>'Result Entry'!Z55</f>
        <v>0.0</v>
      </c>
      <c r="Z53" s="1143">
        <f>'Result Entry'!AA55</f>
        <v>0.0</v>
      </c>
      <c r="AA53" s="1143">
        <f>'Result Entry'!AB55</f>
        <v>0.0</v>
      </c>
      <c r="AB53" s="1144">
        <f>'Result Entry'!AC55</f>
        <v>0.0</v>
      </c>
      <c r="AC53" s="1143">
        <f>'Result Entry'!AD55</f>
        <v>0.0</v>
      </c>
      <c r="AD53" s="1144">
        <f>'Result Entry'!AE55</f>
        <v>0.0</v>
      </c>
      <c r="AE53" s="1143">
        <f>'Result Entry'!AF55</f>
        <v>0.0</v>
      </c>
      <c r="AF53" s="1145">
        <f>'Result Entry'!AG55</f>
        <v>0.0</v>
      </c>
      <c r="AG53" s="1145">
        <f>'Result Entry'!AH55</f>
        <v>0.0</v>
      </c>
      <c r="AH53" s="1146">
        <f>'Result Entry'!AI55</f>
        <v>0.0</v>
      </c>
      <c r="AI53" s="1163">
        <f>'Result Entry'!AJ55</f>
        <v>0.0</v>
      </c>
      <c r="AJ53" s="1164" t="str">
        <f>'Result Entry'!AK55</f>
        <v/>
      </c>
      <c r="AK53" s="1149" t="str">
        <f>'Result Entry'!AL55</f>
        <v/>
      </c>
      <c r="AL53" s="1150" t="str">
        <f>'Result Entry'!AM55</f>
        <v/>
      </c>
      <c r="AM53" s="1151">
        <f>'Result Entry'!AN55</f>
        <v>0.0</v>
      </c>
      <c r="AN53" s="1142">
        <f>'Result Entry'!AO55</f>
        <v>0.0</v>
      </c>
      <c r="AO53" s="1152">
        <f>'Result Entry'!AP55</f>
        <v>0.0</v>
      </c>
      <c r="AP53" s="1143">
        <f>'Result Entry'!AQ55</f>
        <v>0.0</v>
      </c>
      <c r="AQ53" s="1144">
        <f>'Result Entry'!AR55</f>
        <v>0.0</v>
      </c>
      <c r="AR53" s="1143">
        <f>'Result Entry'!AS55</f>
        <v>0.0</v>
      </c>
      <c r="AS53" s="1143">
        <f>'Result Entry'!AT55</f>
        <v>0.0</v>
      </c>
      <c r="AT53" s="1153">
        <f>'Result Entry'!AU55</f>
        <v>0.0</v>
      </c>
      <c r="AU53" s="1144">
        <f>'Result Entry'!AV55</f>
        <v>0.0</v>
      </c>
      <c r="AV53" s="1143">
        <f>'Result Entry'!AW55</f>
        <v>0.0</v>
      </c>
      <c r="AW53" s="1143">
        <f>'Result Entry'!AX55</f>
        <v>0.0</v>
      </c>
      <c r="AX53" s="1153">
        <f>'Result Entry'!AY55</f>
        <v>0.0</v>
      </c>
      <c r="AY53" s="1146">
        <f>'Result Entry'!AZ55</f>
        <v>0.0</v>
      </c>
      <c r="AZ53" s="1165">
        <f>'Result Entry'!BA55</f>
        <v>0.0</v>
      </c>
      <c r="BA53" s="1166" t="str">
        <f>'Result Entry'!BB55</f>
        <v/>
      </c>
      <c r="BB53" s="1149" t="str">
        <f>'Result Entry'!BC55</f>
        <v/>
      </c>
      <c r="BC53" s="1150" t="str">
        <f>'Result Entry'!BD55</f>
        <v/>
      </c>
      <c r="BD53" s="1151">
        <f>'Result Entry'!BE55</f>
        <v>0.0</v>
      </c>
      <c r="BE53" s="1142">
        <f>'Result Entry'!BF55</f>
        <v>0.0</v>
      </c>
      <c r="BF53" s="1152">
        <f>'Result Entry'!BG55</f>
        <v>0.0</v>
      </c>
      <c r="BG53" s="1143">
        <f>'Result Entry'!BH55</f>
        <v>0.0</v>
      </c>
      <c r="BH53" s="1144">
        <f>'Result Entry'!BI55</f>
        <v>0.0</v>
      </c>
      <c r="BI53" s="1143">
        <f>'Result Entry'!BJ55</f>
        <v>0.0</v>
      </c>
      <c r="BJ53" s="1143">
        <f>'Result Entry'!BK55</f>
        <v>0.0</v>
      </c>
      <c r="BK53" s="1153">
        <f>'Result Entry'!BL55</f>
        <v>0.0</v>
      </c>
      <c r="BL53" s="1144">
        <f>'Result Entry'!BM55</f>
        <v>0.0</v>
      </c>
      <c r="BM53" s="1143">
        <f>'Result Entry'!BN55</f>
        <v>0.0</v>
      </c>
      <c r="BN53" s="1143">
        <f>'Result Entry'!BO55</f>
        <v>0.0</v>
      </c>
      <c r="BO53" s="1153">
        <f>'Result Entry'!BP55</f>
        <v>0.0</v>
      </c>
      <c r="BP53" s="1146">
        <f>'Result Entry'!BQ55</f>
        <v>0.0</v>
      </c>
      <c r="BQ53" s="1165">
        <f>'Result Entry'!BR55</f>
        <v>0.0</v>
      </c>
      <c r="BR53" s="1166" t="str">
        <f>'Result Entry'!BS55</f>
        <v/>
      </c>
      <c r="BS53" s="1149" t="str">
        <f>'Result Entry'!BT55</f>
        <v/>
      </c>
      <c r="BT53" s="1150" t="str">
        <f>'Result Entry'!BU55</f>
        <v/>
      </c>
      <c r="BU53" s="1151">
        <f>'Result Entry'!BV55</f>
        <v>0.0</v>
      </c>
      <c r="BV53" s="1142">
        <f>'Result Entry'!BW55</f>
        <v>0.0</v>
      </c>
      <c r="BW53" s="1152">
        <f>'Result Entry'!BX55</f>
        <v>0.0</v>
      </c>
      <c r="BX53" s="1143">
        <f>'Result Entry'!BY55</f>
        <v>0.0</v>
      </c>
      <c r="BY53" s="1144">
        <f>'Result Entry'!BZ55</f>
        <v>0.0</v>
      </c>
      <c r="BZ53" s="1143">
        <f>'Result Entry'!CA55</f>
        <v>0.0</v>
      </c>
      <c r="CA53" s="1143">
        <f>'Result Entry'!CB55</f>
        <v>0.0</v>
      </c>
      <c r="CB53" s="1153">
        <f>'Result Entry'!CC55</f>
        <v>0.0</v>
      </c>
      <c r="CC53" s="1144">
        <f>'Result Entry'!CD55</f>
        <v>0.0</v>
      </c>
      <c r="CD53" s="1143">
        <f>'Result Entry'!CE55</f>
        <v>0.0</v>
      </c>
      <c r="CE53" s="1143">
        <f>'Result Entry'!CF55</f>
        <v>0.0</v>
      </c>
      <c r="CF53" s="1153">
        <f>'Result Entry'!CG55</f>
        <v>0.0</v>
      </c>
      <c r="CG53" s="1146">
        <f>'Result Entry'!CH55</f>
        <v>0.0</v>
      </c>
      <c r="CH53" s="1165">
        <f>'Result Entry'!CI55</f>
        <v>0.0</v>
      </c>
      <c r="CI53" s="1166" t="str">
        <f>'Result Entry'!CJ55</f>
        <v/>
      </c>
      <c r="CJ53" s="1149" t="str">
        <f>'Result Entry'!CK55</f>
        <v/>
      </c>
      <c r="CK53" s="1150" t="str">
        <f>'Result Entry'!CL55</f>
        <v/>
      </c>
      <c r="CL53" s="1151">
        <f>'Result Entry'!CM55</f>
        <v>0.0</v>
      </c>
      <c r="CM53" s="1142">
        <f>'Result Entry'!CN55</f>
        <v>0.0</v>
      </c>
      <c r="CN53" s="1152">
        <f>'Result Entry'!CO55</f>
        <v>0.0</v>
      </c>
      <c r="CO53" s="1143">
        <f>'Result Entry'!CP55</f>
        <v>0.0</v>
      </c>
      <c r="CP53" s="1144">
        <f>'Result Entry'!CQ55</f>
        <v>0.0</v>
      </c>
      <c r="CQ53" s="1143">
        <f>'Result Entry'!CR55</f>
        <v>0.0</v>
      </c>
      <c r="CR53" s="1143">
        <f>'Result Entry'!CS55</f>
        <v>0.0</v>
      </c>
      <c r="CS53" s="1153">
        <f>'Result Entry'!CT55</f>
        <v>0.0</v>
      </c>
      <c r="CT53" s="1144">
        <f>'Result Entry'!CU55</f>
        <v>0.0</v>
      </c>
      <c r="CU53" s="1143">
        <f>'Result Entry'!CV55</f>
        <v>0.0</v>
      </c>
      <c r="CV53" s="1143">
        <f>'Result Entry'!CW55</f>
        <v>0.0</v>
      </c>
      <c r="CW53" s="1153">
        <f>'Result Entry'!CX55</f>
        <v>0.0</v>
      </c>
      <c r="CX53" s="1146">
        <f>'Result Entry'!CY55</f>
        <v>0.0</v>
      </c>
      <c r="CY53" s="1165">
        <f>'Result Entry'!CZ55</f>
        <v>0.0</v>
      </c>
      <c r="CZ53" s="1166" t="str">
        <f>'Result Entry'!DA55</f>
        <v/>
      </c>
      <c r="DA53" s="1149" t="str">
        <f>'Result Entry'!DB55</f>
        <v/>
      </c>
      <c r="DB53" s="1150" t="str">
        <f>'Result Entry'!DC55</f>
        <v/>
      </c>
      <c r="DC53" s="1151">
        <f>'Result Entry'!DD55</f>
        <v>0.0</v>
      </c>
      <c r="DD53" s="1142">
        <f>'Result Entry'!DE55</f>
        <v>0.0</v>
      </c>
      <c r="DE53" s="1152">
        <f>'Result Entry'!DF55</f>
        <v>0.0</v>
      </c>
      <c r="DF53" s="1143">
        <f>'Result Entry'!DG55</f>
        <v>0.0</v>
      </c>
      <c r="DG53" s="1144">
        <f>'Result Entry'!DH55</f>
        <v>0.0</v>
      </c>
      <c r="DH53" s="1143">
        <f>'Result Entry'!DI55</f>
        <v>0.0</v>
      </c>
      <c r="DI53" s="1143">
        <f>'Result Entry'!DJ55</f>
        <v>0.0</v>
      </c>
      <c r="DJ53" s="1153">
        <f>'Result Entry'!DK55</f>
        <v>0.0</v>
      </c>
      <c r="DK53" s="1144">
        <f>'Result Entry'!DL55</f>
        <v>0.0</v>
      </c>
      <c r="DL53" s="1143">
        <f>'Result Entry'!DM55</f>
        <v>0.0</v>
      </c>
      <c r="DM53" s="1143">
        <f>'Result Entry'!DN55</f>
        <v>0.0</v>
      </c>
      <c r="DN53" s="1153">
        <f>'Result Entry'!DO55</f>
        <v>0.0</v>
      </c>
      <c r="DO53" s="1146">
        <f>'Result Entry'!DP55</f>
        <v>0.0</v>
      </c>
      <c r="DP53" s="1165">
        <f>'Result Entry'!DQ55</f>
        <v>0.0</v>
      </c>
      <c r="DQ53" s="1166" t="str">
        <f>'Result Entry'!DR55</f>
        <v/>
      </c>
      <c r="DR53" s="1149" t="str">
        <f>'Result Entry'!DS55</f>
        <v/>
      </c>
      <c r="DS53" s="1150" t="str">
        <f>'Result Entry'!DT55</f>
        <v/>
      </c>
      <c r="DT53" s="1142">
        <f>'Result Entry'!DU55</f>
        <v>0.0</v>
      </c>
      <c r="DU53" s="1143">
        <f>'Result Entry'!DV55</f>
        <v>0.0</v>
      </c>
      <c r="DV53" s="1143">
        <f>'Result Entry'!DW55</f>
        <v>0.0</v>
      </c>
      <c r="DW53" s="1144">
        <f>'Result Entry'!DX55</f>
        <v>0.0</v>
      </c>
      <c r="DX53" s="1143">
        <f>'Result Entry'!DY55</f>
        <v>0.0</v>
      </c>
      <c r="DY53" s="1143">
        <f>'Result Entry'!DZ55</f>
        <v>0.0</v>
      </c>
      <c r="DZ53" s="1153">
        <f>'Result Entry'!EA55</f>
        <v>0.0</v>
      </c>
      <c r="EA53" s="1144">
        <f>'Result Entry'!EB55</f>
        <v>0.0</v>
      </c>
      <c r="EB53" s="1143">
        <f>'Result Entry'!EC55</f>
        <v>0.0</v>
      </c>
      <c r="EC53" s="1143">
        <f>'Result Entry'!ED55</f>
        <v>0.0</v>
      </c>
      <c r="ED53" s="1153">
        <f>'Result Entry'!EE55</f>
        <v>0.0</v>
      </c>
      <c r="EE53" s="1156">
        <f>'Result Entry'!EF55</f>
        <v>0.0</v>
      </c>
      <c r="EF53" s="1157">
        <f>'Result Entry'!EG55</f>
        <v>0.0</v>
      </c>
      <c r="EG53" s="1158" t="str">
        <f>'Result Entry'!EH55</f>
        <v/>
      </c>
      <c r="EH53" s="1142">
        <f>'Result Entry'!EI55</f>
        <v>0.0</v>
      </c>
      <c r="EI53" s="1143">
        <f>'Result Entry'!EJ55</f>
        <v>0.0</v>
      </c>
      <c r="EJ53" s="1143">
        <f>'Result Entry'!EK55</f>
        <v>0.0</v>
      </c>
      <c r="EK53" s="1144">
        <f>'Result Entry'!EL55</f>
        <v>0.0</v>
      </c>
      <c r="EL53" s="1143">
        <f>'Result Entry'!EM55</f>
        <v>0.0</v>
      </c>
      <c r="EM53" s="1153">
        <f>'Result Entry'!EN55</f>
        <v>0.0</v>
      </c>
      <c r="EN53" s="1143">
        <f>'Result Entry'!EO55</f>
        <v>0.0</v>
      </c>
      <c r="EO53" s="1143">
        <f>'Result Entry'!EP55</f>
        <v>0.0</v>
      </c>
      <c r="EP53" s="1143">
        <f>'Result Entry'!EQ55</f>
        <v>0.0</v>
      </c>
      <c r="EQ53" s="1146">
        <f>'Result Entry'!ER55</f>
        <v>0.0</v>
      </c>
      <c r="ER53" s="1157">
        <f>'Result Entry'!ES55</f>
        <v>0.0</v>
      </c>
      <c r="ES53" s="1158" t="str">
        <f>'Result Entry'!ET55</f>
        <v/>
      </c>
      <c r="ET53" s="1142">
        <f>'Result Entry'!EU55</f>
        <v>0.0</v>
      </c>
      <c r="EU53" s="1152">
        <f>'Result Entry'!EV55</f>
        <v>0.0</v>
      </c>
      <c r="EV53" s="1143">
        <f>'Result Entry'!EW55</f>
        <v>0.0</v>
      </c>
      <c r="EW53" s="1153">
        <f>'Result Entry'!EX55</f>
        <v>0.0</v>
      </c>
      <c r="EX53" s="1143">
        <f>'Result Entry'!EY55</f>
        <v>0.0</v>
      </c>
      <c r="EY53" s="1153">
        <f>'Result Entry'!EZ55</f>
        <v>0.0</v>
      </c>
      <c r="EZ53" s="1143">
        <f>'Result Entry'!FA55</f>
        <v>0.0</v>
      </c>
      <c r="FA53" s="1143">
        <f>'Result Entry'!FB55</f>
        <v>0.0</v>
      </c>
      <c r="FB53" s="1143">
        <f>'Result Entry'!FC55</f>
        <v>0.0</v>
      </c>
      <c r="FC53" s="1156">
        <f>'Result Entry'!FD55</f>
        <v>0.0</v>
      </c>
      <c r="FD53" s="1157">
        <f>'Result Entry'!FE55</f>
        <v>0.0</v>
      </c>
      <c r="FE53" s="1158" t="str">
        <f>'Result Entry'!FF55</f>
        <v/>
      </c>
      <c r="FF53" s="1142">
        <f>'Result Entry'!FG55</f>
        <v>0.0</v>
      </c>
      <c r="FG53" s="1143">
        <f>'Result Entry'!FH55</f>
        <v>0.0</v>
      </c>
      <c r="FH53" s="1143">
        <f>'Result Entry'!FI55</f>
        <v>0.0</v>
      </c>
      <c r="FI53" s="1143">
        <f>'Result Entry'!FJ55</f>
        <v>0.0</v>
      </c>
      <c r="FJ53" s="1145">
        <f>'Result Entry'!FK55</f>
        <v>0.0</v>
      </c>
      <c r="FK53" s="1150" t="str">
        <f>'Result Entry'!FL55</f>
        <v/>
      </c>
      <c r="FL53" s="1139">
        <f>'Result Entry'!FM55</f>
        <v>0.0</v>
      </c>
      <c r="FM53" s="1140">
        <f>'Result Entry'!FN55</f>
        <v>0.0</v>
      </c>
      <c r="FN53" s="1159" t="str">
        <f>'Result Entry'!FO55</f>
        <v/>
      </c>
      <c r="FO53" s="1139">
        <f>'Result Entry'!FP55</f>
        <v>0.0</v>
      </c>
      <c r="FP53" s="1140">
        <f>'Result Entry'!FQ55</f>
        <v>0.0</v>
      </c>
      <c r="FQ53" s="1160">
        <f>'Result Entry'!FR55</f>
        <v>0.0</v>
      </c>
      <c r="FR53" s="1140" t="str">
        <f>IF(OR(FS53="PASSED",FS53="PASSED WITH G"),'Result Entry'!FS55,"")</f>
        <v/>
      </c>
      <c r="FS53" s="1140" t="str">
        <f>'Result Entry'!FT55</f>
        <v/>
      </c>
      <c r="FT53" s="1140" t="str">
        <f>'Result Entry'!FU55</f>
        <v/>
      </c>
      <c r="FU53" s="1161" t="str">
        <f>'Result Entry'!FV55</f>
        <v/>
      </c>
      <c r="FV53" s="1162" t="str">
        <f>'Result Entry'!FX55</f>
        <v/>
      </c>
    </row>
    <row r="54" spans="8:8" s="1138" ht="17.25" customFormat="1" customHeight="1">
      <c r="A54" s="1167"/>
      <c r="B54" s="1139">
        <f t="shared" si="0"/>
        <v>0.0</v>
      </c>
      <c r="C54" s="1140">
        <f>'Result Entry'!D56</f>
        <v>0.0</v>
      </c>
      <c r="D54" s="1140">
        <f>'Result Entry'!E56</f>
        <v>0.0</v>
      </c>
      <c r="E54" s="1140">
        <f>'Result Entry'!F56</f>
        <v>0.0</v>
      </c>
      <c r="F54" s="1140">
        <f>'Result Entry'!$G56</f>
        <v>0.0</v>
      </c>
      <c r="G54" s="1140">
        <f>'Result Entry'!$H56</f>
        <v>0.0</v>
      </c>
      <c r="H54" s="1140">
        <f>'Result Entry'!I56</f>
        <v>0.0</v>
      </c>
      <c r="I54" s="1140">
        <f>'Result Entry'!J56</f>
        <v>0.0</v>
      </c>
      <c r="J54" s="1141">
        <f>'Result Entry'!K56</f>
        <v>0.0</v>
      </c>
      <c r="K54" s="1142">
        <f>'Result Entry'!L56</f>
        <v>0.0</v>
      </c>
      <c r="L54" s="1143">
        <f>'Result Entry'!M56</f>
        <v>0.0</v>
      </c>
      <c r="M54" s="1143">
        <f>'Result Entry'!N56</f>
        <v>0.0</v>
      </c>
      <c r="N54" s="1144">
        <f>'Result Entry'!O56</f>
        <v>0.0</v>
      </c>
      <c r="O54" s="1143">
        <f>'Result Entry'!P56</f>
        <v>0.0</v>
      </c>
      <c r="P54" s="1144">
        <f>'Result Entry'!Q56</f>
        <v>0.0</v>
      </c>
      <c r="Q54" s="1143">
        <f>'Result Entry'!R56</f>
        <v>0.0</v>
      </c>
      <c r="R54" s="1145">
        <f>'Result Entry'!S56</f>
        <v>0.0</v>
      </c>
      <c r="S54" s="1145">
        <f>'Result Entry'!T56</f>
        <v>0.0</v>
      </c>
      <c r="T54" s="1146">
        <f>'Result Entry'!U56</f>
        <v>0.0</v>
      </c>
      <c r="U54" s="1163">
        <f>'Result Entry'!V56</f>
        <v>0.0</v>
      </c>
      <c r="V54" s="1164" t="str">
        <f>'Result Entry'!W56</f>
        <v/>
      </c>
      <c r="W54" s="1149" t="str">
        <f>'Result Entry'!X56</f>
        <v/>
      </c>
      <c r="X54" s="1150" t="str">
        <f>'Result Entry'!Y56</f>
        <v/>
      </c>
      <c r="Y54" s="1142">
        <f>'Result Entry'!Z56</f>
        <v>0.0</v>
      </c>
      <c r="Z54" s="1143">
        <f>'Result Entry'!AA56</f>
        <v>0.0</v>
      </c>
      <c r="AA54" s="1143">
        <f>'Result Entry'!AB56</f>
        <v>0.0</v>
      </c>
      <c r="AB54" s="1144">
        <f>'Result Entry'!AC56</f>
        <v>0.0</v>
      </c>
      <c r="AC54" s="1143">
        <f>'Result Entry'!AD56</f>
        <v>0.0</v>
      </c>
      <c r="AD54" s="1144">
        <f>'Result Entry'!AE56</f>
        <v>0.0</v>
      </c>
      <c r="AE54" s="1143">
        <f>'Result Entry'!AF56</f>
        <v>0.0</v>
      </c>
      <c r="AF54" s="1145">
        <f>'Result Entry'!AG56</f>
        <v>0.0</v>
      </c>
      <c r="AG54" s="1145">
        <f>'Result Entry'!AH56</f>
        <v>0.0</v>
      </c>
      <c r="AH54" s="1146">
        <f>'Result Entry'!AI56</f>
        <v>0.0</v>
      </c>
      <c r="AI54" s="1163">
        <f>'Result Entry'!AJ56</f>
        <v>0.0</v>
      </c>
      <c r="AJ54" s="1164" t="str">
        <f>'Result Entry'!AK56</f>
        <v/>
      </c>
      <c r="AK54" s="1149" t="str">
        <f>'Result Entry'!AL56</f>
        <v/>
      </c>
      <c r="AL54" s="1150" t="str">
        <f>'Result Entry'!AM56</f>
        <v/>
      </c>
      <c r="AM54" s="1151">
        <f>'Result Entry'!AN56</f>
        <v>0.0</v>
      </c>
      <c r="AN54" s="1142">
        <f>'Result Entry'!AO56</f>
        <v>0.0</v>
      </c>
      <c r="AO54" s="1152">
        <f>'Result Entry'!AP56</f>
        <v>0.0</v>
      </c>
      <c r="AP54" s="1143">
        <f>'Result Entry'!AQ56</f>
        <v>0.0</v>
      </c>
      <c r="AQ54" s="1144">
        <f>'Result Entry'!AR56</f>
        <v>0.0</v>
      </c>
      <c r="AR54" s="1143">
        <f>'Result Entry'!AS56</f>
        <v>0.0</v>
      </c>
      <c r="AS54" s="1143">
        <f>'Result Entry'!AT56</f>
        <v>0.0</v>
      </c>
      <c r="AT54" s="1153">
        <f>'Result Entry'!AU56</f>
        <v>0.0</v>
      </c>
      <c r="AU54" s="1144">
        <f>'Result Entry'!AV56</f>
        <v>0.0</v>
      </c>
      <c r="AV54" s="1143">
        <f>'Result Entry'!AW56</f>
        <v>0.0</v>
      </c>
      <c r="AW54" s="1143">
        <f>'Result Entry'!AX56</f>
        <v>0.0</v>
      </c>
      <c r="AX54" s="1153">
        <f>'Result Entry'!AY56</f>
        <v>0.0</v>
      </c>
      <c r="AY54" s="1146">
        <f>'Result Entry'!AZ56</f>
        <v>0.0</v>
      </c>
      <c r="AZ54" s="1165">
        <f>'Result Entry'!BA56</f>
        <v>0.0</v>
      </c>
      <c r="BA54" s="1166" t="str">
        <f>'Result Entry'!BB56</f>
        <v/>
      </c>
      <c r="BB54" s="1149" t="str">
        <f>'Result Entry'!BC56</f>
        <v/>
      </c>
      <c r="BC54" s="1150" t="str">
        <f>'Result Entry'!BD56</f>
        <v/>
      </c>
      <c r="BD54" s="1151">
        <f>'Result Entry'!BE56</f>
        <v>0.0</v>
      </c>
      <c r="BE54" s="1142">
        <f>'Result Entry'!BF56</f>
        <v>0.0</v>
      </c>
      <c r="BF54" s="1152">
        <f>'Result Entry'!BG56</f>
        <v>0.0</v>
      </c>
      <c r="BG54" s="1143">
        <f>'Result Entry'!BH56</f>
        <v>0.0</v>
      </c>
      <c r="BH54" s="1144">
        <f>'Result Entry'!BI56</f>
        <v>0.0</v>
      </c>
      <c r="BI54" s="1143">
        <f>'Result Entry'!BJ56</f>
        <v>0.0</v>
      </c>
      <c r="BJ54" s="1143">
        <f>'Result Entry'!BK56</f>
        <v>0.0</v>
      </c>
      <c r="BK54" s="1153">
        <f>'Result Entry'!BL56</f>
        <v>0.0</v>
      </c>
      <c r="BL54" s="1144">
        <f>'Result Entry'!BM56</f>
        <v>0.0</v>
      </c>
      <c r="BM54" s="1143">
        <f>'Result Entry'!BN56</f>
        <v>0.0</v>
      </c>
      <c r="BN54" s="1143">
        <f>'Result Entry'!BO56</f>
        <v>0.0</v>
      </c>
      <c r="BO54" s="1153">
        <f>'Result Entry'!BP56</f>
        <v>0.0</v>
      </c>
      <c r="BP54" s="1146">
        <f>'Result Entry'!BQ56</f>
        <v>0.0</v>
      </c>
      <c r="BQ54" s="1165">
        <f>'Result Entry'!BR56</f>
        <v>0.0</v>
      </c>
      <c r="BR54" s="1166" t="str">
        <f>'Result Entry'!BS56</f>
        <v/>
      </c>
      <c r="BS54" s="1149" t="str">
        <f>'Result Entry'!BT56</f>
        <v/>
      </c>
      <c r="BT54" s="1150" t="str">
        <f>'Result Entry'!BU56</f>
        <v/>
      </c>
      <c r="BU54" s="1151">
        <f>'Result Entry'!BV56</f>
        <v>0.0</v>
      </c>
      <c r="BV54" s="1142">
        <f>'Result Entry'!BW56</f>
        <v>0.0</v>
      </c>
      <c r="BW54" s="1152">
        <f>'Result Entry'!BX56</f>
        <v>0.0</v>
      </c>
      <c r="BX54" s="1143">
        <f>'Result Entry'!BY56</f>
        <v>0.0</v>
      </c>
      <c r="BY54" s="1144">
        <f>'Result Entry'!BZ56</f>
        <v>0.0</v>
      </c>
      <c r="BZ54" s="1143">
        <f>'Result Entry'!CA56</f>
        <v>0.0</v>
      </c>
      <c r="CA54" s="1143">
        <f>'Result Entry'!CB56</f>
        <v>0.0</v>
      </c>
      <c r="CB54" s="1153">
        <f>'Result Entry'!CC56</f>
        <v>0.0</v>
      </c>
      <c r="CC54" s="1144">
        <f>'Result Entry'!CD56</f>
        <v>0.0</v>
      </c>
      <c r="CD54" s="1143">
        <f>'Result Entry'!CE56</f>
        <v>0.0</v>
      </c>
      <c r="CE54" s="1143">
        <f>'Result Entry'!CF56</f>
        <v>0.0</v>
      </c>
      <c r="CF54" s="1153">
        <f>'Result Entry'!CG56</f>
        <v>0.0</v>
      </c>
      <c r="CG54" s="1146">
        <f>'Result Entry'!CH56</f>
        <v>0.0</v>
      </c>
      <c r="CH54" s="1165">
        <f>'Result Entry'!CI56</f>
        <v>0.0</v>
      </c>
      <c r="CI54" s="1166" t="str">
        <f>'Result Entry'!CJ56</f>
        <v/>
      </c>
      <c r="CJ54" s="1149" t="str">
        <f>'Result Entry'!CK56</f>
        <v/>
      </c>
      <c r="CK54" s="1150" t="str">
        <f>'Result Entry'!CL56</f>
        <v/>
      </c>
      <c r="CL54" s="1151">
        <f>'Result Entry'!CM56</f>
        <v>0.0</v>
      </c>
      <c r="CM54" s="1142">
        <f>'Result Entry'!CN56</f>
        <v>0.0</v>
      </c>
      <c r="CN54" s="1152">
        <f>'Result Entry'!CO56</f>
        <v>0.0</v>
      </c>
      <c r="CO54" s="1143">
        <f>'Result Entry'!CP56</f>
        <v>0.0</v>
      </c>
      <c r="CP54" s="1144">
        <f>'Result Entry'!CQ56</f>
        <v>0.0</v>
      </c>
      <c r="CQ54" s="1143">
        <f>'Result Entry'!CR56</f>
        <v>0.0</v>
      </c>
      <c r="CR54" s="1143">
        <f>'Result Entry'!CS56</f>
        <v>0.0</v>
      </c>
      <c r="CS54" s="1153">
        <f>'Result Entry'!CT56</f>
        <v>0.0</v>
      </c>
      <c r="CT54" s="1144">
        <f>'Result Entry'!CU56</f>
        <v>0.0</v>
      </c>
      <c r="CU54" s="1143">
        <f>'Result Entry'!CV56</f>
        <v>0.0</v>
      </c>
      <c r="CV54" s="1143">
        <f>'Result Entry'!CW56</f>
        <v>0.0</v>
      </c>
      <c r="CW54" s="1153">
        <f>'Result Entry'!CX56</f>
        <v>0.0</v>
      </c>
      <c r="CX54" s="1146">
        <f>'Result Entry'!CY56</f>
        <v>0.0</v>
      </c>
      <c r="CY54" s="1165">
        <f>'Result Entry'!CZ56</f>
        <v>0.0</v>
      </c>
      <c r="CZ54" s="1166" t="str">
        <f>'Result Entry'!DA56</f>
        <v/>
      </c>
      <c r="DA54" s="1149" t="str">
        <f>'Result Entry'!DB56</f>
        <v/>
      </c>
      <c r="DB54" s="1150" t="str">
        <f>'Result Entry'!DC56</f>
        <v/>
      </c>
      <c r="DC54" s="1151">
        <f>'Result Entry'!DD56</f>
        <v>0.0</v>
      </c>
      <c r="DD54" s="1142">
        <f>'Result Entry'!DE56</f>
        <v>0.0</v>
      </c>
      <c r="DE54" s="1152">
        <f>'Result Entry'!DF56</f>
        <v>0.0</v>
      </c>
      <c r="DF54" s="1143">
        <f>'Result Entry'!DG56</f>
        <v>0.0</v>
      </c>
      <c r="DG54" s="1144">
        <f>'Result Entry'!DH56</f>
        <v>0.0</v>
      </c>
      <c r="DH54" s="1143">
        <f>'Result Entry'!DI56</f>
        <v>0.0</v>
      </c>
      <c r="DI54" s="1143">
        <f>'Result Entry'!DJ56</f>
        <v>0.0</v>
      </c>
      <c r="DJ54" s="1153">
        <f>'Result Entry'!DK56</f>
        <v>0.0</v>
      </c>
      <c r="DK54" s="1144">
        <f>'Result Entry'!DL56</f>
        <v>0.0</v>
      </c>
      <c r="DL54" s="1143">
        <f>'Result Entry'!DM56</f>
        <v>0.0</v>
      </c>
      <c r="DM54" s="1143">
        <f>'Result Entry'!DN56</f>
        <v>0.0</v>
      </c>
      <c r="DN54" s="1153">
        <f>'Result Entry'!DO56</f>
        <v>0.0</v>
      </c>
      <c r="DO54" s="1146">
        <f>'Result Entry'!DP56</f>
        <v>0.0</v>
      </c>
      <c r="DP54" s="1165">
        <f>'Result Entry'!DQ56</f>
        <v>0.0</v>
      </c>
      <c r="DQ54" s="1166" t="str">
        <f>'Result Entry'!DR56</f>
        <v/>
      </c>
      <c r="DR54" s="1149" t="str">
        <f>'Result Entry'!DS56</f>
        <v/>
      </c>
      <c r="DS54" s="1150" t="str">
        <f>'Result Entry'!DT56</f>
        <v/>
      </c>
      <c r="DT54" s="1142">
        <f>'Result Entry'!DU56</f>
        <v>0.0</v>
      </c>
      <c r="DU54" s="1143">
        <f>'Result Entry'!DV56</f>
        <v>0.0</v>
      </c>
      <c r="DV54" s="1143">
        <f>'Result Entry'!DW56</f>
        <v>0.0</v>
      </c>
      <c r="DW54" s="1144">
        <f>'Result Entry'!DX56</f>
        <v>0.0</v>
      </c>
      <c r="DX54" s="1143">
        <f>'Result Entry'!DY56</f>
        <v>0.0</v>
      </c>
      <c r="DY54" s="1143">
        <f>'Result Entry'!DZ56</f>
        <v>0.0</v>
      </c>
      <c r="DZ54" s="1153">
        <f>'Result Entry'!EA56</f>
        <v>0.0</v>
      </c>
      <c r="EA54" s="1144">
        <f>'Result Entry'!EB56</f>
        <v>0.0</v>
      </c>
      <c r="EB54" s="1143">
        <f>'Result Entry'!EC56</f>
        <v>0.0</v>
      </c>
      <c r="EC54" s="1143">
        <f>'Result Entry'!ED56</f>
        <v>0.0</v>
      </c>
      <c r="ED54" s="1153">
        <f>'Result Entry'!EE56</f>
        <v>0.0</v>
      </c>
      <c r="EE54" s="1156">
        <f>'Result Entry'!EF56</f>
        <v>0.0</v>
      </c>
      <c r="EF54" s="1157">
        <f>'Result Entry'!EG56</f>
        <v>0.0</v>
      </c>
      <c r="EG54" s="1158" t="str">
        <f>'Result Entry'!EH56</f>
        <v/>
      </c>
      <c r="EH54" s="1142">
        <f>'Result Entry'!EI56</f>
        <v>0.0</v>
      </c>
      <c r="EI54" s="1143">
        <f>'Result Entry'!EJ56</f>
        <v>0.0</v>
      </c>
      <c r="EJ54" s="1143">
        <f>'Result Entry'!EK56</f>
        <v>0.0</v>
      </c>
      <c r="EK54" s="1144">
        <f>'Result Entry'!EL56</f>
        <v>0.0</v>
      </c>
      <c r="EL54" s="1143">
        <f>'Result Entry'!EM56</f>
        <v>0.0</v>
      </c>
      <c r="EM54" s="1153">
        <f>'Result Entry'!EN56</f>
        <v>0.0</v>
      </c>
      <c r="EN54" s="1143">
        <f>'Result Entry'!EO56</f>
        <v>0.0</v>
      </c>
      <c r="EO54" s="1143">
        <f>'Result Entry'!EP56</f>
        <v>0.0</v>
      </c>
      <c r="EP54" s="1143">
        <f>'Result Entry'!EQ56</f>
        <v>0.0</v>
      </c>
      <c r="EQ54" s="1146">
        <f>'Result Entry'!ER56</f>
        <v>0.0</v>
      </c>
      <c r="ER54" s="1157">
        <f>'Result Entry'!ES56</f>
        <v>0.0</v>
      </c>
      <c r="ES54" s="1158" t="str">
        <f>'Result Entry'!ET56</f>
        <v/>
      </c>
      <c r="ET54" s="1142">
        <f>'Result Entry'!EU56</f>
        <v>0.0</v>
      </c>
      <c r="EU54" s="1152">
        <f>'Result Entry'!EV56</f>
        <v>0.0</v>
      </c>
      <c r="EV54" s="1143">
        <f>'Result Entry'!EW56</f>
        <v>0.0</v>
      </c>
      <c r="EW54" s="1153">
        <f>'Result Entry'!EX56</f>
        <v>0.0</v>
      </c>
      <c r="EX54" s="1143">
        <f>'Result Entry'!EY56</f>
        <v>0.0</v>
      </c>
      <c r="EY54" s="1153">
        <f>'Result Entry'!EZ56</f>
        <v>0.0</v>
      </c>
      <c r="EZ54" s="1143">
        <f>'Result Entry'!FA56</f>
        <v>0.0</v>
      </c>
      <c r="FA54" s="1143">
        <f>'Result Entry'!FB56</f>
        <v>0.0</v>
      </c>
      <c r="FB54" s="1143">
        <f>'Result Entry'!FC56</f>
        <v>0.0</v>
      </c>
      <c r="FC54" s="1156">
        <f>'Result Entry'!FD56</f>
        <v>0.0</v>
      </c>
      <c r="FD54" s="1157">
        <f>'Result Entry'!FE56</f>
        <v>0.0</v>
      </c>
      <c r="FE54" s="1158" t="str">
        <f>'Result Entry'!FF56</f>
        <v/>
      </c>
      <c r="FF54" s="1142">
        <f>'Result Entry'!FG56</f>
        <v>0.0</v>
      </c>
      <c r="FG54" s="1143">
        <f>'Result Entry'!FH56</f>
        <v>0.0</v>
      </c>
      <c r="FH54" s="1143">
        <f>'Result Entry'!FI56</f>
        <v>0.0</v>
      </c>
      <c r="FI54" s="1143">
        <f>'Result Entry'!FJ56</f>
        <v>0.0</v>
      </c>
      <c r="FJ54" s="1145">
        <f>'Result Entry'!FK56</f>
        <v>0.0</v>
      </c>
      <c r="FK54" s="1150" t="str">
        <f>'Result Entry'!FL56</f>
        <v/>
      </c>
      <c r="FL54" s="1139">
        <f>'Result Entry'!FM56</f>
        <v>0.0</v>
      </c>
      <c r="FM54" s="1140">
        <f>'Result Entry'!FN56</f>
        <v>0.0</v>
      </c>
      <c r="FN54" s="1159" t="str">
        <f>'Result Entry'!FO56</f>
        <v/>
      </c>
      <c r="FO54" s="1139">
        <f>'Result Entry'!FP56</f>
        <v>0.0</v>
      </c>
      <c r="FP54" s="1140">
        <f>'Result Entry'!FQ56</f>
        <v>0.0</v>
      </c>
      <c r="FQ54" s="1160">
        <f>'Result Entry'!FR56</f>
        <v>0.0</v>
      </c>
      <c r="FR54" s="1140" t="str">
        <f>IF(OR(FS54="PASSED",FS54="PASSED WITH G"),'Result Entry'!FS56,"")</f>
        <v/>
      </c>
      <c r="FS54" s="1140" t="str">
        <f>'Result Entry'!FT56</f>
        <v/>
      </c>
      <c r="FT54" s="1140" t="str">
        <f>'Result Entry'!FU56</f>
        <v/>
      </c>
      <c r="FU54" s="1161" t="str">
        <f>'Result Entry'!FV56</f>
        <v/>
      </c>
      <c r="FV54" s="1162" t="str">
        <f>'Result Entry'!FX56</f>
        <v/>
      </c>
    </row>
    <row r="55" spans="8:8" s="1138" ht="17.25" customFormat="1" customHeight="1">
      <c r="A55" s="1167"/>
      <c r="B55" s="1139">
        <f t="shared" si="0"/>
        <v>0.0</v>
      </c>
      <c r="C55" s="1140">
        <f>'Result Entry'!D57</f>
        <v>0.0</v>
      </c>
      <c r="D55" s="1140">
        <f>'Result Entry'!E57</f>
        <v>0.0</v>
      </c>
      <c r="E55" s="1140">
        <f>'Result Entry'!F57</f>
        <v>0.0</v>
      </c>
      <c r="F55" s="1140">
        <f>'Result Entry'!$G57</f>
        <v>0.0</v>
      </c>
      <c r="G55" s="1140">
        <f>'Result Entry'!$H57</f>
        <v>0.0</v>
      </c>
      <c r="H55" s="1140">
        <f>'Result Entry'!I57</f>
        <v>0.0</v>
      </c>
      <c r="I55" s="1140">
        <f>'Result Entry'!J57</f>
        <v>0.0</v>
      </c>
      <c r="J55" s="1141">
        <f>'Result Entry'!K57</f>
        <v>0.0</v>
      </c>
      <c r="K55" s="1142">
        <f>'Result Entry'!L57</f>
        <v>0.0</v>
      </c>
      <c r="L55" s="1143">
        <f>'Result Entry'!M57</f>
        <v>0.0</v>
      </c>
      <c r="M55" s="1143">
        <f>'Result Entry'!N57</f>
        <v>0.0</v>
      </c>
      <c r="N55" s="1144">
        <f>'Result Entry'!O57</f>
        <v>0.0</v>
      </c>
      <c r="O55" s="1143">
        <f>'Result Entry'!P57</f>
        <v>0.0</v>
      </c>
      <c r="P55" s="1144">
        <f>'Result Entry'!Q57</f>
        <v>0.0</v>
      </c>
      <c r="Q55" s="1143">
        <f>'Result Entry'!R57</f>
        <v>0.0</v>
      </c>
      <c r="R55" s="1145">
        <f>'Result Entry'!S57</f>
        <v>0.0</v>
      </c>
      <c r="S55" s="1145">
        <f>'Result Entry'!T57</f>
        <v>0.0</v>
      </c>
      <c r="T55" s="1146">
        <f>'Result Entry'!U57</f>
        <v>0.0</v>
      </c>
      <c r="U55" s="1163">
        <f>'Result Entry'!V57</f>
        <v>0.0</v>
      </c>
      <c r="V55" s="1164" t="str">
        <f>'Result Entry'!W57</f>
        <v/>
      </c>
      <c r="W55" s="1149" t="str">
        <f>'Result Entry'!X57</f>
        <v/>
      </c>
      <c r="X55" s="1150" t="str">
        <f>'Result Entry'!Y57</f>
        <v/>
      </c>
      <c r="Y55" s="1142">
        <f>'Result Entry'!Z57</f>
        <v>0.0</v>
      </c>
      <c r="Z55" s="1143">
        <f>'Result Entry'!AA57</f>
        <v>0.0</v>
      </c>
      <c r="AA55" s="1143">
        <f>'Result Entry'!AB57</f>
        <v>0.0</v>
      </c>
      <c r="AB55" s="1144">
        <f>'Result Entry'!AC57</f>
        <v>0.0</v>
      </c>
      <c r="AC55" s="1143">
        <f>'Result Entry'!AD57</f>
        <v>0.0</v>
      </c>
      <c r="AD55" s="1144">
        <f>'Result Entry'!AE57</f>
        <v>0.0</v>
      </c>
      <c r="AE55" s="1143">
        <f>'Result Entry'!AF57</f>
        <v>0.0</v>
      </c>
      <c r="AF55" s="1145">
        <f>'Result Entry'!AG57</f>
        <v>0.0</v>
      </c>
      <c r="AG55" s="1145">
        <f>'Result Entry'!AH57</f>
        <v>0.0</v>
      </c>
      <c r="AH55" s="1146">
        <f>'Result Entry'!AI57</f>
        <v>0.0</v>
      </c>
      <c r="AI55" s="1163">
        <f>'Result Entry'!AJ57</f>
        <v>0.0</v>
      </c>
      <c r="AJ55" s="1164" t="str">
        <f>'Result Entry'!AK57</f>
        <v/>
      </c>
      <c r="AK55" s="1149" t="str">
        <f>'Result Entry'!AL57</f>
        <v/>
      </c>
      <c r="AL55" s="1150" t="str">
        <f>'Result Entry'!AM57</f>
        <v/>
      </c>
      <c r="AM55" s="1151">
        <f>'Result Entry'!AN57</f>
        <v>0.0</v>
      </c>
      <c r="AN55" s="1142">
        <f>'Result Entry'!AO57</f>
        <v>0.0</v>
      </c>
      <c r="AO55" s="1152">
        <f>'Result Entry'!AP57</f>
        <v>0.0</v>
      </c>
      <c r="AP55" s="1143">
        <f>'Result Entry'!AQ57</f>
        <v>0.0</v>
      </c>
      <c r="AQ55" s="1144">
        <f>'Result Entry'!AR57</f>
        <v>0.0</v>
      </c>
      <c r="AR55" s="1143">
        <f>'Result Entry'!AS57</f>
        <v>0.0</v>
      </c>
      <c r="AS55" s="1143">
        <f>'Result Entry'!AT57</f>
        <v>0.0</v>
      </c>
      <c r="AT55" s="1153">
        <f>'Result Entry'!AU57</f>
        <v>0.0</v>
      </c>
      <c r="AU55" s="1144">
        <f>'Result Entry'!AV57</f>
        <v>0.0</v>
      </c>
      <c r="AV55" s="1143">
        <f>'Result Entry'!AW57</f>
        <v>0.0</v>
      </c>
      <c r="AW55" s="1143">
        <f>'Result Entry'!AX57</f>
        <v>0.0</v>
      </c>
      <c r="AX55" s="1153">
        <f>'Result Entry'!AY57</f>
        <v>0.0</v>
      </c>
      <c r="AY55" s="1146">
        <f>'Result Entry'!AZ57</f>
        <v>0.0</v>
      </c>
      <c r="AZ55" s="1165">
        <f>'Result Entry'!BA57</f>
        <v>0.0</v>
      </c>
      <c r="BA55" s="1166" t="str">
        <f>'Result Entry'!BB57</f>
        <v/>
      </c>
      <c r="BB55" s="1149" t="str">
        <f>'Result Entry'!BC57</f>
        <v/>
      </c>
      <c r="BC55" s="1150" t="str">
        <f>'Result Entry'!BD57</f>
        <v/>
      </c>
      <c r="BD55" s="1151">
        <f>'Result Entry'!BE57</f>
        <v>0.0</v>
      </c>
      <c r="BE55" s="1142">
        <f>'Result Entry'!BF57</f>
        <v>0.0</v>
      </c>
      <c r="BF55" s="1152">
        <f>'Result Entry'!BG57</f>
        <v>0.0</v>
      </c>
      <c r="BG55" s="1143">
        <f>'Result Entry'!BH57</f>
        <v>0.0</v>
      </c>
      <c r="BH55" s="1144">
        <f>'Result Entry'!BI57</f>
        <v>0.0</v>
      </c>
      <c r="BI55" s="1143">
        <f>'Result Entry'!BJ57</f>
        <v>0.0</v>
      </c>
      <c r="BJ55" s="1143">
        <f>'Result Entry'!BK57</f>
        <v>0.0</v>
      </c>
      <c r="BK55" s="1153">
        <f>'Result Entry'!BL57</f>
        <v>0.0</v>
      </c>
      <c r="BL55" s="1144">
        <f>'Result Entry'!BM57</f>
        <v>0.0</v>
      </c>
      <c r="BM55" s="1143">
        <f>'Result Entry'!BN57</f>
        <v>0.0</v>
      </c>
      <c r="BN55" s="1143">
        <f>'Result Entry'!BO57</f>
        <v>0.0</v>
      </c>
      <c r="BO55" s="1153">
        <f>'Result Entry'!BP57</f>
        <v>0.0</v>
      </c>
      <c r="BP55" s="1146">
        <f>'Result Entry'!BQ57</f>
        <v>0.0</v>
      </c>
      <c r="BQ55" s="1165">
        <f>'Result Entry'!BR57</f>
        <v>0.0</v>
      </c>
      <c r="BR55" s="1166" t="str">
        <f>'Result Entry'!BS57</f>
        <v/>
      </c>
      <c r="BS55" s="1149" t="str">
        <f>'Result Entry'!BT57</f>
        <v/>
      </c>
      <c r="BT55" s="1150" t="str">
        <f>'Result Entry'!BU57</f>
        <v/>
      </c>
      <c r="BU55" s="1151">
        <f>'Result Entry'!BV57</f>
        <v>0.0</v>
      </c>
      <c r="BV55" s="1142">
        <f>'Result Entry'!BW57</f>
        <v>0.0</v>
      </c>
      <c r="BW55" s="1152">
        <f>'Result Entry'!BX57</f>
        <v>0.0</v>
      </c>
      <c r="BX55" s="1143">
        <f>'Result Entry'!BY57</f>
        <v>0.0</v>
      </c>
      <c r="BY55" s="1144">
        <f>'Result Entry'!BZ57</f>
        <v>0.0</v>
      </c>
      <c r="BZ55" s="1143">
        <f>'Result Entry'!CA57</f>
        <v>0.0</v>
      </c>
      <c r="CA55" s="1143">
        <f>'Result Entry'!CB57</f>
        <v>0.0</v>
      </c>
      <c r="CB55" s="1153">
        <f>'Result Entry'!CC57</f>
        <v>0.0</v>
      </c>
      <c r="CC55" s="1144">
        <f>'Result Entry'!CD57</f>
        <v>0.0</v>
      </c>
      <c r="CD55" s="1143">
        <f>'Result Entry'!CE57</f>
        <v>0.0</v>
      </c>
      <c r="CE55" s="1143">
        <f>'Result Entry'!CF57</f>
        <v>0.0</v>
      </c>
      <c r="CF55" s="1153">
        <f>'Result Entry'!CG57</f>
        <v>0.0</v>
      </c>
      <c r="CG55" s="1146">
        <f>'Result Entry'!CH57</f>
        <v>0.0</v>
      </c>
      <c r="CH55" s="1165">
        <f>'Result Entry'!CI57</f>
        <v>0.0</v>
      </c>
      <c r="CI55" s="1166" t="str">
        <f>'Result Entry'!CJ57</f>
        <v/>
      </c>
      <c r="CJ55" s="1149" t="str">
        <f>'Result Entry'!CK57</f>
        <v/>
      </c>
      <c r="CK55" s="1150" t="str">
        <f>'Result Entry'!CL57</f>
        <v/>
      </c>
      <c r="CL55" s="1151">
        <f>'Result Entry'!CM57</f>
        <v>0.0</v>
      </c>
      <c r="CM55" s="1142">
        <f>'Result Entry'!CN57</f>
        <v>0.0</v>
      </c>
      <c r="CN55" s="1152">
        <f>'Result Entry'!CO57</f>
        <v>0.0</v>
      </c>
      <c r="CO55" s="1143">
        <f>'Result Entry'!CP57</f>
        <v>0.0</v>
      </c>
      <c r="CP55" s="1144">
        <f>'Result Entry'!CQ57</f>
        <v>0.0</v>
      </c>
      <c r="CQ55" s="1143">
        <f>'Result Entry'!CR57</f>
        <v>0.0</v>
      </c>
      <c r="CR55" s="1143">
        <f>'Result Entry'!CS57</f>
        <v>0.0</v>
      </c>
      <c r="CS55" s="1153">
        <f>'Result Entry'!CT57</f>
        <v>0.0</v>
      </c>
      <c r="CT55" s="1144">
        <f>'Result Entry'!CU57</f>
        <v>0.0</v>
      </c>
      <c r="CU55" s="1143">
        <f>'Result Entry'!CV57</f>
        <v>0.0</v>
      </c>
      <c r="CV55" s="1143">
        <f>'Result Entry'!CW57</f>
        <v>0.0</v>
      </c>
      <c r="CW55" s="1153">
        <f>'Result Entry'!CX57</f>
        <v>0.0</v>
      </c>
      <c r="CX55" s="1146">
        <f>'Result Entry'!CY57</f>
        <v>0.0</v>
      </c>
      <c r="CY55" s="1165">
        <f>'Result Entry'!CZ57</f>
        <v>0.0</v>
      </c>
      <c r="CZ55" s="1166" t="str">
        <f>'Result Entry'!DA57</f>
        <v/>
      </c>
      <c r="DA55" s="1149" t="str">
        <f>'Result Entry'!DB57</f>
        <v/>
      </c>
      <c r="DB55" s="1150" t="str">
        <f>'Result Entry'!DC57</f>
        <v/>
      </c>
      <c r="DC55" s="1151">
        <f>'Result Entry'!DD57</f>
        <v>0.0</v>
      </c>
      <c r="DD55" s="1142">
        <f>'Result Entry'!DE57</f>
        <v>0.0</v>
      </c>
      <c r="DE55" s="1152">
        <f>'Result Entry'!DF57</f>
        <v>0.0</v>
      </c>
      <c r="DF55" s="1143">
        <f>'Result Entry'!DG57</f>
        <v>0.0</v>
      </c>
      <c r="DG55" s="1144">
        <f>'Result Entry'!DH57</f>
        <v>0.0</v>
      </c>
      <c r="DH55" s="1143">
        <f>'Result Entry'!DI57</f>
        <v>0.0</v>
      </c>
      <c r="DI55" s="1143">
        <f>'Result Entry'!DJ57</f>
        <v>0.0</v>
      </c>
      <c r="DJ55" s="1153">
        <f>'Result Entry'!DK57</f>
        <v>0.0</v>
      </c>
      <c r="DK55" s="1144">
        <f>'Result Entry'!DL57</f>
        <v>0.0</v>
      </c>
      <c r="DL55" s="1143">
        <f>'Result Entry'!DM57</f>
        <v>0.0</v>
      </c>
      <c r="DM55" s="1143">
        <f>'Result Entry'!DN57</f>
        <v>0.0</v>
      </c>
      <c r="DN55" s="1153">
        <f>'Result Entry'!DO57</f>
        <v>0.0</v>
      </c>
      <c r="DO55" s="1146">
        <f>'Result Entry'!DP57</f>
        <v>0.0</v>
      </c>
      <c r="DP55" s="1165">
        <f>'Result Entry'!DQ57</f>
        <v>0.0</v>
      </c>
      <c r="DQ55" s="1166" t="str">
        <f>'Result Entry'!DR57</f>
        <v/>
      </c>
      <c r="DR55" s="1149" t="str">
        <f>'Result Entry'!DS57</f>
        <v/>
      </c>
      <c r="DS55" s="1150" t="str">
        <f>'Result Entry'!DT57</f>
        <v/>
      </c>
      <c r="DT55" s="1142">
        <f>'Result Entry'!DU57</f>
        <v>0.0</v>
      </c>
      <c r="DU55" s="1143">
        <f>'Result Entry'!DV57</f>
        <v>0.0</v>
      </c>
      <c r="DV55" s="1143">
        <f>'Result Entry'!DW57</f>
        <v>0.0</v>
      </c>
      <c r="DW55" s="1144">
        <f>'Result Entry'!DX57</f>
        <v>0.0</v>
      </c>
      <c r="DX55" s="1143">
        <f>'Result Entry'!DY57</f>
        <v>0.0</v>
      </c>
      <c r="DY55" s="1143">
        <f>'Result Entry'!DZ57</f>
        <v>0.0</v>
      </c>
      <c r="DZ55" s="1153">
        <f>'Result Entry'!EA57</f>
        <v>0.0</v>
      </c>
      <c r="EA55" s="1144">
        <f>'Result Entry'!EB57</f>
        <v>0.0</v>
      </c>
      <c r="EB55" s="1143">
        <f>'Result Entry'!EC57</f>
        <v>0.0</v>
      </c>
      <c r="EC55" s="1143">
        <f>'Result Entry'!ED57</f>
        <v>0.0</v>
      </c>
      <c r="ED55" s="1153">
        <f>'Result Entry'!EE57</f>
        <v>0.0</v>
      </c>
      <c r="EE55" s="1156">
        <f>'Result Entry'!EF57</f>
        <v>0.0</v>
      </c>
      <c r="EF55" s="1157">
        <f>'Result Entry'!EG57</f>
        <v>0.0</v>
      </c>
      <c r="EG55" s="1158" t="str">
        <f>'Result Entry'!EH57</f>
        <v/>
      </c>
      <c r="EH55" s="1142">
        <f>'Result Entry'!EI57</f>
        <v>0.0</v>
      </c>
      <c r="EI55" s="1143">
        <f>'Result Entry'!EJ57</f>
        <v>0.0</v>
      </c>
      <c r="EJ55" s="1143">
        <f>'Result Entry'!EK57</f>
        <v>0.0</v>
      </c>
      <c r="EK55" s="1144">
        <f>'Result Entry'!EL57</f>
        <v>0.0</v>
      </c>
      <c r="EL55" s="1143">
        <f>'Result Entry'!EM57</f>
        <v>0.0</v>
      </c>
      <c r="EM55" s="1153">
        <f>'Result Entry'!EN57</f>
        <v>0.0</v>
      </c>
      <c r="EN55" s="1143">
        <f>'Result Entry'!EO57</f>
        <v>0.0</v>
      </c>
      <c r="EO55" s="1143">
        <f>'Result Entry'!EP57</f>
        <v>0.0</v>
      </c>
      <c r="EP55" s="1143">
        <f>'Result Entry'!EQ57</f>
        <v>0.0</v>
      </c>
      <c r="EQ55" s="1146">
        <f>'Result Entry'!ER57</f>
        <v>0.0</v>
      </c>
      <c r="ER55" s="1157">
        <f>'Result Entry'!ES57</f>
        <v>0.0</v>
      </c>
      <c r="ES55" s="1158" t="str">
        <f>'Result Entry'!ET57</f>
        <v/>
      </c>
      <c r="ET55" s="1142">
        <f>'Result Entry'!EU57</f>
        <v>0.0</v>
      </c>
      <c r="EU55" s="1152">
        <f>'Result Entry'!EV57</f>
        <v>0.0</v>
      </c>
      <c r="EV55" s="1143">
        <f>'Result Entry'!EW57</f>
        <v>0.0</v>
      </c>
      <c r="EW55" s="1153">
        <f>'Result Entry'!EX57</f>
        <v>0.0</v>
      </c>
      <c r="EX55" s="1143">
        <f>'Result Entry'!EY57</f>
        <v>0.0</v>
      </c>
      <c r="EY55" s="1153">
        <f>'Result Entry'!EZ57</f>
        <v>0.0</v>
      </c>
      <c r="EZ55" s="1143">
        <f>'Result Entry'!FA57</f>
        <v>0.0</v>
      </c>
      <c r="FA55" s="1143">
        <f>'Result Entry'!FB57</f>
        <v>0.0</v>
      </c>
      <c r="FB55" s="1143">
        <f>'Result Entry'!FC57</f>
        <v>0.0</v>
      </c>
      <c r="FC55" s="1156">
        <f>'Result Entry'!FD57</f>
        <v>0.0</v>
      </c>
      <c r="FD55" s="1157">
        <f>'Result Entry'!FE57</f>
        <v>0.0</v>
      </c>
      <c r="FE55" s="1158" t="str">
        <f>'Result Entry'!FF57</f>
        <v/>
      </c>
      <c r="FF55" s="1142">
        <f>'Result Entry'!FG57</f>
        <v>0.0</v>
      </c>
      <c r="FG55" s="1143">
        <f>'Result Entry'!FH57</f>
        <v>0.0</v>
      </c>
      <c r="FH55" s="1143">
        <f>'Result Entry'!FI57</f>
        <v>0.0</v>
      </c>
      <c r="FI55" s="1143">
        <f>'Result Entry'!FJ57</f>
        <v>0.0</v>
      </c>
      <c r="FJ55" s="1145">
        <f>'Result Entry'!FK57</f>
        <v>0.0</v>
      </c>
      <c r="FK55" s="1150" t="str">
        <f>'Result Entry'!FL57</f>
        <v/>
      </c>
      <c r="FL55" s="1139">
        <f>'Result Entry'!FM57</f>
        <v>0.0</v>
      </c>
      <c r="FM55" s="1140">
        <f>'Result Entry'!FN57</f>
        <v>0.0</v>
      </c>
      <c r="FN55" s="1159" t="str">
        <f>'Result Entry'!FO57</f>
        <v/>
      </c>
      <c r="FO55" s="1139">
        <f>'Result Entry'!FP57</f>
        <v>0.0</v>
      </c>
      <c r="FP55" s="1140">
        <f>'Result Entry'!FQ57</f>
        <v>0.0</v>
      </c>
      <c r="FQ55" s="1160">
        <f>'Result Entry'!FR57</f>
        <v>0.0</v>
      </c>
      <c r="FR55" s="1140" t="str">
        <f>IF(OR(FS55="PASSED",FS55="PASSED WITH G"),'Result Entry'!FS57,"")</f>
        <v/>
      </c>
      <c r="FS55" s="1140" t="str">
        <f>'Result Entry'!FT57</f>
        <v/>
      </c>
      <c r="FT55" s="1140" t="str">
        <f>'Result Entry'!FU57</f>
        <v/>
      </c>
      <c r="FU55" s="1161" t="str">
        <f>'Result Entry'!FV57</f>
        <v/>
      </c>
      <c r="FV55" s="1162" t="str">
        <f>'Result Entry'!FX57</f>
        <v/>
      </c>
    </row>
    <row r="56" spans="8:8" s="1138" ht="17.25" customFormat="1" customHeight="1">
      <c r="A56" s="1167"/>
      <c r="B56" s="1139">
        <f t="shared" si="0"/>
        <v>0.0</v>
      </c>
      <c r="C56" s="1140">
        <f>'Result Entry'!D58</f>
        <v>0.0</v>
      </c>
      <c r="D56" s="1140">
        <f>'Result Entry'!E58</f>
        <v>0.0</v>
      </c>
      <c r="E56" s="1140">
        <f>'Result Entry'!F58</f>
        <v>0.0</v>
      </c>
      <c r="F56" s="1140">
        <f>'Result Entry'!$G58</f>
        <v>0.0</v>
      </c>
      <c r="G56" s="1140">
        <f>'Result Entry'!$H58</f>
        <v>0.0</v>
      </c>
      <c r="H56" s="1140">
        <f>'Result Entry'!I58</f>
        <v>0.0</v>
      </c>
      <c r="I56" s="1140">
        <f>'Result Entry'!J58</f>
        <v>0.0</v>
      </c>
      <c r="J56" s="1141">
        <f>'Result Entry'!K58</f>
        <v>0.0</v>
      </c>
      <c r="K56" s="1142">
        <f>'Result Entry'!L58</f>
        <v>0.0</v>
      </c>
      <c r="L56" s="1143">
        <f>'Result Entry'!M58</f>
        <v>0.0</v>
      </c>
      <c r="M56" s="1143">
        <f>'Result Entry'!N58</f>
        <v>0.0</v>
      </c>
      <c r="N56" s="1144">
        <f>'Result Entry'!O58</f>
        <v>0.0</v>
      </c>
      <c r="O56" s="1143">
        <f>'Result Entry'!P58</f>
        <v>0.0</v>
      </c>
      <c r="P56" s="1144">
        <f>'Result Entry'!Q58</f>
        <v>0.0</v>
      </c>
      <c r="Q56" s="1143">
        <f>'Result Entry'!R58</f>
        <v>0.0</v>
      </c>
      <c r="R56" s="1145">
        <f>'Result Entry'!S58</f>
        <v>0.0</v>
      </c>
      <c r="S56" s="1145">
        <f>'Result Entry'!T58</f>
        <v>0.0</v>
      </c>
      <c r="T56" s="1146">
        <f>'Result Entry'!U58</f>
        <v>0.0</v>
      </c>
      <c r="U56" s="1163">
        <f>'Result Entry'!V58</f>
        <v>0.0</v>
      </c>
      <c r="V56" s="1164" t="str">
        <f>'Result Entry'!W58</f>
        <v/>
      </c>
      <c r="W56" s="1149" t="str">
        <f>'Result Entry'!X58</f>
        <v/>
      </c>
      <c r="X56" s="1150" t="str">
        <f>'Result Entry'!Y58</f>
        <v/>
      </c>
      <c r="Y56" s="1142">
        <f>'Result Entry'!Z58</f>
        <v>0.0</v>
      </c>
      <c r="Z56" s="1143">
        <f>'Result Entry'!AA58</f>
        <v>0.0</v>
      </c>
      <c r="AA56" s="1143">
        <f>'Result Entry'!AB58</f>
        <v>0.0</v>
      </c>
      <c r="AB56" s="1144">
        <f>'Result Entry'!AC58</f>
        <v>0.0</v>
      </c>
      <c r="AC56" s="1143">
        <f>'Result Entry'!AD58</f>
        <v>0.0</v>
      </c>
      <c r="AD56" s="1144">
        <f>'Result Entry'!AE58</f>
        <v>0.0</v>
      </c>
      <c r="AE56" s="1143">
        <f>'Result Entry'!AF58</f>
        <v>0.0</v>
      </c>
      <c r="AF56" s="1145">
        <f>'Result Entry'!AG58</f>
        <v>0.0</v>
      </c>
      <c r="AG56" s="1145">
        <f>'Result Entry'!AH58</f>
        <v>0.0</v>
      </c>
      <c r="AH56" s="1146">
        <f>'Result Entry'!AI58</f>
        <v>0.0</v>
      </c>
      <c r="AI56" s="1163">
        <f>'Result Entry'!AJ58</f>
        <v>0.0</v>
      </c>
      <c r="AJ56" s="1164" t="str">
        <f>'Result Entry'!AK58</f>
        <v/>
      </c>
      <c r="AK56" s="1149" t="str">
        <f>'Result Entry'!AL58</f>
        <v/>
      </c>
      <c r="AL56" s="1150" t="str">
        <f>'Result Entry'!AM58</f>
        <v/>
      </c>
      <c r="AM56" s="1151">
        <f>'Result Entry'!AN58</f>
        <v>0.0</v>
      </c>
      <c r="AN56" s="1142">
        <f>'Result Entry'!AO58</f>
        <v>0.0</v>
      </c>
      <c r="AO56" s="1152">
        <f>'Result Entry'!AP58</f>
        <v>0.0</v>
      </c>
      <c r="AP56" s="1143">
        <f>'Result Entry'!AQ58</f>
        <v>0.0</v>
      </c>
      <c r="AQ56" s="1144">
        <f>'Result Entry'!AR58</f>
        <v>0.0</v>
      </c>
      <c r="AR56" s="1143">
        <f>'Result Entry'!AS58</f>
        <v>0.0</v>
      </c>
      <c r="AS56" s="1143">
        <f>'Result Entry'!AT58</f>
        <v>0.0</v>
      </c>
      <c r="AT56" s="1153">
        <f>'Result Entry'!AU58</f>
        <v>0.0</v>
      </c>
      <c r="AU56" s="1144">
        <f>'Result Entry'!AV58</f>
        <v>0.0</v>
      </c>
      <c r="AV56" s="1143">
        <f>'Result Entry'!AW58</f>
        <v>0.0</v>
      </c>
      <c r="AW56" s="1143">
        <f>'Result Entry'!AX58</f>
        <v>0.0</v>
      </c>
      <c r="AX56" s="1153">
        <f>'Result Entry'!AY58</f>
        <v>0.0</v>
      </c>
      <c r="AY56" s="1146">
        <f>'Result Entry'!AZ58</f>
        <v>0.0</v>
      </c>
      <c r="AZ56" s="1165">
        <f>'Result Entry'!BA58</f>
        <v>0.0</v>
      </c>
      <c r="BA56" s="1166" t="str">
        <f>'Result Entry'!BB58</f>
        <v/>
      </c>
      <c r="BB56" s="1149" t="str">
        <f>'Result Entry'!BC58</f>
        <v/>
      </c>
      <c r="BC56" s="1150" t="str">
        <f>'Result Entry'!BD58</f>
        <v/>
      </c>
      <c r="BD56" s="1151">
        <f>'Result Entry'!BE58</f>
        <v>0.0</v>
      </c>
      <c r="BE56" s="1142">
        <f>'Result Entry'!BF58</f>
        <v>0.0</v>
      </c>
      <c r="BF56" s="1152">
        <f>'Result Entry'!BG58</f>
        <v>0.0</v>
      </c>
      <c r="BG56" s="1143">
        <f>'Result Entry'!BH58</f>
        <v>0.0</v>
      </c>
      <c r="BH56" s="1144">
        <f>'Result Entry'!BI58</f>
        <v>0.0</v>
      </c>
      <c r="BI56" s="1143">
        <f>'Result Entry'!BJ58</f>
        <v>0.0</v>
      </c>
      <c r="BJ56" s="1143">
        <f>'Result Entry'!BK58</f>
        <v>0.0</v>
      </c>
      <c r="BK56" s="1153">
        <f>'Result Entry'!BL58</f>
        <v>0.0</v>
      </c>
      <c r="BL56" s="1144">
        <f>'Result Entry'!BM58</f>
        <v>0.0</v>
      </c>
      <c r="BM56" s="1143">
        <f>'Result Entry'!BN58</f>
        <v>0.0</v>
      </c>
      <c r="BN56" s="1143">
        <f>'Result Entry'!BO58</f>
        <v>0.0</v>
      </c>
      <c r="BO56" s="1153">
        <f>'Result Entry'!BP58</f>
        <v>0.0</v>
      </c>
      <c r="BP56" s="1146">
        <f>'Result Entry'!BQ58</f>
        <v>0.0</v>
      </c>
      <c r="BQ56" s="1165">
        <f>'Result Entry'!BR58</f>
        <v>0.0</v>
      </c>
      <c r="BR56" s="1166" t="str">
        <f>'Result Entry'!BS58</f>
        <v/>
      </c>
      <c r="BS56" s="1149" t="str">
        <f>'Result Entry'!BT58</f>
        <v/>
      </c>
      <c r="BT56" s="1150" t="str">
        <f>'Result Entry'!BU58</f>
        <v/>
      </c>
      <c r="BU56" s="1151">
        <f>'Result Entry'!BV58</f>
        <v>0.0</v>
      </c>
      <c r="BV56" s="1142">
        <f>'Result Entry'!BW58</f>
        <v>0.0</v>
      </c>
      <c r="BW56" s="1152">
        <f>'Result Entry'!BX58</f>
        <v>0.0</v>
      </c>
      <c r="BX56" s="1143">
        <f>'Result Entry'!BY58</f>
        <v>0.0</v>
      </c>
      <c r="BY56" s="1144">
        <f>'Result Entry'!BZ58</f>
        <v>0.0</v>
      </c>
      <c r="BZ56" s="1143">
        <f>'Result Entry'!CA58</f>
        <v>0.0</v>
      </c>
      <c r="CA56" s="1143">
        <f>'Result Entry'!CB58</f>
        <v>0.0</v>
      </c>
      <c r="CB56" s="1153">
        <f>'Result Entry'!CC58</f>
        <v>0.0</v>
      </c>
      <c r="CC56" s="1144">
        <f>'Result Entry'!CD58</f>
        <v>0.0</v>
      </c>
      <c r="CD56" s="1143">
        <f>'Result Entry'!CE58</f>
        <v>0.0</v>
      </c>
      <c r="CE56" s="1143">
        <f>'Result Entry'!CF58</f>
        <v>0.0</v>
      </c>
      <c r="CF56" s="1153">
        <f>'Result Entry'!CG58</f>
        <v>0.0</v>
      </c>
      <c r="CG56" s="1146">
        <f>'Result Entry'!CH58</f>
        <v>0.0</v>
      </c>
      <c r="CH56" s="1165">
        <f>'Result Entry'!CI58</f>
        <v>0.0</v>
      </c>
      <c r="CI56" s="1166" t="str">
        <f>'Result Entry'!CJ58</f>
        <v/>
      </c>
      <c r="CJ56" s="1149" t="str">
        <f>'Result Entry'!CK58</f>
        <v/>
      </c>
      <c r="CK56" s="1150" t="str">
        <f>'Result Entry'!CL58</f>
        <v/>
      </c>
      <c r="CL56" s="1151">
        <f>'Result Entry'!CM58</f>
        <v>0.0</v>
      </c>
      <c r="CM56" s="1142">
        <f>'Result Entry'!CN58</f>
        <v>0.0</v>
      </c>
      <c r="CN56" s="1152">
        <f>'Result Entry'!CO58</f>
        <v>0.0</v>
      </c>
      <c r="CO56" s="1143">
        <f>'Result Entry'!CP58</f>
        <v>0.0</v>
      </c>
      <c r="CP56" s="1144">
        <f>'Result Entry'!CQ58</f>
        <v>0.0</v>
      </c>
      <c r="CQ56" s="1143">
        <f>'Result Entry'!CR58</f>
        <v>0.0</v>
      </c>
      <c r="CR56" s="1143">
        <f>'Result Entry'!CS58</f>
        <v>0.0</v>
      </c>
      <c r="CS56" s="1153">
        <f>'Result Entry'!CT58</f>
        <v>0.0</v>
      </c>
      <c r="CT56" s="1144">
        <f>'Result Entry'!CU58</f>
        <v>0.0</v>
      </c>
      <c r="CU56" s="1143">
        <f>'Result Entry'!CV58</f>
        <v>0.0</v>
      </c>
      <c r="CV56" s="1143">
        <f>'Result Entry'!CW58</f>
        <v>0.0</v>
      </c>
      <c r="CW56" s="1153">
        <f>'Result Entry'!CX58</f>
        <v>0.0</v>
      </c>
      <c r="CX56" s="1146">
        <f>'Result Entry'!CY58</f>
        <v>0.0</v>
      </c>
      <c r="CY56" s="1165">
        <f>'Result Entry'!CZ58</f>
        <v>0.0</v>
      </c>
      <c r="CZ56" s="1166" t="str">
        <f>'Result Entry'!DA58</f>
        <v/>
      </c>
      <c r="DA56" s="1149" t="str">
        <f>'Result Entry'!DB58</f>
        <v/>
      </c>
      <c r="DB56" s="1150" t="str">
        <f>'Result Entry'!DC58</f>
        <v/>
      </c>
      <c r="DC56" s="1151">
        <f>'Result Entry'!DD58</f>
        <v>0.0</v>
      </c>
      <c r="DD56" s="1142">
        <f>'Result Entry'!DE58</f>
        <v>0.0</v>
      </c>
      <c r="DE56" s="1152">
        <f>'Result Entry'!DF58</f>
        <v>0.0</v>
      </c>
      <c r="DF56" s="1143">
        <f>'Result Entry'!DG58</f>
        <v>0.0</v>
      </c>
      <c r="DG56" s="1144">
        <f>'Result Entry'!DH58</f>
        <v>0.0</v>
      </c>
      <c r="DH56" s="1143">
        <f>'Result Entry'!DI58</f>
        <v>0.0</v>
      </c>
      <c r="DI56" s="1143">
        <f>'Result Entry'!DJ58</f>
        <v>0.0</v>
      </c>
      <c r="DJ56" s="1153">
        <f>'Result Entry'!DK58</f>
        <v>0.0</v>
      </c>
      <c r="DK56" s="1144">
        <f>'Result Entry'!DL58</f>
        <v>0.0</v>
      </c>
      <c r="DL56" s="1143">
        <f>'Result Entry'!DM58</f>
        <v>0.0</v>
      </c>
      <c r="DM56" s="1143">
        <f>'Result Entry'!DN58</f>
        <v>0.0</v>
      </c>
      <c r="DN56" s="1153">
        <f>'Result Entry'!DO58</f>
        <v>0.0</v>
      </c>
      <c r="DO56" s="1146">
        <f>'Result Entry'!DP58</f>
        <v>0.0</v>
      </c>
      <c r="DP56" s="1165">
        <f>'Result Entry'!DQ58</f>
        <v>0.0</v>
      </c>
      <c r="DQ56" s="1166" t="str">
        <f>'Result Entry'!DR58</f>
        <v/>
      </c>
      <c r="DR56" s="1149" t="str">
        <f>'Result Entry'!DS58</f>
        <v/>
      </c>
      <c r="DS56" s="1150" t="str">
        <f>'Result Entry'!DT58</f>
        <v/>
      </c>
      <c r="DT56" s="1142">
        <f>'Result Entry'!DU58</f>
        <v>0.0</v>
      </c>
      <c r="DU56" s="1143">
        <f>'Result Entry'!DV58</f>
        <v>0.0</v>
      </c>
      <c r="DV56" s="1143">
        <f>'Result Entry'!DW58</f>
        <v>0.0</v>
      </c>
      <c r="DW56" s="1144">
        <f>'Result Entry'!DX58</f>
        <v>0.0</v>
      </c>
      <c r="DX56" s="1143">
        <f>'Result Entry'!DY58</f>
        <v>0.0</v>
      </c>
      <c r="DY56" s="1143">
        <f>'Result Entry'!DZ58</f>
        <v>0.0</v>
      </c>
      <c r="DZ56" s="1153">
        <f>'Result Entry'!EA58</f>
        <v>0.0</v>
      </c>
      <c r="EA56" s="1144">
        <f>'Result Entry'!EB58</f>
        <v>0.0</v>
      </c>
      <c r="EB56" s="1143">
        <f>'Result Entry'!EC58</f>
        <v>0.0</v>
      </c>
      <c r="EC56" s="1143">
        <f>'Result Entry'!ED58</f>
        <v>0.0</v>
      </c>
      <c r="ED56" s="1153">
        <f>'Result Entry'!EE58</f>
        <v>0.0</v>
      </c>
      <c r="EE56" s="1156">
        <f>'Result Entry'!EF58</f>
        <v>0.0</v>
      </c>
      <c r="EF56" s="1157">
        <f>'Result Entry'!EG58</f>
        <v>0.0</v>
      </c>
      <c r="EG56" s="1158" t="str">
        <f>'Result Entry'!EH58</f>
        <v/>
      </c>
      <c r="EH56" s="1142">
        <f>'Result Entry'!EI58</f>
        <v>0.0</v>
      </c>
      <c r="EI56" s="1143">
        <f>'Result Entry'!EJ58</f>
        <v>0.0</v>
      </c>
      <c r="EJ56" s="1143">
        <f>'Result Entry'!EK58</f>
        <v>0.0</v>
      </c>
      <c r="EK56" s="1144">
        <f>'Result Entry'!EL58</f>
        <v>0.0</v>
      </c>
      <c r="EL56" s="1143">
        <f>'Result Entry'!EM58</f>
        <v>0.0</v>
      </c>
      <c r="EM56" s="1153">
        <f>'Result Entry'!EN58</f>
        <v>0.0</v>
      </c>
      <c r="EN56" s="1143">
        <f>'Result Entry'!EO58</f>
        <v>0.0</v>
      </c>
      <c r="EO56" s="1143">
        <f>'Result Entry'!EP58</f>
        <v>0.0</v>
      </c>
      <c r="EP56" s="1143">
        <f>'Result Entry'!EQ58</f>
        <v>0.0</v>
      </c>
      <c r="EQ56" s="1146">
        <f>'Result Entry'!ER58</f>
        <v>0.0</v>
      </c>
      <c r="ER56" s="1157">
        <f>'Result Entry'!ES58</f>
        <v>0.0</v>
      </c>
      <c r="ES56" s="1158" t="str">
        <f>'Result Entry'!ET58</f>
        <v/>
      </c>
      <c r="ET56" s="1142">
        <f>'Result Entry'!EU58</f>
        <v>0.0</v>
      </c>
      <c r="EU56" s="1152">
        <f>'Result Entry'!EV58</f>
        <v>0.0</v>
      </c>
      <c r="EV56" s="1143">
        <f>'Result Entry'!EW58</f>
        <v>0.0</v>
      </c>
      <c r="EW56" s="1153">
        <f>'Result Entry'!EX58</f>
        <v>0.0</v>
      </c>
      <c r="EX56" s="1143">
        <f>'Result Entry'!EY58</f>
        <v>0.0</v>
      </c>
      <c r="EY56" s="1153">
        <f>'Result Entry'!EZ58</f>
        <v>0.0</v>
      </c>
      <c r="EZ56" s="1143">
        <f>'Result Entry'!FA58</f>
        <v>0.0</v>
      </c>
      <c r="FA56" s="1143">
        <f>'Result Entry'!FB58</f>
        <v>0.0</v>
      </c>
      <c r="FB56" s="1143">
        <f>'Result Entry'!FC58</f>
        <v>0.0</v>
      </c>
      <c r="FC56" s="1156">
        <f>'Result Entry'!FD58</f>
        <v>0.0</v>
      </c>
      <c r="FD56" s="1157">
        <f>'Result Entry'!FE58</f>
        <v>0.0</v>
      </c>
      <c r="FE56" s="1158" t="str">
        <f>'Result Entry'!FF58</f>
        <v/>
      </c>
      <c r="FF56" s="1142">
        <f>'Result Entry'!FG58</f>
        <v>0.0</v>
      </c>
      <c r="FG56" s="1143">
        <f>'Result Entry'!FH58</f>
        <v>0.0</v>
      </c>
      <c r="FH56" s="1143">
        <f>'Result Entry'!FI58</f>
        <v>0.0</v>
      </c>
      <c r="FI56" s="1143">
        <f>'Result Entry'!FJ58</f>
        <v>0.0</v>
      </c>
      <c r="FJ56" s="1145">
        <f>'Result Entry'!FK58</f>
        <v>0.0</v>
      </c>
      <c r="FK56" s="1150" t="str">
        <f>'Result Entry'!FL58</f>
        <v/>
      </c>
      <c r="FL56" s="1139">
        <f>'Result Entry'!FM58</f>
        <v>0.0</v>
      </c>
      <c r="FM56" s="1140">
        <f>'Result Entry'!FN58</f>
        <v>0.0</v>
      </c>
      <c r="FN56" s="1159" t="str">
        <f>'Result Entry'!FO58</f>
        <v/>
      </c>
      <c r="FO56" s="1139">
        <f>'Result Entry'!FP58</f>
        <v>0.0</v>
      </c>
      <c r="FP56" s="1140">
        <f>'Result Entry'!FQ58</f>
        <v>0.0</v>
      </c>
      <c r="FQ56" s="1160">
        <f>'Result Entry'!FR58</f>
        <v>0.0</v>
      </c>
      <c r="FR56" s="1140" t="str">
        <f>IF(OR(FS56="PASSED",FS56="PASSED WITH G"),'Result Entry'!FS58,"")</f>
        <v/>
      </c>
      <c r="FS56" s="1140" t="str">
        <f>'Result Entry'!FT58</f>
        <v/>
      </c>
      <c r="FT56" s="1140" t="str">
        <f>'Result Entry'!FU58</f>
        <v/>
      </c>
      <c r="FU56" s="1161" t="str">
        <f>'Result Entry'!FV58</f>
        <v/>
      </c>
      <c r="FV56" s="1162" t="str">
        <f>'Result Entry'!FX58</f>
        <v/>
      </c>
    </row>
    <row r="57" spans="8:8" s="1138" ht="17.25" customFormat="1" customHeight="1">
      <c r="A57" s="1167"/>
      <c r="B57" s="1139">
        <f t="shared" si="0"/>
        <v>0.0</v>
      </c>
      <c r="C57" s="1140">
        <f>'Result Entry'!D59</f>
        <v>0.0</v>
      </c>
      <c r="D57" s="1140">
        <f>'Result Entry'!E59</f>
        <v>0.0</v>
      </c>
      <c r="E57" s="1140">
        <f>'Result Entry'!F59</f>
        <v>0.0</v>
      </c>
      <c r="F57" s="1140">
        <f>'Result Entry'!$G59</f>
        <v>0.0</v>
      </c>
      <c r="G57" s="1140">
        <f>'Result Entry'!$H59</f>
        <v>0.0</v>
      </c>
      <c r="H57" s="1140">
        <f>'Result Entry'!I59</f>
        <v>0.0</v>
      </c>
      <c r="I57" s="1140">
        <f>'Result Entry'!J59</f>
        <v>0.0</v>
      </c>
      <c r="J57" s="1141">
        <f>'Result Entry'!K59</f>
        <v>0.0</v>
      </c>
      <c r="K57" s="1142">
        <f>'Result Entry'!L59</f>
        <v>0.0</v>
      </c>
      <c r="L57" s="1143">
        <f>'Result Entry'!M59</f>
        <v>0.0</v>
      </c>
      <c r="M57" s="1143">
        <f>'Result Entry'!N59</f>
        <v>0.0</v>
      </c>
      <c r="N57" s="1144">
        <f>'Result Entry'!O59</f>
        <v>0.0</v>
      </c>
      <c r="O57" s="1143">
        <f>'Result Entry'!P59</f>
        <v>0.0</v>
      </c>
      <c r="P57" s="1144">
        <f>'Result Entry'!Q59</f>
        <v>0.0</v>
      </c>
      <c r="Q57" s="1143">
        <f>'Result Entry'!R59</f>
        <v>0.0</v>
      </c>
      <c r="R57" s="1145">
        <f>'Result Entry'!S59</f>
        <v>0.0</v>
      </c>
      <c r="S57" s="1145">
        <f>'Result Entry'!T59</f>
        <v>0.0</v>
      </c>
      <c r="T57" s="1146">
        <f>'Result Entry'!U59</f>
        <v>0.0</v>
      </c>
      <c r="U57" s="1163">
        <f>'Result Entry'!V59</f>
        <v>0.0</v>
      </c>
      <c r="V57" s="1164" t="str">
        <f>'Result Entry'!W59</f>
        <v/>
      </c>
      <c r="W57" s="1149" t="str">
        <f>'Result Entry'!X59</f>
        <v/>
      </c>
      <c r="X57" s="1150" t="str">
        <f>'Result Entry'!Y59</f>
        <v/>
      </c>
      <c r="Y57" s="1142">
        <f>'Result Entry'!Z59</f>
        <v>0.0</v>
      </c>
      <c r="Z57" s="1143">
        <f>'Result Entry'!AA59</f>
        <v>0.0</v>
      </c>
      <c r="AA57" s="1143">
        <f>'Result Entry'!AB59</f>
        <v>0.0</v>
      </c>
      <c r="AB57" s="1144">
        <f>'Result Entry'!AC59</f>
        <v>0.0</v>
      </c>
      <c r="AC57" s="1143">
        <f>'Result Entry'!AD59</f>
        <v>0.0</v>
      </c>
      <c r="AD57" s="1144">
        <f>'Result Entry'!AE59</f>
        <v>0.0</v>
      </c>
      <c r="AE57" s="1143">
        <f>'Result Entry'!AF59</f>
        <v>0.0</v>
      </c>
      <c r="AF57" s="1145">
        <f>'Result Entry'!AG59</f>
        <v>0.0</v>
      </c>
      <c r="AG57" s="1145">
        <f>'Result Entry'!AH59</f>
        <v>0.0</v>
      </c>
      <c r="AH57" s="1146">
        <f>'Result Entry'!AI59</f>
        <v>0.0</v>
      </c>
      <c r="AI57" s="1163">
        <f>'Result Entry'!AJ59</f>
        <v>0.0</v>
      </c>
      <c r="AJ57" s="1164" t="str">
        <f>'Result Entry'!AK59</f>
        <v/>
      </c>
      <c r="AK57" s="1149" t="str">
        <f>'Result Entry'!AL59</f>
        <v/>
      </c>
      <c r="AL57" s="1150" t="str">
        <f>'Result Entry'!AM59</f>
        <v/>
      </c>
      <c r="AM57" s="1151">
        <f>'Result Entry'!AN59</f>
        <v>0.0</v>
      </c>
      <c r="AN57" s="1142">
        <f>'Result Entry'!AO59</f>
        <v>0.0</v>
      </c>
      <c r="AO57" s="1152">
        <f>'Result Entry'!AP59</f>
        <v>0.0</v>
      </c>
      <c r="AP57" s="1143">
        <f>'Result Entry'!AQ59</f>
        <v>0.0</v>
      </c>
      <c r="AQ57" s="1144">
        <f>'Result Entry'!AR59</f>
        <v>0.0</v>
      </c>
      <c r="AR57" s="1143">
        <f>'Result Entry'!AS59</f>
        <v>0.0</v>
      </c>
      <c r="AS57" s="1143">
        <f>'Result Entry'!AT59</f>
        <v>0.0</v>
      </c>
      <c r="AT57" s="1153">
        <f>'Result Entry'!AU59</f>
        <v>0.0</v>
      </c>
      <c r="AU57" s="1144">
        <f>'Result Entry'!AV59</f>
        <v>0.0</v>
      </c>
      <c r="AV57" s="1143">
        <f>'Result Entry'!AW59</f>
        <v>0.0</v>
      </c>
      <c r="AW57" s="1143">
        <f>'Result Entry'!AX59</f>
        <v>0.0</v>
      </c>
      <c r="AX57" s="1153">
        <f>'Result Entry'!AY59</f>
        <v>0.0</v>
      </c>
      <c r="AY57" s="1146">
        <f>'Result Entry'!AZ59</f>
        <v>0.0</v>
      </c>
      <c r="AZ57" s="1165">
        <f>'Result Entry'!BA59</f>
        <v>0.0</v>
      </c>
      <c r="BA57" s="1166" t="str">
        <f>'Result Entry'!BB59</f>
        <v/>
      </c>
      <c r="BB57" s="1149" t="str">
        <f>'Result Entry'!BC59</f>
        <v/>
      </c>
      <c r="BC57" s="1150" t="str">
        <f>'Result Entry'!BD59</f>
        <v/>
      </c>
      <c r="BD57" s="1151">
        <f>'Result Entry'!BE59</f>
        <v>0.0</v>
      </c>
      <c r="BE57" s="1142">
        <f>'Result Entry'!BF59</f>
        <v>0.0</v>
      </c>
      <c r="BF57" s="1152">
        <f>'Result Entry'!BG59</f>
        <v>0.0</v>
      </c>
      <c r="BG57" s="1143">
        <f>'Result Entry'!BH59</f>
        <v>0.0</v>
      </c>
      <c r="BH57" s="1144">
        <f>'Result Entry'!BI59</f>
        <v>0.0</v>
      </c>
      <c r="BI57" s="1143">
        <f>'Result Entry'!BJ59</f>
        <v>0.0</v>
      </c>
      <c r="BJ57" s="1143">
        <f>'Result Entry'!BK59</f>
        <v>0.0</v>
      </c>
      <c r="BK57" s="1153">
        <f>'Result Entry'!BL59</f>
        <v>0.0</v>
      </c>
      <c r="BL57" s="1144">
        <f>'Result Entry'!BM59</f>
        <v>0.0</v>
      </c>
      <c r="BM57" s="1143">
        <f>'Result Entry'!BN59</f>
        <v>0.0</v>
      </c>
      <c r="BN57" s="1143">
        <f>'Result Entry'!BO59</f>
        <v>0.0</v>
      </c>
      <c r="BO57" s="1153">
        <f>'Result Entry'!BP59</f>
        <v>0.0</v>
      </c>
      <c r="BP57" s="1146">
        <f>'Result Entry'!BQ59</f>
        <v>0.0</v>
      </c>
      <c r="BQ57" s="1165">
        <f>'Result Entry'!BR59</f>
        <v>0.0</v>
      </c>
      <c r="BR57" s="1166" t="str">
        <f>'Result Entry'!BS59</f>
        <v/>
      </c>
      <c r="BS57" s="1149" t="str">
        <f>'Result Entry'!BT59</f>
        <v/>
      </c>
      <c r="BT57" s="1150" t="str">
        <f>'Result Entry'!BU59</f>
        <v/>
      </c>
      <c r="BU57" s="1151">
        <f>'Result Entry'!BV59</f>
        <v>0.0</v>
      </c>
      <c r="BV57" s="1142">
        <f>'Result Entry'!BW59</f>
        <v>0.0</v>
      </c>
      <c r="BW57" s="1152">
        <f>'Result Entry'!BX59</f>
        <v>0.0</v>
      </c>
      <c r="BX57" s="1143">
        <f>'Result Entry'!BY59</f>
        <v>0.0</v>
      </c>
      <c r="BY57" s="1144">
        <f>'Result Entry'!BZ59</f>
        <v>0.0</v>
      </c>
      <c r="BZ57" s="1143">
        <f>'Result Entry'!CA59</f>
        <v>0.0</v>
      </c>
      <c r="CA57" s="1143">
        <f>'Result Entry'!CB59</f>
        <v>0.0</v>
      </c>
      <c r="CB57" s="1153">
        <f>'Result Entry'!CC59</f>
        <v>0.0</v>
      </c>
      <c r="CC57" s="1144">
        <f>'Result Entry'!CD59</f>
        <v>0.0</v>
      </c>
      <c r="CD57" s="1143">
        <f>'Result Entry'!CE59</f>
        <v>0.0</v>
      </c>
      <c r="CE57" s="1143">
        <f>'Result Entry'!CF59</f>
        <v>0.0</v>
      </c>
      <c r="CF57" s="1153">
        <f>'Result Entry'!CG59</f>
        <v>0.0</v>
      </c>
      <c r="CG57" s="1146">
        <f>'Result Entry'!CH59</f>
        <v>0.0</v>
      </c>
      <c r="CH57" s="1165">
        <f>'Result Entry'!CI59</f>
        <v>0.0</v>
      </c>
      <c r="CI57" s="1166" t="str">
        <f>'Result Entry'!CJ59</f>
        <v/>
      </c>
      <c r="CJ57" s="1149" t="str">
        <f>'Result Entry'!CK59</f>
        <v/>
      </c>
      <c r="CK57" s="1150" t="str">
        <f>'Result Entry'!CL59</f>
        <v/>
      </c>
      <c r="CL57" s="1151">
        <f>'Result Entry'!CM59</f>
        <v>0.0</v>
      </c>
      <c r="CM57" s="1142">
        <f>'Result Entry'!CN59</f>
        <v>0.0</v>
      </c>
      <c r="CN57" s="1152">
        <f>'Result Entry'!CO59</f>
        <v>0.0</v>
      </c>
      <c r="CO57" s="1143">
        <f>'Result Entry'!CP59</f>
        <v>0.0</v>
      </c>
      <c r="CP57" s="1144">
        <f>'Result Entry'!CQ59</f>
        <v>0.0</v>
      </c>
      <c r="CQ57" s="1143">
        <f>'Result Entry'!CR59</f>
        <v>0.0</v>
      </c>
      <c r="CR57" s="1143">
        <f>'Result Entry'!CS59</f>
        <v>0.0</v>
      </c>
      <c r="CS57" s="1153">
        <f>'Result Entry'!CT59</f>
        <v>0.0</v>
      </c>
      <c r="CT57" s="1144">
        <f>'Result Entry'!CU59</f>
        <v>0.0</v>
      </c>
      <c r="CU57" s="1143">
        <f>'Result Entry'!CV59</f>
        <v>0.0</v>
      </c>
      <c r="CV57" s="1143">
        <f>'Result Entry'!CW59</f>
        <v>0.0</v>
      </c>
      <c r="CW57" s="1153">
        <f>'Result Entry'!CX59</f>
        <v>0.0</v>
      </c>
      <c r="CX57" s="1146">
        <f>'Result Entry'!CY59</f>
        <v>0.0</v>
      </c>
      <c r="CY57" s="1165">
        <f>'Result Entry'!CZ59</f>
        <v>0.0</v>
      </c>
      <c r="CZ57" s="1166" t="str">
        <f>'Result Entry'!DA59</f>
        <v/>
      </c>
      <c r="DA57" s="1149" t="str">
        <f>'Result Entry'!DB59</f>
        <v/>
      </c>
      <c r="DB57" s="1150" t="str">
        <f>'Result Entry'!DC59</f>
        <v/>
      </c>
      <c r="DC57" s="1151">
        <f>'Result Entry'!DD59</f>
        <v>0.0</v>
      </c>
      <c r="DD57" s="1142">
        <f>'Result Entry'!DE59</f>
        <v>0.0</v>
      </c>
      <c r="DE57" s="1152">
        <f>'Result Entry'!DF59</f>
        <v>0.0</v>
      </c>
      <c r="DF57" s="1143">
        <f>'Result Entry'!DG59</f>
        <v>0.0</v>
      </c>
      <c r="DG57" s="1144">
        <f>'Result Entry'!DH59</f>
        <v>0.0</v>
      </c>
      <c r="DH57" s="1143">
        <f>'Result Entry'!DI59</f>
        <v>0.0</v>
      </c>
      <c r="DI57" s="1143">
        <f>'Result Entry'!DJ59</f>
        <v>0.0</v>
      </c>
      <c r="DJ57" s="1153">
        <f>'Result Entry'!DK59</f>
        <v>0.0</v>
      </c>
      <c r="DK57" s="1144">
        <f>'Result Entry'!DL59</f>
        <v>0.0</v>
      </c>
      <c r="DL57" s="1143">
        <f>'Result Entry'!DM59</f>
        <v>0.0</v>
      </c>
      <c r="DM57" s="1143">
        <f>'Result Entry'!DN59</f>
        <v>0.0</v>
      </c>
      <c r="DN57" s="1153">
        <f>'Result Entry'!DO59</f>
        <v>0.0</v>
      </c>
      <c r="DO57" s="1146">
        <f>'Result Entry'!DP59</f>
        <v>0.0</v>
      </c>
      <c r="DP57" s="1165">
        <f>'Result Entry'!DQ59</f>
        <v>0.0</v>
      </c>
      <c r="DQ57" s="1166" t="str">
        <f>'Result Entry'!DR59</f>
        <v/>
      </c>
      <c r="DR57" s="1149" t="str">
        <f>'Result Entry'!DS59</f>
        <v/>
      </c>
      <c r="DS57" s="1150" t="str">
        <f>'Result Entry'!DT59</f>
        <v/>
      </c>
      <c r="DT57" s="1142">
        <f>'Result Entry'!DU59</f>
        <v>0.0</v>
      </c>
      <c r="DU57" s="1143">
        <f>'Result Entry'!DV59</f>
        <v>0.0</v>
      </c>
      <c r="DV57" s="1143">
        <f>'Result Entry'!DW59</f>
        <v>0.0</v>
      </c>
      <c r="DW57" s="1144">
        <f>'Result Entry'!DX59</f>
        <v>0.0</v>
      </c>
      <c r="DX57" s="1143">
        <f>'Result Entry'!DY59</f>
        <v>0.0</v>
      </c>
      <c r="DY57" s="1143">
        <f>'Result Entry'!DZ59</f>
        <v>0.0</v>
      </c>
      <c r="DZ57" s="1153">
        <f>'Result Entry'!EA59</f>
        <v>0.0</v>
      </c>
      <c r="EA57" s="1144">
        <f>'Result Entry'!EB59</f>
        <v>0.0</v>
      </c>
      <c r="EB57" s="1143">
        <f>'Result Entry'!EC59</f>
        <v>0.0</v>
      </c>
      <c r="EC57" s="1143">
        <f>'Result Entry'!ED59</f>
        <v>0.0</v>
      </c>
      <c r="ED57" s="1153">
        <f>'Result Entry'!EE59</f>
        <v>0.0</v>
      </c>
      <c r="EE57" s="1156">
        <f>'Result Entry'!EF59</f>
        <v>0.0</v>
      </c>
      <c r="EF57" s="1157">
        <f>'Result Entry'!EG59</f>
        <v>0.0</v>
      </c>
      <c r="EG57" s="1158" t="str">
        <f>'Result Entry'!EH59</f>
        <v/>
      </c>
      <c r="EH57" s="1142">
        <f>'Result Entry'!EI59</f>
        <v>0.0</v>
      </c>
      <c r="EI57" s="1143">
        <f>'Result Entry'!EJ59</f>
        <v>0.0</v>
      </c>
      <c r="EJ57" s="1143">
        <f>'Result Entry'!EK59</f>
        <v>0.0</v>
      </c>
      <c r="EK57" s="1144">
        <f>'Result Entry'!EL59</f>
        <v>0.0</v>
      </c>
      <c r="EL57" s="1143">
        <f>'Result Entry'!EM59</f>
        <v>0.0</v>
      </c>
      <c r="EM57" s="1153">
        <f>'Result Entry'!EN59</f>
        <v>0.0</v>
      </c>
      <c r="EN57" s="1143">
        <f>'Result Entry'!EO59</f>
        <v>0.0</v>
      </c>
      <c r="EO57" s="1143">
        <f>'Result Entry'!EP59</f>
        <v>0.0</v>
      </c>
      <c r="EP57" s="1143">
        <f>'Result Entry'!EQ59</f>
        <v>0.0</v>
      </c>
      <c r="EQ57" s="1146">
        <f>'Result Entry'!ER59</f>
        <v>0.0</v>
      </c>
      <c r="ER57" s="1157">
        <f>'Result Entry'!ES59</f>
        <v>0.0</v>
      </c>
      <c r="ES57" s="1158" t="str">
        <f>'Result Entry'!ET59</f>
        <v/>
      </c>
      <c r="ET57" s="1142">
        <f>'Result Entry'!EU59</f>
        <v>0.0</v>
      </c>
      <c r="EU57" s="1152">
        <f>'Result Entry'!EV59</f>
        <v>0.0</v>
      </c>
      <c r="EV57" s="1143">
        <f>'Result Entry'!EW59</f>
        <v>0.0</v>
      </c>
      <c r="EW57" s="1153">
        <f>'Result Entry'!EX59</f>
        <v>0.0</v>
      </c>
      <c r="EX57" s="1143">
        <f>'Result Entry'!EY59</f>
        <v>0.0</v>
      </c>
      <c r="EY57" s="1153">
        <f>'Result Entry'!EZ59</f>
        <v>0.0</v>
      </c>
      <c r="EZ57" s="1143">
        <f>'Result Entry'!FA59</f>
        <v>0.0</v>
      </c>
      <c r="FA57" s="1143">
        <f>'Result Entry'!FB59</f>
        <v>0.0</v>
      </c>
      <c r="FB57" s="1143">
        <f>'Result Entry'!FC59</f>
        <v>0.0</v>
      </c>
      <c r="FC57" s="1156">
        <f>'Result Entry'!FD59</f>
        <v>0.0</v>
      </c>
      <c r="FD57" s="1157">
        <f>'Result Entry'!FE59</f>
        <v>0.0</v>
      </c>
      <c r="FE57" s="1158" t="str">
        <f>'Result Entry'!FF59</f>
        <v/>
      </c>
      <c r="FF57" s="1142">
        <f>'Result Entry'!FG59</f>
        <v>0.0</v>
      </c>
      <c r="FG57" s="1143">
        <f>'Result Entry'!FH59</f>
        <v>0.0</v>
      </c>
      <c r="FH57" s="1143">
        <f>'Result Entry'!FI59</f>
        <v>0.0</v>
      </c>
      <c r="FI57" s="1143">
        <f>'Result Entry'!FJ59</f>
        <v>0.0</v>
      </c>
      <c r="FJ57" s="1145">
        <f>'Result Entry'!FK59</f>
        <v>0.0</v>
      </c>
      <c r="FK57" s="1150" t="str">
        <f>'Result Entry'!FL59</f>
        <v/>
      </c>
      <c r="FL57" s="1139">
        <f>'Result Entry'!FM59</f>
        <v>0.0</v>
      </c>
      <c r="FM57" s="1140">
        <f>'Result Entry'!FN59</f>
        <v>0.0</v>
      </c>
      <c r="FN57" s="1159" t="str">
        <f>'Result Entry'!FO59</f>
        <v/>
      </c>
      <c r="FO57" s="1139">
        <f>'Result Entry'!FP59</f>
        <v>0.0</v>
      </c>
      <c r="FP57" s="1140">
        <f>'Result Entry'!FQ59</f>
        <v>0.0</v>
      </c>
      <c r="FQ57" s="1160">
        <f>'Result Entry'!FR59</f>
        <v>0.0</v>
      </c>
      <c r="FR57" s="1140" t="str">
        <f>IF(OR(FS57="PASSED",FS57="PASSED WITH G"),'Result Entry'!FS59,"")</f>
        <v/>
      </c>
      <c r="FS57" s="1140" t="str">
        <f>'Result Entry'!FT59</f>
        <v/>
      </c>
      <c r="FT57" s="1140" t="str">
        <f>'Result Entry'!FU59</f>
        <v/>
      </c>
      <c r="FU57" s="1161" t="str">
        <f>'Result Entry'!FV59</f>
        <v/>
      </c>
      <c r="FV57" s="1162" t="str">
        <f>'Result Entry'!FX59</f>
        <v/>
      </c>
    </row>
    <row r="58" spans="8:8" s="1138" ht="17.25" customFormat="1" customHeight="1">
      <c r="A58" s="1167"/>
      <c r="B58" s="1139">
        <f t="shared" si="0"/>
        <v>0.0</v>
      </c>
      <c r="C58" s="1140">
        <f>'Result Entry'!D60</f>
        <v>0.0</v>
      </c>
      <c r="D58" s="1140">
        <f>'Result Entry'!E60</f>
        <v>0.0</v>
      </c>
      <c r="E58" s="1140">
        <f>'Result Entry'!F60</f>
        <v>0.0</v>
      </c>
      <c r="F58" s="1140">
        <f>'Result Entry'!$G60</f>
        <v>0.0</v>
      </c>
      <c r="G58" s="1140">
        <f>'Result Entry'!$H60</f>
        <v>0.0</v>
      </c>
      <c r="H58" s="1140">
        <f>'Result Entry'!I60</f>
        <v>0.0</v>
      </c>
      <c r="I58" s="1140">
        <f>'Result Entry'!J60</f>
        <v>0.0</v>
      </c>
      <c r="J58" s="1141">
        <f>'Result Entry'!K60</f>
        <v>0.0</v>
      </c>
      <c r="K58" s="1142">
        <f>'Result Entry'!L60</f>
        <v>0.0</v>
      </c>
      <c r="L58" s="1143">
        <f>'Result Entry'!M60</f>
        <v>0.0</v>
      </c>
      <c r="M58" s="1143">
        <f>'Result Entry'!N60</f>
        <v>0.0</v>
      </c>
      <c r="N58" s="1144">
        <f>'Result Entry'!O60</f>
        <v>0.0</v>
      </c>
      <c r="O58" s="1143">
        <f>'Result Entry'!P60</f>
        <v>0.0</v>
      </c>
      <c r="P58" s="1144">
        <f>'Result Entry'!Q60</f>
        <v>0.0</v>
      </c>
      <c r="Q58" s="1143">
        <f>'Result Entry'!R60</f>
        <v>0.0</v>
      </c>
      <c r="R58" s="1145">
        <f>'Result Entry'!S60</f>
        <v>0.0</v>
      </c>
      <c r="S58" s="1145">
        <f>'Result Entry'!T60</f>
        <v>0.0</v>
      </c>
      <c r="T58" s="1146">
        <f>'Result Entry'!U60</f>
        <v>0.0</v>
      </c>
      <c r="U58" s="1163">
        <f>'Result Entry'!V60</f>
        <v>0.0</v>
      </c>
      <c r="V58" s="1164" t="str">
        <f>'Result Entry'!W60</f>
        <v/>
      </c>
      <c r="W58" s="1149" t="str">
        <f>'Result Entry'!X60</f>
        <v/>
      </c>
      <c r="X58" s="1150" t="str">
        <f>'Result Entry'!Y60</f>
        <v/>
      </c>
      <c r="Y58" s="1142">
        <f>'Result Entry'!Z60</f>
        <v>0.0</v>
      </c>
      <c r="Z58" s="1143">
        <f>'Result Entry'!AA60</f>
        <v>0.0</v>
      </c>
      <c r="AA58" s="1143">
        <f>'Result Entry'!AB60</f>
        <v>0.0</v>
      </c>
      <c r="AB58" s="1144">
        <f>'Result Entry'!AC60</f>
        <v>0.0</v>
      </c>
      <c r="AC58" s="1143">
        <f>'Result Entry'!AD60</f>
        <v>0.0</v>
      </c>
      <c r="AD58" s="1144">
        <f>'Result Entry'!AE60</f>
        <v>0.0</v>
      </c>
      <c r="AE58" s="1143">
        <f>'Result Entry'!AF60</f>
        <v>0.0</v>
      </c>
      <c r="AF58" s="1145">
        <f>'Result Entry'!AG60</f>
        <v>0.0</v>
      </c>
      <c r="AG58" s="1145">
        <f>'Result Entry'!AH60</f>
        <v>0.0</v>
      </c>
      <c r="AH58" s="1146">
        <f>'Result Entry'!AI60</f>
        <v>0.0</v>
      </c>
      <c r="AI58" s="1163">
        <f>'Result Entry'!AJ60</f>
        <v>0.0</v>
      </c>
      <c r="AJ58" s="1164" t="str">
        <f>'Result Entry'!AK60</f>
        <v/>
      </c>
      <c r="AK58" s="1149" t="str">
        <f>'Result Entry'!AL60</f>
        <v/>
      </c>
      <c r="AL58" s="1150" t="str">
        <f>'Result Entry'!AM60</f>
        <v/>
      </c>
      <c r="AM58" s="1151">
        <f>'Result Entry'!AN60</f>
        <v>0.0</v>
      </c>
      <c r="AN58" s="1142">
        <f>'Result Entry'!AO60</f>
        <v>0.0</v>
      </c>
      <c r="AO58" s="1152">
        <f>'Result Entry'!AP60</f>
        <v>0.0</v>
      </c>
      <c r="AP58" s="1143">
        <f>'Result Entry'!AQ60</f>
        <v>0.0</v>
      </c>
      <c r="AQ58" s="1144">
        <f>'Result Entry'!AR60</f>
        <v>0.0</v>
      </c>
      <c r="AR58" s="1143">
        <f>'Result Entry'!AS60</f>
        <v>0.0</v>
      </c>
      <c r="AS58" s="1143">
        <f>'Result Entry'!AT60</f>
        <v>0.0</v>
      </c>
      <c r="AT58" s="1153">
        <f>'Result Entry'!AU60</f>
        <v>0.0</v>
      </c>
      <c r="AU58" s="1144">
        <f>'Result Entry'!AV60</f>
        <v>0.0</v>
      </c>
      <c r="AV58" s="1143">
        <f>'Result Entry'!AW60</f>
        <v>0.0</v>
      </c>
      <c r="AW58" s="1143">
        <f>'Result Entry'!AX60</f>
        <v>0.0</v>
      </c>
      <c r="AX58" s="1153">
        <f>'Result Entry'!AY60</f>
        <v>0.0</v>
      </c>
      <c r="AY58" s="1146">
        <f>'Result Entry'!AZ60</f>
        <v>0.0</v>
      </c>
      <c r="AZ58" s="1165">
        <f>'Result Entry'!BA60</f>
        <v>0.0</v>
      </c>
      <c r="BA58" s="1166" t="str">
        <f>'Result Entry'!BB60</f>
        <v/>
      </c>
      <c r="BB58" s="1149" t="str">
        <f>'Result Entry'!BC60</f>
        <v/>
      </c>
      <c r="BC58" s="1150" t="str">
        <f>'Result Entry'!BD60</f>
        <v/>
      </c>
      <c r="BD58" s="1151">
        <f>'Result Entry'!BE60</f>
        <v>0.0</v>
      </c>
      <c r="BE58" s="1142">
        <f>'Result Entry'!BF60</f>
        <v>0.0</v>
      </c>
      <c r="BF58" s="1152">
        <f>'Result Entry'!BG60</f>
        <v>0.0</v>
      </c>
      <c r="BG58" s="1143">
        <f>'Result Entry'!BH60</f>
        <v>0.0</v>
      </c>
      <c r="BH58" s="1144">
        <f>'Result Entry'!BI60</f>
        <v>0.0</v>
      </c>
      <c r="BI58" s="1143">
        <f>'Result Entry'!BJ60</f>
        <v>0.0</v>
      </c>
      <c r="BJ58" s="1143">
        <f>'Result Entry'!BK60</f>
        <v>0.0</v>
      </c>
      <c r="BK58" s="1153">
        <f>'Result Entry'!BL60</f>
        <v>0.0</v>
      </c>
      <c r="BL58" s="1144">
        <f>'Result Entry'!BM60</f>
        <v>0.0</v>
      </c>
      <c r="BM58" s="1143">
        <f>'Result Entry'!BN60</f>
        <v>0.0</v>
      </c>
      <c r="BN58" s="1143">
        <f>'Result Entry'!BO60</f>
        <v>0.0</v>
      </c>
      <c r="BO58" s="1153">
        <f>'Result Entry'!BP60</f>
        <v>0.0</v>
      </c>
      <c r="BP58" s="1146">
        <f>'Result Entry'!BQ60</f>
        <v>0.0</v>
      </c>
      <c r="BQ58" s="1165">
        <f>'Result Entry'!BR60</f>
        <v>0.0</v>
      </c>
      <c r="BR58" s="1166" t="str">
        <f>'Result Entry'!BS60</f>
        <v/>
      </c>
      <c r="BS58" s="1149" t="str">
        <f>'Result Entry'!BT60</f>
        <v/>
      </c>
      <c r="BT58" s="1150" t="str">
        <f>'Result Entry'!BU60</f>
        <v/>
      </c>
      <c r="BU58" s="1151">
        <f>'Result Entry'!BV60</f>
        <v>0.0</v>
      </c>
      <c r="BV58" s="1142">
        <f>'Result Entry'!BW60</f>
        <v>0.0</v>
      </c>
      <c r="BW58" s="1152">
        <f>'Result Entry'!BX60</f>
        <v>0.0</v>
      </c>
      <c r="BX58" s="1143">
        <f>'Result Entry'!BY60</f>
        <v>0.0</v>
      </c>
      <c r="BY58" s="1144">
        <f>'Result Entry'!BZ60</f>
        <v>0.0</v>
      </c>
      <c r="BZ58" s="1143">
        <f>'Result Entry'!CA60</f>
        <v>0.0</v>
      </c>
      <c r="CA58" s="1143">
        <f>'Result Entry'!CB60</f>
        <v>0.0</v>
      </c>
      <c r="CB58" s="1153">
        <f>'Result Entry'!CC60</f>
        <v>0.0</v>
      </c>
      <c r="CC58" s="1144">
        <f>'Result Entry'!CD60</f>
        <v>0.0</v>
      </c>
      <c r="CD58" s="1143">
        <f>'Result Entry'!CE60</f>
        <v>0.0</v>
      </c>
      <c r="CE58" s="1143">
        <f>'Result Entry'!CF60</f>
        <v>0.0</v>
      </c>
      <c r="CF58" s="1153">
        <f>'Result Entry'!CG60</f>
        <v>0.0</v>
      </c>
      <c r="CG58" s="1146">
        <f>'Result Entry'!CH60</f>
        <v>0.0</v>
      </c>
      <c r="CH58" s="1165">
        <f>'Result Entry'!CI60</f>
        <v>0.0</v>
      </c>
      <c r="CI58" s="1166" t="str">
        <f>'Result Entry'!CJ60</f>
        <v/>
      </c>
      <c r="CJ58" s="1149" t="str">
        <f>'Result Entry'!CK60</f>
        <v/>
      </c>
      <c r="CK58" s="1150" t="str">
        <f>'Result Entry'!CL60</f>
        <v/>
      </c>
      <c r="CL58" s="1151">
        <f>'Result Entry'!CM60</f>
        <v>0.0</v>
      </c>
      <c r="CM58" s="1142">
        <f>'Result Entry'!CN60</f>
        <v>0.0</v>
      </c>
      <c r="CN58" s="1152">
        <f>'Result Entry'!CO60</f>
        <v>0.0</v>
      </c>
      <c r="CO58" s="1143">
        <f>'Result Entry'!CP60</f>
        <v>0.0</v>
      </c>
      <c r="CP58" s="1144">
        <f>'Result Entry'!CQ60</f>
        <v>0.0</v>
      </c>
      <c r="CQ58" s="1143">
        <f>'Result Entry'!CR60</f>
        <v>0.0</v>
      </c>
      <c r="CR58" s="1143">
        <f>'Result Entry'!CS60</f>
        <v>0.0</v>
      </c>
      <c r="CS58" s="1153">
        <f>'Result Entry'!CT60</f>
        <v>0.0</v>
      </c>
      <c r="CT58" s="1144">
        <f>'Result Entry'!CU60</f>
        <v>0.0</v>
      </c>
      <c r="CU58" s="1143">
        <f>'Result Entry'!CV60</f>
        <v>0.0</v>
      </c>
      <c r="CV58" s="1143">
        <f>'Result Entry'!CW60</f>
        <v>0.0</v>
      </c>
      <c r="CW58" s="1153">
        <f>'Result Entry'!CX60</f>
        <v>0.0</v>
      </c>
      <c r="CX58" s="1146">
        <f>'Result Entry'!CY60</f>
        <v>0.0</v>
      </c>
      <c r="CY58" s="1165">
        <f>'Result Entry'!CZ60</f>
        <v>0.0</v>
      </c>
      <c r="CZ58" s="1166" t="str">
        <f>'Result Entry'!DA60</f>
        <v/>
      </c>
      <c r="DA58" s="1149" t="str">
        <f>'Result Entry'!DB60</f>
        <v/>
      </c>
      <c r="DB58" s="1150" t="str">
        <f>'Result Entry'!DC60</f>
        <v/>
      </c>
      <c r="DC58" s="1151">
        <f>'Result Entry'!DD60</f>
        <v>0.0</v>
      </c>
      <c r="DD58" s="1142">
        <f>'Result Entry'!DE60</f>
        <v>0.0</v>
      </c>
      <c r="DE58" s="1152">
        <f>'Result Entry'!DF60</f>
        <v>0.0</v>
      </c>
      <c r="DF58" s="1143">
        <f>'Result Entry'!DG60</f>
        <v>0.0</v>
      </c>
      <c r="DG58" s="1144">
        <f>'Result Entry'!DH60</f>
        <v>0.0</v>
      </c>
      <c r="DH58" s="1143">
        <f>'Result Entry'!DI60</f>
        <v>0.0</v>
      </c>
      <c r="DI58" s="1143">
        <f>'Result Entry'!DJ60</f>
        <v>0.0</v>
      </c>
      <c r="DJ58" s="1153">
        <f>'Result Entry'!DK60</f>
        <v>0.0</v>
      </c>
      <c r="DK58" s="1144">
        <f>'Result Entry'!DL60</f>
        <v>0.0</v>
      </c>
      <c r="DL58" s="1143">
        <f>'Result Entry'!DM60</f>
        <v>0.0</v>
      </c>
      <c r="DM58" s="1143">
        <f>'Result Entry'!DN60</f>
        <v>0.0</v>
      </c>
      <c r="DN58" s="1153">
        <f>'Result Entry'!DO60</f>
        <v>0.0</v>
      </c>
      <c r="DO58" s="1146">
        <f>'Result Entry'!DP60</f>
        <v>0.0</v>
      </c>
      <c r="DP58" s="1165">
        <f>'Result Entry'!DQ60</f>
        <v>0.0</v>
      </c>
      <c r="DQ58" s="1166" t="str">
        <f>'Result Entry'!DR60</f>
        <v/>
      </c>
      <c r="DR58" s="1149" t="str">
        <f>'Result Entry'!DS60</f>
        <v/>
      </c>
      <c r="DS58" s="1150" t="str">
        <f>'Result Entry'!DT60</f>
        <v/>
      </c>
      <c r="DT58" s="1142">
        <f>'Result Entry'!DU60</f>
        <v>0.0</v>
      </c>
      <c r="DU58" s="1143">
        <f>'Result Entry'!DV60</f>
        <v>0.0</v>
      </c>
      <c r="DV58" s="1143">
        <f>'Result Entry'!DW60</f>
        <v>0.0</v>
      </c>
      <c r="DW58" s="1144">
        <f>'Result Entry'!DX60</f>
        <v>0.0</v>
      </c>
      <c r="DX58" s="1143">
        <f>'Result Entry'!DY60</f>
        <v>0.0</v>
      </c>
      <c r="DY58" s="1143">
        <f>'Result Entry'!DZ60</f>
        <v>0.0</v>
      </c>
      <c r="DZ58" s="1153">
        <f>'Result Entry'!EA60</f>
        <v>0.0</v>
      </c>
      <c r="EA58" s="1144">
        <f>'Result Entry'!EB60</f>
        <v>0.0</v>
      </c>
      <c r="EB58" s="1143">
        <f>'Result Entry'!EC60</f>
        <v>0.0</v>
      </c>
      <c r="EC58" s="1143">
        <f>'Result Entry'!ED60</f>
        <v>0.0</v>
      </c>
      <c r="ED58" s="1153">
        <f>'Result Entry'!EE60</f>
        <v>0.0</v>
      </c>
      <c r="EE58" s="1156">
        <f>'Result Entry'!EF60</f>
        <v>0.0</v>
      </c>
      <c r="EF58" s="1157">
        <f>'Result Entry'!EG60</f>
        <v>0.0</v>
      </c>
      <c r="EG58" s="1158" t="str">
        <f>'Result Entry'!EH60</f>
        <v/>
      </c>
      <c r="EH58" s="1142">
        <f>'Result Entry'!EI60</f>
        <v>0.0</v>
      </c>
      <c r="EI58" s="1143">
        <f>'Result Entry'!EJ60</f>
        <v>0.0</v>
      </c>
      <c r="EJ58" s="1143">
        <f>'Result Entry'!EK60</f>
        <v>0.0</v>
      </c>
      <c r="EK58" s="1144">
        <f>'Result Entry'!EL60</f>
        <v>0.0</v>
      </c>
      <c r="EL58" s="1143">
        <f>'Result Entry'!EM60</f>
        <v>0.0</v>
      </c>
      <c r="EM58" s="1153">
        <f>'Result Entry'!EN60</f>
        <v>0.0</v>
      </c>
      <c r="EN58" s="1143">
        <f>'Result Entry'!EO60</f>
        <v>0.0</v>
      </c>
      <c r="EO58" s="1143">
        <f>'Result Entry'!EP60</f>
        <v>0.0</v>
      </c>
      <c r="EP58" s="1143">
        <f>'Result Entry'!EQ60</f>
        <v>0.0</v>
      </c>
      <c r="EQ58" s="1146">
        <f>'Result Entry'!ER60</f>
        <v>0.0</v>
      </c>
      <c r="ER58" s="1157">
        <f>'Result Entry'!ES60</f>
        <v>0.0</v>
      </c>
      <c r="ES58" s="1158" t="str">
        <f>'Result Entry'!ET60</f>
        <v/>
      </c>
      <c r="ET58" s="1142">
        <f>'Result Entry'!EU60</f>
        <v>0.0</v>
      </c>
      <c r="EU58" s="1152">
        <f>'Result Entry'!EV60</f>
        <v>0.0</v>
      </c>
      <c r="EV58" s="1143">
        <f>'Result Entry'!EW60</f>
        <v>0.0</v>
      </c>
      <c r="EW58" s="1153">
        <f>'Result Entry'!EX60</f>
        <v>0.0</v>
      </c>
      <c r="EX58" s="1143">
        <f>'Result Entry'!EY60</f>
        <v>0.0</v>
      </c>
      <c r="EY58" s="1153">
        <f>'Result Entry'!EZ60</f>
        <v>0.0</v>
      </c>
      <c r="EZ58" s="1143">
        <f>'Result Entry'!FA60</f>
        <v>0.0</v>
      </c>
      <c r="FA58" s="1143">
        <f>'Result Entry'!FB60</f>
        <v>0.0</v>
      </c>
      <c r="FB58" s="1143">
        <f>'Result Entry'!FC60</f>
        <v>0.0</v>
      </c>
      <c r="FC58" s="1156">
        <f>'Result Entry'!FD60</f>
        <v>0.0</v>
      </c>
      <c r="FD58" s="1157">
        <f>'Result Entry'!FE60</f>
        <v>0.0</v>
      </c>
      <c r="FE58" s="1158" t="str">
        <f>'Result Entry'!FF60</f>
        <v/>
      </c>
      <c r="FF58" s="1142">
        <f>'Result Entry'!FG60</f>
        <v>0.0</v>
      </c>
      <c r="FG58" s="1143">
        <f>'Result Entry'!FH60</f>
        <v>0.0</v>
      </c>
      <c r="FH58" s="1143">
        <f>'Result Entry'!FI60</f>
        <v>0.0</v>
      </c>
      <c r="FI58" s="1143">
        <f>'Result Entry'!FJ60</f>
        <v>0.0</v>
      </c>
      <c r="FJ58" s="1145">
        <f>'Result Entry'!FK60</f>
        <v>0.0</v>
      </c>
      <c r="FK58" s="1150" t="str">
        <f>'Result Entry'!FL60</f>
        <v/>
      </c>
      <c r="FL58" s="1139">
        <f>'Result Entry'!FM60</f>
        <v>0.0</v>
      </c>
      <c r="FM58" s="1140">
        <f>'Result Entry'!FN60</f>
        <v>0.0</v>
      </c>
      <c r="FN58" s="1159" t="str">
        <f>'Result Entry'!FO60</f>
        <v/>
      </c>
      <c r="FO58" s="1139">
        <f>'Result Entry'!FP60</f>
        <v>0.0</v>
      </c>
      <c r="FP58" s="1140">
        <f>'Result Entry'!FQ60</f>
        <v>0.0</v>
      </c>
      <c r="FQ58" s="1160">
        <f>'Result Entry'!FR60</f>
        <v>0.0</v>
      </c>
      <c r="FR58" s="1140" t="str">
        <f>IF(OR(FS58="PASSED",FS58="PASSED WITH G"),'Result Entry'!FS60,"")</f>
        <v/>
      </c>
      <c r="FS58" s="1140" t="str">
        <f>'Result Entry'!FT60</f>
        <v/>
      </c>
      <c r="FT58" s="1140" t="str">
        <f>'Result Entry'!FU60</f>
        <v/>
      </c>
      <c r="FU58" s="1161" t="str">
        <f>'Result Entry'!FV60</f>
        <v/>
      </c>
      <c r="FV58" s="1162" t="str">
        <f>'Result Entry'!FX60</f>
        <v/>
      </c>
    </row>
    <row r="59" spans="8:8" s="1138" ht="17.25" customFormat="1" customHeight="1">
      <c r="A59" s="1167"/>
      <c r="B59" s="1139">
        <f t="shared" si="0"/>
        <v>0.0</v>
      </c>
      <c r="C59" s="1140">
        <f>'Result Entry'!D61</f>
        <v>0.0</v>
      </c>
      <c r="D59" s="1140">
        <f>'Result Entry'!E61</f>
        <v>0.0</v>
      </c>
      <c r="E59" s="1140">
        <f>'Result Entry'!F61</f>
        <v>0.0</v>
      </c>
      <c r="F59" s="1140">
        <f>'Result Entry'!$G61</f>
        <v>0.0</v>
      </c>
      <c r="G59" s="1140">
        <f>'Result Entry'!$H61</f>
        <v>0.0</v>
      </c>
      <c r="H59" s="1140">
        <f>'Result Entry'!I61</f>
        <v>0.0</v>
      </c>
      <c r="I59" s="1140">
        <f>'Result Entry'!J61</f>
        <v>0.0</v>
      </c>
      <c r="J59" s="1141">
        <f>'Result Entry'!K61</f>
        <v>0.0</v>
      </c>
      <c r="K59" s="1142">
        <f>'Result Entry'!L61</f>
        <v>0.0</v>
      </c>
      <c r="L59" s="1143">
        <f>'Result Entry'!M61</f>
        <v>0.0</v>
      </c>
      <c r="M59" s="1143">
        <f>'Result Entry'!N61</f>
        <v>0.0</v>
      </c>
      <c r="N59" s="1144">
        <f>'Result Entry'!O61</f>
        <v>0.0</v>
      </c>
      <c r="O59" s="1143">
        <f>'Result Entry'!P61</f>
        <v>0.0</v>
      </c>
      <c r="P59" s="1144">
        <f>'Result Entry'!Q61</f>
        <v>0.0</v>
      </c>
      <c r="Q59" s="1143">
        <f>'Result Entry'!R61</f>
        <v>0.0</v>
      </c>
      <c r="R59" s="1145">
        <f>'Result Entry'!S61</f>
        <v>0.0</v>
      </c>
      <c r="S59" s="1145">
        <f>'Result Entry'!T61</f>
        <v>0.0</v>
      </c>
      <c r="T59" s="1146">
        <f>'Result Entry'!U61</f>
        <v>0.0</v>
      </c>
      <c r="U59" s="1163">
        <f>'Result Entry'!V61</f>
        <v>0.0</v>
      </c>
      <c r="V59" s="1164" t="str">
        <f>'Result Entry'!W61</f>
        <v/>
      </c>
      <c r="W59" s="1149" t="str">
        <f>'Result Entry'!X61</f>
        <v/>
      </c>
      <c r="X59" s="1150" t="str">
        <f>'Result Entry'!Y61</f>
        <v/>
      </c>
      <c r="Y59" s="1142">
        <f>'Result Entry'!Z61</f>
        <v>0.0</v>
      </c>
      <c r="Z59" s="1143">
        <f>'Result Entry'!AA61</f>
        <v>0.0</v>
      </c>
      <c r="AA59" s="1143">
        <f>'Result Entry'!AB61</f>
        <v>0.0</v>
      </c>
      <c r="AB59" s="1144">
        <f>'Result Entry'!AC61</f>
        <v>0.0</v>
      </c>
      <c r="AC59" s="1143">
        <f>'Result Entry'!AD61</f>
        <v>0.0</v>
      </c>
      <c r="AD59" s="1144">
        <f>'Result Entry'!AE61</f>
        <v>0.0</v>
      </c>
      <c r="AE59" s="1143">
        <f>'Result Entry'!AF61</f>
        <v>0.0</v>
      </c>
      <c r="AF59" s="1145">
        <f>'Result Entry'!AG61</f>
        <v>0.0</v>
      </c>
      <c r="AG59" s="1145">
        <f>'Result Entry'!AH61</f>
        <v>0.0</v>
      </c>
      <c r="AH59" s="1146">
        <f>'Result Entry'!AI61</f>
        <v>0.0</v>
      </c>
      <c r="AI59" s="1163">
        <f>'Result Entry'!AJ61</f>
        <v>0.0</v>
      </c>
      <c r="AJ59" s="1164" t="str">
        <f>'Result Entry'!AK61</f>
        <v/>
      </c>
      <c r="AK59" s="1149" t="str">
        <f>'Result Entry'!AL61</f>
        <v/>
      </c>
      <c r="AL59" s="1150" t="str">
        <f>'Result Entry'!AM61</f>
        <v/>
      </c>
      <c r="AM59" s="1151">
        <f>'Result Entry'!AN61</f>
        <v>0.0</v>
      </c>
      <c r="AN59" s="1142">
        <f>'Result Entry'!AO61</f>
        <v>0.0</v>
      </c>
      <c r="AO59" s="1152">
        <f>'Result Entry'!AP61</f>
        <v>0.0</v>
      </c>
      <c r="AP59" s="1143">
        <f>'Result Entry'!AQ61</f>
        <v>0.0</v>
      </c>
      <c r="AQ59" s="1144">
        <f>'Result Entry'!AR61</f>
        <v>0.0</v>
      </c>
      <c r="AR59" s="1143">
        <f>'Result Entry'!AS61</f>
        <v>0.0</v>
      </c>
      <c r="AS59" s="1143">
        <f>'Result Entry'!AT61</f>
        <v>0.0</v>
      </c>
      <c r="AT59" s="1153">
        <f>'Result Entry'!AU61</f>
        <v>0.0</v>
      </c>
      <c r="AU59" s="1144">
        <f>'Result Entry'!AV61</f>
        <v>0.0</v>
      </c>
      <c r="AV59" s="1143">
        <f>'Result Entry'!AW61</f>
        <v>0.0</v>
      </c>
      <c r="AW59" s="1143">
        <f>'Result Entry'!AX61</f>
        <v>0.0</v>
      </c>
      <c r="AX59" s="1153">
        <f>'Result Entry'!AY61</f>
        <v>0.0</v>
      </c>
      <c r="AY59" s="1146">
        <f>'Result Entry'!AZ61</f>
        <v>0.0</v>
      </c>
      <c r="AZ59" s="1165">
        <f>'Result Entry'!BA61</f>
        <v>0.0</v>
      </c>
      <c r="BA59" s="1166" t="str">
        <f>'Result Entry'!BB61</f>
        <v/>
      </c>
      <c r="BB59" s="1149" t="str">
        <f>'Result Entry'!BC61</f>
        <v/>
      </c>
      <c r="BC59" s="1150" t="str">
        <f>'Result Entry'!BD61</f>
        <v/>
      </c>
      <c r="BD59" s="1151">
        <f>'Result Entry'!BE61</f>
        <v>0.0</v>
      </c>
      <c r="BE59" s="1142">
        <f>'Result Entry'!BF61</f>
        <v>0.0</v>
      </c>
      <c r="BF59" s="1152">
        <f>'Result Entry'!BG61</f>
        <v>0.0</v>
      </c>
      <c r="BG59" s="1143">
        <f>'Result Entry'!BH61</f>
        <v>0.0</v>
      </c>
      <c r="BH59" s="1144">
        <f>'Result Entry'!BI61</f>
        <v>0.0</v>
      </c>
      <c r="BI59" s="1143">
        <f>'Result Entry'!BJ61</f>
        <v>0.0</v>
      </c>
      <c r="BJ59" s="1143">
        <f>'Result Entry'!BK61</f>
        <v>0.0</v>
      </c>
      <c r="BK59" s="1153">
        <f>'Result Entry'!BL61</f>
        <v>0.0</v>
      </c>
      <c r="BL59" s="1144">
        <f>'Result Entry'!BM61</f>
        <v>0.0</v>
      </c>
      <c r="BM59" s="1143">
        <f>'Result Entry'!BN61</f>
        <v>0.0</v>
      </c>
      <c r="BN59" s="1143">
        <f>'Result Entry'!BO61</f>
        <v>0.0</v>
      </c>
      <c r="BO59" s="1153">
        <f>'Result Entry'!BP61</f>
        <v>0.0</v>
      </c>
      <c r="BP59" s="1146">
        <f>'Result Entry'!BQ61</f>
        <v>0.0</v>
      </c>
      <c r="BQ59" s="1165">
        <f>'Result Entry'!BR61</f>
        <v>0.0</v>
      </c>
      <c r="BR59" s="1166" t="str">
        <f>'Result Entry'!BS61</f>
        <v/>
      </c>
      <c r="BS59" s="1149" t="str">
        <f>'Result Entry'!BT61</f>
        <v/>
      </c>
      <c r="BT59" s="1150" t="str">
        <f>'Result Entry'!BU61</f>
        <v/>
      </c>
      <c r="BU59" s="1151">
        <f>'Result Entry'!BV61</f>
        <v>0.0</v>
      </c>
      <c r="BV59" s="1142">
        <f>'Result Entry'!BW61</f>
        <v>0.0</v>
      </c>
      <c r="BW59" s="1152">
        <f>'Result Entry'!BX61</f>
        <v>0.0</v>
      </c>
      <c r="BX59" s="1143">
        <f>'Result Entry'!BY61</f>
        <v>0.0</v>
      </c>
      <c r="BY59" s="1144">
        <f>'Result Entry'!BZ61</f>
        <v>0.0</v>
      </c>
      <c r="BZ59" s="1143">
        <f>'Result Entry'!CA61</f>
        <v>0.0</v>
      </c>
      <c r="CA59" s="1143">
        <f>'Result Entry'!CB61</f>
        <v>0.0</v>
      </c>
      <c r="CB59" s="1153">
        <f>'Result Entry'!CC61</f>
        <v>0.0</v>
      </c>
      <c r="CC59" s="1144">
        <f>'Result Entry'!CD61</f>
        <v>0.0</v>
      </c>
      <c r="CD59" s="1143">
        <f>'Result Entry'!CE61</f>
        <v>0.0</v>
      </c>
      <c r="CE59" s="1143">
        <f>'Result Entry'!CF61</f>
        <v>0.0</v>
      </c>
      <c r="CF59" s="1153">
        <f>'Result Entry'!CG61</f>
        <v>0.0</v>
      </c>
      <c r="CG59" s="1146">
        <f>'Result Entry'!CH61</f>
        <v>0.0</v>
      </c>
      <c r="CH59" s="1165">
        <f>'Result Entry'!CI61</f>
        <v>0.0</v>
      </c>
      <c r="CI59" s="1166" t="str">
        <f>'Result Entry'!CJ61</f>
        <v/>
      </c>
      <c r="CJ59" s="1149" t="str">
        <f>'Result Entry'!CK61</f>
        <v/>
      </c>
      <c r="CK59" s="1150" t="str">
        <f>'Result Entry'!CL61</f>
        <v/>
      </c>
      <c r="CL59" s="1151">
        <f>'Result Entry'!CM61</f>
        <v>0.0</v>
      </c>
      <c r="CM59" s="1142">
        <f>'Result Entry'!CN61</f>
        <v>0.0</v>
      </c>
      <c r="CN59" s="1152">
        <f>'Result Entry'!CO61</f>
        <v>0.0</v>
      </c>
      <c r="CO59" s="1143">
        <f>'Result Entry'!CP61</f>
        <v>0.0</v>
      </c>
      <c r="CP59" s="1144">
        <f>'Result Entry'!CQ61</f>
        <v>0.0</v>
      </c>
      <c r="CQ59" s="1143">
        <f>'Result Entry'!CR61</f>
        <v>0.0</v>
      </c>
      <c r="CR59" s="1143">
        <f>'Result Entry'!CS61</f>
        <v>0.0</v>
      </c>
      <c r="CS59" s="1153">
        <f>'Result Entry'!CT61</f>
        <v>0.0</v>
      </c>
      <c r="CT59" s="1144">
        <f>'Result Entry'!CU61</f>
        <v>0.0</v>
      </c>
      <c r="CU59" s="1143">
        <f>'Result Entry'!CV61</f>
        <v>0.0</v>
      </c>
      <c r="CV59" s="1143">
        <f>'Result Entry'!CW61</f>
        <v>0.0</v>
      </c>
      <c r="CW59" s="1153">
        <f>'Result Entry'!CX61</f>
        <v>0.0</v>
      </c>
      <c r="CX59" s="1146">
        <f>'Result Entry'!CY61</f>
        <v>0.0</v>
      </c>
      <c r="CY59" s="1165">
        <f>'Result Entry'!CZ61</f>
        <v>0.0</v>
      </c>
      <c r="CZ59" s="1166" t="str">
        <f>'Result Entry'!DA61</f>
        <v/>
      </c>
      <c r="DA59" s="1149" t="str">
        <f>'Result Entry'!DB61</f>
        <v/>
      </c>
      <c r="DB59" s="1150" t="str">
        <f>'Result Entry'!DC61</f>
        <v/>
      </c>
      <c r="DC59" s="1151">
        <f>'Result Entry'!DD61</f>
        <v>0.0</v>
      </c>
      <c r="DD59" s="1142">
        <f>'Result Entry'!DE61</f>
        <v>0.0</v>
      </c>
      <c r="DE59" s="1152">
        <f>'Result Entry'!DF61</f>
        <v>0.0</v>
      </c>
      <c r="DF59" s="1143">
        <f>'Result Entry'!DG61</f>
        <v>0.0</v>
      </c>
      <c r="DG59" s="1144">
        <f>'Result Entry'!DH61</f>
        <v>0.0</v>
      </c>
      <c r="DH59" s="1143">
        <f>'Result Entry'!DI61</f>
        <v>0.0</v>
      </c>
      <c r="DI59" s="1143">
        <f>'Result Entry'!DJ61</f>
        <v>0.0</v>
      </c>
      <c r="DJ59" s="1153">
        <f>'Result Entry'!DK61</f>
        <v>0.0</v>
      </c>
      <c r="DK59" s="1144">
        <f>'Result Entry'!DL61</f>
        <v>0.0</v>
      </c>
      <c r="DL59" s="1143">
        <f>'Result Entry'!DM61</f>
        <v>0.0</v>
      </c>
      <c r="DM59" s="1143">
        <f>'Result Entry'!DN61</f>
        <v>0.0</v>
      </c>
      <c r="DN59" s="1153">
        <f>'Result Entry'!DO61</f>
        <v>0.0</v>
      </c>
      <c r="DO59" s="1146">
        <f>'Result Entry'!DP61</f>
        <v>0.0</v>
      </c>
      <c r="DP59" s="1165">
        <f>'Result Entry'!DQ61</f>
        <v>0.0</v>
      </c>
      <c r="DQ59" s="1166" t="str">
        <f>'Result Entry'!DR61</f>
        <v/>
      </c>
      <c r="DR59" s="1149" t="str">
        <f>'Result Entry'!DS61</f>
        <v/>
      </c>
      <c r="DS59" s="1150" t="str">
        <f>'Result Entry'!DT61</f>
        <v/>
      </c>
      <c r="DT59" s="1142">
        <f>'Result Entry'!DU61</f>
        <v>0.0</v>
      </c>
      <c r="DU59" s="1143">
        <f>'Result Entry'!DV61</f>
        <v>0.0</v>
      </c>
      <c r="DV59" s="1143">
        <f>'Result Entry'!DW61</f>
        <v>0.0</v>
      </c>
      <c r="DW59" s="1144">
        <f>'Result Entry'!DX61</f>
        <v>0.0</v>
      </c>
      <c r="DX59" s="1143">
        <f>'Result Entry'!DY61</f>
        <v>0.0</v>
      </c>
      <c r="DY59" s="1143">
        <f>'Result Entry'!DZ61</f>
        <v>0.0</v>
      </c>
      <c r="DZ59" s="1153">
        <f>'Result Entry'!EA61</f>
        <v>0.0</v>
      </c>
      <c r="EA59" s="1144">
        <f>'Result Entry'!EB61</f>
        <v>0.0</v>
      </c>
      <c r="EB59" s="1143">
        <f>'Result Entry'!EC61</f>
        <v>0.0</v>
      </c>
      <c r="EC59" s="1143">
        <f>'Result Entry'!ED61</f>
        <v>0.0</v>
      </c>
      <c r="ED59" s="1153">
        <f>'Result Entry'!EE61</f>
        <v>0.0</v>
      </c>
      <c r="EE59" s="1156">
        <f>'Result Entry'!EF61</f>
        <v>0.0</v>
      </c>
      <c r="EF59" s="1157">
        <f>'Result Entry'!EG61</f>
        <v>0.0</v>
      </c>
      <c r="EG59" s="1158" t="str">
        <f>'Result Entry'!EH61</f>
        <v/>
      </c>
      <c r="EH59" s="1142">
        <f>'Result Entry'!EI61</f>
        <v>0.0</v>
      </c>
      <c r="EI59" s="1143">
        <f>'Result Entry'!EJ61</f>
        <v>0.0</v>
      </c>
      <c r="EJ59" s="1143">
        <f>'Result Entry'!EK61</f>
        <v>0.0</v>
      </c>
      <c r="EK59" s="1144">
        <f>'Result Entry'!EL61</f>
        <v>0.0</v>
      </c>
      <c r="EL59" s="1143">
        <f>'Result Entry'!EM61</f>
        <v>0.0</v>
      </c>
      <c r="EM59" s="1153">
        <f>'Result Entry'!EN61</f>
        <v>0.0</v>
      </c>
      <c r="EN59" s="1143">
        <f>'Result Entry'!EO61</f>
        <v>0.0</v>
      </c>
      <c r="EO59" s="1143">
        <f>'Result Entry'!EP61</f>
        <v>0.0</v>
      </c>
      <c r="EP59" s="1143">
        <f>'Result Entry'!EQ61</f>
        <v>0.0</v>
      </c>
      <c r="EQ59" s="1146">
        <f>'Result Entry'!ER61</f>
        <v>0.0</v>
      </c>
      <c r="ER59" s="1157">
        <f>'Result Entry'!ES61</f>
        <v>0.0</v>
      </c>
      <c r="ES59" s="1158" t="str">
        <f>'Result Entry'!ET61</f>
        <v/>
      </c>
      <c r="ET59" s="1142">
        <f>'Result Entry'!EU61</f>
        <v>0.0</v>
      </c>
      <c r="EU59" s="1152">
        <f>'Result Entry'!EV61</f>
        <v>0.0</v>
      </c>
      <c r="EV59" s="1143">
        <f>'Result Entry'!EW61</f>
        <v>0.0</v>
      </c>
      <c r="EW59" s="1153">
        <f>'Result Entry'!EX61</f>
        <v>0.0</v>
      </c>
      <c r="EX59" s="1143">
        <f>'Result Entry'!EY61</f>
        <v>0.0</v>
      </c>
      <c r="EY59" s="1153">
        <f>'Result Entry'!EZ61</f>
        <v>0.0</v>
      </c>
      <c r="EZ59" s="1143">
        <f>'Result Entry'!FA61</f>
        <v>0.0</v>
      </c>
      <c r="FA59" s="1143">
        <f>'Result Entry'!FB61</f>
        <v>0.0</v>
      </c>
      <c r="FB59" s="1143">
        <f>'Result Entry'!FC61</f>
        <v>0.0</v>
      </c>
      <c r="FC59" s="1156">
        <f>'Result Entry'!FD61</f>
        <v>0.0</v>
      </c>
      <c r="FD59" s="1157">
        <f>'Result Entry'!FE61</f>
        <v>0.0</v>
      </c>
      <c r="FE59" s="1158" t="str">
        <f>'Result Entry'!FF61</f>
        <v/>
      </c>
      <c r="FF59" s="1142">
        <f>'Result Entry'!FG61</f>
        <v>0.0</v>
      </c>
      <c r="FG59" s="1143">
        <f>'Result Entry'!FH61</f>
        <v>0.0</v>
      </c>
      <c r="FH59" s="1143">
        <f>'Result Entry'!FI61</f>
        <v>0.0</v>
      </c>
      <c r="FI59" s="1143">
        <f>'Result Entry'!FJ61</f>
        <v>0.0</v>
      </c>
      <c r="FJ59" s="1145">
        <f>'Result Entry'!FK61</f>
        <v>0.0</v>
      </c>
      <c r="FK59" s="1150" t="str">
        <f>'Result Entry'!FL61</f>
        <v/>
      </c>
      <c r="FL59" s="1139">
        <f>'Result Entry'!FM61</f>
        <v>0.0</v>
      </c>
      <c r="FM59" s="1140">
        <f>'Result Entry'!FN61</f>
        <v>0.0</v>
      </c>
      <c r="FN59" s="1159" t="str">
        <f>'Result Entry'!FO61</f>
        <v/>
      </c>
      <c r="FO59" s="1139">
        <f>'Result Entry'!FP61</f>
        <v>0.0</v>
      </c>
      <c r="FP59" s="1140">
        <f>'Result Entry'!FQ61</f>
        <v>0.0</v>
      </c>
      <c r="FQ59" s="1160">
        <f>'Result Entry'!FR61</f>
        <v>0.0</v>
      </c>
      <c r="FR59" s="1140" t="str">
        <f>IF(OR(FS59="PASSED",FS59="PASSED WITH G"),'Result Entry'!FS61,"")</f>
        <v/>
      </c>
      <c r="FS59" s="1140" t="str">
        <f>'Result Entry'!FT61</f>
        <v/>
      </c>
      <c r="FT59" s="1140" t="str">
        <f>'Result Entry'!FU61</f>
        <v/>
      </c>
      <c r="FU59" s="1161" t="str">
        <f>'Result Entry'!FV61</f>
        <v/>
      </c>
      <c r="FV59" s="1162" t="str">
        <f>'Result Entry'!FX61</f>
        <v/>
      </c>
    </row>
    <row r="60" spans="8:8" s="1138" ht="17.25" customFormat="1" customHeight="1">
      <c r="A60" s="1167"/>
      <c r="B60" s="1139">
        <f t="shared" si="0"/>
        <v>0.0</v>
      </c>
      <c r="C60" s="1140">
        <f>'Result Entry'!D62</f>
        <v>0.0</v>
      </c>
      <c r="D60" s="1140">
        <f>'Result Entry'!E62</f>
        <v>0.0</v>
      </c>
      <c r="E60" s="1140">
        <f>'Result Entry'!F62</f>
        <v>0.0</v>
      </c>
      <c r="F60" s="1140">
        <f>'Result Entry'!$G62</f>
        <v>0.0</v>
      </c>
      <c r="G60" s="1140">
        <f>'Result Entry'!$H62</f>
        <v>0.0</v>
      </c>
      <c r="H60" s="1140">
        <f>'Result Entry'!I62</f>
        <v>0.0</v>
      </c>
      <c r="I60" s="1140">
        <f>'Result Entry'!J62</f>
        <v>0.0</v>
      </c>
      <c r="J60" s="1141">
        <f>'Result Entry'!K62</f>
        <v>0.0</v>
      </c>
      <c r="K60" s="1142">
        <f>'Result Entry'!L62</f>
        <v>0.0</v>
      </c>
      <c r="L60" s="1143">
        <f>'Result Entry'!M62</f>
        <v>0.0</v>
      </c>
      <c r="M60" s="1143">
        <f>'Result Entry'!N62</f>
        <v>0.0</v>
      </c>
      <c r="N60" s="1144">
        <f>'Result Entry'!O62</f>
        <v>0.0</v>
      </c>
      <c r="O60" s="1143">
        <f>'Result Entry'!P62</f>
        <v>0.0</v>
      </c>
      <c r="P60" s="1144">
        <f>'Result Entry'!Q62</f>
        <v>0.0</v>
      </c>
      <c r="Q60" s="1143">
        <f>'Result Entry'!R62</f>
        <v>0.0</v>
      </c>
      <c r="R60" s="1145">
        <f>'Result Entry'!S62</f>
        <v>0.0</v>
      </c>
      <c r="S60" s="1145">
        <f>'Result Entry'!T62</f>
        <v>0.0</v>
      </c>
      <c r="T60" s="1146">
        <f>'Result Entry'!U62</f>
        <v>0.0</v>
      </c>
      <c r="U60" s="1163">
        <f>'Result Entry'!V62</f>
        <v>0.0</v>
      </c>
      <c r="V60" s="1164" t="str">
        <f>'Result Entry'!W62</f>
        <v/>
      </c>
      <c r="W60" s="1149" t="str">
        <f>'Result Entry'!X62</f>
        <v/>
      </c>
      <c r="X60" s="1150" t="str">
        <f>'Result Entry'!Y62</f>
        <v/>
      </c>
      <c r="Y60" s="1142">
        <f>'Result Entry'!Z62</f>
        <v>0.0</v>
      </c>
      <c r="Z60" s="1143">
        <f>'Result Entry'!AA62</f>
        <v>0.0</v>
      </c>
      <c r="AA60" s="1143">
        <f>'Result Entry'!AB62</f>
        <v>0.0</v>
      </c>
      <c r="AB60" s="1144">
        <f>'Result Entry'!AC62</f>
        <v>0.0</v>
      </c>
      <c r="AC60" s="1143">
        <f>'Result Entry'!AD62</f>
        <v>0.0</v>
      </c>
      <c r="AD60" s="1144">
        <f>'Result Entry'!AE62</f>
        <v>0.0</v>
      </c>
      <c r="AE60" s="1143">
        <f>'Result Entry'!AF62</f>
        <v>0.0</v>
      </c>
      <c r="AF60" s="1145">
        <f>'Result Entry'!AG62</f>
        <v>0.0</v>
      </c>
      <c r="AG60" s="1145">
        <f>'Result Entry'!AH62</f>
        <v>0.0</v>
      </c>
      <c r="AH60" s="1146">
        <f>'Result Entry'!AI62</f>
        <v>0.0</v>
      </c>
      <c r="AI60" s="1163">
        <f>'Result Entry'!AJ62</f>
        <v>0.0</v>
      </c>
      <c r="AJ60" s="1164" t="str">
        <f>'Result Entry'!AK62</f>
        <v/>
      </c>
      <c r="AK60" s="1149" t="str">
        <f>'Result Entry'!AL62</f>
        <v/>
      </c>
      <c r="AL60" s="1150" t="str">
        <f>'Result Entry'!AM62</f>
        <v/>
      </c>
      <c r="AM60" s="1151">
        <f>'Result Entry'!AN62</f>
        <v>0.0</v>
      </c>
      <c r="AN60" s="1142">
        <f>'Result Entry'!AO62</f>
        <v>0.0</v>
      </c>
      <c r="AO60" s="1152">
        <f>'Result Entry'!AP62</f>
        <v>0.0</v>
      </c>
      <c r="AP60" s="1143">
        <f>'Result Entry'!AQ62</f>
        <v>0.0</v>
      </c>
      <c r="AQ60" s="1144">
        <f>'Result Entry'!AR62</f>
        <v>0.0</v>
      </c>
      <c r="AR60" s="1143">
        <f>'Result Entry'!AS62</f>
        <v>0.0</v>
      </c>
      <c r="AS60" s="1143">
        <f>'Result Entry'!AT62</f>
        <v>0.0</v>
      </c>
      <c r="AT60" s="1153">
        <f>'Result Entry'!AU62</f>
        <v>0.0</v>
      </c>
      <c r="AU60" s="1144">
        <f>'Result Entry'!AV62</f>
        <v>0.0</v>
      </c>
      <c r="AV60" s="1143">
        <f>'Result Entry'!AW62</f>
        <v>0.0</v>
      </c>
      <c r="AW60" s="1143">
        <f>'Result Entry'!AX62</f>
        <v>0.0</v>
      </c>
      <c r="AX60" s="1153">
        <f>'Result Entry'!AY62</f>
        <v>0.0</v>
      </c>
      <c r="AY60" s="1146">
        <f>'Result Entry'!AZ62</f>
        <v>0.0</v>
      </c>
      <c r="AZ60" s="1165">
        <f>'Result Entry'!BA62</f>
        <v>0.0</v>
      </c>
      <c r="BA60" s="1166" t="str">
        <f>'Result Entry'!BB62</f>
        <v/>
      </c>
      <c r="BB60" s="1149" t="str">
        <f>'Result Entry'!BC62</f>
        <v/>
      </c>
      <c r="BC60" s="1150" t="str">
        <f>'Result Entry'!BD62</f>
        <v/>
      </c>
      <c r="BD60" s="1151">
        <f>'Result Entry'!BE62</f>
        <v>0.0</v>
      </c>
      <c r="BE60" s="1142">
        <f>'Result Entry'!BF62</f>
        <v>0.0</v>
      </c>
      <c r="BF60" s="1152">
        <f>'Result Entry'!BG62</f>
        <v>0.0</v>
      </c>
      <c r="BG60" s="1143">
        <f>'Result Entry'!BH62</f>
        <v>0.0</v>
      </c>
      <c r="BH60" s="1144">
        <f>'Result Entry'!BI62</f>
        <v>0.0</v>
      </c>
      <c r="BI60" s="1143">
        <f>'Result Entry'!BJ62</f>
        <v>0.0</v>
      </c>
      <c r="BJ60" s="1143">
        <f>'Result Entry'!BK62</f>
        <v>0.0</v>
      </c>
      <c r="BK60" s="1153">
        <f>'Result Entry'!BL62</f>
        <v>0.0</v>
      </c>
      <c r="BL60" s="1144">
        <f>'Result Entry'!BM62</f>
        <v>0.0</v>
      </c>
      <c r="BM60" s="1143">
        <f>'Result Entry'!BN62</f>
        <v>0.0</v>
      </c>
      <c r="BN60" s="1143">
        <f>'Result Entry'!BO62</f>
        <v>0.0</v>
      </c>
      <c r="BO60" s="1153">
        <f>'Result Entry'!BP62</f>
        <v>0.0</v>
      </c>
      <c r="BP60" s="1146">
        <f>'Result Entry'!BQ62</f>
        <v>0.0</v>
      </c>
      <c r="BQ60" s="1165">
        <f>'Result Entry'!BR62</f>
        <v>0.0</v>
      </c>
      <c r="BR60" s="1166" t="str">
        <f>'Result Entry'!BS62</f>
        <v/>
      </c>
      <c r="BS60" s="1149" t="str">
        <f>'Result Entry'!BT62</f>
        <v/>
      </c>
      <c r="BT60" s="1150" t="str">
        <f>'Result Entry'!BU62</f>
        <v/>
      </c>
      <c r="BU60" s="1151">
        <f>'Result Entry'!BV62</f>
        <v>0.0</v>
      </c>
      <c r="BV60" s="1142">
        <f>'Result Entry'!BW62</f>
        <v>0.0</v>
      </c>
      <c r="BW60" s="1152">
        <f>'Result Entry'!BX62</f>
        <v>0.0</v>
      </c>
      <c r="BX60" s="1143">
        <f>'Result Entry'!BY62</f>
        <v>0.0</v>
      </c>
      <c r="BY60" s="1144">
        <f>'Result Entry'!BZ62</f>
        <v>0.0</v>
      </c>
      <c r="BZ60" s="1143">
        <f>'Result Entry'!CA62</f>
        <v>0.0</v>
      </c>
      <c r="CA60" s="1143">
        <f>'Result Entry'!CB62</f>
        <v>0.0</v>
      </c>
      <c r="CB60" s="1153">
        <f>'Result Entry'!CC62</f>
        <v>0.0</v>
      </c>
      <c r="CC60" s="1144">
        <f>'Result Entry'!CD62</f>
        <v>0.0</v>
      </c>
      <c r="CD60" s="1143">
        <f>'Result Entry'!CE62</f>
        <v>0.0</v>
      </c>
      <c r="CE60" s="1143">
        <f>'Result Entry'!CF62</f>
        <v>0.0</v>
      </c>
      <c r="CF60" s="1153">
        <f>'Result Entry'!CG62</f>
        <v>0.0</v>
      </c>
      <c r="CG60" s="1146">
        <f>'Result Entry'!CH62</f>
        <v>0.0</v>
      </c>
      <c r="CH60" s="1165">
        <f>'Result Entry'!CI62</f>
        <v>0.0</v>
      </c>
      <c r="CI60" s="1166" t="str">
        <f>'Result Entry'!CJ62</f>
        <v/>
      </c>
      <c r="CJ60" s="1149" t="str">
        <f>'Result Entry'!CK62</f>
        <v/>
      </c>
      <c r="CK60" s="1150" t="str">
        <f>'Result Entry'!CL62</f>
        <v/>
      </c>
      <c r="CL60" s="1151">
        <f>'Result Entry'!CM62</f>
        <v>0.0</v>
      </c>
      <c r="CM60" s="1142">
        <f>'Result Entry'!CN62</f>
        <v>0.0</v>
      </c>
      <c r="CN60" s="1152">
        <f>'Result Entry'!CO62</f>
        <v>0.0</v>
      </c>
      <c r="CO60" s="1143">
        <f>'Result Entry'!CP62</f>
        <v>0.0</v>
      </c>
      <c r="CP60" s="1144">
        <f>'Result Entry'!CQ62</f>
        <v>0.0</v>
      </c>
      <c r="CQ60" s="1143">
        <f>'Result Entry'!CR62</f>
        <v>0.0</v>
      </c>
      <c r="CR60" s="1143">
        <f>'Result Entry'!CS62</f>
        <v>0.0</v>
      </c>
      <c r="CS60" s="1153">
        <f>'Result Entry'!CT62</f>
        <v>0.0</v>
      </c>
      <c r="CT60" s="1144">
        <f>'Result Entry'!CU62</f>
        <v>0.0</v>
      </c>
      <c r="CU60" s="1143">
        <f>'Result Entry'!CV62</f>
        <v>0.0</v>
      </c>
      <c r="CV60" s="1143">
        <f>'Result Entry'!CW62</f>
        <v>0.0</v>
      </c>
      <c r="CW60" s="1153">
        <f>'Result Entry'!CX62</f>
        <v>0.0</v>
      </c>
      <c r="CX60" s="1146">
        <f>'Result Entry'!CY62</f>
        <v>0.0</v>
      </c>
      <c r="CY60" s="1165">
        <f>'Result Entry'!CZ62</f>
        <v>0.0</v>
      </c>
      <c r="CZ60" s="1166" t="str">
        <f>'Result Entry'!DA62</f>
        <v/>
      </c>
      <c r="DA60" s="1149" t="str">
        <f>'Result Entry'!DB62</f>
        <v/>
      </c>
      <c r="DB60" s="1150" t="str">
        <f>'Result Entry'!DC62</f>
        <v/>
      </c>
      <c r="DC60" s="1151">
        <f>'Result Entry'!DD62</f>
        <v>0.0</v>
      </c>
      <c r="DD60" s="1142">
        <f>'Result Entry'!DE62</f>
        <v>0.0</v>
      </c>
      <c r="DE60" s="1152">
        <f>'Result Entry'!DF62</f>
        <v>0.0</v>
      </c>
      <c r="DF60" s="1143">
        <f>'Result Entry'!DG62</f>
        <v>0.0</v>
      </c>
      <c r="DG60" s="1144">
        <f>'Result Entry'!DH62</f>
        <v>0.0</v>
      </c>
      <c r="DH60" s="1143">
        <f>'Result Entry'!DI62</f>
        <v>0.0</v>
      </c>
      <c r="DI60" s="1143">
        <f>'Result Entry'!DJ62</f>
        <v>0.0</v>
      </c>
      <c r="DJ60" s="1153">
        <f>'Result Entry'!DK62</f>
        <v>0.0</v>
      </c>
      <c r="DK60" s="1144">
        <f>'Result Entry'!DL62</f>
        <v>0.0</v>
      </c>
      <c r="DL60" s="1143">
        <f>'Result Entry'!DM62</f>
        <v>0.0</v>
      </c>
      <c r="DM60" s="1143">
        <f>'Result Entry'!DN62</f>
        <v>0.0</v>
      </c>
      <c r="DN60" s="1153">
        <f>'Result Entry'!DO62</f>
        <v>0.0</v>
      </c>
      <c r="DO60" s="1146">
        <f>'Result Entry'!DP62</f>
        <v>0.0</v>
      </c>
      <c r="DP60" s="1165">
        <f>'Result Entry'!DQ62</f>
        <v>0.0</v>
      </c>
      <c r="DQ60" s="1166" t="str">
        <f>'Result Entry'!DR62</f>
        <v/>
      </c>
      <c r="DR60" s="1149" t="str">
        <f>'Result Entry'!DS62</f>
        <v/>
      </c>
      <c r="DS60" s="1150" t="str">
        <f>'Result Entry'!DT62</f>
        <v/>
      </c>
      <c r="DT60" s="1142">
        <f>'Result Entry'!DU62</f>
        <v>0.0</v>
      </c>
      <c r="DU60" s="1143">
        <f>'Result Entry'!DV62</f>
        <v>0.0</v>
      </c>
      <c r="DV60" s="1143">
        <f>'Result Entry'!DW62</f>
        <v>0.0</v>
      </c>
      <c r="DW60" s="1144">
        <f>'Result Entry'!DX62</f>
        <v>0.0</v>
      </c>
      <c r="DX60" s="1143">
        <f>'Result Entry'!DY62</f>
        <v>0.0</v>
      </c>
      <c r="DY60" s="1143">
        <f>'Result Entry'!DZ62</f>
        <v>0.0</v>
      </c>
      <c r="DZ60" s="1153">
        <f>'Result Entry'!EA62</f>
        <v>0.0</v>
      </c>
      <c r="EA60" s="1144">
        <f>'Result Entry'!EB62</f>
        <v>0.0</v>
      </c>
      <c r="EB60" s="1143">
        <f>'Result Entry'!EC62</f>
        <v>0.0</v>
      </c>
      <c r="EC60" s="1143">
        <f>'Result Entry'!ED62</f>
        <v>0.0</v>
      </c>
      <c r="ED60" s="1153">
        <f>'Result Entry'!EE62</f>
        <v>0.0</v>
      </c>
      <c r="EE60" s="1156">
        <f>'Result Entry'!EF62</f>
        <v>0.0</v>
      </c>
      <c r="EF60" s="1157">
        <f>'Result Entry'!EG62</f>
        <v>0.0</v>
      </c>
      <c r="EG60" s="1158" t="str">
        <f>'Result Entry'!EH62</f>
        <v/>
      </c>
      <c r="EH60" s="1142">
        <f>'Result Entry'!EI62</f>
        <v>0.0</v>
      </c>
      <c r="EI60" s="1143">
        <f>'Result Entry'!EJ62</f>
        <v>0.0</v>
      </c>
      <c r="EJ60" s="1143">
        <f>'Result Entry'!EK62</f>
        <v>0.0</v>
      </c>
      <c r="EK60" s="1144">
        <f>'Result Entry'!EL62</f>
        <v>0.0</v>
      </c>
      <c r="EL60" s="1143">
        <f>'Result Entry'!EM62</f>
        <v>0.0</v>
      </c>
      <c r="EM60" s="1153">
        <f>'Result Entry'!EN62</f>
        <v>0.0</v>
      </c>
      <c r="EN60" s="1143">
        <f>'Result Entry'!EO62</f>
        <v>0.0</v>
      </c>
      <c r="EO60" s="1143">
        <f>'Result Entry'!EP62</f>
        <v>0.0</v>
      </c>
      <c r="EP60" s="1143">
        <f>'Result Entry'!EQ62</f>
        <v>0.0</v>
      </c>
      <c r="EQ60" s="1146">
        <f>'Result Entry'!ER62</f>
        <v>0.0</v>
      </c>
      <c r="ER60" s="1157">
        <f>'Result Entry'!ES62</f>
        <v>0.0</v>
      </c>
      <c r="ES60" s="1158" t="str">
        <f>'Result Entry'!ET62</f>
        <v/>
      </c>
      <c r="ET60" s="1142">
        <f>'Result Entry'!EU62</f>
        <v>0.0</v>
      </c>
      <c r="EU60" s="1152">
        <f>'Result Entry'!EV62</f>
        <v>0.0</v>
      </c>
      <c r="EV60" s="1143">
        <f>'Result Entry'!EW62</f>
        <v>0.0</v>
      </c>
      <c r="EW60" s="1153">
        <f>'Result Entry'!EX62</f>
        <v>0.0</v>
      </c>
      <c r="EX60" s="1143">
        <f>'Result Entry'!EY62</f>
        <v>0.0</v>
      </c>
      <c r="EY60" s="1153">
        <f>'Result Entry'!EZ62</f>
        <v>0.0</v>
      </c>
      <c r="EZ60" s="1143">
        <f>'Result Entry'!FA62</f>
        <v>0.0</v>
      </c>
      <c r="FA60" s="1143">
        <f>'Result Entry'!FB62</f>
        <v>0.0</v>
      </c>
      <c r="FB60" s="1143">
        <f>'Result Entry'!FC62</f>
        <v>0.0</v>
      </c>
      <c r="FC60" s="1156">
        <f>'Result Entry'!FD62</f>
        <v>0.0</v>
      </c>
      <c r="FD60" s="1157">
        <f>'Result Entry'!FE62</f>
        <v>0.0</v>
      </c>
      <c r="FE60" s="1158" t="str">
        <f>'Result Entry'!FF62</f>
        <v/>
      </c>
      <c r="FF60" s="1142">
        <f>'Result Entry'!FG62</f>
        <v>0.0</v>
      </c>
      <c r="FG60" s="1143">
        <f>'Result Entry'!FH62</f>
        <v>0.0</v>
      </c>
      <c r="FH60" s="1143">
        <f>'Result Entry'!FI62</f>
        <v>0.0</v>
      </c>
      <c r="FI60" s="1143">
        <f>'Result Entry'!FJ62</f>
        <v>0.0</v>
      </c>
      <c r="FJ60" s="1145">
        <f>'Result Entry'!FK62</f>
        <v>0.0</v>
      </c>
      <c r="FK60" s="1150" t="str">
        <f>'Result Entry'!FL62</f>
        <v/>
      </c>
      <c r="FL60" s="1139">
        <f>'Result Entry'!FM62</f>
        <v>0.0</v>
      </c>
      <c r="FM60" s="1140">
        <f>'Result Entry'!FN62</f>
        <v>0.0</v>
      </c>
      <c r="FN60" s="1159" t="str">
        <f>'Result Entry'!FO62</f>
        <v/>
      </c>
      <c r="FO60" s="1139">
        <f>'Result Entry'!FP62</f>
        <v>0.0</v>
      </c>
      <c r="FP60" s="1140">
        <f>'Result Entry'!FQ62</f>
        <v>0.0</v>
      </c>
      <c r="FQ60" s="1160">
        <f>'Result Entry'!FR62</f>
        <v>0.0</v>
      </c>
      <c r="FR60" s="1140" t="str">
        <f>IF(OR(FS60="PASSED",FS60="PASSED WITH G"),'Result Entry'!FS62,"")</f>
        <v/>
      </c>
      <c r="FS60" s="1140" t="str">
        <f>'Result Entry'!FT62</f>
        <v/>
      </c>
      <c r="FT60" s="1140" t="str">
        <f>'Result Entry'!FU62</f>
        <v/>
      </c>
      <c r="FU60" s="1161" t="str">
        <f>'Result Entry'!FV62</f>
        <v/>
      </c>
      <c r="FV60" s="1162" t="str">
        <f>'Result Entry'!FX62</f>
        <v/>
      </c>
    </row>
    <row r="61" spans="8:8" s="1138" ht="17.25" customFormat="1" customHeight="1">
      <c r="A61" s="1167"/>
      <c r="B61" s="1139">
        <f t="shared" si="0"/>
        <v>0.0</v>
      </c>
      <c r="C61" s="1140">
        <f>'Result Entry'!D63</f>
        <v>0.0</v>
      </c>
      <c r="D61" s="1140">
        <f>'Result Entry'!E63</f>
        <v>0.0</v>
      </c>
      <c r="E61" s="1140">
        <f>'Result Entry'!F63</f>
        <v>0.0</v>
      </c>
      <c r="F61" s="1140">
        <f>'Result Entry'!$G63</f>
        <v>0.0</v>
      </c>
      <c r="G61" s="1140">
        <f>'Result Entry'!$H63</f>
        <v>0.0</v>
      </c>
      <c r="H61" s="1140">
        <f>'Result Entry'!I63</f>
        <v>0.0</v>
      </c>
      <c r="I61" s="1140">
        <f>'Result Entry'!J63</f>
        <v>0.0</v>
      </c>
      <c r="J61" s="1141">
        <f>'Result Entry'!K63</f>
        <v>0.0</v>
      </c>
      <c r="K61" s="1142">
        <f>'Result Entry'!L63</f>
        <v>0.0</v>
      </c>
      <c r="L61" s="1143">
        <f>'Result Entry'!M63</f>
        <v>0.0</v>
      </c>
      <c r="M61" s="1143">
        <f>'Result Entry'!N63</f>
        <v>0.0</v>
      </c>
      <c r="N61" s="1144">
        <f>'Result Entry'!O63</f>
        <v>0.0</v>
      </c>
      <c r="O61" s="1143">
        <f>'Result Entry'!P63</f>
        <v>0.0</v>
      </c>
      <c r="P61" s="1144">
        <f>'Result Entry'!Q63</f>
        <v>0.0</v>
      </c>
      <c r="Q61" s="1143">
        <f>'Result Entry'!R63</f>
        <v>0.0</v>
      </c>
      <c r="R61" s="1145">
        <f>'Result Entry'!S63</f>
        <v>0.0</v>
      </c>
      <c r="S61" s="1145">
        <f>'Result Entry'!T63</f>
        <v>0.0</v>
      </c>
      <c r="T61" s="1146">
        <f>'Result Entry'!U63</f>
        <v>0.0</v>
      </c>
      <c r="U61" s="1163">
        <f>'Result Entry'!V63</f>
        <v>0.0</v>
      </c>
      <c r="V61" s="1164" t="str">
        <f>'Result Entry'!W63</f>
        <v/>
      </c>
      <c r="W61" s="1149" t="str">
        <f>'Result Entry'!X63</f>
        <v/>
      </c>
      <c r="X61" s="1150" t="str">
        <f>'Result Entry'!Y63</f>
        <v/>
      </c>
      <c r="Y61" s="1142">
        <f>'Result Entry'!Z63</f>
        <v>0.0</v>
      </c>
      <c r="Z61" s="1143">
        <f>'Result Entry'!AA63</f>
        <v>0.0</v>
      </c>
      <c r="AA61" s="1143">
        <f>'Result Entry'!AB63</f>
        <v>0.0</v>
      </c>
      <c r="AB61" s="1144">
        <f>'Result Entry'!AC63</f>
        <v>0.0</v>
      </c>
      <c r="AC61" s="1143">
        <f>'Result Entry'!AD63</f>
        <v>0.0</v>
      </c>
      <c r="AD61" s="1144">
        <f>'Result Entry'!AE63</f>
        <v>0.0</v>
      </c>
      <c r="AE61" s="1143">
        <f>'Result Entry'!AF63</f>
        <v>0.0</v>
      </c>
      <c r="AF61" s="1145">
        <f>'Result Entry'!AG63</f>
        <v>0.0</v>
      </c>
      <c r="AG61" s="1145">
        <f>'Result Entry'!AH63</f>
        <v>0.0</v>
      </c>
      <c r="AH61" s="1146">
        <f>'Result Entry'!AI63</f>
        <v>0.0</v>
      </c>
      <c r="AI61" s="1163">
        <f>'Result Entry'!AJ63</f>
        <v>0.0</v>
      </c>
      <c r="AJ61" s="1164" t="str">
        <f>'Result Entry'!AK63</f>
        <v/>
      </c>
      <c r="AK61" s="1149" t="str">
        <f>'Result Entry'!AL63</f>
        <v/>
      </c>
      <c r="AL61" s="1150" t="str">
        <f>'Result Entry'!AM63</f>
        <v/>
      </c>
      <c r="AM61" s="1151">
        <f>'Result Entry'!AN63</f>
        <v>0.0</v>
      </c>
      <c r="AN61" s="1142">
        <f>'Result Entry'!AO63</f>
        <v>0.0</v>
      </c>
      <c r="AO61" s="1152">
        <f>'Result Entry'!AP63</f>
        <v>0.0</v>
      </c>
      <c r="AP61" s="1143">
        <f>'Result Entry'!AQ63</f>
        <v>0.0</v>
      </c>
      <c r="AQ61" s="1144">
        <f>'Result Entry'!AR63</f>
        <v>0.0</v>
      </c>
      <c r="AR61" s="1143">
        <f>'Result Entry'!AS63</f>
        <v>0.0</v>
      </c>
      <c r="AS61" s="1143">
        <f>'Result Entry'!AT63</f>
        <v>0.0</v>
      </c>
      <c r="AT61" s="1153">
        <f>'Result Entry'!AU63</f>
        <v>0.0</v>
      </c>
      <c r="AU61" s="1144">
        <f>'Result Entry'!AV63</f>
        <v>0.0</v>
      </c>
      <c r="AV61" s="1143">
        <f>'Result Entry'!AW63</f>
        <v>0.0</v>
      </c>
      <c r="AW61" s="1143">
        <f>'Result Entry'!AX63</f>
        <v>0.0</v>
      </c>
      <c r="AX61" s="1153">
        <f>'Result Entry'!AY63</f>
        <v>0.0</v>
      </c>
      <c r="AY61" s="1146">
        <f>'Result Entry'!AZ63</f>
        <v>0.0</v>
      </c>
      <c r="AZ61" s="1165">
        <f>'Result Entry'!BA63</f>
        <v>0.0</v>
      </c>
      <c r="BA61" s="1166" t="str">
        <f>'Result Entry'!BB63</f>
        <v/>
      </c>
      <c r="BB61" s="1149" t="str">
        <f>'Result Entry'!BC63</f>
        <v/>
      </c>
      <c r="BC61" s="1150" t="str">
        <f>'Result Entry'!BD63</f>
        <v/>
      </c>
      <c r="BD61" s="1151">
        <f>'Result Entry'!BE63</f>
        <v>0.0</v>
      </c>
      <c r="BE61" s="1142">
        <f>'Result Entry'!BF63</f>
        <v>0.0</v>
      </c>
      <c r="BF61" s="1152">
        <f>'Result Entry'!BG63</f>
        <v>0.0</v>
      </c>
      <c r="BG61" s="1143">
        <f>'Result Entry'!BH63</f>
        <v>0.0</v>
      </c>
      <c r="BH61" s="1144">
        <f>'Result Entry'!BI63</f>
        <v>0.0</v>
      </c>
      <c r="BI61" s="1143">
        <f>'Result Entry'!BJ63</f>
        <v>0.0</v>
      </c>
      <c r="BJ61" s="1143">
        <f>'Result Entry'!BK63</f>
        <v>0.0</v>
      </c>
      <c r="BK61" s="1153">
        <f>'Result Entry'!BL63</f>
        <v>0.0</v>
      </c>
      <c r="BL61" s="1144">
        <f>'Result Entry'!BM63</f>
        <v>0.0</v>
      </c>
      <c r="BM61" s="1143">
        <f>'Result Entry'!BN63</f>
        <v>0.0</v>
      </c>
      <c r="BN61" s="1143">
        <f>'Result Entry'!BO63</f>
        <v>0.0</v>
      </c>
      <c r="BO61" s="1153">
        <f>'Result Entry'!BP63</f>
        <v>0.0</v>
      </c>
      <c r="BP61" s="1146">
        <f>'Result Entry'!BQ63</f>
        <v>0.0</v>
      </c>
      <c r="BQ61" s="1165">
        <f>'Result Entry'!BR63</f>
        <v>0.0</v>
      </c>
      <c r="BR61" s="1166" t="str">
        <f>'Result Entry'!BS63</f>
        <v/>
      </c>
      <c r="BS61" s="1149" t="str">
        <f>'Result Entry'!BT63</f>
        <v/>
      </c>
      <c r="BT61" s="1150" t="str">
        <f>'Result Entry'!BU63</f>
        <v/>
      </c>
      <c r="BU61" s="1151">
        <f>'Result Entry'!BV63</f>
        <v>0.0</v>
      </c>
      <c r="BV61" s="1142">
        <f>'Result Entry'!BW63</f>
        <v>0.0</v>
      </c>
      <c r="BW61" s="1152">
        <f>'Result Entry'!BX63</f>
        <v>0.0</v>
      </c>
      <c r="BX61" s="1143">
        <f>'Result Entry'!BY63</f>
        <v>0.0</v>
      </c>
      <c r="BY61" s="1144">
        <f>'Result Entry'!BZ63</f>
        <v>0.0</v>
      </c>
      <c r="BZ61" s="1143">
        <f>'Result Entry'!CA63</f>
        <v>0.0</v>
      </c>
      <c r="CA61" s="1143">
        <f>'Result Entry'!CB63</f>
        <v>0.0</v>
      </c>
      <c r="CB61" s="1153">
        <f>'Result Entry'!CC63</f>
        <v>0.0</v>
      </c>
      <c r="CC61" s="1144">
        <f>'Result Entry'!CD63</f>
        <v>0.0</v>
      </c>
      <c r="CD61" s="1143">
        <f>'Result Entry'!CE63</f>
        <v>0.0</v>
      </c>
      <c r="CE61" s="1143">
        <f>'Result Entry'!CF63</f>
        <v>0.0</v>
      </c>
      <c r="CF61" s="1153">
        <f>'Result Entry'!CG63</f>
        <v>0.0</v>
      </c>
      <c r="CG61" s="1146">
        <f>'Result Entry'!CH63</f>
        <v>0.0</v>
      </c>
      <c r="CH61" s="1165">
        <f>'Result Entry'!CI63</f>
        <v>0.0</v>
      </c>
      <c r="CI61" s="1166" t="str">
        <f>'Result Entry'!CJ63</f>
        <v/>
      </c>
      <c r="CJ61" s="1149" t="str">
        <f>'Result Entry'!CK63</f>
        <v/>
      </c>
      <c r="CK61" s="1150" t="str">
        <f>'Result Entry'!CL63</f>
        <v/>
      </c>
      <c r="CL61" s="1151">
        <f>'Result Entry'!CM63</f>
        <v>0.0</v>
      </c>
      <c r="CM61" s="1142">
        <f>'Result Entry'!CN63</f>
        <v>0.0</v>
      </c>
      <c r="CN61" s="1152">
        <f>'Result Entry'!CO63</f>
        <v>0.0</v>
      </c>
      <c r="CO61" s="1143">
        <f>'Result Entry'!CP63</f>
        <v>0.0</v>
      </c>
      <c r="CP61" s="1144">
        <f>'Result Entry'!CQ63</f>
        <v>0.0</v>
      </c>
      <c r="CQ61" s="1143">
        <f>'Result Entry'!CR63</f>
        <v>0.0</v>
      </c>
      <c r="CR61" s="1143">
        <f>'Result Entry'!CS63</f>
        <v>0.0</v>
      </c>
      <c r="CS61" s="1153">
        <f>'Result Entry'!CT63</f>
        <v>0.0</v>
      </c>
      <c r="CT61" s="1144">
        <f>'Result Entry'!CU63</f>
        <v>0.0</v>
      </c>
      <c r="CU61" s="1143">
        <f>'Result Entry'!CV63</f>
        <v>0.0</v>
      </c>
      <c r="CV61" s="1143">
        <f>'Result Entry'!CW63</f>
        <v>0.0</v>
      </c>
      <c r="CW61" s="1153">
        <f>'Result Entry'!CX63</f>
        <v>0.0</v>
      </c>
      <c r="CX61" s="1146">
        <f>'Result Entry'!CY63</f>
        <v>0.0</v>
      </c>
      <c r="CY61" s="1165">
        <f>'Result Entry'!CZ63</f>
        <v>0.0</v>
      </c>
      <c r="CZ61" s="1166" t="str">
        <f>'Result Entry'!DA63</f>
        <v/>
      </c>
      <c r="DA61" s="1149" t="str">
        <f>'Result Entry'!DB63</f>
        <v/>
      </c>
      <c r="DB61" s="1150" t="str">
        <f>'Result Entry'!DC63</f>
        <v/>
      </c>
      <c r="DC61" s="1151">
        <f>'Result Entry'!DD63</f>
        <v>0.0</v>
      </c>
      <c r="DD61" s="1142">
        <f>'Result Entry'!DE63</f>
        <v>0.0</v>
      </c>
      <c r="DE61" s="1152">
        <f>'Result Entry'!DF63</f>
        <v>0.0</v>
      </c>
      <c r="DF61" s="1143">
        <f>'Result Entry'!DG63</f>
        <v>0.0</v>
      </c>
      <c r="DG61" s="1144">
        <f>'Result Entry'!DH63</f>
        <v>0.0</v>
      </c>
      <c r="DH61" s="1143">
        <f>'Result Entry'!DI63</f>
        <v>0.0</v>
      </c>
      <c r="DI61" s="1143">
        <f>'Result Entry'!DJ63</f>
        <v>0.0</v>
      </c>
      <c r="DJ61" s="1153">
        <f>'Result Entry'!DK63</f>
        <v>0.0</v>
      </c>
      <c r="DK61" s="1144">
        <f>'Result Entry'!DL63</f>
        <v>0.0</v>
      </c>
      <c r="DL61" s="1143">
        <f>'Result Entry'!DM63</f>
        <v>0.0</v>
      </c>
      <c r="DM61" s="1143">
        <f>'Result Entry'!DN63</f>
        <v>0.0</v>
      </c>
      <c r="DN61" s="1153">
        <f>'Result Entry'!DO63</f>
        <v>0.0</v>
      </c>
      <c r="DO61" s="1146">
        <f>'Result Entry'!DP63</f>
        <v>0.0</v>
      </c>
      <c r="DP61" s="1165">
        <f>'Result Entry'!DQ63</f>
        <v>0.0</v>
      </c>
      <c r="DQ61" s="1166" t="str">
        <f>'Result Entry'!DR63</f>
        <v/>
      </c>
      <c r="DR61" s="1149" t="str">
        <f>'Result Entry'!DS63</f>
        <v/>
      </c>
      <c r="DS61" s="1150" t="str">
        <f>'Result Entry'!DT63</f>
        <v/>
      </c>
      <c r="DT61" s="1142">
        <f>'Result Entry'!DU63</f>
        <v>0.0</v>
      </c>
      <c r="DU61" s="1143">
        <f>'Result Entry'!DV63</f>
        <v>0.0</v>
      </c>
      <c r="DV61" s="1143">
        <f>'Result Entry'!DW63</f>
        <v>0.0</v>
      </c>
      <c r="DW61" s="1144">
        <f>'Result Entry'!DX63</f>
        <v>0.0</v>
      </c>
      <c r="DX61" s="1143">
        <f>'Result Entry'!DY63</f>
        <v>0.0</v>
      </c>
      <c r="DY61" s="1143">
        <f>'Result Entry'!DZ63</f>
        <v>0.0</v>
      </c>
      <c r="DZ61" s="1153">
        <f>'Result Entry'!EA63</f>
        <v>0.0</v>
      </c>
      <c r="EA61" s="1144">
        <f>'Result Entry'!EB63</f>
        <v>0.0</v>
      </c>
      <c r="EB61" s="1143">
        <f>'Result Entry'!EC63</f>
        <v>0.0</v>
      </c>
      <c r="EC61" s="1143">
        <f>'Result Entry'!ED63</f>
        <v>0.0</v>
      </c>
      <c r="ED61" s="1153">
        <f>'Result Entry'!EE63</f>
        <v>0.0</v>
      </c>
      <c r="EE61" s="1156">
        <f>'Result Entry'!EF63</f>
        <v>0.0</v>
      </c>
      <c r="EF61" s="1157">
        <f>'Result Entry'!EG63</f>
        <v>0.0</v>
      </c>
      <c r="EG61" s="1158" t="str">
        <f>'Result Entry'!EH63</f>
        <v/>
      </c>
      <c r="EH61" s="1142">
        <f>'Result Entry'!EI63</f>
        <v>0.0</v>
      </c>
      <c r="EI61" s="1143">
        <f>'Result Entry'!EJ63</f>
        <v>0.0</v>
      </c>
      <c r="EJ61" s="1143">
        <f>'Result Entry'!EK63</f>
        <v>0.0</v>
      </c>
      <c r="EK61" s="1144">
        <f>'Result Entry'!EL63</f>
        <v>0.0</v>
      </c>
      <c r="EL61" s="1143">
        <f>'Result Entry'!EM63</f>
        <v>0.0</v>
      </c>
      <c r="EM61" s="1153">
        <f>'Result Entry'!EN63</f>
        <v>0.0</v>
      </c>
      <c r="EN61" s="1143">
        <f>'Result Entry'!EO63</f>
        <v>0.0</v>
      </c>
      <c r="EO61" s="1143">
        <f>'Result Entry'!EP63</f>
        <v>0.0</v>
      </c>
      <c r="EP61" s="1143">
        <f>'Result Entry'!EQ63</f>
        <v>0.0</v>
      </c>
      <c r="EQ61" s="1146">
        <f>'Result Entry'!ER63</f>
        <v>0.0</v>
      </c>
      <c r="ER61" s="1157">
        <f>'Result Entry'!ES63</f>
        <v>0.0</v>
      </c>
      <c r="ES61" s="1158" t="str">
        <f>'Result Entry'!ET63</f>
        <v/>
      </c>
      <c r="ET61" s="1142">
        <f>'Result Entry'!EU63</f>
        <v>0.0</v>
      </c>
      <c r="EU61" s="1152">
        <f>'Result Entry'!EV63</f>
        <v>0.0</v>
      </c>
      <c r="EV61" s="1143">
        <f>'Result Entry'!EW63</f>
        <v>0.0</v>
      </c>
      <c r="EW61" s="1153">
        <f>'Result Entry'!EX63</f>
        <v>0.0</v>
      </c>
      <c r="EX61" s="1143">
        <f>'Result Entry'!EY63</f>
        <v>0.0</v>
      </c>
      <c r="EY61" s="1153">
        <f>'Result Entry'!EZ63</f>
        <v>0.0</v>
      </c>
      <c r="EZ61" s="1143">
        <f>'Result Entry'!FA63</f>
        <v>0.0</v>
      </c>
      <c r="FA61" s="1143">
        <f>'Result Entry'!FB63</f>
        <v>0.0</v>
      </c>
      <c r="FB61" s="1143">
        <f>'Result Entry'!FC63</f>
        <v>0.0</v>
      </c>
      <c r="FC61" s="1156">
        <f>'Result Entry'!FD63</f>
        <v>0.0</v>
      </c>
      <c r="FD61" s="1157">
        <f>'Result Entry'!FE63</f>
        <v>0.0</v>
      </c>
      <c r="FE61" s="1158" t="str">
        <f>'Result Entry'!FF63</f>
        <v/>
      </c>
      <c r="FF61" s="1142">
        <f>'Result Entry'!FG63</f>
        <v>0.0</v>
      </c>
      <c r="FG61" s="1143">
        <f>'Result Entry'!FH63</f>
        <v>0.0</v>
      </c>
      <c r="FH61" s="1143">
        <f>'Result Entry'!FI63</f>
        <v>0.0</v>
      </c>
      <c r="FI61" s="1143">
        <f>'Result Entry'!FJ63</f>
        <v>0.0</v>
      </c>
      <c r="FJ61" s="1145">
        <f>'Result Entry'!FK63</f>
        <v>0.0</v>
      </c>
      <c r="FK61" s="1150" t="str">
        <f>'Result Entry'!FL63</f>
        <v/>
      </c>
      <c r="FL61" s="1139">
        <f>'Result Entry'!FM63</f>
        <v>0.0</v>
      </c>
      <c r="FM61" s="1140">
        <f>'Result Entry'!FN63</f>
        <v>0.0</v>
      </c>
      <c r="FN61" s="1159" t="str">
        <f>'Result Entry'!FO63</f>
        <v/>
      </c>
      <c r="FO61" s="1139">
        <f>'Result Entry'!FP63</f>
        <v>0.0</v>
      </c>
      <c r="FP61" s="1140">
        <f>'Result Entry'!FQ63</f>
        <v>0.0</v>
      </c>
      <c r="FQ61" s="1160">
        <f>'Result Entry'!FR63</f>
        <v>0.0</v>
      </c>
      <c r="FR61" s="1140" t="str">
        <f>IF(OR(FS61="PASSED",FS61="PASSED WITH G"),'Result Entry'!FS63,"")</f>
        <v/>
      </c>
      <c r="FS61" s="1140" t="str">
        <f>'Result Entry'!FT63</f>
        <v/>
      </c>
      <c r="FT61" s="1140" t="str">
        <f>'Result Entry'!FU63</f>
        <v/>
      </c>
      <c r="FU61" s="1161" t="str">
        <f>'Result Entry'!FV63</f>
        <v/>
      </c>
      <c r="FV61" s="1162" t="str">
        <f>'Result Entry'!FX63</f>
        <v/>
      </c>
    </row>
    <row r="62" spans="8:8" s="1138" ht="17.25" customFormat="1" customHeight="1">
      <c r="A62" s="1167"/>
      <c r="B62" s="1139">
        <f t="shared" si="0"/>
        <v>0.0</v>
      </c>
      <c r="C62" s="1140">
        <f>'Result Entry'!D64</f>
        <v>0.0</v>
      </c>
      <c r="D62" s="1140">
        <f>'Result Entry'!E64</f>
        <v>0.0</v>
      </c>
      <c r="E62" s="1140">
        <f>'Result Entry'!F64</f>
        <v>0.0</v>
      </c>
      <c r="F62" s="1140">
        <f>'Result Entry'!$G64</f>
        <v>0.0</v>
      </c>
      <c r="G62" s="1140">
        <f>'Result Entry'!$H64</f>
        <v>0.0</v>
      </c>
      <c r="H62" s="1140">
        <f>'Result Entry'!I64</f>
        <v>0.0</v>
      </c>
      <c r="I62" s="1140">
        <f>'Result Entry'!J64</f>
        <v>0.0</v>
      </c>
      <c r="J62" s="1141">
        <f>'Result Entry'!K64</f>
        <v>0.0</v>
      </c>
      <c r="K62" s="1142">
        <f>'Result Entry'!L64</f>
        <v>0.0</v>
      </c>
      <c r="L62" s="1143">
        <f>'Result Entry'!M64</f>
        <v>0.0</v>
      </c>
      <c r="M62" s="1143">
        <f>'Result Entry'!N64</f>
        <v>0.0</v>
      </c>
      <c r="N62" s="1144">
        <f>'Result Entry'!O64</f>
        <v>0.0</v>
      </c>
      <c r="O62" s="1143">
        <f>'Result Entry'!P64</f>
        <v>0.0</v>
      </c>
      <c r="P62" s="1144">
        <f>'Result Entry'!Q64</f>
        <v>0.0</v>
      </c>
      <c r="Q62" s="1143">
        <f>'Result Entry'!R64</f>
        <v>0.0</v>
      </c>
      <c r="R62" s="1145">
        <f>'Result Entry'!S64</f>
        <v>0.0</v>
      </c>
      <c r="S62" s="1145">
        <f>'Result Entry'!T64</f>
        <v>0.0</v>
      </c>
      <c r="T62" s="1146">
        <f>'Result Entry'!U64</f>
        <v>0.0</v>
      </c>
      <c r="U62" s="1163">
        <f>'Result Entry'!V64</f>
        <v>0.0</v>
      </c>
      <c r="V62" s="1164" t="str">
        <f>'Result Entry'!W64</f>
        <v/>
      </c>
      <c r="W62" s="1149" t="str">
        <f>'Result Entry'!X64</f>
        <v/>
      </c>
      <c r="X62" s="1150" t="str">
        <f>'Result Entry'!Y64</f>
        <v/>
      </c>
      <c r="Y62" s="1142">
        <f>'Result Entry'!Z64</f>
        <v>0.0</v>
      </c>
      <c r="Z62" s="1143">
        <f>'Result Entry'!AA64</f>
        <v>0.0</v>
      </c>
      <c r="AA62" s="1143">
        <f>'Result Entry'!AB64</f>
        <v>0.0</v>
      </c>
      <c r="AB62" s="1144">
        <f>'Result Entry'!AC64</f>
        <v>0.0</v>
      </c>
      <c r="AC62" s="1143">
        <f>'Result Entry'!AD64</f>
        <v>0.0</v>
      </c>
      <c r="AD62" s="1144">
        <f>'Result Entry'!AE64</f>
        <v>0.0</v>
      </c>
      <c r="AE62" s="1143">
        <f>'Result Entry'!AF64</f>
        <v>0.0</v>
      </c>
      <c r="AF62" s="1145">
        <f>'Result Entry'!AG64</f>
        <v>0.0</v>
      </c>
      <c r="AG62" s="1145">
        <f>'Result Entry'!AH64</f>
        <v>0.0</v>
      </c>
      <c r="AH62" s="1146">
        <f>'Result Entry'!AI64</f>
        <v>0.0</v>
      </c>
      <c r="AI62" s="1163">
        <f>'Result Entry'!AJ64</f>
        <v>0.0</v>
      </c>
      <c r="AJ62" s="1164" t="str">
        <f>'Result Entry'!AK64</f>
        <v/>
      </c>
      <c r="AK62" s="1149" t="str">
        <f>'Result Entry'!AL64</f>
        <v/>
      </c>
      <c r="AL62" s="1150" t="str">
        <f>'Result Entry'!AM64</f>
        <v/>
      </c>
      <c r="AM62" s="1151">
        <f>'Result Entry'!AN64</f>
        <v>0.0</v>
      </c>
      <c r="AN62" s="1142">
        <f>'Result Entry'!AO64</f>
        <v>0.0</v>
      </c>
      <c r="AO62" s="1152">
        <f>'Result Entry'!AP64</f>
        <v>0.0</v>
      </c>
      <c r="AP62" s="1143">
        <f>'Result Entry'!AQ64</f>
        <v>0.0</v>
      </c>
      <c r="AQ62" s="1144">
        <f>'Result Entry'!AR64</f>
        <v>0.0</v>
      </c>
      <c r="AR62" s="1143">
        <f>'Result Entry'!AS64</f>
        <v>0.0</v>
      </c>
      <c r="AS62" s="1143">
        <f>'Result Entry'!AT64</f>
        <v>0.0</v>
      </c>
      <c r="AT62" s="1153">
        <f>'Result Entry'!AU64</f>
        <v>0.0</v>
      </c>
      <c r="AU62" s="1144">
        <f>'Result Entry'!AV64</f>
        <v>0.0</v>
      </c>
      <c r="AV62" s="1143">
        <f>'Result Entry'!AW64</f>
        <v>0.0</v>
      </c>
      <c r="AW62" s="1143">
        <f>'Result Entry'!AX64</f>
        <v>0.0</v>
      </c>
      <c r="AX62" s="1153">
        <f>'Result Entry'!AY64</f>
        <v>0.0</v>
      </c>
      <c r="AY62" s="1146">
        <f>'Result Entry'!AZ64</f>
        <v>0.0</v>
      </c>
      <c r="AZ62" s="1165">
        <f>'Result Entry'!BA64</f>
        <v>0.0</v>
      </c>
      <c r="BA62" s="1166" t="str">
        <f>'Result Entry'!BB64</f>
        <v/>
      </c>
      <c r="BB62" s="1149" t="str">
        <f>'Result Entry'!BC64</f>
        <v/>
      </c>
      <c r="BC62" s="1150" t="str">
        <f>'Result Entry'!BD64</f>
        <v/>
      </c>
      <c r="BD62" s="1151">
        <f>'Result Entry'!BE64</f>
        <v>0.0</v>
      </c>
      <c r="BE62" s="1142">
        <f>'Result Entry'!BF64</f>
        <v>0.0</v>
      </c>
      <c r="BF62" s="1152">
        <f>'Result Entry'!BG64</f>
        <v>0.0</v>
      </c>
      <c r="BG62" s="1143">
        <f>'Result Entry'!BH64</f>
        <v>0.0</v>
      </c>
      <c r="BH62" s="1144">
        <f>'Result Entry'!BI64</f>
        <v>0.0</v>
      </c>
      <c r="BI62" s="1143">
        <f>'Result Entry'!BJ64</f>
        <v>0.0</v>
      </c>
      <c r="BJ62" s="1143">
        <f>'Result Entry'!BK64</f>
        <v>0.0</v>
      </c>
      <c r="BK62" s="1153">
        <f>'Result Entry'!BL64</f>
        <v>0.0</v>
      </c>
      <c r="BL62" s="1144">
        <f>'Result Entry'!BM64</f>
        <v>0.0</v>
      </c>
      <c r="BM62" s="1143">
        <f>'Result Entry'!BN64</f>
        <v>0.0</v>
      </c>
      <c r="BN62" s="1143">
        <f>'Result Entry'!BO64</f>
        <v>0.0</v>
      </c>
      <c r="BO62" s="1153">
        <f>'Result Entry'!BP64</f>
        <v>0.0</v>
      </c>
      <c r="BP62" s="1146">
        <f>'Result Entry'!BQ64</f>
        <v>0.0</v>
      </c>
      <c r="BQ62" s="1165">
        <f>'Result Entry'!BR64</f>
        <v>0.0</v>
      </c>
      <c r="BR62" s="1166" t="str">
        <f>'Result Entry'!BS64</f>
        <v/>
      </c>
      <c r="BS62" s="1149" t="str">
        <f>'Result Entry'!BT64</f>
        <v/>
      </c>
      <c r="BT62" s="1150" t="str">
        <f>'Result Entry'!BU64</f>
        <v/>
      </c>
      <c r="BU62" s="1151">
        <f>'Result Entry'!BV64</f>
        <v>0.0</v>
      </c>
      <c r="BV62" s="1142">
        <f>'Result Entry'!BW64</f>
        <v>0.0</v>
      </c>
      <c r="BW62" s="1152">
        <f>'Result Entry'!BX64</f>
        <v>0.0</v>
      </c>
      <c r="BX62" s="1143">
        <f>'Result Entry'!BY64</f>
        <v>0.0</v>
      </c>
      <c r="BY62" s="1144">
        <f>'Result Entry'!BZ64</f>
        <v>0.0</v>
      </c>
      <c r="BZ62" s="1143">
        <f>'Result Entry'!CA64</f>
        <v>0.0</v>
      </c>
      <c r="CA62" s="1143">
        <f>'Result Entry'!CB64</f>
        <v>0.0</v>
      </c>
      <c r="CB62" s="1153">
        <f>'Result Entry'!CC64</f>
        <v>0.0</v>
      </c>
      <c r="CC62" s="1144">
        <f>'Result Entry'!CD64</f>
        <v>0.0</v>
      </c>
      <c r="CD62" s="1143">
        <f>'Result Entry'!CE64</f>
        <v>0.0</v>
      </c>
      <c r="CE62" s="1143">
        <f>'Result Entry'!CF64</f>
        <v>0.0</v>
      </c>
      <c r="CF62" s="1153">
        <f>'Result Entry'!CG64</f>
        <v>0.0</v>
      </c>
      <c r="CG62" s="1146">
        <f>'Result Entry'!CH64</f>
        <v>0.0</v>
      </c>
      <c r="CH62" s="1165">
        <f>'Result Entry'!CI64</f>
        <v>0.0</v>
      </c>
      <c r="CI62" s="1166" t="str">
        <f>'Result Entry'!CJ64</f>
        <v/>
      </c>
      <c r="CJ62" s="1149" t="str">
        <f>'Result Entry'!CK64</f>
        <v/>
      </c>
      <c r="CK62" s="1150" t="str">
        <f>'Result Entry'!CL64</f>
        <v/>
      </c>
      <c r="CL62" s="1151">
        <f>'Result Entry'!CM64</f>
        <v>0.0</v>
      </c>
      <c r="CM62" s="1142">
        <f>'Result Entry'!CN64</f>
        <v>0.0</v>
      </c>
      <c r="CN62" s="1152">
        <f>'Result Entry'!CO64</f>
        <v>0.0</v>
      </c>
      <c r="CO62" s="1143">
        <f>'Result Entry'!CP64</f>
        <v>0.0</v>
      </c>
      <c r="CP62" s="1144">
        <f>'Result Entry'!CQ64</f>
        <v>0.0</v>
      </c>
      <c r="CQ62" s="1143">
        <f>'Result Entry'!CR64</f>
        <v>0.0</v>
      </c>
      <c r="CR62" s="1143">
        <f>'Result Entry'!CS64</f>
        <v>0.0</v>
      </c>
      <c r="CS62" s="1153">
        <f>'Result Entry'!CT64</f>
        <v>0.0</v>
      </c>
      <c r="CT62" s="1144">
        <f>'Result Entry'!CU64</f>
        <v>0.0</v>
      </c>
      <c r="CU62" s="1143">
        <f>'Result Entry'!CV64</f>
        <v>0.0</v>
      </c>
      <c r="CV62" s="1143">
        <f>'Result Entry'!CW64</f>
        <v>0.0</v>
      </c>
      <c r="CW62" s="1153">
        <f>'Result Entry'!CX64</f>
        <v>0.0</v>
      </c>
      <c r="CX62" s="1146">
        <f>'Result Entry'!CY64</f>
        <v>0.0</v>
      </c>
      <c r="CY62" s="1165">
        <f>'Result Entry'!CZ64</f>
        <v>0.0</v>
      </c>
      <c r="CZ62" s="1166" t="str">
        <f>'Result Entry'!DA64</f>
        <v/>
      </c>
      <c r="DA62" s="1149" t="str">
        <f>'Result Entry'!DB64</f>
        <v/>
      </c>
      <c r="DB62" s="1150" t="str">
        <f>'Result Entry'!DC64</f>
        <v/>
      </c>
      <c r="DC62" s="1151">
        <f>'Result Entry'!DD64</f>
        <v>0.0</v>
      </c>
      <c r="DD62" s="1142">
        <f>'Result Entry'!DE64</f>
        <v>0.0</v>
      </c>
      <c r="DE62" s="1152">
        <f>'Result Entry'!DF64</f>
        <v>0.0</v>
      </c>
      <c r="DF62" s="1143">
        <f>'Result Entry'!DG64</f>
        <v>0.0</v>
      </c>
      <c r="DG62" s="1144">
        <f>'Result Entry'!DH64</f>
        <v>0.0</v>
      </c>
      <c r="DH62" s="1143">
        <f>'Result Entry'!DI64</f>
        <v>0.0</v>
      </c>
      <c r="DI62" s="1143">
        <f>'Result Entry'!DJ64</f>
        <v>0.0</v>
      </c>
      <c r="DJ62" s="1153">
        <f>'Result Entry'!DK64</f>
        <v>0.0</v>
      </c>
      <c r="DK62" s="1144">
        <f>'Result Entry'!DL64</f>
        <v>0.0</v>
      </c>
      <c r="DL62" s="1143">
        <f>'Result Entry'!DM64</f>
        <v>0.0</v>
      </c>
      <c r="DM62" s="1143">
        <f>'Result Entry'!DN64</f>
        <v>0.0</v>
      </c>
      <c r="DN62" s="1153">
        <f>'Result Entry'!DO64</f>
        <v>0.0</v>
      </c>
      <c r="DO62" s="1146">
        <f>'Result Entry'!DP64</f>
        <v>0.0</v>
      </c>
      <c r="DP62" s="1165">
        <f>'Result Entry'!DQ64</f>
        <v>0.0</v>
      </c>
      <c r="DQ62" s="1166" t="str">
        <f>'Result Entry'!DR64</f>
        <v/>
      </c>
      <c r="DR62" s="1149" t="str">
        <f>'Result Entry'!DS64</f>
        <v/>
      </c>
      <c r="DS62" s="1150" t="str">
        <f>'Result Entry'!DT64</f>
        <v/>
      </c>
      <c r="DT62" s="1142">
        <f>'Result Entry'!DU64</f>
        <v>0.0</v>
      </c>
      <c r="DU62" s="1143">
        <f>'Result Entry'!DV64</f>
        <v>0.0</v>
      </c>
      <c r="DV62" s="1143">
        <f>'Result Entry'!DW64</f>
        <v>0.0</v>
      </c>
      <c r="DW62" s="1144">
        <f>'Result Entry'!DX64</f>
        <v>0.0</v>
      </c>
      <c r="DX62" s="1143">
        <f>'Result Entry'!DY64</f>
        <v>0.0</v>
      </c>
      <c r="DY62" s="1143">
        <f>'Result Entry'!DZ64</f>
        <v>0.0</v>
      </c>
      <c r="DZ62" s="1153">
        <f>'Result Entry'!EA64</f>
        <v>0.0</v>
      </c>
      <c r="EA62" s="1144">
        <f>'Result Entry'!EB64</f>
        <v>0.0</v>
      </c>
      <c r="EB62" s="1143">
        <f>'Result Entry'!EC64</f>
        <v>0.0</v>
      </c>
      <c r="EC62" s="1143">
        <f>'Result Entry'!ED64</f>
        <v>0.0</v>
      </c>
      <c r="ED62" s="1153">
        <f>'Result Entry'!EE64</f>
        <v>0.0</v>
      </c>
      <c r="EE62" s="1156">
        <f>'Result Entry'!EF64</f>
        <v>0.0</v>
      </c>
      <c r="EF62" s="1157">
        <f>'Result Entry'!EG64</f>
        <v>0.0</v>
      </c>
      <c r="EG62" s="1158" t="str">
        <f>'Result Entry'!EH64</f>
        <v/>
      </c>
      <c r="EH62" s="1142">
        <f>'Result Entry'!EI64</f>
        <v>0.0</v>
      </c>
      <c r="EI62" s="1143">
        <f>'Result Entry'!EJ64</f>
        <v>0.0</v>
      </c>
      <c r="EJ62" s="1143">
        <f>'Result Entry'!EK64</f>
        <v>0.0</v>
      </c>
      <c r="EK62" s="1144">
        <f>'Result Entry'!EL64</f>
        <v>0.0</v>
      </c>
      <c r="EL62" s="1143">
        <f>'Result Entry'!EM64</f>
        <v>0.0</v>
      </c>
      <c r="EM62" s="1153">
        <f>'Result Entry'!EN64</f>
        <v>0.0</v>
      </c>
      <c r="EN62" s="1143">
        <f>'Result Entry'!EO64</f>
        <v>0.0</v>
      </c>
      <c r="EO62" s="1143">
        <f>'Result Entry'!EP64</f>
        <v>0.0</v>
      </c>
      <c r="EP62" s="1143">
        <f>'Result Entry'!EQ64</f>
        <v>0.0</v>
      </c>
      <c r="EQ62" s="1146">
        <f>'Result Entry'!ER64</f>
        <v>0.0</v>
      </c>
      <c r="ER62" s="1157">
        <f>'Result Entry'!ES64</f>
        <v>0.0</v>
      </c>
      <c r="ES62" s="1158" t="str">
        <f>'Result Entry'!ET64</f>
        <v/>
      </c>
      <c r="ET62" s="1142">
        <f>'Result Entry'!EU64</f>
        <v>0.0</v>
      </c>
      <c r="EU62" s="1152">
        <f>'Result Entry'!EV64</f>
        <v>0.0</v>
      </c>
      <c r="EV62" s="1143">
        <f>'Result Entry'!EW64</f>
        <v>0.0</v>
      </c>
      <c r="EW62" s="1153">
        <f>'Result Entry'!EX64</f>
        <v>0.0</v>
      </c>
      <c r="EX62" s="1143">
        <f>'Result Entry'!EY64</f>
        <v>0.0</v>
      </c>
      <c r="EY62" s="1153">
        <f>'Result Entry'!EZ64</f>
        <v>0.0</v>
      </c>
      <c r="EZ62" s="1143">
        <f>'Result Entry'!FA64</f>
        <v>0.0</v>
      </c>
      <c r="FA62" s="1143">
        <f>'Result Entry'!FB64</f>
        <v>0.0</v>
      </c>
      <c r="FB62" s="1143">
        <f>'Result Entry'!FC64</f>
        <v>0.0</v>
      </c>
      <c r="FC62" s="1156">
        <f>'Result Entry'!FD64</f>
        <v>0.0</v>
      </c>
      <c r="FD62" s="1157">
        <f>'Result Entry'!FE64</f>
        <v>0.0</v>
      </c>
      <c r="FE62" s="1158" t="str">
        <f>'Result Entry'!FF64</f>
        <v/>
      </c>
      <c r="FF62" s="1142">
        <f>'Result Entry'!FG64</f>
        <v>0.0</v>
      </c>
      <c r="FG62" s="1143">
        <f>'Result Entry'!FH64</f>
        <v>0.0</v>
      </c>
      <c r="FH62" s="1143">
        <f>'Result Entry'!FI64</f>
        <v>0.0</v>
      </c>
      <c r="FI62" s="1143">
        <f>'Result Entry'!FJ64</f>
        <v>0.0</v>
      </c>
      <c r="FJ62" s="1145">
        <f>'Result Entry'!FK64</f>
        <v>0.0</v>
      </c>
      <c r="FK62" s="1150" t="str">
        <f>'Result Entry'!FL64</f>
        <v/>
      </c>
      <c r="FL62" s="1139">
        <f>'Result Entry'!FM64</f>
        <v>0.0</v>
      </c>
      <c r="FM62" s="1140">
        <f>'Result Entry'!FN64</f>
        <v>0.0</v>
      </c>
      <c r="FN62" s="1159" t="str">
        <f>'Result Entry'!FO64</f>
        <v/>
      </c>
      <c r="FO62" s="1139">
        <f>'Result Entry'!FP64</f>
        <v>0.0</v>
      </c>
      <c r="FP62" s="1140">
        <f>'Result Entry'!FQ64</f>
        <v>0.0</v>
      </c>
      <c r="FQ62" s="1160">
        <f>'Result Entry'!FR64</f>
        <v>0.0</v>
      </c>
      <c r="FR62" s="1140" t="str">
        <f>IF(OR(FS62="PASSED",FS62="PASSED WITH G"),'Result Entry'!FS64,"")</f>
        <v/>
      </c>
      <c r="FS62" s="1140" t="str">
        <f>'Result Entry'!FT64</f>
        <v/>
      </c>
      <c r="FT62" s="1140" t="str">
        <f>'Result Entry'!FU64</f>
        <v/>
      </c>
      <c r="FU62" s="1161" t="str">
        <f>'Result Entry'!FV64</f>
        <v/>
      </c>
      <c r="FV62" s="1162" t="str">
        <f>'Result Entry'!FX64</f>
        <v/>
      </c>
    </row>
    <row r="63" spans="8:8" s="1138" ht="17.25" customFormat="1" customHeight="1">
      <c r="A63" s="1167"/>
      <c r="B63" s="1139">
        <f t="shared" si="0"/>
        <v>0.0</v>
      </c>
      <c r="C63" s="1140">
        <f>'Result Entry'!D65</f>
        <v>0.0</v>
      </c>
      <c r="D63" s="1140">
        <f>'Result Entry'!E65</f>
        <v>0.0</v>
      </c>
      <c r="E63" s="1140">
        <f>'Result Entry'!F65</f>
        <v>0.0</v>
      </c>
      <c r="F63" s="1140">
        <f>'Result Entry'!$G65</f>
        <v>0.0</v>
      </c>
      <c r="G63" s="1140">
        <f>'Result Entry'!$H65</f>
        <v>0.0</v>
      </c>
      <c r="H63" s="1140">
        <f>'Result Entry'!I65</f>
        <v>0.0</v>
      </c>
      <c r="I63" s="1140">
        <f>'Result Entry'!J65</f>
        <v>0.0</v>
      </c>
      <c r="J63" s="1141">
        <f>'Result Entry'!K65</f>
        <v>0.0</v>
      </c>
      <c r="K63" s="1142">
        <f>'Result Entry'!L65</f>
        <v>0.0</v>
      </c>
      <c r="L63" s="1143">
        <f>'Result Entry'!M65</f>
        <v>0.0</v>
      </c>
      <c r="M63" s="1143">
        <f>'Result Entry'!N65</f>
        <v>0.0</v>
      </c>
      <c r="N63" s="1144">
        <f>'Result Entry'!O65</f>
        <v>0.0</v>
      </c>
      <c r="O63" s="1143">
        <f>'Result Entry'!P65</f>
        <v>0.0</v>
      </c>
      <c r="P63" s="1144">
        <f>'Result Entry'!Q65</f>
        <v>0.0</v>
      </c>
      <c r="Q63" s="1143">
        <f>'Result Entry'!R65</f>
        <v>0.0</v>
      </c>
      <c r="R63" s="1145">
        <f>'Result Entry'!S65</f>
        <v>0.0</v>
      </c>
      <c r="S63" s="1145">
        <f>'Result Entry'!T65</f>
        <v>0.0</v>
      </c>
      <c r="T63" s="1146">
        <f>'Result Entry'!U65</f>
        <v>0.0</v>
      </c>
      <c r="U63" s="1163">
        <f>'Result Entry'!V65</f>
        <v>0.0</v>
      </c>
      <c r="V63" s="1164" t="str">
        <f>'Result Entry'!W65</f>
        <v/>
      </c>
      <c r="W63" s="1149" t="str">
        <f>'Result Entry'!X65</f>
        <v/>
      </c>
      <c r="X63" s="1150" t="str">
        <f>'Result Entry'!Y65</f>
        <v/>
      </c>
      <c r="Y63" s="1142">
        <f>'Result Entry'!Z65</f>
        <v>0.0</v>
      </c>
      <c r="Z63" s="1143">
        <f>'Result Entry'!AA65</f>
        <v>0.0</v>
      </c>
      <c r="AA63" s="1143">
        <f>'Result Entry'!AB65</f>
        <v>0.0</v>
      </c>
      <c r="AB63" s="1144">
        <f>'Result Entry'!AC65</f>
        <v>0.0</v>
      </c>
      <c r="AC63" s="1143">
        <f>'Result Entry'!AD65</f>
        <v>0.0</v>
      </c>
      <c r="AD63" s="1144">
        <f>'Result Entry'!AE65</f>
        <v>0.0</v>
      </c>
      <c r="AE63" s="1143">
        <f>'Result Entry'!AF65</f>
        <v>0.0</v>
      </c>
      <c r="AF63" s="1145">
        <f>'Result Entry'!AG65</f>
        <v>0.0</v>
      </c>
      <c r="AG63" s="1145">
        <f>'Result Entry'!AH65</f>
        <v>0.0</v>
      </c>
      <c r="AH63" s="1146">
        <f>'Result Entry'!AI65</f>
        <v>0.0</v>
      </c>
      <c r="AI63" s="1163">
        <f>'Result Entry'!AJ65</f>
        <v>0.0</v>
      </c>
      <c r="AJ63" s="1164" t="str">
        <f>'Result Entry'!AK65</f>
        <v/>
      </c>
      <c r="AK63" s="1149" t="str">
        <f>'Result Entry'!AL65</f>
        <v/>
      </c>
      <c r="AL63" s="1150" t="str">
        <f>'Result Entry'!AM65</f>
        <v/>
      </c>
      <c r="AM63" s="1151">
        <f>'Result Entry'!AN65</f>
        <v>0.0</v>
      </c>
      <c r="AN63" s="1142">
        <f>'Result Entry'!AO65</f>
        <v>0.0</v>
      </c>
      <c r="AO63" s="1152">
        <f>'Result Entry'!AP65</f>
        <v>0.0</v>
      </c>
      <c r="AP63" s="1143">
        <f>'Result Entry'!AQ65</f>
        <v>0.0</v>
      </c>
      <c r="AQ63" s="1144">
        <f>'Result Entry'!AR65</f>
        <v>0.0</v>
      </c>
      <c r="AR63" s="1143">
        <f>'Result Entry'!AS65</f>
        <v>0.0</v>
      </c>
      <c r="AS63" s="1143">
        <f>'Result Entry'!AT65</f>
        <v>0.0</v>
      </c>
      <c r="AT63" s="1153">
        <f>'Result Entry'!AU65</f>
        <v>0.0</v>
      </c>
      <c r="AU63" s="1144">
        <f>'Result Entry'!AV65</f>
        <v>0.0</v>
      </c>
      <c r="AV63" s="1143">
        <f>'Result Entry'!AW65</f>
        <v>0.0</v>
      </c>
      <c r="AW63" s="1143">
        <f>'Result Entry'!AX65</f>
        <v>0.0</v>
      </c>
      <c r="AX63" s="1153">
        <f>'Result Entry'!AY65</f>
        <v>0.0</v>
      </c>
      <c r="AY63" s="1146">
        <f>'Result Entry'!AZ65</f>
        <v>0.0</v>
      </c>
      <c r="AZ63" s="1165">
        <f>'Result Entry'!BA65</f>
        <v>0.0</v>
      </c>
      <c r="BA63" s="1166" t="str">
        <f>'Result Entry'!BB65</f>
        <v/>
      </c>
      <c r="BB63" s="1149" t="str">
        <f>'Result Entry'!BC65</f>
        <v/>
      </c>
      <c r="BC63" s="1150" t="str">
        <f>'Result Entry'!BD65</f>
        <v/>
      </c>
      <c r="BD63" s="1151">
        <f>'Result Entry'!BE65</f>
        <v>0.0</v>
      </c>
      <c r="BE63" s="1142">
        <f>'Result Entry'!BF65</f>
        <v>0.0</v>
      </c>
      <c r="BF63" s="1152">
        <f>'Result Entry'!BG65</f>
        <v>0.0</v>
      </c>
      <c r="BG63" s="1143">
        <f>'Result Entry'!BH65</f>
        <v>0.0</v>
      </c>
      <c r="BH63" s="1144">
        <f>'Result Entry'!BI65</f>
        <v>0.0</v>
      </c>
      <c r="BI63" s="1143">
        <f>'Result Entry'!BJ65</f>
        <v>0.0</v>
      </c>
      <c r="BJ63" s="1143">
        <f>'Result Entry'!BK65</f>
        <v>0.0</v>
      </c>
      <c r="BK63" s="1153">
        <f>'Result Entry'!BL65</f>
        <v>0.0</v>
      </c>
      <c r="BL63" s="1144">
        <f>'Result Entry'!BM65</f>
        <v>0.0</v>
      </c>
      <c r="BM63" s="1143">
        <f>'Result Entry'!BN65</f>
        <v>0.0</v>
      </c>
      <c r="BN63" s="1143">
        <f>'Result Entry'!BO65</f>
        <v>0.0</v>
      </c>
      <c r="BO63" s="1153">
        <f>'Result Entry'!BP65</f>
        <v>0.0</v>
      </c>
      <c r="BP63" s="1146">
        <f>'Result Entry'!BQ65</f>
        <v>0.0</v>
      </c>
      <c r="BQ63" s="1165">
        <f>'Result Entry'!BR65</f>
        <v>0.0</v>
      </c>
      <c r="BR63" s="1166" t="str">
        <f>'Result Entry'!BS65</f>
        <v/>
      </c>
      <c r="BS63" s="1149" t="str">
        <f>'Result Entry'!BT65</f>
        <v/>
      </c>
      <c r="BT63" s="1150" t="str">
        <f>'Result Entry'!BU65</f>
        <v/>
      </c>
      <c r="BU63" s="1151">
        <f>'Result Entry'!BV65</f>
        <v>0.0</v>
      </c>
      <c r="BV63" s="1142">
        <f>'Result Entry'!BW65</f>
        <v>0.0</v>
      </c>
      <c r="BW63" s="1152">
        <f>'Result Entry'!BX65</f>
        <v>0.0</v>
      </c>
      <c r="BX63" s="1143">
        <f>'Result Entry'!BY65</f>
        <v>0.0</v>
      </c>
      <c r="BY63" s="1144">
        <f>'Result Entry'!BZ65</f>
        <v>0.0</v>
      </c>
      <c r="BZ63" s="1143">
        <f>'Result Entry'!CA65</f>
        <v>0.0</v>
      </c>
      <c r="CA63" s="1143">
        <f>'Result Entry'!CB65</f>
        <v>0.0</v>
      </c>
      <c r="CB63" s="1153">
        <f>'Result Entry'!CC65</f>
        <v>0.0</v>
      </c>
      <c r="CC63" s="1144">
        <f>'Result Entry'!CD65</f>
        <v>0.0</v>
      </c>
      <c r="CD63" s="1143">
        <f>'Result Entry'!CE65</f>
        <v>0.0</v>
      </c>
      <c r="CE63" s="1143">
        <f>'Result Entry'!CF65</f>
        <v>0.0</v>
      </c>
      <c r="CF63" s="1153">
        <f>'Result Entry'!CG65</f>
        <v>0.0</v>
      </c>
      <c r="CG63" s="1146">
        <f>'Result Entry'!CH65</f>
        <v>0.0</v>
      </c>
      <c r="CH63" s="1165">
        <f>'Result Entry'!CI65</f>
        <v>0.0</v>
      </c>
      <c r="CI63" s="1166" t="str">
        <f>'Result Entry'!CJ65</f>
        <v/>
      </c>
      <c r="CJ63" s="1149" t="str">
        <f>'Result Entry'!CK65</f>
        <v/>
      </c>
      <c r="CK63" s="1150" t="str">
        <f>'Result Entry'!CL65</f>
        <v/>
      </c>
      <c r="CL63" s="1151">
        <f>'Result Entry'!CM65</f>
        <v>0.0</v>
      </c>
      <c r="CM63" s="1142">
        <f>'Result Entry'!CN65</f>
        <v>0.0</v>
      </c>
      <c r="CN63" s="1152">
        <f>'Result Entry'!CO65</f>
        <v>0.0</v>
      </c>
      <c r="CO63" s="1143">
        <f>'Result Entry'!CP65</f>
        <v>0.0</v>
      </c>
      <c r="CP63" s="1144">
        <f>'Result Entry'!CQ65</f>
        <v>0.0</v>
      </c>
      <c r="CQ63" s="1143">
        <f>'Result Entry'!CR65</f>
        <v>0.0</v>
      </c>
      <c r="CR63" s="1143">
        <f>'Result Entry'!CS65</f>
        <v>0.0</v>
      </c>
      <c r="CS63" s="1153">
        <f>'Result Entry'!CT65</f>
        <v>0.0</v>
      </c>
      <c r="CT63" s="1144">
        <f>'Result Entry'!CU65</f>
        <v>0.0</v>
      </c>
      <c r="CU63" s="1143">
        <f>'Result Entry'!CV65</f>
        <v>0.0</v>
      </c>
      <c r="CV63" s="1143">
        <f>'Result Entry'!CW65</f>
        <v>0.0</v>
      </c>
      <c r="CW63" s="1153">
        <f>'Result Entry'!CX65</f>
        <v>0.0</v>
      </c>
      <c r="CX63" s="1146">
        <f>'Result Entry'!CY65</f>
        <v>0.0</v>
      </c>
      <c r="CY63" s="1165">
        <f>'Result Entry'!CZ65</f>
        <v>0.0</v>
      </c>
      <c r="CZ63" s="1166" t="str">
        <f>'Result Entry'!DA65</f>
        <v/>
      </c>
      <c r="DA63" s="1149" t="str">
        <f>'Result Entry'!DB65</f>
        <v/>
      </c>
      <c r="DB63" s="1150" t="str">
        <f>'Result Entry'!DC65</f>
        <v/>
      </c>
      <c r="DC63" s="1151">
        <f>'Result Entry'!DD65</f>
        <v>0.0</v>
      </c>
      <c r="DD63" s="1142">
        <f>'Result Entry'!DE65</f>
        <v>0.0</v>
      </c>
      <c r="DE63" s="1152">
        <f>'Result Entry'!DF65</f>
        <v>0.0</v>
      </c>
      <c r="DF63" s="1143">
        <f>'Result Entry'!DG65</f>
        <v>0.0</v>
      </c>
      <c r="DG63" s="1144">
        <f>'Result Entry'!DH65</f>
        <v>0.0</v>
      </c>
      <c r="DH63" s="1143">
        <f>'Result Entry'!DI65</f>
        <v>0.0</v>
      </c>
      <c r="DI63" s="1143">
        <f>'Result Entry'!DJ65</f>
        <v>0.0</v>
      </c>
      <c r="DJ63" s="1153">
        <f>'Result Entry'!DK65</f>
        <v>0.0</v>
      </c>
      <c r="DK63" s="1144">
        <f>'Result Entry'!DL65</f>
        <v>0.0</v>
      </c>
      <c r="DL63" s="1143">
        <f>'Result Entry'!DM65</f>
        <v>0.0</v>
      </c>
      <c r="DM63" s="1143">
        <f>'Result Entry'!DN65</f>
        <v>0.0</v>
      </c>
      <c r="DN63" s="1153">
        <f>'Result Entry'!DO65</f>
        <v>0.0</v>
      </c>
      <c r="DO63" s="1146">
        <f>'Result Entry'!DP65</f>
        <v>0.0</v>
      </c>
      <c r="DP63" s="1165">
        <f>'Result Entry'!DQ65</f>
        <v>0.0</v>
      </c>
      <c r="DQ63" s="1166" t="str">
        <f>'Result Entry'!DR65</f>
        <v/>
      </c>
      <c r="DR63" s="1149" t="str">
        <f>'Result Entry'!DS65</f>
        <v/>
      </c>
      <c r="DS63" s="1150" t="str">
        <f>'Result Entry'!DT65</f>
        <v/>
      </c>
      <c r="DT63" s="1142">
        <f>'Result Entry'!DU65</f>
        <v>0.0</v>
      </c>
      <c r="DU63" s="1143">
        <f>'Result Entry'!DV65</f>
        <v>0.0</v>
      </c>
      <c r="DV63" s="1143">
        <f>'Result Entry'!DW65</f>
        <v>0.0</v>
      </c>
      <c r="DW63" s="1144">
        <f>'Result Entry'!DX65</f>
        <v>0.0</v>
      </c>
      <c r="DX63" s="1143">
        <f>'Result Entry'!DY65</f>
        <v>0.0</v>
      </c>
      <c r="DY63" s="1143">
        <f>'Result Entry'!DZ65</f>
        <v>0.0</v>
      </c>
      <c r="DZ63" s="1153">
        <f>'Result Entry'!EA65</f>
        <v>0.0</v>
      </c>
      <c r="EA63" s="1144">
        <f>'Result Entry'!EB65</f>
        <v>0.0</v>
      </c>
      <c r="EB63" s="1143">
        <f>'Result Entry'!EC65</f>
        <v>0.0</v>
      </c>
      <c r="EC63" s="1143">
        <f>'Result Entry'!ED65</f>
        <v>0.0</v>
      </c>
      <c r="ED63" s="1153">
        <f>'Result Entry'!EE65</f>
        <v>0.0</v>
      </c>
      <c r="EE63" s="1156">
        <f>'Result Entry'!EF65</f>
        <v>0.0</v>
      </c>
      <c r="EF63" s="1157">
        <f>'Result Entry'!EG65</f>
        <v>0.0</v>
      </c>
      <c r="EG63" s="1158" t="str">
        <f>'Result Entry'!EH65</f>
        <v/>
      </c>
      <c r="EH63" s="1142">
        <f>'Result Entry'!EI65</f>
        <v>0.0</v>
      </c>
      <c r="EI63" s="1143">
        <f>'Result Entry'!EJ65</f>
        <v>0.0</v>
      </c>
      <c r="EJ63" s="1143">
        <f>'Result Entry'!EK65</f>
        <v>0.0</v>
      </c>
      <c r="EK63" s="1144">
        <f>'Result Entry'!EL65</f>
        <v>0.0</v>
      </c>
      <c r="EL63" s="1143">
        <f>'Result Entry'!EM65</f>
        <v>0.0</v>
      </c>
      <c r="EM63" s="1153">
        <f>'Result Entry'!EN65</f>
        <v>0.0</v>
      </c>
      <c r="EN63" s="1143">
        <f>'Result Entry'!EO65</f>
        <v>0.0</v>
      </c>
      <c r="EO63" s="1143">
        <f>'Result Entry'!EP65</f>
        <v>0.0</v>
      </c>
      <c r="EP63" s="1143">
        <f>'Result Entry'!EQ65</f>
        <v>0.0</v>
      </c>
      <c r="EQ63" s="1146">
        <f>'Result Entry'!ER65</f>
        <v>0.0</v>
      </c>
      <c r="ER63" s="1157">
        <f>'Result Entry'!ES65</f>
        <v>0.0</v>
      </c>
      <c r="ES63" s="1158" t="str">
        <f>'Result Entry'!ET65</f>
        <v/>
      </c>
      <c r="ET63" s="1142">
        <f>'Result Entry'!EU65</f>
        <v>0.0</v>
      </c>
      <c r="EU63" s="1152">
        <f>'Result Entry'!EV65</f>
        <v>0.0</v>
      </c>
      <c r="EV63" s="1143">
        <f>'Result Entry'!EW65</f>
        <v>0.0</v>
      </c>
      <c r="EW63" s="1153">
        <f>'Result Entry'!EX65</f>
        <v>0.0</v>
      </c>
      <c r="EX63" s="1143">
        <f>'Result Entry'!EY65</f>
        <v>0.0</v>
      </c>
      <c r="EY63" s="1153">
        <f>'Result Entry'!EZ65</f>
        <v>0.0</v>
      </c>
      <c r="EZ63" s="1143">
        <f>'Result Entry'!FA65</f>
        <v>0.0</v>
      </c>
      <c r="FA63" s="1143">
        <f>'Result Entry'!FB65</f>
        <v>0.0</v>
      </c>
      <c r="FB63" s="1143">
        <f>'Result Entry'!FC65</f>
        <v>0.0</v>
      </c>
      <c r="FC63" s="1156">
        <f>'Result Entry'!FD65</f>
        <v>0.0</v>
      </c>
      <c r="FD63" s="1157">
        <f>'Result Entry'!FE65</f>
        <v>0.0</v>
      </c>
      <c r="FE63" s="1158" t="str">
        <f>'Result Entry'!FF65</f>
        <v/>
      </c>
      <c r="FF63" s="1142">
        <f>'Result Entry'!FG65</f>
        <v>0.0</v>
      </c>
      <c r="FG63" s="1143">
        <f>'Result Entry'!FH65</f>
        <v>0.0</v>
      </c>
      <c r="FH63" s="1143">
        <f>'Result Entry'!FI65</f>
        <v>0.0</v>
      </c>
      <c r="FI63" s="1143">
        <f>'Result Entry'!FJ65</f>
        <v>0.0</v>
      </c>
      <c r="FJ63" s="1145">
        <f>'Result Entry'!FK65</f>
        <v>0.0</v>
      </c>
      <c r="FK63" s="1150" t="str">
        <f>'Result Entry'!FL65</f>
        <v/>
      </c>
      <c r="FL63" s="1139">
        <f>'Result Entry'!FM65</f>
        <v>0.0</v>
      </c>
      <c r="FM63" s="1140">
        <f>'Result Entry'!FN65</f>
        <v>0.0</v>
      </c>
      <c r="FN63" s="1159" t="str">
        <f>'Result Entry'!FO65</f>
        <v/>
      </c>
      <c r="FO63" s="1139">
        <f>'Result Entry'!FP65</f>
        <v>0.0</v>
      </c>
      <c r="FP63" s="1140">
        <f>'Result Entry'!FQ65</f>
        <v>0.0</v>
      </c>
      <c r="FQ63" s="1160">
        <f>'Result Entry'!FR65</f>
        <v>0.0</v>
      </c>
      <c r="FR63" s="1140" t="str">
        <f>IF(OR(FS63="PASSED",FS63="PASSED WITH G"),'Result Entry'!FS65,"")</f>
        <v/>
      </c>
      <c r="FS63" s="1140" t="str">
        <f>'Result Entry'!FT65</f>
        <v/>
      </c>
      <c r="FT63" s="1140" t="str">
        <f>'Result Entry'!FU65</f>
        <v/>
      </c>
      <c r="FU63" s="1161" t="str">
        <f>'Result Entry'!FV65</f>
        <v/>
      </c>
      <c r="FV63" s="1162" t="str">
        <f>'Result Entry'!FX65</f>
        <v/>
      </c>
    </row>
    <row r="64" spans="8:8" s="1138" ht="17.25" customFormat="1" customHeight="1">
      <c r="A64" s="1167"/>
      <c r="B64" s="1139">
        <f t="shared" si="0"/>
        <v>0.0</v>
      </c>
      <c r="C64" s="1140">
        <f>'Result Entry'!D66</f>
        <v>0.0</v>
      </c>
      <c r="D64" s="1140">
        <f>'Result Entry'!E66</f>
        <v>0.0</v>
      </c>
      <c r="E64" s="1140">
        <f>'Result Entry'!F66</f>
        <v>0.0</v>
      </c>
      <c r="F64" s="1140">
        <f>'Result Entry'!$G66</f>
        <v>0.0</v>
      </c>
      <c r="G64" s="1140">
        <f>'Result Entry'!$H66</f>
        <v>0.0</v>
      </c>
      <c r="H64" s="1140">
        <f>'Result Entry'!I66</f>
        <v>0.0</v>
      </c>
      <c r="I64" s="1140">
        <f>'Result Entry'!J66</f>
        <v>0.0</v>
      </c>
      <c r="J64" s="1141">
        <f>'Result Entry'!K66</f>
        <v>0.0</v>
      </c>
      <c r="K64" s="1142">
        <f>'Result Entry'!L66</f>
        <v>0.0</v>
      </c>
      <c r="L64" s="1143">
        <f>'Result Entry'!M66</f>
        <v>0.0</v>
      </c>
      <c r="M64" s="1143">
        <f>'Result Entry'!N66</f>
        <v>0.0</v>
      </c>
      <c r="N64" s="1144">
        <f>'Result Entry'!O66</f>
        <v>0.0</v>
      </c>
      <c r="O64" s="1143">
        <f>'Result Entry'!P66</f>
        <v>0.0</v>
      </c>
      <c r="P64" s="1144">
        <f>'Result Entry'!Q66</f>
        <v>0.0</v>
      </c>
      <c r="Q64" s="1143">
        <f>'Result Entry'!R66</f>
        <v>0.0</v>
      </c>
      <c r="R64" s="1145">
        <f>'Result Entry'!S66</f>
        <v>0.0</v>
      </c>
      <c r="S64" s="1145">
        <f>'Result Entry'!T66</f>
        <v>0.0</v>
      </c>
      <c r="T64" s="1146">
        <f>'Result Entry'!U66</f>
        <v>0.0</v>
      </c>
      <c r="U64" s="1163">
        <f>'Result Entry'!V66</f>
        <v>0.0</v>
      </c>
      <c r="V64" s="1164" t="str">
        <f>'Result Entry'!W66</f>
        <v/>
      </c>
      <c r="W64" s="1149" t="str">
        <f>'Result Entry'!X66</f>
        <v/>
      </c>
      <c r="X64" s="1150" t="str">
        <f>'Result Entry'!Y66</f>
        <v/>
      </c>
      <c r="Y64" s="1142">
        <f>'Result Entry'!Z66</f>
        <v>0.0</v>
      </c>
      <c r="Z64" s="1143">
        <f>'Result Entry'!AA66</f>
        <v>0.0</v>
      </c>
      <c r="AA64" s="1143">
        <f>'Result Entry'!AB66</f>
        <v>0.0</v>
      </c>
      <c r="AB64" s="1144">
        <f>'Result Entry'!AC66</f>
        <v>0.0</v>
      </c>
      <c r="AC64" s="1143">
        <f>'Result Entry'!AD66</f>
        <v>0.0</v>
      </c>
      <c r="AD64" s="1144">
        <f>'Result Entry'!AE66</f>
        <v>0.0</v>
      </c>
      <c r="AE64" s="1143">
        <f>'Result Entry'!AF66</f>
        <v>0.0</v>
      </c>
      <c r="AF64" s="1145">
        <f>'Result Entry'!AG66</f>
        <v>0.0</v>
      </c>
      <c r="AG64" s="1145">
        <f>'Result Entry'!AH66</f>
        <v>0.0</v>
      </c>
      <c r="AH64" s="1146">
        <f>'Result Entry'!AI66</f>
        <v>0.0</v>
      </c>
      <c r="AI64" s="1163">
        <f>'Result Entry'!AJ66</f>
        <v>0.0</v>
      </c>
      <c r="AJ64" s="1164" t="str">
        <f>'Result Entry'!AK66</f>
        <v/>
      </c>
      <c r="AK64" s="1149" t="str">
        <f>'Result Entry'!AL66</f>
        <v/>
      </c>
      <c r="AL64" s="1150" t="str">
        <f>'Result Entry'!AM66</f>
        <v/>
      </c>
      <c r="AM64" s="1151">
        <f>'Result Entry'!AN66</f>
        <v>0.0</v>
      </c>
      <c r="AN64" s="1142">
        <f>'Result Entry'!AO66</f>
        <v>0.0</v>
      </c>
      <c r="AO64" s="1152">
        <f>'Result Entry'!AP66</f>
        <v>0.0</v>
      </c>
      <c r="AP64" s="1143">
        <f>'Result Entry'!AQ66</f>
        <v>0.0</v>
      </c>
      <c r="AQ64" s="1144">
        <f>'Result Entry'!AR66</f>
        <v>0.0</v>
      </c>
      <c r="AR64" s="1143">
        <f>'Result Entry'!AS66</f>
        <v>0.0</v>
      </c>
      <c r="AS64" s="1143">
        <f>'Result Entry'!AT66</f>
        <v>0.0</v>
      </c>
      <c r="AT64" s="1153">
        <f>'Result Entry'!AU66</f>
        <v>0.0</v>
      </c>
      <c r="AU64" s="1144">
        <f>'Result Entry'!AV66</f>
        <v>0.0</v>
      </c>
      <c r="AV64" s="1143">
        <f>'Result Entry'!AW66</f>
        <v>0.0</v>
      </c>
      <c r="AW64" s="1143">
        <f>'Result Entry'!AX66</f>
        <v>0.0</v>
      </c>
      <c r="AX64" s="1153">
        <f>'Result Entry'!AY66</f>
        <v>0.0</v>
      </c>
      <c r="AY64" s="1146">
        <f>'Result Entry'!AZ66</f>
        <v>0.0</v>
      </c>
      <c r="AZ64" s="1165">
        <f>'Result Entry'!BA66</f>
        <v>0.0</v>
      </c>
      <c r="BA64" s="1166" t="str">
        <f>'Result Entry'!BB66</f>
        <v/>
      </c>
      <c r="BB64" s="1149" t="str">
        <f>'Result Entry'!BC66</f>
        <v/>
      </c>
      <c r="BC64" s="1150" t="str">
        <f>'Result Entry'!BD66</f>
        <v/>
      </c>
      <c r="BD64" s="1151">
        <f>'Result Entry'!BE66</f>
        <v>0.0</v>
      </c>
      <c r="BE64" s="1142">
        <f>'Result Entry'!BF66</f>
        <v>0.0</v>
      </c>
      <c r="BF64" s="1152">
        <f>'Result Entry'!BG66</f>
        <v>0.0</v>
      </c>
      <c r="BG64" s="1143">
        <f>'Result Entry'!BH66</f>
        <v>0.0</v>
      </c>
      <c r="BH64" s="1144">
        <f>'Result Entry'!BI66</f>
        <v>0.0</v>
      </c>
      <c r="BI64" s="1143">
        <f>'Result Entry'!BJ66</f>
        <v>0.0</v>
      </c>
      <c r="BJ64" s="1143">
        <f>'Result Entry'!BK66</f>
        <v>0.0</v>
      </c>
      <c r="BK64" s="1153">
        <f>'Result Entry'!BL66</f>
        <v>0.0</v>
      </c>
      <c r="BL64" s="1144">
        <f>'Result Entry'!BM66</f>
        <v>0.0</v>
      </c>
      <c r="BM64" s="1143">
        <f>'Result Entry'!BN66</f>
        <v>0.0</v>
      </c>
      <c r="BN64" s="1143">
        <f>'Result Entry'!BO66</f>
        <v>0.0</v>
      </c>
      <c r="BO64" s="1153">
        <f>'Result Entry'!BP66</f>
        <v>0.0</v>
      </c>
      <c r="BP64" s="1146">
        <f>'Result Entry'!BQ66</f>
        <v>0.0</v>
      </c>
      <c r="BQ64" s="1165">
        <f>'Result Entry'!BR66</f>
        <v>0.0</v>
      </c>
      <c r="BR64" s="1166" t="str">
        <f>'Result Entry'!BS66</f>
        <v/>
      </c>
      <c r="BS64" s="1149" t="str">
        <f>'Result Entry'!BT66</f>
        <v/>
      </c>
      <c r="BT64" s="1150" t="str">
        <f>'Result Entry'!BU66</f>
        <v/>
      </c>
      <c r="BU64" s="1151">
        <f>'Result Entry'!BV66</f>
        <v>0.0</v>
      </c>
      <c r="BV64" s="1142">
        <f>'Result Entry'!BW66</f>
        <v>0.0</v>
      </c>
      <c r="BW64" s="1152">
        <f>'Result Entry'!BX66</f>
        <v>0.0</v>
      </c>
      <c r="BX64" s="1143">
        <f>'Result Entry'!BY66</f>
        <v>0.0</v>
      </c>
      <c r="BY64" s="1144">
        <f>'Result Entry'!BZ66</f>
        <v>0.0</v>
      </c>
      <c r="BZ64" s="1143">
        <f>'Result Entry'!CA66</f>
        <v>0.0</v>
      </c>
      <c r="CA64" s="1143">
        <f>'Result Entry'!CB66</f>
        <v>0.0</v>
      </c>
      <c r="CB64" s="1153">
        <f>'Result Entry'!CC66</f>
        <v>0.0</v>
      </c>
      <c r="CC64" s="1144">
        <f>'Result Entry'!CD66</f>
        <v>0.0</v>
      </c>
      <c r="CD64" s="1143">
        <f>'Result Entry'!CE66</f>
        <v>0.0</v>
      </c>
      <c r="CE64" s="1143">
        <f>'Result Entry'!CF66</f>
        <v>0.0</v>
      </c>
      <c r="CF64" s="1153">
        <f>'Result Entry'!CG66</f>
        <v>0.0</v>
      </c>
      <c r="CG64" s="1146">
        <f>'Result Entry'!CH66</f>
        <v>0.0</v>
      </c>
      <c r="CH64" s="1165">
        <f>'Result Entry'!CI66</f>
        <v>0.0</v>
      </c>
      <c r="CI64" s="1166" t="str">
        <f>'Result Entry'!CJ66</f>
        <v/>
      </c>
      <c r="CJ64" s="1149" t="str">
        <f>'Result Entry'!CK66</f>
        <v/>
      </c>
      <c r="CK64" s="1150" t="str">
        <f>'Result Entry'!CL66</f>
        <v/>
      </c>
      <c r="CL64" s="1151">
        <f>'Result Entry'!CM66</f>
        <v>0.0</v>
      </c>
      <c r="CM64" s="1142">
        <f>'Result Entry'!CN66</f>
        <v>0.0</v>
      </c>
      <c r="CN64" s="1152">
        <f>'Result Entry'!CO66</f>
        <v>0.0</v>
      </c>
      <c r="CO64" s="1143">
        <f>'Result Entry'!CP66</f>
        <v>0.0</v>
      </c>
      <c r="CP64" s="1144">
        <f>'Result Entry'!CQ66</f>
        <v>0.0</v>
      </c>
      <c r="CQ64" s="1143">
        <f>'Result Entry'!CR66</f>
        <v>0.0</v>
      </c>
      <c r="CR64" s="1143">
        <f>'Result Entry'!CS66</f>
        <v>0.0</v>
      </c>
      <c r="CS64" s="1153">
        <f>'Result Entry'!CT66</f>
        <v>0.0</v>
      </c>
      <c r="CT64" s="1144">
        <f>'Result Entry'!CU66</f>
        <v>0.0</v>
      </c>
      <c r="CU64" s="1143">
        <f>'Result Entry'!CV66</f>
        <v>0.0</v>
      </c>
      <c r="CV64" s="1143">
        <f>'Result Entry'!CW66</f>
        <v>0.0</v>
      </c>
      <c r="CW64" s="1153">
        <f>'Result Entry'!CX66</f>
        <v>0.0</v>
      </c>
      <c r="CX64" s="1146">
        <f>'Result Entry'!CY66</f>
        <v>0.0</v>
      </c>
      <c r="CY64" s="1165">
        <f>'Result Entry'!CZ66</f>
        <v>0.0</v>
      </c>
      <c r="CZ64" s="1166" t="str">
        <f>'Result Entry'!DA66</f>
        <v/>
      </c>
      <c r="DA64" s="1149" t="str">
        <f>'Result Entry'!DB66</f>
        <v/>
      </c>
      <c r="DB64" s="1150" t="str">
        <f>'Result Entry'!DC66</f>
        <v/>
      </c>
      <c r="DC64" s="1151">
        <f>'Result Entry'!DD66</f>
        <v>0.0</v>
      </c>
      <c r="DD64" s="1142">
        <f>'Result Entry'!DE66</f>
        <v>0.0</v>
      </c>
      <c r="DE64" s="1152">
        <f>'Result Entry'!DF66</f>
        <v>0.0</v>
      </c>
      <c r="DF64" s="1143">
        <f>'Result Entry'!DG66</f>
        <v>0.0</v>
      </c>
      <c r="DG64" s="1144">
        <f>'Result Entry'!DH66</f>
        <v>0.0</v>
      </c>
      <c r="DH64" s="1143">
        <f>'Result Entry'!DI66</f>
        <v>0.0</v>
      </c>
      <c r="DI64" s="1143">
        <f>'Result Entry'!DJ66</f>
        <v>0.0</v>
      </c>
      <c r="DJ64" s="1153">
        <f>'Result Entry'!DK66</f>
        <v>0.0</v>
      </c>
      <c r="DK64" s="1144">
        <f>'Result Entry'!DL66</f>
        <v>0.0</v>
      </c>
      <c r="DL64" s="1143">
        <f>'Result Entry'!DM66</f>
        <v>0.0</v>
      </c>
      <c r="DM64" s="1143">
        <f>'Result Entry'!DN66</f>
        <v>0.0</v>
      </c>
      <c r="DN64" s="1153">
        <f>'Result Entry'!DO66</f>
        <v>0.0</v>
      </c>
      <c r="DO64" s="1146">
        <f>'Result Entry'!DP66</f>
        <v>0.0</v>
      </c>
      <c r="DP64" s="1165">
        <f>'Result Entry'!DQ66</f>
        <v>0.0</v>
      </c>
      <c r="DQ64" s="1166" t="str">
        <f>'Result Entry'!DR66</f>
        <v/>
      </c>
      <c r="DR64" s="1149" t="str">
        <f>'Result Entry'!DS66</f>
        <v/>
      </c>
      <c r="DS64" s="1150" t="str">
        <f>'Result Entry'!DT66</f>
        <v/>
      </c>
      <c r="DT64" s="1142">
        <f>'Result Entry'!DU66</f>
        <v>0.0</v>
      </c>
      <c r="DU64" s="1143">
        <f>'Result Entry'!DV66</f>
        <v>0.0</v>
      </c>
      <c r="DV64" s="1143">
        <f>'Result Entry'!DW66</f>
        <v>0.0</v>
      </c>
      <c r="DW64" s="1144">
        <f>'Result Entry'!DX66</f>
        <v>0.0</v>
      </c>
      <c r="DX64" s="1143">
        <f>'Result Entry'!DY66</f>
        <v>0.0</v>
      </c>
      <c r="DY64" s="1143">
        <f>'Result Entry'!DZ66</f>
        <v>0.0</v>
      </c>
      <c r="DZ64" s="1153">
        <f>'Result Entry'!EA66</f>
        <v>0.0</v>
      </c>
      <c r="EA64" s="1144">
        <f>'Result Entry'!EB66</f>
        <v>0.0</v>
      </c>
      <c r="EB64" s="1143">
        <f>'Result Entry'!EC66</f>
        <v>0.0</v>
      </c>
      <c r="EC64" s="1143">
        <f>'Result Entry'!ED66</f>
        <v>0.0</v>
      </c>
      <c r="ED64" s="1153">
        <f>'Result Entry'!EE66</f>
        <v>0.0</v>
      </c>
      <c r="EE64" s="1156">
        <f>'Result Entry'!EF66</f>
        <v>0.0</v>
      </c>
      <c r="EF64" s="1157">
        <f>'Result Entry'!EG66</f>
        <v>0.0</v>
      </c>
      <c r="EG64" s="1158" t="str">
        <f>'Result Entry'!EH66</f>
        <v/>
      </c>
      <c r="EH64" s="1142">
        <f>'Result Entry'!EI66</f>
        <v>0.0</v>
      </c>
      <c r="EI64" s="1143">
        <f>'Result Entry'!EJ66</f>
        <v>0.0</v>
      </c>
      <c r="EJ64" s="1143">
        <f>'Result Entry'!EK66</f>
        <v>0.0</v>
      </c>
      <c r="EK64" s="1144">
        <f>'Result Entry'!EL66</f>
        <v>0.0</v>
      </c>
      <c r="EL64" s="1143">
        <f>'Result Entry'!EM66</f>
        <v>0.0</v>
      </c>
      <c r="EM64" s="1153">
        <f>'Result Entry'!EN66</f>
        <v>0.0</v>
      </c>
      <c r="EN64" s="1143">
        <f>'Result Entry'!EO66</f>
        <v>0.0</v>
      </c>
      <c r="EO64" s="1143">
        <f>'Result Entry'!EP66</f>
        <v>0.0</v>
      </c>
      <c r="EP64" s="1143">
        <f>'Result Entry'!EQ66</f>
        <v>0.0</v>
      </c>
      <c r="EQ64" s="1146">
        <f>'Result Entry'!ER66</f>
        <v>0.0</v>
      </c>
      <c r="ER64" s="1157">
        <f>'Result Entry'!ES66</f>
        <v>0.0</v>
      </c>
      <c r="ES64" s="1158" t="str">
        <f>'Result Entry'!ET66</f>
        <v/>
      </c>
      <c r="ET64" s="1142">
        <f>'Result Entry'!EU66</f>
        <v>0.0</v>
      </c>
      <c r="EU64" s="1152">
        <f>'Result Entry'!EV66</f>
        <v>0.0</v>
      </c>
      <c r="EV64" s="1143">
        <f>'Result Entry'!EW66</f>
        <v>0.0</v>
      </c>
      <c r="EW64" s="1153">
        <f>'Result Entry'!EX66</f>
        <v>0.0</v>
      </c>
      <c r="EX64" s="1143">
        <f>'Result Entry'!EY66</f>
        <v>0.0</v>
      </c>
      <c r="EY64" s="1153">
        <f>'Result Entry'!EZ66</f>
        <v>0.0</v>
      </c>
      <c r="EZ64" s="1143">
        <f>'Result Entry'!FA66</f>
        <v>0.0</v>
      </c>
      <c r="FA64" s="1143">
        <f>'Result Entry'!FB66</f>
        <v>0.0</v>
      </c>
      <c r="FB64" s="1143">
        <f>'Result Entry'!FC66</f>
        <v>0.0</v>
      </c>
      <c r="FC64" s="1156">
        <f>'Result Entry'!FD66</f>
        <v>0.0</v>
      </c>
      <c r="FD64" s="1157">
        <f>'Result Entry'!FE66</f>
        <v>0.0</v>
      </c>
      <c r="FE64" s="1158" t="str">
        <f>'Result Entry'!FF66</f>
        <v/>
      </c>
      <c r="FF64" s="1142">
        <f>'Result Entry'!FG66</f>
        <v>0.0</v>
      </c>
      <c r="FG64" s="1143">
        <f>'Result Entry'!FH66</f>
        <v>0.0</v>
      </c>
      <c r="FH64" s="1143">
        <f>'Result Entry'!FI66</f>
        <v>0.0</v>
      </c>
      <c r="FI64" s="1143">
        <f>'Result Entry'!FJ66</f>
        <v>0.0</v>
      </c>
      <c r="FJ64" s="1145">
        <f>'Result Entry'!FK66</f>
        <v>0.0</v>
      </c>
      <c r="FK64" s="1150" t="str">
        <f>'Result Entry'!FL66</f>
        <v/>
      </c>
      <c r="FL64" s="1139">
        <f>'Result Entry'!FM66</f>
        <v>0.0</v>
      </c>
      <c r="FM64" s="1140">
        <f>'Result Entry'!FN66</f>
        <v>0.0</v>
      </c>
      <c r="FN64" s="1159" t="str">
        <f>'Result Entry'!FO66</f>
        <v/>
      </c>
      <c r="FO64" s="1139">
        <f>'Result Entry'!FP66</f>
        <v>0.0</v>
      </c>
      <c r="FP64" s="1140">
        <f>'Result Entry'!FQ66</f>
        <v>0.0</v>
      </c>
      <c r="FQ64" s="1160">
        <f>'Result Entry'!FR66</f>
        <v>0.0</v>
      </c>
      <c r="FR64" s="1140" t="str">
        <f>IF(OR(FS64="PASSED",FS64="PASSED WITH G"),'Result Entry'!FS66,"")</f>
        <v/>
      </c>
      <c r="FS64" s="1140" t="str">
        <f>'Result Entry'!FT66</f>
        <v/>
      </c>
      <c r="FT64" s="1140" t="str">
        <f>'Result Entry'!FU66</f>
        <v/>
      </c>
      <c r="FU64" s="1161" t="str">
        <f>'Result Entry'!FV66</f>
        <v/>
      </c>
      <c r="FV64" s="1162" t="str">
        <f>'Result Entry'!FX66</f>
        <v/>
      </c>
    </row>
    <row r="65" spans="8:8" s="1138" ht="17.25" customFormat="1" customHeight="1">
      <c r="A65" s="1167"/>
      <c r="B65" s="1139">
        <f t="shared" si="0"/>
        <v>0.0</v>
      </c>
      <c r="C65" s="1140">
        <f>'Result Entry'!D67</f>
        <v>0.0</v>
      </c>
      <c r="D65" s="1140">
        <f>'Result Entry'!E67</f>
        <v>0.0</v>
      </c>
      <c r="E65" s="1140">
        <f>'Result Entry'!F67</f>
        <v>0.0</v>
      </c>
      <c r="F65" s="1140">
        <f>'Result Entry'!$G67</f>
        <v>0.0</v>
      </c>
      <c r="G65" s="1140">
        <f>'Result Entry'!$H67</f>
        <v>0.0</v>
      </c>
      <c r="H65" s="1140">
        <f>'Result Entry'!I67</f>
        <v>0.0</v>
      </c>
      <c r="I65" s="1140">
        <f>'Result Entry'!J67</f>
        <v>0.0</v>
      </c>
      <c r="J65" s="1141">
        <f>'Result Entry'!K67</f>
        <v>0.0</v>
      </c>
      <c r="K65" s="1142">
        <f>'Result Entry'!L67</f>
        <v>0.0</v>
      </c>
      <c r="L65" s="1143">
        <f>'Result Entry'!M67</f>
        <v>0.0</v>
      </c>
      <c r="M65" s="1143">
        <f>'Result Entry'!N67</f>
        <v>0.0</v>
      </c>
      <c r="N65" s="1144">
        <f>'Result Entry'!O67</f>
        <v>0.0</v>
      </c>
      <c r="O65" s="1143">
        <f>'Result Entry'!P67</f>
        <v>0.0</v>
      </c>
      <c r="P65" s="1144">
        <f>'Result Entry'!Q67</f>
        <v>0.0</v>
      </c>
      <c r="Q65" s="1143">
        <f>'Result Entry'!R67</f>
        <v>0.0</v>
      </c>
      <c r="R65" s="1145">
        <f>'Result Entry'!S67</f>
        <v>0.0</v>
      </c>
      <c r="S65" s="1145">
        <f>'Result Entry'!T67</f>
        <v>0.0</v>
      </c>
      <c r="T65" s="1146">
        <f>'Result Entry'!U67</f>
        <v>0.0</v>
      </c>
      <c r="U65" s="1163">
        <f>'Result Entry'!V67</f>
        <v>0.0</v>
      </c>
      <c r="V65" s="1164" t="str">
        <f>'Result Entry'!W67</f>
        <v/>
      </c>
      <c r="W65" s="1149" t="str">
        <f>'Result Entry'!X67</f>
        <v/>
      </c>
      <c r="X65" s="1150" t="str">
        <f>'Result Entry'!Y67</f>
        <v/>
      </c>
      <c r="Y65" s="1142">
        <f>'Result Entry'!Z67</f>
        <v>0.0</v>
      </c>
      <c r="Z65" s="1143">
        <f>'Result Entry'!AA67</f>
        <v>0.0</v>
      </c>
      <c r="AA65" s="1143">
        <f>'Result Entry'!AB67</f>
        <v>0.0</v>
      </c>
      <c r="AB65" s="1144">
        <f>'Result Entry'!AC67</f>
        <v>0.0</v>
      </c>
      <c r="AC65" s="1143">
        <f>'Result Entry'!AD67</f>
        <v>0.0</v>
      </c>
      <c r="AD65" s="1144">
        <f>'Result Entry'!AE67</f>
        <v>0.0</v>
      </c>
      <c r="AE65" s="1143">
        <f>'Result Entry'!AF67</f>
        <v>0.0</v>
      </c>
      <c r="AF65" s="1145">
        <f>'Result Entry'!AG67</f>
        <v>0.0</v>
      </c>
      <c r="AG65" s="1145">
        <f>'Result Entry'!AH67</f>
        <v>0.0</v>
      </c>
      <c r="AH65" s="1146">
        <f>'Result Entry'!AI67</f>
        <v>0.0</v>
      </c>
      <c r="AI65" s="1163">
        <f>'Result Entry'!AJ67</f>
        <v>0.0</v>
      </c>
      <c r="AJ65" s="1164" t="str">
        <f>'Result Entry'!AK67</f>
        <v/>
      </c>
      <c r="AK65" s="1149" t="str">
        <f>'Result Entry'!AL67</f>
        <v/>
      </c>
      <c r="AL65" s="1150" t="str">
        <f>'Result Entry'!AM67</f>
        <v/>
      </c>
      <c r="AM65" s="1151">
        <f>'Result Entry'!AN67</f>
        <v>0.0</v>
      </c>
      <c r="AN65" s="1142">
        <f>'Result Entry'!AO67</f>
        <v>0.0</v>
      </c>
      <c r="AO65" s="1152">
        <f>'Result Entry'!AP67</f>
        <v>0.0</v>
      </c>
      <c r="AP65" s="1143">
        <f>'Result Entry'!AQ67</f>
        <v>0.0</v>
      </c>
      <c r="AQ65" s="1144">
        <f>'Result Entry'!AR67</f>
        <v>0.0</v>
      </c>
      <c r="AR65" s="1143">
        <f>'Result Entry'!AS67</f>
        <v>0.0</v>
      </c>
      <c r="AS65" s="1143">
        <f>'Result Entry'!AT67</f>
        <v>0.0</v>
      </c>
      <c r="AT65" s="1153">
        <f>'Result Entry'!AU67</f>
        <v>0.0</v>
      </c>
      <c r="AU65" s="1144">
        <f>'Result Entry'!AV67</f>
        <v>0.0</v>
      </c>
      <c r="AV65" s="1143">
        <f>'Result Entry'!AW67</f>
        <v>0.0</v>
      </c>
      <c r="AW65" s="1143">
        <f>'Result Entry'!AX67</f>
        <v>0.0</v>
      </c>
      <c r="AX65" s="1153">
        <f>'Result Entry'!AY67</f>
        <v>0.0</v>
      </c>
      <c r="AY65" s="1146">
        <f>'Result Entry'!AZ67</f>
        <v>0.0</v>
      </c>
      <c r="AZ65" s="1165">
        <f>'Result Entry'!BA67</f>
        <v>0.0</v>
      </c>
      <c r="BA65" s="1166" t="str">
        <f>'Result Entry'!BB67</f>
        <v/>
      </c>
      <c r="BB65" s="1149" t="str">
        <f>'Result Entry'!BC67</f>
        <v/>
      </c>
      <c r="BC65" s="1150" t="str">
        <f>'Result Entry'!BD67</f>
        <v/>
      </c>
      <c r="BD65" s="1151">
        <f>'Result Entry'!BE67</f>
        <v>0.0</v>
      </c>
      <c r="BE65" s="1142">
        <f>'Result Entry'!BF67</f>
        <v>0.0</v>
      </c>
      <c r="BF65" s="1152">
        <f>'Result Entry'!BG67</f>
        <v>0.0</v>
      </c>
      <c r="BG65" s="1143">
        <f>'Result Entry'!BH67</f>
        <v>0.0</v>
      </c>
      <c r="BH65" s="1144">
        <f>'Result Entry'!BI67</f>
        <v>0.0</v>
      </c>
      <c r="BI65" s="1143">
        <f>'Result Entry'!BJ67</f>
        <v>0.0</v>
      </c>
      <c r="BJ65" s="1143">
        <f>'Result Entry'!BK67</f>
        <v>0.0</v>
      </c>
      <c r="BK65" s="1153">
        <f>'Result Entry'!BL67</f>
        <v>0.0</v>
      </c>
      <c r="BL65" s="1144">
        <f>'Result Entry'!BM67</f>
        <v>0.0</v>
      </c>
      <c r="BM65" s="1143">
        <f>'Result Entry'!BN67</f>
        <v>0.0</v>
      </c>
      <c r="BN65" s="1143">
        <f>'Result Entry'!BO67</f>
        <v>0.0</v>
      </c>
      <c r="BO65" s="1153">
        <f>'Result Entry'!BP67</f>
        <v>0.0</v>
      </c>
      <c r="BP65" s="1146">
        <f>'Result Entry'!BQ67</f>
        <v>0.0</v>
      </c>
      <c r="BQ65" s="1165">
        <f>'Result Entry'!BR67</f>
        <v>0.0</v>
      </c>
      <c r="BR65" s="1166" t="str">
        <f>'Result Entry'!BS67</f>
        <v/>
      </c>
      <c r="BS65" s="1149" t="str">
        <f>'Result Entry'!BT67</f>
        <v/>
      </c>
      <c r="BT65" s="1150" t="str">
        <f>'Result Entry'!BU67</f>
        <v/>
      </c>
      <c r="BU65" s="1151">
        <f>'Result Entry'!BV67</f>
        <v>0.0</v>
      </c>
      <c r="BV65" s="1142">
        <f>'Result Entry'!BW67</f>
        <v>0.0</v>
      </c>
      <c r="BW65" s="1152">
        <f>'Result Entry'!BX67</f>
        <v>0.0</v>
      </c>
      <c r="BX65" s="1143">
        <f>'Result Entry'!BY67</f>
        <v>0.0</v>
      </c>
      <c r="BY65" s="1144">
        <f>'Result Entry'!BZ67</f>
        <v>0.0</v>
      </c>
      <c r="BZ65" s="1143">
        <f>'Result Entry'!CA67</f>
        <v>0.0</v>
      </c>
      <c r="CA65" s="1143">
        <f>'Result Entry'!CB67</f>
        <v>0.0</v>
      </c>
      <c r="CB65" s="1153">
        <f>'Result Entry'!CC67</f>
        <v>0.0</v>
      </c>
      <c r="CC65" s="1144">
        <f>'Result Entry'!CD67</f>
        <v>0.0</v>
      </c>
      <c r="CD65" s="1143">
        <f>'Result Entry'!CE67</f>
        <v>0.0</v>
      </c>
      <c r="CE65" s="1143">
        <f>'Result Entry'!CF67</f>
        <v>0.0</v>
      </c>
      <c r="CF65" s="1153">
        <f>'Result Entry'!CG67</f>
        <v>0.0</v>
      </c>
      <c r="CG65" s="1146">
        <f>'Result Entry'!CH67</f>
        <v>0.0</v>
      </c>
      <c r="CH65" s="1165">
        <f>'Result Entry'!CI67</f>
        <v>0.0</v>
      </c>
      <c r="CI65" s="1166" t="str">
        <f>'Result Entry'!CJ67</f>
        <v/>
      </c>
      <c r="CJ65" s="1149" t="str">
        <f>'Result Entry'!CK67</f>
        <v/>
      </c>
      <c r="CK65" s="1150" t="str">
        <f>'Result Entry'!CL67</f>
        <v/>
      </c>
      <c r="CL65" s="1151">
        <f>'Result Entry'!CM67</f>
        <v>0.0</v>
      </c>
      <c r="CM65" s="1142">
        <f>'Result Entry'!CN67</f>
        <v>0.0</v>
      </c>
      <c r="CN65" s="1152">
        <f>'Result Entry'!CO67</f>
        <v>0.0</v>
      </c>
      <c r="CO65" s="1143">
        <f>'Result Entry'!CP67</f>
        <v>0.0</v>
      </c>
      <c r="CP65" s="1144">
        <f>'Result Entry'!CQ67</f>
        <v>0.0</v>
      </c>
      <c r="CQ65" s="1143">
        <f>'Result Entry'!CR67</f>
        <v>0.0</v>
      </c>
      <c r="CR65" s="1143">
        <f>'Result Entry'!CS67</f>
        <v>0.0</v>
      </c>
      <c r="CS65" s="1153">
        <f>'Result Entry'!CT67</f>
        <v>0.0</v>
      </c>
      <c r="CT65" s="1144">
        <f>'Result Entry'!CU67</f>
        <v>0.0</v>
      </c>
      <c r="CU65" s="1143">
        <f>'Result Entry'!CV67</f>
        <v>0.0</v>
      </c>
      <c r="CV65" s="1143">
        <f>'Result Entry'!CW67</f>
        <v>0.0</v>
      </c>
      <c r="CW65" s="1153">
        <f>'Result Entry'!CX67</f>
        <v>0.0</v>
      </c>
      <c r="CX65" s="1146">
        <f>'Result Entry'!CY67</f>
        <v>0.0</v>
      </c>
      <c r="CY65" s="1165">
        <f>'Result Entry'!CZ67</f>
        <v>0.0</v>
      </c>
      <c r="CZ65" s="1166" t="str">
        <f>'Result Entry'!DA67</f>
        <v/>
      </c>
      <c r="DA65" s="1149" t="str">
        <f>'Result Entry'!DB67</f>
        <v/>
      </c>
      <c r="DB65" s="1150" t="str">
        <f>'Result Entry'!DC67</f>
        <v/>
      </c>
      <c r="DC65" s="1151">
        <f>'Result Entry'!DD67</f>
        <v>0.0</v>
      </c>
      <c r="DD65" s="1142">
        <f>'Result Entry'!DE67</f>
        <v>0.0</v>
      </c>
      <c r="DE65" s="1152">
        <f>'Result Entry'!DF67</f>
        <v>0.0</v>
      </c>
      <c r="DF65" s="1143">
        <f>'Result Entry'!DG67</f>
        <v>0.0</v>
      </c>
      <c r="DG65" s="1144">
        <f>'Result Entry'!DH67</f>
        <v>0.0</v>
      </c>
      <c r="DH65" s="1143">
        <f>'Result Entry'!DI67</f>
        <v>0.0</v>
      </c>
      <c r="DI65" s="1143">
        <f>'Result Entry'!DJ67</f>
        <v>0.0</v>
      </c>
      <c r="DJ65" s="1153">
        <f>'Result Entry'!DK67</f>
        <v>0.0</v>
      </c>
      <c r="DK65" s="1144">
        <f>'Result Entry'!DL67</f>
        <v>0.0</v>
      </c>
      <c r="DL65" s="1143">
        <f>'Result Entry'!DM67</f>
        <v>0.0</v>
      </c>
      <c r="DM65" s="1143">
        <f>'Result Entry'!DN67</f>
        <v>0.0</v>
      </c>
      <c r="DN65" s="1153">
        <f>'Result Entry'!DO67</f>
        <v>0.0</v>
      </c>
      <c r="DO65" s="1146">
        <f>'Result Entry'!DP67</f>
        <v>0.0</v>
      </c>
      <c r="DP65" s="1165">
        <f>'Result Entry'!DQ67</f>
        <v>0.0</v>
      </c>
      <c r="DQ65" s="1166" t="str">
        <f>'Result Entry'!DR67</f>
        <v/>
      </c>
      <c r="DR65" s="1149" t="str">
        <f>'Result Entry'!DS67</f>
        <v/>
      </c>
      <c r="DS65" s="1150" t="str">
        <f>'Result Entry'!DT67</f>
        <v/>
      </c>
      <c r="DT65" s="1142">
        <f>'Result Entry'!DU67</f>
        <v>0.0</v>
      </c>
      <c r="DU65" s="1143">
        <f>'Result Entry'!DV67</f>
        <v>0.0</v>
      </c>
      <c r="DV65" s="1143">
        <f>'Result Entry'!DW67</f>
        <v>0.0</v>
      </c>
      <c r="DW65" s="1144">
        <f>'Result Entry'!DX67</f>
        <v>0.0</v>
      </c>
      <c r="DX65" s="1143">
        <f>'Result Entry'!DY67</f>
        <v>0.0</v>
      </c>
      <c r="DY65" s="1143">
        <f>'Result Entry'!DZ67</f>
        <v>0.0</v>
      </c>
      <c r="DZ65" s="1153">
        <f>'Result Entry'!EA67</f>
        <v>0.0</v>
      </c>
      <c r="EA65" s="1144">
        <f>'Result Entry'!EB67</f>
        <v>0.0</v>
      </c>
      <c r="EB65" s="1143">
        <f>'Result Entry'!EC67</f>
        <v>0.0</v>
      </c>
      <c r="EC65" s="1143">
        <f>'Result Entry'!ED67</f>
        <v>0.0</v>
      </c>
      <c r="ED65" s="1153">
        <f>'Result Entry'!EE67</f>
        <v>0.0</v>
      </c>
      <c r="EE65" s="1156">
        <f>'Result Entry'!EF67</f>
        <v>0.0</v>
      </c>
      <c r="EF65" s="1157">
        <f>'Result Entry'!EG67</f>
        <v>0.0</v>
      </c>
      <c r="EG65" s="1158" t="str">
        <f>'Result Entry'!EH67</f>
        <v/>
      </c>
      <c r="EH65" s="1142">
        <f>'Result Entry'!EI67</f>
        <v>0.0</v>
      </c>
      <c r="EI65" s="1143">
        <f>'Result Entry'!EJ67</f>
        <v>0.0</v>
      </c>
      <c r="EJ65" s="1143">
        <f>'Result Entry'!EK67</f>
        <v>0.0</v>
      </c>
      <c r="EK65" s="1144">
        <f>'Result Entry'!EL67</f>
        <v>0.0</v>
      </c>
      <c r="EL65" s="1143">
        <f>'Result Entry'!EM67</f>
        <v>0.0</v>
      </c>
      <c r="EM65" s="1153">
        <f>'Result Entry'!EN67</f>
        <v>0.0</v>
      </c>
      <c r="EN65" s="1143">
        <f>'Result Entry'!EO67</f>
        <v>0.0</v>
      </c>
      <c r="EO65" s="1143">
        <f>'Result Entry'!EP67</f>
        <v>0.0</v>
      </c>
      <c r="EP65" s="1143">
        <f>'Result Entry'!EQ67</f>
        <v>0.0</v>
      </c>
      <c r="EQ65" s="1146">
        <f>'Result Entry'!ER67</f>
        <v>0.0</v>
      </c>
      <c r="ER65" s="1157">
        <f>'Result Entry'!ES67</f>
        <v>0.0</v>
      </c>
      <c r="ES65" s="1158" t="str">
        <f>'Result Entry'!ET67</f>
        <v/>
      </c>
      <c r="ET65" s="1142">
        <f>'Result Entry'!EU67</f>
        <v>0.0</v>
      </c>
      <c r="EU65" s="1152">
        <f>'Result Entry'!EV67</f>
        <v>0.0</v>
      </c>
      <c r="EV65" s="1143">
        <f>'Result Entry'!EW67</f>
        <v>0.0</v>
      </c>
      <c r="EW65" s="1153">
        <f>'Result Entry'!EX67</f>
        <v>0.0</v>
      </c>
      <c r="EX65" s="1143">
        <f>'Result Entry'!EY67</f>
        <v>0.0</v>
      </c>
      <c r="EY65" s="1153">
        <f>'Result Entry'!EZ67</f>
        <v>0.0</v>
      </c>
      <c r="EZ65" s="1143">
        <f>'Result Entry'!FA67</f>
        <v>0.0</v>
      </c>
      <c r="FA65" s="1143">
        <f>'Result Entry'!FB67</f>
        <v>0.0</v>
      </c>
      <c r="FB65" s="1143">
        <f>'Result Entry'!FC67</f>
        <v>0.0</v>
      </c>
      <c r="FC65" s="1156">
        <f>'Result Entry'!FD67</f>
        <v>0.0</v>
      </c>
      <c r="FD65" s="1157">
        <f>'Result Entry'!FE67</f>
        <v>0.0</v>
      </c>
      <c r="FE65" s="1158" t="str">
        <f>'Result Entry'!FF67</f>
        <v/>
      </c>
      <c r="FF65" s="1142">
        <f>'Result Entry'!FG67</f>
        <v>0.0</v>
      </c>
      <c r="FG65" s="1143">
        <f>'Result Entry'!FH67</f>
        <v>0.0</v>
      </c>
      <c r="FH65" s="1143">
        <f>'Result Entry'!FI67</f>
        <v>0.0</v>
      </c>
      <c r="FI65" s="1143">
        <f>'Result Entry'!FJ67</f>
        <v>0.0</v>
      </c>
      <c r="FJ65" s="1145">
        <f>'Result Entry'!FK67</f>
        <v>0.0</v>
      </c>
      <c r="FK65" s="1150" t="str">
        <f>'Result Entry'!FL67</f>
        <v/>
      </c>
      <c r="FL65" s="1139">
        <f>'Result Entry'!FM67</f>
        <v>0.0</v>
      </c>
      <c r="FM65" s="1140">
        <f>'Result Entry'!FN67</f>
        <v>0.0</v>
      </c>
      <c r="FN65" s="1159" t="str">
        <f>'Result Entry'!FO67</f>
        <v/>
      </c>
      <c r="FO65" s="1139">
        <f>'Result Entry'!FP67</f>
        <v>0.0</v>
      </c>
      <c r="FP65" s="1140">
        <f>'Result Entry'!FQ67</f>
        <v>0.0</v>
      </c>
      <c r="FQ65" s="1160">
        <f>'Result Entry'!FR67</f>
        <v>0.0</v>
      </c>
      <c r="FR65" s="1140" t="str">
        <f>IF(OR(FS65="PASSED",FS65="PASSED WITH G"),'Result Entry'!FS67,"")</f>
        <v/>
      </c>
      <c r="FS65" s="1140" t="str">
        <f>'Result Entry'!FT67</f>
        <v/>
      </c>
      <c r="FT65" s="1140" t="str">
        <f>'Result Entry'!FU67</f>
        <v/>
      </c>
      <c r="FU65" s="1161" t="str">
        <f>'Result Entry'!FV67</f>
        <v/>
      </c>
      <c r="FV65" s="1162" t="str">
        <f>'Result Entry'!FX67</f>
        <v/>
      </c>
    </row>
    <row r="66" spans="8:8" s="1138" ht="17.25" customFormat="1" customHeight="1">
      <c r="A66" s="1167"/>
      <c r="B66" s="1139">
        <f t="shared" si="0"/>
        <v>0.0</v>
      </c>
      <c r="C66" s="1140">
        <f>'Result Entry'!D68</f>
        <v>0.0</v>
      </c>
      <c r="D66" s="1140">
        <f>'Result Entry'!E68</f>
        <v>0.0</v>
      </c>
      <c r="E66" s="1140">
        <f>'Result Entry'!F68</f>
        <v>0.0</v>
      </c>
      <c r="F66" s="1140">
        <f>'Result Entry'!$G68</f>
        <v>0.0</v>
      </c>
      <c r="G66" s="1140">
        <f>'Result Entry'!$H68</f>
        <v>0.0</v>
      </c>
      <c r="H66" s="1140">
        <f>'Result Entry'!I68</f>
        <v>0.0</v>
      </c>
      <c r="I66" s="1140">
        <f>'Result Entry'!J68</f>
        <v>0.0</v>
      </c>
      <c r="J66" s="1141">
        <f>'Result Entry'!K68</f>
        <v>0.0</v>
      </c>
      <c r="K66" s="1142">
        <f>'Result Entry'!L68</f>
        <v>0.0</v>
      </c>
      <c r="L66" s="1143">
        <f>'Result Entry'!M68</f>
        <v>0.0</v>
      </c>
      <c r="M66" s="1143">
        <f>'Result Entry'!N68</f>
        <v>0.0</v>
      </c>
      <c r="N66" s="1144">
        <f>'Result Entry'!O68</f>
        <v>0.0</v>
      </c>
      <c r="O66" s="1143">
        <f>'Result Entry'!P68</f>
        <v>0.0</v>
      </c>
      <c r="P66" s="1144">
        <f>'Result Entry'!Q68</f>
        <v>0.0</v>
      </c>
      <c r="Q66" s="1143">
        <f>'Result Entry'!R68</f>
        <v>0.0</v>
      </c>
      <c r="R66" s="1145">
        <f>'Result Entry'!S68</f>
        <v>0.0</v>
      </c>
      <c r="S66" s="1145">
        <f>'Result Entry'!T68</f>
        <v>0.0</v>
      </c>
      <c r="T66" s="1146">
        <f>'Result Entry'!U68</f>
        <v>0.0</v>
      </c>
      <c r="U66" s="1163">
        <f>'Result Entry'!V68</f>
        <v>0.0</v>
      </c>
      <c r="V66" s="1164" t="str">
        <f>'Result Entry'!W68</f>
        <v/>
      </c>
      <c r="W66" s="1149" t="str">
        <f>'Result Entry'!X68</f>
        <v/>
      </c>
      <c r="X66" s="1150" t="str">
        <f>'Result Entry'!Y68</f>
        <v/>
      </c>
      <c r="Y66" s="1142">
        <f>'Result Entry'!Z68</f>
        <v>0.0</v>
      </c>
      <c r="Z66" s="1143">
        <f>'Result Entry'!AA68</f>
        <v>0.0</v>
      </c>
      <c r="AA66" s="1143">
        <f>'Result Entry'!AB68</f>
        <v>0.0</v>
      </c>
      <c r="AB66" s="1144">
        <f>'Result Entry'!AC68</f>
        <v>0.0</v>
      </c>
      <c r="AC66" s="1143">
        <f>'Result Entry'!AD68</f>
        <v>0.0</v>
      </c>
      <c r="AD66" s="1144">
        <f>'Result Entry'!AE68</f>
        <v>0.0</v>
      </c>
      <c r="AE66" s="1143">
        <f>'Result Entry'!AF68</f>
        <v>0.0</v>
      </c>
      <c r="AF66" s="1145">
        <f>'Result Entry'!AG68</f>
        <v>0.0</v>
      </c>
      <c r="AG66" s="1145">
        <f>'Result Entry'!AH68</f>
        <v>0.0</v>
      </c>
      <c r="AH66" s="1146">
        <f>'Result Entry'!AI68</f>
        <v>0.0</v>
      </c>
      <c r="AI66" s="1163">
        <f>'Result Entry'!AJ68</f>
        <v>0.0</v>
      </c>
      <c r="AJ66" s="1164" t="str">
        <f>'Result Entry'!AK68</f>
        <v/>
      </c>
      <c r="AK66" s="1149" t="str">
        <f>'Result Entry'!AL68</f>
        <v/>
      </c>
      <c r="AL66" s="1150" t="str">
        <f>'Result Entry'!AM68</f>
        <v/>
      </c>
      <c r="AM66" s="1151">
        <f>'Result Entry'!AN68</f>
        <v>0.0</v>
      </c>
      <c r="AN66" s="1142">
        <f>'Result Entry'!AO68</f>
        <v>0.0</v>
      </c>
      <c r="AO66" s="1152">
        <f>'Result Entry'!AP68</f>
        <v>0.0</v>
      </c>
      <c r="AP66" s="1143">
        <f>'Result Entry'!AQ68</f>
        <v>0.0</v>
      </c>
      <c r="AQ66" s="1144">
        <f>'Result Entry'!AR68</f>
        <v>0.0</v>
      </c>
      <c r="AR66" s="1143">
        <f>'Result Entry'!AS68</f>
        <v>0.0</v>
      </c>
      <c r="AS66" s="1143">
        <f>'Result Entry'!AT68</f>
        <v>0.0</v>
      </c>
      <c r="AT66" s="1153">
        <f>'Result Entry'!AU68</f>
        <v>0.0</v>
      </c>
      <c r="AU66" s="1144">
        <f>'Result Entry'!AV68</f>
        <v>0.0</v>
      </c>
      <c r="AV66" s="1143">
        <f>'Result Entry'!AW68</f>
        <v>0.0</v>
      </c>
      <c r="AW66" s="1143">
        <f>'Result Entry'!AX68</f>
        <v>0.0</v>
      </c>
      <c r="AX66" s="1153">
        <f>'Result Entry'!AY68</f>
        <v>0.0</v>
      </c>
      <c r="AY66" s="1146">
        <f>'Result Entry'!AZ68</f>
        <v>0.0</v>
      </c>
      <c r="AZ66" s="1165">
        <f>'Result Entry'!BA68</f>
        <v>0.0</v>
      </c>
      <c r="BA66" s="1166" t="str">
        <f>'Result Entry'!BB68</f>
        <v/>
      </c>
      <c r="BB66" s="1149" t="str">
        <f>'Result Entry'!BC68</f>
        <v/>
      </c>
      <c r="BC66" s="1150" t="str">
        <f>'Result Entry'!BD68</f>
        <v/>
      </c>
      <c r="BD66" s="1151">
        <f>'Result Entry'!BE68</f>
        <v>0.0</v>
      </c>
      <c r="BE66" s="1142">
        <f>'Result Entry'!BF68</f>
        <v>0.0</v>
      </c>
      <c r="BF66" s="1152">
        <f>'Result Entry'!BG68</f>
        <v>0.0</v>
      </c>
      <c r="BG66" s="1143">
        <f>'Result Entry'!BH68</f>
        <v>0.0</v>
      </c>
      <c r="BH66" s="1144">
        <f>'Result Entry'!BI68</f>
        <v>0.0</v>
      </c>
      <c r="BI66" s="1143">
        <f>'Result Entry'!BJ68</f>
        <v>0.0</v>
      </c>
      <c r="BJ66" s="1143">
        <f>'Result Entry'!BK68</f>
        <v>0.0</v>
      </c>
      <c r="BK66" s="1153">
        <f>'Result Entry'!BL68</f>
        <v>0.0</v>
      </c>
      <c r="BL66" s="1144">
        <f>'Result Entry'!BM68</f>
        <v>0.0</v>
      </c>
      <c r="BM66" s="1143">
        <f>'Result Entry'!BN68</f>
        <v>0.0</v>
      </c>
      <c r="BN66" s="1143">
        <f>'Result Entry'!BO68</f>
        <v>0.0</v>
      </c>
      <c r="BO66" s="1153">
        <f>'Result Entry'!BP68</f>
        <v>0.0</v>
      </c>
      <c r="BP66" s="1146">
        <f>'Result Entry'!BQ68</f>
        <v>0.0</v>
      </c>
      <c r="BQ66" s="1165">
        <f>'Result Entry'!BR68</f>
        <v>0.0</v>
      </c>
      <c r="BR66" s="1166" t="str">
        <f>'Result Entry'!BS68</f>
        <v/>
      </c>
      <c r="BS66" s="1149" t="str">
        <f>'Result Entry'!BT68</f>
        <v/>
      </c>
      <c r="BT66" s="1150" t="str">
        <f>'Result Entry'!BU68</f>
        <v/>
      </c>
      <c r="BU66" s="1151">
        <f>'Result Entry'!BV68</f>
        <v>0.0</v>
      </c>
      <c r="BV66" s="1142">
        <f>'Result Entry'!BW68</f>
        <v>0.0</v>
      </c>
      <c r="BW66" s="1152">
        <f>'Result Entry'!BX68</f>
        <v>0.0</v>
      </c>
      <c r="BX66" s="1143">
        <f>'Result Entry'!BY68</f>
        <v>0.0</v>
      </c>
      <c r="BY66" s="1144">
        <f>'Result Entry'!BZ68</f>
        <v>0.0</v>
      </c>
      <c r="BZ66" s="1143">
        <f>'Result Entry'!CA68</f>
        <v>0.0</v>
      </c>
      <c r="CA66" s="1143">
        <f>'Result Entry'!CB68</f>
        <v>0.0</v>
      </c>
      <c r="CB66" s="1153">
        <f>'Result Entry'!CC68</f>
        <v>0.0</v>
      </c>
      <c r="CC66" s="1144">
        <f>'Result Entry'!CD68</f>
        <v>0.0</v>
      </c>
      <c r="CD66" s="1143">
        <f>'Result Entry'!CE68</f>
        <v>0.0</v>
      </c>
      <c r="CE66" s="1143">
        <f>'Result Entry'!CF68</f>
        <v>0.0</v>
      </c>
      <c r="CF66" s="1153">
        <f>'Result Entry'!CG68</f>
        <v>0.0</v>
      </c>
      <c r="CG66" s="1146">
        <f>'Result Entry'!CH68</f>
        <v>0.0</v>
      </c>
      <c r="CH66" s="1165">
        <f>'Result Entry'!CI68</f>
        <v>0.0</v>
      </c>
      <c r="CI66" s="1166" t="str">
        <f>'Result Entry'!CJ68</f>
        <v/>
      </c>
      <c r="CJ66" s="1149" t="str">
        <f>'Result Entry'!CK68</f>
        <v/>
      </c>
      <c r="CK66" s="1150" t="str">
        <f>'Result Entry'!CL68</f>
        <v/>
      </c>
      <c r="CL66" s="1151">
        <f>'Result Entry'!CM68</f>
        <v>0.0</v>
      </c>
      <c r="CM66" s="1142">
        <f>'Result Entry'!CN68</f>
        <v>0.0</v>
      </c>
      <c r="CN66" s="1152">
        <f>'Result Entry'!CO68</f>
        <v>0.0</v>
      </c>
      <c r="CO66" s="1143">
        <f>'Result Entry'!CP68</f>
        <v>0.0</v>
      </c>
      <c r="CP66" s="1144">
        <f>'Result Entry'!CQ68</f>
        <v>0.0</v>
      </c>
      <c r="CQ66" s="1143">
        <f>'Result Entry'!CR68</f>
        <v>0.0</v>
      </c>
      <c r="CR66" s="1143">
        <f>'Result Entry'!CS68</f>
        <v>0.0</v>
      </c>
      <c r="CS66" s="1153">
        <f>'Result Entry'!CT68</f>
        <v>0.0</v>
      </c>
      <c r="CT66" s="1144">
        <f>'Result Entry'!CU68</f>
        <v>0.0</v>
      </c>
      <c r="CU66" s="1143">
        <f>'Result Entry'!CV68</f>
        <v>0.0</v>
      </c>
      <c r="CV66" s="1143">
        <f>'Result Entry'!CW68</f>
        <v>0.0</v>
      </c>
      <c r="CW66" s="1153">
        <f>'Result Entry'!CX68</f>
        <v>0.0</v>
      </c>
      <c r="CX66" s="1146">
        <f>'Result Entry'!CY68</f>
        <v>0.0</v>
      </c>
      <c r="CY66" s="1165">
        <f>'Result Entry'!CZ68</f>
        <v>0.0</v>
      </c>
      <c r="CZ66" s="1166" t="str">
        <f>'Result Entry'!DA68</f>
        <v/>
      </c>
      <c r="DA66" s="1149" t="str">
        <f>'Result Entry'!DB68</f>
        <v/>
      </c>
      <c r="DB66" s="1150" t="str">
        <f>'Result Entry'!DC68</f>
        <v/>
      </c>
      <c r="DC66" s="1151">
        <f>'Result Entry'!DD68</f>
        <v>0.0</v>
      </c>
      <c r="DD66" s="1142">
        <f>'Result Entry'!DE68</f>
        <v>0.0</v>
      </c>
      <c r="DE66" s="1152">
        <f>'Result Entry'!DF68</f>
        <v>0.0</v>
      </c>
      <c r="DF66" s="1143">
        <f>'Result Entry'!DG68</f>
        <v>0.0</v>
      </c>
      <c r="DG66" s="1144">
        <f>'Result Entry'!DH68</f>
        <v>0.0</v>
      </c>
      <c r="DH66" s="1143">
        <f>'Result Entry'!DI68</f>
        <v>0.0</v>
      </c>
      <c r="DI66" s="1143">
        <f>'Result Entry'!DJ68</f>
        <v>0.0</v>
      </c>
      <c r="DJ66" s="1153">
        <f>'Result Entry'!DK68</f>
        <v>0.0</v>
      </c>
      <c r="DK66" s="1144">
        <f>'Result Entry'!DL68</f>
        <v>0.0</v>
      </c>
      <c r="DL66" s="1143">
        <f>'Result Entry'!DM68</f>
        <v>0.0</v>
      </c>
      <c r="DM66" s="1143">
        <f>'Result Entry'!DN68</f>
        <v>0.0</v>
      </c>
      <c r="DN66" s="1153">
        <f>'Result Entry'!DO68</f>
        <v>0.0</v>
      </c>
      <c r="DO66" s="1146">
        <f>'Result Entry'!DP68</f>
        <v>0.0</v>
      </c>
      <c r="DP66" s="1165">
        <f>'Result Entry'!DQ68</f>
        <v>0.0</v>
      </c>
      <c r="DQ66" s="1166" t="str">
        <f>'Result Entry'!DR68</f>
        <v/>
      </c>
      <c r="DR66" s="1149" t="str">
        <f>'Result Entry'!DS68</f>
        <v/>
      </c>
      <c r="DS66" s="1150" t="str">
        <f>'Result Entry'!DT68</f>
        <v/>
      </c>
      <c r="DT66" s="1142">
        <f>'Result Entry'!DU68</f>
        <v>0.0</v>
      </c>
      <c r="DU66" s="1143">
        <f>'Result Entry'!DV68</f>
        <v>0.0</v>
      </c>
      <c r="DV66" s="1143">
        <f>'Result Entry'!DW68</f>
        <v>0.0</v>
      </c>
      <c r="DW66" s="1144">
        <f>'Result Entry'!DX68</f>
        <v>0.0</v>
      </c>
      <c r="DX66" s="1143">
        <f>'Result Entry'!DY68</f>
        <v>0.0</v>
      </c>
      <c r="DY66" s="1143">
        <f>'Result Entry'!DZ68</f>
        <v>0.0</v>
      </c>
      <c r="DZ66" s="1153">
        <f>'Result Entry'!EA68</f>
        <v>0.0</v>
      </c>
      <c r="EA66" s="1144">
        <f>'Result Entry'!EB68</f>
        <v>0.0</v>
      </c>
      <c r="EB66" s="1143">
        <f>'Result Entry'!EC68</f>
        <v>0.0</v>
      </c>
      <c r="EC66" s="1143">
        <f>'Result Entry'!ED68</f>
        <v>0.0</v>
      </c>
      <c r="ED66" s="1153">
        <f>'Result Entry'!EE68</f>
        <v>0.0</v>
      </c>
      <c r="EE66" s="1156">
        <f>'Result Entry'!EF68</f>
        <v>0.0</v>
      </c>
      <c r="EF66" s="1157">
        <f>'Result Entry'!EG68</f>
        <v>0.0</v>
      </c>
      <c r="EG66" s="1158" t="str">
        <f>'Result Entry'!EH68</f>
        <v/>
      </c>
      <c r="EH66" s="1142">
        <f>'Result Entry'!EI68</f>
        <v>0.0</v>
      </c>
      <c r="EI66" s="1143">
        <f>'Result Entry'!EJ68</f>
        <v>0.0</v>
      </c>
      <c r="EJ66" s="1143">
        <f>'Result Entry'!EK68</f>
        <v>0.0</v>
      </c>
      <c r="EK66" s="1144">
        <f>'Result Entry'!EL68</f>
        <v>0.0</v>
      </c>
      <c r="EL66" s="1143">
        <f>'Result Entry'!EM68</f>
        <v>0.0</v>
      </c>
      <c r="EM66" s="1153">
        <f>'Result Entry'!EN68</f>
        <v>0.0</v>
      </c>
      <c r="EN66" s="1143">
        <f>'Result Entry'!EO68</f>
        <v>0.0</v>
      </c>
      <c r="EO66" s="1143">
        <f>'Result Entry'!EP68</f>
        <v>0.0</v>
      </c>
      <c r="EP66" s="1143">
        <f>'Result Entry'!EQ68</f>
        <v>0.0</v>
      </c>
      <c r="EQ66" s="1146">
        <f>'Result Entry'!ER68</f>
        <v>0.0</v>
      </c>
      <c r="ER66" s="1157">
        <f>'Result Entry'!ES68</f>
        <v>0.0</v>
      </c>
      <c r="ES66" s="1158" t="str">
        <f>'Result Entry'!ET68</f>
        <v/>
      </c>
      <c r="ET66" s="1142">
        <f>'Result Entry'!EU68</f>
        <v>0.0</v>
      </c>
      <c r="EU66" s="1152">
        <f>'Result Entry'!EV68</f>
        <v>0.0</v>
      </c>
      <c r="EV66" s="1143">
        <f>'Result Entry'!EW68</f>
        <v>0.0</v>
      </c>
      <c r="EW66" s="1153">
        <f>'Result Entry'!EX68</f>
        <v>0.0</v>
      </c>
      <c r="EX66" s="1143">
        <f>'Result Entry'!EY68</f>
        <v>0.0</v>
      </c>
      <c r="EY66" s="1153">
        <f>'Result Entry'!EZ68</f>
        <v>0.0</v>
      </c>
      <c r="EZ66" s="1143">
        <f>'Result Entry'!FA68</f>
        <v>0.0</v>
      </c>
      <c r="FA66" s="1143">
        <f>'Result Entry'!FB68</f>
        <v>0.0</v>
      </c>
      <c r="FB66" s="1143">
        <f>'Result Entry'!FC68</f>
        <v>0.0</v>
      </c>
      <c r="FC66" s="1156">
        <f>'Result Entry'!FD68</f>
        <v>0.0</v>
      </c>
      <c r="FD66" s="1157">
        <f>'Result Entry'!FE68</f>
        <v>0.0</v>
      </c>
      <c r="FE66" s="1158" t="str">
        <f>'Result Entry'!FF68</f>
        <v/>
      </c>
      <c r="FF66" s="1142">
        <f>'Result Entry'!FG68</f>
        <v>0.0</v>
      </c>
      <c r="FG66" s="1143">
        <f>'Result Entry'!FH68</f>
        <v>0.0</v>
      </c>
      <c r="FH66" s="1143">
        <f>'Result Entry'!FI68</f>
        <v>0.0</v>
      </c>
      <c r="FI66" s="1143">
        <f>'Result Entry'!FJ68</f>
        <v>0.0</v>
      </c>
      <c r="FJ66" s="1145">
        <f>'Result Entry'!FK68</f>
        <v>0.0</v>
      </c>
      <c r="FK66" s="1150" t="str">
        <f>'Result Entry'!FL68</f>
        <v/>
      </c>
      <c r="FL66" s="1139">
        <f>'Result Entry'!FM68</f>
        <v>0.0</v>
      </c>
      <c r="FM66" s="1140">
        <f>'Result Entry'!FN68</f>
        <v>0.0</v>
      </c>
      <c r="FN66" s="1159" t="str">
        <f>'Result Entry'!FO68</f>
        <v/>
      </c>
      <c r="FO66" s="1139">
        <f>'Result Entry'!FP68</f>
        <v>0.0</v>
      </c>
      <c r="FP66" s="1140">
        <f>'Result Entry'!FQ68</f>
        <v>0.0</v>
      </c>
      <c r="FQ66" s="1160">
        <f>'Result Entry'!FR68</f>
        <v>0.0</v>
      </c>
      <c r="FR66" s="1140" t="str">
        <f>IF(OR(FS66="PASSED",FS66="PASSED WITH G"),'Result Entry'!FS68,"")</f>
        <v/>
      </c>
      <c r="FS66" s="1140" t="str">
        <f>'Result Entry'!FT68</f>
        <v/>
      </c>
      <c r="FT66" s="1140" t="str">
        <f>'Result Entry'!FU68</f>
        <v/>
      </c>
      <c r="FU66" s="1161" t="str">
        <f>'Result Entry'!FV68</f>
        <v/>
      </c>
      <c r="FV66" s="1162" t="str">
        <f>'Result Entry'!FX68</f>
        <v/>
      </c>
    </row>
    <row r="67" spans="8:8" s="1138" ht="17.25" customFormat="1" customHeight="1">
      <c r="A67" s="1167"/>
      <c r="B67" s="1139">
        <f t="shared" si="0"/>
        <v>0.0</v>
      </c>
      <c r="C67" s="1140">
        <f>'Result Entry'!D69</f>
        <v>0.0</v>
      </c>
      <c r="D67" s="1140">
        <f>'Result Entry'!E69</f>
        <v>0.0</v>
      </c>
      <c r="E67" s="1140">
        <f>'Result Entry'!F69</f>
        <v>0.0</v>
      </c>
      <c r="F67" s="1140">
        <f>'Result Entry'!$G69</f>
        <v>0.0</v>
      </c>
      <c r="G67" s="1140">
        <f>'Result Entry'!$H69</f>
        <v>0.0</v>
      </c>
      <c r="H67" s="1140">
        <f>'Result Entry'!I69</f>
        <v>0.0</v>
      </c>
      <c r="I67" s="1140">
        <f>'Result Entry'!J69</f>
        <v>0.0</v>
      </c>
      <c r="J67" s="1141">
        <f>'Result Entry'!K69</f>
        <v>0.0</v>
      </c>
      <c r="K67" s="1142">
        <f>'Result Entry'!L69</f>
        <v>0.0</v>
      </c>
      <c r="L67" s="1143">
        <f>'Result Entry'!M69</f>
        <v>0.0</v>
      </c>
      <c r="M67" s="1143">
        <f>'Result Entry'!N69</f>
        <v>0.0</v>
      </c>
      <c r="N67" s="1144">
        <f>'Result Entry'!O69</f>
        <v>0.0</v>
      </c>
      <c r="O67" s="1143">
        <f>'Result Entry'!P69</f>
        <v>0.0</v>
      </c>
      <c r="P67" s="1144">
        <f>'Result Entry'!Q69</f>
        <v>0.0</v>
      </c>
      <c r="Q67" s="1143">
        <f>'Result Entry'!R69</f>
        <v>0.0</v>
      </c>
      <c r="R67" s="1145">
        <f>'Result Entry'!S69</f>
        <v>0.0</v>
      </c>
      <c r="S67" s="1145">
        <f>'Result Entry'!T69</f>
        <v>0.0</v>
      </c>
      <c r="T67" s="1146">
        <f>'Result Entry'!U69</f>
        <v>0.0</v>
      </c>
      <c r="U67" s="1163">
        <f>'Result Entry'!V69</f>
        <v>0.0</v>
      </c>
      <c r="V67" s="1164" t="str">
        <f>'Result Entry'!W69</f>
        <v/>
      </c>
      <c r="W67" s="1149" t="str">
        <f>'Result Entry'!X69</f>
        <v/>
      </c>
      <c r="X67" s="1150" t="str">
        <f>'Result Entry'!Y69</f>
        <v/>
      </c>
      <c r="Y67" s="1142">
        <f>'Result Entry'!Z69</f>
        <v>0.0</v>
      </c>
      <c r="Z67" s="1143">
        <f>'Result Entry'!AA69</f>
        <v>0.0</v>
      </c>
      <c r="AA67" s="1143">
        <f>'Result Entry'!AB69</f>
        <v>0.0</v>
      </c>
      <c r="AB67" s="1144">
        <f>'Result Entry'!AC69</f>
        <v>0.0</v>
      </c>
      <c r="AC67" s="1143">
        <f>'Result Entry'!AD69</f>
        <v>0.0</v>
      </c>
      <c r="AD67" s="1144">
        <f>'Result Entry'!AE69</f>
        <v>0.0</v>
      </c>
      <c r="AE67" s="1143">
        <f>'Result Entry'!AF69</f>
        <v>0.0</v>
      </c>
      <c r="AF67" s="1145">
        <f>'Result Entry'!AG69</f>
        <v>0.0</v>
      </c>
      <c r="AG67" s="1145">
        <f>'Result Entry'!AH69</f>
        <v>0.0</v>
      </c>
      <c r="AH67" s="1146">
        <f>'Result Entry'!AI69</f>
        <v>0.0</v>
      </c>
      <c r="AI67" s="1163">
        <f>'Result Entry'!AJ69</f>
        <v>0.0</v>
      </c>
      <c r="AJ67" s="1164" t="str">
        <f>'Result Entry'!AK69</f>
        <v/>
      </c>
      <c r="AK67" s="1149" t="str">
        <f>'Result Entry'!AL69</f>
        <v/>
      </c>
      <c r="AL67" s="1150" t="str">
        <f>'Result Entry'!AM69</f>
        <v/>
      </c>
      <c r="AM67" s="1151">
        <f>'Result Entry'!AN69</f>
        <v>0.0</v>
      </c>
      <c r="AN67" s="1142">
        <f>'Result Entry'!AO69</f>
        <v>0.0</v>
      </c>
      <c r="AO67" s="1152">
        <f>'Result Entry'!AP69</f>
        <v>0.0</v>
      </c>
      <c r="AP67" s="1143">
        <f>'Result Entry'!AQ69</f>
        <v>0.0</v>
      </c>
      <c r="AQ67" s="1144">
        <f>'Result Entry'!AR69</f>
        <v>0.0</v>
      </c>
      <c r="AR67" s="1143">
        <f>'Result Entry'!AS69</f>
        <v>0.0</v>
      </c>
      <c r="AS67" s="1143">
        <f>'Result Entry'!AT69</f>
        <v>0.0</v>
      </c>
      <c r="AT67" s="1153">
        <f>'Result Entry'!AU69</f>
        <v>0.0</v>
      </c>
      <c r="AU67" s="1144">
        <f>'Result Entry'!AV69</f>
        <v>0.0</v>
      </c>
      <c r="AV67" s="1143">
        <f>'Result Entry'!AW69</f>
        <v>0.0</v>
      </c>
      <c r="AW67" s="1143">
        <f>'Result Entry'!AX69</f>
        <v>0.0</v>
      </c>
      <c r="AX67" s="1153">
        <f>'Result Entry'!AY69</f>
        <v>0.0</v>
      </c>
      <c r="AY67" s="1146">
        <f>'Result Entry'!AZ69</f>
        <v>0.0</v>
      </c>
      <c r="AZ67" s="1165">
        <f>'Result Entry'!BA69</f>
        <v>0.0</v>
      </c>
      <c r="BA67" s="1166" t="str">
        <f>'Result Entry'!BB69</f>
        <v/>
      </c>
      <c r="BB67" s="1149" t="str">
        <f>'Result Entry'!BC69</f>
        <v/>
      </c>
      <c r="BC67" s="1150" t="str">
        <f>'Result Entry'!BD69</f>
        <v/>
      </c>
      <c r="BD67" s="1151">
        <f>'Result Entry'!BE69</f>
        <v>0.0</v>
      </c>
      <c r="BE67" s="1142">
        <f>'Result Entry'!BF69</f>
        <v>0.0</v>
      </c>
      <c r="BF67" s="1152">
        <f>'Result Entry'!BG69</f>
        <v>0.0</v>
      </c>
      <c r="BG67" s="1143">
        <f>'Result Entry'!BH69</f>
        <v>0.0</v>
      </c>
      <c r="BH67" s="1144">
        <f>'Result Entry'!BI69</f>
        <v>0.0</v>
      </c>
      <c r="BI67" s="1143">
        <f>'Result Entry'!BJ69</f>
        <v>0.0</v>
      </c>
      <c r="BJ67" s="1143">
        <f>'Result Entry'!BK69</f>
        <v>0.0</v>
      </c>
      <c r="BK67" s="1153">
        <f>'Result Entry'!BL69</f>
        <v>0.0</v>
      </c>
      <c r="BL67" s="1144">
        <f>'Result Entry'!BM69</f>
        <v>0.0</v>
      </c>
      <c r="BM67" s="1143">
        <f>'Result Entry'!BN69</f>
        <v>0.0</v>
      </c>
      <c r="BN67" s="1143">
        <f>'Result Entry'!BO69</f>
        <v>0.0</v>
      </c>
      <c r="BO67" s="1153">
        <f>'Result Entry'!BP69</f>
        <v>0.0</v>
      </c>
      <c r="BP67" s="1146">
        <f>'Result Entry'!BQ69</f>
        <v>0.0</v>
      </c>
      <c r="BQ67" s="1165">
        <f>'Result Entry'!BR69</f>
        <v>0.0</v>
      </c>
      <c r="BR67" s="1166" t="str">
        <f>'Result Entry'!BS69</f>
        <v/>
      </c>
      <c r="BS67" s="1149" t="str">
        <f>'Result Entry'!BT69</f>
        <v/>
      </c>
      <c r="BT67" s="1150" t="str">
        <f>'Result Entry'!BU69</f>
        <v/>
      </c>
      <c r="BU67" s="1151">
        <f>'Result Entry'!BV69</f>
        <v>0.0</v>
      </c>
      <c r="BV67" s="1142">
        <f>'Result Entry'!BW69</f>
        <v>0.0</v>
      </c>
      <c r="BW67" s="1152">
        <f>'Result Entry'!BX69</f>
        <v>0.0</v>
      </c>
      <c r="BX67" s="1143">
        <f>'Result Entry'!BY69</f>
        <v>0.0</v>
      </c>
      <c r="BY67" s="1144">
        <f>'Result Entry'!BZ69</f>
        <v>0.0</v>
      </c>
      <c r="BZ67" s="1143">
        <f>'Result Entry'!CA69</f>
        <v>0.0</v>
      </c>
      <c r="CA67" s="1143">
        <f>'Result Entry'!CB69</f>
        <v>0.0</v>
      </c>
      <c r="CB67" s="1153">
        <f>'Result Entry'!CC69</f>
        <v>0.0</v>
      </c>
      <c r="CC67" s="1144">
        <f>'Result Entry'!CD69</f>
        <v>0.0</v>
      </c>
      <c r="CD67" s="1143">
        <f>'Result Entry'!CE69</f>
        <v>0.0</v>
      </c>
      <c r="CE67" s="1143">
        <f>'Result Entry'!CF69</f>
        <v>0.0</v>
      </c>
      <c r="CF67" s="1153">
        <f>'Result Entry'!CG69</f>
        <v>0.0</v>
      </c>
      <c r="CG67" s="1146">
        <f>'Result Entry'!CH69</f>
        <v>0.0</v>
      </c>
      <c r="CH67" s="1165">
        <f>'Result Entry'!CI69</f>
        <v>0.0</v>
      </c>
      <c r="CI67" s="1166" t="str">
        <f>'Result Entry'!CJ69</f>
        <v/>
      </c>
      <c r="CJ67" s="1149" t="str">
        <f>'Result Entry'!CK69</f>
        <v/>
      </c>
      <c r="CK67" s="1150" t="str">
        <f>'Result Entry'!CL69</f>
        <v/>
      </c>
      <c r="CL67" s="1151">
        <f>'Result Entry'!CM69</f>
        <v>0.0</v>
      </c>
      <c r="CM67" s="1142">
        <f>'Result Entry'!CN69</f>
        <v>0.0</v>
      </c>
      <c r="CN67" s="1152">
        <f>'Result Entry'!CO69</f>
        <v>0.0</v>
      </c>
      <c r="CO67" s="1143">
        <f>'Result Entry'!CP69</f>
        <v>0.0</v>
      </c>
      <c r="CP67" s="1144">
        <f>'Result Entry'!CQ69</f>
        <v>0.0</v>
      </c>
      <c r="CQ67" s="1143">
        <f>'Result Entry'!CR69</f>
        <v>0.0</v>
      </c>
      <c r="CR67" s="1143">
        <f>'Result Entry'!CS69</f>
        <v>0.0</v>
      </c>
      <c r="CS67" s="1153">
        <f>'Result Entry'!CT69</f>
        <v>0.0</v>
      </c>
      <c r="CT67" s="1144">
        <f>'Result Entry'!CU69</f>
        <v>0.0</v>
      </c>
      <c r="CU67" s="1143">
        <f>'Result Entry'!CV69</f>
        <v>0.0</v>
      </c>
      <c r="CV67" s="1143">
        <f>'Result Entry'!CW69</f>
        <v>0.0</v>
      </c>
      <c r="CW67" s="1153">
        <f>'Result Entry'!CX69</f>
        <v>0.0</v>
      </c>
      <c r="CX67" s="1146">
        <f>'Result Entry'!CY69</f>
        <v>0.0</v>
      </c>
      <c r="CY67" s="1165">
        <f>'Result Entry'!CZ69</f>
        <v>0.0</v>
      </c>
      <c r="CZ67" s="1166" t="str">
        <f>'Result Entry'!DA69</f>
        <v/>
      </c>
      <c r="DA67" s="1149" t="str">
        <f>'Result Entry'!DB69</f>
        <v/>
      </c>
      <c r="DB67" s="1150" t="str">
        <f>'Result Entry'!DC69</f>
        <v/>
      </c>
      <c r="DC67" s="1151">
        <f>'Result Entry'!DD69</f>
        <v>0.0</v>
      </c>
      <c r="DD67" s="1142">
        <f>'Result Entry'!DE69</f>
        <v>0.0</v>
      </c>
      <c r="DE67" s="1152">
        <f>'Result Entry'!DF69</f>
        <v>0.0</v>
      </c>
      <c r="DF67" s="1143">
        <f>'Result Entry'!DG69</f>
        <v>0.0</v>
      </c>
      <c r="DG67" s="1144">
        <f>'Result Entry'!DH69</f>
        <v>0.0</v>
      </c>
      <c r="DH67" s="1143">
        <f>'Result Entry'!DI69</f>
        <v>0.0</v>
      </c>
      <c r="DI67" s="1143">
        <f>'Result Entry'!DJ69</f>
        <v>0.0</v>
      </c>
      <c r="DJ67" s="1153">
        <f>'Result Entry'!DK69</f>
        <v>0.0</v>
      </c>
      <c r="DK67" s="1144">
        <f>'Result Entry'!DL69</f>
        <v>0.0</v>
      </c>
      <c r="DL67" s="1143">
        <f>'Result Entry'!DM69</f>
        <v>0.0</v>
      </c>
      <c r="DM67" s="1143">
        <f>'Result Entry'!DN69</f>
        <v>0.0</v>
      </c>
      <c r="DN67" s="1153">
        <f>'Result Entry'!DO69</f>
        <v>0.0</v>
      </c>
      <c r="DO67" s="1146">
        <f>'Result Entry'!DP69</f>
        <v>0.0</v>
      </c>
      <c r="DP67" s="1165">
        <f>'Result Entry'!DQ69</f>
        <v>0.0</v>
      </c>
      <c r="DQ67" s="1166" t="str">
        <f>'Result Entry'!DR69</f>
        <v/>
      </c>
      <c r="DR67" s="1149" t="str">
        <f>'Result Entry'!DS69</f>
        <v/>
      </c>
      <c r="DS67" s="1150" t="str">
        <f>'Result Entry'!DT69</f>
        <v/>
      </c>
      <c r="DT67" s="1142">
        <f>'Result Entry'!DU69</f>
        <v>0.0</v>
      </c>
      <c r="DU67" s="1143">
        <f>'Result Entry'!DV69</f>
        <v>0.0</v>
      </c>
      <c r="DV67" s="1143">
        <f>'Result Entry'!DW69</f>
        <v>0.0</v>
      </c>
      <c r="DW67" s="1144">
        <f>'Result Entry'!DX69</f>
        <v>0.0</v>
      </c>
      <c r="DX67" s="1143">
        <f>'Result Entry'!DY69</f>
        <v>0.0</v>
      </c>
      <c r="DY67" s="1143">
        <f>'Result Entry'!DZ69</f>
        <v>0.0</v>
      </c>
      <c r="DZ67" s="1153">
        <f>'Result Entry'!EA69</f>
        <v>0.0</v>
      </c>
      <c r="EA67" s="1144">
        <f>'Result Entry'!EB69</f>
        <v>0.0</v>
      </c>
      <c r="EB67" s="1143">
        <f>'Result Entry'!EC69</f>
        <v>0.0</v>
      </c>
      <c r="EC67" s="1143">
        <f>'Result Entry'!ED69</f>
        <v>0.0</v>
      </c>
      <c r="ED67" s="1153">
        <f>'Result Entry'!EE69</f>
        <v>0.0</v>
      </c>
      <c r="EE67" s="1156">
        <f>'Result Entry'!EF69</f>
        <v>0.0</v>
      </c>
      <c r="EF67" s="1157">
        <f>'Result Entry'!EG69</f>
        <v>0.0</v>
      </c>
      <c r="EG67" s="1158" t="str">
        <f>'Result Entry'!EH69</f>
        <v/>
      </c>
      <c r="EH67" s="1142">
        <f>'Result Entry'!EI69</f>
        <v>0.0</v>
      </c>
      <c r="EI67" s="1143">
        <f>'Result Entry'!EJ69</f>
        <v>0.0</v>
      </c>
      <c r="EJ67" s="1143">
        <f>'Result Entry'!EK69</f>
        <v>0.0</v>
      </c>
      <c r="EK67" s="1144">
        <f>'Result Entry'!EL69</f>
        <v>0.0</v>
      </c>
      <c r="EL67" s="1143">
        <f>'Result Entry'!EM69</f>
        <v>0.0</v>
      </c>
      <c r="EM67" s="1153">
        <f>'Result Entry'!EN69</f>
        <v>0.0</v>
      </c>
      <c r="EN67" s="1143">
        <f>'Result Entry'!EO69</f>
        <v>0.0</v>
      </c>
      <c r="EO67" s="1143">
        <f>'Result Entry'!EP69</f>
        <v>0.0</v>
      </c>
      <c r="EP67" s="1143">
        <f>'Result Entry'!EQ69</f>
        <v>0.0</v>
      </c>
      <c r="EQ67" s="1146">
        <f>'Result Entry'!ER69</f>
        <v>0.0</v>
      </c>
      <c r="ER67" s="1157">
        <f>'Result Entry'!ES69</f>
        <v>0.0</v>
      </c>
      <c r="ES67" s="1158" t="str">
        <f>'Result Entry'!ET69</f>
        <v/>
      </c>
      <c r="ET67" s="1142">
        <f>'Result Entry'!EU69</f>
        <v>0.0</v>
      </c>
      <c r="EU67" s="1152">
        <f>'Result Entry'!EV69</f>
        <v>0.0</v>
      </c>
      <c r="EV67" s="1143">
        <f>'Result Entry'!EW69</f>
        <v>0.0</v>
      </c>
      <c r="EW67" s="1153">
        <f>'Result Entry'!EX69</f>
        <v>0.0</v>
      </c>
      <c r="EX67" s="1143">
        <f>'Result Entry'!EY69</f>
        <v>0.0</v>
      </c>
      <c r="EY67" s="1153">
        <f>'Result Entry'!EZ69</f>
        <v>0.0</v>
      </c>
      <c r="EZ67" s="1143">
        <f>'Result Entry'!FA69</f>
        <v>0.0</v>
      </c>
      <c r="FA67" s="1143">
        <f>'Result Entry'!FB69</f>
        <v>0.0</v>
      </c>
      <c r="FB67" s="1143">
        <f>'Result Entry'!FC69</f>
        <v>0.0</v>
      </c>
      <c r="FC67" s="1156">
        <f>'Result Entry'!FD69</f>
        <v>0.0</v>
      </c>
      <c r="FD67" s="1157">
        <f>'Result Entry'!FE69</f>
        <v>0.0</v>
      </c>
      <c r="FE67" s="1158" t="str">
        <f>'Result Entry'!FF69</f>
        <v/>
      </c>
      <c r="FF67" s="1142">
        <f>'Result Entry'!FG69</f>
        <v>0.0</v>
      </c>
      <c r="FG67" s="1143">
        <f>'Result Entry'!FH69</f>
        <v>0.0</v>
      </c>
      <c r="FH67" s="1143">
        <f>'Result Entry'!FI69</f>
        <v>0.0</v>
      </c>
      <c r="FI67" s="1143">
        <f>'Result Entry'!FJ69</f>
        <v>0.0</v>
      </c>
      <c r="FJ67" s="1145">
        <f>'Result Entry'!FK69</f>
        <v>0.0</v>
      </c>
      <c r="FK67" s="1150" t="str">
        <f>'Result Entry'!FL69</f>
        <v/>
      </c>
      <c r="FL67" s="1139">
        <f>'Result Entry'!FM69</f>
        <v>0.0</v>
      </c>
      <c r="FM67" s="1140">
        <f>'Result Entry'!FN69</f>
        <v>0.0</v>
      </c>
      <c r="FN67" s="1159" t="str">
        <f>'Result Entry'!FO69</f>
        <v/>
      </c>
      <c r="FO67" s="1139">
        <f>'Result Entry'!FP69</f>
        <v>0.0</v>
      </c>
      <c r="FP67" s="1140">
        <f>'Result Entry'!FQ69</f>
        <v>0.0</v>
      </c>
      <c r="FQ67" s="1160">
        <f>'Result Entry'!FR69</f>
        <v>0.0</v>
      </c>
      <c r="FR67" s="1140" t="str">
        <f>IF(OR(FS67="PASSED",FS67="PASSED WITH G"),'Result Entry'!FS69,"")</f>
        <v/>
      </c>
      <c r="FS67" s="1140" t="str">
        <f>'Result Entry'!FT69</f>
        <v/>
      </c>
      <c r="FT67" s="1140" t="str">
        <f>'Result Entry'!FU69</f>
        <v/>
      </c>
      <c r="FU67" s="1161" t="str">
        <f>'Result Entry'!FV69</f>
        <v/>
      </c>
      <c r="FV67" s="1162" t="str">
        <f>'Result Entry'!FX69</f>
        <v/>
      </c>
    </row>
    <row r="68" spans="8:8" s="1138" ht="17.25" customFormat="1" customHeight="1">
      <c r="A68" s="1167"/>
      <c r="B68" s="1139">
        <f t="shared" si="0"/>
        <v>0.0</v>
      </c>
      <c r="C68" s="1140">
        <f>'Result Entry'!D70</f>
        <v>0.0</v>
      </c>
      <c r="D68" s="1140">
        <f>'Result Entry'!E70</f>
        <v>0.0</v>
      </c>
      <c r="E68" s="1140">
        <f>'Result Entry'!F70</f>
        <v>0.0</v>
      </c>
      <c r="F68" s="1140">
        <f>'Result Entry'!$G70</f>
        <v>0.0</v>
      </c>
      <c r="G68" s="1140">
        <f>'Result Entry'!$H70</f>
        <v>0.0</v>
      </c>
      <c r="H68" s="1140">
        <f>'Result Entry'!I70</f>
        <v>0.0</v>
      </c>
      <c r="I68" s="1140">
        <f>'Result Entry'!J70</f>
        <v>0.0</v>
      </c>
      <c r="J68" s="1141">
        <f>'Result Entry'!K70</f>
        <v>0.0</v>
      </c>
      <c r="K68" s="1142">
        <f>'Result Entry'!L70</f>
        <v>0.0</v>
      </c>
      <c r="L68" s="1143">
        <f>'Result Entry'!M70</f>
        <v>0.0</v>
      </c>
      <c r="M68" s="1143">
        <f>'Result Entry'!N70</f>
        <v>0.0</v>
      </c>
      <c r="N68" s="1144">
        <f>'Result Entry'!O70</f>
        <v>0.0</v>
      </c>
      <c r="O68" s="1143">
        <f>'Result Entry'!P70</f>
        <v>0.0</v>
      </c>
      <c r="P68" s="1144">
        <f>'Result Entry'!Q70</f>
        <v>0.0</v>
      </c>
      <c r="Q68" s="1143">
        <f>'Result Entry'!R70</f>
        <v>0.0</v>
      </c>
      <c r="R68" s="1145">
        <f>'Result Entry'!S70</f>
        <v>0.0</v>
      </c>
      <c r="S68" s="1145">
        <f>'Result Entry'!T70</f>
        <v>0.0</v>
      </c>
      <c r="T68" s="1146">
        <f>'Result Entry'!U70</f>
        <v>0.0</v>
      </c>
      <c r="U68" s="1163">
        <f>'Result Entry'!V70</f>
        <v>0.0</v>
      </c>
      <c r="V68" s="1164" t="str">
        <f>'Result Entry'!W70</f>
        <v/>
      </c>
      <c r="W68" s="1149" t="str">
        <f>'Result Entry'!X70</f>
        <v/>
      </c>
      <c r="X68" s="1150" t="str">
        <f>'Result Entry'!Y70</f>
        <v/>
      </c>
      <c r="Y68" s="1142">
        <f>'Result Entry'!Z70</f>
        <v>0.0</v>
      </c>
      <c r="Z68" s="1143">
        <f>'Result Entry'!AA70</f>
        <v>0.0</v>
      </c>
      <c r="AA68" s="1143">
        <f>'Result Entry'!AB70</f>
        <v>0.0</v>
      </c>
      <c r="AB68" s="1144">
        <f>'Result Entry'!AC70</f>
        <v>0.0</v>
      </c>
      <c r="AC68" s="1143">
        <f>'Result Entry'!AD70</f>
        <v>0.0</v>
      </c>
      <c r="AD68" s="1144">
        <f>'Result Entry'!AE70</f>
        <v>0.0</v>
      </c>
      <c r="AE68" s="1143">
        <f>'Result Entry'!AF70</f>
        <v>0.0</v>
      </c>
      <c r="AF68" s="1145">
        <f>'Result Entry'!AG70</f>
        <v>0.0</v>
      </c>
      <c r="AG68" s="1145">
        <f>'Result Entry'!AH70</f>
        <v>0.0</v>
      </c>
      <c r="AH68" s="1146">
        <f>'Result Entry'!AI70</f>
        <v>0.0</v>
      </c>
      <c r="AI68" s="1163">
        <f>'Result Entry'!AJ70</f>
        <v>0.0</v>
      </c>
      <c r="AJ68" s="1164" t="str">
        <f>'Result Entry'!AK70</f>
        <v/>
      </c>
      <c r="AK68" s="1149" t="str">
        <f>'Result Entry'!AL70</f>
        <v/>
      </c>
      <c r="AL68" s="1150" t="str">
        <f>'Result Entry'!AM70</f>
        <v/>
      </c>
      <c r="AM68" s="1151">
        <f>'Result Entry'!AN70</f>
        <v>0.0</v>
      </c>
      <c r="AN68" s="1142">
        <f>'Result Entry'!AO70</f>
        <v>0.0</v>
      </c>
      <c r="AO68" s="1152">
        <f>'Result Entry'!AP70</f>
        <v>0.0</v>
      </c>
      <c r="AP68" s="1143">
        <f>'Result Entry'!AQ70</f>
        <v>0.0</v>
      </c>
      <c r="AQ68" s="1144">
        <f>'Result Entry'!AR70</f>
        <v>0.0</v>
      </c>
      <c r="AR68" s="1143">
        <f>'Result Entry'!AS70</f>
        <v>0.0</v>
      </c>
      <c r="AS68" s="1143">
        <f>'Result Entry'!AT70</f>
        <v>0.0</v>
      </c>
      <c r="AT68" s="1153">
        <f>'Result Entry'!AU70</f>
        <v>0.0</v>
      </c>
      <c r="AU68" s="1144">
        <f>'Result Entry'!AV70</f>
        <v>0.0</v>
      </c>
      <c r="AV68" s="1143">
        <f>'Result Entry'!AW70</f>
        <v>0.0</v>
      </c>
      <c r="AW68" s="1143">
        <f>'Result Entry'!AX70</f>
        <v>0.0</v>
      </c>
      <c r="AX68" s="1153">
        <f>'Result Entry'!AY70</f>
        <v>0.0</v>
      </c>
      <c r="AY68" s="1146">
        <f>'Result Entry'!AZ70</f>
        <v>0.0</v>
      </c>
      <c r="AZ68" s="1165">
        <f>'Result Entry'!BA70</f>
        <v>0.0</v>
      </c>
      <c r="BA68" s="1166" t="str">
        <f>'Result Entry'!BB70</f>
        <v/>
      </c>
      <c r="BB68" s="1149" t="str">
        <f>'Result Entry'!BC70</f>
        <v/>
      </c>
      <c r="BC68" s="1150" t="str">
        <f>'Result Entry'!BD70</f>
        <v/>
      </c>
      <c r="BD68" s="1151">
        <f>'Result Entry'!BE70</f>
        <v>0.0</v>
      </c>
      <c r="BE68" s="1142">
        <f>'Result Entry'!BF70</f>
        <v>0.0</v>
      </c>
      <c r="BF68" s="1152">
        <f>'Result Entry'!BG70</f>
        <v>0.0</v>
      </c>
      <c r="BG68" s="1143">
        <f>'Result Entry'!BH70</f>
        <v>0.0</v>
      </c>
      <c r="BH68" s="1144">
        <f>'Result Entry'!BI70</f>
        <v>0.0</v>
      </c>
      <c r="BI68" s="1143">
        <f>'Result Entry'!BJ70</f>
        <v>0.0</v>
      </c>
      <c r="BJ68" s="1143">
        <f>'Result Entry'!BK70</f>
        <v>0.0</v>
      </c>
      <c r="BK68" s="1153">
        <f>'Result Entry'!BL70</f>
        <v>0.0</v>
      </c>
      <c r="BL68" s="1144">
        <f>'Result Entry'!BM70</f>
        <v>0.0</v>
      </c>
      <c r="BM68" s="1143">
        <f>'Result Entry'!BN70</f>
        <v>0.0</v>
      </c>
      <c r="BN68" s="1143">
        <f>'Result Entry'!BO70</f>
        <v>0.0</v>
      </c>
      <c r="BO68" s="1153">
        <f>'Result Entry'!BP70</f>
        <v>0.0</v>
      </c>
      <c r="BP68" s="1146">
        <f>'Result Entry'!BQ70</f>
        <v>0.0</v>
      </c>
      <c r="BQ68" s="1165">
        <f>'Result Entry'!BR70</f>
        <v>0.0</v>
      </c>
      <c r="BR68" s="1166" t="str">
        <f>'Result Entry'!BS70</f>
        <v/>
      </c>
      <c r="BS68" s="1149" t="str">
        <f>'Result Entry'!BT70</f>
        <v/>
      </c>
      <c r="BT68" s="1150" t="str">
        <f>'Result Entry'!BU70</f>
        <v/>
      </c>
      <c r="BU68" s="1151">
        <f>'Result Entry'!BV70</f>
        <v>0.0</v>
      </c>
      <c r="BV68" s="1142">
        <f>'Result Entry'!BW70</f>
        <v>0.0</v>
      </c>
      <c r="BW68" s="1152">
        <f>'Result Entry'!BX70</f>
        <v>0.0</v>
      </c>
      <c r="BX68" s="1143">
        <f>'Result Entry'!BY70</f>
        <v>0.0</v>
      </c>
      <c r="BY68" s="1144">
        <f>'Result Entry'!BZ70</f>
        <v>0.0</v>
      </c>
      <c r="BZ68" s="1143">
        <f>'Result Entry'!CA70</f>
        <v>0.0</v>
      </c>
      <c r="CA68" s="1143">
        <f>'Result Entry'!CB70</f>
        <v>0.0</v>
      </c>
      <c r="CB68" s="1153">
        <f>'Result Entry'!CC70</f>
        <v>0.0</v>
      </c>
      <c r="CC68" s="1144">
        <f>'Result Entry'!CD70</f>
        <v>0.0</v>
      </c>
      <c r="CD68" s="1143">
        <f>'Result Entry'!CE70</f>
        <v>0.0</v>
      </c>
      <c r="CE68" s="1143">
        <f>'Result Entry'!CF70</f>
        <v>0.0</v>
      </c>
      <c r="CF68" s="1153">
        <f>'Result Entry'!CG70</f>
        <v>0.0</v>
      </c>
      <c r="CG68" s="1146">
        <f>'Result Entry'!CH70</f>
        <v>0.0</v>
      </c>
      <c r="CH68" s="1165">
        <f>'Result Entry'!CI70</f>
        <v>0.0</v>
      </c>
      <c r="CI68" s="1166" t="str">
        <f>'Result Entry'!CJ70</f>
        <v/>
      </c>
      <c r="CJ68" s="1149" t="str">
        <f>'Result Entry'!CK70</f>
        <v/>
      </c>
      <c r="CK68" s="1150" t="str">
        <f>'Result Entry'!CL70</f>
        <v/>
      </c>
      <c r="CL68" s="1151">
        <f>'Result Entry'!CM70</f>
        <v>0.0</v>
      </c>
      <c r="CM68" s="1142">
        <f>'Result Entry'!CN70</f>
        <v>0.0</v>
      </c>
      <c r="CN68" s="1152">
        <f>'Result Entry'!CO70</f>
        <v>0.0</v>
      </c>
      <c r="CO68" s="1143">
        <f>'Result Entry'!CP70</f>
        <v>0.0</v>
      </c>
      <c r="CP68" s="1144">
        <f>'Result Entry'!CQ70</f>
        <v>0.0</v>
      </c>
      <c r="CQ68" s="1143">
        <f>'Result Entry'!CR70</f>
        <v>0.0</v>
      </c>
      <c r="CR68" s="1143">
        <f>'Result Entry'!CS70</f>
        <v>0.0</v>
      </c>
      <c r="CS68" s="1153">
        <f>'Result Entry'!CT70</f>
        <v>0.0</v>
      </c>
      <c r="CT68" s="1144">
        <f>'Result Entry'!CU70</f>
        <v>0.0</v>
      </c>
      <c r="CU68" s="1143">
        <f>'Result Entry'!CV70</f>
        <v>0.0</v>
      </c>
      <c r="CV68" s="1143">
        <f>'Result Entry'!CW70</f>
        <v>0.0</v>
      </c>
      <c r="CW68" s="1153">
        <f>'Result Entry'!CX70</f>
        <v>0.0</v>
      </c>
      <c r="CX68" s="1146">
        <f>'Result Entry'!CY70</f>
        <v>0.0</v>
      </c>
      <c r="CY68" s="1165">
        <f>'Result Entry'!CZ70</f>
        <v>0.0</v>
      </c>
      <c r="CZ68" s="1166" t="str">
        <f>'Result Entry'!DA70</f>
        <v/>
      </c>
      <c r="DA68" s="1149" t="str">
        <f>'Result Entry'!DB70</f>
        <v/>
      </c>
      <c r="DB68" s="1150" t="str">
        <f>'Result Entry'!DC70</f>
        <v/>
      </c>
      <c r="DC68" s="1151">
        <f>'Result Entry'!DD70</f>
        <v>0.0</v>
      </c>
      <c r="DD68" s="1142">
        <f>'Result Entry'!DE70</f>
        <v>0.0</v>
      </c>
      <c r="DE68" s="1152">
        <f>'Result Entry'!DF70</f>
        <v>0.0</v>
      </c>
      <c r="DF68" s="1143">
        <f>'Result Entry'!DG70</f>
        <v>0.0</v>
      </c>
      <c r="DG68" s="1144">
        <f>'Result Entry'!DH70</f>
        <v>0.0</v>
      </c>
      <c r="DH68" s="1143">
        <f>'Result Entry'!DI70</f>
        <v>0.0</v>
      </c>
      <c r="DI68" s="1143">
        <f>'Result Entry'!DJ70</f>
        <v>0.0</v>
      </c>
      <c r="DJ68" s="1153">
        <f>'Result Entry'!DK70</f>
        <v>0.0</v>
      </c>
      <c r="DK68" s="1144">
        <f>'Result Entry'!DL70</f>
        <v>0.0</v>
      </c>
      <c r="DL68" s="1143">
        <f>'Result Entry'!DM70</f>
        <v>0.0</v>
      </c>
      <c r="DM68" s="1143">
        <f>'Result Entry'!DN70</f>
        <v>0.0</v>
      </c>
      <c r="DN68" s="1153">
        <f>'Result Entry'!DO70</f>
        <v>0.0</v>
      </c>
      <c r="DO68" s="1146">
        <f>'Result Entry'!DP70</f>
        <v>0.0</v>
      </c>
      <c r="DP68" s="1165">
        <f>'Result Entry'!DQ70</f>
        <v>0.0</v>
      </c>
      <c r="DQ68" s="1166" t="str">
        <f>'Result Entry'!DR70</f>
        <v/>
      </c>
      <c r="DR68" s="1149" t="str">
        <f>'Result Entry'!DS70</f>
        <v/>
      </c>
      <c r="DS68" s="1150" t="str">
        <f>'Result Entry'!DT70</f>
        <v/>
      </c>
      <c r="DT68" s="1142">
        <f>'Result Entry'!DU70</f>
        <v>0.0</v>
      </c>
      <c r="DU68" s="1143">
        <f>'Result Entry'!DV70</f>
        <v>0.0</v>
      </c>
      <c r="DV68" s="1143">
        <f>'Result Entry'!DW70</f>
        <v>0.0</v>
      </c>
      <c r="DW68" s="1144">
        <f>'Result Entry'!DX70</f>
        <v>0.0</v>
      </c>
      <c r="DX68" s="1143">
        <f>'Result Entry'!DY70</f>
        <v>0.0</v>
      </c>
      <c r="DY68" s="1143">
        <f>'Result Entry'!DZ70</f>
        <v>0.0</v>
      </c>
      <c r="DZ68" s="1153">
        <f>'Result Entry'!EA70</f>
        <v>0.0</v>
      </c>
      <c r="EA68" s="1144">
        <f>'Result Entry'!EB70</f>
        <v>0.0</v>
      </c>
      <c r="EB68" s="1143">
        <f>'Result Entry'!EC70</f>
        <v>0.0</v>
      </c>
      <c r="EC68" s="1143">
        <f>'Result Entry'!ED70</f>
        <v>0.0</v>
      </c>
      <c r="ED68" s="1153">
        <f>'Result Entry'!EE70</f>
        <v>0.0</v>
      </c>
      <c r="EE68" s="1156">
        <f>'Result Entry'!EF70</f>
        <v>0.0</v>
      </c>
      <c r="EF68" s="1157">
        <f>'Result Entry'!EG70</f>
        <v>0.0</v>
      </c>
      <c r="EG68" s="1158" t="str">
        <f>'Result Entry'!EH70</f>
        <v/>
      </c>
      <c r="EH68" s="1142">
        <f>'Result Entry'!EI70</f>
        <v>0.0</v>
      </c>
      <c r="EI68" s="1143">
        <f>'Result Entry'!EJ70</f>
        <v>0.0</v>
      </c>
      <c r="EJ68" s="1143">
        <f>'Result Entry'!EK70</f>
        <v>0.0</v>
      </c>
      <c r="EK68" s="1144">
        <f>'Result Entry'!EL70</f>
        <v>0.0</v>
      </c>
      <c r="EL68" s="1143">
        <f>'Result Entry'!EM70</f>
        <v>0.0</v>
      </c>
      <c r="EM68" s="1153">
        <f>'Result Entry'!EN70</f>
        <v>0.0</v>
      </c>
      <c r="EN68" s="1143">
        <f>'Result Entry'!EO70</f>
        <v>0.0</v>
      </c>
      <c r="EO68" s="1143">
        <f>'Result Entry'!EP70</f>
        <v>0.0</v>
      </c>
      <c r="EP68" s="1143">
        <f>'Result Entry'!EQ70</f>
        <v>0.0</v>
      </c>
      <c r="EQ68" s="1146">
        <f>'Result Entry'!ER70</f>
        <v>0.0</v>
      </c>
      <c r="ER68" s="1157">
        <f>'Result Entry'!ES70</f>
        <v>0.0</v>
      </c>
      <c r="ES68" s="1158" t="str">
        <f>'Result Entry'!ET70</f>
        <v/>
      </c>
      <c r="ET68" s="1142">
        <f>'Result Entry'!EU70</f>
        <v>0.0</v>
      </c>
      <c r="EU68" s="1152">
        <f>'Result Entry'!EV70</f>
        <v>0.0</v>
      </c>
      <c r="EV68" s="1143">
        <f>'Result Entry'!EW70</f>
        <v>0.0</v>
      </c>
      <c r="EW68" s="1153">
        <f>'Result Entry'!EX70</f>
        <v>0.0</v>
      </c>
      <c r="EX68" s="1143">
        <f>'Result Entry'!EY70</f>
        <v>0.0</v>
      </c>
      <c r="EY68" s="1153">
        <f>'Result Entry'!EZ70</f>
        <v>0.0</v>
      </c>
      <c r="EZ68" s="1143">
        <f>'Result Entry'!FA70</f>
        <v>0.0</v>
      </c>
      <c r="FA68" s="1143">
        <f>'Result Entry'!FB70</f>
        <v>0.0</v>
      </c>
      <c r="FB68" s="1143">
        <f>'Result Entry'!FC70</f>
        <v>0.0</v>
      </c>
      <c r="FC68" s="1156">
        <f>'Result Entry'!FD70</f>
        <v>0.0</v>
      </c>
      <c r="FD68" s="1157">
        <f>'Result Entry'!FE70</f>
        <v>0.0</v>
      </c>
      <c r="FE68" s="1158" t="str">
        <f>'Result Entry'!FF70</f>
        <v/>
      </c>
      <c r="FF68" s="1142">
        <f>'Result Entry'!FG70</f>
        <v>0.0</v>
      </c>
      <c r="FG68" s="1143">
        <f>'Result Entry'!FH70</f>
        <v>0.0</v>
      </c>
      <c r="FH68" s="1143">
        <f>'Result Entry'!FI70</f>
        <v>0.0</v>
      </c>
      <c r="FI68" s="1143">
        <f>'Result Entry'!FJ70</f>
        <v>0.0</v>
      </c>
      <c r="FJ68" s="1145">
        <f>'Result Entry'!FK70</f>
        <v>0.0</v>
      </c>
      <c r="FK68" s="1150" t="str">
        <f>'Result Entry'!FL70</f>
        <v/>
      </c>
      <c r="FL68" s="1139">
        <f>'Result Entry'!FM70</f>
        <v>0.0</v>
      </c>
      <c r="FM68" s="1140">
        <f>'Result Entry'!FN70</f>
        <v>0.0</v>
      </c>
      <c r="FN68" s="1159" t="str">
        <f>'Result Entry'!FO70</f>
        <v/>
      </c>
      <c r="FO68" s="1139">
        <f>'Result Entry'!FP70</f>
        <v>0.0</v>
      </c>
      <c r="FP68" s="1140">
        <f>'Result Entry'!FQ70</f>
        <v>0.0</v>
      </c>
      <c r="FQ68" s="1160">
        <f>'Result Entry'!FR70</f>
        <v>0.0</v>
      </c>
      <c r="FR68" s="1140" t="str">
        <f>IF(OR(FS68="PASSED",FS68="PASSED WITH G"),'Result Entry'!FS70,"")</f>
        <v/>
      </c>
      <c r="FS68" s="1140" t="str">
        <f>'Result Entry'!FT70</f>
        <v/>
      </c>
      <c r="FT68" s="1140" t="str">
        <f>'Result Entry'!FU70</f>
        <v/>
      </c>
      <c r="FU68" s="1161" t="str">
        <f>'Result Entry'!FV70</f>
        <v/>
      </c>
      <c r="FV68" s="1162" t="str">
        <f>'Result Entry'!FX70</f>
        <v/>
      </c>
    </row>
    <row r="69" spans="8:8" s="1138" ht="17.25" customFormat="1" customHeight="1">
      <c r="A69" s="1167"/>
      <c r="B69" s="1139">
        <f t="shared" si="0"/>
        <v>0.0</v>
      </c>
      <c r="C69" s="1140">
        <f>'Result Entry'!D71</f>
        <v>0.0</v>
      </c>
      <c r="D69" s="1140">
        <f>'Result Entry'!E71</f>
        <v>0.0</v>
      </c>
      <c r="E69" s="1140">
        <f>'Result Entry'!F71</f>
        <v>0.0</v>
      </c>
      <c r="F69" s="1140">
        <f>'Result Entry'!$G71</f>
        <v>0.0</v>
      </c>
      <c r="G69" s="1140">
        <f>'Result Entry'!$H71</f>
        <v>0.0</v>
      </c>
      <c r="H69" s="1140">
        <f>'Result Entry'!I71</f>
        <v>0.0</v>
      </c>
      <c r="I69" s="1140">
        <f>'Result Entry'!J71</f>
        <v>0.0</v>
      </c>
      <c r="J69" s="1141">
        <f>'Result Entry'!K71</f>
        <v>0.0</v>
      </c>
      <c r="K69" s="1142">
        <f>'Result Entry'!L71</f>
        <v>0.0</v>
      </c>
      <c r="L69" s="1143">
        <f>'Result Entry'!M71</f>
        <v>0.0</v>
      </c>
      <c r="M69" s="1143">
        <f>'Result Entry'!N71</f>
        <v>0.0</v>
      </c>
      <c r="N69" s="1144">
        <f>'Result Entry'!O71</f>
        <v>0.0</v>
      </c>
      <c r="O69" s="1143">
        <f>'Result Entry'!P71</f>
        <v>0.0</v>
      </c>
      <c r="P69" s="1144">
        <f>'Result Entry'!Q71</f>
        <v>0.0</v>
      </c>
      <c r="Q69" s="1143">
        <f>'Result Entry'!R71</f>
        <v>0.0</v>
      </c>
      <c r="R69" s="1145">
        <f>'Result Entry'!S71</f>
        <v>0.0</v>
      </c>
      <c r="S69" s="1145">
        <f>'Result Entry'!T71</f>
        <v>0.0</v>
      </c>
      <c r="T69" s="1146">
        <f>'Result Entry'!U71</f>
        <v>0.0</v>
      </c>
      <c r="U69" s="1163">
        <f>'Result Entry'!V71</f>
        <v>0.0</v>
      </c>
      <c r="V69" s="1164" t="str">
        <f>'Result Entry'!W71</f>
        <v/>
      </c>
      <c r="W69" s="1149" t="str">
        <f>'Result Entry'!X71</f>
        <v/>
      </c>
      <c r="X69" s="1150" t="str">
        <f>'Result Entry'!Y71</f>
        <v/>
      </c>
      <c r="Y69" s="1142">
        <f>'Result Entry'!Z71</f>
        <v>0.0</v>
      </c>
      <c r="Z69" s="1143">
        <f>'Result Entry'!AA71</f>
        <v>0.0</v>
      </c>
      <c r="AA69" s="1143">
        <f>'Result Entry'!AB71</f>
        <v>0.0</v>
      </c>
      <c r="AB69" s="1144">
        <f>'Result Entry'!AC71</f>
        <v>0.0</v>
      </c>
      <c r="AC69" s="1143">
        <f>'Result Entry'!AD71</f>
        <v>0.0</v>
      </c>
      <c r="AD69" s="1144">
        <f>'Result Entry'!AE71</f>
        <v>0.0</v>
      </c>
      <c r="AE69" s="1143">
        <f>'Result Entry'!AF71</f>
        <v>0.0</v>
      </c>
      <c r="AF69" s="1145">
        <f>'Result Entry'!AG71</f>
        <v>0.0</v>
      </c>
      <c r="AG69" s="1145">
        <f>'Result Entry'!AH71</f>
        <v>0.0</v>
      </c>
      <c r="AH69" s="1146">
        <f>'Result Entry'!AI71</f>
        <v>0.0</v>
      </c>
      <c r="AI69" s="1163">
        <f>'Result Entry'!AJ71</f>
        <v>0.0</v>
      </c>
      <c r="AJ69" s="1164" t="str">
        <f>'Result Entry'!AK71</f>
        <v/>
      </c>
      <c r="AK69" s="1149" t="str">
        <f>'Result Entry'!AL71</f>
        <v/>
      </c>
      <c r="AL69" s="1150" t="str">
        <f>'Result Entry'!AM71</f>
        <v/>
      </c>
      <c r="AM69" s="1151">
        <f>'Result Entry'!AN71</f>
        <v>0.0</v>
      </c>
      <c r="AN69" s="1142">
        <f>'Result Entry'!AO71</f>
        <v>0.0</v>
      </c>
      <c r="AO69" s="1152">
        <f>'Result Entry'!AP71</f>
        <v>0.0</v>
      </c>
      <c r="AP69" s="1143">
        <f>'Result Entry'!AQ71</f>
        <v>0.0</v>
      </c>
      <c r="AQ69" s="1144">
        <f>'Result Entry'!AR71</f>
        <v>0.0</v>
      </c>
      <c r="AR69" s="1143">
        <f>'Result Entry'!AS71</f>
        <v>0.0</v>
      </c>
      <c r="AS69" s="1143">
        <f>'Result Entry'!AT71</f>
        <v>0.0</v>
      </c>
      <c r="AT69" s="1153">
        <f>'Result Entry'!AU71</f>
        <v>0.0</v>
      </c>
      <c r="AU69" s="1144">
        <f>'Result Entry'!AV71</f>
        <v>0.0</v>
      </c>
      <c r="AV69" s="1143">
        <f>'Result Entry'!AW71</f>
        <v>0.0</v>
      </c>
      <c r="AW69" s="1143">
        <f>'Result Entry'!AX71</f>
        <v>0.0</v>
      </c>
      <c r="AX69" s="1153">
        <f>'Result Entry'!AY71</f>
        <v>0.0</v>
      </c>
      <c r="AY69" s="1146">
        <f>'Result Entry'!AZ71</f>
        <v>0.0</v>
      </c>
      <c r="AZ69" s="1165">
        <f>'Result Entry'!BA71</f>
        <v>0.0</v>
      </c>
      <c r="BA69" s="1166" t="str">
        <f>'Result Entry'!BB71</f>
        <v/>
      </c>
      <c r="BB69" s="1149" t="str">
        <f>'Result Entry'!BC71</f>
        <v/>
      </c>
      <c r="BC69" s="1150" t="str">
        <f>'Result Entry'!BD71</f>
        <v/>
      </c>
      <c r="BD69" s="1151">
        <f>'Result Entry'!BE71</f>
        <v>0.0</v>
      </c>
      <c r="BE69" s="1142">
        <f>'Result Entry'!BF71</f>
        <v>0.0</v>
      </c>
      <c r="BF69" s="1152">
        <f>'Result Entry'!BG71</f>
        <v>0.0</v>
      </c>
      <c r="BG69" s="1143">
        <f>'Result Entry'!BH71</f>
        <v>0.0</v>
      </c>
      <c r="BH69" s="1144">
        <f>'Result Entry'!BI71</f>
        <v>0.0</v>
      </c>
      <c r="BI69" s="1143">
        <f>'Result Entry'!BJ71</f>
        <v>0.0</v>
      </c>
      <c r="BJ69" s="1143">
        <f>'Result Entry'!BK71</f>
        <v>0.0</v>
      </c>
      <c r="BK69" s="1153">
        <f>'Result Entry'!BL71</f>
        <v>0.0</v>
      </c>
      <c r="BL69" s="1144">
        <f>'Result Entry'!BM71</f>
        <v>0.0</v>
      </c>
      <c r="BM69" s="1143">
        <f>'Result Entry'!BN71</f>
        <v>0.0</v>
      </c>
      <c r="BN69" s="1143">
        <f>'Result Entry'!BO71</f>
        <v>0.0</v>
      </c>
      <c r="BO69" s="1153">
        <f>'Result Entry'!BP71</f>
        <v>0.0</v>
      </c>
      <c r="BP69" s="1146">
        <f>'Result Entry'!BQ71</f>
        <v>0.0</v>
      </c>
      <c r="BQ69" s="1165">
        <f>'Result Entry'!BR71</f>
        <v>0.0</v>
      </c>
      <c r="BR69" s="1166" t="str">
        <f>'Result Entry'!BS71</f>
        <v/>
      </c>
      <c r="BS69" s="1149" t="str">
        <f>'Result Entry'!BT71</f>
        <v/>
      </c>
      <c r="BT69" s="1150" t="str">
        <f>'Result Entry'!BU71</f>
        <v/>
      </c>
      <c r="BU69" s="1151">
        <f>'Result Entry'!BV71</f>
        <v>0.0</v>
      </c>
      <c r="BV69" s="1142">
        <f>'Result Entry'!BW71</f>
        <v>0.0</v>
      </c>
      <c r="BW69" s="1152">
        <f>'Result Entry'!BX71</f>
        <v>0.0</v>
      </c>
      <c r="BX69" s="1143">
        <f>'Result Entry'!BY71</f>
        <v>0.0</v>
      </c>
      <c r="BY69" s="1144">
        <f>'Result Entry'!BZ71</f>
        <v>0.0</v>
      </c>
      <c r="BZ69" s="1143">
        <f>'Result Entry'!CA71</f>
        <v>0.0</v>
      </c>
      <c r="CA69" s="1143">
        <f>'Result Entry'!CB71</f>
        <v>0.0</v>
      </c>
      <c r="CB69" s="1153">
        <f>'Result Entry'!CC71</f>
        <v>0.0</v>
      </c>
      <c r="CC69" s="1144">
        <f>'Result Entry'!CD71</f>
        <v>0.0</v>
      </c>
      <c r="CD69" s="1143">
        <f>'Result Entry'!CE71</f>
        <v>0.0</v>
      </c>
      <c r="CE69" s="1143">
        <f>'Result Entry'!CF71</f>
        <v>0.0</v>
      </c>
      <c r="CF69" s="1153">
        <f>'Result Entry'!CG71</f>
        <v>0.0</v>
      </c>
      <c r="CG69" s="1146">
        <f>'Result Entry'!CH71</f>
        <v>0.0</v>
      </c>
      <c r="CH69" s="1165">
        <f>'Result Entry'!CI71</f>
        <v>0.0</v>
      </c>
      <c r="CI69" s="1166" t="str">
        <f>'Result Entry'!CJ71</f>
        <v/>
      </c>
      <c r="CJ69" s="1149" t="str">
        <f>'Result Entry'!CK71</f>
        <v/>
      </c>
      <c r="CK69" s="1150" t="str">
        <f>'Result Entry'!CL71</f>
        <v/>
      </c>
      <c r="CL69" s="1151">
        <f>'Result Entry'!CM71</f>
        <v>0.0</v>
      </c>
      <c r="CM69" s="1142">
        <f>'Result Entry'!CN71</f>
        <v>0.0</v>
      </c>
      <c r="CN69" s="1152">
        <f>'Result Entry'!CO71</f>
        <v>0.0</v>
      </c>
      <c r="CO69" s="1143">
        <f>'Result Entry'!CP71</f>
        <v>0.0</v>
      </c>
      <c r="CP69" s="1144">
        <f>'Result Entry'!CQ71</f>
        <v>0.0</v>
      </c>
      <c r="CQ69" s="1143">
        <f>'Result Entry'!CR71</f>
        <v>0.0</v>
      </c>
      <c r="CR69" s="1143">
        <f>'Result Entry'!CS71</f>
        <v>0.0</v>
      </c>
      <c r="CS69" s="1153">
        <f>'Result Entry'!CT71</f>
        <v>0.0</v>
      </c>
      <c r="CT69" s="1144">
        <f>'Result Entry'!CU71</f>
        <v>0.0</v>
      </c>
      <c r="CU69" s="1143">
        <f>'Result Entry'!CV71</f>
        <v>0.0</v>
      </c>
      <c r="CV69" s="1143">
        <f>'Result Entry'!CW71</f>
        <v>0.0</v>
      </c>
      <c r="CW69" s="1153">
        <f>'Result Entry'!CX71</f>
        <v>0.0</v>
      </c>
      <c r="CX69" s="1146">
        <f>'Result Entry'!CY71</f>
        <v>0.0</v>
      </c>
      <c r="CY69" s="1165">
        <f>'Result Entry'!CZ71</f>
        <v>0.0</v>
      </c>
      <c r="CZ69" s="1166" t="str">
        <f>'Result Entry'!DA71</f>
        <v/>
      </c>
      <c r="DA69" s="1149" t="str">
        <f>'Result Entry'!DB71</f>
        <v/>
      </c>
      <c r="DB69" s="1150" t="str">
        <f>'Result Entry'!DC71</f>
        <v/>
      </c>
      <c r="DC69" s="1151">
        <f>'Result Entry'!DD71</f>
        <v>0.0</v>
      </c>
      <c r="DD69" s="1142">
        <f>'Result Entry'!DE71</f>
        <v>0.0</v>
      </c>
      <c r="DE69" s="1152">
        <f>'Result Entry'!DF71</f>
        <v>0.0</v>
      </c>
      <c r="DF69" s="1143">
        <f>'Result Entry'!DG71</f>
        <v>0.0</v>
      </c>
      <c r="DG69" s="1144">
        <f>'Result Entry'!DH71</f>
        <v>0.0</v>
      </c>
      <c r="DH69" s="1143">
        <f>'Result Entry'!DI71</f>
        <v>0.0</v>
      </c>
      <c r="DI69" s="1143">
        <f>'Result Entry'!DJ71</f>
        <v>0.0</v>
      </c>
      <c r="DJ69" s="1153">
        <f>'Result Entry'!DK71</f>
        <v>0.0</v>
      </c>
      <c r="DK69" s="1144">
        <f>'Result Entry'!DL71</f>
        <v>0.0</v>
      </c>
      <c r="DL69" s="1143">
        <f>'Result Entry'!DM71</f>
        <v>0.0</v>
      </c>
      <c r="DM69" s="1143">
        <f>'Result Entry'!DN71</f>
        <v>0.0</v>
      </c>
      <c r="DN69" s="1153">
        <f>'Result Entry'!DO71</f>
        <v>0.0</v>
      </c>
      <c r="DO69" s="1146">
        <f>'Result Entry'!DP71</f>
        <v>0.0</v>
      </c>
      <c r="DP69" s="1165">
        <f>'Result Entry'!DQ71</f>
        <v>0.0</v>
      </c>
      <c r="DQ69" s="1166" t="str">
        <f>'Result Entry'!DR71</f>
        <v/>
      </c>
      <c r="DR69" s="1149" t="str">
        <f>'Result Entry'!DS71</f>
        <v/>
      </c>
      <c r="DS69" s="1150" t="str">
        <f>'Result Entry'!DT71</f>
        <v/>
      </c>
      <c r="DT69" s="1142">
        <f>'Result Entry'!DU71</f>
        <v>0.0</v>
      </c>
      <c r="DU69" s="1143">
        <f>'Result Entry'!DV71</f>
        <v>0.0</v>
      </c>
      <c r="DV69" s="1143">
        <f>'Result Entry'!DW71</f>
        <v>0.0</v>
      </c>
      <c r="DW69" s="1144">
        <f>'Result Entry'!DX71</f>
        <v>0.0</v>
      </c>
      <c r="DX69" s="1143">
        <f>'Result Entry'!DY71</f>
        <v>0.0</v>
      </c>
      <c r="DY69" s="1143">
        <f>'Result Entry'!DZ71</f>
        <v>0.0</v>
      </c>
      <c r="DZ69" s="1153">
        <f>'Result Entry'!EA71</f>
        <v>0.0</v>
      </c>
      <c r="EA69" s="1144">
        <f>'Result Entry'!EB71</f>
        <v>0.0</v>
      </c>
      <c r="EB69" s="1143">
        <f>'Result Entry'!EC71</f>
        <v>0.0</v>
      </c>
      <c r="EC69" s="1143">
        <f>'Result Entry'!ED71</f>
        <v>0.0</v>
      </c>
      <c r="ED69" s="1153">
        <f>'Result Entry'!EE71</f>
        <v>0.0</v>
      </c>
      <c r="EE69" s="1156">
        <f>'Result Entry'!EF71</f>
        <v>0.0</v>
      </c>
      <c r="EF69" s="1157">
        <f>'Result Entry'!EG71</f>
        <v>0.0</v>
      </c>
      <c r="EG69" s="1158" t="str">
        <f>'Result Entry'!EH71</f>
        <v/>
      </c>
      <c r="EH69" s="1142">
        <f>'Result Entry'!EI71</f>
        <v>0.0</v>
      </c>
      <c r="EI69" s="1143">
        <f>'Result Entry'!EJ71</f>
        <v>0.0</v>
      </c>
      <c r="EJ69" s="1143">
        <f>'Result Entry'!EK71</f>
        <v>0.0</v>
      </c>
      <c r="EK69" s="1144">
        <f>'Result Entry'!EL71</f>
        <v>0.0</v>
      </c>
      <c r="EL69" s="1143">
        <f>'Result Entry'!EM71</f>
        <v>0.0</v>
      </c>
      <c r="EM69" s="1153">
        <f>'Result Entry'!EN71</f>
        <v>0.0</v>
      </c>
      <c r="EN69" s="1143">
        <f>'Result Entry'!EO71</f>
        <v>0.0</v>
      </c>
      <c r="EO69" s="1143">
        <f>'Result Entry'!EP71</f>
        <v>0.0</v>
      </c>
      <c r="EP69" s="1143">
        <f>'Result Entry'!EQ71</f>
        <v>0.0</v>
      </c>
      <c r="EQ69" s="1146">
        <f>'Result Entry'!ER71</f>
        <v>0.0</v>
      </c>
      <c r="ER69" s="1157">
        <f>'Result Entry'!ES71</f>
        <v>0.0</v>
      </c>
      <c r="ES69" s="1158" t="str">
        <f>'Result Entry'!ET71</f>
        <v/>
      </c>
      <c r="ET69" s="1142">
        <f>'Result Entry'!EU71</f>
        <v>0.0</v>
      </c>
      <c r="EU69" s="1152">
        <f>'Result Entry'!EV71</f>
        <v>0.0</v>
      </c>
      <c r="EV69" s="1143">
        <f>'Result Entry'!EW71</f>
        <v>0.0</v>
      </c>
      <c r="EW69" s="1153">
        <f>'Result Entry'!EX71</f>
        <v>0.0</v>
      </c>
      <c r="EX69" s="1143">
        <f>'Result Entry'!EY71</f>
        <v>0.0</v>
      </c>
      <c r="EY69" s="1153">
        <f>'Result Entry'!EZ71</f>
        <v>0.0</v>
      </c>
      <c r="EZ69" s="1143">
        <f>'Result Entry'!FA71</f>
        <v>0.0</v>
      </c>
      <c r="FA69" s="1143">
        <f>'Result Entry'!FB71</f>
        <v>0.0</v>
      </c>
      <c r="FB69" s="1143">
        <f>'Result Entry'!FC71</f>
        <v>0.0</v>
      </c>
      <c r="FC69" s="1156">
        <f>'Result Entry'!FD71</f>
        <v>0.0</v>
      </c>
      <c r="FD69" s="1157">
        <f>'Result Entry'!FE71</f>
        <v>0.0</v>
      </c>
      <c r="FE69" s="1158" t="str">
        <f>'Result Entry'!FF71</f>
        <v/>
      </c>
      <c r="FF69" s="1142">
        <f>'Result Entry'!FG71</f>
        <v>0.0</v>
      </c>
      <c r="FG69" s="1143">
        <f>'Result Entry'!FH71</f>
        <v>0.0</v>
      </c>
      <c r="FH69" s="1143">
        <f>'Result Entry'!FI71</f>
        <v>0.0</v>
      </c>
      <c r="FI69" s="1143">
        <f>'Result Entry'!FJ71</f>
        <v>0.0</v>
      </c>
      <c r="FJ69" s="1145">
        <f>'Result Entry'!FK71</f>
        <v>0.0</v>
      </c>
      <c r="FK69" s="1150" t="str">
        <f>'Result Entry'!FL71</f>
        <v/>
      </c>
      <c r="FL69" s="1139">
        <f>'Result Entry'!FM71</f>
        <v>0.0</v>
      </c>
      <c r="FM69" s="1140">
        <f>'Result Entry'!FN71</f>
        <v>0.0</v>
      </c>
      <c r="FN69" s="1159" t="str">
        <f>'Result Entry'!FO71</f>
        <v/>
      </c>
      <c r="FO69" s="1139">
        <f>'Result Entry'!FP71</f>
        <v>0.0</v>
      </c>
      <c r="FP69" s="1140">
        <f>'Result Entry'!FQ71</f>
        <v>0.0</v>
      </c>
      <c r="FQ69" s="1160">
        <f>'Result Entry'!FR71</f>
        <v>0.0</v>
      </c>
      <c r="FR69" s="1140" t="str">
        <f>IF(OR(FS69="PASSED",FS69="PASSED WITH G"),'Result Entry'!FS71,"")</f>
        <v/>
      </c>
      <c r="FS69" s="1140" t="str">
        <f>'Result Entry'!FT71</f>
        <v/>
      </c>
      <c r="FT69" s="1140" t="str">
        <f>'Result Entry'!FU71</f>
        <v/>
      </c>
      <c r="FU69" s="1161" t="str">
        <f>'Result Entry'!FV71</f>
        <v/>
      </c>
      <c r="FV69" s="1162" t="str">
        <f>'Result Entry'!FX71</f>
        <v/>
      </c>
    </row>
    <row r="70" spans="8:8" s="1138" ht="17.25" customFormat="1" customHeight="1">
      <c r="A70" s="1167"/>
      <c r="B70" s="1139">
        <f t="shared" si="0"/>
        <v>0.0</v>
      </c>
      <c r="C70" s="1140">
        <f>'Result Entry'!D72</f>
        <v>0.0</v>
      </c>
      <c r="D70" s="1140">
        <f>'Result Entry'!E72</f>
        <v>0.0</v>
      </c>
      <c r="E70" s="1140">
        <f>'Result Entry'!F72</f>
        <v>0.0</v>
      </c>
      <c r="F70" s="1140">
        <f>'Result Entry'!$G72</f>
        <v>0.0</v>
      </c>
      <c r="G70" s="1140">
        <f>'Result Entry'!$H72</f>
        <v>0.0</v>
      </c>
      <c r="H70" s="1140">
        <f>'Result Entry'!I72</f>
        <v>0.0</v>
      </c>
      <c r="I70" s="1140">
        <f>'Result Entry'!J72</f>
        <v>0.0</v>
      </c>
      <c r="J70" s="1141">
        <f>'Result Entry'!K72</f>
        <v>0.0</v>
      </c>
      <c r="K70" s="1142">
        <f>'Result Entry'!L72</f>
        <v>0.0</v>
      </c>
      <c r="L70" s="1143">
        <f>'Result Entry'!M72</f>
        <v>0.0</v>
      </c>
      <c r="M70" s="1143">
        <f>'Result Entry'!N72</f>
        <v>0.0</v>
      </c>
      <c r="N70" s="1144">
        <f>'Result Entry'!O72</f>
        <v>0.0</v>
      </c>
      <c r="O70" s="1143">
        <f>'Result Entry'!P72</f>
        <v>0.0</v>
      </c>
      <c r="P70" s="1144">
        <f>'Result Entry'!Q72</f>
        <v>0.0</v>
      </c>
      <c r="Q70" s="1143">
        <f>'Result Entry'!R72</f>
        <v>0.0</v>
      </c>
      <c r="R70" s="1145">
        <f>'Result Entry'!S72</f>
        <v>0.0</v>
      </c>
      <c r="S70" s="1145">
        <f>'Result Entry'!T72</f>
        <v>0.0</v>
      </c>
      <c r="T70" s="1146">
        <f>'Result Entry'!U72</f>
        <v>0.0</v>
      </c>
      <c r="U70" s="1163">
        <f>'Result Entry'!V72</f>
        <v>0.0</v>
      </c>
      <c r="V70" s="1164" t="str">
        <f>'Result Entry'!W72</f>
        <v/>
      </c>
      <c r="W70" s="1149" t="str">
        <f>'Result Entry'!X72</f>
        <v/>
      </c>
      <c r="X70" s="1150" t="str">
        <f>'Result Entry'!Y72</f>
        <v/>
      </c>
      <c r="Y70" s="1142">
        <f>'Result Entry'!Z72</f>
        <v>0.0</v>
      </c>
      <c r="Z70" s="1143">
        <f>'Result Entry'!AA72</f>
        <v>0.0</v>
      </c>
      <c r="AA70" s="1143">
        <f>'Result Entry'!AB72</f>
        <v>0.0</v>
      </c>
      <c r="AB70" s="1144">
        <f>'Result Entry'!AC72</f>
        <v>0.0</v>
      </c>
      <c r="AC70" s="1143">
        <f>'Result Entry'!AD72</f>
        <v>0.0</v>
      </c>
      <c r="AD70" s="1144">
        <f>'Result Entry'!AE72</f>
        <v>0.0</v>
      </c>
      <c r="AE70" s="1143">
        <f>'Result Entry'!AF72</f>
        <v>0.0</v>
      </c>
      <c r="AF70" s="1145">
        <f>'Result Entry'!AG72</f>
        <v>0.0</v>
      </c>
      <c r="AG70" s="1145">
        <f>'Result Entry'!AH72</f>
        <v>0.0</v>
      </c>
      <c r="AH70" s="1146">
        <f>'Result Entry'!AI72</f>
        <v>0.0</v>
      </c>
      <c r="AI70" s="1163">
        <f>'Result Entry'!AJ72</f>
        <v>0.0</v>
      </c>
      <c r="AJ70" s="1164" t="str">
        <f>'Result Entry'!AK72</f>
        <v/>
      </c>
      <c r="AK70" s="1149" t="str">
        <f>'Result Entry'!AL72</f>
        <v/>
      </c>
      <c r="AL70" s="1150" t="str">
        <f>'Result Entry'!AM72</f>
        <v/>
      </c>
      <c r="AM70" s="1151">
        <f>'Result Entry'!AN72</f>
        <v>0.0</v>
      </c>
      <c r="AN70" s="1142">
        <f>'Result Entry'!AO72</f>
        <v>0.0</v>
      </c>
      <c r="AO70" s="1152">
        <f>'Result Entry'!AP72</f>
        <v>0.0</v>
      </c>
      <c r="AP70" s="1143">
        <f>'Result Entry'!AQ72</f>
        <v>0.0</v>
      </c>
      <c r="AQ70" s="1144">
        <f>'Result Entry'!AR72</f>
        <v>0.0</v>
      </c>
      <c r="AR70" s="1143">
        <f>'Result Entry'!AS72</f>
        <v>0.0</v>
      </c>
      <c r="AS70" s="1143">
        <f>'Result Entry'!AT72</f>
        <v>0.0</v>
      </c>
      <c r="AT70" s="1153">
        <f>'Result Entry'!AU72</f>
        <v>0.0</v>
      </c>
      <c r="AU70" s="1144">
        <f>'Result Entry'!AV72</f>
        <v>0.0</v>
      </c>
      <c r="AV70" s="1143">
        <f>'Result Entry'!AW72</f>
        <v>0.0</v>
      </c>
      <c r="AW70" s="1143">
        <f>'Result Entry'!AX72</f>
        <v>0.0</v>
      </c>
      <c r="AX70" s="1153">
        <f>'Result Entry'!AY72</f>
        <v>0.0</v>
      </c>
      <c r="AY70" s="1146">
        <f>'Result Entry'!AZ72</f>
        <v>0.0</v>
      </c>
      <c r="AZ70" s="1165">
        <f>'Result Entry'!BA72</f>
        <v>0.0</v>
      </c>
      <c r="BA70" s="1166" t="str">
        <f>'Result Entry'!BB72</f>
        <v/>
      </c>
      <c r="BB70" s="1149" t="str">
        <f>'Result Entry'!BC72</f>
        <v/>
      </c>
      <c r="BC70" s="1150" t="str">
        <f>'Result Entry'!BD72</f>
        <v/>
      </c>
      <c r="BD70" s="1151">
        <f>'Result Entry'!BE72</f>
        <v>0.0</v>
      </c>
      <c r="BE70" s="1142">
        <f>'Result Entry'!BF72</f>
        <v>0.0</v>
      </c>
      <c r="BF70" s="1152">
        <f>'Result Entry'!BG72</f>
        <v>0.0</v>
      </c>
      <c r="BG70" s="1143">
        <f>'Result Entry'!BH72</f>
        <v>0.0</v>
      </c>
      <c r="BH70" s="1144">
        <f>'Result Entry'!BI72</f>
        <v>0.0</v>
      </c>
      <c r="BI70" s="1143">
        <f>'Result Entry'!BJ72</f>
        <v>0.0</v>
      </c>
      <c r="BJ70" s="1143">
        <f>'Result Entry'!BK72</f>
        <v>0.0</v>
      </c>
      <c r="BK70" s="1153">
        <f>'Result Entry'!BL72</f>
        <v>0.0</v>
      </c>
      <c r="BL70" s="1144">
        <f>'Result Entry'!BM72</f>
        <v>0.0</v>
      </c>
      <c r="BM70" s="1143">
        <f>'Result Entry'!BN72</f>
        <v>0.0</v>
      </c>
      <c r="BN70" s="1143">
        <f>'Result Entry'!BO72</f>
        <v>0.0</v>
      </c>
      <c r="BO70" s="1153">
        <f>'Result Entry'!BP72</f>
        <v>0.0</v>
      </c>
      <c r="BP70" s="1146">
        <f>'Result Entry'!BQ72</f>
        <v>0.0</v>
      </c>
      <c r="BQ70" s="1165">
        <f>'Result Entry'!BR72</f>
        <v>0.0</v>
      </c>
      <c r="BR70" s="1166" t="str">
        <f>'Result Entry'!BS72</f>
        <v/>
      </c>
      <c r="BS70" s="1149" t="str">
        <f>'Result Entry'!BT72</f>
        <v/>
      </c>
      <c r="BT70" s="1150" t="str">
        <f>'Result Entry'!BU72</f>
        <v/>
      </c>
      <c r="BU70" s="1151">
        <f>'Result Entry'!BV72</f>
        <v>0.0</v>
      </c>
      <c r="BV70" s="1142">
        <f>'Result Entry'!BW72</f>
        <v>0.0</v>
      </c>
      <c r="BW70" s="1152">
        <f>'Result Entry'!BX72</f>
        <v>0.0</v>
      </c>
      <c r="BX70" s="1143">
        <f>'Result Entry'!BY72</f>
        <v>0.0</v>
      </c>
      <c r="BY70" s="1144">
        <f>'Result Entry'!BZ72</f>
        <v>0.0</v>
      </c>
      <c r="BZ70" s="1143">
        <f>'Result Entry'!CA72</f>
        <v>0.0</v>
      </c>
      <c r="CA70" s="1143">
        <f>'Result Entry'!CB72</f>
        <v>0.0</v>
      </c>
      <c r="CB70" s="1153">
        <f>'Result Entry'!CC72</f>
        <v>0.0</v>
      </c>
      <c r="CC70" s="1144">
        <f>'Result Entry'!CD72</f>
        <v>0.0</v>
      </c>
      <c r="CD70" s="1143">
        <f>'Result Entry'!CE72</f>
        <v>0.0</v>
      </c>
      <c r="CE70" s="1143">
        <f>'Result Entry'!CF72</f>
        <v>0.0</v>
      </c>
      <c r="CF70" s="1153">
        <f>'Result Entry'!CG72</f>
        <v>0.0</v>
      </c>
      <c r="CG70" s="1146">
        <f>'Result Entry'!CH72</f>
        <v>0.0</v>
      </c>
      <c r="CH70" s="1165">
        <f>'Result Entry'!CI72</f>
        <v>0.0</v>
      </c>
      <c r="CI70" s="1166" t="str">
        <f>'Result Entry'!CJ72</f>
        <v/>
      </c>
      <c r="CJ70" s="1149" t="str">
        <f>'Result Entry'!CK72</f>
        <v/>
      </c>
      <c r="CK70" s="1150" t="str">
        <f>'Result Entry'!CL72</f>
        <v/>
      </c>
      <c r="CL70" s="1151">
        <f>'Result Entry'!CM72</f>
        <v>0.0</v>
      </c>
      <c r="CM70" s="1142">
        <f>'Result Entry'!CN72</f>
        <v>0.0</v>
      </c>
      <c r="CN70" s="1152">
        <f>'Result Entry'!CO72</f>
        <v>0.0</v>
      </c>
      <c r="CO70" s="1143">
        <f>'Result Entry'!CP72</f>
        <v>0.0</v>
      </c>
      <c r="CP70" s="1144">
        <f>'Result Entry'!CQ72</f>
        <v>0.0</v>
      </c>
      <c r="CQ70" s="1143">
        <f>'Result Entry'!CR72</f>
        <v>0.0</v>
      </c>
      <c r="CR70" s="1143">
        <f>'Result Entry'!CS72</f>
        <v>0.0</v>
      </c>
      <c r="CS70" s="1153">
        <f>'Result Entry'!CT72</f>
        <v>0.0</v>
      </c>
      <c r="CT70" s="1144">
        <f>'Result Entry'!CU72</f>
        <v>0.0</v>
      </c>
      <c r="CU70" s="1143">
        <f>'Result Entry'!CV72</f>
        <v>0.0</v>
      </c>
      <c r="CV70" s="1143">
        <f>'Result Entry'!CW72</f>
        <v>0.0</v>
      </c>
      <c r="CW70" s="1153">
        <f>'Result Entry'!CX72</f>
        <v>0.0</v>
      </c>
      <c r="CX70" s="1146">
        <f>'Result Entry'!CY72</f>
        <v>0.0</v>
      </c>
      <c r="CY70" s="1165">
        <f>'Result Entry'!CZ72</f>
        <v>0.0</v>
      </c>
      <c r="CZ70" s="1166" t="str">
        <f>'Result Entry'!DA72</f>
        <v/>
      </c>
      <c r="DA70" s="1149" t="str">
        <f>'Result Entry'!DB72</f>
        <v/>
      </c>
      <c r="DB70" s="1150" t="str">
        <f>'Result Entry'!DC72</f>
        <v/>
      </c>
      <c r="DC70" s="1151">
        <f>'Result Entry'!DD72</f>
        <v>0.0</v>
      </c>
      <c r="DD70" s="1142">
        <f>'Result Entry'!DE72</f>
        <v>0.0</v>
      </c>
      <c r="DE70" s="1152">
        <f>'Result Entry'!DF72</f>
        <v>0.0</v>
      </c>
      <c r="DF70" s="1143">
        <f>'Result Entry'!DG72</f>
        <v>0.0</v>
      </c>
      <c r="DG70" s="1144">
        <f>'Result Entry'!DH72</f>
        <v>0.0</v>
      </c>
      <c r="DH70" s="1143">
        <f>'Result Entry'!DI72</f>
        <v>0.0</v>
      </c>
      <c r="DI70" s="1143">
        <f>'Result Entry'!DJ72</f>
        <v>0.0</v>
      </c>
      <c r="DJ70" s="1153">
        <f>'Result Entry'!DK72</f>
        <v>0.0</v>
      </c>
      <c r="DK70" s="1144">
        <f>'Result Entry'!DL72</f>
        <v>0.0</v>
      </c>
      <c r="DL70" s="1143">
        <f>'Result Entry'!DM72</f>
        <v>0.0</v>
      </c>
      <c r="DM70" s="1143">
        <f>'Result Entry'!DN72</f>
        <v>0.0</v>
      </c>
      <c r="DN70" s="1153">
        <f>'Result Entry'!DO72</f>
        <v>0.0</v>
      </c>
      <c r="DO70" s="1146">
        <f>'Result Entry'!DP72</f>
        <v>0.0</v>
      </c>
      <c r="DP70" s="1165">
        <f>'Result Entry'!DQ72</f>
        <v>0.0</v>
      </c>
      <c r="DQ70" s="1166" t="str">
        <f>'Result Entry'!DR72</f>
        <v/>
      </c>
      <c r="DR70" s="1149" t="str">
        <f>'Result Entry'!DS72</f>
        <v/>
      </c>
      <c r="DS70" s="1150" t="str">
        <f>'Result Entry'!DT72</f>
        <v/>
      </c>
      <c r="DT70" s="1142">
        <f>'Result Entry'!DU72</f>
        <v>0.0</v>
      </c>
      <c r="DU70" s="1143">
        <f>'Result Entry'!DV72</f>
        <v>0.0</v>
      </c>
      <c r="DV70" s="1143">
        <f>'Result Entry'!DW72</f>
        <v>0.0</v>
      </c>
      <c r="DW70" s="1144">
        <f>'Result Entry'!DX72</f>
        <v>0.0</v>
      </c>
      <c r="DX70" s="1143">
        <f>'Result Entry'!DY72</f>
        <v>0.0</v>
      </c>
      <c r="DY70" s="1143">
        <f>'Result Entry'!DZ72</f>
        <v>0.0</v>
      </c>
      <c r="DZ70" s="1153">
        <f>'Result Entry'!EA72</f>
        <v>0.0</v>
      </c>
      <c r="EA70" s="1144">
        <f>'Result Entry'!EB72</f>
        <v>0.0</v>
      </c>
      <c r="EB70" s="1143">
        <f>'Result Entry'!EC72</f>
        <v>0.0</v>
      </c>
      <c r="EC70" s="1143">
        <f>'Result Entry'!ED72</f>
        <v>0.0</v>
      </c>
      <c r="ED70" s="1153">
        <f>'Result Entry'!EE72</f>
        <v>0.0</v>
      </c>
      <c r="EE70" s="1156">
        <f>'Result Entry'!EF72</f>
        <v>0.0</v>
      </c>
      <c r="EF70" s="1157">
        <f>'Result Entry'!EG72</f>
        <v>0.0</v>
      </c>
      <c r="EG70" s="1158" t="str">
        <f>'Result Entry'!EH72</f>
        <v/>
      </c>
      <c r="EH70" s="1142">
        <f>'Result Entry'!EI72</f>
        <v>0.0</v>
      </c>
      <c r="EI70" s="1143">
        <f>'Result Entry'!EJ72</f>
        <v>0.0</v>
      </c>
      <c r="EJ70" s="1143">
        <f>'Result Entry'!EK72</f>
        <v>0.0</v>
      </c>
      <c r="EK70" s="1144">
        <f>'Result Entry'!EL72</f>
        <v>0.0</v>
      </c>
      <c r="EL70" s="1143">
        <f>'Result Entry'!EM72</f>
        <v>0.0</v>
      </c>
      <c r="EM70" s="1153">
        <f>'Result Entry'!EN72</f>
        <v>0.0</v>
      </c>
      <c r="EN70" s="1143">
        <f>'Result Entry'!EO72</f>
        <v>0.0</v>
      </c>
      <c r="EO70" s="1143">
        <f>'Result Entry'!EP72</f>
        <v>0.0</v>
      </c>
      <c r="EP70" s="1143">
        <f>'Result Entry'!EQ72</f>
        <v>0.0</v>
      </c>
      <c r="EQ70" s="1146">
        <f>'Result Entry'!ER72</f>
        <v>0.0</v>
      </c>
      <c r="ER70" s="1157">
        <f>'Result Entry'!ES72</f>
        <v>0.0</v>
      </c>
      <c r="ES70" s="1158" t="str">
        <f>'Result Entry'!ET72</f>
        <v/>
      </c>
      <c r="ET70" s="1142">
        <f>'Result Entry'!EU72</f>
        <v>0.0</v>
      </c>
      <c r="EU70" s="1152">
        <f>'Result Entry'!EV72</f>
        <v>0.0</v>
      </c>
      <c r="EV70" s="1143">
        <f>'Result Entry'!EW72</f>
        <v>0.0</v>
      </c>
      <c r="EW70" s="1153">
        <f>'Result Entry'!EX72</f>
        <v>0.0</v>
      </c>
      <c r="EX70" s="1143">
        <f>'Result Entry'!EY72</f>
        <v>0.0</v>
      </c>
      <c r="EY70" s="1153">
        <f>'Result Entry'!EZ72</f>
        <v>0.0</v>
      </c>
      <c r="EZ70" s="1143">
        <f>'Result Entry'!FA72</f>
        <v>0.0</v>
      </c>
      <c r="FA70" s="1143">
        <f>'Result Entry'!FB72</f>
        <v>0.0</v>
      </c>
      <c r="FB70" s="1143">
        <f>'Result Entry'!FC72</f>
        <v>0.0</v>
      </c>
      <c r="FC70" s="1156">
        <f>'Result Entry'!FD72</f>
        <v>0.0</v>
      </c>
      <c r="FD70" s="1157">
        <f>'Result Entry'!FE72</f>
        <v>0.0</v>
      </c>
      <c r="FE70" s="1158" t="str">
        <f>'Result Entry'!FF72</f>
        <v/>
      </c>
      <c r="FF70" s="1142">
        <f>'Result Entry'!FG72</f>
        <v>0.0</v>
      </c>
      <c r="FG70" s="1143">
        <f>'Result Entry'!FH72</f>
        <v>0.0</v>
      </c>
      <c r="FH70" s="1143">
        <f>'Result Entry'!FI72</f>
        <v>0.0</v>
      </c>
      <c r="FI70" s="1143">
        <f>'Result Entry'!FJ72</f>
        <v>0.0</v>
      </c>
      <c r="FJ70" s="1145">
        <f>'Result Entry'!FK72</f>
        <v>0.0</v>
      </c>
      <c r="FK70" s="1150" t="str">
        <f>'Result Entry'!FL72</f>
        <v/>
      </c>
      <c r="FL70" s="1139">
        <f>'Result Entry'!FM72</f>
        <v>0.0</v>
      </c>
      <c r="FM70" s="1140">
        <f>'Result Entry'!FN72</f>
        <v>0.0</v>
      </c>
      <c r="FN70" s="1159" t="str">
        <f>'Result Entry'!FO72</f>
        <v/>
      </c>
      <c r="FO70" s="1139">
        <f>'Result Entry'!FP72</f>
        <v>0.0</v>
      </c>
      <c r="FP70" s="1140">
        <f>'Result Entry'!FQ72</f>
        <v>0.0</v>
      </c>
      <c r="FQ70" s="1160">
        <f>'Result Entry'!FR72</f>
        <v>0.0</v>
      </c>
      <c r="FR70" s="1140" t="str">
        <f>IF(OR(FS70="PASSED",FS70="PASSED WITH G"),'Result Entry'!FS72,"")</f>
        <v/>
      </c>
      <c r="FS70" s="1140" t="str">
        <f>'Result Entry'!FT72</f>
        <v/>
      </c>
      <c r="FT70" s="1140" t="str">
        <f>'Result Entry'!FU72</f>
        <v/>
      </c>
      <c r="FU70" s="1161" t="str">
        <f>'Result Entry'!FV72</f>
        <v/>
      </c>
      <c r="FV70" s="1162" t="str">
        <f>'Result Entry'!FX72</f>
        <v/>
      </c>
    </row>
    <row r="71" spans="8:8" s="1138" ht="17.25" customFormat="1" customHeight="1">
      <c r="A71" s="1167"/>
      <c r="B71" s="1139">
        <f t="shared" si="0"/>
        <v>0.0</v>
      </c>
      <c r="C71" s="1140">
        <f>'Result Entry'!D73</f>
        <v>0.0</v>
      </c>
      <c r="D71" s="1140">
        <f>'Result Entry'!E73</f>
        <v>0.0</v>
      </c>
      <c r="E71" s="1140">
        <f>'Result Entry'!F73</f>
        <v>0.0</v>
      </c>
      <c r="F71" s="1140">
        <f>'Result Entry'!$G73</f>
        <v>0.0</v>
      </c>
      <c r="G71" s="1140">
        <f>'Result Entry'!$H73</f>
        <v>0.0</v>
      </c>
      <c r="H71" s="1140">
        <f>'Result Entry'!I73</f>
        <v>0.0</v>
      </c>
      <c r="I71" s="1140">
        <f>'Result Entry'!J73</f>
        <v>0.0</v>
      </c>
      <c r="J71" s="1141">
        <f>'Result Entry'!K73</f>
        <v>0.0</v>
      </c>
      <c r="K71" s="1142">
        <f>'Result Entry'!L73</f>
        <v>0.0</v>
      </c>
      <c r="L71" s="1143">
        <f>'Result Entry'!M73</f>
        <v>0.0</v>
      </c>
      <c r="M71" s="1143">
        <f>'Result Entry'!N73</f>
        <v>0.0</v>
      </c>
      <c r="N71" s="1144">
        <f>'Result Entry'!O73</f>
        <v>0.0</v>
      </c>
      <c r="O71" s="1143">
        <f>'Result Entry'!P73</f>
        <v>0.0</v>
      </c>
      <c r="P71" s="1144">
        <f>'Result Entry'!Q73</f>
        <v>0.0</v>
      </c>
      <c r="Q71" s="1143">
        <f>'Result Entry'!R73</f>
        <v>0.0</v>
      </c>
      <c r="R71" s="1145">
        <f>'Result Entry'!S73</f>
        <v>0.0</v>
      </c>
      <c r="S71" s="1145">
        <f>'Result Entry'!T73</f>
        <v>0.0</v>
      </c>
      <c r="T71" s="1146">
        <f>'Result Entry'!U73</f>
        <v>0.0</v>
      </c>
      <c r="U71" s="1163">
        <f>'Result Entry'!V73</f>
        <v>0.0</v>
      </c>
      <c r="V71" s="1164" t="str">
        <f>'Result Entry'!W73</f>
        <v/>
      </c>
      <c r="W71" s="1149" t="str">
        <f>'Result Entry'!X73</f>
        <v/>
      </c>
      <c r="X71" s="1150" t="str">
        <f>'Result Entry'!Y73</f>
        <v/>
      </c>
      <c r="Y71" s="1142">
        <f>'Result Entry'!Z73</f>
        <v>0.0</v>
      </c>
      <c r="Z71" s="1143">
        <f>'Result Entry'!AA73</f>
        <v>0.0</v>
      </c>
      <c r="AA71" s="1143">
        <f>'Result Entry'!AB73</f>
        <v>0.0</v>
      </c>
      <c r="AB71" s="1144">
        <f>'Result Entry'!AC73</f>
        <v>0.0</v>
      </c>
      <c r="AC71" s="1143">
        <f>'Result Entry'!AD73</f>
        <v>0.0</v>
      </c>
      <c r="AD71" s="1144">
        <f>'Result Entry'!AE73</f>
        <v>0.0</v>
      </c>
      <c r="AE71" s="1143">
        <f>'Result Entry'!AF73</f>
        <v>0.0</v>
      </c>
      <c r="AF71" s="1145">
        <f>'Result Entry'!AG73</f>
        <v>0.0</v>
      </c>
      <c r="AG71" s="1145">
        <f>'Result Entry'!AH73</f>
        <v>0.0</v>
      </c>
      <c r="AH71" s="1146">
        <f>'Result Entry'!AI73</f>
        <v>0.0</v>
      </c>
      <c r="AI71" s="1163">
        <f>'Result Entry'!AJ73</f>
        <v>0.0</v>
      </c>
      <c r="AJ71" s="1164" t="str">
        <f>'Result Entry'!AK73</f>
        <v/>
      </c>
      <c r="AK71" s="1149" t="str">
        <f>'Result Entry'!AL73</f>
        <v/>
      </c>
      <c r="AL71" s="1150" t="str">
        <f>'Result Entry'!AM73</f>
        <v/>
      </c>
      <c r="AM71" s="1151">
        <f>'Result Entry'!AN73</f>
        <v>0.0</v>
      </c>
      <c r="AN71" s="1142">
        <f>'Result Entry'!AO73</f>
        <v>0.0</v>
      </c>
      <c r="AO71" s="1152">
        <f>'Result Entry'!AP73</f>
        <v>0.0</v>
      </c>
      <c r="AP71" s="1143">
        <f>'Result Entry'!AQ73</f>
        <v>0.0</v>
      </c>
      <c r="AQ71" s="1144">
        <f>'Result Entry'!AR73</f>
        <v>0.0</v>
      </c>
      <c r="AR71" s="1143">
        <f>'Result Entry'!AS73</f>
        <v>0.0</v>
      </c>
      <c r="AS71" s="1143">
        <f>'Result Entry'!AT73</f>
        <v>0.0</v>
      </c>
      <c r="AT71" s="1153">
        <f>'Result Entry'!AU73</f>
        <v>0.0</v>
      </c>
      <c r="AU71" s="1144">
        <f>'Result Entry'!AV73</f>
        <v>0.0</v>
      </c>
      <c r="AV71" s="1143">
        <f>'Result Entry'!AW73</f>
        <v>0.0</v>
      </c>
      <c r="AW71" s="1143">
        <f>'Result Entry'!AX73</f>
        <v>0.0</v>
      </c>
      <c r="AX71" s="1153">
        <f>'Result Entry'!AY73</f>
        <v>0.0</v>
      </c>
      <c r="AY71" s="1146">
        <f>'Result Entry'!AZ73</f>
        <v>0.0</v>
      </c>
      <c r="AZ71" s="1165">
        <f>'Result Entry'!BA73</f>
        <v>0.0</v>
      </c>
      <c r="BA71" s="1166" t="str">
        <f>'Result Entry'!BB73</f>
        <v/>
      </c>
      <c r="BB71" s="1149" t="str">
        <f>'Result Entry'!BC73</f>
        <v/>
      </c>
      <c r="BC71" s="1150" t="str">
        <f>'Result Entry'!BD73</f>
        <v/>
      </c>
      <c r="BD71" s="1151">
        <f>'Result Entry'!BE73</f>
        <v>0.0</v>
      </c>
      <c r="BE71" s="1142">
        <f>'Result Entry'!BF73</f>
        <v>0.0</v>
      </c>
      <c r="BF71" s="1152">
        <f>'Result Entry'!BG73</f>
        <v>0.0</v>
      </c>
      <c r="BG71" s="1143">
        <f>'Result Entry'!BH73</f>
        <v>0.0</v>
      </c>
      <c r="BH71" s="1144">
        <f>'Result Entry'!BI73</f>
        <v>0.0</v>
      </c>
      <c r="BI71" s="1143">
        <f>'Result Entry'!BJ73</f>
        <v>0.0</v>
      </c>
      <c r="BJ71" s="1143">
        <f>'Result Entry'!BK73</f>
        <v>0.0</v>
      </c>
      <c r="BK71" s="1153">
        <f>'Result Entry'!BL73</f>
        <v>0.0</v>
      </c>
      <c r="BL71" s="1144">
        <f>'Result Entry'!BM73</f>
        <v>0.0</v>
      </c>
      <c r="BM71" s="1143">
        <f>'Result Entry'!BN73</f>
        <v>0.0</v>
      </c>
      <c r="BN71" s="1143">
        <f>'Result Entry'!BO73</f>
        <v>0.0</v>
      </c>
      <c r="BO71" s="1153">
        <f>'Result Entry'!BP73</f>
        <v>0.0</v>
      </c>
      <c r="BP71" s="1146">
        <f>'Result Entry'!BQ73</f>
        <v>0.0</v>
      </c>
      <c r="BQ71" s="1165">
        <f>'Result Entry'!BR73</f>
        <v>0.0</v>
      </c>
      <c r="BR71" s="1166" t="str">
        <f>'Result Entry'!BS73</f>
        <v/>
      </c>
      <c r="BS71" s="1149" t="str">
        <f>'Result Entry'!BT73</f>
        <v/>
      </c>
      <c r="BT71" s="1150" t="str">
        <f>'Result Entry'!BU73</f>
        <v/>
      </c>
      <c r="BU71" s="1151">
        <f>'Result Entry'!BV73</f>
        <v>0.0</v>
      </c>
      <c r="BV71" s="1142">
        <f>'Result Entry'!BW73</f>
        <v>0.0</v>
      </c>
      <c r="BW71" s="1152">
        <f>'Result Entry'!BX73</f>
        <v>0.0</v>
      </c>
      <c r="BX71" s="1143">
        <f>'Result Entry'!BY73</f>
        <v>0.0</v>
      </c>
      <c r="BY71" s="1144">
        <f>'Result Entry'!BZ73</f>
        <v>0.0</v>
      </c>
      <c r="BZ71" s="1143">
        <f>'Result Entry'!CA73</f>
        <v>0.0</v>
      </c>
      <c r="CA71" s="1143">
        <f>'Result Entry'!CB73</f>
        <v>0.0</v>
      </c>
      <c r="CB71" s="1153">
        <f>'Result Entry'!CC73</f>
        <v>0.0</v>
      </c>
      <c r="CC71" s="1144">
        <f>'Result Entry'!CD73</f>
        <v>0.0</v>
      </c>
      <c r="CD71" s="1143">
        <f>'Result Entry'!CE73</f>
        <v>0.0</v>
      </c>
      <c r="CE71" s="1143">
        <f>'Result Entry'!CF73</f>
        <v>0.0</v>
      </c>
      <c r="CF71" s="1153">
        <f>'Result Entry'!CG73</f>
        <v>0.0</v>
      </c>
      <c r="CG71" s="1146">
        <f>'Result Entry'!CH73</f>
        <v>0.0</v>
      </c>
      <c r="CH71" s="1165">
        <f>'Result Entry'!CI73</f>
        <v>0.0</v>
      </c>
      <c r="CI71" s="1166" t="str">
        <f>'Result Entry'!CJ73</f>
        <v/>
      </c>
      <c r="CJ71" s="1149" t="str">
        <f>'Result Entry'!CK73</f>
        <v/>
      </c>
      <c r="CK71" s="1150" t="str">
        <f>'Result Entry'!CL73</f>
        <v/>
      </c>
      <c r="CL71" s="1151">
        <f>'Result Entry'!CM73</f>
        <v>0.0</v>
      </c>
      <c r="CM71" s="1142">
        <f>'Result Entry'!CN73</f>
        <v>0.0</v>
      </c>
      <c r="CN71" s="1152">
        <f>'Result Entry'!CO73</f>
        <v>0.0</v>
      </c>
      <c r="CO71" s="1143">
        <f>'Result Entry'!CP73</f>
        <v>0.0</v>
      </c>
      <c r="CP71" s="1144">
        <f>'Result Entry'!CQ73</f>
        <v>0.0</v>
      </c>
      <c r="CQ71" s="1143">
        <f>'Result Entry'!CR73</f>
        <v>0.0</v>
      </c>
      <c r="CR71" s="1143">
        <f>'Result Entry'!CS73</f>
        <v>0.0</v>
      </c>
      <c r="CS71" s="1153">
        <f>'Result Entry'!CT73</f>
        <v>0.0</v>
      </c>
      <c r="CT71" s="1144">
        <f>'Result Entry'!CU73</f>
        <v>0.0</v>
      </c>
      <c r="CU71" s="1143">
        <f>'Result Entry'!CV73</f>
        <v>0.0</v>
      </c>
      <c r="CV71" s="1143">
        <f>'Result Entry'!CW73</f>
        <v>0.0</v>
      </c>
      <c r="CW71" s="1153">
        <f>'Result Entry'!CX73</f>
        <v>0.0</v>
      </c>
      <c r="CX71" s="1146">
        <f>'Result Entry'!CY73</f>
        <v>0.0</v>
      </c>
      <c r="CY71" s="1165">
        <f>'Result Entry'!CZ73</f>
        <v>0.0</v>
      </c>
      <c r="CZ71" s="1166" t="str">
        <f>'Result Entry'!DA73</f>
        <v/>
      </c>
      <c r="DA71" s="1149" t="str">
        <f>'Result Entry'!DB73</f>
        <v/>
      </c>
      <c r="DB71" s="1150" t="str">
        <f>'Result Entry'!DC73</f>
        <v/>
      </c>
      <c r="DC71" s="1151">
        <f>'Result Entry'!DD73</f>
        <v>0.0</v>
      </c>
      <c r="DD71" s="1142">
        <f>'Result Entry'!DE73</f>
        <v>0.0</v>
      </c>
      <c r="DE71" s="1152">
        <f>'Result Entry'!DF73</f>
        <v>0.0</v>
      </c>
      <c r="DF71" s="1143">
        <f>'Result Entry'!DG73</f>
        <v>0.0</v>
      </c>
      <c r="DG71" s="1144">
        <f>'Result Entry'!DH73</f>
        <v>0.0</v>
      </c>
      <c r="DH71" s="1143">
        <f>'Result Entry'!DI73</f>
        <v>0.0</v>
      </c>
      <c r="DI71" s="1143">
        <f>'Result Entry'!DJ73</f>
        <v>0.0</v>
      </c>
      <c r="DJ71" s="1153">
        <f>'Result Entry'!DK73</f>
        <v>0.0</v>
      </c>
      <c r="DK71" s="1144">
        <f>'Result Entry'!DL73</f>
        <v>0.0</v>
      </c>
      <c r="DL71" s="1143">
        <f>'Result Entry'!DM73</f>
        <v>0.0</v>
      </c>
      <c r="DM71" s="1143">
        <f>'Result Entry'!DN73</f>
        <v>0.0</v>
      </c>
      <c r="DN71" s="1153">
        <f>'Result Entry'!DO73</f>
        <v>0.0</v>
      </c>
      <c r="DO71" s="1146">
        <f>'Result Entry'!DP73</f>
        <v>0.0</v>
      </c>
      <c r="DP71" s="1165">
        <f>'Result Entry'!DQ73</f>
        <v>0.0</v>
      </c>
      <c r="DQ71" s="1166" t="str">
        <f>'Result Entry'!DR73</f>
        <v/>
      </c>
      <c r="DR71" s="1149" t="str">
        <f>'Result Entry'!DS73</f>
        <v/>
      </c>
      <c r="DS71" s="1150" t="str">
        <f>'Result Entry'!DT73</f>
        <v/>
      </c>
      <c r="DT71" s="1142">
        <f>'Result Entry'!DU73</f>
        <v>0.0</v>
      </c>
      <c r="DU71" s="1143">
        <f>'Result Entry'!DV73</f>
        <v>0.0</v>
      </c>
      <c r="DV71" s="1143">
        <f>'Result Entry'!DW73</f>
        <v>0.0</v>
      </c>
      <c r="DW71" s="1144">
        <f>'Result Entry'!DX73</f>
        <v>0.0</v>
      </c>
      <c r="DX71" s="1143">
        <f>'Result Entry'!DY73</f>
        <v>0.0</v>
      </c>
      <c r="DY71" s="1143">
        <f>'Result Entry'!DZ73</f>
        <v>0.0</v>
      </c>
      <c r="DZ71" s="1153">
        <f>'Result Entry'!EA73</f>
        <v>0.0</v>
      </c>
      <c r="EA71" s="1144">
        <f>'Result Entry'!EB73</f>
        <v>0.0</v>
      </c>
      <c r="EB71" s="1143">
        <f>'Result Entry'!EC73</f>
        <v>0.0</v>
      </c>
      <c r="EC71" s="1143">
        <f>'Result Entry'!ED73</f>
        <v>0.0</v>
      </c>
      <c r="ED71" s="1153">
        <f>'Result Entry'!EE73</f>
        <v>0.0</v>
      </c>
      <c r="EE71" s="1156">
        <f>'Result Entry'!EF73</f>
        <v>0.0</v>
      </c>
      <c r="EF71" s="1157">
        <f>'Result Entry'!EG73</f>
        <v>0.0</v>
      </c>
      <c r="EG71" s="1158" t="str">
        <f>'Result Entry'!EH73</f>
        <v/>
      </c>
      <c r="EH71" s="1142">
        <f>'Result Entry'!EI73</f>
        <v>0.0</v>
      </c>
      <c r="EI71" s="1143">
        <f>'Result Entry'!EJ73</f>
        <v>0.0</v>
      </c>
      <c r="EJ71" s="1143">
        <f>'Result Entry'!EK73</f>
        <v>0.0</v>
      </c>
      <c r="EK71" s="1144">
        <f>'Result Entry'!EL73</f>
        <v>0.0</v>
      </c>
      <c r="EL71" s="1143">
        <f>'Result Entry'!EM73</f>
        <v>0.0</v>
      </c>
      <c r="EM71" s="1153">
        <f>'Result Entry'!EN73</f>
        <v>0.0</v>
      </c>
      <c r="EN71" s="1143">
        <f>'Result Entry'!EO73</f>
        <v>0.0</v>
      </c>
      <c r="EO71" s="1143">
        <f>'Result Entry'!EP73</f>
        <v>0.0</v>
      </c>
      <c r="EP71" s="1143">
        <f>'Result Entry'!EQ73</f>
        <v>0.0</v>
      </c>
      <c r="EQ71" s="1146">
        <f>'Result Entry'!ER73</f>
        <v>0.0</v>
      </c>
      <c r="ER71" s="1157">
        <f>'Result Entry'!ES73</f>
        <v>0.0</v>
      </c>
      <c r="ES71" s="1158" t="str">
        <f>'Result Entry'!ET73</f>
        <v/>
      </c>
      <c r="ET71" s="1142">
        <f>'Result Entry'!EU73</f>
        <v>0.0</v>
      </c>
      <c r="EU71" s="1152">
        <f>'Result Entry'!EV73</f>
        <v>0.0</v>
      </c>
      <c r="EV71" s="1143">
        <f>'Result Entry'!EW73</f>
        <v>0.0</v>
      </c>
      <c r="EW71" s="1153">
        <f>'Result Entry'!EX73</f>
        <v>0.0</v>
      </c>
      <c r="EX71" s="1143">
        <f>'Result Entry'!EY73</f>
        <v>0.0</v>
      </c>
      <c r="EY71" s="1153">
        <f>'Result Entry'!EZ73</f>
        <v>0.0</v>
      </c>
      <c r="EZ71" s="1143">
        <f>'Result Entry'!FA73</f>
        <v>0.0</v>
      </c>
      <c r="FA71" s="1143">
        <f>'Result Entry'!FB73</f>
        <v>0.0</v>
      </c>
      <c r="FB71" s="1143">
        <f>'Result Entry'!FC73</f>
        <v>0.0</v>
      </c>
      <c r="FC71" s="1156">
        <f>'Result Entry'!FD73</f>
        <v>0.0</v>
      </c>
      <c r="FD71" s="1157">
        <f>'Result Entry'!FE73</f>
        <v>0.0</v>
      </c>
      <c r="FE71" s="1158" t="str">
        <f>'Result Entry'!FF73</f>
        <v/>
      </c>
      <c r="FF71" s="1142">
        <f>'Result Entry'!FG73</f>
        <v>0.0</v>
      </c>
      <c r="FG71" s="1143">
        <f>'Result Entry'!FH73</f>
        <v>0.0</v>
      </c>
      <c r="FH71" s="1143">
        <f>'Result Entry'!FI73</f>
        <v>0.0</v>
      </c>
      <c r="FI71" s="1143">
        <f>'Result Entry'!FJ73</f>
        <v>0.0</v>
      </c>
      <c r="FJ71" s="1145">
        <f>'Result Entry'!FK73</f>
        <v>0.0</v>
      </c>
      <c r="FK71" s="1150" t="str">
        <f>'Result Entry'!FL73</f>
        <v/>
      </c>
      <c r="FL71" s="1139">
        <f>'Result Entry'!FM73</f>
        <v>0.0</v>
      </c>
      <c r="FM71" s="1140">
        <f>'Result Entry'!FN73</f>
        <v>0.0</v>
      </c>
      <c r="FN71" s="1159" t="str">
        <f>'Result Entry'!FO73</f>
        <v/>
      </c>
      <c r="FO71" s="1139">
        <f>'Result Entry'!FP73</f>
        <v>0.0</v>
      </c>
      <c r="FP71" s="1140">
        <f>'Result Entry'!FQ73</f>
        <v>0.0</v>
      </c>
      <c r="FQ71" s="1160">
        <f>'Result Entry'!FR73</f>
        <v>0.0</v>
      </c>
      <c r="FR71" s="1140" t="str">
        <f>IF(OR(FS71="PASSED",FS71="PASSED WITH G"),'Result Entry'!FS73,"")</f>
        <v/>
      </c>
      <c r="FS71" s="1140" t="str">
        <f>'Result Entry'!FT73</f>
        <v/>
      </c>
      <c r="FT71" s="1140" t="str">
        <f>'Result Entry'!FU73</f>
        <v/>
      </c>
      <c r="FU71" s="1161" t="str">
        <f>'Result Entry'!FV73</f>
        <v/>
      </c>
      <c r="FV71" s="1162" t="str">
        <f>'Result Entry'!FX73</f>
        <v/>
      </c>
    </row>
    <row r="72" spans="8:8" s="1138" ht="17.25" customFormat="1" customHeight="1">
      <c r="A72" s="1167"/>
      <c r="B72" s="1139">
        <f t="shared" si="0"/>
        <v>0.0</v>
      </c>
      <c r="C72" s="1140">
        <f>'Result Entry'!D74</f>
        <v>0.0</v>
      </c>
      <c r="D72" s="1140">
        <f>'Result Entry'!E74</f>
        <v>0.0</v>
      </c>
      <c r="E72" s="1140">
        <f>'Result Entry'!F74</f>
        <v>0.0</v>
      </c>
      <c r="F72" s="1140">
        <f>'Result Entry'!$G74</f>
        <v>0.0</v>
      </c>
      <c r="G72" s="1140">
        <f>'Result Entry'!$H74</f>
        <v>0.0</v>
      </c>
      <c r="H72" s="1140">
        <f>'Result Entry'!I74</f>
        <v>0.0</v>
      </c>
      <c r="I72" s="1140">
        <f>'Result Entry'!J74</f>
        <v>0.0</v>
      </c>
      <c r="J72" s="1141">
        <f>'Result Entry'!K74</f>
        <v>0.0</v>
      </c>
      <c r="K72" s="1142">
        <f>'Result Entry'!L74</f>
        <v>0.0</v>
      </c>
      <c r="L72" s="1143">
        <f>'Result Entry'!M74</f>
        <v>0.0</v>
      </c>
      <c r="M72" s="1143">
        <f>'Result Entry'!N74</f>
        <v>0.0</v>
      </c>
      <c r="N72" s="1144">
        <f>'Result Entry'!O74</f>
        <v>0.0</v>
      </c>
      <c r="O72" s="1143">
        <f>'Result Entry'!P74</f>
        <v>0.0</v>
      </c>
      <c r="P72" s="1144">
        <f>'Result Entry'!Q74</f>
        <v>0.0</v>
      </c>
      <c r="Q72" s="1143">
        <f>'Result Entry'!R74</f>
        <v>0.0</v>
      </c>
      <c r="R72" s="1145">
        <f>'Result Entry'!S74</f>
        <v>0.0</v>
      </c>
      <c r="S72" s="1145">
        <f>'Result Entry'!T74</f>
        <v>0.0</v>
      </c>
      <c r="T72" s="1146">
        <f>'Result Entry'!U74</f>
        <v>0.0</v>
      </c>
      <c r="U72" s="1163">
        <f>'Result Entry'!V74</f>
        <v>0.0</v>
      </c>
      <c r="V72" s="1164" t="str">
        <f>'Result Entry'!W74</f>
        <v/>
      </c>
      <c r="W72" s="1149" t="str">
        <f>'Result Entry'!X74</f>
        <v/>
      </c>
      <c r="X72" s="1150" t="str">
        <f>'Result Entry'!Y74</f>
        <v/>
      </c>
      <c r="Y72" s="1142">
        <f>'Result Entry'!Z74</f>
        <v>0.0</v>
      </c>
      <c r="Z72" s="1143">
        <f>'Result Entry'!AA74</f>
        <v>0.0</v>
      </c>
      <c r="AA72" s="1143">
        <f>'Result Entry'!AB74</f>
        <v>0.0</v>
      </c>
      <c r="AB72" s="1144">
        <f>'Result Entry'!AC74</f>
        <v>0.0</v>
      </c>
      <c r="AC72" s="1143">
        <f>'Result Entry'!AD74</f>
        <v>0.0</v>
      </c>
      <c r="AD72" s="1144">
        <f>'Result Entry'!AE74</f>
        <v>0.0</v>
      </c>
      <c r="AE72" s="1143">
        <f>'Result Entry'!AF74</f>
        <v>0.0</v>
      </c>
      <c r="AF72" s="1145">
        <f>'Result Entry'!AG74</f>
        <v>0.0</v>
      </c>
      <c r="AG72" s="1145">
        <f>'Result Entry'!AH74</f>
        <v>0.0</v>
      </c>
      <c r="AH72" s="1146">
        <f>'Result Entry'!AI74</f>
        <v>0.0</v>
      </c>
      <c r="AI72" s="1163">
        <f>'Result Entry'!AJ74</f>
        <v>0.0</v>
      </c>
      <c r="AJ72" s="1164" t="str">
        <f>'Result Entry'!AK74</f>
        <v/>
      </c>
      <c r="AK72" s="1149" t="str">
        <f>'Result Entry'!AL74</f>
        <v/>
      </c>
      <c r="AL72" s="1150" t="str">
        <f>'Result Entry'!AM74</f>
        <v/>
      </c>
      <c r="AM72" s="1151">
        <f>'Result Entry'!AN74</f>
        <v>0.0</v>
      </c>
      <c r="AN72" s="1142">
        <f>'Result Entry'!AO74</f>
        <v>0.0</v>
      </c>
      <c r="AO72" s="1152">
        <f>'Result Entry'!AP74</f>
        <v>0.0</v>
      </c>
      <c r="AP72" s="1143">
        <f>'Result Entry'!AQ74</f>
        <v>0.0</v>
      </c>
      <c r="AQ72" s="1144">
        <f>'Result Entry'!AR74</f>
        <v>0.0</v>
      </c>
      <c r="AR72" s="1143">
        <f>'Result Entry'!AS74</f>
        <v>0.0</v>
      </c>
      <c r="AS72" s="1143">
        <f>'Result Entry'!AT74</f>
        <v>0.0</v>
      </c>
      <c r="AT72" s="1153">
        <f>'Result Entry'!AU74</f>
        <v>0.0</v>
      </c>
      <c r="AU72" s="1144">
        <f>'Result Entry'!AV74</f>
        <v>0.0</v>
      </c>
      <c r="AV72" s="1143">
        <f>'Result Entry'!AW74</f>
        <v>0.0</v>
      </c>
      <c r="AW72" s="1143">
        <f>'Result Entry'!AX74</f>
        <v>0.0</v>
      </c>
      <c r="AX72" s="1153">
        <f>'Result Entry'!AY74</f>
        <v>0.0</v>
      </c>
      <c r="AY72" s="1146">
        <f>'Result Entry'!AZ74</f>
        <v>0.0</v>
      </c>
      <c r="AZ72" s="1165">
        <f>'Result Entry'!BA74</f>
        <v>0.0</v>
      </c>
      <c r="BA72" s="1166" t="str">
        <f>'Result Entry'!BB74</f>
        <v/>
      </c>
      <c r="BB72" s="1149" t="str">
        <f>'Result Entry'!BC74</f>
        <v/>
      </c>
      <c r="BC72" s="1150" t="str">
        <f>'Result Entry'!BD74</f>
        <v/>
      </c>
      <c r="BD72" s="1151">
        <f>'Result Entry'!BE74</f>
        <v>0.0</v>
      </c>
      <c r="BE72" s="1142">
        <f>'Result Entry'!BF74</f>
        <v>0.0</v>
      </c>
      <c r="BF72" s="1152">
        <f>'Result Entry'!BG74</f>
        <v>0.0</v>
      </c>
      <c r="BG72" s="1143">
        <f>'Result Entry'!BH74</f>
        <v>0.0</v>
      </c>
      <c r="BH72" s="1144">
        <f>'Result Entry'!BI74</f>
        <v>0.0</v>
      </c>
      <c r="BI72" s="1143">
        <f>'Result Entry'!BJ74</f>
        <v>0.0</v>
      </c>
      <c r="BJ72" s="1143">
        <f>'Result Entry'!BK74</f>
        <v>0.0</v>
      </c>
      <c r="BK72" s="1153">
        <f>'Result Entry'!BL74</f>
        <v>0.0</v>
      </c>
      <c r="BL72" s="1144">
        <f>'Result Entry'!BM74</f>
        <v>0.0</v>
      </c>
      <c r="BM72" s="1143">
        <f>'Result Entry'!BN74</f>
        <v>0.0</v>
      </c>
      <c r="BN72" s="1143">
        <f>'Result Entry'!BO74</f>
        <v>0.0</v>
      </c>
      <c r="BO72" s="1153">
        <f>'Result Entry'!BP74</f>
        <v>0.0</v>
      </c>
      <c r="BP72" s="1146">
        <f>'Result Entry'!BQ74</f>
        <v>0.0</v>
      </c>
      <c r="BQ72" s="1165">
        <f>'Result Entry'!BR74</f>
        <v>0.0</v>
      </c>
      <c r="BR72" s="1166" t="str">
        <f>'Result Entry'!BS74</f>
        <v/>
      </c>
      <c r="BS72" s="1149" t="str">
        <f>'Result Entry'!BT74</f>
        <v/>
      </c>
      <c r="BT72" s="1150" t="str">
        <f>'Result Entry'!BU74</f>
        <v/>
      </c>
      <c r="BU72" s="1151">
        <f>'Result Entry'!BV74</f>
        <v>0.0</v>
      </c>
      <c r="BV72" s="1142">
        <f>'Result Entry'!BW74</f>
        <v>0.0</v>
      </c>
      <c r="BW72" s="1152">
        <f>'Result Entry'!BX74</f>
        <v>0.0</v>
      </c>
      <c r="BX72" s="1143">
        <f>'Result Entry'!BY74</f>
        <v>0.0</v>
      </c>
      <c r="BY72" s="1144">
        <f>'Result Entry'!BZ74</f>
        <v>0.0</v>
      </c>
      <c r="BZ72" s="1143">
        <f>'Result Entry'!CA74</f>
        <v>0.0</v>
      </c>
      <c r="CA72" s="1143">
        <f>'Result Entry'!CB74</f>
        <v>0.0</v>
      </c>
      <c r="CB72" s="1153">
        <f>'Result Entry'!CC74</f>
        <v>0.0</v>
      </c>
      <c r="CC72" s="1144">
        <f>'Result Entry'!CD74</f>
        <v>0.0</v>
      </c>
      <c r="CD72" s="1143">
        <f>'Result Entry'!CE74</f>
        <v>0.0</v>
      </c>
      <c r="CE72" s="1143">
        <f>'Result Entry'!CF74</f>
        <v>0.0</v>
      </c>
      <c r="CF72" s="1153">
        <f>'Result Entry'!CG74</f>
        <v>0.0</v>
      </c>
      <c r="CG72" s="1146">
        <f>'Result Entry'!CH74</f>
        <v>0.0</v>
      </c>
      <c r="CH72" s="1165">
        <f>'Result Entry'!CI74</f>
        <v>0.0</v>
      </c>
      <c r="CI72" s="1166" t="str">
        <f>'Result Entry'!CJ74</f>
        <v/>
      </c>
      <c r="CJ72" s="1149" t="str">
        <f>'Result Entry'!CK74</f>
        <v/>
      </c>
      <c r="CK72" s="1150" t="str">
        <f>'Result Entry'!CL74</f>
        <v/>
      </c>
      <c r="CL72" s="1151">
        <f>'Result Entry'!CM74</f>
        <v>0.0</v>
      </c>
      <c r="CM72" s="1142">
        <f>'Result Entry'!CN74</f>
        <v>0.0</v>
      </c>
      <c r="CN72" s="1152">
        <f>'Result Entry'!CO74</f>
        <v>0.0</v>
      </c>
      <c r="CO72" s="1143">
        <f>'Result Entry'!CP74</f>
        <v>0.0</v>
      </c>
      <c r="CP72" s="1144">
        <f>'Result Entry'!CQ74</f>
        <v>0.0</v>
      </c>
      <c r="CQ72" s="1143">
        <f>'Result Entry'!CR74</f>
        <v>0.0</v>
      </c>
      <c r="CR72" s="1143">
        <f>'Result Entry'!CS74</f>
        <v>0.0</v>
      </c>
      <c r="CS72" s="1153">
        <f>'Result Entry'!CT74</f>
        <v>0.0</v>
      </c>
      <c r="CT72" s="1144">
        <f>'Result Entry'!CU74</f>
        <v>0.0</v>
      </c>
      <c r="CU72" s="1143">
        <f>'Result Entry'!CV74</f>
        <v>0.0</v>
      </c>
      <c r="CV72" s="1143">
        <f>'Result Entry'!CW74</f>
        <v>0.0</v>
      </c>
      <c r="CW72" s="1153">
        <f>'Result Entry'!CX74</f>
        <v>0.0</v>
      </c>
      <c r="CX72" s="1146">
        <f>'Result Entry'!CY74</f>
        <v>0.0</v>
      </c>
      <c r="CY72" s="1165">
        <f>'Result Entry'!CZ74</f>
        <v>0.0</v>
      </c>
      <c r="CZ72" s="1166" t="str">
        <f>'Result Entry'!DA74</f>
        <v/>
      </c>
      <c r="DA72" s="1149" t="str">
        <f>'Result Entry'!DB74</f>
        <v/>
      </c>
      <c r="DB72" s="1150" t="str">
        <f>'Result Entry'!DC74</f>
        <v/>
      </c>
      <c r="DC72" s="1151">
        <f>'Result Entry'!DD74</f>
        <v>0.0</v>
      </c>
      <c r="DD72" s="1142">
        <f>'Result Entry'!DE74</f>
        <v>0.0</v>
      </c>
      <c r="DE72" s="1152">
        <f>'Result Entry'!DF74</f>
        <v>0.0</v>
      </c>
      <c r="DF72" s="1143">
        <f>'Result Entry'!DG74</f>
        <v>0.0</v>
      </c>
      <c r="DG72" s="1144">
        <f>'Result Entry'!DH74</f>
        <v>0.0</v>
      </c>
      <c r="DH72" s="1143">
        <f>'Result Entry'!DI74</f>
        <v>0.0</v>
      </c>
      <c r="DI72" s="1143">
        <f>'Result Entry'!DJ74</f>
        <v>0.0</v>
      </c>
      <c r="DJ72" s="1153">
        <f>'Result Entry'!DK74</f>
        <v>0.0</v>
      </c>
      <c r="DK72" s="1144">
        <f>'Result Entry'!DL74</f>
        <v>0.0</v>
      </c>
      <c r="DL72" s="1143">
        <f>'Result Entry'!DM74</f>
        <v>0.0</v>
      </c>
      <c r="DM72" s="1143">
        <f>'Result Entry'!DN74</f>
        <v>0.0</v>
      </c>
      <c r="DN72" s="1153">
        <f>'Result Entry'!DO74</f>
        <v>0.0</v>
      </c>
      <c r="DO72" s="1146">
        <f>'Result Entry'!DP74</f>
        <v>0.0</v>
      </c>
      <c r="DP72" s="1165">
        <f>'Result Entry'!DQ74</f>
        <v>0.0</v>
      </c>
      <c r="DQ72" s="1166" t="str">
        <f>'Result Entry'!DR74</f>
        <v/>
      </c>
      <c r="DR72" s="1149" t="str">
        <f>'Result Entry'!DS74</f>
        <v/>
      </c>
      <c r="DS72" s="1150" t="str">
        <f>'Result Entry'!DT74</f>
        <v/>
      </c>
      <c r="DT72" s="1142">
        <f>'Result Entry'!DU74</f>
        <v>0.0</v>
      </c>
      <c r="DU72" s="1143">
        <f>'Result Entry'!DV74</f>
        <v>0.0</v>
      </c>
      <c r="DV72" s="1143">
        <f>'Result Entry'!DW74</f>
        <v>0.0</v>
      </c>
      <c r="DW72" s="1144">
        <f>'Result Entry'!DX74</f>
        <v>0.0</v>
      </c>
      <c r="DX72" s="1143">
        <f>'Result Entry'!DY74</f>
        <v>0.0</v>
      </c>
      <c r="DY72" s="1143">
        <f>'Result Entry'!DZ74</f>
        <v>0.0</v>
      </c>
      <c r="DZ72" s="1153">
        <f>'Result Entry'!EA74</f>
        <v>0.0</v>
      </c>
      <c r="EA72" s="1144">
        <f>'Result Entry'!EB74</f>
        <v>0.0</v>
      </c>
      <c r="EB72" s="1143">
        <f>'Result Entry'!EC74</f>
        <v>0.0</v>
      </c>
      <c r="EC72" s="1143">
        <f>'Result Entry'!ED74</f>
        <v>0.0</v>
      </c>
      <c r="ED72" s="1153">
        <f>'Result Entry'!EE74</f>
        <v>0.0</v>
      </c>
      <c r="EE72" s="1156">
        <f>'Result Entry'!EF74</f>
        <v>0.0</v>
      </c>
      <c r="EF72" s="1157">
        <f>'Result Entry'!EG74</f>
        <v>0.0</v>
      </c>
      <c r="EG72" s="1158" t="str">
        <f>'Result Entry'!EH74</f>
        <v/>
      </c>
      <c r="EH72" s="1142">
        <f>'Result Entry'!EI74</f>
        <v>0.0</v>
      </c>
      <c r="EI72" s="1143">
        <f>'Result Entry'!EJ74</f>
        <v>0.0</v>
      </c>
      <c r="EJ72" s="1143">
        <f>'Result Entry'!EK74</f>
        <v>0.0</v>
      </c>
      <c r="EK72" s="1144">
        <f>'Result Entry'!EL74</f>
        <v>0.0</v>
      </c>
      <c r="EL72" s="1143">
        <f>'Result Entry'!EM74</f>
        <v>0.0</v>
      </c>
      <c r="EM72" s="1153">
        <f>'Result Entry'!EN74</f>
        <v>0.0</v>
      </c>
      <c r="EN72" s="1143">
        <f>'Result Entry'!EO74</f>
        <v>0.0</v>
      </c>
      <c r="EO72" s="1143">
        <f>'Result Entry'!EP74</f>
        <v>0.0</v>
      </c>
      <c r="EP72" s="1143">
        <f>'Result Entry'!EQ74</f>
        <v>0.0</v>
      </c>
      <c r="EQ72" s="1146">
        <f>'Result Entry'!ER74</f>
        <v>0.0</v>
      </c>
      <c r="ER72" s="1157">
        <f>'Result Entry'!ES74</f>
        <v>0.0</v>
      </c>
      <c r="ES72" s="1158" t="str">
        <f>'Result Entry'!ET74</f>
        <v/>
      </c>
      <c r="ET72" s="1142">
        <f>'Result Entry'!EU74</f>
        <v>0.0</v>
      </c>
      <c r="EU72" s="1152">
        <f>'Result Entry'!EV74</f>
        <v>0.0</v>
      </c>
      <c r="EV72" s="1143">
        <f>'Result Entry'!EW74</f>
        <v>0.0</v>
      </c>
      <c r="EW72" s="1153">
        <f>'Result Entry'!EX74</f>
        <v>0.0</v>
      </c>
      <c r="EX72" s="1143">
        <f>'Result Entry'!EY74</f>
        <v>0.0</v>
      </c>
      <c r="EY72" s="1153">
        <f>'Result Entry'!EZ74</f>
        <v>0.0</v>
      </c>
      <c r="EZ72" s="1143">
        <f>'Result Entry'!FA74</f>
        <v>0.0</v>
      </c>
      <c r="FA72" s="1143">
        <f>'Result Entry'!FB74</f>
        <v>0.0</v>
      </c>
      <c r="FB72" s="1143">
        <f>'Result Entry'!FC74</f>
        <v>0.0</v>
      </c>
      <c r="FC72" s="1156">
        <f>'Result Entry'!FD74</f>
        <v>0.0</v>
      </c>
      <c r="FD72" s="1157">
        <f>'Result Entry'!FE74</f>
        <v>0.0</v>
      </c>
      <c r="FE72" s="1158" t="str">
        <f>'Result Entry'!FF74</f>
        <v/>
      </c>
      <c r="FF72" s="1142">
        <f>'Result Entry'!FG74</f>
        <v>0.0</v>
      </c>
      <c r="FG72" s="1143">
        <f>'Result Entry'!FH74</f>
        <v>0.0</v>
      </c>
      <c r="FH72" s="1143">
        <f>'Result Entry'!FI74</f>
        <v>0.0</v>
      </c>
      <c r="FI72" s="1143">
        <f>'Result Entry'!FJ74</f>
        <v>0.0</v>
      </c>
      <c r="FJ72" s="1145">
        <f>'Result Entry'!FK74</f>
        <v>0.0</v>
      </c>
      <c r="FK72" s="1150" t="str">
        <f>'Result Entry'!FL74</f>
        <v/>
      </c>
      <c r="FL72" s="1139">
        <f>'Result Entry'!FM74</f>
        <v>0.0</v>
      </c>
      <c r="FM72" s="1140">
        <f>'Result Entry'!FN74</f>
        <v>0.0</v>
      </c>
      <c r="FN72" s="1159" t="str">
        <f>'Result Entry'!FO74</f>
        <v/>
      </c>
      <c r="FO72" s="1139">
        <f>'Result Entry'!FP74</f>
        <v>0.0</v>
      </c>
      <c r="FP72" s="1140">
        <f>'Result Entry'!FQ74</f>
        <v>0.0</v>
      </c>
      <c r="FQ72" s="1160">
        <f>'Result Entry'!FR74</f>
        <v>0.0</v>
      </c>
      <c r="FR72" s="1140" t="str">
        <f>IF(OR(FS72="PASSED",FS72="PASSED WITH G"),'Result Entry'!FS74,"")</f>
        <v/>
      </c>
      <c r="FS72" s="1140" t="str">
        <f>'Result Entry'!FT74</f>
        <v/>
      </c>
      <c r="FT72" s="1140" t="str">
        <f>'Result Entry'!FU74</f>
        <v/>
      </c>
      <c r="FU72" s="1161" t="str">
        <f>'Result Entry'!FV74</f>
        <v/>
      </c>
      <c r="FV72" s="1162" t="str">
        <f>'Result Entry'!FX74</f>
        <v/>
      </c>
    </row>
    <row r="73" spans="8:8" s="1138" ht="17.25" customFormat="1" customHeight="1">
      <c r="A73" s="1167"/>
      <c r="B73" s="1139">
        <f t="shared" si="1" ref="B73:B106">IF(F73&gt;0,B72+1,0)</f>
        <v>0.0</v>
      </c>
      <c r="C73" s="1140">
        <f>'Result Entry'!D75</f>
        <v>0.0</v>
      </c>
      <c r="D73" s="1140">
        <f>'Result Entry'!E75</f>
        <v>0.0</v>
      </c>
      <c r="E73" s="1140">
        <f>'Result Entry'!F75</f>
        <v>0.0</v>
      </c>
      <c r="F73" s="1140">
        <f>'Result Entry'!$G75</f>
        <v>0.0</v>
      </c>
      <c r="G73" s="1140">
        <f>'Result Entry'!$H75</f>
        <v>0.0</v>
      </c>
      <c r="H73" s="1140">
        <f>'Result Entry'!I75</f>
        <v>0.0</v>
      </c>
      <c r="I73" s="1140">
        <f>'Result Entry'!J75</f>
        <v>0.0</v>
      </c>
      <c r="J73" s="1141">
        <f>'Result Entry'!K75</f>
        <v>0.0</v>
      </c>
      <c r="K73" s="1142">
        <f>'Result Entry'!L75</f>
        <v>0.0</v>
      </c>
      <c r="L73" s="1143">
        <f>'Result Entry'!M75</f>
        <v>0.0</v>
      </c>
      <c r="M73" s="1143">
        <f>'Result Entry'!N75</f>
        <v>0.0</v>
      </c>
      <c r="N73" s="1144">
        <f>'Result Entry'!O75</f>
        <v>0.0</v>
      </c>
      <c r="O73" s="1143">
        <f>'Result Entry'!P75</f>
        <v>0.0</v>
      </c>
      <c r="P73" s="1144">
        <f>'Result Entry'!Q75</f>
        <v>0.0</v>
      </c>
      <c r="Q73" s="1143">
        <f>'Result Entry'!R75</f>
        <v>0.0</v>
      </c>
      <c r="R73" s="1145">
        <f>'Result Entry'!S75</f>
        <v>0.0</v>
      </c>
      <c r="S73" s="1145">
        <f>'Result Entry'!T75</f>
        <v>0.0</v>
      </c>
      <c r="T73" s="1146">
        <f>'Result Entry'!U75</f>
        <v>0.0</v>
      </c>
      <c r="U73" s="1163">
        <f>'Result Entry'!V75</f>
        <v>0.0</v>
      </c>
      <c r="V73" s="1164" t="str">
        <f>'Result Entry'!W75</f>
        <v/>
      </c>
      <c r="W73" s="1149" t="str">
        <f>'Result Entry'!X75</f>
        <v/>
      </c>
      <c r="X73" s="1150" t="str">
        <f>'Result Entry'!Y75</f>
        <v/>
      </c>
      <c r="Y73" s="1142">
        <f>'Result Entry'!Z75</f>
        <v>0.0</v>
      </c>
      <c r="Z73" s="1143">
        <f>'Result Entry'!AA75</f>
        <v>0.0</v>
      </c>
      <c r="AA73" s="1143">
        <f>'Result Entry'!AB75</f>
        <v>0.0</v>
      </c>
      <c r="AB73" s="1144">
        <f>'Result Entry'!AC75</f>
        <v>0.0</v>
      </c>
      <c r="AC73" s="1143">
        <f>'Result Entry'!AD75</f>
        <v>0.0</v>
      </c>
      <c r="AD73" s="1144">
        <f>'Result Entry'!AE75</f>
        <v>0.0</v>
      </c>
      <c r="AE73" s="1143">
        <f>'Result Entry'!AF75</f>
        <v>0.0</v>
      </c>
      <c r="AF73" s="1145">
        <f>'Result Entry'!AG75</f>
        <v>0.0</v>
      </c>
      <c r="AG73" s="1145">
        <f>'Result Entry'!AH75</f>
        <v>0.0</v>
      </c>
      <c r="AH73" s="1146">
        <f>'Result Entry'!AI75</f>
        <v>0.0</v>
      </c>
      <c r="AI73" s="1163">
        <f>'Result Entry'!AJ75</f>
        <v>0.0</v>
      </c>
      <c r="AJ73" s="1164" t="str">
        <f>'Result Entry'!AK75</f>
        <v/>
      </c>
      <c r="AK73" s="1149" t="str">
        <f>'Result Entry'!AL75</f>
        <v/>
      </c>
      <c r="AL73" s="1150" t="str">
        <f>'Result Entry'!AM75</f>
        <v/>
      </c>
      <c r="AM73" s="1151">
        <f>'Result Entry'!AN75</f>
        <v>0.0</v>
      </c>
      <c r="AN73" s="1142">
        <f>'Result Entry'!AO75</f>
        <v>0.0</v>
      </c>
      <c r="AO73" s="1152">
        <f>'Result Entry'!AP75</f>
        <v>0.0</v>
      </c>
      <c r="AP73" s="1143">
        <f>'Result Entry'!AQ75</f>
        <v>0.0</v>
      </c>
      <c r="AQ73" s="1144">
        <f>'Result Entry'!AR75</f>
        <v>0.0</v>
      </c>
      <c r="AR73" s="1143">
        <f>'Result Entry'!AS75</f>
        <v>0.0</v>
      </c>
      <c r="AS73" s="1143">
        <f>'Result Entry'!AT75</f>
        <v>0.0</v>
      </c>
      <c r="AT73" s="1153">
        <f>'Result Entry'!AU75</f>
        <v>0.0</v>
      </c>
      <c r="AU73" s="1144">
        <f>'Result Entry'!AV75</f>
        <v>0.0</v>
      </c>
      <c r="AV73" s="1143">
        <f>'Result Entry'!AW75</f>
        <v>0.0</v>
      </c>
      <c r="AW73" s="1143">
        <f>'Result Entry'!AX75</f>
        <v>0.0</v>
      </c>
      <c r="AX73" s="1153">
        <f>'Result Entry'!AY75</f>
        <v>0.0</v>
      </c>
      <c r="AY73" s="1146">
        <f>'Result Entry'!AZ75</f>
        <v>0.0</v>
      </c>
      <c r="AZ73" s="1165">
        <f>'Result Entry'!BA75</f>
        <v>0.0</v>
      </c>
      <c r="BA73" s="1166" t="str">
        <f>'Result Entry'!BB75</f>
        <v/>
      </c>
      <c r="BB73" s="1149" t="str">
        <f>'Result Entry'!BC75</f>
        <v/>
      </c>
      <c r="BC73" s="1150" t="str">
        <f>'Result Entry'!BD75</f>
        <v/>
      </c>
      <c r="BD73" s="1151">
        <f>'Result Entry'!BE75</f>
        <v>0.0</v>
      </c>
      <c r="BE73" s="1142">
        <f>'Result Entry'!BF75</f>
        <v>0.0</v>
      </c>
      <c r="BF73" s="1152">
        <f>'Result Entry'!BG75</f>
        <v>0.0</v>
      </c>
      <c r="BG73" s="1143">
        <f>'Result Entry'!BH75</f>
        <v>0.0</v>
      </c>
      <c r="BH73" s="1144">
        <f>'Result Entry'!BI75</f>
        <v>0.0</v>
      </c>
      <c r="BI73" s="1143">
        <f>'Result Entry'!BJ75</f>
        <v>0.0</v>
      </c>
      <c r="BJ73" s="1143">
        <f>'Result Entry'!BK75</f>
        <v>0.0</v>
      </c>
      <c r="BK73" s="1153">
        <f>'Result Entry'!BL75</f>
        <v>0.0</v>
      </c>
      <c r="BL73" s="1144">
        <f>'Result Entry'!BM75</f>
        <v>0.0</v>
      </c>
      <c r="BM73" s="1143">
        <f>'Result Entry'!BN75</f>
        <v>0.0</v>
      </c>
      <c r="BN73" s="1143">
        <f>'Result Entry'!BO75</f>
        <v>0.0</v>
      </c>
      <c r="BO73" s="1153">
        <f>'Result Entry'!BP75</f>
        <v>0.0</v>
      </c>
      <c r="BP73" s="1146">
        <f>'Result Entry'!BQ75</f>
        <v>0.0</v>
      </c>
      <c r="BQ73" s="1165">
        <f>'Result Entry'!BR75</f>
        <v>0.0</v>
      </c>
      <c r="BR73" s="1166" t="str">
        <f>'Result Entry'!BS75</f>
        <v/>
      </c>
      <c r="BS73" s="1149" t="str">
        <f>'Result Entry'!BT75</f>
        <v/>
      </c>
      <c r="BT73" s="1150" t="str">
        <f>'Result Entry'!BU75</f>
        <v/>
      </c>
      <c r="BU73" s="1151">
        <f>'Result Entry'!BV75</f>
        <v>0.0</v>
      </c>
      <c r="BV73" s="1142">
        <f>'Result Entry'!BW75</f>
        <v>0.0</v>
      </c>
      <c r="BW73" s="1152">
        <f>'Result Entry'!BX75</f>
        <v>0.0</v>
      </c>
      <c r="BX73" s="1143">
        <f>'Result Entry'!BY75</f>
        <v>0.0</v>
      </c>
      <c r="BY73" s="1144">
        <f>'Result Entry'!BZ75</f>
        <v>0.0</v>
      </c>
      <c r="BZ73" s="1143">
        <f>'Result Entry'!CA75</f>
        <v>0.0</v>
      </c>
      <c r="CA73" s="1143">
        <f>'Result Entry'!CB75</f>
        <v>0.0</v>
      </c>
      <c r="CB73" s="1153">
        <f>'Result Entry'!CC75</f>
        <v>0.0</v>
      </c>
      <c r="CC73" s="1144">
        <f>'Result Entry'!CD75</f>
        <v>0.0</v>
      </c>
      <c r="CD73" s="1143">
        <f>'Result Entry'!CE75</f>
        <v>0.0</v>
      </c>
      <c r="CE73" s="1143">
        <f>'Result Entry'!CF75</f>
        <v>0.0</v>
      </c>
      <c r="CF73" s="1153">
        <f>'Result Entry'!CG75</f>
        <v>0.0</v>
      </c>
      <c r="CG73" s="1146">
        <f>'Result Entry'!CH75</f>
        <v>0.0</v>
      </c>
      <c r="CH73" s="1165">
        <f>'Result Entry'!CI75</f>
        <v>0.0</v>
      </c>
      <c r="CI73" s="1166" t="str">
        <f>'Result Entry'!CJ75</f>
        <v/>
      </c>
      <c r="CJ73" s="1149" t="str">
        <f>'Result Entry'!CK75</f>
        <v/>
      </c>
      <c r="CK73" s="1150" t="str">
        <f>'Result Entry'!CL75</f>
        <v/>
      </c>
      <c r="CL73" s="1151">
        <f>'Result Entry'!CM75</f>
        <v>0.0</v>
      </c>
      <c r="CM73" s="1142">
        <f>'Result Entry'!CN75</f>
        <v>0.0</v>
      </c>
      <c r="CN73" s="1152">
        <f>'Result Entry'!CO75</f>
        <v>0.0</v>
      </c>
      <c r="CO73" s="1143">
        <f>'Result Entry'!CP75</f>
        <v>0.0</v>
      </c>
      <c r="CP73" s="1144">
        <f>'Result Entry'!CQ75</f>
        <v>0.0</v>
      </c>
      <c r="CQ73" s="1143">
        <f>'Result Entry'!CR75</f>
        <v>0.0</v>
      </c>
      <c r="CR73" s="1143">
        <f>'Result Entry'!CS75</f>
        <v>0.0</v>
      </c>
      <c r="CS73" s="1153">
        <f>'Result Entry'!CT75</f>
        <v>0.0</v>
      </c>
      <c r="CT73" s="1144">
        <f>'Result Entry'!CU75</f>
        <v>0.0</v>
      </c>
      <c r="CU73" s="1143">
        <f>'Result Entry'!CV75</f>
        <v>0.0</v>
      </c>
      <c r="CV73" s="1143">
        <f>'Result Entry'!CW75</f>
        <v>0.0</v>
      </c>
      <c r="CW73" s="1153">
        <f>'Result Entry'!CX75</f>
        <v>0.0</v>
      </c>
      <c r="CX73" s="1146">
        <f>'Result Entry'!CY75</f>
        <v>0.0</v>
      </c>
      <c r="CY73" s="1165">
        <f>'Result Entry'!CZ75</f>
        <v>0.0</v>
      </c>
      <c r="CZ73" s="1166" t="str">
        <f>'Result Entry'!DA75</f>
        <v/>
      </c>
      <c r="DA73" s="1149" t="str">
        <f>'Result Entry'!DB75</f>
        <v/>
      </c>
      <c r="DB73" s="1150" t="str">
        <f>'Result Entry'!DC75</f>
        <v/>
      </c>
      <c r="DC73" s="1151">
        <f>'Result Entry'!DD75</f>
        <v>0.0</v>
      </c>
      <c r="DD73" s="1142">
        <f>'Result Entry'!DE75</f>
        <v>0.0</v>
      </c>
      <c r="DE73" s="1152">
        <f>'Result Entry'!DF75</f>
        <v>0.0</v>
      </c>
      <c r="DF73" s="1143">
        <f>'Result Entry'!DG75</f>
        <v>0.0</v>
      </c>
      <c r="DG73" s="1144">
        <f>'Result Entry'!DH75</f>
        <v>0.0</v>
      </c>
      <c r="DH73" s="1143">
        <f>'Result Entry'!DI75</f>
        <v>0.0</v>
      </c>
      <c r="DI73" s="1143">
        <f>'Result Entry'!DJ75</f>
        <v>0.0</v>
      </c>
      <c r="DJ73" s="1153">
        <f>'Result Entry'!DK75</f>
        <v>0.0</v>
      </c>
      <c r="DK73" s="1144">
        <f>'Result Entry'!DL75</f>
        <v>0.0</v>
      </c>
      <c r="DL73" s="1143">
        <f>'Result Entry'!DM75</f>
        <v>0.0</v>
      </c>
      <c r="DM73" s="1143">
        <f>'Result Entry'!DN75</f>
        <v>0.0</v>
      </c>
      <c r="DN73" s="1153">
        <f>'Result Entry'!DO75</f>
        <v>0.0</v>
      </c>
      <c r="DO73" s="1146">
        <f>'Result Entry'!DP75</f>
        <v>0.0</v>
      </c>
      <c r="DP73" s="1165">
        <f>'Result Entry'!DQ75</f>
        <v>0.0</v>
      </c>
      <c r="DQ73" s="1166" t="str">
        <f>'Result Entry'!DR75</f>
        <v/>
      </c>
      <c r="DR73" s="1149" t="str">
        <f>'Result Entry'!DS75</f>
        <v/>
      </c>
      <c r="DS73" s="1150" t="str">
        <f>'Result Entry'!DT75</f>
        <v/>
      </c>
      <c r="DT73" s="1142">
        <f>'Result Entry'!DU75</f>
        <v>0.0</v>
      </c>
      <c r="DU73" s="1143">
        <f>'Result Entry'!DV75</f>
        <v>0.0</v>
      </c>
      <c r="DV73" s="1143">
        <f>'Result Entry'!DW75</f>
        <v>0.0</v>
      </c>
      <c r="DW73" s="1144">
        <f>'Result Entry'!DX75</f>
        <v>0.0</v>
      </c>
      <c r="DX73" s="1143">
        <f>'Result Entry'!DY75</f>
        <v>0.0</v>
      </c>
      <c r="DY73" s="1143">
        <f>'Result Entry'!DZ75</f>
        <v>0.0</v>
      </c>
      <c r="DZ73" s="1153">
        <f>'Result Entry'!EA75</f>
        <v>0.0</v>
      </c>
      <c r="EA73" s="1144">
        <f>'Result Entry'!EB75</f>
        <v>0.0</v>
      </c>
      <c r="EB73" s="1143">
        <f>'Result Entry'!EC75</f>
        <v>0.0</v>
      </c>
      <c r="EC73" s="1143">
        <f>'Result Entry'!ED75</f>
        <v>0.0</v>
      </c>
      <c r="ED73" s="1153">
        <f>'Result Entry'!EE75</f>
        <v>0.0</v>
      </c>
      <c r="EE73" s="1156">
        <f>'Result Entry'!EF75</f>
        <v>0.0</v>
      </c>
      <c r="EF73" s="1157">
        <f>'Result Entry'!EG75</f>
        <v>0.0</v>
      </c>
      <c r="EG73" s="1158" t="str">
        <f>'Result Entry'!EH75</f>
        <v/>
      </c>
      <c r="EH73" s="1142">
        <f>'Result Entry'!EI75</f>
        <v>0.0</v>
      </c>
      <c r="EI73" s="1143">
        <f>'Result Entry'!EJ75</f>
        <v>0.0</v>
      </c>
      <c r="EJ73" s="1143">
        <f>'Result Entry'!EK75</f>
        <v>0.0</v>
      </c>
      <c r="EK73" s="1144">
        <f>'Result Entry'!EL75</f>
        <v>0.0</v>
      </c>
      <c r="EL73" s="1143">
        <f>'Result Entry'!EM75</f>
        <v>0.0</v>
      </c>
      <c r="EM73" s="1153">
        <f>'Result Entry'!EN75</f>
        <v>0.0</v>
      </c>
      <c r="EN73" s="1143">
        <f>'Result Entry'!EO75</f>
        <v>0.0</v>
      </c>
      <c r="EO73" s="1143">
        <f>'Result Entry'!EP75</f>
        <v>0.0</v>
      </c>
      <c r="EP73" s="1143">
        <f>'Result Entry'!EQ75</f>
        <v>0.0</v>
      </c>
      <c r="EQ73" s="1146">
        <f>'Result Entry'!ER75</f>
        <v>0.0</v>
      </c>
      <c r="ER73" s="1157">
        <f>'Result Entry'!ES75</f>
        <v>0.0</v>
      </c>
      <c r="ES73" s="1158" t="str">
        <f>'Result Entry'!ET75</f>
        <v/>
      </c>
      <c r="ET73" s="1142">
        <f>'Result Entry'!EU75</f>
        <v>0.0</v>
      </c>
      <c r="EU73" s="1152">
        <f>'Result Entry'!EV75</f>
        <v>0.0</v>
      </c>
      <c r="EV73" s="1143">
        <f>'Result Entry'!EW75</f>
        <v>0.0</v>
      </c>
      <c r="EW73" s="1153">
        <f>'Result Entry'!EX75</f>
        <v>0.0</v>
      </c>
      <c r="EX73" s="1143">
        <f>'Result Entry'!EY75</f>
        <v>0.0</v>
      </c>
      <c r="EY73" s="1153">
        <f>'Result Entry'!EZ75</f>
        <v>0.0</v>
      </c>
      <c r="EZ73" s="1143">
        <f>'Result Entry'!FA75</f>
        <v>0.0</v>
      </c>
      <c r="FA73" s="1143">
        <f>'Result Entry'!FB75</f>
        <v>0.0</v>
      </c>
      <c r="FB73" s="1143">
        <f>'Result Entry'!FC75</f>
        <v>0.0</v>
      </c>
      <c r="FC73" s="1156">
        <f>'Result Entry'!FD75</f>
        <v>0.0</v>
      </c>
      <c r="FD73" s="1157">
        <f>'Result Entry'!FE75</f>
        <v>0.0</v>
      </c>
      <c r="FE73" s="1158" t="str">
        <f>'Result Entry'!FF75</f>
        <v/>
      </c>
      <c r="FF73" s="1142">
        <f>'Result Entry'!FG75</f>
        <v>0.0</v>
      </c>
      <c r="FG73" s="1143">
        <f>'Result Entry'!FH75</f>
        <v>0.0</v>
      </c>
      <c r="FH73" s="1143">
        <f>'Result Entry'!FI75</f>
        <v>0.0</v>
      </c>
      <c r="FI73" s="1143">
        <f>'Result Entry'!FJ75</f>
        <v>0.0</v>
      </c>
      <c r="FJ73" s="1145">
        <f>'Result Entry'!FK75</f>
        <v>0.0</v>
      </c>
      <c r="FK73" s="1150" t="str">
        <f>'Result Entry'!FL75</f>
        <v/>
      </c>
      <c r="FL73" s="1139">
        <f>'Result Entry'!FM75</f>
        <v>0.0</v>
      </c>
      <c r="FM73" s="1140">
        <f>'Result Entry'!FN75</f>
        <v>0.0</v>
      </c>
      <c r="FN73" s="1159" t="str">
        <f>'Result Entry'!FO75</f>
        <v/>
      </c>
      <c r="FO73" s="1139">
        <f>'Result Entry'!FP75</f>
        <v>0.0</v>
      </c>
      <c r="FP73" s="1140">
        <f>'Result Entry'!FQ75</f>
        <v>0.0</v>
      </c>
      <c r="FQ73" s="1160">
        <f>'Result Entry'!FR75</f>
        <v>0.0</v>
      </c>
      <c r="FR73" s="1140" t="str">
        <f>IF(OR(FS73="PASSED",FS73="PASSED WITH G"),'Result Entry'!FS75,"")</f>
        <v/>
      </c>
      <c r="FS73" s="1140" t="str">
        <f>'Result Entry'!FT75</f>
        <v/>
      </c>
      <c r="FT73" s="1140" t="str">
        <f>'Result Entry'!FU75</f>
        <v/>
      </c>
      <c r="FU73" s="1161" t="str">
        <f>'Result Entry'!FV75</f>
        <v/>
      </c>
      <c r="FV73" s="1162" t="str">
        <f>'Result Entry'!FX75</f>
        <v/>
      </c>
    </row>
    <row r="74" spans="8:8" s="1138" ht="17.25" customFormat="1" customHeight="1">
      <c r="A74" s="1167"/>
      <c r="B74" s="1139">
        <f t="shared" si="1"/>
        <v>0.0</v>
      </c>
      <c r="C74" s="1140">
        <f>'Result Entry'!D76</f>
        <v>0.0</v>
      </c>
      <c r="D74" s="1140">
        <f>'Result Entry'!E76</f>
        <v>0.0</v>
      </c>
      <c r="E74" s="1140">
        <f>'Result Entry'!F76</f>
        <v>0.0</v>
      </c>
      <c r="F74" s="1140">
        <f>'Result Entry'!$G76</f>
        <v>0.0</v>
      </c>
      <c r="G74" s="1140">
        <f>'Result Entry'!$H76</f>
        <v>0.0</v>
      </c>
      <c r="H74" s="1140">
        <f>'Result Entry'!I76</f>
        <v>0.0</v>
      </c>
      <c r="I74" s="1140">
        <f>'Result Entry'!J76</f>
        <v>0.0</v>
      </c>
      <c r="J74" s="1141">
        <f>'Result Entry'!K76</f>
        <v>0.0</v>
      </c>
      <c r="K74" s="1142">
        <f>'Result Entry'!L76</f>
        <v>0.0</v>
      </c>
      <c r="L74" s="1143">
        <f>'Result Entry'!M76</f>
        <v>0.0</v>
      </c>
      <c r="M74" s="1143">
        <f>'Result Entry'!N76</f>
        <v>0.0</v>
      </c>
      <c r="N74" s="1144">
        <f>'Result Entry'!O76</f>
        <v>0.0</v>
      </c>
      <c r="O74" s="1143">
        <f>'Result Entry'!P76</f>
        <v>0.0</v>
      </c>
      <c r="P74" s="1144">
        <f>'Result Entry'!Q76</f>
        <v>0.0</v>
      </c>
      <c r="Q74" s="1143">
        <f>'Result Entry'!R76</f>
        <v>0.0</v>
      </c>
      <c r="R74" s="1145">
        <f>'Result Entry'!S76</f>
        <v>0.0</v>
      </c>
      <c r="S74" s="1145">
        <f>'Result Entry'!T76</f>
        <v>0.0</v>
      </c>
      <c r="T74" s="1146">
        <f>'Result Entry'!U76</f>
        <v>0.0</v>
      </c>
      <c r="U74" s="1163">
        <f>'Result Entry'!V76</f>
        <v>0.0</v>
      </c>
      <c r="V74" s="1164" t="str">
        <f>'Result Entry'!W76</f>
        <v/>
      </c>
      <c r="W74" s="1149" t="str">
        <f>'Result Entry'!X76</f>
        <v/>
      </c>
      <c r="X74" s="1150" t="str">
        <f>'Result Entry'!Y76</f>
        <v/>
      </c>
      <c r="Y74" s="1142">
        <f>'Result Entry'!Z76</f>
        <v>0.0</v>
      </c>
      <c r="Z74" s="1143">
        <f>'Result Entry'!AA76</f>
        <v>0.0</v>
      </c>
      <c r="AA74" s="1143">
        <f>'Result Entry'!AB76</f>
        <v>0.0</v>
      </c>
      <c r="AB74" s="1144">
        <f>'Result Entry'!AC76</f>
        <v>0.0</v>
      </c>
      <c r="AC74" s="1143">
        <f>'Result Entry'!AD76</f>
        <v>0.0</v>
      </c>
      <c r="AD74" s="1144">
        <f>'Result Entry'!AE76</f>
        <v>0.0</v>
      </c>
      <c r="AE74" s="1143">
        <f>'Result Entry'!AF76</f>
        <v>0.0</v>
      </c>
      <c r="AF74" s="1145">
        <f>'Result Entry'!AG76</f>
        <v>0.0</v>
      </c>
      <c r="AG74" s="1145">
        <f>'Result Entry'!AH76</f>
        <v>0.0</v>
      </c>
      <c r="AH74" s="1146">
        <f>'Result Entry'!AI76</f>
        <v>0.0</v>
      </c>
      <c r="AI74" s="1163">
        <f>'Result Entry'!AJ76</f>
        <v>0.0</v>
      </c>
      <c r="AJ74" s="1164" t="str">
        <f>'Result Entry'!AK76</f>
        <v/>
      </c>
      <c r="AK74" s="1149" t="str">
        <f>'Result Entry'!AL76</f>
        <v/>
      </c>
      <c r="AL74" s="1150" t="str">
        <f>'Result Entry'!AM76</f>
        <v/>
      </c>
      <c r="AM74" s="1151">
        <f>'Result Entry'!AN76</f>
        <v>0.0</v>
      </c>
      <c r="AN74" s="1142">
        <f>'Result Entry'!AO76</f>
        <v>0.0</v>
      </c>
      <c r="AO74" s="1152">
        <f>'Result Entry'!AP76</f>
        <v>0.0</v>
      </c>
      <c r="AP74" s="1143">
        <f>'Result Entry'!AQ76</f>
        <v>0.0</v>
      </c>
      <c r="AQ74" s="1144">
        <f>'Result Entry'!AR76</f>
        <v>0.0</v>
      </c>
      <c r="AR74" s="1143">
        <f>'Result Entry'!AS76</f>
        <v>0.0</v>
      </c>
      <c r="AS74" s="1143">
        <f>'Result Entry'!AT76</f>
        <v>0.0</v>
      </c>
      <c r="AT74" s="1153">
        <f>'Result Entry'!AU76</f>
        <v>0.0</v>
      </c>
      <c r="AU74" s="1144">
        <f>'Result Entry'!AV76</f>
        <v>0.0</v>
      </c>
      <c r="AV74" s="1143">
        <f>'Result Entry'!AW76</f>
        <v>0.0</v>
      </c>
      <c r="AW74" s="1143">
        <f>'Result Entry'!AX76</f>
        <v>0.0</v>
      </c>
      <c r="AX74" s="1153">
        <f>'Result Entry'!AY76</f>
        <v>0.0</v>
      </c>
      <c r="AY74" s="1146">
        <f>'Result Entry'!AZ76</f>
        <v>0.0</v>
      </c>
      <c r="AZ74" s="1165">
        <f>'Result Entry'!BA76</f>
        <v>0.0</v>
      </c>
      <c r="BA74" s="1166" t="str">
        <f>'Result Entry'!BB76</f>
        <v/>
      </c>
      <c r="BB74" s="1149" t="str">
        <f>'Result Entry'!BC76</f>
        <v/>
      </c>
      <c r="BC74" s="1150" t="str">
        <f>'Result Entry'!BD76</f>
        <v/>
      </c>
      <c r="BD74" s="1151">
        <f>'Result Entry'!BE76</f>
        <v>0.0</v>
      </c>
      <c r="BE74" s="1142">
        <f>'Result Entry'!BF76</f>
        <v>0.0</v>
      </c>
      <c r="BF74" s="1152">
        <f>'Result Entry'!BG76</f>
        <v>0.0</v>
      </c>
      <c r="BG74" s="1143">
        <f>'Result Entry'!BH76</f>
        <v>0.0</v>
      </c>
      <c r="BH74" s="1144">
        <f>'Result Entry'!BI76</f>
        <v>0.0</v>
      </c>
      <c r="BI74" s="1143">
        <f>'Result Entry'!BJ76</f>
        <v>0.0</v>
      </c>
      <c r="BJ74" s="1143">
        <f>'Result Entry'!BK76</f>
        <v>0.0</v>
      </c>
      <c r="BK74" s="1153">
        <f>'Result Entry'!BL76</f>
        <v>0.0</v>
      </c>
      <c r="BL74" s="1144">
        <f>'Result Entry'!BM76</f>
        <v>0.0</v>
      </c>
      <c r="BM74" s="1143">
        <f>'Result Entry'!BN76</f>
        <v>0.0</v>
      </c>
      <c r="BN74" s="1143">
        <f>'Result Entry'!BO76</f>
        <v>0.0</v>
      </c>
      <c r="BO74" s="1153">
        <f>'Result Entry'!BP76</f>
        <v>0.0</v>
      </c>
      <c r="BP74" s="1146">
        <f>'Result Entry'!BQ76</f>
        <v>0.0</v>
      </c>
      <c r="BQ74" s="1165">
        <f>'Result Entry'!BR76</f>
        <v>0.0</v>
      </c>
      <c r="BR74" s="1166" t="str">
        <f>'Result Entry'!BS76</f>
        <v/>
      </c>
      <c r="BS74" s="1149" t="str">
        <f>'Result Entry'!BT76</f>
        <v/>
      </c>
      <c r="BT74" s="1150" t="str">
        <f>'Result Entry'!BU76</f>
        <v/>
      </c>
      <c r="BU74" s="1151">
        <f>'Result Entry'!BV76</f>
        <v>0.0</v>
      </c>
      <c r="BV74" s="1142">
        <f>'Result Entry'!BW76</f>
        <v>0.0</v>
      </c>
      <c r="BW74" s="1152">
        <f>'Result Entry'!BX76</f>
        <v>0.0</v>
      </c>
      <c r="BX74" s="1143">
        <f>'Result Entry'!BY76</f>
        <v>0.0</v>
      </c>
      <c r="BY74" s="1144">
        <f>'Result Entry'!BZ76</f>
        <v>0.0</v>
      </c>
      <c r="BZ74" s="1143">
        <f>'Result Entry'!CA76</f>
        <v>0.0</v>
      </c>
      <c r="CA74" s="1143">
        <f>'Result Entry'!CB76</f>
        <v>0.0</v>
      </c>
      <c r="CB74" s="1153">
        <f>'Result Entry'!CC76</f>
        <v>0.0</v>
      </c>
      <c r="CC74" s="1144">
        <f>'Result Entry'!CD76</f>
        <v>0.0</v>
      </c>
      <c r="CD74" s="1143">
        <f>'Result Entry'!CE76</f>
        <v>0.0</v>
      </c>
      <c r="CE74" s="1143">
        <f>'Result Entry'!CF76</f>
        <v>0.0</v>
      </c>
      <c r="CF74" s="1153">
        <f>'Result Entry'!CG76</f>
        <v>0.0</v>
      </c>
      <c r="CG74" s="1146">
        <f>'Result Entry'!CH76</f>
        <v>0.0</v>
      </c>
      <c r="CH74" s="1165">
        <f>'Result Entry'!CI76</f>
        <v>0.0</v>
      </c>
      <c r="CI74" s="1166" t="str">
        <f>'Result Entry'!CJ76</f>
        <v/>
      </c>
      <c r="CJ74" s="1149" t="str">
        <f>'Result Entry'!CK76</f>
        <v/>
      </c>
      <c r="CK74" s="1150" t="str">
        <f>'Result Entry'!CL76</f>
        <v/>
      </c>
      <c r="CL74" s="1151">
        <f>'Result Entry'!CM76</f>
        <v>0.0</v>
      </c>
      <c r="CM74" s="1142">
        <f>'Result Entry'!CN76</f>
        <v>0.0</v>
      </c>
      <c r="CN74" s="1152">
        <f>'Result Entry'!CO76</f>
        <v>0.0</v>
      </c>
      <c r="CO74" s="1143">
        <f>'Result Entry'!CP76</f>
        <v>0.0</v>
      </c>
      <c r="CP74" s="1144">
        <f>'Result Entry'!CQ76</f>
        <v>0.0</v>
      </c>
      <c r="CQ74" s="1143">
        <f>'Result Entry'!CR76</f>
        <v>0.0</v>
      </c>
      <c r="CR74" s="1143">
        <f>'Result Entry'!CS76</f>
        <v>0.0</v>
      </c>
      <c r="CS74" s="1153">
        <f>'Result Entry'!CT76</f>
        <v>0.0</v>
      </c>
      <c r="CT74" s="1144">
        <f>'Result Entry'!CU76</f>
        <v>0.0</v>
      </c>
      <c r="CU74" s="1143">
        <f>'Result Entry'!CV76</f>
        <v>0.0</v>
      </c>
      <c r="CV74" s="1143">
        <f>'Result Entry'!CW76</f>
        <v>0.0</v>
      </c>
      <c r="CW74" s="1153">
        <f>'Result Entry'!CX76</f>
        <v>0.0</v>
      </c>
      <c r="CX74" s="1146">
        <f>'Result Entry'!CY76</f>
        <v>0.0</v>
      </c>
      <c r="CY74" s="1165">
        <f>'Result Entry'!CZ76</f>
        <v>0.0</v>
      </c>
      <c r="CZ74" s="1166" t="str">
        <f>'Result Entry'!DA76</f>
        <v/>
      </c>
      <c r="DA74" s="1149" t="str">
        <f>'Result Entry'!DB76</f>
        <v/>
      </c>
      <c r="DB74" s="1150" t="str">
        <f>'Result Entry'!DC76</f>
        <v/>
      </c>
      <c r="DC74" s="1151">
        <f>'Result Entry'!DD76</f>
        <v>0.0</v>
      </c>
      <c r="DD74" s="1142">
        <f>'Result Entry'!DE76</f>
        <v>0.0</v>
      </c>
      <c r="DE74" s="1152">
        <f>'Result Entry'!DF76</f>
        <v>0.0</v>
      </c>
      <c r="DF74" s="1143">
        <f>'Result Entry'!DG76</f>
        <v>0.0</v>
      </c>
      <c r="DG74" s="1144">
        <f>'Result Entry'!DH76</f>
        <v>0.0</v>
      </c>
      <c r="DH74" s="1143">
        <f>'Result Entry'!DI76</f>
        <v>0.0</v>
      </c>
      <c r="DI74" s="1143">
        <f>'Result Entry'!DJ76</f>
        <v>0.0</v>
      </c>
      <c r="DJ74" s="1153">
        <f>'Result Entry'!DK76</f>
        <v>0.0</v>
      </c>
      <c r="DK74" s="1144">
        <f>'Result Entry'!DL76</f>
        <v>0.0</v>
      </c>
      <c r="DL74" s="1143">
        <f>'Result Entry'!DM76</f>
        <v>0.0</v>
      </c>
      <c r="DM74" s="1143">
        <f>'Result Entry'!DN76</f>
        <v>0.0</v>
      </c>
      <c r="DN74" s="1153">
        <f>'Result Entry'!DO76</f>
        <v>0.0</v>
      </c>
      <c r="DO74" s="1146">
        <f>'Result Entry'!DP76</f>
        <v>0.0</v>
      </c>
      <c r="DP74" s="1165">
        <f>'Result Entry'!DQ76</f>
        <v>0.0</v>
      </c>
      <c r="DQ74" s="1166" t="str">
        <f>'Result Entry'!DR76</f>
        <v/>
      </c>
      <c r="DR74" s="1149" t="str">
        <f>'Result Entry'!DS76</f>
        <v/>
      </c>
      <c r="DS74" s="1150" t="str">
        <f>'Result Entry'!DT76</f>
        <v/>
      </c>
      <c r="DT74" s="1142">
        <f>'Result Entry'!DU76</f>
        <v>0.0</v>
      </c>
      <c r="DU74" s="1143">
        <f>'Result Entry'!DV76</f>
        <v>0.0</v>
      </c>
      <c r="DV74" s="1143">
        <f>'Result Entry'!DW76</f>
        <v>0.0</v>
      </c>
      <c r="DW74" s="1144">
        <f>'Result Entry'!DX76</f>
        <v>0.0</v>
      </c>
      <c r="DX74" s="1143">
        <f>'Result Entry'!DY76</f>
        <v>0.0</v>
      </c>
      <c r="DY74" s="1143">
        <f>'Result Entry'!DZ76</f>
        <v>0.0</v>
      </c>
      <c r="DZ74" s="1153">
        <f>'Result Entry'!EA76</f>
        <v>0.0</v>
      </c>
      <c r="EA74" s="1144">
        <f>'Result Entry'!EB76</f>
        <v>0.0</v>
      </c>
      <c r="EB74" s="1143">
        <f>'Result Entry'!EC76</f>
        <v>0.0</v>
      </c>
      <c r="EC74" s="1143">
        <f>'Result Entry'!ED76</f>
        <v>0.0</v>
      </c>
      <c r="ED74" s="1153">
        <f>'Result Entry'!EE76</f>
        <v>0.0</v>
      </c>
      <c r="EE74" s="1156">
        <f>'Result Entry'!EF76</f>
        <v>0.0</v>
      </c>
      <c r="EF74" s="1157">
        <f>'Result Entry'!EG76</f>
        <v>0.0</v>
      </c>
      <c r="EG74" s="1158" t="str">
        <f>'Result Entry'!EH76</f>
        <v/>
      </c>
      <c r="EH74" s="1142">
        <f>'Result Entry'!EI76</f>
        <v>0.0</v>
      </c>
      <c r="EI74" s="1143">
        <f>'Result Entry'!EJ76</f>
        <v>0.0</v>
      </c>
      <c r="EJ74" s="1143">
        <f>'Result Entry'!EK76</f>
        <v>0.0</v>
      </c>
      <c r="EK74" s="1144">
        <f>'Result Entry'!EL76</f>
        <v>0.0</v>
      </c>
      <c r="EL74" s="1143">
        <f>'Result Entry'!EM76</f>
        <v>0.0</v>
      </c>
      <c r="EM74" s="1153">
        <f>'Result Entry'!EN76</f>
        <v>0.0</v>
      </c>
      <c r="EN74" s="1143">
        <f>'Result Entry'!EO76</f>
        <v>0.0</v>
      </c>
      <c r="EO74" s="1143">
        <f>'Result Entry'!EP76</f>
        <v>0.0</v>
      </c>
      <c r="EP74" s="1143">
        <f>'Result Entry'!EQ76</f>
        <v>0.0</v>
      </c>
      <c r="EQ74" s="1146">
        <f>'Result Entry'!ER76</f>
        <v>0.0</v>
      </c>
      <c r="ER74" s="1157">
        <f>'Result Entry'!ES76</f>
        <v>0.0</v>
      </c>
      <c r="ES74" s="1158" t="str">
        <f>'Result Entry'!ET76</f>
        <v/>
      </c>
      <c r="ET74" s="1142">
        <f>'Result Entry'!EU76</f>
        <v>0.0</v>
      </c>
      <c r="EU74" s="1152">
        <f>'Result Entry'!EV76</f>
        <v>0.0</v>
      </c>
      <c r="EV74" s="1143">
        <f>'Result Entry'!EW76</f>
        <v>0.0</v>
      </c>
      <c r="EW74" s="1153">
        <f>'Result Entry'!EX76</f>
        <v>0.0</v>
      </c>
      <c r="EX74" s="1143">
        <f>'Result Entry'!EY76</f>
        <v>0.0</v>
      </c>
      <c r="EY74" s="1153">
        <f>'Result Entry'!EZ76</f>
        <v>0.0</v>
      </c>
      <c r="EZ74" s="1143">
        <f>'Result Entry'!FA76</f>
        <v>0.0</v>
      </c>
      <c r="FA74" s="1143">
        <f>'Result Entry'!FB76</f>
        <v>0.0</v>
      </c>
      <c r="FB74" s="1143">
        <f>'Result Entry'!FC76</f>
        <v>0.0</v>
      </c>
      <c r="FC74" s="1156">
        <f>'Result Entry'!FD76</f>
        <v>0.0</v>
      </c>
      <c r="FD74" s="1157">
        <f>'Result Entry'!FE76</f>
        <v>0.0</v>
      </c>
      <c r="FE74" s="1158" t="str">
        <f>'Result Entry'!FF76</f>
        <v/>
      </c>
      <c r="FF74" s="1142">
        <f>'Result Entry'!FG76</f>
        <v>0.0</v>
      </c>
      <c r="FG74" s="1143">
        <f>'Result Entry'!FH76</f>
        <v>0.0</v>
      </c>
      <c r="FH74" s="1143">
        <f>'Result Entry'!FI76</f>
        <v>0.0</v>
      </c>
      <c r="FI74" s="1143">
        <f>'Result Entry'!FJ76</f>
        <v>0.0</v>
      </c>
      <c r="FJ74" s="1145">
        <f>'Result Entry'!FK76</f>
        <v>0.0</v>
      </c>
      <c r="FK74" s="1150" t="str">
        <f>'Result Entry'!FL76</f>
        <v/>
      </c>
      <c r="FL74" s="1139">
        <f>'Result Entry'!FM76</f>
        <v>0.0</v>
      </c>
      <c r="FM74" s="1140">
        <f>'Result Entry'!FN76</f>
        <v>0.0</v>
      </c>
      <c r="FN74" s="1159" t="str">
        <f>'Result Entry'!FO76</f>
        <v/>
      </c>
      <c r="FO74" s="1139">
        <f>'Result Entry'!FP76</f>
        <v>0.0</v>
      </c>
      <c r="FP74" s="1140">
        <f>'Result Entry'!FQ76</f>
        <v>0.0</v>
      </c>
      <c r="FQ74" s="1160">
        <f>'Result Entry'!FR76</f>
        <v>0.0</v>
      </c>
      <c r="FR74" s="1140" t="str">
        <f>IF(OR(FS74="PASSED",FS74="PASSED WITH G"),'Result Entry'!FS76,"")</f>
        <v/>
      </c>
      <c r="FS74" s="1140" t="str">
        <f>'Result Entry'!FT76</f>
        <v/>
      </c>
      <c r="FT74" s="1140" t="str">
        <f>'Result Entry'!FU76</f>
        <v/>
      </c>
      <c r="FU74" s="1161" t="str">
        <f>'Result Entry'!FV76</f>
        <v/>
      </c>
      <c r="FV74" s="1162" t="str">
        <f>'Result Entry'!FX76</f>
        <v/>
      </c>
    </row>
    <row r="75" spans="8:8" s="1138" ht="17.25" customFormat="1" customHeight="1">
      <c r="A75" s="1167"/>
      <c r="B75" s="1139">
        <f t="shared" si="1"/>
        <v>0.0</v>
      </c>
      <c r="C75" s="1140">
        <f>'Result Entry'!D77</f>
        <v>0.0</v>
      </c>
      <c r="D75" s="1140">
        <f>'Result Entry'!E77</f>
        <v>0.0</v>
      </c>
      <c r="E75" s="1140">
        <f>'Result Entry'!F77</f>
        <v>0.0</v>
      </c>
      <c r="F75" s="1140">
        <f>'Result Entry'!G77</f>
        <v>0.0</v>
      </c>
      <c r="G75" s="1140">
        <f>'Result Entry'!H77</f>
        <v>0.0</v>
      </c>
      <c r="H75" s="1140">
        <f>'Result Entry'!I77</f>
        <v>0.0</v>
      </c>
      <c r="I75" s="1140">
        <f>'Result Entry'!J77</f>
        <v>0.0</v>
      </c>
      <c r="J75" s="1141">
        <f>'Result Entry'!K77</f>
        <v>0.0</v>
      </c>
      <c r="K75" s="1142">
        <f>'Result Entry'!L77</f>
        <v>0.0</v>
      </c>
      <c r="L75" s="1143">
        <f>'Result Entry'!M77</f>
        <v>0.0</v>
      </c>
      <c r="M75" s="1143">
        <f>'Result Entry'!N77</f>
        <v>0.0</v>
      </c>
      <c r="N75" s="1144">
        <f>'Result Entry'!O77</f>
        <v>0.0</v>
      </c>
      <c r="O75" s="1143">
        <f>'Result Entry'!P77</f>
        <v>0.0</v>
      </c>
      <c r="P75" s="1144">
        <f>'Result Entry'!Q77</f>
        <v>0.0</v>
      </c>
      <c r="Q75" s="1143">
        <f>'Result Entry'!R77</f>
        <v>0.0</v>
      </c>
      <c r="R75" s="1145">
        <f>'Result Entry'!S77</f>
        <v>0.0</v>
      </c>
      <c r="S75" s="1145">
        <f>'Result Entry'!T77</f>
        <v>0.0</v>
      </c>
      <c r="T75" s="1146">
        <f>'Result Entry'!U77</f>
        <v>0.0</v>
      </c>
      <c r="U75" s="1163">
        <f>'Result Entry'!V77</f>
        <v>0.0</v>
      </c>
      <c r="V75" s="1164" t="str">
        <f>'Result Entry'!W77</f>
        <v/>
      </c>
      <c r="W75" s="1149" t="str">
        <f>'Result Entry'!X77</f>
        <v/>
      </c>
      <c r="X75" s="1150" t="str">
        <f>'Result Entry'!Y77</f>
        <v/>
      </c>
      <c r="Y75" s="1142">
        <f>'Result Entry'!Z77</f>
        <v>0.0</v>
      </c>
      <c r="Z75" s="1143">
        <f>'Result Entry'!AA77</f>
        <v>0.0</v>
      </c>
      <c r="AA75" s="1143">
        <f>'Result Entry'!AB77</f>
        <v>0.0</v>
      </c>
      <c r="AB75" s="1144">
        <f>'Result Entry'!AC77</f>
        <v>0.0</v>
      </c>
      <c r="AC75" s="1143">
        <f>'Result Entry'!AD77</f>
        <v>0.0</v>
      </c>
      <c r="AD75" s="1144">
        <f>'Result Entry'!AE77</f>
        <v>0.0</v>
      </c>
      <c r="AE75" s="1143">
        <f>'Result Entry'!AF77</f>
        <v>0.0</v>
      </c>
      <c r="AF75" s="1145">
        <f>'Result Entry'!AG77</f>
        <v>0.0</v>
      </c>
      <c r="AG75" s="1145">
        <f>'Result Entry'!AH77</f>
        <v>0.0</v>
      </c>
      <c r="AH75" s="1146">
        <f>'Result Entry'!AI77</f>
        <v>0.0</v>
      </c>
      <c r="AI75" s="1163">
        <f>'Result Entry'!AJ77</f>
        <v>0.0</v>
      </c>
      <c r="AJ75" s="1164" t="str">
        <f>'Result Entry'!AK77</f>
        <v/>
      </c>
      <c r="AK75" s="1149" t="str">
        <f>'Result Entry'!AL77</f>
        <v/>
      </c>
      <c r="AL75" s="1150" t="str">
        <f>'Result Entry'!AM77</f>
        <v/>
      </c>
      <c r="AM75" s="1151">
        <f>'Result Entry'!AN77</f>
        <v>0.0</v>
      </c>
      <c r="AN75" s="1142">
        <f>'Result Entry'!AO77</f>
        <v>0.0</v>
      </c>
      <c r="AO75" s="1152">
        <f>'Result Entry'!AP77</f>
        <v>0.0</v>
      </c>
      <c r="AP75" s="1143">
        <f>'Result Entry'!AQ77</f>
        <v>0.0</v>
      </c>
      <c r="AQ75" s="1144">
        <f>'Result Entry'!AR77</f>
        <v>0.0</v>
      </c>
      <c r="AR75" s="1143">
        <f>'Result Entry'!AS77</f>
        <v>0.0</v>
      </c>
      <c r="AS75" s="1143">
        <f>'Result Entry'!AT77</f>
        <v>0.0</v>
      </c>
      <c r="AT75" s="1153">
        <f>'Result Entry'!AU77</f>
        <v>0.0</v>
      </c>
      <c r="AU75" s="1144">
        <f>'Result Entry'!AV77</f>
        <v>0.0</v>
      </c>
      <c r="AV75" s="1143">
        <f>'Result Entry'!AW77</f>
        <v>0.0</v>
      </c>
      <c r="AW75" s="1143">
        <f>'Result Entry'!AX77</f>
        <v>0.0</v>
      </c>
      <c r="AX75" s="1153">
        <f>'Result Entry'!AY77</f>
        <v>0.0</v>
      </c>
      <c r="AY75" s="1146">
        <f>'Result Entry'!AZ77</f>
        <v>0.0</v>
      </c>
      <c r="AZ75" s="1165">
        <f>'Result Entry'!BA77</f>
        <v>0.0</v>
      </c>
      <c r="BA75" s="1166" t="str">
        <f>'Result Entry'!BB77</f>
        <v/>
      </c>
      <c r="BB75" s="1149" t="str">
        <f>'Result Entry'!BC77</f>
        <v/>
      </c>
      <c r="BC75" s="1150" t="str">
        <f>'Result Entry'!BD77</f>
        <v/>
      </c>
      <c r="BD75" s="1151">
        <f>'Result Entry'!BE77</f>
        <v>0.0</v>
      </c>
      <c r="BE75" s="1142">
        <f>'Result Entry'!BF77</f>
        <v>0.0</v>
      </c>
      <c r="BF75" s="1152">
        <f>'Result Entry'!BG77</f>
        <v>0.0</v>
      </c>
      <c r="BG75" s="1143">
        <f>'Result Entry'!BH77</f>
        <v>0.0</v>
      </c>
      <c r="BH75" s="1144">
        <f>'Result Entry'!BI77</f>
        <v>0.0</v>
      </c>
      <c r="BI75" s="1143">
        <f>'Result Entry'!BJ77</f>
        <v>0.0</v>
      </c>
      <c r="BJ75" s="1143">
        <f>'Result Entry'!BK77</f>
        <v>0.0</v>
      </c>
      <c r="BK75" s="1153">
        <f>'Result Entry'!BL77</f>
        <v>0.0</v>
      </c>
      <c r="BL75" s="1144">
        <f>'Result Entry'!BM77</f>
        <v>0.0</v>
      </c>
      <c r="BM75" s="1143">
        <f>'Result Entry'!BN77</f>
        <v>0.0</v>
      </c>
      <c r="BN75" s="1143">
        <f>'Result Entry'!BO77</f>
        <v>0.0</v>
      </c>
      <c r="BO75" s="1153">
        <f>'Result Entry'!BP77</f>
        <v>0.0</v>
      </c>
      <c r="BP75" s="1146">
        <f>'Result Entry'!BQ77</f>
        <v>0.0</v>
      </c>
      <c r="BQ75" s="1165">
        <f>'Result Entry'!BR77</f>
        <v>0.0</v>
      </c>
      <c r="BR75" s="1166" t="str">
        <f>'Result Entry'!BS77</f>
        <v/>
      </c>
      <c r="BS75" s="1149" t="str">
        <f>'Result Entry'!BT77</f>
        <v/>
      </c>
      <c r="BT75" s="1150" t="str">
        <f>'Result Entry'!BU77</f>
        <v/>
      </c>
      <c r="BU75" s="1151">
        <f>'Result Entry'!BV77</f>
        <v>0.0</v>
      </c>
      <c r="BV75" s="1142">
        <f>'Result Entry'!BW77</f>
        <v>0.0</v>
      </c>
      <c r="BW75" s="1152">
        <f>'Result Entry'!BX77</f>
        <v>0.0</v>
      </c>
      <c r="BX75" s="1143">
        <f>'Result Entry'!BY77</f>
        <v>0.0</v>
      </c>
      <c r="BY75" s="1144">
        <f>'Result Entry'!BZ77</f>
        <v>0.0</v>
      </c>
      <c r="BZ75" s="1143">
        <f>'Result Entry'!CA77</f>
        <v>0.0</v>
      </c>
      <c r="CA75" s="1143">
        <f>'Result Entry'!CB77</f>
        <v>0.0</v>
      </c>
      <c r="CB75" s="1153">
        <f>'Result Entry'!CC77</f>
        <v>0.0</v>
      </c>
      <c r="CC75" s="1144">
        <f>'Result Entry'!CD77</f>
        <v>0.0</v>
      </c>
      <c r="CD75" s="1143">
        <f>'Result Entry'!CE77</f>
        <v>0.0</v>
      </c>
      <c r="CE75" s="1143">
        <f>'Result Entry'!CF77</f>
        <v>0.0</v>
      </c>
      <c r="CF75" s="1153">
        <f>'Result Entry'!CG77</f>
        <v>0.0</v>
      </c>
      <c r="CG75" s="1146">
        <f>'Result Entry'!CH77</f>
        <v>0.0</v>
      </c>
      <c r="CH75" s="1165">
        <f>'Result Entry'!CI77</f>
        <v>0.0</v>
      </c>
      <c r="CI75" s="1166" t="str">
        <f>'Result Entry'!CJ77</f>
        <v/>
      </c>
      <c r="CJ75" s="1149" t="str">
        <f>'Result Entry'!CK77</f>
        <v/>
      </c>
      <c r="CK75" s="1150" t="str">
        <f>'Result Entry'!CL77</f>
        <v/>
      </c>
      <c r="CL75" s="1151">
        <f>'Result Entry'!CM77</f>
        <v>0.0</v>
      </c>
      <c r="CM75" s="1142">
        <f>'Result Entry'!CN77</f>
        <v>0.0</v>
      </c>
      <c r="CN75" s="1152">
        <f>'Result Entry'!CO77</f>
        <v>0.0</v>
      </c>
      <c r="CO75" s="1143">
        <f>'Result Entry'!CP77</f>
        <v>0.0</v>
      </c>
      <c r="CP75" s="1144">
        <f>'Result Entry'!CQ77</f>
        <v>0.0</v>
      </c>
      <c r="CQ75" s="1143">
        <f>'Result Entry'!CR77</f>
        <v>0.0</v>
      </c>
      <c r="CR75" s="1143">
        <f>'Result Entry'!CS77</f>
        <v>0.0</v>
      </c>
      <c r="CS75" s="1153">
        <f>'Result Entry'!CT77</f>
        <v>0.0</v>
      </c>
      <c r="CT75" s="1144">
        <f>'Result Entry'!CU77</f>
        <v>0.0</v>
      </c>
      <c r="CU75" s="1143">
        <f>'Result Entry'!CV77</f>
        <v>0.0</v>
      </c>
      <c r="CV75" s="1143">
        <f>'Result Entry'!CW77</f>
        <v>0.0</v>
      </c>
      <c r="CW75" s="1153">
        <f>'Result Entry'!CX77</f>
        <v>0.0</v>
      </c>
      <c r="CX75" s="1146">
        <f>'Result Entry'!CY77</f>
        <v>0.0</v>
      </c>
      <c r="CY75" s="1165">
        <f>'Result Entry'!CZ77</f>
        <v>0.0</v>
      </c>
      <c r="CZ75" s="1166" t="str">
        <f>'Result Entry'!DA77</f>
        <v/>
      </c>
      <c r="DA75" s="1149" t="str">
        <f>'Result Entry'!DB77</f>
        <v/>
      </c>
      <c r="DB75" s="1150" t="str">
        <f>'Result Entry'!DC77</f>
        <v/>
      </c>
      <c r="DC75" s="1151">
        <f>'Result Entry'!DD77</f>
        <v>0.0</v>
      </c>
      <c r="DD75" s="1142">
        <f>'Result Entry'!DE77</f>
        <v>0.0</v>
      </c>
      <c r="DE75" s="1152">
        <f>'Result Entry'!DF77</f>
        <v>0.0</v>
      </c>
      <c r="DF75" s="1143">
        <f>'Result Entry'!DG77</f>
        <v>0.0</v>
      </c>
      <c r="DG75" s="1144">
        <f>'Result Entry'!DH77</f>
        <v>0.0</v>
      </c>
      <c r="DH75" s="1143">
        <f>'Result Entry'!DI77</f>
        <v>0.0</v>
      </c>
      <c r="DI75" s="1143">
        <f>'Result Entry'!DJ77</f>
        <v>0.0</v>
      </c>
      <c r="DJ75" s="1153">
        <f>'Result Entry'!DK77</f>
        <v>0.0</v>
      </c>
      <c r="DK75" s="1144">
        <f>'Result Entry'!DL77</f>
        <v>0.0</v>
      </c>
      <c r="DL75" s="1143">
        <f>'Result Entry'!DM77</f>
        <v>0.0</v>
      </c>
      <c r="DM75" s="1143">
        <f>'Result Entry'!DN77</f>
        <v>0.0</v>
      </c>
      <c r="DN75" s="1153">
        <f>'Result Entry'!DO77</f>
        <v>0.0</v>
      </c>
      <c r="DO75" s="1146">
        <f>'Result Entry'!DP77</f>
        <v>0.0</v>
      </c>
      <c r="DP75" s="1165">
        <f>'Result Entry'!DQ77</f>
        <v>0.0</v>
      </c>
      <c r="DQ75" s="1166" t="str">
        <f>'Result Entry'!DR77</f>
        <v/>
      </c>
      <c r="DR75" s="1149" t="str">
        <f>'Result Entry'!DS77</f>
        <v/>
      </c>
      <c r="DS75" s="1150" t="str">
        <f>'Result Entry'!DT77</f>
        <v/>
      </c>
      <c r="DT75" s="1142">
        <f>'Result Entry'!DU77</f>
        <v>0.0</v>
      </c>
      <c r="DU75" s="1143">
        <f>'Result Entry'!DV77</f>
        <v>0.0</v>
      </c>
      <c r="DV75" s="1143">
        <f>'Result Entry'!DW77</f>
        <v>0.0</v>
      </c>
      <c r="DW75" s="1144">
        <f>'Result Entry'!DX77</f>
        <v>0.0</v>
      </c>
      <c r="DX75" s="1143">
        <f>'Result Entry'!DY77</f>
        <v>0.0</v>
      </c>
      <c r="DY75" s="1143">
        <f>'Result Entry'!DZ77</f>
        <v>0.0</v>
      </c>
      <c r="DZ75" s="1153">
        <f>'Result Entry'!EA77</f>
        <v>0.0</v>
      </c>
      <c r="EA75" s="1144">
        <f>'Result Entry'!EB77</f>
        <v>0.0</v>
      </c>
      <c r="EB75" s="1143">
        <f>'Result Entry'!EC77</f>
        <v>0.0</v>
      </c>
      <c r="EC75" s="1143">
        <f>'Result Entry'!ED77</f>
        <v>0.0</v>
      </c>
      <c r="ED75" s="1153">
        <f>'Result Entry'!EE77</f>
        <v>0.0</v>
      </c>
      <c r="EE75" s="1156">
        <f>'Result Entry'!EF77</f>
        <v>0.0</v>
      </c>
      <c r="EF75" s="1157">
        <f>'Result Entry'!EG77</f>
        <v>0.0</v>
      </c>
      <c r="EG75" s="1158" t="str">
        <f>'Result Entry'!EH77</f>
        <v/>
      </c>
      <c r="EH75" s="1142">
        <f>'Result Entry'!EI77</f>
        <v>0.0</v>
      </c>
      <c r="EI75" s="1143">
        <f>'Result Entry'!EJ77</f>
        <v>0.0</v>
      </c>
      <c r="EJ75" s="1143">
        <f>'Result Entry'!EK77</f>
        <v>0.0</v>
      </c>
      <c r="EK75" s="1144">
        <f>'Result Entry'!EL77</f>
        <v>0.0</v>
      </c>
      <c r="EL75" s="1143">
        <f>'Result Entry'!EM77</f>
        <v>0.0</v>
      </c>
      <c r="EM75" s="1153">
        <f>'Result Entry'!EN77</f>
        <v>0.0</v>
      </c>
      <c r="EN75" s="1143">
        <f>'Result Entry'!EO77</f>
        <v>0.0</v>
      </c>
      <c r="EO75" s="1143">
        <f>'Result Entry'!EP77</f>
        <v>0.0</v>
      </c>
      <c r="EP75" s="1143">
        <f>'Result Entry'!EQ77</f>
        <v>0.0</v>
      </c>
      <c r="EQ75" s="1146">
        <f>'Result Entry'!ER77</f>
        <v>0.0</v>
      </c>
      <c r="ER75" s="1157">
        <f>'Result Entry'!ES77</f>
        <v>0.0</v>
      </c>
      <c r="ES75" s="1158" t="str">
        <f>'Result Entry'!ET77</f>
        <v/>
      </c>
      <c r="ET75" s="1142">
        <f>'Result Entry'!EU77</f>
        <v>0.0</v>
      </c>
      <c r="EU75" s="1152">
        <f>'Result Entry'!EV77</f>
        <v>0.0</v>
      </c>
      <c r="EV75" s="1143">
        <f>'Result Entry'!EW77</f>
        <v>0.0</v>
      </c>
      <c r="EW75" s="1153">
        <f>'Result Entry'!EX77</f>
        <v>0.0</v>
      </c>
      <c r="EX75" s="1143">
        <f>'Result Entry'!EY77</f>
        <v>0.0</v>
      </c>
      <c r="EY75" s="1153">
        <f>'Result Entry'!EZ77</f>
        <v>0.0</v>
      </c>
      <c r="EZ75" s="1143">
        <f>'Result Entry'!FA77</f>
        <v>0.0</v>
      </c>
      <c r="FA75" s="1143">
        <f>'Result Entry'!FB77</f>
        <v>0.0</v>
      </c>
      <c r="FB75" s="1143">
        <f>'Result Entry'!FC77</f>
        <v>0.0</v>
      </c>
      <c r="FC75" s="1156">
        <f>'Result Entry'!FD77</f>
        <v>0.0</v>
      </c>
      <c r="FD75" s="1157">
        <f>'Result Entry'!FE77</f>
        <v>0.0</v>
      </c>
      <c r="FE75" s="1158" t="str">
        <f>'Result Entry'!FF77</f>
        <v/>
      </c>
      <c r="FF75" s="1142">
        <f>'Result Entry'!FG77</f>
        <v>0.0</v>
      </c>
      <c r="FG75" s="1143">
        <f>'Result Entry'!FH77</f>
        <v>0.0</v>
      </c>
      <c r="FH75" s="1143">
        <f>'Result Entry'!FI77</f>
        <v>0.0</v>
      </c>
      <c r="FI75" s="1143">
        <f>'Result Entry'!FJ77</f>
        <v>0.0</v>
      </c>
      <c r="FJ75" s="1145">
        <f>'Result Entry'!FK77</f>
        <v>0.0</v>
      </c>
      <c r="FK75" s="1150" t="str">
        <f>'Result Entry'!FL77</f>
        <v/>
      </c>
      <c r="FL75" s="1139">
        <f>'Result Entry'!FM77</f>
        <v>0.0</v>
      </c>
      <c r="FM75" s="1140">
        <f>'Result Entry'!FN77</f>
        <v>0.0</v>
      </c>
      <c r="FN75" s="1161" t="str">
        <f>'Result Entry'!FO77</f>
        <v/>
      </c>
      <c r="FO75" s="1139">
        <f>'Result Entry'!FP77</f>
        <v>0.0</v>
      </c>
      <c r="FP75" s="1140">
        <f>'Result Entry'!FQ77</f>
        <v>0.0</v>
      </c>
      <c r="FQ75" s="1140">
        <f>'Result Entry'!FR77</f>
        <v>0.0</v>
      </c>
      <c r="FR75" s="1140" t="str">
        <f>IF(OR(FS75="PASSED",FS75="PASSED WITH G"),'Result Entry'!FS77,"")</f>
        <v/>
      </c>
      <c r="FS75" s="1140" t="str">
        <f>'Result Entry'!FT77</f>
        <v/>
      </c>
      <c r="FT75" s="1140" t="str">
        <f>'Result Entry'!FU77</f>
        <v/>
      </c>
      <c r="FU75" s="1161" t="str">
        <f>'Result Entry'!FV77</f>
        <v/>
      </c>
      <c r="FV75" s="1162" t="str">
        <f>'Result Entry'!FX77</f>
        <v/>
      </c>
    </row>
    <row r="76" spans="8:8" s="1138" ht="17.25" customFormat="1" customHeight="1">
      <c r="A76" s="1167"/>
      <c r="B76" s="1139">
        <f t="shared" si="1"/>
        <v>0.0</v>
      </c>
      <c r="C76" s="1140">
        <f>'Result Entry'!D78</f>
        <v>0.0</v>
      </c>
      <c r="D76" s="1140">
        <f>'Result Entry'!E78</f>
        <v>0.0</v>
      </c>
      <c r="E76" s="1140">
        <f>'Result Entry'!F78</f>
        <v>0.0</v>
      </c>
      <c r="F76" s="1140">
        <f>'Result Entry'!G78</f>
        <v>0.0</v>
      </c>
      <c r="G76" s="1140">
        <f>'Result Entry'!H78</f>
        <v>0.0</v>
      </c>
      <c r="H76" s="1140">
        <f>'Result Entry'!I78</f>
        <v>0.0</v>
      </c>
      <c r="I76" s="1140">
        <f>'Result Entry'!J78</f>
        <v>0.0</v>
      </c>
      <c r="J76" s="1141">
        <f>'Result Entry'!K78</f>
        <v>0.0</v>
      </c>
      <c r="K76" s="1142">
        <f>'Result Entry'!L78</f>
        <v>0.0</v>
      </c>
      <c r="L76" s="1143">
        <f>'Result Entry'!M78</f>
        <v>0.0</v>
      </c>
      <c r="M76" s="1143">
        <f>'Result Entry'!N78</f>
        <v>0.0</v>
      </c>
      <c r="N76" s="1144">
        <f>'Result Entry'!O78</f>
        <v>0.0</v>
      </c>
      <c r="O76" s="1143">
        <f>'Result Entry'!P78</f>
        <v>0.0</v>
      </c>
      <c r="P76" s="1144">
        <f>'Result Entry'!Q78</f>
        <v>0.0</v>
      </c>
      <c r="Q76" s="1143">
        <f>'Result Entry'!R78</f>
        <v>0.0</v>
      </c>
      <c r="R76" s="1145">
        <f>'Result Entry'!S78</f>
        <v>0.0</v>
      </c>
      <c r="S76" s="1145">
        <f>'Result Entry'!T78</f>
        <v>0.0</v>
      </c>
      <c r="T76" s="1146">
        <f>'Result Entry'!U78</f>
        <v>0.0</v>
      </c>
      <c r="U76" s="1163">
        <f>'Result Entry'!V78</f>
        <v>0.0</v>
      </c>
      <c r="V76" s="1164" t="str">
        <f>'Result Entry'!W78</f>
        <v/>
      </c>
      <c r="W76" s="1149" t="str">
        <f>'Result Entry'!X78</f>
        <v/>
      </c>
      <c r="X76" s="1150" t="str">
        <f>'Result Entry'!Y78</f>
        <v/>
      </c>
      <c r="Y76" s="1142">
        <f>'Result Entry'!Z78</f>
        <v>0.0</v>
      </c>
      <c r="Z76" s="1143">
        <f>'Result Entry'!AA78</f>
        <v>0.0</v>
      </c>
      <c r="AA76" s="1143">
        <f>'Result Entry'!AB78</f>
        <v>0.0</v>
      </c>
      <c r="AB76" s="1144">
        <f>'Result Entry'!AC78</f>
        <v>0.0</v>
      </c>
      <c r="AC76" s="1143">
        <f>'Result Entry'!AD78</f>
        <v>0.0</v>
      </c>
      <c r="AD76" s="1144">
        <f>'Result Entry'!AE78</f>
        <v>0.0</v>
      </c>
      <c r="AE76" s="1143">
        <f>'Result Entry'!AF78</f>
        <v>0.0</v>
      </c>
      <c r="AF76" s="1145">
        <f>'Result Entry'!AG78</f>
        <v>0.0</v>
      </c>
      <c r="AG76" s="1145">
        <f>'Result Entry'!AH78</f>
        <v>0.0</v>
      </c>
      <c r="AH76" s="1146">
        <f>'Result Entry'!AI78</f>
        <v>0.0</v>
      </c>
      <c r="AI76" s="1163">
        <f>'Result Entry'!AJ78</f>
        <v>0.0</v>
      </c>
      <c r="AJ76" s="1164" t="str">
        <f>'Result Entry'!AK78</f>
        <v/>
      </c>
      <c r="AK76" s="1149" t="str">
        <f>'Result Entry'!AL78</f>
        <v/>
      </c>
      <c r="AL76" s="1150" t="str">
        <f>'Result Entry'!AM78</f>
        <v/>
      </c>
      <c r="AM76" s="1151">
        <f>'Result Entry'!AN78</f>
        <v>0.0</v>
      </c>
      <c r="AN76" s="1142">
        <f>'Result Entry'!AO78</f>
        <v>0.0</v>
      </c>
      <c r="AO76" s="1152">
        <f>'Result Entry'!AP78</f>
        <v>0.0</v>
      </c>
      <c r="AP76" s="1143">
        <f>'Result Entry'!AQ78</f>
        <v>0.0</v>
      </c>
      <c r="AQ76" s="1144">
        <f>'Result Entry'!AR78</f>
        <v>0.0</v>
      </c>
      <c r="AR76" s="1143">
        <f>'Result Entry'!AS78</f>
        <v>0.0</v>
      </c>
      <c r="AS76" s="1143">
        <f>'Result Entry'!AT78</f>
        <v>0.0</v>
      </c>
      <c r="AT76" s="1153">
        <f>'Result Entry'!AU78</f>
        <v>0.0</v>
      </c>
      <c r="AU76" s="1144">
        <f>'Result Entry'!AV78</f>
        <v>0.0</v>
      </c>
      <c r="AV76" s="1143">
        <f>'Result Entry'!AW78</f>
        <v>0.0</v>
      </c>
      <c r="AW76" s="1143">
        <f>'Result Entry'!AX78</f>
        <v>0.0</v>
      </c>
      <c r="AX76" s="1153">
        <f>'Result Entry'!AY78</f>
        <v>0.0</v>
      </c>
      <c r="AY76" s="1146">
        <f>'Result Entry'!AZ78</f>
        <v>0.0</v>
      </c>
      <c r="AZ76" s="1165">
        <f>'Result Entry'!BA78</f>
        <v>0.0</v>
      </c>
      <c r="BA76" s="1166" t="str">
        <f>'Result Entry'!BB78</f>
        <v/>
      </c>
      <c r="BB76" s="1149" t="str">
        <f>'Result Entry'!BC78</f>
        <v/>
      </c>
      <c r="BC76" s="1150" t="str">
        <f>'Result Entry'!BD78</f>
        <v/>
      </c>
      <c r="BD76" s="1151">
        <f>'Result Entry'!BE78</f>
        <v>0.0</v>
      </c>
      <c r="BE76" s="1142">
        <f>'Result Entry'!BF78</f>
        <v>0.0</v>
      </c>
      <c r="BF76" s="1152">
        <f>'Result Entry'!BG78</f>
        <v>0.0</v>
      </c>
      <c r="BG76" s="1143">
        <f>'Result Entry'!BH78</f>
        <v>0.0</v>
      </c>
      <c r="BH76" s="1144">
        <f>'Result Entry'!BI78</f>
        <v>0.0</v>
      </c>
      <c r="BI76" s="1143">
        <f>'Result Entry'!BJ78</f>
        <v>0.0</v>
      </c>
      <c r="BJ76" s="1143">
        <f>'Result Entry'!BK78</f>
        <v>0.0</v>
      </c>
      <c r="BK76" s="1153">
        <f>'Result Entry'!BL78</f>
        <v>0.0</v>
      </c>
      <c r="BL76" s="1144">
        <f>'Result Entry'!BM78</f>
        <v>0.0</v>
      </c>
      <c r="BM76" s="1143">
        <f>'Result Entry'!BN78</f>
        <v>0.0</v>
      </c>
      <c r="BN76" s="1143">
        <f>'Result Entry'!BO78</f>
        <v>0.0</v>
      </c>
      <c r="BO76" s="1153">
        <f>'Result Entry'!BP78</f>
        <v>0.0</v>
      </c>
      <c r="BP76" s="1146">
        <f>'Result Entry'!BQ78</f>
        <v>0.0</v>
      </c>
      <c r="BQ76" s="1165">
        <f>'Result Entry'!BR78</f>
        <v>0.0</v>
      </c>
      <c r="BR76" s="1166" t="str">
        <f>'Result Entry'!BS78</f>
        <v/>
      </c>
      <c r="BS76" s="1149" t="str">
        <f>'Result Entry'!BT78</f>
        <v/>
      </c>
      <c r="BT76" s="1150" t="str">
        <f>'Result Entry'!BU78</f>
        <v/>
      </c>
      <c r="BU76" s="1151">
        <f>'Result Entry'!BV78</f>
        <v>0.0</v>
      </c>
      <c r="BV76" s="1142">
        <f>'Result Entry'!BW78</f>
        <v>0.0</v>
      </c>
      <c r="BW76" s="1152">
        <f>'Result Entry'!BX78</f>
        <v>0.0</v>
      </c>
      <c r="BX76" s="1143">
        <f>'Result Entry'!BY78</f>
        <v>0.0</v>
      </c>
      <c r="BY76" s="1144">
        <f>'Result Entry'!BZ78</f>
        <v>0.0</v>
      </c>
      <c r="BZ76" s="1143">
        <f>'Result Entry'!CA78</f>
        <v>0.0</v>
      </c>
      <c r="CA76" s="1143">
        <f>'Result Entry'!CB78</f>
        <v>0.0</v>
      </c>
      <c r="CB76" s="1153">
        <f>'Result Entry'!CC78</f>
        <v>0.0</v>
      </c>
      <c r="CC76" s="1144">
        <f>'Result Entry'!CD78</f>
        <v>0.0</v>
      </c>
      <c r="CD76" s="1143">
        <f>'Result Entry'!CE78</f>
        <v>0.0</v>
      </c>
      <c r="CE76" s="1143">
        <f>'Result Entry'!CF78</f>
        <v>0.0</v>
      </c>
      <c r="CF76" s="1153">
        <f>'Result Entry'!CG78</f>
        <v>0.0</v>
      </c>
      <c r="CG76" s="1146">
        <f>'Result Entry'!CH78</f>
        <v>0.0</v>
      </c>
      <c r="CH76" s="1165">
        <f>'Result Entry'!CI78</f>
        <v>0.0</v>
      </c>
      <c r="CI76" s="1166" t="str">
        <f>'Result Entry'!CJ78</f>
        <v/>
      </c>
      <c r="CJ76" s="1149" t="str">
        <f>'Result Entry'!CK78</f>
        <v/>
      </c>
      <c r="CK76" s="1150" t="str">
        <f>'Result Entry'!CL78</f>
        <v/>
      </c>
      <c r="CL76" s="1151">
        <f>'Result Entry'!CM78</f>
        <v>0.0</v>
      </c>
      <c r="CM76" s="1142">
        <f>'Result Entry'!CN78</f>
        <v>0.0</v>
      </c>
      <c r="CN76" s="1152">
        <f>'Result Entry'!CO78</f>
        <v>0.0</v>
      </c>
      <c r="CO76" s="1143">
        <f>'Result Entry'!CP78</f>
        <v>0.0</v>
      </c>
      <c r="CP76" s="1144">
        <f>'Result Entry'!CQ78</f>
        <v>0.0</v>
      </c>
      <c r="CQ76" s="1143">
        <f>'Result Entry'!CR78</f>
        <v>0.0</v>
      </c>
      <c r="CR76" s="1143">
        <f>'Result Entry'!CS78</f>
        <v>0.0</v>
      </c>
      <c r="CS76" s="1153">
        <f>'Result Entry'!CT78</f>
        <v>0.0</v>
      </c>
      <c r="CT76" s="1144">
        <f>'Result Entry'!CU78</f>
        <v>0.0</v>
      </c>
      <c r="CU76" s="1143">
        <f>'Result Entry'!CV78</f>
        <v>0.0</v>
      </c>
      <c r="CV76" s="1143">
        <f>'Result Entry'!CW78</f>
        <v>0.0</v>
      </c>
      <c r="CW76" s="1153">
        <f>'Result Entry'!CX78</f>
        <v>0.0</v>
      </c>
      <c r="CX76" s="1146">
        <f>'Result Entry'!CY78</f>
        <v>0.0</v>
      </c>
      <c r="CY76" s="1165">
        <f>'Result Entry'!CZ78</f>
        <v>0.0</v>
      </c>
      <c r="CZ76" s="1166" t="str">
        <f>'Result Entry'!DA78</f>
        <v/>
      </c>
      <c r="DA76" s="1149" t="str">
        <f>'Result Entry'!DB78</f>
        <v/>
      </c>
      <c r="DB76" s="1150" t="str">
        <f>'Result Entry'!DC78</f>
        <v/>
      </c>
      <c r="DC76" s="1151">
        <f>'Result Entry'!DD78</f>
        <v>0.0</v>
      </c>
      <c r="DD76" s="1142">
        <f>'Result Entry'!DE78</f>
        <v>0.0</v>
      </c>
      <c r="DE76" s="1152">
        <f>'Result Entry'!DF78</f>
        <v>0.0</v>
      </c>
      <c r="DF76" s="1143">
        <f>'Result Entry'!DG78</f>
        <v>0.0</v>
      </c>
      <c r="DG76" s="1144">
        <f>'Result Entry'!DH78</f>
        <v>0.0</v>
      </c>
      <c r="DH76" s="1143">
        <f>'Result Entry'!DI78</f>
        <v>0.0</v>
      </c>
      <c r="DI76" s="1143">
        <f>'Result Entry'!DJ78</f>
        <v>0.0</v>
      </c>
      <c r="DJ76" s="1153">
        <f>'Result Entry'!DK78</f>
        <v>0.0</v>
      </c>
      <c r="DK76" s="1144">
        <f>'Result Entry'!DL78</f>
        <v>0.0</v>
      </c>
      <c r="DL76" s="1143">
        <f>'Result Entry'!DM78</f>
        <v>0.0</v>
      </c>
      <c r="DM76" s="1143">
        <f>'Result Entry'!DN78</f>
        <v>0.0</v>
      </c>
      <c r="DN76" s="1153">
        <f>'Result Entry'!DO78</f>
        <v>0.0</v>
      </c>
      <c r="DO76" s="1146">
        <f>'Result Entry'!DP78</f>
        <v>0.0</v>
      </c>
      <c r="DP76" s="1165">
        <f>'Result Entry'!DQ78</f>
        <v>0.0</v>
      </c>
      <c r="DQ76" s="1166" t="str">
        <f>'Result Entry'!DR78</f>
        <v/>
      </c>
      <c r="DR76" s="1149" t="str">
        <f>'Result Entry'!DS78</f>
        <v/>
      </c>
      <c r="DS76" s="1150" t="str">
        <f>'Result Entry'!DT78</f>
        <v/>
      </c>
      <c r="DT76" s="1142">
        <f>'Result Entry'!DU78</f>
        <v>0.0</v>
      </c>
      <c r="DU76" s="1143">
        <f>'Result Entry'!DV78</f>
        <v>0.0</v>
      </c>
      <c r="DV76" s="1143">
        <f>'Result Entry'!DW78</f>
        <v>0.0</v>
      </c>
      <c r="DW76" s="1144">
        <f>'Result Entry'!DX78</f>
        <v>0.0</v>
      </c>
      <c r="DX76" s="1143">
        <f>'Result Entry'!DY78</f>
        <v>0.0</v>
      </c>
      <c r="DY76" s="1143">
        <f>'Result Entry'!DZ78</f>
        <v>0.0</v>
      </c>
      <c r="DZ76" s="1153">
        <f>'Result Entry'!EA78</f>
        <v>0.0</v>
      </c>
      <c r="EA76" s="1144">
        <f>'Result Entry'!EB78</f>
        <v>0.0</v>
      </c>
      <c r="EB76" s="1143">
        <f>'Result Entry'!EC78</f>
        <v>0.0</v>
      </c>
      <c r="EC76" s="1143">
        <f>'Result Entry'!ED78</f>
        <v>0.0</v>
      </c>
      <c r="ED76" s="1153">
        <f>'Result Entry'!EE78</f>
        <v>0.0</v>
      </c>
      <c r="EE76" s="1156">
        <f>'Result Entry'!EF78</f>
        <v>0.0</v>
      </c>
      <c r="EF76" s="1157">
        <f>'Result Entry'!EG78</f>
        <v>0.0</v>
      </c>
      <c r="EG76" s="1158" t="str">
        <f>'Result Entry'!EH78</f>
        <v/>
      </c>
      <c r="EH76" s="1142">
        <f>'Result Entry'!EI78</f>
        <v>0.0</v>
      </c>
      <c r="EI76" s="1143">
        <f>'Result Entry'!EJ78</f>
        <v>0.0</v>
      </c>
      <c r="EJ76" s="1143">
        <f>'Result Entry'!EK78</f>
        <v>0.0</v>
      </c>
      <c r="EK76" s="1144">
        <f>'Result Entry'!EL78</f>
        <v>0.0</v>
      </c>
      <c r="EL76" s="1143">
        <f>'Result Entry'!EM78</f>
        <v>0.0</v>
      </c>
      <c r="EM76" s="1153">
        <f>'Result Entry'!EN78</f>
        <v>0.0</v>
      </c>
      <c r="EN76" s="1143">
        <f>'Result Entry'!EO78</f>
        <v>0.0</v>
      </c>
      <c r="EO76" s="1143">
        <f>'Result Entry'!EP78</f>
        <v>0.0</v>
      </c>
      <c r="EP76" s="1143">
        <f>'Result Entry'!EQ78</f>
        <v>0.0</v>
      </c>
      <c r="EQ76" s="1146">
        <f>'Result Entry'!ER78</f>
        <v>0.0</v>
      </c>
      <c r="ER76" s="1157">
        <f>'Result Entry'!ES78</f>
        <v>0.0</v>
      </c>
      <c r="ES76" s="1158" t="str">
        <f>'Result Entry'!ET78</f>
        <v/>
      </c>
      <c r="ET76" s="1142">
        <f>'Result Entry'!EU78</f>
        <v>0.0</v>
      </c>
      <c r="EU76" s="1152">
        <f>'Result Entry'!EV78</f>
        <v>0.0</v>
      </c>
      <c r="EV76" s="1143">
        <f>'Result Entry'!EW78</f>
        <v>0.0</v>
      </c>
      <c r="EW76" s="1153">
        <f>'Result Entry'!EX78</f>
        <v>0.0</v>
      </c>
      <c r="EX76" s="1143">
        <f>'Result Entry'!EY78</f>
        <v>0.0</v>
      </c>
      <c r="EY76" s="1153">
        <f>'Result Entry'!EZ78</f>
        <v>0.0</v>
      </c>
      <c r="EZ76" s="1143">
        <f>'Result Entry'!FA78</f>
        <v>0.0</v>
      </c>
      <c r="FA76" s="1143">
        <f>'Result Entry'!FB78</f>
        <v>0.0</v>
      </c>
      <c r="FB76" s="1143">
        <f>'Result Entry'!FC78</f>
        <v>0.0</v>
      </c>
      <c r="FC76" s="1156">
        <f>'Result Entry'!FD78</f>
        <v>0.0</v>
      </c>
      <c r="FD76" s="1157">
        <f>'Result Entry'!FE78</f>
        <v>0.0</v>
      </c>
      <c r="FE76" s="1158" t="str">
        <f>'Result Entry'!FF78</f>
        <v/>
      </c>
      <c r="FF76" s="1142">
        <f>'Result Entry'!FG78</f>
        <v>0.0</v>
      </c>
      <c r="FG76" s="1143">
        <f>'Result Entry'!FH78</f>
        <v>0.0</v>
      </c>
      <c r="FH76" s="1143">
        <f>'Result Entry'!FI78</f>
        <v>0.0</v>
      </c>
      <c r="FI76" s="1143">
        <f>'Result Entry'!FJ78</f>
        <v>0.0</v>
      </c>
      <c r="FJ76" s="1145">
        <f>'Result Entry'!FK78</f>
        <v>0.0</v>
      </c>
      <c r="FK76" s="1150" t="str">
        <f>'Result Entry'!FL78</f>
        <v/>
      </c>
      <c r="FL76" s="1139">
        <f>'Result Entry'!FM78</f>
        <v>0.0</v>
      </c>
      <c r="FM76" s="1140">
        <f>'Result Entry'!FN78</f>
        <v>0.0</v>
      </c>
      <c r="FN76" s="1161" t="str">
        <f>'Result Entry'!FO78</f>
        <v/>
      </c>
      <c r="FO76" s="1139">
        <f>'Result Entry'!FP78</f>
        <v>0.0</v>
      </c>
      <c r="FP76" s="1140">
        <f>'Result Entry'!FQ78</f>
        <v>0.0</v>
      </c>
      <c r="FQ76" s="1140">
        <f>'Result Entry'!FR78</f>
        <v>0.0</v>
      </c>
      <c r="FR76" s="1140" t="str">
        <f>IF(OR(FS76="PASSED",FS76="PASSED WITH G"),'Result Entry'!FS78,"")</f>
        <v/>
      </c>
      <c r="FS76" s="1140" t="str">
        <f>'Result Entry'!FT78</f>
        <v/>
      </c>
      <c r="FT76" s="1140" t="str">
        <f>'Result Entry'!FU78</f>
        <v/>
      </c>
      <c r="FU76" s="1161" t="str">
        <f>'Result Entry'!FV78</f>
        <v/>
      </c>
      <c r="FV76" s="1162" t="str">
        <f>'Result Entry'!FX78</f>
        <v/>
      </c>
    </row>
    <row r="77" spans="8:8" s="1138" ht="17.25" customFormat="1" customHeight="1">
      <c r="A77" s="1167"/>
      <c r="B77" s="1139">
        <f t="shared" si="1"/>
        <v>0.0</v>
      </c>
      <c r="C77" s="1140">
        <f>'Result Entry'!D79</f>
        <v>0.0</v>
      </c>
      <c r="D77" s="1140">
        <f>'Result Entry'!E79</f>
        <v>0.0</v>
      </c>
      <c r="E77" s="1140">
        <f>'Result Entry'!F79</f>
        <v>0.0</v>
      </c>
      <c r="F77" s="1140">
        <f>'Result Entry'!G79</f>
        <v>0.0</v>
      </c>
      <c r="G77" s="1140">
        <f>'Result Entry'!H79</f>
        <v>0.0</v>
      </c>
      <c r="H77" s="1140">
        <f>'Result Entry'!I79</f>
        <v>0.0</v>
      </c>
      <c r="I77" s="1140">
        <f>'Result Entry'!J79</f>
        <v>0.0</v>
      </c>
      <c r="J77" s="1141">
        <f>'Result Entry'!K79</f>
        <v>0.0</v>
      </c>
      <c r="K77" s="1142">
        <f>'Result Entry'!L79</f>
        <v>0.0</v>
      </c>
      <c r="L77" s="1143">
        <f>'Result Entry'!M79</f>
        <v>0.0</v>
      </c>
      <c r="M77" s="1143">
        <f>'Result Entry'!N79</f>
        <v>0.0</v>
      </c>
      <c r="N77" s="1144">
        <f>'Result Entry'!O79</f>
        <v>0.0</v>
      </c>
      <c r="O77" s="1143">
        <f>'Result Entry'!P79</f>
        <v>0.0</v>
      </c>
      <c r="P77" s="1144">
        <f>'Result Entry'!Q79</f>
        <v>0.0</v>
      </c>
      <c r="Q77" s="1143">
        <f>'Result Entry'!R79</f>
        <v>0.0</v>
      </c>
      <c r="R77" s="1145">
        <f>'Result Entry'!S79</f>
        <v>0.0</v>
      </c>
      <c r="S77" s="1145">
        <f>'Result Entry'!T79</f>
        <v>0.0</v>
      </c>
      <c r="T77" s="1146">
        <f>'Result Entry'!U79</f>
        <v>0.0</v>
      </c>
      <c r="U77" s="1163">
        <f>'Result Entry'!V79</f>
        <v>0.0</v>
      </c>
      <c r="V77" s="1164" t="str">
        <f>'Result Entry'!W79</f>
        <v/>
      </c>
      <c r="W77" s="1149" t="str">
        <f>'Result Entry'!X79</f>
        <v/>
      </c>
      <c r="X77" s="1150" t="str">
        <f>'Result Entry'!Y79</f>
        <v/>
      </c>
      <c r="Y77" s="1142">
        <f>'Result Entry'!Z79</f>
        <v>0.0</v>
      </c>
      <c r="Z77" s="1143">
        <f>'Result Entry'!AA79</f>
        <v>0.0</v>
      </c>
      <c r="AA77" s="1143">
        <f>'Result Entry'!AB79</f>
        <v>0.0</v>
      </c>
      <c r="AB77" s="1144">
        <f>'Result Entry'!AC79</f>
        <v>0.0</v>
      </c>
      <c r="AC77" s="1143">
        <f>'Result Entry'!AD79</f>
        <v>0.0</v>
      </c>
      <c r="AD77" s="1144">
        <f>'Result Entry'!AE79</f>
        <v>0.0</v>
      </c>
      <c r="AE77" s="1143">
        <f>'Result Entry'!AF79</f>
        <v>0.0</v>
      </c>
      <c r="AF77" s="1145">
        <f>'Result Entry'!AG79</f>
        <v>0.0</v>
      </c>
      <c r="AG77" s="1145">
        <f>'Result Entry'!AH79</f>
        <v>0.0</v>
      </c>
      <c r="AH77" s="1146">
        <f>'Result Entry'!AI79</f>
        <v>0.0</v>
      </c>
      <c r="AI77" s="1163">
        <f>'Result Entry'!AJ79</f>
        <v>0.0</v>
      </c>
      <c r="AJ77" s="1164" t="str">
        <f>'Result Entry'!AK79</f>
        <v/>
      </c>
      <c r="AK77" s="1149" t="str">
        <f>'Result Entry'!AL79</f>
        <v/>
      </c>
      <c r="AL77" s="1150" t="str">
        <f>'Result Entry'!AM79</f>
        <v/>
      </c>
      <c r="AM77" s="1151">
        <f>'Result Entry'!AN79</f>
        <v>0.0</v>
      </c>
      <c r="AN77" s="1142">
        <f>'Result Entry'!AO79</f>
        <v>0.0</v>
      </c>
      <c r="AO77" s="1152">
        <f>'Result Entry'!AP79</f>
        <v>0.0</v>
      </c>
      <c r="AP77" s="1143">
        <f>'Result Entry'!AQ79</f>
        <v>0.0</v>
      </c>
      <c r="AQ77" s="1144">
        <f>'Result Entry'!AR79</f>
        <v>0.0</v>
      </c>
      <c r="AR77" s="1143">
        <f>'Result Entry'!AS79</f>
        <v>0.0</v>
      </c>
      <c r="AS77" s="1143">
        <f>'Result Entry'!AT79</f>
        <v>0.0</v>
      </c>
      <c r="AT77" s="1153">
        <f>'Result Entry'!AU79</f>
        <v>0.0</v>
      </c>
      <c r="AU77" s="1144">
        <f>'Result Entry'!AV79</f>
        <v>0.0</v>
      </c>
      <c r="AV77" s="1143">
        <f>'Result Entry'!AW79</f>
        <v>0.0</v>
      </c>
      <c r="AW77" s="1143">
        <f>'Result Entry'!AX79</f>
        <v>0.0</v>
      </c>
      <c r="AX77" s="1153">
        <f>'Result Entry'!AY79</f>
        <v>0.0</v>
      </c>
      <c r="AY77" s="1146">
        <f>'Result Entry'!AZ79</f>
        <v>0.0</v>
      </c>
      <c r="AZ77" s="1165">
        <f>'Result Entry'!BA79</f>
        <v>0.0</v>
      </c>
      <c r="BA77" s="1166" t="str">
        <f>'Result Entry'!BB79</f>
        <v/>
      </c>
      <c r="BB77" s="1149" t="str">
        <f>'Result Entry'!BC79</f>
        <v/>
      </c>
      <c r="BC77" s="1150" t="str">
        <f>'Result Entry'!BD79</f>
        <v/>
      </c>
      <c r="BD77" s="1151">
        <f>'Result Entry'!BE79</f>
        <v>0.0</v>
      </c>
      <c r="BE77" s="1142">
        <f>'Result Entry'!BF79</f>
        <v>0.0</v>
      </c>
      <c r="BF77" s="1152">
        <f>'Result Entry'!BG79</f>
        <v>0.0</v>
      </c>
      <c r="BG77" s="1143">
        <f>'Result Entry'!BH79</f>
        <v>0.0</v>
      </c>
      <c r="BH77" s="1144">
        <f>'Result Entry'!BI79</f>
        <v>0.0</v>
      </c>
      <c r="BI77" s="1143">
        <f>'Result Entry'!BJ79</f>
        <v>0.0</v>
      </c>
      <c r="BJ77" s="1143">
        <f>'Result Entry'!BK79</f>
        <v>0.0</v>
      </c>
      <c r="BK77" s="1153">
        <f>'Result Entry'!BL79</f>
        <v>0.0</v>
      </c>
      <c r="BL77" s="1144">
        <f>'Result Entry'!BM79</f>
        <v>0.0</v>
      </c>
      <c r="BM77" s="1143">
        <f>'Result Entry'!BN79</f>
        <v>0.0</v>
      </c>
      <c r="BN77" s="1143">
        <f>'Result Entry'!BO79</f>
        <v>0.0</v>
      </c>
      <c r="BO77" s="1153">
        <f>'Result Entry'!BP79</f>
        <v>0.0</v>
      </c>
      <c r="BP77" s="1146">
        <f>'Result Entry'!BQ79</f>
        <v>0.0</v>
      </c>
      <c r="BQ77" s="1165">
        <f>'Result Entry'!BR79</f>
        <v>0.0</v>
      </c>
      <c r="BR77" s="1166" t="str">
        <f>'Result Entry'!BS79</f>
        <v/>
      </c>
      <c r="BS77" s="1149" t="str">
        <f>'Result Entry'!BT79</f>
        <v/>
      </c>
      <c r="BT77" s="1150" t="str">
        <f>'Result Entry'!BU79</f>
        <v/>
      </c>
      <c r="BU77" s="1151">
        <f>'Result Entry'!BV79</f>
        <v>0.0</v>
      </c>
      <c r="BV77" s="1142">
        <f>'Result Entry'!BW79</f>
        <v>0.0</v>
      </c>
      <c r="BW77" s="1152">
        <f>'Result Entry'!BX79</f>
        <v>0.0</v>
      </c>
      <c r="BX77" s="1143">
        <f>'Result Entry'!BY79</f>
        <v>0.0</v>
      </c>
      <c r="BY77" s="1144">
        <f>'Result Entry'!BZ79</f>
        <v>0.0</v>
      </c>
      <c r="BZ77" s="1143">
        <f>'Result Entry'!CA79</f>
        <v>0.0</v>
      </c>
      <c r="CA77" s="1143">
        <f>'Result Entry'!CB79</f>
        <v>0.0</v>
      </c>
      <c r="CB77" s="1153">
        <f>'Result Entry'!CC79</f>
        <v>0.0</v>
      </c>
      <c r="CC77" s="1144">
        <f>'Result Entry'!CD79</f>
        <v>0.0</v>
      </c>
      <c r="CD77" s="1143">
        <f>'Result Entry'!CE79</f>
        <v>0.0</v>
      </c>
      <c r="CE77" s="1143">
        <f>'Result Entry'!CF79</f>
        <v>0.0</v>
      </c>
      <c r="CF77" s="1153">
        <f>'Result Entry'!CG79</f>
        <v>0.0</v>
      </c>
      <c r="CG77" s="1146">
        <f>'Result Entry'!CH79</f>
        <v>0.0</v>
      </c>
      <c r="CH77" s="1165">
        <f>'Result Entry'!CI79</f>
        <v>0.0</v>
      </c>
      <c r="CI77" s="1166" t="str">
        <f>'Result Entry'!CJ79</f>
        <v/>
      </c>
      <c r="CJ77" s="1149" t="str">
        <f>'Result Entry'!CK79</f>
        <v/>
      </c>
      <c r="CK77" s="1150" t="str">
        <f>'Result Entry'!CL79</f>
        <v/>
      </c>
      <c r="CL77" s="1151">
        <f>'Result Entry'!CM79</f>
        <v>0.0</v>
      </c>
      <c r="CM77" s="1142">
        <f>'Result Entry'!CN79</f>
        <v>0.0</v>
      </c>
      <c r="CN77" s="1152">
        <f>'Result Entry'!CO79</f>
        <v>0.0</v>
      </c>
      <c r="CO77" s="1143">
        <f>'Result Entry'!CP79</f>
        <v>0.0</v>
      </c>
      <c r="CP77" s="1144">
        <f>'Result Entry'!CQ79</f>
        <v>0.0</v>
      </c>
      <c r="CQ77" s="1143">
        <f>'Result Entry'!CR79</f>
        <v>0.0</v>
      </c>
      <c r="CR77" s="1143">
        <f>'Result Entry'!CS79</f>
        <v>0.0</v>
      </c>
      <c r="CS77" s="1153">
        <f>'Result Entry'!CT79</f>
        <v>0.0</v>
      </c>
      <c r="CT77" s="1144">
        <f>'Result Entry'!CU79</f>
        <v>0.0</v>
      </c>
      <c r="CU77" s="1143">
        <f>'Result Entry'!CV79</f>
        <v>0.0</v>
      </c>
      <c r="CV77" s="1143">
        <f>'Result Entry'!CW79</f>
        <v>0.0</v>
      </c>
      <c r="CW77" s="1153">
        <f>'Result Entry'!CX79</f>
        <v>0.0</v>
      </c>
      <c r="CX77" s="1146">
        <f>'Result Entry'!CY79</f>
        <v>0.0</v>
      </c>
      <c r="CY77" s="1165">
        <f>'Result Entry'!CZ79</f>
        <v>0.0</v>
      </c>
      <c r="CZ77" s="1166" t="str">
        <f>'Result Entry'!DA79</f>
        <v/>
      </c>
      <c r="DA77" s="1149" t="str">
        <f>'Result Entry'!DB79</f>
        <v/>
      </c>
      <c r="DB77" s="1150" t="str">
        <f>'Result Entry'!DC79</f>
        <v/>
      </c>
      <c r="DC77" s="1151">
        <f>'Result Entry'!DD79</f>
        <v>0.0</v>
      </c>
      <c r="DD77" s="1142">
        <f>'Result Entry'!DE79</f>
        <v>0.0</v>
      </c>
      <c r="DE77" s="1152">
        <f>'Result Entry'!DF79</f>
        <v>0.0</v>
      </c>
      <c r="DF77" s="1143">
        <f>'Result Entry'!DG79</f>
        <v>0.0</v>
      </c>
      <c r="DG77" s="1144">
        <f>'Result Entry'!DH79</f>
        <v>0.0</v>
      </c>
      <c r="DH77" s="1143">
        <f>'Result Entry'!DI79</f>
        <v>0.0</v>
      </c>
      <c r="DI77" s="1143">
        <f>'Result Entry'!DJ79</f>
        <v>0.0</v>
      </c>
      <c r="DJ77" s="1153">
        <f>'Result Entry'!DK79</f>
        <v>0.0</v>
      </c>
      <c r="DK77" s="1144">
        <f>'Result Entry'!DL79</f>
        <v>0.0</v>
      </c>
      <c r="DL77" s="1143">
        <f>'Result Entry'!DM79</f>
        <v>0.0</v>
      </c>
      <c r="DM77" s="1143">
        <f>'Result Entry'!DN79</f>
        <v>0.0</v>
      </c>
      <c r="DN77" s="1153">
        <f>'Result Entry'!DO79</f>
        <v>0.0</v>
      </c>
      <c r="DO77" s="1146">
        <f>'Result Entry'!DP79</f>
        <v>0.0</v>
      </c>
      <c r="DP77" s="1165">
        <f>'Result Entry'!DQ79</f>
        <v>0.0</v>
      </c>
      <c r="DQ77" s="1166" t="str">
        <f>'Result Entry'!DR79</f>
        <v/>
      </c>
      <c r="DR77" s="1149" t="str">
        <f>'Result Entry'!DS79</f>
        <v/>
      </c>
      <c r="DS77" s="1150" t="str">
        <f>'Result Entry'!DT79</f>
        <v/>
      </c>
      <c r="DT77" s="1142">
        <f>'Result Entry'!DU79</f>
        <v>0.0</v>
      </c>
      <c r="DU77" s="1143">
        <f>'Result Entry'!DV79</f>
        <v>0.0</v>
      </c>
      <c r="DV77" s="1143">
        <f>'Result Entry'!DW79</f>
        <v>0.0</v>
      </c>
      <c r="DW77" s="1144">
        <f>'Result Entry'!DX79</f>
        <v>0.0</v>
      </c>
      <c r="DX77" s="1143">
        <f>'Result Entry'!DY79</f>
        <v>0.0</v>
      </c>
      <c r="DY77" s="1143">
        <f>'Result Entry'!DZ79</f>
        <v>0.0</v>
      </c>
      <c r="DZ77" s="1153">
        <f>'Result Entry'!EA79</f>
        <v>0.0</v>
      </c>
      <c r="EA77" s="1144">
        <f>'Result Entry'!EB79</f>
        <v>0.0</v>
      </c>
      <c r="EB77" s="1143">
        <f>'Result Entry'!EC79</f>
        <v>0.0</v>
      </c>
      <c r="EC77" s="1143">
        <f>'Result Entry'!ED79</f>
        <v>0.0</v>
      </c>
      <c r="ED77" s="1153">
        <f>'Result Entry'!EE79</f>
        <v>0.0</v>
      </c>
      <c r="EE77" s="1156">
        <f>'Result Entry'!EF79</f>
        <v>0.0</v>
      </c>
      <c r="EF77" s="1157">
        <f>'Result Entry'!EG79</f>
        <v>0.0</v>
      </c>
      <c r="EG77" s="1158" t="str">
        <f>'Result Entry'!EH79</f>
        <v/>
      </c>
      <c r="EH77" s="1142">
        <f>'Result Entry'!EI79</f>
        <v>0.0</v>
      </c>
      <c r="EI77" s="1143">
        <f>'Result Entry'!EJ79</f>
        <v>0.0</v>
      </c>
      <c r="EJ77" s="1143">
        <f>'Result Entry'!EK79</f>
        <v>0.0</v>
      </c>
      <c r="EK77" s="1144">
        <f>'Result Entry'!EL79</f>
        <v>0.0</v>
      </c>
      <c r="EL77" s="1143">
        <f>'Result Entry'!EM79</f>
        <v>0.0</v>
      </c>
      <c r="EM77" s="1153">
        <f>'Result Entry'!EN79</f>
        <v>0.0</v>
      </c>
      <c r="EN77" s="1143">
        <f>'Result Entry'!EO79</f>
        <v>0.0</v>
      </c>
      <c r="EO77" s="1143">
        <f>'Result Entry'!EP79</f>
        <v>0.0</v>
      </c>
      <c r="EP77" s="1143">
        <f>'Result Entry'!EQ79</f>
        <v>0.0</v>
      </c>
      <c r="EQ77" s="1146">
        <f>'Result Entry'!ER79</f>
        <v>0.0</v>
      </c>
      <c r="ER77" s="1157">
        <f>'Result Entry'!ES79</f>
        <v>0.0</v>
      </c>
      <c r="ES77" s="1158" t="str">
        <f>'Result Entry'!ET79</f>
        <v/>
      </c>
      <c r="ET77" s="1142">
        <f>'Result Entry'!EU79</f>
        <v>0.0</v>
      </c>
      <c r="EU77" s="1152">
        <f>'Result Entry'!EV79</f>
        <v>0.0</v>
      </c>
      <c r="EV77" s="1143">
        <f>'Result Entry'!EW79</f>
        <v>0.0</v>
      </c>
      <c r="EW77" s="1153">
        <f>'Result Entry'!EX79</f>
        <v>0.0</v>
      </c>
      <c r="EX77" s="1143">
        <f>'Result Entry'!EY79</f>
        <v>0.0</v>
      </c>
      <c r="EY77" s="1153">
        <f>'Result Entry'!EZ79</f>
        <v>0.0</v>
      </c>
      <c r="EZ77" s="1143">
        <f>'Result Entry'!FA79</f>
        <v>0.0</v>
      </c>
      <c r="FA77" s="1143">
        <f>'Result Entry'!FB79</f>
        <v>0.0</v>
      </c>
      <c r="FB77" s="1143">
        <f>'Result Entry'!FC79</f>
        <v>0.0</v>
      </c>
      <c r="FC77" s="1156">
        <f>'Result Entry'!FD79</f>
        <v>0.0</v>
      </c>
      <c r="FD77" s="1157">
        <f>'Result Entry'!FE79</f>
        <v>0.0</v>
      </c>
      <c r="FE77" s="1158" t="str">
        <f>'Result Entry'!FF79</f>
        <v/>
      </c>
      <c r="FF77" s="1142">
        <f>'Result Entry'!FG79</f>
        <v>0.0</v>
      </c>
      <c r="FG77" s="1143">
        <f>'Result Entry'!FH79</f>
        <v>0.0</v>
      </c>
      <c r="FH77" s="1143">
        <f>'Result Entry'!FI79</f>
        <v>0.0</v>
      </c>
      <c r="FI77" s="1143">
        <f>'Result Entry'!FJ79</f>
        <v>0.0</v>
      </c>
      <c r="FJ77" s="1145">
        <f>'Result Entry'!FK79</f>
        <v>0.0</v>
      </c>
      <c r="FK77" s="1150" t="str">
        <f>'Result Entry'!FL79</f>
        <v/>
      </c>
      <c r="FL77" s="1139">
        <f>'Result Entry'!FM79</f>
        <v>0.0</v>
      </c>
      <c r="FM77" s="1140">
        <f>'Result Entry'!FN79</f>
        <v>0.0</v>
      </c>
      <c r="FN77" s="1161" t="str">
        <f>'Result Entry'!FO79</f>
        <v/>
      </c>
      <c r="FO77" s="1139">
        <f>'Result Entry'!FP79</f>
        <v>0.0</v>
      </c>
      <c r="FP77" s="1140">
        <f>'Result Entry'!FQ79</f>
        <v>0.0</v>
      </c>
      <c r="FQ77" s="1140">
        <f>'Result Entry'!FR79</f>
        <v>0.0</v>
      </c>
      <c r="FR77" s="1140" t="str">
        <f>IF(OR(FS77="PASSED",FS77="PASSED WITH G"),'Result Entry'!FS79,"")</f>
        <v/>
      </c>
      <c r="FS77" s="1140" t="str">
        <f>'Result Entry'!FT79</f>
        <v/>
      </c>
      <c r="FT77" s="1140" t="str">
        <f>'Result Entry'!FU79</f>
        <v/>
      </c>
      <c r="FU77" s="1161" t="str">
        <f>'Result Entry'!FV79</f>
        <v/>
      </c>
      <c r="FV77" s="1162" t="str">
        <f>'Result Entry'!FX79</f>
        <v/>
      </c>
    </row>
    <row r="78" spans="8:8" s="1138" ht="17.25" customFormat="1" customHeight="1">
      <c r="A78" s="1167"/>
      <c r="B78" s="1139">
        <f t="shared" si="1"/>
        <v>0.0</v>
      </c>
      <c r="C78" s="1140">
        <f>'Result Entry'!D80</f>
        <v>0.0</v>
      </c>
      <c r="D78" s="1140">
        <f>'Result Entry'!E80</f>
        <v>0.0</v>
      </c>
      <c r="E78" s="1140">
        <f>'Result Entry'!F80</f>
        <v>0.0</v>
      </c>
      <c r="F78" s="1140">
        <f>'Result Entry'!G80</f>
        <v>0.0</v>
      </c>
      <c r="G78" s="1140">
        <f>'Result Entry'!H80</f>
        <v>0.0</v>
      </c>
      <c r="H78" s="1140">
        <f>'Result Entry'!I80</f>
        <v>0.0</v>
      </c>
      <c r="I78" s="1140">
        <f>'Result Entry'!J80</f>
        <v>0.0</v>
      </c>
      <c r="J78" s="1141">
        <f>'Result Entry'!K80</f>
        <v>0.0</v>
      </c>
      <c r="K78" s="1142">
        <f>'Result Entry'!L80</f>
        <v>0.0</v>
      </c>
      <c r="L78" s="1143">
        <f>'Result Entry'!M80</f>
        <v>0.0</v>
      </c>
      <c r="M78" s="1143">
        <f>'Result Entry'!N80</f>
        <v>0.0</v>
      </c>
      <c r="N78" s="1144">
        <f>'Result Entry'!O80</f>
        <v>0.0</v>
      </c>
      <c r="O78" s="1143">
        <f>'Result Entry'!P80</f>
        <v>0.0</v>
      </c>
      <c r="P78" s="1144">
        <f>'Result Entry'!Q80</f>
        <v>0.0</v>
      </c>
      <c r="Q78" s="1143">
        <f>'Result Entry'!R80</f>
        <v>0.0</v>
      </c>
      <c r="R78" s="1145">
        <f>'Result Entry'!S80</f>
        <v>0.0</v>
      </c>
      <c r="S78" s="1145">
        <f>'Result Entry'!T80</f>
        <v>0.0</v>
      </c>
      <c r="T78" s="1146">
        <f>'Result Entry'!U80</f>
        <v>0.0</v>
      </c>
      <c r="U78" s="1163">
        <f>'Result Entry'!V80</f>
        <v>0.0</v>
      </c>
      <c r="V78" s="1164" t="str">
        <f>'Result Entry'!W80</f>
        <v/>
      </c>
      <c r="W78" s="1149" t="str">
        <f>'Result Entry'!X80</f>
        <v/>
      </c>
      <c r="X78" s="1150" t="str">
        <f>'Result Entry'!Y80</f>
        <v/>
      </c>
      <c r="Y78" s="1142">
        <f>'Result Entry'!Z80</f>
        <v>0.0</v>
      </c>
      <c r="Z78" s="1143">
        <f>'Result Entry'!AA80</f>
        <v>0.0</v>
      </c>
      <c r="AA78" s="1143">
        <f>'Result Entry'!AB80</f>
        <v>0.0</v>
      </c>
      <c r="AB78" s="1144">
        <f>'Result Entry'!AC80</f>
        <v>0.0</v>
      </c>
      <c r="AC78" s="1143">
        <f>'Result Entry'!AD80</f>
        <v>0.0</v>
      </c>
      <c r="AD78" s="1144">
        <f>'Result Entry'!AE80</f>
        <v>0.0</v>
      </c>
      <c r="AE78" s="1143">
        <f>'Result Entry'!AF80</f>
        <v>0.0</v>
      </c>
      <c r="AF78" s="1145">
        <f>'Result Entry'!AG80</f>
        <v>0.0</v>
      </c>
      <c r="AG78" s="1145">
        <f>'Result Entry'!AH80</f>
        <v>0.0</v>
      </c>
      <c r="AH78" s="1146">
        <f>'Result Entry'!AI80</f>
        <v>0.0</v>
      </c>
      <c r="AI78" s="1163">
        <f>'Result Entry'!AJ80</f>
        <v>0.0</v>
      </c>
      <c r="AJ78" s="1164" t="str">
        <f>'Result Entry'!AK80</f>
        <v/>
      </c>
      <c r="AK78" s="1149" t="str">
        <f>'Result Entry'!AL80</f>
        <v/>
      </c>
      <c r="AL78" s="1150" t="str">
        <f>'Result Entry'!AM80</f>
        <v/>
      </c>
      <c r="AM78" s="1151">
        <f>'Result Entry'!AN80</f>
        <v>0.0</v>
      </c>
      <c r="AN78" s="1142">
        <f>'Result Entry'!AO80</f>
        <v>0.0</v>
      </c>
      <c r="AO78" s="1152">
        <f>'Result Entry'!AP80</f>
        <v>0.0</v>
      </c>
      <c r="AP78" s="1143">
        <f>'Result Entry'!AQ80</f>
        <v>0.0</v>
      </c>
      <c r="AQ78" s="1144">
        <f>'Result Entry'!AR80</f>
        <v>0.0</v>
      </c>
      <c r="AR78" s="1143">
        <f>'Result Entry'!AS80</f>
        <v>0.0</v>
      </c>
      <c r="AS78" s="1143">
        <f>'Result Entry'!AT80</f>
        <v>0.0</v>
      </c>
      <c r="AT78" s="1153">
        <f>'Result Entry'!AU80</f>
        <v>0.0</v>
      </c>
      <c r="AU78" s="1144">
        <f>'Result Entry'!AV80</f>
        <v>0.0</v>
      </c>
      <c r="AV78" s="1143">
        <f>'Result Entry'!AW80</f>
        <v>0.0</v>
      </c>
      <c r="AW78" s="1143">
        <f>'Result Entry'!AX80</f>
        <v>0.0</v>
      </c>
      <c r="AX78" s="1153">
        <f>'Result Entry'!AY80</f>
        <v>0.0</v>
      </c>
      <c r="AY78" s="1146">
        <f>'Result Entry'!AZ80</f>
        <v>0.0</v>
      </c>
      <c r="AZ78" s="1165">
        <f>'Result Entry'!BA80</f>
        <v>0.0</v>
      </c>
      <c r="BA78" s="1166" t="str">
        <f>'Result Entry'!BB80</f>
        <v/>
      </c>
      <c r="BB78" s="1149" t="str">
        <f>'Result Entry'!BC80</f>
        <v/>
      </c>
      <c r="BC78" s="1150" t="str">
        <f>'Result Entry'!BD80</f>
        <v/>
      </c>
      <c r="BD78" s="1151">
        <f>'Result Entry'!BE80</f>
        <v>0.0</v>
      </c>
      <c r="BE78" s="1142">
        <f>'Result Entry'!BF80</f>
        <v>0.0</v>
      </c>
      <c r="BF78" s="1152">
        <f>'Result Entry'!BG80</f>
        <v>0.0</v>
      </c>
      <c r="BG78" s="1143">
        <f>'Result Entry'!BH80</f>
        <v>0.0</v>
      </c>
      <c r="BH78" s="1144">
        <f>'Result Entry'!BI80</f>
        <v>0.0</v>
      </c>
      <c r="BI78" s="1143">
        <f>'Result Entry'!BJ80</f>
        <v>0.0</v>
      </c>
      <c r="BJ78" s="1143">
        <f>'Result Entry'!BK80</f>
        <v>0.0</v>
      </c>
      <c r="BK78" s="1153">
        <f>'Result Entry'!BL80</f>
        <v>0.0</v>
      </c>
      <c r="BL78" s="1144">
        <f>'Result Entry'!BM80</f>
        <v>0.0</v>
      </c>
      <c r="BM78" s="1143">
        <f>'Result Entry'!BN80</f>
        <v>0.0</v>
      </c>
      <c r="BN78" s="1143">
        <f>'Result Entry'!BO80</f>
        <v>0.0</v>
      </c>
      <c r="BO78" s="1153">
        <f>'Result Entry'!BP80</f>
        <v>0.0</v>
      </c>
      <c r="BP78" s="1146">
        <f>'Result Entry'!BQ80</f>
        <v>0.0</v>
      </c>
      <c r="BQ78" s="1165">
        <f>'Result Entry'!BR80</f>
        <v>0.0</v>
      </c>
      <c r="BR78" s="1166" t="str">
        <f>'Result Entry'!BS80</f>
        <v/>
      </c>
      <c r="BS78" s="1149" t="str">
        <f>'Result Entry'!BT80</f>
        <v/>
      </c>
      <c r="BT78" s="1150" t="str">
        <f>'Result Entry'!BU80</f>
        <v/>
      </c>
      <c r="BU78" s="1151">
        <f>'Result Entry'!BV80</f>
        <v>0.0</v>
      </c>
      <c r="BV78" s="1142">
        <f>'Result Entry'!BW80</f>
        <v>0.0</v>
      </c>
      <c r="BW78" s="1152">
        <f>'Result Entry'!BX80</f>
        <v>0.0</v>
      </c>
      <c r="BX78" s="1143">
        <f>'Result Entry'!BY80</f>
        <v>0.0</v>
      </c>
      <c r="BY78" s="1144">
        <f>'Result Entry'!BZ80</f>
        <v>0.0</v>
      </c>
      <c r="BZ78" s="1143">
        <f>'Result Entry'!CA80</f>
        <v>0.0</v>
      </c>
      <c r="CA78" s="1143">
        <f>'Result Entry'!CB80</f>
        <v>0.0</v>
      </c>
      <c r="CB78" s="1153">
        <f>'Result Entry'!CC80</f>
        <v>0.0</v>
      </c>
      <c r="CC78" s="1144">
        <f>'Result Entry'!CD80</f>
        <v>0.0</v>
      </c>
      <c r="CD78" s="1143">
        <f>'Result Entry'!CE80</f>
        <v>0.0</v>
      </c>
      <c r="CE78" s="1143">
        <f>'Result Entry'!CF80</f>
        <v>0.0</v>
      </c>
      <c r="CF78" s="1153">
        <f>'Result Entry'!CG80</f>
        <v>0.0</v>
      </c>
      <c r="CG78" s="1146">
        <f>'Result Entry'!CH80</f>
        <v>0.0</v>
      </c>
      <c r="CH78" s="1165">
        <f>'Result Entry'!CI80</f>
        <v>0.0</v>
      </c>
      <c r="CI78" s="1166" t="str">
        <f>'Result Entry'!CJ80</f>
        <v/>
      </c>
      <c r="CJ78" s="1149" t="str">
        <f>'Result Entry'!CK80</f>
        <v/>
      </c>
      <c r="CK78" s="1150" t="str">
        <f>'Result Entry'!CL80</f>
        <v/>
      </c>
      <c r="CL78" s="1151">
        <f>'Result Entry'!CM80</f>
        <v>0.0</v>
      </c>
      <c r="CM78" s="1142">
        <f>'Result Entry'!CN80</f>
        <v>0.0</v>
      </c>
      <c r="CN78" s="1152">
        <f>'Result Entry'!CO80</f>
        <v>0.0</v>
      </c>
      <c r="CO78" s="1143">
        <f>'Result Entry'!CP80</f>
        <v>0.0</v>
      </c>
      <c r="CP78" s="1144">
        <f>'Result Entry'!CQ80</f>
        <v>0.0</v>
      </c>
      <c r="CQ78" s="1143">
        <f>'Result Entry'!CR80</f>
        <v>0.0</v>
      </c>
      <c r="CR78" s="1143">
        <f>'Result Entry'!CS80</f>
        <v>0.0</v>
      </c>
      <c r="CS78" s="1153">
        <f>'Result Entry'!CT80</f>
        <v>0.0</v>
      </c>
      <c r="CT78" s="1144">
        <f>'Result Entry'!CU80</f>
        <v>0.0</v>
      </c>
      <c r="CU78" s="1143">
        <f>'Result Entry'!CV80</f>
        <v>0.0</v>
      </c>
      <c r="CV78" s="1143">
        <f>'Result Entry'!CW80</f>
        <v>0.0</v>
      </c>
      <c r="CW78" s="1153">
        <f>'Result Entry'!CX80</f>
        <v>0.0</v>
      </c>
      <c r="CX78" s="1146">
        <f>'Result Entry'!CY80</f>
        <v>0.0</v>
      </c>
      <c r="CY78" s="1165">
        <f>'Result Entry'!CZ80</f>
        <v>0.0</v>
      </c>
      <c r="CZ78" s="1166" t="str">
        <f>'Result Entry'!DA80</f>
        <v/>
      </c>
      <c r="DA78" s="1149" t="str">
        <f>'Result Entry'!DB80</f>
        <v/>
      </c>
      <c r="DB78" s="1150" t="str">
        <f>'Result Entry'!DC80</f>
        <v/>
      </c>
      <c r="DC78" s="1151">
        <f>'Result Entry'!DD80</f>
        <v>0.0</v>
      </c>
      <c r="DD78" s="1142">
        <f>'Result Entry'!DE80</f>
        <v>0.0</v>
      </c>
      <c r="DE78" s="1152">
        <f>'Result Entry'!DF80</f>
        <v>0.0</v>
      </c>
      <c r="DF78" s="1143">
        <f>'Result Entry'!DG80</f>
        <v>0.0</v>
      </c>
      <c r="DG78" s="1144">
        <f>'Result Entry'!DH80</f>
        <v>0.0</v>
      </c>
      <c r="DH78" s="1143">
        <f>'Result Entry'!DI80</f>
        <v>0.0</v>
      </c>
      <c r="DI78" s="1143">
        <f>'Result Entry'!DJ80</f>
        <v>0.0</v>
      </c>
      <c r="DJ78" s="1153">
        <f>'Result Entry'!DK80</f>
        <v>0.0</v>
      </c>
      <c r="DK78" s="1144">
        <f>'Result Entry'!DL80</f>
        <v>0.0</v>
      </c>
      <c r="DL78" s="1143">
        <f>'Result Entry'!DM80</f>
        <v>0.0</v>
      </c>
      <c r="DM78" s="1143">
        <f>'Result Entry'!DN80</f>
        <v>0.0</v>
      </c>
      <c r="DN78" s="1153">
        <f>'Result Entry'!DO80</f>
        <v>0.0</v>
      </c>
      <c r="DO78" s="1146">
        <f>'Result Entry'!DP80</f>
        <v>0.0</v>
      </c>
      <c r="DP78" s="1165">
        <f>'Result Entry'!DQ80</f>
        <v>0.0</v>
      </c>
      <c r="DQ78" s="1166" t="str">
        <f>'Result Entry'!DR80</f>
        <v/>
      </c>
      <c r="DR78" s="1149" t="str">
        <f>'Result Entry'!DS80</f>
        <v/>
      </c>
      <c r="DS78" s="1150" t="str">
        <f>'Result Entry'!DT80</f>
        <v/>
      </c>
      <c r="DT78" s="1142">
        <f>'Result Entry'!DU80</f>
        <v>0.0</v>
      </c>
      <c r="DU78" s="1143">
        <f>'Result Entry'!DV80</f>
        <v>0.0</v>
      </c>
      <c r="DV78" s="1143">
        <f>'Result Entry'!DW80</f>
        <v>0.0</v>
      </c>
      <c r="DW78" s="1144">
        <f>'Result Entry'!DX80</f>
        <v>0.0</v>
      </c>
      <c r="DX78" s="1143">
        <f>'Result Entry'!DY80</f>
        <v>0.0</v>
      </c>
      <c r="DY78" s="1143">
        <f>'Result Entry'!DZ80</f>
        <v>0.0</v>
      </c>
      <c r="DZ78" s="1153">
        <f>'Result Entry'!EA80</f>
        <v>0.0</v>
      </c>
      <c r="EA78" s="1144">
        <f>'Result Entry'!EB80</f>
        <v>0.0</v>
      </c>
      <c r="EB78" s="1143">
        <f>'Result Entry'!EC80</f>
        <v>0.0</v>
      </c>
      <c r="EC78" s="1143">
        <f>'Result Entry'!ED80</f>
        <v>0.0</v>
      </c>
      <c r="ED78" s="1153">
        <f>'Result Entry'!EE80</f>
        <v>0.0</v>
      </c>
      <c r="EE78" s="1156">
        <f>'Result Entry'!EF80</f>
        <v>0.0</v>
      </c>
      <c r="EF78" s="1157">
        <f>'Result Entry'!EG80</f>
        <v>0.0</v>
      </c>
      <c r="EG78" s="1158" t="str">
        <f>'Result Entry'!EH80</f>
        <v/>
      </c>
      <c r="EH78" s="1142">
        <f>'Result Entry'!EI80</f>
        <v>0.0</v>
      </c>
      <c r="EI78" s="1143">
        <f>'Result Entry'!EJ80</f>
        <v>0.0</v>
      </c>
      <c r="EJ78" s="1143">
        <f>'Result Entry'!EK80</f>
        <v>0.0</v>
      </c>
      <c r="EK78" s="1144">
        <f>'Result Entry'!EL80</f>
        <v>0.0</v>
      </c>
      <c r="EL78" s="1143">
        <f>'Result Entry'!EM80</f>
        <v>0.0</v>
      </c>
      <c r="EM78" s="1153">
        <f>'Result Entry'!EN80</f>
        <v>0.0</v>
      </c>
      <c r="EN78" s="1143">
        <f>'Result Entry'!EO80</f>
        <v>0.0</v>
      </c>
      <c r="EO78" s="1143">
        <f>'Result Entry'!EP80</f>
        <v>0.0</v>
      </c>
      <c r="EP78" s="1143">
        <f>'Result Entry'!EQ80</f>
        <v>0.0</v>
      </c>
      <c r="EQ78" s="1146">
        <f>'Result Entry'!ER80</f>
        <v>0.0</v>
      </c>
      <c r="ER78" s="1157">
        <f>'Result Entry'!ES80</f>
        <v>0.0</v>
      </c>
      <c r="ES78" s="1158" t="str">
        <f>'Result Entry'!ET80</f>
        <v/>
      </c>
      <c r="ET78" s="1142">
        <f>'Result Entry'!EU80</f>
        <v>0.0</v>
      </c>
      <c r="EU78" s="1152">
        <f>'Result Entry'!EV80</f>
        <v>0.0</v>
      </c>
      <c r="EV78" s="1143">
        <f>'Result Entry'!EW80</f>
        <v>0.0</v>
      </c>
      <c r="EW78" s="1153">
        <f>'Result Entry'!EX80</f>
        <v>0.0</v>
      </c>
      <c r="EX78" s="1143">
        <f>'Result Entry'!EY80</f>
        <v>0.0</v>
      </c>
      <c r="EY78" s="1153">
        <f>'Result Entry'!EZ80</f>
        <v>0.0</v>
      </c>
      <c r="EZ78" s="1143">
        <f>'Result Entry'!FA80</f>
        <v>0.0</v>
      </c>
      <c r="FA78" s="1143">
        <f>'Result Entry'!FB80</f>
        <v>0.0</v>
      </c>
      <c r="FB78" s="1143">
        <f>'Result Entry'!FC80</f>
        <v>0.0</v>
      </c>
      <c r="FC78" s="1156">
        <f>'Result Entry'!FD80</f>
        <v>0.0</v>
      </c>
      <c r="FD78" s="1157">
        <f>'Result Entry'!FE80</f>
        <v>0.0</v>
      </c>
      <c r="FE78" s="1158" t="str">
        <f>'Result Entry'!FF80</f>
        <v/>
      </c>
      <c r="FF78" s="1142">
        <f>'Result Entry'!FG80</f>
        <v>0.0</v>
      </c>
      <c r="FG78" s="1143">
        <f>'Result Entry'!FH80</f>
        <v>0.0</v>
      </c>
      <c r="FH78" s="1143">
        <f>'Result Entry'!FI80</f>
        <v>0.0</v>
      </c>
      <c r="FI78" s="1143">
        <f>'Result Entry'!FJ80</f>
        <v>0.0</v>
      </c>
      <c r="FJ78" s="1145">
        <f>'Result Entry'!FK80</f>
        <v>0.0</v>
      </c>
      <c r="FK78" s="1150" t="str">
        <f>'Result Entry'!FL80</f>
        <v/>
      </c>
      <c r="FL78" s="1139">
        <f>'Result Entry'!FM80</f>
        <v>0.0</v>
      </c>
      <c r="FM78" s="1140">
        <f>'Result Entry'!FN80</f>
        <v>0.0</v>
      </c>
      <c r="FN78" s="1161" t="str">
        <f>'Result Entry'!FO80</f>
        <v/>
      </c>
      <c r="FO78" s="1139">
        <f>'Result Entry'!FP80</f>
        <v>0.0</v>
      </c>
      <c r="FP78" s="1140">
        <f>'Result Entry'!FQ80</f>
        <v>0.0</v>
      </c>
      <c r="FQ78" s="1140">
        <f>'Result Entry'!FR80</f>
        <v>0.0</v>
      </c>
      <c r="FR78" s="1140" t="str">
        <f>IF(OR(FS78="PASSED",FS78="PASSED WITH G"),'Result Entry'!FS80,"")</f>
        <v/>
      </c>
      <c r="FS78" s="1140" t="str">
        <f>'Result Entry'!FT80</f>
        <v/>
      </c>
      <c r="FT78" s="1140" t="str">
        <f>'Result Entry'!FU80</f>
        <v/>
      </c>
      <c r="FU78" s="1161" t="str">
        <f>'Result Entry'!FV80</f>
        <v/>
      </c>
      <c r="FV78" s="1162" t="str">
        <f>'Result Entry'!FX80</f>
        <v/>
      </c>
    </row>
    <row r="79" spans="8:8" s="1138" ht="17.25" customFormat="1" customHeight="1">
      <c r="A79" s="1167"/>
      <c r="B79" s="1139">
        <f t="shared" si="1"/>
        <v>0.0</v>
      </c>
      <c r="C79" s="1140">
        <f>'Result Entry'!D81</f>
        <v>0.0</v>
      </c>
      <c r="D79" s="1140">
        <f>'Result Entry'!E81</f>
        <v>0.0</v>
      </c>
      <c r="E79" s="1140">
        <f>'Result Entry'!F81</f>
        <v>0.0</v>
      </c>
      <c r="F79" s="1140">
        <f>'Result Entry'!G81</f>
        <v>0.0</v>
      </c>
      <c r="G79" s="1140">
        <f>'Result Entry'!H81</f>
        <v>0.0</v>
      </c>
      <c r="H79" s="1140">
        <f>'Result Entry'!I81</f>
        <v>0.0</v>
      </c>
      <c r="I79" s="1140">
        <f>'Result Entry'!J81</f>
        <v>0.0</v>
      </c>
      <c r="J79" s="1141">
        <f>'Result Entry'!K81</f>
        <v>0.0</v>
      </c>
      <c r="K79" s="1142">
        <f>'Result Entry'!L81</f>
        <v>0.0</v>
      </c>
      <c r="L79" s="1143">
        <f>'Result Entry'!M81</f>
        <v>0.0</v>
      </c>
      <c r="M79" s="1143">
        <f>'Result Entry'!N81</f>
        <v>0.0</v>
      </c>
      <c r="N79" s="1144">
        <f>'Result Entry'!O81</f>
        <v>0.0</v>
      </c>
      <c r="O79" s="1143">
        <f>'Result Entry'!P81</f>
        <v>0.0</v>
      </c>
      <c r="P79" s="1144">
        <f>'Result Entry'!Q81</f>
        <v>0.0</v>
      </c>
      <c r="Q79" s="1143">
        <f>'Result Entry'!R81</f>
        <v>0.0</v>
      </c>
      <c r="R79" s="1145">
        <f>'Result Entry'!S81</f>
        <v>0.0</v>
      </c>
      <c r="S79" s="1145">
        <f>'Result Entry'!T81</f>
        <v>0.0</v>
      </c>
      <c r="T79" s="1146">
        <f>'Result Entry'!U81</f>
        <v>0.0</v>
      </c>
      <c r="U79" s="1163">
        <f>'Result Entry'!V81</f>
        <v>0.0</v>
      </c>
      <c r="V79" s="1164" t="str">
        <f>'Result Entry'!W81</f>
        <v/>
      </c>
      <c r="W79" s="1149" t="str">
        <f>'Result Entry'!X81</f>
        <v/>
      </c>
      <c r="X79" s="1150" t="str">
        <f>'Result Entry'!Y81</f>
        <v/>
      </c>
      <c r="Y79" s="1142">
        <f>'Result Entry'!Z81</f>
        <v>0.0</v>
      </c>
      <c r="Z79" s="1143">
        <f>'Result Entry'!AA81</f>
        <v>0.0</v>
      </c>
      <c r="AA79" s="1143">
        <f>'Result Entry'!AB81</f>
        <v>0.0</v>
      </c>
      <c r="AB79" s="1144">
        <f>'Result Entry'!AC81</f>
        <v>0.0</v>
      </c>
      <c r="AC79" s="1143">
        <f>'Result Entry'!AD81</f>
        <v>0.0</v>
      </c>
      <c r="AD79" s="1144">
        <f>'Result Entry'!AE81</f>
        <v>0.0</v>
      </c>
      <c r="AE79" s="1143">
        <f>'Result Entry'!AF81</f>
        <v>0.0</v>
      </c>
      <c r="AF79" s="1145">
        <f>'Result Entry'!AG81</f>
        <v>0.0</v>
      </c>
      <c r="AG79" s="1145">
        <f>'Result Entry'!AH81</f>
        <v>0.0</v>
      </c>
      <c r="AH79" s="1146">
        <f>'Result Entry'!AI81</f>
        <v>0.0</v>
      </c>
      <c r="AI79" s="1163">
        <f>'Result Entry'!AJ81</f>
        <v>0.0</v>
      </c>
      <c r="AJ79" s="1164" t="str">
        <f>'Result Entry'!AK81</f>
        <v/>
      </c>
      <c r="AK79" s="1149" t="str">
        <f>'Result Entry'!AL81</f>
        <v/>
      </c>
      <c r="AL79" s="1150" t="str">
        <f>'Result Entry'!AM81</f>
        <v/>
      </c>
      <c r="AM79" s="1151">
        <f>'Result Entry'!AN81</f>
        <v>0.0</v>
      </c>
      <c r="AN79" s="1142">
        <f>'Result Entry'!AO81</f>
        <v>0.0</v>
      </c>
      <c r="AO79" s="1152">
        <f>'Result Entry'!AP81</f>
        <v>0.0</v>
      </c>
      <c r="AP79" s="1143">
        <f>'Result Entry'!AQ81</f>
        <v>0.0</v>
      </c>
      <c r="AQ79" s="1144">
        <f>'Result Entry'!AR81</f>
        <v>0.0</v>
      </c>
      <c r="AR79" s="1143">
        <f>'Result Entry'!AS81</f>
        <v>0.0</v>
      </c>
      <c r="AS79" s="1143">
        <f>'Result Entry'!AT81</f>
        <v>0.0</v>
      </c>
      <c r="AT79" s="1153">
        <f>'Result Entry'!AU81</f>
        <v>0.0</v>
      </c>
      <c r="AU79" s="1144">
        <f>'Result Entry'!AV81</f>
        <v>0.0</v>
      </c>
      <c r="AV79" s="1143">
        <f>'Result Entry'!AW81</f>
        <v>0.0</v>
      </c>
      <c r="AW79" s="1143">
        <f>'Result Entry'!AX81</f>
        <v>0.0</v>
      </c>
      <c r="AX79" s="1153">
        <f>'Result Entry'!AY81</f>
        <v>0.0</v>
      </c>
      <c r="AY79" s="1146">
        <f>'Result Entry'!AZ81</f>
        <v>0.0</v>
      </c>
      <c r="AZ79" s="1165">
        <f>'Result Entry'!BA81</f>
        <v>0.0</v>
      </c>
      <c r="BA79" s="1166" t="str">
        <f>'Result Entry'!BB81</f>
        <v/>
      </c>
      <c r="BB79" s="1149" t="str">
        <f>'Result Entry'!BC81</f>
        <v/>
      </c>
      <c r="BC79" s="1150" t="str">
        <f>'Result Entry'!BD81</f>
        <v/>
      </c>
      <c r="BD79" s="1151">
        <f>'Result Entry'!BE81</f>
        <v>0.0</v>
      </c>
      <c r="BE79" s="1142">
        <f>'Result Entry'!BF81</f>
        <v>0.0</v>
      </c>
      <c r="BF79" s="1152">
        <f>'Result Entry'!BG81</f>
        <v>0.0</v>
      </c>
      <c r="BG79" s="1143">
        <f>'Result Entry'!BH81</f>
        <v>0.0</v>
      </c>
      <c r="BH79" s="1144">
        <f>'Result Entry'!BI81</f>
        <v>0.0</v>
      </c>
      <c r="BI79" s="1143">
        <f>'Result Entry'!BJ81</f>
        <v>0.0</v>
      </c>
      <c r="BJ79" s="1143">
        <f>'Result Entry'!BK81</f>
        <v>0.0</v>
      </c>
      <c r="BK79" s="1153">
        <f>'Result Entry'!BL81</f>
        <v>0.0</v>
      </c>
      <c r="BL79" s="1144">
        <f>'Result Entry'!BM81</f>
        <v>0.0</v>
      </c>
      <c r="BM79" s="1143">
        <f>'Result Entry'!BN81</f>
        <v>0.0</v>
      </c>
      <c r="BN79" s="1143">
        <f>'Result Entry'!BO81</f>
        <v>0.0</v>
      </c>
      <c r="BO79" s="1153">
        <f>'Result Entry'!BP81</f>
        <v>0.0</v>
      </c>
      <c r="BP79" s="1146">
        <f>'Result Entry'!BQ81</f>
        <v>0.0</v>
      </c>
      <c r="BQ79" s="1165">
        <f>'Result Entry'!BR81</f>
        <v>0.0</v>
      </c>
      <c r="BR79" s="1166" t="str">
        <f>'Result Entry'!BS81</f>
        <v/>
      </c>
      <c r="BS79" s="1149" t="str">
        <f>'Result Entry'!BT81</f>
        <v/>
      </c>
      <c r="BT79" s="1150" t="str">
        <f>'Result Entry'!BU81</f>
        <v/>
      </c>
      <c r="BU79" s="1151">
        <f>'Result Entry'!BV81</f>
        <v>0.0</v>
      </c>
      <c r="BV79" s="1142">
        <f>'Result Entry'!BW81</f>
        <v>0.0</v>
      </c>
      <c r="BW79" s="1152">
        <f>'Result Entry'!BX81</f>
        <v>0.0</v>
      </c>
      <c r="BX79" s="1143">
        <f>'Result Entry'!BY81</f>
        <v>0.0</v>
      </c>
      <c r="BY79" s="1144">
        <f>'Result Entry'!BZ81</f>
        <v>0.0</v>
      </c>
      <c r="BZ79" s="1143">
        <f>'Result Entry'!CA81</f>
        <v>0.0</v>
      </c>
      <c r="CA79" s="1143">
        <f>'Result Entry'!CB81</f>
        <v>0.0</v>
      </c>
      <c r="CB79" s="1153">
        <f>'Result Entry'!CC81</f>
        <v>0.0</v>
      </c>
      <c r="CC79" s="1144">
        <f>'Result Entry'!CD81</f>
        <v>0.0</v>
      </c>
      <c r="CD79" s="1143">
        <f>'Result Entry'!CE81</f>
        <v>0.0</v>
      </c>
      <c r="CE79" s="1143">
        <f>'Result Entry'!CF81</f>
        <v>0.0</v>
      </c>
      <c r="CF79" s="1153">
        <f>'Result Entry'!CG81</f>
        <v>0.0</v>
      </c>
      <c r="CG79" s="1146">
        <f>'Result Entry'!CH81</f>
        <v>0.0</v>
      </c>
      <c r="CH79" s="1165">
        <f>'Result Entry'!CI81</f>
        <v>0.0</v>
      </c>
      <c r="CI79" s="1166" t="str">
        <f>'Result Entry'!CJ81</f>
        <v/>
      </c>
      <c r="CJ79" s="1149" t="str">
        <f>'Result Entry'!CK81</f>
        <v/>
      </c>
      <c r="CK79" s="1150" t="str">
        <f>'Result Entry'!CL81</f>
        <v/>
      </c>
      <c r="CL79" s="1151">
        <f>'Result Entry'!CM81</f>
        <v>0.0</v>
      </c>
      <c r="CM79" s="1142">
        <f>'Result Entry'!CN81</f>
        <v>0.0</v>
      </c>
      <c r="CN79" s="1152">
        <f>'Result Entry'!CO81</f>
        <v>0.0</v>
      </c>
      <c r="CO79" s="1143">
        <f>'Result Entry'!CP81</f>
        <v>0.0</v>
      </c>
      <c r="CP79" s="1144">
        <f>'Result Entry'!CQ81</f>
        <v>0.0</v>
      </c>
      <c r="CQ79" s="1143">
        <f>'Result Entry'!CR81</f>
        <v>0.0</v>
      </c>
      <c r="CR79" s="1143">
        <f>'Result Entry'!CS81</f>
        <v>0.0</v>
      </c>
      <c r="CS79" s="1153">
        <f>'Result Entry'!CT81</f>
        <v>0.0</v>
      </c>
      <c r="CT79" s="1144">
        <f>'Result Entry'!CU81</f>
        <v>0.0</v>
      </c>
      <c r="CU79" s="1143">
        <f>'Result Entry'!CV81</f>
        <v>0.0</v>
      </c>
      <c r="CV79" s="1143">
        <f>'Result Entry'!CW81</f>
        <v>0.0</v>
      </c>
      <c r="CW79" s="1153">
        <f>'Result Entry'!CX81</f>
        <v>0.0</v>
      </c>
      <c r="CX79" s="1146">
        <f>'Result Entry'!CY81</f>
        <v>0.0</v>
      </c>
      <c r="CY79" s="1165">
        <f>'Result Entry'!CZ81</f>
        <v>0.0</v>
      </c>
      <c r="CZ79" s="1166" t="str">
        <f>'Result Entry'!DA81</f>
        <v/>
      </c>
      <c r="DA79" s="1149" t="str">
        <f>'Result Entry'!DB81</f>
        <v/>
      </c>
      <c r="DB79" s="1150" t="str">
        <f>'Result Entry'!DC81</f>
        <v/>
      </c>
      <c r="DC79" s="1151">
        <f>'Result Entry'!DD81</f>
        <v>0.0</v>
      </c>
      <c r="DD79" s="1142">
        <f>'Result Entry'!DE81</f>
        <v>0.0</v>
      </c>
      <c r="DE79" s="1152">
        <f>'Result Entry'!DF81</f>
        <v>0.0</v>
      </c>
      <c r="DF79" s="1143">
        <f>'Result Entry'!DG81</f>
        <v>0.0</v>
      </c>
      <c r="DG79" s="1144">
        <f>'Result Entry'!DH81</f>
        <v>0.0</v>
      </c>
      <c r="DH79" s="1143">
        <f>'Result Entry'!DI81</f>
        <v>0.0</v>
      </c>
      <c r="DI79" s="1143">
        <f>'Result Entry'!DJ81</f>
        <v>0.0</v>
      </c>
      <c r="DJ79" s="1153">
        <f>'Result Entry'!DK81</f>
        <v>0.0</v>
      </c>
      <c r="DK79" s="1144">
        <f>'Result Entry'!DL81</f>
        <v>0.0</v>
      </c>
      <c r="DL79" s="1143">
        <f>'Result Entry'!DM81</f>
        <v>0.0</v>
      </c>
      <c r="DM79" s="1143">
        <f>'Result Entry'!DN81</f>
        <v>0.0</v>
      </c>
      <c r="DN79" s="1153">
        <f>'Result Entry'!DO81</f>
        <v>0.0</v>
      </c>
      <c r="DO79" s="1146">
        <f>'Result Entry'!DP81</f>
        <v>0.0</v>
      </c>
      <c r="DP79" s="1165">
        <f>'Result Entry'!DQ81</f>
        <v>0.0</v>
      </c>
      <c r="DQ79" s="1166" t="str">
        <f>'Result Entry'!DR81</f>
        <v/>
      </c>
      <c r="DR79" s="1149" t="str">
        <f>'Result Entry'!DS81</f>
        <v/>
      </c>
      <c r="DS79" s="1150" t="str">
        <f>'Result Entry'!DT81</f>
        <v/>
      </c>
      <c r="DT79" s="1142">
        <f>'Result Entry'!DU81</f>
        <v>0.0</v>
      </c>
      <c r="DU79" s="1143">
        <f>'Result Entry'!DV81</f>
        <v>0.0</v>
      </c>
      <c r="DV79" s="1143">
        <f>'Result Entry'!DW81</f>
        <v>0.0</v>
      </c>
      <c r="DW79" s="1144">
        <f>'Result Entry'!DX81</f>
        <v>0.0</v>
      </c>
      <c r="DX79" s="1143">
        <f>'Result Entry'!DY81</f>
        <v>0.0</v>
      </c>
      <c r="DY79" s="1143">
        <f>'Result Entry'!DZ81</f>
        <v>0.0</v>
      </c>
      <c r="DZ79" s="1153">
        <f>'Result Entry'!EA81</f>
        <v>0.0</v>
      </c>
      <c r="EA79" s="1144">
        <f>'Result Entry'!EB81</f>
        <v>0.0</v>
      </c>
      <c r="EB79" s="1143">
        <f>'Result Entry'!EC81</f>
        <v>0.0</v>
      </c>
      <c r="EC79" s="1143">
        <f>'Result Entry'!ED81</f>
        <v>0.0</v>
      </c>
      <c r="ED79" s="1153">
        <f>'Result Entry'!EE81</f>
        <v>0.0</v>
      </c>
      <c r="EE79" s="1156">
        <f>'Result Entry'!EF81</f>
        <v>0.0</v>
      </c>
      <c r="EF79" s="1157">
        <f>'Result Entry'!EG81</f>
        <v>0.0</v>
      </c>
      <c r="EG79" s="1158" t="str">
        <f>'Result Entry'!EH81</f>
        <v/>
      </c>
      <c r="EH79" s="1142">
        <f>'Result Entry'!EI81</f>
        <v>0.0</v>
      </c>
      <c r="EI79" s="1143">
        <f>'Result Entry'!EJ81</f>
        <v>0.0</v>
      </c>
      <c r="EJ79" s="1143">
        <f>'Result Entry'!EK81</f>
        <v>0.0</v>
      </c>
      <c r="EK79" s="1144">
        <f>'Result Entry'!EL81</f>
        <v>0.0</v>
      </c>
      <c r="EL79" s="1143">
        <f>'Result Entry'!EM81</f>
        <v>0.0</v>
      </c>
      <c r="EM79" s="1153">
        <f>'Result Entry'!EN81</f>
        <v>0.0</v>
      </c>
      <c r="EN79" s="1143">
        <f>'Result Entry'!EO81</f>
        <v>0.0</v>
      </c>
      <c r="EO79" s="1143">
        <f>'Result Entry'!EP81</f>
        <v>0.0</v>
      </c>
      <c r="EP79" s="1143">
        <f>'Result Entry'!EQ81</f>
        <v>0.0</v>
      </c>
      <c r="EQ79" s="1146">
        <f>'Result Entry'!ER81</f>
        <v>0.0</v>
      </c>
      <c r="ER79" s="1157">
        <f>'Result Entry'!ES81</f>
        <v>0.0</v>
      </c>
      <c r="ES79" s="1158" t="str">
        <f>'Result Entry'!ET81</f>
        <v/>
      </c>
      <c r="ET79" s="1142">
        <f>'Result Entry'!EU81</f>
        <v>0.0</v>
      </c>
      <c r="EU79" s="1152">
        <f>'Result Entry'!EV81</f>
        <v>0.0</v>
      </c>
      <c r="EV79" s="1143">
        <f>'Result Entry'!EW81</f>
        <v>0.0</v>
      </c>
      <c r="EW79" s="1153">
        <f>'Result Entry'!EX81</f>
        <v>0.0</v>
      </c>
      <c r="EX79" s="1143">
        <f>'Result Entry'!EY81</f>
        <v>0.0</v>
      </c>
      <c r="EY79" s="1153">
        <f>'Result Entry'!EZ81</f>
        <v>0.0</v>
      </c>
      <c r="EZ79" s="1143">
        <f>'Result Entry'!FA81</f>
        <v>0.0</v>
      </c>
      <c r="FA79" s="1143">
        <f>'Result Entry'!FB81</f>
        <v>0.0</v>
      </c>
      <c r="FB79" s="1143">
        <f>'Result Entry'!FC81</f>
        <v>0.0</v>
      </c>
      <c r="FC79" s="1156">
        <f>'Result Entry'!FD81</f>
        <v>0.0</v>
      </c>
      <c r="FD79" s="1157">
        <f>'Result Entry'!FE81</f>
        <v>0.0</v>
      </c>
      <c r="FE79" s="1158" t="str">
        <f>'Result Entry'!FF81</f>
        <v/>
      </c>
      <c r="FF79" s="1142">
        <f>'Result Entry'!FG81</f>
        <v>0.0</v>
      </c>
      <c r="FG79" s="1143">
        <f>'Result Entry'!FH81</f>
        <v>0.0</v>
      </c>
      <c r="FH79" s="1143">
        <f>'Result Entry'!FI81</f>
        <v>0.0</v>
      </c>
      <c r="FI79" s="1143">
        <f>'Result Entry'!FJ81</f>
        <v>0.0</v>
      </c>
      <c r="FJ79" s="1145">
        <f>'Result Entry'!FK81</f>
        <v>0.0</v>
      </c>
      <c r="FK79" s="1150" t="str">
        <f>'Result Entry'!FL81</f>
        <v/>
      </c>
      <c r="FL79" s="1139">
        <f>'Result Entry'!FM81</f>
        <v>0.0</v>
      </c>
      <c r="FM79" s="1140">
        <f>'Result Entry'!FN81</f>
        <v>0.0</v>
      </c>
      <c r="FN79" s="1161" t="str">
        <f>'Result Entry'!FO81</f>
        <v/>
      </c>
      <c r="FO79" s="1139">
        <f>'Result Entry'!FP81</f>
        <v>0.0</v>
      </c>
      <c r="FP79" s="1140">
        <f>'Result Entry'!FQ81</f>
        <v>0.0</v>
      </c>
      <c r="FQ79" s="1140">
        <f>'Result Entry'!FR81</f>
        <v>0.0</v>
      </c>
      <c r="FR79" s="1140" t="str">
        <f>IF(OR(FS79="PASSED",FS79="PASSED WITH G"),'Result Entry'!FS81,"")</f>
        <v/>
      </c>
      <c r="FS79" s="1140" t="str">
        <f>'Result Entry'!FT81</f>
        <v/>
      </c>
      <c r="FT79" s="1140" t="str">
        <f>'Result Entry'!FU81</f>
        <v/>
      </c>
      <c r="FU79" s="1161" t="str">
        <f>'Result Entry'!FV81</f>
        <v/>
      </c>
      <c r="FV79" s="1162" t="str">
        <f>'Result Entry'!FX81</f>
        <v/>
      </c>
    </row>
    <row r="80" spans="8:8" s="1138" ht="17.25" customFormat="1" customHeight="1">
      <c r="A80" s="1167"/>
      <c r="B80" s="1139">
        <f t="shared" si="1"/>
        <v>0.0</v>
      </c>
      <c r="C80" s="1140">
        <f>'Result Entry'!D82</f>
        <v>0.0</v>
      </c>
      <c r="D80" s="1140">
        <f>'Result Entry'!E82</f>
        <v>0.0</v>
      </c>
      <c r="E80" s="1140">
        <f>'Result Entry'!F82</f>
        <v>0.0</v>
      </c>
      <c r="F80" s="1140">
        <f>'Result Entry'!G82</f>
        <v>0.0</v>
      </c>
      <c r="G80" s="1140">
        <f>'Result Entry'!H82</f>
        <v>0.0</v>
      </c>
      <c r="H80" s="1140">
        <f>'Result Entry'!I82</f>
        <v>0.0</v>
      </c>
      <c r="I80" s="1140">
        <f>'Result Entry'!J82</f>
        <v>0.0</v>
      </c>
      <c r="J80" s="1141">
        <f>'Result Entry'!K82</f>
        <v>0.0</v>
      </c>
      <c r="K80" s="1142">
        <f>'Result Entry'!L82</f>
        <v>0.0</v>
      </c>
      <c r="L80" s="1143">
        <f>'Result Entry'!M82</f>
        <v>0.0</v>
      </c>
      <c r="M80" s="1143">
        <f>'Result Entry'!N82</f>
        <v>0.0</v>
      </c>
      <c r="N80" s="1144">
        <f>'Result Entry'!O82</f>
        <v>0.0</v>
      </c>
      <c r="O80" s="1143">
        <f>'Result Entry'!P82</f>
        <v>0.0</v>
      </c>
      <c r="P80" s="1144">
        <f>'Result Entry'!Q82</f>
        <v>0.0</v>
      </c>
      <c r="Q80" s="1143">
        <f>'Result Entry'!R82</f>
        <v>0.0</v>
      </c>
      <c r="R80" s="1145">
        <f>'Result Entry'!S82</f>
        <v>0.0</v>
      </c>
      <c r="S80" s="1145">
        <f>'Result Entry'!T82</f>
        <v>0.0</v>
      </c>
      <c r="T80" s="1146">
        <f>'Result Entry'!U82</f>
        <v>0.0</v>
      </c>
      <c r="U80" s="1163">
        <f>'Result Entry'!V82</f>
        <v>0.0</v>
      </c>
      <c r="V80" s="1164" t="str">
        <f>'Result Entry'!W82</f>
        <v/>
      </c>
      <c r="W80" s="1149" t="str">
        <f>'Result Entry'!X82</f>
        <v/>
      </c>
      <c r="X80" s="1150" t="str">
        <f>'Result Entry'!Y82</f>
        <v/>
      </c>
      <c r="Y80" s="1142">
        <f>'Result Entry'!Z82</f>
        <v>0.0</v>
      </c>
      <c r="Z80" s="1143">
        <f>'Result Entry'!AA82</f>
        <v>0.0</v>
      </c>
      <c r="AA80" s="1143">
        <f>'Result Entry'!AB82</f>
        <v>0.0</v>
      </c>
      <c r="AB80" s="1144">
        <f>'Result Entry'!AC82</f>
        <v>0.0</v>
      </c>
      <c r="AC80" s="1143">
        <f>'Result Entry'!AD82</f>
        <v>0.0</v>
      </c>
      <c r="AD80" s="1144">
        <f>'Result Entry'!AE82</f>
        <v>0.0</v>
      </c>
      <c r="AE80" s="1143">
        <f>'Result Entry'!AF82</f>
        <v>0.0</v>
      </c>
      <c r="AF80" s="1145">
        <f>'Result Entry'!AG82</f>
        <v>0.0</v>
      </c>
      <c r="AG80" s="1145">
        <f>'Result Entry'!AH82</f>
        <v>0.0</v>
      </c>
      <c r="AH80" s="1146">
        <f>'Result Entry'!AI82</f>
        <v>0.0</v>
      </c>
      <c r="AI80" s="1163">
        <f>'Result Entry'!AJ82</f>
        <v>0.0</v>
      </c>
      <c r="AJ80" s="1164" t="str">
        <f>'Result Entry'!AK82</f>
        <v/>
      </c>
      <c r="AK80" s="1149" t="str">
        <f>'Result Entry'!AL82</f>
        <v/>
      </c>
      <c r="AL80" s="1150" t="str">
        <f>'Result Entry'!AM82</f>
        <v/>
      </c>
      <c r="AM80" s="1151">
        <f>'Result Entry'!AN82</f>
        <v>0.0</v>
      </c>
      <c r="AN80" s="1142">
        <f>'Result Entry'!AO82</f>
        <v>0.0</v>
      </c>
      <c r="AO80" s="1152">
        <f>'Result Entry'!AP82</f>
        <v>0.0</v>
      </c>
      <c r="AP80" s="1143">
        <f>'Result Entry'!AQ82</f>
        <v>0.0</v>
      </c>
      <c r="AQ80" s="1144">
        <f>'Result Entry'!AR82</f>
        <v>0.0</v>
      </c>
      <c r="AR80" s="1143">
        <f>'Result Entry'!AS82</f>
        <v>0.0</v>
      </c>
      <c r="AS80" s="1143">
        <f>'Result Entry'!AT82</f>
        <v>0.0</v>
      </c>
      <c r="AT80" s="1153">
        <f>'Result Entry'!AU82</f>
        <v>0.0</v>
      </c>
      <c r="AU80" s="1144">
        <f>'Result Entry'!AV82</f>
        <v>0.0</v>
      </c>
      <c r="AV80" s="1143">
        <f>'Result Entry'!AW82</f>
        <v>0.0</v>
      </c>
      <c r="AW80" s="1143">
        <f>'Result Entry'!AX82</f>
        <v>0.0</v>
      </c>
      <c r="AX80" s="1153">
        <f>'Result Entry'!AY82</f>
        <v>0.0</v>
      </c>
      <c r="AY80" s="1146">
        <f>'Result Entry'!AZ82</f>
        <v>0.0</v>
      </c>
      <c r="AZ80" s="1165">
        <f>'Result Entry'!BA82</f>
        <v>0.0</v>
      </c>
      <c r="BA80" s="1166" t="str">
        <f>'Result Entry'!BB82</f>
        <v/>
      </c>
      <c r="BB80" s="1149" t="str">
        <f>'Result Entry'!BC82</f>
        <v/>
      </c>
      <c r="BC80" s="1150" t="str">
        <f>'Result Entry'!BD82</f>
        <v/>
      </c>
      <c r="BD80" s="1151">
        <f>'Result Entry'!BE82</f>
        <v>0.0</v>
      </c>
      <c r="BE80" s="1142">
        <f>'Result Entry'!BF82</f>
        <v>0.0</v>
      </c>
      <c r="BF80" s="1152">
        <f>'Result Entry'!BG82</f>
        <v>0.0</v>
      </c>
      <c r="BG80" s="1143">
        <f>'Result Entry'!BH82</f>
        <v>0.0</v>
      </c>
      <c r="BH80" s="1144">
        <f>'Result Entry'!BI82</f>
        <v>0.0</v>
      </c>
      <c r="BI80" s="1143">
        <f>'Result Entry'!BJ82</f>
        <v>0.0</v>
      </c>
      <c r="BJ80" s="1143">
        <f>'Result Entry'!BK82</f>
        <v>0.0</v>
      </c>
      <c r="BK80" s="1153">
        <f>'Result Entry'!BL82</f>
        <v>0.0</v>
      </c>
      <c r="BL80" s="1144">
        <f>'Result Entry'!BM82</f>
        <v>0.0</v>
      </c>
      <c r="BM80" s="1143">
        <f>'Result Entry'!BN82</f>
        <v>0.0</v>
      </c>
      <c r="BN80" s="1143">
        <f>'Result Entry'!BO82</f>
        <v>0.0</v>
      </c>
      <c r="BO80" s="1153">
        <f>'Result Entry'!BP82</f>
        <v>0.0</v>
      </c>
      <c r="BP80" s="1146">
        <f>'Result Entry'!BQ82</f>
        <v>0.0</v>
      </c>
      <c r="BQ80" s="1165">
        <f>'Result Entry'!BR82</f>
        <v>0.0</v>
      </c>
      <c r="BR80" s="1166" t="str">
        <f>'Result Entry'!BS82</f>
        <v/>
      </c>
      <c r="BS80" s="1149" t="str">
        <f>'Result Entry'!BT82</f>
        <v/>
      </c>
      <c r="BT80" s="1150" t="str">
        <f>'Result Entry'!BU82</f>
        <v/>
      </c>
      <c r="BU80" s="1151">
        <f>'Result Entry'!BV82</f>
        <v>0.0</v>
      </c>
      <c r="BV80" s="1142">
        <f>'Result Entry'!BW82</f>
        <v>0.0</v>
      </c>
      <c r="BW80" s="1152">
        <f>'Result Entry'!BX82</f>
        <v>0.0</v>
      </c>
      <c r="BX80" s="1143">
        <f>'Result Entry'!BY82</f>
        <v>0.0</v>
      </c>
      <c r="BY80" s="1144">
        <f>'Result Entry'!BZ82</f>
        <v>0.0</v>
      </c>
      <c r="BZ80" s="1143">
        <f>'Result Entry'!CA82</f>
        <v>0.0</v>
      </c>
      <c r="CA80" s="1143">
        <f>'Result Entry'!CB82</f>
        <v>0.0</v>
      </c>
      <c r="CB80" s="1153">
        <f>'Result Entry'!CC82</f>
        <v>0.0</v>
      </c>
      <c r="CC80" s="1144">
        <f>'Result Entry'!CD82</f>
        <v>0.0</v>
      </c>
      <c r="CD80" s="1143">
        <f>'Result Entry'!CE82</f>
        <v>0.0</v>
      </c>
      <c r="CE80" s="1143">
        <f>'Result Entry'!CF82</f>
        <v>0.0</v>
      </c>
      <c r="CF80" s="1153">
        <f>'Result Entry'!CG82</f>
        <v>0.0</v>
      </c>
      <c r="CG80" s="1146">
        <f>'Result Entry'!CH82</f>
        <v>0.0</v>
      </c>
      <c r="CH80" s="1165">
        <f>'Result Entry'!CI82</f>
        <v>0.0</v>
      </c>
      <c r="CI80" s="1166" t="str">
        <f>'Result Entry'!CJ82</f>
        <v/>
      </c>
      <c r="CJ80" s="1149" t="str">
        <f>'Result Entry'!CK82</f>
        <v/>
      </c>
      <c r="CK80" s="1150" t="str">
        <f>'Result Entry'!CL82</f>
        <v/>
      </c>
      <c r="CL80" s="1151">
        <f>'Result Entry'!CM82</f>
        <v>0.0</v>
      </c>
      <c r="CM80" s="1142">
        <f>'Result Entry'!CN82</f>
        <v>0.0</v>
      </c>
      <c r="CN80" s="1152">
        <f>'Result Entry'!CO82</f>
        <v>0.0</v>
      </c>
      <c r="CO80" s="1143">
        <f>'Result Entry'!CP82</f>
        <v>0.0</v>
      </c>
      <c r="CP80" s="1144">
        <f>'Result Entry'!CQ82</f>
        <v>0.0</v>
      </c>
      <c r="CQ80" s="1143">
        <f>'Result Entry'!CR82</f>
        <v>0.0</v>
      </c>
      <c r="CR80" s="1143">
        <f>'Result Entry'!CS82</f>
        <v>0.0</v>
      </c>
      <c r="CS80" s="1153">
        <f>'Result Entry'!CT82</f>
        <v>0.0</v>
      </c>
      <c r="CT80" s="1144">
        <f>'Result Entry'!CU82</f>
        <v>0.0</v>
      </c>
      <c r="CU80" s="1143">
        <f>'Result Entry'!CV82</f>
        <v>0.0</v>
      </c>
      <c r="CV80" s="1143">
        <f>'Result Entry'!CW82</f>
        <v>0.0</v>
      </c>
      <c r="CW80" s="1153">
        <f>'Result Entry'!CX82</f>
        <v>0.0</v>
      </c>
      <c r="CX80" s="1146">
        <f>'Result Entry'!CY82</f>
        <v>0.0</v>
      </c>
      <c r="CY80" s="1165">
        <f>'Result Entry'!CZ82</f>
        <v>0.0</v>
      </c>
      <c r="CZ80" s="1166" t="str">
        <f>'Result Entry'!DA82</f>
        <v/>
      </c>
      <c r="DA80" s="1149" t="str">
        <f>'Result Entry'!DB82</f>
        <v/>
      </c>
      <c r="DB80" s="1150" t="str">
        <f>'Result Entry'!DC82</f>
        <v/>
      </c>
      <c r="DC80" s="1151">
        <f>'Result Entry'!DD82</f>
        <v>0.0</v>
      </c>
      <c r="DD80" s="1142">
        <f>'Result Entry'!DE82</f>
        <v>0.0</v>
      </c>
      <c r="DE80" s="1152">
        <f>'Result Entry'!DF82</f>
        <v>0.0</v>
      </c>
      <c r="DF80" s="1143">
        <f>'Result Entry'!DG82</f>
        <v>0.0</v>
      </c>
      <c r="DG80" s="1144">
        <f>'Result Entry'!DH82</f>
        <v>0.0</v>
      </c>
      <c r="DH80" s="1143">
        <f>'Result Entry'!DI82</f>
        <v>0.0</v>
      </c>
      <c r="DI80" s="1143">
        <f>'Result Entry'!DJ82</f>
        <v>0.0</v>
      </c>
      <c r="DJ80" s="1153">
        <f>'Result Entry'!DK82</f>
        <v>0.0</v>
      </c>
      <c r="DK80" s="1144">
        <f>'Result Entry'!DL82</f>
        <v>0.0</v>
      </c>
      <c r="DL80" s="1143">
        <f>'Result Entry'!DM82</f>
        <v>0.0</v>
      </c>
      <c r="DM80" s="1143">
        <f>'Result Entry'!DN82</f>
        <v>0.0</v>
      </c>
      <c r="DN80" s="1153">
        <f>'Result Entry'!DO82</f>
        <v>0.0</v>
      </c>
      <c r="DO80" s="1146">
        <f>'Result Entry'!DP82</f>
        <v>0.0</v>
      </c>
      <c r="DP80" s="1165">
        <f>'Result Entry'!DQ82</f>
        <v>0.0</v>
      </c>
      <c r="DQ80" s="1166" t="str">
        <f>'Result Entry'!DR82</f>
        <v/>
      </c>
      <c r="DR80" s="1149" t="str">
        <f>'Result Entry'!DS82</f>
        <v/>
      </c>
      <c r="DS80" s="1150" t="str">
        <f>'Result Entry'!DT82</f>
        <v/>
      </c>
      <c r="DT80" s="1142">
        <f>'Result Entry'!DU82</f>
        <v>0.0</v>
      </c>
      <c r="DU80" s="1143">
        <f>'Result Entry'!DV82</f>
        <v>0.0</v>
      </c>
      <c r="DV80" s="1143">
        <f>'Result Entry'!DW82</f>
        <v>0.0</v>
      </c>
      <c r="DW80" s="1144">
        <f>'Result Entry'!DX82</f>
        <v>0.0</v>
      </c>
      <c r="DX80" s="1143">
        <f>'Result Entry'!DY82</f>
        <v>0.0</v>
      </c>
      <c r="DY80" s="1143">
        <f>'Result Entry'!DZ82</f>
        <v>0.0</v>
      </c>
      <c r="DZ80" s="1153">
        <f>'Result Entry'!EA82</f>
        <v>0.0</v>
      </c>
      <c r="EA80" s="1144">
        <f>'Result Entry'!EB82</f>
        <v>0.0</v>
      </c>
      <c r="EB80" s="1143">
        <f>'Result Entry'!EC82</f>
        <v>0.0</v>
      </c>
      <c r="EC80" s="1143">
        <f>'Result Entry'!ED82</f>
        <v>0.0</v>
      </c>
      <c r="ED80" s="1153">
        <f>'Result Entry'!EE82</f>
        <v>0.0</v>
      </c>
      <c r="EE80" s="1156">
        <f>'Result Entry'!EF82</f>
        <v>0.0</v>
      </c>
      <c r="EF80" s="1157">
        <f>'Result Entry'!EG82</f>
        <v>0.0</v>
      </c>
      <c r="EG80" s="1158" t="str">
        <f>'Result Entry'!EH82</f>
        <v/>
      </c>
      <c r="EH80" s="1142">
        <f>'Result Entry'!EI82</f>
        <v>0.0</v>
      </c>
      <c r="EI80" s="1143">
        <f>'Result Entry'!EJ82</f>
        <v>0.0</v>
      </c>
      <c r="EJ80" s="1143">
        <f>'Result Entry'!EK82</f>
        <v>0.0</v>
      </c>
      <c r="EK80" s="1144">
        <f>'Result Entry'!EL82</f>
        <v>0.0</v>
      </c>
      <c r="EL80" s="1143">
        <f>'Result Entry'!EM82</f>
        <v>0.0</v>
      </c>
      <c r="EM80" s="1153">
        <f>'Result Entry'!EN82</f>
        <v>0.0</v>
      </c>
      <c r="EN80" s="1143">
        <f>'Result Entry'!EO82</f>
        <v>0.0</v>
      </c>
      <c r="EO80" s="1143">
        <f>'Result Entry'!EP82</f>
        <v>0.0</v>
      </c>
      <c r="EP80" s="1143">
        <f>'Result Entry'!EQ82</f>
        <v>0.0</v>
      </c>
      <c r="EQ80" s="1146">
        <f>'Result Entry'!ER82</f>
        <v>0.0</v>
      </c>
      <c r="ER80" s="1157">
        <f>'Result Entry'!ES82</f>
        <v>0.0</v>
      </c>
      <c r="ES80" s="1158" t="str">
        <f>'Result Entry'!ET82</f>
        <v/>
      </c>
      <c r="ET80" s="1142">
        <f>'Result Entry'!EU82</f>
        <v>0.0</v>
      </c>
      <c r="EU80" s="1152">
        <f>'Result Entry'!EV82</f>
        <v>0.0</v>
      </c>
      <c r="EV80" s="1143">
        <f>'Result Entry'!EW82</f>
        <v>0.0</v>
      </c>
      <c r="EW80" s="1153">
        <f>'Result Entry'!EX82</f>
        <v>0.0</v>
      </c>
      <c r="EX80" s="1143">
        <f>'Result Entry'!EY82</f>
        <v>0.0</v>
      </c>
      <c r="EY80" s="1153">
        <f>'Result Entry'!EZ82</f>
        <v>0.0</v>
      </c>
      <c r="EZ80" s="1143">
        <f>'Result Entry'!FA82</f>
        <v>0.0</v>
      </c>
      <c r="FA80" s="1143">
        <f>'Result Entry'!FB82</f>
        <v>0.0</v>
      </c>
      <c r="FB80" s="1143">
        <f>'Result Entry'!FC82</f>
        <v>0.0</v>
      </c>
      <c r="FC80" s="1156">
        <f>'Result Entry'!FD82</f>
        <v>0.0</v>
      </c>
      <c r="FD80" s="1157">
        <f>'Result Entry'!FE82</f>
        <v>0.0</v>
      </c>
      <c r="FE80" s="1158" t="str">
        <f>'Result Entry'!FF82</f>
        <v/>
      </c>
      <c r="FF80" s="1142">
        <f>'Result Entry'!FG82</f>
        <v>0.0</v>
      </c>
      <c r="FG80" s="1143">
        <f>'Result Entry'!FH82</f>
        <v>0.0</v>
      </c>
      <c r="FH80" s="1143">
        <f>'Result Entry'!FI82</f>
        <v>0.0</v>
      </c>
      <c r="FI80" s="1143">
        <f>'Result Entry'!FJ82</f>
        <v>0.0</v>
      </c>
      <c r="FJ80" s="1145">
        <f>'Result Entry'!FK82</f>
        <v>0.0</v>
      </c>
      <c r="FK80" s="1150" t="str">
        <f>'Result Entry'!FL82</f>
        <v/>
      </c>
      <c r="FL80" s="1139">
        <f>'Result Entry'!FM82</f>
        <v>0.0</v>
      </c>
      <c r="FM80" s="1140">
        <f>'Result Entry'!FN82</f>
        <v>0.0</v>
      </c>
      <c r="FN80" s="1161" t="str">
        <f>'Result Entry'!FO82</f>
        <v/>
      </c>
      <c r="FO80" s="1139">
        <f>'Result Entry'!FP82</f>
        <v>0.0</v>
      </c>
      <c r="FP80" s="1140">
        <f>'Result Entry'!FQ82</f>
        <v>0.0</v>
      </c>
      <c r="FQ80" s="1140">
        <f>'Result Entry'!FR82</f>
        <v>0.0</v>
      </c>
      <c r="FR80" s="1140" t="str">
        <f>IF(OR(FS80="PASSED",FS80="PASSED WITH G"),'Result Entry'!FS82,"")</f>
        <v/>
      </c>
      <c r="FS80" s="1140" t="str">
        <f>'Result Entry'!FT82</f>
        <v/>
      </c>
      <c r="FT80" s="1140" t="str">
        <f>'Result Entry'!FU82</f>
        <v/>
      </c>
      <c r="FU80" s="1161" t="str">
        <f>'Result Entry'!FV82</f>
        <v/>
      </c>
      <c r="FV80" s="1162" t="str">
        <f>'Result Entry'!FX82</f>
        <v/>
      </c>
    </row>
    <row r="81" spans="8:8" s="1138" ht="17.25" customFormat="1" customHeight="1">
      <c r="A81" s="1167"/>
      <c r="B81" s="1139">
        <f t="shared" si="1"/>
        <v>0.0</v>
      </c>
      <c r="C81" s="1140">
        <f>'Result Entry'!D83</f>
        <v>0.0</v>
      </c>
      <c r="D81" s="1140">
        <f>'Result Entry'!E83</f>
        <v>0.0</v>
      </c>
      <c r="E81" s="1140">
        <f>'Result Entry'!F83</f>
        <v>0.0</v>
      </c>
      <c r="F81" s="1140">
        <f>'Result Entry'!G83</f>
        <v>0.0</v>
      </c>
      <c r="G81" s="1140">
        <f>'Result Entry'!H83</f>
        <v>0.0</v>
      </c>
      <c r="H81" s="1140">
        <f>'Result Entry'!I83</f>
        <v>0.0</v>
      </c>
      <c r="I81" s="1140">
        <f>'Result Entry'!J83</f>
        <v>0.0</v>
      </c>
      <c r="J81" s="1141">
        <f>'Result Entry'!K83</f>
        <v>0.0</v>
      </c>
      <c r="K81" s="1142">
        <f>'Result Entry'!L83</f>
        <v>0.0</v>
      </c>
      <c r="L81" s="1143">
        <f>'Result Entry'!M83</f>
        <v>0.0</v>
      </c>
      <c r="M81" s="1143">
        <f>'Result Entry'!N83</f>
        <v>0.0</v>
      </c>
      <c r="N81" s="1144">
        <f>'Result Entry'!O83</f>
        <v>0.0</v>
      </c>
      <c r="O81" s="1143">
        <f>'Result Entry'!P83</f>
        <v>0.0</v>
      </c>
      <c r="P81" s="1144">
        <f>'Result Entry'!Q83</f>
        <v>0.0</v>
      </c>
      <c r="Q81" s="1143">
        <f>'Result Entry'!R83</f>
        <v>0.0</v>
      </c>
      <c r="R81" s="1145">
        <f>'Result Entry'!S83</f>
        <v>0.0</v>
      </c>
      <c r="S81" s="1145">
        <f>'Result Entry'!T83</f>
        <v>0.0</v>
      </c>
      <c r="T81" s="1146">
        <f>'Result Entry'!U83</f>
        <v>0.0</v>
      </c>
      <c r="U81" s="1163">
        <f>'Result Entry'!V83</f>
        <v>0.0</v>
      </c>
      <c r="V81" s="1164" t="str">
        <f>'Result Entry'!W83</f>
        <v/>
      </c>
      <c r="W81" s="1149" t="str">
        <f>'Result Entry'!X83</f>
        <v/>
      </c>
      <c r="X81" s="1150" t="str">
        <f>'Result Entry'!Y83</f>
        <v/>
      </c>
      <c r="Y81" s="1142">
        <f>'Result Entry'!Z83</f>
        <v>0.0</v>
      </c>
      <c r="Z81" s="1143">
        <f>'Result Entry'!AA83</f>
        <v>0.0</v>
      </c>
      <c r="AA81" s="1143">
        <f>'Result Entry'!AB83</f>
        <v>0.0</v>
      </c>
      <c r="AB81" s="1144">
        <f>'Result Entry'!AC83</f>
        <v>0.0</v>
      </c>
      <c r="AC81" s="1143">
        <f>'Result Entry'!AD83</f>
        <v>0.0</v>
      </c>
      <c r="AD81" s="1144">
        <f>'Result Entry'!AE83</f>
        <v>0.0</v>
      </c>
      <c r="AE81" s="1143">
        <f>'Result Entry'!AF83</f>
        <v>0.0</v>
      </c>
      <c r="AF81" s="1145">
        <f>'Result Entry'!AG83</f>
        <v>0.0</v>
      </c>
      <c r="AG81" s="1145">
        <f>'Result Entry'!AH83</f>
        <v>0.0</v>
      </c>
      <c r="AH81" s="1146">
        <f>'Result Entry'!AI83</f>
        <v>0.0</v>
      </c>
      <c r="AI81" s="1163">
        <f>'Result Entry'!AJ83</f>
        <v>0.0</v>
      </c>
      <c r="AJ81" s="1164" t="str">
        <f>'Result Entry'!AK83</f>
        <v/>
      </c>
      <c r="AK81" s="1149" t="str">
        <f>'Result Entry'!AL83</f>
        <v/>
      </c>
      <c r="AL81" s="1150" t="str">
        <f>'Result Entry'!AM83</f>
        <v/>
      </c>
      <c r="AM81" s="1151">
        <f>'Result Entry'!AN83</f>
        <v>0.0</v>
      </c>
      <c r="AN81" s="1142">
        <f>'Result Entry'!AO83</f>
        <v>0.0</v>
      </c>
      <c r="AO81" s="1152">
        <f>'Result Entry'!AP83</f>
        <v>0.0</v>
      </c>
      <c r="AP81" s="1143">
        <f>'Result Entry'!AQ83</f>
        <v>0.0</v>
      </c>
      <c r="AQ81" s="1144">
        <f>'Result Entry'!AR83</f>
        <v>0.0</v>
      </c>
      <c r="AR81" s="1143">
        <f>'Result Entry'!AS83</f>
        <v>0.0</v>
      </c>
      <c r="AS81" s="1143">
        <f>'Result Entry'!AT83</f>
        <v>0.0</v>
      </c>
      <c r="AT81" s="1153">
        <f>'Result Entry'!AU83</f>
        <v>0.0</v>
      </c>
      <c r="AU81" s="1144">
        <f>'Result Entry'!AV83</f>
        <v>0.0</v>
      </c>
      <c r="AV81" s="1143">
        <f>'Result Entry'!AW83</f>
        <v>0.0</v>
      </c>
      <c r="AW81" s="1143">
        <f>'Result Entry'!AX83</f>
        <v>0.0</v>
      </c>
      <c r="AX81" s="1153">
        <f>'Result Entry'!AY83</f>
        <v>0.0</v>
      </c>
      <c r="AY81" s="1146">
        <f>'Result Entry'!AZ83</f>
        <v>0.0</v>
      </c>
      <c r="AZ81" s="1165">
        <f>'Result Entry'!BA83</f>
        <v>0.0</v>
      </c>
      <c r="BA81" s="1166" t="str">
        <f>'Result Entry'!BB83</f>
        <v/>
      </c>
      <c r="BB81" s="1149" t="str">
        <f>'Result Entry'!BC83</f>
        <v/>
      </c>
      <c r="BC81" s="1150" t="str">
        <f>'Result Entry'!BD83</f>
        <v/>
      </c>
      <c r="BD81" s="1151">
        <f>'Result Entry'!BE83</f>
        <v>0.0</v>
      </c>
      <c r="BE81" s="1142">
        <f>'Result Entry'!BF83</f>
        <v>0.0</v>
      </c>
      <c r="BF81" s="1152">
        <f>'Result Entry'!BG83</f>
        <v>0.0</v>
      </c>
      <c r="BG81" s="1143">
        <f>'Result Entry'!BH83</f>
        <v>0.0</v>
      </c>
      <c r="BH81" s="1144">
        <f>'Result Entry'!BI83</f>
        <v>0.0</v>
      </c>
      <c r="BI81" s="1143">
        <f>'Result Entry'!BJ83</f>
        <v>0.0</v>
      </c>
      <c r="BJ81" s="1143">
        <f>'Result Entry'!BK83</f>
        <v>0.0</v>
      </c>
      <c r="BK81" s="1153">
        <f>'Result Entry'!BL83</f>
        <v>0.0</v>
      </c>
      <c r="BL81" s="1144">
        <f>'Result Entry'!BM83</f>
        <v>0.0</v>
      </c>
      <c r="BM81" s="1143">
        <f>'Result Entry'!BN83</f>
        <v>0.0</v>
      </c>
      <c r="BN81" s="1143">
        <f>'Result Entry'!BO83</f>
        <v>0.0</v>
      </c>
      <c r="BO81" s="1153">
        <f>'Result Entry'!BP83</f>
        <v>0.0</v>
      </c>
      <c r="BP81" s="1146">
        <f>'Result Entry'!BQ83</f>
        <v>0.0</v>
      </c>
      <c r="BQ81" s="1165">
        <f>'Result Entry'!BR83</f>
        <v>0.0</v>
      </c>
      <c r="BR81" s="1166" t="str">
        <f>'Result Entry'!BS83</f>
        <v/>
      </c>
      <c r="BS81" s="1149" t="str">
        <f>'Result Entry'!BT83</f>
        <v/>
      </c>
      <c r="BT81" s="1150" t="str">
        <f>'Result Entry'!BU83</f>
        <v/>
      </c>
      <c r="BU81" s="1151">
        <f>'Result Entry'!BV83</f>
        <v>0.0</v>
      </c>
      <c r="BV81" s="1142">
        <f>'Result Entry'!BW83</f>
        <v>0.0</v>
      </c>
      <c r="BW81" s="1152">
        <f>'Result Entry'!BX83</f>
        <v>0.0</v>
      </c>
      <c r="BX81" s="1143">
        <f>'Result Entry'!BY83</f>
        <v>0.0</v>
      </c>
      <c r="BY81" s="1144">
        <f>'Result Entry'!BZ83</f>
        <v>0.0</v>
      </c>
      <c r="BZ81" s="1143">
        <f>'Result Entry'!CA83</f>
        <v>0.0</v>
      </c>
      <c r="CA81" s="1143">
        <f>'Result Entry'!CB83</f>
        <v>0.0</v>
      </c>
      <c r="CB81" s="1153">
        <f>'Result Entry'!CC83</f>
        <v>0.0</v>
      </c>
      <c r="CC81" s="1144">
        <f>'Result Entry'!CD83</f>
        <v>0.0</v>
      </c>
      <c r="CD81" s="1143">
        <f>'Result Entry'!CE83</f>
        <v>0.0</v>
      </c>
      <c r="CE81" s="1143">
        <f>'Result Entry'!CF83</f>
        <v>0.0</v>
      </c>
      <c r="CF81" s="1153">
        <f>'Result Entry'!CG83</f>
        <v>0.0</v>
      </c>
      <c r="CG81" s="1146">
        <f>'Result Entry'!CH83</f>
        <v>0.0</v>
      </c>
      <c r="CH81" s="1165">
        <f>'Result Entry'!CI83</f>
        <v>0.0</v>
      </c>
      <c r="CI81" s="1166" t="str">
        <f>'Result Entry'!CJ83</f>
        <v/>
      </c>
      <c r="CJ81" s="1149" t="str">
        <f>'Result Entry'!CK83</f>
        <v/>
      </c>
      <c r="CK81" s="1150" t="str">
        <f>'Result Entry'!CL83</f>
        <v/>
      </c>
      <c r="CL81" s="1151">
        <f>'Result Entry'!CM83</f>
        <v>0.0</v>
      </c>
      <c r="CM81" s="1142">
        <f>'Result Entry'!CN83</f>
        <v>0.0</v>
      </c>
      <c r="CN81" s="1152">
        <f>'Result Entry'!CO83</f>
        <v>0.0</v>
      </c>
      <c r="CO81" s="1143">
        <f>'Result Entry'!CP83</f>
        <v>0.0</v>
      </c>
      <c r="CP81" s="1144">
        <f>'Result Entry'!CQ83</f>
        <v>0.0</v>
      </c>
      <c r="CQ81" s="1143">
        <f>'Result Entry'!CR83</f>
        <v>0.0</v>
      </c>
      <c r="CR81" s="1143">
        <f>'Result Entry'!CS83</f>
        <v>0.0</v>
      </c>
      <c r="CS81" s="1153">
        <f>'Result Entry'!CT83</f>
        <v>0.0</v>
      </c>
      <c r="CT81" s="1144">
        <f>'Result Entry'!CU83</f>
        <v>0.0</v>
      </c>
      <c r="CU81" s="1143">
        <f>'Result Entry'!CV83</f>
        <v>0.0</v>
      </c>
      <c r="CV81" s="1143">
        <f>'Result Entry'!CW83</f>
        <v>0.0</v>
      </c>
      <c r="CW81" s="1153">
        <f>'Result Entry'!CX83</f>
        <v>0.0</v>
      </c>
      <c r="CX81" s="1146">
        <f>'Result Entry'!CY83</f>
        <v>0.0</v>
      </c>
      <c r="CY81" s="1165">
        <f>'Result Entry'!CZ83</f>
        <v>0.0</v>
      </c>
      <c r="CZ81" s="1166" t="str">
        <f>'Result Entry'!DA83</f>
        <v/>
      </c>
      <c r="DA81" s="1149" t="str">
        <f>'Result Entry'!DB83</f>
        <v/>
      </c>
      <c r="DB81" s="1150" t="str">
        <f>'Result Entry'!DC83</f>
        <v/>
      </c>
      <c r="DC81" s="1151">
        <f>'Result Entry'!DD83</f>
        <v>0.0</v>
      </c>
      <c r="DD81" s="1142">
        <f>'Result Entry'!DE83</f>
        <v>0.0</v>
      </c>
      <c r="DE81" s="1152">
        <f>'Result Entry'!DF83</f>
        <v>0.0</v>
      </c>
      <c r="DF81" s="1143">
        <f>'Result Entry'!DG83</f>
        <v>0.0</v>
      </c>
      <c r="DG81" s="1144">
        <f>'Result Entry'!DH83</f>
        <v>0.0</v>
      </c>
      <c r="DH81" s="1143">
        <f>'Result Entry'!DI83</f>
        <v>0.0</v>
      </c>
      <c r="DI81" s="1143">
        <f>'Result Entry'!DJ83</f>
        <v>0.0</v>
      </c>
      <c r="DJ81" s="1153">
        <f>'Result Entry'!DK83</f>
        <v>0.0</v>
      </c>
      <c r="DK81" s="1144">
        <f>'Result Entry'!DL83</f>
        <v>0.0</v>
      </c>
      <c r="DL81" s="1143">
        <f>'Result Entry'!DM83</f>
        <v>0.0</v>
      </c>
      <c r="DM81" s="1143">
        <f>'Result Entry'!DN83</f>
        <v>0.0</v>
      </c>
      <c r="DN81" s="1153">
        <f>'Result Entry'!DO83</f>
        <v>0.0</v>
      </c>
      <c r="DO81" s="1146">
        <f>'Result Entry'!DP83</f>
        <v>0.0</v>
      </c>
      <c r="DP81" s="1165">
        <f>'Result Entry'!DQ83</f>
        <v>0.0</v>
      </c>
      <c r="DQ81" s="1166" t="str">
        <f>'Result Entry'!DR83</f>
        <v/>
      </c>
      <c r="DR81" s="1149" t="str">
        <f>'Result Entry'!DS83</f>
        <v/>
      </c>
      <c r="DS81" s="1150" t="str">
        <f>'Result Entry'!DT83</f>
        <v/>
      </c>
      <c r="DT81" s="1142">
        <f>'Result Entry'!DU83</f>
        <v>0.0</v>
      </c>
      <c r="DU81" s="1143">
        <f>'Result Entry'!DV83</f>
        <v>0.0</v>
      </c>
      <c r="DV81" s="1143">
        <f>'Result Entry'!DW83</f>
        <v>0.0</v>
      </c>
      <c r="DW81" s="1144">
        <f>'Result Entry'!DX83</f>
        <v>0.0</v>
      </c>
      <c r="DX81" s="1143">
        <f>'Result Entry'!DY83</f>
        <v>0.0</v>
      </c>
      <c r="DY81" s="1143">
        <f>'Result Entry'!DZ83</f>
        <v>0.0</v>
      </c>
      <c r="DZ81" s="1153">
        <f>'Result Entry'!EA83</f>
        <v>0.0</v>
      </c>
      <c r="EA81" s="1144">
        <f>'Result Entry'!EB83</f>
        <v>0.0</v>
      </c>
      <c r="EB81" s="1143">
        <f>'Result Entry'!EC83</f>
        <v>0.0</v>
      </c>
      <c r="EC81" s="1143">
        <f>'Result Entry'!ED83</f>
        <v>0.0</v>
      </c>
      <c r="ED81" s="1153">
        <f>'Result Entry'!EE83</f>
        <v>0.0</v>
      </c>
      <c r="EE81" s="1156">
        <f>'Result Entry'!EF83</f>
        <v>0.0</v>
      </c>
      <c r="EF81" s="1157">
        <f>'Result Entry'!EG83</f>
        <v>0.0</v>
      </c>
      <c r="EG81" s="1158" t="str">
        <f>'Result Entry'!EH83</f>
        <v/>
      </c>
      <c r="EH81" s="1142">
        <f>'Result Entry'!EI83</f>
        <v>0.0</v>
      </c>
      <c r="EI81" s="1143">
        <f>'Result Entry'!EJ83</f>
        <v>0.0</v>
      </c>
      <c r="EJ81" s="1143">
        <f>'Result Entry'!EK83</f>
        <v>0.0</v>
      </c>
      <c r="EK81" s="1144">
        <f>'Result Entry'!EL83</f>
        <v>0.0</v>
      </c>
      <c r="EL81" s="1143">
        <f>'Result Entry'!EM83</f>
        <v>0.0</v>
      </c>
      <c r="EM81" s="1153">
        <f>'Result Entry'!EN83</f>
        <v>0.0</v>
      </c>
      <c r="EN81" s="1143">
        <f>'Result Entry'!EO83</f>
        <v>0.0</v>
      </c>
      <c r="EO81" s="1143">
        <f>'Result Entry'!EP83</f>
        <v>0.0</v>
      </c>
      <c r="EP81" s="1143">
        <f>'Result Entry'!EQ83</f>
        <v>0.0</v>
      </c>
      <c r="EQ81" s="1146">
        <f>'Result Entry'!ER83</f>
        <v>0.0</v>
      </c>
      <c r="ER81" s="1157">
        <f>'Result Entry'!ES83</f>
        <v>0.0</v>
      </c>
      <c r="ES81" s="1158" t="str">
        <f>'Result Entry'!ET83</f>
        <v/>
      </c>
      <c r="ET81" s="1142">
        <f>'Result Entry'!EU83</f>
        <v>0.0</v>
      </c>
      <c r="EU81" s="1152">
        <f>'Result Entry'!EV83</f>
        <v>0.0</v>
      </c>
      <c r="EV81" s="1143">
        <f>'Result Entry'!EW83</f>
        <v>0.0</v>
      </c>
      <c r="EW81" s="1153">
        <f>'Result Entry'!EX83</f>
        <v>0.0</v>
      </c>
      <c r="EX81" s="1143">
        <f>'Result Entry'!EY83</f>
        <v>0.0</v>
      </c>
      <c r="EY81" s="1153">
        <f>'Result Entry'!EZ83</f>
        <v>0.0</v>
      </c>
      <c r="EZ81" s="1143">
        <f>'Result Entry'!FA83</f>
        <v>0.0</v>
      </c>
      <c r="FA81" s="1143">
        <f>'Result Entry'!FB83</f>
        <v>0.0</v>
      </c>
      <c r="FB81" s="1143">
        <f>'Result Entry'!FC83</f>
        <v>0.0</v>
      </c>
      <c r="FC81" s="1156">
        <f>'Result Entry'!FD83</f>
        <v>0.0</v>
      </c>
      <c r="FD81" s="1157">
        <f>'Result Entry'!FE83</f>
        <v>0.0</v>
      </c>
      <c r="FE81" s="1158" t="str">
        <f>'Result Entry'!FF83</f>
        <v/>
      </c>
      <c r="FF81" s="1142">
        <f>'Result Entry'!FG83</f>
        <v>0.0</v>
      </c>
      <c r="FG81" s="1143">
        <f>'Result Entry'!FH83</f>
        <v>0.0</v>
      </c>
      <c r="FH81" s="1143">
        <f>'Result Entry'!FI83</f>
        <v>0.0</v>
      </c>
      <c r="FI81" s="1143">
        <f>'Result Entry'!FJ83</f>
        <v>0.0</v>
      </c>
      <c r="FJ81" s="1145">
        <f>'Result Entry'!FK83</f>
        <v>0.0</v>
      </c>
      <c r="FK81" s="1150" t="str">
        <f>'Result Entry'!FL83</f>
        <v/>
      </c>
      <c r="FL81" s="1139">
        <f>'Result Entry'!FM83</f>
        <v>0.0</v>
      </c>
      <c r="FM81" s="1140">
        <f>'Result Entry'!FN83</f>
        <v>0.0</v>
      </c>
      <c r="FN81" s="1161" t="str">
        <f>'Result Entry'!FO83</f>
        <v/>
      </c>
      <c r="FO81" s="1139">
        <f>'Result Entry'!FP83</f>
        <v>0.0</v>
      </c>
      <c r="FP81" s="1140">
        <f>'Result Entry'!FQ83</f>
        <v>0.0</v>
      </c>
      <c r="FQ81" s="1140">
        <f>'Result Entry'!FR83</f>
        <v>0.0</v>
      </c>
      <c r="FR81" s="1140" t="str">
        <f>IF(OR(FS81="PASSED",FS81="PASSED WITH G"),'Result Entry'!FS83,"")</f>
        <v/>
      </c>
      <c r="FS81" s="1140" t="str">
        <f>'Result Entry'!FT83</f>
        <v/>
      </c>
      <c r="FT81" s="1140" t="str">
        <f>'Result Entry'!FU83</f>
        <v/>
      </c>
      <c r="FU81" s="1161" t="str">
        <f>'Result Entry'!FV83</f>
        <v/>
      </c>
      <c r="FV81" s="1162" t="str">
        <f>'Result Entry'!FX83</f>
        <v/>
      </c>
    </row>
    <row r="82" spans="8:8" s="1138" ht="17.25" customFormat="1" customHeight="1">
      <c r="A82" s="1167"/>
      <c r="B82" s="1139">
        <f t="shared" si="1"/>
        <v>0.0</v>
      </c>
      <c r="C82" s="1140">
        <f>'Result Entry'!D84</f>
        <v>0.0</v>
      </c>
      <c r="D82" s="1140">
        <f>'Result Entry'!E84</f>
        <v>0.0</v>
      </c>
      <c r="E82" s="1140">
        <f>'Result Entry'!F84</f>
        <v>0.0</v>
      </c>
      <c r="F82" s="1140">
        <f>'Result Entry'!G84</f>
        <v>0.0</v>
      </c>
      <c r="G82" s="1140">
        <f>'Result Entry'!H84</f>
        <v>0.0</v>
      </c>
      <c r="H82" s="1140">
        <f>'Result Entry'!I84</f>
        <v>0.0</v>
      </c>
      <c r="I82" s="1140">
        <f>'Result Entry'!J84</f>
        <v>0.0</v>
      </c>
      <c r="J82" s="1141">
        <f>'Result Entry'!K84</f>
        <v>0.0</v>
      </c>
      <c r="K82" s="1142">
        <f>'Result Entry'!L84</f>
        <v>0.0</v>
      </c>
      <c r="L82" s="1143">
        <f>'Result Entry'!M84</f>
        <v>0.0</v>
      </c>
      <c r="M82" s="1143">
        <f>'Result Entry'!N84</f>
        <v>0.0</v>
      </c>
      <c r="N82" s="1144">
        <f>'Result Entry'!O84</f>
        <v>0.0</v>
      </c>
      <c r="O82" s="1143">
        <f>'Result Entry'!P84</f>
        <v>0.0</v>
      </c>
      <c r="P82" s="1144">
        <f>'Result Entry'!Q84</f>
        <v>0.0</v>
      </c>
      <c r="Q82" s="1143">
        <f>'Result Entry'!R84</f>
        <v>0.0</v>
      </c>
      <c r="R82" s="1145">
        <f>'Result Entry'!S84</f>
        <v>0.0</v>
      </c>
      <c r="S82" s="1145">
        <f>'Result Entry'!T84</f>
        <v>0.0</v>
      </c>
      <c r="T82" s="1146">
        <f>'Result Entry'!U84</f>
        <v>0.0</v>
      </c>
      <c r="U82" s="1163">
        <f>'Result Entry'!V84</f>
        <v>0.0</v>
      </c>
      <c r="V82" s="1164" t="str">
        <f>'Result Entry'!W84</f>
        <v/>
      </c>
      <c r="W82" s="1149" t="str">
        <f>'Result Entry'!X84</f>
        <v/>
      </c>
      <c r="X82" s="1150" t="str">
        <f>'Result Entry'!Y84</f>
        <v/>
      </c>
      <c r="Y82" s="1142">
        <f>'Result Entry'!Z84</f>
        <v>0.0</v>
      </c>
      <c r="Z82" s="1143">
        <f>'Result Entry'!AA84</f>
        <v>0.0</v>
      </c>
      <c r="AA82" s="1143">
        <f>'Result Entry'!AB84</f>
        <v>0.0</v>
      </c>
      <c r="AB82" s="1144">
        <f>'Result Entry'!AC84</f>
        <v>0.0</v>
      </c>
      <c r="AC82" s="1143">
        <f>'Result Entry'!AD84</f>
        <v>0.0</v>
      </c>
      <c r="AD82" s="1144">
        <f>'Result Entry'!AE84</f>
        <v>0.0</v>
      </c>
      <c r="AE82" s="1143">
        <f>'Result Entry'!AF84</f>
        <v>0.0</v>
      </c>
      <c r="AF82" s="1145">
        <f>'Result Entry'!AG84</f>
        <v>0.0</v>
      </c>
      <c r="AG82" s="1145">
        <f>'Result Entry'!AH84</f>
        <v>0.0</v>
      </c>
      <c r="AH82" s="1146">
        <f>'Result Entry'!AI84</f>
        <v>0.0</v>
      </c>
      <c r="AI82" s="1163">
        <f>'Result Entry'!AJ84</f>
        <v>0.0</v>
      </c>
      <c r="AJ82" s="1164" t="str">
        <f>'Result Entry'!AK84</f>
        <v/>
      </c>
      <c r="AK82" s="1149" t="str">
        <f>'Result Entry'!AL84</f>
        <v/>
      </c>
      <c r="AL82" s="1150" t="str">
        <f>'Result Entry'!AM84</f>
        <v/>
      </c>
      <c r="AM82" s="1151">
        <f>'Result Entry'!AN84</f>
        <v>0.0</v>
      </c>
      <c r="AN82" s="1142">
        <f>'Result Entry'!AO84</f>
        <v>0.0</v>
      </c>
      <c r="AO82" s="1152">
        <f>'Result Entry'!AP84</f>
        <v>0.0</v>
      </c>
      <c r="AP82" s="1143">
        <f>'Result Entry'!AQ84</f>
        <v>0.0</v>
      </c>
      <c r="AQ82" s="1144">
        <f>'Result Entry'!AR84</f>
        <v>0.0</v>
      </c>
      <c r="AR82" s="1143">
        <f>'Result Entry'!AS84</f>
        <v>0.0</v>
      </c>
      <c r="AS82" s="1143">
        <f>'Result Entry'!AT84</f>
        <v>0.0</v>
      </c>
      <c r="AT82" s="1153">
        <f>'Result Entry'!AU84</f>
        <v>0.0</v>
      </c>
      <c r="AU82" s="1144">
        <f>'Result Entry'!AV84</f>
        <v>0.0</v>
      </c>
      <c r="AV82" s="1143">
        <f>'Result Entry'!AW84</f>
        <v>0.0</v>
      </c>
      <c r="AW82" s="1143">
        <f>'Result Entry'!AX84</f>
        <v>0.0</v>
      </c>
      <c r="AX82" s="1153">
        <f>'Result Entry'!AY84</f>
        <v>0.0</v>
      </c>
      <c r="AY82" s="1146">
        <f>'Result Entry'!AZ84</f>
        <v>0.0</v>
      </c>
      <c r="AZ82" s="1165">
        <f>'Result Entry'!BA84</f>
        <v>0.0</v>
      </c>
      <c r="BA82" s="1166" t="str">
        <f>'Result Entry'!BB84</f>
        <v/>
      </c>
      <c r="BB82" s="1149" t="str">
        <f>'Result Entry'!BC84</f>
        <v/>
      </c>
      <c r="BC82" s="1150" t="str">
        <f>'Result Entry'!BD84</f>
        <v/>
      </c>
      <c r="BD82" s="1151">
        <f>'Result Entry'!BE84</f>
        <v>0.0</v>
      </c>
      <c r="BE82" s="1142">
        <f>'Result Entry'!BF84</f>
        <v>0.0</v>
      </c>
      <c r="BF82" s="1152">
        <f>'Result Entry'!BG84</f>
        <v>0.0</v>
      </c>
      <c r="BG82" s="1143">
        <f>'Result Entry'!BH84</f>
        <v>0.0</v>
      </c>
      <c r="BH82" s="1144">
        <f>'Result Entry'!BI84</f>
        <v>0.0</v>
      </c>
      <c r="BI82" s="1143">
        <f>'Result Entry'!BJ84</f>
        <v>0.0</v>
      </c>
      <c r="BJ82" s="1143">
        <f>'Result Entry'!BK84</f>
        <v>0.0</v>
      </c>
      <c r="BK82" s="1153">
        <f>'Result Entry'!BL84</f>
        <v>0.0</v>
      </c>
      <c r="BL82" s="1144">
        <f>'Result Entry'!BM84</f>
        <v>0.0</v>
      </c>
      <c r="BM82" s="1143">
        <f>'Result Entry'!BN84</f>
        <v>0.0</v>
      </c>
      <c r="BN82" s="1143">
        <f>'Result Entry'!BO84</f>
        <v>0.0</v>
      </c>
      <c r="BO82" s="1153">
        <f>'Result Entry'!BP84</f>
        <v>0.0</v>
      </c>
      <c r="BP82" s="1146">
        <f>'Result Entry'!BQ84</f>
        <v>0.0</v>
      </c>
      <c r="BQ82" s="1165">
        <f>'Result Entry'!BR84</f>
        <v>0.0</v>
      </c>
      <c r="BR82" s="1166" t="str">
        <f>'Result Entry'!BS84</f>
        <v/>
      </c>
      <c r="BS82" s="1149" t="str">
        <f>'Result Entry'!BT84</f>
        <v/>
      </c>
      <c r="BT82" s="1150" t="str">
        <f>'Result Entry'!BU84</f>
        <v/>
      </c>
      <c r="BU82" s="1151">
        <f>'Result Entry'!BV84</f>
        <v>0.0</v>
      </c>
      <c r="BV82" s="1142">
        <f>'Result Entry'!BW84</f>
        <v>0.0</v>
      </c>
      <c r="BW82" s="1152">
        <f>'Result Entry'!BX84</f>
        <v>0.0</v>
      </c>
      <c r="BX82" s="1143">
        <f>'Result Entry'!BY84</f>
        <v>0.0</v>
      </c>
      <c r="BY82" s="1144">
        <f>'Result Entry'!BZ84</f>
        <v>0.0</v>
      </c>
      <c r="BZ82" s="1143">
        <f>'Result Entry'!CA84</f>
        <v>0.0</v>
      </c>
      <c r="CA82" s="1143">
        <f>'Result Entry'!CB84</f>
        <v>0.0</v>
      </c>
      <c r="CB82" s="1153">
        <f>'Result Entry'!CC84</f>
        <v>0.0</v>
      </c>
      <c r="CC82" s="1144">
        <f>'Result Entry'!CD84</f>
        <v>0.0</v>
      </c>
      <c r="CD82" s="1143">
        <f>'Result Entry'!CE84</f>
        <v>0.0</v>
      </c>
      <c r="CE82" s="1143">
        <f>'Result Entry'!CF84</f>
        <v>0.0</v>
      </c>
      <c r="CF82" s="1153">
        <f>'Result Entry'!CG84</f>
        <v>0.0</v>
      </c>
      <c r="CG82" s="1146">
        <f>'Result Entry'!CH84</f>
        <v>0.0</v>
      </c>
      <c r="CH82" s="1165">
        <f>'Result Entry'!CI84</f>
        <v>0.0</v>
      </c>
      <c r="CI82" s="1166" t="str">
        <f>'Result Entry'!CJ84</f>
        <v/>
      </c>
      <c r="CJ82" s="1149" t="str">
        <f>'Result Entry'!CK84</f>
        <v/>
      </c>
      <c r="CK82" s="1150" t="str">
        <f>'Result Entry'!CL84</f>
        <v/>
      </c>
      <c r="CL82" s="1151">
        <f>'Result Entry'!CM84</f>
        <v>0.0</v>
      </c>
      <c r="CM82" s="1142">
        <f>'Result Entry'!CN84</f>
        <v>0.0</v>
      </c>
      <c r="CN82" s="1152">
        <f>'Result Entry'!CO84</f>
        <v>0.0</v>
      </c>
      <c r="CO82" s="1143">
        <f>'Result Entry'!CP84</f>
        <v>0.0</v>
      </c>
      <c r="CP82" s="1144">
        <f>'Result Entry'!CQ84</f>
        <v>0.0</v>
      </c>
      <c r="CQ82" s="1143">
        <f>'Result Entry'!CR84</f>
        <v>0.0</v>
      </c>
      <c r="CR82" s="1143">
        <f>'Result Entry'!CS84</f>
        <v>0.0</v>
      </c>
      <c r="CS82" s="1153">
        <f>'Result Entry'!CT84</f>
        <v>0.0</v>
      </c>
      <c r="CT82" s="1144">
        <f>'Result Entry'!CU84</f>
        <v>0.0</v>
      </c>
      <c r="CU82" s="1143">
        <f>'Result Entry'!CV84</f>
        <v>0.0</v>
      </c>
      <c r="CV82" s="1143">
        <f>'Result Entry'!CW84</f>
        <v>0.0</v>
      </c>
      <c r="CW82" s="1153">
        <f>'Result Entry'!CX84</f>
        <v>0.0</v>
      </c>
      <c r="CX82" s="1146">
        <f>'Result Entry'!CY84</f>
        <v>0.0</v>
      </c>
      <c r="CY82" s="1165">
        <f>'Result Entry'!CZ84</f>
        <v>0.0</v>
      </c>
      <c r="CZ82" s="1166" t="str">
        <f>'Result Entry'!DA84</f>
        <v/>
      </c>
      <c r="DA82" s="1149" t="str">
        <f>'Result Entry'!DB84</f>
        <v/>
      </c>
      <c r="DB82" s="1150" t="str">
        <f>'Result Entry'!DC84</f>
        <v/>
      </c>
      <c r="DC82" s="1151">
        <f>'Result Entry'!DD84</f>
        <v>0.0</v>
      </c>
      <c r="DD82" s="1142">
        <f>'Result Entry'!DE84</f>
        <v>0.0</v>
      </c>
      <c r="DE82" s="1152">
        <f>'Result Entry'!DF84</f>
        <v>0.0</v>
      </c>
      <c r="DF82" s="1143">
        <f>'Result Entry'!DG84</f>
        <v>0.0</v>
      </c>
      <c r="DG82" s="1144">
        <f>'Result Entry'!DH84</f>
        <v>0.0</v>
      </c>
      <c r="DH82" s="1143">
        <f>'Result Entry'!DI84</f>
        <v>0.0</v>
      </c>
      <c r="DI82" s="1143">
        <f>'Result Entry'!DJ84</f>
        <v>0.0</v>
      </c>
      <c r="DJ82" s="1153">
        <f>'Result Entry'!DK84</f>
        <v>0.0</v>
      </c>
      <c r="DK82" s="1144">
        <f>'Result Entry'!DL84</f>
        <v>0.0</v>
      </c>
      <c r="DL82" s="1143">
        <f>'Result Entry'!DM84</f>
        <v>0.0</v>
      </c>
      <c r="DM82" s="1143">
        <f>'Result Entry'!DN84</f>
        <v>0.0</v>
      </c>
      <c r="DN82" s="1153">
        <f>'Result Entry'!DO84</f>
        <v>0.0</v>
      </c>
      <c r="DO82" s="1146">
        <f>'Result Entry'!DP84</f>
        <v>0.0</v>
      </c>
      <c r="DP82" s="1165">
        <f>'Result Entry'!DQ84</f>
        <v>0.0</v>
      </c>
      <c r="DQ82" s="1166" t="str">
        <f>'Result Entry'!DR84</f>
        <v/>
      </c>
      <c r="DR82" s="1149" t="str">
        <f>'Result Entry'!DS84</f>
        <v/>
      </c>
      <c r="DS82" s="1150" t="str">
        <f>'Result Entry'!DT84</f>
        <v/>
      </c>
      <c r="DT82" s="1142">
        <f>'Result Entry'!DU84</f>
        <v>0.0</v>
      </c>
      <c r="DU82" s="1143">
        <f>'Result Entry'!DV84</f>
        <v>0.0</v>
      </c>
      <c r="DV82" s="1143">
        <f>'Result Entry'!DW84</f>
        <v>0.0</v>
      </c>
      <c r="DW82" s="1144">
        <f>'Result Entry'!DX84</f>
        <v>0.0</v>
      </c>
      <c r="DX82" s="1143">
        <f>'Result Entry'!DY84</f>
        <v>0.0</v>
      </c>
      <c r="DY82" s="1143">
        <f>'Result Entry'!DZ84</f>
        <v>0.0</v>
      </c>
      <c r="DZ82" s="1153">
        <f>'Result Entry'!EA84</f>
        <v>0.0</v>
      </c>
      <c r="EA82" s="1144">
        <f>'Result Entry'!EB84</f>
        <v>0.0</v>
      </c>
      <c r="EB82" s="1143">
        <f>'Result Entry'!EC84</f>
        <v>0.0</v>
      </c>
      <c r="EC82" s="1143">
        <f>'Result Entry'!ED84</f>
        <v>0.0</v>
      </c>
      <c r="ED82" s="1153">
        <f>'Result Entry'!EE84</f>
        <v>0.0</v>
      </c>
      <c r="EE82" s="1156">
        <f>'Result Entry'!EF84</f>
        <v>0.0</v>
      </c>
      <c r="EF82" s="1157">
        <f>'Result Entry'!EG84</f>
        <v>0.0</v>
      </c>
      <c r="EG82" s="1158" t="str">
        <f>'Result Entry'!EH84</f>
        <v/>
      </c>
      <c r="EH82" s="1142">
        <f>'Result Entry'!EI84</f>
        <v>0.0</v>
      </c>
      <c r="EI82" s="1143">
        <f>'Result Entry'!EJ84</f>
        <v>0.0</v>
      </c>
      <c r="EJ82" s="1143">
        <f>'Result Entry'!EK84</f>
        <v>0.0</v>
      </c>
      <c r="EK82" s="1144">
        <f>'Result Entry'!EL84</f>
        <v>0.0</v>
      </c>
      <c r="EL82" s="1143">
        <f>'Result Entry'!EM84</f>
        <v>0.0</v>
      </c>
      <c r="EM82" s="1153">
        <f>'Result Entry'!EN84</f>
        <v>0.0</v>
      </c>
      <c r="EN82" s="1143">
        <f>'Result Entry'!EO84</f>
        <v>0.0</v>
      </c>
      <c r="EO82" s="1143">
        <f>'Result Entry'!EP84</f>
        <v>0.0</v>
      </c>
      <c r="EP82" s="1143">
        <f>'Result Entry'!EQ84</f>
        <v>0.0</v>
      </c>
      <c r="EQ82" s="1146">
        <f>'Result Entry'!ER84</f>
        <v>0.0</v>
      </c>
      <c r="ER82" s="1157">
        <f>'Result Entry'!ES84</f>
        <v>0.0</v>
      </c>
      <c r="ES82" s="1158" t="str">
        <f>'Result Entry'!ET84</f>
        <v/>
      </c>
      <c r="ET82" s="1142">
        <f>'Result Entry'!EU84</f>
        <v>0.0</v>
      </c>
      <c r="EU82" s="1152">
        <f>'Result Entry'!EV84</f>
        <v>0.0</v>
      </c>
      <c r="EV82" s="1143">
        <f>'Result Entry'!EW84</f>
        <v>0.0</v>
      </c>
      <c r="EW82" s="1153">
        <f>'Result Entry'!EX84</f>
        <v>0.0</v>
      </c>
      <c r="EX82" s="1143">
        <f>'Result Entry'!EY84</f>
        <v>0.0</v>
      </c>
      <c r="EY82" s="1153">
        <f>'Result Entry'!EZ84</f>
        <v>0.0</v>
      </c>
      <c r="EZ82" s="1143">
        <f>'Result Entry'!FA84</f>
        <v>0.0</v>
      </c>
      <c r="FA82" s="1143">
        <f>'Result Entry'!FB84</f>
        <v>0.0</v>
      </c>
      <c r="FB82" s="1143">
        <f>'Result Entry'!FC84</f>
        <v>0.0</v>
      </c>
      <c r="FC82" s="1156">
        <f>'Result Entry'!FD84</f>
        <v>0.0</v>
      </c>
      <c r="FD82" s="1157">
        <f>'Result Entry'!FE84</f>
        <v>0.0</v>
      </c>
      <c r="FE82" s="1158" t="str">
        <f>'Result Entry'!FF84</f>
        <v/>
      </c>
      <c r="FF82" s="1142">
        <f>'Result Entry'!FG84</f>
        <v>0.0</v>
      </c>
      <c r="FG82" s="1143">
        <f>'Result Entry'!FH84</f>
        <v>0.0</v>
      </c>
      <c r="FH82" s="1143">
        <f>'Result Entry'!FI84</f>
        <v>0.0</v>
      </c>
      <c r="FI82" s="1143">
        <f>'Result Entry'!FJ84</f>
        <v>0.0</v>
      </c>
      <c r="FJ82" s="1145">
        <f>'Result Entry'!FK84</f>
        <v>0.0</v>
      </c>
      <c r="FK82" s="1150" t="str">
        <f>'Result Entry'!FL84</f>
        <v/>
      </c>
      <c r="FL82" s="1139">
        <f>'Result Entry'!FM84</f>
        <v>0.0</v>
      </c>
      <c r="FM82" s="1140">
        <f>'Result Entry'!FN84</f>
        <v>0.0</v>
      </c>
      <c r="FN82" s="1161" t="str">
        <f>'Result Entry'!FO84</f>
        <v/>
      </c>
      <c r="FO82" s="1139">
        <f>'Result Entry'!FP84</f>
        <v>0.0</v>
      </c>
      <c r="FP82" s="1140">
        <f>'Result Entry'!FQ84</f>
        <v>0.0</v>
      </c>
      <c r="FQ82" s="1140">
        <f>'Result Entry'!FR84</f>
        <v>0.0</v>
      </c>
      <c r="FR82" s="1140" t="str">
        <f>IF(OR(FS82="PASSED",FS82="PASSED WITH G"),'Result Entry'!FS84,"")</f>
        <v/>
      </c>
      <c r="FS82" s="1140" t="str">
        <f>'Result Entry'!FT84</f>
        <v/>
      </c>
      <c r="FT82" s="1140" t="str">
        <f>'Result Entry'!FU84</f>
        <v/>
      </c>
      <c r="FU82" s="1161" t="str">
        <f>'Result Entry'!FV84</f>
        <v/>
      </c>
      <c r="FV82" s="1162" t="str">
        <f>'Result Entry'!FX84</f>
        <v/>
      </c>
    </row>
    <row r="83" spans="8:8" s="1138" ht="17.25" customFormat="1" customHeight="1">
      <c r="A83" s="1167"/>
      <c r="B83" s="1139">
        <f t="shared" si="1"/>
        <v>0.0</v>
      </c>
      <c r="C83" s="1140">
        <f>'Result Entry'!D85</f>
        <v>0.0</v>
      </c>
      <c r="D83" s="1140">
        <f>'Result Entry'!E85</f>
        <v>0.0</v>
      </c>
      <c r="E83" s="1140">
        <f>'Result Entry'!F85</f>
        <v>0.0</v>
      </c>
      <c r="F83" s="1140">
        <f>'Result Entry'!G85</f>
        <v>0.0</v>
      </c>
      <c r="G83" s="1140">
        <f>'Result Entry'!H85</f>
        <v>0.0</v>
      </c>
      <c r="H83" s="1140">
        <f>'Result Entry'!I85</f>
        <v>0.0</v>
      </c>
      <c r="I83" s="1140">
        <f>'Result Entry'!J85</f>
        <v>0.0</v>
      </c>
      <c r="J83" s="1141">
        <f>'Result Entry'!K85</f>
        <v>0.0</v>
      </c>
      <c r="K83" s="1142">
        <f>'Result Entry'!L85</f>
        <v>0.0</v>
      </c>
      <c r="L83" s="1143">
        <f>'Result Entry'!M85</f>
        <v>0.0</v>
      </c>
      <c r="M83" s="1143">
        <f>'Result Entry'!N85</f>
        <v>0.0</v>
      </c>
      <c r="N83" s="1144">
        <f>'Result Entry'!O85</f>
        <v>0.0</v>
      </c>
      <c r="O83" s="1143">
        <f>'Result Entry'!P85</f>
        <v>0.0</v>
      </c>
      <c r="P83" s="1144">
        <f>'Result Entry'!Q85</f>
        <v>0.0</v>
      </c>
      <c r="Q83" s="1143">
        <f>'Result Entry'!R85</f>
        <v>0.0</v>
      </c>
      <c r="R83" s="1145">
        <f>'Result Entry'!S85</f>
        <v>0.0</v>
      </c>
      <c r="S83" s="1145">
        <f>'Result Entry'!T85</f>
        <v>0.0</v>
      </c>
      <c r="T83" s="1146">
        <f>'Result Entry'!U85</f>
        <v>0.0</v>
      </c>
      <c r="U83" s="1163">
        <f>'Result Entry'!V85</f>
        <v>0.0</v>
      </c>
      <c r="V83" s="1164" t="str">
        <f>'Result Entry'!W85</f>
        <v/>
      </c>
      <c r="W83" s="1149" t="str">
        <f>'Result Entry'!X85</f>
        <v/>
      </c>
      <c r="X83" s="1150" t="str">
        <f>'Result Entry'!Y85</f>
        <v/>
      </c>
      <c r="Y83" s="1142">
        <f>'Result Entry'!Z85</f>
        <v>0.0</v>
      </c>
      <c r="Z83" s="1143">
        <f>'Result Entry'!AA85</f>
        <v>0.0</v>
      </c>
      <c r="AA83" s="1143">
        <f>'Result Entry'!AB85</f>
        <v>0.0</v>
      </c>
      <c r="AB83" s="1144">
        <f>'Result Entry'!AC85</f>
        <v>0.0</v>
      </c>
      <c r="AC83" s="1143">
        <f>'Result Entry'!AD85</f>
        <v>0.0</v>
      </c>
      <c r="AD83" s="1144">
        <f>'Result Entry'!AE85</f>
        <v>0.0</v>
      </c>
      <c r="AE83" s="1143">
        <f>'Result Entry'!AF85</f>
        <v>0.0</v>
      </c>
      <c r="AF83" s="1145">
        <f>'Result Entry'!AG85</f>
        <v>0.0</v>
      </c>
      <c r="AG83" s="1145">
        <f>'Result Entry'!AH85</f>
        <v>0.0</v>
      </c>
      <c r="AH83" s="1146">
        <f>'Result Entry'!AI85</f>
        <v>0.0</v>
      </c>
      <c r="AI83" s="1163">
        <f>'Result Entry'!AJ85</f>
        <v>0.0</v>
      </c>
      <c r="AJ83" s="1164" t="str">
        <f>'Result Entry'!AK85</f>
        <v/>
      </c>
      <c r="AK83" s="1149" t="str">
        <f>'Result Entry'!AL85</f>
        <v/>
      </c>
      <c r="AL83" s="1150" t="str">
        <f>'Result Entry'!AM85</f>
        <v/>
      </c>
      <c r="AM83" s="1151">
        <f>'Result Entry'!AN85</f>
        <v>0.0</v>
      </c>
      <c r="AN83" s="1142">
        <f>'Result Entry'!AO85</f>
        <v>0.0</v>
      </c>
      <c r="AO83" s="1152">
        <f>'Result Entry'!AP85</f>
        <v>0.0</v>
      </c>
      <c r="AP83" s="1143">
        <f>'Result Entry'!AQ85</f>
        <v>0.0</v>
      </c>
      <c r="AQ83" s="1144">
        <f>'Result Entry'!AR85</f>
        <v>0.0</v>
      </c>
      <c r="AR83" s="1143">
        <f>'Result Entry'!AS85</f>
        <v>0.0</v>
      </c>
      <c r="AS83" s="1143">
        <f>'Result Entry'!AT85</f>
        <v>0.0</v>
      </c>
      <c r="AT83" s="1153">
        <f>'Result Entry'!AU85</f>
        <v>0.0</v>
      </c>
      <c r="AU83" s="1144">
        <f>'Result Entry'!AV85</f>
        <v>0.0</v>
      </c>
      <c r="AV83" s="1143">
        <f>'Result Entry'!AW85</f>
        <v>0.0</v>
      </c>
      <c r="AW83" s="1143">
        <f>'Result Entry'!AX85</f>
        <v>0.0</v>
      </c>
      <c r="AX83" s="1153">
        <f>'Result Entry'!AY85</f>
        <v>0.0</v>
      </c>
      <c r="AY83" s="1146">
        <f>'Result Entry'!AZ85</f>
        <v>0.0</v>
      </c>
      <c r="AZ83" s="1165">
        <f>'Result Entry'!BA85</f>
        <v>0.0</v>
      </c>
      <c r="BA83" s="1166" t="str">
        <f>'Result Entry'!BB85</f>
        <v/>
      </c>
      <c r="BB83" s="1149" t="str">
        <f>'Result Entry'!BC85</f>
        <v/>
      </c>
      <c r="BC83" s="1150" t="str">
        <f>'Result Entry'!BD85</f>
        <v/>
      </c>
      <c r="BD83" s="1151">
        <f>'Result Entry'!BE85</f>
        <v>0.0</v>
      </c>
      <c r="BE83" s="1142">
        <f>'Result Entry'!BF85</f>
        <v>0.0</v>
      </c>
      <c r="BF83" s="1152">
        <f>'Result Entry'!BG85</f>
        <v>0.0</v>
      </c>
      <c r="BG83" s="1143">
        <f>'Result Entry'!BH85</f>
        <v>0.0</v>
      </c>
      <c r="BH83" s="1144">
        <f>'Result Entry'!BI85</f>
        <v>0.0</v>
      </c>
      <c r="BI83" s="1143">
        <f>'Result Entry'!BJ85</f>
        <v>0.0</v>
      </c>
      <c r="BJ83" s="1143">
        <f>'Result Entry'!BK85</f>
        <v>0.0</v>
      </c>
      <c r="BK83" s="1153">
        <f>'Result Entry'!BL85</f>
        <v>0.0</v>
      </c>
      <c r="BL83" s="1144">
        <f>'Result Entry'!BM85</f>
        <v>0.0</v>
      </c>
      <c r="BM83" s="1143">
        <f>'Result Entry'!BN85</f>
        <v>0.0</v>
      </c>
      <c r="BN83" s="1143">
        <f>'Result Entry'!BO85</f>
        <v>0.0</v>
      </c>
      <c r="BO83" s="1153">
        <f>'Result Entry'!BP85</f>
        <v>0.0</v>
      </c>
      <c r="BP83" s="1146">
        <f>'Result Entry'!BQ85</f>
        <v>0.0</v>
      </c>
      <c r="BQ83" s="1165">
        <f>'Result Entry'!BR85</f>
        <v>0.0</v>
      </c>
      <c r="BR83" s="1166" t="str">
        <f>'Result Entry'!BS85</f>
        <v/>
      </c>
      <c r="BS83" s="1149" t="str">
        <f>'Result Entry'!BT85</f>
        <v/>
      </c>
      <c r="BT83" s="1150" t="str">
        <f>'Result Entry'!BU85</f>
        <v/>
      </c>
      <c r="BU83" s="1151">
        <f>'Result Entry'!BV85</f>
        <v>0.0</v>
      </c>
      <c r="BV83" s="1142">
        <f>'Result Entry'!BW85</f>
        <v>0.0</v>
      </c>
      <c r="BW83" s="1152">
        <f>'Result Entry'!BX85</f>
        <v>0.0</v>
      </c>
      <c r="BX83" s="1143">
        <f>'Result Entry'!BY85</f>
        <v>0.0</v>
      </c>
      <c r="BY83" s="1144">
        <f>'Result Entry'!BZ85</f>
        <v>0.0</v>
      </c>
      <c r="BZ83" s="1143">
        <f>'Result Entry'!CA85</f>
        <v>0.0</v>
      </c>
      <c r="CA83" s="1143">
        <f>'Result Entry'!CB85</f>
        <v>0.0</v>
      </c>
      <c r="CB83" s="1153">
        <f>'Result Entry'!CC85</f>
        <v>0.0</v>
      </c>
      <c r="CC83" s="1144">
        <f>'Result Entry'!CD85</f>
        <v>0.0</v>
      </c>
      <c r="CD83" s="1143">
        <f>'Result Entry'!CE85</f>
        <v>0.0</v>
      </c>
      <c r="CE83" s="1143">
        <f>'Result Entry'!CF85</f>
        <v>0.0</v>
      </c>
      <c r="CF83" s="1153">
        <f>'Result Entry'!CG85</f>
        <v>0.0</v>
      </c>
      <c r="CG83" s="1146">
        <f>'Result Entry'!CH85</f>
        <v>0.0</v>
      </c>
      <c r="CH83" s="1165">
        <f>'Result Entry'!CI85</f>
        <v>0.0</v>
      </c>
      <c r="CI83" s="1166" t="str">
        <f>'Result Entry'!CJ85</f>
        <v/>
      </c>
      <c r="CJ83" s="1149" t="str">
        <f>'Result Entry'!CK85</f>
        <v/>
      </c>
      <c r="CK83" s="1150" t="str">
        <f>'Result Entry'!CL85</f>
        <v/>
      </c>
      <c r="CL83" s="1151">
        <f>'Result Entry'!CM85</f>
        <v>0.0</v>
      </c>
      <c r="CM83" s="1142">
        <f>'Result Entry'!CN85</f>
        <v>0.0</v>
      </c>
      <c r="CN83" s="1152">
        <f>'Result Entry'!CO85</f>
        <v>0.0</v>
      </c>
      <c r="CO83" s="1143">
        <f>'Result Entry'!CP85</f>
        <v>0.0</v>
      </c>
      <c r="CP83" s="1144">
        <f>'Result Entry'!CQ85</f>
        <v>0.0</v>
      </c>
      <c r="CQ83" s="1143">
        <f>'Result Entry'!CR85</f>
        <v>0.0</v>
      </c>
      <c r="CR83" s="1143">
        <f>'Result Entry'!CS85</f>
        <v>0.0</v>
      </c>
      <c r="CS83" s="1153">
        <f>'Result Entry'!CT85</f>
        <v>0.0</v>
      </c>
      <c r="CT83" s="1144">
        <f>'Result Entry'!CU85</f>
        <v>0.0</v>
      </c>
      <c r="CU83" s="1143">
        <f>'Result Entry'!CV85</f>
        <v>0.0</v>
      </c>
      <c r="CV83" s="1143">
        <f>'Result Entry'!CW85</f>
        <v>0.0</v>
      </c>
      <c r="CW83" s="1153">
        <f>'Result Entry'!CX85</f>
        <v>0.0</v>
      </c>
      <c r="CX83" s="1146">
        <f>'Result Entry'!CY85</f>
        <v>0.0</v>
      </c>
      <c r="CY83" s="1165">
        <f>'Result Entry'!CZ85</f>
        <v>0.0</v>
      </c>
      <c r="CZ83" s="1166" t="str">
        <f>'Result Entry'!DA85</f>
        <v/>
      </c>
      <c r="DA83" s="1149" t="str">
        <f>'Result Entry'!DB85</f>
        <v/>
      </c>
      <c r="DB83" s="1150" t="str">
        <f>'Result Entry'!DC85</f>
        <v/>
      </c>
      <c r="DC83" s="1151">
        <f>'Result Entry'!DD85</f>
        <v>0.0</v>
      </c>
      <c r="DD83" s="1142">
        <f>'Result Entry'!DE85</f>
        <v>0.0</v>
      </c>
      <c r="DE83" s="1152">
        <f>'Result Entry'!DF85</f>
        <v>0.0</v>
      </c>
      <c r="DF83" s="1143">
        <f>'Result Entry'!DG85</f>
        <v>0.0</v>
      </c>
      <c r="DG83" s="1144">
        <f>'Result Entry'!DH85</f>
        <v>0.0</v>
      </c>
      <c r="DH83" s="1143">
        <f>'Result Entry'!DI85</f>
        <v>0.0</v>
      </c>
      <c r="DI83" s="1143">
        <f>'Result Entry'!DJ85</f>
        <v>0.0</v>
      </c>
      <c r="DJ83" s="1153">
        <f>'Result Entry'!DK85</f>
        <v>0.0</v>
      </c>
      <c r="DK83" s="1144">
        <f>'Result Entry'!DL85</f>
        <v>0.0</v>
      </c>
      <c r="DL83" s="1143">
        <f>'Result Entry'!DM85</f>
        <v>0.0</v>
      </c>
      <c r="DM83" s="1143">
        <f>'Result Entry'!DN85</f>
        <v>0.0</v>
      </c>
      <c r="DN83" s="1153">
        <f>'Result Entry'!DO85</f>
        <v>0.0</v>
      </c>
      <c r="DO83" s="1146">
        <f>'Result Entry'!DP85</f>
        <v>0.0</v>
      </c>
      <c r="DP83" s="1165">
        <f>'Result Entry'!DQ85</f>
        <v>0.0</v>
      </c>
      <c r="DQ83" s="1166" t="str">
        <f>'Result Entry'!DR85</f>
        <v/>
      </c>
      <c r="DR83" s="1149" t="str">
        <f>'Result Entry'!DS85</f>
        <v/>
      </c>
      <c r="DS83" s="1150" t="str">
        <f>'Result Entry'!DT85</f>
        <v/>
      </c>
      <c r="DT83" s="1142">
        <f>'Result Entry'!DU85</f>
        <v>0.0</v>
      </c>
      <c r="DU83" s="1143">
        <f>'Result Entry'!DV85</f>
        <v>0.0</v>
      </c>
      <c r="DV83" s="1143">
        <f>'Result Entry'!DW85</f>
        <v>0.0</v>
      </c>
      <c r="DW83" s="1144">
        <f>'Result Entry'!DX85</f>
        <v>0.0</v>
      </c>
      <c r="DX83" s="1143">
        <f>'Result Entry'!DY85</f>
        <v>0.0</v>
      </c>
      <c r="DY83" s="1143">
        <f>'Result Entry'!DZ85</f>
        <v>0.0</v>
      </c>
      <c r="DZ83" s="1153">
        <f>'Result Entry'!EA85</f>
        <v>0.0</v>
      </c>
      <c r="EA83" s="1144">
        <f>'Result Entry'!EB85</f>
        <v>0.0</v>
      </c>
      <c r="EB83" s="1143">
        <f>'Result Entry'!EC85</f>
        <v>0.0</v>
      </c>
      <c r="EC83" s="1143">
        <f>'Result Entry'!ED85</f>
        <v>0.0</v>
      </c>
      <c r="ED83" s="1153">
        <f>'Result Entry'!EE85</f>
        <v>0.0</v>
      </c>
      <c r="EE83" s="1156">
        <f>'Result Entry'!EF85</f>
        <v>0.0</v>
      </c>
      <c r="EF83" s="1157">
        <f>'Result Entry'!EG85</f>
        <v>0.0</v>
      </c>
      <c r="EG83" s="1158" t="str">
        <f>'Result Entry'!EH85</f>
        <v/>
      </c>
      <c r="EH83" s="1142">
        <f>'Result Entry'!EI85</f>
        <v>0.0</v>
      </c>
      <c r="EI83" s="1143">
        <f>'Result Entry'!EJ85</f>
        <v>0.0</v>
      </c>
      <c r="EJ83" s="1143">
        <f>'Result Entry'!EK85</f>
        <v>0.0</v>
      </c>
      <c r="EK83" s="1144">
        <f>'Result Entry'!EL85</f>
        <v>0.0</v>
      </c>
      <c r="EL83" s="1143">
        <f>'Result Entry'!EM85</f>
        <v>0.0</v>
      </c>
      <c r="EM83" s="1153">
        <f>'Result Entry'!EN85</f>
        <v>0.0</v>
      </c>
      <c r="EN83" s="1143">
        <f>'Result Entry'!EO85</f>
        <v>0.0</v>
      </c>
      <c r="EO83" s="1143">
        <f>'Result Entry'!EP85</f>
        <v>0.0</v>
      </c>
      <c r="EP83" s="1143">
        <f>'Result Entry'!EQ85</f>
        <v>0.0</v>
      </c>
      <c r="EQ83" s="1146">
        <f>'Result Entry'!ER85</f>
        <v>0.0</v>
      </c>
      <c r="ER83" s="1157">
        <f>'Result Entry'!ES85</f>
        <v>0.0</v>
      </c>
      <c r="ES83" s="1158" t="str">
        <f>'Result Entry'!ET85</f>
        <v/>
      </c>
      <c r="ET83" s="1142">
        <f>'Result Entry'!EU85</f>
        <v>0.0</v>
      </c>
      <c r="EU83" s="1152">
        <f>'Result Entry'!EV85</f>
        <v>0.0</v>
      </c>
      <c r="EV83" s="1143">
        <f>'Result Entry'!EW85</f>
        <v>0.0</v>
      </c>
      <c r="EW83" s="1153">
        <f>'Result Entry'!EX85</f>
        <v>0.0</v>
      </c>
      <c r="EX83" s="1143">
        <f>'Result Entry'!EY85</f>
        <v>0.0</v>
      </c>
      <c r="EY83" s="1153">
        <f>'Result Entry'!EZ85</f>
        <v>0.0</v>
      </c>
      <c r="EZ83" s="1143">
        <f>'Result Entry'!FA85</f>
        <v>0.0</v>
      </c>
      <c r="FA83" s="1143">
        <f>'Result Entry'!FB85</f>
        <v>0.0</v>
      </c>
      <c r="FB83" s="1143">
        <f>'Result Entry'!FC85</f>
        <v>0.0</v>
      </c>
      <c r="FC83" s="1156">
        <f>'Result Entry'!FD85</f>
        <v>0.0</v>
      </c>
      <c r="FD83" s="1157">
        <f>'Result Entry'!FE85</f>
        <v>0.0</v>
      </c>
      <c r="FE83" s="1158" t="str">
        <f>'Result Entry'!FF85</f>
        <v/>
      </c>
      <c r="FF83" s="1142">
        <f>'Result Entry'!FG85</f>
        <v>0.0</v>
      </c>
      <c r="FG83" s="1143">
        <f>'Result Entry'!FH85</f>
        <v>0.0</v>
      </c>
      <c r="FH83" s="1143">
        <f>'Result Entry'!FI85</f>
        <v>0.0</v>
      </c>
      <c r="FI83" s="1143">
        <f>'Result Entry'!FJ85</f>
        <v>0.0</v>
      </c>
      <c r="FJ83" s="1145">
        <f>'Result Entry'!FK85</f>
        <v>0.0</v>
      </c>
      <c r="FK83" s="1150" t="str">
        <f>'Result Entry'!FL85</f>
        <v/>
      </c>
      <c r="FL83" s="1139">
        <f>'Result Entry'!FM85</f>
        <v>0.0</v>
      </c>
      <c r="FM83" s="1140">
        <f>'Result Entry'!FN85</f>
        <v>0.0</v>
      </c>
      <c r="FN83" s="1161" t="str">
        <f>'Result Entry'!FO85</f>
        <v/>
      </c>
      <c r="FO83" s="1139">
        <f>'Result Entry'!FP85</f>
        <v>0.0</v>
      </c>
      <c r="FP83" s="1140">
        <f>'Result Entry'!FQ85</f>
        <v>0.0</v>
      </c>
      <c r="FQ83" s="1140">
        <f>'Result Entry'!FR85</f>
        <v>0.0</v>
      </c>
      <c r="FR83" s="1140" t="str">
        <f>IF(OR(FS83="PASSED",FS83="PASSED WITH G"),'Result Entry'!FS85,"")</f>
        <v/>
      </c>
      <c r="FS83" s="1140" t="str">
        <f>'Result Entry'!FT85</f>
        <v/>
      </c>
      <c r="FT83" s="1140" t="str">
        <f>'Result Entry'!FU85</f>
        <v/>
      </c>
      <c r="FU83" s="1161" t="str">
        <f>'Result Entry'!FV85</f>
        <v/>
      </c>
      <c r="FV83" s="1162" t="str">
        <f>'Result Entry'!FX85</f>
        <v/>
      </c>
    </row>
    <row r="84" spans="8:8" s="1138" ht="17.25" customFormat="1" customHeight="1">
      <c r="A84" s="1167"/>
      <c r="B84" s="1139">
        <f t="shared" si="1"/>
        <v>0.0</v>
      </c>
      <c r="C84" s="1140">
        <f>'Result Entry'!D86</f>
        <v>0.0</v>
      </c>
      <c r="D84" s="1140">
        <f>'Result Entry'!E86</f>
        <v>0.0</v>
      </c>
      <c r="E84" s="1140">
        <f>'Result Entry'!F86</f>
        <v>0.0</v>
      </c>
      <c r="F84" s="1140">
        <f>'Result Entry'!G86</f>
        <v>0.0</v>
      </c>
      <c r="G84" s="1140">
        <f>'Result Entry'!H86</f>
        <v>0.0</v>
      </c>
      <c r="H84" s="1140">
        <f>'Result Entry'!I86</f>
        <v>0.0</v>
      </c>
      <c r="I84" s="1140">
        <f>'Result Entry'!J86</f>
        <v>0.0</v>
      </c>
      <c r="J84" s="1141">
        <f>'Result Entry'!K86</f>
        <v>0.0</v>
      </c>
      <c r="K84" s="1142">
        <f>'Result Entry'!L86</f>
        <v>0.0</v>
      </c>
      <c r="L84" s="1143">
        <f>'Result Entry'!M86</f>
        <v>0.0</v>
      </c>
      <c r="M84" s="1143">
        <f>'Result Entry'!N86</f>
        <v>0.0</v>
      </c>
      <c r="N84" s="1144">
        <f>'Result Entry'!O86</f>
        <v>0.0</v>
      </c>
      <c r="O84" s="1143">
        <f>'Result Entry'!P86</f>
        <v>0.0</v>
      </c>
      <c r="P84" s="1144">
        <f>'Result Entry'!Q86</f>
        <v>0.0</v>
      </c>
      <c r="Q84" s="1143">
        <f>'Result Entry'!R86</f>
        <v>0.0</v>
      </c>
      <c r="R84" s="1145">
        <f>'Result Entry'!S86</f>
        <v>0.0</v>
      </c>
      <c r="S84" s="1145">
        <f>'Result Entry'!T86</f>
        <v>0.0</v>
      </c>
      <c r="T84" s="1146">
        <f>'Result Entry'!U86</f>
        <v>0.0</v>
      </c>
      <c r="U84" s="1163">
        <f>'Result Entry'!V86</f>
        <v>0.0</v>
      </c>
      <c r="V84" s="1164" t="str">
        <f>'Result Entry'!W86</f>
        <v/>
      </c>
      <c r="W84" s="1149" t="str">
        <f>'Result Entry'!X86</f>
        <v/>
      </c>
      <c r="X84" s="1150" t="str">
        <f>'Result Entry'!Y86</f>
        <v/>
      </c>
      <c r="Y84" s="1142">
        <f>'Result Entry'!Z86</f>
        <v>0.0</v>
      </c>
      <c r="Z84" s="1143">
        <f>'Result Entry'!AA86</f>
        <v>0.0</v>
      </c>
      <c r="AA84" s="1143">
        <f>'Result Entry'!AB86</f>
        <v>0.0</v>
      </c>
      <c r="AB84" s="1144">
        <f>'Result Entry'!AC86</f>
        <v>0.0</v>
      </c>
      <c r="AC84" s="1143">
        <f>'Result Entry'!AD86</f>
        <v>0.0</v>
      </c>
      <c r="AD84" s="1144">
        <f>'Result Entry'!AE86</f>
        <v>0.0</v>
      </c>
      <c r="AE84" s="1143">
        <f>'Result Entry'!AF86</f>
        <v>0.0</v>
      </c>
      <c r="AF84" s="1145">
        <f>'Result Entry'!AG86</f>
        <v>0.0</v>
      </c>
      <c r="AG84" s="1145">
        <f>'Result Entry'!AH86</f>
        <v>0.0</v>
      </c>
      <c r="AH84" s="1146">
        <f>'Result Entry'!AI86</f>
        <v>0.0</v>
      </c>
      <c r="AI84" s="1163">
        <f>'Result Entry'!AJ86</f>
        <v>0.0</v>
      </c>
      <c r="AJ84" s="1164" t="str">
        <f>'Result Entry'!AK86</f>
        <v/>
      </c>
      <c r="AK84" s="1149" t="str">
        <f>'Result Entry'!AL86</f>
        <v/>
      </c>
      <c r="AL84" s="1150" t="str">
        <f>'Result Entry'!AM86</f>
        <v/>
      </c>
      <c r="AM84" s="1151">
        <f>'Result Entry'!AN86</f>
        <v>0.0</v>
      </c>
      <c r="AN84" s="1142">
        <f>'Result Entry'!AO86</f>
        <v>0.0</v>
      </c>
      <c r="AO84" s="1152">
        <f>'Result Entry'!AP86</f>
        <v>0.0</v>
      </c>
      <c r="AP84" s="1143">
        <f>'Result Entry'!AQ86</f>
        <v>0.0</v>
      </c>
      <c r="AQ84" s="1144">
        <f>'Result Entry'!AR86</f>
        <v>0.0</v>
      </c>
      <c r="AR84" s="1143">
        <f>'Result Entry'!AS86</f>
        <v>0.0</v>
      </c>
      <c r="AS84" s="1143">
        <f>'Result Entry'!AT86</f>
        <v>0.0</v>
      </c>
      <c r="AT84" s="1153">
        <f>'Result Entry'!AU86</f>
        <v>0.0</v>
      </c>
      <c r="AU84" s="1144">
        <f>'Result Entry'!AV86</f>
        <v>0.0</v>
      </c>
      <c r="AV84" s="1143">
        <f>'Result Entry'!AW86</f>
        <v>0.0</v>
      </c>
      <c r="AW84" s="1143">
        <f>'Result Entry'!AX86</f>
        <v>0.0</v>
      </c>
      <c r="AX84" s="1153">
        <f>'Result Entry'!AY86</f>
        <v>0.0</v>
      </c>
      <c r="AY84" s="1146">
        <f>'Result Entry'!AZ86</f>
        <v>0.0</v>
      </c>
      <c r="AZ84" s="1165">
        <f>'Result Entry'!BA86</f>
        <v>0.0</v>
      </c>
      <c r="BA84" s="1166" t="str">
        <f>'Result Entry'!BB86</f>
        <v/>
      </c>
      <c r="BB84" s="1149" t="str">
        <f>'Result Entry'!BC86</f>
        <v/>
      </c>
      <c r="BC84" s="1150" t="str">
        <f>'Result Entry'!BD86</f>
        <v/>
      </c>
      <c r="BD84" s="1151">
        <f>'Result Entry'!BE86</f>
        <v>0.0</v>
      </c>
      <c r="BE84" s="1142">
        <f>'Result Entry'!BF86</f>
        <v>0.0</v>
      </c>
      <c r="BF84" s="1152">
        <f>'Result Entry'!BG86</f>
        <v>0.0</v>
      </c>
      <c r="BG84" s="1143">
        <f>'Result Entry'!BH86</f>
        <v>0.0</v>
      </c>
      <c r="BH84" s="1144">
        <f>'Result Entry'!BI86</f>
        <v>0.0</v>
      </c>
      <c r="BI84" s="1143">
        <f>'Result Entry'!BJ86</f>
        <v>0.0</v>
      </c>
      <c r="BJ84" s="1143">
        <f>'Result Entry'!BK86</f>
        <v>0.0</v>
      </c>
      <c r="BK84" s="1153">
        <f>'Result Entry'!BL86</f>
        <v>0.0</v>
      </c>
      <c r="BL84" s="1144">
        <f>'Result Entry'!BM86</f>
        <v>0.0</v>
      </c>
      <c r="BM84" s="1143">
        <f>'Result Entry'!BN86</f>
        <v>0.0</v>
      </c>
      <c r="BN84" s="1143">
        <f>'Result Entry'!BO86</f>
        <v>0.0</v>
      </c>
      <c r="BO84" s="1153">
        <f>'Result Entry'!BP86</f>
        <v>0.0</v>
      </c>
      <c r="BP84" s="1146">
        <f>'Result Entry'!BQ86</f>
        <v>0.0</v>
      </c>
      <c r="BQ84" s="1165">
        <f>'Result Entry'!BR86</f>
        <v>0.0</v>
      </c>
      <c r="BR84" s="1166" t="str">
        <f>'Result Entry'!BS86</f>
        <v/>
      </c>
      <c r="BS84" s="1149" t="str">
        <f>'Result Entry'!BT86</f>
        <v/>
      </c>
      <c r="BT84" s="1150" t="str">
        <f>'Result Entry'!BU86</f>
        <v/>
      </c>
      <c r="BU84" s="1151">
        <f>'Result Entry'!BV86</f>
        <v>0.0</v>
      </c>
      <c r="BV84" s="1142">
        <f>'Result Entry'!BW86</f>
        <v>0.0</v>
      </c>
      <c r="BW84" s="1152">
        <f>'Result Entry'!BX86</f>
        <v>0.0</v>
      </c>
      <c r="BX84" s="1143">
        <f>'Result Entry'!BY86</f>
        <v>0.0</v>
      </c>
      <c r="BY84" s="1144">
        <f>'Result Entry'!BZ86</f>
        <v>0.0</v>
      </c>
      <c r="BZ84" s="1143">
        <f>'Result Entry'!CA86</f>
        <v>0.0</v>
      </c>
      <c r="CA84" s="1143">
        <f>'Result Entry'!CB86</f>
        <v>0.0</v>
      </c>
      <c r="CB84" s="1153">
        <f>'Result Entry'!CC86</f>
        <v>0.0</v>
      </c>
      <c r="CC84" s="1144">
        <f>'Result Entry'!CD86</f>
        <v>0.0</v>
      </c>
      <c r="CD84" s="1143">
        <f>'Result Entry'!CE86</f>
        <v>0.0</v>
      </c>
      <c r="CE84" s="1143">
        <f>'Result Entry'!CF86</f>
        <v>0.0</v>
      </c>
      <c r="CF84" s="1153">
        <f>'Result Entry'!CG86</f>
        <v>0.0</v>
      </c>
      <c r="CG84" s="1146">
        <f>'Result Entry'!CH86</f>
        <v>0.0</v>
      </c>
      <c r="CH84" s="1165">
        <f>'Result Entry'!CI86</f>
        <v>0.0</v>
      </c>
      <c r="CI84" s="1166" t="str">
        <f>'Result Entry'!CJ86</f>
        <v/>
      </c>
      <c r="CJ84" s="1149" t="str">
        <f>'Result Entry'!CK86</f>
        <v/>
      </c>
      <c r="CK84" s="1150" t="str">
        <f>'Result Entry'!CL86</f>
        <v/>
      </c>
      <c r="CL84" s="1151">
        <f>'Result Entry'!CM86</f>
        <v>0.0</v>
      </c>
      <c r="CM84" s="1142">
        <f>'Result Entry'!CN86</f>
        <v>0.0</v>
      </c>
      <c r="CN84" s="1152">
        <f>'Result Entry'!CO86</f>
        <v>0.0</v>
      </c>
      <c r="CO84" s="1143">
        <f>'Result Entry'!CP86</f>
        <v>0.0</v>
      </c>
      <c r="CP84" s="1144">
        <f>'Result Entry'!CQ86</f>
        <v>0.0</v>
      </c>
      <c r="CQ84" s="1143">
        <f>'Result Entry'!CR86</f>
        <v>0.0</v>
      </c>
      <c r="CR84" s="1143">
        <f>'Result Entry'!CS86</f>
        <v>0.0</v>
      </c>
      <c r="CS84" s="1153">
        <f>'Result Entry'!CT86</f>
        <v>0.0</v>
      </c>
      <c r="CT84" s="1144">
        <f>'Result Entry'!CU86</f>
        <v>0.0</v>
      </c>
      <c r="CU84" s="1143">
        <f>'Result Entry'!CV86</f>
        <v>0.0</v>
      </c>
      <c r="CV84" s="1143">
        <f>'Result Entry'!CW86</f>
        <v>0.0</v>
      </c>
      <c r="CW84" s="1153">
        <f>'Result Entry'!CX86</f>
        <v>0.0</v>
      </c>
      <c r="CX84" s="1146">
        <f>'Result Entry'!CY86</f>
        <v>0.0</v>
      </c>
      <c r="CY84" s="1165">
        <f>'Result Entry'!CZ86</f>
        <v>0.0</v>
      </c>
      <c r="CZ84" s="1166" t="str">
        <f>'Result Entry'!DA86</f>
        <v/>
      </c>
      <c r="DA84" s="1149" t="str">
        <f>'Result Entry'!DB86</f>
        <v/>
      </c>
      <c r="DB84" s="1150" t="str">
        <f>'Result Entry'!DC86</f>
        <v/>
      </c>
      <c r="DC84" s="1151">
        <f>'Result Entry'!DD86</f>
        <v>0.0</v>
      </c>
      <c r="DD84" s="1142">
        <f>'Result Entry'!DE86</f>
        <v>0.0</v>
      </c>
      <c r="DE84" s="1152">
        <f>'Result Entry'!DF86</f>
        <v>0.0</v>
      </c>
      <c r="DF84" s="1143">
        <f>'Result Entry'!DG86</f>
        <v>0.0</v>
      </c>
      <c r="DG84" s="1144">
        <f>'Result Entry'!DH86</f>
        <v>0.0</v>
      </c>
      <c r="DH84" s="1143">
        <f>'Result Entry'!DI86</f>
        <v>0.0</v>
      </c>
      <c r="DI84" s="1143">
        <f>'Result Entry'!DJ86</f>
        <v>0.0</v>
      </c>
      <c r="DJ84" s="1153">
        <f>'Result Entry'!DK86</f>
        <v>0.0</v>
      </c>
      <c r="DK84" s="1144">
        <f>'Result Entry'!DL86</f>
        <v>0.0</v>
      </c>
      <c r="DL84" s="1143">
        <f>'Result Entry'!DM86</f>
        <v>0.0</v>
      </c>
      <c r="DM84" s="1143">
        <f>'Result Entry'!DN86</f>
        <v>0.0</v>
      </c>
      <c r="DN84" s="1153">
        <f>'Result Entry'!DO86</f>
        <v>0.0</v>
      </c>
      <c r="DO84" s="1146">
        <f>'Result Entry'!DP86</f>
        <v>0.0</v>
      </c>
      <c r="DP84" s="1165">
        <f>'Result Entry'!DQ86</f>
        <v>0.0</v>
      </c>
      <c r="DQ84" s="1166" t="str">
        <f>'Result Entry'!DR86</f>
        <v/>
      </c>
      <c r="DR84" s="1149" t="str">
        <f>'Result Entry'!DS86</f>
        <v/>
      </c>
      <c r="DS84" s="1150" t="str">
        <f>'Result Entry'!DT86</f>
        <v/>
      </c>
      <c r="DT84" s="1142">
        <f>'Result Entry'!DU86</f>
        <v>0.0</v>
      </c>
      <c r="DU84" s="1143">
        <f>'Result Entry'!DV86</f>
        <v>0.0</v>
      </c>
      <c r="DV84" s="1143">
        <f>'Result Entry'!DW86</f>
        <v>0.0</v>
      </c>
      <c r="DW84" s="1144">
        <f>'Result Entry'!DX86</f>
        <v>0.0</v>
      </c>
      <c r="DX84" s="1143">
        <f>'Result Entry'!DY86</f>
        <v>0.0</v>
      </c>
      <c r="DY84" s="1143">
        <f>'Result Entry'!DZ86</f>
        <v>0.0</v>
      </c>
      <c r="DZ84" s="1153">
        <f>'Result Entry'!EA86</f>
        <v>0.0</v>
      </c>
      <c r="EA84" s="1144">
        <f>'Result Entry'!EB86</f>
        <v>0.0</v>
      </c>
      <c r="EB84" s="1143">
        <f>'Result Entry'!EC86</f>
        <v>0.0</v>
      </c>
      <c r="EC84" s="1143">
        <f>'Result Entry'!ED86</f>
        <v>0.0</v>
      </c>
      <c r="ED84" s="1153">
        <f>'Result Entry'!EE86</f>
        <v>0.0</v>
      </c>
      <c r="EE84" s="1156">
        <f>'Result Entry'!EF86</f>
        <v>0.0</v>
      </c>
      <c r="EF84" s="1157">
        <f>'Result Entry'!EG86</f>
        <v>0.0</v>
      </c>
      <c r="EG84" s="1158" t="str">
        <f>'Result Entry'!EH86</f>
        <v/>
      </c>
      <c r="EH84" s="1142">
        <f>'Result Entry'!EI86</f>
        <v>0.0</v>
      </c>
      <c r="EI84" s="1143">
        <f>'Result Entry'!EJ86</f>
        <v>0.0</v>
      </c>
      <c r="EJ84" s="1143">
        <f>'Result Entry'!EK86</f>
        <v>0.0</v>
      </c>
      <c r="EK84" s="1144">
        <f>'Result Entry'!EL86</f>
        <v>0.0</v>
      </c>
      <c r="EL84" s="1143">
        <f>'Result Entry'!EM86</f>
        <v>0.0</v>
      </c>
      <c r="EM84" s="1153">
        <f>'Result Entry'!EN86</f>
        <v>0.0</v>
      </c>
      <c r="EN84" s="1143">
        <f>'Result Entry'!EO86</f>
        <v>0.0</v>
      </c>
      <c r="EO84" s="1143">
        <f>'Result Entry'!EP86</f>
        <v>0.0</v>
      </c>
      <c r="EP84" s="1143">
        <f>'Result Entry'!EQ86</f>
        <v>0.0</v>
      </c>
      <c r="EQ84" s="1146">
        <f>'Result Entry'!ER86</f>
        <v>0.0</v>
      </c>
      <c r="ER84" s="1157">
        <f>'Result Entry'!ES86</f>
        <v>0.0</v>
      </c>
      <c r="ES84" s="1158" t="str">
        <f>'Result Entry'!ET86</f>
        <v/>
      </c>
      <c r="ET84" s="1142">
        <f>'Result Entry'!EU86</f>
        <v>0.0</v>
      </c>
      <c r="EU84" s="1152">
        <f>'Result Entry'!EV86</f>
        <v>0.0</v>
      </c>
      <c r="EV84" s="1143">
        <f>'Result Entry'!EW86</f>
        <v>0.0</v>
      </c>
      <c r="EW84" s="1153">
        <f>'Result Entry'!EX86</f>
        <v>0.0</v>
      </c>
      <c r="EX84" s="1143">
        <f>'Result Entry'!EY86</f>
        <v>0.0</v>
      </c>
      <c r="EY84" s="1153">
        <f>'Result Entry'!EZ86</f>
        <v>0.0</v>
      </c>
      <c r="EZ84" s="1143">
        <f>'Result Entry'!FA86</f>
        <v>0.0</v>
      </c>
      <c r="FA84" s="1143">
        <f>'Result Entry'!FB86</f>
        <v>0.0</v>
      </c>
      <c r="FB84" s="1143">
        <f>'Result Entry'!FC86</f>
        <v>0.0</v>
      </c>
      <c r="FC84" s="1156">
        <f>'Result Entry'!FD86</f>
        <v>0.0</v>
      </c>
      <c r="FD84" s="1157">
        <f>'Result Entry'!FE86</f>
        <v>0.0</v>
      </c>
      <c r="FE84" s="1158" t="str">
        <f>'Result Entry'!FF86</f>
        <v/>
      </c>
      <c r="FF84" s="1142">
        <f>'Result Entry'!FG86</f>
        <v>0.0</v>
      </c>
      <c r="FG84" s="1143">
        <f>'Result Entry'!FH86</f>
        <v>0.0</v>
      </c>
      <c r="FH84" s="1143">
        <f>'Result Entry'!FI86</f>
        <v>0.0</v>
      </c>
      <c r="FI84" s="1143">
        <f>'Result Entry'!FJ86</f>
        <v>0.0</v>
      </c>
      <c r="FJ84" s="1145">
        <f>'Result Entry'!FK86</f>
        <v>0.0</v>
      </c>
      <c r="FK84" s="1150" t="str">
        <f>'Result Entry'!FL86</f>
        <v/>
      </c>
      <c r="FL84" s="1139">
        <f>'Result Entry'!FM86</f>
        <v>0.0</v>
      </c>
      <c r="FM84" s="1140">
        <f>'Result Entry'!FN86</f>
        <v>0.0</v>
      </c>
      <c r="FN84" s="1161" t="str">
        <f>'Result Entry'!FO86</f>
        <v/>
      </c>
      <c r="FO84" s="1139">
        <f>'Result Entry'!FP86</f>
        <v>0.0</v>
      </c>
      <c r="FP84" s="1140">
        <f>'Result Entry'!FQ86</f>
        <v>0.0</v>
      </c>
      <c r="FQ84" s="1140">
        <f>'Result Entry'!FR86</f>
        <v>0.0</v>
      </c>
      <c r="FR84" s="1140" t="str">
        <f>IF(OR(FS84="PASSED",FS84="PASSED WITH G"),'Result Entry'!FS86,"")</f>
        <v/>
      </c>
      <c r="FS84" s="1140" t="str">
        <f>'Result Entry'!FT86</f>
        <v/>
      </c>
      <c r="FT84" s="1140" t="str">
        <f>'Result Entry'!FU86</f>
        <v/>
      </c>
      <c r="FU84" s="1161" t="str">
        <f>'Result Entry'!FV86</f>
        <v/>
      </c>
      <c r="FV84" s="1162" t="str">
        <f>'Result Entry'!FX86</f>
        <v/>
      </c>
    </row>
    <row r="85" spans="8:8" s="1138" ht="17.25" customFormat="1" customHeight="1">
      <c r="A85" s="1167"/>
      <c r="B85" s="1139">
        <f t="shared" si="1"/>
        <v>0.0</v>
      </c>
      <c r="C85" s="1140">
        <f>'Result Entry'!D87</f>
        <v>0.0</v>
      </c>
      <c r="D85" s="1140">
        <f>'Result Entry'!E87</f>
        <v>0.0</v>
      </c>
      <c r="E85" s="1140">
        <f>'Result Entry'!F87</f>
        <v>0.0</v>
      </c>
      <c r="F85" s="1140">
        <f>'Result Entry'!G87</f>
        <v>0.0</v>
      </c>
      <c r="G85" s="1140">
        <f>'Result Entry'!H87</f>
        <v>0.0</v>
      </c>
      <c r="H85" s="1140">
        <f>'Result Entry'!I87</f>
        <v>0.0</v>
      </c>
      <c r="I85" s="1140">
        <f>'Result Entry'!J87</f>
        <v>0.0</v>
      </c>
      <c r="J85" s="1141">
        <f>'Result Entry'!K87</f>
        <v>0.0</v>
      </c>
      <c r="K85" s="1142">
        <f>'Result Entry'!L87</f>
        <v>0.0</v>
      </c>
      <c r="L85" s="1143">
        <f>'Result Entry'!M87</f>
        <v>0.0</v>
      </c>
      <c r="M85" s="1143">
        <f>'Result Entry'!N87</f>
        <v>0.0</v>
      </c>
      <c r="N85" s="1144">
        <f>'Result Entry'!O87</f>
        <v>0.0</v>
      </c>
      <c r="O85" s="1143">
        <f>'Result Entry'!P87</f>
        <v>0.0</v>
      </c>
      <c r="P85" s="1144">
        <f>'Result Entry'!Q87</f>
        <v>0.0</v>
      </c>
      <c r="Q85" s="1143">
        <f>'Result Entry'!R87</f>
        <v>0.0</v>
      </c>
      <c r="R85" s="1145">
        <f>'Result Entry'!S87</f>
        <v>0.0</v>
      </c>
      <c r="S85" s="1145">
        <f>'Result Entry'!T87</f>
        <v>0.0</v>
      </c>
      <c r="T85" s="1146">
        <f>'Result Entry'!U87</f>
        <v>0.0</v>
      </c>
      <c r="U85" s="1163">
        <f>'Result Entry'!V87</f>
        <v>0.0</v>
      </c>
      <c r="V85" s="1164" t="str">
        <f>'Result Entry'!W87</f>
        <v/>
      </c>
      <c r="W85" s="1149" t="str">
        <f>'Result Entry'!X87</f>
        <v/>
      </c>
      <c r="X85" s="1150" t="str">
        <f>'Result Entry'!Y87</f>
        <v/>
      </c>
      <c r="Y85" s="1142">
        <f>'Result Entry'!Z87</f>
        <v>0.0</v>
      </c>
      <c r="Z85" s="1143">
        <f>'Result Entry'!AA87</f>
        <v>0.0</v>
      </c>
      <c r="AA85" s="1143">
        <f>'Result Entry'!AB87</f>
        <v>0.0</v>
      </c>
      <c r="AB85" s="1144">
        <f>'Result Entry'!AC87</f>
        <v>0.0</v>
      </c>
      <c r="AC85" s="1143">
        <f>'Result Entry'!AD87</f>
        <v>0.0</v>
      </c>
      <c r="AD85" s="1144">
        <f>'Result Entry'!AE87</f>
        <v>0.0</v>
      </c>
      <c r="AE85" s="1143">
        <f>'Result Entry'!AF87</f>
        <v>0.0</v>
      </c>
      <c r="AF85" s="1145">
        <f>'Result Entry'!AG87</f>
        <v>0.0</v>
      </c>
      <c r="AG85" s="1145">
        <f>'Result Entry'!AH87</f>
        <v>0.0</v>
      </c>
      <c r="AH85" s="1146">
        <f>'Result Entry'!AI87</f>
        <v>0.0</v>
      </c>
      <c r="AI85" s="1163">
        <f>'Result Entry'!AJ87</f>
        <v>0.0</v>
      </c>
      <c r="AJ85" s="1164" t="str">
        <f>'Result Entry'!AK87</f>
        <v/>
      </c>
      <c r="AK85" s="1149" t="str">
        <f>'Result Entry'!AL87</f>
        <v/>
      </c>
      <c r="AL85" s="1150" t="str">
        <f>'Result Entry'!AM87</f>
        <v/>
      </c>
      <c r="AM85" s="1151">
        <f>'Result Entry'!AN87</f>
        <v>0.0</v>
      </c>
      <c r="AN85" s="1142">
        <f>'Result Entry'!AO87</f>
        <v>0.0</v>
      </c>
      <c r="AO85" s="1152">
        <f>'Result Entry'!AP87</f>
        <v>0.0</v>
      </c>
      <c r="AP85" s="1143">
        <f>'Result Entry'!AQ87</f>
        <v>0.0</v>
      </c>
      <c r="AQ85" s="1144">
        <f>'Result Entry'!AR87</f>
        <v>0.0</v>
      </c>
      <c r="AR85" s="1143">
        <f>'Result Entry'!AS87</f>
        <v>0.0</v>
      </c>
      <c r="AS85" s="1143">
        <f>'Result Entry'!AT87</f>
        <v>0.0</v>
      </c>
      <c r="AT85" s="1153">
        <f>'Result Entry'!AU87</f>
        <v>0.0</v>
      </c>
      <c r="AU85" s="1144">
        <f>'Result Entry'!AV87</f>
        <v>0.0</v>
      </c>
      <c r="AV85" s="1143">
        <f>'Result Entry'!AW87</f>
        <v>0.0</v>
      </c>
      <c r="AW85" s="1143">
        <f>'Result Entry'!AX87</f>
        <v>0.0</v>
      </c>
      <c r="AX85" s="1153">
        <f>'Result Entry'!AY87</f>
        <v>0.0</v>
      </c>
      <c r="AY85" s="1146">
        <f>'Result Entry'!AZ87</f>
        <v>0.0</v>
      </c>
      <c r="AZ85" s="1165">
        <f>'Result Entry'!BA87</f>
        <v>0.0</v>
      </c>
      <c r="BA85" s="1166" t="str">
        <f>'Result Entry'!BB87</f>
        <v/>
      </c>
      <c r="BB85" s="1149" t="str">
        <f>'Result Entry'!BC87</f>
        <v/>
      </c>
      <c r="BC85" s="1150" t="str">
        <f>'Result Entry'!BD87</f>
        <v/>
      </c>
      <c r="BD85" s="1151">
        <f>'Result Entry'!BE87</f>
        <v>0.0</v>
      </c>
      <c r="BE85" s="1142">
        <f>'Result Entry'!BF87</f>
        <v>0.0</v>
      </c>
      <c r="BF85" s="1152">
        <f>'Result Entry'!BG87</f>
        <v>0.0</v>
      </c>
      <c r="BG85" s="1143">
        <f>'Result Entry'!BH87</f>
        <v>0.0</v>
      </c>
      <c r="BH85" s="1144">
        <f>'Result Entry'!BI87</f>
        <v>0.0</v>
      </c>
      <c r="BI85" s="1143">
        <f>'Result Entry'!BJ87</f>
        <v>0.0</v>
      </c>
      <c r="BJ85" s="1143">
        <f>'Result Entry'!BK87</f>
        <v>0.0</v>
      </c>
      <c r="BK85" s="1153">
        <f>'Result Entry'!BL87</f>
        <v>0.0</v>
      </c>
      <c r="BL85" s="1144">
        <f>'Result Entry'!BM87</f>
        <v>0.0</v>
      </c>
      <c r="BM85" s="1143">
        <f>'Result Entry'!BN87</f>
        <v>0.0</v>
      </c>
      <c r="BN85" s="1143">
        <f>'Result Entry'!BO87</f>
        <v>0.0</v>
      </c>
      <c r="BO85" s="1153">
        <f>'Result Entry'!BP87</f>
        <v>0.0</v>
      </c>
      <c r="BP85" s="1146">
        <f>'Result Entry'!BQ87</f>
        <v>0.0</v>
      </c>
      <c r="BQ85" s="1165">
        <f>'Result Entry'!BR87</f>
        <v>0.0</v>
      </c>
      <c r="BR85" s="1166" t="str">
        <f>'Result Entry'!BS87</f>
        <v/>
      </c>
      <c r="BS85" s="1149" t="str">
        <f>'Result Entry'!BT87</f>
        <v/>
      </c>
      <c r="BT85" s="1150" t="str">
        <f>'Result Entry'!BU87</f>
        <v/>
      </c>
      <c r="BU85" s="1151">
        <f>'Result Entry'!BV87</f>
        <v>0.0</v>
      </c>
      <c r="BV85" s="1142">
        <f>'Result Entry'!BW87</f>
        <v>0.0</v>
      </c>
      <c r="BW85" s="1152">
        <f>'Result Entry'!BX87</f>
        <v>0.0</v>
      </c>
      <c r="BX85" s="1143">
        <f>'Result Entry'!BY87</f>
        <v>0.0</v>
      </c>
      <c r="BY85" s="1144">
        <f>'Result Entry'!BZ87</f>
        <v>0.0</v>
      </c>
      <c r="BZ85" s="1143">
        <f>'Result Entry'!CA87</f>
        <v>0.0</v>
      </c>
      <c r="CA85" s="1143">
        <f>'Result Entry'!CB87</f>
        <v>0.0</v>
      </c>
      <c r="CB85" s="1153">
        <f>'Result Entry'!CC87</f>
        <v>0.0</v>
      </c>
      <c r="CC85" s="1144">
        <f>'Result Entry'!CD87</f>
        <v>0.0</v>
      </c>
      <c r="CD85" s="1143">
        <f>'Result Entry'!CE87</f>
        <v>0.0</v>
      </c>
      <c r="CE85" s="1143">
        <f>'Result Entry'!CF87</f>
        <v>0.0</v>
      </c>
      <c r="CF85" s="1153">
        <f>'Result Entry'!CG87</f>
        <v>0.0</v>
      </c>
      <c r="CG85" s="1146">
        <f>'Result Entry'!CH87</f>
        <v>0.0</v>
      </c>
      <c r="CH85" s="1165">
        <f>'Result Entry'!CI87</f>
        <v>0.0</v>
      </c>
      <c r="CI85" s="1166" t="str">
        <f>'Result Entry'!CJ87</f>
        <v/>
      </c>
      <c r="CJ85" s="1149" t="str">
        <f>'Result Entry'!CK87</f>
        <v/>
      </c>
      <c r="CK85" s="1150" t="str">
        <f>'Result Entry'!CL87</f>
        <v/>
      </c>
      <c r="CL85" s="1151">
        <f>'Result Entry'!CM87</f>
        <v>0.0</v>
      </c>
      <c r="CM85" s="1142">
        <f>'Result Entry'!CN87</f>
        <v>0.0</v>
      </c>
      <c r="CN85" s="1152">
        <f>'Result Entry'!CO87</f>
        <v>0.0</v>
      </c>
      <c r="CO85" s="1143">
        <f>'Result Entry'!CP87</f>
        <v>0.0</v>
      </c>
      <c r="CP85" s="1144">
        <f>'Result Entry'!CQ87</f>
        <v>0.0</v>
      </c>
      <c r="CQ85" s="1143">
        <f>'Result Entry'!CR87</f>
        <v>0.0</v>
      </c>
      <c r="CR85" s="1143">
        <f>'Result Entry'!CS87</f>
        <v>0.0</v>
      </c>
      <c r="CS85" s="1153">
        <f>'Result Entry'!CT87</f>
        <v>0.0</v>
      </c>
      <c r="CT85" s="1144">
        <f>'Result Entry'!CU87</f>
        <v>0.0</v>
      </c>
      <c r="CU85" s="1143">
        <f>'Result Entry'!CV87</f>
        <v>0.0</v>
      </c>
      <c r="CV85" s="1143">
        <f>'Result Entry'!CW87</f>
        <v>0.0</v>
      </c>
      <c r="CW85" s="1153">
        <f>'Result Entry'!CX87</f>
        <v>0.0</v>
      </c>
      <c r="CX85" s="1146">
        <f>'Result Entry'!CY87</f>
        <v>0.0</v>
      </c>
      <c r="CY85" s="1165">
        <f>'Result Entry'!CZ87</f>
        <v>0.0</v>
      </c>
      <c r="CZ85" s="1166" t="str">
        <f>'Result Entry'!DA87</f>
        <v/>
      </c>
      <c r="DA85" s="1149" t="str">
        <f>'Result Entry'!DB87</f>
        <v/>
      </c>
      <c r="DB85" s="1150" t="str">
        <f>'Result Entry'!DC87</f>
        <v/>
      </c>
      <c r="DC85" s="1151">
        <f>'Result Entry'!DD87</f>
        <v>0.0</v>
      </c>
      <c r="DD85" s="1142">
        <f>'Result Entry'!DE87</f>
        <v>0.0</v>
      </c>
      <c r="DE85" s="1152">
        <f>'Result Entry'!DF87</f>
        <v>0.0</v>
      </c>
      <c r="DF85" s="1143">
        <f>'Result Entry'!DG87</f>
        <v>0.0</v>
      </c>
      <c r="DG85" s="1144">
        <f>'Result Entry'!DH87</f>
        <v>0.0</v>
      </c>
      <c r="DH85" s="1143">
        <f>'Result Entry'!DI87</f>
        <v>0.0</v>
      </c>
      <c r="DI85" s="1143">
        <f>'Result Entry'!DJ87</f>
        <v>0.0</v>
      </c>
      <c r="DJ85" s="1153">
        <f>'Result Entry'!DK87</f>
        <v>0.0</v>
      </c>
      <c r="DK85" s="1144">
        <f>'Result Entry'!DL87</f>
        <v>0.0</v>
      </c>
      <c r="DL85" s="1143">
        <f>'Result Entry'!DM87</f>
        <v>0.0</v>
      </c>
      <c r="DM85" s="1143">
        <f>'Result Entry'!DN87</f>
        <v>0.0</v>
      </c>
      <c r="DN85" s="1153">
        <f>'Result Entry'!DO87</f>
        <v>0.0</v>
      </c>
      <c r="DO85" s="1146">
        <f>'Result Entry'!DP87</f>
        <v>0.0</v>
      </c>
      <c r="DP85" s="1165">
        <f>'Result Entry'!DQ87</f>
        <v>0.0</v>
      </c>
      <c r="DQ85" s="1166" t="str">
        <f>'Result Entry'!DR87</f>
        <v/>
      </c>
      <c r="DR85" s="1149" t="str">
        <f>'Result Entry'!DS87</f>
        <v/>
      </c>
      <c r="DS85" s="1150" t="str">
        <f>'Result Entry'!DT87</f>
        <v/>
      </c>
      <c r="DT85" s="1142">
        <f>'Result Entry'!DU87</f>
        <v>0.0</v>
      </c>
      <c r="DU85" s="1143">
        <f>'Result Entry'!DV87</f>
        <v>0.0</v>
      </c>
      <c r="DV85" s="1143">
        <f>'Result Entry'!DW87</f>
        <v>0.0</v>
      </c>
      <c r="DW85" s="1144">
        <f>'Result Entry'!DX87</f>
        <v>0.0</v>
      </c>
      <c r="DX85" s="1143">
        <f>'Result Entry'!DY87</f>
        <v>0.0</v>
      </c>
      <c r="DY85" s="1143">
        <f>'Result Entry'!DZ87</f>
        <v>0.0</v>
      </c>
      <c r="DZ85" s="1153">
        <f>'Result Entry'!EA87</f>
        <v>0.0</v>
      </c>
      <c r="EA85" s="1144">
        <f>'Result Entry'!EB87</f>
        <v>0.0</v>
      </c>
      <c r="EB85" s="1143">
        <f>'Result Entry'!EC87</f>
        <v>0.0</v>
      </c>
      <c r="EC85" s="1143">
        <f>'Result Entry'!ED87</f>
        <v>0.0</v>
      </c>
      <c r="ED85" s="1153">
        <f>'Result Entry'!EE87</f>
        <v>0.0</v>
      </c>
      <c r="EE85" s="1156">
        <f>'Result Entry'!EF87</f>
        <v>0.0</v>
      </c>
      <c r="EF85" s="1157">
        <f>'Result Entry'!EG87</f>
        <v>0.0</v>
      </c>
      <c r="EG85" s="1158" t="str">
        <f>'Result Entry'!EH87</f>
        <v/>
      </c>
      <c r="EH85" s="1142">
        <f>'Result Entry'!EI87</f>
        <v>0.0</v>
      </c>
      <c r="EI85" s="1143">
        <f>'Result Entry'!EJ87</f>
        <v>0.0</v>
      </c>
      <c r="EJ85" s="1143">
        <f>'Result Entry'!EK87</f>
        <v>0.0</v>
      </c>
      <c r="EK85" s="1144">
        <f>'Result Entry'!EL87</f>
        <v>0.0</v>
      </c>
      <c r="EL85" s="1143">
        <f>'Result Entry'!EM87</f>
        <v>0.0</v>
      </c>
      <c r="EM85" s="1153">
        <f>'Result Entry'!EN87</f>
        <v>0.0</v>
      </c>
      <c r="EN85" s="1143">
        <f>'Result Entry'!EO87</f>
        <v>0.0</v>
      </c>
      <c r="EO85" s="1143">
        <f>'Result Entry'!EP87</f>
        <v>0.0</v>
      </c>
      <c r="EP85" s="1143">
        <f>'Result Entry'!EQ87</f>
        <v>0.0</v>
      </c>
      <c r="EQ85" s="1146">
        <f>'Result Entry'!ER87</f>
        <v>0.0</v>
      </c>
      <c r="ER85" s="1157">
        <f>'Result Entry'!ES87</f>
        <v>0.0</v>
      </c>
      <c r="ES85" s="1158" t="str">
        <f>'Result Entry'!ET87</f>
        <v/>
      </c>
      <c r="ET85" s="1142">
        <f>'Result Entry'!EU87</f>
        <v>0.0</v>
      </c>
      <c r="EU85" s="1152">
        <f>'Result Entry'!EV87</f>
        <v>0.0</v>
      </c>
      <c r="EV85" s="1143">
        <f>'Result Entry'!EW87</f>
        <v>0.0</v>
      </c>
      <c r="EW85" s="1153">
        <f>'Result Entry'!EX87</f>
        <v>0.0</v>
      </c>
      <c r="EX85" s="1143">
        <f>'Result Entry'!EY87</f>
        <v>0.0</v>
      </c>
      <c r="EY85" s="1153">
        <f>'Result Entry'!EZ87</f>
        <v>0.0</v>
      </c>
      <c r="EZ85" s="1143">
        <f>'Result Entry'!FA87</f>
        <v>0.0</v>
      </c>
      <c r="FA85" s="1143">
        <f>'Result Entry'!FB87</f>
        <v>0.0</v>
      </c>
      <c r="FB85" s="1143">
        <f>'Result Entry'!FC87</f>
        <v>0.0</v>
      </c>
      <c r="FC85" s="1156">
        <f>'Result Entry'!FD87</f>
        <v>0.0</v>
      </c>
      <c r="FD85" s="1157">
        <f>'Result Entry'!FE87</f>
        <v>0.0</v>
      </c>
      <c r="FE85" s="1158" t="str">
        <f>'Result Entry'!FF87</f>
        <v/>
      </c>
      <c r="FF85" s="1142">
        <f>'Result Entry'!FG87</f>
        <v>0.0</v>
      </c>
      <c r="FG85" s="1143">
        <f>'Result Entry'!FH87</f>
        <v>0.0</v>
      </c>
      <c r="FH85" s="1143">
        <f>'Result Entry'!FI87</f>
        <v>0.0</v>
      </c>
      <c r="FI85" s="1143">
        <f>'Result Entry'!FJ87</f>
        <v>0.0</v>
      </c>
      <c r="FJ85" s="1145">
        <f>'Result Entry'!FK87</f>
        <v>0.0</v>
      </c>
      <c r="FK85" s="1150" t="str">
        <f>'Result Entry'!FL87</f>
        <v/>
      </c>
      <c r="FL85" s="1139">
        <f>'Result Entry'!FM87</f>
        <v>0.0</v>
      </c>
      <c r="FM85" s="1140">
        <f>'Result Entry'!FN87</f>
        <v>0.0</v>
      </c>
      <c r="FN85" s="1161" t="str">
        <f>'Result Entry'!FO87</f>
        <v/>
      </c>
      <c r="FO85" s="1139">
        <f>'Result Entry'!FP87</f>
        <v>0.0</v>
      </c>
      <c r="FP85" s="1140">
        <f>'Result Entry'!FQ87</f>
        <v>0.0</v>
      </c>
      <c r="FQ85" s="1140">
        <f>'Result Entry'!FR87</f>
        <v>0.0</v>
      </c>
      <c r="FR85" s="1140" t="str">
        <f>IF(OR(FS85="PASSED",FS85="PASSED WITH G"),'Result Entry'!FS87,"")</f>
        <v/>
      </c>
      <c r="FS85" s="1140" t="str">
        <f>'Result Entry'!FT87</f>
        <v/>
      </c>
      <c r="FT85" s="1140" t="str">
        <f>'Result Entry'!FU87</f>
        <v/>
      </c>
      <c r="FU85" s="1161" t="str">
        <f>'Result Entry'!FV87</f>
        <v/>
      </c>
      <c r="FV85" s="1162" t="str">
        <f>'Result Entry'!FX87</f>
        <v/>
      </c>
    </row>
    <row r="86" spans="8:8" s="1138" ht="17.25" customFormat="1" customHeight="1">
      <c r="A86" s="1167"/>
      <c r="B86" s="1139">
        <f t="shared" si="1"/>
        <v>0.0</v>
      </c>
      <c r="C86" s="1140">
        <f>'Result Entry'!D88</f>
        <v>0.0</v>
      </c>
      <c r="D86" s="1140">
        <f>'Result Entry'!E88</f>
        <v>0.0</v>
      </c>
      <c r="E86" s="1140">
        <f>'Result Entry'!F88</f>
        <v>0.0</v>
      </c>
      <c r="F86" s="1140">
        <f>'Result Entry'!G88</f>
        <v>0.0</v>
      </c>
      <c r="G86" s="1140">
        <f>'Result Entry'!H88</f>
        <v>0.0</v>
      </c>
      <c r="H86" s="1140">
        <f>'Result Entry'!I88</f>
        <v>0.0</v>
      </c>
      <c r="I86" s="1140">
        <f>'Result Entry'!J88</f>
        <v>0.0</v>
      </c>
      <c r="J86" s="1141">
        <f>'Result Entry'!K88</f>
        <v>0.0</v>
      </c>
      <c r="K86" s="1142">
        <f>'Result Entry'!L88</f>
        <v>0.0</v>
      </c>
      <c r="L86" s="1143">
        <f>'Result Entry'!M88</f>
        <v>0.0</v>
      </c>
      <c r="M86" s="1143">
        <f>'Result Entry'!N88</f>
        <v>0.0</v>
      </c>
      <c r="N86" s="1144">
        <f>'Result Entry'!O88</f>
        <v>0.0</v>
      </c>
      <c r="O86" s="1143">
        <f>'Result Entry'!P88</f>
        <v>0.0</v>
      </c>
      <c r="P86" s="1144">
        <f>'Result Entry'!Q88</f>
        <v>0.0</v>
      </c>
      <c r="Q86" s="1143">
        <f>'Result Entry'!R88</f>
        <v>0.0</v>
      </c>
      <c r="R86" s="1145">
        <f>'Result Entry'!S88</f>
        <v>0.0</v>
      </c>
      <c r="S86" s="1145">
        <f>'Result Entry'!T88</f>
        <v>0.0</v>
      </c>
      <c r="T86" s="1146">
        <f>'Result Entry'!U88</f>
        <v>0.0</v>
      </c>
      <c r="U86" s="1163">
        <f>'Result Entry'!V88</f>
        <v>0.0</v>
      </c>
      <c r="V86" s="1164" t="str">
        <f>'Result Entry'!W88</f>
        <v/>
      </c>
      <c r="W86" s="1149" t="str">
        <f>'Result Entry'!X88</f>
        <v/>
      </c>
      <c r="X86" s="1150" t="str">
        <f>'Result Entry'!Y88</f>
        <v/>
      </c>
      <c r="Y86" s="1142">
        <f>'Result Entry'!Z88</f>
        <v>0.0</v>
      </c>
      <c r="Z86" s="1143">
        <f>'Result Entry'!AA88</f>
        <v>0.0</v>
      </c>
      <c r="AA86" s="1143">
        <f>'Result Entry'!AB88</f>
        <v>0.0</v>
      </c>
      <c r="AB86" s="1144">
        <f>'Result Entry'!AC88</f>
        <v>0.0</v>
      </c>
      <c r="AC86" s="1143">
        <f>'Result Entry'!AD88</f>
        <v>0.0</v>
      </c>
      <c r="AD86" s="1144">
        <f>'Result Entry'!AE88</f>
        <v>0.0</v>
      </c>
      <c r="AE86" s="1143">
        <f>'Result Entry'!AF88</f>
        <v>0.0</v>
      </c>
      <c r="AF86" s="1145">
        <f>'Result Entry'!AG88</f>
        <v>0.0</v>
      </c>
      <c r="AG86" s="1145">
        <f>'Result Entry'!AH88</f>
        <v>0.0</v>
      </c>
      <c r="AH86" s="1146">
        <f>'Result Entry'!AI88</f>
        <v>0.0</v>
      </c>
      <c r="AI86" s="1163">
        <f>'Result Entry'!AJ88</f>
        <v>0.0</v>
      </c>
      <c r="AJ86" s="1164" t="str">
        <f>'Result Entry'!AK88</f>
        <v/>
      </c>
      <c r="AK86" s="1149" t="str">
        <f>'Result Entry'!AL88</f>
        <v/>
      </c>
      <c r="AL86" s="1150" t="str">
        <f>'Result Entry'!AM88</f>
        <v/>
      </c>
      <c r="AM86" s="1151">
        <f>'Result Entry'!AN88</f>
        <v>0.0</v>
      </c>
      <c r="AN86" s="1142">
        <f>'Result Entry'!AO88</f>
        <v>0.0</v>
      </c>
      <c r="AO86" s="1152">
        <f>'Result Entry'!AP88</f>
        <v>0.0</v>
      </c>
      <c r="AP86" s="1143">
        <f>'Result Entry'!AQ88</f>
        <v>0.0</v>
      </c>
      <c r="AQ86" s="1144">
        <f>'Result Entry'!AR88</f>
        <v>0.0</v>
      </c>
      <c r="AR86" s="1143">
        <f>'Result Entry'!AS88</f>
        <v>0.0</v>
      </c>
      <c r="AS86" s="1143">
        <f>'Result Entry'!AT88</f>
        <v>0.0</v>
      </c>
      <c r="AT86" s="1153">
        <f>'Result Entry'!AU88</f>
        <v>0.0</v>
      </c>
      <c r="AU86" s="1144">
        <f>'Result Entry'!AV88</f>
        <v>0.0</v>
      </c>
      <c r="AV86" s="1143">
        <f>'Result Entry'!AW88</f>
        <v>0.0</v>
      </c>
      <c r="AW86" s="1143">
        <f>'Result Entry'!AX88</f>
        <v>0.0</v>
      </c>
      <c r="AX86" s="1153">
        <f>'Result Entry'!AY88</f>
        <v>0.0</v>
      </c>
      <c r="AY86" s="1146">
        <f>'Result Entry'!AZ88</f>
        <v>0.0</v>
      </c>
      <c r="AZ86" s="1165">
        <f>'Result Entry'!BA88</f>
        <v>0.0</v>
      </c>
      <c r="BA86" s="1166" t="str">
        <f>'Result Entry'!BB88</f>
        <v/>
      </c>
      <c r="BB86" s="1149" t="str">
        <f>'Result Entry'!BC88</f>
        <v/>
      </c>
      <c r="BC86" s="1150" t="str">
        <f>'Result Entry'!BD88</f>
        <v/>
      </c>
      <c r="BD86" s="1151">
        <f>'Result Entry'!BE88</f>
        <v>0.0</v>
      </c>
      <c r="BE86" s="1142">
        <f>'Result Entry'!BF88</f>
        <v>0.0</v>
      </c>
      <c r="BF86" s="1152">
        <f>'Result Entry'!BG88</f>
        <v>0.0</v>
      </c>
      <c r="BG86" s="1143">
        <f>'Result Entry'!BH88</f>
        <v>0.0</v>
      </c>
      <c r="BH86" s="1144">
        <f>'Result Entry'!BI88</f>
        <v>0.0</v>
      </c>
      <c r="BI86" s="1143">
        <f>'Result Entry'!BJ88</f>
        <v>0.0</v>
      </c>
      <c r="BJ86" s="1143">
        <f>'Result Entry'!BK88</f>
        <v>0.0</v>
      </c>
      <c r="BK86" s="1153">
        <f>'Result Entry'!BL88</f>
        <v>0.0</v>
      </c>
      <c r="BL86" s="1144">
        <f>'Result Entry'!BM88</f>
        <v>0.0</v>
      </c>
      <c r="BM86" s="1143">
        <f>'Result Entry'!BN88</f>
        <v>0.0</v>
      </c>
      <c r="BN86" s="1143">
        <f>'Result Entry'!BO88</f>
        <v>0.0</v>
      </c>
      <c r="BO86" s="1153">
        <f>'Result Entry'!BP88</f>
        <v>0.0</v>
      </c>
      <c r="BP86" s="1146">
        <f>'Result Entry'!BQ88</f>
        <v>0.0</v>
      </c>
      <c r="BQ86" s="1165">
        <f>'Result Entry'!BR88</f>
        <v>0.0</v>
      </c>
      <c r="BR86" s="1166" t="str">
        <f>'Result Entry'!BS88</f>
        <v/>
      </c>
      <c r="BS86" s="1149" t="str">
        <f>'Result Entry'!BT88</f>
        <v/>
      </c>
      <c r="BT86" s="1150" t="str">
        <f>'Result Entry'!BU88</f>
        <v/>
      </c>
      <c r="BU86" s="1151">
        <f>'Result Entry'!BV88</f>
        <v>0.0</v>
      </c>
      <c r="BV86" s="1142">
        <f>'Result Entry'!BW88</f>
        <v>0.0</v>
      </c>
      <c r="BW86" s="1152">
        <f>'Result Entry'!BX88</f>
        <v>0.0</v>
      </c>
      <c r="BX86" s="1143">
        <f>'Result Entry'!BY88</f>
        <v>0.0</v>
      </c>
      <c r="BY86" s="1144">
        <f>'Result Entry'!BZ88</f>
        <v>0.0</v>
      </c>
      <c r="BZ86" s="1143">
        <f>'Result Entry'!CA88</f>
        <v>0.0</v>
      </c>
      <c r="CA86" s="1143">
        <f>'Result Entry'!CB88</f>
        <v>0.0</v>
      </c>
      <c r="CB86" s="1153">
        <f>'Result Entry'!CC88</f>
        <v>0.0</v>
      </c>
      <c r="CC86" s="1144">
        <f>'Result Entry'!CD88</f>
        <v>0.0</v>
      </c>
      <c r="CD86" s="1143">
        <f>'Result Entry'!CE88</f>
        <v>0.0</v>
      </c>
      <c r="CE86" s="1143">
        <f>'Result Entry'!CF88</f>
        <v>0.0</v>
      </c>
      <c r="CF86" s="1153">
        <f>'Result Entry'!CG88</f>
        <v>0.0</v>
      </c>
      <c r="CG86" s="1146">
        <f>'Result Entry'!CH88</f>
        <v>0.0</v>
      </c>
      <c r="CH86" s="1165">
        <f>'Result Entry'!CI88</f>
        <v>0.0</v>
      </c>
      <c r="CI86" s="1166" t="str">
        <f>'Result Entry'!CJ88</f>
        <v/>
      </c>
      <c r="CJ86" s="1149" t="str">
        <f>'Result Entry'!CK88</f>
        <v/>
      </c>
      <c r="CK86" s="1150" t="str">
        <f>'Result Entry'!CL88</f>
        <v/>
      </c>
      <c r="CL86" s="1151">
        <f>'Result Entry'!CM88</f>
        <v>0.0</v>
      </c>
      <c r="CM86" s="1142">
        <f>'Result Entry'!CN88</f>
        <v>0.0</v>
      </c>
      <c r="CN86" s="1152">
        <f>'Result Entry'!CO88</f>
        <v>0.0</v>
      </c>
      <c r="CO86" s="1143">
        <f>'Result Entry'!CP88</f>
        <v>0.0</v>
      </c>
      <c r="CP86" s="1144">
        <f>'Result Entry'!CQ88</f>
        <v>0.0</v>
      </c>
      <c r="CQ86" s="1143">
        <f>'Result Entry'!CR88</f>
        <v>0.0</v>
      </c>
      <c r="CR86" s="1143">
        <f>'Result Entry'!CS88</f>
        <v>0.0</v>
      </c>
      <c r="CS86" s="1153">
        <f>'Result Entry'!CT88</f>
        <v>0.0</v>
      </c>
      <c r="CT86" s="1144">
        <f>'Result Entry'!CU88</f>
        <v>0.0</v>
      </c>
      <c r="CU86" s="1143">
        <f>'Result Entry'!CV88</f>
        <v>0.0</v>
      </c>
      <c r="CV86" s="1143">
        <f>'Result Entry'!CW88</f>
        <v>0.0</v>
      </c>
      <c r="CW86" s="1153">
        <f>'Result Entry'!CX88</f>
        <v>0.0</v>
      </c>
      <c r="CX86" s="1146">
        <f>'Result Entry'!CY88</f>
        <v>0.0</v>
      </c>
      <c r="CY86" s="1165">
        <f>'Result Entry'!CZ88</f>
        <v>0.0</v>
      </c>
      <c r="CZ86" s="1166" t="str">
        <f>'Result Entry'!DA88</f>
        <v/>
      </c>
      <c r="DA86" s="1149" t="str">
        <f>'Result Entry'!DB88</f>
        <v/>
      </c>
      <c r="DB86" s="1150" t="str">
        <f>'Result Entry'!DC88</f>
        <v/>
      </c>
      <c r="DC86" s="1151">
        <f>'Result Entry'!DD88</f>
        <v>0.0</v>
      </c>
      <c r="DD86" s="1142">
        <f>'Result Entry'!DE88</f>
        <v>0.0</v>
      </c>
      <c r="DE86" s="1152">
        <f>'Result Entry'!DF88</f>
        <v>0.0</v>
      </c>
      <c r="DF86" s="1143">
        <f>'Result Entry'!DG88</f>
        <v>0.0</v>
      </c>
      <c r="DG86" s="1144">
        <f>'Result Entry'!DH88</f>
        <v>0.0</v>
      </c>
      <c r="DH86" s="1143">
        <f>'Result Entry'!DI88</f>
        <v>0.0</v>
      </c>
      <c r="DI86" s="1143">
        <f>'Result Entry'!DJ88</f>
        <v>0.0</v>
      </c>
      <c r="DJ86" s="1153">
        <f>'Result Entry'!DK88</f>
        <v>0.0</v>
      </c>
      <c r="DK86" s="1144">
        <f>'Result Entry'!DL88</f>
        <v>0.0</v>
      </c>
      <c r="DL86" s="1143">
        <f>'Result Entry'!DM88</f>
        <v>0.0</v>
      </c>
      <c r="DM86" s="1143">
        <f>'Result Entry'!DN88</f>
        <v>0.0</v>
      </c>
      <c r="DN86" s="1153">
        <f>'Result Entry'!DO88</f>
        <v>0.0</v>
      </c>
      <c r="DO86" s="1146">
        <f>'Result Entry'!DP88</f>
        <v>0.0</v>
      </c>
      <c r="DP86" s="1165">
        <f>'Result Entry'!DQ88</f>
        <v>0.0</v>
      </c>
      <c r="DQ86" s="1166" t="str">
        <f>'Result Entry'!DR88</f>
        <v/>
      </c>
      <c r="DR86" s="1149" t="str">
        <f>'Result Entry'!DS88</f>
        <v/>
      </c>
      <c r="DS86" s="1150" t="str">
        <f>'Result Entry'!DT88</f>
        <v/>
      </c>
      <c r="DT86" s="1142">
        <f>'Result Entry'!DU88</f>
        <v>0.0</v>
      </c>
      <c r="DU86" s="1143">
        <f>'Result Entry'!DV88</f>
        <v>0.0</v>
      </c>
      <c r="DV86" s="1143">
        <f>'Result Entry'!DW88</f>
        <v>0.0</v>
      </c>
      <c r="DW86" s="1144">
        <f>'Result Entry'!DX88</f>
        <v>0.0</v>
      </c>
      <c r="DX86" s="1143">
        <f>'Result Entry'!DY88</f>
        <v>0.0</v>
      </c>
      <c r="DY86" s="1143">
        <f>'Result Entry'!DZ88</f>
        <v>0.0</v>
      </c>
      <c r="DZ86" s="1153">
        <f>'Result Entry'!EA88</f>
        <v>0.0</v>
      </c>
      <c r="EA86" s="1144">
        <f>'Result Entry'!EB88</f>
        <v>0.0</v>
      </c>
      <c r="EB86" s="1143">
        <f>'Result Entry'!EC88</f>
        <v>0.0</v>
      </c>
      <c r="EC86" s="1143">
        <f>'Result Entry'!ED88</f>
        <v>0.0</v>
      </c>
      <c r="ED86" s="1153">
        <f>'Result Entry'!EE88</f>
        <v>0.0</v>
      </c>
      <c r="EE86" s="1156">
        <f>'Result Entry'!EF88</f>
        <v>0.0</v>
      </c>
      <c r="EF86" s="1157">
        <f>'Result Entry'!EG88</f>
        <v>0.0</v>
      </c>
      <c r="EG86" s="1158" t="str">
        <f>'Result Entry'!EH88</f>
        <v/>
      </c>
      <c r="EH86" s="1142">
        <f>'Result Entry'!EI88</f>
        <v>0.0</v>
      </c>
      <c r="EI86" s="1143">
        <f>'Result Entry'!EJ88</f>
        <v>0.0</v>
      </c>
      <c r="EJ86" s="1143">
        <f>'Result Entry'!EK88</f>
        <v>0.0</v>
      </c>
      <c r="EK86" s="1144">
        <f>'Result Entry'!EL88</f>
        <v>0.0</v>
      </c>
      <c r="EL86" s="1143">
        <f>'Result Entry'!EM88</f>
        <v>0.0</v>
      </c>
      <c r="EM86" s="1153">
        <f>'Result Entry'!EN88</f>
        <v>0.0</v>
      </c>
      <c r="EN86" s="1143">
        <f>'Result Entry'!EO88</f>
        <v>0.0</v>
      </c>
      <c r="EO86" s="1143">
        <f>'Result Entry'!EP88</f>
        <v>0.0</v>
      </c>
      <c r="EP86" s="1143">
        <f>'Result Entry'!EQ88</f>
        <v>0.0</v>
      </c>
      <c r="EQ86" s="1146">
        <f>'Result Entry'!ER88</f>
        <v>0.0</v>
      </c>
      <c r="ER86" s="1157">
        <f>'Result Entry'!ES88</f>
        <v>0.0</v>
      </c>
      <c r="ES86" s="1158" t="str">
        <f>'Result Entry'!ET88</f>
        <v/>
      </c>
      <c r="ET86" s="1142">
        <f>'Result Entry'!EU88</f>
        <v>0.0</v>
      </c>
      <c r="EU86" s="1152">
        <f>'Result Entry'!EV88</f>
        <v>0.0</v>
      </c>
      <c r="EV86" s="1143">
        <f>'Result Entry'!EW88</f>
        <v>0.0</v>
      </c>
      <c r="EW86" s="1153">
        <f>'Result Entry'!EX88</f>
        <v>0.0</v>
      </c>
      <c r="EX86" s="1143">
        <f>'Result Entry'!EY88</f>
        <v>0.0</v>
      </c>
      <c r="EY86" s="1153">
        <f>'Result Entry'!EZ88</f>
        <v>0.0</v>
      </c>
      <c r="EZ86" s="1143">
        <f>'Result Entry'!FA88</f>
        <v>0.0</v>
      </c>
      <c r="FA86" s="1143">
        <f>'Result Entry'!FB88</f>
        <v>0.0</v>
      </c>
      <c r="FB86" s="1143">
        <f>'Result Entry'!FC88</f>
        <v>0.0</v>
      </c>
      <c r="FC86" s="1156">
        <f>'Result Entry'!FD88</f>
        <v>0.0</v>
      </c>
      <c r="FD86" s="1157">
        <f>'Result Entry'!FE88</f>
        <v>0.0</v>
      </c>
      <c r="FE86" s="1158" t="str">
        <f>'Result Entry'!FF88</f>
        <v/>
      </c>
      <c r="FF86" s="1142">
        <f>'Result Entry'!FG88</f>
        <v>0.0</v>
      </c>
      <c r="FG86" s="1143">
        <f>'Result Entry'!FH88</f>
        <v>0.0</v>
      </c>
      <c r="FH86" s="1143">
        <f>'Result Entry'!FI88</f>
        <v>0.0</v>
      </c>
      <c r="FI86" s="1143">
        <f>'Result Entry'!FJ88</f>
        <v>0.0</v>
      </c>
      <c r="FJ86" s="1145">
        <f>'Result Entry'!FK88</f>
        <v>0.0</v>
      </c>
      <c r="FK86" s="1150" t="str">
        <f>'Result Entry'!FL88</f>
        <v/>
      </c>
      <c r="FL86" s="1139">
        <f>'Result Entry'!FM88</f>
        <v>0.0</v>
      </c>
      <c r="FM86" s="1140">
        <f>'Result Entry'!FN88</f>
        <v>0.0</v>
      </c>
      <c r="FN86" s="1161" t="str">
        <f>'Result Entry'!FO88</f>
        <v/>
      </c>
      <c r="FO86" s="1139">
        <f>'Result Entry'!FP88</f>
        <v>0.0</v>
      </c>
      <c r="FP86" s="1140">
        <f>'Result Entry'!FQ88</f>
        <v>0.0</v>
      </c>
      <c r="FQ86" s="1140">
        <f>'Result Entry'!FR88</f>
        <v>0.0</v>
      </c>
      <c r="FR86" s="1140" t="str">
        <f>IF(OR(FS86="PASSED",FS86="PASSED WITH G"),'Result Entry'!FS88,"")</f>
        <v/>
      </c>
      <c r="FS86" s="1140" t="str">
        <f>'Result Entry'!FT88</f>
        <v/>
      </c>
      <c r="FT86" s="1140" t="str">
        <f>'Result Entry'!FU88</f>
        <v/>
      </c>
      <c r="FU86" s="1161" t="str">
        <f>'Result Entry'!FV88</f>
        <v/>
      </c>
      <c r="FV86" s="1162" t="str">
        <f>'Result Entry'!FX88</f>
        <v/>
      </c>
    </row>
    <row r="87" spans="8:8" s="1138" ht="17.25" customFormat="1" customHeight="1">
      <c r="A87" s="1167"/>
      <c r="B87" s="1139">
        <f t="shared" si="1"/>
        <v>0.0</v>
      </c>
      <c r="C87" s="1140">
        <f>'Result Entry'!D89</f>
        <v>0.0</v>
      </c>
      <c r="D87" s="1140">
        <f>'Result Entry'!E89</f>
        <v>0.0</v>
      </c>
      <c r="E87" s="1140">
        <f>'Result Entry'!F89</f>
        <v>0.0</v>
      </c>
      <c r="F87" s="1140">
        <f>'Result Entry'!G89</f>
        <v>0.0</v>
      </c>
      <c r="G87" s="1140">
        <f>'Result Entry'!H89</f>
        <v>0.0</v>
      </c>
      <c r="H87" s="1140">
        <f>'Result Entry'!I89</f>
        <v>0.0</v>
      </c>
      <c r="I87" s="1140">
        <f>'Result Entry'!J89</f>
        <v>0.0</v>
      </c>
      <c r="J87" s="1141">
        <f>'Result Entry'!K89</f>
        <v>0.0</v>
      </c>
      <c r="K87" s="1142">
        <f>'Result Entry'!L89</f>
        <v>0.0</v>
      </c>
      <c r="L87" s="1143">
        <f>'Result Entry'!M89</f>
        <v>0.0</v>
      </c>
      <c r="M87" s="1143">
        <f>'Result Entry'!N89</f>
        <v>0.0</v>
      </c>
      <c r="N87" s="1144">
        <f>'Result Entry'!O89</f>
        <v>0.0</v>
      </c>
      <c r="O87" s="1143">
        <f>'Result Entry'!P89</f>
        <v>0.0</v>
      </c>
      <c r="P87" s="1144">
        <f>'Result Entry'!Q89</f>
        <v>0.0</v>
      </c>
      <c r="Q87" s="1143">
        <f>'Result Entry'!R89</f>
        <v>0.0</v>
      </c>
      <c r="R87" s="1145">
        <f>'Result Entry'!S89</f>
        <v>0.0</v>
      </c>
      <c r="S87" s="1145">
        <f>'Result Entry'!T89</f>
        <v>0.0</v>
      </c>
      <c r="T87" s="1146">
        <f>'Result Entry'!U89</f>
        <v>0.0</v>
      </c>
      <c r="U87" s="1163">
        <f>'Result Entry'!V89</f>
        <v>0.0</v>
      </c>
      <c r="V87" s="1164" t="str">
        <f>'Result Entry'!W89</f>
        <v/>
      </c>
      <c r="W87" s="1149" t="str">
        <f>'Result Entry'!X89</f>
        <v/>
      </c>
      <c r="X87" s="1150" t="str">
        <f>'Result Entry'!Y89</f>
        <v/>
      </c>
      <c r="Y87" s="1142">
        <f>'Result Entry'!Z89</f>
        <v>0.0</v>
      </c>
      <c r="Z87" s="1143">
        <f>'Result Entry'!AA89</f>
        <v>0.0</v>
      </c>
      <c r="AA87" s="1143">
        <f>'Result Entry'!AB89</f>
        <v>0.0</v>
      </c>
      <c r="AB87" s="1144">
        <f>'Result Entry'!AC89</f>
        <v>0.0</v>
      </c>
      <c r="AC87" s="1143">
        <f>'Result Entry'!AD89</f>
        <v>0.0</v>
      </c>
      <c r="AD87" s="1144">
        <f>'Result Entry'!AE89</f>
        <v>0.0</v>
      </c>
      <c r="AE87" s="1143">
        <f>'Result Entry'!AF89</f>
        <v>0.0</v>
      </c>
      <c r="AF87" s="1145">
        <f>'Result Entry'!AG89</f>
        <v>0.0</v>
      </c>
      <c r="AG87" s="1145">
        <f>'Result Entry'!AH89</f>
        <v>0.0</v>
      </c>
      <c r="AH87" s="1146">
        <f>'Result Entry'!AI89</f>
        <v>0.0</v>
      </c>
      <c r="AI87" s="1163">
        <f>'Result Entry'!AJ89</f>
        <v>0.0</v>
      </c>
      <c r="AJ87" s="1164" t="str">
        <f>'Result Entry'!AK89</f>
        <v/>
      </c>
      <c r="AK87" s="1149" t="str">
        <f>'Result Entry'!AL89</f>
        <v/>
      </c>
      <c r="AL87" s="1150" t="str">
        <f>'Result Entry'!AM89</f>
        <v/>
      </c>
      <c r="AM87" s="1151">
        <f>'Result Entry'!AN89</f>
        <v>0.0</v>
      </c>
      <c r="AN87" s="1142">
        <f>'Result Entry'!AO89</f>
        <v>0.0</v>
      </c>
      <c r="AO87" s="1152">
        <f>'Result Entry'!AP89</f>
        <v>0.0</v>
      </c>
      <c r="AP87" s="1143">
        <f>'Result Entry'!AQ89</f>
        <v>0.0</v>
      </c>
      <c r="AQ87" s="1144">
        <f>'Result Entry'!AR89</f>
        <v>0.0</v>
      </c>
      <c r="AR87" s="1143">
        <f>'Result Entry'!AS89</f>
        <v>0.0</v>
      </c>
      <c r="AS87" s="1143">
        <f>'Result Entry'!AT89</f>
        <v>0.0</v>
      </c>
      <c r="AT87" s="1153">
        <f>'Result Entry'!AU89</f>
        <v>0.0</v>
      </c>
      <c r="AU87" s="1144">
        <f>'Result Entry'!AV89</f>
        <v>0.0</v>
      </c>
      <c r="AV87" s="1143">
        <f>'Result Entry'!AW89</f>
        <v>0.0</v>
      </c>
      <c r="AW87" s="1143">
        <f>'Result Entry'!AX89</f>
        <v>0.0</v>
      </c>
      <c r="AX87" s="1153">
        <f>'Result Entry'!AY89</f>
        <v>0.0</v>
      </c>
      <c r="AY87" s="1146">
        <f>'Result Entry'!AZ89</f>
        <v>0.0</v>
      </c>
      <c r="AZ87" s="1165">
        <f>'Result Entry'!BA89</f>
        <v>0.0</v>
      </c>
      <c r="BA87" s="1166" t="str">
        <f>'Result Entry'!BB89</f>
        <v/>
      </c>
      <c r="BB87" s="1149" t="str">
        <f>'Result Entry'!BC89</f>
        <v/>
      </c>
      <c r="BC87" s="1150" t="str">
        <f>'Result Entry'!BD89</f>
        <v/>
      </c>
      <c r="BD87" s="1151">
        <f>'Result Entry'!BE89</f>
        <v>0.0</v>
      </c>
      <c r="BE87" s="1142">
        <f>'Result Entry'!BF89</f>
        <v>0.0</v>
      </c>
      <c r="BF87" s="1152">
        <f>'Result Entry'!BG89</f>
        <v>0.0</v>
      </c>
      <c r="BG87" s="1143">
        <f>'Result Entry'!BH89</f>
        <v>0.0</v>
      </c>
      <c r="BH87" s="1144">
        <f>'Result Entry'!BI89</f>
        <v>0.0</v>
      </c>
      <c r="BI87" s="1143">
        <f>'Result Entry'!BJ89</f>
        <v>0.0</v>
      </c>
      <c r="BJ87" s="1143">
        <f>'Result Entry'!BK89</f>
        <v>0.0</v>
      </c>
      <c r="BK87" s="1153">
        <f>'Result Entry'!BL89</f>
        <v>0.0</v>
      </c>
      <c r="BL87" s="1144">
        <f>'Result Entry'!BM89</f>
        <v>0.0</v>
      </c>
      <c r="BM87" s="1143">
        <f>'Result Entry'!BN89</f>
        <v>0.0</v>
      </c>
      <c r="BN87" s="1143">
        <f>'Result Entry'!BO89</f>
        <v>0.0</v>
      </c>
      <c r="BO87" s="1153">
        <f>'Result Entry'!BP89</f>
        <v>0.0</v>
      </c>
      <c r="BP87" s="1146">
        <f>'Result Entry'!BQ89</f>
        <v>0.0</v>
      </c>
      <c r="BQ87" s="1165">
        <f>'Result Entry'!BR89</f>
        <v>0.0</v>
      </c>
      <c r="BR87" s="1166" t="str">
        <f>'Result Entry'!BS89</f>
        <v/>
      </c>
      <c r="BS87" s="1149" t="str">
        <f>'Result Entry'!BT89</f>
        <v/>
      </c>
      <c r="BT87" s="1150" t="str">
        <f>'Result Entry'!BU89</f>
        <v/>
      </c>
      <c r="BU87" s="1151">
        <f>'Result Entry'!BV89</f>
        <v>0.0</v>
      </c>
      <c r="BV87" s="1142">
        <f>'Result Entry'!BW89</f>
        <v>0.0</v>
      </c>
      <c r="BW87" s="1152">
        <f>'Result Entry'!BX89</f>
        <v>0.0</v>
      </c>
      <c r="BX87" s="1143">
        <f>'Result Entry'!BY89</f>
        <v>0.0</v>
      </c>
      <c r="BY87" s="1144">
        <f>'Result Entry'!BZ89</f>
        <v>0.0</v>
      </c>
      <c r="BZ87" s="1143">
        <f>'Result Entry'!CA89</f>
        <v>0.0</v>
      </c>
      <c r="CA87" s="1143">
        <f>'Result Entry'!CB89</f>
        <v>0.0</v>
      </c>
      <c r="CB87" s="1153">
        <f>'Result Entry'!CC89</f>
        <v>0.0</v>
      </c>
      <c r="CC87" s="1144">
        <f>'Result Entry'!CD89</f>
        <v>0.0</v>
      </c>
      <c r="CD87" s="1143">
        <f>'Result Entry'!CE89</f>
        <v>0.0</v>
      </c>
      <c r="CE87" s="1143">
        <f>'Result Entry'!CF89</f>
        <v>0.0</v>
      </c>
      <c r="CF87" s="1153">
        <f>'Result Entry'!CG89</f>
        <v>0.0</v>
      </c>
      <c r="CG87" s="1146">
        <f>'Result Entry'!CH89</f>
        <v>0.0</v>
      </c>
      <c r="CH87" s="1165">
        <f>'Result Entry'!CI89</f>
        <v>0.0</v>
      </c>
      <c r="CI87" s="1166" t="str">
        <f>'Result Entry'!CJ89</f>
        <v/>
      </c>
      <c r="CJ87" s="1149" t="str">
        <f>'Result Entry'!CK89</f>
        <v/>
      </c>
      <c r="CK87" s="1150" t="str">
        <f>'Result Entry'!CL89</f>
        <v/>
      </c>
      <c r="CL87" s="1151">
        <f>'Result Entry'!CM89</f>
        <v>0.0</v>
      </c>
      <c r="CM87" s="1142">
        <f>'Result Entry'!CN89</f>
        <v>0.0</v>
      </c>
      <c r="CN87" s="1152">
        <f>'Result Entry'!CO89</f>
        <v>0.0</v>
      </c>
      <c r="CO87" s="1143">
        <f>'Result Entry'!CP89</f>
        <v>0.0</v>
      </c>
      <c r="CP87" s="1144">
        <f>'Result Entry'!CQ89</f>
        <v>0.0</v>
      </c>
      <c r="CQ87" s="1143">
        <f>'Result Entry'!CR89</f>
        <v>0.0</v>
      </c>
      <c r="CR87" s="1143">
        <f>'Result Entry'!CS89</f>
        <v>0.0</v>
      </c>
      <c r="CS87" s="1153">
        <f>'Result Entry'!CT89</f>
        <v>0.0</v>
      </c>
      <c r="CT87" s="1144">
        <f>'Result Entry'!CU89</f>
        <v>0.0</v>
      </c>
      <c r="CU87" s="1143">
        <f>'Result Entry'!CV89</f>
        <v>0.0</v>
      </c>
      <c r="CV87" s="1143">
        <f>'Result Entry'!CW89</f>
        <v>0.0</v>
      </c>
      <c r="CW87" s="1153">
        <f>'Result Entry'!CX89</f>
        <v>0.0</v>
      </c>
      <c r="CX87" s="1146">
        <f>'Result Entry'!CY89</f>
        <v>0.0</v>
      </c>
      <c r="CY87" s="1165">
        <f>'Result Entry'!CZ89</f>
        <v>0.0</v>
      </c>
      <c r="CZ87" s="1166" t="str">
        <f>'Result Entry'!DA89</f>
        <v/>
      </c>
      <c r="DA87" s="1149" t="str">
        <f>'Result Entry'!DB89</f>
        <v/>
      </c>
      <c r="DB87" s="1150" t="str">
        <f>'Result Entry'!DC89</f>
        <v/>
      </c>
      <c r="DC87" s="1151">
        <f>'Result Entry'!DD89</f>
        <v>0.0</v>
      </c>
      <c r="DD87" s="1142">
        <f>'Result Entry'!DE89</f>
        <v>0.0</v>
      </c>
      <c r="DE87" s="1152">
        <f>'Result Entry'!DF89</f>
        <v>0.0</v>
      </c>
      <c r="DF87" s="1143">
        <f>'Result Entry'!DG89</f>
        <v>0.0</v>
      </c>
      <c r="DG87" s="1144">
        <f>'Result Entry'!DH89</f>
        <v>0.0</v>
      </c>
      <c r="DH87" s="1143">
        <f>'Result Entry'!DI89</f>
        <v>0.0</v>
      </c>
      <c r="DI87" s="1143">
        <f>'Result Entry'!DJ89</f>
        <v>0.0</v>
      </c>
      <c r="DJ87" s="1153">
        <f>'Result Entry'!DK89</f>
        <v>0.0</v>
      </c>
      <c r="DK87" s="1144">
        <f>'Result Entry'!DL89</f>
        <v>0.0</v>
      </c>
      <c r="DL87" s="1143">
        <f>'Result Entry'!DM89</f>
        <v>0.0</v>
      </c>
      <c r="DM87" s="1143">
        <f>'Result Entry'!DN89</f>
        <v>0.0</v>
      </c>
      <c r="DN87" s="1153">
        <f>'Result Entry'!DO89</f>
        <v>0.0</v>
      </c>
      <c r="DO87" s="1146">
        <f>'Result Entry'!DP89</f>
        <v>0.0</v>
      </c>
      <c r="DP87" s="1165">
        <f>'Result Entry'!DQ89</f>
        <v>0.0</v>
      </c>
      <c r="DQ87" s="1166" t="str">
        <f>'Result Entry'!DR89</f>
        <v/>
      </c>
      <c r="DR87" s="1149" t="str">
        <f>'Result Entry'!DS89</f>
        <v/>
      </c>
      <c r="DS87" s="1150" t="str">
        <f>'Result Entry'!DT89</f>
        <v/>
      </c>
      <c r="DT87" s="1142">
        <f>'Result Entry'!DU89</f>
        <v>0.0</v>
      </c>
      <c r="DU87" s="1143">
        <f>'Result Entry'!DV89</f>
        <v>0.0</v>
      </c>
      <c r="DV87" s="1143">
        <f>'Result Entry'!DW89</f>
        <v>0.0</v>
      </c>
      <c r="DW87" s="1144">
        <f>'Result Entry'!DX89</f>
        <v>0.0</v>
      </c>
      <c r="DX87" s="1143">
        <f>'Result Entry'!DY89</f>
        <v>0.0</v>
      </c>
      <c r="DY87" s="1143">
        <f>'Result Entry'!DZ89</f>
        <v>0.0</v>
      </c>
      <c r="DZ87" s="1153">
        <f>'Result Entry'!EA89</f>
        <v>0.0</v>
      </c>
      <c r="EA87" s="1144">
        <f>'Result Entry'!EB89</f>
        <v>0.0</v>
      </c>
      <c r="EB87" s="1143">
        <f>'Result Entry'!EC89</f>
        <v>0.0</v>
      </c>
      <c r="EC87" s="1143">
        <f>'Result Entry'!ED89</f>
        <v>0.0</v>
      </c>
      <c r="ED87" s="1153">
        <f>'Result Entry'!EE89</f>
        <v>0.0</v>
      </c>
      <c r="EE87" s="1156">
        <f>'Result Entry'!EF89</f>
        <v>0.0</v>
      </c>
      <c r="EF87" s="1157">
        <f>'Result Entry'!EG89</f>
        <v>0.0</v>
      </c>
      <c r="EG87" s="1158" t="str">
        <f>'Result Entry'!EH89</f>
        <v/>
      </c>
      <c r="EH87" s="1142">
        <f>'Result Entry'!EI89</f>
        <v>0.0</v>
      </c>
      <c r="EI87" s="1143">
        <f>'Result Entry'!EJ89</f>
        <v>0.0</v>
      </c>
      <c r="EJ87" s="1143">
        <f>'Result Entry'!EK89</f>
        <v>0.0</v>
      </c>
      <c r="EK87" s="1144">
        <f>'Result Entry'!EL89</f>
        <v>0.0</v>
      </c>
      <c r="EL87" s="1143">
        <f>'Result Entry'!EM89</f>
        <v>0.0</v>
      </c>
      <c r="EM87" s="1153">
        <f>'Result Entry'!EN89</f>
        <v>0.0</v>
      </c>
      <c r="EN87" s="1143">
        <f>'Result Entry'!EO89</f>
        <v>0.0</v>
      </c>
      <c r="EO87" s="1143">
        <f>'Result Entry'!EP89</f>
        <v>0.0</v>
      </c>
      <c r="EP87" s="1143">
        <f>'Result Entry'!EQ89</f>
        <v>0.0</v>
      </c>
      <c r="EQ87" s="1146">
        <f>'Result Entry'!ER89</f>
        <v>0.0</v>
      </c>
      <c r="ER87" s="1157">
        <f>'Result Entry'!ES89</f>
        <v>0.0</v>
      </c>
      <c r="ES87" s="1158" t="str">
        <f>'Result Entry'!ET89</f>
        <v/>
      </c>
      <c r="ET87" s="1142">
        <f>'Result Entry'!EU89</f>
        <v>0.0</v>
      </c>
      <c r="EU87" s="1152">
        <f>'Result Entry'!EV89</f>
        <v>0.0</v>
      </c>
      <c r="EV87" s="1143">
        <f>'Result Entry'!EW89</f>
        <v>0.0</v>
      </c>
      <c r="EW87" s="1153">
        <f>'Result Entry'!EX89</f>
        <v>0.0</v>
      </c>
      <c r="EX87" s="1143">
        <f>'Result Entry'!EY89</f>
        <v>0.0</v>
      </c>
      <c r="EY87" s="1153">
        <f>'Result Entry'!EZ89</f>
        <v>0.0</v>
      </c>
      <c r="EZ87" s="1143">
        <f>'Result Entry'!FA89</f>
        <v>0.0</v>
      </c>
      <c r="FA87" s="1143">
        <f>'Result Entry'!FB89</f>
        <v>0.0</v>
      </c>
      <c r="FB87" s="1143">
        <f>'Result Entry'!FC89</f>
        <v>0.0</v>
      </c>
      <c r="FC87" s="1156">
        <f>'Result Entry'!FD89</f>
        <v>0.0</v>
      </c>
      <c r="FD87" s="1157">
        <f>'Result Entry'!FE89</f>
        <v>0.0</v>
      </c>
      <c r="FE87" s="1158" t="str">
        <f>'Result Entry'!FF89</f>
        <v/>
      </c>
      <c r="FF87" s="1142">
        <f>'Result Entry'!FG89</f>
        <v>0.0</v>
      </c>
      <c r="FG87" s="1143">
        <f>'Result Entry'!FH89</f>
        <v>0.0</v>
      </c>
      <c r="FH87" s="1143">
        <f>'Result Entry'!FI89</f>
        <v>0.0</v>
      </c>
      <c r="FI87" s="1143">
        <f>'Result Entry'!FJ89</f>
        <v>0.0</v>
      </c>
      <c r="FJ87" s="1145">
        <f>'Result Entry'!FK89</f>
        <v>0.0</v>
      </c>
      <c r="FK87" s="1150" t="str">
        <f>'Result Entry'!FL89</f>
        <v/>
      </c>
      <c r="FL87" s="1139">
        <f>'Result Entry'!FM89</f>
        <v>0.0</v>
      </c>
      <c r="FM87" s="1140">
        <f>'Result Entry'!FN89</f>
        <v>0.0</v>
      </c>
      <c r="FN87" s="1161" t="str">
        <f>'Result Entry'!FO89</f>
        <v/>
      </c>
      <c r="FO87" s="1139">
        <f>'Result Entry'!FP89</f>
        <v>0.0</v>
      </c>
      <c r="FP87" s="1140">
        <f>'Result Entry'!FQ89</f>
        <v>0.0</v>
      </c>
      <c r="FQ87" s="1140">
        <f>'Result Entry'!FR89</f>
        <v>0.0</v>
      </c>
      <c r="FR87" s="1140" t="str">
        <f>IF(OR(FS87="PASSED",FS87="PASSED WITH G"),'Result Entry'!FS89,"")</f>
        <v/>
      </c>
      <c r="FS87" s="1140" t="str">
        <f>'Result Entry'!FT89</f>
        <v/>
      </c>
      <c r="FT87" s="1140" t="str">
        <f>'Result Entry'!FU89</f>
        <v/>
      </c>
      <c r="FU87" s="1161" t="str">
        <f>'Result Entry'!FV89</f>
        <v/>
      </c>
      <c r="FV87" s="1162" t="str">
        <f>'Result Entry'!FX89</f>
        <v/>
      </c>
    </row>
    <row r="88" spans="8:8" s="1138" ht="17.25" customFormat="1" customHeight="1">
      <c r="A88" s="1167"/>
      <c r="B88" s="1139">
        <f t="shared" si="1"/>
        <v>0.0</v>
      </c>
      <c r="C88" s="1140">
        <f>'Result Entry'!D90</f>
        <v>0.0</v>
      </c>
      <c r="D88" s="1140">
        <f>'Result Entry'!E90</f>
        <v>0.0</v>
      </c>
      <c r="E88" s="1140">
        <f>'Result Entry'!F90</f>
        <v>0.0</v>
      </c>
      <c r="F88" s="1140">
        <f>'Result Entry'!G90</f>
        <v>0.0</v>
      </c>
      <c r="G88" s="1140">
        <f>'Result Entry'!H90</f>
        <v>0.0</v>
      </c>
      <c r="H88" s="1140">
        <f>'Result Entry'!I90</f>
        <v>0.0</v>
      </c>
      <c r="I88" s="1140">
        <f>'Result Entry'!J90</f>
        <v>0.0</v>
      </c>
      <c r="J88" s="1141">
        <f>'Result Entry'!K90</f>
        <v>0.0</v>
      </c>
      <c r="K88" s="1142">
        <f>'Result Entry'!L90</f>
        <v>0.0</v>
      </c>
      <c r="L88" s="1143">
        <f>'Result Entry'!M90</f>
        <v>0.0</v>
      </c>
      <c r="M88" s="1143">
        <f>'Result Entry'!N90</f>
        <v>0.0</v>
      </c>
      <c r="N88" s="1144">
        <f>'Result Entry'!O90</f>
        <v>0.0</v>
      </c>
      <c r="O88" s="1143">
        <f>'Result Entry'!P90</f>
        <v>0.0</v>
      </c>
      <c r="P88" s="1144">
        <f>'Result Entry'!Q90</f>
        <v>0.0</v>
      </c>
      <c r="Q88" s="1143">
        <f>'Result Entry'!R90</f>
        <v>0.0</v>
      </c>
      <c r="R88" s="1145">
        <f>'Result Entry'!S90</f>
        <v>0.0</v>
      </c>
      <c r="S88" s="1145">
        <f>'Result Entry'!T90</f>
        <v>0.0</v>
      </c>
      <c r="T88" s="1146">
        <f>'Result Entry'!U90</f>
        <v>0.0</v>
      </c>
      <c r="U88" s="1163">
        <f>'Result Entry'!V90</f>
        <v>0.0</v>
      </c>
      <c r="V88" s="1164" t="str">
        <f>'Result Entry'!W90</f>
        <v/>
      </c>
      <c r="W88" s="1149" t="str">
        <f>'Result Entry'!X90</f>
        <v/>
      </c>
      <c r="X88" s="1150" t="str">
        <f>'Result Entry'!Y90</f>
        <v/>
      </c>
      <c r="Y88" s="1142">
        <f>'Result Entry'!Z90</f>
        <v>0.0</v>
      </c>
      <c r="Z88" s="1143">
        <f>'Result Entry'!AA90</f>
        <v>0.0</v>
      </c>
      <c r="AA88" s="1143">
        <f>'Result Entry'!AB90</f>
        <v>0.0</v>
      </c>
      <c r="AB88" s="1144">
        <f>'Result Entry'!AC90</f>
        <v>0.0</v>
      </c>
      <c r="AC88" s="1143">
        <f>'Result Entry'!AD90</f>
        <v>0.0</v>
      </c>
      <c r="AD88" s="1144">
        <f>'Result Entry'!AE90</f>
        <v>0.0</v>
      </c>
      <c r="AE88" s="1143">
        <f>'Result Entry'!AF90</f>
        <v>0.0</v>
      </c>
      <c r="AF88" s="1145">
        <f>'Result Entry'!AG90</f>
        <v>0.0</v>
      </c>
      <c r="AG88" s="1145">
        <f>'Result Entry'!AH90</f>
        <v>0.0</v>
      </c>
      <c r="AH88" s="1146">
        <f>'Result Entry'!AI90</f>
        <v>0.0</v>
      </c>
      <c r="AI88" s="1163">
        <f>'Result Entry'!AJ90</f>
        <v>0.0</v>
      </c>
      <c r="AJ88" s="1164" t="str">
        <f>'Result Entry'!AK90</f>
        <v/>
      </c>
      <c r="AK88" s="1149" t="str">
        <f>'Result Entry'!AL90</f>
        <v/>
      </c>
      <c r="AL88" s="1150" t="str">
        <f>'Result Entry'!AM90</f>
        <v/>
      </c>
      <c r="AM88" s="1151">
        <f>'Result Entry'!AN90</f>
        <v>0.0</v>
      </c>
      <c r="AN88" s="1142">
        <f>'Result Entry'!AO90</f>
        <v>0.0</v>
      </c>
      <c r="AO88" s="1152">
        <f>'Result Entry'!AP90</f>
        <v>0.0</v>
      </c>
      <c r="AP88" s="1143">
        <f>'Result Entry'!AQ90</f>
        <v>0.0</v>
      </c>
      <c r="AQ88" s="1144">
        <f>'Result Entry'!AR90</f>
        <v>0.0</v>
      </c>
      <c r="AR88" s="1143">
        <f>'Result Entry'!AS90</f>
        <v>0.0</v>
      </c>
      <c r="AS88" s="1143">
        <f>'Result Entry'!AT90</f>
        <v>0.0</v>
      </c>
      <c r="AT88" s="1153">
        <f>'Result Entry'!AU90</f>
        <v>0.0</v>
      </c>
      <c r="AU88" s="1144">
        <f>'Result Entry'!AV90</f>
        <v>0.0</v>
      </c>
      <c r="AV88" s="1143">
        <f>'Result Entry'!AW90</f>
        <v>0.0</v>
      </c>
      <c r="AW88" s="1143">
        <f>'Result Entry'!AX90</f>
        <v>0.0</v>
      </c>
      <c r="AX88" s="1153">
        <f>'Result Entry'!AY90</f>
        <v>0.0</v>
      </c>
      <c r="AY88" s="1146">
        <f>'Result Entry'!AZ90</f>
        <v>0.0</v>
      </c>
      <c r="AZ88" s="1165">
        <f>'Result Entry'!BA90</f>
        <v>0.0</v>
      </c>
      <c r="BA88" s="1166" t="str">
        <f>'Result Entry'!BB90</f>
        <v/>
      </c>
      <c r="BB88" s="1149" t="str">
        <f>'Result Entry'!BC90</f>
        <v/>
      </c>
      <c r="BC88" s="1150" t="str">
        <f>'Result Entry'!BD90</f>
        <v/>
      </c>
      <c r="BD88" s="1151">
        <f>'Result Entry'!BE90</f>
        <v>0.0</v>
      </c>
      <c r="BE88" s="1142">
        <f>'Result Entry'!BF90</f>
        <v>0.0</v>
      </c>
      <c r="BF88" s="1152">
        <f>'Result Entry'!BG90</f>
        <v>0.0</v>
      </c>
      <c r="BG88" s="1143">
        <f>'Result Entry'!BH90</f>
        <v>0.0</v>
      </c>
      <c r="BH88" s="1144">
        <f>'Result Entry'!BI90</f>
        <v>0.0</v>
      </c>
      <c r="BI88" s="1143">
        <f>'Result Entry'!BJ90</f>
        <v>0.0</v>
      </c>
      <c r="BJ88" s="1143">
        <f>'Result Entry'!BK90</f>
        <v>0.0</v>
      </c>
      <c r="BK88" s="1153">
        <f>'Result Entry'!BL90</f>
        <v>0.0</v>
      </c>
      <c r="BL88" s="1144">
        <f>'Result Entry'!BM90</f>
        <v>0.0</v>
      </c>
      <c r="BM88" s="1143">
        <f>'Result Entry'!BN90</f>
        <v>0.0</v>
      </c>
      <c r="BN88" s="1143">
        <f>'Result Entry'!BO90</f>
        <v>0.0</v>
      </c>
      <c r="BO88" s="1153">
        <f>'Result Entry'!BP90</f>
        <v>0.0</v>
      </c>
      <c r="BP88" s="1146">
        <f>'Result Entry'!BQ90</f>
        <v>0.0</v>
      </c>
      <c r="BQ88" s="1165">
        <f>'Result Entry'!BR90</f>
        <v>0.0</v>
      </c>
      <c r="BR88" s="1166" t="str">
        <f>'Result Entry'!BS90</f>
        <v/>
      </c>
      <c r="BS88" s="1149" t="str">
        <f>'Result Entry'!BT90</f>
        <v/>
      </c>
      <c r="BT88" s="1150" t="str">
        <f>'Result Entry'!BU90</f>
        <v/>
      </c>
      <c r="BU88" s="1151">
        <f>'Result Entry'!BV90</f>
        <v>0.0</v>
      </c>
      <c r="BV88" s="1142">
        <f>'Result Entry'!BW90</f>
        <v>0.0</v>
      </c>
      <c r="BW88" s="1152">
        <f>'Result Entry'!BX90</f>
        <v>0.0</v>
      </c>
      <c r="BX88" s="1143">
        <f>'Result Entry'!BY90</f>
        <v>0.0</v>
      </c>
      <c r="BY88" s="1144">
        <f>'Result Entry'!BZ90</f>
        <v>0.0</v>
      </c>
      <c r="BZ88" s="1143">
        <f>'Result Entry'!CA90</f>
        <v>0.0</v>
      </c>
      <c r="CA88" s="1143">
        <f>'Result Entry'!CB90</f>
        <v>0.0</v>
      </c>
      <c r="CB88" s="1153">
        <f>'Result Entry'!CC90</f>
        <v>0.0</v>
      </c>
      <c r="CC88" s="1144">
        <f>'Result Entry'!CD90</f>
        <v>0.0</v>
      </c>
      <c r="CD88" s="1143">
        <f>'Result Entry'!CE90</f>
        <v>0.0</v>
      </c>
      <c r="CE88" s="1143">
        <f>'Result Entry'!CF90</f>
        <v>0.0</v>
      </c>
      <c r="CF88" s="1153">
        <f>'Result Entry'!CG90</f>
        <v>0.0</v>
      </c>
      <c r="CG88" s="1146">
        <f>'Result Entry'!CH90</f>
        <v>0.0</v>
      </c>
      <c r="CH88" s="1165">
        <f>'Result Entry'!CI90</f>
        <v>0.0</v>
      </c>
      <c r="CI88" s="1166" t="str">
        <f>'Result Entry'!CJ90</f>
        <v/>
      </c>
      <c r="CJ88" s="1149" t="str">
        <f>'Result Entry'!CK90</f>
        <v/>
      </c>
      <c r="CK88" s="1150" t="str">
        <f>'Result Entry'!CL90</f>
        <v/>
      </c>
      <c r="CL88" s="1151">
        <f>'Result Entry'!CM90</f>
        <v>0.0</v>
      </c>
      <c r="CM88" s="1142">
        <f>'Result Entry'!CN90</f>
        <v>0.0</v>
      </c>
      <c r="CN88" s="1152">
        <f>'Result Entry'!CO90</f>
        <v>0.0</v>
      </c>
      <c r="CO88" s="1143">
        <f>'Result Entry'!CP90</f>
        <v>0.0</v>
      </c>
      <c r="CP88" s="1144">
        <f>'Result Entry'!CQ90</f>
        <v>0.0</v>
      </c>
      <c r="CQ88" s="1143">
        <f>'Result Entry'!CR90</f>
        <v>0.0</v>
      </c>
      <c r="CR88" s="1143">
        <f>'Result Entry'!CS90</f>
        <v>0.0</v>
      </c>
      <c r="CS88" s="1153">
        <f>'Result Entry'!CT90</f>
        <v>0.0</v>
      </c>
      <c r="CT88" s="1144">
        <f>'Result Entry'!CU90</f>
        <v>0.0</v>
      </c>
      <c r="CU88" s="1143">
        <f>'Result Entry'!CV90</f>
        <v>0.0</v>
      </c>
      <c r="CV88" s="1143">
        <f>'Result Entry'!CW90</f>
        <v>0.0</v>
      </c>
      <c r="CW88" s="1153">
        <f>'Result Entry'!CX90</f>
        <v>0.0</v>
      </c>
      <c r="CX88" s="1146">
        <f>'Result Entry'!CY90</f>
        <v>0.0</v>
      </c>
      <c r="CY88" s="1165">
        <f>'Result Entry'!CZ90</f>
        <v>0.0</v>
      </c>
      <c r="CZ88" s="1166" t="str">
        <f>'Result Entry'!DA90</f>
        <v/>
      </c>
      <c r="DA88" s="1149" t="str">
        <f>'Result Entry'!DB90</f>
        <v/>
      </c>
      <c r="DB88" s="1150" t="str">
        <f>'Result Entry'!DC90</f>
        <v/>
      </c>
      <c r="DC88" s="1151">
        <f>'Result Entry'!DD90</f>
        <v>0.0</v>
      </c>
      <c r="DD88" s="1142">
        <f>'Result Entry'!DE90</f>
        <v>0.0</v>
      </c>
      <c r="DE88" s="1152">
        <f>'Result Entry'!DF90</f>
        <v>0.0</v>
      </c>
      <c r="DF88" s="1143">
        <f>'Result Entry'!DG90</f>
        <v>0.0</v>
      </c>
      <c r="DG88" s="1144">
        <f>'Result Entry'!DH90</f>
        <v>0.0</v>
      </c>
      <c r="DH88" s="1143">
        <f>'Result Entry'!DI90</f>
        <v>0.0</v>
      </c>
      <c r="DI88" s="1143">
        <f>'Result Entry'!DJ90</f>
        <v>0.0</v>
      </c>
      <c r="DJ88" s="1153">
        <f>'Result Entry'!DK90</f>
        <v>0.0</v>
      </c>
      <c r="DK88" s="1144">
        <f>'Result Entry'!DL90</f>
        <v>0.0</v>
      </c>
      <c r="DL88" s="1143">
        <f>'Result Entry'!DM90</f>
        <v>0.0</v>
      </c>
      <c r="DM88" s="1143">
        <f>'Result Entry'!DN90</f>
        <v>0.0</v>
      </c>
      <c r="DN88" s="1153">
        <f>'Result Entry'!DO90</f>
        <v>0.0</v>
      </c>
      <c r="DO88" s="1146">
        <f>'Result Entry'!DP90</f>
        <v>0.0</v>
      </c>
      <c r="DP88" s="1165">
        <f>'Result Entry'!DQ90</f>
        <v>0.0</v>
      </c>
      <c r="DQ88" s="1166" t="str">
        <f>'Result Entry'!DR90</f>
        <v/>
      </c>
      <c r="DR88" s="1149" t="str">
        <f>'Result Entry'!DS90</f>
        <v/>
      </c>
      <c r="DS88" s="1150" t="str">
        <f>'Result Entry'!DT90</f>
        <v/>
      </c>
      <c r="DT88" s="1142">
        <f>'Result Entry'!DU90</f>
        <v>0.0</v>
      </c>
      <c r="DU88" s="1143">
        <f>'Result Entry'!DV90</f>
        <v>0.0</v>
      </c>
      <c r="DV88" s="1143">
        <f>'Result Entry'!DW90</f>
        <v>0.0</v>
      </c>
      <c r="DW88" s="1144">
        <f>'Result Entry'!DX90</f>
        <v>0.0</v>
      </c>
      <c r="DX88" s="1143">
        <f>'Result Entry'!DY90</f>
        <v>0.0</v>
      </c>
      <c r="DY88" s="1143">
        <f>'Result Entry'!DZ90</f>
        <v>0.0</v>
      </c>
      <c r="DZ88" s="1153">
        <f>'Result Entry'!EA90</f>
        <v>0.0</v>
      </c>
      <c r="EA88" s="1144">
        <f>'Result Entry'!EB90</f>
        <v>0.0</v>
      </c>
      <c r="EB88" s="1143">
        <f>'Result Entry'!EC90</f>
        <v>0.0</v>
      </c>
      <c r="EC88" s="1143">
        <f>'Result Entry'!ED90</f>
        <v>0.0</v>
      </c>
      <c r="ED88" s="1153">
        <f>'Result Entry'!EE90</f>
        <v>0.0</v>
      </c>
      <c r="EE88" s="1156">
        <f>'Result Entry'!EF90</f>
        <v>0.0</v>
      </c>
      <c r="EF88" s="1157">
        <f>'Result Entry'!EG90</f>
        <v>0.0</v>
      </c>
      <c r="EG88" s="1158" t="str">
        <f>'Result Entry'!EH90</f>
        <v/>
      </c>
      <c r="EH88" s="1142">
        <f>'Result Entry'!EI90</f>
        <v>0.0</v>
      </c>
      <c r="EI88" s="1143">
        <f>'Result Entry'!EJ90</f>
        <v>0.0</v>
      </c>
      <c r="EJ88" s="1143">
        <f>'Result Entry'!EK90</f>
        <v>0.0</v>
      </c>
      <c r="EK88" s="1144">
        <f>'Result Entry'!EL90</f>
        <v>0.0</v>
      </c>
      <c r="EL88" s="1143">
        <f>'Result Entry'!EM90</f>
        <v>0.0</v>
      </c>
      <c r="EM88" s="1153">
        <f>'Result Entry'!EN90</f>
        <v>0.0</v>
      </c>
      <c r="EN88" s="1143">
        <f>'Result Entry'!EO90</f>
        <v>0.0</v>
      </c>
      <c r="EO88" s="1143">
        <f>'Result Entry'!EP90</f>
        <v>0.0</v>
      </c>
      <c r="EP88" s="1143">
        <f>'Result Entry'!EQ90</f>
        <v>0.0</v>
      </c>
      <c r="EQ88" s="1146">
        <f>'Result Entry'!ER90</f>
        <v>0.0</v>
      </c>
      <c r="ER88" s="1157">
        <f>'Result Entry'!ES90</f>
        <v>0.0</v>
      </c>
      <c r="ES88" s="1158" t="str">
        <f>'Result Entry'!ET90</f>
        <v/>
      </c>
      <c r="ET88" s="1142">
        <f>'Result Entry'!EU90</f>
        <v>0.0</v>
      </c>
      <c r="EU88" s="1152">
        <f>'Result Entry'!EV90</f>
        <v>0.0</v>
      </c>
      <c r="EV88" s="1143">
        <f>'Result Entry'!EW90</f>
        <v>0.0</v>
      </c>
      <c r="EW88" s="1153">
        <f>'Result Entry'!EX90</f>
        <v>0.0</v>
      </c>
      <c r="EX88" s="1143">
        <f>'Result Entry'!EY90</f>
        <v>0.0</v>
      </c>
      <c r="EY88" s="1153">
        <f>'Result Entry'!EZ90</f>
        <v>0.0</v>
      </c>
      <c r="EZ88" s="1143">
        <f>'Result Entry'!FA90</f>
        <v>0.0</v>
      </c>
      <c r="FA88" s="1143">
        <f>'Result Entry'!FB90</f>
        <v>0.0</v>
      </c>
      <c r="FB88" s="1143">
        <f>'Result Entry'!FC90</f>
        <v>0.0</v>
      </c>
      <c r="FC88" s="1156">
        <f>'Result Entry'!FD90</f>
        <v>0.0</v>
      </c>
      <c r="FD88" s="1157">
        <f>'Result Entry'!FE90</f>
        <v>0.0</v>
      </c>
      <c r="FE88" s="1158" t="str">
        <f>'Result Entry'!FF90</f>
        <v/>
      </c>
      <c r="FF88" s="1142">
        <f>'Result Entry'!FG90</f>
        <v>0.0</v>
      </c>
      <c r="FG88" s="1143">
        <f>'Result Entry'!FH90</f>
        <v>0.0</v>
      </c>
      <c r="FH88" s="1143">
        <f>'Result Entry'!FI90</f>
        <v>0.0</v>
      </c>
      <c r="FI88" s="1143">
        <f>'Result Entry'!FJ90</f>
        <v>0.0</v>
      </c>
      <c r="FJ88" s="1145">
        <f>'Result Entry'!FK90</f>
        <v>0.0</v>
      </c>
      <c r="FK88" s="1150" t="str">
        <f>'Result Entry'!FL90</f>
        <v/>
      </c>
      <c r="FL88" s="1139">
        <f>'Result Entry'!FM90</f>
        <v>0.0</v>
      </c>
      <c r="FM88" s="1140">
        <f>'Result Entry'!FN90</f>
        <v>0.0</v>
      </c>
      <c r="FN88" s="1161" t="str">
        <f>'Result Entry'!FO90</f>
        <v/>
      </c>
      <c r="FO88" s="1139">
        <f>'Result Entry'!FP90</f>
        <v>0.0</v>
      </c>
      <c r="FP88" s="1140">
        <f>'Result Entry'!FQ90</f>
        <v>0.0</v>
      </c>
      <c r="FQ88" s="1140">
        <f>'Result Entry'!FR90</f>
        <v>0.0</v>
      </c>
      <c r="FR88" s="1140" t="str">
        <f>IF(OR(FS88="PASSED",FS88="PASSED WITH G"),'Result Entry'!FS90,"")</f>
        <v/>
      </c>
      <c r="FS88" s="1140" t="str">
        <f>'Result Entry'!FT90</f>
        <v/>
      </c>
      <c r="FT88" s="1140" t="str">
        <f>'Result Entry'!FU90</f>
        <v/>
      </c>
      <c r="FU88" s="1161" t="str">
        <f>'Result Entry'!FV90</f>
        <v/>
      </c>
      <c r="FV88" s="1162" t="str">
        <f>'Result Entry'!FX90</f>
        <v/>
      </c>
    </row>
    <row r="89" spans="8:8" s="1138" ht="17.25" customFormat="1" customHeight="1">
      <c r="A89" s="1167"/>
      <c r="B89" s="1139">
        <f t="shared" si="1"/>
        <v>0.0</v>
      </c>
      <c r="C89" s="1140">
        <f>'Result Entry'!D91</f>
        <v>0.0</v>
      </c>
      <c r="D89" s="1140">
        <f>'Result Entry'!E91</f>
        <v>0.0</v>
      </c>
      <c r="E89" s="1140">
        <f>'Result Entry'!F91</f>
        <v>0.0</v>
      </c>
      <c r="F89" s="1140">
        <f>'Result Entry'!G91</f>
        <v>0.0</v>
      </c>
      <c r="G89" s="1140">
        <f>'Result Entry'!H91</f>
        <v>0.0</v>
      </c>
      <c r="H89" s="1140">
        <f>'Result Entry'!I91</f>
        <v>0.0</v>
      </c>
      <c r="I89" s="1140">
        <f>'Result Entry'!J91</f>
        <v>0.0</v>
      </c>
      <c r="J89" s="1141">
        <f>'Result Entry'!K91</f>
        <v>0.0</v>
      </c>
      <c r="K89" s="1142">
        <f>'Result Entry'!L91</f>
        <v>0.0</v>
      </c>
      <c r="L89" s="1143">
        <f>'Result Entry'!M91</f>
        <v>0.0</v>
      </c>
      <c r="M89" s="1143">
        <f>'Result Entry'!N91</f>
        <v>0.0</v>
      </c>
      <c r="N89" s="1144">
        <f>'Result Entry'!O91</f>
        <v>0.0</v>
      </c>
      <c r="O89" s="1143">
        <f>'Result Entry'!P91</f>
        <v>0.0</v>
      </c>
      <c r="P89" s="1144">
        <f>'Result Entry'!Q91</f>
        <v>0.0</v>
      </c>
      <c r="Q89" s="1143">
        <f>'Result Entry'!R91</f>
        <v>0.0</v>
      </c>
      <c r="R89" s="1145">
        <f>'Result Entry'!S91</f>
        <v>0.0</v>
      </c>
      <c r="S89" s="1145">
        <f>'Result Entry'!T91</f>
        <v>0.0</v>
      </c>
      <c r="T89" s="1146">
        <f>'Result Entry'!U91</f>
        <v>0.0</v>
      </c>
      <c r="U89" s="1163">
        <f>'Result Entry'!V91</f>
        <v>0.0</v>
      </c>
      <c r="V89" s="1164" t="str">
        <f>'Result Entry'!W91</f>
        <v/>
      </c>
      <c r="W89" s="1149" t="str">
        <f>'Result Entry'!X91</f>
        <v/>
      </c>
      <c r="X89" s="1150" t="str">
        <f>'Result Entry'!Y91</f>
        <v/>
      </c>
      <c r="Y89" s="1142">
        <f>'Result Entry'!Z91</f>
        <v>0.0</v>
      </c>
      <c r="Z89" s="1143">
        <f>'Result Entry'!AA91</f>
        <v>0.0</v>
      </c>
      <c r="AA89" s="1143">
        <f>'Result Entry'!AB91</f>
        <v>0.0</v>
      </c>
      <c r="AB89" s="1144">
        <f>'Result Entry'!AC91</f>
        <v>0.0</v>
      </c>
      <c r="AC89" s="1143">
        <f>'Result Entry'!AD91</f>
        <v>0.0</v>
      </c>
      <c r="AD89" s="1144">
        <f>'Result Entry'!AE91</f>
        <v>0.0</v>
      </c>
      <c r="AE89" s="1143">
        <f>'Result Entry'!AF91</f>
        <v>0.0</v>
      </c>
      <c r="AF89" s="1145">
        <f>'Result Entry'!AG91</f>
        <v>0.0</v>
      </c>
      <c r="AG89" s="1145">
        <f>'Result Entry'!AH91</f>
        <v>0.0</v>
      </c>
      <c r="AH89" s="1146">
        <f>'Result Entry'!AI91</f>
        <v>0.0</v>
      </c>
      <c r="AI89" s="1163">
        <f>'Result Entry'!AJ91</f>
        <v>0.0</v>
      </c>
      <c r="AJ89" s="1164" t="str">
        <f>'Result Entry'!AK91</f>
        <v/>
      </c>
      <c r="AK89" s="1149" t="str">
        <f>'Result Entry'!AL91</f>
        <v/>
      </c>
      <c r="AL89" s="1150" t="str">
        <f>'Result Entry'!AM91</f>
        <v/>
      </c>
      <c r="AM89" s="1151">
        <f>'Result Entry'!AN91</f>
        <v>0.0</v>
      </c>
      <c r="AN89" s="1142">
        <f>'Result Entry'!AO91</f>
        <v>0.0</v>
      </c>
      <c r="AO89" s="1152">
        <f>'Result Entry'!AP91</f>
        <v>0.0</v>
      </c>
      <c r="AP89" s="1143">
        <f>'Result Entry'!AQ91</f>
        <v>0.0</v>
      </c>
      <c r="AQ89" s="1144">
        <f>'Result Entry'!AR91</f>
        <v>0.0</v>
      </c>
      <c r="AR89" s="1143">
        <f>'Result Entry'!AS91</f>
        <v>0.0</v>
      </c>
      <c r="AS89" s="1143">
        <f>'Result Entry'!AT91</f>
        <v>0.0</v>
      </c>
      <c r="AT89" s="1153">
        <f>'Result Entry'!AU91</f>
        <v>0.0</v>
      </c>
      <c r="AU89" s="1144">
        <f>'Result Entry'!AV91</f>
        <v>0.0</v>
      </c>
      <c r="AV89" s="1143">
        <f>'Result Entry'!AW91</f>
        <v>0.0</v>
      </c>
      <c r="AW89" s="1143">
        <f>'Result Entry'!AX91</f>
        <v>0.0</v>
      </c>
      <c r="AX89" s="1153">
        <f>'Result Entry'!AY91</f>
        <v>0.0</v>
      </c>
      <c r="AY89" s="1146">
        <f>'Result Entry'!AZ91</f>
        <v>0.0</v>
      </c>
      <c r="AZ89" s="1165">
        <f>'Result Entry'!BA91</f>
        <v>0.0</v>
      </c>
      <c r="BA89" s="1166" t="str">
        <f>'Result Entry'!BB91</f>
        <v/>
      </c>
      <c r="BB89" s="1149" t="str">
        <f>'Result Entry'!BC91</f>
        <v/>
      </c>
      <c r="BC89" s="1150" t="str">
        <f>'Result Entry'!BD91</f>
        <v/>
      </c>
      <c r="BD89" s="1151">
        <f>'Result Entry'!BE91</f>
        <v>0.0</v>
      </c>
      <c r="BE89" s="1142">
        <f>'Result Entry'!BF91</f>
        <v>0.0</v>
      </c>
      <c r="BF89" s="1152">
        <f>'Result Entry'!BG91</f>
        <v>0.0</v>
      </c>
      <c r="BG89" s="1143">
        <f>'Result Entry'!BH91</f>
        <v>0.0</v>
      </c>
      <c r="BH89" s="1144">
        <f>'Result Entry'!BI91</f>
        <v>0.0</v>
      </c>
      <c r="BI89" s="1143">
        <f>'Result Entry'!BJ91</f>
        <v>0.0</v>
      </c>
      <c r="BJ89" s="1143">
        <f>'Result Entry'!BK91</f>
        <v>0.0</v>
      </c>
      <c r="BK89" s="1153">
        <f>'Result Entry'!BL91</f>
        <v>0.0</v>
      </c>
      <c r="BL89" s="1144">
        <f>'Result Entry'!BM91</f>
        <v>0.0</v>
      </c>
      <c r="BM89" s="1143">
        <f>'Result Entry'!BN91</f>
        <v>0.0</v>
      </c>
      <c r="BN89" s="1143">
        <f>'Result Entry'!BO91</f>
        <v>0.0</v>
      </c>
      <c r="BO89" s="1153">
        <f>'Result Entry'!BP91</f>
        <v>0.0</v>
      </c>
      <c r="BP89" s="1146">
        <f>'Result Entry'!BQ91</f>
        <v>0.0</v>
      </c>
      <c r="BQ89" s="1165">
        <f>'Result Entry'!BR91</f>
        <v>0.0</v>
      </c>
      <c r="BR89" s="1166" t="str">
        <f>'Result Entry'!BS91</f>
        <v/>
      </c>
      <c r="BS89" s="1149" t="str">
        <f>'Result Entry'!BT91</f>
        <v/>
      </c>
      <c r="BT89" s="1150" t="str">
        <f>'Result Entry'!BU91</f>
        <v/>
      </c>
      <c r="BU89" s="1151">
        <f>'Result Entry'!BV91</f>
        <v>0.0</v>
      </c>
      <c r="BV89" s="1142">
        <f>'Result Entry'!BW91</f>
        <v>0.0</v>
      </c>
      <c r="BW89" s="1152">
        <f>'Result Entry'!BX91</f>
        <v>0.0</v>
      </c>
      <c r="BX89" s="1143">
        <f>'Result Entry'!BY91</f>
        <v>0.0</v>
      </c>
      <c r="BY89" s="1144">
        <f>'Result Entry'!BZ91</f>
        <v>0.0</v>
      </c>
      <c r="BZ89" s="1143">
        <f>'Result Entry'!CA91</f>
        <v>0.0</v>
      </c>
      <c r="CA89" s="1143">
        <f>'Result Entry'!CB91</f>
        <v>0.0</v>
      </c>
      <c r="CB89" s="1153">
        <f>'Result Entry'!CC91</f>
        <v>0.0</v>
      </c>
      <c r="CC89" s="1144">
        <f>'Result Entry'!CD91</f>
        <v>0.0</v>
      </c>
      <c r="CD89" s="1143">
        <f>'Result Entry'!CE91</f>
        <v>0.0</v>
      </c>
      <c r="CE89" s="1143">
        <f>'Result Entry'!CF91</f>
        <v>0.0</v>
      </c>
      <c r="CF89" s="1153">
        <f>'Result Entry'!CG91</f>
        <v>0.0</v>
      </c>
      <c r="CG89" s="1146">
        <f>'Result Entry'!CH91</f>
        <v>0.0</v>
      </c>
      <c r="CH89" s="1165">
        <f>'Result Entry'!CI91</f>
        <v>0.0</v>
      </c>
      <c r="CI89" s="1166" t="str">
        <f>'Result Entry'!CJ91</f>
        <v/>
      </c>
      <c r="CJ89" s="1149" t="str">
        <f>'Result Entry'!CK91</f>
        <v/>
      </c>
      <c r="CK89" s="1150" t="str">
        <f>'Result Entry'!CL91</f>
        <v/>
      </c>
      <c r="CL89" s="1151">
        <f>'Result Entry'!CM91</f>
        <v>0.0</v>
      </c>
      <c r="CM89" s="1142">
        <f>'Result Entry'!CN91</f>
        <v>0.0</v>
      </c>
      <c r="CN89" s="1152">
        <f>'Result Entry'!CO91</f>
        <v>0.0</v>
      </c>
      <c r="CO89" s="1143">
        <f>'Result Entry'!CP91</f>
        <v>0.0</v>
      </c>
      <c r="CP89" s="1144">
        <f>'Result Entry'!CQ91</f>
        <v>0.0</v>
      </c>
      <c r="CQ89" s="1143">
        <f>'Result Entry'!CR91</f>
        <v>0.0</v>
      </c>
      <c r="CR89" s="1143">
        <f>'Result Entry'!CS91</f>
        <v>0.0</v>
      </c>
      <c r="CS89" s="1153">
        <f>'Result Entry'!CT91</f>
        <v>0.0</v>
      </c>
      <c r="CT89" s="1144">
        <f>'Result Entry'!CU91</f>
        <v>0.0</v>
      </c>
      <c r="CU89" s="1143">
        <f>'Result Entry'!CV91</f>
        <v>0.0</v>
      </c>
      <c r="CV89" s="1143">
        <f>'Result Entry'!CW91</f>
        <v>0.0</v>
      </c>
      <c r="CW89" s="1153">
        <f>'Result Entry'!CX91</f>
        <v>0.0</v>
      </c>
      <c r="CX89" s="1146">
        <f>'Result Entry'!CY91</f>
        <v>0.0</v>
      </c>
      <c r="CY89" s="1165">
        <f>'Result Entry'!CZ91</f>
        <v>0.0</v>
      </c>
      <c r="CZ89" s="1166" t="str">
        <f>'Result Entry'!DA91</f>
        <v/>
      </c>
      <c r="DA89" s="1149" t="str">
        <f>'Result Entry'!DB91</f>
        <v/>
      </c>
      <c r="DB89" s="1150" t="str">
        <f>'Result Entry'!DC91</f>
        <v/>
      </c>
      <c r="DC89" s="1151">
        <f>'Result Entry'!DD91</f>
        <v>0.0</v>
      </c>
      <c r="DD89" s="1142">
        <f>'Result Entry'!DE91</f>
        <v>0.0</v>
      </c>
      <c r="DE89" s="1152">
        <f>'Result Entry'!DF91</f>
        <v>0.0</v>
      </c>
      <c r="DF89" s="1143">
        <f>'Result Entry'!DG91</f>
        <v>0.0</v>
      </c>
      <c r="DG89" s="1144">
        <f>'Result Entry'!DH91</f>
        <v>0.0</v>
      </c>
      <c r="DH89" s="1143">
        <f>'Result Entry'!DI91</f>
        <v>0.0</v>
      </c>
      <c r="DI89" s="1143">
        <f>'Result Entry'!DJ91</f>
        <v>0.0</v>
      </c>
      <c r="DJ89" s="1153">
        <f>'Result Entry'!DK91</f>
        <v>0.0</v>
      </c>
      <c r="DK89" s="1144">
        <f>'Result Entry'!DL91</f>
        <v>0.0</v>
      </c>
      <c r="DL89" s="1143">
        <f>'Result Entry'!DM91</f>
        <v>0.0</v>
      </c>
      <c r="DM89" s="1143">
        <f>'Result Entry'!DN91</f>
        <v>0.0</v>
      </c>
      <c r="DN89" s="1153">
        <f>'Result Entry'!DO91</f>
        <v>0.0</v>
      </c>
      <c r="DO89" s="1146">
        <f>'Result Entry'!DP91</f>
        <v>0.0</v>
      </c>
      <c r="DP89" s="1165">
        <f>'Result Entry'!DQ91</f>
        <v>0.0</v>
      </c>
      <c r="DQ89" s="1166" t="str">
        <f>'Result Entry'!DR91</f>
        <v/>
      </c>
      <c r="DR89" s="1149" t="str">
        <f>'Result Entry'!DS91</f>
        <v/>
      </c>
      <c r="DS89" s="1150" t="str">
        <f>'Result Entry'!DT91</f>
        <v/>
      </c>
      <c r="DT89" s="1142">
        <f>'Result Entry'!DU91</f>
        <v>0.0</v>
      </c>
      <c r="DU89" s="1143">
        <f>'Result Entry'!DV91</f>
        <v>0.0</v>
      </c>
      <c r="DV89" s="1143">
        <f>'Result Entry'!DW91</f>
        <v>0.0</v>
      </c>
      <c r="DW89" s="1144">
        <f>'Result Entry'!DX91</f>
        <v>0.0</v>
      </c>
      <c r="DX89" s="1143">
        <f>'Result Entry'!DY91</f>
        <v>0.0</v>
      </c>
      <c r="DY89" s="1143">
        <f>'Result Entry'!DZ91</f>
        <v>0.0</v>
      </c>
      <c r="DZ89" s="1153">
        <f>'Result Entry'!EA91</f>
        <v>0.0</v>
      </c>
      <c r="EA89" s="1144">
        <f>'Result Entry'!EB91</f>
        <v>0.0</v>
      </c>
      <c r="EB89" s="1143">
        <f>'Result Entry'!EC91</f>
        <v>0.0</v>
      </c>
      <c r="EC89" s="1143">
        <f>'Result Entry'!ED91</f>
        <v>0.0</v>
      </c>
      <c r="ED89" s="1153">
        <f>'Result Entry'!EE91</f>
        <v>0.0</v>
      </c>
      <c r="EE89" s="1156">
        <f>'Result Entry'!EF91</f>
        <v>0.0</v>
      </c>
      <c r="EF89" s="1157">
        <f>'Result Entry'!EG91</f>
        <v>0.0</v>
      </c>
      <c r="EG89" s="1158" t="str">
        <f>'Result Entry'!EH91</f>
        <v/>
      </c>
      <c r="EH89" s="1142">
        <f>'Result Entry'!EI91</f>
        <v>0.0</v>
      </c>
      <c r="EI89" s="1143">
        <f>'Result Entry'!EJ91</f>
        <v>0.0</v>
      </c>
      <c r="EJ89" s="1143">
        <f>'Result Entry'!EK91</f>
        <v>0.0</v>
      </c>
      <c r="EK89" s="1144">
        <f>'Result Entry'!EL91</f>
        <v>0.0</v>
      </c>
      <c r="EL89" s="1143">
        <f>'Result Entry'!EM91</f>
        <v>0.0</v>
      </c>
      <c r="EM89" s="1153">
        <f>'Result Entry'!EN91</f>
        <v>0.0</v>
      </c>
      <c r="EN89" s="1143">
        <f>'Result Entry'!EO91</f>
        <v>0.0</v>
      </c>
      <c r="EO89" s="1143">
        <f>'Result Entry'!EP91</f>
        <v>0.0</v>
      </c>
      <c r="EP89" s="1143">
        <f>'Result Entry'!EQ91</f>
        <v>0.0</v>
      </c>
      <c r="EQ89" s="1146">
        <f>'Result Entry'!ER91</f>
        <v>0.0</v>
      </c>
      <c r="ER89" s="1157">
        <f>'Result Entry'!ES91</f>
        <v>0.0</v>
      </c>
      <c r="ES89" s="1158" t="str">
        <f>'Result Entry'!ET91</f>
        <v/>
      </c>
      <c r="ET89" s="1142">
        <f>'Result Entry'!EU91</f>
        <v>0.0</v>
      </c>
      <c r="EU89" s="1152">
        <f>'Result Entry'!EV91</f>
        <v>0.0</v>
      </c>
      <c r="EV89" s="1143">
        <f>'Result Entry'!EW91</f>
        <v>0.0</v>
      </c>
      <c r="EW89" s="1153">
        <f>'Result Entry'!EX91</f>
        <v>0.0</v>
      </c>
      <c r="EX89" s="1143">
        <f>'Result Entry'!EY91</f>
        <v>0.0</v>
      </c>
      <c r="EY89" s="1153">
        <f>'Result Entry'!EZ91</f>
        <v>0.0</v>
      </c>
      <c r="EZ89" s="1143">
        <f>'Result Entry'!FA91</f>
        <v>0.0</v>
      </c>
      <c r="FA89" s="1143">
        <f>'Result Entry'!FB91</f>
        <v>0.0</v>
      </c>
      <c r="FB89" s="1143">
        <f>'Result Entry'!FC91</f>
        <v>0.0</v>
      </c>
      <c r="FC89" s="1156">
        <f>'Result Entry'!FD91</f>
        <v>0.0</v>
      </c>
      <c r="FD89" s="1157">
        <f>'Result Entry'!FE91</f>
        <v>0.0</v>
      </c>
      <c r="FE89" s="1158" t="str">
        <f>'Result Entry'!FF91</f>
        <v/>
      </c>
      <c r="FF89" s="1142">
        <f>'Result Entry'!FG91</f>
        <v>0.0</v>
      </c>
      <c r="FG89" s="1143">
        <f>'Result Entry'!FH91</f>
        <v>0.0</v>
      </c>
      <c r="FH89" s="1143">
        <f>'Result Entry'!FI91</f>
        <v>0.0</v>
      </c>
      <c r="FI89" s="1143">
        <f>'Result Entry'!FJ91</f>
        <v>0.0</v>
      </c>
      <c r="FJ89" s="1145">
        <f>'Result Entry'!FK91</f>
        <v>0.0</v>
      </c>
      <c r="FK89" s="1150" t="str">
        <f>'Result Entry'!FL91</f>
        <v/>
      </c>
      <c r="FL89" s="1139">
        <f>'Result Entry'!FM91</f>
        <v>0.0</v>
      </c>
      <c r="FM89" s="1140">
        <f>'Result Entry'!FN91</f>
        <v>0.0</v>
      </c>
      <c r="FN89" s="1161" t="str">
        <f>'Result Entry'!FO91</f>
        <v/>
      </c>
      <c r="FO89" s="1139">
        <f>'Result Entry'!FP91</f>
        <v>0.0</v>
      </c>
      <c r="FP89" s="1140">
        <f>'Result Entry'!FQ91</f>
        <v>0.0</v>
      </c>
      <c r="FQ89" s="1140">
        <f>'Result Entry'!FR91</f>
        <v>0.0</v>
      </c>
      <c r="FR89" s="1140" t="str">
        <f>IF(OR(FS89="PASSED",FS89="PASSED WITH G"),'Result Entry'!FS91,"")</f>
        <v/>
      </c>
      <c r="FS89" s="1140" t="str">
        <f>'Result Entry'!FT91</f>
        <v/>
      </c>
      <c r="FT89" s="1140" t="str">
        <f>'Result Entry'!FU91</f>
        <v/>
      </c>
      <c r="FU89" s="1161" t="str">
        <f>'Result Entry'!FV91</f>
        <v/>
      </c>
      <c r="FV89" s="1162" t="str">
        <f>'Result Entry'!FX91</f>
        <v/>
      </c>
    </row>
    <row r="90" spans="8:8" s="1138" ht="17.25" customFormat="1" customHeight="1">
      <c r="A90" s="1167"/>
      <c r="B90" s="1139">
        <f t="shared" si="1"/>
        <v>0.0</v>
      </c>
      <c r="C90" s="1140">
        <f>'Result Entry'!D92</f>
        <v>0.0</v>
      </c>
      <c r="D90" s="1140">
        <f>'Result Entry'!E92</f>
        <v>0.0</v>
      </c>
      <c r="E90" s="1140">
        <f>'Result Entry'!F92</f>
        <v>0.0</v>
      </c>
      <c r="F90" s="1140">
        <f>'Result Entry'!G92</f>
        <v>0.0</v>
      </c>
      <c r="G90" s="1140">
        <f>'Result Entry'!H92</f>
        <v>0.0</v>
      </c>
      <c r="H90" s="1140">
        <f>'Result Entry'!I92</f>
        <v>0.0</v>
      </c>
      <c r="I90" s="1140">
        <f>'Result Entry'!J92</f>
        <v>0.0</v>
      </c>
      <c r="J90" s="1141">
        <f>'Result Entry'!K92</f>
        <v>0.0</v>
      </c>
      <c r="K90" s="1142">
        <f>'Result Entry'!L92</f>
        <v>0.0</v>
      </c>
      <c r="L90" s="1143">
        <f>'Result Entry'!M92</f>
        <v>0.0</v>
      </c>
      <c r="M90" s="1143">
        <f>'Result Entry'!N92</f>
        <v>0.0</v>
      </c>
      <c r="N90" s="1144">
        <f>'Result Entry'!O92</f>
        <v>0.0</v>
      </c>
      <c r="O90" s="1143">
        <f>'Result Entry'!P92</f>
        <v>0.0</v>
      </c>
      <c r="P90" s="1144">
        <f>'Result Entry'!Q92</f>
        <v>0.0</v>
      </c>
      <c r="Q90" s="1143">
        <f>'Result Entry'!R92</f>
        <v>0.0</v>
      </c>
      <c r="R90" s="1145">
        <f>'Result Entry'!S92</f>
        <v>0.0</v>
      </c>
      <c r="S90" s="1145">
        <f>'Result Entry'!T92</f>
        <v>0.0</v>
      </c>
      <c r="T90" s="1146">
        <f>'Result Entry'!U92</f>
        <v>0.0</v>
      </c>
      <c r="U90" s="1163">
        <f>'Result Entry'!V92</f>
        <v>0.0</v>
      </c>
      <c r="V90" s="1164" t="str">
        <f>'Result Entry'!W92</f>
        <v/>
      </c>
      <c r="W90" s="1149" t="str">
        <f>'Result Entry'!X92</f>
        <v/>
      </c>
      <c r="X90" s="1150" t="str">
        <f>'Result Entry'!Y92</f>
        <v/>
      </c>
      <c r="Y90" s="1142">
        <f>'Result Entry'!Z92</f>
        <v>0.0</v>
      </c>
      <c r="Z90" s="1143">
        <f>'Result Entry'!AA92</f>
        <v>0.0</v>
      </c>
      <c r="AA90" s="1143">
        <f>'Result Entry'!AB92</f>
        <v>0.0</v>
      </c>
      <c r="AB90" s="1144">
        <f>'Result Entry'!AC92</f>
        <v>0.0</v>
      </c>
      <c r="AC90" s="1143">
        <f>'Result Entry'!AD92</f>
        <v>0.0</v>
      </c>
      <c r="AD90" s="1144">
        <f>'Result Entry'!AE92</f>
        <v>0.0</v>
      </c>
      <c r="AE90" s="1143">
        <f>'Result Entry'!AF92</f>
        <v>0.0</v>
      </c>
      <c r="AF90" s="1145">
        <f>'Result Entry'!AG92</f>
        <v>0.0</v>
      </c>
      <c r="AG90" s="1145">
        <f>'Result Entry'!AH92</f>
        <v>0.0</v>
      </c>
      <c r="AH90" s="1146">
        <f>'Result Entry'!AI92</f>
        <v>0.0</v>
      </c>
      <c r="AI90" s="1163">
        <f>'Result Entry'!AJ92</f>
        <v>0.0</v>
      </c>
      <c r="AJ90" s="1164" t="str">
        <f>'Result Entry'!AK92</f>
        <v/>
      </c>
      <c r="AK90" s="1149" t="str">
        <f>'Result Entry'!AL92</f>
        <v/>
      </c>
      <c r="AL90" s="1150" t="str">
        <f>'Result Entry'!AM92</f>
        <v/>
      </c>
      <c r="AM90" s="1151">
        <f>'Result Entry'!AN92</f>
        <v>0.0</v>
      </c>
      <c r="AN90" s="1142">
        <f>'Result Entry'!AO92</f>
        <v>0.0</v>
      </c>
      <c r="AO90" s="1152">
        <f>'Result Entry'!AP92</f>
        <v>0.0</v>
      </c>
      <c r="AP90" s="1143">
        <f>'Result Entry'!AQ92</f>
        <v>0.0</v>
      </c>
      <c r="AQ90" s="1144">
        <f>'Result Entry'!AR92</f>
        <v>0.0</v>
      </c>
      <c r="AR90" s="1143">
        <f>'Result Entry'!AS92</f>
        <v>0.0</v>
      </c>
      <c r="AS90" s="1143">
        <f>'Result Entry'!AT92</f>
        <v>0.0</v>
      </c>
      <c r="AT90" s="1153">
        <f>'Result Entry'!AU92</f>
        <v>0.0</v>
      </c>
      <c r="AU90" s="1144">
        <f>'Result Entry'!AV92</f>
        <v>0.0</v>
      </c>
      <c r="AV90" s="1143">
        <f>'Result Entry'!AW92</f>
        <v>0.0</v>
      </c>
      <c r="AW90" s="1143">
        <f>'Result Entry'!AX92</f>
        <v>0.0</v>
      </c>
      <c r="AX90" s="1153">
        <f>'Result Entry'!AY92</f>
        <v>0.0</v>
      </c>
      <c r="AY90" s="1146">
        <f>'Result Entry'!AZ92</f>
        <v>0.0</v>
      </c>
      <c r="AZ90" s="1165">
        <f>'Result Entry'!BA92</f>
        <v>0.0</v>
      </c>
      <c r="BA90" s="1166" t="str">
        <f>'Result Entry'!BB92</f>
        <v/>
      </c>
      <c r="BB90" s="1149" t="str">
        <f>'Result Entry'!BC92</f>
        <v/>
      </c>
      <c r="BC90" s="1150" t="str">
        <f>'Result Entry'!BD92</f>
        <v/>
      </c>
      <c r="BD90" s="1151">
        <f>'Result Entry'!BE92</f>
        <v>0.0</v>
      </c>
      <c r="BE90" s="1142">
        <f>'Result Entry'!BF92</f>
        <v>0.0</v>
      </c>
      <c r="BF90" s="1152">
        <f>'Result Entry'!BG92</f>
        <v>0.0</v>
      </c>
      <c r="BG90" s="1143">
        <f>'Result Entry'!BH92</f>
        <v>0.0</v>
      </c>
      <c r="BH90" s="1144">
        <f>'Result Entry'!BI92</f>
        <v>0.0</v>
      </c>
      <c r="BI90" s="1143">
        <f>'Result Entry'!BJ92</f>
        <v>0.0</v>
      </c>
      <c r="BJ90" s="1143">
        <f>'Result Entry'!BK92</f>
        <v>0.0</v>
      </c>
      <c r="BK90" s="1153">
        <f>'Result Entry'!BL92</f>
        <v>0.0</v>
      </c>
      <c r="BL90" s="1144">
        <f>'Result Entry'!BM92</f>
        <v>0.0</v>
      </c>
      <c r="BM90" s="1143">
        <f>'Result Entry'!BN92</f>
        <v>0.0</v>
      </c>
      <c r="BN90" s="1143">
        <f>'Result Entry'!BO92</f>
        <v>0.0</v>
      </c>
      <c r="BO90" s="1153">
        <f>'Result Entry'!BP92</f>
        <v>0.0</v>
      </c>
      <c r="BP90" s="1146">
        <f>'Result Entry'!BQ92</f>
        <v>0.0</v>
      </c>
      <c r="BQ90" s="1165">
        <f>'Result Entry'!BR92</f>
        <v>0.0</v>
      </c>
      <c r="BR90" s="1166" t="str">
        <f>'Result Entry'!BS92</f>
        <v/>
      </c>
      <c r="BS90" s="1149" t="str">
        <f>'Result Entry'!BT92</f>
        <v/>
      </c>
      <c r="BT90" s="1150" t="str">
        <f>'Result Entry'!BU92</f>
        <v/>
      </c>
      <c r="BU90" s="1151">
        <f>'Result Entry'!BV92</f>
        <v>0.0</v>
      </c>
      <c r="BV90" s="1142">
        <f>'Result Entry'!BW92</f>
        <v>0.0</v>
      </c>
      <c r="BW90" s="1152">
        <f>'Result Entry'!BX92</f>
        <v>0.0</v>
      </c>
      <c r="BX90" s="1143">
        <f>'Result Entry'!BY92</f>
        <v>0.0</v>
      </c>
      <c r="BY90" s="1144">
        <f>'Result Entry'!BZ92</f>
        <v>0.0</v>
      </c>
      <c r="BZ90" s="1143">
        <f>'Result Entry'!CA92</f>
        <v>0.0</v>
      </c>
      <c r="CA90" s="1143">
        <f>'Result Entry'!CB92</f>
        <v>0.0</v>
      </c>
      <c r="CB90" s="1153">
        <f>'Result Entry'!CC92</f>
        <v>0.0</v>
      </c>
      <c r="CC90" s="1144">
        <f>'Result Entry'!CD92</f>
        <v>0.0</v>
      </c>
      <c r="CD90" s="1143">
        <f>'Result Entry'!CE92</f>
        <v>0.0</v>
      </c>
      <c r="CE90" s="1143">
        <f>'Result Entry'!CF92</f>
        <v>0.0</v>
      </c>
      <c r="CF90" s="1153">
        <f>'Result Entry'!CG92</f>
        <v>0.0</v>
      </c>
      <c r="CG90" s="1146">
        <f>'Result Entry'!CH92</f>
        <v>0.0</v>
      </c>
      <c r="CH90" s="1165">
        <f>'Result Entry'!CI92</f>
        <v>0.0</v>
      </c>
      <c r="CI90" s="1166" t="str">
        <f>'Result Entry'!CJ92</f>
        <v/>
      </c>
      <c r="CJ90" s="1149" t="str">
        <f>'Result Entry'!CK92</f>
        <v/>
      </c>
      <c r="CK90" s="1150" t="str">
        <f>'Result Entry'!CL92</f>
        <v/>
      </c>
      <c r="CL90" s="1151">
        <f>'Result Entry'!CM92</f>
        <v>0.0</v>
      </c>
      <c r="CM90" s="1142">
        <f>'Result Entry'!CN92</f>
        <v>0.0</v>
      </c>
      <c r="CN90" s="1152">
        <f>'Result Entry'!CO92</f>
        <v>0.0</v>
      </c>
      <c r="CO90" s="1143">
        <f>'Result Entry'!CP92</f>
        <v>0.0</v>
      </c>
      <c r="CP90" s="1144">
        <f>'Result Entry'!CQ92</f>
        <v>0.0</v>
      </c>
      <c r="CQ90" s="1143">
        <f>'Result Entry'!CR92</f>
        <v>0.0</v>
      </c>
      <c r="CR90" s="1143">
        <f>'Result Entry'!CS92</f>
        <v>0.0</v>
      </c>
      <c r="CS90" s="1153">
        <f>'Result Entry'!CT92</f>
        <v>0.0</v>
      </c>
      <c r="CT90" s="1144">
        <f>'Result Entry'!CU92</f>
        <v>0.0</v>
      </c>
      <c r="CU90" s="1143">
        <f>'Result Entry'!CV92</f>
        <v>0.0</v>
      </c>
      <c r="CV90" s="1143">
        <f>'Result Entry'!CW92</f>
        <v>0.0</v>
      </c>
      <c r="CW90" s="1153">
        <f>'Result Entry'!CX92</f>
        <v>0.0</v>
      </c>
      <c r="CX90" s="1146">
        <f>'Result Entry'!CY92</f>
        <v>0.0</v>
      </c>
      <c r="CY90" s="1165">
        <f>'Result Entry'!CZ92</f>
        <v>0.0</v>
      </c>
      <c r="CZ90" s="1166" t="str">
        <f>'Result Entry'!DA92</f>
        <v/>
      </c>
      <c r="DA90" s="1149" t="str">
        <f>'Result Entry'!DB92</f>
        <v/>
      </c>
      <c r="DB90" s="1150" t="str">
        <f>'Result Entry'!DC92</f>
        <v/>
      </c>
      <c r="DC90" s="1151">
        <f>'Result Entry'!DD92</f>
        <v>0.0</v>
      </c>
      <c r="DD90" s="1142">
        <f>'Result Entry'!DE92</f>
        <v>0.0</v>
      </c>
      <c r="DE90" s="1152">
        <f>'Result Entry'!DF92</f>
        <v>0.0</v>
      </c>
      <c r="DF90" s="1143">
        <f>'Result Entry'!DG92</f>
        <v>0.0</v>
      </c>
      <c r="DG90" s="1144">
        <f>'Result Entry'!DH92</f>
        <v>0.0</v>
      </c>
      <c r="DH90" s="1143">
        <f>'Result Entry'!DI92</f>
        <v>0.0</v>
      </c>
      <c r="DI90" s="1143">
        <f>'Result Entry'!DJ92</f>
        <v>0.0</v>
      </c>
      <c r="DJ90" s="1153">
        <f>'Result Entry'!DK92</f>
        <v>0.0</v>
      </c>
      <c r="DK90" s="1144">
        <f>'Result Entry'!DL92</f>
        <v>0.0</v>
      </c>
      <c r="DL90" s="1143">
        <f>'Result Entry'!DM92</f>
        <v>0.0</v>
      </c>
      <c r="DM90" s="1143">
        <f>'Result Entry'!DN92</f>
        <v>0.0</v>
      </c>
      <c r="DN90" s="1153">
        <f>'Result Entry'!DO92</f>
        <v>0.0</v>
      </c>
      <c r="DO90" s="1146">
        <f>'Result Entry'!DP92</f>
        <v>0.0</v>
      </c>
      <c r="DP90" s="1165">
        <f>'Result Entry'!DQ92</f>
        <v>0.0</v>
      </c>
      <c r="DQ90" s="1166" t="str">
        <f>'Result Entry'!DR92</f>
        <v/>
      </c>
      <c r="DR90" s="1149" t="str">
        <f>'Result Entry'!DS92</f>
        <v/>
      </c>
      <c r="DS90" s="1150" t="str">
        <f>'Result Entry'!DT92</f>
        <v/>
      </c>
      <c r="DT90" s="1142">
        <f>'Result Entry'!DU92</f>
        <v>0.0</v>
      </c>
      <c r="DU90" s="1143">
        <f>'Result Entry'!DV92</f>
        <v>0.0</v>
      </c>
      <c r="DV90" s="1143">
        <f>'Result Entry'!DW92</f>
        <v>0.0</v>
      </c>
      <c r="DW90" s="1144">
        <f>'Result Entry'!DX92</f>
        <v>0.0</v>
      </c>
      <c r="DX90" s="1143">
        <f>'Result Entry'!DY92</f>
        <v>0.0</v>
      </c>
      <c r="DY90" s="1143">
        <f>'Result Entry'!DZ92</f>
        <v>0.0</v>
      </c>
      <c r="DZ90" s="1153">
        <f>'Result Entry'!EA92</f>
        <v>0.0</v>
      </c>
      <c r="EA90" s="1144">
        <f>'Result Entry'!EB92</f>
        <v>0.0</v>
      </c>
      <c r="EB90" s="1143">
        <f>'Result Entry'!EC92</f>
        <v>0.0</v>
      </c>
      <c r="EC90" s="1143">
        <f>'Result Entry'!ED92</f>
        <v>0.0</v>
      </c>
      <c r="ED90" s="1153">
        <f>'Result Entry'!EE92</f>
        <v>0.0</v>
      </c>
      <c r="EE90" s="1156">
        <f>'Result Entry'!EF92</f>
        <v>0.0</v>
      </c>
      <c r="EF90" s="1157">
        <f>'Result Entry'!EG92</f>
        <v>0.0</v>
      </c>
      <c r="EG90" s="1158" t="str">
        <f>'Result Entry'!EH92</f>
        <v/>
      </c>
      <c r="EH90" s="1142">
        <f>'Result Entry'!EI92</f>
        <v>0.0</v>
      </c>
      <c r="EI90" s="1143">
        <f>'Result Entry'!EJ92</f>
        <v>0.0</v>
      </c>
      <c r="EJ90" s="1143">
        <f>'Result Entry'!EK92</f>
        <v>0.0</v>
      </c>
      <c r="EK90" s="1144">
        <f>'Result Entry'!EL92</f>
        <v>0.0</v>
      </c>
      <c r="EL90" s="1143">
        <f>'Result Entry'!EM92</f>
        <v>0.0</v>
      </c>
      <c r="EM90" s="1153">
        <f>'Result Entry'!EN92</f>
        <v>0.0</v>
      </c>
      <c r="EN90" s="1143">
        <f>'Result Entry'!EO92</f>
        <v>0.0</v>
      </c>
      <c r="EO90" s="1143">
        <f>'Result Entry'!EP92</f>
        <v>0.0</v>
      </c>
      <c r="EP90" s="1143">
        <f>'Result Entry'!EQ92</f>
        <v>0.0</v>
      </c>
      <c r="EQ90" s="1146">
        <f>'Result Entry'!ER92</f>
        <v>0.0</v>
      </c>
      <c r="ER90" s="1157">
        <f>'Result Entry'!ES92</f>
        <v>0.0</v>
      </c>
      <c r="ES90" s="1158" t="str">
        <f>'Result Entry'!ET92</f>
        <v/>
      </c>
      <c r="ET90" s="1142">
        <f>'Result Entry'!EU92</f>
        <v>0.0</v>
      </c>
      <c r="EU90" s="1152">
        <f>'Result Entry'!EV92</f>
        <v>0.0</v>
      </c>
      <c r="EV90" s="1143">
        <f>'Result Entry'!EW92</f>
        <v>0.0</v>
      </c>
      <c r="EW90" s="1153">
        <f>'Result Entry'!EX92</f>
        <v>0.0</v>
      </c>
      <c r="EX90" s="1143">
        <f>'Result Entry'!EY92</f>
        <v>0.0</v>
      </c>
      <c r="EY90" s="1153">
        <f>'Result Entry'!EZ92</f>
        <v>0.0</v>
      </c>
      <c r="EZ90" s="1143">
        <f>'Result Entry'!FA92</f>
        <v>0.0</v>
      </c>
      <c r="FA90" s="1143">
        <f>'Result Entry'!FB92</f>
        <v>0.0</v>
      </c>
      <c r="FB90" s="1143">
        <f>'Result Entry'!FC92</f>
        <v>0.0</v>
      </c>
      <c r="FC90" s="1156">
        <f>'Result Entry'!FD92</f>
        <v>0.0</v>
      </c>
      <c r="FD90" s="1157">
        <f>'Result Entry'!FE92</f>
        <v>0.0</v>
      </c>
      <c r="FE90" s="1158" t="str">
        <f>'Result Entry'!FF92</f>
        <v/>
      </c>
      <c r="FF90" s="1142">
        <f>'Result Entry'!FG92</f>
        <v>0.0</v>
      </c>
      <c r="FG90" s="1143">
        <f>'Result Entry'!FH92</f>
        <v>0.0</v>
      </c>
      <c r="FH90" s="1143">
        <f>'Result Entry'!FI92</f>
        <v>0.0</v>
      </c>
      <c r="FI90" s="1143">
        <f>'Result Entry'!FJ92</f>
        <v>0.0</v>
      </c>
      <c r="FJ90" s="1145">
        <f>'Result Entry'!FK92</f>
        <v>0.0</v>
      </c>
      <c r="FK90" s="1150" t="str">
        <f>'Result Entry'!FL92</f>
        <v/>
      </c>
      <c r="FL90" s="1139">
        <f>'Result Entry'!FM92</f>
        <v>0.0</v>
      </c>
      <c r="FM90" s="1140">
        <f>'Result Entry'!FN92</f>
        <v>0.0</v>
      </c>
      <c r="FN90" s="1161" t="str">
        <f>'Result Entry'!FO92</f>
        <v/>
      </c>
      <c r="FO90" s="1139">
        <f>'Result Entry'!FP92</f>
        <v>0.0</v>
      </c>
      <c r="FP90" s="1140">
        <f>'Result Entry'!FQ92</f>
        <v>0.0</v>
      </c>
      <c r="FQ90" s="1140">
        <f>'Result Entry'!FR92</f>
        <v>0.0</v>
      </c>
      <c r="FR90" s="1140" t="str">
        <f>IF(OR(FS90="PASSED",FS90="PASSED WITH G"),'Result Entry'!FS92,"")</f>
        <v/>
      </c>
      <c r="FS90" s="1140" t="str">
        <f>'Result Entry'!FT92</f>
        <v/>
      </c>
      <c r="FT90" s="1140" t="str">
        <f>'Result Entry'!FU92</f>
        <v/>
      </c>
      <c r="FU90" s="1161" t="str">
        <f>'Result Entry'!FV92</f>
        <v/>
      </c>
      <c r="FV90" s="1162" t="str">
        <f>'Result Entry'!FX92</f>
        <v/>
      </c>
    </row>
    <row r="91" spans="8:8" s="1138" ht="17.25" customFormat="1" customHeight="1">
      <c r="A91" s="1167"/>
      <c r="B91" s="1139">
        <f t="shared" si="1"/>
        <v>0.0</v>
      </c>
      <c r="C91" s="1140">
        <f>'Result Entry'!D93</f>
        <v>0.0</v>
      </c>
      <c r="D91" s="1140">
        <f>'Result Entry'!E93</f>
        <v>0.0</v>
      </c>
      <c r="E91" s="1140">
        <f>'Result Entry'!F93</f>
        <v>0.0</v>
      </c>
      <c r="F91" s="1140">
        <f>'Result Entry'!G93</f>
        <v>0.0</v>
      </c>
      <c r="G91" s="1140">
        <f>'Result Entry'!H93</f>
        <v>0.0</v>
      </c>
      <c r="H91" s="1140">
        <f>'Result Entry'!I93</f>
        <v>0.0</v>
      </c>
      <c r="I91" s="1140">
        <f>'Result Entry'!J93</f>
        <v>0.0</v>
      </c>
      <c r="J91" s="1141">
        <f>'Result Entry'!K93</f>
        <v>0.0</v>
      </c>
      <c r="K91" s="1142">
        <f>'Result Entry'!L93</f>
        <v>0.0</v>
      </c>
      <c r="L91" s="1143">
        <f>'Result Entry'!M93</f>
        <v>0.0</v>
      </c>
      <c r="M91" s="1143">
        <f>'Result Entry'!N93</f>
        <v>0.0</v>
      </c>
      <c r="N91" s="1144">
        <f>'Result Entry'!O93</f>
        <v>0.0</v>
      </c>
      <c r="O91" s="1143">
        <f>'Result Entry'!P93</f>
        <v>0.0</v>
      </c>
      <c r="P91" s="1144">
        <f>'Result Entry'!Q93</f>
        <v>0.0</v>
      </c>
      <c r="Q91" s="1143">
        <f>'Result Entry'!R93</f>
        <v>0.0</v>
      </c>
      <c r="R91" s="1145">
        <f>'Result Entry'!S93</f>
        <v>0.0</v>
      </c>
      <c r="S91" s="1145">
        <f>'Result Entry'!T93</f>
        <v>0.0</v>
      </c>
      <c r="T91" s="1146">
        <f>'Result Entry'!U93</f>
        <v>0.0</v>
      </c>
      <c r="U91" s="1163">
        <f>'Result Entry'!V93</f>
        <v>0.0</v>
      </c>
      <c r="V91" s="1164" t="str">
        <f>'Result Entry'!W93</f>
        <v/>
      </c>
      <c r="W91" s="1149" t="str">
        <f>'Result Entry'!X93</f>
        <v/>
      </c>
      <c r="X91" s="1150" t="str">
        <f>'Result Entry'!Y93</f>
        <v/>
      </c>
      <c r="Y91" s="1142">
        <f>'Result Entry'!Z93</f>
        <v>0.0</v>
      </c>
      <c r="Z91" s="1143">
        <f>'Result Entry'!AA93</f>
        <v>0.0</v>
      </c>
      <c r="AA91" s="1143">
        <f>'Result Entry'!AB93</f>
        <v>0.0</v>
      </c>
      <c r="AB91" s="1144">
        <f>'Result Entry'!AC93</f>
        <v>0.0</v>
      </c>
      <c r="AC91" s="1143">
        <f>'Result Entry'!AD93</f>
        <v>0.0</v>
      </c>
      <c r="AD91" s="1144">
        <f>'Result Entry'!AE93</f>
        <v>0.0</v>
      </c>
      <c r="AE91" s="1143">
        <f>'Result Entry'!AF93</f>
        <v>0.0</v>
      </c>
      <c r="AF91" s="1145">
        <f>'Result Entry'!AG93</f>
        <v>0.0</v>
      </c>
      <c r="AG91" s="1145">
        <f>'Result Entry'!AH93</f>
        <v>0.0</v>
      </c>
      <c r="AH91" s="1146">
        <f>'Result Entry'!AI93</f>
        <v>0.0</v>
      </c>
      <c r="AI91" s="1163">
        <f>'Result Entry'!AJ93</f>
        <v>0.0</v>
      </c>
      <c r="AJ91" s="1164" t="str">
        <f>'Result Entry'!AK93</f>
        <v/>
      </c>
      <c r="AK91" s="1149" t="str">
        <f>'Result Entry'!AL93</f>
        <v/>
      </c>
      <c r="AL91" s="1150" t="str">
        <f>'Result Entry'!AM93</f>
        <v/>
      </c>
      <c r="AM91" s="1151">
        <f>'Result Entry'!AN93</f>
        <v>0.0</v>
      </c>
      <c r="AN91" s="1142">
        <f>'Result Entry'!AO93</f>
        <v>0.0</v>
      </c>
      <c r="AO91" s="1152">
        <f>'Result Entry'!AP93</f>
        <v>0.0</v>
      </c>
      <c r="AP91" s="1143">
        <f>'Result Entry'!AQ93</f>
        <v>0.0</v>
      </c>
      <c r="AQ91" s="1144">
        <f>'Result Entry'!AR93</f>
        <v>0.0</v>
      </c>
      <c r="AR91" s="1143">
        <f>'Result Entry'!AS93</f>
        <v>0.0</v>
      </c>
      <c r="AS91" s="1143">
        <f>'Result Entry'!AT93</f>
        <v>0.0</v>
      </c>
      <c r="AT91" s="1153">
        <f>'Result Entry'!AU93</f>
        <v>0.0</v>
      </c>
      <c r="AU91" s="1144">
        <f>'Result Entry'!AV93</f>
        <v>0.0</v>
      </c>
      <c r="AV91" s="1143">
        <f>'Result Entry'!AW93</f>
        <v>0.0</v>
      </c>
      <c r="AW91" s="1143">
        <f>'Result Entry'!AX93</f>
        <v>0.0</v>
      </c>
      <c r="AX91" s="1153">
        <f>'Result Entry'!AY93</f>
        <v>0.0</v>
      </c>
      <c r="AY91" s="1146">
        <f>'Result Entry'!AZ93</f>
        <v>0.0</v>
      </c>
      <c r="AZ91" s="1165">
        <f>'Result Entry'!BA93</f>
        <v>0.0</v>
      </c>
      <c r="BA91" s="1166" t="str">
        <f>'Result Entry'!BB93</f>
        <v/>
      </c>
      <c r="BB91" s="1149" t="str">
        <f>'Result Entry'!BC93</f>
        <v/>
      </c>
      <c r="BC91" s="1150" t="str">
        <f>'Result Entry'!BD93</f>
        <v/>
      </c>
      <c r="BD91" s="1151">
        <f>'Result Entry'!BE93</f>
        <v>0.0</v>
      </c>
      <c r="BE91" s="1142">
        <f>'Result Entry'!BF93</f>
        <v>0.0</v>
      </c>
      <c r="BF91" s="1152">
        <f>'Result Entry'!BG93</f>
        <v>0.0</v>
      </c>
      <c r="BG91" s="1143">
        <f>'Result Entry'!BH93</f>
        <v>0.0</v>
      </c>
      <c r="BH91" s="1144">
        <f>'Result Entry'!BI93</f>
        <v>0.0</v>
      </c>
      <c r="BI91" s="1143">
        <f>'Result Entry'!BJ93</f>
        <v>0.0</v>
      </c>
      <c r="BJ91" s="1143">
        <f>'Result Entry'!BK93</f>
        <v>0.0</v>
      </c>
      <c r="BK91" s="1153">
        <f>'Result Entry'!BL93</f>
        <v>0.0</v>
      </c>
      <c r="BL91" s="1144">
        <f>'Result Entry'!BM93</f>
        <v>0.0</v>
      </c>
      <c r="BM91" s="1143">
        <f>'Result Entry'!BN93</f>
        <v>0.0</v>
      </c>
      <c r="BN91" s="1143">
        <f>'Result Entry'!BO93</f>
        <v>0.0</v>
      </c>
      <c r="BO91" s="1153">
        <f>'Result Entry'!BP93</f>
        <v>0.0</v>
      </c>
      <c r="BP91" s="1146">
        <f>'Result Entry'!BQ93</f>
        <v>0.0</v>
      </c>
      <c r="BQ91" s="1165">
        <f>'Result Entry'!BR93</f>
        <v>0.0</v>
      </c>
      <c r="BR91" s="1166" t="str">
        <f>'Result Entry'!BS93</f>
        <v/>
      </c>
      <c r="BS91" s="1149" t="str">
        <f>'Result Entry'!BT93</f>
        <v/>
      </c>
      <c r="BT91" s="1150" t="str">
        <f>'Result Entry'!BU93</f>
        <v/>
      </c>
      <c r="BU91" s="1151">
        <f>'Result Entry'!BV93</f>
        <v>0.0</v>
      </c>
      <c r="BV91" s="1142">
        <f>'Result Entry'!BW93</f>
        <v>0.0</v>
      </c>
      <c r="BW91" s="1152">
        <f>'Result Entry'!BX93</f>
        <v>0.0</v>
      </c>
      <c r="BX91" s="1143">
        <f>'Result Entry'!BY93</f>
        <v>0.0</v>
      </c>
      <c r="BY91" s="1144">
        <f>'Result Entry'!BZ93</f>
        <v>0.0</v>
      </c>
      <c r="BZ91" s="1143">
        <f>'Result Entry'!CA93</f>
        <v>0.0</v>
      </c>
      <c r="CA91" s="1143">
        <f>'Result Entry'!CB93</f>
        <v>0.0</v>
      </c>
      <c r="CB91" s="1153">
        <f>'Result Entry'!CC93</f>
        <v>0.0</v>
      </c>
      <c r="CC91" s="1144">
        <f>'Result Entry'!CD93</f>
        <v>0.0</v>
      </c>
      <c r="CD91" s="1143">
        <f>'Result Entry'!CE93</f>
        <v>0.0</v>
      </c>
      <c r="CE91" s="1143">
        <f>'Result Entry'!CF93</f>
        <v>0.0</v>
      </c>
      <c r="CF91" s="1153">
        <f>'Result Entry'!CG93</f>
        <v>0.0</v>
      </c>
      <c r="CG91" s="1146">
        <f>'Result Entry'!CH93</f>
        <v>0.0</v>
      </c>
      <c r="CH91" s="1165">
        <f>'Result Entry'!CI93</f>
        <v>0.0</v>
      </c>
      <c r="CI91" s="1166" t="str">
        <f>'Result Entry'!CJ93</f>
        <v/>
      </c>
      <c r="CJ91" s="1149" t="str">
        <f>'Result Entry'!CK93</f>
        <v/>
      </c>
      <c r="CK91" s="1150" t="str">
        <f>'Result Entry'!CL93</f>
        <v/>
      </c>
      <c r="CL91" s="1151">
        <f>'Result Entry'!CM93</f>
        <v>0.0</v>
      </c>
      <c r="CM91" s="1142">
        <f>'Result Entry'!CN93</f>
        <v>0.0</v>
      </c>
      <c r="CN91" s="1152">
        <f>'Result Entry'!CO93</f>
        <v>0.0</v>
      </c>
      <c r="CO91" s="1143">
        <f>'Result Entry'!CP93</f>
        <v>0.0</v>
      </c>
      <c r="CP91" s="1144">
        <f>'Result Entry'!CQ93</f>
        <v>0.0</v>
      </c>
      <c r="CQ91" s="1143">
        <f>'Result Entry'!CR93</f>
        <v>0.0</v>
      </c>
      <c r="CR91" s="1143">
        <f>'Result Entry'!CS93</f>
        <v>0.0</v>
      </c>
      <c r="CS91" s="1153">
        <f>'Result Entry'!CT93</f>
        <v>0.0</v>
      </c>
      <c r="CT91" s="1144">
        <f>'Result Entry'!CU93</f>
        <v>0.0</v>
      </c>
      <c r="CU91" s="1143">
        <f>'Result Entry'!CV93</f>
        <v>0.0</v>
      </c>
      <c r="CV91" s="1143">
        <f>'Result Entry'!CW93</f>
        <v>0.0</v>
      </c>
      <c r="CW91" s="1153">
        <f>'Result Entry'!CX93</f>
        <v>0.0</v>
      </c>
      <c r="CX91" s="1146">
        <f>'Result Entry'!CY93</f>
        <v>0.0</v>
      </c>
      <c r="CY91" s="1165">
        <f>'Result Entry'!CZ93</f>
        <v>0.0</v>
      </c>
      <c r="CZ91" s="1166" t="str">
        <f>'Result Entry'!DA93</f>
        <v/>
      </c>
      <c r="DA91" s="1149" t="str">
        <f>'Result Entry'!DB93</f>
        <v/>
      </c>
      <c r="DB91" s="1150" t="str">
        <f>'Result Entry'!DC93</f>
        <v/>
      </c>
      <c r="DC91" s="1151">
        <f>'Result Entry'!DD93</f>
        <v>0.0</v>
      </c>
      <c r="DD91" s="1142">
        <f>'Result Entry'!DE93</f>
        <v>0.0</v>
      </c>
      <c r="DE91" s="1152">
        <f>'Result Entry'!DF93</f>
        <v>0.0</v>
      </c>
      <c r="DF91" s="1143">
        <f>'Result Entry'!DG93</f>
        <v>0.0</v>
      </c>
      <c r="DG91" s="1144">
        <f>'Result Entry'!DH93</f>
        <v>0.0</v>
      </c>
      <c r="DH91" s="1143">
        <f>'Result Entry'!DI93</f>
        <v>0.0</v>
      </c>
      <c r="DI91" s="1143">
        <f>'Result Entry'!DJ93</f>
        <v>0.0</v>
      </c>
      <c r="DJ91" s="1153">
        <f>'Result Entry'!DK93</f>
        <v>0.0</v>
      </c>
      <c r="DK91" s="1144">
        <f>'Result Entry'!DL93</f>
        <v>0.0</v>
      </c>
      <c r="DL91" s="1143">
        <f>'Result Entry'!DM93</f>
        <v>0.0</v>
      </c>
      <c r="DM91" s="1143">
        <f>'Result Entry'!DN93</f>
        <v>0.0</v>
      </c>
      <c r="DN91" s="1153">
        <f>'Result Entry'!DO93</f>
        <v>0.0</v>
      </c>
      <c r="DO91" s="1146">
        <f>'Result Entry'!DP93</f>
        <v>0.0</v>
      </c>
      <c r="DP91" s="1165">
        <f>'Result Entry'!DQ93</f>
        <v>0.0</v>
      </c>
      <c r="DQ91" s="1166" t="str">
        <f>'Result Entry'!DR93</f>
        <v/>
      </c>
      <c r="DR91" s="1149" t="str">
        <f>'Result Entry'!DS93</f>
        <v/>
      </c>
      <c r="DS91" s="1150" t="str">
        <f>'Result Entry'!DT93</f>
        <v/>
      </c>
      <c r="DT91" s="1142">
        <f>'Result Entry'!DU93</f>
        <v>0.0</v>
      </c>
      <c r="DU91" s="1143">
        <f>'Result Entry'!DV93</f>
        <v>0.0</v>
      </c>
      <c r="DV91" s="1143">
        <f>'Result Entry'!DW93</f>
        <v>0.0</v>
      </c>
      <c r="DW91" s="1144">
        <f>'Result Entry'!DX93</f>
        <v>0.0</v>
      </c>
      <c r="DX91" s="1143">
        <f>'Result Entry'!DY93</f>
        <v>0.0</v>
      </c>
      <c r="DY91" s="1143">
        <f>'Result Entry'!DZ93</f>
        <v>0.0</v>
      </c>
      <c r="DZ91" s="1153">
        <f>'Result Entry'!EA93</f>
        <v>0.0</v>
      </c>
      <c r="EA91" s="1144">
        <f>'Result Entry'!EB93</f>
        <v>0.0</v>
      </c>
      <c r="EB91" s="1143">
        <f>'Result Entry'!EC93</f>
        <v>0.0</v>
      </c>
      <c r="EC91" s="1143">
        <f>'Result Entry'!ED93</f>
        <v>0.0</v>
      </c>
      <c r="ED91" s="1153">
        <f>'Result Entry'!EE93</f>
        <v>0.0</v>
      </c>
      <c r="EE91" s="1156">
        <f>'Result Entry'!EF93</f>
        <v>0.0</v>
      </c>
      <c r="EF91" s="1157">
        <f>'Result Entry'!EG93</f>
        <v>0.0</v>
      </c>
      <c r="EG91" s="1158" t="str">
        <f>'Result Entry'!EH93</f>
        <v/>
      </c>
      <c r="EH91" s="1142">
        <f>'Result Entry'!EI93</f>
        <v>0.0</v>
      </c>
      <c r="EI91" s="1143">
        <f>'Result Entry'!EJ93</f>
        <v>0.0</v>
      </c>
      <c r="EJ91" s="1143">
        <f>'Result Entry'!EK93</f>
        <v>0.0</v>
      </c>
      <c r="EK91" s="1144">
        <f>'Result Entry'!EL93</f>
        <v>0.0</v>
      </c>
      <c r="EL91" s="1143">
        <f>'Result Entry'!EM93</f>
        <v>0.0</v>
      </c>
      <c r="EM91" s="1153">
        <f>'Result Entry'!EN93</f>
        <v>0.0</v>
      </c>
      <c r="EN91" s="1143">
        <f>'Result Entry'!EO93</f>
        <v>0.0</v>
      </c>
      <c r="EO91" s="1143">
        <f>'Result Entry'!EP93</f>
        <v>0.0</v>
      </c>
      <c r="EP91" s="1143">
        <f>'Result Entry'!EQ93</f>
        <v>0.0</v>
      </c>
      <c r="EQ91" s="1146">
        <f>'Result Entry'!ER93</f>
        <v>0.0</v>
      </c>
      <c r="ER91" s="1157">
        <f>'Result Entry'!ES93</f>
        <v>0.0</v>
      </c>
      <c r="ES91" s="1158" t="str">
        <f>'Result Entry'!ET93</f>
        <v/>
      </c>
      <c r="ET91" s="1142">
        <f>'Result Entry'!EU93</f>
        <v>0.0</v>
      </c>
      <c r="EU91" s="1152">
        <f>'Result Entry'!EV93</f>
        <v>0.0</v>
      </c>
      <c r="EV91" s="1143">
        <f>'Result Entry'!EW93</f>
        <v>0.0</v>
      </c>
      <c r="EW91" s="1153">
        <f>'Result Entry'!EX93</f>
        <v>0.0</v>
      </c>
      <c r="EX91" s="1143">
        <f>'Result Entry'!EY93</f>
        <v>0.0</v>
      </c>
      <c r="EY91" s="1153">
        <f>'Result Entry'!EZ93</f>
        <v>0.0</v>
      </c>
      <c r="EZ91" s="1143">
        <f>'Result Entry'!FA93</f>
        <v>0.0</v>
      </c>
      <c r="FA91" s="1143">
        <f>'Result Entry'!FB93</f>
        <v>0.0</v>
      </c>
      <c r="FB91" s="1143">
        <f>'Result Entry'!FC93</f>
        <v>0.0</v>
      </c>
      <c r="FC91" s="1156">
        <f>'Result Entry'!FD93</f>
        <v>0.0</v>
      </c>
      <c r="FD91" s="1157">
        <f>'Result Entry'!FE93</f>
        <v>0.0</v>
      </c>
      <c r="FE91" s="1158" t="str">
        <f>'Result Entry'!FF93</f>
        <v/>
      </c>
      <c r="FF91" s="1142">
        <f>'Result Entry'!FG93</f>
        <v>0.0</v>
      </c>
      <c r="FG91" s="1143">
        <f>'Result Entry'!FH93</f>
        <v>0.0</v>
      </c>
      <c r="FH91" s="1143">
        <f>'Result Entry'!FI93</f>
        <v>0.0</v>
      </c>
      <c r="FI91" s="1143">
        <f>'Result Entry'!FJ93</f>
        <v>0.0</v>
      </c>
      <c r="FJ91" s="1145">
        <f>'Result Entry'!FK93</f>
        <v>0.0</v>
      </c>
      <c r="FK91" s="1150" t="str">
        <f>'Result Entry'!FL93</f>
        <v/>
      </c>
      <c r="FL91" s="1139">
        <f>'Result Entry'!FM93</f>
        <v>0.0</v>
      </c>
      <c r="FM91" s="1140">
        <f>'Result Entry'!FN93</f>
        <v>0.0</v>
      </c>
      <c r="FN91" s="1161" t="str">
        <f>'Result Entry'!FO93</f>
        <v/>
      </c>
      <c r="FO91" s="1139">
        <f>'Result Entry'!FP93</f>
        <v>0.0</v>
      </c>
      <c r="FP91" s="1140">
        <f>'Result Entry'!FQ93</f>
        <v>0.0</v>
      </c>
      <c r="FQ91" s="1140">
        <f>'Result Entry'!FR93</f>
        <v>0.0</v>
      </c>
      <c r="FR91" s="1140" t="str">
        <f>IF(OR(FS91="PASSED",FS91="PASSED WITH G"),'Result Entry'!FS93,"")</f>
        <v/>
      </c>
      <c r="FS91" s="1140" t="str">
        <f>'Result Entry'!FT93</f>
        <v/>
      </c>
      <c r="FT91" s="1140" t="str">
        <f>'Result Entry'!FU93</f>
        <v/>
      </c>
      <c r="FU91" s="1161" t="str">
        <f>'Result Entry'!FV93</f>
        <v/>
      </c>
      <c r="FV91" s="1162" t="str">
        <f>'Result Entry'!FX93</f>
        <v/>
      </c>
    </row>
    <row r="92" spans="8:8" s="1138" ht="17.25" customFormat="1" customHeight="1">
      <c r="A92" s="1167"/>
      <c r="B92" s="1139">
        <f t="shared" si="1"/>
        <v>0.0</v>
      </c>
      <c r="C92" s="1140">
        <f>'Result Entry'!D94</f>
        <v>0.0</v>
      </c>
      <c r="D92" s="1140">
        <f>'Result Entry'!E94</f>
        <v>0.0</v>
      </c>
      <c r="E92" s="1140">
        <f>'Result Entry'!F94</f>
        <v>0.0</v>
      </c>
      <c r="F92" s="1140">
        <f>'Result Entry'!G94</f>
        <v>0.0</v>
      </c>
      <c r="G92" s="1140">
        <f>'Result Entry'!H94</f>
        <v>0.0</v>
      </c>
      <c r="H92" s="1140">
        <f>'Result Entry'!I94</f>
        <v>0.0</v>
      </c>
      <c r="I92" s="1140">
        <f>'Result Entry'!J94</f>
        <v>0.0</v>
      </c>
      <c r="J92" s="1141">
        <f>'Result Entry'!K94</f>
        <v>0.0</v>
      </c>
      <c r="K92" s="1142">
        <f>'Result Entry'!L94</f>
        <v>0.0</v>
      </c>
      <c r="L92" s="1143">
        <f>'Result Entry'!M94</f>
        <v>0.0</v>
      </c>
      <c r="M92" s="1143">
        <f>'Result Entry'!N94</f>
        <v>0.0</v>
      </c>
      <c r="N92" s="1144">
        <f>'Result Entry'!O94</f>
        <v>0.0</v>
      </c>
      <c r="O92" s="1143">
        <f>'Result Entry'!P94</f>
        <v>0.0</v>
      </c>
      <c r="P92" s="1144">
        <f>'Result Entry'!Q94</f>
        <v>0.0</v>
      </c>
      <c r="Q92" s="1143">
        <f>'Result Entry'!R94</f>
        <v>0.0</v>
      </c>
      <c r="R92" s="1145">
        <f>'Result Entry'!S94</f>
        <v>0.0</v>
      </c>
      <c r="S92" s="1145">
        <f>'Result Entry'!T94</f>
        <v>0.0</v>
      </c>
      <c r="T92" s="1146">
        <f>'Result Entry'!U94</f>
        <v>0.0</v>
      </c>
      <c r="U92" s="1163">
        <f>'Result Entry'!V94</f>
        <v>0.0</v>
      </c>
      <c r="V92" s="1164" t="str">
        <f>'Result Entry'!W94</f>
        <v/>
      </c>
      <c r="W92" s="1149" t="str">
        <f>'Result Entry'!X94</f>
        <v/>
      </c>
      <c r="X92" s="1150" t="str">
        <f>'Result Entry'!Y94</f>
        <v/>
      </c>
      <c r="Y92" s="1142">
        <f>'Result Entry'!Z94</f>
        <v>0.0</v>
      </c>
      <c r="Z92" s="1143">
        <f>'Result Entry'!AA94</f>
        <v>0.0</v>
      </c>
      <c r="AA92" s="1143">
        <f>'Result Entry'!AB94</f>
        <v>0.0</v>
      </c>
      <c r="AB92" s="1144">
        <f>'Result Entry'!AC94</f>
        <v>0.0</v>
      </c>
      <c r="AC92" s="1143">
        <f>'Result Entry'!AD94</f>
        <v>0.0</v>
      </c>
      <c r="AD92" s="1144">
        <f>'Result Entry'!AE94</f>
        <v>0.0</v>
      </c>
      <c r="AE92" s="1143">
        <f>'Result Entry'!AF94</f>
        <v>0.0</v>
      </c>
      <c r="AF92" s="1145">
        <f>'Result Entry'!AG94</f>
        <v>0.0</v>
      </c>
      <c r="AG92" s="1145">
        <f>'Result Entry'!AH94</f>
        <v>0.0</v>
      </c>
      <c r="AH92" s="1146">
        <f>'Result Entry'!AI94</f>
        <v>0.0</v>
      </c>
      <c r="AI92" s="1163">
        <f>'Result Entry'!AJ94</f>
        <v>0.0</v>
      </c>
      <c r="AJ92" s="1164" t="str">
        <f>'Result Entry'!AK94</f>
        <v/>
      </c>
      <c r="AK92" s="1149" t="str">
        <f>'Result Entry'!AL94</f>
        <v/>
      </c>
      <c r="AL92" s="1150" t="str">
        <f>'Result Entry'!AM94</f>
        <v/>
      </c>
      <c r="AM92" s="1151">
        <f>'Result Entry'!AN94</f>
        <v>0.0</v>
      </c>
      <c r="AN92" s="1142">
        <f>'Result Entry'!AO94</f>
        <v>0.0</v>
      </c>
      <c r="AO92" s="1152">
        <f>'Result Entry'!AP94</f>
        <v>0.0</v>
      </c>
      <c r="AP92" s="1143">
        <f>'Result Entry'!AQ94</f>
        <v>0.0</v>
      </c>
      <c r="AQ92" s="1144">
        <f>'Result Entry'!AR94</f>
        <v>0.0</v>
      </c>
      <c r="AR92" s="1143">
        <f>'Result Entry'!AS94</f>
        <v>0.0</v>
      </c>
      <c r="AS92" s="1143">
        <f>'Result Entry'!AT94</f>
        <v>0.0</v>
      </c>
      <c r="AT92" s="1153">
        <f>'Result Entry'!AU94</f>
        <v>0.0</v>
      </c>
      <c r="AU92" s="1144">
        <f>'Result Entry'!AV94</f>
        <v>0.0</v>
      </c>
      <c r="AV92" s="1143">
        <f>'Result Entry'!AW94</f>
        <v>0.0</v>
      </c>
      <c r="AW92" s="1143">
        <f>'Result Entry'!AX94</f>
        <v>0.0</v>
      </c>
      <c r="AX92" s="1153">
        <f>'Result Entry'!AY94</f>
        <v>0.0</v>
      </c>
      <c r="AY92" s="1146">
        <f>'Result Entry'!AZ94</f>
        <v>0.0</v>
      </c>
      <c r="AZ92" s="1165">
        <f>'Result Entry'!BA94</f>
        <v>0.0</v>
      </c>
      <c r="BA92" s="1166" t="str">
        <f>'Result Entry'!BB94</f>
        <v/>
      </c>
      <c r="BB92" s="1149" t="str">
        <f>'Result Entry'!BC94</f>
        <v/>
      </c>
      <c r="BC92" s="1150" t="str">
        <f>'Result Entry'!BD94</f>
        <v/>
      </c>
      <c r="BD92" s="1151">
        <f>'Result Entry'!BE94</f>
        <v>0.0</v>
      </c>
      <c r="BE92" s="1142">
        <f>'Result Entry'!BF94</f>
        <v>0.0</v>
      </c>
      <c r="BF92" s="1152">
        <f>'Result Entry'!BG94</f>
        <v>0.0</v>
      </c>
      <c r="BG92" s="1143">
        <f>'Result Entry'!BH94</f>
        <v>0.0</v>
      </c>
      <c r="BH92" s="1144">
        <f>'Result Entry'!BI94</f>
        <v>0.0</v>
      </c>
      <c r="BI92" s="1143">
        <f>'Result Entry'!BJ94</f>
        <v>0.0</v>
      </c>
      <c r="BJ92" s="1143">
        <f>'Result Entry'!BK94</f>
        <v>0.0</v>
      </c>
      <c r="BK92" s="1153">
        <f>'Result Entry'!BL94</f>
        <v>0.0</v>
      </c>
      <c r="BL92" s="1144">
        <f>'Result Entry'!BM94</f>
        <v>0.0</v>
      </c>
      <c r="BM92" s="1143">
        <f>'Result Entry'!BN94</f>
        <v>0.0</v>
      </c>
      <c r="BN92" s="1143">
        <f>'Result Entry'!BO94</f>
        <v>0.0</v>
      </c>
      <c r="BO92" s="1153">
        <f>'Result Entry'!BP94</f>
        <v>0.0</v>
      </c>
      <c r="BP92" s="1146">
        <f>'Result Entry'!BQ94</f>
        <v>0.0</v>
      </c>
      <c r="BQ92" s="1165">
        <f>'Result Entry'!BR94</f>
        <v>0.0</v>
      </c>
      <c r="BR92" s="1166" t="str">
        <f>'Result Entry'!BS94</f>
        <v/>
      </c>
      <c r="BS92" s="1149" t="str">
        <f>'Result Entry'!BT94</f>
        <v/>
      </c>
      <c r="BT92" s="1150" t="str">
        <f>'Result Entry'!BU94</f>
        <v/>
      </c>
      <c r="BU92" s="1151">
        <f>'Result Entry'!BV94</f>
        <v>0.0</v>
      </c>
      <c r="BV92" s="1142">
        <f>'Result Entry'!BW94</f>
        <v>0.0</v>
      </c>
      <c r="BW92" s="1152">
        <f>'Result Entry'!BX94</f>
        <v>0.0</v>
      </c>
      <c r="BX92" s="1143">
        <f>'Result Entry'!BY94</f>
        <v>0.0</v>
      </c>
      <c r="BY92" s="1144">
        <f>'Result Entry'!BZ94</f>
        <v>0.0</v>
      </c>
      <c r="BZ92" s="1143">
        <f>'Result Entry'!CA94</f>
        <v>0.0</v>
      </c>
      <c r="CA92" s="1143">
        <f>'Result Entry'!CB94</f>
        <v>0.0</v>
      </c>
      <c r="CB92" s="1153">
        <f>'Result Entry'!CC94</f>
        <v>0.0</v>
      </c>
      <c r="CC92" s="1144">
        <f>'Result Entry'!CD94</f>
        <v>0.0</v>
      </c>
      <c r="CD92" s="1143">
        <f>'Result Entry'!CE94</f>
        <v>0.0</v>
      </c>
      <c r="CE92" s="1143">
        <f>'Result Entry'!CF94</f>
        <v>0.0</v>
      </c>
      <c r="CF92" s="1153">
        <f>'Result Entry'!CG94</f>
        <v>0.0</v>
      </c>
      <c r="CG92" s="1146">
        <f>'Result Entry'!CH94</f>
        <v>0.0</v>
      </c>
      <c r="CH92" s="1165">
        <f>'Result Entry'!CI94</f>
        <v>0.0</v>
      </c>
      <c r="CI92" s="1166" t="str">
        <f>'Result Entry'!CJ94</f>
        <v/>
      </c>
      <c r="CJ92" s="1149" t="str">
        <f>'Result Entry'!CK94</f>
        <v/>
      </c>
      <c r="CK92" s="1150" t="str">
        <f>'Result Entry'!CL94</f>
        <v/>
      </c>
      <c r="CL92" s="1151">
        <f>'Result Entry'!CM94</f>
        <v>0.0</v>
      </c>
      <c r="CM92" s="1142">
        <f>'Result Entry'!CN94</f>
        <v>0.0</v>
      </c>
      <c r="CN92" s="1152">
        <f>'Result Entry'!CO94</f>
        <v>0.0</v>
      </c>
      <c r="CO92" s="1143">
        <f>'Result Entry'!CP94</f>
        <v>0.0</v>
      </c>
      <c r="CP92" s="1144">
        <f>'Result Entry'!CQ94</f>
        <v>0.0</v>
      </c>
      <c r="CQ92" s="1143">
        <f>'Result Entry'!CR94</f>
        <v>0.0</v>
      </c>
      <c r="CR92" s="1143">
        <f>'Result Entry'!CS94</f>
        <v>0.0</v>
      </c>
      <c r="CS92" s="1153">
        <f>'Result Entry'!CT94</f>
        <v>0.0</v>
      </c>
      <c r="CT92" s="1144">
        <f>'Result Entry'!CU94</f>
        <v>0.0</v>
      </c>
      <c r="CU92" s="1143">
        <f>'Result Entry'!CV94</f>
        <v>0.0</v>
      </c>
      <c r="CV92" s="1143">
        <f>'Result Entry'!CW94</f>
        <v>0.0</v>
      </c>
      <c r="CW92" s="1153">
        <f>'Result Entry'!CX94</f>
        <v>0.0</v>
      </c>
      <c r="CX92" s="1146">
        <f>'Result Entry'!CY94</f>
        <v>0.0</v>
      </c>
      <c r="CY92" s="1165">
        <f>'Result Entry'!CZ94</f>
        <v>0.0</v>
      </c>
      <c r="CZ92" s="1166" t="str">
        <f>'Result Entry'!DA94</f>
        <v/>
      </c>
      <c r="DA92" s="1149" t="str">
        <f>'Result Entry'!DB94</f>
        <v/>
      </c>
      <c r="DB92" s="1150" t="str">
        <f>'Result Entry'!DC94</f>
        <v/>
      </c>
      <c r="DC92" s="1151">
        <f>'Result Entry'!DD94</f>
        <v>0.0</v>
      </c>
      <c r="DD92" s="1142">
        <f>'Result Entry'!DE94</f>
        <v>0.0</v>
      </c>
      <c r="DE92" s="1152">
        <f>'Result Entry'!DF94</f>
        <v>0.0</v>
      </c>
      <c r="DF92" s="1143">
        <f>'Result Entry'!DG94</f>
        <v>0.0</v>
      </c>
      <c r="DG92" s="1144">
        <f>'Result Entry'!DH94</f>
        <v>0.0</v>
      </c>
      <c r="DH92" s="1143">
        <f>'Result Entry'!DI94</f>
        <v>0.0</v>
      </c>
      <c r="DI92" s="1143">
        <f>'Result Entry'!DJ94</f>
        <v>0.0</v>
      </c>
      <c r="DJ92" s="1153">
        <f>'Result Entry'!DK94</f>
        <v>0.0</v>
      </c>
      <c r="DK92" s="1144">
        <f>'Result Entry'!DL94</f>
        <v>0.0</v>
      </c>
      <c r="DL92" s="1143">
        <f>'Result Entry'!DM94</f>
        <v>0.0</v>
      </c>
      <c r="DM92" s="1143">
        <f>'Result Entry'!DN94</f>
        <v>0.0</v>
      </c>
      <c r="DN92" s="1153">
        <f>'Result Entry'!DO94</f>
        <v>0.0</v>
      </c>
      <c r="DO92" s="1146">
        <f>'Result Entry'!DP94</f>
        <v>0.0</v>
      </c>
      <c r="DP92" s="1165">
        <f>'Result Entry'!DQ94</f>
        <v>0.0</v>
      </c>
      <c r="DQ92" s="1166" t="str">
        <f>'Result Entry'!DR94</f>
        <v/>
      </c>
      <c r="DR92" s="1149" t="str">
        <f>'Result Entry'!DS94</f>
        <v/>
      </c>
      <c r="DS92" s="1150" t="str">
        <f>'Result Entry'!DT94</f>
        <v/>
      </c>
      <c r="DT92" s="1142">
        <f>'Result Entry'!DU94</f>
        <v>0.0</v>
      </c>
      <c r="DU92" s="1143">
        <f>'Result Entry'!DV94</f>
        <v>0.0</v>
      </c>
      <c r="DV92" s="1143">
        <f>'Result Entry'!DW94</f>
        <v>0.0</v>
      </c>
      <c r="DW92" s="1144">
        <f>'Result Entry'!DX94</f>
        <v>0.0</v>
      </c>
      <c r="DX92" s="1143">
        <f>'Result Entry'!DY94</f>
        <v>0.0</v>
      </c>
      <c r="DY92" s="1143">
        <f>'Result Entry'!DZ94</f>
        <v>0.0</v>
      </c>
      <c r="DZ92" s="1153">
        <f>'Result Entry'!EA94</f>
        <v>0.0</v>
      </c>
      <c r="EA92" s="1144">
        <f>'Result Entry'!EB94</f>
        <v>0.0</v>
      </c>
      <c r="EB92" s="1143">
        <f>'Result Entry'!EC94</f>
        <v>0.0</v>
      </c>
      <c r="EC92" s="1143">
        <f>'Result Entry'!ED94</f>
        <v>0.0</v>
      </c>
      <c r="ED92" s="1153">
        <f>'Result Entry'!EE94</f>
        <v>0.0</v>
      </c>
      <c r="EE92" s="1156">
        <f>'Result Entry'!EF94</f>
        <v>0.0</v>
      </c>
      <c r="EF92" s="1157">
        <f>'Result Entry'!EG94</f>
        <v>0.0</v>
      </c>
      <c r="EG92" s="1158" t="str">
        <f>'Result Entry'!EH94</f>
        <v/>
      </c>
      <c r="EH92" s="1142">
        <f>'Result Entry'!EI94</f>
        <v>0.0</v>
      </c>
      <c r="EI92" s="1143">
        <f>'Result Entry'!EJ94</f>
        <v>0.0</v>
      </c>
      <c r="EJ92" s="1143">
        <f>'Result Entry'!EK94</f>
        <v>0.0</v>
      </c>
      <c r="EK92" s="1144">
        <f>'Result Entry'!EL94</f>
        <v>0.0</v>
      </c>
      <c r="EL92" s="1143">
        <f>'Result Entry'!EM94</f>
        <v>0.0</v>
      </c>
      <c r="EM92" s="1153">
        <f>'Result Entry'!EN94</f>
        <v>0.0</v>
      </c>
      <c r="EN92" s="1143">
        <f>'Result Entry'!EO94</f>
        <v>0.0</v>
      </c>
      <c r="EO92" s="1143">
        <f>'Result Entry'!EP94</f>
        <v>0.0</v>
      </c>
      <c r="EP92" s="1143">
        <f>'Result Entry'!EQ94</f>
        <v>0.0</v>
      </c>
      <c r="EQ92" s="1146">
        <f>'Result Entry'!ER94</f>
        <v>0.0</v>
      </c>
      <c r="ER92" s="1157">
        <f>'Result Entry'!ES94</f>
        <v>0.0</v>
      </c>
      <c r="ES92" s="1158" t="str">
        <f>'Result Entry'!ET94</f>
        <v/>
      </c>
      <c r="ET92" s="1142">
        <f>'Result Entry'!EU94</f>
        <v>0.0</v>
      </c>
      <c r="EU92" s="1152">
        <f>'Result Entry'!EV94</f>
        <v>0.0</v>
      </c>
      <c r="EV92" s="1143">
        <f>'Result Entry'!EW94</f>
        <v>0.0</v>
      </c>
      <c r="EW92" s="1153">
        <f>'Result Entry'!EX94</f>
        <v>0.0</v>
      </c>
      <c r="EX92" s="1143">
        <f>'Result Entry'!EY94</f>
        <v>0.0</v>
      </c>
      <c r="EY92" s="1153">
        <f>'Result Entry'!EZ94</f>
        <v>0.0</v>
      </c>
      <c r="EZ92" s="1143">
        <f>'Result Entry'!FA94</f>
        <v>0.0</v>
      </c>
      <c r="FA92" s="1143">
        <f>'Result Entry'!FB94</f>
        <v>0.0</v>
      </c>
      <c r="FB92" s="1143">
        <f>'Result Entry'!FC94</f>
        <v>0.0</v>
      </c>
      <c r="FC92" s="1156">
        <f>'Result Entry'!FD94</f>
        <v>0.0</v>
      </c>
      <c r="FD92" s="1157">
        <f>'Result Entry'!FE94</f>
        <v>0.0</v>
      </c>
      <c r="FE92" s="1158" t="str">
        <f>'Result Entry'!FF94</f>
        <v/>
      </c>
      <c r="FF92" s="1142">
        <f>'Result Entry'!FG94</f>
        <v>0.0</v>
      </c>
      <c r="FG92" s="1143">
        <f>'Result Entry'!FH94</f>
        <v>0.0</v>
      </c>
      <c r="FH92" s="1143">
        <f>'Result Entry'!FI94</f>
        <v>0.0</v>
      </c>
      <c r="FI92" s="1143">
        <f>'Result Entry'!FJ94</f>
        <v>0.0</v>
      </c>
      <c r="FJ92" s="1145">
        <f>'Result Entry'!FK94</f>
        <v>0.0</v>
      </c>
      <c r="FK92" s="1150" t="str">
        <f>'Result Entry'!FL94</f>
        <v/>
      </c>
      <c r="FL92" s="1139">
        <f>'Result Entry'!FM94</f>
        <v>0.0</v>
      </c>
      <c r="FM92" s="1140">
        <f>'Result Entry'!FN94</f>
        <v>0.0</v>
      </c>
      <c r="FN92" s="1161" t="str">
        <f>'Result Entry'!FO94</f>
        <v/>
      </c>
      <c r="FO92" s="1139">
        <f>'Result Entry'!FP94</f>
        <v>0.0</v>
      </c>
      <c r="FP92" s="1140">
        <f>'Result Entry'!FQ94</f>
        <v>0.0</v>
      </c>
      <c r="FQ92" s="1140">
        <f>'Result Entry'!FR94</f>
        <v>0.0</v>
      </c>
      <c r="FR92" s="1140" t="str">
        <f>IF(OR(FS92="PASSED",FS92="PASSED WITH G"),'Result Entry'!FS94,"")</f>
        <v/>
      </c>
      <c r="FS92" s="1140" t="str">
        <f>'Result Entry'!FT94</f>
        <v/>
      </c>
      <c r="FT92" s="1140" t="str">
        <f>'Result Entry'!FU94</f>
        <v/>
      </c>
      <c r="FU92" s="1161" t="str">
        <f>'Result Entry'!FV94</f>
        <v/>
      </c>
      <c r="FV92" s="1162" t="str">
        <f>'Result Entry'!FX94</f>
        <v/>
      </c>
    </row>
    <row r="93" spans="8:8" s="1138" ht="17.25" customFormat="1" customHeight="1">
      <c r="A93" s="1167"/>
      <c r="B93" s="1139">
        <f t="shared" si="1"/>
        <v>0.0</v>
      </c>
      <c r="C93" s="1140">
        <f>'Result Entry'!D95</f>
        <v>0.0</v>
      </c>
      <c r="D93" s="1140">
        <f>'Result Entry'!E95</f>
        <v>0.0</v>
      </c>
      <c r="E93" s="1140">
        <f>'Result Entry'!F95</f>
        <v>0.0</v>
      </c>
      <c r="F93" s="1140">
        <f>'Result Entry'!G95</f>
        <v>0.0</v>
      </c>
      <c r="G93" s="1140">
        <f>'Result Entry'!H95</f>
        <v>0.0</v>
      </c>
      <c r="H93" s="1140">
        <f>'Result Entry'!I95</f>
        <v>0.0</v>
      </c>
      <c r="I93" s="1140">
        <f>'Result Entry'!J95</f>
        <v>0.0</v>
      </c>
      <c r="J93" s="1141">
        <f>'Result Entry'!K95</f>
        <v>0.0</v>
      </c>
      <c r="K93" s="1142">
        <f>'Result Entry'!L95</f>
        <v>0.0</v>
      </c>
      <c r="L93" s="1143">
        <f>'Result Entry'!M95</f>
        <v>0.0</v>
      </c>
      <c r="M93" s="1143">
        <f>'Result Entry'!N95</f>
        <v>0.0</v>
      </c>
      <c r="N93" s="1144">
        <f>'Result Entry'!O95</f>
        <v>0.0</v>
      </c>
      <c r="O93" s="1143">
        <f>'Result Entry'!P95</f>
        <v>0.0</v>
      </c>
      <c r="P93" s="1144">
        <f>'Result Entry'!Q95</f>
        <v>0.0</v>
      </c>
      <c r="Q93" s="1143">
        <f>'Result Entry'!R95</f>
        <v>0.0</v>
      </c>
      <c r="R93" s="1145">
        <f>'Result Entry'!S95</f>
        <v>0.0</v>
      </c>
      <c r="S93" s="1145">
        <f>'Result Entry'!T95</f>
        <v>0.0</v>
      </c>
      <c r="T93" s="1146">
        <f>'Result Entry'!U95</f>
        <v>0.0</v>
      </c>
      <c r="U93" s="1163">
        <f>'Result Entry'!V95</f>
        <v>0.0</v>
      </c>
      <c r="V93" s="1164" t="str">
        <f>'Result Entry'!W95</f>
        <v/>
      </c>
      <c r="W93" s="1149" t="str">
        <f>'Result Entry'!X95</f>
        <v/>
      </c>
      <c r="X93" s="1150" t="str">
        <f>'Result Entry'!Y95</f>
        <v/>
      </c>
      <c r="Y93" s="1142">
        <f>'Result Entry'!Z95</f>
        <v>0.0</v>
      </c>
      <c r="Z93" s="1143">
        <f>'Result Entry'!AA95</f>
        <v>0.0</v>
      </c>
      <c r="AA93" s="1143">
        <f>'Result Entry'!AB95</f>
        <v>0.0</v>
      </c>
      <c r="AB93" s="1144">
        <f>'Result Entry'!AC95</f>
        <v>0.0</v>
      </c>
      <c r="AC93" s="1143">
        <f>'Result Entry'!AD95</f>
        <v>0.0</v>
      </c>
      <c r="AD93" s="1144">
        <f>'Result Entry'!AE95</f>
        <v>0.0</v>
      </c>
      <c r="AE93" s="1143">
        <f>'Result Entry'!AF95</f>
        <v>0.0</v>
      </c>
      <c r="AF93" s="1145">
        <f>'Result Entry'!AG95</f>
        <v>0.0</v>
      </c>
      <c r="AG93" s="1145">
        <f>'Result Entry'!AH95</f>
        <v>0.0</v>
      </c>
      <c r="AH93" s="1146">
        <f>'Result Entry'!AI95</f>
        <v>0.0</v>
      </c>
      <c r="AI93" s="1163">
        <f>'Result Entry'!AJ95</f>
        <v>0.0</v>
      </c>
      <c r="AJ93" s="1164" t="str">
        <f>'Result Entry'!AK95</f>
        <v/>
      </c>
      <c r="AK93" s="1149" t="str">
        <f>'Result Entry'!AL95</f>
        <v/>
      </c>
      <c r="AL93" s="1150" t="str">
        <f>'Result Entry'!AM95</f>
        <v/>
      </c>
      <c r="AM93" s="1151">
        <f>'Result Entry'!AN95</f>
        <v>0.0</v>
      </c>
      <c r="AN93" s="1142">
        <f>'Result Entry'!AO95</f>
        <v>0.0</v>
      </c>
      <c r="AO93" s="1152">
        <f>'Result Entry'!AP95</f>
        <v>0.0</v>
      </c>
      <c r="AP93" s="1143">
        <f>'Result Entry'!AQ95</f>
        <v>0.0</v>
      </c>
      <c r="AQ93" s="1144">
        <f>'Result Entry'!AR95</f>
        <v>0.0</v>
      </c>
      <c r="AR93" s="1143">
        <f>'Result Entry'!AS95</f>
        <v>0.0</v>
      </c>
      <c r="AS93" s="1143">
        <f>'Result Entry'!AT95</f>
        <v>0.0</v>
      </c>
      <c r="AT93" s="1153">
        <f>'Result Entry'!AU95</f>
        <v>0.0</v>
      </c>
      <c r="AU93" s="1144">
        <f>'Result Entry'!AV95</f>
        <v>0.0</v>
      </c>
      <c r="AV93" s="1143">
        <f>'Result Entry'!AW95</f>
        <v>0.0</v>
      </c>
      <c r="AW93" s="1143">
        <f>'Result Entry'!AX95</f>
        <v>0.0</v>
      </c>
      <c r="AX93" s="1153">
        <f>'Result Entry'!AY95</f>
        <v>0.0</v>
      </c>
      <c r="AY93" s="1146">
        <f>'Result Entry'!AZ95</f>
        <v>0.0</v>
      </c>
      <c r="AZ93" s="1165">
        <f>'Result Entry'!BA95</f>
        <v>0.0</v>
      </c>
      <c r="BA93" s="1166" t="str">
        <f>'Result Entry'!BB95</f>
        <v/>
      </c>
      <c r="BB93" s="1149" t="str">
        <f>'Result Entry'!BC95</f>
        <v/>
      </c>
      <c r="BC93" s="1150" t="str">
        <f>'Result Entry'!BD95</f>
        <v/>
      </c>
      <c r="BD93" s="1151">
        <f>'Result Entry'!BE95</f>
        <v>0.0</v>
      </c>
      <c r="BE93" s="1142">
        <f>'Result Entry'!BF95</f>
        <v>0.0</v>
      </c>
      <c r="BF93" s="1152">
        <f>'Result Entry'!BG95</f>
        <v>0.0</v>
      </c>
      <c r="BG93" s="1143">
        <f>'Result Entry'!BH95</f>
        <v>0.0</v>
      </c>
      <c r="BH93" s="1144">
        <f>'Result Entry'!BI95</f>
        <v>0.0</v>
      </c>
      <c r="BI93" s="1143">
        <f>'Result Entry'!BJ95</f>
        <v>0.0</v>
      </c>
      <c r="BJ93" s="1143">
        <f>'Result Entry'!BK95</f>
        <v>0.0</v>
      </c>
      <c r="BK93" s="1153">
        <f>'Result Entry'!BL95</f>
        <v>0.0</v>
      </c>
      <c r="BL93" s="1144">
        <f>'Result Entry'!BM95</f>
        <v>0.0</v>
      </c>
      <c r="BM93" s="1143">
        <f>'Result Entry'!BN95</f>
        <v>0.0</v>
      </c>
      <c r="BN93" s="1143">
        <f>'Result Entry'!BO95</f>
        <v>0.0</v>
      </c>
      <c r="BO93" s="1153">
        <f>'Result Entry'!BP95</f>
        <v>0.0</v>
      </c>
      <c r="BP93" s="1146">
        <f>'Result Entry'!BQ95</f>
        <v>0.0</v>
      </c>
      <c r="BQ93" s="1165">
        <f>'Result Entry'!BR95</f>
        <v>0.0</v>
      </c>
      <c r="BR93" s="1166" t="str">
        <f>'Result Entry'!BS95</f>
        <v/>
      </c>
      <c r="BS93" s="1149" t="str">
        <f>'Result Entry'!BT95</f>
        <v/>
      </c>
      <c r="BT93" s="1150" t="str">
        <f>'Result Entry'!BU95</f>
        <v/>
      </c>
      <c r="BU93" s="1151">
        <f>'Result Entry'!BV95</f>
        <v>0.0</v>
      </c>
      <c r="BV93" s="1142">
        <f>'Result Entry'!BW95</f>
        <v>0.0</v>
      </c>
      <c r="BW93" s="1152">
        <f>'Result Entry'!BX95</f>
        <v>0.0</v>
      </c>
      <c r="BX93" s="1143">
        <f>'Result Entry'!BY95</f>
        <v>0.0</v>
      </c>
      <c r="BY93" s="1144">
        <f>'Result Entry'!BZ95</f>
        <v>0.0</v>
      </c>
      <c r="BZ93" s="1143">
        <f>'Result Entry'!CA95</f>
        <v>0.0</v>
      </c>
      <c r="CA93" s="1143">
        <f>'Result Entry'!CB95</f>
        <v>0.0</v>
      </c>
      <c r="CB93" s="1153">
        <f>'Result Entry'!CC95</f>
        <v>0.0</v>
      </c>
      <c r="CC93" s="1144">
        <f>'Result Entry'!CD95</f>
        <v>0.0</v>
      </c>
      <c r="CD93" s="1143">
        <f>'Result Entry'!CE95</f>
        <v>0.0</v>
      </c>
      <c r="CE93" s="1143">
        <f>'Result Entry'!CF95</f>
        <v>0.0</v>
      </c>
      <c r="CF93" s="1153">
        <f>'Result Entry'!CG95</f>
        <v>0.0</v>
      </c>
      <c r="CG93" s="1146">
        <f>'Result Entry'!CH95</f>
        <v>0.0</v>
      </c>
      <c r="CH93" s="1165">
        <f>'Result Entry'!CI95</f>
        <v>0.0</v>
      </c>
      <c r="CI93" s="1166" t="str">
        <f>'Result Entry'!CJ95</f>
        <v/>
      </c>
      <c r="CJ93" s="1149" t="str">
        <f>'Result Entry'!CK95</f>
        <v/>
      </c>
      <c r="CK93" s="1150" t="str">
        <f>'Result Entry'!CL95</f>
        <v/>
      </c>
      <c r="CL93" s="1151">
        <f>'Result Entry'!CM95</f>
        <v>0.0</v>
      </c>
      <c r="CM93" s="1142">
        <f>'Result Entry'!CN95</f>
        <v>0.0</v>
      </c>
      <c r="CN93" s="1152">
        <f>'Result Entry'!CO95</f>
        <v>0.0</v>
      </c>
      <c r="CO93" s="1143">
        <f>'Result Entry'!CP95</f>
        <v>0.0</v>
      </c>
      <c r="CP93" s="1144">
        <f>'Result Entry'!CQ95</f>
        <v>0.0</v>
      </c>
      <c r="CQ93" s="1143">
        <f>'Result Entry'!CR95</f>
        <v>0.0</v>
      </c>
      <c r="CR93" s="1143">
        <f>'Result Entry'!CS95</f>
        <v>0.0</v>
      </c>
      <c r="CS93" s="1153">
        <f>'Result Entry'!CT95</f>
        <v>0.0</v>
      </c>
      <c r="CT93" s="1144">
        <f>'Result Entry'!CU95</f>
        <v>0.0</v>
      </c>
      <c r="CU93" s="1143">
        <f>'Result Entry'!CV95</f>
        <v>0.0</v>
      </c>
      <c r="CV93" s="1143">
        <f>'Result Entry'!CW95</f>
        <v>0.0</v>
      </c>
      <c r="CW93" s="1153">
        <f>'Result Entry'!CX95</f>
        <v>0.0</v>
      </c>
      <c r="CX93" s="1146">
        <f>'Result Entry'!CY95</f>
        <v>0.0</v>
      </c>
      <c r="CY93" s="1165">
        <f>'Result Entry'!CZ95</f>
        <v>0.0</v>
      </c>
      <c r="CZ93" s="1166" t="str">
        <f>'Result Entry'!DA95</f>
        <v/>
      </c>
      <c r="DA93" s="1149" t="str">
        <f>'Result Entry'!DB95</f>
        <v/>
      </c>
      <c r="DB93" s="1150" t="str">
        <f>'Result Entry'!DC95</f>
        <v/>
      </c>
      <c r="DC93" s="1151">
        <f>'Result Entry'!DD95</f>
        <v>0.0</v>
      </c>
      <c r="DD93" s="1142">
        <f>'Result Entry'!DE95</f>
        <v>0.0</v>
      </c>
      <c r="DE93" s="1152">
        <f>'Result Entry'!DF95</f>
        <v>0.0</v>
      </c>
      <c r="DF93" s="1143">
        <f>'Result Entry'!DG95</f>
        <v>0.0</v>
      </c>
      <c r="DG93" s="1144">
        <f>'Result Entry'!DH95</f>
        <v>0.0</v>
      </c>
      <c r="DH93" s="1143">
        <f>'Result Entry'!DI95</f>
        <v>0.0</v>
      </c>
      <c r="DI93" s="1143">
        <f>'Result Entry'!DJ95</f>
        <v>0.0</v>
      </c>
      <c r="DJ93" s="1153">
        <f>'Result Entry'!DK95</f>
        <v>0.0</v>
      </c>
      <c r="DK93" s="1144">
        <f>'Result Entry'!DL95</f>
        <v>0.0</v>
      </c>
      <c r="DL93" s="1143">
        <f>'Result Entry'!DM95</f>
        <v>0.0</v>
      </c>
      <c r="DM93" s="1143">
        <f>'Result Entry'!DN95</f>
        <v>0.0</v>
      </c>
      <c r="DN93" s="1153">
        <f>'Result Entry'!DO95</f>
        <v>0.0</v>
      </c>
      <c r="DO93" s="1146">
        <f>'Result Entry'!DP95</f>
        <v>0.0</v>
      </c>
      <c r="DP93" s="1165">
        <f>'Result Entry'!DQ95</f>
        <v>0.0</v>
      </c>
      <c r="DQ93" s="1166" t="str">
        <f>'Result Entry'!DR95</f>
        <v/>
      </c>
      <c r="DR93" s="1149" t="str">
        <f>'Result Entry'!DS95</f>
        <v/>
      </c>
      <c r="DS93" s="1150" t="str">
        <f>'Result Entry'!DT95</f>
        <v/>
      </c>
      <c r="DT93" s="1142">
        <f>'Result Entry'!DU95</f>
        <v>0.0</v>
      </c>
      <c r="DU93" s="1143">
        <f>'Result Entry'!DV95</f>
        <v>0.0</v>
      </c>
      <c r="DV93" s="1143">
        <f>'Result Entry'!DW95</f>
        <v>0.0</v>
      </c>
      <c r="DW93" s="1144">
        <f>'Result Entry'!DX95</f>
        <v>0.0</v>
      </c>
      <c r="DX93" s="1143">
        <f>'Result Entry'!DY95</f>
        <v>0.0</v>
      </c>
      <c r="DY93" s="1143">
        <f>'Result Entry'!DZ95</f>
        <v>0.0</v>
      </c>
      <c r="DZ93" s="1153">
        <f>'Result Entry'!EA95</f>
        <v>0.0</v>
      </c>
      <c r="EA93" s="1144">
        <f>'Result Entry'!EB95</f>
        <v>0.0</v>
      </c>
      <c r="EB93" s="1143">
        <f>'Result Entry'!EC95</f>
        <v>0.0</v>
      </c>
      <c r="EC93" s="1143">
        <f>'Result Entry'!ED95</f>
        <v>0.0</v>
      </c>
      <c r="ED93" s="1153">
        <f>'Result Entry'!EE95</f>
        <v>0.0</v>
      </c>
      <c r="EE93" s="1156">
        <f>'Result Entry'!EF95</f>
        <v>0.0</v>
      </c>
      <c r="EF93" s="1157">
        <f>'Result Entry'!EG95</f>
        <v>0.0</v>
      </c>
      <c r="EG93" s="1158" t="str">
        <f>'Result Entry'!EH95</f>
        <v/>
      </c>
      <c r="EH93" s="1142">
        <f>'Result Entry'!EI95</f>
        <v>0.0</v>
      </c>
      <c r="EI93" s="1143">
        <f>'Result Entry'!EJ95</f>
        <v>0.0</v>
      </c>
      <c r="EJ93" s="1143">
        <f>'Result Entry'!EK95</f>
        <v>0.0</v>
      </c>
      <c r="EK93" s="1144">
        <f>'Result Entry'!EL95</f>
        <v>0.0</v>
      </c>
      <c r="EL93" s="1143">
        <f>'Result Entry'!EM95</f>
        <v>0.0</v>
      </c>
      <c r="EM93" s="1153">
        <f>'Result Entry'!EN95</f>
        <v>0.0</v>
      </c>
      <c r="EN93" s="1143">
        <f>'Result Entry'!EO95</f>
        <v>0.0</v>
      </c>
      <c r="EO93" s="1143">
        <f>'Result Entry'!EP95</f>
        <v>0.0</v>
      </c>
      <c r="EP93" s="1143">
        <f>'Result Entry'!EQ95</f>
        <v>0.0</v>
      </c>
      <c r="EQ93" s="1146">
        <f>'Result Entry'!ER95</f>
        <v>0.0</v>
      </c>
      <c r="ER93" s="1157">
        <f>'Result Entry'!ES95</f>
        <v>0.0</v>
      </c>
      <c r="ES93" s="1158" t="str">
        <f>'Result Entry'!ET95</f>
        <v/>
      </c>
      <c r="ET93" s="1142">
        <f>'Result Entry'!EU95</f>
        <v>0.0</v>
      </c>
      <c r="EU93" s="1152">
        <f>'Result Entry'!EV95</f>
        <v>0.0</v>
      </c>
      <c r="EV93" s="1143">
        <f>'Result Entry'!EW95</f>
        <v>0.0</v>
      </c>
      <c r="EW93" s="1153">
        <f>'Result Entry'!EX95</f>
        <v>0.0</v>
      </c>
      <c r="EX93" s="1143">
        <f>'Result Entry'!EY95</f>
        <v>0.0</v>
      </c>
      <c r="EY93" s="1153">
        <f>'Result Entry'!EZ95</f>
        <v>0.0</v>
      </c>
      <c r="EZ93" s="1143">
        <f>'Result Entry'!FA95</f>
        <v>0.0</v>
      </c>
      <c r="FA93" s="1143">
        <f>'Result Entry'!FB95</f>
        <v>0.0</v>
      </c>
      <c r="FB93" s="1143">
        <f>'Result Entry'!FC95</f>
        <v>0.0</v>
      </c>
      <c r="FC93" s="1156">
        <f>'Result Entry'!FD95</f>
        <v>0.0</v>
      </c>
      <c r="FD93" s="1157">
        <f>'Result Entry'!FE95</f>
        <v>0.0</v>
      </c>
      <c r="FE93" s="1158" t="str">
        <f>'Result Entry'!FF95</f>
        <v/>
      </c>
      <c r="FF93" s="1142">
        <f>'Result Entry'!FG95</f>
        <v>0.0</v>
      </c>
      <c r="FG93" s="1143">
        <f>'Result Entry'!FH95</f>
        <v>0.0</v>
      </c>
      <c r="FH93" s="1143">
        <f>'Result Entry'!FI95</f>
        <v>0.0</v>
      </c>
      <c r="FI93" s="1143">
        <f>'Result Entry'!FJ95</f>
        <v>0.0</v>
      </c>
      <c r="FJ93" s="1145">
        <f>'Result Entry'!FK95</f>
        <v>0.0</v>
      </c>
      <c r="FK93" s="1150" t="str">
        <f>'Result Entry'!FL95</f>
        <v/>
      </c>
      <c r="FL93" s="1139">
        <f>'Result Entry'!FM95</f>
        <v>0.0</v>
      </c>
      <c r="FM93" s="1140">
        <f>'Result Entry'!FN95</f>
        <v>0.0</v>
      </c>
      <c r="FN93" s="1161" t="str">
        <f>'Result Entry'!FO95</f>
        <v/>
      </c>
      <c r="FO93" s="1139">
        <f>'Result Entry'!FP95</f>
        <v>0.0</v>
      </c>
      <c r="FP93" s="1140">
        <f>'Result Entry'!FQ95</f>
        <v>0.0</v>
      </c>
      <c r="FQ93" s="1140">
        <f>'Result Entry'!FR95</f>
        <v>0.0</v>
      </c>
      <c r="FR93" s="1140" t="str">
        <f>IF(OR(FS93="PASSED",FS93="PASSED WITH G"),'Result Entry'!FS95,"")</f>
        <v/>
      </c>
      <c r="FS93" s="1140" t="str">
        <f>'Result Entry'!FT95</f>
        <v/>
      </c>
      <c r="FT93" s="1140" t="str">
        <f>'Result Entry'!FU95</f>
        <v/>
      </c>
      <c r="FU93" s="1161" t="str">
        <f>'Result Entry'!FV95</f>
        <v/>
      </c>
      <c r="FV93" s="1162" t="str">
        <f>'Result Entry'!FX95</f>
        <v/>
      </c>
    </row>
    <row r="94" spans="8:8" s="1138" ht="17.25" customFormat="1" customHeight="1">
      <c r="A94" s="1167"/>
      <c r="B94" s="1139">
        <f t="shared" si="1"/>
        <v>0.0</v>
      </c>
      <c r="C94" s="1140">
        <f>'Result Entry'!D96</f>
        <v>0.0</v>
      </c>
      <c r="D94" s="1140">
        <f>'Result Entry'!E96</f>
        <v>0.0</v>
      </c>
      <c r="E94" s="1140">
        <f>'Result Entry'!F96</f>
        <v>0.0</v>
      </c>
      <c r="F94" s="1140">
        <f>'Result Entry'!G96</f>
        <v>0.0</v>
      </c>
      <c r="G94" s="1140">
        <f>'Result Entry'!H96</f>
        <v>0.0</v>
      </c>
      <c r="H94" s="1140">
        <f>'Result Entry'!I96</f>
        <v>0.0</v>
      </c>
      <c r="I94" s="1140">
        <f>'Result Entry'!J96</f>
        <v>0.0</v>
      </c>
      <c r="J94" s="1141">
        <f>'Result Entry'!K96</f>
        <v>0.0</v>
      </c>
      <c r="K94" s="1142">
        <f>'Result Entry'!L96</f>
        <v>0.0</v>
      </c>
      <c r="L94" s="1143">
        <f>'Result Entry'!M96</f>
        <v>0.0</v>
      </c>
      <c r="M94" s="1143">
        <f>'Result Entry'!N96</f>
        <v>0.0</v>
      </c>
      <c r="N94" s="1144">
        <f>'Result Entry'!O96</f>
        <v>0.0</v>
      </c>
      <c r="O94" s="1143">
        <f>'Result Entry'!P96</f>
        <v>0.0</v>
      </c>
      <c r="P94" s="1144">
        <f>'Result Entry'!Q96</f>
        <v>0.0</v>
      </c>
      <c r="Q94" s="1143">
        <f>'Result Entry'!R96</f>
        <v>0.0</v>
      </c>
      <c r="R94" s="1145">
        <f>'Result Entry'!S96</f>
        <v>0.0</v>
      </c>
      <c r="S94" s="1145">
        <f>'Result Entry'!T96</f>
        <v>0.0</v>
      </c>
      <c r="T94" s="1146">
        <f>'Result Entry'!U96</f>
        <v>0.0</v>
      </c>
      <c r="U94" s="1163">
        <f>'Result Entry'!V96</f>
        <v>0.0</v>
      </c>
      <c r="V94" s="1164" t="str">
        <f>'Result Entry'!W96</f>
        <v/>
      </c>
      <c r="W94" s="1149" t="str">
        <f>'Result Entry'!X96</f>
        <v/>
      </c>
      <c r="X94" s="1150" t="str">
        <f>'Result Entry'!Y96</f>
        <v/>
      </c>
      <c r="Y94" s="1142">
        <f>'Result Entry'!Z96</f>
        <v>0.0</v>
      </c>
      <c r="Z94" s="1143">
        <f>'Result Entry'!AA96</f>
        <v>0.0</v>
      </c>
      <c r="AA94" s="1143">
        <f>'Result Entry'!AB96</f>
        <v>0.0</v>
      </c>
      <c r="AB94" s="1144">
        <f>'Result Entry'!AC96</f>
        <v>0.0</v>
      </c>
      <c r="AC94" s="1143">
        <f>'Result Entry'!AD96</f>
        <v>0.0</v>
      </c>
      <c r="AD94" s="1144">
        <f>'Result Entry'!AE96</f>
        <v>0.0</v>
      </c>
      <c r="AE94" s="1143">
        <f>'Result Entry'!AF96</f>
        <v>0.0</v>
      </c>
      <c r="AF94" s="1145">
        <f>'Result Entry'!AG96</f>
        <v>0.0</v>
      </c>
      <c r="AG94" s="1145">
        <f>'Result Entry'!AH96</f>
        <v>0.0</v>
      </c>
      <c r="AH94" s="1146">
        <f>'Result Entry'!AI96</f>
        <v>0.0</v>
      </c>
      <c r="AI94" s="1163">
        <f>'Result Entry'!AJ96</f>
        <v>0.0</v>
      </c>
      <c r="AJ94" s="1164" t="str">
        <f>'Result Entry'!AK96</f>
        <v/>
      </c>
      <c r="AK94" s="1149" t="str">
        <f>'Result Entry'!AL96</f>
        <v/>
      </c>
      <c r="AL94" s="1150" t="str">
        <f>'Result Entry'!AM96</f>
        <v/>
      </c>
      <c r="AM94" s="1151">
        <f>'Result Entry'!AN96</f>
        <v>0.0</v>
      </c>
      <c r="AN94" s="1142">
        <f>'Result Entry'!AO96</f>
        <v>0.0</v>
      </c>
      <c r="AO94" s="1152">
        <f>'Result Entry'!AP96</f>
        <v>0.0</v>
      </c>
      <c r="AP94" s="1143">
        <f>'Result Entry'!AQ96</f>
        <v>0.0</v>
      </c>
      <c r="AQ94" s="1144">
        <f>'Result Entry'!AR96</f>
        <v>0.0</v>
      </c>
      <c r="AR94" s="1143">
        <f>'Result Entry'!AS96</f>
        <v>0.0</v>
      </c>
      <c r="AS94" s="1143">
        <f>'Result Entry'!AT96</f>
        <v>0.0</v>
      </c>
      <c r="AT94" s="1153">
        <f>'Result Entry'!AU96</f>
        <v>0.0</v>
      </c>
      <c r="AU94" s="1144">
        <f>'Result Entry'!AV96</f>
        <v>0.0</v>
      </c>
      <c r="AV94" s="1143">
        <f>'Result Entry'!AW96</f>
        <v>0.0</v>
      </c>
      <c r="AW94" s="1143">
        <f>'Result Entry'!AX96</f>
        <v>0.0</v>
      </c>
      <c r="AX94" s="1153">
        <f>'Result Entry'!AY96</f>
        <v>0.0</v>
      </c>
      <c r="AY94" s="1146">
        <f>'Result Entry'!AZ96</f>
        <v>0.0</v>
      </c>
      <c r="AZ94" s="1165">
        <f>'Result Entry'!BA96</f>
        <v>0.0</v>
      </c>
      <c r="BA94" s="1166" t="str">
        <f>'Result Entry'!BB96</f>
        <v/>
      </c>
      <c r="BB94" s="1149" t="str">
        <f>'Result Entry'!BC96</f>
        <v/>
      </c>
      <c r="BC94" s="1150" t="str">
        <f>'Result Entry'!BD96</f>
        <v/>
      </c>
      <c r="BD94" s="1151">
        <f>'Result Entry'!BE96</f>
        <v>0.0</v>
      </c>
      <c r="BE94" s="1142">
        <f>'Result Entry'!BF96</f>
        <v>0.0</v>
      </c>
      <c r="BF94" s="1152">
        <f>'Result Entry'!BG96</f>
        <v>0.0</v>
      </c>
      <c r="BG94" s="1143">
        <f>'Result Entry'!BH96</f>
        <v>0.0</v>
      </c>
      <c r="BH94" s="1144">
        <f>'Result Entry'!BI96</f>
        <v>0.0</v>
      </c>
      <c r="BI94" s="1143">
        <f>'Result Entry'!BJ96</f>
        <v>0.0</v>
      </c>
      <c r="BJ94" s="1143">
        <f>'Result Entry'!BK96</f>
        <v>0.0</v>
      </c>
      <c r="BK94" s="1153">
        <f>'Result Entry'!BL96</f>
        <v>0.0</v>
      </c>
      <c r="BL94" s="1144">
        <f>'Result Entry'!BM96</f>
        <v>0.0</v>
      </c>
      <c r="BM94" s="1143">
        <f>'Result Entry'!BN96</f>
        <v>0.0</v>
      </c>
      <c r="BN94" s="1143">
        <f>'Result Entry'!BO96</f>
        <v>0.0</v>
      </c>
      <c r="BO94" s="1153">
        <f>'Result Entry'!BP96</f>
        <v>0.0</v>
      </c>
      <c r="BP94" s="1146">
        <f>'Result Entry'!BQ96</f>
        <v>0.0</v>
      </c>
      <c r="BQ94" s="1165">
        <f>'Result Entry'!BR96</f>
        <v>0.0</v>
      </c>
      <c r="BR94" s="1166" t="str">
        <f>'Result Entry'!BS96</f>
        <v/>
      </c>
      <c r="BS94" s="1149" t="str">
        <f>'Result Entry'!BT96</f>
        <v/>
      </c>
      <c r="BT94" s="1150" t="str">
        <f>'Result Entry'!BU96</f>
        <v/>
      </c>
      <c r="BU94" s="1151">
        <f>'Result Entry'!BV96</f>
        <v>0.0</v>
      </c>
      <c r="BV94" s="1142">
        <f>'Result Entry'!BW96</f>
        <v>0.0</v>
      </c>
      <c r="BW94" s="1152">
        <f>'Result Entry'!BX96</f>
        <v>0.0</v>
      </c>
      <c r="BX94" s="1143">
        <f>'Result Entry'!BY96</f>
        <v>0.0</v>
      </c>
      <c r="BY94" s="1144">
        <f>'Result Entry'!BZ96</f>
        <v>0.0</v>
      </c>
      <c r="BZ94" s="1143">
        <f>'Result Entry'!CA96</f>
        <v>0.0</v>
      </c>
      <c r="CA94" s="1143">
        <f>'Result Entry'!CB96</f>
        <v>0.0</v>
      </c>
      <c r="CB94" s="1153">
        <f>'Result Entry'!CC96</f>
        <v>0.0</v>
      </c>
      <c r="CC94" s="1144">
        <f>'Result Entry'!CD96</f>
        <v>0.0</v>
      </c>
      <c r="CD94" s="1143">
        <f>'Result Entry'!CE96</f>
        <v>0.0</v>
      </c>
      <c r="CE94" s="1143">
        <f>'Result Entry'!CF96</f>
        <v>0.0</v>
      </c>
      <c r="CF94" s="1153">
        <f>'Result Entry'!CG96</f>
        <v>0.0</v>
      </c>
      <c r="CG94" s="1146">
        <f>'Result Entry'!CH96</f>
        <v>0.0</v>
      </c>
      <c r="CH94" s="1165">
        <f>'Result Entry'!CI96</f>
        <v>0.0</v>
      </c>
      <c r="CI94" s="1166" t="str">
        <f>'Result Entry'!CJ96</f>
        <v/>
      </c>
      <c r="CJ94" s="1149" t="str">
        <f>'Result Entry'!CK96</f>
        <v/>
      </c>
      <c r="CK94" s="1150" t="str">
        <f>'Result Entry'!CL96</f>
        <v/>
      </c>
      <c r="CL94" s="1151">
        <f>'Result Entry'!CM96</f>
        <v>0.0</v>
      </c>
      <c r="CM94" s="1142">
        <f>'Result Entry'!CN96</f>
        <v>0.0</v>
      </c>
      <c r="CN94" s="1152">
        <f>'Result Entry'!CO96</f>
        <v>0.0</v>
      </c>
      <c r="CO94" s="1143">
        <f>'Result Entry'!CP96</f>
        <v>0.0</v>
      </c>
      <c r="CP94" s="1144">
        <f>'Result Entry'!CQ96</f>
        <v>0.0</v>
      </c>
      <c r="CQ94" s="1143">
        <f>'Result Entry'!CR96</f>
        <v>0.0</v>
      </c>
      <c r="CR94" s="1143">
        <f>'Result Entry'!CS96</f>
        <v>0.0</v>
      </c>
      <c r="CS94" s="1153">
        <f>'Result Entry'!CT96</f>
        <v>0.0</v>
      </c>
      <c r="CT94" s="1144">
        <f>'Result Entry'!CU96</f>
        <v>0.0</v>
      </c>
      <c r="CU94" s="1143">
        <f>'Result Entry'!CV96</f>
        <v>0.0</v>
      </c>
      <c r="CV94" s="1143">
        <f>'Result Entry'!CW96</f>
        <v>0.0</v>
      </c>
      <c r="CW94" s="1153">
        <f>'Result Entry'!CX96</f>
        <v>0.0</v>
      </c>
      <c r="CX94" s="1146">
        <f>'Result Entry'!CY96</f>
        <v>0.0</v>
      </c>
      <c r="CY94" s="1165">
        <f>'Result Entry'!CZ96</f>
        <v>0.0</v>
      </c>
      <c r="CZ94" s="1166" t="str">
        <f>'Result Entry'!DA96</f>
        <v/>
      </c>
      <c r="DA94" s="1149" t="str">
        <f>'Result Entry'!DB96</f>
        <v/>
      </c>
      <c r="DB94" s="1150" t="str">
        <f>'Result Entry'!DC96</f>
        <v/>
      </c>
      <c r="DC94" s="1151">
        <f>'Result Entry'!DD96</f>
        <v>0.0</v>
      </c>
      <c r="DD94" s="1142">
        <f>'Result Entry'!DE96</f>
        <v>0.0</v>
      </c>
      <c r="DE94" s="1152">
        <f>'Result Entry'!DF96</f>
        <v>0.0</v>
      </c>
      <c r="DF94" s="1143">
        <f>'Result Entry'!DG96</f>
        <v>0.0</v>
      </c>
      <c r="DG94" s="1144">
        <f>'Result Entry'!DH96</f>
        <v>0.0</v>
      </c>
      <c r="DH94" s="1143">
        <f>'Result Entry'!DI96</f>
        <v>0.0</v>
      </c>
      <c r="DI94" s="1143">
        <f>'Result Entry'!DJ96</f>
        <v>0.0</v>
      </c>
      <c r="DJ94" s="1153">
        <f>'Result Entry'!DK96</f>
        <v>0.0</v>
      </c>
      <c r="DK94" s="1144">
        <f>'Result Entry'!DL96</f>
        <v>0.0</v>
      </c>
      <c r="DL94" s="1143">
        <f>'Result Entry'!DM96</f>
        <v>0.0</v>
      </c>
      <c r="DM94" s="1143">
        <f>'Result Entry'!DN96</f>
        <v>0.0</v>
      </c>
      <c r="DN94" s="1153">
        <f>'Result Entry'!DO96</f>
        <v>0.0</v>
      </c>
      <c r="DO94" s="1146">
        <f>'Result Entry'!DP96</f>
        <v>0.0</v>
      </c>
      <c r="DP94" s="1165">
        <f>'Result Entry'!DQ96</f>
        <v>0.0</v>
      </c>
      <c r="DQ94" s="1166" t="str">
        <f>'Result Entry'!DR96</f>
        <v/>
      </c>
      <c r="DR94" s="1149" t="str">
        <f>'Result Entry'!DS96</f>
        <v/>
      </c>
      <c r="DS94" s="1150" t="str">
        <f>'Result Entry'!DT96</f>
        <v/>
      </c>
      <c r="DT94" s="1142">
        <f>'Result Entry'!DU96</f>
        <v>0.0</v>
      </c>
      <c r="DU94" s="1143">
        <f>'Result Entry'!DV96</f>
        <v>0.0</v>
      </c>
      <c r="DV94" s="1143">
        <f>'Result Entry'!DW96</f>
        <v>0.0</v>
      </c>
      <c r="DW94" s="1144">
        <f>'Result Entry'!DX96</f>
        <v>0.0</v>
      </c>
      <c r="DX94" s="1143">
        <f>'Result Entry'!DY96</f>
        <v>0.0</v>
      </c>
      <c r="DY94" s="1143">
        <f>'Result Entry'!DZ96</f>
        <v>0.0</v>
      </c>
      <c r="DZ94" s="1153">
        <f>'Result Entry'!EA96</f>
        <v>0.0</v>
      </c>
      <c r="EA94" s="1144">
        <f>'Result Entry'!EB96</f>
        <v>0.0</v>
      </c>
      <c r="EB94" s="1143">
        <f>'Result Entry'!EC96</f>
        <v>0.0</v>
      </c>
      <c r="EC94" s="1143">
        <f>'Result Entry'!ED96</f>
        <v>0.0</v>
      </c>
      <c r="ED94" s="1153">
        <f>'Result Entry'!EE96</f>
        <v>0.0</v>
      </c>
      <c r="EE94" s="1156">
        <f>'Result Entry'!EF96</f>
        <v>0.0</v>
      </c>
      <c r="EF94" s="1157">
        <f>'Result Entry'!EG96</f>
        <v>0.0</v>
      </c>
      <c r="EG94" s="1158" t="str">
        <f>'Result Entry'!EH96</f>
        <v/>
      </c>
      <c r="EH94" s="1142">
        <f>'Result Entry'!EI96</f>
        <v>0.0</v>
      </c>
      <c r="EI94" s="1143">
        <f>'Result Entry'!EJ96</f>
        <v>0.0</v>
      </c>
      <c r="EJ94" s="1143">
        <f>'Result Entry'!EK96</f>
        <v>0.0</v>
      </c>
      <c r="EK94" s="1144">
        <f>'Result Entry'!EL96</f>
        <v>0.0</v>
      </c>
      <c r="EL94" s="1143">
        <f>'Result Entry'!EM96</f>
        <v>0.0</v>
      </c>
      <c r="EM94" s="1153">
        <f>'Result Entry'!EN96</f>
        <v>0.0</v>
      </c>
      <c r="EN94" s="1143">
        <f>'Result Entry'!EO96</f>
        <v>0.0</v>
      </c>
      <c r="EO94" s="1143">
        <f>'Result Entry'!EP96</f>
        <v>0.0</v>
      </c>
      <c r="EP94" s="1143">
        <f>'Result Entry'!EQ96</f>
        <v>0.0</v>
      </c>
      <c r="EQ94" s="1146">
        <f>'Result Entry'!ER96</f>
        <v>0.0</v>
      </c>
      <c r="ER94" s="1157">
        <f>'Result Entry'!ES96</f>
        <v>0.0</v>
      </c>
      <c r="ES94" s="1158" t="str">
        <f>'Result Entry'!ET96</f>
        <v/>
      </c>
      <c r="ET94" s="1142">
        <f>'Result Entry'!EU96</f>
        <v>0.0</v>
      </c>
      <c r="EU94" s="1152">
        <f>'Result Entry'!EV96</f>
        <v>0.0</v>
      </c>
      <c r="EV94" s="1143">
        <f>'Result Entry'!EW96</f>
        <v>0.0</v>
      </c>
      <c r="EW94" s="1153">
        <f>'Result Entry'!EX96</f>
        <v>0.0</v>
      </c>
      <c r="EX94" s="1143">
        <f>'Result Entry'!EY96</f>
        <v>0.0</v>
      </c>
      <c r="EY94" s="1153">
        <f>'Result Entry'!EZ96</f>
        <v>0.0</v>
      </c>
      <c r="EZ94" s="1143">
        <f>'Result Entry'!FA96</f>
        <v>0.0</v>
      </c>
      <c r="FA94" s="1143">
        <f>'Result Entry'!FB96</f>
        <v>0.0</v>
      </c>
      <c r="FB94" s="1143">
        <f>'Result Entry'!FC96</f>
        <v>0.0</v>
      </c>
      <c r="FC94" s="1156">
        <f>'Result Entry'!FD96</f>
        <v>0.0</v>
      </c>
      <c r="FD94" s="1157">
        <f>'Result Entry'!FE96</f>
        <v>0.0</v>
      </c>
      <c r="FE94" s="1158" t="str">
        <f>'Result Entry'!FF96</f>
        <v/>
      </c>
      <c r="FF94" s="1142">
        <f>'Result Entry'!FG96</f>
        <v>0.0</v>
      </c>
      <c r="FG94" s="1143">
        <f>'Result Entry'!FH96</f>
        <v>0.0</v>
      </c>
      <c r="FH94" s="1143">
        <f>'Result Entry'!FI96</f>
        <v>0.0</v>
      </c>
      <c r="FI94" s="1143">
        <f>'Result Entry'!FJ96</f>
        <v>0.0</v>
      </c>
      <c r="FJ94" s="1145">
        <f>'Result Entry'!FK96</f>
        <v>0.0</v>
      </c>
      <c r="FK94" s="1150" t="str">
        <f>'Result Entry'!FL96</f>
        <v/>
      </c>
      <c r="FL94" s="1139">
        <f>'Result Entry'!FM96</f>
        <v>0.0</v>
      </c>
      <c r="FM94" s="1140">
        <f>'Result Entry'!FN96</f>
        <v>0.0</v>
      </c>
      <c r="FN94" s="1161" t="str">
        <f>'Result Entry'!FO96</f>
        <v/>
      </c>
      <c r="FO94" s="1139">
        <f>'Result Entry'!FP96</f>
        <v>0.0</v>
      </c>
      <c r="FP94" s="1140">
        <f>'Result Entry'!FQ96</f>
        <v>0.0</v>
      </c>
      <c r="FQ94" s="1140">
        <f>'Result Entry'!FR96</f>
        <v>0.0</v>
      </c>
      <c r="FR94" s="1140" t="str">
        <f>IF(OR(FS94="PASSED",FS94="PASSED WITH G"),'Result Entry'!FS96,"")</f>
        <v/>
      </c>
      <c r="FS94" s="1140" t="str">
        <f>'Result Entry'!FT96</f>
        <v/>
      </c>
      <c r="FT94" s="1140" t="str">
        <f>'Result Entry'!FU96</f>
        <v/>
      </c>
      <c r="FU94" s="1161" t="str">
        <f>'Result Entry'!FV96</f>
        <v/>
      </c>
      <c r="FV94" s="1162" t="str">
        <f>'Result Entry'!FX96</f>
        <v/>
      </c>
    </row>
    <row r="95" spans="8:8" s="1138" ht="17.25" customFormat="1" customHeight="1">
      <c r="A95" s="1167"/>
      <c r="B95" s="1139">
        <f t="shared" si="1"/>
        <v>0.0</v>
      </c>
      <c r="C95" s="1140">
        <f>'Result Entry'!D97</f>
        <v>0.0</v>
      </c>
      <c r="D95" s="1140">
        <f>'Result Entry'!E97</f>
        <v>0.0</v>
      </c>
      <c r="E95" s="1140">
        <f>'Result Entry'!F97</f>
        <v>0.0</v>
      </c>
      <c r="F95" s="1140">
        <f>'Result Entry'!G97</f>
        <v>0.0</v>
      </c>
      <c r="G95" s="1140">
        <f>'Result Entry'!H97</f>
        <v>0.0</v>
      </c>
      <c r="H95" s="1140">
        <f>'Result Entry'!I97</f>
        <v>0.0</v>
      </c>
      <c r="I95" s="1140">
        <f>'Result Entry'!J97</f>
        <v>0.0</v>
      </c>
      <c r="J95" s="1141">
        <f>'Result Entry'!K97</f>
        <v>0.0</v>
      </c>
      <c r="K95" s="1142">
        <f>'Result Entry'!L97</f>
        <v>0.0</v>
      </c>
      <c r="L95" s="1143">
        <f>'Result Entry'!M97</f>
        <v>0.0</v>
      </c>
      <c r="M95" s="1143">
        <f>'Result Entry'!N97</f>
        <v>0.0</v>
      </c>
      <c r="N95" s="1144">
        <f>'Result Entry'!O97</f>
        <v>0.0</v>
      </c>
      <c r="O95" s="1143">
        <f>'Result Entry'!P97</f>
        <v>0.0</v>
      </c>
      <c r="P95" s="1144">
        <f>'Result Entry'!Q97</f>
        <v>0.0</v>
      </c>
      <c r="Q95" s="1143">
        <f>'Result Entry'!R97</f>
        <v>0.0</v>
      </c>
      <c r="R95" s="1145">
        <f>'Result Entry'!S97</f>
        <v>0.0</v>
      </c>
      <c r="S95" s="1145">
        <f>'Result Entry'!T97</f>
        <v>0.0</v>
      </c>
      <c r="T95" s="1146">
        <f>'Result Entry'!U97</f>
        <v>0.0</v>
      </c>
      <c r="U95" s="1163">
        <f>'Result Entry'!V97</f>
        <v>0.0</v>
      </c>
      <c r="V95" s="1164" t="str">
        <f>'Result Entry'!W97</f>
        <v/>
      </c>
      <c r="W95" s="1149" t="str">
        <f>'Result Entry'!X97</f>
        <v/>
      </c>
      <c r="X95" s="1150" t="str">
        <f>'Result Entry'!Y97</f>
        <v/>
      </c>
      <c r="Y95" s="1142">
        <f>'Result Entry'!Z97</f>
        <v>0.0</v>
      </c>
      <c r="Z95" s="1143">
        <f>'Result Entry'!AA97</f>
        <v>0.0</v>
      </c>
      <c r="AA95" s="1143">
        <f>'Result Entry'!AB97</f>
        <v>0.0</v>
      </c>
      <c r="AB95" s="1144">
        <f>'Result Entry'!AC97</f>
        <v>0.0</v>
      </c>
      <c r="AC95" s="1143">
        <f>'Result Entry'!AD97</f>
        <v>0.0</v>
      </c>
      <c r="AD95" s="1144">
        <f>'Result Entry'!AE97</f>
        <v>0.0</v>
      </c>
      <c r="AE95" s="1143">
        <f>'Result Entry'!AF97</f>
        <v>0.0</v>
      </c>
      <c r="AF95" s="1145">
        <f>'Result Entry'!AG97</f>
        <v>0.0</v>
      </c>
      <c r="AG95" s="1145">
        <f>'Result Entry'!AH97</f>
        <v>0.0</v>
      </c>
      <c r="AH95" s="1146">
        <f>'Result Entry'!AI97</f>
        <v>0.0</v>
      </c>
      <c r="AI95" s="1163">
        <f>'Result Entry'!AJ97</f>
        <v>0.0</v>
      </c>
      <c r="AJ95" s="1164" t="str">
        <f>'Result Entry'!AK97</f>
        <v/>
      </c>
      <c r="AK95" s="1149" t="str">
        <f>'Result Entry'!AL97</f>
        <v/>
      </c>
      <c r="AL95" s="1150" t="str">
        <f>'Result Entry'!AM97</f>
        <v/>
      </c>
      <c r="AM95" s="1151">
        <f>'Result Entry'!AN97</f>
        <v>0.0</v>
      </c>
      <c r="AN95" s="1142">
        <f>'Result Entry'!AO97</f>
        <v>0.0</v>
      </c>
      <c r="AO95" s="1152">
        <f>'Result Entry'!AP97</f>
        <v>0.0</v>
      </c>
      <c r="AP95" s="1143">
        <f>'Result Entry'!AQ97</f>
        <v>0.0</v>
      </c>
      <c r="AQ95" s="1144">
        <f>'Result Entry'!AR97</f>
        <v>0.0</v>
      </c>
      <c r="AR95" s="1143">
        <f>'Result Entry'!AS97</f>
        <v>0.0</v>
      </c>
      <c r="AS95" s="1143">
        <f>'Result Entry'!AT97</f>
        <v>0.0</v>
      </c>
      <c r="AT95" s="1153">
        <f>'Result Entry'!AU97</f>
        <v>0.0</v>
      </c>
      <c r="AU95" s="1144">
        <f>'Result Entry'!AV97</f>
        <v>0.0</v>
      </c>
      <c r="AV95" s="1143">
        <f>'Result Entry'!AW97</f>
        <v>0.0</v>
      </c>
      <c r="AW95" s="1143">
        <f>'Result Entry'!AX97</f>
        <v>0.0</v>
      </c>
      <c r="AX95" s="1153">
        <f>'Result Entry'!AY97</f>
        <v>0.0</v>
      </c>
      <c r="AY95" s="1146">
        <f>'Result Entry'!AZ97</f>
        <v>0.0</v>
      </c>
      <c r="AZ95" s="1165">
        <f>'Result Entry'!BA97</f>
        <v>0.0</v>
      </c>
      <c r="BA95" s="1166" t="str">
        <f>'Result Entry'!BB97</f>
        <v/>
      </c>
      <c r="BB95" s="1149" t="str">
        <f>'Result Entry'!BC97</f>
        <v/>
      </c>
      <c r="BC95" s="1150" t="str">
        <f>'Result Entry'!BD97</f>
        <v/>
      </c>
      <c r="BD95" s="1151">
        <f>'Result Entry'!BE97</f>
        <v>0.0</v>
      </c>
      <c r="BE95" s="1142">
        <f>'Result Entry'!BF97</f>
        <v>0.0</v>
      </c>
      <c r="BF95" s="1152">
        <f>'Result Entry'!BG97</f>
        <v>0.0</v>
      </c>
      <c r="BG95" s="1143">
        <f>'Result Entry'!BH97</f>
        <v>0.0</v>
      </c>
      <c r="BH95" s="1144">
        <f>'Result Entry'!BI97</f>
        <v>0.0</v>
      </c>
      <c r="BI95" s="1143">
        <f>'Result Entry'!BJ97</f>
        <v>0.0</v>
      </c>
      <c r="BJ95" s="1143">
        <f>'Result Entry'!BK97</f>
        <v>0.0</v>
      </c>
      <c r="BK95" s="1153">
        <f>'Result Entry'!BL97</f>
        <v>0.0</v>
      </c>
      <c r="BL95" s="1144">
        <f>'Result Entry'!BM97</f>
        <v>0.0</v>
      </c>
      <c r="BM95" s="1143">
        <f>'Result Entry'!BN97</f>
        <v>0.0</v>
      </c>
      <c r="BN95" s="1143">
        <f>'Result Entry'!BO97</f>
        <v>0.0</v>
      </c>
      <c r="BO95" s="1153">
        <f>'Result Entry'!BP97</f>
        <v>0.0</v>
      </c>
      <c r="BP95" s="1146">
        <f>'Result Entry'!BQ97</f>
        <v>0.0</v>
      </c>
      <c r="BQ95" s="1165">
        <f>'Result Entry'!BR97</f>
        <v>0.0</v>
      </c>
      <c r="BR95" s="1166" t="str">
        <f>'Result Entry'!BS97</f>
        <v/>
      </c>
      <c r="BS95" s="1149" t="str">
        <f>'Result Entry'!BT97</f>
        <v/>
      </c>
      <c r="BT95" s="1150" t="str">
        <f>'Result Entry'!BU97</f>
        <v/>
      </c>
      <c r="BU95" s="1151">
        <f>'Result Entry'!BV97</f>
        <v>0.0</v>
      </c>
      <c r="BV95" s="1142">
        <f>'Result Entry'!BW97</f>
        <v>0.0</v>
      </c>
      <c r="BW95" s="1152">
        <f>'Result Entry'!BX97</f>
        <v>0.0</v>
      </c>
      <c r="BX95" s="1143">
        <f>'Result Entry'!BY97</f>
        <v>0.0</v>
      </c>
      <c r="BY95" s="1144">
        <f>'Result Entry'!BZ97</f>
        <v>0.0</v>
      </c>
      <c r="BZ95" s="1143">
        <f>'Result Entry'!CA97</f>
        <v>0.0</v>
      </c>
      <c r="CA95" s="1143">
        <f>'Result Entry'!CB97</f>
        <v>0.0</v>
      </c>
      <c r="CB95" s="1153">
        <f>'Result Entry'!CC97</f>
        <v>0.0</v>
      </c>
      <c r="CC95" s="1144">
        <f>'Result Entry'!CD97</f>
        <v>0.0</v>
      </c>
      <c r="CD95" s="1143">
        <f>'Result Entry'!CE97</f>
        <v>0.0</v>
      </c>
      <c r="CE95" s="1143">
        <f>'Result Entry'!CF97</f>
        <v>0.0</v>
      </c>
      <c r="CF95" s="1153">
        <f>'Result Entry'!CG97</f>
        <v>0.0</v>
      </c>
      <c r="CG95" s="1146">
        <f>'Result Entry'!CH97</f>
        <v>0.0</v>
      </c>
      <c r="CH95" s="1165">
        <f>'Result Entry'!CI97</f>
        <v>0.0</v>
      </c>
      <c r="CI95" s="1166" t="str">
        <f>'Result Entry'!CJ97</f>
        <v/>
      </c>
      <c r="CJ95" s="1149" t="str">
        <f>'Result Entry'!CK97</f>
        <v/>
      </c>
      <c r="CK95" s="1150" t="str">
        <f>'Result Entry'!CL97</f>
        <v/>
      </c>
      <c r="CL95" s="1151">
        <f>'Result Entry'!CM97</f>
        <v>0.0</v>
      </c>
      <c r="CM95" s="1142">
        <f>'Result Entry'!CN97</f>
        <v>0.0</v>
      </c>
      <c r="CN95" s="1152">
        <f>'Result Entry'!CO97</f>
        <v>0.0</v>
      </c>
      <c r="CO95" s="1143">
        <f>'Result Entry'!CP97</f>
        <v>0.0</v>
      </c>
      <c r="CP95" s="1144">
        <f>'Result Entry'!CQ97</f>
        <v>0.0</v>
      </c>
      <c r="CQ95" s="1143">
        <f>'Result Entry'!CR97</f>
        <v>0.0</v>
      </c>
      <c r="CR95" s="1143">
        <f>'Result Entry'!CS97</f>
        <v>0.0</v>
      </c>
      <c r="CS95" s="1153">
        <f>'Result Entry'!CT97</f>
        <v>0.0</v>
      </c>
      <c r="CT95" s="1144">
        <f>'Result Entry'!CU97</f>
        <v>0.0</v>
      </c>
      <c r="CU95" s="1143">
        <f>'Result Entry'!CV97</f>
        <v>0.0</v>
      </c>
      <c r="CV95" s="1143">
        <f>'Result Entry'!CW97</f>
        <v>0.0</v>
      </c>
      <c r="CW95" s="1153">
        <f>'Result Entry'!CX97</f>
        <v>0.0</v>
      </c>
      <c r="CX95" s="1146">
        <f>'Result Entry'!CY97</f>
        <v>0.0</v>
      </c>
      <c r="CY95" s="1165">
        <f>'Result Entry'!CZ97</f>
        <v>0.0</v>
      </c>
      <c r="CZ95" s="1166" t="str">
        <f>'Result Entry'!DA97</f>
        <v/>
      </c>
      <c r="DA95" s="1149" t="str">
        <f>'Result Entry'!DB97</f>
        <v/>
      </c>
      <c r="DB95" s="1150" t="str">
        <f>'Result Entry'!DC97</f>
        <v/>
      </c>
      <c r="DC95" s="1151">
        <f>'Result Entry'!DD97</f>
        <v>0.0</v>
      </c>
      <c r="DD95" s="1142">
        <f>'Result Entry'!DE97</f>
        <v>0.0</v>
      </c>
      <c r="DE95" s="1152">
        <f>'Result Entry'!DF97</f>
        <v>0.0</v>
      </c>
      <c r="DF95" s="1143">
        <f>'Result Entry'!DG97</f>
        <v>0.0</v>
      </c>
      <c r="DG95" s="1144">
        <f>'Result Entry'!DH97</f>
        <v>0.0</v>
      </c>
      <c r="DH95" s="1143">
        <f>'Result Entry'!DI97</f>
        <v>0.0</v>
      </c>
      <c r="DI95" s="1143">
        <f>'Result Entry'!DJ97</f>
        <v>0.0</v>
      </c>
      <c r="DJ95" s="1153">
        <f>'Result Entry'!DK97</f>
        <v>0.0</v>
      </c>
      <c r="DK95" s="1144">
        <f>'Result Entry'!DL97</f>
        <v>0.0</v>
      </c>
      <c r="DL95" s="1143">
        <f>'Result Entry'!DM97</f>
        <v>0.0</v>
      </c>
      <c r="DM95" s="1143">
        <f>'Result Entry'!DN97</f>
        <v>0.0</v>
      </c>
      <c r="DN95" s="1153">
        <f>'Result Entry'!DO97</f>
        <v>0.0</v>
      </c>
      <c r="DO95" s="1146">
        <f>'Result Entry'!DP97</f>
        <v>0.0</v>
      </c>
      <c r="DP95" s="1165">
        <f>'Result Entry'!DQ97</f>
        <v>0.0</v>
      </c>
      <c r="DQ95" s="1166" t="str">
        <f>'Result Entry'!DR97</f>
        <v/>
      </c>
      <c r="DR95" s="1149" t="str">
        <f>'Result Entry'!DS97</f>
        <v/>
      </c>
      <c r="DS95" s="1150" t="str">
        <f>'Result Entry'!DT97</f>
        <v/>
      </c>
      <c r="DT95" s="1142">
        <f>'Result Entry'!DU97</f>
        <v>0.0</v>
      </c>
      <c r="DU95" s="1143">
        <f>'Result Entry'!DV97</f>
        <v>0.0</v>
      </c>
      <c r="DV95" s="1143">
        <f>'Result Entry'!DW97</f>
        <v>0.0</v>
      </c>
      <c r="DW95" s="1144">
        <f>'Result Entry'!DX97</f>
        <v>0.0</v>
      </c>
      <c r="DX95" s="1143">
        <f>'Result Entry'!DY97</f>
        <v>0.0</v>
      </c>
      <c r="DY95" s="1143">
        <f>'Result Entry'!DZ97</f>
        <v>0.0</v>
      </c>
      <c r="DZ95" s="1153">
        <f>'Result Entry'!EA97</f>
        <v>0.0</v>
      </c>
      <c r="EA95" s="1144">
        <f>'Result Entry'!EB97</f>
        <v>0.0</v>
      </c>
      <c r="EB95" s="1143">
        <f>'Result Entry'!EC97</f>
        <v>0.0</v>
      </c>
      <c r="EC95" s="1143">
        <f>'Result Entry'!ED97</f>
        <v>0.0</v>
      </c>
      <c r="ED95" s="1153">
        <f>'Result Entry'!EE97</f>
        <v>0.0</v>
      </c>
      <c r="EE95" s="1156">
        <f>'Result Entry'!EF97</f>
        <v>0.0</v>
      </c>
      <c r="EF95" s="1157">
        <f>'Result Entry'!EG97</f>
        <v>0.0</v>
      </c>
      <c r="EG95" s="1158" t="str">
        <f>'Result Entry'!EH97</f>
        <v/>
      </c>
      <c r="EH95" s="1142">
        <f>'Result Entry'!EI97</f>
        <v>0.0</v>
      </c>
      <c r="EI95" s="1143">
        <f>'Result Entry'!EJ97</f>
        <v>0.0</v>
      </c>
      <c r="EJ95" s="1143">
        <f>'Result Entry'!EK97</f>
        <v>0.0</v>
      </c>
      <c r="EK95" s="1144">
        <f>'Result Entry'!EL97</f>
        <v>0.0</v>
      </c>
      <c r="EL95" s="1143">
        <f>'Result Entry'!EM97</f>
        <v>0.0</v>
      </c>
      <c r="EM95" s="1153">
        <f>'Result Entry'!EN97</f>
        <v>0.0</v>
      </c>
      <c r="EN95" s="1143">
        <f>'Result Entry'!EO97</f>
        <v>0.0</v>
      </c>
      <c r="EO95" s="1143">
        <f>'Result Entry'!EP97</f>
        <v>0.0</v>
      </c>
      <c r="EP95" s="1143">
        <f>'Result Entry'!EQ97</f>
        <v>0.0</v>
      </c>
      <c r="EQ95" s="1146">
        <f>'Result Entry'!ER97</f>
        <v>0.0</v>
      </c>
      <c r="ER95" s="1157">
        <f>'Result Entry'!ES97</f>
        <v>0.0</v>
      </c>
      <c r="ES95" s="1158" t="str">
        <f>'Result Entry'!ET97</f>
        <v/>
      </c>
      <c r="ET95" s="1142">
        <f>'Result Entry'!EU97</f>
        <v>0.0</v>
      </c>
      <c r="EU95" s="1152">
        <f>'Result Entry'!EV97</f>
        <v>0.0</v>
      </c>
      <c r="EV95" s="1143">
        <f>'Result Entry'!EW97</f>
        <v>0.0</v>
      </c>
      <c r="EW95" s="1153">
        <f>'Result Entry'!EX97</f>
        <v>0.0</v>
      </c>
      <c r="EX95" s="1143">
        <f>'Result Entry'!EY97</f>
        <v>0.0</v>
      </c>
      <c r="EY95" s="1153">
        <f>'Result Entry'!EZ97</f>
        <v>0.0</v>
      </c>
      <c r="EZ95" s="1143">
        <f>'Result Entry'!FA97</f>
        <v>0.0</v>
      </c>
      <c r="FA95" s="1143">
        <f>'Result Entry'!FB97</f>
        <v>0.0</v>
      </c>
      <c r="FB95" s="1143">
        <f>'Result Entry'!FC97</f>
        <v>0.0</v>
      </c>
      <c r="FC95" s="1156">
        <f>'Result Entry'!FD97</f>
        <v>0.0</v>
      </c>
      <c r="FD95" s="1157">
        <f>'Result Entry'!FE97</f>
        <v>0.0</v>
      </c>
      <c r="FE95" s="1158" t="str">
        <f>'Result Entry'!FF97</f>
        <v/>
      </c>
      <c r="FF95" s="1142">
        <f>'Result Entry'!FG97</f>
        <v>0.0</v>
      </c>
      <c r="FG95" s="1143">
        <f>'Result Entry'!FH97</f>
        <v>0.0</v>
      </c>
      <c r="FH95" s="1143">
        <f>'Result Entry'!FI97</f>
        <v>0.0</v>
      </c>
      <c r="FI95" s="1143">
        <f>'Result Entry'!FJ97</f>
        <v>0.0</v>
      </c>
      <c r="FJ95" s="1145">
        <f>'Result Entry'!FK97</f>
        <v>0.0</v>
      </c>
      <c r="FK95" s="1150" t="str">
        <f>'Result Entry'!FL97</f>
        <v/>
      </c>
      <c r="FL95" s="1139">
        <f>'Result Entry'!FM97</f>
        <v>0.0</v>
      </c>
      <c r="FM95" s="1140">
        <f>'Result Entry'!FN97</f>
        <v>0.0</v>
      </c>
      <c r="FN95" s="1161" t="str">
        <f>'Result Entry'!FO97</f>
        <v/>
      </c>
      <c r="FO95" s="1139">
        <f>'Result Entry'!FP97</f>
        <v>0.0</v>
      </c>
      <c r="FP95" s="1140">
        <f>'Result Entry'!FQ97</f>
        <v>0.0</v>
      </c>
      <c r="FQ95" s="1140">
        <f>'Result Entry'!FR97</f>
        <v>0.0</v>
      </c>
      <c r="FR95" s="1140" t="str">
        <f>IF(OR(FS95="PASSED",FS95="PASSED WITH G"),'Result Entry'!FS97,"")</f>
        <v/>
      </c>
      <c r="FS95" s="1140" t="str">
        <f>'Result Entry'!FT97</f>
        <v/>
      </c>
      <c r="FT95" s="1140" t="str">
        <f>'Result Entry'!FU97</f>
        <v/>
      </c>
      <c r="FU95" s="1161" t="str">
        <f>'Result Entry'!FV97</f>
        <v/>
      </c>
      <c r="FV95" s="1162" t="str">
        <f>'Result Entry'!FX97</f>
        <v/>
      </c>
    </row>
    <row r="96" spans="8:8" s="1138" ht="17.25" customFormat="1" customHeight="1">
      <c r="A96" s="1167"/>
      <c r="B96" s="1139">
        <f t="shared" si="1"/>
        <v>0.0</v>
      </c>
      <c r="C96" s="1140">
        <f>'Result Entry'!D98</f>
        <v>0.0</v>
      </c>
      <c r="D96" s="1140">
        <f>'Result Entry'!E98</f>
        <v>0.0</v>
      </c>
      <c r="E96" s="1140">
        <f>'Result Entry'!F98</f>
        <v>0.0</v>
      </c>
      <c r="F96" s="1140">
        <f>'Result Entry'!G98</f>
        <v>0.0</v>
      </c>
      <c r="G96" s="1140">
        <f>'Result Entry'!H98</f>
        <v>0.0</v>
      </c>
      <c r="H96" s="1140">
        <f>'Result Entry'!I98</f>
        <v>0.0</v>
      </c>
      <c r="I96" s="1140">
        <f>'Result Entry'!J98</f>
        <v>0.0</v>
      </c>
      <c r="J96" s="1141">
        <f>'Result Entry'!K98</f>
        <v>0.0</v>
      </c>
      <c r="K96" s="1142">
        <f>'Result Entry'!L98</f>
        <v>0.0</v>
      </c>
      <c r="L96" s="1143">
        <f>'Result Entry'!M98</f>
        <v>0.0</v>
      </c>
      <c r="M96" s="1143">
        <f>'Result Entry'!N98</f>
        <v>0.0</v>
      </c>
      <c r="N96" s="1144">
        <f>'Result Entry'!O98</f>
        <v>0.0</v>
      </c>
      <c r="O96" s="1143">
        <f>'Result Entry'!P98</f>
        <v>0.0</v>
      </c>
      <c r="P96" s="1144">
        <f>'Result Entry'!Q98</f>
        <v>0.0</v>
      </c>
      <c r="Q96" s="1143">
        <f>'Result Entry'!R98</f>
        <v>0.0</v>
      </c>
      <c r="R96" s="1145">
        <f>'Result Entry'!S98</f>
        <v>0.0</v>
      </c>
      <c r="S96" s="1145">
        <f>'Result Entry'!T98</f>
        <v>0.0</v>
      </c>
      <c r="T96" s="1146">
        <f>'Result Entry'!U98</f>
        <v>0.0</v>
      </c>
      <c r="U96" s="1163">
        <f>'Result Entry'!V98</f>
        <v>0.0</v>
      </c>
      <c r="V96" s="1164" t="str">
        <f>'Result Entry'!W98</f>
        <v/>
      </c>
      <c r="W96" s="1149" t="str">
        <f>'Result Entry'!X98</f>
        <v/>
      </c>
      <c r="X96" s="1150" t="str">
        <f>'Result Entry'!Y98</f>
        <v/>
      </c>
      <c r="Y96" s="1142">
        <f>'Result Entry'!Z98</f>
        <v>0.0</v>
      </c>
      <c r="Z96" s="1143">
        <f>'Result Entry'!AA98</f>
        <v>0.0</v>
      </c>
      <c r="AA96" s="1143">
        <f>'Result Entry'!AB98</f>
        <v>0.0</v>
      </c>
      <c r="AB96" s="1144">
        <f>'Result Entry'!AC98</f>
        <v>0.0</v>
      </c>
      <c r="AC96" s="1143">
        <f>'Result Entry'!AD98</f>
        <v>0.0</v>
      </c>
      <c r="AD96" s="1144">
        <f>'Result Entry'!AE98</f>
        <v>0.0</v>
      </c>
      <c r="AE96" s="1143">
        <f>'Result Entry'!AF98</f>
        <v>0.0</v>
      </c>
      <c r="AF96" s="1145">
        <f>'Result Entry'!AG98</f>
        <v>0.0</v>
      </c>
      <c r="AG96" s="1145">
        <f>'Result Entry'!AH98</f>
        <v>0.0</v>
      </c>
      <c r="AH96" s="1146">
        <f>'Result Entry'!AI98</f>
        <v>0.0</v>
      </c>
      <c r="AI96" s="1163">
        <f>'Result Entry'!AJ98</f>
        <v>0.0</v>
      </c>
      <c r="AJ96" s="1164" t="str">
        <f>'Result Entry'!AK98</f>
        <v/>
      </c>
      <c r="AK96" s="1149" t="str">
        <f>'Result Entry'!AL98</f>
        <v/>
      </c>
      <c r="AL96" s="1150" t="str">
        <f>'Result Entry'!AM98</f>
        <v/>
      </c>
      <c r="AM96" s="1151">
        <f>'Result Entry'!AN98</f>
        <v>0.0</v>
      </c>
      <c r="AN96" s="1142">
        <f>'Result Entry'!AO98</f>
        <v>0.0</v>
      </c>
      <c r="AO96" s="1152">
        <f>'Result Entry'!AP98</f>
        <v>0.0</v>
      </c>
      <c r="AP96" s="1143">
        <f>'Result Entry'!AQ98</f>
        <v>0.0</v>
      </c>
      <c r="AQ96" s="1144">
        <f>'Result Entry'!AR98</f>
        <v>0.0</v>
      </c>
      <c r="AR96" s="1143">
        <f>'Result Entry'!AS98</f>
        <v>0.0</v>
      </c>
      <c r="AS96" s="1143">
        <f>'Result Entry'!AT98</f>
        <v>0.0</v>
      </c>
      <c r="AT96" s="1153">
        <f>'Result Entry'!AU98</f>
        <v>0.0</v>
      </c>
      <c r="AU96" s="1144">
        <f>'Result Entry'!AV98</f>
        <v>0.0</v>
      </c>
      <c r="AV96" s="1143">
        <f>'Result Entry'!AW98</f>
        <v>0.0</v>
      </c>
      <c r="AW96" s="1143">
        <f>'Result Entry'!AX98</f>
        <v>0.0</v>
      </c>
      <c r="AX96" s="1153">
        <f>'Result Entry'!AY98</f>
        <v>0.0</v>
      </c>
      <c r="AY96" s="1146">
        <f>'Result Entry'!AZ98</f>
        <v>0.0</v>
      </c>
      <c r="AZ96" s="1165">
        <f>'Result Entry'!BA98</f>
        <v>0.0</v>
      </c>
      <c r="BA96" s="1166" t="str">
        <f>'Result Entry'!BB98</f>
        <v/>
      </c>
      <c r="BB96" s="1149" t="str">
        <f>'Result Entry'!BC98</f>
        <v/>
      </c>
      <c r="BC96" s="1150" t="str">
        <f>'Result Entry'!BD98</f>
        <v/>
      </c>
      <c r="BD96" s="1151">
        <f>'Result Entry'!BE98</f>
        <v>0.0</v>
      </c>
      <c r="BE96" s="1142">
        <f>'Result Entry'!BF98</f>
        <v>0.0</v>
      </c>
      <c r="BF96" s="1152">
        <f>'Result Entry'!BG98</f>
        <v>0.0</v>
      </c>
      <c r="BG96" s="1143">
        <f>'Result Entry'!BH98</f>
        <v>0.0</v>
      </c>
      <c r="BH96" s="1144">
        <f>'Result Entry'!BI98</f>
        <v>0.0</v>
      </c>
      <c r="BI96" s="1143">
        <f>'Result Entry'!BJ98</f>
        <v>0.0</v>
      </c>
      <c r="BJ96" s="1143">
        <f>'Result Entry'!BK98</f>
        <v>0.0</v>
      </c>
      <c r="BK96" s="1153">
        <f>'Result Entry'!BL98</f>
        <v>0.0</v>
      </c>
      <c r="BL96" s="1144">
        <f>'Result Entry'!BM98</f>
        <v>0.0</v>
      </c>
      <c r="BM96" s="1143">
        <f>'Result Entry'!BN98</f>
        <v>0.0</v>
      </c>
      <c r="BN96" s="1143">
        <f>'Result Entry'!BO98</f>
        <v>0.0</v>
      </c>
      <c r="BO96" s="1153">
        <f>'Result Entry'!BP98</f>
        <v>0.0</v>
      </c>
      <c r="BP96" s="1146">
        <f>'Result Entry'!BQ98</f>
        <v>0.0</v>
      </c>
      <c r="BQ96" s="1165">
        <f>'Result Entry'!BR98</f>
        <v>0.0</v>
      </c>
      <c r="BR96" s="1166" t="str">
        <f>'Result Entry'!BS98</f>
        <v/>
      </c>
      <c r="BS96" s="1149" t="str">
        <f>'Result Entry'!BT98</f>
        <v/>
      </c>
      <c r="BT96" s="1150" t="str">
        <f>'Result Entry'!BU98</f>
        <v/>
      </c>
      <c r="BU96" s="1151">
        <f>'Result Entry'!BV98</f>
        <v>0.0</v>
      </c>
      <c r="BV96" s="1142">
        <f>'Result Entry'!BW98</f>
        <v>0.0</v>
      </c>
      <c r="BW96" s="1152">
        <f>'Result Entry'!BX98</f>
        <v>0.0</v>
      </c>
      <c r="BX96" s="1143">
        <f>'Result Entry'!BY98</f>
        <v>0.0</v>
      </c>
      <c r="BY96" s="1144">
        <f>'Result Entry'!BZ98</f>
        <v>0.0</v>
      </c>
      <c r="BZ96" s="1143">
        <f>'Result Entry'!CA98</f>
        <v>0.0</v>
      </c>
      <c r="CA96" s="1143">
        <f>'Result Entry'!CB98</f>
        <v>0.0</v>
      </c>
      <c r="CB96" s="1153">
        <f>'Result Entry'!CC98</f>
        <v>0.0</v>
      </c>
      <c r="CC96" s="1144">
        <f>'Result Entry'!CD98</f>
        <v>0.0</v>
      </c>
      <c r="CD96" s="1143">
        <f>'Result Entry'!CE98</f>
        <v>0.0</v>
      </c>
      <c r="CE96" s="1143">
        <f>'Result Entry'!CF98</f>
        <v>0.0</v>
      </c>
      <c r="CF96" s="1153">
        <f>'Result Entry'!CG98</f>
        <v>0.0</v>
      </c>
      <c r="CG96" s="1146">
        <f>'Result Entry'!CH98</f>
        <v>0.0</v>
      </c>
      <c r="CH96" s="1165">
        <f>'Result Entry'!CI98</f>
        <v>0.0</v>
      </c>
      <c r="CI96" s="1166" t="str">
        <f>'Result Entry'!CJ98</f>
        <v/>
      </c>
      <c r="CJ96" s="1149" t="str">
        <f>'Result Entry'!CK98</f>
        <v/>
      </c>
      <c r="CK96" s="1150" t="str">
        <f>'Result Entry'!CL98</f>
        <v/>
      </c>
      <c r="CL96" s="1151">
        <f>'Result Entry'!CM98</f>
        <v>0.0</v>
      </c>
      <c r="CM96" s="1142">
        <f>'Result Entry'!CN98</f>
        <v>0.0</v>
      </c>
      <c r="CN96" s="1152">
        <f>'Result Entry'!CO98</f>
        <v>0.0</v>
      </c>
      <c r="CO96" s="1143">
        <f>'Result Entry'!CP98</f>
        <v>0.0</v>
      </c>
      <c r="CP96" s="1144">
        <f>'Result Entry'!CQ98</f>
        <v>0.0</v>
      </c>
      <c r="CQ96" s="1143">
        <f>'Result Entry'!CR98</f>
        <v>0.0</v>
      </c>
      <c r="CR96" s="1143">
        <f>'Result Entry'!CS98</f>
        <v>0.0</v>
      </c>
      <c r="CS96" s="1153">
        <f>'Result Entry'!CT98</f>
        <v>0.0</v>
      </c>
      <c r="CT96" s="1144">
        <f>'Result Entry'!CU98</f>
        <v>0.0</v>
      </c>
      <c r="CU96" s="1143">
        <f>'Result Entry'!CV98</f>
        <v>0.0</v>
      </c>
      <c r="CV96" s="1143">
        <f>'Result Entry'!CW98</f>
        <v>0.0</v>
      </c>
      <c r="CW96" s="1153">
        <f>'Result Entry'!CX98</f>
        <v>0.0</v>
      </c>
      <c r="CX96" s="1146">
        <f>'Result Entry'!CY98</f>
        <v>0.0</v>
      </c>
      <c r="CY96" s="1165">
        <f>'Result Entry'!CZ98</f>
        <v>0.0</v>
      </c>
      <c r="CZ96" s="1166" t="str">
        <f>'Result Entry'!DA98</f>
        <v/>
      </c>
      <c r="DA96" s="1149" t="str">
        <f>'Result Entry'!DB98</f>
        <v/>
      </c>
      <c r="DB96" s="1150" t="str">
        <f>'Result Entry'!DC98</f>
        <v/>
      </c>
      <c r="DC96" s="1151">
        <f>'Result Entry'!DD98</f>
        <v>0.0</v>
      </c>
      <c r="DD96" s="1142">
        <f>'Result Entry'!DE98</f>
        <v>0.0</v>
      </c>
      <c r="DE96" s="1152">
        <f>'Result Entry'!DF98</f>
        <v>0.0</v>
      </c>
      <c r="DF96" s="1143">
        <f>'Result Entry'!DG98</f>
        <v>0.0</v>
      </c>
      <c r="DG96" s="1144">
        <f>'Result Entry'!DH98</f>
        <v>0.0</v>
      </c>
      <c r="DH96" s="1143">
        <f>'Result Entry'!DI98</f>
        <v>0.0</v>
      </c>
      <c r="DI96" s="1143">
        <f>'Result Entry'!DJ98</f>
        <v>0.0</v>
      </c>
      <c r="DJ96" s="1153">
        <f>'Result Entry'!DK98</f>
        <v>0.0</v>
      </c>
      <c r="DK96" s="1144">
        <f>'Result Entry'!DL98</f>
        <v>0.0</v>
      </c>
      <c r="DL96" s="1143">
        <f>'Result Entry'!DM98</f>
        <v>0.0</v>
      </c>
      <c r="DM96" s="1143">
        <f>'Result Entry'!DN98</f>
        <v>0.0</v>
      </c>
      <c r="DN96" s="1153">
        <f>'Result Entry'!DO98</f>
        <v>0.0</v>
      </c>
      <c r="DO96" s="1146">
        <f>'Result Entry'!DP98</f>
        <v>0.0</v>
      </c>
      <c r="DP96" s="1165">
        <f>'Result Entry'!DQ98</f>
        <v>0.0</v>
      </c>
      <c r="DQ96" s="1166" t="str">
        <f>'Result Entry'!DR98</f>
        <v/>
      </c>
      <c r="DR96" s="1149" t="str">
        <f>'Result Entry'!DS98</f>
        <v/>
      </c>
      <c r="DS96" s="1150" t="str">
        <f>'Result Entry'!DT98</f>
        <v/>
      </c>
      <c r="DT96" s="1142">
        <f>'Result Entry'!DU98</f>
        <v>0.0</v>
      </c>
      <c r="DU96" s="1143">
        <f>'Result Entry'!DV98</f>
        <v>0.0</v>
      </c>
      <c r="DV96" s="1143">
        <f>'Result Entry'!DW98</f>
        <v>0.0</v>
      </c>
      <c r="DW96" s="1144">
        <f>'Result Entry'!DX98</f>
        <v>0.0</v>
      </c>
      <c r="DX96" s="1143">
        <f>'Result Entry'!DY98</f>
        <v>0.0</v>
      </c>
      <c r="DY96" s="1143">
        <f>'Result Entry'!DZ98</f>
        <v>0.0</v>
      </c>
      <c r="DZ96" s="1153">
        <f>'Result Entry'!EA98</f>
        <v>0.0</v>
      </c>
      <c r="EA96" s="1144">
        <f>'Result Entry'!EB98</f>
        <v>0.0</v>
      </c>
      <c r="EB96" s="1143">
        <f>'Result Entry'!EC98</f>
        <v>0.0</v>
      </c>
      <c r="EC96" s="1143">
        <f>'Result Entry'!ED98</f>
        <v>0.0</v>
      </c>
      <c r="ED96" s="1153">
        <f>'Result Entry'!EE98</f>
        <v>0.0</v>
      </c>
      <c r="EE96" s="1156">
        <f>'Result Entry'!EF98</f>
        <v>0.0</v>
      </c>
      <c r="EF96" s="1157">
        <f>'Result Entry'!EG98</f>
        <v>0.0</v>
      </c>
      <c r="EG96" s="1158" t="str">
        <f>'Result Entry'!EH98</f>
        <v/>
      </c>
      <c r="EH96" s="1142">
        <f>'Result Entry'!EI98</f>
        <v>0.0</v>
      </c>
      <c r="EI96" s="1143">
        <f>'Result Entry'!EJ98</f>
        <v>0.0</v>
      </c>
      <c r="EJ96" s="1143">
        <f>'Result Entry'!EK98</f>
        <v>0.0</v>
      </c>
      <c r="EK96" s="1144">
        <f>'Result Entry'!EL98</f>
        <v>0.0</v>
      </c>
      <c r="EL96" s="1143">
        <f>'Result Entry'!EM98</f>
        <v>0.0</v>
      </c>
      <c r="EM96" s="1153">
        <f>'Result Entry'!EN98</f>
        <v>0.0</v>
      </c>
      <c r="EN96" s="1143">
        <f>'Result Entry'!EO98</f>
        <v>0.0</v>
      </c>
      <c r="EO96" s="1143">
        <f>'Result Entry'!EP98</f>
        <v>0.0</v>
      </c>
      <c r="EP96" s="1143">
        <f>'Result Entry'!EQ98</f>
        <v>0.0</v>
      </c>
      <c r="EQ96" s="1146">
        <f>'Result Entry'!ER98</f>
        <v>0.0</v>
      </c>
      <c r="ER96" s="1157">
        <f>'Result Entry'!ES98</f>
        <v>0.0</v>
      </c>
      <c r="ES96" s="1158" t="str">
        <f>'Result Entry'!ET98</f>
        <v/>
      </c>
      <c r="ET96" s="1142">
        <f>'Result Entry'!EU98</f>
        <v>0.0</v>
      </c>
      <c r="EU96" s="1152">
        <f>'Result Entry'!EV98</f>
        <v>0.0</v>
      </c>
      <c r="EV96" s="1143">
        <f>'Result Entry'!EW98</f>
        <v>0.0</v>
      </c>
      <c r="EW96" s="1153">
        <f>'Result Entry'!EX98</f>
        <v>0.0</v>
      </c>
      <c r="EX96" s="1143">
        <f>'Result Entry'!EY98</f>
        <v>0.0</v>
      </c>
      <c r="EY96" s="1153">
        <f>'Result Entry'!EZ98</f>
        <v>0.0</v>
      </c>
      <c r="EZ96" s="1143">
        <f>'Result Entry'!FA98</f>
        <v>0.0</v>
      </c>
      <c r="FA96" s="1143">
        <f>'Result Entry'!FB98</f>
        <v>0.0</v>
      </c>
      <c r="FB96" s="1143">
        <f>'Result Entry'!FC98</f>
        <v>0.0</v>
      </c>
      <c r="FC96" s="1156">
        <f>'Result Entry'!FD98</f>
        <v>0.0</v>
      </c>
      <c r="FD96" s="1157">
        <f>'Result Entry'!FE98</f>
        <v>0.0</v>
      </c>
      <c r="FE96" s="1158" t="str">
        <f>'Result Entry'!FF98</f>
        <v/>
      </c>
      <c r="FF96" s="1142">
        <f>'Result Entry'!FG98</f>
        <v>0.0</v>
      </c>
      <c r="FG96" s="1143">
        <f>'Result Entry'!FH98</f>
        <v>0.0</v>
      </c>
      <c r="FH96" s="1143">
        <f>'Result Entry'!FI98</f>
        <v>0.0</v>
      </c>
      <c r="FI96" s="1143">
        <f>'Result Entry'!FJ98</f>
        <v>0.0</v>
      </c>
      <c r="FJ96" s="1145">
        <f>'Result Entry'!FK98</f>
        <v>0.0</v>
      </c>
      <c r="FK96" s="1150" t="str">
        <f>'Result Entry'!FL98</f>
        <v/>
      </c>
      <c r="FL96" s="1139">
        <f>'Result Entry'!FM98</f>
        <v>0.0</v>
      </c>
      <c r="FM96" s="1140">
        <f>'Result Entry'!FN98</f>
        <v>0.0</v>
      </c>
      <c r="FN96" s="1161" t="str">
        <f>'Result Entry'!FO98</f>
        <v/>
      </c>
      <c r="FO96" s="1139">
        <f>'Result Entry'!FP98</f>
        <v>0.0</v>
      </c>
      <c r="FP96" s="1140">
        <f>'Result Entry'!FQ98</f>
        <v>0.0</v>
      </c>
      <c r="FQ96" s="1140">
        <f>'Result Entry'!FR98</f>
        <v>0.0</v>
      </c>
      <c r="FR96" s="1140" t="str">
        <f>IF(OR(FS96="PASSED",FS96="PASSED WITH G"),'Result Entry'!FS98,"")</f>
        <v/>
      </c>
      <c r="FS96" s="1140" t="str">
        <f>'Result Entry'!FT98</f>
        <v/>
      </c>
      <c r="FT96" s="1140" t="str">
        <f>'Result Entry'!FU98</f>
        <v/>
      </c>
      <c r="FU96" s="1161" t="str">
        <f>'Result Entry'!FV98</f>
        <v/>
      </c>
      <c r="FV96" s="1162" t="str">
        <f>'Result Entry'!FX98</f>
        <v/>
      </c>
    </row>
    <row r="97" spans="8:8" s="1138" ht="17.25" customFormat="1" customHeight="1">
      <c r="A97" s="1167"/>
      <c r="B97" s="1139">
        <f t="shared" si="1"/>
        <v>0.0</v>
      </c>
      <c r="C97" s="1140">
        <f>'Result Entry'!D99</f>
        <v>0.0</v>
      </c>
      <c r="D97" s="1140">
        <f>'Result Entry'!E99</f>
        <v>0.0</v>
      </c>
      <c r="E97" s="1140">
        <f>'Result Entry'!F99</f>
        <v>0.0</v>
      </c>
      <c r="F97" s="1140">
        <f>'Result Entry'!G99</f>
        <v>0.0</v>
      </c>
      <c r="G97" s="1140">
        <f>'Result Entry'!H99</f>
        <v>0.0</v>
      </c>
      <c r="H97" s="1140">
        <f>'Result Entry'!I99</f>
        <v>0.0</v>
      </c>
      <c r="I97" s="1140">
        <f>'Result Entry'!J99</f>
        <v>0.0</v>
      </c>
      <c r="J97" s="1141">
        <f>'Result Entry'!K99</f>
        <v>0.0</v>
      </c>
      <c r="K97" s="1142">
        <f>'Result Entry'!L99</f>
        <v>0.0</v>
      </c>
      <c r="L97" s="1143">
        <f>'Result Entry'!M99</f>
        <v>0.0</v>
      </c>
      <c r="M97" s="1143">
        <f>'Result Entry'!N99</f>
        <v>0.0</v>
      </c>
      <c r="N97" s="1144">
        <f>'Result Entry'!O99</f>
        <v>0.0</v>
      </c>
      <c r="O97" s="1143">
        <f>'Result Entry'!P99</f>
        <v>0.0</v>
      </c>
      <c r="P97" s="1144">
        <f>'Result Entry'!Q99</f>
        <v>0.0</v>
      </c>
      <c r="Q97" s="1143">
        <f>'Result Entry'!R99</f>
        <v>0.0</v>
      </c>
      <c r="R97" s="1145">
        <f>'Result Entry'!S99</f>
        <v>0.0</v>
      </c>
      <c r="S97" s="1145">
        <f>'Result Entry'!T99</f>
        <v>0.0</v>
      </c>
      <c r="T97" s="1146">
        <f>'Result Entry'!U99</f>
        <v>0.0</v>
      </c>
      <c r="U97" s="1163">
        <f>'Result Entry'!V99</f>
        <v>0.0</v>
      </c>
      <c r="V97" s="1164" t="str">
        <f>'Result Entry'!W99</f>
        <v/>
      </c>
      <c r="W97" s="1149" t="str">
        <f>'Result Entry'!X99</f>
        <v/>
      </c>
      <c r="X97" s="1150" t="str">
        <f>'Result Entry'!Y99</f>
        <v/>
      </c>
      <c r="Y97" s="1142">
        <f>'Result Entry'!Z99</f>
        <v>0.0</v>
      </c>
      <c r="Z97" s="1143">
        <f>'Result Entry'!AA99</f>
        <v>0.0</v>
      </c>
      <c r="AA97" s="1143">
        <f>'Result Entry'!AB99</f>
        <v>0.0</v>
      </c>
      <c r="AB97" s="1144">
        <f>'Result Entry'!AC99</f>
        <v>0.0</v>
      </c>
      <c r="AC97" s="1143">
        <f>'Result Entry'!AD99</f>
        <v>0.0</v>
      </c>
      <c r="AD97" s="1144">
        <f>'Result Entry'!AE99</f>
        <v>0.0</v>
      </c>
      <c r="AE97" s="1143">
        <f>'Result Entry'!AF99</f>
        <v>0.0</v>
      </c>
      <c r="AF97" s="1145">
        <f>'Result Entry'!AG99</f>
        <v>0.0</v>
      </c>
      <c r="AG97" s="1145">
        <f>'Result Entry'!AH99</f>
        <v>0.0</v>
      </c>
      <c r="AH97" s="1146">
        <f>'Result Entry'!AI99</f>
        <v>0.0</v>
      </c>
      <c r="AI97" s="1163">
        <f>'Result Entry'!AJ99</f>
        <v>0.0</v>
      </c>
      <c r="AJ97" s="1164" t="str">
        <f>'Result Entry'!AK99</f>
        <v/>
      </c>
      <c r="AK97" s="1149" t="str">
        <f>'Result Entry'!AL99</f>
        <v/>
      </c>
      <c r="AL97" s="1150" t="str">
        <f>'Result Entry'!AM99</f>
        <v/>
      </c>
      <c r="AM97" s="1151">
        <f>'Result Entry'!AN99</f>
        <v>0.0</v>
      </c>
      <c r="AN97" s="1142">
        <f>'Result Entry'!AO99</f>
        <v>0.0</v>
      </c>
      <c r="AO97" s="1152">
        <f>'Result Entry'!AP99</f>
        <v>0.0</v>
      </c>
      <c r="AP97" s="1143">
        <f>'Result Entry'!AQ99</f>
        <v>0.0</v>
      </c>
      <c r="AQ97" s="1144">
        <f>'Result Entry'!AR99</f>
        <v>0.0</v>
      </c>
      <c r="AR97" s="1143">
        <f>'Result Entry'!AS99</f>
        <v>0.0</v>
      </c>
      <c r="AS97" s="1143">
        <f>'Result Entry'!AT99</f>
        <v>0.0</v>
      </c>
      <c r="AT97" s="1153">
        <f>'Result Entry'!AU99</f>
        <v>0.0</v>
      </c>
      <c r="AU97" s="1144">
        <f>'Result Entry'!AV99</f>
        <v>0.0</v>
      </c>
      <c r="AV97" s="1143">
        <f>'Result Entry'!AW99</f>
        <v>0.0</v>
      </c>
      <c r="AW97" s="1143">
        <f>'Result Entry'!AX99</f>
        <v>0.0</v>
      </c>
      <c r="AX97" s="1153">
        <f>'Result Entry'!AY99</f>
        <v>0.0</v>
      </c>
      <c r="AY97" s="1146">
        <f>'Result Entry'!AZ99</f>
        <v>0.0</v>
      </c>
      <c r="AZ97" s="1165">
        <f>'Result Entry'!BA99</f>
        <v>0.0</v>
      </c>
      <c r="BA97" s="1166" t="str">
        <f>'Result Entry'!BB99</f>
        <v/>
      </c>
      <c r="BB97" s="1149" t="str">
        <f>'Result Entry'!BC99</f>
        <v/>
      </c>
      <c r="BC97" s="1150" t="str">
        <f>'Result Entry'!BD99</f>
        <v/>
      </c>
      <c r="BD97" s="1151">
        <f>'Result Entry'!BE99</f>
        <v>0.0</v>
      </c>
      <c r="BE97" s="1142">
        <f>'Result Entry'!BF99</f>
        <v>0.0</v>
      </c>
      <c r="BF97" s="1152">
        <f>'Result Entry'!BG99</f>
        <v>0.0</v>
      </c>
      <c r="BG97" s="1143">
        <f>'Result Entry'!BH99</f>
        <v>0.0</v>
      </c>
      <c r="BH97" s="1144">
        <f>'Result Entry'!BI99</f>
        <v>0.0</v>
      </c>
      <c r="BI97" s="1143">
        <f>'Result Entry'!BJ99</f>
        <v>0.0</v>
      </c>
      <c r="BJ97" s="1143">
        <f>'Result Entry'!BK99</f>
        <v>0.0</v>
      </c>
      <c r="BK97" s="1153">
        <f>'Result Entry'!BL99</f>
        <v>0.0</v>
      </c>
      <c r="BL97" s="1144">
        <f>'Result Entry'!BM99</f>
        <v>0.0</v>
      </c>
      <c r="BM97" s="1143">
        <f>'Result Entry'!BN99</f>
        <v>0.0</v>
      </c>
      <c r="BN97" s="1143">
        <f>'Result Entry'!BO99</f>
        <v>0.0</v>
      </c>
      <c r="BO97" s="1153">
        <f>'Result Entry'!BP99</f>
        <v>0.0</v>
      </c>
      <c r="BP97" s="1146">
        <f>'Result Entry'!BQ99</f>
        <v>0.0</v>
      </c>
      <c r="BQ97" s="1165">
        <f>'Result Entry'!BR99</f>
        <v>0.0</v>
      </c>
      <c r="BR97" s="1166" t="str">
        <f>'Result Entry'!BS99</f>
        <v/>
      </c>
      <c r="BS97" s="1149" t="str">
        <f>'Result Entry'!BT99</f>
        <v/>
      </c>
      <c r="BT97" s="1150" t="str">
        <f>'Result Entry'!BU99</f>
        <v/>
      </c>
      <c r="BU97" s="1151">
        <f>'Result Entry'!BV99</f>
        <v>0.0</v>
      </c>
      <c r="BV97" s="1142">
        <f>'Result Entry'!BW99</f>
        <v>0.0</v>
      </c>
      <c r="BW97" s="1152">
        <f>'Result Entry'!BX99</f>
        <v>0.0</v>
      </c>
      <c r="BX97" s="1143">
        <f>'Result Entry'!BY99</f>
        <v>0.0</v>
      </c>
      <c r="BY97" s="1144">
        <f>'Result Entry'!BZ99</f>
        <v>0.0</v>
      </c>
      <c r="BZ97" s="1143">
        <f>'Result Entry'!CA99</f>
        <v>0.0</v>
      </c>
      <c r="CA97" s="1143">
        <f>'Result Entry'!CB99</f>
        <v>0.0</v>
      </c>
      <c r="CB97" s="1153">
        <f>'Result Entry'!CC99</f>
        <v>0.0</v>
      </c>
      <c r="CC97" s="1144">
        <f>'Result Entry'!CD99</f>
        <v>0.0</v>
      </c>
      <c r="CD97" s="1143">
        <f>'Result Entry'!CE99</f>
        <v>0.0</v>
      </c>
      <c r="CE97" s="1143">
        <f>'Result Entry'!CF99</f>
        <v>0.0</v>
      </c>
      <c r="CF97" s="1153">
        <f>'Result Entry'!CG99</f>
        <v>0.0</v>
      </c>
      <c r="CG97" s="1146">
        <f>'Result Entry'!CH99</f>
        <v>0.0</v>
      </c>
      <c r="CH97" s="1165">
        <f>'Result Entry'!CI99</f>
        <v>0.0</v>
      </c>
      <c r="CI97" s="1166" t="str">
        <f>'Result Entry'!CJ99</f>
        <v/>
      </c>
      <c r="CJ97" s="1149" t="str">
        <f>'Result Entry'!CK99</f>
        <v/>
      </c>
      <c r="CK97" s="1150" t="str">
        <f>'Result Entry'!CL99</f>
        <v/>
      </c>
      <c r="CL97" s="1151">
        <f>'Result Entry'!CM99</f>
        <v>0.0</v>
      </c>
      <c r="CM97" s="1142">
        <f>'Result Entry'!CN99</f>
        <v>0.0</v>
      </c>
      <c r="CN97" s="1152">
        <f>'Result Entry'!CO99</f>
        <v>0.0</v>
      </c>
      <c r="CO97" s="1143">
        <f>'Result Entry'!CP99</f>
        <v>0.0</v>
      </c>
      <c r="CP97" s="1144">
        <f>'Result Entry'!CQ99</f>
        <v>0.0</v>
      </c>
      <c r="CQ97" s="1143">
        <f>'Result Entry'!CR99</f>
        <v>0.0</v>
      </c>
      <c r="CR97" s="1143">
        <f>'Result Entry'!CS99</f>
        <v>0.0</v>
      </c>
      <c r="CS97" s="1153">
        <f>'Result Entry'!CT99</f>
        <v>0.0</v>
      </c>
      <c r="CT97" s="1144">
        <f>'Result Entry'!CU99</f>
        <v>0.0</v>
      </c>
      <c r="CU97" s="1143">
        <f>'Result Entry'!CV99</f>
        <v>0.0</v>
      </c>
      <c r="CV97" s="1143">
        <f>'Result Entry'!CW99</f>
        <v>0.0</v>
      </c>
      <c r="CW97" s="1153">
        <f>'Result Entry'!CX99</f>
        <v>0.0</v>
      </c>
      <c r="CX97" s="1146">
        <f>'Result Entry'!CY99</f>
        <v>0.0</v>
      </c>
      <c r="CY97" s="1165">
        <f>'Result Entry'!CZ99</f>
        <v>0.0</v>
      </c>
      <c r="CZ97" s="1166" t="str">
        <f>'Result Entry'!DA99</f>
        <v/>
      </c>
      <c r="DA97" s="1149" t="str">
        <f>'Result Entry'!DB99</f>
        <v/>
      </c>
      <c r="DB97" s="1150" t="str">
        <f>'Result Entry'!DC99</f>
        <v/>
      </c>
      <c r="DC97" s="1151">
        <f>'Result Entry'!DD99</f>
        <v>0.0</v>
      </c>
      <c r="DD97" s="1142">
        <f>'Result Entry'!DE99</f>
        <v>0.0</v>
      </c>
      <c r="DE97" s="1152">
        <f>'Result Entry'!DF99</f>
        <v>0.0</v>
      </c>
      <c r="DF97" s="1143">
        <f>'Result Entry'!DG99</f>
        <v>0.0</v>
      </c>
      <c r="DG97" s="1144">
        <f>'Result Entry'!DH99</f>
        <v>0.0</v>
      </c>
      <c r="DH97" s="1143">
        <f>'Result Entry'!DI99</f>
        <v>0.0</v>
      </c>
      <c r="DI97" s="1143">
        <f>'Result Entry'!DJ99</f>
        <v>0.0</v>
      </c>
      <c r="DJ97" s="1153">
        <f>'Result Entry'!DK99</f>
        <v>0.0</v>
      </c>
      <c r="DK97" s="1144">
        <f>'Result Entry'!DL99</f>
        <v>0.0</v>
      </c>
      <c r="DL97" s="1143">
        <f>'Result Entry'!DM99</f>
        <v>0.0</v>
      </c>
      <c r="DM97" s="1143">
        <f>'Result Entry'!DN99</f>
        <v>0.0</v>
      </c>
      <c r="DN97" s="1153">
        <f>'Result Entry'!DO99</f>
        <v>0.0</v>
      </c>
      <c r="DO97" s="1146">
        <f>'Result Entry'!DP99</f>
        <v>0.0</v>
      </c>
      <c r="DP97" s="1165">
        <f>'Result Entry'!DQ99</f>
        <v>0.0</v>
      </c>
      <c r="DQ97" s="1166" t="str">
        <f>'Result Entry'!DR99</f>
        <v/>
      </c>
      <c r="DR97" s="1149" t="str">
        <f>'Result Entry'!DS99</f>
        <v/>
      </c>
      <c r="DS97" s="1150" t="str">
        <f>'Result Entry'!DT99</f>
        <v/>
      </c>
      <c r="DT97" s="1142">
        <f>'Result Entry'!DU99</f>
        <v>0.0</v>
      </c>
      <c r="DU97" s="1143">
        <f>'Result Entry'!DV99</f>
        <v>0.0</v>
      </c>
      <c r="DV97" s="1143">
        <f>'Result Entry'!DW99</f>
        <v>0.0</v>
      </c>
      <c r="DW97" s="1144">
        <f>'Result Entry'!DX99</f>
        <v>0.0</v>
      </c>
      <c r="DX97" s="1143">
        <f>'Result Entry'!DY99</f>
        <v>0.0</v>
      </c>
      <c r="DY97" s="1143">
        <f>'Result Entry'!DZ99</f>
        <v>0.0</v>
      </c>
      <c r="DZ97" s="1153">
        <f>'Result Entry'!EA99</f>
        <v>0.0</v>
      </c>
      <c r="EA97" s="1144">
        <f>'Result Entry'!EB99</f>
        <v>0.0</v>
      </c>
      <c r="EB97" s="1143">
        <f>'Result Entry'!EC99</f>
        <v>0.0</v>
      </c>
      <c r="EC97" s="1143">
        <f>'Result Entry'!ED99</f>
        <v>0.0</v>
      </c>
      <c r="ED97" s="1153">
        <f>'Result Entry'!EE99</f>
        <v>0.0</v>
      </c>
      <c r="EE97" s="1156">
        <f>'Result Entry'!EF99</f>
        <v>0.0</v>
      </c>
      <c r="EF97" s="1157">
        <f>'Result Entry'!EG99</f>
        <v>0.0</v>
      </c>
      <c r="EG97" s="1158" t="str">
        <f>'Result Entry'!EH99</f>
        <v/>
      </c>
      <c r="EH97" s="1142">
        <f>'Result Entry'!EI99</f>
        <v>0.0</v>
      </c>
      <c r="EI97" s="1143">
        <f>'Result Entry'!EJ99</f>
        <v>0.0</v>
      </c>
      <c r="EJ97" s="1143">
        <f>'Result Entry'!EK99</f>
        <v>0.0</v>
      </c>
      <c r="EK97" s="1144">
        <f>'Result Entry'!EL99</f>
        <v>0.0</v>
      </c>
      <c r="EL97" s="1143">
        <f>'Result Entry'!EM99</f>
        <v>0.0</v>
      </c>
      <c r="EM97" s="1153">
        <f>'Result Entry'!EN99</f>
        <v>0.0</v>
      </c>
      <c r="EN97" s="1143">
        <f>'Result Entry'!EO99</f>
        <v>0.0</v>
      </c>
      <c r="EO97" s="1143">
        <f>'Result Entry'!EP99</f>
        <v>0.0</v>
      </c>
      <c r="EP97" s="1143">
        <f>'Result Entry'!EQ99</f>
        <v>0.0</v>
      </c>
      <c r="EQ97" s="1146">
        <f>'Result Entry'!ER99</f>
        <v>0.0</v>
      </c>
      <c r="ER97" s="1157">
        <f>'Result Entry'!ES99</f>
        <v>0.0</v>
      </c>
      <c r="ES97" s="1158" t="str">
        <f>'Result Entry'!ET99</f>
        <v/>
      </c>
      <c r="ET97" s="1142">
        <f>'Result Entry'!EU99</f>
        <v>0.0</v>
      </c>
      <c r="EU97" s="1152">
        <f>'Result Entry'!EV99</f>
        <v>0.0</v>
      </c>
      <c r="EV97" s="1143">
        <f>'Result Entry'!EW99</f>
        <v>0.0</v>
      </c>
      <c r="EW97" s="1153">
        <f>'Result Entry'!EX99</f>
        <v>0.0</v>
      </c>
      <c r="EX97" s="1143">
        <f>'Result Entry'!EY99</f>
        <v>0.0</v>
      </c>
      <c r="EY97" s="1153">
        <f>'Result Entry'!EZ99</f>
        <v>0.0</v>
      </c>
      <c r="EZ97" s="1143">
        <f>'Result Entry'!FA99</f>
        <v>0.0</v>
      </c>
      <c r="FA97" s="1143">
        <f>'Result Entry'!FB99</f>
        <v>0.0</v>
      </c>
      <c r="FB97" s="1143">
        <f>'Result Entry'!FC99</f>
        <v>0.0</v>
      </c>
      <c r="FC97" s="1156">
        <f>'Result Entry'!FD99</f>
        <v>0.0</v>
      </c>
      <c r="FD97" s="1157">
        <f>'Result Entry'!FE99</f>
        <v>0.0</v>
      </c>
      <c r="FE97" s="1158" t="str">
        <f>'Result Entry'!FF99</f>
        <v/>
      </c>
      <c r="FF97" s="1142">
        <f>'Result Entry'!FG99</f>
        <v>0.0</v>
      </c>
      <c r="FG97" s="1143">
        <f>'Result Entry'!FH99</f>
        <v>0.0</v>
      </c>
      <c r="FH97" s="1143">
        <f>'Result Entry'!FI99</f>
        <v>0.0</v>
      </c>
      <c r="FI97" s="1143">
        <f>'Result Entry'!FJ99</f>
        <v>0.0</v>
      </c>
      <c r="FJ97" s="1145">
        <f>'Result Entry'!FK99</f>
        <v>0.0</v>
      </c>
      <c r="FK97" s="1150" t="str">
        <f>'Result Entry'!FL99</f>
        <v/>
      </c>
      <c r="FL97" s="1139">
        <f>'Result Entry'!FM99</f>
        <v>0.0</v>
      </c>
      <c r="FM97" s="1140">
        <f>'Result Entry'!FN99</f>
        <v>0.0</v>
      </c>
      <c r="FN97" s="1161" t="str">
        <f>'Result Entry'!FO99</f>
        <v/>
      </c>
      <c r="FO97" s="1139">
        <f>'Result Entry'!FP99</f>
        <v>0.0</v>
      </c>
      <c r="FP97" s="1140">
        <f>'Result Entry'!FQ99</f>
        <v>0.0</v>
      </c>
      <c r="FQ97" s="1140">
        <f>'Result Entry'!FR99</f>
        <v>0.0</v>
      </c>
      <c r="FR97" s="1140" t="str">
        <f>IF(OR(FS97="PASSED",FS97="PASSED WITH G"),'Result Entry'!FS99,"")</f>
        <v/>
      </c>
      <c r="FS97" s="1140" t="str">
        <f>'Result Entry'!FT99</f>
        <v/>
      </c>
      <c r="FT97" s="1140" t="str">
        <f>'Result Entry'!FU99</f>
        <v/>
      </c>
      <c r="FU97" s="1161" t="str">
        <f>'Result Entry'!FV99</f>
        <v/>
      </c>
      <c r="FV97" s="1162" t="str">
        <f>'Result Entry'!FX99</f>
        <v/>
      </c>
    </row>
    <row r="98" spans="8:8" s="1138" ht="17.25" customFormat="1" customHeight="1">
      <c r="A98" s="1167"/>
      <c r="B98" s="1139">
        <f t="shared" si="1"/>
        <v>0.0</v>
      </c>
      <c r="C98" s="1140">
        <f>'Result Entry'!D100</f>
        <v>0.0</v>
      </c>
      <c r="D98" s="1140">
        <f>'Result Entry'!E100</f>
        <v>0.0</v>
      </c>
      <c r="E98" s="1140">
        <f>'Result Entry'!F100</f>
        <v>0.0</v>
      </c>
      <c r="F98" s="1140">
        <f>'Result Entry'!G100</f>
        <v>0.0</v>
      </c>
      <c r="G98" s="1140">
        <f>'Result Entry'!H100</f>
        <v>0.0</v>
      </c>
      <c r="H98" s="1140">
        <f>'Result Entry'!I100</f>
        <v>0.0</v>
      </c>
      <c r="I98" s="1140">
        <f>'Result Entry'!J100</f>
        <v>0.0</v>
      </c>
      <c r="J98" s="1141">
        <f>'Result Entry'!K100</f>
        <v>0.0</v>
      </c>
      <c r="K98" s="1142">
        <f>'Result Entry'!L100</f>
        <v>0.0</v>
      </c>
      <c r="L98" s="1143">
        <f>'Result Entry'!M100</f>
        <v>0.0</v>
      </c>
      <c r="M98" s="1143">
        <f>'Result Entry'!N100</f>
        <v>0.0</v>
      </c>
      <c r="N98" s="1144">
        <f>'Result Entry'!O100</f>
        <v>0.0</v>
      </c>
      <c r="O98" s="1143">
        <f>'Result Entry'!P100</f>
        <v>0.0</v>
      </c>
      <c r="P98" s="1144">
        <f>'Result Entry'!Q100</f>
        <v>0.0</v>
      </c>
      <c r="Q98" s="1143">
        <f>'Result Entry'!R100</f>
        <v>0.0</v>
      </c>
      <c r="R98" s="1145">
        <f>'Result Entry'!S100</f>
        <v>0.0</v>
      </c>
      <c r="S98" s="1145">
        <f>'Result Entry'!T100</f>
        <v>0.0</v>
      </c>
      <c r="T98" s="1146">
        <f>'Result Entry'!U100</f>
        <v>0.0</v>
      </c>
      <c r="U98" s="1163">
        <f>'Result Entry'!V100</f>
        <v>0.0</v>
      </c>
      <c r="V98" s="1164" t="str">
        <f>'Result Entry'!W100</f>
        <v/>
      </c>
      <c r="W98" s="1149" t="str">
        <f>'Result Entry'!X100</f>
        <v/>
      </c>
      <c r="X98" s="1150" t="str">
        <f>'Result Entry'!Y100</f>
        <v/>
      </c>
      <c r="Y98" s="1142">
        <f>'Result Entry'!Z100</f>
        <v>0.0</v>
      </c>
      <c r="Z98" s="1143">
        <f>'Result Entry'!AA100</f>
        <v>0.0</v>
      </c>
      <c r="AA98" s="1143">
        <f>'Result Entry'!AB100</f>
        <v>0.0</v>
      </c>
      <c r="AB98" s="1144">
        <f>'Result Entry'!AC100</f>
        <v>0.0</v>
      </c>
      <c r="AC98" s="1143">
        <f>'Result Entry'!AD100</f>
        <v>0.0</v>
      </c>
      <c r="AD98" s="1144">
        <f>'Result Entry'!AE100</f>
        <v>0.0</v>
      </c>
      <c r="AE98" s="1143">
        <f>'Result Entry'!AF100</f>
        <v>0.0</v>
      </c>
      <c r="AF98" s="1145">
        <f>'Result Entry'!AG100</f>
        <v>0.0</v>
      </c>
      <c r="AG98" s="1145">
        <f>'Result Entry'!AH100</f>
        <v>0.0</v>
      </c>
      <c r="AH98" s="1146">
        <f>'Result Entry'!AI100</f>
        <v>0.0</v>
      </c>
      <c r="AI98" s="1163">
        <f>'Result Entry'!AJ100</f>
        <v>0.0</v>
      </c>
      <c r="AJ98" s="1164" t="str">
        <f>'Result Entry'!AK100</f>
        <v/>
      </c>
      <c r="AK98" s="1149" t="str">
        <f>'Result Entry'!AL100</f>
        <v/>
      </c>
      <c r="AL98" s="1150" t="str">
        <f>'Result Entry'!AM100</f>
        <v/>
      </c>
      <c r="AM98" s="1151">
        <f>'Result Entry'!AN100</f>
        <v>0.0</v>
      </c>
      <c r="AN98" s="1142">
        <f>'Result Entry'!AO100</f>
        <v>0.0</v>
      </c>
      <c r="AO98" s="1152">
        <f>'Result Entry'!AP100</f>
        <v>0.0</v>
      </c>
      <c r="AP98" s="1143">
        <f>'Result Entry'!AQ100</f>
        <v>0.0</v>
      </c>
      <c r="AQ98" s="1144">
        <f>'Result Entry'!AR100</f>
        <v>0.0</v>
      </c>
      <c r="AR98" s="1143">
        <f>'Result Entry'!AS100</f>
        <v>0.0</v>
      </c>
      <c r="AS98" s="1143">
        <f>'Result Entry'!AT100</f>
        <v>0.0</v>
      </c>
      <c r="AT98" s="1153">
        <f>'Result Entry'!AU100</f>
        <v>0.0</v>
      </c>
      <c r="AU98" s="1144">
        <f>'Result Entry'!AV100</f>
        <v>0.0</v>
      </c>
      <c r="AV98" s="1143">
        <f>'Result Entry'!AW100</f>
        <v>0.0</v>
      </c>
      <c r="AW98" s="1143">
        <f>'Result Entry'!AX100</f>
        <v>0.0</v>
      </c>
      <c r="AX98" s="1153">
        <f>'Result Entry'!AY100</f>
        <v>0.0</v>
      </c>
      <c r="AY98" s="1146">
        <f>'Result Entry'!AZ100</f>
        <v>0.0</v>
      </c>
      <c r="AZ98" s="1165">
        <f>'Result Entry'!BA100</f>
        <v>0.0</v>
      </c>
      <c r="BA98" s="1166" t="str">
        <f>'Result Entry'!BB100</f>
        <v/>
      </c>
      <c r="BB98" s="1149" t="str">
        <f>'Result Entry'!BC100</f>
        <v/>
      </c>
      <c r="BC98" s="1150" t="str">
        <f>'Result Entry'!BD100</f>
        <v/>
      </c>
      <c r="BD98" s="1151">
        <f>'Result Entry'!BE100</f>
        <v>0.0</v>
      </c>
      <c r="BE98" s="1142">
        <f>'Result Entry'!BF100</f>
        <v>0.0</v>
      </c>
      <c r="BF98" s="1152">
        <f>'Result Entry'!BG100</f>
        <v>0.0</v>
      </c>
      <c r="BG98" s="1143">
        <f>'Result Entry'!BH100</f>
        <v>0.0</v>
      </c>
      <c r="BH98" s="1144">
        <f>'Result Entry'!BI100</f>
        <v>0.0</v>
      </c>
      <c r="BI98" s="1143">
        <f>'Result Entry'!BJ100</f>
        <v>0.0</v>
      </c>
      <c r="BJ98" s="1143">
        <f>'Result Entry'!BK100</f>
        <v>0.0</v>
      </c>
      <c r="BK98" s="1153">
        <f>'Result Entry'!BL100</f>
        <v>0.0</v>
      </c>
      <c r="BL98" s="1144">
        <f>'Result Entry'!BM100</f>
        <v>0.0</v>
      </c>
      <c r="BM98" s="1143">
        <f>'Result Entry'!BN100</f>
        <v>0.0</v>
      </c>
      <c r="BN98" s="1143">
        <f>'Result Entry'!BO100</f>
        <v>0.0</v>
      </c>
      <c r="BO98" s="1153">
        <f>'Result Entry'!BP100</f>
        <v>0.0</v>
      </c>
      <c r="BP98" s="1146">
        <f>'Result Entry'!BQ100</f>
        <v>0.0</v>
      </c>
      <c r="BQ98" s="1165">
        <f>'Result Entry'!BR100</f>
        <v>0.0</v>
      </c>
      <c r="BR98" s="1166" t="str">
        <f>'Result Entry'!BS100</f>
        <v/>
      </c>
      <c r="BS98" s="1149" t="str">
        <f>'Result Entry'!BT100</f>
        <v/>
      </c>
      <c r="BT98" s="1150" t="str">
        <f>'Result Entry'!BU100</f>
        <v/>
      </c>
      <c r="BU98" s="1151">
        <f>'Result Entry'!BV100</f>
        <v>0.0</v>
      </c>
      <c r="BV98" s="1142">
        <f>'Result Entry'!BW100</f>
        <v>0.0</v>
      </c>
      <c r="BW98" s="1152">
        <f>'Result Entry'!BX100</f>
        <v>0.0</v>
      </c>
      <c r="BX98" s="1143">
        <f>'Result Entry'!BY100</f>
        <v>0.0</v>
      </c>
      <c r="BY98" s="1144">
        <f>'Result Entry'!BZ100</f>
        <v>0.0</v>
      </c>
      <c r="BZ98" s="1143">
        <f>'Result Entry'!CA100</f>
        <v>0.0</v>
      </c>
      <c r="CA98" s="1143">
        <f>'Result Entry'!CB100</f>
        <v>0.0</v>
      </c>
      <c r="CB98" s="1153">
        <f>'Result Entry'!CC100</f>
        <v>0.0</v>
      </c>
      <c r="CC98" s="1144">
        <f>'Result Entry'!CD100</f>
        <v>0.0</v>
      </c>
      <c r="CD98" s="1143">
        <f>'Result Entry'!CE100</f>
        <v>0.0</v>
      </c>
      <c r="CE98" s="1143">
        <f>'Result Entry'!CF100</f>
        <v>0.0</v>
      </c>
      <c r="CF98" s="1153">
        <f>'Result Entry'!CG100</f>
        <v>0.0</v>
      </c>
      <c r="CG98" s="1146">
        <f>'Result Entry'!CH100</f>
        <v>0.0</v>
      </c>
      <c r="CH98" s="1165">
        <f>'Result Entry'!CI100</f>
        <v>0.0</v>
      </c>
      <c r="CI98" s="1166" t="str">
        <f>'Result Entry'!CJ100</f>
        <v/>
      </c>
      <c r="CJ98" s="1149" t="str">
        <f>'Result Entry'!CK100</f>
        <v/>
      </c>
      <c r="CK98" s="1150" t="str">
        <f>'Result Entry'!CL100</f>
        <v/>
      </c>
      <c r="CL98" s="1151">
        <f>'Result Entry'!CM100</f>
        <v>0.0</v>
      </c>
      <c r="CM98" s="1142">
        <f>'Result Entry'!CN100</f>
        <v>0.0</v>
      </c>
      <c r="CN98" s="1152">
        <f>'Result Entry'!CO100</f>
        <v>0.0</v>
      </c>
      <c r="CO98" s="1143">
        <f>'Result Entry'!CP100</f>
        <v>0.0</v>
      </c>
      <c r="CP98" s="1144">
        <f>'Result Entry'!CQ100</f>
        <v>0.0</v>
      </c>
      <c r="CQ98" s="1143">
        <f>'Result Entry'!CR100</f>
        <v>0.0</v>
      </c>
      <c r="CR98" s="1143">
        <f>'Result Entry'!CS100</f>
        <v>0.0</v>
      </c>
      <c r="CS98" s="1153">
        <f>'Result Entry'!CT100</f>
        <v>0.0</v>
      </c>
      <c r="CT98" s="1144">
        <f>'Result Entry'!CU100</f>
        <v>0.0</v>
      </c>
      <c r="CU98" s="1143">
        <f>'Result Entry'!CV100</f>
        <v>0.0</v>
      </c>
      <c r="CV98" s="1143">
        <f>'Result Entry'!CW100</f>
        <v>0.0</v>
      </c>
      <c r="CW98" s="1153">
        <f>'Result Entry'!CX100</f>
        <v>0.0</v>
      </c>
      <c r="CX98" s="1146">
        <f>'Result Entry'!CY100</f>
        <v>0.0</v>
      </c>
      <c r="CY98" s="1165">
        <f>'Result Entry'!CZ100</f>
        <v>0.0</v>
      </c>
      <c r="CZ98" s="1166" t="str">
        <f>'Result Entry'!DA100</f>
        <v/>
      </c>
      <c r="DA98" s="1149" t="str">
        <f>'Result Entry'!DB100</f>
        <v/>
      </c>
      <c r="DB98" s="1150" t="str">
        <f>'Result Entry'!DC100</f>
        <v/>
      </c>
      <c r="DC98" s="1151">
        <f>'Result Entry'!DD100</f>
        <v>0.0</v>
      </c>
      <c r="DD98" s="1142">
        <f>'Result Entry'!DE100</f>
        <v>0.0</v>
      </c>
      <c r="DE98" s="1152">
        <f>'Result Entry'!DF100</f>
        <v>0.0</v>
      </c>
      <c r="DF98" s="1143">
        <f>'Result Entry'!DG100</f>
        <v>0.0</v>
      </c>
      <c r="DG98" s="1144">
        <f>'Result Entry'!DH100</f>
        <v>0.0</v>
      </c>
      <c r="DH98" s="1143">
        <f>'Result Entry'!DI100</f>
        <v>0.0</v>
      </c>
      <c r="DI98" s="1143">
        <f>'Result Entry'!DJ100</f>
        <v>0.0</v>
      </c>
      <c r="DJ98" s="1153">
        <f>'Result Entry'!DK100</f>
        <v>0.0</v>
      </c>
      <c r="DK98" s="1144">
        <f>'Result Entry'!DL100</f>
        <v>0.0</v>
      </c>
      <c r="DL98" s="1143">
        <f>'Result Entry'!DM100</f>
        <v>0.0</v>
      </c>
      <c r="DM98" s="1143">
        <f>'Result Entry'!DN100</f>
        <v>0.0</v>
      </c>
      <c r="DN98" s="1153">
        <f>'Result Entry'!DO100</f>
        <v>0.0</v>
      </c>
      <c r="DO98" s="1146">
        <f>'Result Entry'!DP100</f>
        <v>0.0</v>
      </c>
      <c r="DP98" s="1165">
        <f>'Result Entry'!DQ100</f>
        <v>0.0</v>
      </c>
      <c r="DQ98" s="1166" t="str">
        <f>'Result Entry'!DR100</f>
        <v/>
      </c>
      <c r="DR98" s="1149" t="str">
        <f>'Result Entry'!DS100</f>
        <v/>
      </c>
      <c r="DS98" s="1150" t="str">
        <f>'Result Entry'!DT100</f>
        <v/>
      </c>
      <c r="DT98" s="1142">
        <f>'Result Entry'!DU100</f>
        <v>0.0</v>
      </c>
      <c r="DU98" s="1143">
        <f>'Result Entry'!DV100</f>
        <v>0.0</v>
      </c>
      <c r="DV98" s="1143">
        <f>'Result Entry'!DW100</f>
        <v>0.0</v>
      </c>
      <c r="DW98" s="1144">
        <f>'Result Entry'!DX100</f>
        <v>0.0</v>
      </c>
      <c r="DX98" s="1143">
        <f>'Result Entry'!DY100</f>
        <v>0.0</v>
      </c>
      <c r="DY98" s="1143">
        <f>'Result Entry'!DZ100</f>
        <v>0.0</v>
      </c>
      <c r="DZ98" s="1153">
        <f>'Result Entry'!EA100</f>
        <v>0.0</v>
      </c>
      <c r="EA98" s="1144">
        <f>'Result Entry'!EB100</f>
        <v>0.0</v>
      </c>
      <c r="EB98" s="1143">
        <f>'Result Entry'!EC100</f>
        <v>0.0</v>
      </c>
      <c r="EC98" s="1143">
        <f>'Result Entry'!ED100</f>
        <v>0.0</v>
      </c>
      <c r="ED98" s="1153">
        <f>'Result Entry'!EE100</f>
        <v>0.0</v>
      </c>
      <c r="EE98" s="1156">
        <f>'Result Entry'!EF100</f>
        <v>0.0</v>
      </c>
      <c r="EF98" s="1157">
        <f>'Result Entry'!EG100</f>
        <v>0.0</v>
      </c>
      <c r="EG98" s="1158" t="str">
        <f>'Result Entry'!EH100</f>
        <v/>
      </c>
      <c r="EH98" s="1142">
        <f>'Result Entry'!EI100</f>
        <v>0.0</v>
      </c>
      <c r="EI98" s="1143">
        <f>'Result Entry'!EJ100</f>
        <v>0.0</v>
      </c>
      <c r="EJ98" s="1143">
        <f>'Result Entry'!EK100</f>
        <v>0.0</v>
      </c>
      <c r="EK98" s="1144">
        <f>'Result Entry'!EL100</f>
        <v>0.0</v>
      </c>
      <c r="EL98" s="1143">
        <f>'Result Entry'!EM100</f>
        <v>0.0</v>
      </c>
      <c r="EM98" s="1153">
        <f>'Result Entry'!EN100</f>
        <v>0.0</v>
      </c>
      <c r="EN98" s="1143">
        <f>'Result Entry'!EO100</f>
        <v>0.0</v>
      </c>
      <c r="EO98" s="1143">
        <f>'Result Entry'!EP100</f>
        <v>0.0</v>
      </c>
      <c r="EP98" s="1143">
        <f>'Result Entry'!EQ100</f>
        <v>0.0</v>
      </c>
      <c r="EQ98" s="1146">
        <f>'Result Entry'!ER100</f>
        <v>0.0</v>
      </c>
      <c r="ER98" s="1157">
        <f>'Result Entry'!ES100</f>
        <v>0.0</v>
      </c>
      <c r="ES98" s="1158" t="str">
        <f>'Result Entry'!ET100</f>
        <v/>
      </c>
      <c r="ET98" s="1142">
        <f>'Result Entry'!EU100</f>
        <v>0.0</v>
      </c>
      <c r="EU98" s="1152">
        <f>'Result Entry'!EV100</f>
        <v>0.0</v>
      </c>
      <c r="EV98" s="1143">
        <f>'Result Entry'!EW100</f>
        <v>0.0</v>
      </c>
      <c r="EW98" s="1153">
        <f>'Result Entry'!EX100</f>
        <v>0.0</v>
      </c>
      <c r="EX98" s="1143">
        <f>'Result Entry'!EY100</f>
        <v>0.0</v>
      </c>
      <c r="EY98" s="1153">
        <f>'Result Entry'!EZ100</f>
        <v>0.0</v>
      </c>
      <c r="EZ98" s="1143">
        <f>'Result Entry'!FA100</f>
        <v>0.0</v>
      </c>
      <c r="FA98" s="1143">
        <f>'Result Entry'!FB100</f>
        <v>0.0</v>
      </c>
      <c r="FB98" s="1143">
        <f>'Result Entry'!FC100</f>
        <v>0.0</v>
      </c>
      <c r="FC98" s="1156">
        <f>'Result Entry'!FD100</f>
        <v>0.0</v>
      </c>
      <c r="FD98" s="1157">
        <f>'Result Entry'!FE100</f>
        <v>0.0</v>
      </c>
      <c r="FE98" s="1158" t="str">
        <f>'Result Entry'!FF100</f>
        <v/>
      </c>
      <c r="FF98" s="1142">
        <f>'Result Entry'!FG100</f>
        <v>0.0</v>
      </c>
      <c r="FG98" s="1143">
        <f>'Result Entry'!FH100</f>
        <v>0.0</v>
      </c>
      <c r="FH98" s="1143">
        <f>'Result Entry'!FI100</f>
        <v>0.0</v>
      </c>
      <c r="FI98" s="1143">
        <f>'Result Entry'!FJ100</f>
        <v>0.0</v>
      </c>
      <c r="FJ98" s="1145">
        <f>'Result Entry'!FK100</f>
        <v>0.0</v>
      </c>
      <c r="FK98" s="1150" t="str">
        <f>'Result Entry'!FL100</f>
        <v/>
      </c>
      <c r="FL98" s="1139">
        <f>'Result Entry'!FM100</f>
        <v>0.0</v>
      </c>
      <c r="FM98" s="1140">
        <f>'Result Entry'!FN100</f>
        <v>0.0</v>
      </c>
      <c r="FN98" s="1161" t="str">
        <f>'Result Entry'!FO100</f>
        <v/>
      </c>
      <c r="FO98" s="1139">
        <f>'Result Entry'!FP100</f>
        <v>0.0</v>
      </c>
      <c r="FP98" s="1140">
        <f>'Result Entry'!FQ100</f>
        <v>0.0</v>
      </c>
      <c r="FQ98" s="1140">
        <f>'Result Entry'!FR100</f>
        <v>0.0</v>
      </c>
      <c r="FR98" s="1140" t="str">
        <f>IF(OR(FS98="PASSED",FS98="PASSED WITH G"),'Result Entry'!FS100,"")</f>
        <v/>
      </c>
      <c r="FS98" s="1140" t="str">
        <f>'Result Entry'!FT100</f>
        <v/>
      </c>
      <c r="FT98" s="1140" t="str">
        <f>'Result Entry'!FU100</f>
        <v/>
      </c>
      <c r="FU98" s="1161" t="str">
        <f>'Result Entry'!FV100</f>
        <v/>
      </c>
      <c r="FV98" s="1162" t="str">
        <f>'Result Entry'!FX100</f>
        <v/>
      </c>
    </row>
    <row r="99" spans="8:8" s="1138" ht="17.25" customFormat="1" customHeight="1">
      <c r="A99" s="1167"/>
      <c r="B99" s="1139">
        <f t="shared" si="1"/>
        <v>0.0</v>
      </c>
      <c r="C99" s="1140">
        <f>'Result Entry'!D101</f>
        <v>0.0</v>
      </c>
      <c r="D99" s="1140">
        <f>'Result Entry'!E101</f>
        <v>0.0</v>
      </c>
      <c r="E99" s="1140">
        <f>'Result Entry'!F101</f>
        <v>0.0</v>
      </c>
      <c r="F99" s="1140">
        <f>'Result Entry'!G101</f>
        <v>0.0</v>
      </c>
      <c r="G99" s="1140">
        <f>'Result Entry'!H101</f>
        <v>0.0</v>
      </c>
      <c r="H99" s="1140">
        <f>'Result Entry'!I101</f>
        <v>0.0</v>
      </c>
      <c r="I99" s="1140">
        <f>'Result Entry'!J101</f>
        <v>0.0</v>
      </c>
      <c r="J99" s="1141">
        <f>'Result Entry'!K101</f>
        <v>0.0</v>
      </c>
      <c r="K99" s="1142">
        <f>'Result Entry'!L101</f>
        <v>0.0</v>
      </c>
      <c r="L99" s="1143">
        <f>'Result Entry'!M101</f>
        <v>0.0</v>
      </c>
      <c r="M99" s="1143">
        <f>'Result Entry'!N101</f>
        <v>0.0</v>
      </c>
      <c r="N99" s="1144">
        <f>'Result Entry'!O101</f>
        <v>0.0</v>
      </c>
      <c r="O99" s="1143">
        <f>'Result Entry'!P101</f>
        <v>0.0</v>
      </c>
      <c r="P99" s="1144">
        <f>'Result Entry'!Q101</f>
        <v>0.0</v>
      </c>
      <c r="Q99" s="1143">
        <f>'Result Entry'!R101</f>
        <v>0.0</v>
      </c>
      <c r="R99" s="1145">
        <f>'Result Entry'!S101</f>
        <v>0.0</v>
      </c>
      <c r="S99" s="1145">
        <f>'Result Entry'!T101</f>
        <v>0.0</v>
      </c>
      <c r="T99" s="1146">
        <f>'Result Entry'!U101</f>
        <v>0.0</v>
      </c>
      <c r="U99" s="1163">
        <f>'Result Entry'!V101</f>
        <v>0.0</v>
      </c>
      <c r="V99" s="1164" t="str">
        <f>'Result Entry'!W101</f>
        <v/>
      </c>
      <c r="W99" s="1149" t="str">
        <f>'Result Entry'!X101</f>
        <v/>
      </c>
      <c r="X99" s="1150" t="str">
        <f>'Result Entry'!Y101</f>
        <v/>
      </c>
      <c r="Y99" s="1142">
        <f>'Result Entry'!Z101</f>
        <v>0.0</v>
      </c>
      <c r="Z99" s="1143">
        <f>'Result Entry'!AA101</f>
        <v>0.0</v>
      </c>
      <c r="AA99" s="1143">
        <f>'Result Entry'!AB101</f>
        <v>0.0</v>
      </c>
      <c r="AB99" s="1144">
        <f>'Result Entry'!AC101</f>
        <v>0.0</v>
      </c>
      <c r="AC99" s="1143">
        <f>'Result Entry'!AD101</f>
        <v>0.0</v>
      </c>
      <c r="AD99" s="1144">
        <f>'Result Entry'!AE101</f>
        <v>0.0</v>
      </c>
      <c r="AE99" s="1143">
        <f>'Result Entry'!AF101</f>
        <v>0.0</v>
      </c>
      <c r="AF99" s="1145">
        <f>'Result Entry'!AG101</f>
        <v>0.0</v>
      </c>
      <c r="AG99" s="1145">
        <f>'Result Entry'!AH101</f>
        <v>0.0</v>
      </c>
      <c r="AH99" s="1146">
        <f>'Result Entry'!AI101</f>
        <v>0.0</v>
      </c>
      <c r="AI99" s="1163">
        <f>'Result Entry'!AJ101</f>
        <v>0.0</v>
      </c>
      <c r="AJ99" s="1164" t="str">
        <f>'Result Entry'!AK101</f>
        <v/>
      </c>
      <c r="AK99" s="1149" t="str">
        <f>'Result Entry'!AL101</f>
        <v/>
      </c>
      <c r="AL99" s="1150" t="str">
        <f>'Result Entry'!AM101</f>
        <v/>
      </c>
      <c r="AM99" s="1151">
        <f>'Result Entry'!AN101</f>
        <v>0.0</v>
      </c>
      <c r="AN99" s="1142">
        <f>'Result Entry'!AO101</f>
        <v>0.0</v>
      </c>
      <c r="AO99" s="1152">
        <f>'Result Entry'!AP101</f>
        <v>0.0</v>
      </c>
      <c r="AP99" s="1143">
        <f>'Result Entry'!AQ101</f>
        <v>0.0</v>
      </c>
      <c r="AQ99" s="1144">
        <f>'Result Entry'!AR101</f>
        <v>0.0</v>
      </c>
      <c r="AR99" s="1143">
        <f>'Result Entry'!AS101</f>
        <v>0.0</v>
      </c>
      <c r="AS99" s="1143">
        <f>'Result Entry'!AT101</f>
        <v>0.0</v>
      </c>
      <c r="AT99" s="1153">
        <f>'Result Entry'!AU101</f>
        <v>0.0</v>
      </c>
      <c r="AU99" s="1144">
        <f>'Result Entry'!AV101</f>
        <v>0.0</v>
      </c>
      <c r="AV99" s="1143">
        <f>'Result Entry'!AW101</f>
        <v>0.0</v>
      </c>
      <c r="AW99" s="1143">
        <f>'Result Entry'!AX101</f>
        <v>0.0</v>
      </c>
      <c r="AX99" s="1153">
        <f>'Result Entry'!AY101</f>
        <v>0.0</v>
      </c>
      <c r="AY99" s="1146">
        <f>'Result Entry'!AZ101</f>
        <v>0.0</v>
      </c>
      <c r="AZ99" s="1165">
        <f>'Result Entry'!BA101</f>
        <v>0.0</v>
      </c>
      <c r="BA99" s="1166" t="str">
        <f>'Result Entry'!BB101</f>
        <v/>
      </c>
      <c r="BB99" s="1149" t="str">
        <f>'Result Entry'!BC101</f>
        <v/>
      </c>
      <c r="BC99" s="1150" t="str">
        <f>'Result Entry'!BD101</f>
        <v/>
      </c>
      <c r="BD99" s="1151">
        <f>'Result Entry'!BE101</f>
        <v>0.0</v>
      </c>
      <c r="BE99" s="1142">
        <f>'Result Entry'!BF101</f>
        <v>0.0</v>
      </c>
      <c r="BF99" s="1152">
        <f>'Result Entry'!BG101</f>
        <v>0.0</v>
      </c>
      <c r="BG99" s="1143">
        <f>'Result Entry'!BH101</f>
        <v>0.0</v>
      </c>
      <c r="BH99" s="1144">
        <f>'Result Entry'!BI101</f>
        <v>0.0</v>
      </c>
      <c r="BI99" s="1143">
        <f>'Result Entry'!BJ101</f>
        <v>0.0</v>
      </c>
      <c r="BJ99" s="1143">
        <f>'Result Entry'!BK101</f>
        <v>0.0</v>
      </c>
      <c r="BK99" s="1153">
        <f>'Result Entry'!BL101</f>
        <v>0.0</v>
      </c>
      <c r="BL99" s="1144">
        <f>'Result Entry'!BM101</f>
        <v>0.0</v>
      </c>
      <c r="BM99" s="1143">
        <f>'Result Entry'!BN101</f>
        <v>0.0</v>
      </c>
      <c r="BN99" s="1143">
        <f>'Result Entry'!BO101</f>
        <v>0.0</v>
      </c>
      <c r="BO99" s="1153">
        <f>'Result Entry'!BP101</f>
        <v>0.0</v>
      </c>
      <c r="BP99" s="1146">
        <f>'Result Entry'!BQ101</f>
        <v>0.0</v>
      </c>
      <c r="BQ99" s="1165">
        <f>'Result Entry'!BR101</f>
        <v>0.0</v>
      </c>
      <c r="BR99" s="1166" t="str">
        <f>'Result Entry'!BS101</f>
        <v/>
      </c>
      <c r="BS99" s="1149" t="str">
        <f>'Result Entry'!BT101</f>
        <v/>
      </c>
      <c r="BT99" s="1150" t="str">
        <f>'Result Entry'!BU101</f>
        <v/>
      </c>
      <c r="BU99" s="1151">
        <f>'Result Entry'!BV101</f>
        <v>0.0</v>
      </c>
      <c r="BV99" s="1142">
        <f>'Result Entry'!BW101</f>
        <v>0.0</v>
      </c>
      <c r="BW99" s="1152">
        <f>'Result Entry'!BX101</f>
        <v>0.0</v>
      </c>
      <c r="BX99" s="1143">
        <f>'Result Entry'!BY101</f>
        <v>0.0</v>
      </c>
      <c r="BY99" s="1144">
        <f>'Result Entry'!BZ101</f>
        <v>0.0</v>
      </c>
      <c r="BZ99" s="1143">
        <f>'Result Entry'!CA101</f>
        <v>0.0</v>
      </c>
      <c r="CA99" s="1143">
        <f>'Result Entry'!CB101</f>
        <v>0.0</v>
      </c>
      <c r="CB99" s="1153">
        <f>'Result Entry'!CC101</f>
        <v>0.0</v>
      </c>
      <c r="CC99" s="1144">
        <f>'Result Entry'!CD101</f>
        <v>0.0</v>
      </c>
      <c r="CD99" s="1143">
        <f>'Result Entry'!CE101</f>
        <v>0.0</v>
      </c>
      <c r="CE99" s="1143">
        <f>'Result Entry'!CF101</f>
        <v>0.0</v>
      </c>
      <c r="CF99" s="1153">
        <f>'Result Entry'!CG101</f>
        <v>0.0</v>
      </c>
      <c r="CG99" s="1146">
        <f>'Result Entry'!CH101</f>
        <v>0.0</v>
      </c>
      <c r="CH99" s="1165">
        <f>'Result Entry'!CI101</f>
        <v>0.0</v>
      </c>
      <c r="CI99" s="1166" t="str">
        <f>'Result Entry'!CJ101</f>
        <v/>
      </c>
      <c r="CJ99" s="1149" t="str">
        <f>'Result Entry'!CK101</f>
        <v/>
      </c>
      <c r="CK99" s="1150" t="str">
        <f>'Result Entry'!CL101</f>
        <v/>
      </c>
      <c r="CL99" s="1151">
        <f>'Result Entry'!CM101</f>
        <v>0.0</v>
      </c>
      <c r="CM99" s="1142">
        <f>'Result Entry'!CN101</f>
        <v>0.0</v>
      </c>
      <c r="CN99" s="1152">
        <f>'Result Entry'!CO101</f>
        <v>0.0</v>
      </c>
      <c r="CO99" s="1143">
        <f>'Result Entry'!CP101</f>
        <v>0.0</v>
      </c>
      <c r="CP99" s="1144">
        <f>'Result Entry'!CQ101</f>
        <v>0.0</v>
      </c>
      <c r="CQ99" s="1143">
        <f>'Result Entry'!CR101</f>
        <v>0.0</v>
      </c>
      <c r="CR99" s="1143">
        <f>'Result Entry'!CS101</f>
        <v>0.0</v>
      </c>
      <c r="CS99" s="1153">
        <f>'Result Entry'!CT101</f>
        <v>0.0</v>
      </c>
      <c r="CT99" s="1144">
        <f>'Result Entry'!CU101</f>
        <v>0.0</v>
      </c>
      <c r="CU99" s="1143">
        <f>'Result Entry'!CV101</f>
        <v>0.0</v>
      </c>
      <c r="CV99" s="1143">
        <f>'Result Entry'!CW101</f>
        <v>0.0</v>
      </c>
      <c r="CW99" s="1153">
        <f>'Result Entry'!CX101</f>
        <v>0.0</v>
      </c>
      <c r="CX99" s="1146">
        <f>'Result Entry'!CY101</f>
        <v>0.0</v>
      </c>
      <c r="CY99" s="1165">
        <f>'Result Entry'!CZ101</f>
        <v>0.0</v>
      </c>
      <c r="CZ99" s="1166" t="str">
        <f>'Result Entry'!DA101</f>
        <v/>
      </c>
      <c r="DA99" s="1149" t="str">
        <f>'Result Entry'!DB101</f>
        <v/>
      </c>
      <c r="DB99" s="1150" t="str">
        <f>'Result Entry'!DC101</f>
        <v/>
      </c>
      <c r="DC99" s="1151">
        <f>'Result Entry'!DD101</f>
        <v>0.0</v>
      </c>
      <c r="DD99" s="1142">
        <f>'Result Entry'!DE101</f>
        <v>0.0</v>
      </c>
      <c r="DE99" s="1152">
        <f>'Result Entry'!DF101</f>
        <v>0.0</v>
      </c>
      <c r="DF99" s="1143">
        <f>'Result Entry'!DG101</f>
        <v>0.0</v>
      </c>
      <c r="DG99" s="1144">
        <f>'Result Entry'!DH101</f>
        <v>0.0</v>
      </c>
      <c r="DH99" s="1143">
        <f>'Result Entry'!DI101</f>
        <v>0.0</v>
      </c>
      <c r="DI99" s="1143">
        <f>'Result Entry'!DJ101</f>
        <v>0.0</v>
      </c>
      <c r="DJ99" s="1153">
        <f>'Result Entry'!DK101</f>
        <v>0.0</v>
      </c>
      <c r="DK99" s="1144">
        <f>'Result Entry'!DL101</f>
        <v>0.0</v>
      </c>
      <c r="DL99" s="1143">
        <f>'Result Entry'!DM101</f>
        <v>0.0</v>
      </c>
      <c r="DM99" s="1143">
        <f>'Result Entry'!DN101</f>
        <v>0.0</v>
      </c>
      <c r="DN99" s="1153">
        <f>'Result Entry'!DO101</f>
        <v>0.0</v>
      </c>
      <c r="DO99" s="1146">
        <f>'Result Entry'!DP101</f>
        <v>0.0</v>
      </c>
      <c r="DP99" s="1165">
        <f>'Result Entry'!DQ101</f>
        <v>0.0</v>
      </c>
      <c r="DQ99" s="1166" t="str">
        <f>'Result Entry'!DR101</f>
        <v/>
      </c>
      <c r="DR99" s="1149" t="str">
        <f>'Result Entry'!DS101</f>
        <v/>
      </c>
      <c r="DS99" s="1150" t="str">
        <f>'Result Entry'!DT101</f>
        <v/>
      </c>
      <c r="DT99" s="1142">
        <f>'Result Entry'!DU101</f>
        <v>0.0</v>
      </c>
      <c r="DU99" s="1143">
        <f>'Result Entry'!DV101</f>
        <v>0.0</v>
      </c>
      <c r="DV99" s="1143">
        <f>'Result Entry'!DW101</f>
        <v>0.0</v>
      </c>
      <c r="DW99" s="1144">
        <f>'Result Entry'!DX101</f>
        <v>0.0</v>
      </c>
      <c r="DX99" s="1143">
        <f>'Result Entry'!DY101</f>
        <v>0.0</v>
      </c>
      <c r="DY99" s="1143">
        <f>'Result Entry'!DZ101</f>
        <v>0.0</v>
      </c>
      <c r="DZ99" s="1153">
        <f>'Result Entry'!EA101</f>
        <v>0.0</v>
      </c>
      <c r="EA99" s="1144">
        <f>'Result Entry'!EB101</f>
        <v>0.0</v>
      </c>
      <c r="EB99" s="1143">
        <f>'Result Entry'!EC101</f>
        <v>0.0</v>
      </c>
      <c r="EC99" s="1143">
        <f>'Result Entry'!ED101</f>
        <v>0.0</v>
      </c>
      <c r="ED99" s="1153">
        <f>'Result Entry'!EE101</f>
        <v>0.0</v>
      </c>
      <c r="EE99" s="1156">
        <f>'Result Entry'!EF101</f>
        <v>0.0</v>
      </c>
      <c r="EF99" s="1157">
        <f>'Result Entry'!EG101</f>
        <v>0.0</v>
      </c>
      <c r="EG99" s="1158" t="str">
        <f>'Result Entry'!EH101</f>
        <v/>
      </c>
      <c r="EH99" s="1142">
        <f>'Result Entry'!EI101</f>
        <v>0.0</v>
      </c>
      <c r="EI99" s="1143">
        <f>'Result Entry'!EJ101</f>
        <v>0.0</v>
      </c>
      <c r="EJ99" s="1143">
        <f>'Result Entry'!EK101</f>
        <v>0.0</v>
      </c>
      <c r="EK99" s="1144">
        <f>'Result Entry'!EL101</f>
        <v>0.0</v>
      </c>
      <c r="EL99" s="1143">
        <f>'Result Entry'!EM101</f>
        <v>0.0</v>
      </c>
      <c r="EM99" s="1153">
        <f>'Result Entry'!EN101</f>
        <v>0.0</v>
      </c>
      <c r="EN99" s="1143">
        <f>'Result Entry'!EO101</f>
        <v>0.0</v>
      </c>
      <c r="EO99" s="1143">
        <f>'Result Entry'!EP101</f>
        <v>0.0</v>
      </c>
      <c r="EP99" s="1143">
        <f>'Result Entry'!EQ101</f>
        <v>0.0</v>
      </c>
      <c r="EQ99" s="1146">
        <f>'Result Entry'!ER101</f>
        <v>0.0</v>
      </c>
      <c r="ER99" s="1157">
        <f>'Result Entry'!ES101</f>
        <v>0.0</v>
      </c>
      <c r="ES99" s="1158" t="str">
        <f>'Result Entry'!ET101</f>
        <v/>
      </c>
      <c r="ET99" s="1142">
        <f>'Result Entry'!EU101</f>
        <v>0.0</v>
      </c>
      <c r="EU99" s="1152">
        <f>'Result Entry'!EV101</f>
        <v>0.0</v>
      </c>
      <c r="EV99" s="1143">
        <f>'Result Entry'!EW101</f>
        <v>0.0</v>
      </c>
      <c r="EW99" s="1153">
        <f>'Result Entry'!EX101</f>
        <v>0.0</v>
      </c>
      <c r="EX99" s="1143">
        <f>'Result Entry'!EY101</f>
        <v>0.0</v>
      </c>
      <c r="EY99" s="1153">
        <f>'Result Entry'!EZ101</f>
        <v>0.0</v>
      </c>
      <c r="EZ99" s="1143">
        <f>'Result Entry'!FA101</f>
        <v>0.0</v>
      </c>
      <c r="FA99" s="1143">
        <f>'Result Entry'!FB101</f>
        <v>0.0</v>
      </c>
      <c r="FB99" s="1143">
        <f>'Result Entry'!FC101</f>
        <v>0.0</v>
      </c>
      <c r="FC99" s="1156">
        <f>'Result Entry'!FD101</f>
        <v>0.0</v>
      </c>
      <c r="FD99" s="1157">
        <f>'Result Entry'!FE101</f>
        <v>0.0</v>
      </c>
      <c r="FE99" s="1158" t="str">
        <f>'Result Entry'!FF101</f>
        <v/>
      </c>
      <c r="FF99" s="1142">
        <f>'Result Entry'!FG101</f>
        <v>0.0</v>
      </c>
      <c r="FG99" s="1143">
        <f>'Result Entry'!FH101</f>
        <v>0.0</v>
      </c>
      <c r="FH99" s="1143">
        <f>'Result Entry'!FI101</f>
        <v>0.0</v>
      </c>
      <c r="FI99" s="1143">
        <f>'Result Entry'!FJ101</f>
        <v>0.0</v>
      </c>
      <c r="FJ99" s="1145">
        <f>'Result Entry'!FK101</f>
        <v>0.0</v>
      </c>
      <c r="FK99" s="1150" t="str">
        <f>'Result Entry'!FL101</f>
        <v/>
      </c>
      <c r="FL99" s="1139">
        <f>'Result Entry'!FM101</f>
        <v>0.0</v>
      </c>
      <c r="FM99" s="1140">
        <f>'Result Entry'!FN101</f>
        <v>0.0</v>
      </c>
      <c r="FN99" s="1161" t="str">
        <f>'Result Entry'!FO101</f>
        <v/>
      </c>
      <c r="FO99" s="1139">
        <f>'Result Entry'!FP101</f>
        <v>0.0</v>
      </c>
      <c r="FP99" s="1140">
        <f>'Result Entry'!FQ101</f>
        <v>0.0</v>
      </c>
      <c r="FQ99" s="1140">
        <f>'Result Entry'!FR101</f>
        <v>0.0</v>
      </c>
      <c r="FR99" s="1140" t="str">
        <f>IF(OR(FS99="PASSED",FS99="PASSED WITH G"),'Result Entry'!FS101,"")</f>
        <v/>
      </c>
      <c r="FS99" s="1140" t="str">
        <f>'Result Entry'!FT101</f>
        <v/>
      </c>
      <c r="FT99" s="1140" t="str">
        <f>'Result Entry'!FU101</f>
        <v/>
      </c>
      <c r="FU99" s="1161" t="str">
        <f>'Result Entry'!FV101</f>
        <v/>
      </c>
      <c r="FV99" s="1162" t="str">
        <f>'Result Entry'!FX101</f>
        <v/>
      </c>
    </row>
    <row r="100" spans="8:8" s="1138" ht="17.25" customFormat="1" customHeight="1">
      <c r="A100" s="1167"/>
      <c r="B100" s="1139">
        <f t="shared" si="1"/>
        <v>0.0</v>
      </c>
      <c r="C100" s="1140">
        <f>'Result Entry'!D102</f>
        <v>0.0</v>
      </c>
      <c r="D100" s="1140">
        <f>'Result Entry'!E102</f>
        <v>0.0</v>
      </c>
      <c r="E100" s="1140">
        <f>'Result Entry'!F102</f>
        <v>0.0</v>
      </c>
      <c r="F100" s="1140">
        <f>'Result Entry'!G102</f>
        <v>0.0</v>
      </c>
      <c r="G100" s="1140">
        <f>'Result Entry'!H102</f>
        <v>0.0</v>
      </c>
      <c r="H100" s="1140">
        <f>'Result Entry'!I102</f>
        <v>0.0</v>
      </c>
      <c r="I100" s="1140">
        <f>'Result Entry'!J102</f>
        <v>0.0</v>
      </c>
      <c r="J100" s="1141">
        <f>'Result Entry'!K102</f>
        <v>0.0</v>
      </c>
      <c r="K100" s="1142">
        <f>'Result Entry'!L102</f>
        <v>0.0</v>
      </c>
      <c r="L100" s="1143">
        <f>'Result Entry'!M102</f>
        <v>0.0</v>
      </c>
      <c r="M100" s="1143">
        <f>'Result Entry'!N102</f>
        <v>0.0</v>
      </c>
      <c r="N100" s="1144">
        <f>'Result Entry'!O102</f>
        <v>0.0</v>
      </c>
      <c r="O100" s="1143">
        <f>'Result Entry'!P102</f>
        <v>0.0</v>
      </c>
      <c r="P100" s="1144">
        <f>'Result Entry'!Q102</f>
        <v>0.0</v>
      </c>
      <c r="Q100" s="1143">
        <f>'Result Entry'!R102</f>
        <v>0.0</v>
      </c>
      <c r="R100" s="1145">
        <f>'Result Entry'!S102</f>
        <v>0.0</v>
      </c>
      <c r="S100" s="1145">
        <f>'Result Entry'!T102</f>
        <v>0.0</v>
      </c>
      <c r="T100" s="1146">
        <f>'Result Entry'!U102</f>
        <v>0.0</v>
      </c>
      <c r="U100" s="1163">
        <f>'Result Entry'!V102</f>
        <v>0.0</v>
      </c>
      <c r="V100" s="1164" t="str">
        <f>'Result Entry'!W102</f>
        <v/>
      </c>
      <c r="W100" s="1149" t="str">
        <f>'Result Entry'!X102</f>
        <v/>
      </c>
      <c r="X100" s="1150" t="str">
        <f>'Result Entry'!Y102</f>
        <v/>
      </c>
      <c r="Y100" s="1142">
        <f>'Result Entry'!Z102</f>
        <v>0.0</v>
      </c>
      <c r="Z100" s="1143">
        <f>'Result Entry'!AA102</f>
        <v>0.0</v>
      </c>
      <c r="AA100" s="1143">
        <f>'Result Entry'!AB102</f>
        <v>0.0</v>
      </c>
      <c r="AB100" s="1144">
        <f>'Result Entry'!AC102</f>
        <v>0.0</v>
      </c>
      <c r="AC100" s="1143">
        <f>'Result Entry'!AD102</f>
        <v>0.0</v>
      </c>
      <c r="AD100" s="1144">
        <f>'Result Entry'!AE102</f>
        <v>0.0</v>
      </c>
      <c r="AE100" s="1143">
        <f>'Result Entry'!AF102</f>
        <v>0.0</v>
      </c>
      <c r="AF100" s="1145">
        <f>'Result Entry'!AG102</f>
        <v>0.0</v>
      </c>
      <c r="AG100" s="1145">
        <f>'Result Entry'!AH102</f>
        <v>0.0</v>
      </c>
      <c r="AH100" s="1146">
        <f>'Result Entry'!AI102</f>
        <v>0.0</v>
      </c>
      <c r="AI100" s="1163">
        <f>'Result Entry'!AJ102</f>
        <v>0.0</v>
      </c>
      <c r="AJ100" s="1164" t="str">
        <f>'Result Entry'!AK102</f>
        <v/>
      </c>
      <c r="AK100" s="1149" t="str">
        <f>'Result Entry'!AL102</f>
        <v/>
      </c>
      <c r="AL100" s="1150" t="str">
        <f>'Result Entry'!AM102</f>
        <v/>
      </c>
      <c r="AM100" s="1151">
        <f>'Result Entry'!AN102</f>
        <v>0.0</v>
      </c>
      <c r="AN100" s="1142">
        <f>'Result Entry'!AO102</f>
        <v>0.0</v>
      </c>
      <c r="AO100" s="1152">
        <f>'Result Entry'!AP102</f>
        <v>0.0</v>
      </c>
      <c r="AP100" s="1143">
        <f>'Result Entry'!AQ102</f>
        <v>0.0</v>
      </c>
      <c r="AQ100" s="1144">
        <f>'Result Entry'!AR102</f>
        <v>0.0</v>
      </c>
      <c r="AR100" s="1143">
        <f>'Result Entry'!AS102</f>
        <v>0.0</v>
      </c>
      <c r="AS100" s="1143">
        <f>'Result Entry'!AT102</f>
        <v>0.0</v>
      </c>
      <c r="AT100" s="1153">
        <f>'Result Entry'!AU102</f>
        <v>0.0</v>
      </c>
      <c r="AU100" s="1144">
        <f>'Result Entry'!AV102</f>
        <v>0.0</v>
      </c>
      <c r="AV100" s="1143">
        <f>'Result Entry'!AW102</f>
        <v>0.0</v>
      </c>
      <c r="AW100" s="1143">
        <f>'Result Entry'!AX102</f>
        <v>0.0</v>
      </c>
      <c r="AX100" s="1153">
        <f>'Result Entry'!AY102</f>
        <v>0.0</v>
      </c>
      <c r="AY100" s="1146">
        <f>'Result Entry'!AZ102</f>
        <v>0.0</v>
      </c>
      <c r="AZ100" s="1165">
        <f>'Result Entry'!BA102</f>
        <v>0.0</v>
      </c>
      <c r="BA100" s="1166" t="str">
        <f>'Result Entry'!BB102</f>
        <v/>
      </c>
      <c r="BB100" s="1149" t="str">
        <f>'Result Entry'!BC102</f>
        <v/>
      </c>
      <c r="BC100" s="1150" t="str">
        <f>'Result Entry'!BD102</f>
        <v/>
      </c>
      <c r="BD100" s="1151">
        <f>'Result Entry'!BE102</f>
        <v>0.0</v>
      </c>
      <c r="BE100" s="1142">
        <f>'Result Entry'!BF102</f>
        <v>0.0</v>
      </c>
      <c r="BF100" s="1152">
        <f>'Result Entry'!BG102</f>
        <v>0.0</v>
      </c>
      <c r="BG100" s="1143">
        <f>'Result Entry'!BH102</f>
        <v>0.0</v>
      </c>
      <c r="BH100" s="1144">
        <f>'Result Entry'!BI102</f>
        <v>0.0</v>
      </c>
      <c r="BI100" s="1143">
        <f>'Result Entry'!BJ102</f>
        <v>0.0</v>
      </c>
      <c r="BJ100" s="1143">
        <f>'Result Entry'!BK102</f>
        <v>0.0</v>
      </c>
      <c r="BK100" s="1153">
        <f>'Result Entry'!BL102</f>
        <v>0.0</v>
      </c>
      <c r="BL100" s="1144">
        <f>'Result Entry'!BM102</f>
        <v>0.0</v>
      </c>
      <c r="BM100" s="1143">
        <f>'Result Entry'!BN102</f>
        <v>0.0</v>
      </c>
      <c r="BN100" s="1143">
        <f>'Result Entry'!BO102</f>
        <v>0.0</v>
      </c>
      <c r="BO100" s="1153">
        <f>'Result Entry'!BP102</f>
        <v>0.0</v>
      </c>
      <c r="BP100" s="1146">
        <f>'Result Entry'!BQ102</f>
        <v>0.0</v>
      </c>
      <c r="BQ100" s="1165">
        <f>'Result Entry'!BR102</f>
        <v>0.0</v>
      </c>
      <c r="BR100" s="1166" t="str">
        <f>'Result Entry'!BS102</f>
        <v/>
      </c>
      <c r="BS100" s="1149" t="str">
        <f>'Result Entry'!BT102</f>
        <v/>
      </c>
      <c r="BT100" s="1150" t="str">
        <f>'Result Entry'!BU102</f>
        <v/>
      </c>
      <c r="BU100" s="1151">
        <f>'Result Entry'!BV102</f>
        <v>0.0</v>
      </c>
      <c r="BV100" s="1142">
        <f>'Result Entry'!BW102</f>
        <v>0.0</v>
      </c>
      <c r="BW100" s="1152">
        <f>'Result Entry'!BX102</f>
        <v>0.0</v>
      </c>
      <c r="BX100" s="1143">
        <f>'Result Entry'!BY102</f>
        <v>0.0</v>
      </c>
      <c r="BY100" s="1144">
        <f>'Result Entry'!BZ102</f>
        <v>0.0</v>
      </c>
      <c r="BZ100" s="1143">
        <f>'Result Entry'!CA102</f>
        <v>0.0</v>
      </c>
      <c r="CA100" s="1143">
        <f>'Result Entry'!CB102</f>
        <v>0.0</v>
      </c>
      <c r="CB100" s="1153">
        <f>'Result Entry'!CC102</f>
        <v>0.0</v>
      </c>
      <c r="CC100" s="1144">
        <f>'Result Entry'!CD102</f>
        <v>0.0</v>
      </c>
      <c r="CD100" s="1143">
        <f>'Result Entry'!CE102</f>
        <v>0.0</v>
      </c>
      <c r="CE100" s="1143">
        <f>'Result Entry'!CF102</f>
        <v>0.0</v>
      </c>
      <c r="CF100" s="1153">
        <f>'Result Entry'!CG102</f>
        <v>0.0</v>
      </c>
      <c r="CG100" s="1146">
        <f>'Result Entry'!CH102</f>
        <v>0.0</v>
      </c>
      <c r="CH100" s="1165">
        <f>'Result Entry'!CI102</f>
        <v>0.0</v>
      </c>
      <c r="CI100" s="1166" t="str">
        <f>'Result Entry'!CJ102</f>
        <v/>
      </c>
      <c r="CJ100" s="1149" t="str">
        <f>'Result Entry'!CK102</f>
        <v/>
      </c>
      <c r="CK100" s="1150" t="str">
        <f>'Result Entry'!CL102</f>
        <v/>
      </c>
      <c r="CL100" s="1151">
        <f>'Result Entry'!CM102</f>
        <v>0.0</v>
      </c>
      <c r="CM100" s="1142">
        <f>'Result Entry'!CN102</f>
        <v>0.0</v>
      </c>
      <c r="CN100" s="1152">
        <f>'Result Entry'!CO102</f>
        <v>0.0</v>
      </c>
      <c r="CO100" s="1143">
        <f>'Result Entry'!CP102</f>
        <v>0.0</v>
      </c>
      <c r="CP100" s="1144">
        <f>'Result Entry'!CQ102</f>
        <v>0.0</v>
      </c>
      <c r="CQ100" s="1143">
        <f>'Result Entry'!CR102</f>
        <v>0.0</v>
      </c>
      <c r="CR100" s="1143">
        <f>'Result Entry'!CS102</f>
        <v>0.0</v>
      </c>
      <c r="CS100" s="1153">
        <f>'Result Entry'!CT102</f>
        <v>0.0</v>
      </c>
      <c r="CT100" s="1144">
        <f>'Result Entry'!CU102</f>
        <v>0.0</v>
      </c>
      <c r="CU100" s="1143">
        <f>'Result Entry'!CV102</f>
        <v>0.0</v>
      </c>
      <c r="CV100" s="1143">
        <f>'Result Entry'!CW102</f>
        <v>0.0</v>
      </c>
      <c r="CW100" s="1153">
        <f>'Result Entry'!CX102</f>
        <v>0.0</v>
      </c>
      <c r="CX100" s="1146">
        <f>'Result Entry'!CY102</f>
        <v>0.0</v>
      </c>
      <c r="CY100" s="1165">
        <f>'Result Entry'!CZ102</f>
        <v>0.0</v>
      </c>
      <c r="CZ100" s="1166" t="str">
        <f>'Result Entry'!DA102</f>
        <v/>
      </c>
      <c r="DA100" s="1149" t="str">
        <f>'Result Entry'!DB102</f>
        <v/>
      </c>
      <c r="DB100" s="1150" t="str">
        <f>'Result Entry'!DC102</f>
        <v/>
      </c>
      <c r="DC100" s="1151">
        <f>'Result Entry'!DD102</f>
        <v>0.0</v>
      </c>
      <c r="DD100" s="1142">
        <f>'Result Entry'!DE102</f>
        <v>0.0</v>
      </c>
      <c r="DE100" s="1152">
        <f>'Result Entry'!DF102</f>
        <v>0.0</v>
      </c>
      <c r="DF100" s="1143">
        <f>'Result Entry'!DG102</f>
        <v>0.0</v>
      </c>
      <c r="DG100" s="1144">
        <f>'Result Entry'!DH102</f>
        <v>0.0</v>
      </c>
      <c r="DH100" s="1143">
        <f>'Result Entry'!DI102</f>
        <v>0.0</v>
      </c>
      <c r="DI100" s="1143">
        <f>'Result Entry'!DJ102</f>
        <v>0.0</v>
      </c>
      <c r="DJ100" s="1153">
        <f>'Result Entry'!DK102</f>
        <v>0.0</v>
      </c>
      <c r="DK100" s="1144">
        <f>'Result Entry'!DL102</f>
        <v>0.0</v>
      </c>
      <c r="DL100" s="1143">
        <f>'Result Entry'!DM102</f>
        <v>0.0</v>
      </c>
      <c r="DM100" s="1143">
        <f>'Result Entry'!DN102</f>
        <v>0.0</v>
      </c>
      <c r="DN100" s="1153">
        <f>'Result Entry'!DO102</f>
        <v>0.0</v>
      </c>
      <c r="DO100" s="1146">
        <f>'Result Entry'!DP102</f>
        <v>0.0</v>
      </c>
      <c r="DP100" s="1165">
        <f>'Result Entry'!DQ102</f>
        <v>0.0</v>
      </c>
      <c r="DQ100" s="1166" t="str">
        <f>'Result Entry'!DR102</f>
        <v/>
      </c>
      <c r="DR100" s="1149" t="str">
        <f>'Result Entry'!DS102</f>
        <v/>
      </c>
      <c r="DS100" s="1150" t="str">
        <f>'Result Entry'!DT102</f>
        <v/>
      </c>
      <c r="DT100" s="1142">
        <f>'Result Entry'!DU102</f>
        <v>0.0</v>
      </c>
      <c r="DU100" s="1143">
        <f>'Result Entry'!DV102</f>
        <v>0.0</v>
      </c>
      <c r="DV100" s="1143">
        <f>'Result Entry'!DW102</f>
        <v>0.0</v>
      </c>
      <c r="DW100" s="1144">
        <f>'Result Entry'!DX102</f>
        <v>0.0</v>
      </c>
      <c r="DX100" s="1143">
        <f>'Result Entry'!DY102</f>
        <v>0.0</v>
      </c>
      <c r="DY100" s="1143">
        <f>'Result Entry'!DZ102</f>
        <v>0.0</v>
      </c>
      <c r="DZ100" s="1153">
        <f>'Result Entry'!EA102</f>
        <v>0.0</v>
      </c>
      <c r="EA100" s="1144">
        <f>'Result Entry'!EB102</f>
        <v>0.0</v>
      </c>
      <c r="EB100" s="1143">
        <f>'Result Entry'!EC102</f>
        <v>0.0</v>
      </c>
      <c r="EC100" s="1143">
        <f>'Result Entry'!ED102</f>
        <v>0.0</v>
      </c>
      <c r="ED100" s="1153">
        <f>'Result Entry'!EE102</f>
        <v>0.0</v>
      </c>
      <c r="EE100" s="1156">
        <f>'Result Entry'!EF102</f>
        <v>0.0</v>
      </c>
      <c r="EF100" s="1157">
        <f>'Result Entry'!EG102</f>
        <v>0.0</v>
      </c>
      <c r="EG100" s="1158" t="str">
        <f>'Result Entry'!EH102</f>
        <v/>
      </c>
      <c r="EH100" s="1142">
        <f>'Result Entry'!EI102</f>
        <v>0.0</v>
      </c>
      <c r="EI100" s="1143">
        <f>'Result Entry'!EJ102</f>
        <v>0.0</v>
      </c>
      <c r="EJ100" s="1143">
        <f>'Result Entry'!EK102</f>
        <v>0.0</v>
      </c>
      <c r="EK100" s="1144">
        <f>'Result Entry'!EL102</f>
        <v>0.0</v>
      </c>
      <c r="EL100" s="1143">
        <f>'Result Entry'!EM102</f>
        <v>0.0</v>
      </c>
      <c r="EM100" s="1153">
        <f>'Result Entry'!EN102</f>
        <v>0.0</v>
      </c>
      <c r="EN100" s="1143">
        <f>'Result Entry'!EO102</f>
        <v>0.0</v>
      </c>
      <c r="EO100" s="1143">
        <f>'Result Entry'!EP102</f>
        <v>0.0</v>
      </c>
      <c r="EP100" s="1143">
        <f>'Result Entry'!EQ102</f>
        <v>0.0</v>
      </c>
      <c r="EQ100" s="1146">
        <f>'Result Entry'!ER102</f>
        <v>0.0</v>
      </c>
      <c r="ER100" s="1157">
        <f>'Result Entry'!ES102</f>
        <v>0.0</v>
      </c>
      <c r="ES100" s="1158" t="str">
        <f>'Result Entry'!ET102</f>
        <v/>
      </c>
      <c r="ET100" s="1142">
        <f>'Result Entry'!EU102</f>
        <v>0.0</v>
      </c>
      <c r="EU100" s="1152">
        <f>'Result Entry'!EV102</f>
        <v>0.0</v>
      </c>
      <c r="EV100" s="1143">
        <f>'Result Entry'!EW102</f>
        <v>0.0</v>
      </c>
      <c r="EW100" s="1153">
        <f>'Result Entry'!EX102</f>
        <v>0.0</v>
      </c>
      <c r="EX100" s="1143">
        <f>'Result Entry'!EY102</f>
        <v>0.0</v>
      </c>
      <c r="EY100" s="1153">
        <f>'Result Entry'!EZ102</f>
        <v>0.0</v>
      </c>
      <c r="EZ100" s="1143">
        <f>'Result Entry'!FA102</f>
        <v>0.0</v>
      </c>
      <c r="FA100" s="1143">
        <f>'Result Entry'!FB102</f>
        <v>0.0</v>
      </c>
      <c r="FB100" s="1143">
        <f>'Result Entry'!FC102</f>
        <v>0.0</v>
      </c>
      <c r="FC100" s="1156">
        <f>'Result Entry'!FD102</f>
        <v>0.0</v>
      </c>
      <c r="FD100" s="1157">
        <f>'Result Entry'!FE102</f>
        <v>0.0</v>
      </c>
      <c r="FE100" s="1158" t="str">
        <f>'Result Entry'!FF102</f>
        <v/>
      </c>
      <c r="FF100" s="1142">
        <f>'Result Entry'!FG102</f>
        <v>0.0</v>
      </c>
      <c r="FG100" s="1143">
        <f>'Result Entry'!FH102</f>
        <v>0.0</v>
      </c>
      <c r="FH100" s="1143">
        <f>'Result Entry'!FI102</f>
        <v>0.0</v>
      </c>
      <c r="FI100" s="1143">
        <f>'Result Entry'!FJ102</f>
        <v>0.0</v>
      </c>
      <c r="FJ100" s="1145">
        <f>'Result Entry'!FK102</f>
        <v>0.0</v>
      </c>
      <c r="FK100" s="1150" t="str">
        <f>'Result Entry'!FL102</f>
        <v/>
      </c>
      <c r="FL100" s="1139">
        <f>'Result Entry'!FM102</f>
        <v>0.0</v>
      </c>
      <c r="FM100" s="1140">
        <f>'Result Entry'!FN102</f>
        <v>0.0</v>
      </c>
      <c r="FN100" s="1161" t="str">
        <f>'Result Entry'!FO102</f>
        <v/>
      </c>
      <c r="FO100" s="1139">
        <f>'Result Entry'!FP102</f>
        <v>0.0</v>
      </c>
      <c r="FP100" s="1140">
        <f>'Result Entry'!FQ102</f>
        <v>0.0</v>
      </c>
      <c r="FQ100" s="1140">
        <f>'Result Entry'!FR102</f>
        <v>0.0</v>
      </c>
      <c r="FR100" s="1140" t="str">
        <f>IF(OR(FS100="PASSED",FS100="PASSED WITH G"),'Result Entry'!FS102,"")</f>
        <v/>
      </c>
      <c r="FS100" s="1140" t="str">
        <f>'Result Entry'!FT102</f>
        <v/>
      </c>
      <c r="FT100" s="1140" t="str">
        <f>'Result Entry'!FU102</f>
        <v/>
      </c>
      <c r="FU100" s="1161" t="str">
        <f>'Result Entry'!FV102</f>
        <v/>
      </c>
      <c r="FV100" s="1162" t="str">
        <f>'Result Entry'!FX102</f>
        <v/>
      </c>
    </row>
    <row r="101" spans="8:8" s="1138" ht="17.25" customFormat="1" customHeight="1">
      <c r="A101" s="1167"/>
      <c r="B101" s="1139">
        <f t="shared" si="1"/>
        <v>0.0</v>
      </c>
      <c r="C101" s="1140">
        <f>'Result Entry'!D103</f>
        <v>0.0</v>
      </c>
      <c r="D101" s="1140">
        <f>'Result Entry'!E103</f>
        <v>0.0</v>
      </c>
      <c r="E101" s="1140">
        <f>'Result Entry'!F103</f>
        <v>0.0</v>
      </c>
      <c r="F101" s="1140">
        <f>'Result Entry'!G103</f>
        <v>0.0</v>
      </c>
      <c r="G101" s="1140">
        <f>'Result Entry'!H103</f>
        <v>0.0</v>
      </c>
      <c r="H101" s="1140">
        <f>'Result Entry'!I103</f>
        <v>0.0</v>
      </c>
      <c r="I101" s="1140">
        <f>'Result Entry'!J103</f>
        <v>0.0</v>
      </c>
      <c r="J101" s="1141">
        <f>'Result Entry'!K103</f>
        <v>0.0</v>
      </c>
      <c r="K101" s="1142">
        <f>'Result Entry'!L103</f>
        <v>0.0</v>
      </c>
      <c r="L101" s="1143">
        <f>'Result Entry'!M103</f>
        <v>0.0</v>
      </c>
      <c r="M101" s="1143">
        <f>'Result Entry'!N103</f>
        <v>0.0</v>
      </c>
      <c r="N101" s="1144">
        <f>'Result Entry'!O103</f>
        <v>0.0</v>
      </c>
      <c r="O101" s="1143">
        <f>'Result Entry'!P103</f>
        <v>0.0</v>
      </c>
      <c r="P101" s="1144">
        <f>'Result Entry'!Q103</f>
        <v>0.0</v>
      </c>
      <c r="Q101" s="1143">
        <f>'Result Entry'!R103</f>
        <v>0.0</v>
      </c>
      <c r="R101" s="1145">
        <f>'Result Entry'!S103</f>
        <v>0.0</v>
      </c>
      <c r="S101" s="1145">
        <f>'Result Entry'!T103</f>
        <v>0.0</v>
      </c>
      <c r="T101" s="1146">
        <f>'Result Entry'!U103</f>
        <v>0.0</v>
      </c>
      <c r="U101" s="1163">
        <f>'Result Entry'!V103</f>
        <v>0.0</v>
      </c>
      <c r="V101" s="1164" t="str">
        <f>'Result Entry'!W103</f>
        <v/>
      </c>
      <c r="W101" s="1149" t="str">
        <f>'Result Entry'!X103</f>
        <v/>
      </c>
      <c r="X101" s="1150" t="str">
        <f>'Result Entry'!Y103</f>
        <v/>
      </c>
      <c r="Y101" s="1142">
        <f>'Result Entry'!Z103</f>
        <v>0.0</v>
      </c>
      <c r="Z101" s="1143">
        <f>'Result Entry'!AA103</f>
        <v>0.0</v>
      </c>
      <c r="AA101" s="1143">
        <f>'Result Entry'!AB103</f>
        <v>0.0</v>
      </c>
      <c r="AB101" s="1144">
        <f>'Result Entry'!AC103</f>
        <v>0.0</v>
      </c>
      <c r="AC101" s="1143">
        <f>'Result Entry'!AD103</f>
        <v>0.0</v>
      </c>
      <c r="AD101" s="1144">
        <f>'Result Entry'!AE103</f>
        <v>0.0</v>
      </c>
      <c r="AE101" s="1143">
        <f>'Result Entry'!AF103</f>
        <v>0.0</v>
      </c>
      <c r="AF101" s="1145">
        <f>'Result Entry'!AG103</f>
        <v>0.0</v>
      </c>
      <c r="AG101" s="1145">
        <f>'Result Entry'!AH103</f>
        <v>0.0</v>
      </c>
      <c r="AH101" s="1146">
        <f>'Result Entry'!AI103</f>
        <v>0.0</v>
      </c>
      <c r="AI101" s="1163">
        <f>'Result Entry'!AJ103</f>
        <v>0.0</v>
      </c>
      <c r="AJ101" s="1164" t="str">
        <f>'Result Entry'!AK103</f>
        <v/>
      </c>
      <c r="AK101" s="1149" t="str">
        <f>'Result Entry'!AL103</f>
        <v/>
      </c>
      <c r="AL101" s="1150" t="str">
        <f>'Result Entry'!AM103</f>
        <v/>
      </c>
      <c r="AM101" s="1151">
        <f>'Result Entry'!AN103</f>
        <v>0.0</v>
      </c>
      <c r="AN101" s="1142">
        <f>'Result Entry'!AO103</f>
        <v>0.0</v>
      </c>
      <c r="AO101" s="1152">
        <f>'Result Entry'!AP103</f>
        <v>0.0</v>
      </c>
      <c r="AP101" s="1143">
        <f>'Result Entry'!AQ103</f>
        <v>0.0</v>
      </c>
      <c r="AQ101" s="1144">
        <f>'Result Entry'!AR103</f>
        <v>0.0</v>
      </c>
      <c r="AR101" s="1143">
        <f>'Result Entry'!AS103</f>
        <v>0.0</v>
      </c>
      <c r="AS101" s="1143">
        <f>'Result Entry'!AT103</f>
        <v>0.0</v>
      </c>
      <c r="AT101" s="1153">
        <f>'Result Entry'!AU103</f>
        <v>0.0</v>
      </c>
      <c r="AU101" s="1144">
        <f>'Result Entry'!AV103</f>
        <v>0.0</v>
      </c>
      <c r="AV101" s="1143">
        <f>'Result Entry'!AW103</f>
        <v>0.0</v>
      </c>
      <c r="AW101" s="1143">
        <f>'Result Entry'!AX103</f>
        <v>0.0</v>
      </c>
      <c r="AX101" s="1153">
        <f>'Result Entry'!AY103</f>
        <v>0.0</v>
      </c>
      <c r="AY101" s="1146">
        <f>'Result Entry'!AZ103</f>
        <v>0.0</v>
      </c>
      <c r="AZ101" s="1165">
        <f>'Result Entry'!BA103</f>
        <v>0.0</v>
      </c>
      <c r="BA101" s="1166" t="str">
        <f>'Result Entry'!BB103</f>
        <v/>
      </c>
      <c r="BB101" s="1149" t="str">
        <f>'Result Entry'!BC103</f>
        <v/>
      </c>
      <c r="BC101" s="1150" t="str">
        <f>'Result Entry'!BD103</f>
        <v/>
      </c>
      <c r="BD101" s="1151">
        <f>'Result Entry'!BE103</f>
        <v>0.0</v>
      </c>
      <c r="BE101" s="1142">
        <f>'Result Entry'!BF103</f>
        <v>0.0</v>
      </c>
      <c r="BF101" s="1152">
        <f>'Result Entry'!BG103</f>
        <v>0.0</v>
      </c>
      <c r="BG101" s="1143">
        <f>'Result Entry'!BH103</f>
        <v>0.0</v>
      </c>
      <c r="BH101" s="1144">
        <f>'Result Entry'!BI103</f>
        <v>0.0</v>
      </c>
      <c r="BI101" s="1143">
        <f>'Result Entry'!BJ103</f>
        <v>0.0</v>
      </c>
      <c r="BJ101" s="1143">
        <f>'Result Entry'!BK103</f>
        <v>0.0</v>
      </c>
      <c r="BK101" s="1153">
        <f>'Result Entry'!BL103</f>
        <v>0.0</v>
      </c>
      <c r="BL101" s="1144">
        <f>'Result Entry'!BM103</f>
        <v>0.0</v>
      </c>
      <c r="BM101" s="1143">
        <f>'Result Entry'!BN103</f>
        <v>0.0</v>
      </c>
      <c r="BN101" s="1143">
        <f>'Result Entry'!BO103</f>
        <v>0.0</v>
      </c>
      <c r="BO101" s="1153">
        <f>'Result Entry'!BP103</f>
        <v>0.0</v>
      </c>
      <c r="BP101" s="1146">
        <f>'Result Entry'!BQ103</f>
        <v>0.0</v>
      </c>
      <c r="BQ101" s="1165">
        <f>'Result Entry'!BR103</f>
        <v>0.0</v>
      </c>
      <c r="BR101" s="1166" t="str">
        <f>'Result Entry'!BS103</f>
        <v/>
      </c>
      <c r="BS101" s="1149" t="str">
        <f>'Result Entry'!BT103</f>
        <v/>
      </c>
      <c r="BT101" s="1150" t="str">
        <f>'Result Entry'!BU103</f>
        <v/>
      </c>
      <c r="BU101" s="1151">
        <f>'Result Entry'!BV103</f>
        <v>0.0</v>
      </c>
      <c r="BV101" s="1142">
        <f>'Result Entry'!BW103</f>
        <v>0.0</v>
      </c>
      <c r="BW101" s="1152">
        <f>'Result Entry'!BX103</f>
        <v>0.0</v>
      </c>
      <c r="BX101" s="1143">
        <f>'Result Entry'!BY103</f>
        <v>0.0</v>
      </c>
      <c r="BY101" s="1144">
        <f>'Result Entry'!BZ103</f>
        <v>0.0</v>
      </c>
      <c r="BZ101" s="1143">
        <f>'Result Entry'!CA103</f>
        <v>0.0</v>
      </c>
      <c r="CA101" s="1143">
        <f>'Result Entry'!CB103</f>
        <v>0.0</v>
      </c>
      <c r="CB101" s="1153">
        <f>'Result Entry'!CC103</f>
        <v>0.0</v>
      </c>
      <c r="CC101" s="1144">
        <f>'Result Entry'!CD103</f>
        <v>0.0</v>
      </c>
      <c r="CD101" s="1143">
        <f>'Result Entry'!CE103</f>
        <v>0.0</v>
      </c>
      <c r="CE101" s="1143">
        <f>'Result Entry'!CF103</f>
        <v>0.0</v>
      </c>
      <c r="CF101" s="1153">
        <f>'Result Entry'!CG103</f>
        <v>0.0</v>
      </c>
      <c r="CG101" s="1146">
        <f>'Result Entry'!CH103</f>
        <v>0.0</v>
      </c>
      <c r="CH101" s="1165">
        <f>'Result Entry'!CI103</f>
        <v>0.0</v>
      </c>
      <c r="CI101" s="1166" t="str">
        <f>'Result Entry'!CJ103</f>
        <v/>
      </c>
      <c r="CJ101" s="1149" t="str">
        <f>'Result Entry'!CK103</f>
        <v/>
      </c>
      <c r="CK101" s="1150" t="str">
        <f>'Result Entry'!CL103</f>
        <v/>
      </c>
      <c r="CL101" s="1151">
        <f>'Result Entry'!CM103</f>
        <v>0.0</v>
      </c>
      <c r="CM101" s="1142">
        <f>'Result Entry'!CN103</f>
        <v>0.0</v>
      </c>
      <c r="CN101" s="1152">
        <f>'Result Entry'!CO103</f>
        <v>0.0</v>
      </c>
      <c r="CO101" s="1143">
        <f>'Result Entry'!CP103</f>
        <v>0.0</v>
      </c>
      <c r="CP101" s="1144">
        <f>'Result Entry'!CQ103</f>
        <v>0.0</v>
      </c>
      <c r="CQ101" s="1143">
        <f>'Result Entry'!CR103</f>
        <v>0.0</v>
      </c>
      <c r="CR101" s="1143">
        <f>'Result Entry'!CS103</f>
        <v>0.0</v>
      </c>
      <c r="CS101" s="1153">
        <f>'Result Entry'!CT103</f>
        <v>0.0</v>
      </c>
      <c r="CT101" s="1144">
        <f>'Result Entry'!CU103</f>
        <v>0.0</v>
      </c>
      <c r="CU101" s="1143">
        <f>'Result Entry'!CV103</f>
        <v>0.0</v>
      </c>
      <c r="CV101" s="1143">
        <f>'Result Entry'!CW103</f>
        <v>0.0</v>
      </c>
      <c r="CW101" s="1153">
        <f>'Result Entry'!CX103</f>
        <v>0.0</v>
      </c>
      <c r="CX101" s="1146">
        <f>'Result Entry'!CY103</f>
        <v>0.0</v>
      </c>
      <c r="CY101" s="1165">
        <f>'Result Entry'!CZ103</f>
        <v>0.0</v>
      </c>
      <c r="CZ101" s="1166" t="str">
        <f>'Result Entry'!DA103</f>
        <v/>
      </c>
      <c r="DA101" s="1149" t="str">
        <f>'Result Entry'!DB103</f>
        <v/>
      </c>
      <c r="DB101" s="1150" t="str">
        <f>'Result Entry'!DC103</f>
        <v/>
      </c>
      <c r="DC101" s="1151">
        <f>'Result Entry'!DD103</f>
        <v>0.0</v>
      </c>
      <c r="DD101" s="1142">
        <f>'Result Entry'!DE103</f>
        <v>0.0</v>
      </c>
      <c r="DE101" s="1152">
        <f>'Result Entry'!DF103</f>
        <v>0.0</v>
      </c>
      <c r="DF101" s="1143">
        <f>'Result Entry'!DG103</f>
        <v>0.0</v>
      </c>
      <c r="DG101" s="1144">
        <f>'Result Entry'!DH103</f>
        <v>0.0</v>
      </c>
      <c r="DH101" s="1143">
        <f>'Result Entry'!DI103</f>
        <v>0.0</v>
      </c>
      <c r="DI101" s="1143">
        <f>'Result Entry'!DJ103</f>
        <v>0.0</v>
      </c>
      <c r="DJ101" s="1153">
        <f>'Result Entry'!DK103</f>
        <v>0.0</v>
      </c>
      <c r="DK101" s="1144">
        <f>'Result Entry'!DL103</f>
        <v>0.0</v>
      </c>
      <c r="DL101" s="1143">
        <f>'Result Entry'!DM103</f>
        <v>0.0</v>
      </c>
      <c r="DM101" s="1143">
        <f>'Result Entry'!DN103</f>
        <v>0.0</v>
      </c>
      <c r="DN101" s="1153">
        <f>'Result Entry'!DO103</f>
        <v>0.0</v>
      </c>
      <c r="DO101" s="1146">
        <f>'Result Entry'!DP103</f>
        <v>0.0</v>
      </c>
      <c r="DP101" s="1165">
        <f>'Result Entry'!DQ103</f>
        <v>0.0</v>
      </c>
      <c r="DQ101" s="1166" t="str">
        <f>'Result Entry'!DR103</f>
        <v/>
      </c>
      <c r="DR101" s="1149" t="str">
        <f>'Result Entry'!DS103</f>
        <v/>
      </c>
      <c r="DS101" s="1150" t="str">
        <f>'Result Entry'!DT103</f>
        <v/>
      </c>
      <c r="DT101" s="1142">
        <f>'Result Entry'!DU103</f>
        <v>0.0</v>
      </c>
      <c r="DU101" s="1143">
        <f>'Result Entry'!DV103</f>
        <v>0.0</v>
      </c>
      <c r="DV101" s="1143">
        <f>'Result Entry'!DW103</f>
        <v>0.0</v>
      </c>
      <c r="DW101" s="1144">
        <f>'Result Entry'!DX103</f>
        <v>0.0</v>
      </c>
      <c r="DX101" s="1143">
        <f>'Result Entry'!DY103</f>
        <v>0.0</v>
      </c>
      <c r="DY101" s="1143">
        <f>'Result Entry'!DZ103</f>
        <v>0.0</v>
      </c>
      <c r="DZ101" s="1153">
        <f>'Result Entry'!EA103</f>
        <v>0.0</v>
      </c>
      <c r="EA101" s="1144">
        <f>'Result Entry'!EB103</f>
        <v>0.0</v>
      </c>
      <c r="EB101" s="1143">
        <f>'Result Entry'!EC103</f>
        <v>0.0</v>
      </c>
      <c r="EC101" s="1143">
        <f>'Result Entry'!ED103</f>
        <v>0.0</v>
      </c>
      <c r="ED101" s="1153">
        <f>'Result Entry'!EE103</f>
        <v>0.0</v>
      </c>
      <c r="EE101" s="1156">
        <f>'Result Entry'!EF103</f>
        <v>0.0</v>
      </c>
      <c r="EF101" s="1157">
        <f>'Result Entry'!EG103</f>
        <v>0.0</v>
      </c>
      <c r="EG101" s="1158" t="str">
        <f>'Result Entry'!EH103</f>
        <v/>
      </c>
      <c r="EH101" s="1142">
        <f>'Result Entry'!EI103</f>
        <v>0.0</v>
      </c>
      <c r="EI101" s="1143">
        <f>'Result Entry'!EJ103</f>
        <v>0.0</v>
      </c>
      <c r="EJ101" s="1143">
        <f>'Result Entry'!EK103</f>
        <v>0.0</v>
      </c>
      <c r="EK101" s="1144">
        <f>'Result Entry'!EL103</f>
        <v>0.0</v>
      </c>
      <c r="EL101" s="1143">
        <f>'Result Entry'!EM103</f>
        <v>0.0</v>
      </c>
      <c r="EM101" s="1153">
        <f>'Result Entry'!EN103</f>
        <v>0.0</v>
      </c>
      <c r="EN101" s="1143">
        <f>'Result Entry'!EO103</f>
        <v>0.0</v>
      </c>
      <c r="EO101" s="1143">
        <f>'Result Entry'!EP103</f>
        <v>0.0</v>
      </c>
      <c r="EP101" s="1143">
        <f>'Result Entry'!EQ103</f>
        <v>0.0</v>
      </c>
      <c r="EQ101" s="1146">
        <f>'Result Entry'!ER103</f>
        <v>0.0</v>
      </c>
      <c r="ER101" s="1157">
        <f>'Result Entry'!ES103</f>
        <v>0.0</v>
      </c>
      <c r="ES101" s="1158" t="str">
        <f>'Result Entry'!ET103</f>
        <v/>
      </c>
      <c r="ET101" s="1142">
        <f>'Result Entry'!EU103</f>
        <v>0.0</v>
      </c>
      <c r="EU101" s="1152">
        <f>'Result Entry'!EV103</f>
        <v>0.0</v>
      </c>
      <c r="EV101" s="1143">
        <f>'Result Entry'!EW103</f>
        <v>0.0</v>
      </c>
      <c r="EW101" s="1153">
        <f>'Result Entry'!EX103</f>
        <v>0.0</v>
      </c>
      <c r="EX101" s="1143">
        <f>'Result Entry'!EY103</f>
        <v>0.0</v>
      </c>
      <c r="EY101" s="1153">
        <f>'Result Entry'!EZ103</f>
        <v>0.0</v>
      </c>
      <c r="EZ101" s="1143">
        <f>'Result Entry'!FA103</f>
        <v>0.0</v>
      </c>
      <c r="FA101" s="1143">
        <f>'Result Entry'!FB103</f>
        <v>0.0</v>
      </c>
      <c r="FB101" s="1143">
        <f>'Result Entry'!FC103</f>
        <v>0.0</v>
      </c>
      <c r="FC101" s="1156">
        <f>'Result Entry'!FD103</f>
        <v>0.0</v>
      </c>
      <c r="FD101" s="1157">
        <f>'Result Entry'!FE103</f>
        <v>0.0</v>
      </c>
      <c r="FE101" s="1158" t="str">
        <f>'Result Entry'!FF103</f>
        <v/>
      </c>
      <c r="FF101" s="1142">
        <f>'Result Entry'!FG103</f>
        <v>0.0</v>
      </c>
      <c r="FG101" s="1143">
        <f>'Result Entry'!FH103</f>
        <v>0.0</v>
      </c>
      <c r="FH101" s="1143">
        <f>'Result Entry'!FI103</f>
        <v>0.0</v>
      </c>
      <c r="FI101" s="1143">
        <f>'Result Entry'!FJ103</f>
        <v>0.0</v>
      </c>
      <c r="FJ101" s="1145">
        <f>'Result Entry'!FK103</f>
        <v>0.0</v>
      </c>
      <c r="FK101" s="1150" t="str">
        <f>'Result Entry'!FL103</f>
        <v/>
      </c>
      <c r="FL101" s="1139">
        <f>'Result Entry'!FM103</f>
        <v>0.0</v>
      </c>
      <c r="FM101" s="1140">
        <f>'Result Entry'!FN103</f>
        <v>0.0</v>
      </c>
      <c r="FN101" s="1161" t="str">
        <f>'Result Entry'!FO103</f>
        <v/>
      </c>
      <c r="FO101" s="1139">
        <f>'Result Entry'!FP103</f>
        <v>0.0</v>
      </c>
      <c r="FP101" s="1140">
        <f>'Result Entry'!FQ103</f>
        <v>0.0</v>
      </c>
      <c r="FQ101" s="1140">
        <f>'Result Entry'!FR103</f>
        <v>0.0</v>
      </c>
      <c r="FR101" s="1140" t="str">
        <f>IF(OR(FS101="PASSED",FS101="PASSED WITH G"),'Result Entry'!FS103,"")</f>
        <v/>
      </c>
      <c r="FS101" s="1140" t="str">
        <f>'Result Entry'!FT103</f>
        <v/>
      </c>
      <c r="FT101" s="1140" t="str">
        <f>'Result Entry'!FU103</f>
        <v/>
      </c>
      <c r="FU101" s="1161" t="str">
        <f>'Result Entry'!FV103</f>
        <v/>
      </c>
      <c r="FV101" s="1162" t="str">
        <f>'Result Entry'!FX103</f>
        <v/>
      </c>
    </row>
    <row r="102" spans="8:8" s="1138" ht="17.25" customFormat="1" customHeight="1">
      <c r="A102" s="1167"/>
      <c r="B102" s="1139">
        <f t="shared" si="1"/>
        <v>0.0</v>
      </c>
      <c r="C102" s="1140">
        <f>'Result Entry'!D104</f>
        <v>0.0</v>
      </c>
      <c r="D102" s="1140">
        <f>'Result Entry'!E104</f>
        <v>0.0</v>
      </c>
      <c r="E102" s="1140">
        <f>'Result Entry'!F104</f>
        <v>0.0</v>
      </c>
      <c r="F102" s="1140">
        <f>'Result Entry'!G104</f>
        <v>0.0</v>
      </c>
      <c r="G102" s="1140">
        <f>'Result Entry'!H104</f>
        <v>0.0</v>
      </c>
      <c r="H102" s="1140">
        <f>'Result Entry'!I104</f>
        <v>0.0</v>
      </c>
      <c r="I102" s="1140">
        <f>'Result Entry'!J104</f>
        <v>0.0</v>
      </c>
      <c r="J102" s="1141">
        <f>'Result Entry'!K104</f>
        <v>0.0</v>
      </c>
      <c r="K102" s="1142">
        <f>'Result Entry'!L104</f>
        <v>0.0</v>
      </c>
      <c r="L102" s="1143">
        <f>'Result Entry'!M104</f>
        <v>0.0</v>
      </c>
      <c r="M102" s="1143">
        <f>'Result Entry'!N104</f>
        <v>0.0</v>
      </c>
      <c r="N102" s="1144">
        <f>'Result Entry'!O104</f>
        <v>0.0</v>
      </c>
      <c r="O102" s="1143">
        <f>'Result Entry'!P104</f>
        <v>0.0</v>
      </c>
      <c r="P102" s="1144">
        <f>'Result Entry'!Q104</f>
        <v>0.0</v>
      </c>
      <c r="Q102" s="1143">
        <f>'Result Entry'!R104</f>
        <v>0.0</v>
      </c>
      <c r="R102" s="1145">
        <f>'Result Entry'!S104</f>
        <v>0.0</v>
      </c>
      <c r="S102" s="1145">
        <f>'Result Entry'!T104</f>
        <v>0.0</v>
      </c>
      <c r="T102" s="1146">
        <f>'Result Entry'!U104</f>
        <v>0.0</v>
      </c>
      <c r="U102" s="1163">
        <f>'Result Entry'!V104</f>
        <v>0.0</v>
      </c>
      <c r="V102" s="1164" t="str">
        <f>'Result Entry'!W104</f>
        <v/>
      </c>
      <c r="W102" s="1149" t="str">
        <f>'Result Entry'!X104</f>
        <v/>
      </c>
      <c r="X102" s="1150" t="str">
        <f>'Result Entry'!Y104</f>
        <v/>
      </c>
      <c r="Y102" s="1142">
        <f>'Result Entry'!Z104</f>
        <v>0.0</v>
      </c>
      <c r="Z102" s="1143">
        <f>'Result Entry'!AA104</f>
        <v>0.0</v>
      </c>
      <c r="AA102" s="1143">
        <f>'Result Entry'!AB104</f>
        <v>0.0</v>
      </c>
      <c r="AB102" s="1144">
        <f>'Result Entry'!AC104</f>
        <v>0.0</v>
      </c>
      <c r="AC102" s="1143">
        <f>'Result Entry'!AD104</f>
        <v>0.0</v>
      </c>
      <c r="AD102" s="1144">
        <f>'Result Entry'!AE104</f>
        <v>0.0</v>
      </c>
      <c r="AE102" s="1143">
        <f>'Result Entry'!AF104</f>
        <v>0.0</v>
      </c>
      <c r="AF102" s="1145">
        <f>'Result Entry'!AG104</f>
        <v>0.0</v>
      </c>
      <c r="AG102" s="1145">
        <f>'Result Entry'!AH104</f>
        <v>0.0</v>
      </c>
      <c r="AH102" s="1146">
        <f>'Result Entry'!AI104</f>
        <v>0.0</v>
      </c>
      <c r="AI102" s="1163">
        <f>'Result Entry'!AJ104</f>
        <v>0.0</v>
      </c>
      <c r="AJ102" s="1164" t="str">
        <f>'Result Entry'!AK104</f>
        <v/>
      </c>
      <c r="AK102" s="1149" t="str">
        <f>'Result Entry'!AL104</f>
        <v/>
      </c>
      <c r="AL102" s="1150" t="str">
        <f>'Result Entry'!AM104</f>
        <v/>
      </c>
      <c r="AM102" s="1151">
        <f>'Result Entry'!AN104</f>
        <v>0.0</v>
      </c>
      <c r="AN102" s="1142">
        <f>'Result Entry'!AO104</f>
        <v>0.0</v>
      </c>
      <c r="AO102" s="1152">
        <f>'Result Entry'!AP104</f>
        <v>0.0</v>
      </c>
      <c r="AP102" s="1143">
        <f>'Result Entry'!AQ104</f>
        <v>0.0</v>
      </c>
      <c r="AQ102" s="1144">
        <f>'Result Entry'!AR104</f>
        <v>0.0</v>
      </c>
      <c r="AR102" s="1143">
        <f>'Result Entry'!AS104</f>
        <v>0.0</v>
      </c>
      <c r="AS102" s="1143">
        <f>'Result Entry'!AT104</f>
        <v>0.0</v>
      </c>
      <c r="AT102" s="1153">
        <f>'Result Entry'!AU104</f>
        <v>0.0</v>
      </c>
      <c r="AU102" s="1144">
        <f>'Result Entry'!AV104</f>
        <v>0.0</v>
      </c>
      <c r="AV102" s="1143">
        <f>'Result Entry'!AW104</f>
        <v>0.0</v>
      </c>
      <c r="AW102" s="1143">
        <f>'Result Entry'!AX104</f>
        <v>0.0</v>
      </c>
      <c r="AX102" s="1153">
        <f>'Result Entry'!AY104</f>
        <v>0.0</v>
      </c>
      <c r="AY102" s="1146">
        <f>'Result Entry'!AZ104</f>
        <v>0.0</v>
      </c>
      <c r="AZ102" s="1165">
        <f>'Result Entry'!BA104</f>
        <v>0.0</v>
      </c>
      <c r="BA102" s="1166" t="str">
        <f>'Result Entry'!BB104</f>
        <v/>
      </c>
      <c r="BB102" s="1149" t="str">
        <f>'Result Entry'!BC104</f>
        <v/>
      </c>
      <c r="BC102" s="1150" t="str">
        <f>'Result Entry'!BD104</f>
        <v/>
      </c>
      <c r="BD102" s="1151">
        <f>'Result Entry'!BE104</f>
        <v>0.0</v>
      </c>
      <c r="BE102" s="1142">
        <f>'Result Entry'!BF104</f>
        <v>0.0</v>
      </c>
      <c r="BF102" s="1152">
        <f>'Result Entry'!BG104</f>
        <v>0.0</v>
      </c>
      <c r="BG102" s="1143">
        <f>'Result Entry'!BH104</f>
        <v>0.0</v>
      </c>
      <c r="BH102" s="1144">
        <f>'Result Entry'!BI104</f>
        <v>0.0</v>
      </c>
      <c r="BI102" s="1143">
        <f>'Result Entry'!BJ104</f>
        <v>0.0</v>
      </c>
      <c r="BJ102" s="1143">
        <f>'Result Entry'!BK104</f>
        <v>0.0</v>
      </c>
      <c r="BK102" s="1153">
        <f>'Result Entry'!BL104</f>
        <v>0.0</v>
      </c>
      <c r="BL102" s="1144">
        <f>'Result Entry'!BM104</f>
        <v>0.0</v>
      </c>
      <c r="BM102" s="1143">
        <f>'Result Entry'!BN104</f>
        <v>0.0</v>
      </c>
      <c r="BN102" s="1143">
        <f>'Result Entry'!BO104</f>
        <v>0.0</v>
      </c>
      <c r="BO102" s="1153">
        <f>'Result Entry'!BP104</f>
        <v>0.0</v>
      </c>
      <c r="BP102" s="1146">
        <f>'Result Entry'!BQ104</f>
        <v>0.0</v>
      </c>
      <c r="BQ102" s="1165">
        <f>'Result Entry'!BR104</f>
        <v>0.0</v>
      </c>
      <c r="BR102" s="1166" t="str">
        <f>'Result Entry'!BS104</f>
        <v/>
      </c>
      <c r="BS102" s="1149" t="str">
        <f>'Result Entry'!BT104</f>
        <v/>
      </c>
      <c r="BT102" s="1150" t="str">
        <f>'Result Entry'!BU104</f>
        <v/>
      </c>
      <c r="BU102" s="1151">
        <f>'Result Entry'!BV104</f>
        <v>0.0</v>
      </c>
      <c r="BV102" s="1142">
        <f>'Result Entry'!BW104</f>
        <v>0.0</v>
      </c>
      <c r="BW102" s="1152">
        <f>'Result Entry'!BX104</f>
        <v>0.0</v>
      </c>
      <c r="BX102" s="1143">
        <f>'Result Entry'!BY104</f>
        <v>0.0</v>
      </c>
      <c r="BY102" s="1144">
        <f>'Result Entry'!BZ104</f>
        <v>0.0</v>
      </c>
      <c r="BZ102" s="1143">
        <f>'Result Entry'!CA104</f>
        <v>0.0</v>
      </c>
      <c r="CA102" s="1143">
        <f>'Result Entry'!CB104</f>
        <v>0.0</v>
      </c>
      <c r="CB102" s="1153">
        <f>'Result Entry'!CC104</f>
        <v>0.0</v>
      </c>
      <c r="CC102" s="1144">
        <f>'Result Entry'!CD104</f>
        <v>0.0</v>
      </c>
      <c r="CD102" s="1143">
        <f>'Result Entry'!CE104</f>
        <v>0.0</v>
      </c>
      <c r="CE102" s="1143">
        <f>'Result Entry'!CF104</f>
        <v>0.0</v>
      </c>
      <c r="CF102" s="1153">
        <f>'Result Entry'!CG104</f>
        <v>0.0</v>
      </c>
      <c r="CG102" s="1146">
        <f>'Result Entry'!CH104</f>
        <v>0.0</v>
      </c>
      <c r="CH102" s="1165">
        <f>'Result Entry'!CI104</f>
        <v>0.0</v>
      </c>
      <c r="CI102" s="1166" t="str">
        <f>'Result Entry'!CJ104</f>
        <v/>
      </c>
      <c r="CJ102" s="1149" t="str">
        <f>'Result Entry'!CK104</f>
        <v/>
      </c>
      <c r="CK102" s="1150" t="str">
        <f>'Result Entry'!CL104</f>
        <v/>
      </c>
      <c r="CL102" s="1151">
        <f>'Result Entry'!CM104</f>
        <v>0.0</v>
      </c>
      <c r="CM102" s="1142">
        <f>'Result Entry'!CN104</f>
        <v>0.0</v>
      </c>
      <c r="CN102" s="1152">
        <f>'Result Entry'!CO104</f>
        <v>0.0</v>
      </c>
      <c r="CO102" s="1143">
        <f>'Result Entry'!CP104</f>
        <v>0.0</v>
      </c>
      <c r="CP102" s="1144">
        <f>'Result Entry'!CQ104</f>
        <v>0.0</v>
      </c>
      <c r="CQ102" s="1143">
        <f>'Result Entry'!CR104</f>
        <v>0.0</v>
      </c>
      <c r="CR102" s="1143">
        <f>'Result Entry'!CS104</f>
        <v>0.0</v>
      </c>
      <c r="CS102" s="1153">
        <f>'Result Entry'!CT104</f>
        <v>0.0</v>
      </c>
      <c r="CT102" s="1144">
        <f>'Result Entry'!CU104</f>
        <v>0.0</v>
      </c>
      <c r="CU102" s="1143">
        <f>'Result Entry'!CV104</f>
        <v>0.0</v>
      </c>
      <c r="CV102" s="1143">
        <f>'Result Entry'!CW104</f>
        <v>0.0</v>
      </c>
      <c r="CW102" s="1153">
        <f>'Result Entry'!CX104</f>
        <v>0.0</v>
      </c>
      <c r="CX102" s="1146">
        <f>'Result Entry'!CY104</f>
        <v>0.0</v>
      </c>
      <c r="CY102" s="1165">
        <f>'Result Entry'!CZ104</f>
        <v>0.0</v>
      </c>
      <c r="CZ102" s="1166" t="str">
        <f>'Result Entry'!DA104</f>
        <v/>
      </c>
      <c r="DA102" s="1149" t="str">
        <f>'Result Entry'!DB104</f>
        <v/>
      </c>
      <c r="DB102" s="1150" t="str">
        <f>'Result Entry'!DC104</f>
        <v/>
      </c>
      <c r="DC102" s="1151">
        <f>'Result Entry'!DD104</f>
        <v>0.0</v>
      </c>
      <c r="DD102" s="1142">
        <f>'Result Entry'!DE104</f>
        <v>0.0</v>
      </c>
      <c r="DE102" s="1152">
        <f>'Result Entry'!DF104</f>
        <v>0.0</v>
      </c>
      <c r="DF102" s="1143">
        <f>'Result Entry'!DG104</f>
        <v>0.0</v>
      </c>
      <c r="DG102" s="1144">
        <f>'Result Entry'!DH104</f>
        <v>0.0</v>
      </c>
      <c r="DH102" s="1143">
        <f>'Result Entry'!DI104</f>
        <v>0.0</v>
      </c>
      <c r="DI102" s="1143">
        <f>'Result Entry'!DJ104</f>
        <v>0.0</v>
      </c>
      <c r="DJ102" s="1153">
        <f>'Result Entry'!DK104</f>
        <v>0.0</v>
      </c>
      <c r="DK102" s="1144">
        <f>'Result Entry'!DL104</f>
        <v>0.0</v>
      </c>
      <c r="DL102" s="1143">
        <f>'Result Entry'!DM104</f>
        <v>0.0</v>
      </c>
      <c r="DM102" s="1143">
        <f>'Result Entry'!DN104</f>
        <v>0.0</v>
      </c>
      <c r="DN102" s="1153">
        <f>'Result Entry'!DO104</f>
        <v>0.0</v>
      </c>
      <c r="DO102" s="1146">
        <f>'Result Entry'!DP104</f>
        <v>0.0</v>
      </c>
      <c r="DP102" s="1165">
        <f>'Result Entry'!DQ104</f>
        <v>0.0</v>
      </c>
      <c r="DQ102" s="1166" t="str">
        <f>'Result Entry'!DR104</f>
        <v/>
      </c>
      <c r="DR102" s="1149" t="str">
        <f>'Result Entry'!DS104</f>
        <v/>
      </c>
      <c r="DS102" s="1150" t="str">
        <f>'Result Entry'!DT104</f>
        <v/>
      </c>
      <c r="DT102" s="1142">
        <f>'Result Entry'!DU104</f>
        <v>0.0</v>
      </c>
      <c r="DU102" s="1143">
        <f>'Result Entry'!DV104</f>
        <v>0.0</v>
      </c>
      <c r="DV102" s="1143">
        <f>'Result Entry'!DW104</f>
        <v>0.0</v>
      </c>
      <c r="DW102" s="1144">
        <f>'Result Entry'!DX104</f>
        <v>0.0</v>
      </c>
      <c r="DX102" s="1143">
        <f>'Result Entry'!DY104</f>
        <v>0.0</v>
      </c>
      <c r="DY102" s="1143">
        <f>'Result Entry'!DZ104</f>
        <v>0.0</v>
      </c>
      <c r="DZ102" s="1153">
        <f>'Result Entry'!EA104</f>
        <v>0.0</v>
      </c>
      <c r="EA102" s="1144">
        <f>'Result Entry'!EB104</f>
        <v>0.0</v>
      </c>
      <c r="EB102" s="1143">
        <f>'Result Entry'!EC104</f>
        <v>0.0</v>
      </c>
      <c r="EC102" s="1143">
        <f>'Result Entry'!ED104</f>
        <v>0.0</v>
      </c>
      <c r="ED102" s="1153">
        <f>'Result Entry'!EE104</f>
        <v>0.0</v>
      </c>
      <c r="EE102" s="1156">
        <f>'Result Entry'!EF104</f>
        <v>0.0</v>
      </c>
      <c r="EF102" s="1157">
        <f>'Result Entry'!EG104</f>
        <v>0.0</v>
      </c>
      <c r="EG102" s="1158" t="str">
        <f>'Result Entry'!EH104</f>
        <v/>
      </c>
      <c r="EH102" s="1142">
        <f>'Result Entry'!EI104</f>
        <v>0.0</v>
      </c>
      <c r="EI102" s="1143">
        <f>'Result Entry'!EJ104</f>
        <v>0.0</v>
      </c>
      <c r="EJ102" s="1143">
        <f>'Result Entry'!EK104</f>
        <v>0.0</v>
      </c>
      <c r="EK102" s="1144">
        <f>'Result Entry'!EL104</f>
        <v>0.0</v>
      </c>
      <c r="EL102" s="1143">
        <f>'Result Entry'!EM104</f>
        <v>0.0</v>
      </c>
      <c r="EM102" s="1153">
        <f>'Result Entry'!EN104</f>
        <v>0.0</v>
      </c>
      <c r="EN102" s="1143">
        <f>'Result Entry'!EO104</f>
        <v>0.0</v>
      </c>
      <c r="EO102" s="1143">
        <f>'Result Entry'!EP104</f>
        <v>0.0</v>
      </c>
      <c r="EP102" s="1143">
        <f>'Result Entry'!EQ104</f>
        <v>0.0</v>
      </c>
      <c r="EQ102" s="1146">
        <f>'Result Entry'!ER104</f>
        <v>0.0</v>
      </c>
      <c r="ER102" s="1157">
        <f>'Result Entry'!ES104</f>
        <v>0.0</v>
      </c>
      <c r="ES102" s="1158" t="str">
        <f>'Result Entry'!ET104</f>
        <v/>
      </c>
      <c r="ET102" s="1142">
        <f>'Result Entry'!EU104</f>
        <v>0.0</v>
      </c>
      <c r="EU102" s="1152">
        <f>'Result Entry'!EV104</f>
        <v>0.0</v>
      </c>
      <c r="EV102" s="1143">
        <f>'Result Entry'!EW104</f>
        <v>0.0</v>
      </c>
      <c r="EW102" s="1153">
        <f>'Result Entry'!EX104</f>
        <v>0.0</v>
      </c>
      <c r="EX102" s="1143">
        <f>'Result Entry'!EY104</f>
        <v>0.0</v>
      </c>
      <c r="EY102" s="1153">
        <f>'Result Entry'!EZ104</f>
        <v>0.0</v>
      </c>
      <c r="EZ102" s="1143">
        <f>'Result Entry'!FA104</f>
        <v>0.0</v>
      </c>
      <c r="FA102" s="1143">
        <f>'Result Entry'!FB104</f>
        <v>0.0</v>
      </c>
      <c r="FB102" s="1143">
        <f>'Result Entry'!FC104</f>
        <v>0.0</v>
      </c>
      <c r="FC102" s="1156">
        <f>'Result Entry'!FD104</f>
        <v>0.0</v>
      </c>
      <c r="FD102" s="1157">
        <f>'Result Entry'!FE104</f>
        <v>0.0</v>
      </c>
      <c r="FE102" s="1158" t="str">
        <f>'Result Entry'!FF104</f>
        <v/>
      </c>
      <c r="FF102" s="1142">
        <f>'Result Entry'!FG104</f>
        <v>0.0</v>
      </c>
      <c r="FG102" s="1143">
        <f>'Result Entry'!FH104</f>
        <v>0.0</v>
      </c>
      <c r="FH102" s="1143">
        <f>'Result Entry'!FI104</f>
        <v>0.0</v>
      </c>
      <c r="FI102" s="1143">
        <f>'Result Entry'!FJ104</f>
        <v>0.0</v>
      </c>
      <c r="FJ102" s="1145">
        <f>'Result Entry'!FK104</f>
        <v>0.0</v>
      </c>
      <c r="FK102" s="1150" t="str">
        <f>'Result Entry'!FL104</f>
        <v/>
      </c>
      <c r="FL102" s="1139">
        <f>'Result Entry'!FM104</f>
        <v>0.0</v>
      </c>
      <c r="FM102" s="1140">
        <f>'Result Entry'!FN104</f>
        <v>0.0</v>
      </c>
      <c r="FN102" s="1161" t="str">
        <f>'Result Entry'!FO104</f>
        <v/>
      </c>
      <c r="FO102" s="1139">
        <f>'Result Entry'!FP104</f>
        <v>0.0</v>
      </c>
      <c r="FP102" s="1140">
        <f>'Result Entry'!FQ104</f>
        <v>0.0</v>
      </c>
      <c r="FQ102" s="1140">
        <f>'Result Entry'!FR104</f>
        <v>0.0</v>
      </c>
      <c r="FR102" s="1140" t="str">
        <f>IF(OR(FS102="PASSED",FS102="PASSED WITH G"),'Result Entry'!FS104,"")</f>
        <v/>
      </c>
      <c r="FS102" s="1140" t="str">
        <f>'Result Entry'!FT104</f>
        <v/>
      </c>
      <c r="FT102" s="1140" t="str">
        <f>'Result Entry'!FU104</f>
        <v/>
      </c>
      <c r="FU102" s="1161" t="str">
        <f>'Result Entry'!FV104</f>
        <v/>
      </c>
      <c r="FV102" s="1162" t="str">
        <f>'Result Entry'!FX104</f>
        <v/>
      </c>
    </row>
    <row r="103" spans="8:8" s="1138" ht="17.25" customFormat="1" customHeight="1">
      <c r="A103" s="1167"/>
      <c r="B103" s="1139">
        <f t="shared" si="1"/>
        <v>0.0</v>
      </c>
      <c r="C103" s="1140">
        <f>'Result Entry'!D105</f>
        <v>0.0</v>
      </c>
      <c r="D103" s="1140">
        <f>'Result Entry'!E105</f>
        <v>0.0</v>
      </c>
      <c r="E103" s="1140">
        <f>'Result Entry'!F105</f>
        <v>0.0</v>
      </c>
      <c r="F103" s="1140">
        <f>'Result Entry'!G105</f>
        <v>0.0</v>
      </c>
      <c r="G103" s="1140">
        <f>'Result Entry'!H105</f>
        <v>0.0</v>
      </c>
      <c r="H103" s="1140">
        <f>'Result Entry'!I105</f>
        <v>0.0</v>
      </c>
      <c r="I103" s="1140">
        <f>'Result Entry'!J105</f>
        <v>0.0</v>
      </c>
      <c r="J103" s="1141">
        <f>'Result Entry'!K105</f>
        <v>0.0</v>
      </c>
      <c r="K103" s="1142">
        <f>'Result Entry'!L105</f>
        <v>0.0</v>
      </c>
      <c r="L103" s="1143">
        <f>'Result Entry'!M105</f>
        <v>0.0</v>
      </c>
      <c r="M103" s="1143">
        <f>'Result Entry'!N105</f>
        <v>0.0</v>
      </c>
      <c r="N103" s="1144">
        <f>'Result Entry'!O105</f>
        <v>0.0</v>
      </c>
      <c r="O103" s="1143">
        <f>'Result Entry'!P105</f>
        <v>0.0</v>
      </c>
      <c r="P103" s="1144">
        <f>'Result Entry'!Q105</f>
        <v>0.0</v>
      </c>
      <c r="Q103" s="1143">
        <f>'Result Entry'!R105</f>
        <v>0.0</v>
      </c>
      <c r="R103" s="1145">
        <f>'Result Entry'!S105</f>
        <v>0.0</v>
      </c>
      <c r="S103" s="1145">
        <f>'Result Entry'!T105</f>
        <v>0.0</v>
      </c>
      <c r="T103" s="1146">
        <f>'Result Entry'!U105</f>
        <v>0.0</v>
      </c>
      <c r="U103" s="1163">
        <f>'Result Entry'!V105</f>
        <v>0.0</v>
      </c>
      <c r="V103" s="1164" t="str">
        <f>'Result Entry'!W105</f>
        <v/>
      </c>
      <c r="W103" s="1149" t="str">
        <f>'Result Entry'!X105</f>
        <v/>
      </c>
      <c r="X103" s="1150" t="str">
        <f>'Result Entry'!Y105</f>
        <v/>
      </c>
      <c r="Y103" s="1142">
        <f>'Result Entry'!Z105</f>
        <v>0.0</v>
      </c>
      <c r="Z103" s="1143">
        <f>'Result Entry'!AA105</f>
        <v>0.0</v>
      </c>
      <c r="AA103" s="1143">
        <f>'Result Entry'!AB105</f>
        <v>0.0</v>
      </c>
      <c r="AB103" s="1144">
        <f>'Result Entry'!AC105</f>
        <v>0.0</v>
      </c>
      <c r="AC103" s="1143">
        <f>'Result Entry'!AD105</f>
        <v>0.0</v>
      </c>
      <c r="AD103" s="1144">
        <f>'Result Entry'!AE105</f>
        <v>0.0</v>
      </c>
      <c r="AE103" s="1143">
        <f>'Result Entry'!AF105</f>
        <v>0.0</v>
      </c>
      <c r="AF103" s="1145">
        <f>'Result Entry'!AG105</f>
        <v>0.0</v>
      </c>
      <c r="AG103" s="1145">
        <f>'Result Entry'!AH105</f>
        <v>0.0</v>
      </c>
      <c r="AH103" s="1146">
        <f>'Result Entry'!AI105</f>
        <v>0.0</v>
      </c>
      <c r="AI103" s="1163">
        <f>'Result Entry'!AJ105</f>
        <v>0.0</v>
      </c>
      <c r="AJ103" s="1164" t="str">
        <f>'Result Entry'!AK105</f>
        <v/>
      </c>
      <c r="AK103" s="1149" t="str">
        <f>'Result Entry'!AL105</f>
        <v/>
      </c>
      <c r="AL103" s="1150" t="str">
        <f>'Result Entry'!AM105</f>
        <v/>
      </c>
      <c r="AM103" s="1151">
        <f>'Result Entry'!AN105</f>
        <v>0.0</v>
      </c>
      <c r="AN103" s="1142">
        <f>'Result Entry'!AO105</f>
        <v>0.0</v>
      </c>
      <c r="AO103" s="1152">
        <f>'Result Entry'!AP105</f>
        <v>0.0</v>
      </c>
      <c r="AP103" s="1143">
        <f>'Result Entry'!AQ105</f>
        <v>0.0</v>
      </c>
      <c r="AQ103" s="1144">
        <f>'Result Entry'!AR105</f>
        <v>0.0</v>
      </c>
      <c r="AR103" s="1143">
        <f>'Result Entry'!AS105</f>
        <v>0.0</v>
      </c>
      <c r="AS103" s="1143">
        <f>'Result Entry'!AT105</f>
        <v>0.0</v>
      </c>
      <c r="AT103" s="1153">
        <f>'Result Entry'!AU105</f>
        <v>0.0</v>
      </c>
      <c r="AU103" s="1144">
        <f>'Result Entry'!AV105</f>
        <v>0.0</v>
      </c>
      <c r="AV103" s="1143">
        <f>'Result Entry'!AW105</f>
        <v>0.0</v>
      </c>
      <c r="AW103" s="1143">
        <f>'Result Entry'!AX105</f>
        <v>0.0</v>
      </c>
      <c r="AX103" s="1153">
        <f>'Result Entry'!AY105</f>
        <v>0.0</v>
      </c>
      <c r="AY103" s="1146">
        <f>'Result Entry'!AZ105</f>
        <v>0.0</v>
      </c>
      <c r="AZ103" s="1165">
        <f>'Result Entry'!BA105</f>
        <v>0.0</v>
      </c>
      <c r="BA103" s="1166" t="str">
        <f>'Result Entry'!BB105</f>
        <v/>
      </c>
      <c r="BB103" s="1149" t="str">
        <f>'Result Entry'!BC105</f>
        <v/>
      </c>
      <c r="BC103" s="1150" t="str">
        <f>'Result Entry'!BD105</f>
        <v/>
      </c>
      <c r="BD103" s="1151">
        <f>'Result Entry'!BE105</f>
        <v>0.0</v>
      </c>
      <c r="BE103" s="1142">
        <f>'Result Entry'!BF105</f>
        <v>0.0</v>
      </c>
      <c r="BF103" s="1152">
        <f>'Result Entry'!BG105</f>
        <v>0.0</v>
      </c>
      <c r="BG103" s="1143">
        <f>'Result Entry'!BH105</f>
        <v>0.0</v>
      </c>
      <c r="BH103" s="1144">
        <f>'Result Entry'!BI105</f>
        <v>0.0</v>
      </c>
      <c r="BI103" s="1143">
        <f>'Result Entry'!BJ105</f>
        <v>0.0</v>
      </c>
      <c r="BJ103" s="1143">
        <f>'Result Entry'!BK105</f>
        <v>0.0</v>
      </c>
      <c r="BK103" s="1153">
        <f>'Result Entry'!BL105</f>
        <v>0.0</v>
      </c>
      <c r="BL103" s="1144">
        <f>'Result Entry'!BM105</f>
        <v>0.0</v>
      </c>
      <c r="BM103" s="1143">
        <f>'Result Entry'!BN105</f>
        <v>0.0</v>
      </c>
      <c r="BN103" s="1143">
        <f>'Result Entry'!BO105</f>
        <v>0.0</v>
      </c>
      <c r="BO103" s="1153">
        <f>'Result Entry'!BP105</f>
        <v>0.0</v>
      </c>
      <c r="BP103" s="1146">
        <f>'Result Entry'!BQ105</f>
        <v>0.0</v>
      </c>
      <c r="BQ103" s="1165">
        <f>'Result Entry'!BR105</f>
        <v>0.0</v>
      </c>
      <c r="BR103" s="1166" t="str">
        <f>'Result Entry'!BS105</f>
        <v/>
      </c>
      <c r="BS103" s="1149" t="str">
        <f>'Result Entry'!BT105</f>
        <v/>
      </c>
      <c r="BT103" s="1150" t="str">
        <f>'Result Entry'!BU105</f>
        <v/>
      </c>
      <c r="BU103" s="1151">
        <f>'Result Entry'!BV105</f>
        <v>0.0</v>
      </c>
      <c r="BV103" s="1142">
        <f>'Result Entry'!BW105</f>
        <v>0.0</v>
      </c>
      <c r="BW103" s="1152">
        <f>'Result Entry'!BX105</f>
        <v>0.0</v>
      </c>
      <c r="BX103" s="1143">
        <f>'Result Entry'!BY105</f>
        <v>0.0</v>
      </c>
      <c r="BY103" s="1144">
        <f>'Result Entry'!BZ105</f>
        <v>0.0</v>
      </c>
      <c r="BZ103" s="1143">
        <f>'Result Entry'!CA105</f>
        <v>0.0</v>
      </c>
      <c r="CA103" s="1143">
        <f>'Result Entry'!CB105</f>
        <v>0.0</v>
      </c>
      <c r="CB103" s="1153">
        <f>'Result Entry'!CC105</f>
        <v>0.0</v>
      </c>
      <c r="CC103" s="1144">
        <f>'Result Entry'!CD105</f>
        <v>0.0</v>
      </c>
      <c r="CD103" s="1143">
        <f>'Result Entry'!CE105</f>
        <v>0.0</v>
      </c>
      <c r="CE103" s="1143">
        <f>'Result Entry'!CF105</f>
        <v>0.0</v>
      </c>
      <c r="CF103" s="1153">
        <f>'Result Entry'!CG105</f>
        <v>0.0</v>
      </c>
      <c r="CG103" s="1146">
        <f>'Result Entry'!CH105</f>
        <v>0.0</v>
      </c>
      <c r="CH103" s="1165">
        <f>'Result Entry'!CI105</f>
        <v>0.0</v>
      </c>
      <c r="CI103" s="1166" t="str">
        <f>'Result Entry'!CJ105</f>
        <v/>
      </c>
      <c r="CJ103" s="1149" t="str">
        <f>'Result Entry'!CK105</f>
        <v/>
      </c>
      <c r="CK103" s="1150" t="str">
        <f>'Result Entry'!CL105</f>
        <v/>
      </c>
      <c r="CL103" s="1151">
        <f>'Result Entry'!CM105</f>
        <v>0.0</v>
      </c>
      <c r="CM103" s="1142">
        <f>'Result Entry'!CN105</f>
        <v>0.0</v>
      </c>
      <c r="CN103" s="1152">
        <f>'Result Entry'!CO105</f>
        <v>0.0</v>
      </c>
      <c r="CO103" s="1143">
        <f>'Result Entry'!CP105</f>
        <v>0.0</v>
      </c>
      <c r="CP103" s="1144">
        <f>'Result Entry'!CQ105</f>
        <v>0.0</v>
      </c>
      <c r="CQ103" s="1143">
        <f>'Result Entry'!CR105</f>
        <v>0.0</v>
      </c>
      <c r="CR103" s="1143">
        <f>'Result Entry'!CS105</f>
        <v>0.0</v>
      </c>
      <c r="CS103" s="1153">
        <f>'Result Entry'!CT105</f>
        <v>0.0</v>
      </c>
      <c r="CT103" s="1144">
        <f>'Result Entry'!CU105</f>
        <v>0.0</v>
      </c>
      <c r="CU103" s="1143">
        <f>'Result Entry'!CV105</f>
        <v>0.0</v>
      </c>
      <c r="CV103" s="1143">
        <f>'Result Entry'!CW105</f>
        <v>0.0</v>
      </c>
      <c r="CW103" s="1153">
        <f>'Result Entry'!CX105</f>
        <v>0.0</v>
      </c>
      <c r="CX103" s="1146">
        <f>'Result Entry'!CY105</f>
        <v>0.0</v>
      </c>
      <c r="CY103" s="1165">
        <f>'Result Entry'!CZ105</f>
        <v>0.0</v>
      </c>
      <c r="CZ103" s="1166" t="str">
        <f>'Result Entry'!DA105</f>
        <v/>
      </c>
      <c r="DA103" s="1149" t="str">
        <f>'Result Entry'!DB105</f>
        <v/>
      </c>
      <c r="DB103" s="1150" t="str">
        <f>'Result Entry'!DC105</f>
        <v/>
      </c>
      <c r="DC103" s="1151">
        <f>'Result Entry'!DD105</f>
        <v>0.0</v>
      </c>
      <c r="DD103" s="1142">
        <f>'Result Entry'!DE105</f>
        <v>0.0</v>
      </c>
      <c r="DE103" s="1152">
        <f>'Result Entry'!DF105</f>
        <v>0.0</v>
      </c>
      <c r="DF103" s="1143">
        <f>'Result Entry'!DG105</f>
        <v>0.0</v>
      </c>
      <c r="DG103" s="1144">
        <f>'Result Entry'!DH105</f>
        <v>0.0</v>
      </c>
      <c r="DH103" s="1143">
        <f>'Result Entry'!DI105</f>
        <v>0.0</v>
      </c>
      <c r="DI103" s="1143">
        <f>'Result Entry'!DJ105</f>
        <v>0.0</v>
      </c>
      <c r="DJ103" s="1153">
        <f>'Result Entry'!DK105</f>
        <v>0.0</v>
      </c>
      <c r="DK103" s="1144">
        <f>'Result Entry'!DL105</f>
        <v>0.0</v>
      </c>
      <c r="DL103" s="1143">
        <f>'Result Entry'!DM105</f>
        <v>0.0</v>
      </c>
      <c r="DM103" s="1143">
        <f>'Result Entry'!DN105</f>
        <v>0.0</v>
      </c>
      <c r="DN103" s="1153">
        <f>'Result Entry'!DO105</f>
        <v>0.0</v>
      </c>
      <c r="DO103" s="1146">
        <f>'Result Entry'!DP105</f>
        <v>0.0</v>
      </c>
      <c r="DP103" s="1165">
        <f>'Result Entry'!DQ105</f>
        <v>0.0</v>
      </c>
      <c r="DQ103" s="1166" t="str">
        <f>'Result Entry'!DR105</f>
        <v/>
      </c>
      <c r="DR103" s="1149" t="str">
        <f>'Result Entry'!DS105</f>
        <v/>
      </c>
      <c r="DS103" s="1150" t="str">
        <f>'Result Entry'!DT105</f>
        <v/>
      </c>
      <c r="DT103" s="1142">
        <f>'Result Entry'!DU105</f>
        <v>0.0</v>
      </c>
      <c r="DU103" s="1143">
        <f>'Result Entry'!DV105</f>
        <v>0.0</v>
      </c>
      <c r="DV103" s="1143">
        <f>'Result Entry'!DW105</f>
        <v>0.0</v>
      </c>
      <c r="DW103" s="1144">
        <f>'Result Entry'!DX105</f>
        <v>0.0</v>
      </c>
      <c r="DX103" s="1143">
        <f>'Result Entry'!DY105</f>
        <v>0.0</v>
      </c>
      <c r="DY103" s="1143">
        <f>'Result Entry'!DZ105</f>
        <v>0.0</v>
      </c>
      <c r="DZ103" s="1153">
        <f>'Result Entry'!EA105</f>
        <v>0.0</v>
      </c>
      <c r="EA103" s="1144">
        <f>'Result Entry'!EB105</f>
        <v>0.0</v>
      </c>
      <c r="EB103" s="1143">
        <f>'Result Entry'!EC105</f>
        <v>0.0</v>
      </c>
      <c r="EC103" s="1143">
        <f>'Result Entry'!ED105</f>
        <v>0.0</v>
      </c>
      <c r="ED103" s="1153">
        <f>'Result Entry'!EE105</f>
        <v>0.0</v>
      </c>
      <c r="EE103" s="1156">
        <f>'Result Entry'!EF105</f>
        <v>0.0</v>
      </c>
      <c r="EF103" s="1157">
        <f>'Result Entry'!EG105</f>
        <v>0.0</v>
      </c>
      <c r="EG103" s="1158" t="str">
        <f>'Result Entry'!EH105</f>
        <v/>
      </c>
      <c r="EH103" s="1142">
        <f>'Result Entry'!EI105</f>
        <v>0.0</v>
      </c>
      <c r="EI103" s="1143">
        <f>'Result Entry'!EJ105</f>
        <v>0.0</v>
      </c>
      <c r="EJ103" s="1143">
        <f>'Result Entry'!EK105</f>
        <v>0.0</v>
      </c>
      <c r="EK103" s="1144">
        <f>'Result Entry'!EL105</f>
        <v>0.0</v>
      </c>
      <c r="EL103" s="1143">
        <f>'Result Entry'!EM105</f>
        <v>0.0</v>
      </c>
      <c r="EM103" s="1153">
        <f>'Result Entry'!EN105</f>
        <v>0.0</v>
      </c>
      <c r="EN103" s="1143">
        <f>'Result Entry'!EO105</f>
        <v>0.0</v>
      </c>
      <c r="EO103" s="1143">
        <f>'Result Entry'!EP105</f>
        <v>0.0</v>
      </c>
      <c r="EP103" s="1143">
        <f>'Result Entry'!EQ105</f>
        <v>0.0</v>
      </c>
      <c r="EQ103" s="1146">
        <f>'Result Entry'!ER105</f>
        <v>0.0</v>
      </c>
      <c r="ER103" s="1157">
        <f>'Result Entry'!ES105</f>
        <v>0.0</v>
      </c>
      <c r="ES103" s="1158" t="str">
        <f>'Result Entry'!ET105</f>
        <v/>
      </c>
      <c r="ET103" s="1142">
        <f>'Result Entry'!EU105</f>
        <v>0.0</v>
      </c>
      <c r="EU103" s="1152">
        <f>'Result Entry'!EV105</f>
        <v>0.0</v>
      </c>
      <c r="EV103" s="1143">
        <f>'Result Entry'!EW105</f>
        <v>0.0</v>
      </c>
      <c r="EW103" s="1153">
        <f>'Result Entry'!EX105</f>
        <v>0.0</v>
      </c>
      <c r="EX103" s="1143">
        <f>'Result Entry'!EY105</f>
        <v>0.0</v>
      </c>
      <c r="EY103" s="1153">
        <f>'Result Entry'!EZ105</f>
        <v>0.0</v>
      </c>
      <c r="EZ103" s="1143">
        <f>'Result Entry'!FA105</f>
        <v>0.0</v>
      </c>
      <c r="FA103" s="1143">
        <f>'Result Entry'!FB105</f>
        <v>0.0</v>
      </c>
      <c r="FB103" s="1143">
        <f>'Result Entry'!FC105</f>
        <v>0.0</v>
      </c>
      <c r="FC103" s="1156">
        <f>'Result Entry'!FD105</f>
        <v>0.0</v>
      </c>
      <c r="FD103" s="1157">
        <f>'Result Entry'!FE105</f>
        <v>0.0</v>
      </c>
      <c r="FE103" s="1158" t="str">
        <f>'Result Entry'!FF105</f>
        <v/>
      </c>
      <c r="FF103" s="1142">
        <f>'Result Entry'!FG105</f>
        <v>0.0</v>
      </c>
      <c r="FG103" s="1143">
        <f>'Result Entry'!FH105</f>
        <v>0.0</v>
      </c>
      <c r="FH103" s="1143">
        <f>'Result Entry'!FI105</f>
        <v>0.0</v>
      </c>
      <c r="FI103" s="1143">
        <f>'Result Entry'!FJ105</f>
        <v>0.0</v>
      </c>
      <c r="FJ103" s="1145">
        <f>'Result Entry'!FK105</f>
        <v>0.0</v>
      </c>
      <c r="FK103" s="1150" t="str">
        <f>'Result Entry'!FL105</f>
        <v/>
      </c>
      <c r="FL103" s="1139">
        <f>'Result Entry'!FM105</f>
        <v>0.0</v>
      </c>
      <c r="FM103" s="1140">
        <f>'Result Entry'!FN105</f>
        <v>0.0</v>
      </c>
      <c r="FN103" s="1161" t="str">
        <f>'Result Entry'!FO105</f>
        <v/>
      </c>
      <c r="FO103" s="1139">
        <f>'Result Entry'!FP105</f>
        <v>0.0</v>
      </c>
      <c r="FP103" s="1140">
        <f>'Result Entry'!FQ105</f>
        <v>0.0</v>
      </c>
      <c r="FQ103" s="1140">
        <f>'Result Entry'!FR105</f>
        <v>0.0</v>
      </c>
      <c r="FR103" s="1140" t="str">
        <f>IF(OR(FS103="PASSED",FS103="PASSED WITH G"),'Result Entry'!FS105,"")</f>
        <v/>
      </c>
      <c r="FS103" s="1140" t="str">
        <f>'Result Entry'!FT105</f>
        <v/>
      </c>
      <c r="FT103" s="1140" t="str">
        <f>'Result Entry'!FU105</f>
        <v/>
      </c>
      <c r="FU103" s="1161" t="str">
        <f>'Result Entry'!FV105</f>
        <v/>
      </c>
      <c r="FV103" s="1162" t="str">
        <f>'Result Entry'!FX105</f>
        <v/>
      </c>
    </row>
    <row r="104" spans="8:8" s="1138" ht="17.25" customFormat="1" customHeight="1">
      <c r="A104" s="1167"/>
      <c r="B104" s="1139">
        <f t="shared" si="1"/>
        <v>0.0</v>
      </c>
      <c r="C104" s="1140">
        <f>'Result Entry'!D106</f>
        <v>0.0</v>
      </c>
      <c r="D104" s="1140">
        <f>'Result Entry'!E106</f>
        <v>0.0</v>
      </c>
      <c r="E104" s="1140">
        <f>'Result Entry'!F106</f>
        <v>0.0</v>
      </c>
      <c r="F104" s="1140">
        <f>'Result Entry'!G106</f>
        <v>0.0</v>
      </c>
      <c r="G104" s="1140">
        <f>'Result Entry'!H106</f>
        <v>0.0</v>
      </c>
      <c r="H104" s="1140">
        <f>'Result Entry'!I106</f>
        <v>0.0</v>
      </c>
      <c r="I104" s="1140">
        <f>'Result Entry'!J106</f>
        <v>0.0</v>
      </c>
      <c r="J104" s="1141">
        <f>'Result Entry'!K106</f>
        <v>0.0</v>
      </c>
      <c r="K104" s="1142">
        <f>'Result Entry'!L106</f>
        <v>0.0</v>
      </c>
      <c r="L104" s="1143">
        <f>'Result Entry'!M106</f>
        <v>0.0</v>
      </c>
      <c r="M104" s="1143">
        <f>'Result Entry'!N106</f>
        <v>0.0</v>
      </c>
      <c r="N104" s="1144">
        <f>'Result Entry'!O106</f>
        <v>0.0</v>
      </c>
      <c r="O104" s="1143">
        <f>'Result Entry'!P106</f>
        <v>0.0</v>
      </c>
      <c r="P104" s="1144">
        <f>'Result Entry'!Q106</f>
        <v>0.0</v>
      </c>
      <c r="Q104" s="1143">
        <f>'Result Entry'!R106</f>
        <v>0.0</v>
      </c>
      <c r="R104" s="1145">
        <f>'Result Entry'!S106</f>
        <v>0.0</v>
      </c>
      <c r="S104" s="1145">
        <f>'Result Entry'!T106</f>
        <v>0.0</v>
      </c>
      <c r="T104" s="1146">
        <f>'Result Entry'!U106</f>
        <v>0.0</v>
      </c>
      <c r="U104" s="1163">
        <f>'Result Entry'!V106</f>
        <v>0.0</v>
      </c>
      <c r="V104" s="1164" t="str">
        <f>'Result Entry'!W106</f>
        <v/>
      </c>
      <c r="W104" s="1149" t="str">
        <f>'Result Entry'!X106</f>
        <v/>
      </c>
      <c r="X104" s="1150" t="str">
        <f>'Result Entry'!Y106</f>
        <v/>
      </c>
      <c r="Y104" s="1142">
        <f>'Result Entry'!Z106</f>
        <v>0.0</v>
      </c>
      <c r="Z104" s="1143">
        <f>'Result Entry'!AA106</f>
        <v>0.0</v>
      </c>
      <c r="AA104" s="1143">
        <f>'Result Entry'!AB106</f>
        <v>0.0</v>
      </c>
      <c r="AB104" s="1144">
        <f>'Result Entry'!AC106</f>
        <v>0.0</v>
      </c>
      <c r="AC104" s="1143">
        <f>'Result Entry'!AD106</f>
        <v>0.0</v>
      </c>
      <c r="AD104" s="1144">
        <f>'Result Entry'!AE106</f>
        <v>0.0</v>
      </c>
      <c r="AE104" s="1143">
        <f>'Result Entry'!AF106</f>
        <v>0.0</v>
      </c>
      <c r="AF104" s="1145">
        <f>'Result Entry'!AG106</f>
        <v>0.0</v>
      </c>
      <c r="AG104" s="1145">
        <f>'Result Entry'!AH106</f>
        <v>0.0</v>
      </c>
      <c r="AH104" s="1146">
        <f>'Result Entry'!AI106</f>
        <v>0.0</v>
      </c>
      <c r="AI104" s="1163">
        <f>'Result Entry'!AJ106</f>
        <v>0.0</v>
      </c>
      <c r="AJ104" s="1164" t="str">
        <f>'Result Entry'!AK106</f>
        <v/>
      </c>
      <c r="AK104" s="1149" t="str">
        <f>'Result Entry'!AL106</f>
        <v/>
      </c>
      <c r="AL104" s="1150" t="str">
        <f>'Result Entry'!AM106</f>
        <v/>
      </c>
      <c r="AM104" s="1151">
        <f>'Result Entry'!AN106</f>
        <v>0.0</v>
      </c>
      <c r="AN104" s="1142">
        <f>'Result Entry'!AO106</f>
        <v>0.0</v>
      </c>
      <c r="AO104" s="1152">
        <f>'Result Entry'!AP106</f>
        <v>0.0</v>
      </c>
      <c r="AP104" s="1143">
        <f>'Result Entry'!AQ106</f>
        <v>0.0</v>
      </c>
      <c r="AQ104" s="1144">
        <f>'Result Entry'!AR106</f>
        <v>0.0</v>
      </c>
      <c r="AR104" s="1143">
        <f>'Result Entry'!AS106</f>
        <v>0.0</v>
      </c>
      <c r="AS104" s="1143">
        <f>'Result Entry'!AT106</f>
        <v>0.0</v>
      </c>
      <c r="AT104" s="1153">
        <f>'Result Entry'!AU106</f>
        <v>0.0</v>
      </c>
      <c r="AU104" s="1144">
        <f>'Result Entry'!AV106</f>
        <v>0.0</v>
      </c>
      <c r="AV104" s="1143">
        <f>'Result Entry'!AW106</f>
        <v>0.0</v>
      </c>
      <c r="AW104" s="1143">
        <f>'Result Entry'!AX106</f>
        <v>0.0</v>
      </c>
      <c r="AX104" s="1153">
        <f>'Result Entry'!AY106</f>
        <v>0.0</v>
      </c>
      <c r="AY104" s="1146">
        <f>'Result Entry'!AZ106</f>
        <v>0.0</v>
      </c>
      <c r="AZ104" s="1165">
        <f>'Result Entry'!BA106</f>
        <v>0.0</v>
      </c>
      <c r="BA104" s="1166" t="str">
        <f>'Result Entry'!BB106</f>
        <v/>
      </c>
      <c r="BB104" s="1149" t="str">
        <f>'Result Entry'!BC106</f>
        <v/>
      </c>
      <c r="BC104" s="1150" t="str">
        <f>'Result Entry'!BD106</f>
        <v/>
      </c>
      <c r="BD104" s="1151">
        <f>'Result Entry'!BE106</f>
        <v>0.0</v>
      </c>
      <c r="BE104" s="1142">
        <f>'Result Entry'!BF106</f>
        <v>0.0</v>
      </c>
      <c r="BF104" s="1152">
        <f>'Result Entry'!BG106</f>
        <v>0.0</v>
      </c>
      <c r="BG104" s="1143">
        <f>'Result Entry'!BH106</f>
        <v>0.0</v>
      </c>
      <c r="BH104" s="1144">
        <f>'Result Entry'!BI106</f>
        <v>0.0</v>
      </c>
      <c r="BI104" s="1143">
        <f>'Result Entry'!BJ106</f>
        <v>0.0</v>
      </c>
      <c r="BJ104" s="1143">
        <f>'Result Entry'!BK106</f>
        <v>0.0</v>
      </c>
      <c r="BK104" s="1153">
        <f>'Result Entry'!BL106</f>
        <v>0.0</v>
      </c>
      <c r="BL104" s="1144">
        <f>'Result Entry'!BM106</f>
        <v>0.0</v>
      </c>
      <c r="BM104" s="1143">
        <f>'Result Entry'!BN106</f>
        <v>0.0</v>
      </c>
      <c r="BN104" s="1143">
        <f>'Result Entry'!BO106</f>
        <v>0.0</v>
      </c>
      <c r="BO104" s="1153">
        <f>'Result Entry'!BP106</f>
        <v>0.0</v>
      </c>
      <c r="BP104" s="1146">
        <f>'Result Entry'!BQ106</f>
        <v>0.0</v>
      </c>
      <c r="BQ104" s="1165">
        <f>'Result Entry'!BR106</f>
        <v>0.0</v>
      </c>
      <c r="BR104" s="1166" t="str">
        <f>'Result Entry'!BS106</f>
        <v/>
      </c>
      <c r="BS104" s="1149" t="str">
        <f>'Result Entry'!BT106</f>
        <v/>
      </c>
      <c r="BT104" s="1150" t="str">
        <f>'Result Entry'!BU106</f>
        <v/>
      </c>
      <c r="BU104" s="1151">
        <f>'Result Entry'!BV106</f>
        <v>0.0</v>
      </c>
      <c r="BV104" s="1142">
        <f>'Result Entry'!BW106</f>
        <v>0.0</v>
      </c>
      <c r="BW104" s="1152">
        <f>'Result Entry'!BX106</f>
        <v>0.0</v>
      </c>
      <c r="BX104" s="1143">
        <f>'Result Entry'!BY106</f>
        <v>0.0</v>
      </c>
      <c r="BY104" s="1144">
        <f>'Result Entry'!BZ106</f>
        <v>0.0</v>
      </c>
      <c r="BZ104" s="1143">
        <f>'Result Entry'!CA106</f>
        <v>0.0</v>
      </c>
      <c r="CA104" s="1143">
        <f>'Result Entry'!CB106</f>
        <v>0.0</v>
      </c>
      <c r="CB104" s="1153">
        <f>'Result Entry'!CC106</f>
        <v>0.0</v>
      </c>
      <c r="CC104" s="1144">
        <f>'Result Entry'!CD106</f>
        <v>0.0</v>
      </c>
      <c r="CD104" s="1143">
        <f>'Result Entry'!CE106</f>
        <v>0.0</v>
      </c>
      <c r="CE104" s="1143">
        <f>'Result Entry'!CF106</f>
        <v>0.0</v>
      </c>
      <c r="CF104" s="1153">
        <f>'Result Entry'!CG106</f>
        <v>0.0</v>
      </c>
      <c r="CG104" s="1146">
        <f>'Result Entry'!CH106</f>
        <v>0.0</v>
      </c>
      <c r="CH104" s="1165">
        <f>'Result Entry'!CI106</f>
        <v>0.0</v>
      </c>
      <c r="CI104" s="1166" t="str">
        <f>'Result Entry'!CJ106</f>
        <v/>
      </c>
      <c r="CJ104" s="1149" t="str">
        <f>'Result Entry'!CK106</f>
        <v/>
      </c>
      <c r="CK104" s="1150" t="str">
        <f>'Result Entry'!CL106</f>
        <v/>
      </c>
      <c r="CL104" s="1151">
        <f>'Result Entry'!CM106</f>
        <v>0.0</v>
      </c>
      <c r="CM104" s="1142">
        <f>'Result Entry'!CN106</f>
        <v>0.0</v>
      </c>
      <c r="CN104" s="1152">
        <f>'Result Entry'!CO106</f>
        <v>0.0</v>
      </c>
      <c r="CO104" s="1143">
        <f>'Result Entry'!CP106</f>
        <v>0.0</v>
      </c>
      <c r="CP104" s="1144">
        <f>'Result Entry'!CQ106</f>
        <v>0.0</v>
      </c>
      <c r="CQ104" s="1143">
        <f>'Result Entry'!CR106</f>
        <v>0.0</v>
      </c>
      <c r="CR104" s="1143">
        <f>'Result Entry'!CS106</f>
        <v>0.0</v>
      </c>
      <c r="CS104" s="1153">
        <f>'Result Entry'!CT106</f>
        <v>0.0</v>
      </c>
      <c r="CT104" s="1144">
        <f>'Result Entry'!CU106</f>
        <v>0.0</v>
      </c>
      <c r="CU104" s="1143">
        <f>'Result Entry'!CV106</f>
        <v>0.0</v>
      </c>
      <c r="CV104" s="1143">
        <f>'Result Entry'!CW106</f>
        <v>0.0</v>
      </c>
      <c r="CW104" s="1153">
        <f>'Result Entry'!CX106</f>
        <v>0.0</v>
      </c>
      <c r="CX104" s="1146">
        <f>'Result Entry'!CY106</f>
        <v>0.0</v>
      </c>
      <c r="CY104" s="1165">
        <f>'Result Entry'!CZ106</f>
        <v>0.0</v>
      </c>
      <c r="CZ104" s="1166" t="str">
        <f>'Result Entry'!DA106</f>
        <v/>
      </c>
      <c r="DA104" s="1149" t="str">
        <f>'Result Entry'!DB106</f>
        <v/>
      </c>
      <c r="DB104" s="1150" t="str">
        <f>'Result Entry'!DC106</f>
        <v/>
      </c>
      <c r="DC104" s="1151">
        <f>'Result Entry'!DD106</f>
        <v>0.0</v>
      </c>
      <c r="DD104" s="1142">
        <f>'Result Entry'!DE106</f>
        <v>0.0</v>
      </c>
      <c r="DE104" s="1152">
        <f>'Result Entry'!DF106</f>
        <v>0.0</v>
      </c>
      <c r="DF104" s="1143">
        <f>'Result Entry'!DG106</f>
        <v>0.0</v>
      </c>
      <c r="DG104" s="1144">
        <f>'Result Entry'!DH106</f>
        <v>0.0</v>
      </c>
      <c r="DH104" s="1143">
        <f>'Result Entry'!DI106</f>
        <v>0.0</v>
      </c>
      <c r="DI104" s="1143">
        <f>'Result Entry'!DJ106</f>
        <v>0.0</v>
      </c>
      <c r="DJ104" s="1153">
        <f>'Result Entry'!DK106</f>
        <v>0.0</v>
      </c>
      <c r="DK104" s="1144">
        <f>'Result Entry'!DL106</f>
        <v>0.0</v>
      </c>
      <c r="DL104" s="1143">
        <f>'Result Entry'!DM106</f>
        <v>0.0</v>
      </c>
      <c r="DM104" s="1143">
        <f>'Result Entry'!DN106</f>
        <v>0.0</v>
      </c>
      <c r="DN104" s="1153">
        <f>'Result Entry'!DO106</f>
        <v>0.0</v>
      </c>
      <c r="DO104" s="1146">
        <f>'Result Entry'!DP106</f>
        <v>0.0</v>
      </c>
      <c r="DP104" s="1165">
        <f>'Result Entry'!DQ106</f>
        <v>0.0</v>
      </c>
      <c r="DQ104" s="1166" t="str">
        <f>'Result Entry'!DR106</f>
        <v/>
      </c>
      <c r="DR104" s="1149" t="str">
        <f>'Result Entry'!DS106</f>
        <v/>
      </c>
      <c r="DS104" s="1150" t="str">
        <f>'Result Entry'!DT106</f>
        <v/>
      </c>
      <c r="DT104" s="1142">
        <f>'Result Entry'!DU106</f>
        <v>0.0</v>
      </c>
      <c r="DU104" s="1143">
        <f>'Result Entry'!DV106</f>
        <v>0.0</v>
      </c>
      <c r="DV104" s="1143">
        <f>'Result Entry'!DW106</f>
        <v>0.0</v>
      </c>
      <c r="DW104" s="1144">
        <f>'Result Entry'!DX106</f>
        <v>0.0</v>
      </c>
      <c r="DX104" s="1143">
        <f>'Result Entry'!DY106</f>
        <v>0.0</v>
      </c>
      <c r="DY104" s="1143">
        <f>'Result Entry'!DZ106</f>
        <v>0.0</v>
      </c>
      <c r="DZ104" s="1153">
        <f>'Result Entry'!EA106</f>
        <v>0.0</v>
      </c>
      <c r="EA104" s="1144">
        <f>'Result Entry'!EB106</f>
        <v>0.0</v>
      </c>
      <c r="EB104" s="1143">
        <f>'Result Entry'!EC106</f>
        <v>0.0</v>
      </c>
      <c r="EC104" s="1143">
        <f>'Result Entry'!ED106</f>
        <v>0.0</v>
      </c>
      <c r="ED104" s="1153">
        <f>'Result Entry'!EE106</f>
        <v>0.0</v>
      </c>
      <c r="EE104" s="1156">
        <f>'Result Entry'!EF106</f>
        <v>0.0</v>
      </c>
      <c r="EF104" s="1157">
        <f>'Result Entry'!EG106</f>
        <v>0.0</v>
      </c>
      <c r="EG104" s="1158" t="str">
        <f>'Result Entry'!EH106</f>
        <v/>
      </c>
      <c r="EH104" s="1142">
        <f>'Result Entry'!EI106</f>
        <v>0.0</v>
      </c>
      <c r="EI104" s="1143">
        <f>'Result Entry'!EJ106</f>
        <v>0.0</v>
      </c>
      <c r="EJ104" s="1143">
        <f>'Result Entry'!EK106</f>
        <v>0.0</v>
      </c>
      <c r="EK104" s="1144">
        <f>'Result Entry'!EL106</f>
        <v>0.0</v>
      </c>
      <c r="EL104" s="1143">
        <f>'Result Entry'!EM106</f>
        <v>0.0</v>
      </c>
      <c r="EM104" s="1153">
        <f>'Result Entry'!EN106</f>
        <v>0.0</v>
      </c>
      <c r="EN104" s="1143">
        <f>'Result Entry'!EO106</f>
        <v>0.0</v>
      </c>
      <c r="EO104" s="1143">
        <f>'Result Entry'!EP106</f>
        <v>0.0</v>
      </c>
      <c r="EP104" s="1143">
        <f>'Result Entry'!EQ106</f>
        <v>0.0</v>
      </c>
      <c r="EQ104" s="1146">
        <f>'Result Entry'!ER106</f>
        <v>0.0</v>
      </c>
      <c r="ER104" s="1157">
        <f>'Result Entry'!ES106</f>
        <v>0.0</v>
      </c>
      <c r="ES104" s="1158" t="str">
        <f>'Result Entry'!ET106</f>
        <v/>
      </c>
      <c r="ET104" s="1142">
        <f>'Result Entry'!EU106</f>
        <v>0.0</v>
      </c>
      <c r="EU104" s="1152">
        <f>'Result Entry'!EV106</f>
        <v>0.0</v>
      </c>
      <c r="EV104" s="1143">
        <f>'Result Entry'!EW106</f>
        <v>0.0</v>
      </c>
      <c r="EW104" s="1153">
        <f>'Result Entry'!EX106</f>
        <v>0.0</v>
      </c>
      <c r="EX104" s="1143">
        <f>'Result Entry'!EY106</f>
        <v>0.0</v>
      </c>
      <c r="EY104" s="1153">
        <f>'Result Entry'!EZ106</f>
        <v>0.0</v>
      </c>
      <c r="EZ104" s="1143">
        <f>'Result Entry'!FA106</f>
        <v>0.0</v>
      </c>
      <c r="FA104" s="1143">
        <f>'Result Entry'!FB106</f>
        <v>0.0</v>
      </c>
      <c r="FB104" s="1143">
        <f>'Result Entry'!FC106</f>
        <v>0.0</v>
      </c>
      <c r="FC104" s="1156">
        <f>'Result Entry'!FD106</f>
        <v>0.0</v>
      </c>
      <c r="FD104" s="1157">
        <f>'Result Entry'!FE106</f>
        <v>0.0</v>
      </c>
      <c r="FE104" s="1158" t="str">
        <f>'Result Entry'!FF106</f>
        <v/>
      </c>
      <c r="FF104" s="1142">
        <f>'Result Entry'!FG106</f>
        <v>0.0</v>
      </c>
      <c r="FG104" s="1143">
        <f>'Result Entry'!FH106</f>
        <v>0.0</v>
      </c>
      <c r="FH104" s="1143">
        <f>'Result Entry'!FI106</f>
        <v>0.0</v>
      </c>
      <c r="FI104" s="1143">
        <f>'Result Entry'!FJ106</f>
        <v>0.0</v>
      </c>
      <c r="FJ104" s="1145">
        <f>'Result Entry'!FK106</f>
        <v>0.0</v>
      </c>
      <c r="FK104" s="1150" t="str">
        <f>'Result Entry'!FL106</f>
        <v/>
      </c>
      <c r="FL104" s="1139">
        <f>'Result Entry'!FM106</f>
        <v>0.0</v>
      </c>
      <c r="FM104" s="1140">
        <f>'Result Entry'!FN106</f>
        <v>0.0</v>
      </c>
      <c r="FN104" s="1161" t="str">
        <f>'Result Entry'!FO106</f>
        <v/>
      </c>
      <c r="FO104" s="1139">
        <f>'Result Entry'!FP106</f>
        <v>0.0</v>
      </c>
      <c r="FP104" s="1140">
        <f>'Result Entry'!FQ106</f>
        <v>0.0</v>
      </c>
      <c r="FQ104" s="1140">
        <f>'Result Entry'!FR106</f>
        <v>0.0</v>
      </c>
      <c r="FR104" s="1140" t="str">
        <f>IF(OR(FS104="PASSED",FS104="PASSED WITH G"),'Result Entry'!FS106,"")</f>
        <v/>
      </c>
      <c r="FS104" s="1140" t="str">
        <f>'Result Entry'!FT106</f>
        <v/>
      </c>
      <c r="FT104" s="1140" t="str">
        <f>'Result Entry'!FU106</f>
        <v/>
      </c>
      <c r="FU104" s="1161" t="str">
        <f>'Result Entry'!FV106</f>
        <v/>
      </c>
      <c r="FV104" s="1162" t="str">
        <f>'Result Entry'!FX106</f>
        <v/>
      </c>
    </row>
    <row r="105" spans="8:8" s="1138" ht="17.25" customFormat="1" customHeight="1">
      <c r="A105" s="1167"/>
      <c r="B105" s="1139">
        <f t="shared" si="1"/>
        <v>0.0</v>
      </c>
      <c r="C105" s="1140">
        <f>'Result Entry'!D107</f>
        <v>0.0</v>
      </c>
      <c r="D105" s="1140">
        <f>'Result Entry'!E107</f>
        <v>0.0</v>
      </c>
      <c r="E105" s="1140">
        <f>'Result Entry'!F107</f>
        <v>0.0</v>
      </c>
      <c r="F105" s="1140">
        <f>'Result Entry'!G107</f>
        <v>0.0</v>
      </c>
      <c r="G105" s="1140">
        <f>'Result Entry'!H107</f>
        <v>0.0</v>
      </c>
      <c r="H105" s="1140">
        <f>'Result Entry'!I107</f>
        <v>0.0</v>
      </c>
      <c r="I105" s="1140">
        <f>'Result Entry'!J107</f>
        <v>0.0</v>
      </c>
      <c r="J105" s="1141">
        <f>'Result Entry'!K107</f>
        <v>0.0</v>
      </c>
      <c r="K105" s="1142">
        <f>'Result Entry'!L107</f>
        <v>0.0</v>
      </c>
      <c r="L105" s="1143">
        <f>'Result Entry'!M107</f>
        <v>0.0</v>
      </c>
      <c r="M105" s="1143">
        <f>'Result Entry'!N107</f>
        <v>0.0</v>
      </c>
      <c r="N105" s="1144">
        <f>'Result Entry'!O107</f>
        <v>0.0</v>
      </c>
      <c r="O105" s="1143">
        <f>'Result Entry'!P107</f>
        <v>0.0</v>
      </c>
      <c r="P105" s="1144">
        <f>'Result Entry'!Q107</f>
        <v>0.0</v>
      </c>
      <c r="Q105" s="1143">
        <f>'Result Entry'!R107</f>
        <v>0.0</v>
      </c>
      <c r="R105" s="1145">
        <f>'Result Entry'!S107</f>
        <v>0.0</v>
      </c>
      <c r="S105" s="1145">
        <f>'Result Entry'!T107</f>
        <v>0.0</v>
      </c>
      <c r="T105" s="1146">
        <f>'Result Entry'!U107</f>
        <v>0.0</v>
      </c>
      <c r="U105" s="1163">
        <f>'Result Entry'!V107</f>
        <v>0.0</v>
      </c>
      <c r="V105" s="1164" t="str">
        <f>'Result Entry'!W107</f>
        <v/>
      </c>
      <c r="W105" s="1149" t="str">
        <f>'Result Entry'!X107</f>
        <v/>
      </c>
      <c r="X105" s="1150" t="str">
        <f>'Result Entry'!Y107</f>
        <v/>
      </c>
      <c r="Y105" s="1142">
        <f>'Result Entry'!Z107</f>
        <v>0.0</v>
      </c>
      <c r="Z105" s="1143">
        <f>'Result Entry'!AA107</f>
        <v>0.0</v>
      </c>
      <c r="AA105" s="1143">
        <f>'Result Entry'!AB107</f>
        <v>0.0</v>
      </c>
      <c r="AB105" s="1144">
        <f>'Result Entry'!AC107</f>
        <v>0.0</v>
      </c>
      <c r="AC105" s="1143">
        <f>'Result Entry'!AD107</f>
        <v>0.0</v>
      </c>
      <c r="AD105" s="1144">
        <f>'Result Entry'!AE107</f>
        <v>0.0</v>
      </c>
      <c r="AE105" s="1143">
        <f>'Result Entry'!AF107</f>
        <v>0.0</v>
      </c>
      <c r="AF105" s="1145">
        <f>'Result Entry'!AG107</f>
        <v>0.0</v>
      </c>
      <c r="AG105" s="1145">
        <f>'Result Entry'!AH107</f>
        <v>0.0</v>
      </c>
      <c r="AH105" s="1146">
        <f>'Result Entry'!AI107</f>
        <v>0.0</v>
      </c>
      <c r="AI105" s="1163">
        <f>'Result Entry'!AJ107</f>
        <v>0.0</v>
      </c>
      <c r="AJ105" s="1164" t="str">
        <f>'Result Entry'!AK107</f>
        <v/>
      </c>
      <c r="AK105" s="1149" t="str">
        <f>'Result Entry'!AL107</f>
        <v/>
      </c>
      <c r="AL105" s="1150" t="str">
        <f>'Result Entry'!AM107</f>
        <v/>
      </c>
      <c r="AM105" s="1151">
        <f>'Result Entry'!AN107</f>
        <v>0.0</v>
      </c>
      <c r="AN105" s="1142">
        <f>'Result Entry'!AO107</f>
        <v>0.0</v>
      </c>
      <c r="AO105" s="1152">
        <f>'Result Entry'!AP107</f>
        <v>0.0</v>
      </c>
      <c r="AP105" s="1143">
        <f>'Result Entry'!AQ107</f>
        <v>0.0</v>
      </c>
      <c r="AQ105" s="1144">
        <f>'Result Entry'!AR107</f>
        <v>0.0</v>
      </c>
      <c r="AR105" s="1143">
        <f>'Result Entry'!AS107</f>
        <v>0.0</v>
      </c>
      <c r="AS105" s="1143">
        <f>'Result Entry'!AT107</f>
        <v>0.0</v>
      </c>
      <c r="AT105" s="1153">
        <f>'Result Entry'!AU107</f>
        <v>0.0</v>
      </c>
      <c r="AU105" s="1144">
        <f>'Result Entry'!AV107</f>
        <v>0.0</v>
      </c>
      <c r="AV105" s="1143">
        <f>'Result Entry'!AW107</f>
        <v>0.0</v>
      </c>
      <c r="AW105" s="1143">
        <f>'Result Entry'!AX107</f>
        <v>0.0</v>
      </c>
      <c r="AX105" s="1153">
        <f>'Result Entry'!AY107</f>
        <v>0.0</v>
      </c>
      <c r="AY105" s="1146">
        <f>'Result Entry'!AZ107</f>
        <v>0.0</v>
      </c>
      <c r="AZ105" s="1165">
        <f>'Result Entry'!BA107</f>
        <v>0.0</v>
      </c>
      <c r="BA105" s="1166" t="str">
        <f>'Result Entry'!BB107</f>
        <v/>
      </c>
      <c r="BB105" s="1149" t="str">
        <f>'Result Entry'!BC107</f>
        <v/>
      </c>
      <c r="BC105" s="1150" t="str">
        <f>'Result Entry'!BD107</f>
        <v/>
      </c>
      <c r="BD105" s="1151">
        <f>'Result Entry'!BE107</f>
        <v>0.0</v>
      </c>
      <c r="BE105" s="1142">
        <f>'Result Entry'!BF107</f>
        <v>0.0</v>
      </c>
      <c r="BF105" s="1152">
        <f>'Result Entry'!BG107</f>
        <v>0.0</v>
      </c>
      <c r="BG105" s="1143">
        <f>'Result Entry'!BH107</f>
        <v>0.0</v>
      </c>
      <c r="BH105" s="1144">
        <f>'Result Entry'!BI107</f>
        <v>0.0</v>
      </c>
      <c r="BI105" s="1143">
        <f>'Result Entry'!BJ107</f>
        <v>0.0</v>
      </c>
      <c r="BJ105" s="1143">
        <f>'Result Entry'!BK107</f>
        <v>0.0</v>
      </c>
      <c r="BK105" s="1153">
        <f>'Result Entry'!BL107</f>
        <v>0.0</v>
      </c>
      <c r="BL105" s="1144">
        <f>'Result Entry'!BM107</f>
        <v>0.0</v>
      </c>
      <c r="BM105" s="1143">
        <f>'Result Entry'!BN107</f>
        <v>0.0</v>
      </c>
      <c r="BN105" s="1143">
        <f>'Result Entry'!BO107</f>
        <v>0.0</v>
      </c>
      <c r="BO105" s="1153">
        <f>'Result Entry'!BP107</f>
        <v>0.0</v>
      </c>
      <c r="BP105" s="1146">
        <f>'Result Entry'!BQ107</f>
        <v>0.0</v>
      </c>
      <c r="BQ105" s="1165">
        <f>'Result Entry'!BR107</f>
        <v>0.0</v>
      </c>
      <c r="BR105" s="1166" t="str">
        <f>'Result Entry'!BS107</f>
        <v/>
      </c>
      <c r="BS105" s="1149" t="str">
        <f>'Result Entry'!BT107</f>
        <v/>
      </c>
      <c r="BT105" s="1150" t="str">
        <f>'Result Entry'!BU107</f>
        <v/>
      </c>
      <c r="BU105" s="1151">
        <f>'Result Entry'!BV107</f>
        <v>0.0</v>
      </c>
      <c r="BV105" s="1142">
        <f>'Result Entry'!BW107</f>
        <v>0.0</v>
      </c>
      <c r="BW105" s="1152">
        <f>'Result Entry'!BX107</f>
        <v>0.0</v>
      </c>
      <c r="BX105" s="1143">
        <f>'Result Entry'!BY107</f>
        <v>0.0</v>
      </c>
      <c r="BY105" s="1144">
        <f>'Result Entry'!BZ107</f>
        <v>0.0</v>
      </c>
      <c r="BZ105" s="1143">
        <f>'Result Entry'!CA107</f>
        <v>0.0</v>
      </c>
      <c r="CA105" s="1143">
        <f>'Result Entry'!CB107</f>
        <v>0.0</v>
      </c>
      <c r="CB105" s="1153">
        <f>'Result Entry'!CC107</f>
        <v>0.0</v>
      </c>
      <c r="CC105" s="1144">
        <f>'Result Entry'!CD107</f>
        <v>0.0</v>
      </c>
      <c r="CD105" s="1143">
        <f>'Result Entry'!CE107</f>
        <v>0.0</v>
      </c>
      <c r="CE105" s="1143">
        <f>'Result Entry'!CF107</f>
        <v>0.0</v>
      </c>
      <c r="CF105" s="1153">
        <f>'Result Entry'!CG107</f>
        <v>0.0</v>
      </c>
      <c r="CG105" s="1146">
        <f>'Result Entry'!CH107</f>
        <v>0.0</v>
      </c>
      <c r="CH105" s="1165">
        <f>'Result Entry'!CI107</f>
        <v>0.0</v>
      </c>
      <c r="CI105" s="1166" t="str">
        <f>'Result Entry'!CJ107</f>
        <v/>
      </c>
      <c r="CJ105" s="1149" t="str">
        <f>'Result Entry'!CK107</f>
        <v/>
      </c>
      <c r="CK105" s="1150" t="str">
        <f>'Result Entry'!CL107</f>
        <v/>
      </c>
      <c r="CL105" s="1151">
        <f>'Result Entry'!CM107</f>
        <v>0.0</v>
      </c>
      <c r="CM105" s="1142">
        <f>'Result Entry'!CN107</f>
        <v>0.0</v>
      </c>
      <c r="CN105" s="1152">
        <f>'Result Entry'!CO107</f>
        <v>0.0</v>
      </c>
      <c r="CO105" s="1143">
        <f>'Result Entry'!CP107</f>
        <v>0.0</v>
      </c>
      <c r="CP105" s="1144">
        <f>'Result Entry'!CQ107</f>
        <v>0.0</v>
      </c>
      <c r="CQ105" s="1143">
        <f>'Result Entry'!CR107</f>
        <v>0.0</v>
      </c>
      <c r="CR105" s="1143">
        <f>'Result Entry'!CS107</f>
        <v>0.0</v>
      </c>
      <c r="CS105" s="1153">
        <f>'Result Entry'!CT107</f>
        <v>0.0</v>
      </c>
      <c r="CT105" s="1144">
        <f>'Result Entry'!CU107</f>
        <v>0.0</v>
      </c>
      <c r="CU105" s="1143">
        <f>'Result Entry'!CV107</f>
        <v>0.0</v>
      </c>
      <c r="CV105" s="1143">
        <f>'Result Entry'!CW107</f>
        <v>0.0</v>
      </c>
      <c r="CW105" s="1153">
        <f>'Result Entry'!CX107</f>
        <v>0.0</v>
      </c>
      <c r="CX105" s="1146">
        <f>'Result Entry'!CY107</f>
        <v>0.0</v>
      </c>
      <c r="CY105" s="1165">
        <f>'Result Entry'!CZ107</f>
        <v>0.0</v>
      </c>
      <c r="CZ105" s="1166" t="str">
        <f>'Result Entry'!DA107</f>
        <v/>
      </c>
      <c r="DA105" s="1149" t="str">
        <f>'Result Entry'!DB107</f>
        <v/>
      </c>
      <c r="DB105" s="1150" t="str">
        <f>'Result Entry'!DC107</f>
        <v/>
      </c>
      <c r="DC105" s="1151">
        <f>'Result Entry'!DD107</f>
        <v>0.0</v>
      </c>
      <c r="DD105" s="1142">
        <f>'Result Entry'!DE107</f>
        <v>0.0</v>
      </c>
      <c r="DE105" s="1152">
        <f>'Result Entry'!DF107</f>
        <v>0.0</v>
      </c>
      <c r="DF105" s="1143">
        <f>'Result Entry'!DG107</f>
        <v>0.0</v>
      </c>
      <c r="DG105" s="1144">
        <f>'Result Entry'!DH107</f>
        <v>0.0</v>
      </c>
      <c r="DH105" s="1143">
        <f>'Result Entry'!DI107</f>
        <v>0.0</v>
      </c>
      <c r="DI105" s="1143">
        <f>'Result Entry'!DJ107</f>
        <v>0.0</v>
      </c>
      <c r="DJ105" s="1153">
        <f>'Result Entry'!DK107</f>
        <v>0.0</v>
      </c>
      <c r="DK105" s="1144">
        <f>'Result Entry'!DL107</f>
        <v>0.0</v>
      </c>
      <c r="DL105" s="1143">
        <f>'Result Entry'!DM107</f>
        <v>0.0</v>
      </c>
      <c r="DM105" s="1143">
        <f>'Result Entry'!DN107</f>
        <v>0.0</v>
      </c>
      <c r="DN105" s="1153">
        <f>'Result Entry'!DO107</f>
        <v>0.0</v>
      </c>
      <c r="DO105" s="1146">
        <f>'Result Entry'!DP107</f>
        <v>0.0</v>
      </c>
      <c r="DP105" s="1165">
        <f>'Result Entry'!DQ107</f>
        <v>0.0</v>
      </c>
      <c r="DQ105" s="1166" t="str">
        <f>'Result Entry'!DR107</f>
        <v/>
      </c>
      <c r="DR105" s="1149" t="str">
        <f>'Result Entry'!DS107</f>
        <v/>
      </c>
      <c r="DS105" s="1150" t="str">
        <f>'Result Entry'!DT107</f>
        <v/>
      </c>
      <c r="DT105" s="1142">
        <f>'Result Entry'!DU107</f>
        <v>0.0</v>
      </c>
      <c r="DU105" s="1143">
        <f>'Result Entry'!DV107</f>
        <v>0.0</v>
      </c>
      <c r="DV105" s="1143">
        <f>'Result Entry'!DW107</f>
        <v>0.0</v>
      </c>
      <c r="DW105" s="1144">
        <f>'Result Entry'!DX107</f>
        <v>0.0</v>
      </c>
      <c r="DX105" s="1143">
        <f>'Result Entry'!DY107</f>
        <v>0.0</v>
      </c>
      <c r="DY105" s="1143">
        <f>'Result Entry'!DZ107</f>
        <v>0.0</v>
      </c>
      <c r="DZ105" s="1153">
        <f>'Result Entry'!EA107</f>
        <v>0.0</v>
      </c>
      <c r="EA105" s="1144">
        <f>'Result Entry'!EB107</f>
        <v>0.0</v>
      </c>
      <c r="EB105" s="1143">
        <f>'Result Entry'!EC107</f>
        <v>0.0</v>
      </c>
      <c r="EC105" s="1143">
        <f>'Result Entry'!ED107</f>
        <v>0.0</v>
      </c>
      <c r="ED105" s="1153">
        <f>'Result Entry'!EE107</f>
        <v>0.0</v>
      </c>
      <c r="EE105" s="1156">
        <f>'Result Entry'!EF107</f>
        <v>0.0</v>
      </c>
      <c r="EF105" s="1157">
        <f>'Result Entry'!EG107</f>
        <v>0.0</v>
      </c>
      <c r="EG105" s="1158" t="str">
        <f>'Result Entry'!EH107</f>
        <v/>
      </c>
      <c r="EH105" s="1142">
        <f>'Result Entry'!EI107</f>
        <v>0.0</v>
      </c>
      <c r="EI105" s="1143">
        <f>'Result Entry'!EJ107</f>
        <v>0.0</v>
      </c>
      <c r="EJ105" s="1143">
        <f>'Result Entry'!EK107</f>
        <v>0.0</v>
      </c>
      <c r="EK105" s="1144">
        <f>'Result Entry'!EL107</f>
        <v>0.0</v>
      </c>
      <c r="EL105" s="1143">
        <f>'Result Entry'!EM107</f>
        <v>0.0</v>
      </c>
      <c r="EM105" s="1153">
        <f>'Result Entry'!EN107</f>
        <v>0.0</v>
      </c>
      <c r="EN105" s="1143">
        <f>'Result Entry'!EO107</f>
        <v>0.0</v>
      </c>
      <c r="EO105" s="1143">
        <f>'Result Entry'!EP107</f>
        <v>0.0</v>
      </c>
      <c r="EP105" s="1143">
        <f>'Result Entry'!EQ107</f>
        <v>0.0</v>
      </c>
      <c r="EQ105" s="1146">
        <f>'Result Entry'!ER107</f>
        <v>0.0</v>
      </c>
      <c r="ER105" s="1157">
        <f>'Result Entry'!ES107</f>
        <v>0.0</v>
      </c>
      <c r="ES105" s="1158" t="str">
        <f>'Result Entry'!ET107</f>
        <v/>
      </c>
      <c r="ET105" s="1142">
        <f>'Result Entry'!EU107</f>
        <v>0.0</v>
      </c>
      <c r="EU105" s="1152">
        <f>'Result Entry'!EV107</f>
        <v>0.0</v>
      </c>
      <c r="EV105" s="1143">
        <f>'Result Entry'!EW107</f>
        <v>0.0</v>
      </c>
      <c r="EW105" s="1153">
        <f>'Result Entry'!EX107</f>
        <v>0.0</v>
      </c>
      <c r="EX105" s="1143">
        <f>'Result Entry'!EY107</f>
        <v>0.0</v>
      </c>
      <c r="EY105" s="1153">
        <f>'Result Entry'!EZ107</f>
        <v>0.0</v>
      </c>
      <c r="EZ105" s="1143">
        <f>'Result Entry'!FA107</f>
        <v>0.0</v>
      </c>
      <c r="FA105" s="1143">
        <f>'Result Entry'!FB107</f>
        <v>0.0</v>
      </c>
      <c r="FB105" s="1143">
        <f>'Result Entry'!FC107</f>
        <v>0.0</v>
      </c>
      <c r="FC105" s="1156">
        <f>'Result Entry'!FD107</f>
        <v>0.0</v>
      </c>
      <c r="FD105" s="1157">
        <f>'Result Entry'!FE107</f>
        <v>0.0</v>
      </c>
      <c r="FE105" s="1158" t="str">
        <f>'Result Entry'!FF107</f>
        <v/>
      </c>
      <c r="FF105" s="1142">
        <f>'Result Entry'!FG107</f>
        <v>0.0</v>
      </c>
      <c r="FG105" s="1143">
        <f>'Result Entry'!FH107</f>
        <v>0.0</v>
      </c>
      <c r="FH105" s="1143">
        <f>'Result Entry'!FI107</f>
        <v>0.0</v>
      </c>
      <c r="FI105" s="1143">
        <f>'Result Entry'!FJ107</f>
        <v>0.0</v>
      </c>
      <c r="FJ105" s="1145">
        <f>'Result Entry'!FK107</f>
        <v>0.0</v>
      </c>
      <c r="FK105" s="1150" t="str">
        <f>'Result Entry'!FL107</f>
        <v/>
      </c>
      <c r="FL105" s="1139">
        <f>'Result Entry'!FM107</f>
        <v>0.0</v>
      </c>
      <c r="FM105" s="1140">
        <f>'Result Entry'!FN107</f>
        <v>0.0</v>
      </c>
      <c r="FN105" s="1161" t="str">
        <f>'Result Entry'!FO107</f>
        <v/>
      </c>
      <c r="FO105" s="1139">
        <f>'Result Entry'!FP107</f>
        <v>0.0</v>
      </c>
      <c r="FP105" s="1140">
        <f>'Result Entry'!FQ107</f>
        <v>0.0</v>
      </c>
      <c r="FQ105" s="1140">
        <f>'Result Entry'!FR107</f>
        <v>0.0</v>
      </c>
      <c r="FR105" s="1140" t="str">
        <f>IF(OR(FS105="PASSED",FS105="PASSED WITH G"),'Result Entry'!FS107,"")</f>
        <v/>
      </c>
      <c r="FS105" s="1140" t="str">
        <f>'Result Entry'!FT107</f>
        <v/>
      </c>
      <c r="FT105" s="1140" t="str">
        <f>'Result Entry'!FU107</f>
        <v/>
      </c>
      <c r="FU105" s="1161" t="str">
        <f>'Result Entry'!FV107</f>
        <v/>
      </c>
      <c r="FV105" s="1162" t="str">
        <f>'Result Entry'!FX107</f>
        <v/>
      </c>
    </row>
    <row r="106" spans="8:8" s="1138" ht="17.25" customFormat="1" customHeight="1">
      <c r="A106" s="1167"/>
      <c r="B106" s="1168">
        <f t="shared" si="1"/>
        <v>0.0</v>
      </c>
      <c r="C106" s="1169">
        <f>'Result Entry'!D108</f>
        <v>0.0</v>
      </c>
      <c r="D106" s="1169">
        <f>'Result Entry'!E108</f>
        <v>0.0</v>
      </c>
      <c r="E106" s="1169">
        <f>'Result Entry'!F108</f>
        <v>0.0</v>
      </c>
      <c r="F106" s="1169">
        <f>'Result Entry'!G108</f>
        <v>0.0</v>
      </c>
      <c r="G106" s="1169">
        <f>'Result Entry'!H108</f>
        <v>0.0</v>
      </c>
      <c r="H106" s="1169">
        <f>'Result Entry'!I108</f>
        <v>0.0</v>
      </c>
      <c r="I106" s="1169">
        <f>'Result Entry'!J108</f>
        <v>0.0</v>
      </c>
      <c r="J106" s="1170">
        <f>'Result Entry'!K108</f>
        <v>0.0</v>
      </c>
      <c r="K106" s="1142">
        <f>'Result Entry'!L108</f>
        <v>0.0</v>
      </c>
      <c r="L106" s="1143">
        <f>'Result Entry'!M108</f>
        <v>0.0</v>
      </c>
      <c r="M106" s="1143">
        <f>'Result Entry'!N108</f>
        <v>0.0</v>
      </c>
      <c r="N106" s="1144">
        <f>'Result Entry'!O108</f>
        <v>0.0</v>
      </c>
      <c r="O106" s="1143">
        <f>'Result Entry'!P108</f>
        <v>0.0</v>
      </c>
      <c r="P106" s="1144">
        <f>'Result Entry'!Q108</f>
        <v>0.0</v>
      </c>
      <c r="Q106" s="1143">
        <f>'Result Entry'!R108</f>
        <v>0.0</v>
      </c>
      <c r="R106" s="1145">
        <f>'Result Entry'!S108</f>
        <v>0.0</v>
      </c>
      <c r="S106" s="1145">
        <f>'Result Entry'!T108</f>
        <v>0.0</v>
      </c>
      <c r="T106" s="1146">
        <f>'Result Entry'!U108</f>
        <v>0.0</v>
      </c>
      <c r="U106" s="1171">
        <f>'Result Entry'!V108</f>
        <v>0.0</v>
      </c>
      <c r="V106" s="1172" t="str">
        <f>'Result Entry'!W108</f>
        <v/>
      </c>
      <c r="W106" s="1149" t="str">
        <f>'Result Entry'!X108</f>
        <v/>
      </c>
      <c r="X106" s="1150" t="str">
        <f>'Result Entry'!Y108</f>
        <v/>
      </c>
      <c r="Y106" s="1142">
        <f>'Result Entry'!Z108</f>
        <v>0.0</v>
      </c>
      <c r="Z106" s="1143">
        <f>'Result Entry'!AA108</f>
        <v>0.0</v>
      </c>
      <c r="AA106" s="1143">
        <f>'Result Entry'!AB108</f>
        <v>0.0</v>
      </c>
      <c r="AB106" s="1144">
        <f>'Result Entry'!AC108</f>
        <v>0.0</v>
      </c>
      <c r="AC106" s="1143">
        <f>'Result Entry'!AD108</f>
        <v>0.0</v>
      </c>
      <c r="AD106" s="1144">
        <f>'Result Entry'!AE108</f>
        <v>0.0</v>
      </c>
      <c r="AE106" s="1143">
        <f>'Result Entry'!AF108</f>
        <v>0.0</v>
      </c>
      <c r="AF106" s="1145">
        <f>'Result Entry'!AG108</f>
        <v>0.0</v>
      </c>
      <c r="AG106" s="1145">
        <f>'Result Entry'!AH108</f>
        <v>0.0</v>
      </c>
      <c r="AH106" s="1146">
        <f>'Result Entry'!AI108</f>
        <v>0.0</v>
      </c>
      <c r="AI106" s="1171">
        <f>'Result Entry'!AJ108</f>
        <v>0.0</v>
      </c>
      <c r="AJ106" s="1172" t="str">
        <f>'Result Entry'!AK108</f>
        <v/>
      </c>
      <c r="AK106" s="1149" t="str">
        <f>'Result Entry'!AL108</f>
        <v/>
      </c>
      <c r="AL106" s="1150" t="str">
        <f>'Result Entry'!AM108</f>
        <v/>
      </c>
      <c r="AM106" s="1151">
        <f>'Result Entry'!AN108</f>
        <v>0.0</v>
      </c>
      <c r="AN106" s="1142">
        <f>'Result Entry'!AO108</f>
        <v>0.0</v>
      </c>
      <c r="AO106" s="1152">
        <f>'Result Entry'!AP108</f>
        <v>0.0</v>
      </c>
      <c r="AP106" s="1143">
        <f>'Result Entry'!AQ108</f>
        <v>0.0</v>
      </c>
      <c r="AQ106" s="1144">
        <f>'Result Entry'!AR108</f>
        <v>0.0</v>
      </c>
      <c r="AR106" s="1143">
        <f>'Result Entry'!AS108</f>
        <v>0.0</v>
      </c>
      <c r="AS106" s="1143">
        <f>'Result Entry'!AT108</f>
        <v>0.0</v>
      </c>
      <c r="AT106" s="1153">
        <f>'Result Entry'!AU108</f>
        <v>0.0</v>
      </c>
      <c r="AU106" s="1144">
        <f>'Result Entry'!AV108</f>
        <v>0.0</v>
      </c>
      <c r="AV106" s="1143">
        <f>'Result Entry'!AW108</f>
        <v>0.0</v>
      </c>
      <c r="AW106" s="1143">
        <f>'Result Entry'!AX108</f>
        <v>0.0</v>
      </c>
      <c r="AX106" s="1153">
        <f>'Result Entry'!AY108</f>
        <v>0.0</v>
      </c>
      <c r="AY106" s="1146">
        <f>'Result Entry'!AZ108</f>
        <v>0.0</v>
      </c>
      <c r="AZ106" s="1165">
        <f>'Result Entry'!BA108</f>
        <v>0.0</v>
      </c>
      <c r="BA106" s="1166" t="str">
        <f>'Result Entry'!BB108</f>
        <v/>
      </c>
      <c r="BB106" s="1149" t="str">
        <f>'Result Entry'!BC108</f>
        <v/>
      </c>
      <c r="BC106" s="1150" t="str">
        <f>'Result Entry'!BD108</f>
        <v/>
      </c>
      <c r="BD106" s="1151">
        <f>'Result Entry'!BE108</f>
        <v>0.0</v>
      </c>
      <c r="BE106" s="1142">
        <f>'Result Entry'!BF108</f>
        <v>0.0</v>
      </c>
      <c r="BF106" s="1152">
        <f>'Result Entry'!BG108</f>
        <v>0.0</v>
      </c>
      <c r="BG106" s="1143">
        <f>'Result Entry'!BH108</f>
        <v>0.0</v>
      </c>
      <c r="BH106" s="1144">
        <f>'Result Entry'!BI108</f>
        <v>0.0</v>
      </c>
      <c r="BI106" s="1143">
        <f>'Result Entry'!BJ108</f>
        <v>0.0</v>
      </c>
      <c r="BJ106" s="1143">
        <f>'Result Entry'!BK108</f>
        <v>0.0</v>
      </c>
      <c r="BK106" s="1153">
        <f>'Result Entry'!BL108</f>
        <v>0.0</v>
      </c>
      <c r="BL106" s="1144">
        <f>'Result Entry'!BM108</f>
        <v>0.0</v>
      </c>
      <c r="BM106" s="1143">
        <f>'Result Entry'!BN108</f>
        <v>0.0</v>
      </c>
      <c r="BN106" s="1143">
        <f>'Result Entry'!BO108</f>
        <v>0.0</v>
      </c>
      <c r="BO106" s="1153">
        <f>'Result Entry'!BP108</f>
        <v>0.0</v>
      </c>
      <c r="BP106" s="1146">
        <f>'Result Entry'!BQ108</f>
        <v>0.0</v>
      </c>
      <c r="BQ106" s="1165">
        <f>'Result Entry'!BR108</f>
        <v>0.0</v>
      </c>
      <c r="BR106" s="1166" t="str">
        <f>'Result Entry'!BS108</f>
        <v/>
      </c>
      <c r="BS106" s="1149" t="str">
        <f>'Result Entry'!BT108</f>
        <v/>
      </c>
      <c r="BT106" s="1150" t="str">
        <f>'Result Entry'!BU108</f>
        <v/>
      </c>
      <c r="BU106" s="1151">
        <f>'Result Entry'!BV108</f>
        <v>0.0</v>
      </c>
      <c r="BV106" s="1142">
        <f>'Result Entry'!BW108</f>
        <v>0.0</v>
      </c>
      <c r="BW106" s="1152">
        <f>'Result Entry'!BX108</f>
        <v>0.0</v>
      </c>
      <c r="BX106" s="1143">
        <f>'Result Entry'!BY108</f>
        <v>0.0</v>
      </c>
      <c r="BY106" s="1144">
        <f>'Result Entry'!BZ108</f>
        <v>0.0</v>
      </c>
      <c r="BZ106" s="1143">
        <f>'Result Entry'!CA108</f>
        <v>0.0</v>
      </c>
      <c r="CA106" s="1143">
        <f>'Result Entry'!CB108</f>
        <v>0.0</v>
      </c>
      <c r="CB106" s="1153">
        <f>'Result Entry'!CC108</f>
        <v>0.0</v>
      </c>
      <c r="CC106" s="1144">
        <f>'Result Entry'!CD108</f>
        <v>0.0</v>
      </c>
      <c r="CD106" s="1143">
        <f>'Result Entry'!CE108</f>
        <v>0.0</v>
      </c>
      <c r="CE106" s="1143">
        <f>'Result Entry'!CF108</f>
        <v>0.0</v>
      </c>
      <c r="CF106" s="1153">
        <f>'Result Entry'!CG108</f>
        <v>0.0</v>
      </c>
      <c r="CG106" s="1146">
        <f>'Result Entry'!CH108</f>
        <v>0.0</v>
      </c>
      <c r="CH106" s="1165">
        <f>'Result Entry'!CI108</f>
        <v>0.0</v>
      </c>
      <c r="CI106" s="1166" t="str">
        <f>'Result Entry'!CJ108</f>
        <v/>
      </c>
      <c r="CJ106" s="1149" t="str">
        <f>'Result Entry'!CK108</f>
        <v/>
      </c>
      <c r="CK106" s="1150" t="str">
        <f>'Result Entry'!CL108</f>
        <v/>
      </c>
      <c r="CL106" s="1151">
        <f>'Result Entry'!CM108</f>
        <v>0.0</v>
      </c>
      <c r="CM106" s="1142">
        <f>'Result Entry'!CN108</f>
        <v>0.0</v>
      </c>
      <c r="CN106" s="1152">
        <f>'Result Entry'!CO108</f>
        <v>0.0</v>
      </c>
      <c r="CO106" s="1143">
        <f>'Result Entry'!CP108</f>
        <v>0.0</v>
      </c>
      <c r="CP106" s="1144">
        <f>'Result Entry'!CQ108</f>
        <v>0.0</v>
      </c>
      <c r="CQ106" s="1143">
        <f>'Result Entry'!CR108</f>
        <v>0.0</v>
      </c>
      <c r="CR106" s="1143">
        <f>'Result Entry'!CS108</f>
        <v>0.0</v>
      </c>
      <c r="CS106" s="1153">
        <f>'Result Entry'!CT108</f>
        <v>0.0</v>
      </c>
      <c r="CT106" s="1144">
        <f>'Result Entry'!CU108</f>
        <v>0.0</v>
      </c>
      <c r="CU106" s="1143">
        <f>'Result Entry'!CV108</f>
        <v>0.0</v>
      </c>
      <c r="CV106" s="1143">
        <f>'Result Entry'!CW108</f>
        <v>0.0</v>
      </c>
      <c r="CW106" s="1153">
        <f>'Result Entry'!CX108</f>
        <v>0.0</v>
      </c>
      <c r="CX106" s="1146">
        <f>'Result Entry'!CY108</f>
        <v>0.0</v>
      </c>
      <c r="CY106" s="1165">
        <f>'Result Entry'!CZ108</f>
        <v>0.0</v>
      </c>
      <c r="CZ106" s="1166" t="str">
        <f>'Result Entry'!DA108</f>
        <v/>
      </c>
      <c r="DA106" s="1149" t="str">
        <f>'Result Entry'!DB108</f>
        <v/>
      </c>
      <c r="DB106" s="1150" t="str">
        <f>'Result Entry'!DC108</f>
        <v/>
      </c>
      <c r="DC106" s="1151">
        <f>'Result Entry'!DD108</f>
        <v>0.0</v>
      </c>
      <c r="DD106" s="1142">
        <f>'Result Entry'!DE108</f>
        <v>0.0</v>
      </c>
      <c r="DE106" s="1152">
        <f>'Result Entry'!DF108</f>
        <v>0.0</v>
      </c>
      <c r="DF106" s="1143">
        <f>'Result Entry'!DG108</f>
        <v>0.0</v>
      </c>
      <c r="DG106" s="1144">
        <f>'Result Entry'!DH108</f>
        <v>0.0</v>
      </c>
      <c r="DH106" s="1143">
        <f>'Result Entry'!DI108</f>
        <v>0.0</v>
      </c>
      <c r="DI106" s="1143">
        <f>'Result Entry'!DJ108</f>
        <v>0.0</v>
      </c>
      <c r="DJ106" s="1153">
        <f>'Result Entry'!DK108</f>
        <v>0.0</v>
      </c>
      <c r="DK106" s="1144">
        <f>'Result Entry'!DL108</f>
        <v>0.0</v>
      </c>
      <c r="DL106" s="1143">
        <f>'Result Entry'!DM108</f>
        <v>0.0</v>
      </c>
      <c r="DM106" s="1143">
        <f>'Result Entry'!DN108</f>
        <v>0.0</v>
      </c>
      <c r="DN106" s="1153">
        <f>'Result Entry'!DO108</f>
        <v>0.0</v>
      </c>
      <c r="DO106" s="1146">
        <f>'Result Entry'!DP108</f>
        <v>0.0</v>
      </c>
      <c r="DP106" s="1165">
        <f>'Result Entry'!DQ108</f>
        <v>0.0</v>
      </c>
      <c r="DQ106" s="1166" t="str">
        <f>'Result Entry'!DR108</f>
        <v/>
      </c>
      <c r="DR106" s="1149" t="str">
        <f>'Result Entry'!DS108</f>
        <v/>
      </c>
      <c r="DS106" s="1150" t="str">
        <f>'Result Entry'!DT108</f>
        <v/>
      </c>
      <c r="DT106" s="1142">
        <f>'Result Entry'!DU108</f>
        <v>0.0</v>
      </c>
      <c r="DU106" s="1143">
        <f>'Result Entry'!DV108</f>
        <v>0.0</v>
      </c>
      <c r="DV106" s="1143">
        <f>'Result Entry'!DW108</f>
        <v>0.0</v>
      </c>
      <c r="DW106" s="1144">
        <f>'Result Entry'!DX108</f>
        <v>0.0</v>
      </c>
      <c r="DX106" s="1143">
        <f>'Result Entry'!DY108</f>
        <v>0.0</v>
      </c>
      <c r="DY106" s="1143">
        <f>'Result Entry'!DZ108</f>
        <v>0.0</v>
      </c>
      <c r="DZ106" s="1153">
        <f>'Result Entry'!EA108</f>
        <v>0.0</v>
      </c>
      <c r="EA106" s="1144">
        <f>'Result Entry'!EB108</f>
        <v>0.0</v>
      </c>
      <c r="EB106" s="1143">
        <f>'Result Entry'!EC108</f>
        <v>0.0</v>
      </c>
      <c r="EC106" s="1143">
        <f>'Result Entry'!ED108</f>
        <v>0.0</v>
      </c>
      <c r="ED106" s="1153">
        <f>'Result Entry'!EE108</f>
        <v>0.0</v>
      </c>
      <c r="EE106" s="1156">
        <f>'Result Entry'!EF108</f>
        <v>0.0</v>
      </c>
      <c r="EF106" s="1157">
        <f>'Result Entry'!EG108</f>
        <v>0.0</v>
      </c>
      <c r="EG106" s="1158" t="str">
        <f>'Result Entry'!EH108</f>
        <v/>
      </c>
      <c r="EH106" s="1142">
        <f>'Result Entry'!EI108</f>
        <v>0.0</v>
      </c>
      <c r="EI106" s="1143">
        <f>'Result Entry'!EJ108</f>
        <v>0.0</v>
      </c>
      <c r="EJ106" s="1143">
        <f>'Result Entry'!EK108</f>
        <v>0.0</v>
      </c>
      <c r="EK106" s="1144">
        <f>'Result Entry'!EL108</f>
        <v>0.0</v>
      </c>
      <c r="EL106" s="1143">
        <f>'Result Entry'!EM108</f>
        <v>0.0</v>
      </c>
      <c r="EM106" s="1153">
        <f>'Result Entry'!EN108</f>
        <v>0.0</v>
      </c>
      <c r="EN106" s="1143">
        <f>'Result Entry'!EO108</f>
        <v>0.0</v>
      </c>
      <c r="EO106" s="1143">
        <f>'Result Entry'!EP108</f>
        <v>0.0</v>
      </c>
      <c r="EP106" s="1143">
        <f>'Result Entry'!EQ108</f>
        <v>0.0</v>
      </c>
      <c r="EQ106" s="1146">
        <f>'Result Entry'!ER108</f>
        <v>0.0</v>
      </c>
      <c r="ER106" s="1157">
        <f>'Result Entry'!ES108</f>
        <v>0.0</v>
      </c>
      <c r="ES106" s="1158" t="str">
        <f>'Result Entry'!ET108</f>
        <v/>
      </c>
      <c r="ET106" s="1142">
        <f>'Result Entry'!EU108</f>
        <v>0.0</v>
      </c>
      <c r="EU106" s="1152">
        <f>'Result Entry'!EV108</f>
        <v>0.0</v>
      </c>
      <c r="EV106" s="1143">
        <f>'Result Entry'!EW108</f>
        <v>0.0</v>
      </c>
      <c r="EW106" s="1153">
        <f>'Result Entry'!EX108</f>
        <v>0.0</v>
      </c>
      <c r="EX106" s="1143">
        <f>'Result Entry'!EY108</f>
        <v>0.0</v>
      </c>
      <c r="EY106" s="1153">
        <f>'Result Entry'!EZ108</f>
        <v>0.0</v>
      </c>
      <c r="EZ106" s="1143">
        <f>'Result Entry'!FA108</f>
        <v>0.0</v>
      </c>
      <c r="FA106" s="1143">
        <f>'Result Entry'!FB108</f>
        <v>0.0</v>
      </c>
      <c r="FB106" s="1143">
        <f>'Result Entry'!FC108</f>
        <v>0.0</v>
      </c>
      <c r="FC106" s="1156">
        <f>'Result Entry'!FD108</f>
        <v>0.0</v>
      </c>
      <c r="FD106" s="1157">
        <f>'Result Entry'!FE108</f>
        <v>0.0</v>
      </c>
      <c r="FE106" s="1158" t="str">
        <f>'Result Entry'!FF108</f>
        <v/>
      </c>
      <c r="FF106" s="1173">
        <f>'Result Entry'!FG108</f>
        <v>0.0</v>
      </c>
      <c r="FG106" s="1174">
        <f>'Result Entry'!FH108</f>
        <v>0.0</v>
      </c>
      <c r="FH106" s="1174">
        <f>'Result Entry'!FI108</f>
        <v>0.0</v>
      </c>
      <c r="FI106" s="1174">
        <f>'Result Entry'!FJ108</f>
        <v>0.0</v>
      </c>
      <c r="FJ106" s="1175">
        <f>'Result Entry'!FK108</f>
        <v>0.0</v>
      </c>
      <c r="FK106" s="1176" t="str">
        <f>'Result Entry'!FL108</f>
        <v/>
      </c>
      <c r="FL106" s="1168">
        <f>'Result Entry'!FM108</f>
        <v>0.0</v>
      </c>
      <c r="FM106" s="1169">
        <f>'Result Entry'!FN108</f>
        <v>0.0</v>
      </c>
      <c r="FN106" s="1177" t="str">
        <f>'Result Entry'!FO108</f>
        <v/>
      </c>
      <c r="FO106" s="1168">
        <f>'Result Entry'!FP108</f>
        <v>0.0</v>
      </c>
      <c r="FP106" s="1169">
        <f>'Result Entry'!FQ108</f>
        <v>0.0</v>
      </c>
      <c r="FQ106" s="1169">
        <f>'Result Entry'!FR108</f>
        <v>0.0</v>
      </c>
      <c r="FR106" s="1140" t="str">
        <f>IF(OR(FS106="PASSED",FS106="PASSED WITH G"),'Result Entry'!FS108,"")</f>
        <v/>
      </c>
      <c r="FS106" s="1169" t="str">
        <f>'Result Entry'!FT108</f>
        <v/>
      </c>
      <c r="FT106" s="1169" t="str">
        <f>'Result Entry'!FU108</f>
        <v/>
      </c>
      <c r="FU106" s="1177" t="str">
        <f>'Result Entry'!FV108</f>
        <v/>
      </c>
      <c r="FV106" s="1178" t="str">
        <f>'Result Entry'!FX108</f>
        <v/>
      </c>
    </row>
    <row r="107" spans="8:8" ht="24.75" customHeight="1">
      <c r="A107" s="1167"/>
      <c r="B107" s="1179" t="s">
        <v>132</v>
      </c>
      <c r="C107" s="1180"/>
      <c r="D107" s="1180"/>
      <c r="E107" s="1180"/>
      <c r="F107" s="1180"/>
      <c r="G107" s="1180"/>
      <c r="H107" s="1180"/>
      <c r="I107" s="1180"/>
      <c r="J107" s="1181"/>
      <c r="K107" s="1182" t="str">
        <f>K2</f>
        <v>HINDI Comp.</v>
      </c>
      <c r="L107" s="1183"/>
      <c r="M107" s="1183"/>
      <c r="N107" s="1183"/>
      <c r="O107" s="1183"/>
      <c r="P107" s="1183"/>
      <c r="Q107" s="1183"/>
      <c r="R107" s="1183"/>
      <c r="S107" s="1183"/>
      <c r="T107" s="1183"/>
      <c r="U107" s="1183"/>
      <c r="V107" s="1183"/>
      <c r="W107" s="1184"/>
      <c r="X107" s="1185"/>
      <c r="Y107" s="1186" t="str">
        <f>Y2</f>
        <v>ENGLISH Comp.</v>
      </c>
      <c r="Z107" s="1183"/>
      <c r="AA107" s="1183"/>
      <c r="AB107" s="1183"/>
      <c r="AC107" s="1183"/>
      <c r="AD107" s="1183"/>
      <c r="AE107" s="1183"/>
      <c r="AF107" s="1183"/>
      <c r="AG107" s="1183"/>
      <c r="AH107" s="1183"/>
      <c r="AI107" s="1183"/>
      <c r="AJ107" s="1183"/>
      <c r="AK107" s="1183"/>
      <c r="AL107" s="1185"/>
      <c r="AM107" s="1187"/>
      <c r="AN107" s="1186" t="str">
        <f>AN2</f>
        <v>PHYSICS</v>
      </c>
      <c r="AO107" s="1186"/>
      <c r="AP107" s="1183"/>
      <c r="AQ107" s="1183"/>
      <c r="AR107" s="1183"/>
      <c r="AS107" s="1183"/>
      <c r="AT107" s="1183"/>
      <c r="AU107" s="1183"/>
      <c r="AV107" s="1183"/>
      <c r="AW107" s="1183"/>
      <c r="AX107" s="1183"/>
      <c r="AY107" s="1183"/>
      <c r="AZ107" s="1183"/>
      <c r="BA107" s="1183"/>
      <c r="BB107" s="1184"/>
      <c r="BC107" s="1185"/>
      <c r="BD107" s="1187"/>
      <c r="BE107" s="1186" t="str">
        <f>BE2</f>
        <v>CHEMISTRY</v>
      </c>
      <c r="BF107" s="1186"/>
      <c r="BG107" s="1183"/>
      <c r="BH107" s="1183"/>
      <c r="BI107" s="1183"/>
      <c r="BJ107" s="1183"/>
      <c r="BK107" s="1183"/>
      <c r="BL107" s="1183"/>
      <c r="BM107" s="1183"/>
      <c r="BN107" s="1183"/>
      <c r="BO107" s="1183"/>
      <c r="BP107" s="1183"/>
      <c r="BQ107" s="1183"/>
      <c r="BR107" s="1183"/>
      <c r="BS107" s="1184"/>
      <c r="BT107" s="1185"/>
      <c r="BU107" s="1187"/>
      <c r="BV107" s="1182" t="str">
        <f>BV2</f>
        <v>BIOLOGY</v>
      </c>
      <c r="BW107" s="1186"/>
      <c r="BX107" s="1186"/>
      <c r="BY107" s="1183"/>
      <c r="BZ107" s="1183"/>
      <c r="CA107" s="1183"/>
      <c r="CB107" s="1183"/>
      <c r="CC107" s="1183"/>
      <c r="CD107" s="1183"/>
      <c r="CE107" s="1183"/>
      <c r="CF107" s="1183"/>
      <c r="CG107" s="1183"/>
      <c r="CH107" s="1183"/>
      <c r="CI107" s="1183"/>
      <c r="CJ107" s="1183"/>
      <c r="CK107" s="1185"/>
      <c r="CL107" s="1187"/>
      <c r="CM107" s="1182" t="str">
        <f>CM2</f>
        <v>History</v>
      </c>
      <c r="CN107" s="1186"/>
      <c r="CO107" s="1186"/>
      <c r="CP107" s="1183"/>
      <c r="CQ107" s="1183"/>
      <c r="CR107" s="1183"/>
      <c r="CS107" s="1183"/>
      <c r="CT107" s="1183"/>
      <c r="CU107" s="1183"/>
      <c r="CV107" s="1183"/>
      <c r="CW107" s="1183"/>
      <c r="CX107" s="1183"/>
      <c r="CY107" s="1183"/>
      <c r="CZ107" s="1183"/>
      <c r="DA107" s="1183"/>
      <c r="DB107" s="1185"/>
      <c r="DC107" s="1187"/>
      <c r="DD107" s="1182">
        <f>DD2</f>
        <v>0.0</v>
      </c>
      <c r="DE107" s="1186"/>
      <c r="DF107" s="1186"/>
      <c r="DG107" s="1183"/>
      <c r="DH107" s="1183"/>
      <c r="DI107" s="1183"/>
      <c r="DJ107" s="1183"/>
      <c r="DK107" s="1183"/>
      <c r="DL107" s="1183"/>
      <c r="DM107" s="1183"/>
      <c r="DN107" s="1183"/>
      <c r="DO107" s="1183"/>
      <c r="DP107" s="1183"/>
      <c r="DQ107" s="1183"/>
      <c r="DR107" s="1183"/>
      <c r="DS107" s="1185"/>
      <c r="DT107" s="1182" t="str">
        <f>DT2</f>
        <v>Foundation Of Information Tech.</v>
      </c>
      <c r="DU107" s="1183"/>
      <c r="DV107" s="1183"/>
      <c r="DW107" s="1183"/>
      <c r="DX107" s="1183"/>
      <c r="DY107" s="1183"/>
      <c r="DZ107" s="1183"/>
      <c r="EA107" s="1183"/>
      <c r="EB107" s="1183"/>
      <c r="EC107" s="1183"/>
      <c r="ED107" s="1183"/>
      <c r="EE107" s="1183"/>
      <c r="EF107" s="1183"/>
      <c r="EG107" s="1183"/>
      <c r="EH107" s="1182" t="str">
        <f>EH2</f>
        <v>G.I.A.I.-II</v>
      </c>
      <c r="EI107" s="1183"/>
      <c r="EJ107" s="1183"/>
      <c r="EK107" s="1183"/>
      <c r="EL107" s="1183"/>
      <c r="EM107" s="1183"/>
      <c r="EN107" s="1183"/>
      <c r="EO107" s="1183"/>
      <c r="EP107" s="1183"/>
      <c r="EQ107" s="1183"/>
      <c r="ER107" s="1183"/>
      <c r="ES107" s="1183"/>
      <c r="ET107" s="1182" t="str">
        <f>ET2</f>
        <v>SOC.SER.PLAN</v>
      </c>
      <c r="EU107" s="1186"/>
      <c r="EV107" s="1183"/>
      <c r="EW107" s="1183"/>
      <c r="EX107" s="1183"/>
      <c r="EY107" s="1183"/>
      <c r="EZ107" s="1183"/>
      <c r="FA107" s="1183"/>
      <c r="FB107" s="1183"/>
      <c r="FC107" s="1183"/>
      <c r="FD107" s="1183"/>
      <c r="FE107" s="1183"/>
      <c r="FF107" s="1188" t="str">
        <f>FF2</f>
        <v>Jeewan Kaushal</v>
      </c>
      <c r="FG107" s="1189"/>
      <c r="FH107" s="1189"/>
      <c r="FI107" s="1189"/>
      <c r="FJ107" s="1189"/>
      <c r="FK107" s="1190"/>
      <c r="FL107" s="1191" t="s">
        <v>142</v>
      </c>
      <c r="FM107" s="1192"/>
      <c r="FN107" s="1192"/>
      <c r="FO107" s="1192"/>
      <c r="FP107" s="1192"/>
      <c r="FQ107" s="1192"/>
      <c r="FR107" s="1192"/>
      <c r="FS107" s="1192"/>
      <c r="FT107" s="1192"/>
      <c r="FU107" s="1193"/>
    </row>
    <row r="108" spans="8:8" ht="27.0" customHeight="1">
      <c r="A108" s="1167"/>
      <c r="B108" s="1194" t="s">
        <v>133</v>
      </c>
      <c r="C108" s="1195"/>
      <c r="D108" s="1195"/>
      <c r="E108" s="1195"/>
      <c r="F108" s="1195"/>
      <c r="G108" s="1195"/>
      <c r="H108" s="1195"/>
      <c r="I108" s="1195"/>
      <c r="J108" s="1196"/>
      <c r="K108" s="1197">
        <f>K3</f>
        <v>0.0</v>
      </c>
      <c r="L108" s="1198"/>
      <c r="M108" s="1198"/>
      <c r="N108" s="1198"/>
      <c r="O108" s="1198"/>
      <c r="P108" s="1198"/>
      <c r="Q108" s="1198"/>
      <c r="R108" s="1198"/>
      <c r="S108" s="1198"/>
      <c r="T108" s="1198"/>
      <c r="U108" s="1198"/>
      <c r="V108" s="1198"/>
      <c r="W108" s="1199"/>
      <c r="X108" s="1200"/>
      <c r="Y108" s="1201">
        <f>Y3</f>
        <v>0.0</v>
      </c>
      <c r="Z108" s="1198"/>
      <c r="AA108" s="1198"/>
      <c r="AB108" s="1198"/>
      <c r="AC108" s="1198"/>
      <c r="AD108" s="1198"/>
      <c r="AE108" s="1198"/>
      <c r="AF108" s="1198"/>
      <c r="AG108" s="1198"/>
      <c r="AH108" s="1198"/>
      <c r="AI108" s="1198"/>
      <c r="AJ108" s="1198"/>
      <c r="AK108" s="1198"/>
      <c r="AL108" s="1200"/>
      <c r="AM108" s="1202"/>
      <c r="AN108" s="1201">
        <f>AN3</f>
        <v>0.0</v>
      </c>
      <c r="AO108" s="1201"/>
      <c r="AP108" s="1198"/>
      <c r="AQ108" s="1198"/>
      <c r="AR108" s="1198"/>
      <c r="AS108" s="1198"/>
      <c r="AT108" s="1198"/>
      <c r="AU108" s="1198"/>
      <c r="AV108" s="1198"/>
      <c r="AW108" s="1198"/>
      <c r="AX108" s="1198"/>
      <c r="AY108" s="1198"/>
      <c r="AZ108" s="1198"/>
      <c r="BA108" s="1198"/>
      <c r="BB108" s="1199"/>
      <c r="BC108" s="1200"/>
      <c r="BD108" s="1202"/>
      <c r="BE108" s="1201">
        <f>BE3</f>
        <v>0.0</v>
      </c>
      <c r="BF108" s="1201"/>
      <c r="BG108" s="1198"/>
      <c r="BH108" s="1198"/>
      <c r="BI108" s="1198"/>
      <c r="BJ108" s="1198"/>
      <c r="BK108" s="1198"/>
      <c r="BL108" s="1198"/>
      <c r="BM108" s="1198"/>
      <c r="BN108" s="1198"/>
      <c r="BO108" s="1198"/>
      <c r="BP108" s="1198"/>
      <c r="BQ108" s="1198"/>
      <c r="BR108" s="1198"/>
      <c r="BS108" s="1199"/>
      <c r="BT108" s="1200"/>
      <c r="BU108" s="1202"/>
      <c r="BV108" s="1197">
        <f>BV3</f>
        <v>0.0</v>
      </c>
      <c r="BW108" s="1201"/>
      <c r="BX108" s="1201"/>
      <c r="BY108" s="1198"/>
      <c r="BZ108" s="1198"/>
      <c r="CA108" s="1198"/>
      <c r="CB108" s="1198"/>
      <c r="CC108" s="1198"/>
      <c r="CD108" s="1198"/>
      <c r="CE108" s="1198"/>
      <c r="CF108" s="1198"/>
      <c r="CG108" s="1198"/>
      <c r="CH108" s="1198"/>
      <c r="CI108" s="1198"/>
      <c r="CJ108" s="1198"/>
      <c r="CK108" s="1200"/>
      <c r="CL108" s="1202"/>
      <c r="CM108" s="1197">
        <f>CM3</f>
        <v>0.0</v>
      </c>
      <c r="CN108" s="1201"/>
      <c r="CO108" s="1201"/>
      <c r="CP108" s="1198"/>
      <c r="CQ108" s="1198"/>
      <c r="CR108" s="1198"/>
      <c r="CS108" s="1198"/>
      <c r="CT108" s="1198"/>
      <c r="CU108" s="1198"/>
      <c r="CV108" s="1198"/>
      <c r="CW108" s="1198"/>
      <c r="CX108" s="1198"/>
      <c r="CY108" s="1198"/>
      <c r="CZ108" s="1198"/>
      <c r="DA108" s="1198"/>
      <c r="DB108" s="1200"/>
      <c r="DC108" s="1202"/>
      <c r="DD108" s="1197">
        <f>DD3</f>
        <v>0.0</v>
      </c>
      <c r="DE108" s="1201"/>
      <c r="DF108" s="1201"/>
      <c r="DG108" s="1198"/>
      <c r="DH108" s="1198"/>
      <c r="DI108" s="1198"/>
      <c r="DJ108" s="1198"/>
      <c r="DK108" s="1198"/>
      <c r="DL108" s="1198"/>
      <c r="DM108" s="1198"/>
      <c r="DN108" s="1198"/>
      <c r="DO108" s="1198"/>
      <c r="DP108" s="1198"/>
      <c r="DQ108" s="1198"/>
      <c r="DR108" s="1198"/>
      <c r="DS108" s="1200"/>
      <c r="DT108" s="1197">
        <f>DT3</f>
        <v>0.0</v>
      </c>
      <c r="DU108" s="1198"/>
      <c r="DV108" s="1198"/>
      <c r="DW108" s="1198"/>
      <c r="DX108" s="1198"/>
      <c r="DY108" s="1198"/>
      <c r="DZ108" s="1198"/>
      <c r="EA108" s="1198"/>
      <c r="EB108" s="1198"/>
      <c r="EC108" s="1198"/>
      <c r="ED108" s="1198"/>
      <c r="EE108" s="1198"/>
      <c r="EF108" s="1198"/>
      <c r="EG108" s="1198"/>
      <c r="EH108" s="1197">
        <f>EH3</f>
        <v>0.0</v>
      </c>
      <c r="EI108" s="1198"/>
      <c r="EJ108" s="1198"/>
      <c r="EK108" s="1198"/>
      <c r="EL108" s="1198"/>
      <c r="EM108" s="1198"/>
      <c r="EN108" s="1198"/>
      <c r="EO108" s="1198"/>
      <c r="EP108" s="1198"/>
      <c r="EQ108" s="1198"/>
      <c r="ER108" s="1198"/>
      <c r="ES108" s="1198"/>
      <c r="ET108" s="1197">
        <f>ET3</f>
        <v>0.0</v>
      </c>
      <c r="EU108" s="1201"/>
      <c r="EV108" s="1198"/>
      <c r="EW108" s="1198"/>
      <c r="EX108" s="1198"/>
      <c r="EY108" s="1198"/>
      <c r="EZ108" s="1198"/>
      <c r="FA108" s="1198"/>
      <c r="FB108" s="1198"/>
      <c r="FC108" s="1198"/>
      <c r="FD108" s="1198"/>
      <c r="FE108" s="1198"/>
      <c r="FF108" s="1203">
        <f>FF3</f>
        <v>0.0</v>
      </c>
      <c r="FG108" s="1204"/>
      <c r="FH108" s="1204"/>
      <c r="FI108" s="1204"/>
      <c r="FJ108" s="1204"/>
      <c r="FK108" s="1205"/>
      <c r="FL108" s="1206" t="s">
        <v>136</v>
      </c>
      <c r="FM108" s="1207" t="s">
        <v>117</v>
      </c>
      <c r="FN108" s="1208" t="s">
        <v>143</v>
      </c>
      <c r="FO108" s="1208" t="s">
        <v>144</v>
      </c>
      <c r="FP108" s="1208" t="s">
        <v>145</v>
      </c>
      <c r="FQ108" s="1208" t="s">
        <v>146</v>
      </c>
      <c r="FR108" s="1209" t="s">
        <v>147</v>
      </c>
      <c r="FS108" s="1210" t="s">
        <v>105</v>
      </c>
      <c r="FT108" s="1207"/>
      <c r="FU108" s="1211" t="s">
        <v>30</v>
      </c>
    </row>
    <row r="109" spans="8:8" ht="55.5" customHeight="1">
      <c r="A109" s="1167"/>
      <c r="B109" s="1212" t="s">
        <v>134</v>
      </c>
      <c r="C109" s="1213"/>
      <c r="D109" s="1213"/>
      <c r="E109" s="1213"/>
      <c r="F109" s="1213"/>
      <c r="G109" s="1213"/>
      <c r="H109" s="1213"/>
      <c r="I109" s="1213"/>
      <c r="J109" s="1214"/>
      <c r="K109" s="1215" t="s">
        <v>136</v>
      </c>
      <c r="L109" s="1216"/>
      <c r="M109" s="1217" t="s">
        <v>117</v>
      </c>
      <c r="N109" s="1218" t="s">
        <v>137</v>
      </c>
      <c r="O109" s="1219" t="s">
        <v>65</v>
      </c>
      <c r="P109" s="1219" t="s">
        <v>121</v>
      </c>
      <c r="Q109" s="1219" t="s">
        <v>138</v>
      </c>
      <c r="R109" s="1220"/>
      <c r="S109" s="1221"/>
      <c r="T109" s="1219" t="s">
        <v>139</v>
      </c>
      <c r="U109" s="1220"/>
      <c r="V109" s="1222"/>
      <c r="W109" s="1221"/>
      <c r="X109" s="1223" t="s">
        <v>140</v>
      </c>
      <c r="Y109" s="1215" t="s">
        <v>136</v>
      </c>
      <c r="Z109" s="1216"/>
      <c r="AA109" s="1217" t="s">
        <v>117</v>
      </c>
      <c r="AB109" s="1218" t="s">
        <v>137</v>
      </c>
      <c r="AC109" s="1219" t="s">
        <v>65</v>
      </c>
      <c r="AD109" s="1219" t="s">
        <v>121</v>
      </c>
      <c r="AE109" s="1219" t="s">
        <v>138</v>
      </c>
      <c r="AF109" s="1220"/>
      <c r="AG109" s="1221"/>
      <c r="AH109" s="1219" t="s">
        <v>139</v>
      </c>
      <c r="AI109" s="1224"/>
      <c r="AJ109" s="1224"/>
      <c r="AK109" s="1225"/>
      <c r="AL109" s="1223" t="s">
        <v>140</v>
      </c>
      <c r="AM109" s="1226"/>
      <c r="AN109" s="1215" t="s">
        <v>136</v>
      </c>
      <c r="AO109" s="1227"/>
      <c r="AP109" s="1217" t="s">
        <v>117</v>
      </c>
      <c r="AQ109" s="1228" t="s">
        <v>137</v>
      </c>
      <c r="AR109" s="1216"/>
      <c r="AS109" s="1229" t="s">
        <v>65</v>
      </c>
      <c r="AT109" s="1229" t="s">
        <v>121</v>
      </c>
      <c r="AU109" s="1229" t="s">
        <v>138</v>
      </c>
      <c r="AV109" s="1229" t="s">
        <v>139</v>
      </c>
      <c r="AW109" s="1229" t="s">
        <v>101</v>
      </c>
      <c r="AX109" s="1229" t="s">
        <v>102</v>
      </c>
      <c r="AY109" s="1229" t="s">
        <v>103</v>
      </c>
      <c r="AZ109" s="1230"/>
      <c r="BA109" s="1231"/>
      <c r="BB109" s="1232"/>
      <c r="BC109" s="1223" t="s">
        <v>140</v>
      </c>
      <c r="BD109" s="1226"/>
      <c r="BE109" s="1215" t="s">
        <v>136</v>
      </c>
      <c r="BF109" s="1227"/>
      <c r="BG109" s="1217" t="s">
        <v>117</v>
      </c>
      <c r="BH109" s="1228" t="s">
        <v>137</v>
      </c>
      <c r="BI109" s="1216"/>
      <c r="BJ109" s="1229" t="s">
        <v>65</v>
      </c>
      <c r="BK109" s="1229" t="s">
        <v>121</v>
      </c>
      <c r="BL109" s="1229" t="s">
        <v>138</v>
      </c>
      <c r="BM109" s="1229" t="s">
        <v>139</v>
      </c>
      <c r="BN109" s="1229" t="s">
        <v>101</v>
      </c>
      <c r="BO109" s="1229" t="s">
        <v>102</v>
      </c>
      <c r="BP109" s="1229" t="s">
        <v>103</v>
      </c>
      <c r="BQ109" s="1230"/>
      <c r="BR109" s="1231"/>
      <c r="BS109" s="1232"/>
      <c r="BT109" s="1223" t="s">
        <v>140</v>
      </c>
      <c r="BU109" s="1226"/>
      <c r="BV109" s="1215" t="s">
        <v>136</v>
      </c>
      <c r="BW109" s="1227"/>
      <c r="BX109" s="1217" t="s">
        <v>117</v>
      </c>
      <c r="BY109" s="1228" t="s">
        <v>137</v>
      </c>
      <c r="BZ109" s="1216"/>
      <c r="CA109" s="1229" t="s">
        <v>65</v>
      </c>
      <c r="CB109" s="1229" t="s">
        <v>121</v>
      </c>
      <c r="CC109" s="1229" t="s">
        <v>138</v>
      </c>
      <c r="CD109" s="1229" t="s">
        <v>139</v>
      </c>
      <c r="CE109" s="1229" t="s">
        <v>101</v>
      </c>
      <c r="CF109" s="1229" t="s">
        <v>102</v>
      </c>
      <c r="CG109" s="1229" t="s">
        <v>103</v>
      </c>
      <c r="CH109" s="1230"/>
      <c r="CI109" s="1231"/>
      <c r="CJ109" s="1232"/>
      <c r="CK109" s="1223" t="s">
        <v>140</v>
      </c>
      <c r="CL109" s="1226"/>
      <c r="CM109" s="1215" t="s">
        <v>136</v>
      </c>
      <c r="CN109" s="1227"/>
      <c r="CO109" s="1217" t="s">
        <v>117</v>
      </c>
      <c r="CP109" s="1228" t="s">
        <v>137</v>
      </c>
      <c r="CQ109" s="1216"/>
      <c r="CR109" s="1229" t="s">
        <v>65</v>
      </c>
      <c r="CS109" s="1229" t="s">
        <v>121</v>
      </c>
      <c r="CT109" s="1229" t="s">
        <v>138</v>
      </c>
      <c r="CU109" s="1229" t="s">
        <v>139</v>
      </c>
      <c r="CV109" s="1229" t="s">
        <v>101</v>
      </c>
      <c r="CW109" s="1229" t="s">
        <v>102</v>
      </c>
      <c r="CX109" s="1229" t="s">
        <v>103</v>
      </c>
      <c r="CY109" s="1230"/>
      <c r="CZ109" s="1231"/>
      <c r="DA109" s="1232"/>
      <c r="DB109" s="1223" t="s">
        <v>140</v>
      </c>
      <c r="DC109" s="1226"/>
      <c r="DD109" s="1215" t="s">
        <v>136</v>
      </c>
      <c r="DE109" s="1227"/>
      <c r="DF109" s="1217" t="s">
        <v>117</v>
      </c>
      <c r="DG109" s="1228" t="s">
        <v>137</v>
      </c>
      <c r="DH109" s="1216"/>
      <c r="DI109" s="1229" t="s">
        <v>65</v>
      </c>
      <c r="DJ109" s="1229" t="s">
        <v>121</v>
      </c>
      <c r="DK109" s="1229" t="s">
        <v>138</v>
      </c>
      <c r="DL109" s="1229" t="s">
        <v>139</v>
      </c>
      <c r="DM109" s="1229" t="s">
        <v>101</v>
      </c>
      <c r="DN109" s="1229" t="s">
        <v>102</v>
      </c>
      <c r="DO109" s="1229" t="s">
        <v>103</v>
      </c>
      <c r="DP109" s="1230"/>
      <c r="DQ109" s="1231"/>
      <c r="DR109" s="1232"/>
      <c r="DS109" s="1223" t="s">
        <v>140</v>
      </c>
      <c r="DT109" s="1233" t="s">
        <v>136</v>
      </c>
      <c r="DU109" s="1234"/>
      <c r="DV109" s="1235" t="s">
        <v>117</v>
      </c>
      <c r="DW109" s="1236"/>
      <c r="DX109" s="1237" t="s">
        <v>137</v>
      </c>
      <c r="DY109" s="1238"/>
      <c r="DZ109" s="1238"/>
      <c r="EA109" s="1229" t="s">
        <v>63</v>
      </c>
      <c r="EB109" s="1229" t="s">
        <v>64</v>
      </c>
      <c r="EC109" s="1229" t="s">
        <v>66</v>
      </c>
      <c r="ED109" s="1229" t="s">
        <v>65</v>
      </c>
      <c r="EE109" s="1239" t="s">
        <v>30</v>
      </c>
      <c r="EF109" s="1240"/>
      <c r="EG109" s="1241"/>
      <c r="EH109" s="1233" t="s">
        <v>136</v>
      </c>
      <c r="EI109" s="1234"/>
      <c r="EJ109" s="1217" t="s">
        <v>117</v>
      </c>
      <c r="EK109" s="1242" t="s">
        <v>137</v>
      </c>
      <c r="EL109" s="1243" t="s">
        <v>63</v>
      </c>
      <c r="EM109" s="1244" t="s">
        <v>64</v>
      </c>
      <c r="EN109" s="1245" t="s">
        <v>66</v>
      </c>
      <c r="EO109" s="1246"/>
      <c r="EP109" s="1247"/>
      <c r="EQ109" s="1244" t="s">
        <v>65</v>
      </c>
      <c r="ER109" s="1247"/>
      <c r="ES109" s="1248" t="s">
        <v>30</v>
      </c>
      <c r="ET109" s="1233" t="s">
        <v>136</v>
      </c>
      <c r="EU109" s="1234"/>
      <c r="EV109" s="1217" t="s">
        <v>117</v>
      </c>
      <c r="EW109" s="1242" t="s">
        <v>137</v>
      </c>
      <c r="EX109" s="1243" t="s">
        <v>63</v>
      </c>
      <c r="EY109" s="1244" t="s">
        <v>64</v>
      </c>
      <c r="EZ109" s="1245" t="s">
        <v>66</v>
      </c>
      <c r="FA109" s="1246"/>
      <c r="FB109" s="1247"/>
      <c r="FC109" s="1244" t="s">
        <v>65</v>
      </c>
      <c r="FD109" s="1247"/>
      <c r="FE109" s="1248" t="s">
        <v>30</v>
      </c>
      <c r="FF109" s="1244" t="s">
        <v>63</v>
      </c>
      <c r="FG109" s="1245" t="s">
        <v>64</v>
      </c>
      <c r="FH109" s="1244" t="s">
        <v>66</v>
      </c>
      <c r="FI109" s="1244" t="s">
        <v>65</v>
      </c>
      <c r="FJ109" s="1244"/>
      <c r="FK109" s="1249" t="s">
        <v>30</v>
      </c>
      <c r="FL109" s="1250">
        <f>MAX($B$7:$B$106)</f>
        <v>5.0</v>
      </c>
      <c r="FM109" s="1251">
        <f>COUNTIF($F$7:$F$106,"NSO")</f>
        <v>1.0</v>
      </c>
      <c r="FN109" s="1251">
        <f>FL109-FM109</f>
        <v>4.0</v>
      </c>
      <c r="FO109" s="1251">
        <f>COUNTIF($FR$7:$FR$106,"First")</f>
        <v>0.0</v>
      </c>
      <c r="FP109" s="1251">
        <f>COUNTIF($FR$7:$FR$106,"Second")</f>
        <v>1.0</v>
      </c>
      <c r="FQ109" s="1251">
        <f>COUNTIF($FR$7:$FR$106,"Third")</f>
        <v>0.0</v>
      </c>
      <c r="FR109" s="1251">
        <f>COUNTIF($FS$7:$FS$106,"Supp.")</f>
        <v>0.0</v>
      </c>
      <c r="FS109" s="1210">
        <f>COUNTIF($FS$7:$FS$106,"failed")</f>
        <v>3.0</v>
      </c>
      <c r="FT109" s="1251"/>
      <c r="FU109" s="1252">
        <f>SUM(FO109:FS109)</f>
        <v>4.0</v>
      </c>
    </row>
    <row r="110" spans="8:8" ht="23.25" customHeight="1">
      <c r="A110" s="1167"/>
      <c r="B110" s="1212"/>
      <c r="C110" s="1213"/>
      <c r="D110" s="1213"/>
      <c r="E110" s="1213"/>
      <c r="F110" s="1213"/>
      <c r="G110" s="1213"/>
      <c r="H110" s="1213"/>
      <c r="I110" s="1213"/>
      <c r="J110" s="1214"/>
      <c r="K110" s="1253">
        <f>MAX($B$7:$B$107)</f>
        <v>5.0</v>
      </c>
      <c r="L110" s="1254"/>
      <c r="M110" s="1255">
        <f>COUNTIF($F$7:$F$107,"NSO")</f>
        <v>1.0</v>
      </c>
      <c r="N110" s="1256">
        <f>K110-M110</f>
        <v>4.0</v>
      </c>
      <c r="O110" s="1257">
        <f>COUNTIF(X$7:X$106,"D")</f>
        <v>0.0</v>
      </c>
      <c r="P110" s="1257">
        <f>COUNTIF(X$7:X$106,"I")</f>
        <v>0.0</v>
      </c>
      <c r="Q110" s="1257">
        <f>COUNTIF(X$7:X$106,"II")</f>
        <v>0.0</v>
      </c>
      <c r="R110" s="1258"/>
      <c r="S110" s="1259"/>
      <c r="T110" s="1257">
        <f>COUNTIF(X$7:X$106,"III")</f>
        <v>3.0</v>
      </c>
      <c r="U110" s="1258"/>
      <c r="V110" s="1260"/>
      <c r="W110" s="1259"/>
      <c r="X110" s="1261">
        <f>SUM(O110:Q110,N111,P111,T111,T110)</f>
        <v>4.0</v>
      </c>
      <c r="Y110" s="1253">
        <f>MAX($B$7:$B$107)</f>
        <v>5.0</v>
      </c>
      <c r="Z110" s="1254"/>
      <c r="AA110" s="1255">
        <f>COUNTIF($F$7:$F$107,"NSO")</f>
        <v>1.0</v>
      </c>
      <c r="AB110" s="1256">
        <f>Y110-AA110</f>
        <v>4.0</v>
      </c>
      <c r="AC110" s="1257">
        <f>COUNTIF(AL$7:AL$106,"D")</f>
        <v>0.0</v>
      </c>
      <c r="AD110" s="1257">
        <f>COUNTIF(AL$7:AL$106,"I")</f>
        <v>0.0</v>
      </c>
      <c r="AE110" s="1257">
        <f>COUNTIF(AL$7:AL$106,"II")</f>
        <v>1.0</v>
      </c>
      <c r="AF110" s="1258"/>
      <c r="AG110" s="1259"/>
      <c r="AH110" s="1257">
        <f>COUNTIF(AL$7:AL$106,"III")</f>
        <v>2.0</v>
      </c>
      <c r="AI110" s="1262"/>
      <c r="AJ110" s="1262"/>
      <c r="AK110" s="1262"/>
      <c r="AL110" s="1261">
        <f>SUM(O110:Q110,N111,P111,T111,T110)</f>
        <v>4.0</v>
      </c>
      <c r="AM110" s="1263"/>
      <c r="AN110" s="1264">
        <f>MAX($B$7:$B$107)</f>
        <v>5.0</v>
      </c>
      <c r="AO110" s="1265"/>
      <c r="AP110" s="1266">
        <f>COUNTIF($F$7:$F$107,"NSO")</f>
        <v>1.0</v>
      </c>
      <c r="AQ110" s="1267">
        <f>AN110-AP110</f>
        <v>4.0</v>
      </c>
      <c r="AR110" s="1268"/>
      <c r="AS110" s="1269">
        <f>COUNTIF(BC$7:BC$106,"D")</f>
        <v>2.0</v>
      </c>
      <c r="AT110" s="1269">
        <f>COUNTIF(BC$7:BC$106,"I")</f>
        <v>0.0</v>
      </c>
      <c r="AU110" s="1269">
        <f>COUNTIF(BC$7:BC$106,"II")</f>
        <v>0.0</v>
      </c>
      <c r="AV110" s="1269">
        <f>COUNTIF(BC$7:BC$106,"III")</f>
        <v>1.0</v>
      </c>
      <c r="AW110" s="1269">
        <f>SUM(AN115:AP115)</f>
        <v>1.0</v>
      </c>
      <c r="AX110" s="1269">
        <f>COUNTIF(BC$7:BC$106,"S")</f>
        <v>0.0</v>
      </c>
      <c r="AY110" s="1269">
        <f>COUNTIF(BC$7:BC$106,"F")</f>
        <v>0.0</v>
      </c>
      <c r="AZ110" s="1270"/>
      <c r="BA110" s="1271"/>
      <c r="BB110" s="1272"/>
      <c r="BC110" s="1261">
        <f>SUM(AS110:AY111)</f>
        <v>4.0</v>
      </c>
      <c r="BD110" s="1263"/>
      <c r="BE110" s="1264">
        <f>MAX($B$7:$B$107)</f>
        <v>5.0</v>
      </c>
      <c r="BF110" s="1265"/>
      <c r="BG110" s="1266">
        <f>COUNTIF($F$7:$F$107,"NSO")</f>
        <v>1.0</v>
      </c>
      <c r="BH110" s="1267">
        <f>BE110-BG110</f>
        <v>4.0</v>
      </c>
      <c r="BI110" s="1268"/>
      <c r="BJ110" s="1269">
        <f>COUNTIF(BT7:BT106,"D")</f>
        <v>3.0</v>
      </c>
      <c r="BK110" s="1269">
        <f>COUNTIF(BT7:BT106,"I")</f>
        <v>1.0</v>
      </c>
      <c r="BL110" s="1269">
        <f>COUNTIF(BT7:BT106,"II")</f>
        <v>0.0</v>
      </c>
      <c r="BM110" s="1269">
        <f>COUNTIF(BT7:BT106,"III")</f>
        <v>0.0</v>
      </c>
      <c r="BN110" s="1269">
        <f>SUM(BE115:BH115)</f>
        <v>0.0</v>
      </c>
      <c r="BO110" s="1269">
        <f>COUNTIF(BT7:BT106,"S")</f>
        <v>0.0</v>
      </c>
      <c r="BP110" s="1269">
        <f>COUNTIF(BT7:BT106,"F")</f>
        <v>0.0</v>
      </c>
      <c r="BQ110" s="1270"/>
      <c r="BR110" s="1271"/>
      <c r="BS110" s="1272"/>
      <c r="BT110" s="1261">
        <f>SUM(BJ110:BP111)</f>
        <v>4.0</v>
      </c>
      <c r="BU110" s="1263"/>
      <c r="BV110" s="1264">
        <f>MAX($B$7:$B$107)</f>
        <v>5.0</v>
      </c>
      <c r="BW110" s="1265"/>
      <c r="BX110" s="1266">
        <f>COUNTIF($F$7:$F$107,"NSO")</f>
        <v>1.0</v>
      </c>
      <c r="BY110" s="1267">
        <f>BV110-BX110</f>
        <v>4.0</v>
      </c>
      <c r="BZ110" s="1268"/>
      <c r="CA110" s="1269">
        <f>COUNTIF(CK7:CK106,"D")</f>
        <v>2.0</v>
      </c>
      <c r="CB110" s="1269">
        <f>COUNTIF(CK7:CK106,"I")</f>
        <v>0.0</v>
      </c>
      <c r="CC110" s="1269">
        <f>COUNTIF(CK7:CK106,"II")</f>
        <v>0.0</v>
      </c>
      <c r="CD110" s="1269">
        <f>COUNTIF(CK7:CK106,"III")</f>
        <v>1.0</v>
      </c>
      <c r="CE110" s="1269">
        <f>SUM(BV115:BY115)</f>
        <v>0.0</v>
      </c>
      <c r="CF110" s="1269">
        <f>COUNTIF(CK7:CK106,"S")</f>
        <v>0.0</v>
      </c>
      <c r="CG110" s="1269">
        <f>COUNTIF(CK7:CK106,"F")</f>
        <v>0.0</v>
      </c>
      <c r="CH110" s="1270"/>
      <c r="CI110" s="1271"/>
      <c r="CJ110" s="1272"/>
      <c r="CK110" s="1261">
        <f>SUM(CA110:CG111)</f>
        <v>3.0</v>
      </c>
      <c r="CL110" s="1263"/>
      <c r="CM110" s="1264">
        <f>COUNTIF(CX7:CX106,"&gt;0")</f>
        <v>1.0</v>
      </c>
      <c r="CN110" s="1265"/>
      <c r="CO110" s="1266">
        <f>CO216</f>
        <v>0.0</v>
      </c>
      <c r="CP110" s="1267">
        <f>CM110-CO110</f>
        <v>1.0</v>
      </c>
      <c r="CQ110" s="1268"/>
      <c r="CR110" s="1269">
        <f>COUNTIF(DB7:DB106,"D")</f>
        <v>0.0</v>
      </c>
      <c r="CS110" s="1269">
        <f>COUNTIF(DB7:DB106,"I")</f>
        <v>0.0</v>
      </c>
      <c r="CT110" s="1269">
        <f>COUNTIF(DB7:DB106,"II")</f>
        <v>1.0</v>
      </c>
      <c r="CU110" s="1269">
        <f>COUNTIF(DB7:DB106,"III")</f>
        <v>0.0</v>
      </c>
      <c r="CV110" s="1269">
        <f>SUM(CM115:CP115)</f>
        <v>0.0</v>
      </c>
      <c r="CW110" s="1269">
        <f>COUNTIF(DB7:DB106,"S")</f>
        <v>0.0</v>
      </c>
      <c r="CX110" s="1269">
        <f>COUNTIF(DB7:DB106,"F")</f>
        <v>3.0</v>
      </c>
      <c r="CY110" s="1270"/>
      <c r="CZ110" s="1271"/>
      <c r="DA110" s="1272"/>
      <c r="DB110" s="1261">
        <f>SUM(CR110:CX111)</f>
        <v>4.0</v>
      </c>
      <c r="DC110" s="1263"/>
      <c r="DD110" s="1264">
        <f>COUNTIF(DO7:DO106,"&gt;0")</f>
        <v>0.0</v>
      </c>
      <c r="DE110" s="1265"/>
      <c r="DF110" s="1266">
        <f>DF216</f>
        <v>0.0</v>
      </c>
      <c r="DG110" s="1267">
        <f>DD110-DF110</f>
        <v>0.0</v>
      </c>
      <c r="DH110" s="1268"/>
      <c r="DI110" s="1269">
        <f>COUNTIF(DS7:DS106,"D")</f>
        <v>0.0</v>
      </c>
      <c r="DJ110" s="1269">
        <f>COUNTIF(DS7:DS106,"I")</f>
        <v>0.0</v>
      </c>
      <c r="DK110" s="1269">
        <f>COUNTIF(DS7:DS106,"II")</f>
        <v>0.0</v>
      </c>
      <c r="DL110" s="1269">
        <f>COUNTIF(DS7:DS106,"III")</f>
        <v>0.0</v>
      </c>
      <c r="DM110" s="1269">
        <f>SUM(DD115:DG115)</f>
        <v>0.0</v>
      </c>
      <c r="DN110" s="1269">
        <f>COUNTIF(DS7:DS106,"S")</f>
        <v>0.0</v>
      </c>
      <c r="DO110" s="1269">
        <f>COUNTIF(DS7:DS106,"F")</f>
        <v>0.0</v>
      </c>
      <c r="DP110" s="1270"/>
      <c r="DQ110" s="1271"/>
      <c r="DR110" s="1272"/>
      <c r="DS110" s="1261">
        <f>SUM(DI110:DO111)</f>
        <v>0.0</v>
      </c>
      <c r="DT110" s="1264">
        <f>COUNTIF(EE7:EE106,"&gt;0")</f>
        <v>5.0</v>
      </c>
      <c r="DU110" s="1273"/>
      <c r="DV110" s="1274">
        <f>DX215</f>
        <v>1.0</v>
      </c>
      <c r="DW110" s="1275"/>
      <c r="DX110" s="1276">
        <f>DT110-DV110</f>
        <v>4.0</v>
      </c>
      <c r="DY110" s="1277"/>
      <c r="DZ110" s="1278"/>
      <c r="EA110" s="1204">
        <f>COUNTIF(EG7:EG106,"A")</f>
        <v>4.0</v>
      </c>
      <c r="EB110" s="1204">
        <f>COUNTIF(EG7:EG106,"B")</f>
        <v>0.0</v>
      </c>
      <c r="EC110" s="1204">
        <f>COUNTIF(EG7:EG106,"C")</f>
        <v>0.0</v>
      </c>
      <c r="ED110" s="1204">
        <f>COUNTIF(EG7:EG106,"D")</f>
        <v>0.0</v>
      </c>
      <c r="EE110" s="1279">
        <f>SUM(EA110:ED111)</f>
        <v>4.0</v>
      </c>
      <c r="EF110" s="1280"/>
      <c r="EG110" s="1281"/>
      <c r="EH110" s="1282">
        <f>COUNTIF(EQ7:EQ106,"&gt;0")</f>
        <v>4.0</v>
      </c>
      <c r="EI110" s="1283"/>
      <c r="EJ110" s="1267">
        <f>EJ215</f>
        <v>1.0</v>
      </c>
      <c r="EK110" s="1266">
        <f>EH110-EJ110</f>
        <v>3.0</v>
      </c>
      <c r="EL110" s="1284">
        <f>COUNTIF(ES7:ES106,"A")</f>
        <v>0.0</v>
      </c>
      <c r="EM110" s="1284">
        <f>COUNTIF(ES7:ES106,"B")</f>
        <v>0.0</v>
      </c>
      <c r="EN110" s="1284">
        <f>COUNTIF(ES7:ES106,"C")</f>
        <v>2.0</v>
      </c>
      <c r="EO110" s="1285"/>
      <c r="EP110" s="1286"/>
      <c r="EQ110" s="1284">
        <f>COUNTIF(ES7:ES106,"D")</f>
        <v>1.0</v>
      </c>
      <c r="ER110" s="1286"/>
      <c r="ES110" s="1287">
        <f>SUM(EL110:EN111,EQ110)</f>
        <v>3.0</v>
      </c>
      <c r="ET110" s="1282">
        <f>COUNTIF(FC7:FC106,"&gt;0")</f>
        <v>5.0</v>
      </c>
      <c r="EU110" s="1283"/>
      <c r="EV110" s="1267">
        <f>EV215</f>
        <v>1.0</v>
      </c>
      <c r="EW110" s="1266">
        <f>ET110-EV110</f>
        <v>4.0</v>
      </c>
      <c r="EX110" s="1284">
        <f>COUNTIF(FE7:FE106,"A")</f>
        <v>0.0</v>
      </c>
      <c r="EY110" s="1284">
        <f>COUNTIF(FE7:FE106,"B")</f>
        <v>1.0</v>
      </c>
      <c r="EZ110" s="1284">
        <f>COUNTIF(FE7:FE106,"C")</f>
        <v>3.0</v>
      </c>
      <c r="FA110" s="1285"/>
      <c r="FB110" s="1286"/>
      <c r="FC110" s="1284">
        <f>COUNTIF(FE7:FE106,"D")</f>
        <v>0.0</v>
      </c>
      <c r="FD110" s="1286"/>
      <c r="FE110" s="1287">
        <f>SUM(EX110:EZ111,FC110)</f>
        <v>4.0</v>
      </c>
      <c r="FF110" s="1288">
        <f>COUNTIF(FK7:FK106,"A")</f>
        <v>0.0</v>
      </c>
      <c r="FG110" s="1289">
        <f>COUNTIF(FK7:FK106,"B")</f>
        <v>0.0</v>
      </c>
      <c r="FH110" s="1289">
        <f>COUNTIF(FK7:FK106,"C")</f>
        <v>1.0</v>
      </c>
      <c r="FI110" s="1268">
        <f>COUNTIF(FK7:FK106,"D")</f>
        <v>0.0</v>
      </c>
      <c r="FJ110" s="1290"/>
      <c r="FK110" s="1287">
        <f>SUM(FF110:FJ110)</f>
        <v>1.0</v>
      </c>
      <c r="FL110" s="1291" t="s">
        <v>149</v>
      </c>
      <c r="FM110" s="1292"/>
      <c r="FN110" s="1292"/>
      <c r="FO110" s="1293"/>
      <c r="FP110" s="1294"/>
      <c r="FQ110" s="1295"/>
      <c r="FR110" s="1295"/>
      <c r="FS110" s="1295"/>
      <c r="FT110" s="1295"/>
      <c r="FU110" s="1296"/>
    </row>
    <row r="111" spans="8:8" ht="23.25" customHeight="1">
      <c r="A111" s="1167"/>
      <c r="B111" s="1297"/>
      <c r="C111" s="1298"/>
      <c r="D111" s="1298"/>
      <c r="E111" s="1298"/>
      <c r="F111" s="1298"/>
      <c r="G111" s="1298"/>
      <c r="H111" s="1298"/>
      <c r="I111" s="1298"/>
      <c r="J111" s="1299"/>
      <c r="K111" s="1253"/>
      <c r="L111" s="1254"/>
      <c r="M111" s="1300" t="s">
        <v>101</v>
      </c>
      <c r="N111" s="1257">
        <f>SUM(K115:L115)</f>
        <v>0.0</v>
      </c>
      <c r="O111" s="1300" t="s">
        <v>102</v>
      </c>
      <c r="P111" s="1257">
        <f>COUNTIF(X$7:X$106,"S")</f>
        <v>0.0</v>
      </c>
      <c r="Q111" s="1301" t="s">
        <v>103</v>
      </c>
      <c r="R111" s="1302"/>
      <c r="S111" s="1303"/>
      <c r="T111" s="1257">
        <f>COUNTIF(X$7:X$106,"F")</f>
        <v>1.0</v>
      </c>
      <c r="U111" s="1302"/>
      <c r="V111" s="1304"/>
      <c r="W111" s="1303"/>
      <c r="X111" s="1261"/>
      <c r="Y111" s="1253"/>
      <c r="Z111" s="1254"/>
      <c r="AA111" s="1300" t="s">
        <v>101</v>
      </c>
      <c r="AB111" s="1257">
        <f>SUM(Y115:Z115)</f>
        <v>0.0</v>
      </c>
      <c r="AC111" s="1300" t="s">
        <v>102</v>
      </c>
      <c r="AD111" s="1257">
        <f>COUNTIF(AL$7:AL$106,"S")</f>
        <v>0.0</v>
      </c>
      <c r="AE111" s="1301" t="s">
        <v>103</v>
      </c>
      <c r="AF111" s="1302"/>
      <c r="AG111" s="1303"/>
      <c r="AH111" s="1257">
        <f>COUNTIF(AL$7:AL$106,"F")</f>
        <v>1.0</v>
      </c>
      <c r="AI111" s="1262"/>
      <c r="AJ111" s="1262"/>
      <c r="AK111" s="1262"/>
      <c r="AL111" s="1261"/>
      <c r="AM111" s="1305"/>
      <c r="AN111" s="1306"/>
      <c r="AO111" s="1307"/>
      <c r="AP111" s="1308"/>
      <c r="AQ111" s="1309"/>
      <c r="AR111" s="1310"/>
      <c r="AS111" s="1311"/>
      <c r="AT111" s="1311"/>
      <c r="AU111" s="1311"/>
      <c r="AV111" s="1311"/>
      <c r="AW111" s="1311"/>
      <c r="AX111" s="1311"/>
      <c r="AY111" s="1311"/>
      <c r="AZ111" s="1312"/>
      <c r="BA111" s="1313"/>
      <c r="BB111" s="1314"/>
      <c r="BC111" s="1261"/>
      <c r="BD111" s="1305"/>
      <c r="BE111" s="1306"/>
      <c r="BF111" s="1307"/>
      <c r="BG111" s="1308"/>
      <c r="BH111" s="1309"/>
      <c r="BI111" s="1310"/>
      <c r="BJ111" s="1311"/>
      <c r="BK111" s="1311"/>
      <c r="BL111" s="1311"/>
      <c r="BM111" s="1311"/>
      <c r="BN111" s="1311"/>
      <c r="BO111" s="1311"/>
      <c r="BP111" s="1311"/>
      <c r="BQ111" s="1312"/>
      <c r="BR111" s="1313"/>
      <c r="BS111" s="1314"/>
      <c r="BT111" s="1261"/>
      <c r="BU111" s="1305"/>
      <c r="BV111" s="1306"/>
      <c r="BW111" s="1307"/>
      <c r="BX111" s="1308"/>
      <c r="BY111" s="1309"/>
      <c r="BZ111" s="1310"/>
      <c r="CA111" s="1311"/>
      <c r="CB111" s="1311"/>
      <c r="CC111" s="1311"/>
      <c r="CD111" s="1311"/>
      <c r="CE111" s="1311"/>
      <c r="CF111" s="1311"/>
      <c r="CG111" s="1311"/>
      <c r="CH111" s="1312"/>
      <c r="CI111" s="1313"/>
      <c r="CJ111" s="1314"/>
      <c r="CK111" s="1261"/>
      <c r="CL111" s="1305"/>
      <c r="CM111" s="1306"/>
      <c r="CN111" s="1307"/>
      <c r="CO111" s="1308"/>
      <c r="CP111" s="1309"/>
      <c r="CQ111" s="1310"/>
      <c r="CR111" s="1311"/>
      <c r="CS111" s="1311"/>
      <c r="CT111" s="1311"/>
      <c r="CU111" s="1311"/>
      <c r="CV111" s="1311"/>
      <c r="CW111" s="1311"/>
      <c r="CX111" s="1311"/>
      <c r="CY111" s="1312"/>
      <c r="CZ111" s="1313"/>
      <c r="DA111" s="1314"/>
      <c r="DB111" s="1261"/>
      <c r="DC111" s="1305"/>
      <c r="DD111" s="1306"/>
      <c r="DE111" s="1307"/>
      <c r="DF111" s="1308"/>
      <c r="DG111" s="1309"/>
      <c r="DH111" s="1310"/>
      <c r="DI111" s="1311"/>
      <c r="DJ111" s="1311"/>
      <c r="DK111" s="1311"/>
      <c r="DL111" s="1311"/>
      <c r="DM111" s="1311"/>
      <c r="DN111" s="1311"/>
      <c r="DO111" s="1311"/>
      <c r="DP111" s="1312"/>
      <c r="DQ111" s="1313"/>
      <c r="DR111" s="1314"/>
      <c r="DS111" s="1261"/>
      <c r="DT111" s="1306"/>
      <c r="DU111" s="1315"/>
      <c r="DV111" s="1316"/>
      <c r="DW111" s="1317"/>
      <c r="DX111" s="1318"/>
      <c r="DY111" s="1319"/>
      <c r="DZ111" s="1320"/>
      <c r="EA111" s="1204"/>
      <c r="EB111" s="1204"/>
      <c r="EC111" s="1204"/>
      <c r="ED111" s="1204"/>
      <c r="EE111" s="1321"/>
      <c r="EF111" s="1322"/>
      <c r="EG111" s="1323"/>
      <c r="EH111" s="1324"/>
      <c r="EI111" s="1325"/>
      <c r="EJ111" s="1309"/>
      <c r="EK111" s="1308"/>
      <c r="EL111" s="1326"/>
      <c r="EM111" s="1326"/>
      <c r="EN111" s="1326"/>
      <c r="EO111" s="1327"/>
      <c r="EP111" s="1328"/>
      <c r="EQ111" s="1326"/>
      <c r="ER111" s="1328"/>
      <c r="ES111" s="1329"/>
      <c r="ET111" s="1324"/>
      <c r="EU111" s="1325"/>
      <c r="EV111" s="1309"/>
      <c r="EW111" s="1308"/>
      <c r="EX111" s="1326"/>
      <c r="EY111" s="1326"/>
      <c r="EZ111" s="1326"/>
      <c r="FA111" s="1327"/>
      <c r="FB111" s="1328"/>
      <c r="FC111" s="1326"/>
      <c r="FD111" s="1328"/>
      <c r="FE111" s="1329"/>
      <c r="FF111" s="1330"/>
      <c r="FG111" s="1331"/>
      <c r="FH111" s="1331"/>
      <c r="FI111" s="1310"/>
      <c r="FJ111" s="1332"/>
      <c r="FK111" s="1329"/>
      <c r="FL111" s="1291" t="s">
        <v>176</v>
      </c>
      <c r="FM111" s="1292"/>
      <c r="FN111" s="1292"/>
      <c r="FO111" s="1293"/>
      <c r="FP111" s="1294"/>
      <c r="FQ111" s="1295"/>
      <c r="FR111" s="1295"/>
      <c r="FS111" s="1295"/>
      <c r="FT111" s="1295"/>
      <c r="FU111" s="1296"/>
    </row>
    <row r="112" spans="8:8" ht="24.75" customHeight="1">
      <c r="A112" s="1167"/>
      <c r="B112" s="1333" t="s">
        <v>135</v>
      </c>
      <c r="C112" s="1334"/>
      <c r="D112" s="1334"/>
      <c r="E112" s="1334"/>
      <c r="F112" s="1334"/>
      <c r="G112" s="1334"/>
      <c r="H112" s="1334"/>
      <c r="I112" s="1334"/>
      <c r="J112" s="1335"/>
      <c r="K112" s="1336"/>
      <c r="L112" s="1337"/>
      <c r="M112" s="1337"/>
      <c r="N112" s="1337"/>
      <c r="O112" s="1337"/>
      <c r="P112" s="1337"/>
      <c r="Q112" s="1337"/>
      <c r="R112" s="1337"/>
      <c r="S112" s="1337"/>
      <c r="T112" s="1337"/>
      <c r="U112" s="1337"/>
      <c r="V112" s="1337"/>
      <c r="W112" s="1337"/>
      <c r="X112" s="1338"/>
      <c r="Y112" s="1337"/>
      <c r="Z112" s="1337"/>
      <c r="AA112" s="1337"/>
      <c r="AB112" s="1337"/>
      <c r="AC112" s="1337"/>
      <c r="AD112" s="1337"/>
      <c r="AE112" s="1337"/>
      <c r="AF112" s="1337"/>
      <c r="AG112" s="1337"/>
      <c r="AH112" s="1337"/>
      <c r="AI112" s="1337"/>
      <c r="AJ112" s="1337"/>
      <c r="AK112" s="1337"/>
      <c r="AL112" s="1338"/>
      <c r="AM112" s="1339"/>
      <c r="AN112" s="1337"/>
      <c r="AO112" s="1337"/>
      <c r="AP112" s="1337"/>
      <c r="AQ112" s="1337"/>
      <c r="AR112" s="1337"/>
      <c r="AS112" s="1337"/>
      <c r="AT112" s="1337"/>
      <c r="AU112" s="1337"/>
      <c r="AV112" s="1337"/>
      <c r="AW112" s="1337"/>
      <c r="AX112" s="1337"/>
      <c r="AY112" s="1337"/>
      <c r="AZ112" s="1337"/>
      <c r="BA112" s="1337"/>
      <c r="BB112" s="1337"/>
      <c r="BC112" s="1338"/>
      <c r="BD112" s="1339"/>
      <c r="BE112" s="1337"/>
      <c r="BF112" s="1337"/>
      <c r="BG112" s="1337"/>
      <c r="BH112" s="1337"/>
      <c r="BI112" s="1337"/>
      <c r="BJ112" s="1337"/>
      <c r="BK112" s="1337"/>
      <c r="BL112" s="1337"/>
      <c r="BM112" s="1337"/>
      <c r="BN112" s="1337"/>
      <c r="BO112" s="1337"/>
      <c r="BP112" s="1337"/>
      <c r="BQ112" s="1337"/>
      <c r="BR112" s="1337"/>
      <c r="BS112" s="1337"/>
      <c r="BT112" s="1338"/>
      <c r="BU112" s="1339"/>
      <c r="BV112" s="1336"/>
      <c r="BW112" s="1337"/>
      <c r="BX112" s="1337"/>
      <c r="BY112" s="1337"/>
      <c r="BZ112" s="1337"/>
      <c r="CA112" s="1337"/>
      <c r="CB112" s="1337"/>
      <c r="CC112" s="1337"/>
      <c r="CD112" s="1337"/>
      <c r="CE112" s="1337"/>
      <c r="CF112" s="1337"/>
      <c r="CG112" s="1337"/>
      <c r="CH112" s="1337"/>
      <c r="CI112" s="1337"/>
      <c r="CJ112" s="1337"/>
      <c r="CK112" s="1338"/>
      <c r="CL112" s="1339"/>
      <c r="CM112" s="1336"/>
      <c r="CN112" s="1337"/>
      <c r="CO112" s="1337"/>
      <c r="CP112" s="1337"/>
      <c r="CQ112" s="1337"/>
      <c r="CR112" s="1337"/>
      <c r="CS112" s="1337"/>
      <c r="CT112" s="1337"/>
      <c r="CU112" s="1337"/>
      <c r="CV112" s="1337"/>
      <c r="CW112" s="1337"/>
      <c r="CX112" s="1337"/>
      <c r="CY112" s="1337"/>
      <c r="CZ112" s="1337"/>
      <c r="DA112" s="1337"/>
      <c r="DB112" s="1338"/>
      <c r="DC112" s="1339"/>
      <c r="DD112" s="1336"/>
      <c r="DE112" s="1337"/>
      <c r="DF112" s="1337"/>
      <c r="DG112" s="1337"/>
      <c r="DH112" s="1337"/>
      <c r="DI112" s="1337"/>
      <c r="DJ112" s="1337"/>
      <c r="DK112" s="1337"/>
      <c r="DL112" s="1337"/>
      <c r="DM112" s="1337"/>
      <c r="DN112" s="1337"/>
      <c r="DO112" s="1337"/>
      <c r="DP112" s="1337"/>
      <c r="DQ112" s="1337"/>
      <c r="DR112" s="1337"/>
      <c r="DS112" s="1338"/>
      <c r="DT112" s="1340"/>
      <c r="DU112" s="1341"/>
      <c r="DV112" s="1341"/>
      <c r="DW112" s="1341"/>
      <c r="DX112" s="1341"/>
      <c r="DY112" s="1341"/>
      <c r="DZ112" s="1341"/>
      <c r="EA112" s="1341"/>
      <c r="EB112" s="1341"/>
      <c r="EC112" s="1341"/>
      <c r="ED112" s="1341"/>
      <c r="EE112" s="1341"/>
      <c r="EF112" s="1341"/>
      <c r="EG112" s="1341"/>
      <c r="EH112" s="1340"/>
      <c r="EI112" s="1341"/>
      <c r="EJ112" s="1341"/>
      <c r="EK112" s="1341"/>
      <c r="EL112" s="1341"/>
      <c r="EM112" s="1341"/>
      <c r="EN112" s="1341"/>
      <c r="EO112" s="1341"/>
      <c r="EP112" s="1341"/>
      <c r="EQ112" s="1341"/>
      <c r="ER112" s="1341"/>
      <c r="ES112" s="1341"/>
      <c r="ET112" s="1340"/>
      <c r="EU112" s="1342"/>
      <c r="EV112" s="1341"/>
      <c r="EW112" s="1341"/>
      <c r="EX112" s="1341"/>
      <c r="EY112" s="1341"/>
      <c r="EZ112" s="1341"/>
      <c r="FA112" s="1341"/>
      <c r="FB112" s="1341"/>
      <c r="FC112" s="1341"/>
      <c r="FD112" s="1341"/>
      <c r="FE112" s="1341"/>
      <c r="FF112" s="1340"/>
      <c r="FG112" s="1341"/>
      <c r="FH112" s="1341"/>
      <c r="FI112" s="1341"/>
      <c r="FJ112" s="1341"/>
      <c r="FK112" s="1343"/>
      <c r="FL112" s="1344" t="s">
        <v>148</v>
      </c>
      <c r="FM112" s="1345"/>
      <c r="FN112" s="1345"/>
      <c r="FO112" s="1346"/>
      <c r="FP112" s="1347"/>
      <c r="FQ112" s="1348"/>
      <c r="FR112" s="1348"/>
      <c r="FS112" s="1348"/>
      <c r="FT112" s="1348"/>
      <c r="FU112" s="1349"/>
    </row>
    <row r="113" spans="8:8" ht="6.0" customHeight="1"/>
    <row r="114" spans="8:8" ht="15.0" hidden="1"/>
    <row r="115" spans="8:8" ht="15.0" hidden="1">
      <c r="K115" s="1350">
        <f>COUNTIF(X7:X107,"G1")</f>
        <v>0.0</v>
      </c>
      <c r="L115" s="1350">
        <f>COUNTIF(X7:X107,"G2")</f>
        <v>0.0</v>
      </c>
      <c r="M115" s="1350"/>
      <c r="Y115" s="1350">
        <f>COUNTIF(AL7:AL107,"G1")</f>
        <v>0.0</v>
      </c>
      <c r="Z115" s="1350">
        <f>COUNTIF(AL7:AL107,"G2")</f>
        <v>0.0</v>
      </c>
      <c r="AN115" s="1350">
        <f>COUNTIF(BC7:BC107,"G1")</f>
        <v>0.0</v>
      </c>
      <c r="AO115" s="1350"/>
      <c r="AP115" s="1350">
        <f>COUNTIF(BC7:BC107,"G2")</f>
        <v>1.0</v>
      </c>
      <c r="BE115" s="1350">
        <f>COUNTIF(BT7:BT107,"G1")</f>
        <v>0.0</v>
      </c>
      <c r="BF115" s="1350"/>
      <c r="BG115" s="1350"/>
      <c r="BH115" s="1350">
        <f>COUNTIF(BT7:BT107,"G2")</f>
        <v>0.0</v>
      </c>
      <c r="BV115" s="1350">
        <f>COUNTIF(CK7:CK107,"G1")</f>
        <v>0.0</v>
      </c>
      <c r="BW115" s="1350"/>
      <c r="BX115" s="1350"/>
      <c r="BY115" s="1350">
        <f>COUNTIF(CK7:CK107,"G2")</f>
        <v>0.0</v>
      </c>
      <c r="CM115" s="1350">
        <f>COUNTIF(DB7:DB107,"G1")</f>
        <v>0.0</v>
      </c>
      <c r="CN115" s="1350"/>
      <c r="CO115" s="1350"/>
      <c r="CP115" s="1350">
        <f>COUNTIF(DB7:DB107,"G2")</f>
        <v>0.0</v>
      </c>
      <c r="DD115" s="1350">
        <f>COUNTIF(DS7:DS107,"G1")</f>
        <v>0.0</v>
      </c>
      <c r="DE115" s="1350"/>
      <c r="DF115" s="1350"/>
      <c r="DG115" s="1350">
        <f>COUNTIF(DS7:DS107,"G2")</f>
        <v>0.0</v>
      </c>
      <c r="DX115" s="1351" t="str">
        <f>IF(AND(EE7&gt;0,'Result Entry'!G9="NSO"),1,"")</f>
        <v/>
      </c>
      <c r="EJ115" s="1351" t="str">
        <f>IF(AND(EQ7&gt;0,'Result Entry'!G9="NSO"),1,"")</f>
        <v/>
      </c>
      <c r="EV115" s="1351" t="str">
        <f>IF(AND(FC7&gt;0,'Result Entry'!G9="NSO"),1,"")</f>
        <v/>
      </c>
      <c r="FG115" s="1351" t="str">
        <f>IF(AND(FI7&gt;0,'Result Entry'!G9="NSO"),1,"")</f>
        <v/>
      </c>
    </row>
    <row r="116" spans="8:8" ht="15.0" hidden="1">
      <c r="CO116" s="1351" t="str">
        <f>IF(AND(CX7&gt;0,'Result Entry'!G9="NSO"),1,"")</f>
        <v/>
      </c>
      <c r="DF116" s="1351" t="str">
        <f>IF(AND(DO7&gt;0,'Result Entry'!G9="NSO"),1,"")</f>
        <v/>
      </c>
      <c r="DX116" s="1351" t="str">
        <f>IF(AND(EE8&gt;0,'Result Entry'!G10="NSO"),1,"")</f>
        <v/>
      </c>
      <c r="EJ116" s="1351" t="str">
        <f>IF(AND(EQ8&gt;0,'Result Entry'!G10="NSO"),1,"")</f>
        <v/>
      </c>
      <c r="EV116" s="1351" t="str">
        <f>IF(AND(FC8&gt;0,'Result Entry'!G10="NSO"),1,"")</f>
        <v/>
      </c>
      <c r="FG116" s="1351" t="str">
        <f>IF(AND(FI8&gt;0,'Result Entry'!G10="NSO"),1,"")</f>
        <v/>
      </c>
    </row>
    <row r="117" spans="8:8" ht="15.0" hidden="1">
      <c r="CO117" s="1351" t="str">
        <f>IF(AND(CX8&gt;0,'Result Entry'!G10="NSO"),1,"")</f>
        <v/>
      </c>
      <c r="DF117" s="1351" t="str">
        <f>IF(AND(DO8&gt;0,'Result Entry'!G10="NSO"),1,"")</f>
        <v/>
      </c>
      <c r="DX117" s="1351" t="str">
        <f>IF(AND(EE9&gt;0,'Result Entry'!G11="NSO"),1,"")</f>
        <v/>
      </c>
      <c r="EJ117" s="1351" t="str">
        <f>IF(AND(EQ9&gt;0,'Result Entry'!G11="NSO"),1,"")</f>
        <v/>
      </c>
      <c r="EV117" s="1351" t="str">
        <f>IF(AND(FC9&gt;0,'Result Entry'!G11="NSO"),1,"")</f>
        <v/>
      </c>
      <c r="FG117" s="1351" t="str">
        <f>IF(AND(FI9&gt;0,'Result Entry'!G11="NSO"),1,"")</f>
        <v/>
      </c>
    </row>
    <row r="118" spans="8:8" ht="15.0" hidden="1">
      <c r="CO118" s="1351" t="str">
        <f>IF(AND(CX9&gt;0,'Result Entry'!G11="NSO"),1,"")</f>
        <v/>
      </c>
      <c r="DF118" s="1351" t="str">
        <f>IF(AND(DO9&gt;0,'Result Entry'!G11="NSO"),1,"")</f>
        <v/>
      </c>
      <c r="DX118" s="1351">
        <f>IF(AND(EE10&gt;0,'Result Entry'!G12="NSO"),1,"")</f>
        <v>1.0</v>
      </c>
      <c r="EJ118" s="1351">
        <f>IF(AND(EQ10&gt;0,'Result Entry'!G12="NSO"),1,"")</f>
        <v>1.0</v>
      </c>
      <c r="EV118" s="1351">
        <f>IF(AND(FC10&gt;0,'Result Entry'!G12="NSO"),1,"")</f>
        <v>1.0</v>
      </c>
      <c r="FG118" s="1351" t="str">
        <f>IF(AND(FI10&gt;0,'Result Entry'!G12="NSO"),1,"")</f>
        <v/>
      </c>
    </row>
    <row r="119" spans="8:8" ht="15.0" hidden="1">
      <c r="CO119" s="1351" t="str">
        <f>IF(AND(CX10&gt;0,'Result Entry'!G12="NSO"),1,"")</f>
        <v/>
      </c>
      <c r="DF119" s="1351" t="str">
        <f>IF(AND(DO10&gt;0,'Result Entry'!G12="NSO"),1,"")</f>
        <v/>
      </c>
      <c r="DX119" s="1351" t="str">
        <f>IF(AND(EE11&gt;0,'Result Entry'!G13="NSO"),1,"")</f>
        <v/>
      </c>
      <c r="EJ119" s="1351" t="str">
        <f>IF(AND(EQ11&gt;0,'Result Entry'!G13="NSO"),1,"")</f>
        <v/>
      </c>
      <c r="EV119" s="1351" t="str">
        <f>IF(AND(FC11&gt;0,'Result Entry'!G13="NSO"),1,"")</f>
        <v/>
      </c>
      <c r="FG119" s="1351" t="str">
        <f>IF(AND(FI11&gt;0,'Result Entry'!G13="NSO"),1,"")</f>
        <v/>
      </c>
    </row>
    <row r="120" spans="8:8" ht="15.0" hidden="1">
      <c r="CO120" s="1351" t="str">
        <f>IF(AND(CX11&gt;0,'Result Entry'!G13="NSO"),1,"")</f>
        <v/>
      </c>
      <c r="DF120" s="1351" t="str">
        <f>IF(AND(DO11&gt;0,'Result Entry'!G13="NSO"),1,"")</f>
        <v/>
      </c>
      <c r="DX120" s="1351" t="str">
        <f>IF(AND(EE12&gt;0,'Result Entry'!G14="NSO"),1,"")</f>
        <v/>
      </c>
      <c r="EJ120" s="1351" t="str">
        <f>IF(AND(EQ12&gt;0,'Result Entry'!G14="NSO"),1,"")</f>
        <v/>
      </c>
      <c r="EV120" s="1351" t="str">
        <f>IF(AND(FC12&gt;0,'Result Entry'!G14="NSO"),1,"")</f>
        <v/>
      </c>
      <c r="FG120" s="1351" t="str">
        <f>IF(AND(FI12&gt;0,'Result Entry'!G14="NSO"),1,"")</f>
        <v/>
      </c>
    </row>
    <row r="121" spans="8:8" ht="15.0" hidden="1">
      <c r="CO121" s="1351" t="str">
        <f>IF(AND(CX12&gt;0,'Result Entry'!G14="NSO"),1,"")</f>
        <v/>
      </c>
      <c r="DF121" s="1351" t="str">
        <f>IF(AND(DO12&gt;0,'Result Entry'!G14="NSO"),1,"")</f>
        <v/>
      </c>
      <c r="DX121" s="1351" t="str">
        <f>IF(AND(EE13&gt;0,'Result Entry'!G15="NSO"),1,"")</f>
        <v/>
      </c>
      <c r="EJ121" s="1351" t="str">
        <f>IF(AND(EQ13&gt;0,'Result Entry'!G15="NSO"),1,"")</f>
        <v/>
      </c>
      <c r="EV121" s="1351" t="str">
        <f>IF(AND(FC13&gt;0,'Result Entry'!G15="NSO"),1,"")</f>
        <v/>
      </c>
      <c r="FG121" s="1351" t="str">
        <f>IF(AND(FI13&gt;0,'Result Entry'!G15="NSO"),1,"")</f>
        <v/>
      </c>
    </row>
    <row r="122" spans="8:8" ht="15.0" hidden="1">
      <c r="CO122" s="1351" t="str">
        <f>IF(AND(CX13&gt;0,'Result Entry'!G15="NSO"),1,"")</f>
        <v/>
      </c>
      <c r="DF122" s="1351" t="str">
        <f>IF(AND(DO13&gt;0,'Result Entry'!G15="NSO"),1,"")</f>
        <v/>
      </c>
      <c r="DX122" s="1351" t="str">
        <f>IF(AND(EE14&gt;0,'Result Entry'!G16="NSO"),1,"")</f>
        <v/>
      </c>
      <c r="EJ122" s="1351" t="str">
        <f>IF(AND(EQ14&gt;0,'Result Entry'!G16="NSO"),1,"")</f>
        <v/>
      </c>
      <c r="EV122" s="1351" t="str">
        <f>IF(AND(FC14&gt;0,'Result Entry'!G16="NSO"),1,"")</f>
        <v/>
      </c>
      <c r="FG122" s="1351" t="str">
        <f>IF(AND(FI14&gt;0,'Result Entry'!G16="NSO"),1,"")</f>
        <v/>
      </c>
    </row>
    <row r="123" spans="8:8" ht="15.0" hidden="1">
      <c r="CO123" s="1351" t="str">
        <f>IF(AND(CX14&gt;0,'Result Entry'!G16="NSO"),1,"")</f>
        <v/>
      </c>
      <c r="DF123" s="1351" t="str">
        <f>IF(AND(DO14&gt;0,'Result Entry'!G16="NSO"),1,"")</f>
        <v/>
      </c>
      <c r="DX123" s="1351" t="str">
        <f>IF(AND(EE15&gt;0,'Result Entry'!G17="NSO"),1,"")</f>
        <v/>
      </c>
      <c r="EJ123" s="1351" t="str">
        <f>IF(AND(EQ15&gt;0,'Result Entry'!G17="NSO"),1,"")</f>
        <v/>
      </c>
      <c r="EV123" s="1351" t="str">
        <f>IF(AND(FC15&gt;0,'Result Entry'!G17="NSO"),1,"")</f>
        <v/>
      </c>
      <c r="FG123" s="1351" t="str">
        <f>IF(AND(FI15&gt;0,'Result Entry'!G17="NSO"),1,"")</f>
        <v/>
      </c>
    </row>
    <row r="124" spans="8:8" ht="15.0" hidden="1">
      <c r="CO124" s="1351" t="str">
        <f>IF(AND(CX15&gt;0,'Result Entry'!G17="NSO"),1,"")</f>
        <v/>
      </c>
      <c r="DF124" s="1351" t="str">
        <f>IF(AND(DO15&gt;0,'Result Entry'!G17="NSO"),1,"")</f>
        <v/>
      </c>
      <c r="DX124" s="1351" t="str">
        <f>IF(AND(EE16&gt;0,'Result Entry'!G18="NSO"),1,"")</f>
        <v/>
      </c>
      <c r="EJ124" s="1351" t="str">
        <f>IF(AND(EQ16&gt;0,'Result Entry'!G18="NSO"),1,"")</f>
        <v/>
      </c>
      <c r="EV124" s="1351" t="str">
        <f>IF(AND(FC16&gt;0,'Result Entry'!G18="NSO"),1,"")</f>
        <v/>
      </c>
      <c r="FG124" s="1351" t="str">
        <f>IF(AND(FI16&gt;0,'Result Entry'!G18="NSO"),1,"")</f>
        <v/>
      </c>
    </row>
    <row r="125" spans="8:8" ht="15.0" hidden="1">
      <c r="CO125" s="1351" t="str">
        <f>IF(AND(CX16&gt;0,'Result Entry'!G18="NSO"),1,"")</f>
        <v/>
      </c>
      <c r="DF125" s="1351" t="str">
        <f>IF(AND(DO16&gt;0,'Result Entry'!G18="NSO"),1,"")</f>
        <v/>
      </c>
      <c r="DX125" s="1351" t="str">
        <f>IF(AND(EE17&gt;0,'Result Entry'!G19="NSO"),1,"")</f>
        <v/>
      </c>
      <c r="EJ125" s="1351" t="str">
        <f>IF(AND(EQ17&gt;0,'Result Entry'!G19="NSO"),1,"")</f>
        <v/>
      </c>
      <c r="EV125" s="1351" t="str">
        <f>IF(AND(FC17&gt;0,'Result Entry'!G19="NSO"),1,"")</f>
        <v/>
      </c>
      <c r="FG125" s="1351" t="str">
        <f>IF(AND(FI17&gt;0,'Result Entry'!G19="NSO"),1,"")</f>
        <v/>
      </c>
    </row>
    <row r="126" spans="8:8" ht="15.0" hidden="1">
      <c r="CO126" s="1351" t="str">
        <f>IF(AND(CX17&gt;0,'Result Entry'!G19="NSO"),1,"")</f>
        <v/>
      </c>
      <c r="DF126" s="1351" t="str">
        <f>IF(AND(DO17&gt;0,'Result Entry'!G19="NSO"),1,"")</f>
        <v/>
      </c>
      <c r="DX126" s="1351" t="str">
        <f>IF(AND(EE18&gt;0,'Result Entry'!G20="NSO"),1,"")</f>
        <v/>
      </c>
      <c r="EJ126" s="1351" t="str">
        <f>IF(AND(EQ18&gt;0,'Result Entry'!G20="NSO"),1,"")</f>
        <v/>
      </c>
      <c r="EV126" s="1351" t="str">
        <f>IF(AND(FC18&gt;0,'Result Entry'!G20="NSO"),1,"")</f>
        <v/>
      </c>
      <c r="FG126" s="1351" t="str">
        <f>IF(AND(FI18&gt;0,'Result Entry'!G20="NSO"),1,"")</f>
        <v/>
      </c>
    </row>
    <row r="127" spans="8:8" ht="15.0" hidden="1">
      <c r="CO127" s="1351" t="str">
        <f>IF(AND(CX18&gt;0,'Result Entry'!G20="NSO"),1,"")</f>
        <v/>
      </c>
      <c r="DF127" s="1351" t="str">
        <f>IF(AND(DO18&gt;0,'Result Entry'!G20="NSO"),1,"")</f>
        <v/>
      </c>
      <c r="DX127" s="1351" t="str">
        <f>IF(AND(EE19&gt;0,'Result Entry'!G21="NSO"),1,"")</f>
        <v/>
      </c>
      <c r="EJ127" s="1351" t="str">
        <f>IF(AND(EQ19&gt;0,'Result Entry'!G21="NSO"),1,"")</f>
        <v/>
      </c>
      <c r="EV127" s="1351" t="str">
        <f>IF(AND(FC19&gt;0,'Result Entry'!G21="NSO"),1,"")</f>
        <v/>
      </c>
      <c r="FG127" s="1351" t="str">
        <f>IF(AND(FI19&gt;0,'Result Entry'!G21="NSO"),1,"")</f>
        <v/>
      </c>
    </row>
    <row r="128" spans="8:8" ht="15.0" hidden="1">
      <c r="CO128" s="1351" t="str">
        <f>IF(AND(CX19&gt;0,'Result Entry'!G21="NSO"),1,"")</f>
        <v/>
      </c>
      <c r="DF128" s="1351" t="str">
        <f>IF(AND(DO19&gt;0,'Result Entry'!G21="NSO"),1,"")</f>
        <v/>
      </c>
      <c r="DX128" s="1351" t="str">
        <f>IF(AND(EE20&gt;0,'Result Entry'!G22="NSO"),1,"")</f>
        <v/>
      </c>
      <c r="EJ128" s="1351" t="str">
        <f>IF(AND(EQ20&gt;0,'Result Entry'!G22="NSO"),1,"")</f>
        <v/>
      </c>
      <c r="EV128" s="1351" t="str">
        <f>IF(AND(FC20&gt;0,'Result Entry'!G22="NSO"),1,"")</f>
        <v/>
      </c>
      <c r="FG128" s="1351" t="str">
        <f>IF(AND(FI20&gt;0,'Result Entry'!G22="NSO"),1,"")</f>
        <v/>
      </c>
    </row>
    <row r="129" spans="8:8" ht="15.0" hidden="1">
      <c r="CO129" s="1351" t="str">
        <f>IF(AND(CX20&gt;0,'Result Entry'!G22="NSO"),1,"")</f>
        <v/>
      </c>
      <c r="DF129" s="1351" t="str">
        <f>IF(AND(DO20&gt;0,'Result Entry'!G22="NSO"),1,"")</f>
        <v/>
      </c>
      <c r="DX129" s="1351" t="str">
        <f>IF(AND(EE21&gt;0,'Result Entry'!G23="NSO"),1,"")</f>
        <v/>
      </c>
      <c r="EJ129" s="1351" t="str">
        <f>IF(AND(EQ21&gt;0,'Result Entry'!G23="NSO"),1,"")</f>
        <v/>
      </c>
      <c r="EV129" s="1351" t="str">
        <f>IF(AND(FC21&gt;0,'Result Entry'!G23="NSO"),1,"")</f>
        <v/>
      </c>
      <c r="FG129" s="1351" t="str">
        <f>IF(AND(FI21&gt;0,'Result Entry'!G23="NSO"),1,"")</f>
        <v/>
      </c>
    </row>
    <row r="130" spans="8:8" ht="15.0" hidden="1">
      <c r="CO130" s="1351" t="str">
        <f>IF(AND(CX21&gt;0,'Result Entry'!G23="NSO"),1,"")</f>
        <v/>
      </c>
      <c r="DF130" s="1351" t="str">
        <f>IF(AND(DO21&gt;0,'Result Entry'!G23="NSO"),1,"")</f>
        <v/>
      </c>
      <c r="DX130" s="1351" t="str">
        <f>IF(AND(EE22&gt;0,'Result Entry'!G24="NSO"),1,"")</f>
        <v/>
      </c>
      <c r="EJ130" s="1351" t="str">
        <f>IF(AND(EQ22&gt;0,'Result Entry'!G24="NSO"),1,"")</f>
        <v/>
      </c>
      <c r="EV130" s="1351" t="str">
        <f>IF(AND(FC22&gt;0,'Result Entry'!G24="NSO"),1,"")</f>
        <v/>
      </c>
      <c r="FG130" s="1351" t="str">
        <f>IF(AND(FI22&gt;0,'Result Entry'!G24="NSO"),1,"")</f>
        <v/>
      </c>
    </row>
    <row r="131" spans="8:8" ht="15.0" hidden="1">
      <c r="CO131" s="1351" t="str">
        <f>IF(AND(CX22&gt;0,'Result Entry'!G24="NSO"),1,"")</f>
        <v/>
      </c>
      <c r="DF131" s="1351" t="str">
        <f>IF(AND(DO22&gt;0,'Result Entry'!G24="NSO"),1,"")</f>
        <v/>
      </c>
      <c r="DX131" s="1351" t="str">
        <f>IF(AND(EE23&gt;0,'Result Entry'!G25="NSO"),1,"")</f>
        <v/>
      </c>
      <c r="EJ131" s="1351" t="str">
        <f>IF(AND(EQ23&gt;0,'Result Entry'!G25="NSO"),1,"")</f>
        <v/>
      </c>
      <c r="EV131" s="1351" t="str">
        <f>IF(AND(FC23&gt;0,'Result Entry'!G25="NSO"),1,"")</f>
        <v/>
      </c>
      <c r="FG131" s="1351" t="str">
        <f>IF(AND(FI23&gt;0,'Result Entry'!G25="NSO"),1,"")</f>
        <v/>
      </c>
    </row>
    <row r="132" spans="8:8" ht="15.0" hidden="1">
      <c r="CO132" s="1351" t="str">
        <f>IF(AND(CX23&gt;0,'Result Entry'!G25="NSO"),1,"")</f>
        <v/>
      </c>
      <c r="DF132" s="1351" t="str">
        <f>IF(AND(DO23&gt;0,'Result Entry'!G25="NSO"),1,"")</f>
        <v/>
      </c>
      <c r="DX132" s="1351" t="str">
        <f>IF(AND(EE24&gt;0,'Result Entry'!G26="NSO"),1,"")</f>
        <v/>
      </c>
      <c r="EJ132" s="1351" t="str">
        <f>IF(AND(EQ24&gt;0,'Result Entry'!G26="NSO"),1,"")</f>
        <v/>
      </c>
      <c r="EV132" s="1351" t="str">
        <f>IF(AND(FC24&gt;0,'Result Entry'!G26="NSO"),1,"")</f>
        <v/>
      </c>
      <c r="FG132" s="1351" t="str">
        <f>IF(AND(FI24&gt;0,'Result Entry'!G26="NSO"),1,"")</f>
        <v/>
      </c>
    </row>
    <row r="133" spans="8:8" ht="15.0" hidden="1">
      <c r="CO133" s="1351" t="str">
        <f>IF(AND(CX24&gt;0,'Result Entry'!G26="NSO"),1,"")</f>
        <v/>
      </c>
      <c r="DF133" s="1351" t="str">
        <f>IF(AND(DO24&gt;0,'Result Entry'!G26="NSO"),1,"")</f>
        <v/>
      </c>
      <c r="DX133" s="1351" t="str">
        <f>IF(AND(EE25&gt;0,'Result Entry'!G27="NSO"),1,"")</f>
        <v/>
      </c>
      <c r="EJ133" s="1351" t="str">
        <f>IF(AND(EQ25&gt;0,'Result Entry'!G27="NSO"),1,"")</f>
        <v/>
      </c>
      <c r="EV133" s="1351" t="str">
        <f>IF(AND(FC25&gt;0,'Result Entry'!G27="NSO"),1,"")</f>
        <v/>
      </c>
      <c r="FG133" s="1351" t="str">
        <f>IF(AND(FI25&gt;0,'Result Entry'!G27="NSO"),1,"")</f>
        <v/>
      </c>
    </row>
    <row r="134" spans="8:8" ht="15.0" hidden="1">
      <c r="CO134" s="1351" t="str">
        <f>IF(AND(CX25&gt;0,'Result Entry'!G27="NSO"),1,"")</f>
        <v/>
      </c>
      <c r="DF134" s="1351" t="str">
        <f>IF(AND(DO25&gt;0,'Result Entry'!G27="NSO"),1,"")</f>
        <v/>
      </c>
      <c r="DX134" s="1351" t="str">
        <f>IF(AND(EE26&gt;0,'Result Entry'!G28="NSO"),1,"")</f>
        <v/>
      </c>
      <c r="EJ134" s="1351" t="str">
        <f>IF(AND(EQ26&gt;0,'Result Entry'!G28="NSO"),1,"")</f>
        <v/>
      </c>
      <c r="EV134" s="1351" t="str">
        <f>IF(AND(FC26&gt;0,'Result Entry'!G28="NSO"),1,"")</f>
        <v/>
      </c>
      <c r="FG134" s="1351" t="str">
        <f>IF(AND(FI26&gt;0,'Result Entry'!G28="NSO"),1,"")</f>
        <v/>
      </c>
    </row>
    <row r="135" spans="8:8" ht="15.0" hidden="1">
      <c r="CO135" s="1351" t="str">
        <f>IF(AND(CX26&gt;0,'Result Entry'!G28="NSO"),1,"")</f>
        <v/>
      </c>
      <c r="DF135" s="1351" t="str">
        <f>IF(AND(DO26&gt;0,'Result Entry'!G28="NSO"),1,"")</f>
        <v/>
      </c>
      <c r="DX135" s="1351" t="str">
        <f>IF(AND(EE27&gt;0,'Result Entry'!G29="NSO"),1,"")</f>
        <v/>
      </c>
      <c r="EJ135" s="1351" t="str">
        <f>IF(AND(EQ27&gt;0,'Result Entry'!G29="NSO"),1,"")</f>
        <v/>
      </c>
      <c r="EV135" s="1351" t="str">
        <f>IF(AND(FC27&gt;0,'Result Entry'!G29="NSO"),1,"")</f>
        <v/>
      </c>
      <c r="FG135" s="1351" t="str">
        <f>IF(AND(FI27&gt;0,'Result Entry'!G29="NSO"),1,"")</f>
        <v/>
      </c>
    </row>
    <row r="136" spans="8:8" ht="15.0" hidden="1">
      <c r="CO136" s="1351" t="str">
        <f>IF(AND(CX27&gt;0,'Result Entry'!G29="NSO"),1,"")</f>
        <v/>
      </c>
      <c r="DF136" s="1351" t="str">
        <f>IF(AND(DO27&gt;0,'Result Entry'!G29="NSO"),1,"")</f>
        <v/>
      </c>
      <c r="DX136" s="1351" t="str">
        <f>IF(AND(EE28&gt;0,'Result Entry'!G30="NSO"),1,"")</f>
        <v/>
      </c>
      <c r="EJ136" s="1351" t="str">
        <f>IF(AND(EQ28&gt;0,'Result Entry'!G30="NSO"),1,"")</f>
        <v/>
      </c>
      <c r="EV136" s="1351" t="str">
        <f>IF(AND(FC28&gt;0,'Result Entry'!G30="NSO"),1,"")</f>
        <v/>
      </c>
      <c r="FG136" s="1351" t="str">
        <f>IF(AND(FI28&gt;0,'Result Entry'!G30="NSO"),1,"")</f>
        <v/>
      </c>
    </row>
    <row r="137" spans="8:8" ht="15.0" hidden="1">
      <c r="CO137" s="1351" t="str">
        <f>IF(AND(CX28&gt;0,'Result Entry'!G30="NSO"),1,"")</f>
        <v/>
      </c>
      <c r="DF137" s="1351" t="str">
        <f>IF(AND(DO28&gt;0,'Result Entry'!G30="NSO"),1,"")</f>
        <v/>
      </c>
      <c r="DX137" s="1351" t="str">
        <f>IF(AND(EE29&gt;0,'Result Entry'!G31="NSO"),1,"")</f>
        <v/>
      </c>
      <c r="EJ137" s="1351" t="str">
        <f>IF(AND(EQ29&gt;0,'Result Entry'!G31="NSO"),1,"")</f>
        <v/>
      </c>
      <c r="EV137" s="1351" t="str">
        <f>IF(AND(FC29&gt;0,'Result Entry'!G31="NSO"),1,"")</f>
        <v/>
      </c>
      <c r="FG137" s="1351" t="str">
        <f>IF(AND(FI29&gt;0,'Result Entry'!G31="NSO"),1,"")</f>
        <v/>
      </c>
    </row>
    <row r="138" spans="8:8" ht="15.0" hidden="1">
      <c r="CO138" s="1351" t="str">
        <f>IF(AND(CX29&gt;0,'Result Entry'!G31="NSO"),1,"")</f>
        <v/>
      </c>
      <c r="DF138" s="1351" t="str">
        <f>IF(AND(DO29&gt;0,'Result Entry'!G31="NSO"),1,"")</f>
        <v/>
      </c>
      <c r="DX138" s="1351" t="str">
        <f>IF(AND(EE30&gt;0,'Result Entry'!G32="NSO"),1,"")</f>
        <v/>
      </c>
      <c r="EJ138" s="1351" t="str">
        <f>IF(AND(EQ30&gt;0,'Result Entry'!G32="NSO"),1,"")</f>
        <v/>
      </c>
      <c r="EV138" s="1351" t="str">
        <f>IF(AND(FC30&gt;0,'Result Entry'!G32="NSO"),1,"")</f>
        <v/>
      </c>
      <c r="FG138" s="1351" t="str">
        <f>IF(AND(FI30&gt;0,'Result Entry'!G32="NSO"),1,"")</f>
        <v/>
      </c>
    </row>
    <row r="139" spans="8:8" ht="15.0" hidden="1">
      <c r="CO139" s="1351" t="str">
        <f>IF(AND(CX30&gt;0,'Result Entry'!G32="NSO"),1,"")</f>
        <v/>
      </c>
      <c r="DF139" s="1351" t="str">
        <f>IF(AND(DO30&gt;0,'Result Entry'!G32="NSO"),1,"")</f>
        <v/>
      </c>
      <c r="DX139" s="1351" t="str">
        <f>IF(AND(EE31&gt;0,'Result Entry'!G33="NSO"),1,"")</f>
        <v/>
      </c>
      <c r="EJ139" s="1351" t="str">
        <f>IF(AND(EQ31&gt;0,'Result Entry'!G33="NSO"),1,"")</f>
        <v/>
      </c>
      <c r="EV139" s="1351" t="str">
        <f>IF(AND(FC31&gt;0,'Result Entry'!G33="NSO"),1,"")</f>
        <v/>
      </c>
      <c r="FG139" s="1351" t="str">
        <f>IF(AND(FI31&gt;0,'Result Entry'!G33="NSO"),1,"")</f>
        <v/>
      </c>
    </row>
    <row r="140" spans="8:8" ht="15.0" hidden="1">
      <c r="CO140" s="1351" t="str">
        <f>IF(AND(CX31&gt;0,'Result Entry'!G33="NSO"),1,"")</f>
        <v/>
      </c>
      <c r="DF140" s="1351" t="str">
        <f>IF(AND(DO31&gt;0,'Result Entry'!G33="NSO"),1,"")</f>
        <v/>
      </c>
      <c r="DX140" s="1351" t="str">
        <f>IF(AND(EE32&gt;0,'Result Entry'!G34="NSO"),1,"")</f>
        <v/>
      </c>
      <c r="EJ140" s="1351" t="str">
        <f>IF(AND(EQ32&gt;0,'Result Entry'!G34="NSO"),1,"")</f>
        <v/>
      </c>
      <c r="EV140" s="1351" t="str">
        <f>IF(AND(FC32&gt;0,'Result Entry'!G34="NSO"),1,"")</f>
        <v/>
      </c>
      <c r="FG140" s="1351" t="str">
        <f>IF(AND(FI32&gt;0,'Result Entry'!G34="NSO"),1,"")</f>
        <v/>
      </c>
    </row>
    <row r="141" spans="8:8" ht="15.0" hidden="1">
      <c r="CO141" s="1351" t="str">
        <f>IF(AND(CX32&gt;0,'Result Entry'!G34="NSO"),1,"")</f>
        <v/>
      </c>
      <c r="DF141" s="1351" t="str">
        <f>IF(AND(DO32&gt;0,'Result Entry'!G34="NSO"),1,"")</f>
        <v/>
      </c>
      <c r="DX141" s="1351" t="str">
        <f>IF(AND(EE33&gt;0,'Result Entry'!G35="NSO"),1,"")</f>
        <v/>
      </c>
      <c r="EJ141" s="1351" t="str">
        <f>IF(AND(EQ33&gt;0,'Result Entry'!G35="NSO"),1,"")</f>
        <v/>
      </c>
      <c r="EV141" s="1351" t="str">
        <f>IF(AND(FC33&gt;0,'Result Entry'!G35="NSO"),1,"")</f>
        <v/>
      </c>
      <c r="FG141" s="1351" t="str">
        <f>IF(AND(FI33&gt;0,'Result Entry'!G35="NSO"),1,"")</f>
        <v/>
      </c>
    </row>
    <row r="142" spans="8:8" ht="15.0" hidden="1">
      <c r="CO142" s="1351" t="str">
        <f>IF(AND(CX33&gt;0,'Result Entry'!G35="NSO"),1,"")</f>
        <v/>
      </c>
      <c r="DF142" s="1351" t="str">
        <f>IF(AND(DO33&gt;0,'Result Entry'!G35="NSO"),1,"")</f>
        <v/>
      </c>
      <c r="DX142" s="1351" t="str">
        <f>IF(AND(EE34&gt;0,'Result Entry'!G36="NSO"),1,"")</f>
        <v/>
      </c>
      <c r="EJ142" s="1351" t="str">
        <f>IF(AND(EQ34&gt;0,'Result Entry'!G36="NSO"),1,"")</f>
        <v/>
      </c>
      <c r="EV142" s="1351" t="str">
        <f>IF(AND(FC34&gt;0,'Result Entry'!G36="NSO"),1,"")</f>
        <v/>
      </c>
      <c r="FG142" s="1351" t="str">
        <f>IF(AND(FI34&gt;0,'Result Entry'!G36="NSO"),1,"")</f>
        <v/>
      </c>
    </row>
    <row r="143" spans="8:8" ht="15.0" hidden="1">
      <c r="CO143" s="1351" t="str">
        <f>IF(AND(CX34&gt;0,'Result Entry'!G36="NSO"),1,"")</f>
        <v/>
      </c>
      <c r="DF143" s="1351" t="str">
        <f>IF(AND(DO34&gt;0,'Result Entry'!G36="NSO"),1,"")</f>
        <v/>
      </c>
      <c r="DX143" s="1351" t="str">
        <f>IF(AND(EE35&gt;0,'Result Entry'!G37="NSO"),1,"")</f>
        <v/>
      </c>
      <c r="EJ143" s="1351" t="str">
        <f>IF(AND(EQ35&gt;0,'Result Entry'!G37="NSO"),1,"")</f>
        <v/>
      </c>
      <c r="EV143" s="1351" t="str">
        <f>IF(AND(FC35&gt;0,'Result Entry'!G37="NSO"),1,"")</f>
        <v/>
      </c>
      <c r="FG143" s="1351" t="str">
        <f>IF(AND(FI35&gt;0,'Result Entry'!G37="NSO"),1,"")</f>
        <v/>
      </c>
    </row>
    <row r="144" spans="8:8" ht="15.0" hidden="1">
      <c r="CO144" s="1351" t="str">
        <f>IF(AND(CX35&gt;0,'Result Entry'!G37="NSO"),1,"")</f>
        <v/>
      </c>
      <c r="DF144" s="1351" t="str">
        <f>IF(AND(DO35&gt;0,'Result Entry'!G37="NSO"),1,"")</f>
        <v/>
      </c>
      <c r="DX144" s="1351" t="str">
        <f>IF(AND(EE36&gt;0,'Result Entry'!G38="NSO"),1,"")</f>
        <v/>
      </c>
      <c r="EJ144" s="1351" t="str">
        <f>IF(AND(EQ36&gt;0,'Result Entry'!G38="NSO"),1,"")</f>
        <v/>
      </c>
      <c r="EV144" s="1351" t="str">
        <f>IF(AND(FC36&gt;0,'Result Entry'!G38="NSO"),1,"")</f>
        <v/>
      </c>
      <c r="FG144" s="1351" t="str">
        <f>IF(AND(FI36&gt;0,'Result Entry'!G38="NSO"),1,"")</f>
        <v/>
      </c>
    </row>
    <row r="145" spans="8:8" ht="15.0" hidden="1">
      <c r="CO145" s="1351" t="str">
        <f>IF(AND(CX36&gt;0,'Result Entry'!G38="NSO"),1,"")</f>
        <v/>
      </c>
      <c r="DF145" s="1351" t="str">
        <f>IF(AND(DO36&gt;0,'Result Entry'!G38="NSO"),1,"")</f>
        <v/>
      </c>
      <c r="DX145" s="1351" t="str">
        <f>IF(AND(EE37&gt;0,'Result Entry'!G39="NSO"),1,"")</f>
        <v/>
      </c>
      <c r="EJ145" s="1351" t="str">
        <f>IF(AND(EQ37&gt;0,'Result Entry'!G39="NSO"),1,"")</f>
        <v/>
      </c>
      <c r="EV145" s="1351" t="str">
        <f>IF(AND(FC37&gt;0,'Result Entry'!G39="NSO"),1,"")</f>
        <v/>
      </c>
      <c r="FG145" s="1351" t="str">
        <f>IF(AND(FI37&gt;0,'Result Entry'!G39="NSO"),1,"")</f>
        <v/>
      </c>
    </row>
    <row r="146" spans="8:8" ht="15.0" hidden="1">
      <c r="CO146" s="1351" t="str">
        <f>IF(AND(CX37&gt;0,'Result Entry'!G39="NSO"),1,"")</f>
        <v/>
      </c>
      <c r="DF146" s="1351" t="str">
        <f>IF(AND(DO37&gt;0,'Result Entry'!G39="NSO"),1,"")</f>
        <v/>
      </c>
      <c r="DX146" s="1351" t="str">
        <f>IF(AND(EE38&gt;0,'Result Entry'!G40="NSO"),1,"")</f>
        <v/>
      </c>
      <c r="EJ146" s="1351" t="str">
        <f>IF(AND(EQ38&gt;0,'Result Entry'!G40="NSO"),1,"")</f>
        <v/>
      </c>
      <c r="EV146" s="1351" t="str">
        <f>IF(AND(FC38&gt;0,'Result Entry'!G40="NSO"),1,"")</f>
        <v/>
      </c>
      <c r="FG146" s="1351" t="str">
        <f>IF(AND(FI38&gt;0,'Result Entry'!G40="NSO"),1,"")</f>
        <v/>
      </c>
    </row>
    <row r="147" spans="8:8" ht="15.0" hidden="1">
      <c r="CO147" s="1351" t="str">
        <f>IF(AND(CX38&gt;0,'Result Entry'!G40="NSO"),1,"")</f>
        <v/>
      </c>
      <c r="DF147" s="1351" t="str">
        <f>IF(AND(DO38&gt;0,'Result Entry'!G40="NSO"),1,"")</f>
        <v/>
      </c>
      <c r="DX147" s="1351" t="str">
        <f>IF(AND(EE39&gt;0,'Result Entry'!G41="NSO"),1,"")</f>
        <v/>
      </c>
      <c r="EJ147" s="1351" t="str">
        <f>IF(AND(EQ39&gt;0,'Result Entry'!G41="NSO"),1,"")</f>
        <v/>
      </c>
      <c r="EV147" s="1351" t="str">
        <f>IF(AND(FC39&gt;0,'Result Entry'!G41="NSO"),1,"")</f>
        <v/>
      </c>
      <c r="FG147" s="1351" t="str">
        <f>IF(AND(FI39&gt;0,'Result Entry'!G41="NSO"),1,"")</f>
        <v/>
      </c>
    </row>
    <row r="148" spans="8:8" ht="15.0" hidden="1">
      <c r="CO148" s="1351" t="str">
        <f>IF(AND(CX39&gt;0,'Result Entry'!G41="NSO"),1,"")</f>
        <v/>
      </c>
      <c r="DF148" s="1351" t="str">
        <f>IF(AND(DO39&gt;0,'Result Entry'!G41="NSO"),1,"")</f>
        <v/>
      </c>
      <c r="DX148" s="1351" t="str">
        <f>IF(AND(EE40&gt;0,'Result Entry'!G42="NSO"),1,"")</f>
        <v/>
      </c>
      <c r="EJ148" s="1351" t="str">
        <f>IF(AND(EQ40&gt;0,'Result Entry'!G42="NSO"),1,"")</f>
        <v/>
      </c>
      <c r="EV148" s="1351" t="str">
        <f>IF(AND(FC40&gt;0,'Result Entry'!G42="NSO"),1,"")</f>
        <v/>
      </c>
      <c r="FG148" s="1351" t="str">
        <f>IF(AND(FI40&gt;0,'Result Entry'!G42="NSO"),1,"")</f>
        <v/>
      </c>
    </row>
    <row r="149" spans="8:8" ht="15.0" hidden="1">
      <c r="CO149" s="1351" t="str">
        <f>IF(AND(CX40&gt;0,'Result Entry'!G42="NSO"),1,"")</f>
        <v/>
      </c>
      <c r="DF149" s="1351" t="str">
        <f>IF(AND(DO40&gt;0,'Result Entry'!G42="NSO"),1,"")</f>
        <v/>
      </c>
      <c r="DX149" s="1351" t="str">
        <f>IF(AND(EE41&gt;0,'Result Entry'!G43="NSO"),1,"")</f>
        <v/>
      </c>
      <c r="EJ149" s="1351" t="str">
        <f>IF(AND(EQ41&gt;0,'Result Entry'!G43="NSO"),1,"")</f>
        <v/>
      </c>
      <c r="EV149" s="1351" t="str">
        <f>IF(AND(FC41&gt;0,'Result Entry'!G43="NSO"),1,"")</f>
        <v/>
      </c>
      <c r="FG149" s="1351" t="str">
        <f>IF(AND(FI41&gt;0,'Result Entry'!G43="NSO"),1,"")</f>
        <v/>
      </c>
    </row>
    <row r="150" spans="8:8" ht="15.0" hidden="1">
      <c r="CO150" s="1351" t="str">
        <f>IF(AND(CX41&gt;0,'Result Entry'!G43="NSO"),1,"")</f>
        <v/>
      </c>
      <c r="DF150" s="1351" t="str">
        <f>IF(AND(DO41&gt;0,'Result Entry'!G43="NSO"),1,"")</f>
        <v/>
      </c>
      <c r="DX150" s="1351" t="str">
        <f>IF(AND(EE42&gt;0,'Result Entry'!G44="NSO"),1,"")</f>
        <v/>
      </c>
      <c r="EJ150" s="1351" t="str">
        <f>IF(AND(EQ42&gt;0,'Result Entry'!G44="NSO"),1,"")</f>
        <v/>
      </c>
      <c r="EV150" s="1351" t="str">
        <f>IF(AND(FC42&gt;0,'Result Entry'!G44="NSO"),1,"")</f>
        <v/>
      </c>
      <c r="FG150" s="1351" t="str">
        <f>IF(AND(FI42&gt;0,'Result Entry'!G44="NSO"),1,"")</f>
        <v/>
      </c>
    </row>
    <row r="151" spans="8:8" ht="15.0" hidden="1">
      <c r="CO151" s="1351" t="str">
        <f>IF(AND(CX42&gt;0,'Result Entry'!G44="NSO"),1,"")</f>
        <v/>
      </c>
      <c r="DF151" s="1351" t="str">
        <f>IF(AND(DO42&gt;0,'Result Entry'!G44="NSO"),1,"")</f>
        <v/>
      </c>
      <c r="DX151" s="1351" t="str">
        <f>IF(AND(EE43&gt;0,'Result Entry'!G45="NSO"),1,"")</f>
        <v/>
      </c>
      <c r="EJ151" s="1351" t="str">
        <f>IF(AND(EQ43&gt;0,'Result Entry'!G45="NSO"),1,"")</f>
        <v/>
      </c>
      <c r="EV151" s="1351" t="str">
        <f>IF(AND(FC43&gt;0,'Result Entry'!G45="NSO"),1,"")</f>
        <v/>
      </c>
      <c r="FG151" s="1351" t="str">
        <f>IF(AND(FI43&gt;0,'Result Entry'!G45="NSO"),1,"")</f>
        <v/>
      </c>
    </row>
    <row r="152" spans="8:8" ht="15.0" hidden="1">
      <c r="CO152" s="1351" t="str">
        <f>IF(AND(CX43&gt;0,'Result Entry'!G45="NSO"),1,"")</f>
        <v/>
      </c>
      <c r="DF152" s="1351" t="str">
        <f>IF(AND(DO43&gt;0,'Result Entry'!G45="NSO"),1,"")</f>
        <v/>
      </c>
      <c r="DX152" s="1351" t="str">
        <f>IF(AND(EE44&gt;0,'Result Entry'!G46="NSO"),1,"")</f>
        <v/>
      </c>
      <c r="EJ152" s="1351" t="str">
        <f>IF(AND(EQ44&gt;0,'Result Entry'!G46="NSO"),1,"")</f>
        <v/>
      </c>
      <c r="EV152" s="1351" t="str">
        <f>IF(AND(FC44&gt;0,'Result Entry'!G46="NSO"),1,"")</f>
        <v/>
      </c>
      <c r="FG152" s="1351" t="str">
        <f>IF(AND(FI44&gt;0,'Result Entry'!G46="NSO"),1,"")</f>
        <v/>
      </c>
    </row>
    <row r="153" spans="8:8" ht="15.0" hidden="1">
      <c r="CO153" s="1351" t="str">
        <f>IF(AND(CX44&gt;0,'Result Entry'!G46="NSO"),1,"")</f>
        <v/>
      </c>
      <c r="DF153" s="1351" t="str">
        <f>IF(AND(DO44&gt;0,'Result Entry'!G46="NSO"),1,"")</f>
        <v/>
      </c>
      <c r="DX153" s="1351" t="str">
        <f>IF(AND(EE45&gt;0,'Result Entry'!G47="NSO"),1,"")</f>
        <v/>
      </c>
      <c r="EJ153" s="1351" t="str">
        <f>IF(AND(EQ45&gt;0,'Result Entry'!G47="NSO"),1,"")</f>
        <v/>
      </c>
      <c r="EV153" s="1351" t="str">
        <f>IF(AND(FC45&gt;0,'Result Entry'!G47="NSO"),1,"")</f>
        <v/>
      </c>
      <c r="FG153" s="1351" t="str">
        <f>IF(AND(FI45&gt;0,'Result Entry'!G47="NSO"),1,"")</f>
        <v/>
      </c>
    </row>
    <row r="154" spans="8:8" ht="15.0" hidden="1">
      <c r="CO154" s="1351" t="str">
        <f>IF(AND(CX45&gt;0,'Result Entry'!G47="NSO"),1,"")</f>
        <v/>
      </c>
      <c r="DF154" s="1351" t="str">
        <f>IF(AND(DO45&gt;0,'Result Entry'!G47="NSO"),1,"")</f>
        <v/>
      </c>
      <c r="DX154" s="1351" t="str">
        <f>IF(AND(EE46&gt;0,'Result Entry'!G48="NSO"),1,"")</f>
        <v/>
      </c>
      <c r="EJ154" s="1351" t="str">
        <f>IF(AND(EQ46&gt;0,'Result Entry'!G48="NSO"),1,"")</f>
        <v/>
      </c>
      <c r="EV154" s="1351" t="str">
        <f>IF(AND(FC46&gt;0,'Result Entry'!G48="NSO"),1,"")</f>
        <v/>
      </c>
      <c r="FG154" s="1351" t="str">
        <f>IF(AND(FI46&gt;0,'Result Entry'!G48="NSO"),1,"")</f>
        <v/>
      </c>
    </row>
    <row r="155" spans="8:8" ht="15.0" hidden="1">
      <c r="CO155" s="1351" t="str">
        <f>IF(AND(CX46&gt;0,'Result Entry'!G48="NSO"),1,"")</f>
        <v/>
      </c>
      <c r="DF155" s="1351" t="str">
        <f>IF(AND(DO46&gt;0,'Result Entry'!G48="NSO"),1,"")</f>
        <v/>
      </c>
      <c r="DX155" s="1351" t="str">
        <f>IF(AND(EE47&gt;0,'Result Entry'!G49="NSO"),1,"")</f>
        <v/>
      </c>
      <c r="EJ155" s="1351" t="str">
        <f>IF(AND(EQ47&gt;0,'Result Entry'!G49="NSO"),1,"")</f>
        <v/>
      </c>
      <c r="EV155" s="1351" t="str">
        <f>IF(AND(FC47&gt;0,'Result Entry'!G49="NSO"),1,"")</f>
        <v/>
      </c>
      <c r="FG155" s="1351" t="str">
        <f>IF(AND(FI47&gt;0,'Result Entry'!G49="NSO"),1,"")</f>
        <v/>
      </c>
    </row>
    <row r="156" spans="8:8" ht="15.0" hidden="1">
      <c r="CO156" s="1351" t="str">
        <f>IF(AND(CX47&gt;0,'Result Entry'!G49="NSO"),1,"")</f>
        <v/>
      </c>
      <c r="DF156" s="1351" t="str">
        <f>IF(AND(DO47&gt;0,'Result Entry'!G49="NSO"),1,"")</f>
        <v/>
      </c>
      <c r="DX156" s="1351" t="str">
        <f>IF(AND(EE48&gt;0,'Result Entry'!G50="NSO"),1,"")</f>
        <v/>
      </c>
      <c r="EJ156" s="1351" t="str">
        <f>IF(AND(EQ48&gt;0,'Result Entry'!G50="NSO"),1,"")</f>
        <v/>
      </c>
      <c r="EV156" s="1351" t="str">
        <f>IF(AND(FC48&gt;0,'Result Entry'!G50="NSO"),1,"")</f>
        <v/>
      </c>
      <c r="FG156" s="1351" t="str">
        <f>IF(AND(FI48&gt;0,'Result Entry'!G50="NSO"),1,"")</f>
        <v/>
      </c>
    </row>
    <row r="157" spans="8:8" ht="15.0" hidden="1">
      <c r="CO157" s="1351" t="str">
        <f>IF(AND(CX48&gt;0,'Result Entry'!G50="NSO"),1,"")</f>
        <v/>
      </c>
      <c r="DF157" s="1351" t="str">
        <f>IF(AND(DO48&gt;0,'Result Entry'!G50="NSO"),1,"")</f>
        <v/>
      </c>
      <c r="DX157" s="1351" t="str">
        <f>IF(AND(EE49&gt;0,'Result Entry'!G51="NSO"),1,"")</f>
        <v/>
      </c>
      <c r="EJ157" s="1351" t="str">
        <f>IF(AND(EQ49&gt;0,'Result Entry'!G51="NSO"),1,"")</f>
        <v/>
      </c>
      <c r="EV157" s="1351" t="str">
        <f>IF(AND(FC49&gt;0,'Result Entry'!G51="NSO"),1,"")</f>
        <v/>
      </c>
      <c r="FG157" s="1351" t="str">
        <f>IF(AND(FI49&gt;0,'Result Entry'!G51="NSO"),1,"")</f>
        <v/>
      </c>
    </row>
    <row r="158" spans="8:8" ht="15.0" hidden="1">
      <c r="CO158" s="1351" t="str">
        <f>IF(AND(CX49&gt;0,'Result Entry'!G51="NSO"),1,"")</f>
        <v/>
      </c>
      <c r="DF158" s="1351" t="str">
        <f>IF(AND(DO49&gt;0,'Result Entry'!G51="NSO"),1,"")</f>
        <v/>
      </c>
      <c r="DX158" s="1351" t="str">
        <f>IF(AND(EE50&gt;0,'Result Entry'!G52="NSO"),1,"")</f>
        <v/>
      </c>
      <c r="EJ158" s="1351" t="str">
        <f>IF(AND(EQ50&gt;0,'Result Entry'!G52="NSO"),1,"")</f>
        <v/>
      </c>
      <c r="EV158" s="1351" t="str">
        <f>IF(AND(FC50&gt;0,'Result Entry'!G52="NSO"),1,"")</f>
        <v/>
      </c>
      <c r="FG158" s="1351" t="str">
        <f>IF(AND(FI50&gt;0,'Result Entry'!G52="NSO"),1,"")</f>
        <v/>
      </c>
    </row>
    <row r="159" spans="8:8" ht="15.0" hidden="1">
      <c r="CO159" s="1351" t="str">
        <f>IF(AND(CX50&gt;0,'Result Entry'!G52="NSO"),1,"")</f>
        <v/>
      </c>
      <c r="DF159" s="1351" t="str">
        <f>IF(AND(DO50&gt;0,'Result Entry'!G52="NSO"),1,"")</f>
        <v/>
      </c>
      <c r="DX159" s="1351" t="str">
        <f>IF(AND(EE51&gt;0,'Result Entry'!G53="NSO"),1,"")</f>
        <v/>
      </c>
      <c r="EJ159" s="1351" t="str">
        <f>IF(AND(EQ51&gt;0,'Result Entry'!G53="NSO"),1,"")</f>
        <v/>
      </c>
      <c r="EV159" s="1351" t="str">
        <f>IF(AND(FC51&gt;0,'Result Entry'!G53="NSO"),1,"")</f>
        <v/>
      </c>
      <c r="FG159" s="1351" t="str">
        <f>IF(AND(FI51&gt;0,'Result Entry'!G53="NSO"),1,"")</f>
        <v/>
      </c>
    </row>
    <row r="160" spans="8:8" ht="15.0" hidden="1">
      <c r="CO160" s="1351" t="str">
        <f>IF(AND(CX51&gt;0,'Result Entry'!G53="NSO"),1,"")</f>
        <v/>
      </c>
      <c r="DF160" s="1351" t="str">
        <f>IF(AND(DO51&gt;0,'Result Entry'!G53="NSO"),1,"")</f>
        <v/>
      </c>
      <c r="DX160" s="1351" t="str">
        <f>IF(AND(EE52&gt;0,'Result Entry'!G54="NSO"),1,"")</f>
        <v/>
      </c>
      <c r="EJ160" s="1351" t="str">
        <f>IF(AND(EQ52&gt;0,'Result Entry'!G54="NSO"),1,"")</f>
        <v/>
      </c>
      <c r="EV160" s="1351" t="str">
        <f>IF(AND(FC52&gt;0,'Result Entry'!G54="NSO"),1,"")</f>
        <v/>
      </c>
      <c r="FG160" s="1351" t="str">
        <f>IF(AND(FI52&gt;0,'Result Entry'!G54="NSO"),1,"")</f>
        <v/>
      </c>
    </row>
    <row r="161" spans="8:8" ht="15.0" hidden="1">
      <c r="CO161" s="1351" t="str">
        <f>IF(AND(CX52&gt;0,'Result Entry'!G54="NSO"),1,"")</f>
        <v/>
      </c>
      <c r="DF161" s="1351" t="str">
        <f>IF(AND(DO52&gt;0,'Result Entry'!G54="NSO"),1,"")</f>
        <v/>
      </c>
      <c r="DX161" s="1351" t="str">
        <f>IF(AND(EE53&gt;0,'Result Entry'!G55="NSO"),1,"")</f>
        <v/>
      </c>
      <c r="EJ161" s="1351" t="str">
        <f>IF(AND(EQ53&gt;0,'Result Entry'!G55="NSO"),1,"")</f>
        <v/>
      </c>
      <c r="EV161" s="1351" t="str">
        <f>IF(AND(FC53&gt;0,'Result Entry'!G55="NSO"),1,"")</f>
        <v/>
      </c>
      <c r="FG161" s="1351" t="str">
        <f>IF(AND(FI53&gt;0,'Result Entry'!G55="NSO"),1,"")</f>
        <v/>
      </c>
    </row>
    <row r="162" spans="8:8" ht="15.0" hidden="1">
      <c r="CO162" s="1351" t="str">
        <f>IF(AND(CX53&gt;0,'Result Entry'!G55="NSO"),1,"")</f>
        <v/>
      </c>
      <c r="DF162" s="1351" t="str">
        <f>IF(AND(DO53&gt;0,'Result Entry'!G55="NSO"),1,"")</f>
        <v/>
      </c>
      <c r="DX162" s="1351" t="str">
        <f>IF(AND(EE54&gt;0,'Result Entry'!G56="NSO"),1,"")</f>
        <v/>
      </c>
      <c r="EJ162" s="1351" t="str">
        <f>IF(AND(EQ54&gt;0,'Result Entry'!G56="NSO"),1,"")</f>
        <v/>
      </c>
      <c r="EV162" s="1351" t="str">
        <f>IF(AND(FC54&gt;0,'Result Entry'!G56="NSO"),1,"")</f>
        <v/>
      </c>
      <c r="FG162" s="1351" t="str">
        <f>IF(AND(FI54&gt;0,'Result Entry'!G56="NSO"),1,"")</f>
        <v/>
      </c>
    </row>
    <row r="163" spans="8:8" ht="15.0" hidden="1">
      <c r="CO163" s="1351" t="str">
        <f>IF(AND(CX54&gt;0,'Result Entry'!G56="NSO"),1,"")</f>
        <v/>
      </c>
      <c r="DF163" s="1351" t="str">
        <f>IF(AND(DO54&gt;0,'Result Entry'!G56="NSO"),1,"")</f>
        <v/>
      </c>
      <c r="DX163" s="1351" t="str">
        <f>IF(AND(EE55&gt;0,'Result Entry'!G57="NSO"),1,"")</f>
        <v/>
      </c>
      <c r="EJ163" s="1351" t="str">
        <f>IF(AND(EQ55&gt;0,'Result Entry'!G57="NSO"),1,"")</f>
        <v/>
      </c>
      <c r="EV163" s="1351" t="str">
        <f>IF(AND(FC55&gt;0,'Result Entry'!G57="NSO"),1,"")</f>
        <v/>
      </c>
      <c r="FG163" s="1351" t="str">
        <f>IF(AND(FI55&gt;0,'Result Entry'!G57="NSO"),1,"")</f>
        <v/>
      </c>
    </row>
    <row r="164" spans="8:8" ht="15.0" hidden="1">
      <c r="CO164" s="1351" t="str">
        <f>IF(AND(CX55&gt;0,'Result Entry'!G57="NSO"),1,"")</f>
        <v/>
      </c>
      <c r="DF164" s="1351" t="str">
        <f>IF(AND(DO55&gt;0,'Result Entry'!G57="NSO"),1,"")</f>
        <v/>
      </c>
      <c r="DX164" s="1351" t="str">
        <f>IF(AND(EE56&gt;0,'Result Entry'!G58="NSO"),1,"")</f>
        <v/>
      </c>
      <c r="EJ164" s="1351" t="str">
        <f>IF(AND(EQ56&gt;0,'Result Entry'!G58="NSO"),1,"")</f>
        <v/>
      </c>
      <c r="EV164" s="1351" t="str">
        <f>IF(AND(FC56&gt;0,'Result Entry'!G58="NSO"),1,"")</f>
        <v/>
      </c>
      <c r="FG164" s="1351" t="str">
        <f>IF(AND(FI56&gt;0,'Result Entry'!G58="NSO"),1,"")</f>
        <v/>
      </c>
    </row>
    <row r="165" spans="8:8" ht="15.0" hidden="1">
      <c r="CO165" s="1351" t="str">
        <f>IF(AND(CX56&gt;0,'Result Entry'!G58="NSO"),1,"")</f>
        <v/>
      </c>
      <c r="DF165" s="1351" t="str">
        <f>IF(AND(DO56&gt;0,'Result Entry'!G58="NSO"),1,"")</f>
        <v/>
      </c>
      <c r="DX165" s="1351" t="str">
        <f>IF(AND(EE57&gt;0,'Result Entry'!G59="NSO"),1,"")</f>
        <v/>
      </c>
      <c r="EJ165" s="1351" t="str">
        <f>IF(AND(EQ57&gt;0,'Result Entry'!G59="NSO"),1,"")</f>
        <v/>
      </c>
      <c r="EV165" s="1351" t="str">
        <f>IF(AND(FC57&gt;0,'Result Entry'!G59="NSO"),1,"")</f>
        <v/>
      </c>
      <c r="FG165" s="1351" t="str">
        <f>IF(AND(FI57&gt;0,'Result Entry'!G59="NSO"),1,"")</f>
        <v/>
      </c>
    </row>
    <row r="166" spans="8:8" ht="15.0" hidden="1">
      <c r="CO166" s="1351" t="str">
        <f>IF(AND(CX57&gt;0,'Result Entry'!G59="NSO"),1,"")</f>
        <v/>
      </c>
      <c r="DF166" s="1351" t="str">
        <f>IF(AND(DO57&gt;0,'Result Entry'!G59="NSO"),1,"")</f>
        <v/>
      </c>
      <c r="DX166" s="1351" t="str">
        <f>IF(AND(EE58&gt;0,'Result Entry'!G60="NSO"),1,"")</f>
        <v/>
      </c>
      <c r="EJ166" s="1351" t="str">
        <f>IF(AND(EQ58&gt;0,'Result Entry'!G60="NSO"),1,"")</f>
        <v/>
      </c>
      <c r="EV166" s="1351" t="str">
        <f>IF(AND(FC58&gt;0,'Result Entry'!G60="NSO"),1,"")</f>
        <v/>
      </c>
      <c r="FG166" s="1351" t="str">
        <f>IF(AND(FI58&gt;0,'Result Entry'!G60="NSO"),1,"")</f>
        <v/>
      </c>
    </row>
    <row r="167" spans="8:8" ht="15.0" hidden="1">
      <c r="CO167" s="1351" t="str">
        <f>IF(AND(CX58&gt;0,'Result Entry'!G60="NSO"),1,"")</f>
        <v/>
      </c>
      <c r="DF167" s="1351" t="str">
        <f>IF(AND(DO58&gt;0,'Result Entry'!G60="NSO"),1,"")</f>
        <v/>
      </c>
      <c r="DX167" s="1351" t="str">
        <f>IF(AND(EE59&gt;0,'Result Entry'!G61="NSO"),1,"")</f>
        <v/>
      </c>
      <c r="EJ167" s="1351" t="str">
        <f>IF(AND(EQ59&gt;0,'Result Entry'!G61="NSO"),1,"")</f>
        <v/>
      </c>
      <c r="EV167" s="1351" t="str">
        <f>IF(AND(FC59&gt;0,'Result Entry'!G61="NSO"),1,"")</f>
        <v/>
      </c>
      <c r="FG167" s="1351" t="str">
        <f>IF(AND(FI59&gt;0,'Result Entry'!G61="NSO"),1,"")</f>
        <v/>
      </c>
    </row>
    <row r="168" spans="8:8" ht="15.0" hidden="1">
      <c r="CO168" s="1351" t="str">
        <f>IF(AND(CX59&gt;0,'Result Entry'!G61="NSO"),1,"")</f>
        <v/>
      </c>
      <c r="DF168" s="1351" t="str">
        <f>IF(AND(DO59&gt;0,'Result Entry'!G61="NSO"),1,"")</f>
        <v/>
      </c>
      <c r="DX168" s="1351" t="str">
        <f>IF(AND(EE60&gt;0,'Result Entry'!G62="NSO"),1,"")</f>
        <v/>
      </c>
      <c r="EJ168" s="1351" t="str">
        <f>IF(AND(EQ60&gt;0,'Result Entry'!G62="NSO"),1,"")</f>
        <v/>
      </c>
      <c r="EV168" s="1351" t="str">
        <f>IF(AND(FC60&gt;0,'Result Entry'!G62="NSO"),1,"")</f>
        <v/>
      </c>
      <c r="FG168" s="1351" t="str">
        <f>IF(AND(FI60&gt;0,'Result Entry'!G62="NSO"),1,"")</f>
        <v/>
      </c>
    </row>
    <row r="169" spans="8:8" ht="15.0" hidden="1">
      <c r="CO169" s="1351" t="str">
        <f>IF(AND(CX60&gt;0,'Result Entry'!G62="NSO"),1,"")</f>
        <v/>
      </c>
      <c r="DF169" s="1351" t="str">
        <f>IF(AND(DO60&gt;0,'Result Entry'!G62="NSO"),1,"")</f>
        <v/>
      </c>
      <c r="DX169" s="1351" t="str">
        <f>IF(AND(EE61&gt;0,'Result Entry'!G63="NSO"),1,"")</f>
        <v/>
      </c>
      <c r="EJ169" s="1351" t="str">
        <f>IF(AND(EQ61&gt;0,'Result Entry'!G63="NSO"),1,"")</f>
        <v/>
      </c>
      <c r="EV169" s="1351" t="str">
        <f>IF(AND(FC61&gt;0,'Result Entry'!G63="NSO"),1,"")</f>
        <v/>
      </c>
      <c r="FG169" s="1351" t="str">
        <f>IF(AND(FI61&gt;0,'Result Entry'!G63="NSO"),1,"")</f>
        <v/>
      </c>
    </row>
    <row r="170" spans="8:8" ht="15.0" hidden="1">
      <c r="CO170" s="1351" t="str">
        <f>IF(AND(CX61&gt;0,'Result Entry'!G63="NSO"),1,"")</f>
        <v/>
      </c>
      <c r="DF170" s="1351" t="str">
        <f>IF(AND(DO61&gt;0,'Result Entry'!G63="NSO"),1,"")</f>
        <v/>
      </c>
      <c r="DX170" s="1351" t="str">
        <f>IF(AND(EE62&gt;0,'Result Entry'!G64="NSO"),1,"")</f>
        <v/>
      </c>
      <c r="EJ170" s="1351" t="str">
        <f>IF(AND(EQ62&gt;0,'Result Entry'!G64="NSO"),1,"")</f>
        <v/>
      </c>
      <c r="EV170" s="1351" t="str">
        <f>IF(AND(FC62&gt;0,'Result Entry'!G64="NSO"),1,"")</f>
        <v/>
      </c>
      <c r="FG170" s="1351" t="str">
        <f>IF(AND(FI62&gt;0,'Result Entry'!G64="NSO"),1,"")</f>
        <v/>
      </c>
    </row>
    <row r="171" spans="8:8" ht="15.0" hidden="1">
      <c r="CO171" s="1351" t="str">
        <f>IF(AND(CX62&gt;0,'Result Entry'!G64="NSO"),1,"")</f>
        <v/>
      </c>
      <c r="DF171" s="1351" t="str">
        <f>IF(AND(DO62&gt;0,'Result Entry'!G64="NSO"),1,"")</f>
        <v/>
      </c>
      <c r="DX171" s="1351" t="str">
        <f>IF(AND(EE63&gt;0,'Result Entry'!G65="NSO"),1,"")</f>
        <v/>
      </c>
      <c r="EJ171" s="1351" t="str">
        <f>IF(AND(EQ63&gt;0,'Result Entry'!G65="NSO"),1,"")</f>
        <v/>
      </c>
      <c r="EV171" s="1351" t="str">
        <f>IF(AND(FC63&gt;0,'Result Entry'!G65="NSO"),1,"")</f>
        <v/>
      </c>
      <c r="FG171" s="1351" t="str">
        <f>IF(AND(FI63&gt;0,'Result Entry'!G65="NSO"),1,"")</f>
        <v/>
      </c>
    </row>
    <row r="172" spans="8:8" ht="15.0" hidden="1">
      <c r="CO172" s="1351" t="str">
        <f>IF(AND(CX63&gt;0,'Result Entry'!G65="NSO"),1,"")</f>
        <v/>
      </c>
      <c r="DF172" s="1351" t="str">
        <f>IF(AND(DO63&gt;0,'Result Entry'!G65="NSO"),1,"")</f>
        <v/>
      </c>
      <c r="DX172" s="1351" t="str">
        <f>IF(AND(EE64&gt;0,'Result Entry'!G66="NSO"),1,"")</f>
        <v/>
      </c>
      <c r="EJ172" s="1351" t="str">
        <f>IF(AND(EQ64&gt;0,'Result Entry'!G66="NSO"),1,"")</f>
        <v/>
      </c>
      <c r="EV172" s="1351" t="str">
        <f>IF(AND(FC64&gt;0,'Result Entry'!G66="NSO"),1,"")</f>
        <v/>
      </c>
      <c r="FG172" s="1351" t="str">
        <f>IF(AND(FI64&gt;0,'Result Entry'!G66="NSO"),1,"")</f>
        <v/>
      </c>
    </row>
    <row r="173" spans="8:8" ht="15.0" hidden="1">
      <c r="CO173" s="1351" t="str">
        <f>IF(AND(CX64&gt;0,'Result Entry'!G66="NSO"),1,"")</f>
        <v/>
      </c>
      <c r="DF173" s="1351" t="str">
        <f>IF(AND(DO64&gt;0,'Result Entry'!G66="NSO"),1,"")</f>
        <v/>
      </c>
      <c r="DX173" s="1351" t="str">
        <f>IF(AND(EE65&gt;0,'Result Entry'!G67="NSO"),1,"")</f>
        <v/>
      </c>
      <c r="EJ173" s="1351" t="str">
        <f>IF(AND(EQ65&gt;0,'Result Entry'!G67="NSO"),1,"")</f>
        <v/>
      </c>
      <c r="EV173" s="1351" t="str">
        <f>IF(AND(FC65&gt;0,'Result Entry'!G67="NSO"),1,"")</f>
        <v/>
      </c>
      <c r="FG173" s="1351" t="str">
        <f>IF(AND(FI65&gt;0,'Result Entry'!G67="NSO"),1,"")</f>
        <v/>
      </c>
    </row>
    <row r="174" spans="8:8" ht="15.0" hidden="1">
      <c r="CO174" s="1351" t="str">
        <f>IF(AND(CX65&gt;0,'Result Entry'!G67="NSO"),1,"")</f>
        <v/>
      </c>
      <c r="DF174" s="1351" t="str">
        <f>IF(AND(DO65&gt;0,'Result Entry'!G67="NSO"),1,"")</f>
        <v/>
      </c>
      <c r="DX174" s="1351" t="str">
        <f>IF(AND(EE66&gt;0,'Result Entry'!G68="NSO"),1,"")</f>
        <v/>
      </c>
      <c r="EJ174" s="1351" t="str">
        <f>IF(AND(EQ66&gt;0,'Result Entry'!G68="NSO"),1,"")</f>
        <v/>
      </c>
      <c r="EV174" s="1351" t="str">
        <f>IF(AND(FC66&gt;0,'Result Entry'!G68="NSO"),1,"")</f>
        <v/>
      </c>
      <c r="FG174" s="1351" t="str">
        <f>IF(AND(FI66&gt;0,'Result Entry'!G68="NSO"),1,"")</f>
        <v/>
      </c>
    </row>
    <row r="175" spans="8:8" ht="15.0" hidden="1">
      <c r="CO175" s="1351" t="str">
        <f>IF(AND(CX66&gt;0,'Result Entry'!G68="NSO"),1,"")</f>
        <v/>
      </c>
      <c r="DF175" s="1351" t="str">
        <f>IF(AND(DO66&gt;0,'Result Entry'!G68="NSO"),1,"")</f>
        <v/>
      </c>
      <c r="DX175" s="1351" t="str">
        <f>IF(AND(EE67&gt;0,'Result Entry'!G69="NSO"),1,"")</f>
        <v/>
      </c>
      <c r="EJ175" s="1351" t="str">
        <f>IF(AND(EQ67&gt;0,'Result Entry'!G69="NSO"),1,"")</f>
        <v/>
      </c>
      <c r="EV175" s="1351" t="str">
        <f>IF(AND(FC67&gt;0,'Result Entry'!G69="NSO"),1,"")</f>
        <v/>
      </c>
      <c r="FG175" s="1351" t="str">
        <f>IF(AND(FI67&gt;0,'Result Entry'!G69="NSO"),1,"")</f>
        <v/>
      </c>
    </row>
    <row r="176" spans="8:8" ht="15.0" hidden="1">
      <c r="CO176" s="1351" t="str">
        <f>IF(AND(CX67&gt;0,'Result Entry'!G69="NSO"),1,"")</f>
        <v/>
      </c>
      <c r="DF176" s="1351" t="str">
        <f>IF(AND(DO67&gt;0,'Result Entry'!G69="NSO"),1,"")</f>
        <v/>
      </c>
      <c r="DX176" s="1351" t="str">
        <f>IF(AND(EE68&gt;0,'Result Entry'!G70="NSO"),1,"")</f>
        <v/>
      </c>
      <c r="EJ176" s="1351" t="str">
        <f>IF(AND(EQ68&gt;0,'Result Entry'!G70="NSO"),1,"")</f>
        <v/>
      </c>
      <c r="EV176" s="1351" t="str">
        <f>IF(AND(FC68&gt;0,'Result Entry'!G70="NSO"),1,"")</f>
        <v/>
      </c>
      <c r="FG176" s="1351" t="str">
        <f>IF(AND(FI68&gt;0,'Result Entry'!G70="NSO"),1,"")</f>
        <v/>
      </c>
    </row>
    <row r="177" spans="8:8" ht="15.0" hidden="1">
      <c r="CO177" s="1351" t="str">
        <f>IF(AND(CX68&gt;0,'Result Entry'!G70="NSO"),1,"")</f>
        <v/>
      </c>
      <c r="DF177" s="1351" t="str">
        <f>IF(AND(DO68&gt;0,'Result Entry'!G70="NSO"),1,"")</f>
        <v/>
      </c>
      <c r="DX177" s="1351" t="str">
        <f>IF(AND(EE69&gt;0,'Result Entry'!G71="NSO"),1,"")</f>
        <v/>
      </c>
      <c r="EJ177" s="1351" t="str">
        <f>IF(AND(EQ69&gt;0,'Result Entry'!G71="NSO"),1,"")</f>
        <v/>
      </c>
      <c r="EV177" s="1351" t="str">
        <f>IF(AND(FC69&gt;0,'Result Entry'!G71="NSO"),1,"")</f>
        <v/>
      </c>
      <c r="FG177" s="1351" t="str">
        <f>IF(AND(FI69&gt;0,'Result Entry'!G71="NSO"),1,"")</f>
        <v/>
      </c>
    </row>
    <row r="178" spans="8:8" ht="15.0" hidden="1">
      <c r="CO178" s="1351" t="str">
        <f>IF(AND(CX69&gt;0,'Result Entry'!G71="NSO"),1,"")</f>
        <v/>
      </c>
      <c r="DF178" s="1351" t="str">
        <f>IF(AND(DO69&gt;0,'Result Entry'!G71="NSO"),1,"")</f>
        <v/>
      </c>
      <c r="DX178" s="1351" t="str">
        <f>IF(AND(EE70&gt;0,'Result Entry'!G72="NSO"),1,"")</f>
        <v/>
      </c>
      <c r="EJ178" s="1351" t="str">
        <f>IF(AND(EQ70&gt;0,'Result Entry'!G72="NSO"),1,"")</f>
        <v/>
      </c>
      <c r="EV178" s="1351" t="str">
        <f>IF(AND(FC70&gt;0,'Result Entry'!G72="NSO"),1,"")</f>
        <v/>
      </c>
      <c r="FG178" s="1351" t="str">
        <f>IF(AND(FI70&gt;0,'Result Entry'!G72="NSO"),1,"")</f>
        <v/>
      </c>
    </row>
    <row r="179" spans="8:8" ht="15.0" hidden="1">
      <c r="CO179" s="1351" t="str">
        <f>IF(AND(CX70&gt;0,'Result Entry'!G72="NSO"),1,"")</f>
        <v/>
      </c>
      <c r="DF179" s="1351" t="str">
        <f>IF(AND(DO70&gt;0,'Result Entry'!G72="NSO"),1,"")</f>
        <v/>
      </c>
      <c r="DX179" s="1351" t="str">
        <f>IF(AND(EE71&gt;0,'Result Entry'!G73="NSO"),1,"")</f>
        <v/>
      </c>
      <c r="EJ179" s="1351" t="str">
        <f>IF(AND(EQ71&gt;0,'Result Entry'!G73="NSO"),1,"")</f>
        <v/>
      </c>
      <c r="EV179" s="1351" t="str">
        <f>IF(AND(FC71&gt;0,'Result Entry'!G73="NSO"),1,"")</f>
        <v/>
      </c>
      <c r="FG179" s="1351" t="str">
        <f>IF(AND(FI71&gt;0,'Result Entry'!G73="NSO"),1,"")</f>
        <v/>
      </c>
    </row>
    <row r="180" spans="8:8" ht="15.0" hidden="1">
      <c r="CO180" s="1351" t="str">
        <f>IF(AND(CX71&gt;0,'Result Entry'!G73="NSO"),1,"")</f>
        <v/>
      </c>
      <c r="DF180" s="1351" t="str">
        <f>IF(AND(DO71&gt;0,'Result Entry'!G73="NSO"),1,"")</f>
        <v/>
      </c>
      <c r="DX180" s="1351" t="str">
        <f>IF(AND(EE72&gt;0,'Result Entry'!G74="NSO"),1,"")</f>
        <v/>
      </c>
      <c r="EJ180" s="1351" t="str">
        <f>IF(AND(EQ72&gt;0,'Result Entry'!G74="NSO"),1,"")</f>
        <v/>
      </c>
      <c r="EV180" s="1351" t="str">
        <f>IF(AND(FC72&gt;0,'Result Entry'!G74="NSO"),1,"")</f>
        <v/>
      </c>
      <c r="FG180" s="1351" t="str">
        <f>IF(AND(FI72&gt;0,'Result Entry'!G74="NSO"),1,"")</f>
        <v/>
      </c>
    </row>
    <row r="181" spans="8:8" ht="15.0" hidden="1">
      <c r="CO181" s="1351" t="str">
        <f>IF(AND(CX72&gt;0,'Result Entry'!G74="NSO"),1,"")</f>
        <v/>
      </c>
      <c r="DF181" s="1351" t="str">
        <f>IF(AND(DO72&gt;0,'Result Entry'!G74="NSO"),1,"")</f>
        <v/>
      </c>
      <c r="DX181" s="1351" t="str">
        <f>IF(AND(EE73&gt;0,'Result Entry'!G75="NSO"),1,"")</f>
        <v/>
      </c>
      <c r="EJ181" s="1351" t="str">
        <f>IF(AND(EQ73&gt;0,'Result Entry'!G75="NSO"),1,"")</f>
        <v/>
      </c>
      <c r="EV181" s="1351" t="str">
        <f>IF(AND(FC73&gt;0,'Result Entry'!G75="NSO"),1,"")</f>
        <v/>
      </c>
      <c r="FG181" s="1351" t="str">
        <f>IF(AND(FI73&gt;0,'Result Entry'!G75="NSO"),1,"")</f>
        <v/>
      </c>
    </row>
    <row r="182" spans="8:8" ht="15.0" hidden="1">
      <c r="CO182" s="1351" t="str">
        <f>IF(AND(CX73&gt;0,'Result Entry'!G75="NSO"),1,"")</f>
        <v/>
      </c>
      <c r="DF182" s="1351" t="str">
        <f>IF(AND(DO73&gt;0,'Result Entry'!G75="NSO"),1,"")</f>
        <v/>
      </c>
      <c r="DX182" s="1351" t="str">
        <f>IF(AND(EE74&gt;0,'Result Entry'!G76="NSO"),1,"")</f>
        <v/>
      </c>
      <c r="EJ182" s="1351" t="str">
        <f>IF(AND(EQ74&gt;0,'Result Entry'!G76="NSO"),1,"")</f>
        <v/>
      </c>
      <c r="EV182" s="1351" t="str">
        <f>IF(AND(FC74&gt;0,'Result Entry'!G76="NSO"),1,"")</f>
        <v/>
      </c>
      <c r="FG182" s="1351" t="str">
        <f>IF(AND(FI74&gt;0,'Result Entry'!G76="NSO"),1,"")</f>
        <v/>
      </c>
    </row>
    <row r="183" spans="8:8" ht="15.0" hidden="1">
      <c r="CO183" s="1351" t="str">
        <f>IF(AND(CX74&gt;0,'Result Entry'!G76="NSO"),1,"")</f>
        <v/>
      </c>
      <c r="DF183" s="1351" t="str">
        <f>IF(AND(DO74&gt;0,'Result Entry'!G76="NSO"),1,"")</f>
        <v/>
      </c>
      <c r="DX183" s="1351" t="str">
        <f>IF(AND(EE75&gt;0,'Result Entry'!G77="NSO"),1,"")</f>
        <v/>
      </c>
      <c r="EJ183" s="1351" t="str">
        <f>IF(AND(EQ75&gt;0,'Result Entry'!G77="NSO"),1,"")</f>
        <v/>
      </c>
      <c r="EV183" s="1351" t="str">
        <f>IF(AND(FC75&gt;0,'Result Entry'!G77="NSO"),1,"")</f>
        <v/>
      </c>
      <c r="FG183" s="1351" t="str">
        <f>IF(AND(FI75&gt;0,'Result Entry'!G77="NSO"),1,"")</f>
        <v/>
      </c>
    </row>
    <row r="184" spans="8:8" ht="15.0" hidden="1">
      <c r="CO184" s="1351" t="str">
        <f>IF(AND(CX75&gt;0,'Result Entry'!G77="NSO"),1,"")</f>
        <v/>
      </c>
      <c r="DF184" s="1351" t="str">
        <f>IF(AND(DO75&gt;0,'Result Entry'!G77="NSO"),1,"")</f>
        <v/>
      </c>
      <c r="DX184" s="1351" t="str">
        <f>IF(AND(EE76&gt;0,'Result Entry'!G78="NSO"),1,"")</f>
        <v/>
      </c>
      <c r="EJ184" s="1351" t="str">
        <f>IF(AND(EQ76&gt;0,'Result Entry'!G78="NSO"),1,"")</f>
        <v/>
      </c>
      <c r="EV184" s="1351" t="str">
        <f>IF(AND(FC76&gt;0,'Result Entry'!G78="NSO"),1,"")</f>
        <v/>
      </c>
      <c r="FG184" s="1351" t="str">
        <f>IF(AND(FI76&gt;0,'Result Entry'!G78="NSO"),1,"")</f>
        <v/>
      </c>
    </row>
    <row r="185" spans="8:8" ht="15.0" hidden="1">
      <c r="CO185" s="1351" t="str">
        <f>IF(AND(CX76&gt;0,'Result Entry'!G78="NSO"),1,"")</f>
        <v/>
      </c>
      <c r="DF185" s="1351" t="str">
        <f>IF(AND(DO76&gt;0,'Result Entry'!G78="NSO"),1,"")</f>
        <v/>
      </c>
      <c r="DX185" s="1351" t="str">
        <f>IF(AND(EE77&gt;0,'Result Entry'!G79="NSO"),1,"")</f>
        <v/>
      </c>
      <c r="EJ185" s="1351" t="str">
        <f>IF(AND(EQ77&gt;0,'Result Entry'!G79="NSO"),1,"")</f>
        <v/>
      </c>
      <c r="EV185" s="1351" t="str">
        <f>IF(AND(FC77&gt;0,'Result Entry'!G79="NSO"),1,"")</f>
        <v/>
      </c>
      <c r="FG185" s="1351" t="str">
        <f>IF(AND(FI77&gt;0,'Result Entry'!G79="NSO"),1,"")</f>
        <v/>
      </c>
    </row>
    <row r="186" spans="8:8" ht="15.0" hidden="1">
      <c r="CO186" s="1351" t="str">
        <f>IF(AND(CX77&gt;0,'Result Entry'!G79="NSO"),1,"")</f>
        <v/>
      </c>
      <c r="DF186" s="1351" t="str">
        <f>IF(AND(DO77&gt;0,'Result Entry'!G79="NSO"),1,"")</f>
        <v/>
      </c>
      <c r="DX186" s="1351" t="str">
        <f>IF(AND(EE78&gt;0,'Result Entry'!G80="NSO"),1,"")</f>
        <v/>
      </c>
      <c r="EJ186" s="1351" t="str">
        <f>IF(AND(EQ78&gt;0,'Result Entry'!G80="NSO"),1,"")</f>
        <v/>
      </c>
      <c r="EV186" s="1351" t="str">
        <f>IF(AND(FC78&gt;0,'Result Entry'!G80="NSO"),1,"")</f>
        <v/>
      </c>
      <c r="FG186" s="1351" t="str">
        <f>IF(AND(FI78&gt;0,'Result Entry'!G80="NSO"),1,"")</f>
        <v/>
      </c>
    </row>
    <row r="187" spans="8:8" ht="15.0" hidden="1">
      <c r="CO187" s="1351" t="str">
        <f>IF(AND(CX78&gt;0,'Result Entry'!G80="NSO"),1,"")</f>
        <v/>
      </c>
      <c r="DF187" s="1351" t="str">
        <f>IF(AND(DO78&gt;0,'Result Entry'!G80="NSO"),1,"")</f>
        <v/>
      </c>
      <c r="DX187" s="1351" t="str">
        <f>IF(AND(EE79&gt;0,'Result Entry'!G81="NSO"),1,"")</f>
        <v/>
      </c>
      <c r="EJ187" s="1351" t="str">
        <f>IF(AND(EQ79&gt;0,'Result Entry'!G81="NSO"),1,"")</f>
        <v/>
      </c>
      <c r="EV187" s="1351" t="str">
        <f>IF(AND(FC79&gt;0,'Result Entry'!G81="NSO"),1,"")</f>
        <v/>
      </c>
      <c r="FG187" s="1351" t="str">
        <f>IF(AND(FI79&gt;0,'Result Entry'!G81="NSO"),1,"")</f>
        <v/>
      </c>
    </row>
    <row r="188" spans="8:8" ht="15.0" hidden="1">
      <c r="CO188" s="1351" t="str">
        <f>IF(AND(CX79&gt;0,'Result Entry'!G81="NSO"),1,"")</f>
        <v/>
      </c>
      <c r="DF188" s="1351" t="str">
        <f>IF(AND(DO79&gt;0,'Result Entry'!G81="NSO"),1,"")</f>
        <v/>
      </c>
      <c r="DX188" s="1351" t="str">
        <f>IF(AND(EE80&gt;0,'Result Entry'!G82="NSO"),1,"")</f>
        <v/>
      </c>
      <c r="EJ188" s="1351" t="str">
        <f>IF(AND(EQ80&gt;0,'Result Entry'!G82="NSO"),1,"")</f>
        <v/>
      </c>
      <c r="EV188" s="1351" t="str">
        <f>IF(AND(FC80&gt;0,'Result Entry'!G82="NSO"),1,"")</f>
        <v/>
      </c>
      <c r="FG188" s="1351" t="str">
        <f>IF(AND(FI80&gt;0,'Result Entry'!G82="NSO"),1,"")</f>
        <v/>
      </c>
    </row>
    <row r="189" spans="8:8" ht="15.0" hidden="1">
      <c r="CO189" s="1351" t="str">
        <f>IF(AND(CX80&gt;0,'Result Entry'!G82="NSO"),1,"")</f>
        <v/>
      </c>
      <c r="DF189" s="1351" t="str">
        <f>IF(AND(DO80&gt;0,'Result Entry'!G82="NSO"),1,"")</f>
        <v/>
      </c>
      <c r="DX189" s="1351" t="str">
        <f>IF(AND(EE81&gt;0,'Result Entry'!G83="NSO"),1,"")</f>
        <v/>
      </c>
      <c r="EJ189" s="1351" t="str">
        <f>IF(AND(EQ81&gt;0,'Result Entry'!G83="NSO"),1,"")</f>
        <v/>
      </c>
      <c r="EV189" s="1351" t="str">
        <f>IF(AND(FC81&gt;0,'Result Entry'!G83="NSO"),1,"")</f>
        <v/>
      </c>
      <c r="FG189" s="1351" t="str">
        <f>IF(AND(FI81&gt;0,'Result Entry'!G83="NSO"),1,"")</f>
        <v/>
      </c>
    </row>
    <row r="190" spans="8:8" ht="15.0" hidden="1">
      <c r="CO190" s="1351" t="str">
        <f>IF(AND(CX81&gt;0,'Result Entry'!G83="NSO"),1,"")</f>
        <v/>
      </c>
      <c r="DF190" s="1351" t="str">
        <f>IF(AND(DO81&gt;0,'Result Entry'!G83="NSO"),1,"")</f>
        <v/>
      </c>
      <c r="DX190" s="1351" t="str">
        <f>IF(AND(EE82&gt;0,'Result Entry'!G84="NSO"),1,"")</f>
        <v/>
      </c>
      <c r="EJ190" s="1351" t="str">
        <f>IF(AND(EQ82&gt;0,'Result Entry'!G84="NSO"),1,"")</f>
        <v/>
      </c>
      <c r="EV190" s="1351" t="str">
        <f>IF(AND(FC82&gt;0,'Result Entry'!G84="NSO"),1,"")</f>
        <v/>
      </c>
      <c r="FG190" s="1351" t="str">
        <f>IF(AND(FI82&gt;0,'Result Entry'!G84="NSO"),1,"")</f>
        <v/>
      </c>
    </row>
    <row r="191" spans="8:8" ht="15.0" hidden="1">
      <c r="CO191" s="1351" t="str">
        <f>IF(AND(CX82&gt;0,'Result Entry'!G84="NSO"),1,"")</f>
        <v/>
      </c>
      <c r="DF191" s="1351" t="str">
        <f>IF(AND(DO82&gt;0,'Result Entry'!G84="NSO"),1,"")</f>
        <v/>
      </c>
      <c r="DX191" s="1351" t="str">
        <f>IF(AND(EE83&gt;0,'Result Entry'!G85="NSO"),1,"")</f>
        <v/>
      </c>
      <c r="EJ191" s="1351" t="str">
        <f>IF(AND(EQ83&gt;0,'Result Entry'!G85="NSO"),1,"")</f>
        <v/>
      </c>
      <c r="EV191" s="1351" t="str">
        <f>IF(AND(FC83&gt;0,'Result Entry'!G85="NSO"),1,"")</f>
        <v/>
      </c>
      <c r="FG191" s="1351" t="str">
        <f>IF(AND(FI83&gt;0,'Result Entry'!G85="NSO"),1,"")</f>
        <v/>
      </c>
    </row>
    <row r="192" spans="8:8" ht="15.0" hidden="1">
      <c r="CO192" s="1351" t="str">
        <f>IF(AND(CX83&gt;0,'Result Entry'!G85="NSO"),1,"")</f>
        <v/>
      </c>
      <c r="DF192" s="1351" t="str">
        <f>IF(AND(DO83&gt;0,'Result Entry'!G85="NSO"),1,"")</f>
        <v/>
      </c>
      <c r="DX192" s="1351" t="str">
        <f>IF(AND(EE84&gt;0,'Result Entry'!G86="NSO"),1,"")</f>
        <v/>
      </c>
      <c r="EJ192" s="1351" t="str">
        <f>IF(AND(EQ84&gt;0,'Result Entry'!G86="NSO"),1,"")</f>
        <v/>
      </c>
      <c r="EV192" s="1351" t="str">
        <f>IF(AND(FC84&gt;0,'Result Entry'!G86="NSO"),1,"")</f>
        <v/>
      </c>
      <c r="FG192" s="1351" t="str">
        <f>IF(AND(FI84&gt;0,'Result Entry'!G86="NSO"),1,"")</f>
        <v/>
      </c>
    </row>
    <row r="193" spans="8:8" ht="15.0" hidden="1">
      <c r="CO193" s="1351" t="str">
        <f>IF(AND(CX84&gt;0,'Result Entry'!G86="NSO"),1,"")</f>
        <v/>
      </c>
      <c r="DF193" s="1351" t="str">
        <f>IF(AND(DO84&gt;0,'Result Entry'!G86="NSO"),1,"")</f>
        <v/>
      </c>
      <c r="DX193" s="1351" t="str">
        <f>IF(AND(EE85&gt;0,'Result Entry'!G87="NSO"),1,"")</f>
        <v/>
      </c>
      <c r="EJ193" s="1351" t="str">
        <f>IF(AND(EQ85&gt;0,'Result Entry'!G87="NSO"),1,"")</f>
        <v/>
      </c>
      <c r="EV193" s="1351" t="str">
        <f>IF(AND(FC85&gt;0,'Result Entry'!G87="NSO"),1,"")</f>
        <v/>
      </c>
      <c r="FG193" s="1351" t="str">
        <f>IF(AND(FI85&gt;0,'Result Entry'!G87="NSO"),1,"")</f>
        <v/>
      </c>
    </row>
    <row r="194" spans="8:8" ht="15.0" hidden="1">
      <c r="CO194" s="1351" t="str">
        <f>IF(AND(CX85&gt;0,'Result Entry'!G87="NSO"),1,"")</f>
        <v/>
      </c>
      <c r="DF194" s="1351" t="str">
        <f>IF(AND(DO85&gt;0,'Result Entry'!G87="NSO"),1,"")</f>
        <v/>
      </c>
      <c r="DX194" s="1351" t="str">
        <f>IF(AND(EE86&gt;0,'Result Entry'!G88="NSO"),1,"")</f>
        <v/>
      </c>
      <c r="EJ194" s="1351" t="str">
        <f>IF(AND(EQ86&gt;0,'Result Entry'!G88="NSO"),1,"")</f>
        <v/>
      </c>
      <c r="EV194" s="1351" t="str">
        <f>IF(AND(FC86&gt;0,'Result Entry'!G88="NSO"),1,"")</f>
        <v/>
      </c>
      <c r="FG194" s="1351" t="str">
        <f>IF(AND(FI86&gt;0,'Result Entry'!G88="NSO"),1,"")</f>
        <v/>
      </c>
    </row>
    <row r="195" spans="8:8" ht="15.0" hidden="1">
      <c r="CO195" s="1351" t="str">
        <f>IF(AND(CX86&gt;0,'Result Entry'!G88="NSO"),1,"")</f>
        <v/>
      </c>
      <c r="DF195" s="1351" t="str">
        <f>IF(AND(DO86&gt;0,'Result Entry'!G88="NSO"),1,"")</f>
        <v/>
      </c>
      <c r="DX195" s="1351" t="str">
        <f>IF(AND(EE87&gt;0,'Result Entry'!G89="NSO"),1,"")</f>
        <v/>
      </c>
      <c r="EJ195" s="1351" t="str">
        <f>IF(AND(EQ87&gt;0,'Result Entry'!G89="NSO"),1,"")</f>
        <v/>
      </c>
      <c r="EV195" s="1351" t="str">
        <f>IF(AND(FC87&gt;0,'Result Entry'!G89="NSO"),1,"")</f>
        <v/>
      </c>
      <c r="FG195" s="1351" t="str">
        <f>IF(AND(FI87&gt;0,'Result Entry'!G89="NSO"),1,"")</f>
        <v/>
      </c>
    </row>
    <row r="196" spans="8:8" ht="15.0" hidden="1">
      <c r="CO196" s="1351" t="str">
        <f>IF(AND(CX87&gt;0,'Result Entry'!G89="NSO"),1,"")</f>
        <v/>
      </c>
      <c r="DF196" s="1351" t="str">
        <f>IF(AND(DO87&gt;0,'Result Entry'!G89="NSO"),1,"")</f>
        <v/>
      </c>
      <c r="DX196" s="1351" t="str">
        <f>IF(AND(EE88&gt;0,'Result Entry'!G90="NSO"),1,"")</f>
        <v/>
      </c>
      <c r="EJ196" s="1351" t="str">
        <f>IF(AND(EQ88&gt;0,'Result Entry'!G90="NSO"),1,"")</f>
        <v/>
      </c>
      <c r="EV196" s="1351" t="str">
        <f>IF(AND(FC88&gt;0,'Result Entry'!G90="NSO"),1,"")</f>
        <v/>
      </c>
      <c r="FG196" s="1351" t="str">
        <f>IF(AND(FI88&gt;0,'Result Entry'!G90="NSO"),1,"")</f>
        <v/>
      </c>
    </row>
    <row r="197" spans="8:8" ht="15.0" hidden="1">
      <c r="CO197" s="1351" t="str">
        <f>IF(AND(CX88&gt;0,'Result Entry'!G90="NSO"),1,"")</f>
        <v/>
      </c>
      <c r="DF197" s="1351" t="str">
        <f>IF(AND(DO88&gt;0,'Result Entry'!G90="NSO"),1,"")</f>
        <v/>
      </c>
      <c r="DX197" s="1351" t="str">
        <f>IF(AND(EE89&gt;0,'Result Entry'!G91="NSO"),1,"")</f>
        <v/>
      </c>
      <c r="EJ197" s="1351" t="str">
        <f>IF(AND(EQ89&gt;0,'Result Entry'!G91="NSO"),1,"")</f>
        <v/>
      </c>
      <c r="EV197" s="1351" t="str">
        <f>IF(AND(FC89&gt;0,'Result Entry'!G91="NSO"),1,"")</f>
        <v/>
      </c>
      <c r="FG197" s="1351" t="str">
        <f>IF(AND(FI89&gt;0,'Result Entry'!G91="NSO"),1,"")</f>
        <v/>
      </c>
    </row>
    <row r="198" spans="8:8" ht="15.0" hidden="1">
      <c r="CO198" s="1351" t="str">
        <f>IF(AND(CX89&gt;0,'Result Entry'!G91="NSO"),1,"")</f>
        <v/>
      </c>
      <c r="DF198" s="1351" t="str">
        <f>IF(AND(DO89&gt;0,'Result Entry'!G91="NSO"),1,"")</f>
        <v/>
      </c>
      <c r="DX198" s="1351" t="str">
        <f>IF(AND(EE90&gt;0,'Result Entry'!G92="NSO"),1,"")</f>
        <v/>
      </c>
      <c r="EJ198" s="1351" t="str">
        <f>IF(AND(EQ90&gt;0,'Result Entry'!G92="NSO"),1,"")</f>
        <v/>
      </c>
      <c r="EV198" s="1351" t="str">
        <f>IF(AND(FC90&gt;0,'Result Entry'!G92="NSO"),1,"")</f>
        <v/>
      </c>
      <c r="FG198" s="1351" t="str">
        <f>IF(AND(FI90&gt;0,'Result Entry'!G92="NSO"),1,"")</f>
        <v/>
      </c>
    </row>
    <row r="199" spans="8:8" ht="15.0" hidden="1">
      <c r="CO199" s="1351" t="str">
        <f>IF(AND(CX90&gt;0,'Result Entry'!G92="NSO"),1,"")</f>
        <v/>
      </c>
      <c r="DF199" s="1351" t="str">
        <f>IF(AND(DO90&gt;0,'Result Entry'!G92="NSO"),1,"")</f>
        <v/>
      </c>
      <c r="DX199" s="1351" t="str">
        <f>IF(AND(EE91&gt;0,'Result Entry'!G93="NSO"),1,"")</f>
        <v/>
      </c>
      <c r="EJ199" s="1351" t="str">
        <f>IF(AND(EQ91&gt;0,'Result Entry'!G93="NSO"),1,"")</f>
        <v/>
      </c>
      <c r="EV199" s="1351" t="str">
        <f>IF(AND(FC91&gt;0,'Result Entry'!G93="NSO"),1,"")</f>
        <v/>
      </c>
      <c r="FG199" s="1351" t="str">
        <f>IF(AND(FI91&gt;0,'Result Entry'!G93="NSO"),1,"")</f>
        <v/>
      </c>
    </row>
    <row r="200" spans="8:8" ht="15.0" hidden="1">
      <c r="CO200" s="1351" t="str">
        <f>IF(AND(CX91&gt;0,'Result Entry'!G93="NSO"),1,"")</f>
        <v/>
      </c>
      <c r="DF200" s="1351" t="str">
        <f>IF(AND(DO91&gt;0,'Result Entry'!G93="NSO"),1,"")</f>
        <v/>
      </c>
      <c r="DX200" s="1351" t="str">
        <f>IF(AND(EE92&gt;0,'Result Entry'!G94="NSO"),1,"")</f>
        <v/>
      </c>
      <c r="EJ200" s="1351" t="str">
        <f>IF(AND(EQ92&gt;0,'Result Entry'!G94="NSO"),1,"")</f>
        <v/>
      </c>
      <c r="EV200" s="1351" t="str">
        <f>IF(AND(FC92&gt;0,'Result Entry'!G94="NSO"),1,"")</f>
        <v/>
      </c>
      <c r="FG200" s="1351" t="str">
        <f>IF(AND(FI92&gt;0,'Result Entry'!G94="NSO"),1,"")</f>
        <v/>
      </c>
    </row>
    <row r="201" spans="8:8" ht="15.0" hidden="1">
      <c r="CO201" s="1351" t="str">
        <f>IF(AND(CX92&gt;0,'Result Entry'!G94="NSO"),1,"")</f>
        <v/>
      </c>
      <c r="DF201" s="1351" t="str">
        <f>IF(AND(DO92&gt;0,'Result Entry'!G94="NSO"),1,"")</f>
        <v/>
      </c>
      <c r="DX201" s="1351" t="str">
        <f>IF(AND(EE93&gt;0,'Result Entry'!G95="NSO"),1,"")</f>
        <v/>
      </c>
      <c r="EJ201" s="1351" t="str">
        <f>IF(AND(EQ93&gt;0,'Result Entry'!G95="NSO"),1,"")</f>
        <v/>
      </c>
      <c r="EV201" s="1351" t="str">
        <f>IF(AND(FC93&gt;0,'Result Entry'!G95="NSO"),1,"")</f>
        <v/>
      </c>
      <c r="FG201" s="1351" t="str">
        <f>IF(AND(FI93&gt;0,'Result Entry'!G95="NSO"),1,"")</f>
        <v/>
      </c>
    </row>
    <row r="202" spans="8:8" ht="15.0" hidden="1">
      <c r="CO202" s="1351" t="str">
        <f>IF(AND(CX93&gt;0,'Result Entry'!G95="NSO"),1,"")</f>
        <v/>
      </c>
      <c r="DF202" s="1351" t="str">
        <f>IF(AND(DO93&gt;0,'Result Entry'!G95="NSO"),1,"")</f>
        <v/>
      </c>
      <c r="DX202" s="1351" t="str">
        <f>IF(AND(EE94&gt;0,'Result Entry'!G96="NSO"),1,"")</f>
        <v/>
      </c>
      <c r="EJ202" s="1351" t="str">
        <f>IF(AND(EQ94&gt;0,'Result Entry'!G96="NSO"),1,"")</f>
        <v/>
      </c>
      <c r="EV202" s="1351" t="str">
        <f>IF(AND(FC94&gt;0,'Result Entry'!G96="NSO"),1,"")</f>
        <v/>
      </c>
      <c r="FG202" s="1351" t="str">
        <f>IF(AND(FI94&gt;0,'Result Entry'!G96="NSO"),1,"")</f>
        <v/>
      </c>
    </row>
    <row r="203" spans="8:8" ht="15.0" hidden="1">
      <c r="CO203" s="1351" t="str">
        <f>IF(AND(CX94&gt;0,'Result Entry'!G96="NSO"),1,"")</f>
        <v/>
      </c>
      <c r="DF203" s="1351" t="str">
        <f>IF(AND(DO94&gt;0,'Result Entry'!G96="NSO"),1,"")</f>
        <v/>
      </c>
      <c r="DX203" s="1351" t="str">
        <f>IF(AND(EE95&gt;0,'Result Entry'!G97="NSO"),1,"")</f>
        <v/>
      </c>
      <c r="EJ203" s="1351" t="str">
        <f>IF(AND(EQ95&gt;0,'Result Entry'!G97="NSO"),1,"")</f>
        <v/>
      </c>
      <c r="EV203" s="1351" t="str">
        <f>IF(AND(FC95&gt;0,'Result Entry'!G97="NSO"),1,"")</f>
        <v/>
      </c>
      <c r="FG203" s="1351" t="str">
        <f>IF(AND(FI95&gt;0,'Result Entry'!G97="NSO"),1,"")</f>
        <v/>
      </c>
    </row>
    <row r="204" spans="8:8" ht="15.0" hidden="1">
      <c r="CO204" s="1351" t="str">
        <f>IF(AND(CX95&gt;0,'Result Entry'!G97="NSO"),1,"")</f>
        <v/>
      </c>
      <c r="DF204" s="1351" t="str">
        <f>IF(AND(DO95&gt;0,'Result Entry'!G97="NSO"),1,"")</f>
        <v/>
      </c>
      <c r="DX204" s="1351" t="str">
        <f>IF(AND(EE96&gt;0,'Result Entry'!G98="NSO"),1,"")</f>
        <v/>
      </c>
      <c r="EJ204" s="1351" t="str">
        <f>IF(AND(EQ96&gt;0,'Result Entry'!G98="NSO"),1,"")</f>
        <v/>
      </c>
      <c r="EV204" s="1351" t="str">
        <f>IF(AND(FC96&gt;0,'Result Entry'!G98="NSO"),1,"")</f>
        <v/>
      </c>
      <c r="FG204" s="1351" t="str">
        <f>IF(AND(FI96&gt;0,'Result Entry'!G98="NSO"),1,"")</f>
        <v/>
      </c>
    </row>
    <row r="205" spans="8:8" ht="15.0" hidden="1">
      <c r="CO205" s="1351" t="str">
        <f>IF(AND(CX96&gt;0,'Result Entry'!G98="NSO"),1,"")</f>
        <v/>
      </c>
      <c r="DF205" s="1351" t="str">
        <f>IF(AND(DO96&gt;0,'Result Entry'!G98="NSO"),1,"")</f>
        <v/>
      </c>
      <c r="DX205" s="1351" t="str">
        <f>IF(AND(EE97&gt;0,'Result Entry'!G99="NSO"),1,"")</f>
        <v/>
      </c>
      <c r="EJ205" s="1351" t="str">
        <f>IF(AND(EQ97&gt;0,'Result Entry'!G99="NSO"),1,"")</f>
        <v/>
      </c>
      <c r="EV205" s="1351" t="str">
        <f>IF(AND(FC97&gt;0,'Result Entry'!G99="NSO"),1,"")</f>
        <v/>
      </c>
      <c r="FG205" s="1351" t="str">
        <f>IF(AND(FI97&gt;0,'Result Entry'!G99="NSO"),1,"")</f>
        <v/>
      </c>
    </row>
    <row r="206" spans="8:8" ht="15.0" hidden="1">
      <c r="CO206" s="1351" t="str">
        <f>IF(AND(CX97&gt;0,'Result Entry'!G99="NSO"),1,"")</f>
        <v/>
      </c>
      <c r="DF206" s="1351" t="str">
        <f>IF(AND(DO97&gt;0,'Result Entry'!G99="NSO"),1,"")</f>
        <v/>
      </c>
      <c r="DX206" s="1351" t="str">
        <f>IF(AND(EE98&gt;0,'Result Entry'!G100="NSO"),1,"")</f>
        <v/>
      </c>
      <c r="EJ206" s="1351" t="str">
        <f>IF(AND(EQ98&gt;0,'Result Entry'!G100="NSO"),1,"")</f>
        <v/>
      </c>
      <c r="EV206" s="1351" t="str">
        <f>IF(AND(FC98&gt;0,'Result Entry'!G100="NSO"),1,"")</f>
        <v/>
      </c>
      <c r="FG206" s="1351" t="str">
        <f>IF(AND(FI98&gt;0,'Result Entry'!G100="NSO"),1,"")</f>
        <v/>
      </c>
    </row>
    <row r="207" spans="8:8" ht="15.0" hidden="1">
      <c r="CO207" s="1351" t="str">
        <f>IF(AND(CX98&gt;0,'Result Entry'!G100="NSO"),1,"")</f>
        <v/>
      </c>
      <c r="DF207" s="1351" t="str">
        <f>IF(AND(DO98&gt;0,'Result Entry'!G100="NSO"),1,"")</f>
        <v/>
      </c>
      <c r="DX207" s="1351" t="str">
        <f>IF(AND(EE99&gt;0,'Result Entry'!G101="NSO"),1,"")</f>
        <v/>
      </c>
      <c r="EJ207" s="1351" t="str">
        <f>IF(AND(EQ99&gt;0,'Result Entry'!G101="NSO"),1,"")</f>
        <v/>
      </c>
      <c r="EV207" s="1351" t="str">
        <f>IF(AND(FC99&gt;0,'Result Entry'!G101="NSO"),1,"")</f>
        <v/>
      </c>
      <c r="FG207" s="1351" t="str">
        <f>IF(AND(FI99&gt;0,'Result Entry'!G101="NSO"),1,"")</f>
        <v/>
      </c>
    </row>
    <row r="208" spans="8:8" ht="15.0" hidden="1">
      <c r="CO208" s="1351" t="str">
        <f>IF(AND(CX99&gt;0,'Result Entry'!G101="NSO"),1,"")</f>
        <v/>
      </c>
      <c r="DF208" s="1351" t="str">
        <f>IF(AND(DO99&gt;0,'Result Entry'!G101="NSO"),1,"")</f>
        <v/>
      </c>
      <c r="DX208" s="1351" t="str">
        <f>IF(AND(EE100&gt;0,'Result Entry'!G102="NSO"),1,"")</f>
        <v/>
      </c>
      <c r="EJ208" s="1351" t="str">
        <f>IF(AND(EQ100&gt;0,'Result Entry'!G102="NSO"),1,"")</f>
        <v/>
      </c>
      <c r="EV208" s="1351" t="str">
        <f>IF(AND(FC100&gt;0,'Result Entry'!G102="NSO"),1,"")</f>
        <v/>
      </c>
      <c r="FG208" s="1351" t="str">
        <f>IF(AND(FI100&gt;0,'Result Entry'!G102="NSO"),1,"")</f>
        <v/>
      </c>
    </row>
    <row r="209" spans="8:8" ht="15.0" hidden="1">
      <c r="CO209" s="1351" t="str">
        <f>IF(AND(CX100&gt;0,'Result Entry'!G102="NSO"),1,"")</f>
        <v/>
      </c>
      <c r="DF209" s="1351" t="str">
        <f>IF(AND(DO100&gt;0,'Result Entry'!G102="NSO"),1,"")</f>
        <v/>
      </c>
      <c r="DX209" s="1351" t="str">
        <f>IF(AND(EE101&gt;0,'Result Entry'!G103="NSO"),1,"")</f>
        <v/>
      </c>
      <c r="EJ209" s="1351" t="str">
        <f>IF(AND(EQ101&gt;0,'Result Entry'!G103="NSO"),1,"")</f>
        <v/>
      </c>
      <c r="EV209" s="1351" t="str">
        <f>IF(AND(FC101&gt;0,'Result Entry'!G103="NSO"),1,"")</f>
        <v/>
      </c>
      <c r="FG209" s="1351" t="str">
        <f>IF(AND(FI101&gt;0,'Result Entry'!G103="NSO"),1,"")</f>
        <v/>
      </c>
    </row>
    <row r="210" spans="8:8" ht="15.0" hidden="1">
      <c r="CO210" s="1351" t="str">
        <f>IF(AND(CX101&gt;0,'Result Entry'!G103="NSO"),1,"")</f>
        <v/>
      </c>
      <c r="DF210" s="1351" t="str">
        <f>IF(AND(DO101&gt;0,'Result Entry'!G103="NSO"),1,"")</f>
        <v/>
      </c>
      <c r="DX210" s="1351" t="str">
        <f>IF(AND(EE102&gt;0,'Result Entry'!G104="NSO"),1,"")</f>
        <v/>
      </c>
      <c r="EJ210" s="1351" t="str">
        <f>IF(AND(EQ102&gt;0,'Result Entry'!G104="NSO"),1,"")</f>
        <v/>
      </c>
      <c r="EV210" s="1351" t="str">
        <f>IF(AND(FC102&gt;0,'Result Entry'!G104="NSO"),1,"")</f>
        <v/>
      </c>
      <c r="FG210" s="1351" t="str">
        <f>IF(AND(FI102&gt;0,'Result Entry'!G104="NSO"),1,"")</f>
        <v/>
      </c>
    </row>
    <row r="211" spans="8:8" ht="15.0" hidden="1">
      <c r="CO211" s="1351" t="str">
        <f>IF(AND(CX102&gt;0,'Result Entry'!G104="NSO"),1,"")</f>
        <v/>
      </c>
      <c r="DF211" s="1351" t="str">
        <f>IF(AND(DO102&gt;0,'Result Entry'!G104="NSO"),1,"")</f>
        <v/>
      </c>
      <c r="DX211" s="1351" t="str">
        <f>IF(AND(EE103&gt;0,'Result Entry'!G105="NSO"),1,"")</f>
        <v/>
      </c>
      <c r="EJ211" s="1351" t="str">
        <f>IF(AND(EQ103&gt;0,'Result Entry'!G105="NSO"),1,"")</f>
        <v/>
      </c>
      <c r="EV211" s="1351" t="str">
        <f>IF(AND(FC103&gt;0,'Result Entry'!G105="NSO"),1,"")</f>
        <v/>
      </c>
      <c r="FG211" s="1351" t="str">
        <f>IF(AND(FI103&gt;0,'Result Entry'!G105="NSO"),1,"")</f>
        <v/>
      </c>
    </row>
    <row r="212" spans="8:8" ht="15.0" hidden="1">
      <c r="CO212" s="1351" t="str">
        <f>IF(AND(CX103&gt;0,'Result Entry'!G105="NSO"),1,"")</f>
        <v/>
      </c>
      <c r="DF212" s="1351" t="str">
        <f>IF(AND(DO103&gt;0,'Result Entry'!G105="NSO"),1,"")</f>
        <v/>
      </c>
      <c r="DX212" s="1351" t="str">
        <f>IF(AND(EE104&gt;0,'Result Entry'!G106="NSO"),1,"")</f>
        <v/>
      </c>
      <c r="EJ212" s="1351" t="str">
        <f>IF(AND(EQ104&gt;0,'Result Entry'!G106="NSO"),1,"")</f>
        <v/>
      </c>
      <c r="EV212" s="1351" t="str">
        <f>IF(AND(FC104&gt;0,'Result Entry'!G106="NSO"),1,"")</f>
        <v/>
      </c>
      <c r="FG212" s="1351" t="str">
        <f>IF(AND(FI104&gt;0,'Result Entry'!G106="NSO"),1,"")</f>
        <v/>
      </c>
    </row>
    <row r="213" spans="8:8" ht="15.0" hidden="1">
      <c r="CO213" s="1351" t="str">
        <f>IF(AND(CX104&gt;0,'Result Entry'!G106="NSO"),1,"")</f>
        <v/>
      </c>
      <c r="DF213" s="1351" t="str">
        <f>IF(AND(DO104&gt;0,'Result Entry'!G106="NSO"),1,"")</f>
        <v/>
      </c>
      <c r="DX213" s="1351" t="str">
        <f>IF(AND(EE105&gt;0,'Result Entry'!G107="NSO"),1,"")</f>
        <v/>
      </c>
      <c r="EJ213" s="1351" t="str">
        <f>IF(AND(EQ105&gt;0,'Result Entry'!G107="NSO"),1,"")</f>
        <v/>
      </c>
      <c r="EV213" s="1351" t="str">
        <f>IF(AND(FC105&gt;0,'Result Entry'!G107="NSO"),1,"")</f>
        <v/>
      </c>
      <c r="FG213" s="1351" t="str">
        <f>IF(AND(FI105&gt;0,'Result Entry'!G107="NSO"),1,"")</f>
        <v/>
      </c>
    </row>
    <row r="214" spans="8:8" ht="15.0" hidden="1">
      <c r="CO214" s="1351" t="str">
        <f>IF(AND(CX105&gt;0,'Result Entry'!G107="NSO"),1,"")</f>
        <v/>
      </c>
      <c r="DF214" s="1351" t="str">
        <f>IF(AND(DO105&gt;0,'Result Entry'!G107="NSO"),1,"")</f>
        <v/>
      </c>
      <c r="DX214" s="1351" t="str">
        <f>IF(AND(EE106&gt;0,'Result Entry'!G108="NSO"),1,"")</f>
        <v/>
      </c>
      <c r="EJ214" s="1351" t="str">
        <f>IF(AND(EQ106&gt;0,'Result Entry'!G108="NSO"),1,"")</f>
        <v/>
      </c>
      <c r="EV214" s="1351" t="str">
        <f>IF(AND(FC106&gt;0,'Result Entry'!G108="NSO"),1,"")</f>
        <v/>
      </c>
      <c r="FG214" s="1351" t="str">
        <f>IF(AND(FI106&gt;0,'Result Entry'!G108="NSO"),1,"")</f>
        <v/>
      </c>
    </row>
    <row r="215" spans="8:8" ht="15.0" hidden="1">
      <c r="CO215" s="1351" t="str">
        <f>IF(AND(CX106&gt;0,'Result Entry'!G108="NSO"),1,"")</f>
        <v/>
      </c>
      <c r="DF215" s="1351" t="str">
        <f>IF(AND(DO106&gt;0,'Result Entry'!G108="NSO"),1,"")</f>
        <v/>
      </c>
      <c r="DX215" s="1351">
        <f>SUM(DX115:DX214)</f>
        <v>1.0</v>
      </c>
      <c r="EJ215" s="1351">
        <f>SUM(EJ115:EJ214)</f>
        <v>1.0</v>
      </c>
      <c r="EV215" s="1351">
        <f>SUM(EV115:EV214)</f>
        <v>1.0</v>
      </c>
      <c r="FG215" s="1351">
        <f>SUM(FG115:FG214)</f>
        <v>0.0</v>
      </c>
    </row>
    <row r="216" spans="8:8" ht="15.0" hidden="1">
      <c r="CO216" s="1351">
        <f>SUM(CO116:CO215)</f>
        <v>0.0</v>
      </c>
      <c r="DF216" s="1351">
        <f>SUM(DF116:DF215)</f>
        <v>0.0</v>
      </c>
    </row>
    <row r="217" spans="8:8" ht="15.0" hidden="1">
      <c r="CO217" s="113" t="str">
        <f>IF(AND(CX108&gt;0,'Result Entry'!G110="NSO"),1,"")</f>
        <v/>
      </c>
    </row>
    <row r="218" spans="8:8" ht="15.0" hidden="1">
      <c r="CO218" s="113" t="str">
        <f>IF(AND(CX109&gt;0,'Result Entry'!G111="NSO"),1,"")</f>
        <v/>
      </c>
    </row>
    <row r="219" spans="8:8" ht="15.0" hidden="1">
      <c r="CO219" s="113" t="str">
        <f>IF(AND(CX110&gt;0,'Result Entry'!G112="NSO"),1,"")</f>
        <v/>
      </c>
    </row>
    <row r="220" spans="8:8" ht="15.0" hidden="1">
      <c r="CO220" s="113" t="str">
        <f>IF(AND(CX111&gt;0,'Result Entry'!G113="NSO"),1,"")</f>
        <v/>
      </c>
    </row>
    <row r="221" spans="8:8" ht="15.0" hidden="1">
      <c r="CO221" s="113" t="str">
        <f>IF(AND(CX112&gt;0,'Result Entry'!G114="NSO"),1,"")</f>
        <v/>
      </c>
    </row>
    <row r="222" spans="8:8" ht="15.0" hidden="1">
      <c r="CO222" s="113" t="str">
        <f>IF(AND(CX113&gt;0,'Result Entry'!G115="NSO"),1,"")</f>
        <v/>
      </c>
    </row>
    <row r="223" spans="8:8" ht="15.0" hidden="1">
      <c r="CO223" s="113" t="str">
        <f>IF(AND(CX114&gt;0,'Result Entry'!G116="NSO"),1,"")</f>
        <v/>
      </c>
    </row>
    <row r="224" spans="8:8" ht="15.0" hidden="1">
      <c r="CO224" s="113" t="str">
        <f>IF(AND(CX115&gt;0,'Result Entry'!G117="NSO"),1,"")</f>
        <v/>
      </c>
    </row>
    <row r="225" spans="8:8" ht="15.0" hidden="1">
      <c r="CO225" s="113" t="str">
        <f>IF(AND(CX116&gt;0,'Result Entry'!G118="NSO"),1,"")</f>
        <v/>
      </c>
    </row>
    <row r="226" spans="8:8" ht="15.0" hidden="1">
      <c r="CO226" s="113" t="str">
        <f>IF(AND(CX117&gt;0,'Result Entry'!G119="NSO"),1,"")</f>
        <v/>
      </c>
    </row>
  </sheetData>
  <sheetProtection password="e8fa" sheet="1" objects="1" scenarios="1" formatColumns="0" formatRows="0"/>
  <mergeCells count="812">
    <mergeCell ref="AZ56:BA56"/>
    <mergeCell ref="AZ95:BA95"/>
    <mergeCell ref="T4:T5"/>
    <mergeCell ref="U4:U6"/>
    <mergeCell ref="V4:V6"/>
    <mergeCell ref="W4:W6"/>
    <mergeCell ref="CY37:CZ37"/>
    <mergeCell ref="CH42:CI42"/>
    <mergeCell ref="CH38:CI38"/>
    <mergeCell ref="CH39:CI39"/>
    <mergeCell ref="CH36:CI36"/>
    <mergeCell ref="X5:X6"/>
    <mergeCell ref="K4:M4"/>
    <mergeCell ref="N4:N5"/>
    <mergeCell ref="AZ73:BA73"/>
    <mergeCell ref="CY35:CZ35"/>
    <mergeCell ref="CH33:CI33"/>
    <mergeCell ref="CY27:CZ27"/>
    <mergeCell ref="AZ68:BA68"/>
    <mergeCell ref="AZ67:BA67"/>
    <mergeCell ref="AZ66:BA66"/>
    <mergeCell ref="AZ65:BA65"/>
    <mergeCell ref="AZ64:BA64"/>
    <mergeCell ref="AZ46:BA46"/>
    <mergeCell ref="CY19:CZ19"/>
    <mergeCell ref="DP54:DQ54"/>
    <mergeCell ref="DP66:DQ66"/>
    <mergeCell ref="AW110:AW111"/>
    <mergeCell ref="BH109:BI109"/>
    <mergeCell ref="BK110:BK111"/>
    <mergeCell ref="BJ110:BJ111"/>
    <mergeCell ref="BH110:BI111"/>
    <mergeCell ref="BG110:BG111"/>
    <mergeCell ref="BE110:BF111"/>
    <mergeCell ref="DP89:DQ89"/>
    <mergeCell ref="AQ110:AR111"/>
    <mergeCell ref="DD108:DS108"/>
    <mergeCell ref="DB110:DB111"/>
    <mergeCell ref="DP80:DQ80"/>
    <mergeCell ref="X110:X111"/>
    <mergeCell ref="R109:S111"/>
    <mergeCell ref="U109:W111"/>
    <mergeCell ref="Y110:Z111"/>
    <mergeCell ref="Y107:AL107"/>
    <mergeCell ref="Y108:AL108"/>
    <mergeCell ref="DP63:DQ63"/>
    <mergeCell ref="DP74:DQ74"/>
    <mergeCell ref="DP67:DQ67"/>
    <mergeCell ref="DP69:DQ69"/>
    <mergeCell ref="DP59:DQ59"/>
    <mergeCell ref="DP70:DQ70"/>
    <mergeCell ref="DP77:DQ77"/>
    <mergeCell ref="DP88:DQ88"/>
    <mergeCell ref="DG109:DH109"/>
    <mergeCell ref="DP94:DQ94"/>
    <mergeCell ref="DM110:DM111"/>
    <mergeCell ref="DP105:DQ105"/>
    <mergeCell ref="DP103:DQ103"/>
    <mergeCell ref="DP102:DQ102"/>
    <mergeCell ref="DP101:DQ101"/>
    <mergeCell ref="DP106:DQ106"/>
    <mergeCell ref="DP82:DQ82"/>
    <mergeCell ref="DP98:DQ98"/>
    <mergeCell ref="DP91:DQ91"/>
    <mergeCell ref="DP100:DQ100"/>
    <mergeCell ref="DP95:DQ95"/>
    <mergeCell ref="DP93:DQ93"/>
    <mergeCell ref="DO110:DO111"/>
    <mergeCell ref="DS110:DS111"/>
    <mergeCell ref="DP92:DQ92"/>
    <mergeCell ref="DP104:DQ104"/>
    <mergeCell ref="DN110:DN111"/>
    <mergeCell ref="AL110:AL111"/>
    <mergeCell ref="DP99:DQ99"/>
    <mergeCell ref="AF109:AG111"/>
    <mergeCell ref="AN109:AO109"/>
    <mergeCell ref="AN110:AO111"/>
    <mergeCell ref="DP79:DQ79"/>
    <mergeCell ref="DD109:DE109"/>
    <mergeCell ref="DP85:DQ85"/>
    <mergeCell ref="DP87:DQ87"/>
    <mergeCell ref="DP65:DQ65"/>
    <mergeCell ref="DP96:DQ96"/>
    <mergeCell ref="DL110:DL111"/>
    <mergeCell ref="DP97:DQ97"/>
    <mergeCell ref="K110:L111"/>
    <mergeCell ref="K109:L109"/>
    <mergeCell ref="DD110:DE111"/>
    <mergeCell ref="BE109:BF109"/>
    <mergeCell ref="AY110:AY111"/>
    <mergeCell ref="AP110:AP111"/>
    <mergeCell ref="DP75:DQ75"/>
    <mergeCell ref="DP86:DQ86"/>
    <mergeCell ref="DP109:DR111"/>
    <mergeCell ref="BC110:BC111"/>
    <mergeCell ref="DP83:DQ83"/>
    <mergeCell ref="DD112:DS112"/>
    <mergeCell ref="AT110:AT111"/>
    <mergeCell ref="AU110:AU111"/>
    <mergeCell ref="AV110:AV111"/>
    <mergeCell ref="BQ109:BS111"/>
    <mergeCell ref="AZ109:BB111"/>
    <mergeCell ref="BL110:BL111"/>
    <mergeCell ref="BM110:BM111"/>
    <mergeCell ref="BN110:BN111"/>
    <mergeCell ref="BO110:BO111"/>
    <mergeCell ref="BP110:BP111"/>
    <mergeCell ref="BT110:BT111"/>
    <mergeCell ref="DP90:DQ90"/>
    <mergeCell ref="AS110:AS111"/>
    <mergeCell ref="AQ109:AR109"/>
    <mergeCell ref="DP81:DQ81"/>
    <mergeCell ref="AX110:AX111"/>
    <mergeCell ref="DD107:DS107"/>
    <mergeCell ref="AZ82:BA82"/>
    <mergeCell ref="AZ101:BA101"/>
    <mergeCell ref="AZ86:BA86"/>
    <mergeCell ref="AZ84:BA84"/>
    <mergeCell ref="AZ90:BA90"/>
    <mergeCell ref="AZ74:BA74"/>
    <mergeCell ref="AZ75:BA75"/>
    <mergeCell ref="AZ76:BA76"/>
    <mergeCell ref="AZ71:BA71"/>
    <mergeCell ref="CY28:CZ28"/>
    <mergeCell ref="CY23:CZ23"/>
    <mergeCell ref="CY29:CZ29"/>
    <mergeCell ref="CY30:CZ30"/>
    <mergeCell ref="CY31:CZ31"/>
    <mergeCell ref="CY32:CZ32"/>
    <mergeCell ref="CY33:CZ33"/>
    <mergeCell ref="FF107:FK107"/>
    <mergeCell ref="B109:J110"/>
    <mergeCell ref="DT112:EG112"/>
    <mergeCell ref="A11:A112"/>
    <mergeCell ref="FS3:FS6"/>
    <mergeCell ref="BV107:CK107"/>
    <mergeCell ref="FU3:FU6"/>
    <mergeCell ref="BV108:CK108"/>
    <mergeCell ref="FM3:FM6"/>
    <mergeCell ref="DT2:EG2"/>
    <mergeCell ref="A2:A10"/>
    <mergeCell ref="Y4:AA4"/>
    <mergeCell ref="BB4:BB6"/>
    <mergeCell ref="DP28:DQ28"/>
    <mergeCell ref="DP39:DQ39"/>
    <mergeCell ref="EB4:ED4"/>
    <mergeCell ref="AZ4:AZ6"/>
    <mergeCell ref="AR4:AT4"/>
    <mergeCell ref="DX4:DZ4"/>
    <mergeCell ref="DW4:DW5"/>
    <mergeCell ref="AY4:AY5"/>
    <mergeCell ref="AU4:AU5"/>
    <mergeCell ref="DP32:DQ32"/>
    <mergeCell ref="DP43:DQ43"/>
    <mergeCell ref="DP36:DQ36"/>
    <mergeCell ref="DP38:DQ38"/>
    <mergeCell ref="BQ44:BR44"/>
    <mergeCell ref="BQ45:BR45"/>
    <mergeCell ref="CY92:CZ92"/>
    <mergeCell ref="BQ63:BR63"/>
    <mergeCell ref="CY90:CZ90"/>
    <mergeCell ref="CY89:CZ89"/>
    <mergeCell ref="BQ64:BR64"/>
    <mergeCell ref="BQ67:BR67"/>
    <mergeCell ref="BQ80:BR80"/>
    <mergeCell ref="BQ70:BR70"/>
    <mergeCell ref="BQ72:BR72"/>
    <mergeCell ref="CH9:CI9"/>
    <mergeCell ref="CH10:CI10"/>
    <mergeCell ref="CH11:CI11"/>
    <mergeCell ref="CH12:CI12"/>
    <mergeCell ref="DP52:DQ52"/>
    <mergeCell ref="DP42:DQ42"/>
    <mergeCell ref="DP50:DQ50"/>
    <mergeCell ref="DP49:DQ49"/>
    <mergeCell ref="DP44:DQ44"/>
    <mergeCell ref="DP46:DQ46"/>
    <mergeCell ref="DP48:DQ48"/>
    <mergeCell ref="DP27:DQ27"/>
    <mergeCell ref="Q4:Q5"/>
    <mergeCell ref="DP31:DQ31"/>
    <mergeCell ref="P4:P5"/>
    <mergeCell ref="BT5:BT6"/>
    <mergeCell ref="CY50:CZ50"/>
    <mergeCell ref="DP21:DQ21"/>
    <mergeCell ref="CH51:CI51"/>
    <mergeCell ref="BQ69:BR69"/>
    <mergeCell ref="BQ88:BR88"/>
    <mergeCell ref="CY94:CZ94"/>
    <mergeCell ref="BQ66:BR66"/>
    <mergeCell ref="DP33:DQ33"/>
    <mergeCell ref="DP47:DQ47"/>
    <mergeCell ref="DP45:DQ45"/>
    <mergeCell ref="DP40:DQ40"/>
    <mergeCell ref="BQ46:BR46"/>
    <mergeCell ref="BQ47:BR47"/>
    <mergeCell ref="BQ48:BR48"/>
    <mergeCell ref="BQ49:BR49"/>
    <mergeCell ref="DP25:DQ25"/>
    <mergeCell ref="AB4:AB5"/>
    <mergeCell ref="CH47:CI47"/>
    <mergeCell ref="EL4:EL5"/>
    <mergeCell ref="BH4:BH5"/>
    <mergeCell ref="CY62:CZ62"/>
    <mergeCell ref="CH68:CI68"/>
    <mergeCell ref="CH65:CI65"/>
    <mergeCell ref="CH63:CI63"/>
    <mergeCell ref="CY69:CZ69"/>
    <mergeCell ref="CY70:CZ70"/>
    <mergeCell ref="CY38:CZ38"/>
    <mergeCell ref="EQ4:EQ5"/>
    <mergeCell ref="BI4:BK4"/>
    <mergeCell ref="ER4:ER6"/>
    <mergeCell ref="BL4:BL5"/>
    <mergeCell ref="EN4:EN5"/>
    <mergeCell ref="BM4:BO4"/>
    <mergeCell ref="BP4:BP5"/>
    <mergeCell ref="EM4:EM5"/>
    <mergeCell ref="ES5:ES6"/>
    <mergeCell ref="DP30:DQ30"/>
    <mergeCell ref="DP41:DQ41"/>
    <mergeCell ref="AK4:AK6"/>
    <mergeCell ref="EX4:EX5"/>
    <mergeCell ref="BQ21:BR21"/>
    <mergeCell ref="AV4:AX4"/>
    <mergeCell ref="BC5:BC6"/>
    <mergeCell ref="BA4:BA6"/>
    <mergeCell ref="BQ16:BR16"/>
    <mergeCell ref="BQ17:BR17"/>
    <mergeCell ref="BQ19:BR19"/>
    <mergeCell ref="BQ22:BR22"/>
    <mergeCell ref="AN4:AP4"/>
    <mergeCell ref="BQ18:BR18"/>
    <mergeCell ref="AQ4:AQ5"/>
    <mergeCell ref="BQ20:BR20"/>
    <mergeCell ref="EF4:EF6"/>
    <mergeCell ref="EZ4:EZ5"/>
    <mergeCell ref="EA4:EA5"/>
    <mergeCell ref="FC4:FC5"/>
    <mergeCell ref="EG5:EG6"/>
    <mergeCell ref="EE4:EE5"/>
    <mergeCell ref="ET4:EV4"/>
    <mergeCell ref="EW4:EW5"/>
    <mergeCell ref="EY4:EY5"/>
    <mergeCell ref="FD4:FD6"/>
    <mergeCell ref="FE5:FE6"/>
    <mergeCell ref="AZ62:BA62"/>
    <mergeCell ref="CY36:CZ36"/>
    <mergeCell ref="CH35:CI35"/>
    <mergeCell ref="DX109:DZ109"/>
    <mergeCell ref="BQ96:BR96"/>
    <mergeCell ref="ED110:ED111"/>
    <mergeCell ref="EC110:EC111"/>
    <mergeCell ref="EB110:EB111"/>
    <mergeCell ref="EE110:EG111"/>
    <mergeCell ref="FC110:FC111"/>
    <mergeCell ref="AZ48:BA48"/>
    <mergeCell ref="AZ104:BA104"/>
    <mergeCell ref="BE108:BT108"/>
    <mergeCell ref="FF3:FK3"/>
    <mergeCell ref="AZ105:BA105"/>
    <mergeCell ref="AZ50:BA50"/>
    <mergeCell ref="AZ70:BA70"/>
    <mergeCell ref="AZ51:BA51"/>
    <mergeCell ref="AZ52:BA52"/>
    <mergeCell ref="AZ54:BA54"/>
    <mergeCell ref="AZ72:BA72"/>
    <mergeCell ref="AZ106:BA106"/>
    <mergeCell ref="CH53:CI53"/>
    <mergeCell ref="BQ103:BR103"/>
    <mergeCell ref="ER109:ER111"/>
    <mergeCell ref="FI110:FI111"/>
    <mergeCell ref="EJ110:EJ111"/>
    <mergeCell ref="FL111:FO111"/>
    <mergeCell ref="FP111:FU111"/>
    <mergeCell ref="CY53:CZ53"/>
    <mergeCell ref="BQ104:BR104"/>
    <mergeCell ref="CH50:CI50"/>
    <mergeCell ref="BQ95:BR95"/>
    <mergeCell ref="EE109:EG109"/>
    <mergeCell ref="BQ105:BR105"/>
    <mergeCell ref="BQ101:BR101"/>
    <mergeCell ref="BQ98:BR98"/>
    <mergeCell ref="BQ99:BR99"/>
    <mergeCell ref="BQ106:BR106"/>
    <mergeCell ref="BQ97:BR97"/>
    <mergeCell ref="EQ110:EQ111"/>
    <mergeCell ref="EH110:EI111"/>
    <mergeCell ref="EO109:EP111"/>
    <mergeCell ref="ES110:ES111"/>
    <mergeCell ref="FG110:FG111"/>
    <mergeCell ref="FF110:FF111"/>
    <mergeCell ref="EK110:EK111"/>
    <mergeCell ref="ET109:EU109"/>
    <mergeCell ref="FH110:FH111"/>
    <mergeCell ref="CH57:CI57"/>
    <mergeCell ref="BQ102:BR102"/>
    <mergeCell ref="CY52:CZ52"/>
    <mergeCell ref="BQ100:BR100"/>
    <mergeCell ref="CH49:CI49"/>
    <mergeCell ref="CH55:CI55"/>
    <mergeCell ref="FD109:FD111"/>
    <mergeCell ref="EL110:EL111"/>
    <mergeCell ref="FK110:FK111"/>
    <mergeCell ref="FA109:FB111"/>
    <mergeCell ref="EN110:EN111"/>
    <mergeCell ref="EM110:EM111"/>
    <mergeCell ref="EZ110:EZ111"/>
    <mergeCell ref="EY110:EY111"/>
    <mergeCell ref="EX110:EX111"/>
    <mergeCell ref="ET110:EU111"/>
    <mergeCell ref="EV110:EV111"/>
    <mergeCell ref="EW110:EW111"/>
    <mergeCell ref="CD4:CF4"/>
    <mergeCell ref="CH27:CI27"/>
    <mergeCell ref="CF110:CF111"/>
    <mergeCell ref="CR110:CR111"/>
    <mergeCell ref="CS110:CS111"/>
    <mergeCell ref="CK110:CK111"/>
    <mergeCell ref="CM110:CN111"/>
    <mergeCell ref="CO110:CO111"/>
    <mergeCell ref="BQ90:BR90"/>
    <mergeCell ref="BY109:BZ109"/>
    <mergeCell ref="CH93:CI93"/>
    <mergeCell ref="BX110:BX111"/>
    <mergeCell ref="DP34:DQ34"/>
    <mergeCell ref="DP51:DQ51"/>
    <mergeCell ref="AL5:AL6"/>
    <mergeCell ref="AC4:AC5"/>
    <mergeCell ref="AH4:AH5"/>
    <mergeCell ref="AE4:AE5"/>
    <mergeCell ref="AD4:AD5"/>
    <mergeCell ref="AI4:AI6"/>
    <mergeCell ref="AJ4:AJ6"/>
    <mergeCell ref="O4:O5"/>
    <mergeCell ref="DP23:DQ23"/>
    <mergeCell ref="BQ65:BR65"/>
    <mergeCell ref="BQ78:BR78"/>
    <mergeCell ref="CH7:CI7"/>
    <mergeCell ref="CH8:CI8"/>
    <mergeCell ref="BQ62:BR62"/>
    <mergeCell ref="CY91:CZ91"/>
    <mergeCell ref="CH84:CI84"/>
    <mergeCell ref="CH88:CI88"/>
    <mergeCell ref="BQ71:BR71"/>
    <mergeCell ref="BQ83:BR83"/>
    <mergeCell ref="BQ94:BR94"/>
    <mergeCell ref="BQ91:BR91"/>
    <mergeCell ref="BQ86:BR86"/>
    <mergeCell ref="BQ87:BR87"/>
    <mergeCell ref="BQ89:BR89"/>
    <mergeCell ref="BQ93:BR93"/>
    <mergeCell ref="CY97:CZ97"/>
    <mergeCell ref="BQ85:BR85"/>
    <mergeCell ref="CY98:CZ98"/>
    <mergeCell ref="CY99:CZ99"/>
    <mergeCell ref="BQ81:BR81"/>
    <mergeCell ref="CH102:CI102"/>
    <mergeCell ref="BQ84:BR84"/>
    <mergeCell ref="CH14:CI14"/>
    <mergeCell ref="CH106:CI106"/>
    <mergeCell ref="CY102:CZ102"/>
    <mergeCell ref="CH99:CI99"/>
    <mergeCell ref="CY105:CZ105"/>
    <mergeCell ref="CY106:CZ106"/>
    <mergeCell ref="CY109:DA111"/>
    <mergeCell ref="BQ92:BR92"/>
    <mergeCell ref="CH104:CI104"/>
    <mergeCell ref="CY100:CZ100"/>
    <mergeCell ref="CH105:CI105"/>
    <mergeCell ref="CH97:CI97"/>
    <mergeCell ref="CY101:CZ101"/>
    <mergeCell ref="CH103:CI103"/>
    <mergeCell ref="CH98:CI98"/>
    <mergeCell ref="CY103:CZ103"/>
    <mergeCell ref="CH100:CI100"/>
    <mergeCell ref="CH101:CI101"/>
    <mergeCell ref="CY104:CZ104"/>
    <mergeCell ref="CH13:CI13"/>
    <mergeCell ref="CH24:CI24"/>
    <mergeCell ref="BV4:BX4"/>
    <mergeCell ref="BQ82:BR82"/>
    <mergeCell ref="CH15:CI15"/>
    <mergeCell ref="CH29:CI29"/>
    <mergeCell ref="CU4:CW4"/>
    <mergeCell ref="CG4:CG5"/>
    <mergeCell ref="BQ68:BR68"/>
    <mergeCell ref="CH17:CI17"/>
    <mergeCell ref="CC4:CC5"/>
    <mergeCell ref="CH28:CI28"/>
    <mergeCell ref="CJ4:CJ6"/>
    <mergeCell ref="DQ4:DQ6"/>
    <mergeCell ref="CM4:CO4"/>
    <mergeCell ref="DR4:DR6"/>
    <mergeCell ref="CX4:CX5"/>
    <mergeCell ref="CT4:CT5"/>
    <mergeCell ref="CQ4:CS4"/>
    <mergeCell ref="CY4:CY6"/>
    <mergeCell ref="DP7:DQ7"/>
    <mergeCell ref="CP4:CP5"/>
    <mergeCell ref="DS5:DS6"/>
    <mergeCell ref="DP8:DQ8"/>
    <mergeCell ref="DP9:DQ9"/>
    <mergeCell ref="DP10:DQ10"/>
    <mergeCell ref="DP11:DQ11"/>
    <mergeCell ref="DP12:DQ12"/>
    <mergeCell ref="CH89:CI89"/>
    <mergeCell ref="CH4:CH6"/>
    <mergeCell ref="CY12:CZ12"/>
    <mergeCell ref="DK4:DK5"/>
    <mergeCell ref="DA4:DA6"/>
    <mergeCell ref="CY10:CZ10"/>
    <mergeCell ref="CY7:CZ7"/>
    <mergeCell ref="DD4:DF4"/>
    <mergeCell ref="DH4:DJ4"/>
    <mergeCell ref="DP4:DP6"/>
    <mergeCell ref="CH18:CI18"/>
    <mergeCell ref="CH26:CI26"/>
    <mergeCell ref="CH22:CI22"/>
    <mergeCell ref="CH21:CI21"/>
    <mergeCell ref="BY4:BY5"/>
    <mergeCell ref="BZ4:CB4"/>
    <mergeCell ref="CH19:CI19"/>
    <mergeCell ref="DG4:DG5"/>
    <mergeCell ref="CH23:CI23"/>
    <mergeCell ref="CY9:CZ9"/>
    <mergeCell ref="CK5:CK6"/>
    <mergeCell ref="CH20:CI20"/>
    <mergeCell ref="DB5:DB6"/>
    <mergeCell ref="CZ4:CZ6"/>
    <mergeCell ref="CH25:CI25"/>
    <mergeCell ref="CY8:CZ8"/>
    <mergeCell ref="CI4:CI6"/>
    <mergeCell ref="DL4:DN4"/>
    <mergeCell ref="CY11:CZ11"/>
    <mergeCell ref="BQ77:BR77"/>
    <mergeCell ref="CH16:CI16"/>
    <mergeCell ref="CP109:CQ109"/>
    <mergeCell ref="DF110:DF111"/>
    <mergeCell ref="CG110:CG111"/>
    <mergeCell ref="BQ79:BR79"/>
    <mergeCell ref="BV109:BW109"/>
    <mergeCell ref="CH94:CI94"/>
    <mergeCell ref="CB110:CB111"/>
    <mergeCell ref="CP110:CQ111"/>
    <mergeCell ref="CH109:CJ111"/>
    <mergeCell ref="BY110:BZ111"/>
    <mergeCell ref="CH92:CI92"/>
    <mergeCell ref="CE110:CE111"/>
    <mergeCell ref="CD110:CD111"/>
    <mergeCell ref="CC110:CC111"/>
    <mergeCell ref="BV110:BW111"/>
    <mergeCell ref="CH91:CI91"/>
    <mergeCell ref="CH90:CI90"/>
    <mergeCell ref="CA110:CA111"/>
    <mergeCell ref="CM109:CN109"/>
    <mergeCell ref="CT110:CT111"/>
    <mergeCell ref="DJ110:DJ111"/>
    <mergeCell ref="CV110:CV111"/>
    <mergeCell ref="CX110:CX111"/>
    <mergeCell ref="DT110:DU111"/>
    <mergeCell ref="DV110:DW111"/>
    <mergeCell ref="DK110:DK111"/>
    <mergeCell ref="CU110:CU111"/>
    <mergeCell ref="DI110:DI111"/>
    <mergeCell ref="CW110:CW111"/>
    <mergeCell ref="DG110:DH111"/>
    <mergeCell ref="DX110:DZ111"/>
    <mergeCell ref="EA110:EA111"/>
    <mergeCell ref="DP53:DQ53"/>
    <mergeCell ref="DP62:DQ62"/>
    <mergeCell ref="DP57:DQ57"/>
    <mergeCell ref="DP55:DQ55"/>
    <mergeCell ref="DP73:DQ73"/>
    <mergeCell ref="DP84:DQ84"/>
    <mergeCell ref="DP61:DQ61"/>
    <mergeCell ref="DP72:DQ72"/>
    <mergeCell ref="DP56:DQ56"/>
    <mergeCell ref="DP68:DQ68"/>
    <mergeCell ref="CY49:CZ49"/>
    <mergeCell ref="BR4:BR6"/>
    <mergeCell ref="BQ8:BR8"/>
    <mergeCell ref="CH76:CI76"/>
    <mergeCell ref="CY73:CZ73"/>
    <mergeCell ref="CH64:CI64"/>
    <mergeCell ref="CY84:CZ84"/>
    <mergeCell ref="CY85:CZ85"/>
    <mergeCell ref="CY86:CZ86"/>
    <mergeCell ref="BQ4:BQ6"/>
    <mergeCell ref="CH41:CI41"/>
    <mergeCell ref="DP15:DQ15"/>
    <mergeCell ref="CH48:CI48"/>
    <mergeCell ref="CY43:CZ43"/>
    <mergeCell ref="BQ7:BR7"/>
    <mergeCell ref="DD2:DS2"/>
    <mergeCell ref="BS4:BS6"/>
    <mergeCell ref="DP18:DQ18"/>
    <mergeCell ref="DP17:DQ17"/>
    <mergeCell ref="DP16:DQ16"/>
    <mergeCell ref="DP13:DQ13"/>
    <mergeCell ref="DP14:DQ14"/>
    <mergeCell ref="DD3:DS3"/>
    <mergeCell ref="CY93:CZ93"/>
    <mergeCell ref="CH85:CI85"/>
    <mergeCell ref="CY79:CZ79"/>
    <mergeCell ref="CH43:CI43"/>
    <mergeCell ref="DP20:DQ20"/>
    <mergeCell ref="CY51:CZ51"/>
    <mergeCell ref="DP26:DQ26"/>
    <mergeCell ref="DP58:DQ58"/>
    <mergeCell ref="DP64:DQ64"/>
    <mergeCell ref="DP78:DQ78"/>
    <mergeCell ref="DP76:DQ76"/>
    <mergeCell ref="DP71:DQ71"/>
    <mergeCell ref="CH78:CI78"/>
    <mergeCell ref="CY88:CZ88"/>
    <mergeCell ref="CY81:CZ81"/>
    <mergeCell ref="CY87:CZ87"/>
    <mergeCell ref="DP24:DQ24"/>
    <mergeCell ref="DP35:DQ35"/>
    <mergeCell ref="CY45:CZ45"/>
    <mergeCell ref="DP22:DQ22"/>
    <mergeCell ref="DP19:DQ19"/>
    <mergeCell ref="DP29:DQ29"/>
    <mergeCell ref="CY75:CZ75"/>
    <mergeCell ref="CH87:CI87"/>
    <mergeCell ref="CH69:CI69"/>
    <mergeCell ref="CY80:CZ80"/>
    <mergeCell ref="CH86:CI86"/>
    <mergeCell ref="DP37:DQ37"/>
    <mergeCell ref="DP60:DQ60"/>
    <mergeCell ref="CH82:CI82"/>
    <mergeCell ref="CY76:CZ76"/>
    <mergeCell ref="CH74:CI74"/>
    <mergeCell ref="CY78:CZ78"/>
    <mergeCell ref="BQ9:BR9"/>
    <mergeCell ref="CY56:CZ56"/>
    <mergeCell ref="CY55:CZ55"/>
    <mergeCell ref="CH46:CI46"/>
    <mergeCell ref="CH54:CI54"/>
    <mergeCell ref="AZ89:BA89"/>
    <mergeCell ref="CH34:CI34"/>
    <mergeCell ref="CH45:CI45"/>
    <mergeCell ref="CY41:CZ41"/>
    <mergeCell ref="CH37:CI37"/>
    <mergeCell ref="AZ41:BA41"/>
    <mergeCell ref="AZ60:BA60"/>
    <mergeCell ref="CY15:CZ15"/>
    <mergeCell ref="CY16:CZ16"/>
    <mergeCell ref="CY17:CZ17"/>
    <mergeCell ref="CY18:CZ18"/>
    <mergeCell ref="AZ77:BA77"/>
    <mergeCell ref="AZ102:BA102"/>
    <mergeCell ref="AZ79:BA79"/>
    <mergeCell ref="AZ85:BA85"/>
    <mergeCell ref="AZ83:BA83"/>
    <mergeCell ref="BQ10:BR10"/>
    <mergeCell ref="CY54:CZ54"/>
    <mergeCell ref="BQ15:BR15"/>
    <mergeCell ref="BQ14:BR14"/>
    <mergeCell ref="BQ13:BR13"/>
    <mergeCell ref="BQ12:BR12"/>
    <mergeCell ref="CY47:CZ47"/>
    <mergeCell ref="CH77:CI77"/>
    <mergeCell ref="BQ42:BR42"/>
    <mergeCell ref="CH70:CI70"/>
    <mergeCell ref="CY77:CZ77"/>
    <mergeCell ref="CH79:CI79"/>
    <mergeCell ref="BQ52:BR52"/>
    <mergeCell ref="CY57:CZ57"/>
    <mergeCell ref="BQ11:BR11"/>
    <mergeCell ref="CH66:CI66"/>
    <mergeCell ref="CY61:CZ61"/>
    <mergeCell ref="CH58:CI58"/>
    <mergeCell ref="CY65:CZ65"/>
    <mergeCell ref="CY66:CZ66"/>
    <mergeCell ref="BQ26:BR26"/>
    <mergeCell ref="BQ27:BR27"/>
    <mergeCell ref="BQ40:BR40"/>
    <mergeCell ref="BQ75:BR75"/>
    <mergeCell ref="EH112:ES112"/>
    <mergeCell ref="BQ76:BR76"/>
    <mergeCell ref="BQ51:BR51"/>
    <mergeCell ref="BQ33:BR33"/>
    <mergeCell ref="CY71:CZ71"/>
    <mergeCell ref="CH72:CI72"/>
    <mergeCell ref="BQ53:BR53"/>
    <mergeCell ref="BQ61:BR61"/>
    <mergeCell ref="BQ58:BR58"/>
    <mergeCell ref="BQ57:BR57"/>
    <mergeCell ref="BQ55:BR55"/>
    <mergeCell ref="BQ56:BR56"/>
    <mergeCell ref="BQ60:BR60"/>
    <mergeCell ref="FE110:FE111"/>
    <mergeCell ref="BQ50:BR50"/>
    <mergeCell ref="BQ59:BR59"/>
    <mergeCell ref="CY72:CZ72"/>
    <mergeCell ref="BQ35:BR35"/>
    <mergeCell ref="BQ38:BR38"/>
    <mergeCell ref="BQ36:BR36"/>
    <mergeCell ref="BQ34:BR34"/>
    <mergeCell ref="CY68:CZ68"/>
    <mergeCell ref="CH71:CI71"/>
    <mergeCell ref="BQ37:BR37"/>
    <mergeCell ref="CY63:CZ63"/>
    <mergeCell ref="BQ39:BR39"/>
    <mergeCell ref="CY67:CZ67"/>
    <mergeCell ref="BQ41:BR41"/>
    <mergeCell ref="BQ73:BR73"/>
    <mergeCell ref="ET107:FE107"/>
    <mergeCell ref="BQ54:BR54"/>
    <mergeCell ref="ET108:FE108"/>
    <mergeCell ref="ET112:FE112"/>
    <mergeCell ref="CH67:CI67"/>
    <mergeCell ref="EH4:EJ4"/>
    <mergeCell ref="BQ31:BR31"/>
    <mergeCell ref="BQ43:BR43"/>
    <mergeCell ref="BQ74:BR74"/>
    <mergeCell ref="EK4:EK5"/>
    <mergeCell ref="CY59:CZ59"/>
    <mergeCell ref="BQ32:BR32"/>
    <mergeCell ref="BQ30:BR30"/>
    <mergeCell ref="BQ29:BR29"/>
    <mergeCell ref="BQ28:BR28"/>
    <mergeCell ref="DT3:EG3"/>
    <mergeCell ref="F5:F6"/>
    <mergeCell ref="FK5:FK6"/>
    <mergeCell ref="AN3:BC3"/>
    <mergeCell ref="AZ7:BA7"/>
    <mergeCell ref="AZ8:BA8"/>
    <mergeCell ref="AZ9:BA9"/>
    <mergeCell ref="AZ10:BA10"/>
    <mergeCell ref="AZ23:BA23"/>
    <mergeCell ref="AZ34:BA34"/>
    <mergeCell ref="FQ3:FQ6"/>
    <mergeCell ref="C5:C6"/>
    <mergeCell ref="B4:D4"/>
    <mergeCell ref="DT107:EG107"/>
    <mergeCell ref="BV112:CK112"/>
    <mergeCell ref="AN108:BC108"/>
    <mergeCell ref="FF2:FK2"/>
    <mergeCell ref="FR3:FR6"/>
    <mergeCell ref="I5:I6"/>
    <mergeCell ref="FN3:FN6"/>
    <mergeCell ref="B5:B6"/>
    <mergeCell ref="D5:D6"/>
    <mergeCell ref="FG4:FG5"/>
    <mergeCell ref="FF4:FF5"/>
    <mergeCell ref="DT4:DV4"/>
    <mergeCell ref="B107:J107"/>
    <mergeCell ref="FJ4:FJ6"/>
    <mergeCell ref="B3:E3"/>
    <mergeCell ref="B108:J108"/>
    <mergeCell ref="K3:X3"/>
    <mergeCell ref="CM107:DB107"/>
    <mergeCell ref="BE112:BT112"/>
    <mergeCell ref="K2:X2"/>
    <mergeCell ref="K107:X107"/>
    <mergeCell ref="K108:X108"/>
    <mergeCell ref="Y112:AL112"/>
    <mergeCell ref="F2:J2"/>
    <mergeCell ref="FL107:FU107"/>
    <mergeCell ref="FL110:FO110"/>
    <mergeCell ref="FL112:FO112"/>
    <mergeCell ref="FP110:FU110"/>
    <mergeCell ref="FP112:FU112"/>
    <mergeCell ref="AZ39:BA39"/>
    <mergeCell ref="AZ28:BA28"/>
    <mergeCell ref="AZ35:BA35"/>
    <mergeCell ref="AZ29:BA29"/>
    <mergeCell ref="AZ37:BA37"/>
    <mergeCell ref="CY13:CZ13"/>
    <mergeCell ref="AZ19:BA19"/>
    <mergeCell ref="AZ11:BA11"/>
    <mergeCell ref="AZ20:BA20"/>
    <mergeCell ref="AZ32:BA32"/>
    <mergeCell ref="AZ14:BA14"/>
    <mergeCell ref="AZ30:BA30"/>
    <mergeCell ref="AZ13:BA13"/>
    <mergeCell ref="AZ26:BA26"/>
    <mergeCell ref="AZ24:BA24"/>
    <mergeCell ref="AZ21:BA21"/>
    <mergeCell ref="AZ12:BA12"/>
    <mergeCell ref="AZ22:BA22"/>
    <mergeCell ref="AZ18:BA18"/>
    <mergeCell ref="AZ16:BA16"/>
    <mergeCell ref="AZ25:BA25"/>
    <mergeCell ref="AZ36:BA36"/>
    <mergeCell ref="DO4:DO5"/>
    <mergeCell ref="AZ17:BA17"/>
    <mergeCell ref="AZ27:BA27"/>
    <mergeCell ref="AZ38:BA38"/>
    <mergeCell ref="AZ31:BA31"/>
    <mergeCell ref="AZ33:BA33"/>
    <mergeCell ref="FO3:FO6"/>
    <mergeCell ref="H5:H6"/>
    <mergeCell ref="F3:J3"/>
    <mergeCell ref="Y3:AL3"/>
    <mergeCell ref="AN112:BC112"/>
    <mergeCell ref="FL3:FL6"/>
    <mergeCell ref="E5:E6"/>
    <mergeCell ref="FH4:FH5"/>
    <mergeCell ref="FI4:FI5"/>
    <mergeCell ref="G5:G6"/>
    <mergeCell ref="H4:J4"/>
    <mergeCell ref="J5:J6"/>
    <mergeCell ref="AN2:BC2"/>
    <mergeCell ref="Y2:AL2"/>
    <mergeCell ref="B112:J112"/>
    <mergeCell ref="DT108:EG108"/>
    <mergeCell ref="FF112:FK112"/>
    <mergeCell ref="Y109:Z109"/>
    <mergeCell ref="DT109:DU109"/>
    <mergeCell ref="CM108:DB108"/>
    <mergeCell ref="K112:X112"/>
    <mergeCell ref="FL2:FN2"/>
    <mergeCell ref="BE107:BT107"/>
    <mergeCell ref="DV109:DW109"/>
    <mergeCell ref="FF108:FK108"/>
    <mergeCell ref="CM112:DB112"/>
    <mergeCell ref="AN107:BC107"/>
    <mergeCell ref="FO2:FU2"/>
    <mergeCell ref="FV2:FV6"/>
    <mergeCell ref="CY40:CZ40"/>
    <mergeCell ref="ET3:FE3"/>
    <mergeCell ref="BE4:BG4"/>
    <mergeCell ref="CY58:CZ58"/>
    <mergeCell ref="CH61:CI61"/>
    <mergeCell ref="CY60:CZ60"/>
    <mergeCell ref="CH59:CI59"/>
    <mergeCell ref="CH60:CI60"/>
    <mergeCell ref="CH56:CI56"/>
    <mergeCell ref="CY64:CZ64"/>
    <mergeCell ref="CY46:CZ46"/>
    <mergeCell ref="CH62:CI62"/>
    <mergeCell ref="BE2:BT2"/>
    <mergeCell ref="CY39:CZ39"/>
    <mergeCell ref="CH40:CI40"/>
    <mergeCell ref="ET2:FE2"/>
    <mergeCell ref="CY34:CZ34"/>
    <mergeCell ref="BE3:BT3"/>
    <mergeCell ref="BQ23:BR23"/>
    <mergeCell ref="BQ24:BR24"/>
    <mergeCell ref="BQ25:BR25"/>
    <mergeCell ref="CY44:CZ44"/>
    <mergeCell ref="CH52:CI52"/>
    <mergeCell ref="EH2:ES2"/>
    <mergeCell ref="EH3:ES3"/>
    <mergeCell ref="CY74:CZ74"/>
    <mergeCell ref="CH83:CI83"/>
    <mergeCell ref="CY96:CZ96"/>
    <mergeCell ref="EH109:EI109"/>
    <mergeCell ref="CH95:CI95"/>
    <mergeCell ref="CY82:CZ82"/>
    <mergeCell ref="CH73:CI73"/>
    <mergeCell ref="CH96:CI96"/>
    <mergeCell ref="CY83:CZ83"/>
    <mergeCell ref="CH75:CI75"/>
    <mergeCell ref="CY95:CZ95"/>
    <mergeCell ref="CH81:CI81"/>
    <mergeCell ref="CH80:CI80"/>
    <mergeCell ref="EH107:ES107"/>
    <mergeCell ref="EH108:ES108"/>
    <mergeCell ref="AZ53:BA53"/>
    <mergeCell ref="AZ87:BA87"/>
    <mergeCell ref="CH30:CI30"/>
    <mergeCell ref="CH31:CI31"/>
    <mergeCell ref="CH32:CI32"/>
    <mergeCell ref="CY48:CZ48"/>
    <mergeCell ref="CH44:CI44"/>
    <mergeCell ref="CY42:CZ42"/>
    <mergeCell ref="AZ40:BA40"/>
    <mergeCell ref="AZ49:BA49"/>
    <mergeCell ref="AZ44:BA44"/>
    <mergeCell ref="AZ42:BA42"/>
    <mergeCell ref="BV3:CK3"/>
    <mergeCell ref="CY14:CZ14"/>
    <mergeCell ref="AZ98:BA98"/>
    <mergeCell ref="AZ61:BA61"/>
    <mergeCell ref="AZ92:BA92"/>
    <mergeCell ref="AZ63:BA63"/>
    <mergeCell ref="AZ93:BA93"/>
    <mergeCell ref="AZ94:BA94"/>
    <mergeCell ref="AZ96:BA96"/>
    <mergeCell ref="AZ99:BA99"/>
    <mergeCell ref="FP3:FP6"/>
    <mergeCell ref="AZ45:BA45"/>
    <mergeCell ref="AZ55:BA55"/>
    <mergeCell ref="AZ91:BA91"/>
    <mergeCell ref="AZ59:BA59"/>
    <mergeCell ref="AZ57:BA57"/>
    <mergeCell ref="AZ103:BA103"/>
    <mergeCell ref="AZ78:BA78"/>
    <mergeCell ref="AZ100:BA100"/>
    <mergeCell ref="AZ88:BA88"/>
    <mergeCell ref="AZ80:BA80"/>
    <mergeCell ref="AZ81:BA81"/>
    <mergeCell ref="AZ43:BA43"/>
    <mergeCell ref="AZ69:BA69"/>
    <mergeCell ref="CY24:CZ24"/>
    <mergeCell ref="CY25:CZ25"/>
    <mergeCell ref="CY26:CZ26"/>
    <mergeCell ref="CY20:CZ20"/>
    <mergeCell ref="CY21:CZ21"/>
    <mergeCell ref="CY22:CZ22"/>
    <mergeCell ref="AZ15:BA15"/>
    <mergeCell ref="AZ47:BA47"/>
    <mergeCell ref="BV2:CK2"/>
    <mergeCell ref="CM2:DB2"/>
    <mergeCell ref="CM3:DB3"/>
    <mergeCell ref="AZ58:BA58"/>
    <mergeCell ref="AZ97:BA97"/>
  </mergeCells>
  <conditionalFormatting sqref="BU7:CK106">
    <cfRule type="expression" priority="3" dxfId="1856">
      <formula>$BU7=0</formula>
    </cfRule>
  </conditionalFormatting>
  <conditionalFormatting sqref="FS7:FS106">
    <cfRule type="cellIs" operator="equal" priority="1169" dxfId="1857">
      <formula>"PASSED"</formula>
    </cfRule>
    <cfRule type="cellIs" operator="equal" priority="1168" dxfId="1858">
      <formula>"FAILED"</formula>
    </cfRule>
    <cfRule type="cellIs" operator="equal" priority="1167" dxfId="1859">
      <formula>"SUPPLEMENTARY"</formula>
    </cfRule>
  </conditionalFormatting>
  <conditionalFormatting sqref="B7:FU106">
    <cfRule type="expression" priority="1170" dxfId="1860">
      <formula>$B7=0</formula>
    </cfRule>
  </conditionalFormatting>
  <conditionalFormatting sqref="DC7:DS106">
    <cfRule type="expression" priority="1" dxfId="1861">
      <formula>$DC7=0</formula>
    </cfRule>
  </conditionalFormatting>
  <conditionalFormatting sqref="ET6:FC6">
    <cfRule type="cellIs" operator="equal" priority="7" dxfId="1862">
      <formula>0</formula>
    </cfRule>
  </conditionalFormatting>
  <conditionalFormatting sqref="FR7:FR106">
    <cfRule type="cellIs" operator="equal" priority="1163" dxfId="1863">
      <formula>"FIRST"</formula>
    </cfRule>
    <cfRule type="cellIs" operator="equal" priority="1162" dxfId="1864">
      <formula>"SECOND"</formula>
    </cfRule>
  </conditionalFormatting>
  <conditionalFormatting sqref="AM7:BC106">
    <cfRule type="expression" priority="6" dxfId="1865">
      <formula>$AM7=0</formula>
    </cfRule>
  </conditionalFormatting>
  <conditionalFormatting sqref="W4 T4:U6 K6:R6 K4 S5:S6 N4:R4 X4:X6 AK4 AL4:AM6 Y6:AH6 AH4:AI6 Y4 AG5:AG6 AB4:AF4 AX4:AY6 AR4:AS4 AU4 AN2:BD2 AW3:AX3 AW5:AX6 AS3:AU3 AS4:AT6 AN6:AX6 AV3:AV6 AN3:AR6 BP3:BU6 BN5:BO6 BM3:BM6 BI4:BJ4 BL4:BM4 BJ4:BK6 AY3:BI6 BE6:BP6 CE5:CF6 CD4:CD6 CC4:CD4 BO4:CB6 BV6:CG6 CV5:CW6 CU4:CU6 CT4:CU4 CF4:CS6 CM6:CX6 DM5:DN6 DL4:DL6 DK4:DL4 CW4:DJ6 DD6:DO6 EF4 DN4:EE6 EG4:EG5 BE2:DT3">
    <cfRule type="cellIs" operator="equal" priority="1161" dxfId="1866">
      <formula>0</formula>
    </cfRule>
  </conditionalFormatting>
  <conditionalFormatting sqref="EI4:EQ6 EH2:EH6 ER4:ES5 ET2:ET3">
    <cfRule type="cellIs" operator="equal" priority="9" dxfId="1867">
      <formula>0</formula>
    </cfRule>
  </conditionalFormatting>
  <conditionalFormatting sqref="FU7:FU106">
    <cfRule type="cellIs" operator="equal" priority="1164" dxfId="1868">
      <formula>3</formula>
    </cfRule>
    <cfRule type="cellIs" operator="equal" priority="1165" dxfId="1869">
      <formula>2</formula>
    </cfRule>
    <cfRule type="cellIs" operator="equal" priority="1166" dxfId="1870">
      <formula>1</formula>
    </cfRule>
  </conditionalFormatting>
  <conditionalFormatting sqref="BD7:BT106">
    <cfRule type="expression" priority="5" dxfId="1871">
      <formula>$BD7=0</formula>
    </cfRule>
  </conditionalFormatting>
  <conditionalFormatting sqref="CL7:DB106">
    <cfRule type="expression" priority="2" dxfId="1872">
      <formula>$CL7=0</formula>
    </cfRule>
  </conditionalFormatting>
  <conditionalFormatting sqref="EU4:FC6 ET2:ET6 FD4:FE5">
    <cfRule type="cellIs" operator="equal" priority="8" dxfId="1873">
      <formula>0</formula>
    </cfRule>
  </conditionalFormatting>
  <pageMargins left="0.15748031496062992" right="0.15748031496062992" top="0.1968503937007874" bottom="0.1968503937007874" header="0.15748031496062992" footer="0.15748031496062992"/>
  <pageSetup paperSize="9" scale="25"/>
  <headerFooter>
    <oddFooter>Page &amp;P of &amp;N</oddFooter>
  </headerFooter>
</worksheet>
</file>

<file path=xl/worksheets/sheet5.xml><?xml version="1.0" encoding="utf-8"?>
<worksheet xmlns:r="http://schemas.openxmlformats.org/officeDocument/2006/relationships" xmlns="http://schemas.openxmlformats.org/spreadsheetml/2006/main">
  <sheetPr>
    <tabColor rgb="FFFFFF00"/>
  </sheetPr>
  <dimension ref="A1:XFD19"/>
  <sheetViews>
    <sheetView workbookViewId="0" showGridLines="0">
      <selection activeCell="N6" sqref="N6:N7"/>
    </sheetView>
  </sheetViews>
  <sheetFormatPr defaultRowHeight="15.0" defaultColWidth="0" zeroHeight="1"/>
  <cols>
    <col min="1" max="1" customWidth="1" width="1.8554688" style="23"/>
    <col min="2" max="2" customWidth="1" width="3.5703125" style="23"/>
    <col min="3" max="3" customWidth="1" width="4.4257812" style="23"/>
    <col min="4" max="4" customWidth="1" width="5.0" style="113"/>
    <col min="5" max="7" customWidth="1" width="4.0" style="113"/>
    <col min="8" max="12" customWidth="1" width="4.4257812" style="113"/>
    <col min="13" max="13" customWidth="1" width="6.140625" style="113"/>
    <col min="14" max="14" customWidth="1" width="5.140625" style="113"/>
    <col min="15" max="17" customWidth="1" width="4.0" style="113"/>
    <col min="18" max="22" customWidth="1" width="4.4257812" style="113"/>
    <col min="23" max="23" customWidth="1" bestFit="1" width="6.0" style="113"/>
    <col min="24" max="24" customWidth="1" width="5.140625" style="113"/>
    <col min="25" max="27" customWidth="1" width="4.0" style="113"/>
    <col min="28" max="32" customWidth="1" width="4.4257812" style="113"/>
    <col min="33" max="33" customWidth="1" width="5.8554688" style="113"/>
    <col min="34" max="34" customWidth="1" width="1.7109375" style="23"/>
    <col min="35" max="37" hidden="1" customWidth="0" width="9.140625" style="23"/>
    <col min="38" max="39" hidden="1" customWidth="0" width="4.4257812" style="23"/>
    <col min="40" max="42" hidden="1" customWidth="0" width="9.140625" style="23"/>
    <col min="43" max="44" hidden="1" customWidth="0" width="4.4257812" style="23"/>
    <col min="45" max="51" hidden="1" customWidth="0" width="9.140625" style="23"/>
    <col min="52" max="53" hidden="1" customWidth="0" width="4.4257812" style="23"/>
    <col min="54" max="56" hidden="1" customWidth="0" width="9.140625" style="23"/>
    <col min="57" max="58" hidden="1" customWidth="0" width="4.4257812" style="23"/>
    <col min="59" max="65" hidden="1" customWidth="0" width="9.140625" style="23"/>
    <col min="66" max="67" hidden="1" customWidth="0" width="4.4257812" style="23"/>
    <col min="68" max="70" hidden="1" customWidth="0" width="9.140625" style="23"/>
    <col min="71" max="72" hidden="1" customWidth="0" width="4.4257812" style="23"/>
    <col min="73" max="16383" hidden="1" customWidth="0" width="9.140625" style="23"/>
    <col min="16384" max="16384" hidden="1" customWidth="0" width="2.2851562" style="23"/>
  </cols>
  <sheetData>
    <row r="1" spans="8:8" ht="27.0" customHeight="1">
      <c r="B1" s="1352" t="str">
        <f>CONCATENATE(Master!B8,Master!D8,Master!E8,Master!E11)</f>
        <v>SCHOOL'S FULL NAME:-Govt. Sr. Secondary School P.S.-Bapini (Jodhpur)</v>
      </c>
      <c r="C1" s="1353"/>
      <c r="D1" s="1353"/>
      <c r="E1" s="1353"/>
      <c r="F1" s="1353"/>
      <c r="G1" s="1353"/>
      <c r="H1" s="1353"/>
      <c r="I1" s="1353"/>
      <c r="J1" s="1353"/>
      <c r="K1" s="1353"/>
      <c r="L1" s="1353"/>
      <c r="M1" s="1353"/>
      <c r="N1" s="1353"/>
      <c r="O1" s="1353"/>
      <c r="P1" s="1353"/>
      <c r="Q1" s="1353"/>
      <c r="R1" s="1353"/>
      <c r="S1" s="1353"/>
      <c r="T1" s="1353"/>
      <c r="U1" s="1353"/>
      <c r="V1" s="1353"/>
      <c r="W1" s="1353"/>
      <c r="X1" s="1353"/>
      <c r="Y1" s="1353"/>
      <c r="Z1" s="1353"/>
      <c r="AA1" s="1353"/>
      <c r="AB1" s="1353"/>
      <c r="AC1" s="1353"/>
      <c r="AD1" s="1353"/>
      <c r="AE1" s="1353"/>
      <c r="AF1" s="1353"/>
      <c r="AG1" s="1354"/>
    </row>
    <row r="2" spans="8:8" ht="22.5">
      <c r="B2" s="1355" t="e">
        <f>CONCATENATE( ,Master!B14,Master!D14,Master!E14)</f>
        <v>#N/A</v>
      </c>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7"/>
    </row>
    <row r="3" spans="8:8" ht="25.5" customHeight="1">
      <c r="B3" s="1358" t="s">
        <v>164</v>
      </c>
      <c r="C3" s="1359"/>
      <c r="D3" s="1359"/>
      <c r="E3" s="1359"/>
      <c r="F3" s="1359"/>
      <c r="G3" s="1359"/>
      <c r="H3" s="1359"/>
      <c r="I3" s="1359"/>
      <c r="J3" s="1359"/>
      <c r="K3" s="1359"/>
      <c r="L3" s="1359"/>
      <c r="M3" s="1359"/>
      <c r="N3" s="1359"/>
      <c r="O3" s="1359"/>
      <c r="P3" s="1359"/>
      <c r="Q3" s="1359"/>
      <c r="R3" s="1359"/>
      <c r="S3" s="1359"/>
      <c r="T3" s="1359"/>
      <c r="U3" s="1359"/>
      <c r="V3" s="1359"/>
      <c r="W3" s="1359"/>
      <c r="X3" s="1360" t="str">
        <f>CONCATENATE(Master!B6,Master!D6,Master!E6)</f>
        <v>SESSION:-2022-23</v>
      </c>
      <c r="Y3" s="1360"/>
      <c r="Z3" s="1360"/>
      <c r="AA3" s="1360"/>
      <c r="AB3" s="1360"/>
      <c r="AC3" s="1360"/>
      <c r="AD3" s="1360"/>
      <c r="AE3" s="1360"/>
      <c r="AF3" s="1360"/>
      <c r="AG3" s="1361"/>
    </row>
    <row r="4" spans="8:8" ht="19.5" customHeight="1">
      <c r="B4" s="1362" t="s">
        <v>32</v>
      </c>
      <c r="C4" s="1363" t="s">
        <v>27</v>
      </c>
      <c r="D4" s="1364" t="str">
        <f>'Result Entry'!L3</f>
        <v>HINDI Comp.</v>
      </c>
      <c r="E4" s="1365"/>
      <c r="F4" s="1365"/>
      <c r="G4" s="1365"/>
      <c r="H4" s="1365"/>
      <c r="I4" s="1365"/>
      <c r="J4" s="1365"/>
      <c r="K4" s="1365"/>
      <c r="L4" s="1365"/>
      <c r="M4" s="1366"/>
      <c r="N4" s="1364" t="str">
        <f>'Result Sheet 11'!Y107</f>
        <v>ENGLISH Comp.</v>
      </c>
      <c r="O4" s="1365"/>
      <c r="P4" s="1365"/>
      <c r="Q4" s="1365"/>
      <c r="R4" s="1365"/>
      <c r="S4" s="1365"/>
      <c r="T4" s="1365"/>
      <c r="U4" s="1365"/>
      <c r="V4" s="1365"/>
      <c r="W4" s="1366"/>
      <c r="X4" s="1364" t="str">
        <f>'Result Sheet 11'!AN107</f>
        <v>PHYSICS</v>
      </c>
      <c r="Y4" s="1365"/>
      <c r="Z4" s="1365"/>
      <c r="AA4" s="1365"/>
      <c r="AB4" s="1365"/>
      <c r="AC4" s="1365"/>
      <c r="AD4" s="1365"/>
      <c r="AE4" s="1367"/>
      <c r="AF4" s="1367"/>
      <c r="AG4" s="1368"/>
    </row>
    <row r="5" spans="8:8" ht="62.25" customHeight="1">
      <c r="B5" s="1369"/>
      <c r="C5" s="1370"/>
      <c r="D5" s="1371" t="s">
        <v>120</v>
      </c>
      <c r="E5" s="1372" t="s">
        <v>113</v>
      </c>
      <c r="F5" s="1372" t="s">
        <v>114</v>
      </c>
      <c r="G5" s="1372" t="s">
        <v>115</v>
      </c>
      <c r="H5" s="1372" t="s">
        <v>104</v>
      </c>
      <c r="I5" s="1372" t="s">
        <v>116</v>
      </c>
      <c r="J5" s="1372" t="s">
        <v>105</v>
      </c>
      <c r="K5" s="1372" t="s">
        <v>117</v>
      </c>
      <c r="L5" s="1372" t="s">
        <v>118</v>
      </c>
      <c r="M5" s="1373" t="s">
        <v>30</v>
      </c>
      <c r="N5" s="1371" t="s">
        <v>120</v>
      </c>
      <c r="O5" s="1372" t="s">
        <v>113</v>
      </c>
      <c r="P5" s="1372" t="s">
        <v>114</v>
      </c>
      <c r="Q5" s="1372" t="s">
        <v>115</v>
      </c>
      <c r="R5" s="1372" t="s">
        <v>104</v>
      </c>
      <c r="S5" s="1372" t="s">
        <v>116</v>
      </c>
      <c r="T5" s="1372" t="s">
        <v>105</v>
      </c>
      <c r="U5" s="1372" t="s">
        <v>117</v>
      </c>
      <c r="V5" s="1372" t="s">
        <v>118</v>
      </c>
      <c r="W5" s="1373" t="s">
        <v>30</v>
      </c>
      <c r="X5" s="1371" t="s">
        <v>120</v>
      </c>
      <c r="Y5" s="1372" t="s">
        <v>113</v>
      </c>
      <c r="Z5" s="1372" t="s">
        <v>114</v>
      </c>
      <c r="AA5" s="1372" t="s">
        <v>115</v>
      </c>
      <c r="AB5" s="1372" t="s">
        <v>104</v>
      </c>
      <c r="AC5" s="1372" t="s">
        <v>116</v>
      </c>
      <c r="AD5" s="1372" t="s">
        <v>105</v>
      </c>
      <c r="AE5" s="1372" t="s">
        <v>117</v>
      </c>
      <c r="AF5" s="1372" t="s">
        <v>118</v>
      </c>
      <c r="AG5" s="1374" t="s">
        <v>30</v>
      </c>
    </row>
    <row r="6" spans="8:8" ht="33.75" customHeight="1">
      <c r="B6" s="1375">
        <v>1.0</v>
      </c>
      <c r="C6" s="1376" t="str">
        <f>CONCATENATE('Result Entry'!G4,'Result Entry'!J4)</f>
        <v>11(A)</v>
      </c>
      <c r="D6" s="1377">
        <f>'Result Sheet 11'!K110</f>
        <v>5.0</v>
      </c>
      <c r="E6" s="1378">
        <f>'Result Sheet 11'!O110+'Result Sheet 11'!P110</f>
        <v>0.0</v>
      </c>
      <c r="F6" s="1378">
        <f>'Result Sheet 11'!Q110</f>
        <v>0.0</v>
      </c>
      <c r="G6" s="1378">
        <f>'Result Sheet 11'!T110</f>
        <v>3.0</v>
      </c>
      <c r="H6" s="1378">
        <f>'Result Sheet 11'!N111</f>
        <v>0.0</v>
      </c>
      <c r="I6" s="1378">
        <f>'Result Sheet 11'!P111</f>
        <v>0.0</v>
      </c>
      <c r="J6" s="1378">
        <f>'Result Sheet 11'!T111</f>
        <v>1.0</v>
      </c>
      <c r="K6" s="1378">
        <f>'Result Sheet 11'!M110</f>
        <v>1.0</v>
      </c>
      <c r="L6" s="1378">
        <f>COUNTIF('Result Entry'!$Y$9:$Y$108,"AB")</f>
        <v>0.0</v>
      </c>
      <c r="M6" s="1379">
        <f>SUM(E6:L7)</f>
        <v>5.0</v>
      </c>
      <c r="N6" s="1377">
        <f>'Result Sheet 11'!Y110</f>
        <v>5.0</v>
      </c>
      <c r="O6" s="1378">
        <f>'Result Sheet 11'!AC110+'Result Sheet 11'!AD110</f>
        <v>0.0</v>
      </c>
      <c r="P6" s="1378">
        <f>'Result Sheet 11'!AE110</f>
        <v>1.0</v>
      </c>
      <c r="Q6" s="1378">
        <f>'Result Sheet 11'!AH110</f>
        <v>2.0</v>
      </c>
      <c r="R6" s="1378">
        <f>'Result Sheet 11'!AB111</f>
        <v>0.0</v>
      </c>
      <c r="S6" s="1378">
        <f>'Result Sheet 11'!AD111</f>
        <v>0.0</v>
      </c>
      <c r="T6" s="1378">
        <f>'Result Sheet 11'!AH111</f>
        <v>1.0</v>
      </c>
      <c r="U6" s="1378">
        <f>'Result Sheet 11'!AA110</f>
        <v>1.0</v>
      </c>
      <c r="V6" s="1378">
        <f>COUNTIF('Result Entry'!$AM$9:$AM$108,"AB")</f>
        <v>0.0</v>
      </c>
      <c r="W6" s="1379">
        <f>SUM(O6:V7)</f>
        <v>5.0</v>
      </c>
      <c r="X6" s="1380">
        <f>'Result Sheet 11'!AN110</f>
        <v>5.0</v>
      </c>
      <c r="Y6" s="1381">
        <f>'Result Sheet 11'!AS110+'Result Sheet 11'!AT110</f>
        <v>2.0</v>
      </c>
      <c r="Z6" s="1381">
        <f>'Result Sheet 11'!AU110</f>
        <v>0.0</v>
      </c>
      <c r="AA6" s="1381">
        <f>'Result Sheet 11'!AV110</f>
        <v>1.0</v>
      </c>
      <c r="AB6" s="1381">
        <f>'Result Sheet 11'!AW110</f>
        <v>1.0</v>
      </c>
      <c r="AC6" s="1381">
        <f>'Result Sheet 11'!AX110</f>
        <v>0.0</v>
      </c>
      <c r="AD6" s="1381">
        <f>'Result Sheet 11'!AY110</f>
        <v>0.0</v>
      </c>
      <c r="AE6" s="1381">
        <f>'Result Sheet 11'!AP110</f>
        <v>1.0</v>
      </c>
      <c r="AF6" s="1381">
        <f>COUNTIF('Result Entry'!$BD$9:$BD$108,"AB")</f>
        <v>0.0</v>
      </c>
      <c r="AG6" s="1382">
        <f>SUM(Y6:AF7)</f>
        <v>5.0</v>
      </c>
    </row>
    <row r="7" spans="8:8" ht="19.5" customHeight="1">
      <c r="B7" s="1383"/>
      <c r="C7" s="1384"/>
      <c r="D7" s="1385"/>
      <c r="E7" s="1386"/>
      <c r="F7" s="1386"/>
      <c r="G7" s="1386"/>
      <c r="H7" s="1386"/>
      <c r="I7" s="1386"/>
      <c r="J7" s="1386"/>
      <c r="K7" s="1386"/>
      <c r="L7" s="1386"/>
      <c r="M7" s="1387"/>
      <c r="N7" s="1385"/>
      <c r="O7" s="1386"/>
      <c r="P7" s="1386"/>
      <c r="Q7" s="1386"/>
      <c r="R7" s="1386"/>
      <c r="S7" s="1386"/>
      <c r="T7" s="1386"/>
      <c r="U7" s="1386"/>
      <c r="V7" s="1386"/>
      <c r="W7" s="1387"/>
      <c r="X7" s="1388"/>
      <c r="Y7" s="1389"/>
      <c r="Z7" s="1389"/>
      <c r="AA7" s="1389"/>
      <c r="AB7" s="1389"/>
      <c r="AC7" s="1389"/>
      <c r="AD7" s="1389"/>
      <c r="AE7" s="1389"/>
      <c r="AF7" s="1389"/>
      <c r="AG7" s="1390"/>
    </row>
    <row r="8" spans="8:8" ht="19.5" customHeight="1">
      <c r="B8" s="1383"/>
      <c r="C8" s="1384"/>
      <c r="D8" s="1364" t="str">
        <f>'Result Sheet 11'!BE107</f>
        <v>CHEMISTRY</v>
      </c>
      <c r="E8" s="1365"/>
      <c r="F8" s="1365"/>
      <c r="G8" s="1365"/>
      <c r="H8" s="1365"/>
      <c r="I8" s="1365"/>
      <c r="J8" s="1365"/>
      <c r="K8" s="1365"/>
      <c r="L8" s="1365"/>
      <c r="M8" s="1366"/>
      <c r="N8" s="1364" t="str">
        <f>'Result Sheet 11'!BV107</f>
        <v>BIOLOGY</v>
      </c>
      <c r="O8" s="1365"/>
      <c r="P8" s="1365"/>
      <c r="Q8" s="1365"/>
      <c r="R8" s="1365"/>
      <c r="S8" s="1365"/>
      <c r="T8" s="1365"/>
      <c r="U8" s="1365"/>
      <c r="V8" s="1365"/>
      <c r="W8" s="1366"/>
      <c r="X8" s="1364" t="str">
        <f>'Result Sheet 11'!CM107</f>
        <v>History</v>
      </c>
      <c r="Y8" s="1365"/>
      <c r="Z8" s="1365"/>
      <c r="AA8" s="1365"/>
      <c r="AB8" s="1365"/>
      <c r="AC8" s="1365"/>
      <c r="AD8" s="1365"/>
      <c r="AE8" s="1367"/>
      <c r="AF8" s="1367"/>
      <c r="AG8" s="1368"/>
    </row>
    <row r="9" spans="8:8" ht="62.25" customHeight="1">
      <c r="B9" s="1383"/>
      <c r="C9" s="1384"/>
      <c r="D9" s="1371" t="s">
        <v>120</v>
      </c>
      <c r="E9" s="1372" t="s">
        <v>113</v>
      </c>
      <c r="F9" s="1372" t="s">
        <v>114</v>
      </c>
      <c r="G9" s="1372" t="s">
        <v>115</v>
      </c>
      <c r="H9" s="1372" t="s">
        <v>104</v>
      </c>
      <c r="I9" s="1372" t="s">
        <v>116</v>
      </c>
      <c r="J9" s="1372" t="s">
        <v>105</v>
      </c>
      <c r="K9" s="1372" t="s">
        <v>117</v>
      </c>
      <c r="L9" s="1372" t="s">
        <v>118</v>
      </c>
      <c r="M9" s="1373" t="s">
        <v>30</v>
      </c>
      <c r="N9" s="1371" t="s">
        <v>120</v>
      </c>
      <c r="O9" s="1372" t="s">
        <v>113</v>
      </c>
      <c r="P9" s="1372" t="s">
        <v>114</v>
      </c>
      <c r="Q9" s="1372" t="s">
        <v>115</v>
      </c>
      <c r="R9" s="1372" t="s">
        <v>104</v>
      </c>
      <c r="S9" s="1372" t="s">
        <v>116</v>
      </c>
      <c r="T9" s="1372" t="s">
        <v>105</v>
      </c>
      <c r="U9" s="1372" t="s">
        <v>117</v>
      </c>
      <c r="V9" s="1372" t="s">
        <v>118</v>
      </c>
      <c r="W9" s="1373" t="s">
        <v>30</v>
      </c>
      <c r="X9" s="1371" t="s">
        <v>120</v>
      </c>
      <c r="Y9" s="1372" t="s">
        <v>113</v>
      </c>
      <c r="Z9" s="1372" t="s">
        <v>114</v>
      </c>
      <c r="AA9" s="1372" t="s">
        <v>115</v>
      </c>
      <c r="AB9" s="1372" t="s">
        <v>104</v>
      </c>
      <c r="AC9" s="1372" t="s">
        <v>116</v>
      </c>
      <c r="AD9" s="1372" t="s">
        <v>105</v>
      </c>
      <c r="AE9" s="1372" t="s">
        <v>117</v>
      </c>
      <c r="AF9" s="1372" t="s">
        <v>118</v>
      </c>
      <c r="AG9" s="1374" t="s">
        <v>30</v>
      </c>
    </row>
    <row r="10" spans="8:8" ht="19.5" customHeight="1">
      <c r="B10" s="1383"/>
      <c r="C10" s="1384"/>
      <c r="D10" s="1391">
        <f>'Result Sheet 11'!BE110</f>
        <v>5.0</v>
      </c>
      <c r="E10" s="1392">
        <f>'Result Sheet 11'!BJ110+'Result Sheet 11'!BK110</f>
        <v>4.0</v>
      </c>
      <c r="F10" s="1392">
        <f>'Result Sheet 11'!BL110</f>
        <v>0.0</v>
      </c>
      <c r="G10" s="1392">
        <f>'Result Sheet 11'!BM110</f>
        <v>0.0</v>
      </c>
      <c r="H10" s="1392">
        <f>'Result Sheet 11'!BN110</f>
        <v>0.0</v>
      </c>
      <c r="I10" s="1392">
        <f>'Result Sheet 11'!BO110</f>
        <v>0.0</v>
      </c>
      <c r="J10" s="1392">
        <f>'Result Sheet 11'!BP110</f>
        <v>0.0</v>
      </c>
      <c r="K10" s="1392">
        <f>'Result Sheet 11'!BG110</f>
        <v>1.0</v>
      </c>
      <c r="L10" s="1392">
        <f>COUNTIF('Result Entry'!$BU$9:$BU$108,"AB")</f>
        <v>0.0</v>
      </c>
      <c r="M10" s="1393">
        <f>SUM(E10:L10)</f>
        <v>5.0</v>
      </c>
      <c r="N10" s="1391">
        <f>'Result Sheet 11'!BV110</f>
        <v>5.0</v>
      </c>
      <c r="O10" s="1392">
        <f>'Result Sheet 11'!CA110+'Result Sheet 11'!CB110</f>
        <v>2.0</v>
      </c>
      <c r="P10" s="1392">
        <f>'Result Sheet 11'!CC110</f>
        <v>0.0</v>
      </c>
      <c r="Q10" s="1392">
        <f>'Result Sheet 11'!CD110</f>
        <v>1.0</v>
      </c>
      <c r="R10" s="1392">
        <f>'Result Sheet 11'!CE110</f>
        <v>0.0</v>
      </c>
      <c r="S10" s="1392">
        <f>'Result Sheet 11'!CF110</f>
        <v>0.0</v>
      </c>
      <c r="T10" s="1392">
        <f>'Result Sheet 11'!CG110</f>
        <v>0.0</v>
      </c>
      <c r="U10" s="1392">
        <f>'Result Sheet 11'!BX110</f>
        <v>1.0</v>
      </c>
      <c r="V10" s="1392">
        <f>COUNTIF('Result Entry'!$CL$9:$CL$108,"AB")</f>
        <v>0.0</v>
      </c>
      <c r="W10" s="1393">
        <f>SUM(O10:V10)</f>
        <v>4.0</v>
      </c>
      <c r="X10" s="1391">
        <f>'Result Sheet 11'!CM110</f>
        <v>1.0</v>
      </c>
      <c r="Y10" s="1392">
        <f>'Result Sheet 11'!CR110+'Result Sheet 11'!CS110</f>
        <v>0.0</v>
      </c>
      <c r="Z10" s="1392">
        <f>'Result Sheet 11'!CT110</f>
        <v>1.0</v>
      </c>
      <c r="AA10" s="1392">
        <f>'Result Sheet 11'!CU110</f>
        <v>0.0</v>
      </c>
      <c r="AB10" s="1392">
        <f>'Result Sheet 11'!CV110</f>
        <v>0.0</v>
      </c>
      <c r="AC10" s="1392">
        <f>'Result Sheet 11'!CW110</f>
        <v>0.0</v>
      </c>
      <c r="AD10" s="1392">
        <f>'Result Sheet 11'!CX110</f>
        <v>3.0</v>
      </c>
      <c r="AE10" s="1392">
        <f>'Result Sheet 11'!CO110</f>
        <v>0.0</v>
      </c>
      <c r="AF10" s="1392">
        <f>COUNTIF('Result Entry'!$DC$9:$DC$108,"AB")</f>
        <v>0.0</v>
      </c>
      <c r="AG10" s="1393">
        <f>SUM(Y10:AF10)</f>
        <v>4.0</v>
      </c>
    </row>
    <row r="11" spans="8:8" ht="19.5" customHeight="1">
      <c r="B11" s="1383"/>
      <c r="C11" s="1384"/>
      <c r="D11" s="1364">
        <f>'Result Sheet 11'!DD107</f>
        <v>0.0</v>
      </c>
      <c r="E11" s="1365"/>
      <c r="F11" s="1365"/>
      <c r="G11" s="1365"/>
      <c r="H11" s="1365"/>
      <c r="I11" s="1365"/>
      <c r="J11" s="1365"/>
      <c r="K11" s="1365"/>
      <c r="L11" s="1365"/>
      <c r="M11" s="1366"/>
      <c r="N11" s="1394"/>
      <c r="O11" s="1395"/>
      <c r="P11" s="1395"/>
      <c r="Q11" s="1395"/>
      <c r="R11" s="1395"/>
      <c r="S11" s="1395"/>
      <c r="T11" s="1395"/>
      <c r="U11" s="1395"/>
      <c r="V11" s="1395"/>
      <c r="W11" s="1395"/>
      <c r="X11" s="1395"/>
      <c r="Y11" s="1395"/>
      <c r="Z11" s="1395"/>
      <c r="AA11" s="1395"/>
      <c r="AB11" s="1395"/>
      <c r="AC11" s="1395"/>
      <c r="AD11" s="1395"/>
      <c r="AE11" s="1395"/>
      <c r="AF11" s="1395"/>
      <c r="AG11" s="1396"/>
    </row>
    <row r="12" spans="8:8" ht="62.25" customHeight="1">
      <c r="B12" s="1383"/>
      <c r="C12" s="1384"/>
      <c r="D12" s="1371" t="s">
        <v>120</v>
      </c>
      <c r="E12" s="1372" t="s">
        <v>113</v>
      </c>
      <c r="F12" s="1372" t="s">
        <v>114</v>
      </c>
      <c r="G12" s="1372" t="s">
        <v>115</v>
      </c>
      <c r="H12" s="1372" t="s">
        <v>104</v>
      </c>
      <c r="I12" s="1372" t="s">
        <v>116</v>
      </c>
      <c r="J12" s="1372" t="s">
        <v>105</v>
      </c>
      <c r="K12" s="1372" t="s">
        <v>117</v>
      </c>
      <c r="L12" s="1372" t="s">
        <v>118</v>
      </c>
      <c r="M12" s="1373" t="s">
        <v>30</v>
      </c>
      <c r="N12" s="1397"/>
      <c r="O12" s="1398"/>
      <c r="P12" s="1398"/>
      <c r="Q12" s="1398"/>
      <c r="R12" s="1398"/>
      <c r="S12" s="1398"/>
      <c r="T12" s="1398"/>
      <c r="U12" s="1398"/>
      <c r="V12" s="1398"/>
      <c r="W12" s="1398"/>
      <c r="X12" s="1398"/>
      <c r="Y12" s="1398"/>
      <c r="Z12" s="1398"/>
      <c r="AA12" s="1398"/>
      <c r="AB12" s="1398"/>
      <c r="AC12" s="1398"/>
      <c r="AD12" s="1398"/>
      <c r="AE12" s="1398"/>
      <c r="AF12" s="1398"/>
      <c r="AG12" s="1399"/>
    </row>
    <row r="13" spans="8:8" ht="19.5" customHeight="1">
      <c r="B13" s="1400"/>
      <c r="C13" s="1401"/>
      <c r="D13" s="1391">
        <f>'Result Sheet 11'!DD110</f>
        <v>0.0</v>
      </c>
      <c r="E13" s="1392">
        <f>'Result Sheet 11'!DI110+'Result Sheet 11'!DJ110</f>
        <v>0.0</v>
      </c>
      <c r="F13" s="1392">
        <f>'Result Sheet 11'!DK110</f>
        <v>0.0</v>
      </c>
      <c r="G13" s="1392">
        <f>'Result Sheet 11'!DL110</f>
        <v>0.0</v>
      </c>
      <c r="H13" s="1392">
        <f>'Result Sheet 11'!DM110</f>
        <v>0.0</v>
      </c>
      <c r="I13" s="1392">
        <f>'Result Sheet 11'!DN110</f>
        <v>0.0</v>
      </c>
      <c r="J13" s="1392">
        <f>'Result Sheet 11'!DO110</f>
        <v>0.0</v>
      </c>
      <c r="K13" s="1392">
        <f>'Result Sheet 11'!DF110</f>
        <v>0.0</v>
      </c>
      <c r="L13" s="1392">
        <f>COUNTIF('Result Entry'!$DT$9:$DT$108,"AB")</f>
        <v>0.0</v>
      </c>
      <c r="M13" s="1393">
        <f>SUM(E13:L13)</f>
        <v>0.0</v>
      </c>
      <c r="N13" s="1402"/>
      <c r="O13" s="1403"/>
      <c r="P13" s="1403"/>
      <c r="Q13" s="1403"/>
      <c r="R13" s="1403"/>
      <c r="S13" s="1403"/>
      <c r="T13" s="1403"/>
      <c r="U13" s="1403"/>
      <c r="V13" s="1403"/>
      <c r="W13" s="1403"/>
      <c r="X13" s="1403"/>
      <c r="Y13" s="1403"/>
      <c r="Z13" s="1403"/>
      <c r="AA13" s="1403"/>
      <c r="AB13" s="1403"/>
      <c r="AC13" s="1403"/>
      <c r="AD13" s="1403"/>
      <c r="AE13" s="1403"/>
      <c r="AF13" s="1403"/>
      <c r="AG13" s="1404"/>
    </row>
    <row r="14" spans="8:8" ht="15.75">
      <c r="B14" s="1405"/>
      <c r="C14" s="1406"/>
      <c r="D14" s="1406"/>
      <c r="E14" s="1406"/>
      <c r="F14" s="1406"/>
      <c r="G14" s="1406"/>
      <c r="H14" s="1406"/>
      <c r="I14" s="1406"/>
      <c r="J14" s="1406"/>
      <c r="K14" s="1406"/>
      <c r="L14" s="1406"/>
      <c r="M14" s="1406"/>
      <c r="N14" s="1406"/>
      <c r="O14" s="1406"/>
      <c r="P14" s="1406"/>
      <c r="Q14" s="1406"/>
      <c r="R14" s="1406"/>
      <c r="S14" s="1406"/>
      <c r="T14" s="1406"/>
      <c r="U14" s="1406"/>
      <c r="V14" s="1406"/>
      <c r="W14" s="1406"/>
      <c r="X14" s="1406"/>
      <c r="Y14" s="1406"/>
      <c r="Z14" s="1406"/>
      <c r="AA14" s="1406"/>
      <c r="AB14" s="1406"/>
      <c r="AC14" s="1406"/>
      <c r="AD14" s="1406"/>
      <c r="AE14" s="1406"/>
      <c r="AF14" s="1406"/>
      <c r="AG14" s="1407"/>
    </row>
    <row r="15" spans="8:8" ht="26.25">
      <c r="B15" s="1408" t="s">
        <v>171</v>
      </c>
      <c r="C15" s="1409"/>
      <c r="D15" s="1409"/>
      <c r="E15" s="1409"/>
      <c r="F15" s="1409"/>
      <c r="G15" s="1409"/>
      <c r="H15" s="1409"/>
      <c r="I15" s="1409"/>
      <c r="J15" s="1409"/>
      <c r="K15" s="1409"/>
      <c r="L15" s="1409" t="s">
        <v>107</v>
      </c>
      <c r="M15" s="1409"/>
      <c r="N15" s="1409"/>
      <c r="O15" s="1410" t="str">
        <f>C6</f>
        <v>11(A)</v>
      </c>
      <c r="P15" s="1410"/>
      <c r="Q15" s="1411"/>
      <c r="R15" s="1412" t="str">
        <f>CONCATENATE(Master!B6,Master!D6,Master!E6)</f>
        <v>SESSION:-2022-23</v>
      </c>
      <c r="S15" s="1412"/>
      <c r="T15" s="1412"/>
      <c r="U15" s="1412"/>
      <c r="V15" s="1412"/>
      <c r="W15" s="1412"/>
      <c r="X15" s="1412"/>
      <c r="Y15" s="1412"/>
      <c r="Z15" s="1412"/>
      <c r="AA15" s="1412"/>
      <c r="AB15" s="1412"/>
      <c r="AC15" s="1412"/>
      <c r="AD15" s="1412"/>
      <c r="AE15" s="1412"/>
      <c r="AF15" s="1412"/>
      <c r="AG15" s="1413"/>
    </row>
    <row r="16" spans="8:8" ht="41.25" customHeight="1">
      <c r="B16" s="1414" t="s">
        <v>32</v>
      </c>
      <c r="C16" s="1415"/>
      <c r="D16" s="1416" t="s">
        <v>27</v>
      </c>
      <c r="E16" s="1417"/>
      <c r="F16" s="1415" t="s">
        <v>112</v>
      </c>
      <c r="G16" s="1415"/>
      <c r="H16" s="1415"/>
      <c r="I16" s="1415" t="s">
        <v>122</v>
      </c>
      <c r="J16" s="1415"/>
      <c r="K16" s="1415"/>
      <c r="L16" s="1415" t="s">
        <v>123</v>
      </c>
      <c r="M16" s="1415"/>
      <c r="N16" s="1415"/>
      <c r="O16" s="1418" t="s">
        <v>125</v>
      </c>
      <c r="P16" s="1419"/>
      <c r="Q16" s="1419"/>
      <c r="R16" s="1415" t="s">
        <v>116</v>
      </c>
      <c r="S16" s="1415"/>
      <c r="T16" s="1415"/>
      <c r="U16" s="1415" t="s">
        <v>105</v>
      </c>
      <c r="V16" s="1415"/>
      <c r="W16" s="1415"/>
      <c r="X16" s="1415" t="s">
        <v>117</v>
      </c>
      <c r="Y16" s="1415"/>
      <c r="Z16" s="1415"/>
      <c r="AA16" s="1418" t="s">
        <v>241</v>
      </c>
      <c r="AB16" s="1419"/>
      <c r="AC16" s="1419"/>
      <c r="AD16" s="1420"/>
      <c r="AE16" s="1419" t="s">
        <v>124</v>
      </c>
      <c r="AF16" s="1419"/>
      <c r="AG16" s="1421"/>
    </row>
    <row r="17" spans="8:8" ht="15.75" customHeight="1">
      <c r="B17" s="1422">
        <v>1.0</v>
      </c>
      <c r="C17" s="1423"/>
      <c r="D17" s="1424">
        <v>2.0</v>
      </c>
      <c r="E17" s="1424"/>
      <c r="F17" s="1424">
        <v>3.0</v>
      </c>
      <c r="G17" s="1424"/>
      <c r="H17" s="1424"/>
      <c r="I17" s="1424">
        <v>4.0</v>
      </c>
      <c r="J17" s="1424"/>
      <c r="K17" s="1424"/>
      <c r="L17" s="1424">
        <v>5.0</v>
      </c>
      <c r="M17" s="1424"/>
      <c r="N17" s="1424"/>
      <c r="O17" s="1424">
        <v>6.0</v>
      </c>
      <c r="P17" s="1424"/>
      <c r="Q17" s="1424"/>
      <c r="R17" s="1424">
        <v>7.0</v>
      </c>
      <c r="S17" s="1424"/>
      <c r="T17" s="1424"/>
      <c r="U17" s="1424">
        <v>8.0</v>
      </c>
      <c r="V17" s="1424"/>
      <c r="W17" s="1424"/>
      <c r="X17" s="1424">
        <v>9.0</v>
      </c>
      <c r="Y17" s="1424"/>
      <c r="Z17" s="1424"/>
      <c r="AA17" s="1425">
        <v>10.0</v>
      </c>
      <c r="AB17" s="1426"/>
      <c r="AC17" s="1426"/>
      <c r="AD17" s="1427"/>
      <c r="AE17" s="1426">
        <v>11.0</v>
      </c>
      <c r="AF17" s="1426"/>
      <c r="AG17" s="1428"/>
    </row>
    <row r="18" spans="8:8" ht="45.75" customHeight="1">
      <c r="B18" s="1429">
        <v>1.0</v>
      </c>
      <c r="C18" s="1430"/>
      <c r="D18" s="1431" t="str">
        <f>C6</f>
        <v>11(A)</v>
      </c>
      <c r="E18" s="1432"/>
      <c r="F18" s="1430">
        <f>'Result Sheet 11'!FO109</f>
        <v>0.0</v>
      </c>
      <c r="G18" s="1430"/>
      <c r="H18" s="1430"/>
      <c r="I18" s="1430">
        <f>'Result Sheet 11'!FP109</f>
        <v>1.0</v>
      </c>
      <c r="J18" s="1430"/>
      <c r="K18" s="1430"/>
      <c r="L18" s="1430">
        <f>'Result Sheet 11'!FQ109</f>
        <v>0.0</v>
      </c>
      <c r="M18" s="1430"/>
      <c r="N18" s="1430"/>
      <c r="O18" s="1433">
        <f>SUM(F18:N18)</f>
        <v>1.0</v>
      </c>
      <c r="P18" s="1433"/>
      <c r="Q18" s="1433"/>
      <c r="R18" s="1430">
        <f>'Result Sheet 11'!FR109</f>
        <v>0.0</v>
      </c>
      <c r="S18" s="1430"/>
      <c r="T18" s="1430"/>
      <c r="U18" s="1430">
        <f>'Result Sheet 11'!FS109</f>
        <v>3.0</v>
      </c>
      <c r="V18" s="1430"/>
      <c r="W18" s="1430"/>
      <c r="X18" s="1430">
        <f>'Result Sheet 11'!FM109</f>
        <v>1.0</v>
      </c>
      <c r="Y18" s="1430"/>
      <c r="Z18" s="1430"/>
      <c r="AA18" s="1434">
        <f>SUM(R18:Z18)</f>
        <v>4.0</v>
      </c>
      <c r="AB18" s="1435"/>
      <c r="AC18" s="1435"/>
      <c r="AD18" s="1436"/>
      <c r="AE18" s="1437">
        <f>SUM(O18,AA18)</f>
        <v>5.0</v>
      </c>
      <c r="AF18" s="1437"/>
      <c r="AG18" s="1438"/>
    </row>
    <row r="19" spans="8:8" ht="15.0">
      <c r="B19" s="610"/>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0"/>
      <c r="AG19" s="610"/>
    </row>
  </sheetData>
  <sheetProtection password="e8fa" sheet="1" objects="1" scenarios="1" formatColumns="0" formatRows="0"/>
  <mergeCells count="75">
    <mergeCell ref="J6:J7"/>
    <mergeCell ref="W6:W7"/>
    <mergeCell ref="M6:M7"/>
    <mergeCell ref="N6:N7"/>
    <mergeCell ref="Q6:Q7"/>
    <mergeCell ref="P6:P7"/>
    <mergeCell ref="O6:O7"/>
    <mergeCell ref="B1:AG1"/>
    <mergeCell ref="B14:AG14"/>
    <mergeCell ref="R18:T18"/>
    <mergeCell ref="H6:H7"/>
    <mergeCell ref="X18:Z18"/>
    <mergeCell ref="F17:H17"/>
    <mergeCell ref="B6:B13"/>
    <mergeCell ref="I18:K18"/>
    <mergeCell ref="R15:AG15"/>
    <mergeCell ref="R17:T17"/>
    <mergeCell ref="L17:N17"/>
    <mergeCell ref="O17:Q17"/>
    <mergeCell ref="U17:W17"/>
    <mergeCell ref="N11:AG13"/>
    <mergeCell ref="B16:C16"/>
    <mergeCell ref="U18:W18"/>
    <mergeCell ref="AA17:AD17"/>
    <mergeCell ref="L18:N18"/>
    <mergeCell ref="AA18:AD18"/>
    <mergeCell ref="B17:C17"/>
    <mergeCell ref="AA16:AD16"/>
    <mergeCell ref="O18:Q18"/>
    <mergeCell ref="D17:E17"/>
    <mergeCell ref="L16:N16"/>
    <mergeCell ref="V6:V7"/>
    <mergeCell ref="D6:D7"/>
    <mergeCell ref="N8:W8"/>
    <mergeCell ref="L6:L7"/>
    <mergeCell ref="C6:C13"/>
    <mergeCell ref="B3:W3"/>
    <mergeCell ref="E6:E7"/>
    <mergeCell ref="F6:F7"/>
    <mergeCell ref="G6:G7"/>
    <mergeCell ref="B15:K15"/>
    <mergeCell ref="O16:Q16"/>
    <mergeCell ref="L15:N15"/>
    <mergeCell ref="O15:P15"/>
    <mergeCell ref="B19:AG19"/>
    <mergeCell ref="X3:AG3"/>
    <mergeCell ref="I6:I7"/>
    <mergeCell ref="C4:C5"/>
    <mergeCell ref="U6:U7"/>
    <mergeCell ref="S6:S7"/>
    <mergeCell ref="T6:T7"/>
    <mergeCell ref="D4:M4"/>
    <mergeCell ref="N4:W4"/>
    <mergeCell ref="D8:M8"/>
    <mergeCell ref="X4:AG4"/>
    <mergeCell ref="B4:B5"/>
    <mergeCell ref="B18:C18"/>
    <mergeCell ref="X16:Z16"/>
    <mergeCell ref="AE17:AG17"/>
    <mergeCell ref="X17:Z17"/>
    <mergeCell ref="R6:R7"/>
    <mergeCell ref="F18:H18"/>
    <mergeCell ref="AE16:AG16"/>
    <mergeCell ref="D18:E18"/>
    <mergeCell ref="D16:E16"/>
    <mergeCell ref="I16:K16"/>
    <mergeCell ref="R16:T16"/>
    <mergeCell ref="U16:W16"/>
    <mergeCell ref="AE18:AG18"/>
    <mergeCell ref="K6:K7"/>
    <mergeCell ref="D11:M11"/>
    <mergeCell ref="X8:AG8"/>
    <mergeCell ref="I17:K17"/>
    <mergeCell ref="F16:H16"/>
    <mergeCell ref="B2:AG2"/>
  </mergeCells>
  <conditionalFormatting sqref="D11:M13 X8:AG10">
    <cfRule type="cellIs" operator="equal" priority="1" dxfId="1874">
      <formula>0</formula>
    </cfRule>
  </conditionalFormatting>
  <pageMargins left="0.24" right="0.19" top="0.23" bottom="0.21" header="0.21" footer="0.19"/>
  <pageSetup paperSize="9" scale="99" orientation="landscape"/>
</worksheet>
</file>

<file path=xl/worksheets/sheet6.xml><?xml version="1.0" encoding="utf-8"?>
<worksheet xmlns:r="http://schemas.openxmlformats.org/officeDocument/2006/relationships" xmlns="http://schemas.openxmlformats.org/spreadsheetml/2006/main">
  <sheetPr>
    <tabColor rgb="FFE36B09"/>
  </sheetPr>
  <dimension ref="A1:XFD7065"/>
  <sheetViews>
    <sheetView workbookViewId="0" showGridLines="0" zoomScale="85">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RowHeight="15.0" defaultColWidth="0" zeroHeight="1"/>
  <cols>
    <col min="1" max="1" customWidth="1" width="4.2851562" style="1439"/>
    <col min="2" max="2" customWidth="1" width="5.5703125" style="1440"/>
    <col min="3" max="3" customWidth="1" width="14.140625" style="110"/>
    <col min="4" max="4" customWidth="1" width="13.285156" style="110"/>
    <col min="5" max="7" customWidth="1" width="12.425781" style="110"/>
    <col min="8" max="9" customWidth="1" width="14.140625" style="110"/>
    <col min="10" max="10" customWidth="1" width="15.0" style="110"/>
    <col min="11" max="11" customWidth="1" width="18.570312" style="110"/>
    <col min="12" max="14" customWidth="1" width="14.140625" style="110"/>
    <col min="15" max="15" customWidth="1" width="2.7109375" style="23"/>
    <col min="16" max="16383" hidden="1" customWidth="0" width="9.140625" style="23"/>
    <col min="16384" max="16384" hidden="1" customWidth="0" width="8.855469" style="23"/>
  </cols>
  <sheetData>
    <row r="1" spans="8:8" ht="24.75" customHeight="1">
      <c r="A1" s="1441">
        <v>1.0</v>
      </c>
      <c r="B1" s="1442" t="s">
        <v>51</v>
      </c>
      <c r="C1" s="1442"/>
      <c r="D1" s="1442"/>
      <c r="E1" s="1442"/>
      <c r="F1" s="1442"/>
      <c r="G1" s="1442"/>
      <c r="H1" s="1442"/>
      <c r="I1" s="1442"/>
      <c r="J1" s="1442"/>
      <c r="K1" s="1442"/>
      <c r="L1" s="1442"/>
      <c r="M1" s="1442"/>
      <c r="N1" s="1442"/>
    </row>
    <row r="2" spans="8:8" ht="42.75" customHeight="1">
      <c r="A2" s="1443"/>
      <c r="B2" s="1444"/>
      <c r="C2" s="1445"/>
      <c r="D2" s="1446" t="str">
        <f>Master!$E$8</f>
        <v>Govt. Sr. Secondary School </v>
      </c>
      <c r="E2" s="1447"/>
      <c r="F2" s="1447"/>
      <c r="G2" s="1447"/>
      <c r="H2" s="1447"/>
      <c r="I2" s="1447"/>
      <c r="J2" s="1447"/>
      <c r="K2" s="1447"/>
      <c r="L2" s="1447"/>
      <c r="M2" s="1447"/>
      <c r="N2" s="1448"/>
    </row>
    <row r="3" spans="8:8" ht="20.25" customHeight="1">
      <c r="A3" s="1443"/>
      <c r="B3" s="1449"/>
      <c r="C3" s="1450"/>
      <c r="D3" s="1451" t="str">
        <f>Master!$E$11</f>
        <v>P.S.-Bapini (Jodhpur)</v>
      </c>
      <c r="E3" s="1452"/>
      <c r="F3" s="1452"/>
      <c r="G3" s="1452"/>
      <c r="H3" s="1452"/>
      <c r="I3" s="1452"/>
      <c r="J3" s="1452"/>
      <c r="K3" s="1452"/>
      <c r="L3" s="1452"/>
      <c r="M3" s="1452"/>
      <c r="N3" s="1453"/>
    </row>
    <row r="4" spans="8:8" ht="20.25" customHeight="1">
      <c r="A4" s="1443"/>
      <c r="B4" s="1454"/>
      <c r="C4" s="1455" t="s">
        <v>151</v>
      </c>
      <c r="D4" s="1456"/>
      <c r="E4" s="1456"/>
      <c r="F4" s="1456"/>
      <c r="G4" s="1457"/>
      <c r="H4" s="1458" t="s">
        <v>128</v>
      </c>
      <c r="I4" s="1458"/>
      <c r="J4" s="1459">
        <f>VLOOKUP(A1,'Result Entry'!$B$6:$K$108,6,0)</f>
        <v>1101.0</v>
      </c>
      <c r="K4" s="1460" t="s">
        <v>69</v>
      </c>
      <c r="L4" s="1461"/>
      <c r="M4" s="1462">
        <f>Master!$E$14</f>
        <v>8.151106901E9</v>
      </c>
      <c r="N4" s="1463"/>
    </row>
    <row r="5" spans="8:8" ht="20.25" customHeight="1">
      <c r="A5" s="1443"/>
      <c r="B5" s="1464"/>
      <c r="C5" s="1465"/>
      <c r="D5" s="1466"/>
      <c r="E5" s="1466"/>
      <c r="F5" s="1466"/>
      <c r="G5" s="1467"/>
      <c r="H5" s="1468"/>
      <c r="I5" s="1468"/>
      <c r="J5" s="1469"/>
      <c r="K5" s="1470" t="s">
        <v>67</v>
      </c>
      <c r="L5" s="1471"/>
      <c r="M5" s="1472"/>
      <c r="N5" s="1473"/>
      <c r="O5" s="23" t="s">
        <v>157</v>
      </c>
    </row>
    <row r="6" spans="8:8" ht="20.25" customHeight="1">
      <c r="A6" s="1443"/>
      <c r="B6" s="1464"/>
      <c r="C6" s="1474"/>
      <c r="D6" s="1475"/>
      <c r="E6" s="1475"/>
      <c r="F6" s="1475"/>
      <c r="G6" s="1476"/>
      <c r="H6" s="1477"/>
      <c r="I6" s="1477"/>
      <c r="J6" s="1478"/>
      <c r="K6" s="1479" t="s">
        <v>52</v>
      </c>
      <c r="L6" s="1480"/>
      <c r="M6" s="1481" t="str">
        <f>Master!$E$6</f>
        <v>2022-23</v>
      </c>
      <c r="N6" s="1482"/>
    </row>
    <row r="7" spans="8:8" ht="20.25" customHeight="1">
      <c r="A7" s="1443"/>
      <c r="B7" s="1483" t="s">
        <v>70</v>
      </c>
      <c r="C7" s="1484" t="s">
        <v>21</v>
      </c>
      <c r="D7" s="1485"/>
      <c r="E7" s="1485"/>
      <c r="F7" s="1486"/>
      <c r="G7" s="1487" t="s">
        <v>150</v>
      </c>
      <c r="H7" s="1488">
        <f>VLOOKUP($A1,'Result Entry'!$B$9:$FW$108,4,0)</f>
        <v>793.0</v>
      </c>
      <c r="I7" s="1488"/>
      <c r="J7" s="1488"/>
      <c r="K7" s="1488"/>
      <c r="L7" s="1488"/>
      <c r="M7" s="1488"/>
      <c r="N7" s="1489"/>
    </row>
    <row r="8" spans="8:8" ht="20.25" customHeight="1">
      <c r="A8" s="1443"/>
      <c r="B8" s="1483" t="s">
        <v>70</v>
      </c>
      <c r="C8" s="1490" t="s">
        <v>23</v>
      </c>
      <c r="D8" s="1491"/>
      <c r="E8" s="1491"/>
      <c r="F8" s="1492"/>
      <c r="G8" s="1493" t="s">
        <v>150</v>
      </c>
      <c r="H8" s="1494" t="str">
        <f>VLOOKUP($A1,'Result Entry'!$B$9:$FW$108,7,0)</f>
        <v>ABHISHEK</v>
      </c>
      <c r="I8" s="1494"/>
      <c r="J8" s="1494"/>
      <c r="K8" s="1494"/>
      <c r="L8" s="1494"/>
      <c r="M8" s="1494"/>
      <c r="N8" s="1495"/>
    </row>
    <row r="9" spans="8:8" ht="20.25" customHeight="1">
      <c r="A9" s="1443"/>
      <c r="B9" s="1483" t="s">
        <v>70</v>
      </c>
      <c r="C9" s="1490" t="s">
        <v>24</v>
      </c>
      <c r="D9" s="1491"/>
      <c r="E9" s="1491"/>
      <c r="F9" s="1492"/>
      <c r="G9" s="1493" t="s">
        <v>150</v>
      </c>
      <c r="H9" s="1494" t="str">
        <f>VLOOKUP($A1,'Result Entry'!$B$9:$FW$108,8,0)</f>
        <v>RAMU KHAN</v>
      </c>
      <c r="I9" s="1494"/>
      <c r="J9" s="1494"/>
      <c r="K9" s="1494"/>
      <c r="L9" s="1494"/>
      <c r="M9" s="1494"/>
      <c r="N9" s="1495"/>
    </row>
    <row r="10" spans="8:8" ht="20.25" customHeight="1">
      <c r="A10" s="1443"/>
      <c r="B10" s="1483" t="s">
        <v>70</v>
      </c>
      <c r="C10" s="1490" t="s">
        <v>53</v>
      </c>
      <c r="D10" s="1491"/>
      <c r="E10" s="1491"/>
      <c r="F10" s="1492"/>
      <c r="G10" s="1493" t="s">
        <v>150</v>
      </c>
      <c r="H10" s="1494" t="str">
        <f>VLOOKUP($A1,'Result Entry'!$B$9:$FW$108,9,0)</f>
        <v>SEEPA DEVI</v>
      </c>
      <c r="I10" s="1494"/>
      <c r="J10" s="1494"/>
      <c r="K10" s="1494"/>
      <c r="L10" s="1494"/>
      <c r="M10" s="1494"/>
      <c r="N10" s="1495"/>
    </row>
    <row r="11" spans="8:8" ht="20.25" customHeight="1">
      <c r="A11" s="1443"/>
      <c r="B11" s="1483" t="s">
        <v>70</v>
      </c>
      <c r="C11" s="1490" t="s">
        <v>54</v>
      </c>
      <c r="D11" s="1491"/>
      <c r="E11" s="1491"/>
      <c r="F11" s="1492"/>
      <c r="G11" s="1493" t="s">
        <v>150</v>
      </c>
      <c r="H11" s="1496" t="str">
        <f>CONCATENATE('Result Entry'!$G$4,'Result Entry'!$J$4)</f>
        <v>11(A)</v>
      </c>
      <c r="I11" s="1494"/>
      <c r="J11" s="1494"/>
      <c r="K11" s="1494"/>
      <c r="L11" s="1494"/>
      <c r="M11" s="1494"/>
      <c r="N11" s="1495"/>
    </row>
    <row r="12" spans="8:8" ht="20.25" customHeight="1">
      <c r="A12" s="1443"/>
      <c r="B12" s="1483" t="s">
        <v>70</v>
      </c>
      <c r="C12" s="1497" t="s">
        <v>26</v>
      </c>
      <c r="D12" s="1498"/>
      <c r="E12" s="1498"/>
      <c r="F12" s="1499"/>
      <c r="G12" s="1500" t="s">
        <v>150</v>
      </c>
      <c r="H12" s="1501">
        <f>VLOOKUP($A1,'Result Entry'!$B$9:$FW$108,10,0)</f>
        <v>38555.0</v>
      </c>
      <c r="I12" s="1501"/>
      <c r="J12" s="1501"/>
      <c r="K12" s="1501"/>
      <c r="L12" s="1501"/>
      <c r="M12" s="1501"/>
      <c r="N12" s="1502"/>
    </row>
    <row r="13" spans="8:8" ht="20.25" customHeight="1">
      <c r="A13" s="1443"/>
      <c r="B13" s="1503" t="s">
        <v>70</v>
      </c>
      <c r="C13" s="1504" t="s">
        <v>168</v>
      </c>
      <c r="D13" s="1505"/>
      <c r="E13" s="1506" t="s">
        <v>73</v>
      </c>
      <c r="F13" s="1507" t="s">
        <v>74</v>
      </c>
      <c r="G13" s="1508" t="s">
        <v>169</v>
      </c>
      <c r="H13" s="1509" t="s">
        <v>56</v>
      </c>
      <c r="I13" s="1510"/>
      <c r="J13" s="1511" t="s">
        <v>85</v>
      </c>
      <c r="K13" s="1512"/>
      <c r="L13" s="1513" t="s">
        <v>170</v>
      </c>
      <c r="M13" s="1514" t="s">
        <v>77</v>
      </c>
      <c r="N13" s="1515" t="s">
        <v>99</v>
      </c>
    </row>
    <row r="14" spans="8:8" ht="20.25" customHeight="1">
      <c r="A14" s="1443"/>
      <c r="B14" s="1503"/>
      <c r="C14" s="1516"/>
      <c r="D14" s="1517"/>
      <c r="E14" s="1518"/>
      <c r="F14" s="1519"/>
      <c r="G14" s="1520"/>
      <c r="H14" s="1521"/>
      <c r="I14" s="1522"/>
      <c r="J14" s="1523"/>
      <c r="K14" s="1524"/>
      <c r="L14" s="1525"/>
      <c r="M14" s="1526"/>
      <c r="N14" s="1527"/>
    </row>
    <row r="15" spans="8:8" ht="20.25" customHeight="1">
      <c r="A15" s="1443"/>
      <c r="B15" s="1503" t="s">
        <v>70</v>
      </c>
      <c r="C15" s="1528" t="s">
        <v>57</v>
      </c>
      <c r="D15" s="1529"/>
      <c r="E15" s="1530">
        <f>'Result Entry'!$L$7</f>
        <v>10.0</v>
      </c>
      <c r="F15" s="1531">
        <f>'Result Entry'!$M$7</f>
        <v>10.0</v>
      </c>
      <c r="G15" s="1532">
        <f>SUM(E15:F15)</f>
        <v>20.0</v>
      </c>
      <c r="H15" s="1533">
        <f>'Result Entry'!$AU$7</f>
        <v>70.0</v>
      </c>
      <c r="I15" s="1534"/>
      <c r="J15" s="1535">
        <f>'Result Entry'!$AY$7</f>
        <v>100.0</v>
      </c>
      <c r="K15" s="1534"/>
      <c r="L15" s="1532">
        <f t="shared" si="0" ref="L15:L20">H15+J15</f>
        <v>170.0</v>
      </c>
      <c r="M15" s="1536">
        <f t="shared" si="1" ref="M15:M20">G15+L15</f>
        <v>190.0</v>
      </c>
      <c r="N15" s="1537"/>
    </row>
    <row r="16" spans="8:8" s="1538" ht="20.25" customFormat="1" customHeight="1">
      <c r="A16" s="1443"/>
      <c r="B16" s="1539" t="s">
        <v>70</v>
      </c>
      <c r="C16" s="1540" t="str">
        <f>'Result Entry'!$L$3</f>
        <v>HINDI Comp.</v>
      </c>
      <c r="D16" s="1541"/>
      <c r="E16" s="1542">
        <f>IF($J4="TC",0,IF($J4="Nso",0,VLOOKUP($A1,'Result Entry'!$B$9:$FW$108,11,0)))</f>
        <v>8.0</v>
      </c>
      <c r="F16" s="1543">
        <f>IF($J4="TC",0,IF($J4="Nso",0,VLOOKUP($A1,'Result Entry'!$B$9:$FW$108,12,0)))</f>
        <v>10.0</v>
      </c>
      <c r="G16" s="1544">
        <f>E16+F16</f>
        <v>18.0</v>
      </c>
      <c r="H16" s="1545">
        <f>IF($J4="TC",0,IF($J4="Nso",0,VLOOKUP($A1,'Result Entry'!$B$9:$FW$108,16,0)))</f>
        <v>33.0</v>
      </c>
      <c r="I16" s="1546"/>
      <c r="J16" s="1547">
        <f>IF($J4="TC",0,IF($J4="Nso",0,VLOOKUP($A1,'Result Entry'!$B$9:$FW$108,19,0)))</f>
        <v>0.0</v>
      </c>
      <c r="K16" s="1546"/>
      <c r="L16" s="1548">
        <f t="shared" si="0"/>
        <v>33.0</v>
      </c>
      <c r="M16" s="1549">
        <f t="shared" si="1"/>
        <v>51.0</v>
      </c>
      <c r="N16" s="1550" t="str">
        <f>IF($J4="TC",0,IF($J4="Nso",0,VLOOKUP($A1,'Result Entry'!$B$9:$FW$108,24,0)))</f>
        <v>III</v>
      </c>
    </row>
    <row r="17" spans="8:8" s="1538" ht="20.25" customFormat="1" customHeight="1">
      <c r="A17" s="1443"/>
      <c r="B17" s="1539" t="s">
        <v>70</v>
      </c>
      <c r="C17" s="1551" t="str">
        <f>'Result Entry'!$Z$3</f>
        <v>ENGLISH Comp.</v>
      </c>
      <c r="D17" s="1552"/>
      <c r="E17" s="1542">
        <f>IF($J4="TC",0,IF($J4="Nso",0,VLOOKUP($A1,'Result Entry'!$B$9:$FW$108,25,0)))</f>
        <v>2.0</v>
      </c>
      <c r="F17" s="1543">
        <f>IF($J4="TC",0,IF($J4="Nso",0,VLOOKUP($A1,'Result Entry'!$B$9:$FW$108,26,0)))</f>
        <v>10.0</v>
      </c>
      <c r="G17" s="1553">
        <f>E17+F17</f>
        <v>12.0</v>
      </c>
      <c r="H17" s="1554">
        <f>IF($J4="TC",0,IF($J4="Nso",0,VLOOKUP($A1,'Result Entry'!$B$9:$FW$108,30,0)))</f>
        <v>57.0</v>
      </c>
      <c r="I17" s="1555"/>
      <c r="J17" s="1556">
        <f>IF($J4="TC",0,IF($J4="Nso",0,VLOOKUP($A1,'Result Entry'!$B$9:$FW$108,33,0)))</f>
        <v>0.0</v>
      </c>
      <c r="K17" s="1555"/>
      <c r="L17" s="1548">
        <f t="shared" si="0"/>
        <v>57.0</v>
      </c>
      <c r="M17" s="1549">
        <f t="shared" si="1"/>
        <v>69.0</v>
      </c>
      <c r="N17" s="1550" t="str">
        <f>IF($J4="TC",0,IF($J4="Nso",0,VLOOKUP($A1,'Result Entry'!$B$9:$FW$108,38,0)))</f>
        <v>II</v>
      </c>
    </row>
    <row r="18" spans="8:8" s="1538" ht="20.25" customFormat="1" customHeight="1">
      <c r="A18" s="1443"/>
      <c r="B18" s="1539" t="s">
        <v>70</v>
      </c>
      <c r="C18" s="1551" t="str">
        <f>'Result Entry'!$AO$3</f>
        <v>PHYSICS</v>
      </c>
      <c r="D18" s="1552"/>
      <c r="E18" s="1542">
        <f>IF($J4="TC",0,IF($J4="Nso",0,VLOOKUP($A1,'Result Entry'!$B$9:$FW$108,39,0)))</f>
        <v>1.0</v>
      </c>
      <c r="F18" s="1543">
        <f>IF($J4="TC",0,IF($J4="Nso",0,VLOOKUP($A1,'Result Entry'!$B$9:$FW$108,40,0)))</f>
        <v>10.0</v>
      </c>
      <c r="G18" s="1553">
        <f>E18+F18</f>
        <v>11.0</v>
      </c>
      <c r="H18" s="1554">
        <f>IF($J4="TC",0,IF($J4="Nso",0,VLOOKUP($A1,'Result Entry'!$B$9:$FW$108,45,0)))</f>
        <v>25.0</v>
      </c>
      <c r="I18" s="1555"/>
      <c r="J18" s="1556">
        <f>IF($J4="TC",0,IF($J4="Nso",0,VLOOKUP($A1,'Result Entry'!$B$9:$FW$108,49,0)))</f>
        <v>0.0</v>
      </c>
      <c r="K18" s="1555"/>
      <c r="L18" s="1548">
        <f t="shared" si="0"/>
        <v>25.0</v>
      </c>
      <c r="M18" s="1549">
        <f t="shared" si="1"/>
        <v>36.0</v>
      </c>
      <c r="N18" s="1550" t="str">
        <f>IF($J4="TC",0,IF($J4="Nso",0,VLOOKUP($A1,'Result Entry'!$B$9:$FW$108,54,0)))</f>
        <v>P</v>
      </c>
    </row>
    <row r="19" spans="8:8" s="1538" ht="20.25" customFormat="1" customHeight="1">
      <c r="A19" s="1443"/>
      <c r="B19" s="1539" t="s">
        <v>70</v>
      </c>
      <c r="C19" s="1551" t="str">
        <f>'Result Entry'!$BF$3</f>
        <v>CHEMISTRY</v>
      </c>
      <c r="D19" s="1552"/>
      <c r="E19" s="1542" t="str">
        <f>IF($J4="TC",0,IF($J4="Nso",0,VLOOKUP($A1,'Result Entry'!$B$9:$FW$108,55,0)))</f>
        <v>D</v>
      </c>
      <c r="F19" s="1543">
        <f>IF($J4="TC",0,IF($J4="Nso",0,VLOOKUP($A1,'Result Entry'!$B$9:$FW$108,56,0)))</f>
        <v>2.0</v>
      </c>
      <c r="G19" s="1553" t="e">
        <f>E19+F19</f>
        <v>#VALUE!</v>
      </c>
      <c r="H19" s="1554">
        <f>IF($J4="TC",0,IF($J4="Nso",0,VLOOKUP($A1,'Result Entry'!$B$9:$FW$108,61,0)))</f>
        <v>70.0</v>
      </c>
      <c r="I19" s="1555"/>
      <c r="J19" s="1556">
        <f>IF($J4="TC",0,IF($J4="Nso",0,VLOOKUP($A1,'Result Entry'!$B$9:$FW$108,65,0)))</f>
        <v>100.0</v>
      </c>
      <c r="K19" s="1555"/>
      <c r="L19" s="1548">
        <f t="shared" si="0"/>
        <v>170.0</v>
      </c>
      <c r="M19" s="1549" t="e">
        <f t="shared" si="1"/>
        <v>#VALUE!</v>
      </c>
      <c r="N19" s="1550" t="str">
        <f>IF($J4="TC",0,IF($J4="Nso",0,VLOOKUP($A1,'Result Entry'!$B$9:$FW$108,70,0)))</f>
        <v/>
      </c>
    </row>
    <row r="20" spans="8:8" s="1538" ht="20.25" customFormat="1" customHeight="1">
      <c r="A20" s="1443"/>
      <c r="B20" s="1539" t="s">
        <v>70</v>
      </c>
      <c r="C20" s="1551" t="str">
        <f>'Result Entry'!$BW$3</f>
        <v>BIOLOGY</v>
      </c>
      <c r="D20" s="1552"/>
      <c r="E20" s="1557" t="str">
        <f>IF($J4="TC",0,IF($J4="Nso",0,VLOOKUP($A1,'Result Entry'!$B$9:$FW$108,71,0)))</f>
        <v>P</v>
      </c>
      <c r="F20" s="1558" t="str">
        <f>IF($J4="TC",0,IF($J4="Nso",0,VLOOKUP($A1,'Result Entry'!$B$9:$FW$108,72,0)))</f>
        <v>D</v>
      </c>
      <c r="G20" s="1559" t="e">
        <f>E20+F20</f>
        <v>#VALUE!</v>
      </c>
      <c r="H20" s="1560">
        <f>IF($J4="TC",0,IF($J4="Nso",0,VLOOKUP($A1,'Result Entry'!$B$9:$FW$108,77,0)))</f>
        <v>30.0</v>
      </c>
      <c r="I20" s="1561"/>
      <c r="J20" s="1562">
        <f>IF($J4="TC",0,IF($J4="Nso",0,VLOOKUP($A1,'Result Entry'!$B$9:$FW$108,81,0)))</f>
        <v>100.0</v>
      </c>
      <c r="K20" s="1561"/>
      <c r="L20" s="1563">
        <f t="shared" si="0"/>
        <v>130.0</v>
      </c>
      <c r="M20" s="1564" t="e">
        <f t="shared" si="1"/>
        <v>#VALUE!</v>
      </c>
      <c r="N20" s="1550">
        <f>IF($J4="TC",0,IF($J4="Nso",0,VLOOKUP($A1,'Result Entry'!$B$9:$FW$108,86,0)))</f>
        <v>90.0</v>
      </c>
    </row>
    <row r="21" spans="8:8" ht="20.25" customHeight="1">
      <c r="A21" s="1443"/>
      <c r="B21" s="1503" t="s">
        <v>70</v>
      </c>
      <c r="C21" s="1565" t="s">
        <v>78</v>
      </c>
      <c r="D21" s="1566"/>
      <c r="E21" s="1567"/>
      <c r="F21" s="1568" t="s">
        <v>79</v>
      </c>
      <c r="G21" s="1569"/>
      <c r="H21" s="1570" t="s">
        <v>80</v>
      </c>
      <c r="I21" s="1571"/>
      <c r="J21" s="1572" t="s">
        <v>42</v>
      </c>
      <c r="K21" s="1573" t="s">
        <v>92</v>
      </c>
      <c r="L21" s="1574" t="s">
        <v>40</v>
      </c>
      <c r="M21" s="1575"/>
      <c r="N21" s="1576" t="s">
        <v>44</v>
      </c>
    </row>
    <row r="22" spans="8:8" ht="25.5" customHeight="1">
      <c r="A22" s="1443"/>
      <c r="B22" s="1503" t="s">
        <v>70</v>
      </c>
      <c r="C22" s="1577"/>
      <c r="D22" s="1578"/>
      <c r="E22" s="1579"/>
      <c r="F22" s="1580">
        <f>IF($J4="TC",0,IF($J4="Nso",0,VLOOKUP($A1,'Result Entry'!$B$9:$FW$108,146,0)))</f>
        <v>0.0</v>
      </c>
      <c r="G22" s="1581"/>
      <c r="H22" s="1582">
        <f>IF($J4="TC",0,IF($J4="Nso",0,VLOOKUP($A1,'Result Entry'!$B$9:$FW$108,147,0)))</f>
        <v>94.0</v>
      </c>
      <c r="I22" s="1583"/>
      <c r="J22" s="1584">
        <f>IF($J4="TC",0,IF($J4="Nso",0,VLOOKUP($A1,'Result Entry'!$B$9:$FW$108,148,0)))</f>
        <v>47.0</v>
      </c>
      <c r="K22" s="1585" t="str">
        <f>IF($J4="TC",0,IF($J4="Nso",0,VLOOKUP($A1,'Result Entry'!$B$9:$FW$108,149,0)))</f>
        <v>C</v>
      </c>
      <c r="L22" s="1586">
        <f>IF($J4="TC",0,IF($J4="Nso",0,VLOOKUP($A1,'Result Entry'!$B$9:$FW$108,150,0)))</f>
        <v>2.0</v>
      </c>
      <c r="M22" s="1587"/>
      <c r="N22" s="1588">
        <f>IF($J4="TC",0,IF($J4="Nso",0,VLOOKUP($A1,'Result Entry'!$B$9:$FW$108,152,0)))</f>
        <v>12.0</v>
      </c>
    </row>
    <row r="23" spans="8:8" ht="20.25" customHeight="1">
      <c r="A23" s="1443"/>
      <c r="B23" s="1503" t="s">
        <v>70</v>
      </c>
      <c r="C23" s="1589" t="s">
        <v>59</v>
      </c>
      <c r="D23" s="1590"/>
      <c r="E23" s="1590"/>
      <c r="F23" s="1590"/>
      <c r="G23" s="1590"/>
      <c r="H23" s="1591"/>
      <c r="I23" s="1592" t="s">
        <v>60</v>
      </c>
      <c r="J23" s="1593"/>
      <c r="K23" s="1594">
        <f>VLOOKUP($A1,'Result Entry'!$B$9:$FW$108,143,0)</f>
        <v>54.0</v>
      </c>
      <c r="L23" s="1595"/>
      <c r="M23" s="1596" t="s">
        <v>38</v>
      </c>
      <c r="N23" s="1597"/>
    </row>
    <row r="24" spans="8:8" ht="20.25" customHeight="1">
      <c r="A24" s="1443"/>
      <c r="B24" s="1503" t="s">
        <v>70</v>
      </c>
      <c r="C24" s="1598" t="s">
        <v>55</v>
      </c>
      <c r="D24" s="1599"/>
      <c r="E24" s="1599"/>
      <c r="F24" s="1600" t="s">
        <v>158</v>
      </c>
      <c r="G24" s="1601"/>
      <c r="H24" s="1602" t="s">
        <v>48</v>
      </c>
      <c r="I24" s="1603" t="s">
        <v>61</v>
      </c>
      <c r="J24" s="1604"/>
      <c r="K24" s="1605">
        <f>VLOOKUP($A1,'Result Entry'!$B$9:$FW$108,144,0)</f>
        <v>40.0</v>
      </c>
      <c r="L24" s="1606"/>
      <c r="M24" s="1607">
        <f>VLOOKUP($A1,'Result Entry'!$B$9:$FW$108,145,0)</f>
        <v>0.0</v>
      </c>
      <c r="N24" s="1608"/>
    </row>
    <row r="25" spans="8:8" ht="20.25" customHeight="1">
      <c r="A25" s="1443"/>
      <c r="B25" s="1503" t="s">
        <v>70</v>
      </c>
      <c r="C25" s="1598"/>
      <c r="D25" s="1599"/>
      <c r="E25" s="1599"/>
      <c r="F25" s="1609"/>
      <c r="G25" s="1610"/>
      <c r="H25" s="1611" t="s">
        <v>100</v>
      </c>
      <c r="I25" s="1612" t="s">
        <v>62</v>
      </c>
      <c r="J25" s="1613"/>
      <c r="K25" s="1614">
        <f>IF($J4="TC","Transferred",IF($J4="Nso","NameSeparated",VLOOKUP($A1,'Result Entry'!$B$9:$FW$108,153,0)))</f>
        <v>24.0</v>
      </c>
      <c r="L25" s="1614"/>
      <c r="M25" s="1614"/>
      <c r="N25" s="1615"/>
    </row>
    <row r="26" spans="8:8" ht="20.25" customHeight="1">
      <c r="A26" s="1443"/>
      <c r="B26" s="1503" t="s">
        <v>70</v>
      </c>
      <c r="C26" s="1616" t="str">
        <f>'Result Entry'!$DU$3</f>
        <v>Foundation Of Information Tech.</v>
      </c>
      <c r="D26" s="1617"/>
      <c r="E26" s="1618"/>
      <c r="F26" s="1619">
        <f>IF($J4="TC",0,IF($J4="Nso",0,VLOOKUP($A1,'Result Entry'!$B$9:$GS$108,170,0)))</f>
        <v>75.69060773480662</v>
      </c>
      <c r="G26" s="1619"/>
      <c r="H26" s="1620">
        <f>IF($J4="TC",0,IF($J4="Nso",0,VLOOKUP($A1,'Result Entry'!$B$9:$GS$108,112,0)))</f>
        <v>0.0</v>
      </c>
      <c r="I26" s="1621" t="s">
        <v>72</v>
      </c>
      <c r="J26" s="1622"/>
      <c r="K26" s="1623">
        <f>'Result Entry'!$T$2</f>
        <v>45041.0</v>
      </c>
      <c r="L26" s="1624"/>
      <c r="M26" s="1624"/>
      <c r="N26" s="1625"/>
    </row>
    <row r="27" spans="8:8" ht="20.25" customHeight="1">
      <c r="A27" s="1443"/>
      <c r="B27" s="1503" t="s">
        <v>70</v>
      </c>
      <c r="C27" s="1616" t="str">
        <f>'Result Entry'!$EI$3</f>
        <v>G.I.A.I.-II</v>
      </c>
      <c r="D27" s="1617"/>
      <c r="E27" s="1618"/>
      <c r="F27" s="1619" t="str">
        <f>IF($J4="TC",0,IF($J4="Nso",0,VLOOKUP($A1,'Result Entry'!$B$9:$GS$108,174,0)))</f>
        <v>FAILED</v>
      </c>
      <c r="G27" s="1619"/>
      <c r="H27" s="1620">
        <f>IF($J4="TC",0,IF($J4="Nso",0,VLOOKUP($A1,'Result Entry'!$B$9:$GS$108,124,0)))</f>
        <v>10.0</v>
      </c>
      <c r="I27" s="1626"/>
      <c r="J27" s="1627"/>
      <c r="K27" s="1627"/>
      <c r="L27" s="1627"/>
      <c r="M27" s="1627"/>
      <c r="N27" s="1628"/>
    </row>
    <row r="28" spans="8:8" ht="20.25" customHeight="1">
      <c r="A28" s="1443"/>
      <c r="B28" s="1503" t="s">
        <v>70</v>
      </c>
      <c r="C28" s="1616" t="str">
        <f>'Result Entry'!$EU$3</f>
        <v>SOC.SER.PLAN</v>
      </c>
      <c r="D28" s="1617"/>
      <c r="E28" s="1618"/>
      <c r="F28" s="1619" t="str">
        <f>IF($J4="TC",0,IF($J4="Nso",0,VLOOKUP($A1,'Result Entry'!$B$9:$HS$108,178,0)))</f>
        <v>Need Improvement</v>
      </c>
      <c r="G28" s="1619"/>
      <c r="H28" s="1620">
        <f>IF($J4="TC",0,IF($J4="Nso",0,VLOOKUP($A1,'Result Entry'!$B$9:$GS$108,136,0)))</f>
        <v>90.0</v>
      </c>
      <c r="I28" s="1629" t="s">
        <v>175</v>
      </c>
      <c r="J28" s="1630"/>
      <c r="K28" s="1631"/>
      <c r="L28" s="1632"/>
      <c r="M28" s="1632"/>
      <c r="N28" s="1633"/>
    </row>
    <row r="29" spans="8:8" ht="20.25" customHeight="1">
      <c r="A29" s="1443"/>
      <c r="B29" s="1503" t="s">
        <v>70</v>
      </c>
      <c r="C29" s="1616" t="str">
        <f>'Result Entry'!$FG$3</f>
        <v>Jeewan Kaushal</v>
      </c>
      <c r="D29" s="1617"/>
      <c r="E29" s="1618"/>
      <c r="F29" s="1619" t="str">
        <f>IF($J4="TC",0,IF($J4="Nso",0,VLOOKUP($A1,'Result Entry'!$B$9:$HS$108,182,0)))</f>
        <v>D</v>
      </c>
      <c r="G29" s="1619"/>
      <c r="H29" s="1620">
        <f>IF($J4="TC",0,IF($J4="Nso",0,VLOOKUP($A1,'Result Entry'!$B$9:$HS$108,136,0)))</f>
        <v>90.0</v>
      </c>
      <c r="I29" s="1629" t="s">
        <v>149</v>
      </c>
      <c r="J29" s="1630"/>
      <c r="K29" s="1630"/>
      <c r="L29" s="1630"/>
      <c r="M29" s="1630"/>
      <c r="N29" s="1634"/>
    </row>
    <row r="30" spans="8:8" ht="20.25" customHeight="1">
      <c r="A30" s="1443"/>
      <c r="B30" s="1483" t="s">
        <v>70</v>
      </c>
      <c r="C30" s="1635" t="s">
        <v>181</v>
      </c>
      <c r="D30" s="1636"/>
      <c r="E30" s="1637"/>
      <c r="F30" s="1638" t="s">
        <v>182</v>
      </c>
      <c r="G30" s="1639"/>
      <c r="H30" s="1640" t="s">
        <v>31</v>
      </c>
      <c r="I30" s="1629" t="s">
        <v>176</v>
      </c>
      <c r="J30" s="1630"/>
      <c r="K30" s="1630"/>
      <c r="L30" s="1630"/>
      <c r="M30" s="1630"/>
      <c r="N30" s="1634"/>
    </row>
    <row r="31" spans="8:8" ht="20.25" customHeight="1">
      <c r="A31" s="1443"/>
      <c r="B31" s="1483" t="s">
        <v>70</v>
      </c>
      <c r="C31" s="1641"/>
      <c r="D31" s="1642"/>
      <c r="E31" s="1643"/>
      <c r="F31" s="1644" t="s">
        <v>183</v>
      </c>
      <c r="G31" s="1645"/>
      <c r="H31" s="1646" t="s">
        <v>180</v>
      </c>
      <c r="I31" s="1647" t="s">
        <v>68</v>
      </c>
      <c r="J31" s="1648"/>
      <c r="K31" s="1648"/>
      <c r="L31" s="1648"/>
      <c r="M31" s="1648"/>
      <c r="N31" s="1649"/>
    </row>
    <row r="32" spans="8:8" ht="20.25" customHeight="1">
      <c r="A32" s="1443"/>
      <c r="B32" s="1483" t="s">
        <v>70</v>
      </c>
      <c r="C32" s="1641"/>
      <c r="D32" s="1642"/>
      <c r="E32" s="1643"/>
      <c r="F32" s="1644" t="s">
        <v>186</v>
      </c>
      <c r="G32" s="1645"/>
      <c r="H32" s="1646" t="s">
        <v>63</v>
      </c>
      <c r="I32" s="1650"/>
      <c r="J32" s="1651"/>
      <c r="K32" s="1651"/>
      <c r="L32" s="1651"/>
      <c r="M32" s="1651"/>
      <c r="N32" s="1652"/>
    </row>
    <row r="33" spans="8:8" ht="20.25" customHeight="1">
      <c r="A33" s="1443"/>
      <c r="B33" s="1483" t="s">
        <v>70</v>
      </c>
      <c r="C33" s="1641"/>
      <c r="D33" s="1642"/>
      <c r="E33" s="1643"/>
      <c r="F33" s="1644" t="s">
        <v>187</v>
      </c>
      <c r="G33" s="1645"/>
      <c r="H33" s="1646" t="s">
        <v>64</v>
      </c>
      <c r="I33" s="1650"/>
      <c r="J33" s="1651"/>
      <c r="K33" s="1651"/>
      <c r="L33" s="1651"/>
      <c r="M33" s="1651"/>
      <c r="N33" s="1652"/>
    </row>
    <row r="34" spans="8:8" ht="20.25" customHeight="1">
      <c r="A34" s="1443"/>
      <c r="B34" s="1483" t="s">
        <v>70</v>
      </c>
      <c r="C34" s="1641"/>
      <c r="D34" s="1642"/>
      <c r="E34" s="1643"/>
      <c r="F34" s="1644" t="s">
        <v>184</v>
      </c>
      <c r="G34" s="1645"/>
      <c r="H34" s="1646" t="s">
        <v>66</v>
      </c>
      <c r="I34" s="1653" t="s">
        <v>81</v>
      </c>
      <c r="J34" s="1654"/>
      <c r="K34" s="1654"/>
      <c r="L34" s="1654"/>
      <c r="M34" s="1654"/>
      <c r="N34" s="1655"/>
    </row>
    <row r="35" spans="8:8" ht="20.25" customHeight="1">
      <c r="A35" s="1443"/>
      <c r="B35" s="1656" t="s">
        <v>70</v>
      </c>
      <c r="C35" s="1657"/>
      <c r="D35" s="1658"/>
      <c r="E35" s="1659"/>
      <c r="F35" s="1660" t="s">
        <v>185</v>
      </c>
      <c r="G35" s="1661"/>
      <c r="H35" s="1662" t="s">
        <v>65</v>
      </c>
      <c r="I35" s="1663"/>
      <c r="J35" s="1664"/>
      <c r="K35" s="1664"/>
      <c r="L35" s="1664"/>
      <c r="M35" s="1664"/>
      <c r="N35" s="1665"/>
    </row>
    <row r="36" spans="8:8" ht="15.75">
      <c r="A36" s="1666"/>
      <c r="B36" s="1666"/>
      <c r="C36" s="1666"/>
      <c r="D36" s="1666"/>
      <c r="E36" s="1666"/>
      <c r="F36" s="1666"/>
      <c r="G36" s="1666"/>
      <c r="H36" s="1666"/>
      <c r="I36" s="1666"/>
      <c r="J36" s="1666"/>
      <c r="K36" s="1666"/>
      <c r="L36" s="1666"/>
      <c r="M36" s="1666"/>
      <c r="N36" s="1666"/>
    </row>
    <row r="37" spans="8:8" ht="24.75" customHeight="1">
      <c r="A37" s="1441">
        <f>A1+1</f>
        <v>2.0</v>
      </c>
      <c r="B37" s="1442" t="s">
        <v>51</v>
      </c>
      <c r="C37" s="1442"/>
      <c r="D37" s="1442"/>
      <c r="E37" s="1442"/>
      <c r="F37" s="1442"/>
      <c r="G37" s="1442"/>
      <c r="H37" s="1442"/>
      <c r="I37" s="1442"/>
      <c r="J37" s="1442"/>
      <c r="K37" s="1442"/>
      <c r="L37" s="1442"/>
      <c r="M37" s="1442"/>
      <c r="N37" s="1442"/>
    </row>
    <row r="38" spans="8:8" ht="42.75" customHeight="1">
      <c r="A38" s="1443"/>
      <c r="B38" s="1444"/>
      <c r="C38" s="1445"/>
      <c r="D38" s="1446" t="str">
        <f>Master!$E$8</f>
        <v>Govt. Sr. Secondary School </v>
      </c>
      <c r="E38" s="1447"/>
      <c r="F38" s="1447"/>
      <c r="G38" s="1447"/>
      <c r="H38" s="1447"/>
      <c r="I38" s="1447"/>
      <c r="J38" s="1447"/>
      <c r="K38" s="1447"/>
      <c r="L38" s="1447"/>
      <c r="M38" s="1447"/>
      <c r="N38" s="1448"/>
    </row>
    <row r="39" spans="8:8" ht="26.25" customHeight="1">
      <c r="A39" s="1443"/>
      <c r="B39" s="1449"/>
      <c r="C39" s="1450"/>
      <c r="D39" s="1451" t="str">
        <f>Master!$E$11</f>
        <v>P.S.-Bapini (Jodhpur)</v>
      </c>
      <c r="E39" s="1452"/>
      <c r="F39" s="1452"/>
      <c r="G39" s="1452"/>
      <c r="H39" s="1452"/>
      <c r="I39" s="1452"/>
      <c r="J39" s="1452"/>
      <c r="K39" s="1452"/>
      <c r="L39" s="1452"/>
      <c r="M39" s="1452"/>
      <c r="N39" s="1453"/>
    </row>
    <row r="40" spans="8:8" ht="20.25" customHeight="1">
      <c r="A40" s="1443"/>
      <c r="B40" s="1454"/>
      <c r="C40" s="1455" t="s">
        <v>151</v>
      </c>
      <c r="D40" s="1456"/>
      <c r="E40" s="1456"/>
      <c r="F40" s="1456"/>
      <c r="G40" s="1457"/>
      <c r="H40" s="1458" t="s">
        <v>128</v>
      </c>
      <c r="I40" s="1458"/>
      <c r="J40" s="1459">
        <f>VLOOKUP(A37,'Result Entry'!$B$6:$K$108,6,0)</f>
        <v>1102.0</v>
      </c>
      <c r="K40" s="1460" t="s">
        <v>69</v>
      </c>
      <c r="L40" s="1461"/>
      <c r="M40" s="1462">
        <f>Master!$E$14</f>
        <v>8.151106901E9</v>
      </c>
      <c r="N40" s="1463"/>
    </row>
    <row r="41" spans="8:8" ht="20.25" customHeight="1">
      <c r="A41" s="1443"/>
      <c r="B41" s="1464"/>
      <c r="C41" s="1465"/>
      <c r="D41" s="1466"/>
      <c r="E41" s="1466"/>
      <c r="F41" s="1466"/>
      <c r="G41" s="1467"/>
      <c r="H41" s="1468"/>
      <c r="I41" s="1468"/>
      <c r="J41" s="1469"/>
      <c r="K41" s="1470" t="s">
        <v>67</v>
      </c>
      <c r="L41" s="1471"/>
      <c r="M41" s="1472"/>
      <c r="N41" s="1473"/>
      <c r="O41" s="23" t="s">
        <v>157</v>
      </c>
    </row>
    <row r="42" spans="8:8" ht="20.25" customHeight="1">
      <c r="A42" s="1443"/>
      <c r="B42" s="1464"/>
      <c r="C42" s="1474"/>
      <c r="D42" s="1475"/>
      <c r="E42" s="1475"/>
      <c r="F42" s="1475"/>
      <c r="G42" s="1476"/>
      <c r="H42" s="1477"/>
      <c r="I42" s="1477"/>
      <c r="J42" s="1478"/>
      <c r="K42" s="1479" t="s">
        <v>52</v>
      </c>
      <c r="L42" s="1480"/>
      <c r="M42" s="1481" t="str">
        <f>Master!$E$6</f>
        <v>2022-23</v>
      </c>
      <c r="N42" s="1482"/>
    </row>
    <row r="43" spans="8:8" ht="20.25" customHeight="1">
      <c r="A43" s="1443"/>
      <c r="B43" s="1483" t="s">
        <v>70</v>
      </c>
      <c r="C43" s="1484" t="s">
        <v>21</v>
      </c>
      <c r="D43" s="1485"/>
      <c r="E43" s="1485"/>
      <c r="F43" s="1486"/>
      <c r="G43" s="1487" t="s">
        <v>150</v>
      </c>
      <c r="H43" s="1488">
        <f>VLOOKUP($A37,'Result Entry'!$B$9:$FW$108,4,0)</f>
        <v>565.0</v>
      </c>
      <c r="I43" s="1488"/>
      <c r="J43" s="1488"/>
      <c r="K43" s="1488"/>
      <c r="L43" s="1488"/>
      <c r="M43" s="1488"/>
      <c r="N43" s="1489"/>
    </row>
    <row r="44" spans="8:8" ht="20.25" customHeight="1">
      <c r="A44" s="1443"/>
      <c r="B44" s="1483" t="s">
        <v>70</v>
      </c>
      <c r="C44" s="1490" t="s">
        <v>23</v>
      </c>
      <c r="D44" s="1491"/>
      <c r="E44" s="1491"/>
      <c r="F44" s="1492"/>
      <c r="G44" s="1493" t="s">
        <v>150</v>
      </c>
      <c r="H44" s="1494" t="str">
        <f>VLOOKUP($A37,'Result Entry'!$B$9:$FW$108,7,0)</f>
        <v>DASFS`</v>
      </c>
      <c r="I44" s="1494"/>
      <c r="J44" s="1494"/>
      <c r="K44" s="1494"/>
      <c r="L44" s="1494"/>
      <c r="M44" s="1494"/>
      <c r="N44" s="1495"/>
    </row>
    <row r="45" spans="8:8" ht="20.25" customHeight="1">
      <c r="A45" s="1443"/>
      <c r="B45" s="1483" t="s">
        <v>70</v>
      </c>
      <c r="C45" s="1490" t="s">
        <v>24</v>
      </c>
      <c r="D45" s="1491"/>
      <c r="E45" s="1491"/>
      <c r="F45" s="1492"/>
      <c r="G45" s="1493" t="s">
        <v>150</v>
      </c>
      <c r="H45" s="1494" t="str">
        <f>VLOOKUP($A37,'Result Entry'!$B$9:$FW$108,8,0)</f>
        <v>GBGHG</v>
      </c>
      <c r="I45" s="1494"/>
      <c r="J45" s="1494"/>
      <c r="K45" s="1494"/>
      <c r="L45" s="1494"/>
      <c r="M45" s="1494"/>
      <c r="N45" s="1495"/>
    </row>
    <row r="46" spans="8:8" ht="20.25" customHeight="1">
      <c r="A46" s="1443"/>
      <c r="B46" s="1483" t="s">
        <v>70</v>
      </c>
      <c r="C46" s="1490" t="s">
        <v>53</v>
      </c>
      <c r="D46" s="1491"/>
      <c r="E46" s="1491"/>
      <c r="F46" s="1492"/>
      <c r="G46" s="1493" t="s">
        <v>150</v>
      </c>
      <c r="H46" s="1494" t="str">
        <f>VLOOKUP($A37,'Result Entry'!$B$9:$FW$108,9,0)</f>
        <v>GHGHG</v>
      </c>
      <c r="I46" s="1494"/>
      <c r="J46" s="1494"/>
      <c r="K46" s="1494"/>
      <c r="L46" s="1494"/>
      <c r="M46" s="1494"/>
      <c r="N46" s="1495"/>
    </row>
    <row r="47" spans="8:8" ht="20.25" customHeight="1">
      <c r="A47" s="1443"/>
      <c r="B47" s="1483" t="s">
        <v>70</v>
      </c>
      <c r="C47" s="1490" t="s">
        <v>54</v>
      </c>
      <c r="D47" s="1491"/>
      <c r="E47" s="1491"/>
      <c r="F47" s="1492"/>
      <c r="G47" s="1493" t="s">
        <v>150</v>
      </c>
      <c r="H47" s="1496" t="str">
        <f>CONCATENATE('Result Entry'!$G$4,'Result Entry'!$J$4)</f>
        <v>11(A)</v>
      </c>
      <c r="I47" s="1494"/>
      <c r="J47" s="1494"/>
      <c r="K47" s="1494"/>
      <c r="L47" s="1494"/>
      <c r="M47" s="1494"/>
      <c r="N47" s="1495"/>
    </row>
    <row r="48" spans="8:8" ht="20.25" customHeight="1">
      <c r="A48" s="1443"/>
      <c r="B48" s="1483" t="s">
        <v>70</v>
      </c>
      <c r="C48" s="1497" t="s">
        <v>26</v>
      </c>
      <c r="D48" s="1498"/>
      <c r="E48" s="1498"/>
      <c r="F48" s="1499"/>
      <c r="G48" s="1500" t="s">
        <v>150</v>
      </c>
      <c r="H48" s="1501">
        <f>VLOOKUP($A37,'Result Entry'!$B$9:$FW$108,10,0)</f>
        <v>38555.0</v>
      </c>
      <c r="I48" s="1501"/>
      <c r="J48" s="1501"/>
      <c r="K48" s="1501"/>
      <c r="L48" s="1501"/>
      <c r="M48" s="1501"/>
      <c r="N48" s="1502"/>
    </row>
    <row r="49" spans="8:8" ht="20.25" customHeight="1">
      <c r="A49" s="1443"/>
      <c r="B49" s="1503" t="s">
        <v>70</v>
      </c>
      <c r="C49" s="1504" t="s">
        <v>168</v>
      </c>
      <c r="D49" s="1505"/>
      <c r="E49" s="1506" t="s">
        <v>73</v>
      </c>
      <c r="F49" s="1507" t="s">
        <v>74</v>
      </c>
      <c r="G49" s="1508" t="s">
        <v>169</v>
      </c>
      <c r="H49" s="1509" t="s">
        <v>56</v>
      </c>
      <c r="I49" s="1510"/>
      <c r="J49" s="1511" t="s">
        <v>85</v>
      </c>
      <c r="K49" s="1512"/>
      <c r="L49" s="1513" t="s">
        <v>170</v>
      </c>
      <c r="M49" s="1514" t="s">
        <v>77</v>
      </c>
      <c r="N49" s="1515" t="s">
        <v>99</v>
      </c>
    </row>
    <row r="50" spans="8:8" ht="20.25" customHeight="1">
      <c r="A50" s="1443"/>
      <c r="B50" s="1503"/>
      <c r="C50" s="1516"/>
      <c r="D50" s="1517"/>
      <c r="E50" s="1518"/>
      <c r="F50" s="1519"/>
      <c r="G50" s="1520"/>
      <c r="H50" s="1521"/>
      <c r="I50" s="1522"/>
      <c r="J50" s="1523"/>
      <c r="K50" s="1524"/>
      <c r="L50" s="1525"/>
      <c r="M50" s="1526"/>
      <c r="N50" s="1527"/>
    </row>
    <row r="51" spans="8:8" ht="20.25" customHeight="1">
      <c r="A51" s="1443"/>
      <c r="B51" s="1503" t="s">
        <v>70</v>
      </c>
      <c r="C51" s="1528" t="s">
        <v>57</v>
      </c>
      <c r="D51" s="1529"/>
      <c r="E51" s="1530">
        <f>'Result Entry'!$L$7</f>
        <v>10.0</v>
      </c>
      <c r="F51" s="1531">
        <f>'Result Entry'!$M$7</f>
        <v>10.0</v>
      </c>
      <c r="G51" s="1532">
        <f>SUM(E51:F51)</f>
        <v>20.0</v>
      </c>
      <c r="H51" s="1533">
        <f>'Result Entry'!$AU$7</f>
        <v>70.0</v>
      </c>
      <c r="I51" s="1534"/>
      <c r="J51" s="1535">
        <f>'Result Entry'!$AY$7</f>
        <v>100.0</v>
      </c>
      <c r="K51" s="1534"/>
      <c r="L51" s="1532">
        <f t="shared" si="2" ref="L51:L56">H51+J51</f>
        <v>170.0</v>
      </c>
      <c r="M51" s="1536">
        <f t="shared" si="3" ref="M51:M56">G51+L51</f>
        <v>190.0</v>
      </c>
      <c r="N51" s="1537"/>
    </row>
    <row r="52" spans="8:8" s="1538" ht="20.25" customFormat="1" customHeight="1">
      <c r="A52" s="1443"/>
      <c r="B52" s="1539" t="s">
        <v>70</v>
      </c>
      <c r="C52" s="1540" t="str">
        <f>'Result Entry'!$L$3</f>
        <v>HINDI Comp.</v>
      </c>
      <c r="D52" s="1541"/>
      <c r="E52" s="1542">
        <f>IF($J40="TC",0,IF($J40="Nso",0,VLOOKUP($A37,'Result Entry'!$B$9:$FW$108,11,0)))</f>
        <v>5.0</v>
      </c>
      <c r="F52" s="1543">
        <f>IF($J40="TC",0,IF($J40="Nso",0,VLOOKUP($A37,'Result Entry'!$B$9:$FW$108,12,0)))</f>
        <v>10.0</v>
      </c>
      <c r="G52" s="1544">
        <f>E52+F52</f>
        <v>15.0</v>
      </c>
      <c r="H52" s="1545">
        <f>IF($J40="TC",0,IF($J40="Nso",0,VLOOKUP($A37,'Result Entry'!$B$9:$FW$108,16,0)))</f>
        <v>29.0</v>
      </c>
      <c r="I52" s="1546"/>
      <c r="J52" s="1547">
        <f>IF($J40="TC",0,IF($J40="Nso",0,VLOOKUP($A37,'Result Entry'!$B$9:$FW$108,19,0)))</f>
        <v>0.0</v>
      </c>
      <c r="K52" s="1546"/>
      <c r="L52" s="1548">
        <f t="shared" si="2"/>
        <v>29.0</v>
      </c>
      <c r="M52" s="1549">
        <f t="shared" si="3"/>
        <v>44.0</v>
      </c>
      <c r="N52" s="1550" t="str">
        <f>IF($J40="TC",0,IF($J40="Nso",0,VLOOKUP($A37,'Result Entry'!$B$9:$FW$108,24,0)))</f>
        <v>F</v>
      </c>
    </row>
    <row r="53" spans="8:8" s="1538" ht="20.25" customFormat="1" customHeight="1">
      <c r="A53" s="1443"/>
      <c r="B53" s="1539" t="s">
        <v>70</v>
      </c>
      <c r="C53" s="1551" t="str">
        <f>'Result Entry'!$Z$3</f>
        <v>ENGLISH Comp.</v>
      </c>
      <c r="D53" s="1552"/>
      <c r="E53" s="1542">
        <f>IF($J40="TC",0,IF($J40="Nso",0,VLOOKUP($A37,'Result Entry'!$B$9:$FW$108,25,0)))</f>
        <v>10.0</v>
      </c>
      <c r="F53" s="1543">
        <f>IF($J40="TC",0,IF($J40="Nso",0,VLOOKUP($A37,'Result Entry'!$B$9:$FW$108,26,0)))</f>
        <v>10.0</v>
      </c>
      <c r="G53" s="1553">
        <f>E53+F53</f>
        <v>20.0</v>
      </c>
      <c r="H53" s="1554">
        <f>IF($J40="TC",0,IF($J40="Nso",0,VLOOKUP($A37,'Result Entry'!$B$9:$FW$108,30,0)))</f>
        <v>34.0</v>
      </c>
      <c r="I53" s="1555"/>
      <c r="J53" s="1556">
        <f>IF($J40="TC",0,IF($J40="Nso",0,VLOOKUP($A37,'Result Entry'!$B$9:$FW$108,33,0)))</f>
        <v>0.0</v>
      </c>
      <c r="K53" s="1555"/>
      <c r="L53" s="1548">
        <f t="shared" si="2"/>
        <v>34.0</v>
      </c>
      <c r="M53" s="1549">
        <f t="shared" si="3"/>
        <v>54.0</v>
      </c>
      <c r="N53" s="1550" t="str">
        <f>IF($J40="TC",0,IF($J40="Nso",0,VLOOKUP($A37,'Result Entry'!$B$9:$FW$108,38,0)))</f>
        <v>F</v>
      </c>
    </row>
    <row r="54" spans="8:8" s="1538" ht="20.25" customFormat="1" customHeight="1">
      <c r="A54" s="1443"/>
      <c r="B54" s="1539" t="s">
        <v>70</v>
      </c>
      <c r="C54" s="1551" t="str">
        <f>'Result Entry'!$AO$3</f>
        <v>PHYSICS</v>
      </c>
      <c r="D54" s="1552"/>
      <c r="E54" s="1542">
        <f>IF($J40="TC",0,IF($J40="Nso",0,VLOOKUP($A37,'Result Entry'!$B$9:$FW$108,39,0)))</f>
        <v>1.0</v>
      </c>
      <c r="F54" s="1543">
        <f>IF($J40="TC",0,IF($J40="Nso",0,VLOOKUP($A37,'Result Entry'!$B$9:$FW$108,40,0)))</f>
        <v>10.0</v>
      </c>
      <c r="G54" s="1553">
        <f>E54+F54</f>
        <v>11.0</v>
      </c>
      <c r="H54" s="1554">
        <f>IF($J40="TC",0,IF($J40="Nso",0,VLOOKUP($A37,'Result Entry'!$B$9:$FW$108,45,0)))</f>
        <v>0.0</v>
      </c>
      <c r="I54" s="1555"/>
      <c r="J54" s="1556">
        <f>IF($J40="TC",0,IF($J40="Nso",0,VLOOKUP($A37,'Result Entry'!$B$9:$FW$108,49,0)))</f>
        <v>0.0</v>
      </c>
      <c r="K54" s="1555"/>
      <c r="L54" s="1548">
        <f t="shared" si="2"/>
        <v>0.0</v>
      </c>
      <c r="M54" s="1549">
        <f t="shared" si="3"/>
        <v>11.0</v>
      </c>
      <c r="N54" s="1550" t="str">
        <f>IF($J40="TC",0,IF($J40="Nso",0,VLOOKUP($A37,'Result Entry'!$B$9:$FW$108,54,0)))</f>
        <v>P</v>
      </c>
    </row>
    <row r="55" spans="8:8" s="1538" ht="20.25" customFormat="1" customHeight="1">
      <c r="A55" s="1443"/>
      <c r="B55" s="1539" t="s">
        <v>70</v>
      </c>
      <c r="C55" s="1551" t="str">
        <f>'Result Entry'!$BF$3</f>
        <v>CHEMISTRY</v>
      </c>
      <c r="D55" s="1552"/>
      <c r="E55" s="1542" t="str">
        <f>IF($J40="TC",0,IF($J40="Nso",0,VLOOKUP($A37,'Result Entry'!$B$9:$FW$108,55,0)))</f>
        <v>D</v>
      </c>
      <c r="F55" s="1543">
        <f>IF($J40="TC",0,IF($J40="Nso",0,VLOOKUP($A37,'Result Entry'!$B$9:$FW$108,56,0)))</f>
        <v>2.0</v>
      </c>
      <c r="G55" s="1553" t="e">
        <f>E55+F55</f>
        <v>#VALUE!</v>
      </c>
      <c r="H55" s="1554">
        <f>IF($J40="TC",0,IF($J40="Nso",0,VLOOKUP($A37,'Result Entry'!$B$9:$FW$108,61,0)))</f>
        <v>70.0</v>
      </c>
      <c r="I55" s="1555"/>
      <c r="J55" s="1556">
        <f>IF($J40="TC",0,IF($J40="Nso",0,VLOOKUP($A37,'Result Entry'!$B$9:$FW$108,65,0)))</f>
        <v>100.0</v>
      </c>
      <c r="K55" s="1555"/>
      <c r="L55" s="1548">
        <f t="shared" si="2"/>
        <v>170.0</v>
      </c>
      <c r="M55" s="1549" t="e">
        <f t="shared" si="3"/>
        <v>#VALUE!</v>
      </c>
      <c r="N55" s="1550" t="str">
        <f>IF($J40="TC",0,IF($J40="Nso",0,VLOOKUP($A37,'Result Entry'!$B$9:$FW$108,70,0)))</f>
        <v/>
      </c>
    </row>
    <row r="56" spans="8:8" s="1538" ht="20.25" customFormat="1" customHeight="1">
      <c r="A56" s="1443"/>
      <c r="B56" s="1539" t="s">
        <v>70</v>
      </c>
      <c r="C56" s="1551" t="str">
        <f>'Result Entry'!$BW$3</f>
        <v>BIOLOGY</v>
      </c>
      <c r="D56" s="1552"/>
      <c r="E56" s="1557" t="str">
        <f>IF($J40="TC",0,IF($J40="Nso",0,VLOOKUP($A37,'Result Entry'!$B$9:$FW$108,71,0)))</f>
        <v>P</v>
      </c>
      <c r="F56" s="1558" t="str">
        <f>IF($J40="TC",0,IF($J40="Nso",0,VLOOKUP($A37,'Result Entry'!$B$9:$FW$108,72,0)))</f>
        <v>D</v>
      </c>
      <c r="G56" s="1559" t="e">
        <f>E56+F56</f>
        <v>#VALUE!</v>
      </c>
      <c r="H56" s="1560">
        <f>IF($J40="TC",0,IF($J40="Nso",0,VLOOKUP($A37,'Result Entry'!$B$9:$FW$108,77,0)))</f>
        <v>30.0</v>
      </c>
      <c r="I56" s="1561"/>
      <c r="J56" s="1562">
        <f>IF($J40="TC",0,IF($J40="Nso",0,VLOOKUP($A37,'Result Entry'!$B$9:$FW$108,81,0)))</f>
        <v>100.0</v>
      </c>
      <c r="K56" s="1561"/>
      <c r="L56" s="1563">
        <f t="shared" si="2"/>
        <v>130.0</v>
      </c>
      <c r="M56" s="1564" t="e">
        <f t="shared" si="3"/>
        <v>#VALUE!</v>
      </c>
      <c r="N56" s="1550">
        <f>IF($J40="TC",0,IF($J40="Nso",0,VLOOKUP($A37,'Result Entry'!$B$9:$FW$108,86,0)))</f>
        <v>90.0</v>
      </c>
    </row>
    <row r="57" spans="8:8" ht="20.25" customHeight="1">
      <c r="A57" s="1443"/>
      <c r="B57" s="1503" t="s">
        <v>70</v>
      </c>
      <c r="C57" s="1565" t="s">
        <v>78</v>
      </c>
      <c r="D57" s="1566"/>
      <c r="E57" s="1567"/>
      <c r="F57" s="1568" t="s">
        <v>79</v>
      </c>
      <c r="G57" s="1569"/>
      <c r="H57" s="1570" t="s">
        <v>80</v>
      </c>
      <c r="I57" s="1571"/>
      <c r="J57" s="1572" t="s">
        <v>42</v>
      </c>
      <c r="K57" s="1667" t="s">
        <v>92</v>
      </c>
      <c r="L57" s="1574" t="s">
        <v>40</v>
      </c>
      <c r="M57" s="1575"/>
      <c r="N57" s="1576" t="s">
        <v>44</v>
      </c>
    </row>
    <row r="58" spans="8:8" ht="25.5" customHeight="1">
      <c r="A58" s="1443"/>
      <c r="B58" s="1503" t="s">
        <v>70</v>
      </c>
      <c r="C58" s="1577"/>
      <c r="D58" s="1578"/>
      <c r="E58" s="1579"/>
      <c r="F58" s="1580">
        <f>IF($J40="TC",0,IF($J40="Nso",0,VLOOKUP($A37,'Result Entry'!$B$9:$FW$108,146,0)))</f>
        <v>0.0</v>
      </c>
      <c r="G58" s="1581"/>
      <c r="H58" s="1582">
        <f>IF($J40="TC",0,IF($J40="Nso",0,VLOOKUP($A37,'Result Entry'!$B$9:$FW$108,147,0)))</f>
        <v>88.0</v>
      </c>
      <c r="I58" s="1583"/>
      <c r="J58" s="1584">
        <f>IF($J40="TC",0,IF($J40="Nso",0,VLOOKUP($A37,'Result Entry'!$B$9:$FW$108,148,0)))</f>
        <v>44.0</v>
      </c>
      <c r="K58" s="1585" t="str">
        <f>IF($J40="TC",0,IF($J40="Nso",0,VLOOKUP($A37,'Result Entry'!$B$9:$FW$108,149,0)))</f>
        <v>C</v>
      </c>
      <c r="L58" s="1586">
        <f>IF($J40="TC",0,IF($J40="Nso",0,VLOOKUP($A37,'Result Entry'!$B$9:$FW$108,150,0)))</f>
        <v>20.0</v>
      </c>
      <c r="M58" s="1587"/>
      <c r="N58" s="1588">
        <f>IF($J40="TC",0,IF($J40="Nso",0,VLOOKUP($A37,'Result Entry'!$B$9:$FW$108,152,0)))</f>
        <v>30.0</v>
      </c>
    </row>
    <row r="59" spans="8:8" ht="20.25" customHeight="1">
      <c r="A59" s="1443"/>
      <c r="B59" s="1503" t="s">
        <v>70</v>
      </c>
      <c r="C59" s="1589" t="s">
        <v>59</v>
      </c>
      <c r="D59" s="1590"/>
      <c r="E59" s="1590"/>
      <c r="F59" s="1590"/>
      <c r="G59" s="1590"/>
      <c r="H59" s="1591"/>
      <c r="I59" s="1592" t="s">
        <v>60</v>
      </c>
      <c r="J59" s="1593"/>
      <c r="K59" s="1594">
        <f>VLOOKUP($A37,'Result Entry'!$B$9:$FW$108,143,0)</f>
        <v>78.0</v>
      </c>
      <c r="L59" s="1595"/>
      <c r="M59" s="1596" t="s">
        <v>38</v>
      </c>
      <c r="N59" s="1597"/>
    </row>
    <row r="60" spans="8:8" ht="20.25" customHeight="1">
      <c r="A60" s="1443"/>
      <c r="B60" s="1503" t="s">
        <v>70</v>
      </c>
      <c r="C60" s="1598" t="s">
        <v>55</v>
      </c>
      <c r="D60" s="1599"/>
      <c r="E60" s="1599"/>
      <c r="F60" s="1600" t="s">
        <v>158</v>
      </c>
      <c r="G60" s="1601"/>
      <c r="H60" s="1602" t="s">
        <v>48</v>
      </c>
      <c r="I60" s="1603" t="s">
        <v>61</v>
      </c>
      <c r="J60" s="1604"/>
      <c r="K60" s="1605">
        <f>VLOOKUP($A37,'Result Entry'!$B$9:$FW$108,144,0)</f>
        <v>10.0</v>
      </c>
      <c r="L60" s="1606"/>
      <c r="M60" s="1607">
        <f>VLOOKUP($A37,'Result Entry'!$B$9:$FW$108,145,0)</f>
        <v>0.0</v>
      </c>
      <c r="N60" s="1608"/>
    </row>
    <row r="61" spans="8:8" ht="20.25" customHeight="1">
      <c r="A61" s="1443"/>
      <c r="B61" s="1503" t="s">
        <v>70</v>
      </c>
      <c r="C61" s="1598"/>
      <c r="D61" s="1599"/>
      <c r="E61" s="1599"/>
      <c r="F61" s="1609"/>
      <c r="G61" s="1610"/>
      <c r="H61" s="1611" t="s">
        <v>100</v>
      </c>
      <c r="I61" s="1612" t="s">
        <v>62</v>
      </c>
      <c r="J61" s="1613"/>
      <c r="K61" s="1614">
        <f>IF($J40="TC","Transferred",IF($J40="Nso","NameSeparated",VLOOKUP($A37,'Result Entry'!$B$9:$FW$108,153,0)))</f>
        <v>60.0</v>
      </c>
      <c r="L61" s="1614"/>
      <c r="M61" s="1614"/>
      <c r="N61" s="1615"/>
    </row>
    <row r="62" spans="8:8" ht="20.25" customHeight="1">
      <c r="A62" s="1443"/>
      <c r="B62" s="1503" t="s">
        <v>70</v>
      </c>
      <c r="C62" s="1616" t="str">
        <f>'Result Entry'!$DU$3</f>
        <v>Foundation Of Information Tech.</v>
      </c>
      <c r="D62" s="1617"/>
      <c r="E62" s="1618"/>
      <c r="F62" s="1619">
        <f>IF($J40="TC",0,IF($J40="Nso",0,VLOOKUP($A37,'Result Entry'!$B$9:$GS$108,170,0)))</f>
        <v>75.96685082872928</v>
      </c>
      <c r="G62" s="1619"/>
      <c r="H62" s="1620">
        <f>IF($J40="TC",0,IF($J40="Nso",0,VLOOKUP($A37,'Result Entry'!$B$9:$GS$108,112,0)))</f>
        <v>0.0</v>
      </c>
      <c r="I62" s="1621" t="s">
        <v>72</v>
      </c>
      <c r="J62" s="1622"/>
      <c r="K62" s="1623">
        <f>'Result Entry'!$T$2</f>
        <v>45041.0</v>
      </c>
      <c r="L62" s="1624"/>
      <c r="M62" s="1624"/>
      <c r="N62" s="1625"/>
    </row>
    <row r="63" spans="8:8" ht="20.25" customHeight="1">
      <c r="A63" s="1443"/>
      <c r="B63" s="1503" t="s">
        <v>70</v>
      </c>
      <c r="C63" s="1616" t="str">
        <f>'Result Entry'!$EI$3</f>
        <v>G.I.A.I.-II</v>
      </c>
      <c r="D63" s="1617"/>
      <c r="E63" s="1618"/>
      <c r="F63" s="1619" t="str">
        <f>IF($J40="TC",0,IF($J40="Nso",0,VLOOKUP($A37,'Result Entry'!$B$9:$GS$108,174,0)))</f>
        <v>FAILED</v>
      </c>
      <c r="G63" s="1619"/>
      <c r="H63" s="1620">
        <f>IF($J40="TC",0,IF($J40="Nso",0,VLOOKUP($A37,'Result Entry'!$B$9:$GS$108,124,0)))</f>
        <v>10.0</v>
      </c>
      <c r="I63" s="1626"/>
      <c r="J63" s="1627"/>
      <c r="K63" s="1627"/>
      <c r="L63" s="1627"/>
      <c r="M63" s="1627"/>
      <c r="N63" s="1628"/>
    </row>
    <row r="64" spans="8:8" ht="20.25" customHeight="1">
      <c r="A64" s="1443"/>
      <c r="B64" s="1503" t="s">
        <v>70</v>
      </c>
      <c r="C64" s="1616" t="str">
        <f>'Result Entry'!$EU$3</f>
        <v>SOC.SER.PLAN</v>
      </c>
      <c r="D64" s="1617"/>
      <c r="E64" s="1618"/>
      <c r="F64" s="1619" t="str">
        <f>IF($J40="TC",0,IF($J40="Nso",0,VLOOKUP($A37,'Result Entry'!$B$9:$HS$108,178,0)))</f>
        <v>Need Improvement</v>
      </c>
      <c r="G64" s="1619"/>
      <c r="H64" s="1620">
        <f>IF($J40="TC",0,IF($J40="Nso",0,VLOOKUP($A37,'Result Entry'!$B$9:$GS$108,136,0)))</f>
        <v>90.0</v>
      </c>
      <c r="I64" s="1629" t="s">
        <v>175</v>
      </c>
      <c r="J64" s="1630"/>
      <c r="K64" s="1668"/>
      <c r="L64" s="1669"/>
      <c r="M64" s="1669"/>
      <c r="N64" s="1670"/>
    </row>
    <row r="65" spans="8:8" ht="20.25" customHeight="1">
      <c r="A65" s="1443"/>
      <c r="B65" s="1503" t="s">
        <v>70</v>
      </c>
      <c r="C65" s="1616" t="str">
        <f>'Result Entry'!$FG$3</f>
        <v>Jeewan Kaushal</v>
      </c>
      <c r="D65" s="1617"/>
      <c r="E65" s="1618"/>
      <c r="F65" s="1619" t="str">
        <f>IF($J40="TC",0,IF($J40="Nso",0,VLOOKUP($A37,'Result Entry'!$B$9:$HS$108,182,0)))</f>
        <v>D</v>
      </c>
      <c r="G65" s="1619"/>
      <c r="H65" s="1620">
        <f>IF($J40="TC",0,IF($J40="Nso",0,VLOOKUP($A37,'Result Entry'!$B$9:$HS$108,136,0)))</f>
        <v>90.0</v>
      </c>
      <c r="I65" s="1629" t="s">
        <v>149</v>
      </c>
      <c r="J65" s="1630"/>
      <c r="K65" s="1630"/>
      <c r="L65" s="1630"/>
      <c r="M65" s="1630"/>
      <c r="N65" s="1634"/>
    </row>
    <row r="66" spans="8:8" ht="20.25" customHeight="1">
      <c r="A66" s="1443"/>
      <c r="B66" s="1483" t="s">
        <v>70</v>
      </c>
      <c r="C66" s="1635" t="s">
        <v>181</v>
      </c>
      <c r="D66" s="1636"/>
      <c r="E66" s="1637"/>
      <c r="F66" s="1638" t="s">
        <v>182</v>
      </c>
      <c r="G66" s="1639"/>
      <c r="H66" s="1640" t="s">
        <v>31</v>
      </c>
      <c r="I66" s="1629" t="s">
        <v>176</v>
      </c>
      <c r="J66" s="1630"/>
      <c r="K66" s="1630"/>
      <c r="L66" s="1630"/>
      <c r="M66" s="1630"/>
      <c r="N66" s="1634"/>
    </row>
    <row r="67" spans="8:8" ht="20.25" customHeight="1">
      <c r="A67" s="1443"/>
      <c r="B67" s="1483" t="s">
        <v>70</v>
      </c>
      <c r="C67" s="1641"/>
      <c r="D67" s="1642"/>
      <c r="E67" s="1643"/>
      <c r="F67" s="1644" t="s">
        <v>183</v>
      </c>
      <c r="G67" s="1645"/>
      <c r="H67" s="1646" t="s">
        <v>180</v>
      </c>
      <c r="I67" s="1647" t="s">
        <v>68</v>
      </c>
      <c r="J67" s="1648"/>
      <c r="K67" s="1648"/>
      <c r="L67" s="1648"/>
      <c r="M67" s="1648"/>
      <c r="N67" s="1649"/>
    </row>
    <row r="68" spans="8:8" ht="20.25" customHeight="1">
      <c r="A68" s="1443"/>
      <c r="B68" s="1483" t="s">
        <v>70</v>
      </c>
      <c r="C68" s="1641"/>
      <c r="D68" s="1642"/>
      <c r="E68" s="1643"/>
      <c r="F68" s="1644" t="s">
        <v>186</v>
      </c>
      <c r="G68" s="1645"/>
      <c r="H68" s="1646" t="s">
        <v>63</v>
      </c>
      <c r="I68" s="1650"/>
      <c r="J68" s="1651"/>
      <c r="K68" s="1651"/>
      <c r="L68" s="1651"/>
      <c r="M68" s="1651"/>
      <c r="N68" s="1652"/>
    </row>
    <row r="69" spans="8:8" ht="20.25" customHeight="1">
      <c r="A69" s="1443"/>
      <c r="B69" s="1483" t="s">
        <v>70</v>
      </c>
      <c r="C69" s="1641"/>
      <c r="D69" s="1642"/>
      <c r="E69" s="1643"/>
      <c r="F69" s="1644" t="s">
        <v>187</v>
      </c>
      <c r="G69" s="1645"/>
      <c r="H69" s="1646" t="s">
        <v>64</v>
      </c>
      <c r="I69" s="1650"/>
      <c r="J69" s="1651"/>
      <c r="K69" s="1651"/>
      <c r="L69" s="1651"/>
      <c r="M69" s="1651"/>
      <c r="N69" s="1652"/>
    </row>
    <row r="70" spans="8:8" ht="20.25" customHeight="1">
      <c r="A70" s="1443"/>
      <c r="B70" s="1483" t="s">
        <v>70</v>
      </c>
      <c r="C70" s="1641"/>
      <c r="D70" s="1642"/>
      <c r="E70" s="1643"/>
      <c r="F70" s="1644" t="s">
        <v>184</v>
      </c>
      <c r="G70" s="1645"/>
      <c r="H70" s="1646" t="s">
        <v>66</v>
      </c>
      <c r="I70" s="1653" t="s">
        <v>81</v>
      </c>
      <c r="J70" s="1654"/>
      <c r="K70" s="1654"/>
      <c r="L70" s="1654"/>
      <c r="M70" s="1654"/>
      <c r="N70" s="1655"/>
    </row>
    <row r="71" spans="8:8" ht="20.25" customHeight="1">
      <c r="A71" s="1443"/>
      <c r="B71" s="1656" t="s">
        <v>70</v>
      </c>
      <c r="C71" s="1657"/>
      <c r="D71" s="1658"/>
      <c r="E71" s="1659"/>
      <c r="F71" s="1660" t="s">
        <v>185</v>
      </c>
      <c r="G71" s="1661"/>
      <c r="H71" s="1662" t="s">
        <v>65</v>
      </c>
      <c r="I71" s="1663"/>
      <c r="J71" s="1664"/>
      <c r="K71" s="1664"/>
      <c r="L71" s="1664"/>
      <c r="M71" s="1664"/>
      <c r="N71" s="1665"/>
    </row>
    <row r="72" spans="8:8" ht="24.75" customHeight="1">
      <c r="A72" s="1441">
        <f>A37+1</f>
        <v>3.0</v>
      </c>
      <c r="B72" s="1442" t="s">
        <v>51</v>
      </c>
      <c r="C72" s="1442"/>
      <c r="D72" s="1442"/>
      <c r="E72" s="1442"/>
      <c r="F72" s="1442"/>
      <c r="G72" s="1442"/>
      <c r="H72" s="1442"/>
      <c r="I72" s="1442"/>
      <c r="J72" s="1442"/>
      <c r="K72" s="1442"/>
      <c r="L72" s="1442"/>
      <c r="M72" s="1442"/>
      <c r="N72" s="1442"/>
    </row>
    <row r="73" spans="8:8" ht="42.75" customHeight="1">
      <c r="A73" s="1443"/>
      <c r="B73" s="1444"/>
      <c r="C73" s="1445"/>
      <c r="D73" s="1446" t="str">
        <f>Master!$E$8</f>
        <v>Govt. Sr. Secondary School </v>
      </c>
      <c r="E73" s="1447"/>
      <c r="F73" s="1447"/>
      <c r="G73" s="1447"/>
      <c r="H73" s="1447"/>
      <c r="I73" s="1447"/>
      <c r="J73" s="1447"/>
      <c r="K73" s="1447"/>
      <c r="L73" s="1447"/>
      <c r="M73" s="1447"/>
      <c r="N73" s="1448"/>
    </row>
    <row r="74" spans="8:8" ht="20.25" customHeight="1">
      <c r="A74" s="1443"/>
      <c r="B74" s="1449"/>
      <c r="C74" s="1450"/>
      <c r="D74" s="1451" t="str">
        <f>Master!$E$11</f>
        <v>P.S.-Bapini (Jodhpur)</v>
      </c>
      <c r="E74" s="1452"/>
      <c r="F74" s="1452"/>
      <c r="G74" s="1452"/>
      <c r="H74" s="1452"/>
      <c r="I74" s="1452"/>
      <c r="J74" s="1452"/>
      <c r="K74" s="1452"/>
      <c r="L74" s="1452"/>
      <c r="M74" s="1452"/>
      <c r="N74" s="1453"/>
    </row>
    <row r="75" spans="8:8" ht="20.25" customHeight="1">
      <c r="A75" s="1443"/>
      <c r="B75" s="1454"/>
      <c r="C75" s="1455" t="s">
        <v>151</v>
      </c>
      <c r="D75" s="1456"/>
      <c r="E75" s="1456"/>
      <c r="F75" s="1456"/>
      <c r="G75" s="1457"/>
      <c r="H75" s="1458" t="s">
        <v>128</v>
      </c>
      <c r="I75" s="1458"/>
      <c r="J75" s="1459">
        <f>VLOOKUP(A72,'Result Entry'!$B$6:$K$108,6,0)</f>
        <v>1103.0</v>
      </c>
      <c r="K75" s="1460" t="s">
        <v>69</v>
      </c>
      <c r="L75" s="1461"/>
      <c r="M75" s="1462">
        <f>Master!$E$14</f>
        <v>8.151106901E9</v>
      </c>
      <c r="N75" s="1463"/>
    </row>
    <row r="76" spans="8:8" ht="20.25" customHeight="1">
      <c r="A76" s="1443"/>
      <c r="B76" s="1464"/>
      <c r="C76" s="1465"/>
      <c r="D76" s="1466"/>
      <c r="E76" s="1466"/>
      <c r="F76" s="1466"/>
      <c r="G76" s="1467"/>
      <c r="H76" s="1468"/>
      <c r="I76" s="1468"/>
      <c r="J76" s="1469"/>
      <c r="K76" s="1470" t="s">
        <v>67</v>
      </c>
      <c r="L76" s="1471"/>
      <c r="M76" s="1472"/>
      <c r="N76" s="1473"/>
      <c r="O76" s="23" t="s">
        <v>157</v>
      </c>
    </row>
    <row r="77" spans="8:8" ht="20.25" customHeight="1">
      <c r="A77" s="1443"/>
      <c r="B77" s="1464"/>
      <c r="C77" s="1474"/>
      <c r="D77" s="1475"/>
      <c r="E77" s="1475"/>
      <c r="F77" s="1475"/>
      <c r="G77" s="1476"/>
      <c r="H77" s="1477"/>
      <c r="I77" s="1477"/>
      <c r="J77" s="1478"/>
      <c r="K77" s="1479" t="s">
        <v>52</v>
      </c>
      <c r="L77" s="1480"/>
      <c r="M77" s="1481" t="str">
        <f>Master!$E$6</f>
        <v>2022-23</v>
      </c>
      <c r="N77" s="1482"/>
    </row>
    <row r="78" spans="8:8" ht="20.25" customHeight="1">
      <c r="A78" s="1443"/>
      <c r="B78" s="1483" t="s">
        <v>70</v>
      </c>
      <c r="C78" s="1484" t="s">
        <v>21</v>
      </c>
      <c r="D78" s="1485"/>
      <c r="E78" s="1485"/>
      <c r="F78" s="1486"/>
      <c r="G78" s="1487" t="s">
        <v>150</v>
      </c>
      <c r="H78" s="1488">
        <f>VLOOKUP($A72,'Result Entry'!$B$9:$FW$108,4,0)</f>
        <v>123.0</v>
      </c>
      <c r="I78" s="1488"/>
      <c r="J78" s="1488"/>
      <c r="K78" s="1488"/>
      <c r="L78" s="1488"/>
      <c r="M78" s="1488"/>
      <c r="N78" s="1489"/>
    </row>
    <row r="79" spans="8:8" ht="20.25" customHeight="1">
      <c r="A79" s="1443"/>
      <c r="B79" s="1483" t="s">
        <v>70</v>
      </c>
      <c r="C79" s="1490" t="s">
        <v>23</v>
      </c>
      <c r="D79" s="1491"/>
      <c r="E79" s="1491"/>
      <c r="F79" s="1492"/>
      <c r="G79" s="1493" t="s">
        <v>150</v>
      </c>
      <c r="H79" s="1494" t="str">
        <f>VLOOKUP($A72,'Result Entry'!$B$9:$FW$108,7,0)</f>
        <v>JHGBHJ</v>
      </c>
      <c r="I79" s="1494"/>
      <c r="J79" s="1494"/>
      <c r="K79" s="1494"/>
      <c r="L79" s="1494"/>
      <c r="M79" s="1494"/>
      <c r="N79" s="1495"/>
    </row>
    <row r="80" spans="8:8" ht="20.25" customHeight="1">
      <c r="A80" s="1443"/>
      <c r="B80" s="1483" t="s">
        <v>70</v>
      </c>
      <c r="C80" s="1490" t="s">
        <v>24</v>
      </c>
      <c r="D80" s="1491"/>
      <c r="E80" s="1491"/>
      <c r="F80" s="1492"/>
      <c r="G80" s="1493" t="s">
        <v>150</v>
      </c>
      <c r="H80" s="1494" t="str">
        <f>VLOOKUP($A72,'Result Entry'!$B$9:$FW$108,8,0)</f>
        <v>HB</v>
      </c>
      <c r="I80" s="1494"/>
      <c r="J80" s="1494"/>
      <c r="K80" s="1494"/>
      <c r="L80" s="1494"/>
      <c r="M80" s="1494"/>
      <c r="N80" s="1495"/>
    </row>
    <row r="81" spans="8:8" ht="20.25" customHeight="1">
      <c r="A81" s="1443"/>
      <c r="B81" s="1483" t="s">
        <v>70</v>
      </c>
      <c r="C81" s="1490" t="s">
        <v>53</v>
      </c>
      <c r="D81" s="1491"/>
      <c r="E81" s="1491"/>
      <c r="F81" s="1492"/>
      <c r="G81" s="1493" t="s">
        <v>150</v>
      </c>
      <c r="H81" s="1494" t="str">
        <f>VLOOKUP($A72,'Result Entry'!$B$9:$FW$108,9,0)</f>
        <v>BJH</v>
      </c>
      <c r="I81" s="1494"/>
      <c r="J81" s="1494"/>
      <c r="K81" s="1494"/>
      <c r="L81" s="1494"/>
      <c r="M81" s="1494"/>
      <c r="N81" s="1495"/>
    </row>
    <row r="82" spans="8:8" ht="20.25" customHeight="1">
      <c r="A82" s="1443"/>
      <c r="B82" s="1483" t="s">
        <v>70</v>
      </c>
      <c r="C82" s="1490" t="s">
        <v>54</v>
      </c>
      <c r="D82" s="1491"/>
      <c r="E82" s="1491"/>
      <c r="F82" s="1492"/>
      <c r="G82" s="1493" t="s">
        <v>150</v>
      </c>
      <c r="H82" s="1496" t="str">
        <f>CONCATENATE('Result Entry'!$G$4,'Result Entry'!$J$4)</f>
        <v>11(A)</v>
      </c>
      <c r="I82" s="1494"/>
      <c r="J82" s="1494"/>
      <c r="K82" s="1494"/>
      <c r="L82" s="1494"/>
      <c r="M82" s="1494"/>
      <c r="N82" s="1495"/>
    </row>
    <row r="83" spans="8:8" ht="20.25" customHeight="1">
      <c r="A83" s="1443"/>
      <c r="B83" s="1483" t="s">
        <v>70</v>
      </c>
      <c r="C83" s="1497" t="s">
        <v>26</v>
      </c>
      <c r="D83" s="1498"/>
      <c r="E83" s="1498"/>
      <c r="F83" s="1499"/>
      <c r="G83" s="1500" t="s">
        <v>150</v>
      </c>
      <c r="H83" s="1501">
        <f>VLOOKUP($A72,'Result Entry'!$B$9:$FW$108,10,0)</f>
        <v>0.0</v>
      </c>
      <c r="I83" s="1501"/>
      <c r="J83" s="1501"/>
      <c r="K83" s="1501"/>
      <c r="L83" s="1501"/>
      <c r="M83" s="1501"/>
      <c r="N83" s="1502"/>
    </row>
    <row r="84" spans="8:8" ht="20.25" customHeight="1">
      <c r="A84" s="1443"/>
      <c r="B84" s="1503" t="s">
        <v>70</v>
      </c>
      <c r="C84" s="1504" t="s">
        <v>168</v>
      </c>
      <c r="D84" s="1505"/>
      <c r="E84" s="1506" t="s">
        <v>73</v>
      </c>
      <c r="F84" s="1507" t="s">
        <v>74</v>
      </c>
      <c r="G84" s="1508" t="s">
        <v>169</v>
      </c>
      <c r="H84" s="1509" t="s">
        <v>56</v>
      </c>
      <c r="I84" s="1510"/>
      <c r="J84" s="1511" t="s">
        <v>85</v>
      </c>
      <c r="K84" s="1512"/>
      <c r="L84" s="1513" t="s">
        <v>170</v>
      </c>
      <c r="M84" s="1514" t="s">
        <v>77</v>
      </c>
      <c r="N84" s="1515" t="s">
        <v>99</v>
      </c>
    </row>
    <row r="85" spans="8:8" ht="20.25" customHeight="1">
      <c r="A85" s="1443"/>
      <c r="B85" s="1503"/>
      <c r="C85" s="1516"/>
      <c r="D85" s="1517"/>
      <c r="E85" s="1518"/>
      <c r="F85" s="1519"/>
      <c r="G85" s="1520"/>
      <c r="H85" s="1521"/>
      <c r="I85" s="1522"/>
      <c r="J85" s="1523"/>
      <c r="K85" s="1524"/>
      <c r="L85" s="1525"/>
      <c r="M85" s="1526"/>
      <c r="N85" s="1527"/>
    </row>
    <row r="86" spans="8:8" ht="20.25" customHeight="1">
      <c r="A86" s="1443"/>
      <c r="B86" s="1503" t="s">
        <v>70</v>
      </c>
      <c r="C86" s="1528" t="s">
        <v>57</v>
      </c>
      <c r="D86" s="1529"/>
      <c r="E86" s="1530">
        <f>'Result Entry'!$L$7</f>
        <v>10.0</v>
      </c>
      <c r="F86" s="1531">
        <f>'Result Entry'!$M$7</f>
        <v>10.0</v>
      </c>
      <c r="G86" s="1532">
        <f>SUM(E86:F86)</f>
        <v>20.0</v>
      </c>
      <c r="H86" s="1533">
        <f>'Result Entry'!$AU$7</f>
        <v>70.0</v>
      </c>
      <c r="I86" s="1534"/>
      <c r="J86" s="1535">
        <f>'Result Entry'!$AY$7</f>
        <v>100.0</v>
      </c>
      <c r="K86" s="1534"/>
      <c r="L86" s="1532">
        <f t="shared" si="4" ref="L86:L91">H86+J86</f>
        <v>170.0</v>
      </c>
      <c r="M86" s="1536">
        <f t="shared" si="5" ref="M86:M91">G86+L86</f>
        <v>190.0</v>
      </c>
      <c r="N86" s="1537"/>
    </row>
    <row r="87" spans="8:8" s="1538" ht="20.25" customFormat="1" customHeight="1">
      <c r="A87" s="1443"/>
      <c r="B87" s="1539" t="s">
        <v>70</v>
      </c>
      <c r="C87" s="1540" t="str">
        <f>'Result Entry'!$L$3</f>
        <v>HINDI Comp.</v>
      </c>
      <c r="D87" s="1541"/>
      <c r="E87" s="1542">
        <f>IF($J75="TC",0,IF($J75="Nso",0,VLOOKUP($A72,'Result Entry'!$B$9:$FW$108,11,0)))</f>
        <v>10.0</v>
      </c>
      <c r="F87" s="1543">
        <f>IF($J75="TC",0,IF($J75="Nso",0,VLOOKUP($A72,'Result Entry'!$B$9:$FW$108,12,0)))</f>
        <v>11.0</v>
      </c>
      <c r="G87" s="1544">
        <f>E87+F87</f>
        <v>21.0</v>
      </c>
      <c r="H87" s="1545">
        <f>IF($J75="TC",0,IF($J75="Nso",0,VLOOKUP($A72,'Result Entry'!$B$9:$FW$108,16,0)))</f>
        <v>31.0</v>
      </c>
      <c r="I87" s="1546"/>
      <c r="J87" s="1547">
        <f>IF($J75="TC",0,IF($J75="Nso",0,VLOOKUP($A72,'Result Entry'!$B$9:$FW$108,19,0)))</f>
        <v>0.0</v>
      </c>
      <c r="K87" s="1546"/>
      <c r="L87" s="1548">
        <f t="shared" si="4"/>
        <v>31.0</v>
      </c>
      <c r="M87" s="1549">
        <f t="shared" si="5"/>
        <v>52.0</v>
      </c>
      <c r="N87" s="1550" t="str">
        <f>IF($J75="TC",0,IF($J75="Nso",0,VLOOKUP($A72,'Result Entry'!$B$9:$FW$108,24,0)))</f>
        <v>III</v>
      </c>
    </row>
    <row r="88" spans="8:8" s="1538" ht="20.25" customFormat="1" customHeight="1">
      <c r="A88" s="1443"/>
      <c r="B88" s="1539" t="s">
        <v>70</v>
      </c>
      <c r="C88" s="1551" t="str">
        <f>'Result Entry'!$Z$3</f>
        <v>ENGLISH Comp.</v>
      </c>
      <c r="D88" s="1552"/>
      <c r="E88" s="1542">
        <f>IF($J75="TC",0,IF($J75="Nso",0,VLOOKUP($A72,'Result Entry'!$B$9:$FW$108,25,0)))</f>
        <v>10.0</v>
      </c>
      <c r="F88" s="1543">
        <f>IF($J75="TC",0,IF($J75="Nso",0,VLOOKUP($A72,'Result Entry'!$B$9:$FW$108,26,0)))</f>
        <v>11.0</v>
      </c>
      <c r="G88" s="1553">
        <f>E88+F88</f>
        <v>21.0</v>
      </c>
      <c r="H88" s="1554">
        <f>IF($J75="TC",0,IF($J75="Nso",0,VLOOKUP($A72,'Result Entry'!$B$9:$FW$108,30,0)))</f>
        <v>31.0</v>
      </c>
      <c r="I88" s="1555"/>
      <c r="J88" s="1556">
        <f>IF($J75="TC",0,IF($J75="Nso",0,VLOOKUP($A72,'Result Entry'!$B$9:$FW$108,33,0)))</f>
        <v>0.0</v>
      </c>
      <c r="K88" s="1555"/>
      <c r="L88" s="1548">
        <f t="shared" si="4"/>
        <v>31.0</v>
      </c>
      <c r="M88" s="1549">
        <f t="shared" si="5"/>
        <v>52.0</v>
      </c>
      <c r="N88" s="1550" t="str">
        <f>IF($J75="TC",0,IF($J75="Nso",0,VLOOKUP($A72,'Result Entry'!$B$9:$FW$108,38,0)))</f>
        <v>III</v>
      </c>
    </row>
    <row r="89" spans="8:8" s="1538" ht="20.25" customFormat="1" customHeight="1">
      <c r="A89" s="1443"/>
      <c r="B89" s="1539" t="s">
        <v>70</v>
      </c>
      <c r="C89" s="1551" t="str">
        <f>'Result Entry'!$AO$3</f>
        <v>PHYSICS</v>
      </c>
      <c r="D89" s="1552"/>
      <c r="E89" s="1542">
        <f>IF($J75="TC",0,IF($J75="Nso",0,VLOOKUP($A72,'Result Entry'!$B$9:$FW$108,39,0)))</f>
        <v>1.0</v>
      </c>
      <c r="F89" s="1543">
        <f>IF($J75="TC",0,IF($J75="Nso",0,VLOOKUP($A72,'Result Entry'!$B$9:$FW$108,40,0)))</f>
        <v>10.0</v>
      </c>
      <c r="G89" s="1553">
        <f>E89+F89</f>
        <v>11.0</v>
      </c>
      <c r="H89" s="1554">
        <f>IF($J75="TC",0,IF($J75="Nso",0,VLOOKUP($A72,'Result Entry'!$B$9:$FW$108,45,0)))</f>
        <v>0.0</v>
      </c>
      <c r="I89" s="1555"/>
      <c r="J89" s="1556">
        <f>IF($J75="TC",0,IF($J75="Nso",0,VLOOKUP($A72,'Result Entry'!$B$9:$FW$108,49,0)))</f>
        <v>0.0</v>
      </c>
      <c r="K89" s="1555"/>
      <c r="L89" s="1548">
        <f t="shared" si="4"/>
        <v>0.0</v>
      </c>
      <c r="M89" s="1549">
        <f t="shared" si="5"/>
        <v>11.0</v>
      </c>
      <c r="N89" s="1550" t="str">
        <f>IF($J75="TC",0,IF($J75="Nso",0,VLOOKUP($A72,'Result Entry'!$B$9:$FW$108,54,0)))</f>
        <v>G2</v>
      </c>
    </row>
    <row r="90" spans="8:8" s="1538" ht="20.25" customFormat="1" customHeight="1">
      <c r="A90" s="1443"/>
      <c r="B90" s="1539" t="s">
        <v>70</v>
      </c>
      <c r="C90" s="1551" t="str">
        <f>'Result Entry'!$BF$3</f>
        <v>CHEMISTRY</v>
      </c>
      <c r="D90" s="1552"/>
      <c r="E90" s="1542" t="str">
        <f>IF($J75="TC",0,IF($J75="Nso",0,VLOOKUP($A72,'Result Entry'!$B$9:$FW$108,55,0)))</f>
        <v>G2</v>
      </c>
      <c r="F90" s="1543">
        <f>IF($J75="TC",0,IF($J75="Nso",0,VLOOKUP($A72,'Result Entry'!$B$9:$FW$108,56,0)))</f>
        <v>2.0</v>
      </c>
      <c r="G90" s="1553" t="e">
        <f>E90+F90</f>
        <v>#VALUE!</v>
      </c>
      <c r="H90" s="1554">
        <f>IF($J75="TC",0,IF($J75="Nso",0,VLOOKUP($A72,'Result Entry'!$B$9:$FW$108,61,0)))</f>
        <v>70.0</v>
      </c>
      <c r="I90" s="1555"/>
      <c r="J90" s="1556">
        <f>IF($J75="TC",0,IF($J75="Nso",0,VLOOKUP($A72,'Result Entry'!$B$9:$FW$108,65,0)))</f>
        <v>40.0</v>
      </c>
      <c r="K90" s="1555"/>
      <c r="L90" s="1548">
        <f t="shared" si="4"/>
        <v>110.0</v>
      </c>
      <c r="M90" s="1549" t="e">
        <f t="shared" si="5"/>
        <v>#VALUE!</v>
      </c>
      <c r="N90" s="1550" t="str">
        <f>IF($J75="TC",0,IF($J75="Nso",0,VLOOKUP($A72,'Result Entry'!$B$9:$FW$108,70,0)))</f>
        <v/>
      </c>
    </row>
    <row r="91" spans="8:8" s="1538" ht="20.25" customFormat="1" customHeight="1">
      <c r="A91" s="1443"/>
      <c r="B91" s="1539" t="s">
        <v>70</v>
      </c>
      <c r="C91" s="1551" t="str">
        <f>'Result Entry'!$BW$3</f>
        <v>BIOLOGY</v>
      </c>
      <c r="D91" s="1552"/>
      <c r="E91" s="1557" t="str">
        <f>IF($J75="TC",0,IF($J75="Nso",0,VLOOKUP($A72,'Result Entry'!$B$9:$FW$108,71,0)))</f>
        <v>P</v>
      </c>
      <c r="F91" s="1558" t="str">
        <f>IF($J75="TC",0,IF($J75="Nso",0,VLOOKUP($A72,'Result Entry'!$B$9:$FW$108,72,0)))</f>
        <v>I</v>
      </c>
      <c r="G91" s="1559" t="e">
        <f>E91+F91</f>
        <v>#VALUE!</v>
      </c>
      <c r="H91" s="1560">
        <f>IF($J75="TC",0,IF($J75="Nso",0,VLOOKUP($A72,'Result Entry'!$B$9:$FW$108,77,0)))</f>
        <v>30.0</v>
      </c>
      <c r="I91" s="1561"/>
      <c r="J91" s="1562">
        <f>IF($J75="TC",0,IF($J75="Nso",0,VLOOKUP($A72,'Result Entry'!$B$9:$FW$108,81,0)))</f>
        <v>65.0</v>
      </c>
      <c r="K91" s="1561"/>
      <c r="L91" s="1563">
        <f t="shared" si="4"/>
        <v>95.0</v>
      </c>
      <c r="M91" s="1564" t="e">
        <f t="shared" si="5"/>
        <v>#VALUE!</v>
      </c>
      <c r="N91" s="1550">
        <f>IF($J75="TC",0,IF($J75="Nso",0,VLOOKUP($A72,'Result Entry'!$B$9:$FW$108,86,0)))</f>
        <v>40.0</v>
      </c>
    </row>
    <row r="92" spans="8:8" ht="20.25" customHeight="1">
      <c r="A92" s="1443"/>
      <c r="B92" s="1503" t="s">
        <v>70</v>
      </c>
      <c r="C92" s="1565" t="s">
        <v>78</v>
      </c>
      <c r="D92" s="1566"/>
      <c r="E92" s="1567"/>
      <c r="F92" s="1568" t="s">
        <v>79</v>
      </c>
      <c r="G92" s="1569"/>
      <c r="H92" s="1570" t="s">
        <v>80</v>
      </c>
      <c r="I92" s="1571"/>
      <c r="J92" s="1572" t="s">
        <v>42</v>
      </c>
      <c r="K92" s="1667" t="s">
        <v>92</v>
      </c>
      <c r="L92" s="1574" t="s">
        <v>40</v>
      </c>
      <c r="M92" s="1575"/>
      <c r="N92" s="1576" t="s">
        <v>44</v>
      </c>
    </row>
    <row r="93" spans="8:8" ht="25.5" customHeight="1">
      <c r="A93" s="1443"/>
      <c r="B93" s="1503" t="s">
        <v>70</v>
      </c>
      <c r="C93" s="1577"/>
      <c r="D93" s="1578"/>
      <c r="E93" s="1579"/>
      <c r="F93" s="1580">
        <f>IF($J75="TC",0,IF($J75="Nso",0,VLOOKUP($A72,'Result Entry'!$B$9:$FW$108,146,0)))</f>
        <v>0.0</v>
      </c>
      <c r="G93" s="1581"/>
      <c r="H93" s="1582">
        <f>IF($J75="TC",0,IF($J75="Nso",0,VLOOKUP($A72,'Result Entry'!$B$9:$FW$108,147,0)))</f>
        <v>78.0</v>
      </c>
      <c r="I93" s="1583"/>
      <c r="J93" s="1584">
        <f>IF($J75="TC",0,IF($J75="Nso",0,VLOOKUP($A72,'Result Entry'!$B$9:$FW$108,148,0)))</f>
        <v>39.0</v>
      </c>
      <c r="K93" s="1585" t="str">
        <f>IF($J75="TC",0,IF($J75="Nso",0,VLOOKUP($A72,'Result Entry'!$B$9:$FW$108,149,0)))</f>
        <v>D</v>
      </c>
      <c r="L93" s="1586">
        <f>IF($J75="TC",0,IF($J75="Nso",0,VLOOKUP($A72,'Result Entry'!$B$9:$FW$108,150,0)))</f>
        <v>10.0</v>
      </c>
      <c r="M93" s="1587"/>
      <c r="N93" s="1588">
        <f>IF($J75="TC",0,IF($J75="Nso",0,VLOOKUP($A72,'Result Entry'!$B$9:$FW$108,152,0)))</f>
        <v>21.0</v>
      </c>
    </row>
    <row r="94" spans="8:8" ht="20.25" customHeight="1">
      <c r="A94" s="1443"/>
      <c r="B94" s="1503" t="s">
        <v>70</v>
      </c>
      <c r="C94" s="1589" t="s">
        <v>59</v>
      </c>
      <c r="D94" s="1590"/>
      <c r="E94" s="1590"/>
      <c r="F94" s="1590"/>
      <c r="G94" s="1590"/>
      <c r="H94" s="1591"/>
      <c r="I94" s="1592" t="s">
        <v>60</v>
      </c>
      <c r="J94" s="1593"/>
      <c r="K94" s="1594">
        <f>VLOOKUP($A72,'Result Entry'!$B$9:$FW$108,143,0)</f>
        <v>33.0</v>
      </c>
      <c r="L94" s="1595"/>
      <c r="M94" s="1596" t="s">
        <v>38</v>
      </c>
      <c r="N94" s="1597"/>
    </row>
    <row r="95" spans="8:8" ht="20.25" customHeight="1">
      <c r="A95" s="1443"/>
      <c r="B95" s="1503" t="s">
        <v>70</v>
      </c>
      <c r="C95" s="1598" t="s">
        <v>55</v>
      </c>
      <c r="D95" s="1599"/>
      <c r="E95" s="1599"/>
      <c r="F95" s="1600" t="s">
        <v>158</v>
      </c>
      <c r="G95" s="1601"/>
      <c r="H95" s="1602" t="s">
        <v>48</v>
      </c>
      <c r="I95" s="1603" t="s">
        <v>61</v>
      </c>
      <c r="J95" s="1604"/>
      <c r="K95" s="1605">
        <f>VLOOKUP($A72,'Result Entry'!$B$9:$FW$108,144,0)</f>
        <v>45.0</v>
      </c>
      <c r="L95" s="1606"/>
      <c r="M95" s="1607">
        <f>VLOOKUP($A72,'Result Entry'!$B$9:$FW$108,145,0)</f>
        <v>0.0</v>
      </c>
      <c r="N95" s="1608"/>
    </row>
    <row r="96" spans="8:8" ht="20.25" customHeight="1">
      <c r="A96" s="1443"/>
      <c r="B96" s="1503" t="s">
        <v>70</v>
      </c>
      <c r="C96" s="1598"/>
      <c r="D96" s="1599"/>
      <c r="E96" s="1599"/>
      <c r="F96" s="1609"/>
      <c r="G96" s="1610"/>
      <c r="H96" s="1611" t="s">
        <v>100</v>
      </c>
      <c r="I96" s="1612" t="s">
        <v>62</v>
      </c>
      <c r="J96" s="1613"/>
      <c r="K96" s="1614">
        <f>IF($J75="TC","Transferred",IF($J75="Nso","NameSeparated",VLOOKUP($A72,'Result Entry'!$B$9:$FW$108,153,0)))</f>
        <v>42.0</v>
      </c>
      <c r="L96" s="1614"/>
      <c r="M96" s="1614"/>
      <c r="N96" s="1615"/>
    </row>
    <row r="97" spans="8:8" ht="20.25" customHeight="1">
      <c r="A97" s="1443"/>
      <c r="B97" s="1503" t="s">
        <v>70</v>
      </c>
      <c r="C97" s="1616" t="str">
        <f>'Result Entry'!$DU$3</f>
        <v>Foundation Of Information Tech.</v>
      </c>
      <c r="D97" s="1617"/>
      <c r="E97" s="1618"/>
      <c r="F97" s="1619" t="str">
        <f>IF($J75="TC",0,IF($J75="Nso",0,VLOOKUP($A72,'Result Entry'!$B$9:$GS$108,170,0)))</f>
        <v/>
      </c>
      <c r="G97" s="1619"/>
      <c r="H97" s="1620">
        <f>IF($J75="TC",0,IF($J75="Nso",0,VLOOKUP($A72,'Result Entry'!$B$9:$GS$108,112,0)))</f>
        <v>0.0</v>
      </c>
      <c r="I97" s="1621" t="s">
        <v>72</v>
      </c>
      <c r="J97" s="1622"/>
      <c r="K97" s="1623">
        <f>'Result Entry'!$T$2</f>
        <v>45041.0</v>
      </c>
      <c r="L97" s="1624"/>
      <c r="M97" s="1624"/>
      <c r="N97" s="1625"/>
    </row>
    <row r="98" spans="8:8" ht="20.25" customHeight="1">
      <c r="A98" s="1443"/>
      <c r="B98" s="1503" t="s">
        <v>70</v>
      </c>
      <c r="C98" s="1616" t="str">
        <f>'Result Entry'!$EI$3</f>
        <v>G.I.A.I.-II</v>
      </c>
      <c r="D98" s="1617"/>
      <c r="E98" s="1618"/>
      <c r="F98" s="1619" t="str">
        <f>IF($J75="TC",0,IF($J75="Nso",0,VLOOKUP($A72,'Result Entry'!$B$9:$GS$108,174,0)))</f>
        <v>FAILED</v>
      </c>
      <c r="G98" s="1619"/>
      <c r="H98" s="1620">
        <f>IF($J75="TC",0,IF($J75="Nso",0,VLOOKUP($A72,'Result Entry'!$B$9:$GS$108,124,0)))</f>
        <v>10.0</v>
      </c>
      <c r="I98" s="1626"/>
      <c r="J98" s="1627"/>
      <c r="K98" s="1627"/>
      <c r="L98" s="1627"/>
      <c r="M98" s="1627"/>
      <c r="N98" s="1628"/>
    </row>
    <row r="99" spans="8:8" ht="20.25" customHeight="1">
      <c r="A99" s="1443"/>
      <c r="B99" s="1503" t="s">
        <v>70</v>
      </c>
      <c r="C99" s="1616" t="str">
        <f>'Result Entry'!$EU$3</f>
        <v>SOC.SER.PLAN</v>
      </c>
      <c r="D99" s="1617"/>
      <c r="E99" s="1618"/>
      <c r="F99" s="1619" t="str">
        <f>IF($J75="TC",0,IF($J75="Nso",0,VLOOKUP($A72,'Result Entry'!$B$9:$HS$108,178,0)))</f>
        <v>Need Improvement</v>
      </c>
      <c r="G99" s="1619"/>
      <c r="H99" s="1620">
        <f>IF($J75="TC",0,IF($J75="Nso",0,VLOOKUP($A72,'Result Entry'!$B$9:$GS$108,136,0)))</f>
        <v>90.0</v>
      </c>
      <c r="I99" s="1629" t="s">
        <v>175</v>
      </c>
      <c r="J99" s="1630"/>
      <c r="K99" s="1668"/>
      <c r="L99" s="1669"/>
      <c r="M99" s="1669"/>
      <c r="N99" s="1670"/>
    </row>
    <row r="100" spans="8:8" ht="20.25" customHeight="1">
      <c r="A100" s="1443"/>
      <c r="B100" s="1503" t="s">
        <v>70</v>
      </c>
      <c r="C100" s="1616" t="str">
        <f>'Result Entry'!$FG$3</f>
        <v>Jeewan Kaushal</v>
      </c>
      <c r="D100" s="1617"/>
      <c r="E100" s="1618"/>
      <c r="F100" s="1619" t="str">
        <f>IF($J75="TC",0,IF($J75="Nso",0,VLOOKUP($A72,'Result Entry'!$B$9:$HS$108,182,0)))</f>
        <v>I</v>
      </c>
      <c r="G100" s="1619"/>
      <c r="H100" s="1620">
        <f>IF($J75="TC",0,IF($J75="Nso",0,VLOOKUP($A72,'Result Entry'!$B$9:$HS$108,136,0)))</f>
        <v>90.0</v>
      </c>
      <c r="I100" s="1629" t="s">
        <v>149</v>
      </c>
      <c r="J100" s="1630"/>
      <c r="K100" s="1630"/>
      <c r="L100" s="1630"/>
      <c r="M100" s="1630"/>
      <c r="N100" s="1634"/>
    </row>
    <row r="101" spans="8:8" ht="20.25" customHeight="1">
      <c r="A101" s="1443"/>
      <c r="B101" s="1483" t="s">
        <v>70</v>
      </c>
      <c r="C101" s="1635" t="s">
        <v>181</v>
      </c>
      <c r="D101" s="1636"/>
      <c r="E101" s="1637"/>
      <c r="F101" s="1638" t="s">
        <v>182</v>
      </c>
      <c r="G101" s="1639"/>
      <c r="H101" s="1640" t="s">
        <v>31</v>
      </c>
      <c r="I101" s="1629" t="s">
        <v>176</v>
      </c>
      <c r="J101" s="1630"/>
      <c r="K101" s="1630"/>
      <c r="L101" s="1630"/>
      <c r="M101" s="1630"/>
      <c r="N101" s="1634"/>
    </row>
    <row r="102" spans="8:8" ht="20.25" customHeight="1">
      <c r="A102" s="1443"/>
      <c r="B102" s="1483" t="s">
        <v>70</v>
      </c>
      <c r="C102" s="1641"/>
      <c r="D102" s="1642"/>
      <c r="E102" s="1643"/>
      <c r="F102" s="1644" t="s">
        <v>183</v>
      </c>
      <c r="G102" s="1645"/>
      <c r="H102" s="1646" t="s">
        <v>180</v>
      </c>
      <c r="I102" s="1647" t="s">
        <v>68</v>
      </c>
      <c r="J102" s="1648"/>
      <c r="K102" s="1648"/>
      <c r="L102" s="1648"/>
      <c r="M102" s="1648"/>
      <c r="N102" s="1649"/>
    </row>
    <row r="103" spans="8:8" ht="20.25" customHeight="1">
      <c r="A103" s="1443"/>
      <c r="B103" s="1483" t="s">
        <v>70</v>
      </c>
      <c r="C103" s="1641"/>
      <c r="D103" s="1642"/>
      <c r="E103" s="1643"/>
      <c r="F103" s="1644" t="s">
        <v>186</v>
      </c>
      <c r="G103" s="1645"/>
      <c r="H103" s="1646" t="s">
        <v>63</v>
      </c>
      <c r="I103" s="1650"/>
      <c r="J103" s="1651"/>
      <c r="K103" s="1651"/>
      <c r="L103" s="1651"/>
      <c r="M103" s="1651"/>
      <c r="N103" s="1652"/>
    </row>
    <row r="104" spans="8:8" ht="20.25" customHeight="1">
      <c r="A104" s="1443"/>
      <c r="B104" s="1483" t="s">
        <v>70</v>
      </c>
      <c r="C104" s="1641"/>
      <c r="D104" s="1642"/>
      <c r="E104" s="1643"/>
      <c r="F104" s="1644" t="s">
        <v>187</v>
      </c>
      <c r="G104" s="1645"/>
      <c r="H104" s="1646" t="s">
        <v>64</v>
      </c>
      <c r="I104" s="1650"/>
      <c r="J104" s="1651"/>
      <c r="K104" s="1651"/>
      <c r="L104" s="1651"/>
      <c r="M104" s="1651"/>
      <c r="N104" s="1652"/>
    </row>
    <row r="105" spans="8:8" ht="20.25" customHeight="1">
      <c r="A105" s="1443"/>
      <c r="B105" s="1483" t="s">
        <v>70</v>
      </c>
      <c r="C105" s="1641"/>
      <c r="D105" s="1642"/>
      <c r="E105" s="1643"/>
      <c r="F105" s="1644" t="s">
        <v>184</v>
      </c>
      <c r="G105" s="1645"/>
      <c r="H105" s="1646" t="s">
        <v>66</v>
      </c>
      <c r="I105" s="1653" t="s">
        <v>81</v>
      </c>
      <c r="J105" s="1654"/>
      <c r="K105" s="1654"/>
      <c r="L105" s="1654"/>
      <c r="M105" s="1654"/>
      <c r="N105" s="1655"/>
    </row>
    <row r="106" spans="8:8" ht="20.25" customHeight="1">
      <c r="A106" s="1443"/>
      <c r="B106" s="1656" t="s">
        <v>70</v>
      </c>
      <c r="C106" s="1657"/>
      <c r="D106" s="1658"/>
      <c r="E106" s="1659"/>
      <c r="F106" s="1660" t="s">
        <v>185</v>
      </c>
      <c r="G106" s="1661"/>
      <c r="H106" s="1662" t="s">
        <v>65</v>
      </c>
      <c r="I106" s="1663"/>
      <c r="J106" s="1664"/>
      <c r="K106" s="1664"/>
      <c r="L106" s="1664"/>
      <c r="M106" s="1664"/>
      <c r="N106" s="1665"/>
    </row>
    <row r="107" spans="8:8" ht="15.75">
      <c r="A107" s="1666"/>
      <c r="B107" s="1666"/>
      <c r="C107" s="1666"/>
      <c r="D107" s="1666"/>
      <c r="E107" s="1666"/>
      <c r="F107" s="1666"/>
      <c r="G107" s="1666"/>
      <c r="H107" s="1666"/>
      <c r="I107" s="1666"/>
      <c r="J107" s="1666"/>
      <c r="K107" s="1666"/>
      <c r="L107" s="1666"/>
      <c r="M107" s="1666"/>
      <c r="N107" s="1666"/>
    </row>
    <row r="108" spans="8:8" ht="24.75" customHeight="1">
      <c r="A108" s="1441">
        <f>A72+1</f>
        <v>4.0</v>
      </c>
      <c r="B108" s="1442" t="s">
        <v>51</v>
      </c>
      <c r="C108" s="1442"/>
      <c r="D108" s="1442"/>
      <c r="E108" s="1442"/>
      <c r="F108" s="1442"/>
      <c r="G108" s="1442"/>
      <c r="H108" s="1442"/>
      <c r="I108" s="1442"/>
      <c r="J108" s="1442"/>
      <c r="K108" s="1442"/>
      <c r="L108" s="1442"/>
      <c r="M108" s="1442"/>
      <c r="N108" s="1442"/>
    </row>
    <row r="109" spans="8:8" ht="42.75" customHeight="1">
      <c r="A109" s="1443"/>
      <c r="B109" s="1444"/>
      <c r="C109" s="1445"/>
      <c r="D109" s="1446" t="str">
        <f>Master!$E$8</f>
        <v>Govt. Sr. Secondary School </v>
      </c>
      <c r="E109" s="1447"/>
      <c r="F109" s="1447"/>
      <c r="G109" s="1447"/>
      <c r="H109" s="1447"/>
      <c r="I109" s="1447"/>
      <c r="J109" s="1447"/>
      <c r="K109" s="1447"/>
      <c r="L109" s="1447"/>
      <c r="M109" s="1447"/>
      <c r="N109" s="1448"/>
    </row>
    <row r="110" spans="8:8" ht="26.25" customHeight="1">
      <c r="A110" s="1443"/>
      <c r="B110" s="1449"/>
      <c r="C110" s="1450"/>
      <c r="D110" s="1451" t="str">
        <f>Master!$E$11</f>
        <v>P.S.-Bapini (Jodhpur)</v>
      </c>
      <c r="E110" s="1452"/>
      <c r="F110" s="1452"/>
      <c r="G110" s="1452"/>
      <c r="H110" s="1452"/>
      <c r="I110" s="1452"/>
      <c r="J110" s="1452"/>
      <c r="K110" s="1452"/>
      <c r="L110" s="1452"/>
      <c r="M110" s="1452"/>
      <c r="N110" s="1453"/>
    </row>
    <row r="111" spans="8:8" ht="20.25" customHeight="1">
      <c r="A111" s="1443"/>
      <c r="B111" s="1454"/>
      <c r="C111" s="1455" t="s">
        <v>151</v>
      </c>
      <c r="D111" s="1456"/>
      <c r="E111" s="1456"/>
      <c r="F111" s="1456"/>
      <c r="G111" s="1457"/>
      <c r="H111" s="1458" t="s">
        <v>128</v>
      </c>
      <c r="I111" s="1458"/>
      <c r="J111" s="1459" t="str">
        <f>VLOOKUP(A108,'Result Entry'!$B$6:$K$108,6,0)</f>
        <v>NSO</v>
      </c>
      <c r="K111" s="1460" t="s">
        <v>69</v>
      </c>
      <c r="L111" s="1461"/>
      <c r="M111" s="1462">
        <f>Master!$E$14</f>
        <v>8.151106901E9</v>
      </c>
      <c r="N111" s="1463"/>
    </row>
    <row r="112" spans="8:8" ht="20.25" customHeight="1">
      <c r="A112" s="1443"/>
      <c r="B112" s="1464"/>
      <c r="C112" s="1465"/>
      <c r="D112" s="1466"/>
      <c r="E112" s="1466"/>
      <c r="F112" s="1466"/>
      <c r="G112" s="1467"/>
      <c r="H112" s="1468"/>
      <c r="I112" s="1468"/>
      <c r="J112" s="1469"/>
      <c r="K112" s="1470" t="s">
        <v>67</v>
      </c>
      <c r="L112" s="1471"/>
      <c r="M112" s="1472"/>
      <c r="N112" s="1473"/>
      <c r="O112" s="23" t="s">
        <v>157</v>
      </c>
    </row>
    <row r="113" spans="8:8" ht="20.25" customHeight="1">
      <c r="A113" s="1443"/>
      <c r="B113" s="1464"/>
      <c r="C113" s="1474"/>
      <c r="D113" s="1475"/>
      <c r="E113" s="1475"/>
      <c r="F113" s="1475"/>
      <c r="G113" s="1476"/>
      <c r="H113" s="1477"/>
      <c r="I113" s="1477"/>
      <c r="J113" s="1478"/>
      <c r="K113" s="1479" t="s">
        <v>52</v>
      </c>
      <c r="L113" s="1480"/>
      <c r="M113" s="1481" t="str">
        <f>Master!$E$6</f>
        <v>2022-23</v>
      </c>
      <c r="N113" s="1482"/>
    </row>
    <row r="114" spans="8:8" ht="20.25" customHeight="1">
      <c r="A114" s="1443"/>
      <c r="B114" s="1483" t="s">
        <v>70</v>
      </c>
      <c r="C114" s="1484" t="s">
        <v>21</v>
      </c>
      <c r="D114" s="1485"/>
      <c r="E114" s="1485"/>
      <c r="F114" s="1486"/>
      <c r="G114" s="1487" t="s">
        <v>150</v>
      </c>
      <c r="H114" s="1488">
        <f>VLOOKUP($A108,'Result Entry'!$B$9:$FW$108,4,0)</f>
        <v>51.0</v>
      </c>
      <c r="I114" s="1488"/>
      <c r="J114" s="1488"/>
      <c r="K114" s="1488"/>
      <c r="L114" s="1488"/>
      <c r="M114" s="1488"/>
      <c r="N114" s="1489"/>
    </row>
    <row r="115" spans="8:8" ht="20.25" customHeight="1">
      <c r="A115" s="1443"/>
      <c r="B115" s="1483" t="s">
        <v>70</v>
      </c>
      <c r="C115" s="1490" t="s">
        <v>23</v>
      </c>
      <c r="D115" s="1491"/>
      <c r="E115" s="1491"/>
      <c r="F115" s="1492"/>
      <c r="G115" s="1493" t="s">
        <v>150</v>
      </c>
      <c r="H115" s="1494" t="str">
        <f>VLOOKUP($A108,'Result Entry'!$B$9:$FW$108,7,0)</f>
        <v>HGJG</v>
      </c>
      <c r="I115" s="1494"/>
      <c r="J115" s="1494"/>
      <c r="K115" s="1494"/>
      <c r="L115" s="1494"/>
      <c r="M115" s="1494"/>
      <c r="N115" s="1495"/>
    </row>
    <row r="116" spans="8:8" ht="20.25" customHeight="1">
      <c r="A116" s="1443"/>
      <c r="B116" s="1483" t="s">
        <v>70</v>
      </c>
      <c r="C116" s="1490" t="s">
        <v>24</v>
      </c>
      <c r="D116" s="1491"/>
      <c r="E116" s="1491"/>
      <c r="F116" s="1492"/>
      <c r="G116" s="1493" t="s">
        <v>150</v>
      </c>
      <c r="H116" s="1494" t="str">
        <f>VLOOKUP($A108,'Result Entry'!$B$9:$FW$108,8,0)</f>
        <v>HJGG</v>
      </c>
      <c r="I116" s="1494"/>
      <c r="J116" s="1494"/>
      <c r="K116" s="1494"/>
      <c r="L116" s="1494"/>
      <c r="M116" s="1494"/>
      <c r="N116" s="1495"/>
    </row>
    <row r="117" spans="8:8" ht="20.25" customHeight="1">
      <c r="A117" s="1443"/>
      <c r="B117" s="1483" t="s">
        <v>70</v>
      </c>
      <c r="C117" s="1490" t="s">
        <v>53</v>
      </c>
      <c r="D117" s="1491"/>
      <c r="E117" s="1491"/>
      <c r="F117" s="1492"/>
      <c r="G117" s="1493" t="s">
        <v>150</v>
      </c>
      <c r="H117" s="1494" t="str">
        <f>VLOOKUP($A108,'Result Entry'!$B$9:$FW$108,9,0)</f>
        <v>BGJHGJ</v>
      </c>
      <c r="I117" s="1494"/>
      <c r="J117" s="1494"/>
      <c r="K117" s="1494"/>
      <c r="L117" s="1494"/>
      <c r="M117" s="1494"/>
      <c r="N117" s="1495"/>
    </row>
    <row r="118" spans="8:8" ht="20.25" customHeight="1">
      <c r="A118" s="1443"/>
      <c r="B118" s="1483" t="s">
        <v>70</v>
      </c>
      <c r="C118" s="1490" t="s">
        <v>54</v>
      </c>
      <c r="D118" s="1491"/>
      <c r="E118" s="1491"/>
      <c r="F118" s="1492"/>
      <c r="G118" s="1493" t="s">
        <v>150</v>
      </c>
      <c r="H118" s="1496" t="str">
        <f>CONCATENATE('Result Entry'!$G$4,'Result Entry'!$J$4)</f>
        <v>11(A)</v>
      </c>
      <c r="I118" s="1494"/>
      <c r="J118" s="1494"/>
      <c r="K118" s="1494"/>
      <c r="L118" s="1494"/>
      <c r="M118" s="1494"/>
      <c r="N118" s="1495"/>
    </row>
    <row r="119" spans="8:8" ht="20.25" customHeight="1">
      <c r="A119" s="1443"/>
      <c r="B119" s="1483" t="s">
        <v>70</v>
      </c>
      <c r="C119" s="1497" t="s">
        <v>26</v>
      </c>
      <c r="D119" s="1498"/>
      <c r="E119" s="1498"/>
      <c r="F119" s="1499"/>
      <c r="G119" s="1500" t="s">
        <v>150</v>
      </c>
      <c r="H119" s="1501">
        <f>VLOOKUP($A108,'Result Entry'!$B$9:$FW$108,10,0)</f>
        <v>0.0</v>
      </c>
      <c r="I119" s="1501"/>
      <c r="J119" s="1501"/>
      <c r="K119" s="1501"/>
      <c r="L119" s="1501"/>
      <c r="M119" s="1501"/>
      <c r="N119" s="1502"/>
    </row>
    <row r="120" spans="8:8" ht="20.25" customHeight="1">
      <c r="A120" s="1443"/>
      <c r="B120" s="1503" t="s">
        <v>70</v>
      </c>
      <c r="C120" s="1504" t="s">
        <v>168</v>
      </c>
      <c r="D120" s="1505"/>
      <c r="E120" s="1506" t="s">
        <v>73</v>
      </c>
      <c r="F120" s="1507" t="s">
        <v>74</v>
      </c>
      <c r="G120" s="1508" t="s">
        <v>169</v>
      </c>
      <c r="H120" s="1509" t="s">
        <v>56</v>
      </c>
      <c r="I120" s="1510"/>
      <c r="J120" s="1511" t="s">
        <v>85</v>
      </c>
      <c r="K120" s="1512"/>
      <c r="L120" s="1513" t="s">
        <v>170</v>
      </c>
      <c r="M120" s="1514" t="s">
        <v>77</v>
      </c>
      <c r="N120" s="1515" t="s">
        <v>99</v>
      </c>
    </row>
    <row r="121" spans="8:8" ht="20.25" customHeight="1">
      <c r="A121" s="1443"/>
      <c r="B121" s="1503"/>
      <c r="C121" s="1516"/>
      <c r="D121" s="1517"/>
      <c r="E121" s="1518"/>
      <c r="F121" s="1519"/>
      <c r="G121" s="1520"/>
      <c r="H121" s="1521"/>
      <c r="I121" s="1522"/>
      <c r="J121" s="1523"/>
      <c r="K121" s="1524"/>
      <c r="L121" s="1525"/>
      <c r="M121" s="1526"/>
      <c r="N121" s="1527"/>
    </row>
    <row r="122" spans="8:8" ht="20.25" customHeight="1">
      <c r="A122" s="1443"/>
      <c r="B122" s="1503" t="s">
        <v>70</v>
      </c>
      <c r="C122" s="1528" t="s">
        <v>57</v>
      </c>
      <c r="D122" s="1529"/>
      <c r="E122" s="1530">
        <f>'Result Entry'!$L$7</f>
        <v>10.0</v>
      </c>
      <c r="F122" s="1531">
        <f>'Result Entry'!$M$7</f>
        <v>10.0</v>
      </c>
      <c r="G122" s="1532">
        <f>SUM(E122:F122)</f>
        <v>20.0</v>
      </c>
      <c r="H122" s="1533">
        <f>'Result Entry'!$AU$7</f>
        <v>70.0</v>
      </c>
      <c r="I122" s="1534"/>
      <c r="J122" s="1535">
        <f>'Result Entry'!$AY$7</f>
        <v>100.0</v>
      </c>
      <c r="K122" s="1534"/>
      <c r="L122" s="1532">
        <f t="shared" si="6" ref="L122:L127">H122+J122</f>
        <v>170.0</v>
      </c>
      <c r="M122" s="1536">
        <f t="shared" si="7" ref="M122:M127">G122+L122</f>
        <v>190.0</v>
      </c>
      <c r="N122" s="1537"/>
    </row>
    <row r="123" spans="8:8" s="1538" ht="20.25" customFormat="1" customHeight="1">
      <c r="A123" s="1443"/>
      <c r="B123" s="1539" t="s">
        <v>70</v>
      </c>
      <c r="C123" s="1540" t="str">
        <f>'Result Entry'!$L$3</f>
        <v>HINDI Comp.</v>
      </c>
      <c r="D123" s="1541"/>
      <c r="E123" s="1542">
        <f>IF($J111="TC",0,IF($J111="Nso",0,VLOOKUP($A108,'Result Entry'!$B$9:$FW$108,11,0)))</f>
        <v>0.0</v>
      </c>
      <c r="F123" s="1543">
        <f>IF($J111="TC",0,IF($J111="Nso",0,VLOOKUP($A108,'Result Entry'!$B$9:$FW$108,12,0)))</f>
        <v>0.0</v>
      </c>
      <c r="G123" s="1544">
        <f>E123+F123</f>
        <v>0.0</v>
      </c>
      <c r="H123" s="1545">
        <f>IF($J111="TC",0,IF($J111="Nso",0,VLOOKUP($A108,'Result Entry'!$B$9:$FW$108,16,0)))</f>
        <v>0.0</v>
      </c>
      <c r="I123" s="1546"/>
      <c r="J123" s="1547">
        <f>IF($J111="TC",0,IF($J111="Nso",0,VLOOKUP($A108,'Result Entry'!$B$9:$FW$108,19,0)))</f>
        <v>0.0</v>
      </c>
      <c r="K123" s="1546"/>
      <c r="L123" s="1548">
        <f t="shared" si="6"/>
        <v>0.0</v>
      </c>
      <c r="M123" s="1549">
        <f t="shared" si="7"/>
        <v>0.0</v>
      </c>
      <c r="N123" s="1550">
        <f>IF($J111="TC",0,IF($J111="Nso",0,VLOOKUP($A108,'Result Entry'!$B$9:$FW$108,24,0)))</f>
        <v>0.0</v>
      </c>
    </row>
    <row r="124" spans="8:8" s="1538" ht="20.25" customFormat="1" customHeight="1">
      <c r="A124" s="1443"/>
      <c r="B124" s="1539" t="s">
        <v>70</v>
      </c>
      <c r="C124" s="1551" t="str">
        <f>'Result Entry'!$Z$3</f>
        <v>ENGLISH Comp.</v>
      </c>
      <c r="D124" s="1552"/>
      <c r="E124" s="1542">
        <f>IF($J111="TC",0,IF($J111="Nso",0,VLOOKUP($A108,'Result Entry'!$B$9:$FW$108,25,0)))</f>
        <v>0.0</v>
      </c>
      <c r="F124" s="1543">
        <f>IF($J111="TC",0,IF($J111="Nso",0,VLOOKUP($A108,'Result Entry'!$B$9:$FW$108,26,0)))</f>
        <v>0.0</v>
      </c>
      <c r="G124" s="1553">
        <f>E124+F124</f>
        <v>0.0</v>
      </c>
      <c r="H124" s="1554">
        <f>IF($J111="TC",0,IF($J111="Nso",0,VLOOKUP($A108,'Result Entry'!$B$9:$FW$108,30,0)))</f>
        <v>0.0</v>
      </c>
      <c r="I124" s="1555"/>
      <c r="J124" s="1556">
        <f>IF($J111="TC",0,IF($J111="Nso",0,VLOOKUP($A108,'Result Entry'!$B$9:$FW$108,33,0)))</f>
        <v>0.0</v>
      </c>
      <c r="K124" s="1555"/>
      <c r="L124" s="1548">
        <f t="shared" si="6"/>
        <v>0.0</v>
      </c>
      <c r="M124" s="1549">
        <f t="shared" si="7"/>
        <v>0.0</v>
      </c>
      <c r="N124" s="1550">
        <f>IF($J111="TC",0,IF($J111="Nso",0,VLOOKUP($A108,'Result Entry'!$B$9:$FW$108,38,0)))</f>
        <v>0.0</v>
      </c>
    </row>
    <row r="125" spans="8:8" s="1538" ht="20.25" customFormat="1" customHeight="1">
      <c r="A125" s="1443"/>
      <c r="B125" s="1539" t="s">
        <v>70</v>
      </c>
      <c r="C125" s="1551" t="str">
        <f>'Result Entry'!$AO$3</f>
        <v>PHYSICS</v>
      </c>
      <c r="D125" s="1552"/>
      <c r="E125" s="1542">
        <f>IF($J111="TC",0,IF($J111="Nso",0,VLOOKUP($A108,'Result Entry'!$B$9:$FW$108,39,0)))</f>
        <v>0.0</v>
      </c>
      <c r="F125" s="1543">
        <f>IF($J111="TC",0,IF($J111="Nso",0,VLOOKUP($A108,'Result Entry'!$B$9:$FW$108,40,0)))</f>
        <v>0.0</v>
      </c>
      <c r="G125" s="1553">
        <f>E125+F125</f>
        <v>0.0</v>
      </c>
      <c r="H125" s="1554">
        <f>IF($J111="TC",0,IF($J111="Nso",0,VLOOKUP($A108,'Result Entry'!$B$9:$FW$108,45,0)))</f>
        <v>0.0</v>
      </c>
      <c r="I125" s="1555"/>
      <c r="J125" s="1556">
        <f>IF($J111="TC",0,IF($J111="Nso",0,VLOOKUP($A108,'Result Entry'!$B$9:$FW$108,49,0)))</f>
        <v>0.0</v>
      </c>
      <c r="K125" s="1555"/>
      <c r="L125" s="1548">
        <f t="shared" si="6"/>
        <v>0.0</v>
      </c>
      <c r="M125" s="1549">
        <f t="shared" si="7"/>
        <v>0.0</v>
      </c>
      <c r="N125" s="1550">
        <f>IF($J111="TC",0,IF($J111="Nso",0,VLOOKUP($A108,'Result Entry'!$B$9:$FW$108,54,0)))</f>
        <v>0.0</v>
      </c>
    </row>
    <row r="126" spans="8:8" s="1538" ht="20.25" customFormat="1" customHeight="1">
      <c r="A126" s="1443"/>
      <c r="B126" s="1539" t="s">
        <v>70</v>
      </c>
      <c r="C126" s="1551" t="str">
        <f>'Result Entry'!$BF$3</f>
        <v>CHEMISTRY</v>
      </c>
      <c r="D126" s="1552"/>
      <c r="E126" s="1542">
        <f>IF($J111="TC",0,IF($J111="Nso",0,VLOOKUP($A108,'Result Entry'!$B$9:$FW$108,55,0)))</f>
        <v>0.0</v>
      </c>
      <c r="F126" s="1543">
        <f>IF($J111="TC",0,IF($J111="Nso",0,VLOOKUP($A108,'Result Entry'!$B$9:$FW$108,56,0)))</f>
        <v>0.0</v>
      </c>
      <c r="G126" s="1553">
        <f>E126+F126</f>
        <v>0.0</v>
      </c>
      <c r="H126" s="1554">
        <f>IF($J111="TC",0,IF($J111="Nso",0,VLOOKUP($A108,'Result Entry'!$B$9:$FW$108,61,0)))</f>
        <v>0.0</v>
      </c>
      <c r="I126" s="1555"/>
      <c r="J126" s="1556">
        <f>IF($J111="TC",0,IF($J111="Nso",0,VLOOKUP($A108,'Result Entry'!$B$9:$FW$108,65,0)))</f>
        <v>0.0</v>
      </c>
      <c r="K126" s="1555"/>
      <c r="L126" s="1548">
        <f t="shared" si="6"/>
        <v>0.0</v>
      </c>
      <c r="M126" s="1549">
        <f t="shared" si="7"/>
        <v>0.0</v>
      </c>
      <c r="N126" s="1550">
        <f>IF($J111="TC",0,IF($J111="Nso",0,VLOOKUP($A108,'Result Entry'!$B$9:$FW$108,70,0)))</f>
        <v>0.0</v>
      </c>
    </row>
    <row r="127" spans="8:8" s="1538" ht="20.25" customFormat="1" customHeight="1">
      <c r="A127" s="1443"/>
      <c r="B127" s="1539" t="s">
        <v>70</v>
      </c>
      <c r="C127" s="1551" t="str">
        <f>'Result Entry'!$BW$3</f>
        <v>BIOLOGY</v>
      </c>
      <c r="D127" s="1552"/>
      <c r="E127" s="1557">
        <f>IF($J111="TC",0,IF($J111="Nso",0,VLOOKUP($A108,'Result Entry'!$B$9:$FW$108,71,0)))</f>
        <v>0.0</v>
      </c>
      <c r="F127" s="1558">
        <f>IF($J111="TC",0,IF($J111="Nso",0,VLOOKUP($A108,'Result Entry'!$B$9:$FW$108,72,0)))</f>
        <v>0.0</v>
      </c>
      <c r="G127" s="1559">
        <f>E127+F127</f>
        <v>0.0</v>
      </c>
      <c r="H127" s="1560">
        <f>IF($J111="TC",0,IF($J111="Nso",0,VLOOKUP($A108,'Result Entry'!$B$9:$FW$108,77,0)))</f>
        <v>0.0</v>
      </c>
      <c r="I127" s="1561"/>
      <c r="J127" s="1562">
        <f>IF($J111="TC",0,IF($J111="Nso",0,VLOOKUP($A108,'Result Entry'!$B$9:$FW$108,81,0)))</f>
        <v>0.0</v>
      </c>
      <c r="K127" s="1561"/>
      <c r="L127" s="1563">
        <f t="shared" si="6"/>
        <v>0.0</v>
      </c>
      <c r="M127" s="1564">
        <f t="shared" si="7"/>
        <v>0.0</v>
      </c>
      <c r="N127" s="1550">
        <f>IF($J111="TC",0,IF($J111="Nso",0,VLOOKUP($A108,'Result Entry'!$B$9:$FW$108,86,0)))</f>
        <v>0.0</v>
      </c>
    </row>
    <row r="128" spans="8:8" ht="20.25" customHeight="1">
      <c r="A128" s="1443"/>
      <c r="B128" s="1503" t="s">
        <v>70</v>
      </c>
      <c r="C128" s="1565" t="s">
        <v>78</v>
      </c>
      <c r="D128" s="1566"/>
      <c r="E128" s="1567"/>
      <c r="F128" s="1568" t="s">
        <v>79</v>
      </c>
      <c r="G128" s="1569"/>
      <c r="H128" s="1570" t="s">
        <v>80</v>
      </c>
      <c r="I128" s="1571"/>
      <c r="J128" s="1572" t="s">
        <v>42</v>
      </c>
      <c r="K128" s="1667" t="s">
        <v>92</v>
      </c>
      <c r="L128" s="1574" t="s">
        <v>40</v>
      </c>
      <c r="M128" s="1575"/>
      <c r="N128" s="1576" t="s">
        <v>44</v>
      </c>
    </row>
    <row r="129" spans="8:8" ht="25.5" customHeight="1">
      <c r="A129" s="1443"/>
      <c r="B129" s="1503" t="s">
        <v>70</v>
      </c>
      <c r="C129" s="1577"/>
      <c r="D129" s="1578"/>
      <c r="E129" s="1579"/>
      <c r="F129" s="1580">
        <f>IF($J111="TC",0,IF($J111="Nso",0,VLOOKUP($A108,'Result Entry'!$B$9:$FW$108,146,0)))</f>
        <v>0.0</v>
      </c>
      <c r="G129" s="1581"/>
      <c r="H129" s="1582">
        <f>IF($J111="TC",0,IF($J111="Nso",0,VLOOKUP($A108,'Result Entry'!$B$9:$FW$108,147,0)))</f>
        <v>0.0</v>
      </c>
      <c r="I129" s="1583"/>
      <c r="J129" s="1584">
        <f>IF($J111="TC",0,IF($J111="Nso",0,VLOOKUP($A108,'Result Entry'!$B$9:$FW$108,148,0)))</f>
        <v>0.0</v>
      </c>
      <c r="K129" s="1585">
        <f>IF($J111="TC",0,IF($J111="Nso",0,VLOOKUP($A108,'Result Entry'!$B$9:$FW$108,149,0)))</f>
        <v>0.0</v>
      </c>
      <c r="L129" s="1586">
        <f>IF($J111="TC",0,IF($J111="Nso",0,VLOOKUP($A108,'Result Entry'!$B$9:$FW$108,150,0)))</f>
        <v>0.0</v>
      </c>
      <c r="M129" s="1587"/>
      <c r="N129" s="1588">
        <f>IF($J111="TC",0,IF($J111="Nso",0,VLOOKUP($A108,'Result Entry'!$B$9:$FW$108,152,0)))</f>
        <v>0.0</v>
      </c>
    </row>
    <row r="130" spans="8:8" ht="20.25" customHeight="1">
      <c r="A130" s="1443"/>
      <c r="B130" s="1503" t="s">
        <v>70</v>
      </c>
      <c r="C130" s="1589" t="s">
        <v>59</v>
      </c>
      <c r="D130" s="1590"/>
      <c r="E130" s="1590"/>
      <c r="F130" s="1590"/>
      <c r="G130" s="1590"/>
      <c r="H130" s="1591"/>
      <c r="I130" s="1592" t="s">
        <v>60</v>
      </c>
      <c r="J130" s="1593"/>
      <c r="K130" s="1594">
        <f>VLOOKUP($A108,'Result Entry'!$B$9:$FW$108,143,0)</f>
        <v>29.0</v>
      </c>
      <c r="L130" s="1595"/>
      <c r="M130" s="1596" t="s">
        <v>38</v>
      </c>
      <c r="N130" s="1597"/>
    </row>
    <row r="131" spans="8:8" ht="20.25" customHeight="1">
      <c r="A131" s="1443"/>
      <c r="B131" s="1503" t="s">
        <v>70</v>
      </c>
      <c r="C131" s="1598" t="s">
        <v>55</v>
      </c>
      <c r="D131" s="1599"/>
      <c r="E131" s="1599"/>
      <c r="F131" s="1600" t="s">
        <v>158</v>
      </c>
      <c r="G131" s="1601"/>
      <c r="H131" s="1602" t="s">
        <v>48</v>
      </c>
      <c r="I131" s="1603" t="s">
        <v>61</v>
      </c>
      <c r="J131" s="1604"/>
      <c r="K131" s="1605">
        <f>VLOOKUP($A108,'Result Entry'!$B$9:$FW$108,144,0)</f>
        <v>51.0</v>
      </c>
      <c r="L131" s="1606"/>
      <c r="M131" s="1607">
        <f>VLOOKUP($A108,'Result Entry'!$B$9:$FW$108,145,0)</f>
        <v>0.0</v>
      </c>
      <c r="N131" s="1608"/>
    </row>
    <row r="132" spans="8:8" ht="20.25" customHeight="1">
      <c r="A132" s="1443"/>
      <c r="B132" s="1503" t="s">
        <v>70</v>
      </c>
      <c r="C132" s="1598"/>
      <c r="D132" s="1599"/>
      <c r="E132" s="1599"/>
      <c r="F132" s="1609"/>
      <c r="G132" s="1610"/>
      <c r="H132" s="1611" t="s">
        <v>100</v>
      </c>
      <c r="I132" s="1612" t="s">
        <v>62</v>
      </c>
      <c r="J132" s="1613"/>
      <c r="K132" s="1614" t="str">
        <f>IF($J111="TC","Transferred",IF($J111="Nso","NameSeparated",VLOOKUP($A108,'Result Entry'!$B$9:$FW$108,153,0)))</f>
        <v>NameSeparated</v>
      </c>
      <c r="L132" s="1614"/>
      <c r="M132" s="1614"/>
      <c r="N132" s="1615"/>
    </row>
    <row r="133" spans="8:8" ht="20.25" customHeight="1">
      <c r="A133" s="1443"/>
      <c r="B133" s="1503" t="s">
        <v>70</v>
      </c>
      <c r="C133" s="1616" t="str">
        <f>'Result Entry'!$DU$3</f>
        <v>Foundation Of Information Tech.</v>
      </c>
      <c r="D133" s="1617"/>
      <c r="E133" s="1618"/>
      <c r="F133" s="1619">
        <f>IF($J111="TC",0,IF($J111="Nso",0,VLOOKUP($A108,'Result Entry'!$B$9:$GS$108,170,0)))</f>
        <v>0.0</v>
      </c>
      <c r="G133" s="1619"/>
      <c r="H133" s="1620">
        <f>IF($J111="TC",0,IF($J111="Nso",0,VLOOKUP($A108,'Result Entry'!$B$9:$GS$108,112,0)))</f>
        <v>0.0</v>
      </c>
      <c r="I133" s="1621" t="s">
        <v>72</v>
      </c>
      <c r="J133" s="1622"/>
      <c r="K133" s="1623">
        <f>'Result Entry'!$T$2</f>
        <v>45041.0</v>
      </c>
      <c r="L133" s="1624"/>
      <c r="M133" s="1624"/>
      <c r="N133" s="1625"/>
    </row>
    <row r="134" spans="8:8" ht="20.25" customHeight="1">
      <c r="A134" s="1443"/>
      <c r="B134" s="1503" t="s">
        <v>70</v>
      </c>
      <c r="C134" s="1616" t="str">
        <f>'Result Entry'!$EI$3</f>
        <v>G.I.A.I.-II</v>
      </c>
      <c r="D134" s="1617"/>
      <c r="E134" s="1618"/>
      <c r="F134" s="1619">
        <f>IF($J111="TC",0,IF($J111="Nso",0,VLOOKUP($A108,'Result Entry'!$B$9:$GS$108,174,0)))</f>
        <v>0.0</v>
      </c>
      <c r="G134" s="1619"/>
      <c r="H134" s="1620">
        <f>IF($J111="TC",0,IF($J111="Nso",0,VLOOKUP($A108,'Result Entry'!$B$9:$GS$108,124,0)))</f>
        <v>0.0</v>
      </c>
      <c r="I134" s="1626"/>
      <c r="J134" s="1627"/>
      <c r="K134" s="1627"/>
      <c r="L134" s="1627"/>
      <c r="M134" s="1627"/>
      <c r="N134" s="1628"/>
    </row>
    <row r="135" spans="8:8" ht="20.25" customHeight="1">
      <c r="A135" s="1443"/>
      <c r="B135" s="1503" t="s">
        <v>70</v>
      </c>
      <c r="C135" s="1616" t="str">
        <f>'Result Entry'!$EU$3</f>
        <v>SOC.SER.PLAN</v>
      </c>
      <c r="D135" s="1617"/>
      <c r="E135" s="1618"/>
      <c r="F135" s="1619">
        <f>IF($J111="TC",0,IF($J111="Nso",0,VLOOKUP($A108,'Result Entry'!$B$9:$HS$108,178,0)))</f>
        <v>0.0</v>
      </c>
      <c r="G135" s="1619"/>
      <c r="H135" s="1620">
        <f>IF($J111="TC",0,IF($J111="Nso",0,VLOOKUP($A108,'Result Entry'!$B$9:$GS$108,136,0)))</f>
        <v>0.0</v>
      </c>
      <c r="I135" s="1629" t="s">
        <v>175</v>
      </c>
      <c r="J135" s="1630"/>
      <c r="K135" s="1668"/>
      <c r="L135" s="1669"/>
      <c r="M135" s="1669"/>
      <c r="N135" s="1670"/>
    </row>
    <row r="136" spans="8:8" ht="20.25" customHeight="1">
      <c r="A136" s="1443"/>
      <c r="B136" s="1503" t="s">
        <v>70</v>
      </c>
      <c r="C136" s="1616" t="str">
        <f>'Result Entry'!$FG$3</f>
        <v>Jeewan Kaushal</v>
      </c>
      <c r="D136" s="1617"/>
      <c r="E136" s="1618"/>
      <c r="F136" s="1619">
        <f>IF($J111="TC",0,IF($J111="Nso",0,VLOOKUP($A108,'Result Entry'!$B$9:$HS$108,182,0)))</f>
        <v>0.0</v>
      </c>
      <c r="G136" s="1619"/>
      <c r="H136" s="1620">
        <f>IF($J111="TC",0,IF($J111="Nso",0,VLOOKUP($A108,'Result Entry'!$B$9:$HS$108,136,0)))</f>
        <v>0.0</v>
      </c>
      <c r="I136" s="1629" t="s">
        <v>149</v>
      </c>
      <c r="J136" s="1630"/>
      <c r="K136" s="1630"/>
      <c r="L136" s="1630"/>
      <c r="M136" s="1630"/>
      <c r="N136" s="1634"/>
    </row>
    <row r="137" spans="8:8" ht="20.25" customHeight="1">
      <c r="A137" s="1443"/>
      <c r="B137" s="1483" t="s">
        <v>70</v>
      </c>
      <c r="C137" s="1635" t="s">
        <v>181</v>
      </c>
      <c r="D137" s="1636"/>
      <c r="E137" s="1637"/>
      <c r="F137" s="1638" t="s">
        <v>182</v>
      </c>
      <c r="G137" s="1639"/>
      <c r="H137" s="1640" t="s">
        <v>31</v>
      </c>
      <c r="I137" s="1629" t="s">
        <v>176</v>
      </c>
      <c r="J137" s="1630"/>
      <c r="K137" s="1630"/>
      <c r="L137" s="1630"/>
      <c r="M137" s="1630"/>
      <c r="N137" s="1634"/>
    </row>
    <row r="138" spans="8:8" ht="20.25" customHeight="1">
      <c r="A138" s="1443"/>
      <c r="B138" s="1483" t="s">
        <v>70</v>
      </c>
      <c r="C138" s="1641"/>
      <c r="D138" s="1642"/>
      <c r="E138" s="1643"/>
      <c r="F138" s="1644" t="s">
        <v>183</v>
      </c>
      <c r="G138" s="1645"/>
      <c r="H138" s="1646" t="s">
        <v>180</v>
      </c>
      <c r="I138" s="1647" t="s">
        <v>68</v>
      </c>
      <c r="J138" s="1648"/>
      <c r="K138" s="1648"/>
      <c r="L138" s="1648"/>
      <c r="M138" s="1648"/>
      <c r="N138" s="1649"/>
    </row>
    <row r="139" spans="8:8" ht="20.25" customHeight="1">
      <c r="A139" s="1443"/>
      <c r="B139" s="1483" t="s">
        <v>70</v>
      </c>
      <c r="C139" s="1641"/>
      <c r="D139" s="1642"/>
      <c r="E139" s="1643"/>
      <c r="F139" s="1644" t="s">
        <v>186</v>
      </c>
      <c r="G139" s="1645"/>
      <c r="H139" s="1646" t="s">
        <v>63</v>
      </c>
      <c r="I139" s="1650"/>
      <c r="J139" s="1651"/>
      <c r="K139" s="1651"/>
      <c r="L139" s="1651"/>
      <c r="M139" s="1651"/>
      <c r="N139" s="1652"/>
    </row>
    <row r="140" spans="8:8" ht="20.25" customHeight="1">
      <c r="A140" s="1443"/>
      <c r="B140" s="1483" t="s">
        <v>70</v>
      </c>
      <c r="C140" s="1641"/>
      <c r="D140" s="1642"/>
      <c r="E140" s="1643"/>
      <c r="F140" s="1644" t="s">
        <v>187</v>
      </c>
      <c r="G140" s="1645"/>
      <c r="H140" s="1646" t="s">
        <v>64</v>
      </c>
      <c r="I140" s="1650"/>
      <c r="J140" s="1651"/>
      <c r="K140" s="1651"/>
      <c r="L140" s="1651"/>
      <c r="M140" s="1651"/>
      <c r="N140" s="1652"/>
    </row>
    <row r="141" spans="8:8" ht="20.25" customHeight="1">
      <c r="A141" s="1443"/>
      <c r="B141" s="1483" t="s">
        <v>70</v>
      </c>
      <c r="C141" s="1641"/>
      <c r="D141" s="1642"/>
      <c r="E141" s="1643"/>
      <c r="F141" s="1644" t="s">
        <v>184</v>
      </c>
      <c r="G141" s="1645"/>
      <c r="H141" s="1646" t="s">
        <v>66</v>
      </c>
      <c r="I141" s="1653" t="s">
        <v>81</v>
      </c>
      <c r="J141" s="1654"/>
      <c r="K141" s="1654"/>
      <c r="L141" s="1654"/>
      <c r="M141" s="1654"/>
      <c r="N141" s="1655"/>
    </row>
    <row r="142" spans="8:8" ht="20.25" customHeight="1">
      <c r="A142" s="1443"/>
      <c r="B142" s="1656" t="s">
        <v>70</v>
      </c>
      <c r="C142" s="1657"/>
      <c r="D142" s="1658"/>
      <c r="E142" s="1659"/>
      <c r="F142" s="1660" t="s">
        <v>185</v>
      </c>
      <c r="G142" s="1661"/>
      <c r="H142" s="1662" t="s">
        <v>65</v>
      </c>
      <c r="I142" s="1663"/>
      <c r="J142" s="1664"/>
      <c r="K142" s="1664"/>
      <c r="L142" s="1664"/>
      <c r="M142" s="1664"/>
      <c r="N142" s="1665"/>
    </row>
    <row r="143" spans="8:8" ht="24.75" customHeight="1">
      <c r="A143" s="1441">
        <f>A108+1</f>
        <v>5.0</v>
      </c>
      <c r="B143" s="1442" t="s">
        <v>51</v>
      </c>
      <c r="C143" s="1442"/>
      <c r="D143" s="1442"/>
      <c r="E143" s="1442"/>
      <c r="F143" s="1442"/>
      <c r="G143" s="1442"/>
      <c r="H143" s="1442"/>
      <c r="I143" s="1442"/>
      <c r="J143" s="1442"/>
      <c r="K143" s="1442"/>
      <c r="L143" s="1442"/>
      <c r="M143" s="1442"/>
      <c r="N143" s="1442"/>
    </row>
    <row r="144" spans="8:8" ht="42.75" customHeight="1">
      <c r="A144" s="1443"/>
      <c r="B144" s="1444"/>
      <c r="C144" s="1445"/>
      <c r="D144" s="1446" t="str">
        <f>Master!$E$8</f>
        <v>Govt. Sr. Secondary School </v>
      </c>
      <c r="E144" s="1447"/>
      <c r="F144" s="1447"/>
      <c r="G144" s="1447"/>
      <c r="H144" s="1447"/>
      <c r="I144" s="1447"/>
      <c r="J144" s="1447"/>
      <c r="K144" s="1447"/>
      <c r="L144" s="1447"/>
      <c r="M144" s="1447"/>
      <c r="N144" s="1448"/>
    </row>
    <row r="145" spans="8:8" ht="20.25" customHeight="1">
      <c r="A145" s="1443"/>
      <c r="B145" s="1449"/>
      <c r="C145" s="1450"/>
      <c r="D145" s="1451" t="str">
        <f>Master!$E$11</f>
        <v>P.S.-Bapini (Jodhpur)</v>
      </c>
      <c r="E145" s="1452"/>
      <c r="F145" s="1452"/>
      <c r="G145" s="1452"/>
      <c r="H145" s="1452"/>
      <c r="I145" s="1452"/>
      <c r="J145" s="1452"/>
      <c r="K145" s="1452"/>
      <c r="L145" s="1452"/>
      <c r="M145" s="1452"/>
      <c r="N145" s="1453"/>
    </row>
    <row r="146" spans="8:8" ht="20.25" customHeight="1">
      <c r="A146" s="1443"/>
      <c r="B146" s="1454"/>
      <c r="C146" s="1455" t="s">
        <v>151</v>
      </c>
      <c r="D146" s="1456"/>
      <c r="E146" s="1456"/>
      <c r="F146" s="1456"/>
      <c r="G146" s="1457"/>
      <c r="H146" s="1458" t="s">
        <v>128</v>
      </c>
      <c r="I146" s="1458"/>
      <c r="J146" s="1459">
        <f>VLOOKUP(A143,'Result Entry'!$B$6:$K$108,6,0)</f>
        <v>1105.0</v>
      </c>
      <c r="K146" s="1460" t="s">
        <v>69</v>
      </c>
      <c r="L146" s="1461"/>
      <c r="M146" s="1462">
        <f>Master!$E$14</f>
        <v>8.151106901E9</v>
      </c>
      <c r="N146" s="1463"/>
    </row>
    <row r="147" spans="8:8" ht="20.25" customHeight="1">
      <c r="A147" s="1443"/>
      <c r="B147" s="1464"/>
      <c r="C147" s="1465"/>
      <c r="D147" s="1466"/>
      <c r="E147" s="1466"/>
      <c r="F147" s="1466"/>
      <c r="G147" s="1467"/>
      <c r="H147" s="1468"/>
      <c r="I147" s="1468"/>
      <c r="J147" s="1469"/>
      <c r="K147" s="1470" t="s">
        <v>67</v>
      </c>
      <c r="L147" s="1471"/>
      <c r="M147" s="1472"/>
      <c r="N147" s="1473"/>
      <c r="O147" s="23" t="s">
        <v>157</v>
      </c>
    </row>
    <row r="148" spans="8:8" ht="20.25" customHeight="1">
      <c r="A148" s="1443"/>
      <c r="B148" s="1464"/>
      <c r="C148" s="1474"/>
      <c r="D148" s="1475"/>
      <c r="E148" s="1475"/>
      <c r="F148" s="1475"/>
      <c r="G148" s="1476"/>
      <c r="H148" s="1477"/>
      <c r="I148" s="1477"/>
      <c r="J148" s="1478"/>
      <c r="K148" s="1479" t="s">
        <v>52</v>
      </c>
      <c r="L148" s="1480"/>
      <c r="M148" s="1481" t="str">
        <f>Master!$E$6</f>
        <v>2022-23</v>
      </c>
      <c r="N148" s="1482"/>
    </row>
    <row r="149" spans="8:8" ht="20.25" customHeight="1">
      <c r="A149" s="1443"/>
      <c r="B149" s="1483" t="s">
        <v>70</v>
      </c>
      <c r="C149" s="1484" t="s">
        <v>21</v>
      </c>
      <c r="D149" s="1485"/>
      <c r="E149" s="1485"/>
      <c r="F149" s="1486"/>
      <c r="G149" s="1487" t="s">
        <v>150</v>
      </c>
      <c r="H149" s="1488">
        <f>VLOOKUP($A143,'Result Entry'!$B$9:$FW$108,4,0)</f>
        <v>745.0</v>
      </c>
      <c r="I149" s="1488"/>
      <c r="J149" s="1488"/>
      <c r="K149" s="1488"/>
      <c r="L149" s="1488"/>
      <c r="M149" s="1488"/>
      <c r="N149" s="1489"/>
    </row>
    <row r="150" spans="8:8" ht="20.25" customHeight="1">
      <c r="A150" s="1443"/>
      <c r="B150" s="1483" t="s">
        <v>70</v>
      </c>
      <c r="C150" s="1490" t="s">
        <v>23</v>
      </c>
      <c r="D150" s="1491"/>
      <c r="E150" s="1491"/>
      <c r="F150" s="1492"/>
      <c r="G150" s="1493" t="s">
        <v>150</v>
      </c>
      <c r="H150" s="1494" t="str">
        <f>VLOOKUP($A143,'Result Entry'!$B$9:$FW$108,7,0)</f>
        <v>BHKBK</v>
      </c>
      <c r="I150" s="1494"/>
      <c r="J150" s="1494"/>
      <c r="K150" s="1494"/>
      <c r="L150" s="1494"/>
      <c r="M150" s="1494"/>
      <c r="N150" s="1495"/>
    </row>
    <row r="151" spans="8:8" ht="20.25" customHeight="1">
      <c r="A151" s="1443"/>
      <c r="B151" s="1483" t="s">
        <v>70</v>
      </c>
      <c r="C151" s="1490" t="s">
        <v>24</v>
      </c>
      <c r="D151" s="1491"/>
      <c r="E151" s="1491"/>
      <c r="F151" s="1492"/>
      <c r="G151" s="1493" t="s">
        <v>150</v>
      </c>
      <c r="H151" s="1494" t="str">
        <f>VLOOKUP($A143,'Result Entry'!$B$9:$FW$108,8,0)</f>
        <v>KJKHK</v>
      </c>
      <c r="I151" s="1494"/>
      <c r="J151" s="1494"/>
      <c r="K151" s="1494"/>
      <c r="L151" s="1494"/>
      <c r="M151" s="1494"/>
      <c r="N151" s="1495"/>
    </row>
    <row r="152" spans="8:8" ht="20.25" customHeight="1">
      <c r="A152" s="1443"/>
      <c r="B152" s="1483" t="s">
        <v>70</v>
      </c>
      <c r="C152" s="1490" t="s">
        <v>53</v>
      </c>
      <c r="D152" s="1491"/>
      <c r="E152" s="1491"/>
      <c r="F152" s="1492"/>
      <c r="G152" s="1493" t="s">
        <v>150</v>
      </c>
      <c r="H152" s="1494" t="str">
        <f>VLOOKUP($A143,'Result Entry'!$B$9:$FW$108,9,0)</f>
        <v>HKHK</v>
      </c>
      <c r="I152" s="1494"/>
      <c r="J152" s="1494"/>
      <c r="K152" s="1494"/>
      <c r="L152" s="1494"/>
      <c r="M152" s="1494"/>
      <c r="N152" s="1495"/>
    </row>
    <row r="153" spans="8:8" ht="20.25" customHeight="1">
      <c r="A153" s="1443"/>
      <c r="B153" s="1483" t="s">
        <v>70</v>
      </c>
      <c r="C153" s="1490" t="s">
        <v>54</v>
      </c>
      <c r="D153" s="1491"/>
      <c r="E153" s="1491"/>
      <c r="F153" s="1492"/>
      <c r="G153" s="1493" t="s">
        <v>150</v>
      </c>
      <c r="H153" s="1496" t="str">
        <f>CONCATENATE('Result Entry'!$G$4,'Result Entry'!$J$4)</f>
        <v>11(A)</v>
      </c>
      <c r="I153" s="1494"/>
      <c r="J153" s="1494"/>
      <c r="K153" s="1494"/>
      <c r="L153" s="1494"/>
      <c r="M153" s="1494"/>
      <c r="N153" s="1495"/>
    </row>
    <row r="154" spans="8:8" ht="20.25" customHeight="1">
      <c r="A154" s="1443"/>
      <c r="B154" s="1483" t="s">
        <v>70</v>
      </c>
      <c r="C154" s="1497" t="s">
        <v>26</v>
      </c>
      <c r="D154" s="1498"/>
      <c r="E154" s="1498"/>
      <c r="F154" s="1499"/>
      <c r="G154" s="1500" t="s">
        <v>150</v>
      </c>
      <c r="H154" s="1501">
        <f>VLOOKUP($A143,'Result Entry'!$B$9:$FW$108,10,0)</f>
        <v>0.0</v>
      </c>
      <c r="I154" s="1501"/>
      <c r="J154" s="1501"/>
      <c r="K154" s="1501"/>
      <c r="L154" s="1501"/>
      <c r="M154" s="1501"/>
      <c r="N154" s="1502"/>
    </row>
    <row r="155" spans="8:8" ht="20.25" customHeight="1">
      <c r="A155" s="1443"/>
      <c r="B155" s="1503" t="s">
        <v>70</v>
      </c>
      <c r="C155" s="1504" t="s">
        <v>168</v>
      </c>
      <c r="D155" s="1505"/>
      <c r="E155" s="1506" t="s">
        <v>73</v>
      </c>
      <c r="F155" s="1507" t="s">
        <v>74</v>
      </c>
      <c r="G155" s="1508" t="s">
        <v>169</v>
      </c>
      <c r="H155" s="1509" t="s">
        <v>56</v>
      </c>
      <c r="I155" s="1510"/>
      <c r="J155" s="1511" t="s">
        <v>85</v>
      </c>
      <c r="K155" s="1512"/>
      <c r="L155" s="1513" t="s">
        <v>170</v>
      </c>
      <c r="M155" s="1514" t="s">
        <v>77</v>
      </c>
      <c r="N155" s="1515" t="s">
        <v>99</v>
      </c>
    </row>
    <row r="156" spans="8:8" ht="20.25" customHeight="1">
      <c r="A156" s="1443"/>
      <c r="B156" s="1503"/>
      <c r="C156" s="1516"/>
      <c r="D156" s="1517"/>
      <c r="E156" s="1518"/>
      <c r="F156" s="1519"/>
      <c r="G156" s="1520"/>
      <c r="H156" s="1521"/>
      <c r="I156" s="1522"/>
      <c r="J156" s="1523"/>
      <c r="K156" s="1524"/>
      <c r="L156" s="1525"/>
      <c r="M156" s="1526"/>
      <c r="N156" s="1527"/>
    </row>
    <row r="157" spans="8:8" ht="20.25" customHeight="1">
      <c r="A157" s="1443"/>
      <c r="B157" s="1503" t="s">
        <v>70</v>
      </c>
      <c r="C157" s="1528" t="s">
        <v>57</v>
      </c>
      <c r="D157" s="1529"/>
      <c r="E157" s="1530">
        <f>'Result Entry'!$L$7</f>
        <v>10.0</v>
      </c>
      <c r="F157" s="1531">
        <f>'Result Entry'!$M$7</f>
        <v>10.0</v>
      </c>
      <c r="G157" s="1532">
        <f>SUM(E157:F157)</f>
        <v>20.0</v>
      </c>
      <c r="H157" s="1533">
        <f>'Result Entry'!$AU$7</f>
        <v>70.0</v>
      </c>
      <c r="I157" s="1534"/>
      <c r="J157" s="1535">
        <f>'Result Entry'!$AY$7</f>
        <v>100.0</v>
      </c>
      <c r="K157" s="1534"/>
      <c r="L157" s="1532">
        <f t="shared" si="8" ref="L157:L162">H157+J157</f>
        <v>170.0</v>
      </c>
      <c r="M157" s="1536">
        <f t="shared" si="9" ref="M157:M162">G157+L157</f>
        <v>190.0</v>
      </c>
      <c r="N157" s="1537"/>
    </row>
    <row r="158" spans="8:8" s="1538" ht="20.25" customFormat="1" customHeight="1">
      <c r="A158" s="1443"/>
      <c r="B158" s="1539" t="s">
        <v>70</v>
      </c>
      <c r="C158" s="1540" t="str">
        <f>'Result Entry'!$L$3</f>
        <v>HINDI Comp.</v>
      </c>
      <c r="D158" s="1541"/>
      <c r="E158" s="1542">
        <f>IF($J146="TC",0,IF($J146="Nso",0,VLOOKUP($A143,'Result Entry'!$B$9:$FW$108,11,0)))</f>
        <v>8.0</v>
      </c>
      <c r="F158" s="1543">
        <f>IF($J146="TC",0,IF($J146="Nso",0,VLOOKUP($A143,'Result Entry'!$B$9:$FW$108,12,0)))</f>
        <v>11.0</v>
      </c>
      <c r="G158" s="1544">
        <f>E158+F158</f>
        <v>19.0</v>
      </c>
      <c r="H158" s="1545">
        <f>IF($J146="TC",0,IF($J146="Nso",0,VLOOKUP($A143,'Result Entry'!$B$9:$FW$108,16,0)))</f>
        <v>31.0</v>
      </c>
      <c r="I158" s="1546"/>
      <c r="J158" s="1547">
        <f>IF($J146="TC",0,IF($J146="Nso",0,VLOOKUP($A143,'Result Entry'!$B$9:$FW$108,19,0)))</f>
        <v>0.0</v>
      </c>
      <c r="K158" s="1546"/>
      <c r="L158" s="1548">
        <f t="shared" si="8"/>
        <v>31.0</v>
      </c>
      <c r="M158" s="1549">
        <f t="shared" si="9"/>
        <v>50.0</v>
      </c>
      <c r="N158" s="1550" t="str">
        <f>IF($J146="TC",0,IF($J146="Nso",0,VLOOKUP($A143,'Result Entry'!$B$9:$FW$108,24,0)))</f>
        <v>III</v>
      </c>
    </row>
    <row r="159" spans="8:8" s="1538" ht="20.25" customFormat="1" customHeight="1">
      <c r="A159" s="1443"/>
      <c r="B159" s="1539" t="s">
        <v>70</v>
      </c>
      <c r="C159" s="1551" t="str">
        <f>'Result Entry'!$Z$3</f>
        <v>ENGLISH Comp.</v>
      </c>
      <c r="D159" s="1552"/>
      <c r="E159" s="1542">
        <f>IF($J146="TC",0,IF($J146="Nso",0,VLOOKUP($A143,'Result Entry'!$B$9:$FW$108,25,0)))</f>
        <v>8.0</v>
      </c>
      <c r="F159" s="1543">
        <f>IF($J146="TC",0,IF($J146="Nso",0,VLOOKUP($A143,'Result Entry'!$B$9:$FW$108,26,0)))</f>
        <v>11.0</v>
      </c>
      <c r="G159" s="1553">
        <f>E159+F159</f>
        <v>19.0</v>
      </c>
      <c r="H159" s="1554">
        <f>IF($J146="TC",0,IF($J146="Nso",0,VLOOKUP($A143,'Result Entry'!$B$9:$FW$108,30,0)))</f>
        <v>31.0</v>
      </c>
      <c r="I159" s="1555"/>
      <c r="J159" s="1556">
        <f>IF($J146="TC",0,IF($J146="Nso",0,VLOOKUP($A143,'Result Entry'!$B$9:$FW$108,33,0)))</f>
        <v>0.0</v>
      </c>
      <c r="K159" s="1555"/>
      <c r="L159" s="1548">
        <f t="shared" si="8"/>
        <v>31.0</v>
      </c>
      <c r="M159" s="1549">
        <f t="shared" si="9"/>
        <v>50.0</v>
      </c>
      <c r="N159" s="1550" t="str">
        <f>IF($J146="TC",0,IF($J146="Nso",0,VLOOKUP($A143,'Result Entry'!$B$9:$FW$108,38,0)))</f>
        <v>III</v>
      </c>
    </row>
    <row r="160" spans="8:8" s="1538" ht="20.25" customFormat="1" customHeight="1">
      <c r="A160" s="1443"/>
      <c r="B160" s="1539" t="s">
        <v>70</v>
      </c>
      <c r="C160" s="1551" t="str">
        <f>'Result Entry'!$AO$3</f>
        <v>PHYSICS</v>
      </c>
      <c r="D160" s="1552"/>
      <c r="E160" s="1542">
        <f>IF($J146="TC",0,IF($J146="Nso",0,VLOOKUP($A143,'Result Entry'!$B$9:$FW$108,39,0)))</f>
        <v>1.0</v>
      </c>
      <c r="F160" s="1543">
        <f>IF($J146="TC",0,IF($J146="Nso",0,VLOOKUP($A143,'Result Entry'!$B$9:$FW$108,40,0)))</f>
        <v>10.0</v>
      </c>
      <c r="G160" s="1553">
        <f>E160+F160</f>
        <v>11.0</v>
      </c>
      <c r="H160" s="1554">
        <f>IF($J146="TC",0,IF($J146="Nso",0,VLOOKUP($A143,'Result Entry'!$B$9:$FW$108,45,0)))</f>
        <v>0.0</v>
      </c>
      <c r="I160" s="1555"/>
      <c r="J160" s="1556">
        <f>IF($J146="TC",0,IF($J146="Nso",0,VLOOKUP($A143,'Result Entry'!$B$9:$FW$108,49,0)))</f>
        <v>0.0</v>
      </c>
      <c r="K160" s="1555"/>
      <c r="L160" s="1548">
        <f t="shared" si="8"/>
        <v>0.0</v>
      </c>
      <c r="M160" s="1549">
        <f t="shared" si="9"/>
        <v>11.0</v>
      </c>
      <c r="N160" s="1550" t="str">
        <f>IF($J146="TC",0,IF($J146="Nso",0,VLOOKUP($A143,'Result Entry'!$B$9:$FW$108,54,0)))</f>
        <v>G2</v>
      </c>
    </row>
    <row r="161" spans="8:8" s="1538" ht="20.25" customFormat="1" customHeight="1">
      <c r="A161" s="1443"/>
      <c r="B161" s="1539" t="s">
        <v>70</v>
      </c>
      <c r="C161" s="1551" t="str">
        <f>'Result Entry'!$BF$3</f>
        <v>CHEMISTRY</v>
      </c>
      <c r="D161" s="1552"/>
      <c r="E161" s="1542" t="str">
        <f>IF($J146="TC",0,IF($J146="Nso",0,VLOOKUP($A143,'Result Entry'!$B$9:$FW$108,55,0)))</f>
        <v>III</v>
      </c>
      <c r="F161" s="1543">
        <f>IF($J146="TC",0,IF($J146="Nso",0,VLOOKUP($A143,'Result Entry'!$B$9:$FW$108,56,0)))</f>
        <v>2.0</v>
      </c>
      <c r="G161" s="1553" t="e">
        <f>E161+F161</f>
        <v>#VALUE!</v>
      </c>
      <c r="H161" s="1554">
        <f>IF($J146="TC",0,IF($J146="Nso",0,VLOOKUP($A143,'Result Entry'!$B$9:$FW$108,61,0)))</f>
        <v>70.0</v>
      </c>
      <c r="I161" s="1555"/>
      <c r="J161" s="1556">
        <f>IF($J146="TC",0,IF($J146="Nso",0,VLOOKUP($A143,'Result Entry'!$B$9:$FW$108,65,0)))</f>
        <v>100.0</v>
      </c>
      <c r="K161" s="1555"/>
      <c r="L161" s="1548">
        <f t="shared" si="8"/>
        <v>170.0</v>
      </c>
      <c r="M161" s="1549" t="e">
        <f t="shared" si="9"/>
        <v>#VALUE!</v>
      </c>
      <c r="N161" s="1550" t="str">
        <f>IF($J146="TC",0,IF($J146="Nso",0,VLOOKUP($A143,'Result Entry'!$B$9:$FW$108,70,0)))</f>
        <v/>
      </c>
    </row>
    <row r="162" spans="8:8" s="1538" ht="20.25" customFormat="1" customHeight="1">
      <c r="A162" s="1443"/>
      <c r="B162" s="1539" t="s">
        <v>70</v>
      </c>
      <c r="C162" s="1551" t="str">
        <f>'Result Entry'!$BW$3</f>
        <v>BIOLOGY</v>
      </c>
      <c r="D162" s="1552"/>
      <c r="E162" s="1557" t="str">
        <f>IF($J146="TC",0,IF($J146="Nso",0,VLOOKUP($A143,'Result Entry'!$B$9:$FW$108,71,0)))</f>
        <v>P</v>
      </c>
      <c r="F162" s="1558" t="str">
        <f>IF($J146="TC",0,IF($J146="Nso",0,VLOOKUP($A143,'Result Entry'!$B$9:$FW$108,72,0)))</f>
        <v>D</v>
      </c>
      <c r="G162" s="1559" t="e">
        <f>E162+F162</f>
        <v>#VALUE!</v>
      </c>
      <c r="H162" s="1560">
        <f>IF($J146="TC",0,IF($J146="Nso",0,VLOOKUP($A143,'Result Entry'!$B$9:$FW$108,77,0)))</f>
        <v>0.0</v>
      </c>
      <c r="I162" s="1561"/>
      <c r="J162" s="1562">
        <f>IF($J146="TC",0,IF($J146="Nso",0,VLOOKUP($A143,'Result Entry'!$B$9:$FW$108,81,0)))</f>
        <v>0.0</v>
      </c>
      <c r="K162" s="1561"/>
      <c r="L162" s="1563">
        <f t="shared" si="8"/>
        <v>0.0</v>
      </c>
      <c r="M162" s="1564" t="e">
        <f t="shared" si="9"/>
        <v>#VALUE!</v>
      </c>
      <c r="N162" s="1550">
        <f>IF($J146="TC",0,IF($J146="Nso",0,VLOOKUP($A143,'Result Entry'!$B$9:$FW$108,86,0)))</f>
        <v>0.0</v>
      </c>
    </row>
    <row r="163" spans="8:8" ht="20.25" customHeight="1">
      <c r="A163" s="1443"/>
      <c r="B163" s="1503" t="s">
        <v>70</v>
      </c>
      <c r="C163" s="1565" t="s">
        <v>78</v>
      </c>
      <c r="D163" s="1566"/>
      <c r="E163" s="1567"/>
      <c r="F163" s="1568" t="s">
        <v>79</v>
      </c>
      <c r="G163" s="1569"/>
      <c r="H163" s="1570" t="s">
        <v>80</v>
      </c>
      <c r="I163" s="1571"/>
      <c r="J163" s="1572" t="s">
        <v>42</v>
      </c>
      <c r="K163" s="1667" t="s">
        <v>92</v>
      </c>
      <c r="L163" s="1574" t="s">
        <v>40</v>
      </c>
      <c r="M163" s="1575"/>
      <c r="N163" s="1576" t="s">
        <v>44</v>
      </c>
    </row>
    <row r="164" spans="8:8" ht="25.5" customHeight="1">
      <c r="A164" s="1443"/>
      <c r="B164" s="1503" t="s">
        <v>70</v>
      </c>
      <c r="C164" s="1577"/>
      <c r="D164" s="1578"/>
      <c r="E164" s="1579"/>
      <c r="F164" s="1580">
        <f>IF($J146="TC",0,IF($J146="Nso",0,VLOOKUP($A143,'Result Entry'!$B$9:$FW$108,146,0)))</f>
        <v>0.0</v>
      </c>
      <c r="G164" s="1581"/>
      <c r="H164" s="1582">
        <f>IF($J146="TC",0,IF($J146="Nso",0,VLOOKUP($A143,'Result Entry'!$B$9:$FW$108,147,0)))</f>
        <v>0.0</v>
      </c>
      <c r="I164" s="1583"/>
      <c r="J164" s="1584">
        <f>IF($J146="TC",0,IF($J146="Nso",0,VLOOKUP($A143,'Result Entry'!$B$9:$FW$108,148,0)))</f>
        <v>0.0</v>
      </c>
      <c r="K164" s="1585">
        <f>IF($J146="TC",0,IF($J146="Nso",0,VLOOKUP($A143,'Result Entry'!$B$9:$FW$108,149,0)))</f>
        <v>0.0</v>
      </c>
      <c r="L164" s="1586">
        <f>IF($J146="TC",0,IF($J146="Nso",0,VLOOKUP($A143,'Result Entry'!$B$9:$FW$108,150,0)))</f>
        <v>8.0</v>
      </c>
      <c r="M164" s="1587"/>
      <c r="N164" s="1588">
        <f>IF($J146="TC",0,IF($J146="Nso",0,VLOOKUP($A143,'Result Entry'!$B$9:$FW$108,152,0)))</f>
        <v>19.0</v>
      </c>
    </row>
    <row r="165" spans="8:8" ht="20.25" customHeight="1">
      <c r="A165" s="1443"/>
      <c r="B165" s="1503" t="s">
        <v>70</v>
      </c>
      <c r="C165" s="1589" t="s">
        <v>59</v>
      </c>
      <c r="D165" s="1590"/>
      <c r="E165" s="1590"/>
      <c r="F165" s="1590"/>
      <c r="G165" s="1590"/>
      <c r="H165" s="1591"/>
      <c r="I165" s="1592" t="s">
        <v>60</v>
      </c>
      <c r="J165" s="1593"/>
      <c r="K165" s="1594">
        <f>VLOOKUP($A143,'Result Entry'!$B$9:$FW$108,143,0)</f>
        <v>0.0</v>
      </c>
      <c r="L165" s="1595"/>
      <c r="M165" s="1596" t="s">
        <v>38</v>
      </c>
      <c r="N165" s="1597"/>
    </row>
    <row r="166" spans="8:8" ht="20.25" customHeight="1">
      <c r="A166" s="1443"/>
      <c r="B166" s="1503" t="s">
        <v>70</v>
      </c>
      <c r="C166" s="1598" t="s">
        <v>55</v>
      </c>
      <c r="D166" s="1599"/>
      <c r="E166" s="1599"/>
      <c r="F166" s="1600" t="s">
        <v>158</v>
      </c>
      <c r="G166" s="1601"/>
      <c r="H166" s="1602" t="s">
        <v>48</v>
      </c>
      <c r="I166" s="1603" t="s">
        <v>61</v>
      </c>
      <c r="J166" s="1604"/>
      <c r="K166" s="1605">
        <f>VLOOKUP($A143,'Result Entry'!$B$9:$FW$108,144,0)</f>
        <v>0.0</v>
      </c>
      <c r="L166" s="1606"/>
      <c r="M166" s="1607">
        <f>VLOOKUP($A143,'Result Entry'!$B$9:$FW$108,145,0)</f>
        <v>0.0</v>
      </c>
      <c r="N166" s="1608"/>
    </row>
    <row r="167" spans="8:8" ht="20.25" customHeight="1">
      <c r="A167" s="1443"/>
      <c r="B167" s="1503" t="s">
        <v>70</v>
      </c>
      <c r="C167" s="1598"/>
      <c r="D167" s="1599"/>
      <c r="E167" s="1599"/>
      <c r="F167" s="1609"/>
      <c r="G167" s="1610"/>
      <c r="H167" s="1611" t="s">
        <v>100</v>
      </c>
      <c r="I167" s="1612" t="s">
        <v>62</v>
      </c>
      <c r="J167" s="1613"/>
      <c r="K167" s="1614">
        <f>IF($J146="TC","Transferred",IF($J146="Nso","NameSeparated",VLOOKUP($A143,'Result Entry'!$B$9:$FW$108,153,0)))</f>
        <v>38.0</v>
      </c>
      <c r="L167" s="1614"/>
      <c r="M167" s="1614"/>
      <c r="N167" s="1615"/>
    </row>
    <row r="168" spans="8:8" ht="20.25" customHeight="1">
      <c r="A168" s="1443"/>
      <c r="B168" s="1503" t="s">
        <v>70</v>
      </c>
      <c r="C168" s="1616" t="str">
        <f>'Result Entry'!$DU$3</f>
        <v>Foundation Of Information Tech.</v>
      </c>
      <c r="D168" s="1617"/>
      <c r="E168" s="1618"/>
      <c r="F168" s="1619" t="str">
        <f>IF($J146="TC",0,IF($J146="Nso",0,VLOOKUP($A143,'Result Entry'!$B$9:$GS$108,170,0)))</f>
        <v/>
      </c>
      <c r="G168" s="1619"/>
      <c r="H168" s="1620">
        <f>IF($J146="TC",0,IF($J146="Nso",0,VLOOKUP($A143,'Result Entry'!$B$9:$GS$108,112,0)))</f>
        <v>0.0</v>
      </c>
      <c r="I168" s="1621" t="s">
        <v>72</v>
      </c>
      <c r="J168" s="1622"/>
      <c r="K168" s="1623">
        <f>'Result Entry'!$T$2</f>
        <v>45041.0</v>
      </c>
      <c r="L168" s="1624"/>
      <c r="M168" s="1624"/>
      <c r="N168" s="1625"/>
    </row>
    <row r="169" spans="8:8" ht="20.25" customHeight="1">
      <c r="A169" s="1443"/>
      <c r="B169" s="1503" t="s">
        <v>70</v>
      </c>
      <c r="C169" s="1616" t="str">
        <f>'Result Entry'!$EI$3</f>
        <v>G.I.A.I.-II</v>
      </c>
      <c r="D169" s="1617"/>
      <c r="E169" s="1618"/>
      <c r="F169" s="1619" t="str">
        <f>IF($J146="TC",0,IF($J146="Nso",0,VLOOKUP($A143,'Result Entry'!$B$9:$GS$108,174,0)))</f>
        <v>Second</v>
      </c>
      <c r="G169" s="1619"/>
      <c r="H169" s="1620">
        <f>IF($J146="TC",0,IF($J146="Nso",0,VLOOKUP($A143,'Result Entry'!$B$9:$GS$108,124,0)))</f>
        <v>10.0</v>
      </c>
      <c r="I169" s="1626"/>
      <c r="J169" s="1627"/>
      <c r="K169" s="1627"/>
      <c r="L169" s="1627"/>
      <c r="M169" s="1627"/>
      <c r="N169" s="1628"/>
    </row>
    <row r="170" spans="8:8" ht="20.25" customHeight="1">
      <c r="A170" s="1443"/>
      <c r="B170" s="1503" t="s">
        <v>70</v>
      </c>
      <c r="C170" s="1616" t="str">
        <f>'Result Entry'!$EU$3</f>
        <v>SOC.SER.PLAN</v>
      </c>
      <c r="D170" s="1617"/>
      <c r="E170" s="1618"/>
      <c r="F170" s="1619" t="str">
        <f>IF($J146="TC",0,IF($J146="Nso",0,VLOOKUP($A143,'Result Entry'!$B$9:$HS$108,178,0)))</f>
        <v>Good</v>
      </c>
      <c r="G170" s="1619"/>
      <c r="H170" s="1620">
        <f>IF($J146="TC",0,IF($J146="Nso",0,VLOOKUP($A143,'Result Entry'!$B$9:$GS$108,136,0)))</f>
        <v>90.0</v>
      </c>
      <c r="I170" s="1629" t="s">
        <v>175</v>
      </c>
      <c r="J170" s="1630"/>
      <c r="K170" s="1668"/>
      <c r="L170" s="1669"/>
      <c r="M170" s="1669"/>
      <c r="N170" s="1670"/>
    </row>
    <row r="171" spans="8:8" ht="20.25" customHeight="1">
      <c r="A171" s="1443"/>
      <c r="B171" s="1503" t="s">
        <v>70</v>
      </c>
      <c r="C171" s="1616" t="str">
        <f>'Result Entry'!$FG$3</f>
        <v>Jeewan Kaushal</v>
      </c>
      <c r="D171" s="1617"/>
      <c r="E171" s="1618"/>
      <c r="F171" s="1619" t="str">
        <f>IF($J146="TC",0,IF($J146="Nso",0,VLOOKUP($A143,'Result Entry'!$B$9:$HS$108,182,0)))</f>
        <v>D</v>
      </c>
      <c r="G171" s="1619"/>
      <c r="H171" s="1620">
        <f>IF($J146="TC",0,IF($J146="Nso",0,VLOOKUP($A143,'Result Entry'!$B$9:$HS$108,136,0)))</f>
        <v>90.0</v>
      </c>
      <c r="I171" s="1629" t="s">
        <v>149</v>
      </c>
      <c r="J171" s="1630"/>
      <c r="K171" s="1630"/>
      <c r="L171" s="1630"/>
      <c r="M171" s="1630"/>
      <c r="N171" s="1634"/>
    </row>
    <row r="172" spans="8:8" ht="20.25" customHeight="1">
      <c r="A172" s="1443"/>
      <c r="B172" s="1483" t="s">
        <v>70</v>
      </c>
      <c r="C172" s="1635" t="s">
        <v>181</v>
      </c>
      <c r="D172" s="1636"/>
      <c r="E172" s="1637"/>
      <c r="F172" s="1638" t="s">
        <v>182</v>
      </c>
      <c r="G172" s="1639"/>
      <c r="H172" s="1640" t="s">
        <v>31</v>
      </c>
      <c r="I172" s="1629" t="s">
        <v>176</v>
      </c>
      <c r="J172" s="1630"/>
      <c r="K172" s="1630"/>
      <c r="L172" s="1630"/>
      <c r="M172" s="1630"/>
      <c r="N172" s="1634"/>
    </row>
    <row r="173" spans="8:8" ht="20.25" customHeight="1">
      <c r="A173" s="1443"/>
      <c r="B173" s="1483" t="s">
        <v>70</v>
      </c>
      <c r="C173" s="1641"/>
      <c r="D173" s="1642"/>
      <c r="E173" s="1643"/>
      <c r="F173" s="1644" t="s">
        <v>183</v>
      </c>
      <c r="G173" s="1645"/>
      <c r="H173" s="1646" t="s">
        <v>180</v>
      </c>
      <c r="I173" s="1647" t="s">
        <v>68</v>
      </c>
      <c r="J173" s="1648"/>
      <c r="K173" s="1648"/>
      <c r="L173" s="1648"/>
      <c r="M173" s="1648"/>
      <c r="N173" s="1649"/>
    </row>
    <row r="174" spans="8:8" ht="20.25" customHeight="1">
      <c r="A174" s="1443"/>
      <c r="B174" s="1483" t="s">
        <v>70</v>
      </c>
      <c r="C174" s="1641"/>
      <c r="D174" s="1642"/>
      <c r="E174" s="1643"/>
      <c r="F174" s="1644" t="s">
        <v>186</v>
      </c>
      <c r="G174" s="1645"/>
      <c r="H174" s="1646" t="s">
        <v>63</v>
      </c>
      <c r="I174" s="1650"/>
      <c r="J174" s="1651"/>
      <c r="K174" s="1651"/>
      <c r="L174" s="1651"/>
      <c r="M174" s="1651"/>
      <c r="N174" s="1652"/>
    </row>
    <row r="175" spans="8:8" ht="20.25" customHeight="1">
      <c r="A175" s="1443"/>
      <c r="B175" s="1483" t="s">
        <v>70</v>
      </c>
      <c r="C175" s="1641"/>
      <c r="D175" s="1642"/>
      <c r="E175" s="1643"/>
      <c r="F175" s="1644" t="s">
        <v>187</v>
      </c>
      <c r="G175" s="1645"/>
      <c r="H175" s="1646" t="s">
        <v>64</v>
      </c>
      <c r="I175" s="1650"/>
      <c r="J175" s="1651"/>
      <c r="K175" s="1651"/>
      <c r="L175" s="1651"/>
      <c r="M175" s="1651"/>
      <c r="N175" s="1652"/>
    </row>
    <row r="176" spans="8:8" ht="20.25" customHeight="1">
      <c r="A176" s="1443"/>
      <c r="B176" s="1483" t="s">
        <v>70</v>
      </c>
      <c r="C176" s="1641"/>
      <c r="D176" s="1642"/>
      <c r="E176" s="1643"/>
      <c r="F176" s="1644" t="s">
        <v>184</v>
      </c>
      <c r="G176" s="1645"/>
      <c r="H176" s="1646" t="s">
        <v>66</v>
      </c>
      <c r="I176" s="1653" t="s">
        <v>81</v>
      </c>
      <c r="J176" s="1654"/>
      <c r="K176" s="1654"/>
      <c r="L176" s="1654"/>
      <c r="M176" s="1654"/>
      <c r="N176" s="1655"/>
    </row>
    <row r="177" spans="8:8" ht="20.25" customHeight="1">
      <c r="A177" s="1443"/>
      <c r="B177" s="1656" t="s">
        <v>70</v>
      </c>
      <c r="C177" s="1657"/>
      <c r="D177" s="1658"/>
      <c r="E177" s="1659"/>
      <c r="F177" s="1660" t="s">
        <v>185</v>
      </c>
      <c r="G177" s="1661"/>
      <c r="H177" s="1662" t="s">
        <v>65</v>
      </c>
      <c r="I177" s="1663"/>
      <c r="J177" s="1664"/>
      <c r="K177" s="1664"/>
      <c r="L177" s="1664"/>
      <c r="M177" s="1664"/>
      <c r="N177" s="1665"/>
    </row>
    <row r="178" spans="8:8" ht="15.75">
      <c r="A178" s="1666"/>
      <c r="B178" s="1666"/>
      <c r="C178" s="1666"/>
      <c r="D178" s="1666"/>
      <c r="E178" s="1666"/>
      <c r="F178" s="1666"/>
      <c r="G178" s="1666"/>
      <c r="H178" s="1666"/>
      <c r="I178" s="1666"/>
      <c r="J178" s="1666"/>
      <c r="K178" s="1666"/>
      <c r="L178" s="1666"/>
      <c r="M178" s="1666"/>
      <c r="N178" s="1666"/>
    </row>
    <row r="179" spans="8:8" ht="24.75" customHeight="1">
      <c r="A179" s="1441">
        <f>A143+1</f>
        <v>6.0</v>
      </c>
      <c r="B179" s="1442" t="s">
        <v>51</v>
      </c>
      <c r="C179" s="1442"/>
      <c r="D179" s="1442"/>
      <c r="E179" s="1442"/>
      <c r="F179" s="1442"/>
      <c r="G179" s="1442"/>
      <c r="H179" s="1442"/>
      <c r="I179" s="1442"/>
      <c r="J179" s="1442"/>
      <c r="K179" s="1442"/>
      <c r="L179" s="1442"/>
      <c r="M179" s="1442"/>
      <c r="N179" s="1442"/>
    </row>
    <row r="180" spans="8:8" ht="42.75" customHeight="1">
      <c r="A180" s="1443"/>
      <c r="B180" s="1444"/>
      <c r="C180" s="1445"/>
      <c r="D180" s="1446" t="str">
        <f>Master!$E$8</f>
        <v>Govt. Sr. Secondary School </v>
      </c>
      <c r="E180" s="1447"/>
      <c r="F180" s="1447"/>
      <c r="G180" s="1447"/>
      <c r="H180" s="1447"/>
      <c r="I180" s="1447"/>
      <c r="J180" s="1447"/>
      <c r="K180" s="1447"/>
      <c r="L180" s="1447"/>
      <c r="M180" s="1447"/>
      <c r="N180" s="1448"/>
    </row>
    <row r="181" spans="8:8" ht="26.25" customHeight="1">
      <c r="A181" s="1443"/>
      <c r="B181" s="1449"/>
      <c r="C181" s="1450"/>
      <c r="D181" s="1451" t="str">
        <f>Master!$E$11</f>
        <v>P.S.-Bapini (Jodhpur)</v>
      </c>
      <c r="E181" s="1452"/>
      <c r="F181" s="1452"/>
      <c r="G181" s="1452"/>
      <c r="H181" s="1452"/>
      <c r="I181" s="1452"/>
      <c r="J181" s="1452"/>
      <c r="K181" s="1452"/>
      <c r="L181" s="1452"/>
      <c r="M181" s="1452"/>
      <c r="N181" s="1453"/>
    </row>
    <row r="182" spans="8:8" ht="20.25" customHeight="1">
      <c r="A182" s="1443"/>
      <c r="B182" s="1454"/>
      <c r="C182" s="1455" t="s">
        <v>151</v>
      </c>
      <c r="D182" s="1456"/>
      <c r="E182" s="1456"/>
      <c r="F182" s="1456"/>
      <c r="G182" s="1457"/>
      <c r="H182" s="1458" t="s">
        <v>128</v>
      </c>
      <c r="I182" s="1458"/>
      <c r="J182" s="1459">
        <f>VLOOKUP(A179,'Result Entry'!$B$6:$K$108,6,0)</f>
        <v>0.0</v>
      </c>
      <c r="K182" s="1460" t="s">
        <v>69</v>
      </c>
      <c r="L182" s="1461"/>
      <c r="M182" s="1462">
        <f>Master!$E$14</f>
        <v>8.151106901E9</v>
      </c>
      <c r="N182" s="1463"/>
    </row>
    <row r="183" spans="8:8" ht="20.25" customHeight="1">
      <c r="A183" s="1443"/>
      <c r="B183" s="1464"/>
      <c r="C183" s="1465"/>
      <c r="D183" s="1466"/>
      <c r="E183" s="1466"/>
      <c r="F183" s="1466"/>
      <c r="G183" s="1467"/>
      <c r="H183" s="1468"/>
      <c r="I183" s="1468"/>
      <c r="J183" s="1469"/>
      <c r="K183" s="1470" t="s">
        <v>67</v>
      </c>
      <c r="L183" s="1471"/>
      <c r="M183" s="1472"/>
      <c r="N183" s="1473"/>
      <c r="O183" s="23" t="s">
        <v>157</v>
      </c>
    </row>
    <row r="184" spans="8:8" ht="20.25" customHeight="1">
      <c r="A184" s="1443"/>
      <c r="B184" s="1464"/>
      <c r="C184" s="1474"/>
      <c r="D184" s="1475"/>
      <c r="E184" s="1475"/>
      <c r="F184" s="1475"/>
      <c r="G184" s="1476"/>
      <c r="H184" s="1477"/>
      <c r="I184" s="1477"/>
      <c r="J184" s="1478"/>
      <c r="K184" s="1479" t="s">
        <v>52</v>
      </c>
      <c r="L184" s="1480"/>
      <c r="M184" s="1481" t="str">
        <f>Master!$E$6</f>
        <v>2022-23</v>
      </c>
      <c r="N184" s="1482"/>
    </row>
    <row r="185" spans="8:8" ht="20.25" customHeight="1">
      <c r="A185" s="1443"/>
      <c r="B185" s="1483" t="s">
        <v>70</v>
      </c>
      <c r="C185" s="1484" t="s">
        <v>21</v>
      </c>
      <c r="D185" s="1485"/>
      <c r="E185" s="1485"/>
      <c r="F185" s="1486"/>
      <c r="G185" s="1487" t="s">
        <v>150</v>
      </c>
      <c r="H185" s="1488">
        <f>VLOOKUP($A179,'Result Entry'!$B$9:$FW$108,4,0)</f>
        <v>0.0</v>
      </c>
      <c r="I185" s="1488"/>
      <c r="J185" s="1488"/>
      <c r="K185" s="1488"/>
      <c r="L185" s="1488"/>
      <c r="M185" s="1488"/>
      <c r="N185" s="1489"/>
    </row>
    <row r="186" spans="8:8" ht="20.25" customHeight="1">
      <c r="A186" s="1443"/>
      <c r="B186" s="1483" t="s">
        <v>70</v>
      </c>
      <c r="C186" s="1490" t="s">
        <v>23</v>
      </c>
      <c r="D186" s="1491"/>
      <c r="E186" s="1491"/>
      <c r="F186" s="1492"/>
      <c r="G186" s="1493" t="s">
        <v>150</v>
      </c>
      <c r="H186" s="1494">
        <f>VLOOKUP($A179,'Result Entry'!$B$9:$FW$108,7,0)</f>
        <v>0.0</v>
      </c>
      <c r="I186" s="1494"/>
      <c r="J186" s="1494"/>
      <c r="K186" s="1494"/>
      <c r="L186" s="1494"/>
      <c r="M186" s="1494"/>
      <c r="N186" s="1495"/>
    </row>
    <row r="187" spans="8:8" ht="20.25" customHeight="1">
      <c r="A187" s="1443"/>
      <c r="B187" s="1483" t="s">
        <v>70</v>
      </c>
      <c r="C187" s="1490" t="s">
        <v>24</v>
      </c>
      <c r="D187" s="1491"/>
      <c r="E187" s="1491"/>
      <c r="F187" s="1492"/>
      <c r="G187" s="1493" t="s">
        <v>150</v>
      </c>
      <c r="H187" s="1494">
        <f>VLOOKUP($A179,'Result Entry'!$B$9:$FW$108,8,0)</f>
        <v>0.0</v>
      </c>
      <c r="I187" s="1494"/>
      <c r="J187" s="1494"/>
      <c r="K187" s="1494"/>
      <c r="L187" s="1494"/>
      <c r="M187" s="1494"/>
      <c r="N187" s="1495"/>
    </row>
    <row r="188" spans="8:8" ht="20.25" customHeight="1">
      <c r="A188" s="1443"/>
      <c r="B188" s="1483" t="s">
        <v>70</v>
      </c>
      <c r="C188" s="1490" t="s">
        <v>53</v>
      </c>
      <c r="D188" s="1491"/>
      <c r="E188" s="1491"/>
      <c r="F188" s="1492"/>
      <c r="G188" s="1493" t="s">
        <v>150</v>
      </c>
      <c r="H188" s="1494">
        <f>VLOOKUP($A179,'Result Entry'!$B$9:$FW$108,9,0)</f>
        <v>0.0</v>
      </c>
      <c r="I188" s="1494"/>
      <c r="J188" s="1494"/>
      <c r="K188" s="1494"/>
      <c r="L188" s="1494"/>
      <c r="M188" s="1494"/>
      <c r="N188" s="1495"/>
    </row>
    <row r="189" spans="8:8" ht="20.25" customHeight="1">
      <c r="A189" s="1443"/>
      <c r="B189" s="1483" t="s">
        <v>70</v>
      </c>
      <c r="C189" s="1490" t="s">
        <v>54</v>
      </c>
      <c r="D189" s="1491"/>
      <c r="E189" s="1491"/>
      <c r="F189" s="1492"/>
      <c r="G189" s="1493" t="s">
        <v>150</v>
      </c>
      <c r="H189" s="1496" t="str">
        <f>CONCATENATE('Result Entry'!$G$4,'Result Entry'!$J$4)</f>
        <v>11(A)</v>
      </c>
      <c r="I189" s="1494"/>
      <c r="J189" s="1494"/>
      <c r="K189" s="1494"/>
      <c r="L189" s="1494"/>
      <c r="M189" s="1494"/>
      <c r="N189" s="1495"/>
    </row>
    <row r="190" spans="8:8" ht="20.25" customHeight="1">
      <c r="A190" s="1443"/>
      <c r="B190" s="1483" t="s">
        <v>70</v>
      </c>
      <c r="C190" s="1497" t="s">
        <v>26</v>
      </c>
      <c r="D190" s="1498"/>
      <c r="E190" s="1498"/>
      <c r="F190" s="1499"/>
      <c r="G190" s="1500" t="s">
        <v>150</v>
      </c>
      <c r="H190" s="1501">
        <f>VLOOKUP($A179,'Result Entry'!$B$9:$FW$108,10,0)</f>
        <v>0.0</v>
      </c>
      <c r="I190" s="1501"/>
      <c r="J190" s="1501"/>
      <c r="K190" s="1501"/>
      <c r="L190" s="1501"/>
      <c r="M190" s="1501"/>
      <c r="N190" s="1502"/>
    </row>
    <row r="191" spans="8:8" ht="20.25" customHeight="1">
      <c r="A191" s="1443"/>
      <c r="B191" s="1503" t="s">
        <v>70</v>
      </c>
      <c r="C191" s="1504" t="s">
        <v>168</v>
      </c>
      <c r="D191" s="1505"/>
      <c r="E191" s="1506" t="s">
        <v>73</v>
      </c>
      <c r="F191" s="1507" t="s">
        <v>74</v>
      </c>
      <c r="G191" s="1508" t="s">
        <v>169</v>
      </c>
      <c r="H191" s="1509" t="s">
        <v>56</v>
      </c>
      <c r="I191" s="1510"/>
      <c r="J191" s="1511" t="s">
        <v>85</v>
      </c>
      <c r="K191" s="1512"/>
      <c r="L191" s="1513" t="s">
        <v>170</v>
      </c>
      <c r="M191" s="1514" t="s">
        <v>77</v>
      </c>
      <c r="N191" s="1515" t="s">
        <v>99</v>
      </c>
    </row>
    <row r="192" spans="8:8" ht="20.25" customHeight="1">
      <c r="A192" s="1443"/>
      <c r="B192" s="1503"/>
      <c r="C192" s="1516"/>
      <c r="D192" s="1517"/>
      <c r="E192" s="1518"/>
      <c r="F192" s="1519"/>
      <c r="G192" s="1520"/>
      <c r="H192" s="1521"/>
      <c r="I192" s="1522"/>
      <c r="J192" s="1523"/>
      <c r="K192" s="1524"/>
      <c r="L192" s="1525"/>
      <c r="M192" s="1526"/>
      <c r="N192" s="1527"/>
    </row>
    <row r="193" spans="8:8" ht="20.25" customHeight="1">
      <c r="A193" s="1443"/>
      <c r="B193" s="1503" t="s">
        <v>70</v>
      </c>
      <c r="C193" s="1528" t="s">
        <v>57</v>
      </c>
      <c r="D193" s="1529"/>
      <c r="E193" s="1530">
        <f>'Result Entry'!$L$7</f>
        <v>10.0</v>
      </c>
      <c r="F193" s="1531">
        <f>'Result Entry'!$M$7</f>
        <v>10.0</v>
      </c>
      <c r="G193" s="1532">
        <f>SUM(E193:F193)</f>
        <v>20.0</v>
      </c>
      <c r="H193" s="1533">
        <f>'Result Entry'!$AU$7</f>
        <v>70.0</v>
      </c>
      <c r="I193" s="1534"/>
      <c r="J193" s="1535">
        <f>'Result Entry'!$AY$7</f>
        <v>100.0</v>
      </c>
      <c r="K193" s="1534"/>
      <c r="L193" s="1532">
        <f t="shared" si="10" ref="L193:L198">H193+J193</f>
        <v>170.0</v>
      </c>
      <c r="M193" s="1536">
        <f t="shared" si="11" ref="M193:M198">G193+L193</f>
        <v>190.0</v>
      </c>
      <c r="N193" s="1537"/>
    </row>
    <row r="194" spans="8:8" s="1538" ht="20.25" customFormat="1" customHeight="1">
      <c r="A194" s="1443"/>
      <c r="B194" s="1539" t="s">
        <v>70</v>
      </c>
      <c r="C194" s="1540" t="str">
        <f>'Result Entry'!$L$3</f>
        <v>HINDI Comp.</v>
      </c>
      <c r="D194" s="1541"/>
      <c r="E194" s="1542">
        <f>IF($J182="TC",0,IF($J182="Nso",0,VLOOKUP($A179,'Result Entry'!$B$9:$FW$108,11,0)))</f>
        <v>0.0</v>
      </c>
      <c r="F194" s="1543">
        <f>IF($J182="TC",0,IF($J182="Nso",0,VLOOKUP($A179,'Result Entry'!$B$9:$FW$108,12,0)))</f>
        <v>0.0</v>
      </c>
      <c r="G194" s="1544">
        <f>E194+F194</f>
        <v>0.0</v>
      </c>
      <c r="H194" s="1545">
        <f>IF($J182="TC",0,IF($J182="Nso",0,VLOOKUP($A179,'Result Entry'!$B$9:$FW$108,16,0)))</f>
        <v>0.0</v>
      </c>
      <c r="I194" s="1546"/>
      <c r="J194" s="1547">
        <f>IF($J182="TC",0,IF($J182="Nso",0,VLOOKUP($A179,'Result Entry'!$B$9:$FW$108,19,0)))</f>
        <v>0.0</v>
      </c>
      <c r="K194" s="1546"/>
      <c r="L194" s="1548">
        <f t="shared" si="10"/>
        <v>0.0</v>
      </c>
      <c r="M194" s="1549">
        <f t="shared" si="11"/>
        <v>0.0</v>
      </c>
      <c r="N194" s="1550" t="str">
        <f>IF($J182="TC",0,IF($J182="Nso",0,VLOOKUP($A179,'Result Entry'!$B$9:$FW$108,24,0)))</f>
        <v/>
      </c>
    </row>
    <row r="195" spans="8:8" s="1538" ht="20.25" customFormat="1" customHeight="1">
      <c r="A195" s="1443"/>
      <c r="B195" s="1539" t="s">
        <v>70</v>
      </c>
      <c r="C195" s="1551" t="str">
        <f>'Result Entry'!$Z$3</f>
        <v>ENGLISH Comp.</v>
      </c>
      <c r="D195" s="1552"/>
      <c r="E195" s="1542">
        <f>IF($J182="TC",0,IF($J182="Nso",0,VLOOKUP($A179,'Result Entry'!$B$9:$FW$108,25,0)))</f>
        <v>0.0</v>
      </c>
      <c r="F195" s="1543">
        <f>IF($J182="TC",0,IF($J182="Nso",0,VLOOKUP($A179,'Result Entry'!$B$9:$FW$108,26,0)))</f>
        <v>0.0</v>
      </c>
      <c r="G195" s="1553">
        <f>E195+F195</f>
        <v>0.0</v>
      </c>
      <c r="H195" s="1554">
        <f>IF($J182="TC",0,IF($J182="Nso",0,VLOOKUP($A179,'Result Entry'!$B$9:$FW$108,30,0)))</f>
        <v>0.0</v>
      </c>
      <c r="I195" s="1555"/>
      <c r="J195" s="1556">
        <f>IF($J182="TC",0,IF($J182="Nso",0,VLOOKUP($A179,'Result Entry'!$B$9:$FW$108,33,0)))</f>
        <v>0.0</v>
      </c>
      <c r="K195" s="1555"/>
      <c r="L195" s="1548">
        <f t="shared" si="10"/>
        <v>0.0</v>
      </c>
      <c r="M195" s="1549">
        <f t="shared" si="11"/>
        <v>0.0</v>
      </c>
      <c r="N195" s="1550" t="str">
        <f>IF($J182="TC",0,IF($J182="Nso",0,VLOOKUP($A179,'Result Entry'!$B$9:$FW$108,38,0)))</f>
        <v/>
      </c>
    </row>
    <row r="196" spans="8:8" s="1538" ht="20.25" customFormat="1" customHeight="1">
      <c r="A196" s="1443"/>
      <c r="B196" s="1539" t="s">
        <v>70</v>
      </c>
      <c r="C196" s="1551" t="str">
        <f>'Result Entry'!$AO$3</f>
        <v>PHYSICS</v>
      </c>
      <c r="D196" s="1552"/>
      <c r="E196" s="1542">
        <f>IF($J182="TC",0,IF($J182="Nso",0,VLOOKUP($A179,'Result Entry'!$B$9:$FW$108,39,0)))</f>
        <v>0.0</v>
      </c>
      <c r="F196" s="1543">
        <f>IF($J182="TC",0,IF($J182="Nso",0,VLOOKUP($A179,'Result Entry'!$B$9:$FW$108,40,0)))</f>
        <v>0.0</v>
      </c>
      <c r="G196" s="1553">
        <f>E196+F196</f>
        <v>0.0</v>
      </c>
      <c r="H196" s="1554">
        <f>IF($J182="TC",0,IF($J182="Nso",0,VLOOKUP($A179,'Result Entry'!$B$9:$FW$108,45,0)))</f>
        <v>0.0</v>
      </c>
      <c r="I196" s="1555"/>
      <c r="J196" s="1556">
        <f>IF($J182="TC",0,IF($J182="Nso",0,VLOOKUP($A179,'Result Entry'!$B$9:$FW$108,49,0)))</f>
        <v>0.0</v>
      </c>
      <c r="K196" s="1555"/>
      <c r="L196" s="1548">
        <f t="shared" si="10"/>
        <v>0.0</v>
      </c>
      <c r="M196" s="1549">
        <f t="shared" si="11"/>
        <v>0.0</v>
      </c>
      <c r="N196" s="1550" t="str">
        <f>IF($J182="TC",0,IF($J182="Nso",0,VLOOKUP($A179,'Result Entry'!$B$9:$FW$108,54,0)))</f>
        <v/>
      </c>
    </row>
    <row r="197" spans="8:8" s="1538" ht="20.25" customFormat="1" customHeight="1">
      <c r="A197" s="1443"/>
      <c r="B197" s="1539" t="s">
        <v>70</v>
      </c>
      <c r="C197" s="1551" t="str">
        <f>'Result Entry'!$BF$3</f>
        <v>CHEMISTRY</v>
      </c>
      <c r="D197" s="1552"/>
      <c r="E197" s="1542" t="str">
        <f>IF($J182="TC",0,IF($J182="Nso",0,VLOOKUP($A179,'Result Entry'!$B$9:$FW$108,55,0)))</f>
        <v/>
      </c>
      <c r="F197" s="1543">
        <f>IF($J182="TC",0,IF($J182="Nso",0,VLOOKUP($A179,'Result Entry'!$B$9:$FW$108,56,0)))</f>
        <v>0.0</v>
      </c>
      <c r="G197" s="1553" t="e">
        <f>E197+F197</f>
        <v>#VALUE!</v>
      </c>
      <c r="H197" s="1554">
        <f>IF($J182="TC",0,IF($J182="Nso",0,VLOOKUP($A179,'Result Entry'!$B$9:$FW$108,61,0)))</f>
        <v>0.0</v>
      </c>
      <c r="I197" s="1555"/>
      <c r="J197" s="1556">
        <f>IF($J182="TC",0,IF($J182="Nso",0,VLOOKUP($A179,'Result Entry'!$B$9:$FW$108,65,0)))</f>
        <v>0.0</v>
      </c>
      <c r="K197" s="1555"/>
      <c r="L197" s="1548">
        <f t="shared" si="10"/>
        <v>0.0</v>
      </c>
      <c r="M197" s="1549" t="e">
        <f t="shared" si="11"/>
        <v>#VALUE!</v>
      </c>
      <c r="N197" s="1550" t="str">
        <f>IF($J182="TC",0,IF($J182="Nso",0,VLOOKUP($A179,'Result Entry'!$B$9:$FW$108,70,0)))</f>
        <v/>
      </c>
    </row>
    <row r="198" spans="8:8" s="1538" ht="20.25" customFormat="1" customHeight="1">
      <c r="A198" s="1443"/>
      <c r="B198" s="1539" t="s">
        <v>70</v>
      </c>
      <c r="C198" s="1551" t="str">
        <f>'Result Entry'!$BW$3</f>
        <v>BIOLOGY</v>
      </c>
      <c r="D198" s="1552"/>
      <c r="E198" s="1557" t="str">
        <f>IF($J182="TC",0,IF($J182="Nso",0,VLOOKUP($A179,'Result Entry'!$B$9:$FW$108,71,0)))</f>
        <v/>
      </c>
      <c r="F198" s="1558" t="str">
        <f>IF($J182="TC",0,IF($J182="Nso",0,VLOOKUP($A179,'Result Entry'!$B$9:$FW$108,72,0)))</f>
        <v/>
      </c>
      <c r="G198" s="1559" t="e">
        <f>E198+F198</f>
        <v>#VALUE!</v>
      </c>
      <c r="H198" s="1560">
        <f>IF($J182="TC",0,IF($J182="Nso",0,VLOOKUP($A179,'Result Entry'!$B$9:$FW$108,77,0)))</f>
        <v>0.0</v>
      </c>
      <c r="I198" s="1561"/>
      <c r="J198" s="1562">
        <f>IF($J182="TC",0,IF($J182="Nso",0,VLOOKUP($A179,'Result Entry'!$B$9:$FW$108,81,0)))</f>
        <v>0.0</v>
      </c>
      <c r="K198" s="1561"/>
      <c r="L198" s="1563">
        <f t="shared" si="10"/>
        <v>0.0</v>
      </c>
      <c r="M198" s="1564" t="e">
        <f t="shared" si="11"/>
        <v>#VALUE!</v>
      </c>
      <c r="N198" s="1550">
        <f>IF($J182="TC",0,IF($J182="Nso",0,VLOOKUP($A179,'Result Entry'!$B$9:$FW$108,86,0)))</f>
        <v>0.0</v>
      </c>
    </row>
    <row r="199" spans="8:8" ht="20.25" customHeight="1">
      <c r="A199" s="1443"/>
      <c r="B199" s="1503" t="s">
        <v>70</v>
      </c>
      <c r="C199" s="1565" t="s">
        <v>78</v>
      </c>
      <c r="D199" s="1566"/>
      <c r="E199" s="1567"/>
      <c r="F199" s="1568" t="s">
        <v>79</v>
      </c>
      <c r="G199" s="1569"/>
      <c r="H199" s="1570" t="s">
        <v>80</v>
      </c>
      <c r="I199" s="1571"/>
      <c r="J199" s="1572" t="s">
        <v>42</v>
      </c>
      <c r="K199" s="1667" t="s">
        <v>92</v>
      </c>
      <c r="L199" s="1574" t="s">
        <v>40</v>
      </c>
      <c r="M199" s="1575"/>
      <c r="N199" s="1576" t="s">
        <v>44</v>
      </c>
    </row>
    <row r="200" spans="8:8" ht="25.5" customHeight="1">
      <c r="A200" s="1443"/>
      <c r="B200" s="1503" t="s">
        <v>70</v>
      </c>
      <c r="C200" s="1577"/>
      <c r="D200" s="1578"/>
      <c r="E200" s="1579"/>
      <c r="F200" s="1580">
        <f>IF($J182="TC",0,IF($J182="Nso",0,VLOOKUP($A179,'Result Entry'!$B$9:$FW$108,146,0)))</f>
        <v>0.0</v>
      </c>
      <c r="G200" s="1581"/>
      <c r="H200" s="1582">
        <f>IF($J182="TC",0,IF($J182="Nso",0,VLOOKUP($A179,'Result Entry'!$B$9:$FW$108,147,0)))</f>
        <v>0.0</v>
      </c>
      <c r="I200" s="1583"/>
      <c r="J200" s="1584">
        <f>IF($J182="TC",0,IF($J182="Nso",0,VLOOKUP($A179,'Result Entry'!$B$9:$FW$108,148,0)))</f>
        <v>0.0</v>
      </c>
      <c r="K200" s="1585" t="str">
        <f>IF($J182="TC",0,IF($J182="Nso",0,VLOOKUP($A179,'Result Entry'!$B$9:$FW$108,149,0)))</f>
        <v/>
      </c>
      <c r="L200" s="1586">
        <f>IF($J182="TC",0,IF($J182="Nso",0,VLOOKUP($A179,'Result Entry'!$B$9:$FW$108,150,0)))</f>
        <v>0.0</v>
      </c>
      <c r="M200" s="1587"/>
      <c r="N200" s="1588">
        <f>IF($J182="TC",0,IF($J182="Nso",0,VLOOKUP($A179,'Result Entry'!$B$9:$FW$108,152,0)))</f>
        <v>0.0</v>
      </c>
    </row>
    <row r="201" spans="8:8" ht="20.25" customHeight="1">
      <c r="A201" s="1443"/>
      <c r="B201" s="1503" t="s">
        <v>70</v>
      </c>
      <c r="C201" s="1589" t="s">
        <v>59</v>
      </c>
      <c r="D201" s="1590"/>
      <c r="E201" s="1590"/>
      <c r="F201" s="1590"/>
      <c r="G201" s="1590"/>
      <c r="H201" s="1591"/>
      <c r="I201" s="1592" t="s">
        <v>60</v>
      </c>
      <c r="J201" s="1593"/>
      <c r="K201" s="1594">
        <f>VLOOKUP($A179,'Result Entry'!$B$9:$FW$108,143,0)</f>
        <v>0.0</v>
      </c>
      <c r="L201" s="1595"/>
      <c r="M201" s="1596" t="s">
        <v>38</v>
      </c>
      <c r="N201" s="1597"/>
    </row>
    <row r="202" spans="8:8" ht="20.25" customHeight="1">
      <c r="A202" s="1443"/>
      <c r="B202" s="1503" t="s">
        <v>70</v>
      </c>
      <c r="C202" s="1598" t="s">
        <v>55</v>
      </c>
      <c r="D202" s="1599"/>
      <c r="E202" s="1599"/>
      <c r="F202" s="1600" t="s">
        <v>158</v>
      </c>
      <c r="G202" s="1601"/>
      <c r="H202" s="1602" t="s">
        <v>48</v>
      </c>
      <c r="I202" s="1603" t="s">
        <v>61</v>
      </c>
      <c r="J202" s="1604"/>
      <c r="K202" s="1605">
        <f>VLOOKUP($A179,'Result Entry'!$B$9:$FW$108,144,0)</f>
        <v>0.0</v>
      </c>
      <c r="L202" s="1606"/>
      <c r="M202" s="1607">
        <f>VLOOKUP($A179,'Result Entry'!$B$9:$FW$108,145,0)</f>
        <v>0.0</v>
      </c>
      <c r="N202" s="1608"/>
    </row>
    <row r="203" spans="8:8" ht="20.25" customHeight="1">
      <c r="A203" s="1443"/>
      <c r="B203" s="1503" t="s">
        <v>70</v>
      </c>
      <c r="C203" s="1598"/>
      <c r="D203" s="1599"/>
      <c r="E203" s="1599"/>
      <c r="F203" s="1609"/>
      <c r="G203" s="1610"/>
      <c r="H203" s="1611" t="s">
        <v>100</v>
      </c>
      <c r="I203" s="1612" t="s">
        <v>62</v>
      </c>
      <c r="J203" s="1613"/>
      <c r="K203" s="1614">
        <f>IF($J182="TC","Transferred",IF($J182="Nso","NameSeparated",VLOOKUP($A179,'Result Entry'!$B$9:$FW$108,153,0)))</f>
        <v>0.0</v>
      </c>
      <c r="L203" s="1614"/>
      <c r="M203" s="1614"/>
      <c r="N203" s="1615"/>
    </row>
    <row r="204" spans="8:8" ht="20.25" customHeight="1">
      <c r="A204" s="1443"/>
      <c r="B204" s="1503" t="s">
        <v>70</v>
      </c>
      <c r="C204" s="1616" t="str">
        <f>'Result Entry'!$DU$3</f>
        <v>Foundation Of Information Tech.</v>
      </c>
      <c r="D204" s="1617"/>
      <c r="E204" s="1618"/>
      <c r="F204" s="1619" t="str">
        <f>IF($J182="TC",0,IF($J182="Nso",0,VLOOKUP($A179,'Result Entry'!$B$9:$GS$108,170,0)))</f>
        <v/>
      </c>
      <c r="G204" s="1619"/>
      <c r="H204" s="1620">
        <f>IF($J182="TC",0,IF($J182="Nso",0,VLOOKUP($A179,'Result Entry'!$B$9:$GS$108,112,0)))</f>
        <v>0.0</v>
      </c>
      <c r="I204" s="1621" t="s">
        <v>72</v>
      </c>
      <c r="J204" s="1622"/>
      <c r="K204" s="1623">
        <f>'Result Entry'!$T$2</f>
        <v>45041.0</v>
      </c>
      <c r="L204" s="1624"/>
      <c r="M204" s="1624"/>
      <c r="N204" s="1625"/>
    </row>
    <row r="205" spans="8:8" ht="20.25" customHeight="1">
      <c r="A205" s="1443"/>
      <c r="B205" s="1503" t="s">
        <v>70</v>
      </c>
      <c r="C205" s="1616" t="str">
        <f>'Result Entry'!$EI$3</f>
        <v>G.I.A.I.-II</v>
      </c>
      <c r="D205" s="1617"/>
      <c r="E205" s="1618"/>
      <c r="F205" s="1619" t="str">
        <f>IF($J182="TC",0,IF($J182="Nso",0,VLOOKUP($A179,'Result Entry'!$B$9:$GS$108,174,0)))</f>
        <v/>
      </c>
      <c r="G205" s="1619"/>
      <c r="H205" s="1620">
        <f>IF($J182="TC",0,IF($J182="Nso",0,VLOOKUP($A179,'Result Entry'!$B$9:$GS$108,124,0)))</f>
        <v>0.0</v>
      </c>
      <c r="I205" s="1626"/>
      <c r="J205" s="1627"/>
      <c r="K205" s="1627"/>
      <c r="L205" s="1627"/>
      <c r="M205" s="1627"/>
      <c r="N205" s="1628"/>
    </row>
    <row r="206" spans="8:8" ht="20.25" customHeight="1">
      <c r="A206" s="1443"/>
      <c r="B206" s="1503" t="s">
        <v>70</v>
      </c>
      <c r="C206" s="1616" t="str">
        <f>'Result Entry'!$EU$3</f>
        <v>SOC.SER.PLAN</v>
      </c>
      <c r="D206" s="1617"/>
      <c r="E206" s="1618"/>
      <c r="F206" s="1619">
        <f>IF($J182="TC",0,IF($J182="Nso",0,VLOOKUP($A179,'Result Entry'!$B$9:$HS$108,178,0)))</f>
        <v>0.0</v>
      </c>
      <c r="G206" s="1619"/>
      <c r="H206" s="1620">
        <f>IF($J182="TC",0,IF($J182="Nso",0,VLOOKUP($A179,'Result Entry'!$B$9:$GS$108,136,0)))</f>
        <v>0.0</v>
      </c>
      <c r="I206" s="1629" t="s">
        <v>175</v>
      </c>
      <c r="J206" s="1630"/>
      <c r="K206" s="1668"/>
      <c r="L206" s="1669"/>
      <c r="M206" s="1669"/>
      <c r="N206" s="1670"/>
    </row>
    <row r="207" spans="8:8" ht="20.25" customHeight="1">
      <c r="A207" s="1443"/>
      <c r="B207" s="1503" t="s">
        <v>70</v>
      </c>
      <c r="C207" s="1616" t="str">
        <f>'Result Entry'!$FG$3</f>
        <v>Jeewan Kaushal</v>
      </c>
      <c r="D207" s="1617"/>
      <c r="E207" s="1618"/>
      <c r="F207" s="1619" t="str">
        <f>IF($J182="TC",0,IF($J182="Nso",0,VLOOKUP($A179,'Result Entry'!$B$9:$HS$108,182,0)))</f>
        <v/>
      </c>
      <c r="G207" s="1619"/>
      <c r="H207" s="1620">
        <f>IF($J182="TC",0,IF($J182="Nso",0,VLOOKUP($A179,'Result Entry'!$B$9:$HS$108,136,0)))</f>
        <v>0.0</v>
      </c>
      <c r="I207" s="1629" t="s">
        <v>149</v>
      </c>
      <c r="J207" s="1630"/>
      <c r="K207" s="1630"/>
      <c r="L207" s="1630"/>
      <c r="M207" s="1630"/>
      <c r="N207" s="1634"/>
    </row>
    <row r="208" spans="8:8" ht="20.25" customHeight="1">
      <c r="A208" s="1443"/>
      <c r="B208" s="1483" t="s">
        <v>70</v>
      </c>
      <c r="C208" s="1635" t="s">
        <v>181</v>
      </c>
      <c r="D208" s="1636"/>
      <c r="E208" s="1637"/>
      <c r="F208" s="1638" t="s">
        <v>182</v>
      </c>
      <c r="G208" s="1639"/>
      <c r="H208" s="1640" t="s">
        <v>31</v>
      </c>
      <c r="I208" s="1629" t="s">
        <v>176</v>
      </c>
      <c r="J208" s="1630"/>
      <c r="K208" s="1630"/>
      <c r="L208" s="1630"/>
      <c r="M208" s="1630"/>
      <c r="N208" s="1634"/>
    </row>
    <row r="209" spans="8:8" ht="20.25" customHeight="1">
      <c r="A209" s="1443"/>
      <c r="B209" s="1483" t="s">
        <v>70</v>
      </c>
      <c r="C209" s="1641"/>
      <c r="D209" s="1642"/>
      <c r="E209" s="1643"/>
      <c r="F209" s="1644" t="s">
        <v>183</v>
      </c>
      <c r="G209" s="1645"/>
      <c r="H209" s="1646" t="s">
        <v>180</v>
      </c>
      <c r="I209" s="1647" t="s">
        <v>68</v>
      </c>
      <c r="J209" s="1648"/>
      <c r="K209" s="1648"/>
      <c r="L209" s="1648"/>
      <c r="M209" s="1648"/>
      <c r="N209" s="1649"/>
    </row>
    <row r="210" spans="8:8" ht="20.25" customHeight="1">
      <c r="A210" s="1443"/>
      <c r="B210" s="1483" t="s">
        <v>70</v>
      </c>
      <c r="C210" s="1641"/>
      <c r="D210" s="1642"/>
      <c r="E210" s="1643"/>
      <c r="F210" s="1644" t="s">
        <v>186</v>
      </c>
      <c r="G210" s="1645"/>
      <c r="H210" s="1646" t="s">
        <v>63</v>
      </c>
      <c r="I210" s="1650"/>
      <c r="J210" s="1651"/>
      <c r="K210" s="1651"/>
      <c r="L210" s="1651"/>
      <c r="M210" s="1651"/>
      <c r="N210" s="1652"/>
    </row>
    <row r="211" spans="8:8" ht="20.25" customHeight="1">
      <c r="A211" s="1443"/>
      <c r="B211" s="1483" t="s">
        <v>70</v>
      </c>
      <c r="C211" s="1641"/>
      <c r="D211" s="1642"/>
      <c r="E211" s="1643"/>
      <c r="F211" s="1644" t="s">
        <v>187</v>
      </c>
      <c r="G211" s="1645"/>
      <c r="H211" s="1646" t="s">
        <v>64</v>
      </c>
      <c r="I211" s="1650"/>
      <c r="J211" s="1651"/>
      <c r="K211" s="1651"/>
      <c r="L211" s="1651"/>
      <c r="M211" s="1651"/>
      <c r="N211" s="1652"/>
    </row>
    <row r="212" spans="8:8" ht="20.25" customHeight="1">
      <c r="A212" s="1443"/>
      <c r="B212" s="1483" t="s">
        <v>70</v>
      </c>
      <c r="C212" s="1641"/>
      <c r="D212" s="1642"/>
      <c r="E212" s="1643"/>
      <c r="F212" s="1644" t="s">
        <v>184</v>
      </c>
      <c r="G212" s="1645"/>
      <c r="H212" s="1646" t="s">
        <v>66</v>
      </c>
      <c r="I212" s="1653" t="s">
        <v>81</v>
      </c>
      <c r="J212" s="1654"/>
      <c r="K212" s="1654"/>
      <c r="L212" s="1654"/>
      <c r="M212" s="1654"/>
      <c r="N212" s="1655"/>
    </row>
    <row r="213" spans="8:8" ht="20.25" customHeight="1">
      <c r="A213" s="1443"/>
      <c r="B213" s="1656" t="s">
        <v>70</v>
      </c>
      <c r="C213" s="1657"/>
      <c r="D213" s="1658"/>
      <c r="E213" s="1659"/>
      <c r="F213" s="1660" t="s">
        <v>185</v>
      </c>
      <c r="G213" s="1661"/>
      <c r="H213" s="1662" t="s">
        <v>65</v>
      </c>
      <c r="I213" s="1663"/>
      <c r="J213" s="1664"/>
      <c r="K213" s="1664"/>
      <c r="L213" s="1664"/>
      <c r="M213" s="1664"/>
      <c r="N213" s="1665"/>
    </row>
    <row r="214" spans="8:8" ht="24.75" customHeight="1">
      <c r="A214" s="1441">
        <f>A179+1</f>
        <v>7.0</v>
      </c>
      <c r="B214" s="1442" t="s">
        <v>51</v>
      </c>
      <c r="C214" s="1442"/>
      <c r="D214" s="1442"/>
      <c r="E214" s="1442"/>
      <c r="F214" s="1442"/>
      <c r="G214" s="1442"/>
      <c r="H214" s="1442"/>
      <c r="I214" s="1442"/>
      <c r="J214" s="1442"/>
      <c r="K214" s="1442"/>
      <c r="L214" s="1442"/>
      <c r="M214" s="1442"/>
      <c r="N214" s="1442"/>
    </row>
    <row r="215" spans="8:8" ht="42.75" customHeight="1">
      <c r="A215" s="1443"/>
      <c r="B215" s="1444"/>
      <c r="C215" s="1445"/>
      <c r="D215" s="1446" t="str">
        <f>Master!$E$8</f>
        <v>Govt. Sr. Secondary School </v>
      </c>
      <c r="E215" s="1447"/>
      <c r="F215" s="1447"/>
      <c r="G215" s="1447"/>
      <c r="H215" s="1447"/>
      <c r="I215" s="1447"/>
      <c r="J215" s="1447"/>
      <c r="K215" s="1447"/>
      <c r="L215" s="1447"/>
      <c r="M215" s="1447"/>
      <c r="N215" s="1448"/>
    </row>
    <row r="216" spans="8:8" ht="20.25" customHeight="1">
      <c r="A216" s="1443"/>
      <c r="B216" s="1449"/>
      <c r="C216" s="1450"/>
      <c r="D216" s="1451" t="str">
        <f>Master!$E$11</f>
        <v>P.S.-Bapini (Jodhpur)</v>
      </c>
      <c r="E216" s="1452"/>
      <c r="F216" s="1452"/>
      <c r="G216" s="1452"/>
      <c r="H216" s="1452"/>
      <c r="I216" s="1452"/>
      <c r="J216" s="1452"/>
      <c r="K216" s="1452"/>
      <c r="L216" s="1452"/>
      <c r="M216" s="1452"/>
      <c r="N216" s="1453"/>
    </row>
    <row r="217" spans="8:8" ht="20.25" customHeight="1">
      <c r="A217" s="1443"/>
      <c r="B217" s="1454"/>
      <c r="C217" s="1455" t="s">
        <v>151</v>
      </c>
      <c r="D217" s="1456"/>
      <c r="E217" s="1456"/>
      <c r="F217" s="1456"/>
      <c r="G217" s="1457"/>
      <c r="H217" s="1458" t="s">
        <v>128</v>
      </c>
      <c r="I217" s="1458"/>
      <c r="J217" s="1459">
        <f>VLOOKUP(A214,'Result Entry'!$B$6:$K$108,6,0)</f>
        <v>0.0</v>
      </c>
      <c r="K217" s="1460" t="s">
        <v>69</v>
      </c>
      <c r="L217" s="1461"/>
      <c r="M217" s="1462">
        <f>Master!$E$14</f>
        <v>8.151106901E9</v>
      </c>
      <c r="N217" s="1463"/>
    </row>
    <row r="218" spans="8:8" ht="20.25" customHeight="1">
      <c r="A218" s="1443"/>
      <c r="B218" s="1464"/>
      <c r="C218" s="1465"/>
      <c r="D218" s="1466"/>
      <c r="E218" s="1466"/>
      <c r="F218" s="1466"/>
      <c r="G218" s="1467"/>
      <c r="H218" s="1468"/>
      <c r="I218" s="1468"/>
      <c r="J218" s="1469"/>
      <c r="K218" s="1470" t="s">
        <v>67</v>
      </c>
      <c r="L218" s="1471"/>
      <c r="M218" s="1472"/>
      <c r="N218" s="1473"/>
      <c r="O218" s="23" t="s">
        <v>157</v>
      </c>
    </row>
    <row r="219" spans="8:8" ht="20.25" customHeight="1">
      <c r="A219" s="1443"/>
      <c r="B219" s="1464"/>
      <c r="C219" s="1474"/>
      <c r="D219" s="1475"/>
      <c r="E219" s="1475"/>
      <c r="F219" s="1475"/>
      <c r="G219" s="1476"/>
      <c r="H219" s="1477"/>
      <c r="I219" s="1477"/>
      <c r="J219" s="1478"/>
      <c r="K219" s="1479" t="s">
        <v>52</v>
      </c>
      <c r="L219" s="1480"/>
      <c r="M219" s="1481" t="str">
        <f>Master!$E$6</f>
        <v>2022-23</v>
      </c>
      <c r="N219" s="1482"/>
    </row>
    <row r="220" spans="8:8" ht="20.25" customHeight="1">
      <c r="A220" s="1443"/>
      <c r="B220" s="1483" t="s">
        <v>70</v>
      </c>
      <c r="C220" s="1484" t="s">
        <v>21</v>
      </c>
      <c r="D220" s="1485"/>
      <c r="E220" s="1485"/>
      <c r="F220" s="1486"/>
      <c r="G220" s="1487" t="s">
        <v>150</v>
      </c>
      <c r="H220" s="1488">
        <f>VLOOKUP($A214,'Result Entry'!$B$9:$FW$108,4,0)</f>
        <v>0.0</v>
      </c>
      <c r="I220" s="1488"/>
      <c r="J220" s="1488"/>
      <c r="K220" s="1488"/>
      <c r="L220" s="1488"/>
      <c r="M220" s="1488"/>
      <c r="N220" s="1489"/>
    </row>
    <row r="221" spans="8:8" ht="20.25" customHeight="1">
      <c r="A221" s="1443"/>
      <c r="B221" s="1483" t="s">
        <v>70</v>
      </c>
      <c r="C221" s="1490" t="s">
        <v>23</v>
      </c>
      <c r="D221" s="1491"/>
      <c r="E221" s="1491"/>
      <c r="F221" s="1492"/>
      <c r="G221" s="1493" t="s">
        <v>150</v>
      </c>
      <c r="H221" s="1494">
        <f>VLOOKUP($A214,'Result Entry'!$B$9:$FW$108,7,0)</f>
        <v>0.0</v>
      </c>
      <c r="I221" s="1494"/>
      <c r="J221" s="1494"/>
      <c r="K221" s="1494"/>
      <c r="L221" s="1494"/>
      <c r="M221" s="1494"/>
      <c r="N221" s="1495"/>
    </row>
    <row r="222" spans="8:8" ht="20.25" customHeight="1">
      <c r="A222" s="1443"/>
      <c r="B222" s="1483" t="s">
        <v>70</v>
      </c>
      <c r="C222" s="1490" t="s">
        <v>24</v>
      </c>
      <c r="D222" s="1491"/>
      <c r="E222" s="1491"/>
      <c r="F222" s="1492"/>
      <c r="G222" s="1493" t="s">
        <v>150</v>
      </c>
      <c r="H222" s="1494">
        <f>VLOOKUP($A214,'Result Entry'!$B$9:$FW$108,8,0)</f>
        <v>0.0</v>
      </c>
      <c r="I222" s="1494"/>
      <c r="J222" s="1494"/>
      <c r="K222" s="1494"/>
      <c r="L222" s="1494"/>
      <c r="M222" s="1494"/>
      <c r="N222" s="1495"/>
    </row>
    <row r="223" spans="8:8" ht="20.25" customHeight="1">
      <c r="A223" s="1443"/>
      <c r="B223" s="1483" t="s">
        <v>70</v>
      </c>
      <c r="C223" s="1490" t="s">
        <v>53</v>
      </c>
      <c r="D223" s="1491"/>
      <c r="E223" s="1491"/>
      <c r="F223" s="1492"/>
      <c r="G223" s="1493" t="s">
        <v>150</v>
      </c>
      <c r="H223" s="1494">
        <f>VLOOKUP($A214,'Result Entry'!$B$9:$FW$108,9,0)</f>
        <v>0.0</v>
      </c>
      <c r="I223" s="1494"/>
      <c r="J223" s="1494"/>
      <c r="K223" s="1494"/>
      <c r="L223" s="1494"/>
      <c r="M223" s="1494"/>
      <c r="N223" s="1495"/>
    </row>
    <row r="224" spans="8:8" ht="20.25" customHeight="1">
      <c r="A224" s="1443"/>
      <c r="B224" s="1483" t="s">
        <v>70</v>
      </c>
      <c r="C224" s="1490" t="s">
        <v>54</v>
      </c>
      <c r="D224" s="1491"/>
      <c r="E224" s="1491"/>
      <c r="F224" s="1492"/>
      <c r="G224" s="1493" t="s">
        <v>150</v>
      </c>
      <c r="H224" s="1496" t="str">
        <f>CONCATENATE('Result Entry'!$G$4,'Result Entry'!$J$4)</f>
        <v>11(A)</v>
      </c>
      <c r="I224" s="1494"/>
      <c r="J224" s="1494"/>
      <c r="K224" s="1494"/>
      <c r="L224" s="1494"/>
      <c r="M224" s="1494"/>
      <c r="N224" s="1495"/>
    </row>
    <row r="225" spans="8:8" ht="20.25" customHeight="1">
      <c r="A225" s="1443"/>
      <c r="B225" s="1483" t="s">
        <v>70</v>
      </c>
      <c r="C225" s="1497" t="s">
        <v>26</v>
      </c>
      <c r="D225" s="1498"/>
      <c r="E225" s="1498"/>
      <c r="F225" s="1499"/>
      <c r="G225" s="1500" t="s">
        <v>150</v>
      </c>
      <c r="H225" s="1501">
        <f>VLOOKUP($A214,'Result Entry'!$B$9:$FW$108,10,0)</f>
        <v>0.0</v>
      </c>
      <c r="I225" s="1501"/>
      <c r="J225" s="1501"/>
      <c r="K225" s="1501"/>
      <c r="L225" s="1501"/>
      <c r="M225" s="1501"/>
      <c r="N225" s="1502"/>
    </row>
    <row r="226" spans="8:8" ht="20.25" customHeight="1">
      <c r="A226" s="1443"/>
      <c r="B226" s="1503" t="s">
        <v>70</v>
      </c>
      <c r="C226" s="1504" t="s">
        <v>168</v>
      </c>
      <c r="D226" s="1505"/>
      <c r="E226" s="1506" t="s">
        <v>73</v>
      </c>
      <c r="F226" s="1507" t="s">
        <v>74</v>
      </c>
      <c r="G226" s="1508" t="s">
        <v>169</v>
      </c>
      <c r="H226" s="1509" t="s">
        <v>56</v>
      </c>
      <c r="I226" s="1510"/>
      <c r="J226" s="1511" t="s">
        <v>85</v>
      </c>
      <c r="K226" s="1512"/>
      <c r="L226" s="1513" t="s">
        <v>170</v>
      </c>
      <c r="M226" s="1514" t="s">
        <v>77</v>
      </c>
      <c r="N226" s="1515" t="s">
        <v>99</v>
      </c>
    </row>
    <row r="227" spans="8:8" ht="20.25" customHeight="1">
      <c r="A227" s="1443"/>
      <c r="B227" s="1503"/>
      <c r="C227" s="1516"/>
      <c r="D227" s="1517"/>
      <c r="E227" s="1518"/>
      <c r="F227" s="1519"/>
      <c r="G227" s="1520"/>
      <c r="H227" s="1521"/>
      <c r="I227" s="1522"/>
      <c r="J227" s="1523"/>
      <c r="K227" s="1524"/>
      <c r="L227" s="1525"/>
      <c r="M227" s="1526"/>
      <c r="N227" s="1527"/>
    </row>
    <row r="228" spans="8:8" ht="20.25" customHeight="1">
      <c r="A228" s="1443"/>
      <c r="B228" s="1503" t="s">
        <v>70</v>
      </c>
      <c r="C228" s="1528" t="s">
        <v>57</v>
      </c>
      <c r="D228" s="1529"/>
      <c r="E228" s="1530">
        <f>'Result Entry'!$L$7</f>
        <v>10.0</v>
      </c>
      <c r="F228" s="1531">
        <f>'Result Entry'!$M$7</f>
        <v>10.0</v>
      </c>
      <c r="G228" s="1532">
        <f>SUM(E228:F228)</f>
        <v>20.0</v>
      </c>
      <c r="H228" s="1533">
        <f>'Result Entry'!$AU$7</f>
        <v>70.0</v>
      </c>
      <c r="I228" s="1534"/>
      <c r="J228" s="1535">
        <f>'Result Entry'!$AY$7</f>
        <v>100.0</v>
      </c>
      <c r="K228" s="1534"/>
      <c r="L228" s="1532">
        <f t="shared" si="12" ref="L228:L233">H228+J228</f>
        <v>170.0</v>
      </c>
      <c r="M228" s="1536">
        <f t="shared" si="13" ref="M228:M233">G228+L228</f>
        <v>190.0</v>
      </c>
      <c r="N228" s="1537"/>
    </row>
    <row r="229" spans="8:8" s="1538" ht="20.25" customFormat="1" customHeight="1">
      <c r="A229" s="1443"/>
      <c r="B229" s="1539" t="s">
        <v>70</v>
      </c>
      <c r="C229" s="1540" t="str">
        <f>'Result Entry'!$L$3</f>
        <v>HINDI Comp.</v>
      </c>
      <c r="D229" s="1541"/>
      <c r="E229" s="1542">
        <f>IF($J217="TC",0,IF($J217="Nso",0,VLOOKUP($A214,'Result Entry'!$B$9:$FW$108,11,0)))</f>
        <v>0.0</v>
      </c>
      <c r="F229" s="1543">
        <f>IF($J217="TC",0,IF($J217="Nso",0,VLOOKUP($A214,'Result Entry'!$B$9:$FW$108,12,0)))</f>
        <v>0.0</v>
      </c>
      <c r="G229" s="1544">
        <f>E229+F229</f>
        <v>0.0</v>
      </c>
      <c r="H229" s="1545">
        <f>IF($J217="TC",0,IF($J217="Nso",0,VLOOKUP($A214,'Result Entry'!$B$9:$FW$108,16,0)))</f>
        <v>0.0</v>
      </c>
      <c r="I229" s="1546"/>
      <c r="J229" s="1547">
        <f>IF($J217="TC",0,IF($J217="Nso",0,VLOOKUP($A214,'Result Entry'!$B$9:$FW$108,19,0)))</f>
        <v>0.0</v>
      </c>
      <c r="K229" s="1546"/>
      <c r="L229" s="1548">
        <f t="shared" si="12"/>
        <v>0.0</v>
      </c>
      <c r="M229" s="1549">
        <f t="shared" si="13"/>
        <v>0.0</v>
      </c>
      <c r="N229" s="1550" t="str">
        <f>IF($J217="TC",0,IF($J217="Nso",0,VLOOKUP($A214,'Result Entry'!$B$9:$FW$108,24,0)))</f>
        <v/>
      </c>
    </row>
    <row r="230" spans="8:8" s="1538" ht="20.25" customFormat="1" customHeight="1">
      <c r="A230" s="1443"/>
      <c r="B230" s="1539" t="s">
        <v>70</v>
      </c>
      <c r="C230" s="1551" t="str">
        <f>'Result Entry'!$Z$3</f>
        <v>ENGLISH Comp.</v>
      </c>
      <c r="D230" s="1552"/>
      <c r="E230" s="1542">
        <f>IF($J217="TC",0,IF($J217="Nso",0,VLOOKUP($A214,'Result Entry'!$B$9:$FW$108,25,0)))</f>
        <v>0.0</v>
      </c>
      <c r="F230" s="1543">
        <f>IF($J217="TC",0,IF($J217="Nso",0,VLOOKUP($A214,'Result Entry'!$B$9:$FW$108,26,0)))</f>
        <v>0.0</v>
      </c>
      <c r="G230" s="1553">
        <f>E230+F230</f>
        <v>0.0</v>
      </c>
      <c r="H230" s="1554">
        <f>IF($J217="TC",0,IF($J217="Nso",0,VLOOKUP($A214,'Result Entry'!$B$9:$FW$108,30,0)))</f>
        <v>0.0</v>
      </c>
      <c r="I230" s="1555"/>
      <c r="J230" s="1556">
        <f>IF($J217="TC",0,IF($J217="Nso",0,VLOOKUP($A214,'Result Entry'!$B$9:$FW$108,33,0)))</f>
        <v>0.0</v>
      </c>
      <c r="K230" s="1555"/>
      <c r="L230" s="1548">
        <f t="shared" si="12"/>
        <v>0.0</v>
      </c>
      <c r="M230" s="1549">
        <f t="shared" si="13"/>
        <v>0.0</v>
      </c>
      <c r="N230" s="1550" t="str">
        <f>IF($J217="TC",0,IF($J217="Nso",0,VLOOKUP($A214,'Result Entry'!$B$9:$FW$108,38,0)))</f>
        <v/>
      </c>
    </row>
    <row r="231" spans="8:8" s="1538" ht="20.25" customFormat="1" customHeight="1">
      <c r="A231" s="1443"/>
      <c r="B231" s="1539" t="s">
        <v>70</v>
      </c>
      <c r="C231" s="1551" t="str">
        <f>'Result Entry'!$AO$3</f>
        <v>PHYSICS</v>
      </c>
      <c r="D231" s="1552"/>
      <c r="E231" s="1542">
        <f>IF($J217="TC",0,IF($J217="Nso",0,VLOOKUP($A214,'Result Entry'!$B$9:$FW$108,39,0)))</f>
        <v>0.0</v>
      </c>
      <c r="F231" s="1543">
        <f>IF($J217="TC",0,IF($J217="Nso",0,VLOOKUP($A214,'Result Entry'!$B$9:$FW$108,40,0)))</f>
        <v>0.0</v>
      </c>
      <c r="G231" s="1553">
        <f>E231+F231</f>
        <v>0.0</v>
      </c>
      <c r="H231" s="1554">
        <f>IF($J217="TC",0,IF($J217="Nso",0,VLOOKUP($A214,'Result Entry'!$B$9:$FW$108,45,0)))</f>
        <v>0.0</v>
      </c>
      <c r="I231" s="1555"/>
      <c r="J231" s="1556">
        <f>IF($J217="TC",0,IF($J217="Nso",0,VLOOKUP($A214,'Result Entry'!$B$9:$FW$108,49,0)))</f>
        <v>0.0</v>
      </c>
      <c r="K231" s="1555"/>
      <c r="L231" s="1548">
        <f t="shared" si="12"/>
        <v>0.0</v>
      </c>
      <c r="M231" s="1549">
        <f t="shared" si="13"/>
        <v>0.0</v>
      </c>
      <c r="N231" s="1550" t="str">
        <f>IF($J217="TC",0,IF($J217="Nso",0,VLOOKUP($A214,'Result Entry'!$B$9:$FW$108,54,0)))</f>
        <v/>
      </c>
    </row>
    <row r="232" spans="8:8" s="1538" ht="20.25" customFormat="1" customHeight="1">
      <c r="A232" s="1443"/>
      <c r="B232" s="1539" t="s">
        <v>70</v>
      </c>
      <c r="C232" s="1551" t="str">
        <f>'Result Entry'!$BF$3</f>
        <v>CHEMISTRY</v>
      </c>
      <c r="D232" s="1552"/>
      <c r="E232" s="1542" t="str">
        <f>IF($J217="TC",0,IF($J217="Nso",0,VLOOKUP($A214,'Result Entry'!$B$9:$FW$108,55,0)))</f>
        <v/>
      </c>
      <c r="F232" s="1543">
        <f>IF($J217="TC",0,IF($J217="Nso",0,VLOOKUP($A214,'Result Entry'!$B$9:$FW$108,56,0)))</f>
        <v>0.0</v>
      </c>
      <c r="G232" s="1553" t="e">
        <f>E232+F232</f>
        <v>#VALUE!</v>
      </c>
      <c r="H232" s="1554">
        <f>IF($J217="TC",0,IF($J217="Nso",0,VLOOKUP($A214,'Result Entry'!$B$9:$FW$108,61,0)))</f>
        <v>0.0</v>
      </c>
      <c r="I232" s="1555"/>
      <c r="J232" s="1556">
        <f>IF($J217="TC",0,IF($J217="Nso",0,VLOOKUP($A214,'Result Entry'!$B$9:$FW$108,65,0)))</f>
        <v>0.0</v>
      </c>
      <c r="K232" s="1555"/>
      <c r="L232" s="1548">
        <f t="shared" si="12"/>
        <v>0.0</v>
      </c>
      <c r="M232" s="1549" t="e">
        <f t="shared" si="13"/>
        <v>#VALUE!</v>
      </c>
      <c r="N232" s="1550" t="str">
        <f>IF($J217="TC",0,IF($J217="Nso",0,VLOOKUP($A214,'Result Entry'!$B$9:$FW$108,70,0)))</f>
        <v/>
      </c>
    </row>
    <row r="233" spans="8:8" s="1538" ht="20.25" customFormat="1" customHeight="1">
      <c r="A233" s="1443"/>
      <c r="B233" s="1539" t="s">
        <v>70</v>
      </c>
      <c r="C233" s="1551" t="str">
        <f>'Result Entry'!$BW$3</f>
        <v>BIOLOGY</v>
      </c>
      <c r="D233" s="1552"/>
      <c r="E233" s="1557" t="str">
        <f>IF($J217="TC",0,IF($J217="Nso",0,VLOOKUP($A214,'Result Entry'!$B$9:$FW$108,71,0)))</f>
        <v/>
      </c>
      <c r="F233" s="1558" t="str">
        <f>IF($J217="TC",0,IF($J217="Nso",0,VLOOKUP($A214,'Result Entry'!$B$9:$FW$108,72,0)))</f>
        <v/>
      </c>
      <c r="G233" s="1559" t="e">
        <f>E233+F233</f>
        <v>#VALUE!</v>
      </c>
      <c r="H233" s="1560">
        <f>IF($J217="TC",0,IF($J217="Nso",0,VLOOKUP($A214,'Result Entry'!$B$9:$FW$108,77,0)))</f>
        <v>0.0</v>
      </c>
      <c r="I233" s="1561"/>
      <c r="J233" s="1562">
        <f>IF($J217="TC",0,IF($J217="Nso",0,VLOOKUP($A214,'Result Entry'!$B$9:$FW$108,81,0)))</f>
        <v>0.0</v>
      </c>
      <c r="K233" s="1561"/>
      <c r="L233" s="1563">
        <f t="shared" si="12"/>
        <v>0.0</v>
      </c>
      <c r="M233" s="1564" t="e">
        <f t="shared" si="13"/>
        <v>#VALUE!</v>
      </c>
      <c r="N233" s="1550">
        <f>IF($J217="TC",0,IF($J217="Nso",0,VLOOKUP($A214,'Result Entry'!$B$9:$FW$108,86,0)))</f>
        <v>0.0</v>
      </c>
    </row>
    <row r="234" spans="8:8" ht="20.25" customHeight="1">
      <c r="A234" s="1443"/>
      <c r="B234" s="1503" t="s">
        <v>70</v>
      </c>
      <c r="C234" s="1565" t="s">
        <v>78</v>
      </c>
      <c r="D234" s="1566"/>
      <c r="E234" s="1567"/>
      <c r="F234" s="1568" t="s">
        <v>79</v>
      </c>
      <c r="G234" s="1569"/>
      <c r="H234" s="1570" t="s">
        <v>80</v>
      </c>
      <c r="I234" s="1571"/>
      <c r="J234" s="1572" t="s">
        <v>42</v>
      </c>
      <c r="K234" s="1667" t="s">
        <v>92</v>
      </c>
      <c r="L234" s="1574" t="s">
        <v>40</v>
      </c>
      <c r="M234" s="1575"/>
      <c r="N234" s="1576" t="s">
        <v>44</v>
      </c>
    </row>
    <row r="235" spans="8:8" ht="25.5" customHeight="1">
      <c r="A235" s="1443"/>
      <c r="B235" s="1503" t="s">
        <v>70</v>
      </c>
      <c r="C235" s="1577"/>
      <c r="D235" s="1578"/>
      <c r="E235" s="1579"/>
      <c r="F235" s="1580">
        <f>IF($J217="TC",0,IF($J217="Nso",0,VLOOKUP($A214,'Result Entry'!$B$9:$FW$108,146,0)))</f>
        <v>0.0</v>
      </c>
      <c r="G235" s="1581"/>
      <c r="H235" s="1582">
        <f>IF($J217="TC",0,IF($J217="Nso",0,VLOOKUP($A214,'Result Entry'!$B$9:$FW$108,147,0)))</f>
        <v>0.0</v>
      </c>
      <c r="I235" s="1583"/>
      <c r="J235" s="1584">
        <f>IF($J217="TC",0,IF($J217="Nso",0,VLOOKUP($A214,'Result Entry'!$B$9:$FW$108,148,0)))</f>
        <v>0.0</v>
      </c>
      <c r="K235" s="1585" t="str">
        <f>IF($J217="TC",0,IF($J217="Nso",0,VLOOKUP($A214,'Result Entry'!$B$9:$FW$108,149,0)))</f>
        <v/>
      </c>
      <c r="L235" s="1586">
        <f>IF($J217="TC",0,IF($J217="Nso",0,VLOOKUP($A214,'Result Entry'!$B$9:$FW$108,150,0)))</f>
        <v>0.0</v>
      </c>
      <c r="M235" s="1587"/>
      <c r="N235" s="1588">
        <f>IF($J217="TC",0,IF($J217="Nso",0,VLOOKUP($A214,'Result Entry'!$B$9:$FW$108,152,0)))</f>
        <v>0.0</v>
      </c>
    </row>
    <row r="236" spans="8:8" ht="20.25" customHeight="1">
      <c r="A236" s="1443"/>
      <c r="B236" s="1503" t="s">
        <v>70</v>
      </c>
      <c r="C236" s="1589" t="s">
        <v>59</v>
      </c>
      <c r="D236" s="1590"/>
      <c r="E236" s="1590"/>
      <c r="F236" s="1590"/>
      <c r="G236" s="1590"/>
      <c r="H236" s="1591"/>
      <c r="I236" s="1592" t="s">
        <v>60</v>
      </c>
      <c r="J236" s="1593"/>
      <c r="K236" s="1594">
        <f>VLOOKUP($A214,'Result Entry'!$B$9:$FW$108,143,0)</f>
        <v>0.0</v>
      </c>
      <c r="L236" s="1595"/>
      <c r="M236" s="1596" t="s">
        <v>38</v>
      </c>
      <c r="N236" s="1597"/>
    </row>
    <row r="237" spans="8:8" ht="20.25" customHeight="1">
      <c r="A237" s="1443"/>
      <c r="B237" s="1503" t="s">
        <v>70</v>
      </c>
      <c r="C237" s="1598" t="s">
        <v>55</v>
      </c>
      <c r="D237" s="1599"/>
      <c r="E237" s="1599"/>
      <c r="F237" s="1600" t="s">
        <v>158</v>
      </c>
      <c r="G237" s="1601"/>
      <c r="H237" s="1602" t="s">
        <v>48</v>
      </c>
      <c r="I237" s="1603" t="s">
        <v>61</v>
      </c>
      <c r="J237" s="1604"/>
      <c r="K237" s="1605">
        <f>VLOOKUP($A214,'Result Entry'!$B$9:$FW$108,144,0)</f>
        <v>0.0</v>
      </c>
      <c r="L237" s="1606"/>
      <c r="M237" s="1607">
        <f>VLOOKUP($A214,'Result Entry'!$B$9:$FW$108,145,0)</f>
        <v>0.0</v>
      </c>
      <c r="N237" s="1608"/>
    </row>
    <row r="238" spans="8:8" ht="20.25" customHeight="1">
      <c r="A238" s="1443"/>
      <c r="B238" s="1503" t="s">
        <v>70</v>
      </c>
      <c r="C238" s="1598"/>
      <c r="D238" s="1599"/>
      <c r="E238" s="1599"/>
      <c r="F238" s="1609"/>
      <c r="G238" s="1610"/>
      <c r="H238" s="1611" t="s">
        <v>100</v>
      </c>
      <c r="I238" s="1612" t="s">
        <v>62</v>
      </c>
      <c r="J238" s="1613"/>
      <c r="K238" s="1614">
        <f>IF($J217="TC","Transferred",IF($J217="Nso","NameSeparated",VLOOKUP($A214,'Result Entry'!$B$9:$FW$108,153,0)))</f>
        <v>0.0</v>
      </c>
      <c r="L238" s="1614"/>
      <c r="M238" s="1614"/>
      <c r="N238" s="1615"/>
    </row>
    <row r="239" spans="8:8" ht="20.25" customHeight="1">
      <c r="A239" s="1443"/>
      <c r="B239" s="1503" t="s">
        <v>70</v>
      </c>
      <c r="C239" s="1616" t="str">
        <f>'Result Entry'!$DU$3</f>
        <v>Foundation Of Information Tech.</v>
      </c>
      <c r="D239" s="1617"/>
      <c r="E239" s="1618"/>
      <c r="F239" s="1619" t="str">
        <f>IF($J217="TC",0,IF($J217="Nso",0,VLOOKUP($A214,'Result Entry'!$B$9:$GS$108,170,0)))</f>
        <v/>
      </c>
      <c r="G239" s="1619"/>
      <c r="H239" s="1620">
        <f>IF($J217="TC",0,IF($J217="Nso",0,VLOOKUP($A214,'Result Entry'!$B$9:$GS$108,112,0)))</f>
        <v>0.0</v>
      </c>
      <c r="I239" s="1621" t="s">
        <v>72</v>
      </c>
      <c r="J239" s="1622"/>
      <c r="K239" s="1623">
        <f>'Result Entry'!$T$2</f>
        <v>45041.0</v>
      </c>
      <c r="L239" s="1624"/>
      <c r="M239" s="1624"/>
      <c r="N239" s="1625"/>
    </row>
    <row r="240" spans="8:8" ht="20.25" customHeight="1">
      <c r="A240" s="1443"/>
      <c r="B240" s="1503" t="s">
        <v>70</v>
      </c>
      <c r="C240" s="1616" t="str">
        <f>'Result Entry'!$EI$3</f>
        <v>G.I.A.I.-II</v>
      </c>
      <c r="D240" s="1617"/>
      <c r="E240" s="1618"/>
      <c r="F240" s="1619" t="str">
        <f>IF($J217="TC",0,IF($J217="Nso",0,VLOOKUP($A214,'Result Entry'!$B$9:$GS$108,174,0)))</f>
        <v/>
      </c>
      <c r="G240" s="1619"/>
      <c r="H240" s="1620">
        <f>IF($J217="TC",0,IF($J217="Nso",0,VLOOKUP($A214,'Result Entry'!$B$9:$GS$108,124,0)))</f>
        <v>0.0</v>
      </c>
      <c r="I240" s="1626"/>
      <c r="J240" s="1627"/>
      <c r="K240" s="1627"/>
      <c r="L240" s="1627"/>
      <c r="M240" s="1627"/>
      <c r="N240" s="1628"/>
    </row>
    <row r="241" spans="8:8" ht="20.25" customHeight="1">
      <c r="A241" s="1443"/>
      <c r="B241" s="1503" t="s">
        <v>70</v>
      </c>
      <c r="C241" s="1616" t="str">
        <f>'Result Entry'!$EU$3</f>
        <v>SOC.SER.PLAN</v>
      </c>
      <c r="D241" s="1617"/>
      <c r="E241" s="1618"/>
      <c r="F241" s="1619">
        <f>IF($J217="TC",0,IF($J217="Nso",0,VLOOKUP($A214,'Result Entry'!$B$9:$HS$108,178,0)))</f>
        <v>0.0</v>
      </c>
      <c r="G241" s="1619"/>
      <c r="H241" s="1620">
        <f>IF($J217="TC",0,IF($J217="Nso",0,VLOOKUP($A214,'Result Entry'!$B$9:$GS$108,136,0)))</f>
        <v>0.0</v>
      </c>
      <c r="I241" s="1629" t="s">
        <v>175</v>
      </c>
      <c r="J241" s="1630"/>
      <c r="K241" s="1668"/>
      <c r="L241" s="1669"/>
      <c r="M241" s="1669"/>
      <c r="N241" s="1670"/>
    </row>
    <row r="242" spans="8:8" ht="20.25" customHeight="1">
      <c r="A242" s="1443"/>
      <c r="B242" s="1503" t="s">
        <v>70</v>
      </c>
      <c r="C242" s="1616" t="str">
        <f>'Result Entry'!$FG$3</f>
        <v>Jeewan Kaushal</v>
      </c>
      <c r="D242" s="1617"/>
      <c r="E242" s="1618"/>
      <c r="F242" s="1619" t="str">
        <f>IF($J217="TC",0,IF($J217="Nso",0,VLOOKUP($A214,'Result Entry'!$B$9:$HS$108,182,0)))</f>
        <v/>
      </c>
      <c r="G242" s="1619"/>
      <c r="H242" s="1620">
        <f>IF($J217="TC",0,IF($J217="Nso",0,VLOOKUP($A214,'Result Entry'!$B$9:$HS$108,136,0)))</f>
        <v>0.0</v>
      </c>
      <c r="I242" s="1629" t="s">
        <v>149</v>
      </c>
      <c r="J242" s="1630"/>
      <c r="K242" s="1630"/>
      <c r="L242" s="1630"/>
      <c r="M242" s="1630"/>
      <c r="N242" s="1634"/>
    </row>
    <row r="243" spans="8:8" ht="20.25" customHeight="1">
      <c r="A243" s="1443"/>
      <c r="B243" s="1483" t="s">
        <v>70</v>
      </c>
      <c r="C243" s="1635" t="s">
        <v>181</v>
      </c>
      <c r="D243" s="1636"/>
      <c r="E243" s="1637"/>
      <c r="F243" s="1638" t="s">
        <v>182</v>
      </c>
      <c r="G243" s="1639"/>
      <c r="H243" s="1640" t="s">
        <v>31</v>
      </c>
      <c r="I243" s="1629" t="s">
        <v>176</v>
      </c>
      <c r="J243" s="1630"/>
      <c r="K243" s="1630"/>
      <c r="L243" s="1630"/>
      <c r="M243" s="1630"/>
      <c r="N243" s="1634"/>
    </row>
    <row r="244" spans="8:8" ht="20.25" customHeight="1">
      <c r="A244" s="1443"/>
      <c r="B244" s="1483" t="s">
        <v>70</v>
      </c>
      <c r="C244" s="1641"/>
      <c r="D244" s="1642"/>
      <c r="E244" s="1643"/>
      <c r="F244" s="1644" t="s">
        <v>183</v>
      </c>
      <c r="G244" s="1645"/>
      <c r="H244" s="1646" t="s">
        <v>180</v>
      </c>
      <c r="I244" s="1647" t="s">
        <v>68</v>
      </c>
      <c r="J244" s="1648"/>
      <c r="K244" s="1648"/>
      <c r="L244" s="1648"/>
      <c r="M244" s="1648"/>
      <c r="N244" s="1649"/>
    </row>
    <row r="245" spans="8:8" ht="20.25" customHeight="1">
      <c r="A245" s="1443"/>
      <c r="B245" s="1483" t="s">
        <v>70</v>
      </c>
      <c r="C245" s="1641"/>
      <c r="D245" s="1642"/>
      <c r="E245" s="1643"/>
      <c r="F245" s="1644" t="s">
        <v>186</v>
      </c>
      <c r="G245" s="1645"/>
      <c r="H245" s="1646" t="s">
        <v>63</v>
      </c>
      <c r="I245" s="1650"/>
      <c r="J245" s="1651"/>
      <c r="K245" s="1651"/>
      <c r="L245" s="1651"/>
      <c r="M245" s="1651"/>
      <c r="N245" s="1652"/>
    </row>
    <row r="246" spans="8:8" ht="20.25" customHeight="1">
      <c r="A246" s="1443"/>
      <c r="B246" s="1483" t="s">
        <v>70</v>
      </c>
      <c r="C246" s="1641"/>
      <c r="D246" s="1642"/>
      <c r="E246" s="1643"/>
      <c r="F246" s="1644" t="s">
        <v>187</v>
      </c>
      <c r="G246" s="1645"/>
      <c r="H246" s="1646" t="s">
        <v>64</v>
      </c>
      <c r="I246" s="1650"/>
      <c r="J246" s="1651"/>
      <c r="K246" s="1651"/>
      <c r="L246" s="1651"/>
      <c r="M246" s="1651"/>
      <c r="N246" s="1652"/>
    </row>
    <row r="247" spans="8:8" ht="20.25" customHeight="1">
      <c r="A247" s="1443"/>
      <c r="B247" s="1483" t="s">
        <v>70</v>
      </c>
      <c r="C247" s="1641"/>
      <c r="D247" s="1642"/>
      <c r="E247" s="1643"/>
      <c r="F247" s="1644" t="s">
        <v>184</v>
      </c>
      <c r="G247" s="1645"/>
      <c r="H247" s="1646" t="s">
        <v>66</v>
      </c>
      <c r="I247" s="1653" t="s">
        <v>81</v>
      </c>
      <c r="J247" s="1654"/>
      <c r="K247" s="1654"/>
      <c r="L247" s="1654"/>
      <c r="M247" s="1654"/>
      <c r="N247" s="1655"/>
    </row>
    <row r="248" spans="8:8" ht="20.25" customHeight="1">
      <c r="A248" s="1443"/>
      <c r="B248" s="1656" t="s">
        <v>70</v>
      </c>
      <c r="C248" s="1657"/>
      <c r="D248" s="1658"/>
      <c r="E248" s="1659"/>
      <c r="F248" s="1660" t="s">
        <v>185</v>
      </c>
      <c r="G248" s="1661"/>
      <c r="H248" s="1662" t="s">
        <v>65</v>
      </c>
      <c r="I248" s="1663"/>
      <c r="J248" s="1664"/>
      <c r="K248" s="1664"/>
      <c r="L248" s="1664"/>
      <c r="M248" s="1664"/>
      <c r="N248" s="1665"/>
    </row>
    <row r="249" spans="8:8" ht="15.75">
      <c r="A249" s="1666"/>
      <c r="B249" s="1666"/>
      <c r="C249" s="1666"/>
      <c r="D249" s="1666"/>
      <c r="E249" s="1666"/>
      <c r="F249" s="1666"/>
      <c r="G249" s="1666"/>
      <c r="H249" s="1666"/>
      <c r="I249" s="1666"/>
      <c r="J249" s="1666"/>
      <c r="K249" s="1666"/>
      <c r="L249" s="1666"/>
      <c r="M249" s="1666"/>
      <c r="N249" s="1666"/>
    </row>
    <row r="250" spans="8:8" ht="24.75" customHeight="1">
      <c r="A250" s="1441">
        <f>A214+1</f>
        <v>8.0</v>
      </c>
      <c r="B250" s="1442" t="s">
        <v>51</v>
      </c>
      <c r="C250" s="1442"/>
      <c r="D250" s="1442"/>
      <c r="E250" s="1442"/>
      <c r="F250" s="1442"/>
      <c r="G250" s="1442"/>
      <c r="H250" s="1442"/>
      <c r="I250" s="1442"/>
      <c r="J250" s="1442"/>
      <c r="K250" s="1442"/>
      <c r="L250" s="1442"/>
      <c r="M250" s="1442"/>
      <c r="N250" s="1442"/>
    </row>
    <row r="251" spans="8:8" ht="42.75" customHeight="1">
      <c r="A251" s="1443"/>
      <c r="B251" s="1444"/>
      <c r="C251" s="1445"/>
      <c r="D251" s="1446" t="str">
        <f>Master!$E$8</f>
        <v>Govt. Sr. Secondary School </v>
      </c>
      <c r="E251" s="1447"/>
      <c r="F251" s="1447"/>
      <c r="G251" s="1447"/>
      <c r="H251" s="1447"/>
      <c r="I251" s="1447"/>
      <c r="J251" s="1447"/>
      <c r="K251" s="1447"/>
      <c r="L251" s="1447"/>
      <c r="M251" s="1447"/>
      <c r="N251" s="1448"/>
    </row>
    <row r="252" spans="8:8" ht="26.25" customHeight="1">
      <c r="A252" s="1443"/>
      <c r="B252" s="1449"/>
      <c r="C252" s="1450"/>
      <c r="D252" s="1451" t="str">
        <f>Master!$E$11</f>
        <v>P.S.-Bapini (Jodhpur)</v>
      </c>
      <c r="E252" s="1452"/>
      <c r="F252" s="1452"/>
      <c r="G252" s="1452"/>
      <c r="H252" s="1452"/>
      <c r="I252" s="1452"/>
      <c r="J252" s="1452"/>
      <c r="K252" s="1452"/>
      <c r="L252" s="1452"/>
      <c r="M252" s="1452"/>
      <c r="N252" s="1453"/>
    </row>
    <row r="253" spans="8:8" ht="20.25" customHeight="1">
      <c r="A253" s="1443"/>
      <c r="B253" s="1454"/>
      <c r="C253" s="1455" t="s">
        <v>151</v>
      </c>
      <c r="D253" s="1456"/>
      <c r="E253" s="1456"/>
      <c r="F253" s="1456"/>
      <c r="G253" s="1457"/>
      <c r="H253" s="1458" t="s">
        <v>128</v>
      </c>
      <c r="I253" s="1458"/>
      <c r="J253" s="1459">
        <f>VLOOKUP(A250,'Result Entry'!$B$6:$K$108,6,0)</f>
        <v>0.0</v>
      </c>
      <c r="K253" s="1460" t="s">
        <v>69</v>
      </c>
      <c r="L253" s="1461"/>
      <c r="M253" s="1462">
        <f>Master!$E$14</f>
        <v>8.151106901E9</v>
      </c>
      <c r="N253" s="1463"/>
    </row>
    <row r="254" spans="8:8" ht="20.25" customHeight="1">
      <c r="A254" s="1443"/>
      <c r="B254" s="1464"/>
      <c r="C254" s="1465"/>
      <c r="D254" s="1466"/>
      <c r="E254" s="1466"/>
      <c r="F254" s="1466"/>
      <c r="G254" s="1467"/>
      <c r="H254" s="1468"/>
      <c r="I254" s="1468"/>
      <c r="J254" s="1469"/>
      <c r="K254" s="1470" t="s">
        <v>67</v>
      </c>
      <c r="L254" s="1471"/>
      <c r="M254" s="1472"/>
      <c r="N254" s="1473"/>
      <c r="O254" s="23" t="s">
        <v>157</v>
      </c>
    </row>
    <row r="255" spans="8:8" ht="20.25" customHeight="1">
      <c r="A255" s="1443"/>
      <c r="B255" s="1464"/>
      <c r="C255" s="1474"/>
      <c r="D255" s="1475"/>
      <c r="E255" s="1475"/>
      <c r="F255" s="1475"/>
      <c r="G255" s="1476"/>
      <c r="H255" s="1477"/>
      <c r="I255" s="1477"/>
      <c r="J255" s="1478"/>
      <c r="K255" s="1479" t="s">
        <v>52</v>
      </c>
      <c r="L255" s="1480"/>
      <c r="M255" s="1481" t="str">
        <f>Master!$E$6</f>
        <v>2022-23</v>
      </c>
      <c r="N255" s="1482"/>
    </row>
    <row r="256" spans="8:8" ht="20.25" customHeight="1">
      <c r="A256" s="1443"/>
      <c r="B256" s="1483" t="s">
        <v>70</v>
      </c>
      <c r="C256" s="1484" t="s">
        <v>21</v>
      </c>
      <c r="D256" s="1485"/>
      <c r="E256" s="1485"/>
      <c r="F256" s="1486"/>
      <c r="G256" s="1487" t="s">
        <v>150</v>
      </c>
      <c r="H256" s="1488">
        <f>VLOOKUP($A250,'Result Entry'!$B$9:$FW$108,4,0)</f>
        <v>0.0</v>
      </c>
      <c r="I256" s="1488"/>
      <c r="J256" s="1488"/>
      <c r="K256" s="1488"/>
      <c r="L256" s="1488"/>
      <c r="M256" s="1488"/>
      <c r="N256" s="1489"/>
    </row>
    <row r="257" spans="8:8" ht="20.25" customHeight="1">
      <c r="A257" s="1443"/>
      <c r="B257" s="1483" t="s">
        <v>70</v>
      </c>
      <c r="C257" s="1490" t="s">
        <v>23</v>
      </c>
      <c r="D257" s="1491"/>
      <c r="E257" s="1491"/>
      <c r="F257" s="1492"/>
      <c r="G257" s="1493" t="s">
        <v>150</v>
      </c>
      <c r="H257" s="1494">
        <f>VLOOKUP($A250,'Result Entry'!$B$9:$FW$108,7,0)</f>
        <v>0.0</v>
      </c>
      <c r="I257" s="1494"/>
      <c r="J257" s="1494"/>
      <c r="K257" s="1494"/>
      <c r="L257" s="1494"/>
      <c r="M257" s="1494"/>
      <c r="N257" s="1495"/>
    </row>
    <row r="258" spans="8:8" ht="20.25" customHeight="1">
      <c r="A258" s="1443"/>
      <c r="B258" s="1483" t="s">
        <v>70</v>
      </c>
      <c r="C258" s="1490" t="s">
        <v>24</v>
      </c>
      <c r="D258" s="1491"/>
      <c r="E258" s="1491"/>
      <c r="F258" s="1492"/>
      <c r="G258" s="1493" t="s">
        <v>150</v>
      </c>
      <c r="H258" s="1494">
        <f>VLOOKUP($A250,'Result Entry'!$B$9:$FW$108,8,0)</f>
        <v>0.0</v>
      </c>
      <c r="I258" s="1494"/>
      <c r="J258" s="1494"/>
      <c r="K258" s="1494"/>
      <c r="L258" s="1494"/>
      <c r="M258" s="1494"/>
      <c r="N258" s="1495"/>
    </row>
    <row r="259" spans="8:8" ht="20.25" customHeight="1">
      <c r="A259" s="1443"/>
      <c r="B259" s="1483" t="s">
        <v>70</v>
      </c>
      <c r="C259" s="1490" t="s">
        <v>53</v>
      </c>
      <c r="D259" s="1491"/>
      <c r="E259" s="1491"/>
      <c r="F259" s="1492"/>
      <c r="G259" s="1493" t="s">
        <v>150</v>
      </c>
      <c r="H259" s="1494">
        <f>VLOOKUP($A250,'Result Entry'!$B$9:$FW$108,9,0)</f>
        <v>0.0</v>
      </c>
      <c r="I259" s="1494"/>
      <c r="J259" s="1494"/>
      <c r="K259" s="1494"/>
      <c r="L259" s="1494"/>
      <c r="M259" s="1494"/>
      <c r="N259" s="1495"/>
    </row>
    <row r="260" spans="8:8" ht="20.25" customHeight="1">
      <c r="A260" s="1443"/>
      <c r="B260" s="1483" t="s">
        <v>70</v>
      </c>
      <c r="C260" s="1490" t="s">
        <v>54</v>
      </c>
      <c r="D260" s="1491"/>
      <c r="E260" s="1491"/>
      <c r="F260" s="1492"/>
      <c r="G260" s="1493" t="s">
        <v>150</v>
      </c>
      <c r="H260" s="1496" t="str">
        <f>CONCATENATE('Result Entry'!$G$4,'Result Entry'!$J$4)</f>
        <v>11(A)</v>
      </c>
      <c r="I260" s="1494"/>
      <c r="J260" s="1494"/>
      <c r="K260" s="1494"/>
      <c r="L260" s="1494"/>
      <c r="M260" s="1494"/>
      <c r="N260" s="1495"/>
    </row>
    <row r="261" spans="8:8" ht="20.25" customHeight="1">
      <c r="A261" s="1443"/>
      <c r="B261" s="1483" t="s">
        <v>70</v>
      </c>
      <c r="C261" s="1497" t="s">
        <v>26</v>
      </c>
      <c r="D261" s="1498"/>
      <c r="E261" s="1498"/>
      <c r="F261" s="1499"/>
      <c r="G261" s="1500" t="s">
        <v>150</v>
      </c>
      <c r="H261" s="1501">
        <f>VLOOKUP($A250,'Result Entry'!$B$9:$FW$108,10,0)</f>
        <v>0.0</v>
      </c>
      <c r="I261" s="1501"/>
      <c r="J261" s="1501"/>
      <c r="K261" s="1501"/>
      <c r="L261" s="1501"/>
      <c r="M261" s="1501"/>
      <c r="N261" s="1502"/>
    </row>
    <row r="262" spans="8:8" ht="20.25" customHeight="1">
      <c r="A262" s="1443"/>
      <c r="B262" s="1503" t="s">
        <v>70</v>
      </c>
      <c r="C262" s="1504" t="s">
        <v>168</v>
      </c>
      <c r="D262" s="1505"/>
      <c r="E262" s="1506" t="s">
        <v>73</v>
      </c>
      <c r="F262" s="1507" t="s">
        <v>74</v>
      </c>
      <c r="G262" s="1508" t="s">
        <v>169</v>
      </c>
      <c r="H262" s="1509" t="s">
        <v>56</v>
      </c>
      <c r="I262" s="1510"/>
      <c r="J262" s="1511" t="s">
        <v>85</v>
      </c>
      <c r="K262" s="1512"/>
      <c r="L262" s="1513" t="s">
        <v>170</v>
      </c>
      <c r="M262" s="1514" t="s">
        <v>77</v>
      </c>
      <c r="N262" s="1515" t="s">
        <v>99</v>
      </c>
    </row>
    <row r="263" spans="8:8" ht="20.25" customHeight="1">
      <c r="A263" s="1443"/>
      <c r="B263" s="1503"/>
      <c r="C263" s="1516"/>
      <c r="D263" s="1517"/>
      <c r="E263" s="1518"/>
      <c r="F263" s="1519"/>
      <c r="G263" s="1520"/>
      <c r="H263" s="1521"/>
      <c r="I263" s="1522"/>
      <c r="J263" s="1523"/>
      <c r="K263" s="1524"/>
      <c r="L263" s="1525"/>
      <c r="M263" s="1526"/>
      <c r="N263" s="1527"/>
    </row>
    <row r="264" spans="8:8" ht="20.25" customHeight="1">
      <c r="A264" s="1443"/>
      <c r="B264" s="1503" t="s">
        <v>70</v>
      </c>
      <c r="C264" s="1528" t="s">
        <v>57</v>
      </c>
      <c r="D264" s="1529"/>
      <c r="E264" s="1530">
        <f>'Result Entry'!$L$7</f>
        <v>10.0</v>
      </c>
      <c r="F264" s="1531">
        <f>'Result Entry'!$M$7</f>
        <v>10.0</v>
      </c>
      <c r="G264" s="1532">
        <f>SUM(E264:F264)</f>
        <v>20.0</v>
      </c>
      <c r="H264" s="1533">
        <f>'Result Entry'!$AU$7</f>
        <v>70.0</v>
      </c>
      <c r="I264" s="1534"/>
      <c r="J264" s="1535">
        <f>'Result Entry'!$AY$7</f>
        <v>100.0</v>
      </c>
      <c r="K264" s="1534"/>
      <c r="L264" s="1532">
        <f t="shared" si="14" ref="L264:L269">H264+J264</f>
        <v>170.0</v>
      </c>
      <c r="M264" s="1536">
        <f t="shared" si="15" ref="M264:M269">G264+L264</f>
        <v>190.0</v>
      </c>
      <c r="N264" s="1537"/>
    </row>
    <row r="265" spans="8:8" s="1538" ht="20.25" customFormat="1" customHeight="1">
      <c r="A265" s="1443"/>
      <c r="B265" s="1539" t="s">
        <v>70</v>
      </c>
      <c r="C265" s="1540" t="str">
        <f>'Result Entry'!$L$3</f>
        <v>HINDI Comp.</v>
      </c>
      <c r="D265" s="1541"/>
      <c r="E265" s="1542">
        <f>IF($J253="TC",0,IF($J253="Nso",0,VLOOKUP($A250,'Result Entry'!$B$9:$FW$108,11,0)))</f>
        <v>0.0</v>
      </c>
      <c r="F265" s="1543">
        <f>IF($J253="TC",0,IF($J253="Nso",0,VLOOKUP($A250,'Result Entry'!$B$9:$FW$108,12,0)))</f>
        <v>0.0</v>
      </c>
      <c r="G265" s="1544">
        <f>E265+F265</f>
        <v>0.0</v>
      </c>
      <c r="H265" s="1545">
        <f>IF($J253="TC",0,IF($J253="Nso",0,VLOOKUP($A250,'Result Entry'!$B$9:$FW$108,16,0)))</f>
        <v>0.0</v>
      </c>
      <c r="I265" s="1546"/>
      <c r="J265" s="1547">
        <f>IF($J253="TC",0,IF($J253="Nso",0,VLOOKUP($A250,'Result Entry'!$B$9:$FW$108,19,0)))</f>
        <v>0.0</v>
      </c>
      <c r="K265" s="1546"/>
      <c r="L265" s="1548">
        <f t="shared" si="14"/>
        <v>0.0</v>
      </c>
      <c r="M265" s="1549">
        <f t="shared" si="15"/>
        <v>0.0</v>
      </c>
      <c r="N265" s="1550" t="str">
        <f>IF($J253="TC",0,IF($J253="Nso",0,VLOOKUP($A250,'Result Entry'!$B$9:$FW$108,24,0)))</f>
        <v/>
      </c>
    </row>
    <row r="266" spans="8:8" s="1538" ht="20.25" customFormat="1" customHeight="1">
      <c r="A266" s="1443"/>
      <c r="B266" s="1539" t="s">
        <v>70</v>
      </c>
      <c r="C266" s="1551" t="str">
        <f>'Result Entry'!$Z$3</f>
        <v>ENGLISH Comp.</v>
      </c>
      <c r="D266" s="1552"/>
      <c r="E266" s="1542">
        <f>IF($J253="TC",0,IF($J253="Nso",0,VLOOKUP($A250,'Result Entry'!$B$9:$FW$108,25,0)))</f>
        <v>0.0</v>
      </c>
      <c r="F266" s="1543">
        <f>IF($J253="TC",0,IF($J253="Nso",0,VLOOKUP($A250,'Result Entry'!$B$9:$FW$108,26,0)))</f>
        <v>0.0</v>
      </c>
      <c r="G266" s="1553">
        <f>E266+F266</f>
        <v>0.0</v>
      </c>
      <c r="H266" s="1554">
        <f>IF($J253="TC",0,IF($J253="Nso",0,VLOOKUP($A250,'Result Entry'!$B$9:$FW$108,30,0)))</f>
        <v>0.0</v>
      </c>
      <c r="I266" s="1555"/>
      <c r="J266" s="1556">
        <f>IF($J253="TC",0,IF($J253="Nso",0,VLOOKUP($A250,'Result Entry'!$B$9:$FW$108,33,0)))</f>
        <v>0.0</v>
      </c>
      <c r="K266" s="1555"/>
      <c r="L266" s="1548">
        <f t="shared" si="14"/>
        <v>0.0</v>
      </c>
      <c r="M266" s="1549">
        <f t="shared" si="15"/>
        <v>0.0</v>
      </c>
      <c r="N266" s="1550" t="str">
        <f>IF($J253="TC",0,IF($J253="Nso",0,VLOOKUP($A250,'Result Entry'!$B$9:$FW$108,38,0)))</f>
        <v/>
      </c>
    </row>
    <row r="267" spans="8:8" s="1538" ht="20.25" customFormat="1" customHeight="1">
      <c r="A267" s="1443"/>
      <c r="B267" s="1539" t="s">
        <v>70</v>
      </c>
      <c r="C267" s="1551" t="str">
        <f>'Result Entry'!$AO$3</f>
        <v>PHYSICS</v>
      </c>
      <c r="D267" s="1552"/>
      <c r="E267" s="1542">
        <f>IF($J253="TC",0,IF($J253="Nso",0,VLOOKUP($A250,'Result Entry'!$B$9:$FW$108,39,0)))</f>
        <v>0.0</v>
      </c>
      <c r="F267" s="1543">
        <f>IF($J253="TC",0,IF($J253="Nso",0,VLOOKUP($A250,'Result Entry'!$B$9:$FW$108,40,0)))</f>
        <v>0.0</v>
      </c>
      <c r="G267" s="1553">
        <f>E267+F267</f>
        <v>0.0</v>
      </c>
      <c r="H267" s="1554">
        <f>IF($J253="TC",0,IF($J253="Nso",0,VLOOKUP($A250,'Result Entry'!$B$9:$FW$108,45,0)))</f>
        <v>0.0</v>
      </c>
      <c r="I267" s="1555"/>
      <c r="J267" s="1556">
        <f>IF($J253="TC",0,IF($J253="Nso",0,VLOOKUP($A250,'Result Entry'!$B$9:$FW$108,49,0)))</f>
        <v>0.0</v>
      </c>
      <c r="K267" s="1555"/>
      <c r="L267" s="1548">
        <f t="shared" si="14"/>
        <v>0.0</v>
      </c>
      <c r="M267" s="1549">
        <f t="shared" si="15"/>
        <v>0.0</v>
      </c>
      <c r="N267" s="1550" t="str">
        <f>IF($J253="TC",0,IF($J253="Nso",0,VLOOKUP($A250,'Result Entry'!$B$9:$FW$108,54,0)))</f>
        <v/>
      </c>
    </row>
    <row r="268" spans="8:8" s="1538" ht="20.25" customFormat="1" customHeight="1">
      <c r="A268" s="1443"/>
      <c r="B268" s="1539" t="s">
        <v>70</v>
      </c>
      <c r="C268" s="1551" t="str">
        <f>'Result Entry'!$BF$3</f>
        <v>CHEMISTRY</v>
      </c>
      <c r="D268" s="1552"/>
      <c r="E268" s="1542" t="str">
        <f>IF($J253="TC",0,IF($J253="Nso",0,VLOOKUP($A250,'Result Entry'!$B$9:$FW$108,55,0)))</f>
        <v/>
      </c>
      <c r="F268" s="1543">
        <f>IF($J253="TC",0,IF($J253="Nso",0,VLOOKUP($A250,'Result Entry'!$B$9:$FW$108,56,0)))</f>
        <v>0.0</v>
      </c>
      <c r="G268" s="1553" t="e">
        <f>E268+F268</f>
        <v>#VALUE!</v>
      </c>
      <c r="H268" s="1554">
        <f>IF($J253="TC",0,IF($J253="Nso",0,VLOOKUP($A250,'Result Entry'!$B$9:$FW$108,61,0)))</f>
        <v>0.0</v>
      </c>
      <c r="I268" s="1555"/>
      <c r="J268" s="1556">
        <f>IF($J253="TC",0,IF($J253="Nso",0,VLOOKUP($A250,'Result Entry'!$B$9:$FW$108,65,0)))</f>
        <v>0.0</v>
      </c>
      <c r="K268" s="1555"/>
      <c r="L268" s="1548">
        <f t="shared" si="14"/>
        <v>0.0</v>
      </c>
      <c r="M268" s="1549" t="e">
        <f t="shared" si="15"/>
        <v>#VALUE!</v>
      </c>
      <c r="N268" s="1550" t="str">
        <f>IF($J253="TC",0,IF($J253="Nso",0,VLOOKUP($A250,'Result Entry'!$B$9:$FW$108,70,0)))</f>
        <v/>
      </c>
    </row>
    <row r="269" spans="8:8" s="1538" ht="20.25" customFormat="1" customHeight="1">
      <c r="A269" s="1443"/>
      <c r="B269" s="1539" t="s">
        <v>70</v>
      </c>
      <c r="C269" s="1551" t="str">
        <f>'Result Entry'!$BW$3</f>
        <v>BIOLOGY</v>
      </c>
      <c r="D269" s="1552"/>
      <c r="E269" s="1557" t="str">
        <f>IF($J253="TC",0,IF($J253="Nso",0,VLOOKUP($A250,'Result Entry'!$B$9:$FW$108,71,0)))</f>
        <v/>
      </c>
      <c r="F269" s="1558" t="str">
        <f>IF($J253="TC",0,IF($J253="Nso",0,VLOOKUP($A250,'Result Entry'!$B$9:$FW$108,72,0)))</f>
        <v/>
      </c>
      <c r="G269" s="1559" t="e">
        <f>E269+F269</f>
        <v>#VALUE!</v>
      </c>
      <c r="H269" s="1560">
        <f>IF($J253="TC",0,IF($J253="Nso",0,VLOOKUP($A250,'Result Entry'!$B$9:$FW$108,77,0)))</f>
        <v>0.0</v>
      </c>
      <c r="I269" s="1561"/>
      <c r="J269" s="1562">
        <f>IF($J253="TC",0,IF($J253="Nso",0,VLOOKUP($A250,'Result Entry'!$B$9:$FW$108,81,0)))</f>
        <v>0.0</v>
      </c>
      <c r="K269" s="1561"/>
      <c r="L269" s="1563">
        <f t="shared" si="14"/>
        <v>0.0</v>
      </c>
      <c r="M269" s="1564" t="e">
        <f t="shared" si="15"/>
        <v>#VALUE!</v>
      </c>
      <c r="N269" s="1550">
        <f>IF($J253="TC",0,IF($J253="Nso",0,VLOOKUP($A250,'Result Entry'!$B$9:$FW$108,86,0)))</f>
        <v>0.0</v>
      </c>
    </row>
    <row r="270" spans="8:8" ht="20.25" customHeight="1">
      <c r="A270" s="1443"/>
      <c r="B270" s="1503" t="s">
        <v>70</v>
      </c>
      <c r="C270" s="1565" t="s">
        <v>78</v>
      </c>
      <c r="D270" s="1566"/>
      <c r="E270" s="1567"/>
      <c r="F270" s="1568" t="s">
        <v>79</v>
      </c>
      <c r="G270" s="1569"/>
      <c r="H270" s="1570" t="s">
        <v>80</v>
      </c>
      <c r="I270" s="1571"/>
      <c r="J270" s="1572" t="s">
        <v>42</v>
      </c>
      <c r="K270" s="1667" t="s">
        <v>92</v>
      </c>
      <c r="L270" s="1574" t="s">
        <v>40</v>
      </c>
      <c r="M270" s="1575"/>
      <c r="N270" s="1576" t="s">
        <v>44</v>
      </c>
    </row>
    <row r="271" spans="8:8" ht="25.5" customHeight="1">
      <c r="A271" s="1443"/>
      <c r="B271" s="1503" t="s">
        <v>70</v>
      </c>
      <c r="C271" s="1577"/>
      <c r="D271" s="1578"/>
      <c r="E271" s="1579"/>
      <c r="F271" s="1580">
        <f>IF($J253="TC",0,IF($J253="Nso",0,VLOOKUP($A250,'Result Entry'!$B$9:$FW$108,146,0)))</f>
        <v>0.0</v>
      </c>
      <c r="G271" s="1581"/>
      <c r="H271" s="1582">
        <f>IF($J253="TC",0,IF($J253="Nso",0,VLOOKUP($A250,'Result Entry'!$B$9:$FW$108,147,0)))</f>
        <v>0.0</v>
      </c>
      <c r="I271" s="1583"/>
      <c r="J271" s="1584">
        <f>IF($J253="TC",0,IF($J253="Nso",0,VLOOKUP($A250,'Result Entry'!$B$9:$FW$108,148,0)))</f>
        <v>0.0</v>
      </c>
      <c r="K271" s="1585" t="str">
        <f>IF($J253="TC",0,IF($J253="Nso",0,VLOOKUP($A250,'Result Entry'!$B$9:$FW$108,149,0)))</f>
        <v/>
      </c>
      <c r="L271" s="1586">
        <f>IF($J253="TC",0,IF($J253="Nso",0,VLOOKUP($A250,'Result Entry'!$B$9:$FW$108,150,0)))</f>
        <v>0.0</v>
      </c>
      <c r="M271" s="1587"/>
      <c r="N271" s="1588">
        <f>IF($J253="TC",0,IF($J253="Nso",0,VLOOKUP($A250,'Result Entry'!$B$9:$FW$108,152,0)))</f>
        <v>0.0</v>
      </c>
    </row>
    <row r="272" spans="8:8" ht="20.25" customHeight="1">
      <c r="A272" s="1443"/>
      <c r="B272" s="1503" t="s">
        <v>70</v>
      </c>
      <c r="C272" s="1589" t="s">
        <v>59</v>
      </c>
      <c r="D272" s="1590"/>
      <c r="E272" s="1590"/>
      <c r="F272" s="1590"/>
      <c r="G272" s="1590"/>
      <c r="H272" s="1591"/>
      <c r="I272" s="1592" t="s">
        <v>60</v>
      </c>
      <c r="J272" s="1593"/>
      <c r="K272" s="1594">
        <f>VLOOKUP($A250,'Result Entry'!$B$9:$FW$108,143,0)</f>
        <v>0.0</v>
      </c>
      <c r="L272" s="1595"/>
      <c r="M272" s="1596" t="s">
        <v>38</v>
      </c>
      <c r="N272" s="1597"/>
    </row>
    <row r="273" spans="8:8" ht="20.25" customHeight="1">
      <c r="A273" s="1443"/>
      <c r="B273" s="1503" t="s">
        <v>70</v>
      </c>
      <c r="C273" s="1598" t="s">
        <v>55</v>
      </c>
      <c r="D273" s="1599"/>
      <c r="E273" s="1599"/>
      <c r="F273" s="1600" t="s">
        <v>158</v>
      </c>
      <c r="G273" s="1601"/>
      <c r="H273" s="1602" t="s">
        <v>48</v>
      </c>
      <c r="I273" s="1603" t="s">
        <v>61</v>
      </c>
      <c r="J273" s="1604"/>
      <c r="K273" s="1605">
        <f>VLOOKUP($A250,'Result Entry'!$B$9:$FW$108,144,0)</f>
        <v>0.0</v>
      </c>
      <c r="L273" s="1606"/>
      <c r="M273" s="1607">
        <f>VLOOKUP($A250,'Result Entry'!$B$9:$FW$108,145,0)</f>
        <v>0.0</v>
      </c>
      <c r="N273" s="1608"/>
    </row>
    <row r="274" spans="8:8" ht="20.25" customHeight="1">
      <c r="A274" s="1443"/>
      <c r="B274" s="1503" t="s">
        <v>70</v>
      </c>
      <c r="C274" s="1598"/>
      <c r="D274" s="1599"/>
      <c r="E274" s="1599"/>
      <c r="F274" s="1609"/>
      <c r="G274" s="1610"/>
      <c r="H274" s="1611" t="s">
        <v>100</v>
      </c>
      <c r="I274" s="1612" t="s">
        <v>62</v>
      </c>
      <c r="J274" s="1613"/>
      <c r="K274" s="1614">
        <f>IF($J253="TC","Transferred",IF($J253="Nso","NameSeparated",VLOOKUP($A250,'Result Entry'!$B$9:$FW$108,153,0)))</f>
        <v>0.0</v>
      </c>
      <c r="L274" s="1614"/>
      <c r="M274" s="1614"/>
      <c r="N274" s="1615"/>
    </row>
    <row r="275" spans="8:8" ht="20.25" customHeight="1">
      <c r="A275" s="1443"/>
      <c r="B275" s="1503" t="s">
        <v>70</v>
      </c>
      <c r="C275" s="1616" t="str">
        <f>'Result Entry'!$DU$3</f>
        <v>Foundation Of Information Tech.</v>
      </c>
      <c r="D275" s="1617"/>
      <c r="E275" s="1618"/>
      <c r="F275" s="1619" t="str">
        <f>IF($J253="TC",0,IF($J253="Nso",0,VLOOKUP($A250,'Result Entry'!$B$9:$GS$108,170,0)))</f>
        <v/>
      </c>
      <c r="G275" s="1619"/>
      <c r="H275" s="1620">
        <f>IF($J253="TC",0,IF($J253="Nso",0,VLOOKUP($A250,'Result Entry'!$B$9:$GS$108,112,0)))</f>
        <v>0.0</v>
      </c>
      <c r="I275" s="1621" t="s">
        <v>72</v>
      </c>
      <c r="J275" s="1622"/>
      <c r="K275" s="1623">
        <f>'Result Entry'!$T$2</f>
        <v>45041.0</v>
      </c>
      <c r="L275" s="1624"/>
      <c r="M275" s="1624"/>
      <c r="N275" s="1625"/>
    </row>
    <row r="276" spans="8:8" ht="20.25" customHeight="1">
      <c r="A276" s="1443"/>
      <c r="B276" s="1503" t="s">
        <v>70</v>
      </c>
      <c r="C276" s="1616" t="str">
        <f>'Result Entry'!$EI$3</f>
        <v>G.I.A.I.-II</v>
      </c>
      <c r="D276" s="1617"/>
      <c r="E276" s="1618"/>
      <c r="F276" s="1619" t="str">
        <f>IF($J253="TC",0,IF($J253="Nso",0,VLOOKUP($A250,'Result Entry'!$B$9:$GS$108,174,0)))</f>
        <v/>
      </c>
      <c r="G276" s="1619"/>
      <c r="H276" s="1620">
        <f>IF($J253="TC",0,IF($J253="Nso",0,VLOOKUP($A250,'Result Entry'!$B$9:$GS$108,124,0)))</f>
        <v>0.0</v>
      </c>
      <c r="I276" s="1626"/>
      <c r="J276" s="1627"/>
      <c r="K276" s="1627"/>
      <c r="L276" s="1627"/>
      <c r="M276" s="1627"/>
      <c r="N276" s="1628"/>
    </row>
    <row r="277" spans="8:8" ht="20.25" customHeight="1">
      <c r="A277" s="1443"/>
      <c r="B277" s="1503" t="s">
        <v>70</v>
      </c>
      <c r="C277" s="1616" t="str">
        <f>'Result Entry'!$EU$3</f>
        <v>SOC.SER.PLAN</v>
      </c>
      <c r="D277" s="1617"/>
      <c r="E277" s="1618"/>
      <c r="F277" s="1619">
        <f>IF($J253="TC",0,IF($J253="Nso",0,VLOOKUP($A250,'Result Entry'!$B$9:$HS$108,178,0)))</f>
        <v>0.0</v>
      </c>
      <c r="G277" s="1619"/>
      <c r="H277" s="1620">
        <f>IF($J253="TC",0,IF($J253="Nso",0,VLOOKUP($A250,'Result Entry'!$B$9:$GS$108,136,0)))</f>
        <v>0.0</v>
      </c>
      <c r="I277" s="1629" t="s">
        <v>175</v>
      </c>
      <c r="J277" s="1630"/>
      <c r="K277" s="1668"/>
      <c r="L277" s="1669"/>
      <c r="M277" s="1669"/>
      <c r="N277" s="1670"/>
    </row>
    <row r="278" spans="8:8" ht="20.25" customHeight="1">
      <c r="A278" s="1443"/>
      <c r="B278" s="1503" t="s">
        <v>70</v>
      </c>
      <c r="C278" s="1616" t="str">
        <f>'Result Entry'!$FG$3</f>
        <v>Jeewan Kaushal</v>
      </c>
      <c r="D278" s="1617"/>
      <c r="E278" s="1618"/>
      <c r="F278" s="1619" t="str">
        <f>IF($J253="TC",0,IF($J253="Nso",0,VLOOKUP($A250,'Result Entry'!$B$9:$HS$108,182,0)))</f>
        <v/>
      </c>
      <c r="G278" s="1619"/>
      <c r="H278" s="1620">
        <f>IF($J253="TC",0,IF($J253="Nso",0,VLOOKUP($A250,'Result Entry'!$B$9:$HS$108,136,0)))</f>
        <v>0.0</v>
      </c>
      <c r="I278" s="1629" t="s">
        <v>149</v>
      </c>
      <c r="J278" s="1630"/>
      <c r="K278" s="1630"/>
      <c r="L278" s="1630"/>
      <c r="M278" s="1630"/>
      <c r="N278" s="1634"/>
    </row>
    <row r="279" spans="8:8" ht="20.25" customHeight="1">
      <c r="A279" s="1443"/>
      <c r="B279" s="1483" t="s">
        <v>70</v>
      </c>
      <c r="C279" s="1635" t="s">
        <v>181</v>
      </c>
      <c r="D279" s="1636"/>
      <c r="E279" s="1637"/>
      <c r="F279" s="1638" t="s">
        <v>182</v>
      </c>
      <c r="G279" s="1639"/>
      <c r="H279" s="1640" t="s">
        <v>31</v>
      </c>
      <c r="I279" s="1629" t="s">
        <v>176</v>
      </c>
      <c r="J279" s="1630"/>
      <c r="K279" s="1630"/>
      <c r="L279" s="1630"/>
      <c r="M279" s="1630"/>
      <c r="N279" s="1634"/>
    </row>
    <row r="280" spans="8:8" ht="20.25" customHeight="1">
      <c r="A280" s="1443"/>
      <c r="B280" s="1483" t="s">
        <v>70</v>
      </c>
      <c r="C280" s="1641"/>
      <c r="D280" s="1642"/>
      <c r="E280" s="1643"/>
      <c r="F280" s="1644" t="s">
        <v>183</v>
      </c>
      <c r="G280" s="1645"/>
      <c r="H280" s="1646" t="s">
        <v>180</v>
      </c>
      <c r="I280" s="1647" t="s">
        <v>68</v>
      </c>
      <c r="J280" s="1648"/>
      <c r="K280" s="1648"/>
      <c r="L280" s="1648"/>
      <c r="M280" s="1648"/>
      <c r="N280" s="1649"/>
    </row>
    <row r="281" spans="8:8" ht="20.25" customHeight="1">
      <c r="A281" s="1443"/>
      <c r="B281" s="1483" t="s">
        <v>70</v>
      </c>
      <c r="C281" s="1641"/>
      <c r="D281" s="1642"/>
      <c r="E281" s="1643"/>
      <c r="F281" s="1644" t="s">
        <v>186</v>
      </c>
      <c r="G281" s="1645"/>
      <c r="H281" s="1646" t="s">
        <v>63</v>
      </c>
      <c r="I281" s="1650"/>
      <c r="J281" s="1651"/>
      <c r="K281" s="1651"/>
      <c r="L281" s="1651"/>
      <c r="M281" s="1651"/>
      <c r="N281" s="1652"/>
    </row>
    <row r="282" spans="8:8" ht="20.25" customHeight="1">
      <c r="A282" s="1443"/>
      <c r="B282" s="1483" t="s">
        <v>70</v>
      </c>
      <c r="C282" s="1641"/>
      <c r="D282" s="1642"/>
      <c r="E282" s="1643"/>
      <c r="F282" s="1644" t="s">
        <v>187</v>
      </c>
      <c r="G282" s="1645"/>
      <c r="H282" s="1646" t="s">
        <v>64</v>
      </c>
      <c r="I282" s="1650"/>
      <c r="J282" s="1651"/>
      <c r="K282" s="1651"/>
      <c r="L282" s="1651"/>
      <c r="M282" s="1651"/>
      <c r="N282" s="1652"/>
    </row>
    <row r="283" spans="8:8" ht="20.25" customHeight="1">
      <c r="A283" s="1443"/>
      <c r="B283" s="1483" t="s">
        <v>70</v>
      </c>
      <c r="C283" s="1641"/>
      <c r="D283" s="1642"/>
      <c r="E283" s="1643"/>
      <c r="F283" s="1644" t="s">
        <v>184</v>
      </c>
      <c r="G283" s="1645"/>
      <c r="H283" s="1646" t="s">
        <v>66</v>
      </c>
      <c r="I283" s="1653" t="s">
        <v>81</v>
      </c>
      <c r="J283" s="1654"/>
      <c r="K283" s="1654"/>
      <c r="L283" s="1654"/>
      <c r="M283" s="1654"/>
      <c r="N283" s="1655"/>
    </row>
    <row r="284" spans="8:8" ht="20.25" customHeight="1">
      <c r="A284" s="1443"/>
      <c r="B284" s="1656" t="s">
        <v>70</v>
      </c>
      <c r="C284" s="1657"/>
      <c r="D284" s="1658"/>
      <c r="E284" s="1659"/>
      <c r="F284" s="1660" t="s">
        <v>185</v>
      </c>
      <c r="G284" s="1661"/>
      <c r="H284" s="1662" t="s">
        <v>65</v>
      </c>
      <c r="I284" s="1663"/>
      <c r="J284" s="1664"/>
      <c r="K284" s="1664"/>
      <c r="L284" s="1664"/>
      <c r="M284" s="1664"/>
      <c r="N284" s="1665"/>
    </row>
    <row r="285" spans="8:8" ht="24.75" customHeight="1">
      <c r="A285" s="1441">
        <f>A250+1</f>
        <v>9.0</v>
      </c>
      <c r="B285" s="1442" t="s">
        <v>51</v>
      </c>
      <c r="C285" s="1442"/>
      <c r="D285" s="1442"/>
      <c r="E285" s="1442"/>
      <c r="F285" s="1442"/>
      <c r="G285" s="1442"/>
      <c r="H285" s="1442"/>
      <c r="I285" s="1442"/>
      <c r="J285" s="1442"/>
      <c r="K285" s="1442"/>
      <c r="L285" s="1442"/>
      <c r="M285" s="1442"/>
      <c r="N285" s="1442"/>
    </row>
    <row r="286" spans="8:8" ht="42.75" customHeight="1">
      <c r="A286" s="1443"/>
      <c r="B286" s="1444"/>
      <c r="C286" s="1445"/>
      <c r="D286" s="1446" t="str">
        <f>Master!$E$8</f>
        <v>Govt. Sr. Secondary School </v>
      </c>
      <c r="E286" s="1447"/>
      <c r="F286" s="1447"/>
      <c r="G286" s="1447"/>
      <c r="H286" s="1447"/>
      <c r="I286" s="1447"/>
      <c r="J286" s="1447"/>
      <c r="K286" s="1447"/>
      <c r="L286" s="1447"/>
      <c r="M286" s="1447"/>
      <c r="N286" s="1448"/>
    </row>
    <row r="287" spans="8:8" ht="20.25" customHeight="1">
      <c r="A287" s="1443"/>
      <c r="B287" s="1449"/>
      <c r="C287" s="1450"/>
      <c r="D287" s="1451" t="str">
        <f>Master!$E$11</f>
        <v>P.S.-Bapini (Jodhpur)</v>
      </c>
      <c r="E287" s="1452"/>
      <c r="F287" s="1452"/>
      <c r="G287" s="1452"/>
      <c r="H287" s="1452"/>
      <c r="I287" s="1452"/>
      <c r="J287" s="1452"/>
      <c r="K287" s="1452"/>
      <c r="L287" s="1452"/>
      <c r="M287" s="1452"/>
      <c r="N287" s="1453"/>
    </row>
    <row r="288" spans="8:8" ht="20.25" customHeight="1">
      <c r="A288" s="1443"/>
      <c r="B288" s="1454"/>
      <c r="C288" s="1455" t="s">
        <v>151</v>
      </c>
      <c r="D288" s="1456"/>
      <c r="E288" s="1456"/>
      <c r="F288" s="1456"/>
      <c r="G288" s="1457"/>
      <c r="H288" s="1458" t="s">
        <v>128</v>
      </c>
      <c r="I288" s="1458"/>
      <c r="J288" s="1459">
        <f>VLOOKUP(A285,'Result Entry'!$B$6:$K$108,6,0)</f>
        <v>0.0</v>
      </c>
      <c r="K288" s="1460" t="s">
        <v>69</v>
      </c>
      <c r="L288" s="1461"/>
      <c r="M288" s="1462">
        <f>Master!$E$14</f>
        <v>8.151106901E9</v>
      </c>
      <c r="N288" s="1463"/>
    </row>
    <row r="289" spans="8:8" ht="20.25" customHeight="1">
      <c r="A289" s="1443"/>
      <c r="B289" s="1464"/>
      <c r="C289" s="1465"/>
      <c r="D289" s="1466"/>
      <c r="E289" s="1466"/>
      <c r="F289" s="1466"/>
      <c r="G289" s="1467"/>
      <c r="H289" s="1468"/>
      <c r="I289" s="1468"/>
      <c r="J289" s="1469"/>
      <c r="K289" s="1470" t="s">
        <v>67</v>
      </c>
      <c r="L289" s="1471"/>
      <c r="M289" s="1472"/>
      <c r="N289" s="1473"/>
      <c r="O289" s="23" t="s">
        <v>157</v>
      </c>
    </row>
    <row r="290" spans="8:8" ht="20.25" customHeight="1">
      <c r="A290" s="1443"/>
      <c r="B290" s="1464"/>
      <c r="C290" s="1474"/>
      <c r="D290" s="1475"/>
      <c r="E290" s="1475"/>
      <c r="F290" s="1475"/>
      <c r="G290" s="1476"/>
      <c r="H290" s="1477"/>
      <c r="I290" s="1477"/>
      <c r="J290" s="1478"/>
      <c r="K290" s="1479" t="s">
        <v>52</v>
      </c>
      <c r="L290" s="1480"/>
      <c r="M290" s="1481" t="str">
        <f>Master!$E$6</f>
        <v>2022-23</v>
      </c>
      <c r="N290" s="1482"/>
    </row>
    <row r="291" spans="8:8" ht="20.25" customHeight="1">
      <c r="A291" s="1443"/>
      <c r="B291" s="1483" t="s">
        <v>70</v>
      </c>
      <c r="C291" s="1484" t="s">
        <v>21</v>
      </c>
      <c r="D291" s="1485"/>
      <c r="E291" s="1485"/>
      <c r="F291" s="1486"/>
      <c r="G291" s="1487" t="s">
        <v>150</v>
      </c>
      <c r="H291" s="1488">
        <f>VLOOKUP($A285,'Result Entry'!$B$9:$FW$108,4,0)</f>
        <v>0.0</v>
      </c>
      <c r="I291" s="1488"/>
      <c r="J291" s="1488"/>
      <c r="K291" s="1488"/>
      <c r="L291" s="1488"/>
      <c r="M291" s="1488"/>
      <c r="N291" s="1489"/>
    </row>
    <row r="292" spans="8:8" ht="20.25" customHeight="1">
      <c r="A292" s="1443"/>
      <c r="B292" s="1483" t="s">
        <v>70</v>
      </c>
      <c r="C292" s="1490" t="s">
        <v>23</v>
      </c>
      <c r="D292" s="1491"/>
      <c r="E292" s="1491"/>
      <c r="F292" s="1492"/>
      <c r="G292" s="1493" t="s">
        <v>150</v>
      </c>
      <c r="H292" s="1494">
        <f>VLOOKUP($A285,'Result Entry'!$B$9:$FW$108,7,0)</f>
        <v>0.0</v>
      </c>
      <c r="I292" s="1494"/>
      <c r="J292" s="1494"/>
      <c r="K292" s="1494"/>
      <c r="L292" s="1494"/>
      <c r="M292" s="1494"/>
      <c r="N292" s="1495"/>
    </row>
    <row r="293" spans="8:8" ht="20.25" customHeight="1">
      <c r="A293" s="1443"/>
      <c r="B293" s="1483" t="s">
        <v>70</v>
      </c>
      <c r="C293" s="1490" t="s">
        <v>24</v>
      </c>
      <c r="D293" s="1491"/>
      <c r="E293" s="1491"/>
      <c r="F293" s="1492"/>
      <c r="G293" s="1493" t="s">
        <v>150</v>
      </c>
      <c r="H293" s="1494">
        <f>VLOOKUP($A285,'Result Entry'!$B$9:$FW$108,8,0)</f>
        <v>0.0</v>
      </c>
      <c r="I293" s="1494"/>
      <c r="J293" s="1494"/>
      <c r="K293" s="1494"/>
      <c r="L293" s="1494"/>
      <c r="M293" s="1494"/>
      <c r="N293" s="1495"/>
    </row>
    <row r="294" spans="8:8" ht="20.25" customHeight="1">
      <c r="A294" s="1443"/>
      <c r="B294" s="1483" t="s">
        <v>70</v>
      </c>
      <c r="C294" s="1490" t="s">
        <v>53</v>
      </c>
      <c r="D294" s="1491"/>
      <c r="E294" s="1491"/>
      <c r="F294" s="1492"/>
      <c r="G294" s="1493" t="s">
        <v>150</v>
      </c>
      <c r="H294" s="1494">
        <f>VLOOKUP($A285,'Result Entry'!$B$9:$FW$108,9,0)</f>
        <v>0.0</v>
      </c>
      <c r="I294" s="1494"/>
      <c r="J294" s="1494"/>
      <c r="K294" s="1494"/>
      <c r="L294" s="1494"/>
      <c r="M294" s="1494"/>
      <c r="N294" s="1495"/>
    </row>
    <row r="295" spans="8:8" ht="20.25" customHeight="1">
      <c r="A295" s="1443"/>
      <c r="B295" s="1483" t="s">
        <v>70</v>
      </c>
      <c r="C295" s="1490" t="s">
        <v>54</v>
      </c>
      <c r="D295" s="1491"/>
      <c r="E295" s="1491"/>
      <c r="F295" s="1492"/>
      <c r="G295" s="1493" t="s">
        <v>150</v>
      </c>
      <c r="H295" s="1496" t="str">
        <f>CONCATENATE('Result Entry'!$G$4,'Result Entry'!$J$4)</f>
        <v>11(A)</v>
      </c>
      <c r="I295" s="1494"/>
      <c r="J295" s="1494"/>
      <c r="K295" s="1494"/>
      <c r="L295" s="1494"/>
      <c r="M295" s="1494"/>
      <c r="N295" s="1495"/>
    </row>
    <row r="296" spans="8:8" ht="20.25" customHeight="1">
      <c r="A296" s="1443"/>
      <c r="B296" s="1483" t="s">
        <v>70</v>
      </c>
      <c r="C296" s="1497" t="s">
        <v>26</v>
      </c>
      <c r="D296" s="1498"/>
      <c r="E296" s="1498"/>
      <c r="F296" s="1499"/>
      <c r="G296" s="1500" t="s">
        <v>150</v>
      </c>
      <c r="H296" s="1501">
        <f>VLOOKUP($A285,'Result Entry'!$B$9:$FW$108,10,0)</f>
        <v>0.0</v>
      </c>
      <c r="I296" s="1501"/>
      <c r="J296" s="1501"/>
      <c r="K296" s="1501"/>
      <c r="L296" s="1501"/>
      <c r="M296" s="1501"/>
      <c r="N296" s="1502"/>
    </row>
    <row r="297" spans="8:8" ht="20.25" customHeight="1">
      <c r="A297" s="1443"/>
      <c r="B297" s="1503" t="s">
        <v>70</v>
      </c>
      <c r="C297" s="1504" t="s">
        <v>168</v>
      </c>
      <c r="D297" s="1505"/>
      <c r="E297" s="1506" t="s">
        <v>73</v>
      </c>
      <c r="F297" s="1507" t="s">
        <v>74</v>
      </c>
      <c r="G297" s="1508" t="s">
        <v>169</v>
      </c>
      <c r="H297" s="1509" t="s">
        <v>56</v>
      </c>
      <c r="I297" s="1510"/>
      <c r="J297" s="1511" t="s">
        <v>85</v>
      </c>
      <c r="K297" s="1512"/>
      <c r="L297" s="1513" t="s">
        <v>170</v>
      </c>
      <c r="M297" s="1514" t="s">
        <v>77</v>
      </c>
      <c r="N297" s="1515" t="s">
        <v>99</v>
      </c>
    </row>
    <row r="298" spans="8:8" ht="20.25" customHeight="1">
      <c r="A298" s="1443"/>
      <c r="B298" s="1503"/>
      <c r="C298" s="1516"/>
      <c r="D298" s="1517"/>
      <c r="E298" s="1518"/>
      <c r="F298" s="1519"/>
      <c r="G298" s="1520"/>
      <c r="H298" s="1521"/>
      <c r="I298" s="1522"/>
      <c r="J298" s="1523"/>
      <c r="K298" s="1524"/>
      <c r="L298" s="1525"/>
      <c r="M298" s="1526"/>
      <c r="N298" s="1527"/>
    </row>
    <row r="299" spans="8:8" ht="20.25" customHeight="1">
      <c r="A299" s="1443"/>
      <c r="B299" s="1503" t="s">
        <v>70</v>
      </c>
      <c r="C299" s="1528" t="s">
        <v>57</v>
      </c>
      <c r="D299" s="1529"/>
      <c r="E299" s="1530">
        <f>'Result Entry'!$L$7</f>
        <v>10.0</v>
      </c>
      <c r="F299" s="1531">
        <f>'Result Entry'!$M$7</f>
        <v>10.0</v>
      </c>
      <c r="G299" s="1532">
        <f>SUM(E299:F299)</f>
        <v>20.0</v>
      </c>
      <c r="H299" s="1533">
        <f>'Result Entry'!$AU$7</f>
        <v>70.0</v>
      </c>
      <c r="I299" s="1534"/>
      <c r="J299" s="1535">
        <f>'Result Entry'!$AY$7</f>
        <v>100.0</v>
      </c>
      <c r="K299" s="1534"/>
      <c r="L299" s="1532">
        <f t="shared" si="16" ref="L299:L304">H299+J299</f>
        <v>170.0</v>
      </c>
      <c r="M299" s="1536">
        <f t="shared" si="17" ref="M299:M304">G299+L299</f>
        <v>190.0</v>
      </c>
      <c r="N299" s="1537"/>
    </row>
    <row r="300" spans="8:8" s="1538" ht="20.25" customFormat="1" customHeight="1">
      <c r="A300" s="1443"/>
      <c r="B300" s="1539" t="s">
        <v>70</v>
      </c>
      <c r="C300" s="1540" t="str">
        <f>'Result Entry'!$L$3</f>
        <v>HINDI Comp.</v>
      </c>
      <c r="D300" s="1541"/>
      <c r="E300" s="1542">
        <f>IF($J288="TC",0,IF($J288="Nso",0,VLOOKUP($A285,'Result Entry'!$B$9:$FW$108,11,0)))</f>
        <v>0.0</v>
      </c>
      <c r="F300" s="1543">
        <f>IF($J288="TC",0,IF($J288="Nso",0,VLOOKUP($A285,'Result Entry'!$B$9:$FW$108,12,0)))</f>
        <v>0.0</v>
      </c>
      <c r="G300" s="1544">
        <f>E300+F300</f>
        <v>0.0</v>
      </c>
      <c r="H300" s="1545">
        <f>IF($J288="TC",0,IF($J288="Nso",0,VLOOKUP($A285,'Result Entry'!$B$9:$FW$108,16,0)))</f>
        <v>0.0</v>
      </c>
      <c r="I300" s="1546"/>
      <c r="J300" s="1547">
        <f>IF($J288="TC",0,IF($J288="Nso",0,VLOOKUP($A285,'Result Entry'!$B$9:$FW$108,19,0)))</f>
        <v>0.0</v>
      </c>
      <c r="K300" s="1546"/>
      <c r="L300" s="1548">
        <f t="shared" si="16"/>
        <v>0.0</v>
      </c>
      <c r="M300" s="1549">
        <f t="shared" si="17"/>
        <v>0.0</v>
      </c>
      <c r="N300" s="1550" t="str">
        <f>IF($J288="TC",0,IF($J288="Nso",0,VLOOKUP($A285,'Result Entry'!$B$9:$FW$108,24,0)))</f>
        <v/>
      </c>
    </row>
    <row r="301" spans="8:8" s="1538" ht="20.25" customFormat="1" customHeight="1">
      <c r="A301" s="1443"/>
      <c r="B301" s="1539" t="s">
        <v>70</v>
      </c>
      <c r="C301" s="1551" t="str">
        <f>'Result Entry'!$Z$3</f>
        <v>ENGLISH Comp.</v>
      </c>
      <c r="D301" s="1552"/>
      <c r="E301" s="1542">
        <f>IF($J288="TC",0,IF($J288="Nso",0,VLOOKUP($A285,'Result Entry'!$B$9:$FW$108,25,0)))</f>
        <v>0.0</v>
      </c>
      <c r="F301" s="1543">
        <f>IF($J288="TC",0,IF($J288="Nso",0,VLOOKUP($A285,'Result Entry'!$B$9:$FW$108,26,0)))</f>
        <v>0.0</v>
      </c>
      <c r="G301" s="1553">
        <f>E301+F301</f>
        <v>0.0</v>
      </c>
      <c r="H301" s="1554">
        <f>IF($J288="TC",0,IF($J288="Nso",0,VLOOKUP($A285,'Result Entry'!$B$9:$FW$108,30,0)))</f>
        <v>0.0</v>
      </c>
      <c r="I301" s="1555"/>
      <c r="J301" s="1556">
        <f>IF($J288="TC",0,IF($J288="Nso",0,VLOOKUP($A285,'Result Entry'!$B$9:$FW$108,33,0)))</f>
        <v>0.0</v>
      </c>
      <c r="K301" s="1555"/>
      <c r="L301" s="1548">
        <f t="shared" si="16"/>
        <v>0.0</v>
      </c>
      <c r="M301" s="1549">
        <f t="shared" si="17"/>
        <v>0.0</v>
      </c>
      <c r="N301" s="1550" t="str">
        <f>IF($J288="TC",0,IF($J288="Nso",0,VLOOKUP($A285,'Result Entry'!$B$9:$FW$108,38,0)))</f>
        <v/>
      </c>
    </row>
    <row r="302" spans="8:8" s="1538" ht="20.25" customFormat="1" customHeight="1">
      <c r="A302" s="1443"/>
      <c r="B302" s="1539" t="s">
        <v>70</v>
      </c>
      <c r="C302" s="1551" t="str">
        <f>'Result Entry'!$AO$3</f>
        <v>PHYSICS</v>
      </c>
      <c r="D302" s="1552"/>
      <c r="E302" s="1542">
        <f>IF($J288="TC",0,IF($J288="Nso",0,VLOOKUP($A285,'Result Entry'!$B$9:$FW$108,39,0)))</f>
        <v>0.0</v>
      </c>
      <c r="F302" s="1543">
        <f>IF($J288="TC",0,IF($J288="Nso",0,VLOOKUP($A285,'Result Entry'!$B$9:$FW$108,40,0)))</f>
        <v>0.0</v>
      </c>
      <c r="G302" s="1553">
        <f>E302+F302</f>
        <v>0.0</v>
      </c>
      <c r="H302" s="1554">
        <f>IF($J288="TC",0,IF($J288="Nso",0,VLOOKUP($A285,'Result Entry'!$B$9:$FW$108,45,0)))</f>
        <v>0.0</v>
      </c>
      <c r="I302" s="1555"/>
      <c r="J302" s="1556">
        <f>IF($J288="TC",0,IF($J288="Nso",0,VLOOKUP($A285,'Result Entry'!$B$9:$FW$108,49,0)))</f>
        <v>0.0</v>
      </c>
      <c r="K302" s="1555"/>
      <c r="L302" s="1548">
        <f t="shared" si="16"/>
        <v>0.0</v>
      </c>
      <c r="M302" s="1549">
        <f t="shared" si="17"/>
        <v>0.0</v>
      </c>
      <c r="N302" s="1550" t="str">
        <f>IF($J288="TC",0,IF($J288="Nso",0,VLOOKUP($A285,'Result Entry'!$B$9:$FW$108,54,0)))</f>
        <v/>
      </c>
    </row>
    <row r="303" spans="8:8" s="1538" ht="20.25" customFormat="1" customHeight="1">
      <c r="A303" s="1443"/>
      <c r="B303" s="1539" t="s">
        <v>70</v>
      </c>
      <c r="C303" s="1551" t="str">
        <f>'Result Entry'!$BF$3</f>
        <v>CHEMISTRY</v>
      </c>
      <c r="D303" s="1552"/>
      <c r="E303" s="1542" t="str">
        <f>IF($J288="TC",0,IF($J288="Nso",0,VLOOKUP($A285,'Result Entry'!$B$9:$FW$108,55,0)))</f>
        <v/>
      </c>
      <c r="F303" s="1543">
        <f>IF($J288="TC",0,IF($J288="Nso",0,VLOOKUP($A285,'Result Entry'!$B$9:$FW$108,56,0)))</f>
        <v>0.0</v>
      </c>
      <c r="G303" s="1553" t="e">
        <f>E303+F303</f>
        <v>#VALUE!</v>
      </c>
      <c r="H303" s="1554">
        <f>IF($J288="TC",0,IF($J288="Nso",0,VLOOKUP($A285,'Result Entry'!$B$9:$FW$108,61,0)))</f>
        <v>0.0</v>
      </c>
      <c r="I303" s="1555"/>
      <c r="J303" s="1556">
        <f>IF($J288="TC",0,IF($J288="Nso",0,VLOOKUP($A285,'Result Entry'!$B$9:$FW$108,65,0)))</f>
        <v>0.0</v>
      </c>
      <c r="K303" s="1555"/>
      <c r="L303" s="1548">
        <f t="shared" si="16"/>
        <v>0.0</v>
      </c>
      <c r="M303" s="1549" t="e">
        <f t="shared" si="17"/>
        <v>#VALUE!</v>
      </c>
      <c r="N303" s="1550" t="str">
        <f>IF($J288="TC",0,IF($J288="Nso",0,VLOOKUP($A285,'Result Entry'!$B$9:$FW$108,70,0)))</f>
        <v/>
      </c>
    </row>
    <row r="304" spans="8:8" s="1538" ht="20.25" customFormat="1" customHeight="1">
      <c r="A304" s="1443"/>
      <c r="B304" s="1539" t="s">
        <v>70</v>
      </c>
      <c r="C304" s="1551" t="str">
        <f>'Result Entry'!$BW$3</f>
        <v>BIOLOGY</v>
      </c>
      <c r="D304" s="1552"/>
      <c r="E304" s="1557" t="str">
        <f>IF($J288="TC",0,IF($J288="Nso",0,VLOOKUP($A285,'Result Entry'!$B$9:$FW$108,71,0)))</f>
        <v/>
      </c>
      <c r="F304" s="1558" t="str">
        <f>IF($J288="TC",0,IF($J288="Nso",0,VLOOKUP($A285,'Result Entry'!$B$9:$FW$108,72,0)))</f>
        <v/>
      </c>
      <c r="G304" s="1559" t="e">
        <f>E304+F304</f>
        <v>#VALUE!</v>
      </c>
      <c r="H304" s="1560">
        <f>IF($J288="TC",0,IF($J288="Nso",0,VLOOKUP($A285,'Result Entry'!$B$9:$FW$108,77,0)))</f>
        <v>0.0</v>
      </c>
      <c r="I304" s="1561"/>
      <c r="J304" s="1562">
        <f>IF($J288="TC",0,IF($J288="Nso",0,VLOOKUP($A285,'Result Entry'!$B$9:$FW$108,81,0)))</f>
        <v>0.0</v>
      </c>
      <c r="K304" s="1561"/>
      <c r="L304" s="1563">
        <f t="shared" si="16"/>
        <v>0.0</v>
      </c>
      <c r="M304" s="1564" t="e">
        <f t="shared" si="17"/>
        <v>#VALUE!</v>
      </c>
      <c r="N304" s="1550">
        <f>IF($J288="TC",0,IF($J288="Nso",0,VLOOKUP($A285,'Result Entry'!$B$9:$FW$108,86,0)))</f>
        <v>0.0</v>
      </c>
    </row>
    <row r="305" spans="8:8" ht="20.25" customHeight="1">
      <c r="A305" s="1443"/>
      <c r="B305" s="1503" t="s">
        <v>70</v>
      </c>
      <c r="C305" s="1565" t="s">
        <v>78</v>
      </c>
      <c r="D305" s="1566"/>
      <c r="E305" s="1567"/>
      <c r="F305" s="1568" t="s">
        <v>79</v>
      </c>
      <c r="G305" s="1569"/>
      <c r="H305" s="1570" t="s">
        <v>80</v>
      </c>
      <c r="I305" s="1571"/>
      <c r="J305" s="1572" t="s">
        <v>42</v>
      </c>
      <c r="K305" s="1667" t="s">
        <v>92</v>
      </c>
      <c r="L305" s="1574" t="s">
        <v>40</v>
      </c>
      <c r="M305" s="1575"/>
      <c r="N305" s="1576" t="s">
        <v>44</v>
      </c>
    </row>
    <row r="306" spans="8:8" ht="25.5" customHeight="1">
      <c r="A306" s="1443"/>
      <c r="B306" s="1503" t="s">
        <v>70</v>
      </c>
      <c r="C306" s="1577"/>
      <c r="D306" s="1578"/>
      <c r="E306" s="1579"/>
      <c r="F306" s="1580">
        <f>IF($J288="TC",0,IF($J288="Nso",0,VLOOKUP($A285,'Result Entry'!$B$9:$FW$108,146,0)))</f>
        <v>0.0</v>
      </c>
      <c r="G306" s="1581"/>
      <c r="H306" s="1582">
        <f>IF($J288="TC",0,IF($J288="Nso",0,VLOOKUP($A285,'Result Entry'!$B$9:$FW$108,147,0)))</f>
        <v>0.0</v>
      </c>
      <c r="I306" s="1583"/>
      <c r="J306" s="1584">
        <f>IF($J288="TC",0,IF($J288="Nso",0,VLOOKUP($A285,'Result Entry'!$B$9:$FW$108,148,0)))</f>
        <v>0.0</v>
      </c>
      <c r="K306" s="1585" t="str">
        <f>IF($J288="TC",0,IF($J288="Nso",0,VLOOKUP($A285,'Result Entry'!$B$9:$FW$108,149,0)))</f>
        <v/>
      </c>
      <c r="L306" s="1586">
        <f>IF($J288="TC",0,IF($J288="Nso",0,VLOOKUP($A285,'Result Entry'!$B$9:$FW$108,150,0)))</f>
        <v>0.0</v>
      </c>
      <c r="M306" s="1587"/>
      <c r="N306" s="1588">
        <f>IF($J288="TC",0,IF($J288="Nso",0,VLOOKUP($A285,'Result Entry'!$B$9:$FW$108,152,0)))</f>
        <v>0.0</v>
      </c>
    </row>
    <row r="307" spans="8:8" ht="20.25" customHeight="1">
      <c r="A307" s="1443"/>
      <c r="B307" s="1503" t="s">
        <v>70</v>
      </c>
      <c r="C307" s="1589" t="s">
        <v>59</v>
      </c>
      <c r="D307" s="1590"/>
      <c r="E307" s="1590"/>
      <c r="F307" s="1590"/>
      <c r="G307" s="1590"/>
      <c r="H307" s="1591"/>
      <c r="I307" s="1592" t="s">
        <v>60</v>
      </c>
      <c r="J307" s="1593"/>
      <c r="K307" s="1594">
        <f>VLOOKUP($A285,'Result Entry'!$B$9:$FW$108,143,0)</f>
        <v>0.0</v>
      </c>
      <c r="L307" s="1595"/>
      <c r="M307" s="1596" t="s">
        <v>38</v>
      </c>
      <c r="N307" s="1597"/>
    </row>
    <row r="308" spans="8:8" ht="20.25" customHeight="1">
      <c r="A308" s="1443"/>
      <c r="B308" s="1503" t="s">
        <v>70</v>
      </c>
      <c r="C308" s="1598" t="s">
        <v>55</v>
      </c>
      <c r="D308" s="1599"/>
      <c r="E308" s="1599"/>
      <c r="F308" s="1600" t="s">
        <v>158</v>
      </c>
      <c r="G308" s="1601"/>
      <c r="H308" s="1602" t="s">
        <v>48</v>
      </c>
      <c r="I308" s="1603" t="s">
        <v>61</v>
      </c>
      <c r="J308" s="1604"/>
      <c r="K308" s="1605">
        <f>VLOOKUP($A285,'Result Entry'!$B$9:$FW$108,144,0)</f>
        <v>0.0</v>
      </c>
      <c r="L308" s="1606"/>
      <c r="M308" s="1607">
        <f>VLOOKUP($A285,'Result Entry'!$B$9:$FW$108,145,0)</f>
        <v>0.0</v>
      </c>
      <c r="N308" s="1608"/>
    </row>
    <row r="309" spans="8:8" ht="20.25" customHeight="1">
      <c r="A309" s="1443"/>
      <c r="B309" s="1503" t="s">
        <v>70</v>
      </c>
      <c r="C309" s="1598"/>
      <c r="D309" s="1599"/>
      <c r="E309" s="1599"/>
      <c r="F309" s="1609"/>
      <c r="G309" s="1610"/>
      <c r="H309" s="1611" t="s">
        <v>100</v>
      </c>
      <c r="I309" s="1612" t="s">
        <v>62</v>
      </c>
      <c r="J309" s="1613"/>
      <c r="K309" s="1614">
        <f>IF($J288="TC","Transferred",IF($J288="Nso","NameSeparated",VLOOKUP($A285,'Result Entry'!$B$9:$FW$108,153,0)))</f>
        <v>0.0</v>
      </c>
      <c r="L309" s="1614"/>
      <c r="M309" s="1614"/>
      <c r="N309" s="1615"/>
    </row>
    <row r="310" spans="8:8" ht="20.25" customHeight="1">
      <c r="A310" s="1443"/>
      <c r="B310" s="1503" t="s">
        <v>70</v>
      </c>
      <c r="C310" s="1616" t="str">
        <f>'Result Entry'!$DU$3</f>
        <v>Foundation Of Information Tech.</v>
      </c>
      <c r="D310" s="1617"/>
      <c r="E310" s="1618"/>
      <c r="F310" s="1619" t="str">
        <f>IF($J288="TC",0,IF($J288="Nso",0,VLOOKUP($A285,'Result Entry'!$B$9:$GS$108,170,0)))</f>
        <v/>
      </c>
      <c r="G310" s="1619"/>
      <c r="H310" s="1620">
        <f>IF($J288="TC",0,IF($J288="Nso",0,VLOOKUP($A285,'Result Entry'!$B$9:$GS$108,112,0)))</f>
        <v>0.0</v>
      </c>
      <c r="I310" s="1621" t="s">
        <v>72</v>
      </c>
      <c r="J310" s="1622"/>
      <c r="K310" s="1623">
        <f>'Result Entry'!$T$2</f>
        <v>45041.0</v>
      </c>
      <c r="L310" s="1624"/>
      <c r="M310" s="1624"/>
      <c r="N310" s="1625"/>
    </row>
    <row r="311" spans="8:8" ht="20.25" customHeight="1">
      <c r="A311" s="1443"/>
      <c r="B311" s="1503" t="s">
        <v>70</v>
      </c>
      <c r="C311" s="1616" t="str">
        <f>'Result Entry'!$EI$3</f>
        <v>G.I.A.I.-II</v>
      </c>
      <c r="D311" s="1617"/>
      <c r="E311" s="1618"/>
      <c r="F311" s="1619" t="str">
        <f>IF($J288="TC",0,IF($J288="Nso",0,VLOOKUP($A285,'Result Entry'!$B$9:$GS$108,174,0)))</f>
        <v/>
      </c>
      <c r="G311" s="1619"/>
      <c r="H311" s="1620">
        <f>IF($J288="TC",0,IF($J288="Nso",0,VLOOKUP($A285,'Result Entry'!$B$9:$GS$108,124,0)))</f>
        <v>0.0</v>
      </c>
      <c r="I311" s="1626"/>
      <c r="J311" s="1627"/>
      <c r="K311" s="1627"/>
      <c r="L311" s="1627"/>
      <c r="M311" s="1627"/>
      <c r="N311" s="1628"/>
    </row>
    <row r="312" spans="8:8" ht="20.25" customHeight="1">
      <c r="A312" s="1443"/>
      <c r="B312" s="1503" t="s">
        <v>70</v>
      </c>
      <c r="C312" s="1616" t="str">
        <f>'Result Entry'!$EU$3</f>
        <v>SOC.SER.PLAN</v>
      </c>
      <c r="D312" s="1617"/>
      <c r="E312" s="1618"/>
      <c r="F312" s="1619">
        <f>IF($J288="TC",0,IF($J288="Nso",0,VLOOKUP($A285,'Result Entry'!$B$9:$HS$108,178,0)))</f>
        <v>0.0</v>
      </c>
      <c r="G312" s="1619"/>
      <c r="H312" s="1620">
        <f>IF($J288="TC",0,IF($J288="Nso",0,VLOOKUP($A285,'Result Entry'!$B$9:$GS$108,136,0)))</f>
        <v>0.0</v>
      </c>
      <c r="I312" s="1629" t="s">
        <v>175</v>
      </c>
      <c r="J312" s="1630"/>
      <c r="K312" s="1668"/>
      <c r="L312" s="1669"/>
      <c r="M312" s="1669"/>
      <c r="N312" s="1670"/>
    </row>
    <row r="313" spans="8:8" ht="20.25" customHeight="1">
      <c r="A313" s="1443"/>
      <c r="B313" s="1503" t="s">
        <v>70</v>
      </c>
      <c r="C313" s="1616" t="str">
        <f>'Result Entry'!$FG$3</f>
        <v>Jeewan Kaushal</v>
      </c>
      <c r="D313" s="1617"/>
      <c r="E313" s="1618"/>
      <c r="F313" s="1619" t="str">
        <f>IF($J288="TC",0,IF($J288="Nso",0,VLOOKUP($A285,'Result Entry'!$B$9:$HS$108,182,0)))</f>
        <v/>
      </c>
      <c r="G313" s="1619"/>
      <c r="H313" s="1620">
        <f>IF($J288="TC",0,IF($J288="Nso",0,VLOOKUP($A285,'Result Entry'!$B$9:$HS$108,136,0)))</f>
        <v>0.0</v>
      </c>
      <c r="I313" s="1629" t="s">
        <v>149</v>
      </c>
      <c r="J313" s="1630"/>
      <c r="K313" s="1630"/>
      <c r="L313" s="1630"/>
      <c r="M313" s="1630"/>
      <c r="N313" s="1634"/>
    </row>
    <row r="314" spans="8:8" ht="20.25" customHeight="1">
      <c r="A314" s="1443"/>
      <c r="B314" s="1483" t="s">
        <v>70</v>
      </c>
      <c r="C314" s="1635" t="s">
        <v>181</v>
      </c>
      <c r="D314" s="1636"/>
      <c r="E314" s="1637"/>
      <c r="F314" s="1638" t="s">
        <v>182</v>
      </c>
      <c r="G314" s="1639"/>
      <c r="H314" s="1640" t="s">
        <v>31</v>
      </c>
      <c r="I314" s="1629" t="s">
        <v>176</v>
      </c>
      <c r="J314" s="1630"/>
      <c r="K314" s="1630"/>
      <c r="L314" s="1630"/>
      <c r="M314" s="1630"/>
      <c r="N314" s="1634"/>
    </row>
    <row r="315" spans="8:8" ht="20.25" customHeight="1">
      <c r="A315" s="1443"/>
      <c r="B315" s="1483" t="s">
        <v>70</v>
      </c>
      <c r="C315" s="1641"/>
      <c r="D315" s="1642"/>
      <c r="E315" s="1643"/>
      <c r="F315" s="1644" t="s">
        <v>183</v>
      </c>
      <c r="G315" s="1645"/>
      <c r="H315" s="1646" t="s">
        <v>180</v>
      </c>
      <c r="I315" s="1647" t="s">
        <v>68</v>
      </c>
      <c r="J315" s="1648"/>
      <c r="K315" s="1648"/>
      <c r="L315" s="1648"/>
      <c r="M315" s="1648"/>
      <c r="N315" s="1649"/>
    </row>
    <row r="316" spans="8:8" ht="20.25" customHeight="1">
      <c r="A316" s="1443"/>
      <c r="B316" s="1483" t="s">
        <v>70</v>
      </c>
      <c r="C316" s="1641"/>
      <c r="D316" s="1642"/>
      <c r="E316" s="1643"/>
      <c r="F316" s="1644" t="s">
        <v>186</v>
      </c>
      <c r="G316" s="1645"/>
      <c r="H316" s="1646" t="s">
        <v>63</v>
      </c>
      <c r="I316" s="1650"/>
      <c r="J316" s="1651"/>
      <c r="K316" s="1651"/>
      <c r="L316" s="1651"/>
      <c r="M316" s="1651"/>
      <c r="N316" s="1652"/>
    </row>
    <row r="317" spans="8:8" ht="20.25" customHeight="1">
      <c r="A317" s="1443"/>
      <c r="B317" s="1483" t="s">
        <v>70</v>
      </c>
      <c r="C317" s="1641"/>
      <c r="D317" s="1642"/>
      <c r="E317" s="1643"/>
      <c r="F317" s="1644" t="s">
        <v>187</v>
      </c>
      <c r="G317" s="1645"/>
      <c r="H317" s="1646" t="s">
        <v>64</v>
      </c>
      <c r="I317" s="1650"/>
      <c r="J317" s="1651"/>
      <c r="K317" s="1651"/>
      <c r="L317" s="1651"/>
      <c r="M317" s="1651"/>
      <c r="N317" s="1652"/>
    </row>
    <row r="318" spans="8:8" ht="20.25" customHeight="1">
      <c r="A318" s="1443"/>
      <c r="B318" s="1483" t="s">
        <v>70</v>
      </c>
      <c r="C318" s="1641"/>
      <c r="D318" s="1642"/>
      <c r="E318" s="1643"/>
      <c r="F318" s="1644" t="s">
        <v>184</v>
      </c>
      <c r="G318" s="1645"/>
      <c r="H318" s="1646" t="s">
        <v>66</v>
      </c>
      <c r="I318" s="1653" t="s">
        <v>81</v>
      </c>
      <c r="J318" s="1654"/>
      <c r="K318" s="1654"/>
      <c r="L318" s="1654"/>
      <c r="M318" s="1654"/>
      <c r="N318" s="1655"/>
    </row>
    <row r="319" spans="8:8" ht="20.25" customHeight="1">
      <c r="A319" s="1443"/>
      <c r="B319" s="1656" t="s">
        <v>70</v>
      </c>
      <c r="C319" s="1657"/>
      <c r="D319" s="1658"/>
      <c r="E319" s="1659"/>
      <c r="F319" s="1660" t="s">
        <v>185</v>
      </c>
      <c r="G319" s="1661"/>
      <c r="H319" s="1662" t="s">
        <v>65</v>
      </c>
      <c r="I319" s="1663"/>
      <c r="J319" s="1664"/>
      <c r="K319" s="1664"/>
      <c r="L319" s="1664"/>
      <c r="M319" s="1664"/>
      <c r="N319" s="1665"/>
    </row>
    <row r="320" spans="8:8" ht="15.75">
      <c r="A320" s="1666"/>
      <c r="B320" s="1666"/>
      <c r="C320" s="1666"/>
      <c r="D320" s="1666"/>
      <c r="E320" s="1666"/>
      <c r="F320" s="1666"/>
      <c r="G320" s="1666"/>
      <c r="H320" s="1666"/>
      <c r="I320" s="1666"/>
      <c r="J320" s="1666"/>
      <c r="K320" s="1666"/>
      <c r="L320" s="1666"/>
      <c r="M320" s="1666"/>
      <c r="N320" s="1666"/>
    </row>
    <row r="321" spans="8:8" ht="24.75" customHeight="1">
      <c r="A321" s="1441">
        <f>A285+1</f>
        <v>10.0</v>
      </c>
      <c r="B321" s="1442" t="s">
        <v>51</v>
      </c>
      <c r="C321" s="1442"/>
      <c r="D321" s="1442"/>
      <c r="E321" s="1442"/>
      <c r="F321" s="1442"/>
      <c r="G321" s="1442"/>
      <c r="H321" s="1442"/>
      <c r="I321" s="1442"/>
      <c r="J321" s="1442"/>
      <c r="K321" s="1442"/>
      <c r="L321" s="1442"/>
      <c r="M321" s="1442"/>
      <c r="N321" s="1442"/>
    </row>
    <row r="322" spans="8:8" ht="42.75" customHeight="1">
      <c r="A322" s="1443"/>
      <c r="B322" s="1444"/>
      <c r="C322" s="1445"/>
      <c r="D322" s="1446" t="str">
        <f>Master!$E$8</f>
        <v>Govt. Sr. Secondary School </v>
      </c>
      <c r="E322" s="1447"/>
      <c r="F322" s="1447"/>
      <c r="G322" s="1447"/>
      <c r="H322" s="1447"/>
      <c r="I322" s="1447"/>
      <c r="J322" s="1447"/>
      <c r="K322" s="1447"/>
      <c r="L322" s="1447"/>
      <c r="M322" s="1447"/>
      <c r="N322" s="1448"/>
    </row>
    <row r="323" spans="8:8" ht="26.25" customHeight="1">
      <c r="A323" s="1443"/>
      <c r="B323" s="1449"/>
      <c r="C323" s="1450"/>
      <c r="D323" s="1451" t="str">
        <f>Master!$E$11</f>
        <v>P.S.-Bapini (Jodhpur)</v>
      </c>
      <c r="E323" s="1452"/>
      <c r="F323" s="1452"/>
      <c r="G323" s="1452"/>
      <c r="H323" s="1452"/>
      <c r="I323" s="1452"/>
      <c r="J323" s="1452"/>
      <c r="K323" s="1452"/>
      <c r="L323" s="1452"/>
      <c r="M323" s="1452"/>
      <c r="N323" s="1453"/>
    </row>
    <row r="324" spans="8:8" ht="20.25" customHeight="1">
      <c r="A324" s="1443"/>
      <c r="B324" s="1454"/>
      <c r="C324" s="1455" t="s">
        <v>151</v>
      </c>
      <c r="D324" s="1456"/>
      <c r="E324" s="1456"/>
      <c r="F324" s="1456"/>
      <c r="G324" s="1457"/>
      <c r="H324" s="1458" t="s">
        <v>128</v>
      </c>
      <c r="I324" s="1458"/>
      <c r="J324" s="1459">
        <f>VLOOKUP(A321,'Result Entry'!$B$6:$K$108,6,0)</f>
        <v>0.0</v>
      </c>
      <c r="K324" s="1460" t="s">
        <v>69</v>
      </c>
      <c r="L324" s="1461"/>
      <c r="M324" s="1462">
        <f>Master!$E$14</f>
        <v>8.151106901E9</v>
      </c>
      <c r="N324" s="1463"/>
    </row>
    <row r="325" spans="8:8" ht="20.25" customHeight="1">
      <c r="A325" s="1443"/>
      <c r="B325" s="1464"/>
      <c r="C325" s="1465"/>
      <c r="D325" s="1466"/>
      <c r="E325" s="1466"/>
      <c r="F325" s="1466"/>
      <c r="G325" s="1467"/>
      <c r="H325" s="1468"/>
      <c r="I325" s="1468"/>
      <c r="J325" s="1469"/>
      <c r="K325" s="1470" t="s">
        <v>67</v>
      </c>
      <c r="L325" s="1471"/>
      <c r="M325" s="1472"/>
      <c r="N325" s="1473"/>
      <c r="O325" s="23" t="s">
        <v>157</v>
      </c>
    </row>
    <row r="326" spans="8:8" ht="20.25" customHeight="1">
      <c r="A326" s="1443"/>
      <c r="B326" s="1464"/>
      <c r="C326" s="1474"/>
      <c r="D326" s="1475"/>
      <c r="E326" s="1475"/>
      <c r="F326" s="1475"/>
      <c r="G326" s="1476"/>
      <c r="H326" s="1477"/>
      <c r="I326" s="1477"/>
      <c r="J326" s="1478"/>
      <c r="K326" s="1479" t="s">
        <v>52</v>
      </c>
      <c r="L326" s="1480"/>
      <c r="M326" s="1481" t="str">
        <f>Master!$E$6</f>
        <v>2022-23</v>
      </c>
      <c r="N326" s="1482"/>
    </row>
    <row r="327" spans="8:8" ht="20.25" customHeight="1">
      <c r="A327" s="1443"/>
      <c r="B327" s="1483" t="s">
        <v>70</v>
      </c>
      <c r="C327" s="1484" t="s">
        <v>21</v>
      </c>
      <c r="D327" s="1485"/>
      <c r="E327" s="1485"/>
      <c r="F327" s="1486"/>
      <c r="G327" s="1487" t="s">
        <v>150</v>
      </c>
      <c r="H327" s="1488">
        <f>VLOOKUP($A321,'Result Entry'!$B$9:$FW$108,4,0)</f>
        <v>0.0</v>
      </c>
      <c r="I327" s="1488"/>
      <c r="J327" s="1488"/>
      <c r="K327" s="1488"/>
      <c r="L327" s="1488"/>
      <c r="M327" s="1488"/>
      <c r="N327" s="1489"/>
    </row>
    <row r="328" spans="8:8" ht="20.25" customHeight="1">
      <c r="A328" s="1443"/>
      <c r="B328" s="1483" t="s">
        <v>70</v>
      </c>
      <c r="C328" s="1490" t="s">
        <v>23</v>
      </c>
      <c r="D328" s="1491"/>
      <c r="E328" s="1491"/>
      <c r="F328" s="1492"/>
      <c r="G328" s="1493" t="s">
        <v>150</v>
      </c>
      <c r="H328" s="1494">
        <f>VLOOKUP($A321,'Result Entry'!$B$9:$FW$108,7,0)</f>
        <v>0.0</v>
      </c>
      <c r="I328" s="1494"/>
      <c r="J328" s="1494"/>
      <c r="K328" s="1494"/>
      <c r="L328" s="1494"/>
      <c r="M328" s="1494"/>
      <c r="N328" s="1495"/>
    </row>
    <row r="329" spans="8:8" ht="20.25" customHeight="1">
      <c r="A329" s="1443"/>
      <c r="B329" s="1483" t="s">
        <v>70</v>
      </c>
      <c r="C329" s="1490" t="s">
        <v>24</v>
      </c>
      <c r="D329" s="1491"/>
      <c r="E329" s="1491"/>
      <c r="F329" s="1492"/>
      <c r="G329" s="1493" t="s">
        <v>150</v>
      </c>
      <c r="H329" s="1494">
        <f>VLOOKUP($A321,'Result Entry'!$B$9:$FW$108,8,0)</f>
        <v>0.0</v>
      </c>
      <c r="I329" s="1494"/>
      <c r="J329" s="1494"/>
      <c r="K329" s="1494"/>
      <c r="L329" s="1494"/>
      <c r="M329" s="1494"/>
      <c r="N329" s="1495"/>
    </row>
    <row r="330" spans="8:8" ht="20.25" customHeight="1">
      <c r="A330" s="1443"/>
      <c r="B330" s="1483" t="s">
        <v>70</v>
      </c>
      <c r="C330" s="1490" t="s">
        <v>53</v>
      </c>
      <c r="D330" s="1491"/>
      <c r="E330" s="1491"/>
      <c r="F330" s="1492"/>
      <c r="G330" s="1493" t="s">
        <v>150</v>
      </c>
      <c r="H330" s="1494">
        <f>VLOOKUP($A321,'Result Entry'!$B$9:$FW$108,9,0)</f>
        <v>0.0</v>
      </c>
      <c r="I330" s="1494"/>
      <c r="J330" s="1494"/>
      <c r="K330" s="1494"/>
      <c r="L330" s="1494"/>
      <c r="M330" s="1494"/>
      <c r="N330" s="1495"/>
    </row>
    <row r="331" spans="8:8" ht="20.25" customHeight="1">
      <c r="A331" s="1443"/>
      <c r="B331" s="1483" t="s">
        <v>70</v>
      </c>
      <c r="C331" s="1490" t="s">
        <v>54</v>
      </c>
      <c r="D331" s="1491"/>
      <c r="E331" s="1491"/>
      <c r="F331" s="1492"/>
      <c r="G331" s="1493" t="s">
        <v>150</v>
      </c>
      <c r="H331" s="1496" t="str">
        <f>CONCATENATE('Result Entry'!$G$4,'Result Entry'!$J$4)</f>
        <v>11(A)</v>
      </c>
      <c r="I331" s="1494"/>
      <c r="J331" s="1494"/>
      <c r="K331" s="1494"/>
      <c r="L331" s="1494"/>
      <c r="M331" s="1494"/>
      <c r="N331" s="1495"/>
    </row>
    <row r="332" spans="8:8" ht="20.25" customHeight="1">
      <c r="A332" s="1443"/>
      <c r="B332" s="1483" t="s">
        <v>70</v>
      </c>
      <c r="C332" s="1497" t="s">
        <v>26</v>
      </c>
      <c r="D332" s="1498"/>
      <c r="E332" s="1498"/>
      <c r="F332" s="1499"/>
      <c r="G332" s="1500" t="s">
        <v>150</v>
      </c>
      <c r="H332" s="1501">
        <f>VLOOKUP($A321,'Result Entry'!$B$9:$FW$108,10,0)</f>
        <v>0.0</v>
      </c>
      <c r="I332" s="1501"/>
      <c r="J332" s="1501"/>
      <c r="K332" s="1501"/>
      <c r="L332" s="1501"/>
      <c r="M332" s="1501"/>
      <c r="N332" s="1502"/>
    </row>
    <row r="333" spans="8:8" ht="20.25" customHeight="1">
      <c r="A333" s="1443"/>
      <c r="B333" s="1503" t="s">
        <v>70</v>
      </c>
      <c r="C333" s="1504" t="s">
        <v>168</v>
      </c>
      <c r="D333" s="1505"/>
      <c r="E333" s="1506" t="s">
        <v>73</v>
      </c>
      <c r="F333" s="1507" t="s">
        <v>74</v>
      </c>
      <c r="G333" s="1508" t="s">
        <v>169</v>
      </c>
      <c r="H333" s="1509" t="s">
        <v>56</v>
      </c>
      <c r="I333" s="1510"/>
      <c r="J333" s="1511" t="s">
        <v>85</v>
      </c>
      <c r="K333" s="1512"/>
      <c r="L333" s="1513" t="s">
        <v>170</v>
      </c>
      <c r="M333" s="1514" t="s">
        <v>77</v>
      </c>
      <c r="N333" s="1515" t="s">
        <v>99</v>
      </c>
    </row>
    <row r="334" spans="8:8" ht="20.25" customHeight="1">
      <c r="A334" s="1443"/>
      <c r="B334" s="1503"/>
      <c r="C334" s="1516"/>
      <c r="D334" s="1517"/>
      <c r="E334" s="1518"/>
      <c r="F334" s="1519"/>
      <c r="G334" s="1520"/>
      <c r="H334" s="1521"/>
      <c r="I334" s="1522"/>
      <c r="J334" s="1523"/>
      <c r="K334" s="1524"/>
      <c r="L334" s="1525"/>
      <c r="M334" s="1526"/>
      <c r="N334" s="1527"/>
    </row>
    <row r="335" spans="8:8" ht="20.25" customHeight="1">
      <c r="A335" s="1443"/>
      <c r="B335" s="1503" t="s">
        <v>70</v>
      </c>
      <c r="C335" s="1528" t="s">
        <v>57</v>
      </c>
      <c r="D335" s="1529"/>
      <c r="E335" s="1530">
        <f>'Result Entry'!$L$7</f>
        <v>10.0</v>
      </c>
      <c r="F335" s="1531">
        <f>'Result Entry'!$M$7</f>
        <v>10.0</v>
      </c>
      <c r="G335" s="1532">
        <f>SUM(E335:F335)</f>
        <v>20.0</v>
      </c>
      <c r="H335" s="1533">
        <f>'Result Entry'!$AU$7</f>
        <v>70.0</v>
      </c>
      <c r="I335" s="1534"/>
      <c r="J335" s="1535">
        <f>'Result Entry'!$AY$7</f>
        <v>100.0</v>
      </c>
      <c r="K335" s="1534"/>
      <c r="L335" s="1532">
        <f t="shared" si="18" ref="L335:L340">H335+J335</f>
        <v>170.0</v>
      </c>
      <c r="M335" s="1536">
        <f t="shared" si="19" ref="M335:M340">G335+L335</f>
        <v>190.0</v>
      </c>
      <c r="N335" s="1537"/>
    </row>
    <row r="336" spans="8:8" s="1538" ht="20.25" customFormat="1" customHeight="1">
      <c r="A336" s="1443"/>
      <c r="B336" s="1539" t="s">
        <v>70</v>
      </c>
      <c r="C336" s="1540" t="str">
        <f>'Result Entry'!$L$3</f>
        <v>HINDI Comp.</v>
      </c>
      <c r="D336" s="1541"/>
      <c r="E336" s="1542">
        <f>IF($J324="TC",0,IF($J324="Nso",0,VLOOKUP($A321,'Result Entry'!$B$9:$FW$108,11,0)))</f>
        <v>0.0</v>
      </c>
      <c r="F336" s="1543">
        <f>IF($J324="TC",0,IF($J324="Nso",0,VLOOKUP($A321,'Result Entry'!$B$9:$FW$108,12,0)))</f>
        <v>0.0</v>
      </c>
      <c r="G336" s="1544">
        <f>E336+F336</f>
        <v>0.0</v>
      </c>
      <c r="H336" s="1545">
        <f>IF($J324="TC",0,IF($J324="Nso",0,VLOOKUP($A321,'Result Entry'!$B$9:$FW$108,16,0)))</f>
        <v>0.0</v>
      </c>
      <c r="I336" s="1546"/>
      <c r="J336" s="1547">
        <f>IF($J324="TC",0,IF($J324="Nso",0,VLOOKUP($A321,'Result Entry'!$B$9:$FW$108,19,0)))</f>
        <v>0.0</v>
      </c>
      <c r="K336" s="1546"/>
      <c r="L336" s="1548">
        <f t="shared" si="18"/>
        <v>0.0</v>
      </c>
      <c r="M336" s="1549">
        <f t="shared" si="19"/>
        <v>0.0</v>
      </c>
      <c r="N336" s="1550" t="str">
        <f>IF($J324="TC",0,IF($J324="Nso",0,VLOOKUP($A321,'Result Entry'!$B$9:$FW$108,24,0)))</f>
        <v/>
      </c>
    </row>
    <row r="337" spans="8:8" s="1538" ht="20.25" customFormat="1" customHeight="1">
      <c r="A337" s="1443"/>
      <c r="B337" s="1539" t="s">
        <v>70</v>
      </c>
      <c r="C337" s="1551" t="str">
        <f>'Result Entry'!$Z$3</f>
        <v>ENGLISH Comp.</v>
      </c>
      <c r="D337" s="1552"/>
      <c r="E337" s="1542">
        <f>IF($J324="TC",0,IF($J324="Nso",0,VLOOKUP($A321,'Result Entry'!$B$9:$FW$108,25,0)))</f>
        <v>0.0</v>
      </c>
      <c r="F337" s="1543">
        <f>IF($J324="TC",0,IF($J324="Nso",0,VLOOKUP($A321,'Result Entry'!$B$9:$FW$108,26,0)))</f>
        <v>0.0</v>
      </c>
      <c r="G337" s="1553">
        <f>E337+F337</f>
        <v>0.0</v>
      </c>
      <c r="H337" s="1554">
        <f>IF($J324="TC",0,IF($J324="Nso",0,VLOOKUP($A321,'Result Entry'!$B$9:$FW$108,30,0)))</f>
        <v>0.0</v>
      </c>
      <c r="I337" s="1555"/>
      <c r="J337" s="1556">
        <f>IF($J324="TC",0,IF($J324="Nso",0,VLOOKUP($A321,'Result Entry'!$B$9:$FW$108,33,0)))</f>
        <v>0.0</v>
      </c>
      <c r="K337" s="1555"/>
      <c r="L337" s="1548">
        <f t="shared" si="18"/>
        <v>0.0</v>
      </c>
      <c r="M337" s="1549">
        <f t="shared" si="19"/>
        <v>0.0</v>
      </c>
      <c r="N337" s="1550" t="str">
        <f>IF($J324="TC",0,IF($J324="Nso",0,VLOOKUP($A321,'Result Entry'!$B$9:$FW$108,38,0)))</f>
        <v/>
      </c>
    </row>
    <row r="338" spans="8:8" s="1538" ht="20.25" customFormat="1" customHeight="1">
      <c r="A338" s="1443"/>
      <c r="B338" s="1539" t="s">
        <v>70</v>
      </c>
      <c r="C338" s="1551" t="str">
        <f>'Result Entry'!$AO$3</f>
        <v>PHYSICS</v>
      </c>
      <c r="D338" s="1552"/>
      <c r="E338" s="1542">
        <f>IF($J324="TC",0,IF($J324="Nso",0,VLOOKUP($A321,'Result Entry'!$B$9:$FW$108,39,0)))</f>
        <v>0.0</v>
      </c>
      <c r="F338" s="1543">
        <f>IF($J324="TC",0,IF($J324="Nso",0,VLOOKUP($A321,'Result Entry'!$B$9:$FW$108,40,0)))</f>
        <v>0.0</v>
      </c>
      <c r="G338" s="1553">
        <f>E338+F338</f>
        <v>0.0</v>
      </c>
      <c r="H338" s="1554">
        <f>IF($J324="TC",0,IF($J324="Nso",0,VLOOKUP($A321,'Result Entry'!$B$9:$FW$108,45,0)))</f>
        <v>0.0</v>
      </c>
      <c r="I338" s="1555"/>
      <c r="J338" s="1556">
        <f>IF($J324="TC",0,IF($J324="Nso",0,VLOOKUP($A321,'Result Entry'!$B$9:$FW$108,49,0)))</f>
        <v>0.0</v>
      </c>
      <c r="K338" s="1555"/>
      <c r="L338" s="1548">
        <f t="shared" si="18"/>
        <v>0.0</v>
      </c>
      <c r="M338" s="1549">
        <f t="shared" si="19"/>
        <v>0.0</v>
      </c>
      <c r="N338" s="1550" t="str">
        <f>IF($J324="TC",0,IF($J324="Nso",0,VLOOKUP($A321,'Result Entry'!$B$9:$FW$108,54,0)))</f>
        <v/>
      </c>
    </row>
    <row r="339" spans="8:8" s="1538" ht="20.25" customFormat="1" customHeight="1">
      <c r="A339" s="1443"/>
      <c r="B339" s="1539" t="s">
        <v>70</v>
      </c>
      <c r="C339" s="1551" t="str">
        <f>'Result Entry'!$BF$3</f>
        <v>CHEMISTRY</v>
      </c>
      <c r="D339" s="1552"/>
      <c r="E339" s="1542" t="str">
        <f>IF($J324="TC",0,IF($J324="Nso",0,VLOOKUP($A321,'Result Entry'!$B$9:$FW$108,55,0)))</f>
        <v/>
      </c>
      <c r="F339" s="1543">
        <f>IF($J324="TC",0,IF($J324="Nso",0,VLOOKUP($A321,'Result Entry'!$B$9:$FW$108,56,0)))</f>
        <v>0.0</v>
      </c>
      <c r="G339" s="1553" t="e">
        <f>E339+F339</f>
        <v>#VALUE!</v>
      </c>
      <c r="H339" s="1554">
        <f>IF($J324="TC",0,IF($J324="Nso",0,VLOOKUP($A321,'Result Entry'!$B$9:$FW$108,61,0)))</f>
        <v>0.0</v>
      </c>
      <c r="I339" s="1555"/>
      <c r="J339" s="1556">
        <f>IF($J324="TC",0,IF($J324="Nso",0,VLOOKUP($A321,'Result Entry'!$B$9:$FW$108,65,0)))</f>
        <v>0.0</v>
      </c>
      <c r="K339" s="1555"/>
      <c r="L339" s="1548">
        <f t="shared" si="18"/>
        <v>0.0</v>
      </c>
      <c r="M339" s="1549" t="e">
        <f t="shared" si="19"/>
        <v>#VALUE!</v>
      </c>
      <c r="N339" s="1550" t="str">
        <f>IF($J324="TC",0,IF($J324="Nso",0,VLOOKUP($A321,'Result Entry'!$B$9:$FW$108,70,0)))</f>
        <v/>
      </c>
    </row>
    <row r="340" spans="8:8" s="1538" ht="20.25" customFormat="1" customHeight="1">
      <c r="A340" s="1443"/>
      <c r="B340" s="1539" t="s">
        <v>70</v>
      </c>
      <c r="C340" s="1551" t="str">
        <f>'Result Entry'!$BW$3</f>
        <v>BIOLOGY</v>
      </c>
      <c r="D340" s="1552"/>
      <c r="E340" s="1557" t="str">
        <f>IF($J324="TC",0,IF($J324="Nso",0,VLOOKUP($A321,'Result Entry'!$B$9:$FW$108,71,0)))</f>
        <v/>
      </c>
      <c r="F340" s="1558" t="str">
        <f>IF($J324="TC",0,IF($J324="Nso",0,VLOOKUP($A321,'Result Entry'!$B$9:$FW$108,72,0)))</f>
        <v/>
      </c>
      <c r="G340" s="1559" t="e">
        <f>E340+F340</f>
        <v>#VALUE!</v>
      </c>
      <c r="H340" s="1560">
        <f>IF($J324="TC",0,IF($J324="Nso",0,VLOOKUP($A321,'Result Entry'!$B$9:$FW$108,77,0)))</f>
        <v>0.0</v>
      </c>
      <c r="I340" s="1561"/>
      <c r="J340" s="1562">
        <f>IF($J324="TC",0,IF($J324="Nso",0,VLOOKUP($A321,'Result Entry'!$B$9:$FW$108,81,0)))</f>
        <v>0.0</v>
      </c>
      <c r="K340" s="1561"/>
      <c r="L340" s="1563">
        <f t="shared" si="18"/>
        <v>0.0</v>
      </c>
      <c r="M340" s="1564" t="e">
        <f t="shared" si="19"/>
        <v>#VALUE!</v>
      </c>
      <c r="N340" s="1550">
        <f>IF($J324="TC",0,IF($J324="Nso",0,VLOOKUP($A321,'Result Entry'!$B$9:$FW$108,86,0)))</f>
        <v>0.0</v>
      </c>
    </row>
    <row r="341" spans="8:8" ht="20.25" customHeight="1">
      <c r="A341" s="1443"/>
      <c r="B341" s="1503" t="s">
        <v>70</v>
      </c>
      <c r="C341" s="1565" t="s">
        <v>78</v>
      </c>
      <c r="D341" s="1566"/>
      <c r="E341" s="1567"/>
      <c r="F341" s="1568" t="s">
        <v>79</v>
      </c>
      <c r="G341" s="1569"/>
      <c r="H341" s="1570" t="s">
        <v>80</v>
      </c>
      <c r="I341" s="1571"/>
      <c r="J341" s="1572" t="s">
        <v>42</v>
      </c>
      <c r="K341" s="1667" t="s">
        <v>92</v>
      </c>
      <c r="L341" s="1574" t="s">
        <v>40</v>
      </c>
      <c r="M341" s="1575"/>
      <c r="N341" s="1576" t="s">
        <v>44</v>
      </c>
    </row>
    <row r="342" spans="8:8" ht="25.5" customHeight="1">
      <c r="A342" s="1443"/>
      <c r="B342" s="1503" t="s">
        <v>70</v>
      </c>
      <c r="C342" s="1577"/>
      <c r="D342" s="1578"/>
      <c r="E342" s="1579"/>
      <c r="F342" s="1580">
        <f>IF($J324="TC",0,IF($J324="Nso",0,VLOOKUP($A321,'Result Entry'!$B$9:$FW$108,146,0)))</f>
        <v>0.0</v>
      </c>
      <c r="G342" s="1581"/>
      <c r="H342" s="1582">
        <f>IF($J324="TC",0,IF($J324="Nso",0,VLOOKUP($A321,'Result Entry'!$B$9:$FW$108,147,0)))</f>
        <v>0.0</v>
      </c>
      <c r="I342" s="1583"/>
      <c r="J342" s="1584">
        <f>IF($J324="TC",0,IF($J324="Nso",0,VLOOKUP($A321,'Result Entry'!$B$9:$FW$108,148,0)))</f>
        <v>0.0</v>
      </c>
      <c r="K342" s="1585" t="str">
        <f>IF($J324="TC",0,IF($J324="Nso",0,VLOOKUP($A321,'Result Entry'!$B$9:$FW$108,149,0)))</f>
        <v/>
      </c>
      <c r="L342" s="1586">
        <f>IF($J324="TC",0,IF($J324="Nso",0,VLOOKUP($A321,'Result Entry'!$B$9:$FW$108,150,0)))</f>
        <v>0.0</v>
      </c>
      <c r="M342" s="1587"/>
      <c r="N342" s="1588">
        <f>IF($J324="TC",0,IF($J324="Nso",0,VLOOKUP($A321,'Result Entry'!$B$9:$FW$108,152,0)))</f>
        <v>0.0</v>
      </c>
    </row>
    <row r="343" spans="8:8" ht="20.25" customHeight="1">
      <c r="A343" s="1443"/>
      <c r="B343" s="1503" t="s">
        <v>70</v>
      </c>
      <c r="C343" s="1589" t="s">
        <v>59</v>
      </c>
      <c r="D343" s="1590"/>
      <c r="E343" s="1590"/>
      <c r="F343" s="1590"/>
      <c r="G343" s="1590"/>
      <c r="H343" s="1591"/>
      <c r="I343" s="1592" t="s">
        <v>60</v>
      </c>
      <c r="J343" s="1593"/>
      <c r="K343" s="1594">
        <f>VLOOKUP($A321,'Result Entry'!$B$9:$FW$108,143,0)</f>
        <v>0.0</v>
      </c>
      <c r="L343" s="1595"/>
      <c r="M343" s="1596" t="s">
        <v>38</v>
      </c>
      <c r="N343" s="1597"/>
    </row>
    <row r="344" spans="8:8" ht="20.25" customHeight="1">
      <c r="A344" s="1443"/>
      <c r="B344" s="1503" t="s">
        <v>70</v>
      </c>
      <c r="C344" s="1598" t="s">
        <v>55</v>
      </c>
      <c r="D344" s="1599"/>
      <c r="E344" s="1599"/>
      <c r="F344" s="1600" t="s">
        <v>158</v>
      </c>
      <c r="G344" s="1601"/>
      <c r="H344" s="1602" t="s">
        <v>48</v>
      </c>
      <c r="I344" s="1603" t="s">
        <v>61</v>
      </c>
      <c r="J344" s="1604"/>
      <c r="K344" s="1605">
        <f>VLOOKUP($A321,'Result Entry'!$B$9:$FW$108,144,0)</f>
        <v>0.0</v>
      </c>
      <c r="L344" s="1606"/>
      <c r="M344" s="1607">
        <f>VLOOKUP($A321,'Result Entry'!$B$9:$FW$108,145,0)</f>
        <v>0.0</v>
      </c>
      <c r="N344" s="1608"/>
    </row>
    <row r="345" spans="8:8" ht="20.25" customHeight="1">
      <c r="A345" s="1443"/>
      <c r="B345" s="1503" t="s">
        <v>70</v>
      </c>
      <c r="C345" s="1598"/>
      <c r="D345" s="1599"/>
      <c r="E345" s="1599"/>
      <c r="F345" s="1609"/>
      <c r="G345" s="1610"/>
      <c r="H345" s="1611" t="s">
        <v>100</v>
      </c>
      <c r="I345" s="1612" t="s">
        <v>62</v>
      </c>
      <c r="J345" s="1613"/>
      <c r="K345" s="1614">
        <f>IF($J324="TC","Transferred",IF($J324="Nso","NameSeparated",VLOOKUP($A321,'Result Entry'!$B$9:$FW$108,153,0)))</f>
        <v>0.0</v>
      </c>
      <c r="L345" s="1614"/>
      <c r="M345" s="1614"/>
      <c r="N345" s="1615"/>
    </row>
    <row r="346" spans="8:8" ht="20.25" customHeight="1">
      <c r="A346" s="1443"/>
      <c r="B346" s="1503" t="s">
        <v>70</v>
      </c>
      <c r="C346" s="1616" t="str">
        <f>'Result Entry'!$DU$3</f>
        <v>Foundation Of Information Tech.</v>
      </c>
      <c r="D346" s="1617"/>
      <c r="E346" s="1618"/>
      <c r="F346" s="1619" t="str">
        <f>IF($J324="TC",0,IF($J324="Nso",0,VLOOKUP($A321,'Result Entry'!$B$9:$GS$108,170,0)))</f>
        <v/>
      </c>
      <c r="G346" s="1619"/>
      <c r="H346" s="1620">
        <f>IF($J324="TC",0,IF($J324="Nso",0,VLOOKUP($A321,'Result Entry'!$B$9:$GS$108,112,0)))</f>
        <v>0.0</v>
      </c>
      <c r="I346" s="1621" t="s">
        <v>72</v>
      </c>
      <c r="J346" s="1622"/>
      <c r="K346" s="1623">
        <f>'Result Entry'!$T$2</f>
        <v>45041.0</v>
      </c>
      <c r="L346" s="1624"/>
      <c r="M346" s="1624"/>
      <c r="N346" s="1625"/>
    </row>
    <row r="347" spans="8:8" ht="20.25" customHeight="1">
      <c r="A347" s="1443"/>
      <c r="B347" s="1503" t="s">
        <v>70</v>
      </c>
      <c r="C347" s="1616" t="str">
        <f>'Result Entry'!$EI$3</f>
        <v>G.I.A.I.-II</v>
      </c>
      <c r="D347" s="1617"/>
      <c r="E347" s="1618"/>
      <c r="F347" s="1619" t="str">
        <f>IF($J324="TC",0,IF($J324="Nso",0,VLOOKUP($A321,'Result Entry'!$B$9:$GS$108,174,0)))</f>
        <v/>
      </c>
      <c r="G347" s="1619"/>
      <c r="H347" s="1620">
        <f>IF($J324="TC",0,IF($J324="Nso",0,VLOOKUP($A321,'Result Entry'!$B$9:$GS$108,124,0)))</f>
        <v>0.0</v>
      </c>
      <c r="I347" s="1626"/>
      <c r="J347" s="1627"/>
      <c r="K347" s="1627"/>
      <c r="L347" s="1627"/>
      <c r="M347" s="1627"/>
      <c r="N347" s="1628"/>
    </row>
    <row r="348" spans="8:8" ht="20.25" customHeight="1">
      <c r="A348" s="1443"/>
      <c r="B348" s="1503" t="s">
        <v>70</v>
      </c>
      <c r="C348" s="1616" t="str">
        <f>'Result Entry'!$EU$3</f>
        <v>SOC.SER.PLAN</v>
      </c>
      <c r="D348" s="1617"/>
      <c r="E348" s="1618"/>
      <c r="F348" s="1619">
        <f>IF($J324="TC",0,IF($J324="Nso",0,VLOOKUP($A321,'Result Entry'!$B$9:$HS$108,178,0)))</f>
        <v>0.0</v>
      </c>
      <c r="G348" s="1619"/>
      <c r="H348" s="1620">
        <f>IF($J324="TC",0,IF($J324="Nso",0,VLOOKUP($A321,'Result Entry'!$B$9:$GS$108,136,0)))</f>
        <v>0.0</v>
      </c>
      <c r="I348" s="1629" t="s">
        <v>175</v>
      </c>
      <c r="J348" s="1630"/>
      <c r="K348" s="1668"/>
      <c r="L348" s="1669"/>
      <c r="M348" s="1669"/>
      <c r="N348" s="1670"/>
    </row>
    <row r="349" spans="8:8" ht="20.25" customHeight="1">
      <c r="A349" s="1443"/>
      <c r="B349" s="1503" t="s">
        <v>70</v>
      </c>
      <c r="C349" s="1616" t="str">
        <f>'Result Entry'!$FG$3</f>
        <v>Jeewan Kaushal</v>
      </c>
      <c r="D349" s="1617"/>
      <c r="E349" s="1618"/>
      <c r="F349" s="1619" t="str">
        <f>IF($J324="TC",0,IF($J324="Nso",0,VLOOKUP($A321,'Result Entry'!$B$9:$HS$108,182,0)))</f>
        <v/>
      </c>
      <c r="G349" s="1619"/>
      <c r="H349" s="1620">
        <f>IF($J324="TC",0,IF($J324="Nso",0,VLOOKUP($A321,'Result Entry'!$B$9:$HS$108,136,0)))</f>
        <v>0.0</v>
      </c>
      <c r="I349" s="1629" t="s">
        <v>149</v>
      </c>
      <c r="J349" s="1630"/>
      <c r="K349" s="1630"/>
      <c r="L349" s="1630"/>
      <c r="M349" s="1630"/>
      <c r="N349" s="1634"/>
    </row>
    <row r="350" spans="8:8" ht="20.25" customHeight="1">
      <c r="A350" s="1443"/>
      <c r="B350" s="1483" t="s">
        <v>70</v>
      </c>
      <c r="C350" s="1635" t="s">
        <v>181</v>
      </c>
      <c r="D350" s="1636"/>
      <c r="E350" s="1637"/>
      <c r="F350" s="1638" t="s">
        <v>182</v>
      </c>
      <c r="G350" s="1639"/>
      <c r="H350" s="1640" t="s">
        <v>31</v>
      </c>
      <c r="I350" s="1629" t="s">
        <v>176</v>
      </c>
      <c r="J350" s="1630"/>
      <c r="K350" s="1630"/>
      <c r="L350" s="1630"/>
      <c r="M350" s="1630"/>
      <c r="N350" s="1634"/>
    </row>
    <row r="351" spans="8:8" ht="20.25" customHeight="1">
      <c r="A351" s="1443"/>
      <c r="B351" s="1483" t="s">
        <v>70</v>
      </c>
      <c r="C351" s="1641"/>
      <c r="D351" s="1642"/>
      <c r="E351" s="1643"/>
      <c r="F351" s="1644" t="s">
        <v>183</v>
      </c>
      <c r="G351" s="1645"/>
      <c r="H351" s="1646" t="s">
        <v>180</v>
      </c>
      <c r="I351" s="1647" t="s">
        <v>68</v>
      </c>
      <c r="J351" s="1648"/>
      <c r="K351" s="1648"/>
      <c r="L351" s="1648"/>
      <c r="M351" s="1648"/>
      <c r="N351" s="1649"/>
    </row>
    <row r="352" spans="8:8" ht="20.25" customHeight="1">
      <c r="A352" s="1443"/>
      <c r="B352" s="1483" t="s">
        <v>70</v>
      </c>
      <c r="C352" s="1641"/>
      <c r="D352" s="1642"/>
      <c r="E352" s="1643"/>
      <c r="F352" s="1644" t="s">
        <v>186</v>
      </c>
      <c r="G352" s="1645"/>
      <c r="H352" s="1646" t="s">
        <v>63</v>
      </c>
      <c r="I352" s="1650"/>
      <c r="J352" s="1651"/>
      <c r="K352" s="1651"/>
      <c r="L352" s="1651"/>
      <c r="M352" s="1651"/>
      <c r="N352" s="1652"/>
    </row>
    <row r="353" spans="8:8" ht="20.25" customHeight="1">
      <c r="A353" s="1443"/>
      <c r="B353" s="1483" t="s">
        <v>70</v>
      </c>
      <c r="C353" s="1641"/>
      <c r="D353" s="1642"/>
      <c r="E353" s="1643"/>
      <c r="F353" s="1644" t="s">
        <v>187</v>
      </c>
      <c r="G353" s="1645"/>
      <c r="H353" s="1646" t="s">
        <v>64</v>
      </c>
      <c r="I353" s="1650"/>
      <c r="J353" s="1651"/>
      <c r="K353" s="1651"/>
      <c r="L353" s="1651"/>
      <c r="M353" s="1651"/>
      <c r="N353" s="1652"/>
    </row>
    <row r="354" spans="8:8" ht="20.25" customHeight="1">
      <c r="A354" s="1443"/>
      <c r="B354" s="1483" t="s">
        <v>70</v>
      </c>
      <c r="C354" s="1641"/>
      <c r="D354" s="1642"/>
      <c r="E354" s="1643"/>
      <c r="F354" s="1644" t="s">
        <v>184</v>
      </c>
      <c r="G354" s="1645"/>
      <c r="H354" s="1646" t="s">
        <v>66</v>
      </c>
      <c r="I354" s="1653" t="s">
        <v>81</v>
      </c>
      <c r="J354" s="1654"/>
      <c r="K354" s="1654"/>
      <c r="L354" s="1654"/>
      <c r="M354" s="1654"/>
      <c r="N354" s="1655"/>
    </row>
    <row r="355" spans="8:8" ht="20.25" customHeight="1">
      <c r="A355" s="1443"/>
      <c r="B355" s="1656" t="s">
        <v>70</v>
      </c>
      <c r="C355" s="1657"/>
      <c r="D355" s="1658"/>
      <c r="E355" s="1659"/>
      <c r="F355" s="1660" t="s">
        <v>185</v>
      </c>
      <c r="G355" s="1661"/>
      <c r="H355" s="1662" t="s">
        <v>65</v>
      </c>
      <c r="I355" s="1663"/>
      <c r="J355" s="1664"/>
      <c r="K355" s="1664"/>
      <c r="L355" s="1664"/>
      <c r="M355" s="1664"/>
      <c r="N355" s="1665"/>
    </row>
    <row r="356" spans="8:8" ht="24.75" customHeight="1">
      <c r="A356" s="1441">
        <f>A321+1</f>
        <v>11.0</v>
      </c>
      <c r="B356" s="1442" t="s">
        <v>51</v>
      </c>
      <c r="C356" s="1442"/>
      <c r="D356" s="1442"/>
      <c r="E356" s="1442"/>
      <c r="F356" s="1442"/>
      <c r="G356" s="1442"/>
      <c r="H356" s="1442"/>
      <c r="I356" s="1442"/>
      <c r="J356" s="1442"/>
      <c r="K356" s="1442"/>
      <c r="L356" s="1442"/>
      <c r="M356" s="1442"/>
      <c r="N356" s="1442"/>
    </row>
    <row r="357" spans="8:8" ht="42.75" customHeight="1">
      <c r="A357" s="1443"/>
      <c r="B357" s="1444"/>
      <c r="C357" s="1445"/>
      <c r="D357" s="1446" t="str">
        <f>Master!$E$8</f>
        <v>Govt. Sr. Secondary School </v>
      </c>
      <c r="E357" s="1447"/>
      <c r="F357" s="1447"/>
      <c r="G357" s="1447"/>
      <c r="H357" s="1447"/>
      <c r="I357" s="1447"/>
      <c r="J357" s="1447"/>
      <c r="K357" s="1447"/>
      <c r="L357" s="1447"/>
      <c r="M357" s="1447"/>
      <c r="N357" s="1448"/>
    </row>
    <row r="358" spans="8:8" ht="20.25" customHeight="1">
      <c r="A358" s="1443"/>
      <c r="B358" s="1449"/>
      <c r="C358" s="1450"/>
      <c r="D358" s="1451" t="str">
        <f>Master!$E$11</f>
        <v>P.S.-Bapini (Jodhpur)</v>
      </c>
      <c r="E358" s="1452"/>
      <c r="F358" s="1452"/>
      <c r="G358" s="1452"/>
      <c r="H358" s="1452"/>
      <c r="I358" s="1452"/>
      <c r="J358" s="1452"/>
      <c r="K358" s="1452"/>
      <c r="L358" s="1452"/>
      <c r="M358" s="1452"/>
      <c r="N358" s="1453"/>
    </row>
    <row r="359" spans="8:8" ht="20.25" customHeight="1">
      <c r="A359" s="1443"/>
      <c r="B359" s="1454"/>
      <c r="C359" s="1455" t="s">
        <v>151</v>
      </c>
      <c r="D359" s="1456"/>
      <c r="E359" s="1456"/>
      <c r="F359" s="1456"/>
      <c r="G359" s="1457"/>
      <c r="H359" s="1458" t="s">
        <v>128</v>
      </c>
      <c r="I359" s="1458"/>
      <c r="J359" s="1459">
        <f>VLOOKUP(A356,'Result Entry'!$B$6:$K$108,6,0)</f>
        <v>0.0</v>
      </c>
      <c r="K359" s="1460" t="s">
        <v>69</v>
      </c>
      <c r="L359" s="1461"/>
      <c r="M359" s="1462">
        <f>Master!$E$14</f>
        <v>8.151106901E9</v>
      </c>
      <c r="N359" s="1463"/>
    </row>
    <row r="360" spans="8:8" ht="20.25" customHeight="1">
      <c r="A360" s="1443"/>
      <c r="B360" s="1464"/>
      <c r="C360" s="1465"/>
      <c r="D360" s="1466"/>
      <c r="E360" s="1466"/>
      <c r="F360" s="1466"/>
      <c r="G360" s="1467"/>
      <c r="H360" s="1468"/>
      <c r="I360" s="1468"/>
      <c r="J360" s="1469"/>
      <c r="K360" s="1470" t="s">
        <v>67</v>
      </c>
      <c r="L360" s="1471"/>
      <c r="M360" s="1472"/>
      <c r="N360" s="1473"/>
      <c r="O360" s="23" t="s">
        <v>157</v>
      </c>
    </row>
    <row r="361" spans="8:8" ht="20.25" customHeight="1">
      <c r="A361" s="1443"/>
      <c r="B361" s="1464"/>
      <c r="C361" s="1474"/>
      <c r="D361" s="1475"/>
      <c r="E361" s="1475"/>
      <c r="F361" s="1475"/>
      <c r="G361" s="1476"/>
      <c r="H361" s="1477"/>
      <c r="I361" s="1477"/>
      <c r="J361" s="1478"/>
      <c r="K361" s="1479" t="s">
        <v>52</v>
      </c>
      <c r="L361" s="1480"/>
      <c r="M361" s="1481" t="str">
        <f>Master!$E$6</f>
        <v>2022-23</v>
      </c>
      <c r="N361" s="1482"/>
    </row>
    <row r="362" spans="8:8" ht="20.25" customHeight="1">
      <c r="A362" s="1443"/>
      <c r="B362" s="1483" t="s">
        <v>70</v>
      </c>
      <c r="C362" s="1484" t="s">
        <v>21</v>
      </c>
      <c r="D362" s="1485"/>
      <c r="E362" s="1485"/>
      <c r="F362" s="1486"/>
      <c r="G362" s="1487" t="s">
        <v>150</v>
      </c>
      <c r="H362" s="1488">
        <f>VLOOKUP($A356,'Result Entry'!$B$9:$FW$108,4,0)</f>
        <v>0.0</v>
      </c>
      <c r="I362" s="1488"/>
      <c r="J362" s="1488"/>
      <c r="K362" s="1488"/>
      <c r="L362" s="1488"/>
      <c r="M362" s="1488"/>
      <c r="N362" s="1489"/>
    </row>
    <row r="363" spans="8:8" ht="20.25" customHeight="1">
      <c r="A363" s="1443"/>
      <c r="B363" s="1483" t="s">
        <v>70</v>
      </c>
      <c r="C363" s="1490" t="s">
        <v>23</v>
      </c>
      <c r="D363" s="1491"/>
      <c r="E363" s="1491"/>
      <c r="F363" s="1492"/>
      <c r="G363" s="1493" t="s">
        <v>150</v>
      </c>
      <c r="H363" s="1494">
        <f>VLOOKUP($A356,'Result Entry'!$B$9:$FW$108,7,0)</f>
        <v>0.0</v>
      </c>
      <c r="I363" s="1494"/>
      <c r="J363" s="1494"/>
      <c r="K363" s="1494"/>
      <c r="L363" s="1494"/>
      <c r="M363" s="1494"/>
      <c r="N363" s="1495"/>
    </row>
    <row r="364" spans="8:8" ht="20.25" customHeight="1">
      <c r="A364" s="1443"/>
      <c r="B364" s="1483" t="s">
        <v>70</v>
      </c>
      <c r="C364" s="1490" t="s">
        <v>24</v>
      </c>
      <c r="D364" s="1491"/>
      <c r="E364" s="1491"/>
      <c r="F364" s="1492"/>
      <c r="G364" s="1493" t="s">
        <v>150</v>
      </c>
      <c r="H364" s="1494">
        <f>VLOOKUP($A356,'Result Entry'!$B$9:$FW$108,8,0)</f>
        <v>0.0</v>
      </c>
      <c r="I364" s="1494"/>
      <c r="J364" s="1494"/>
      <c r="K364" s="1494"/>
      <c r="L364" s="1494"/>
      <c r="M364" s="1494"/>
      <c r="N364" s="1495"/>
    </row>
    <row r="365" spans="8:8" ht="20.25" customHeight="1">
      <c r="A365" s="1443"/>
      <c r="B365" s="1483" t="s">
        <v>70</v>
      </c>
      <c r="C365" s="1490" t="s">
        <v>53</v>
      </c>
      <c r="D365" s="1491"/>
      <c r="E365" s="1491"/>
      <c r="F365" s="1492"/>
      <c r="G365" s="1493" t="s">
        <v>150</v>
      </c>
      <c r="H365" s="1494">
        <f>VLOOKUP($A356,'Result Entry'!$B$9:$FW$108,9,0)</f>
        <v>0.0</v>
      </c>
      <c r="I365" s="1494"/>
      <c r="J365" s="1494"/>
      <c r="K365" s="1494"/>
      <c r="L365" s="1494"/>
      <c r="M365" s="1494"/>
      <c r="N365" s="1495"/>
    </row>
    <row r="366" spans="8:8" ht="20.25" customHeight="1">
      <c r="A366" s="1443"/>
      <c r="B366" s="1483" t="s">
        <v>70</v>
      </c>
      <c r="C366" s="1490" t="s">
        <v>54</v>
      </c>
      <c r="D366" s="1491"/>
      <c r="E366" s="1491"/>
      <c r="F366" s="1492"/>
      <c r="G366" s="1493" t="s">
        <v>150</v>
      </c>
      <c r="H366" s="1496" t="str">
        <f>CONCATENATE('Result Entry'!$G$4,'Result Entry'!$J$4)</f>
        <v>11(A)</v>
      </c>
      <c r="I366" s="1494"/>
      <c r="J366" s="1494"/>
      <c r="K366" s="1494"/>
      <c r="L366" s="1494"/>
      <c r="M366" s="1494"/>
      <c r="N366" s="1495"/>
    </row>
    <row r="367" spans="8:8" ht="20.25" customHeight="1">
      <c r="A367" s="1443"/>
      <c r="B367" s="1483" t="s">
        <v>70</v>
      </c>
      <c r="C367" s="1497" t="s">
        <v>26</v>
      </c>
      <c r="D367" s="1498"/>
      <c r="E367" s="1498"/>
      <c r="F367" s="1499"/>
      <c r="G367" s="1500" t="s">
        <v>150</v>
      </c>
      <c r="H367" s="1501">
        <f>VLOOKUP($A356,'Result Entry'!$B$9:$FW$108,10,0)</f>
        <v>0.0</v>
      </c>
      <c r="I367" s="1501"/>
      <c r="J367" s="1501"/>
      <c r="K367" s="1501"/>
      <c r="L367" s="1501"/>
      <c r="M367" s="1501"/>
      <c r="N367" s="1502"/>
    </row>
    <row r="368" spans="8:8" ht="20.25" customHeight="1">
      <c r="A368" s="1443"/>
      <c r="B368" s="1503" t="s">
        <v>70</v>
      </c>
      <c r="C368" s="1504" t="s">
        <v>168</v>
      </c>
      <c r="D368" s="1505"/>
      <c r="E368" s="1506" t="s">
        <v>73</v>
      </c>
      <c r="F368" s="1507" t="s">
        <v>74</v>
      </c>
      <c r="G368" s="1508" t="s">
        <v>169</v>
      </c>
      <c r="H368" s="1509" t="s">
        <v>56</v>
      </c>
      <c r="I368" s="1510"/>
      <c r="J368" s="1511" t="s">
        <v>85</v>
      </c>
      <c r="K368" s="1512"/>
      <c r="L368" s="1513" t="s">
        <v>170</v>
      </c>
      <c r="M368" s="1514" t="s">
        <v>77</v>
      </c>
      <c r="N368" s="1515" t="s">
        <v>99</v>
      </c>
    </row>
    <row r="369" spans="8:8" ht="20.25" customHeight="1">
      <c r="A369" s="1443"/>
      <c r="B369" s="1503"/>
      <c r="C369" s="1516"/>
      <c r="D369" s="1517"/>
      <c r="E369" s="1518"/>
      <c r="F369" s="1519"/>
      <c r="G369" s="1520"/>
      <c r="H369" s="1521"/>
      <c r="I369" s="1522"/>
      <c r="J369" s="1523"/>
      <c r="K369" s="1524"/>
      <c r="L369" s="1525"/>
      <c r="M369" s="1526"/>
      <c r="N369" s="1527"/>
    </row>
    <row r="370" spans="8:8" ht="20.25" customHeight="1">
      <c r="A370" s="1443"/>
      <c r="B370" s="1503" t="s">
        <v>70</v>
      </c>
      <c r="C370" s="1528" t="s">
        <v>57</v>
      </c>
      <c r="D370" s="1529"/>
      <c r="E370" s="1530">
        <f>'Result Entry'!$L$7</f>
        <v>10.0</v>
      </c>
      <c r="F370" s="1531">
        <f>'Result Entry'!$M$7</f>
        <v>10.0</v>
      </c>
      <c r="G370" s="1532">
        <f>SUM(E370:F370)</f>
        <v>20.0</v>
      </c>
      <c r="H370" s="1533">
        <f>'Result Entry'!$AU$7</f>
        <v>70.0</v>
      </c>
      <c r="I370" s="1534"/>
      <c r="J370" s="1535">
        <f>'Result Entry'!$AY$7</f>
        <v>100.0</v>
      </c>
      <c r="K370" s="1534"/>
      <c r="L370" s="1532">
        <f t="shared" si="20" ref="L370:L375">H370+J370</f>
        <v>170.0</v>
      </c>
      <c r="M370" s="1536">
        <f t="shared" si="21" ref="M370:M375">G370+L370</f>
        <v>190.0</v>
      </c>
      <c r="N370" s="1537"/>
    </row>
    <row r="371" spans="8:8" s="1538" ht="20.25" customFormat="1" customHeight="1">
      <c r="A371" s="1443"/>
      <c r="B371" s="1539" t="s">
        <v>70</v>
      </c>
      <c r="C371" s="1540" t="str">
        <f>'Result Entry'!$L$3</f>
        <v>HINDI Comp.</v>
      </c>
      <c r="D371" s="1541"/>
      <c r="E371" s="1542">
        <f>IF($J359="TC",0,IF($J359="Nso",0,VLOOKUP($A356,'Result Entry'!$B$9:$FW$108,11,0)))</f>
        <v>0.0</v>
      </c>
      <c r="F371" s="1543">
        <f>IF($J359="TC",0,IF($J359="Nso",0,VLOOKUP($A356,'Result Entry'!$B$9:$FW$108,12,0)))</f>
        <v>0.0</v>
      </c>
      <c r="G371" s="1544">
        <f>E371+F371</f>
        <v>0.0</v>
      </c>
      <c r="H371" s="1545">
        <f>IF($J359="TC",0,IF($J359="Nso",0,VLOOKUP($A356,'Result Entry'!$B$9:$FW$108,16,0)))</f>
        <v>0.0</v>
      </c>
      <c r="I371" s="1546"/>
      <c r="J371" s="1547">
        <f>IF($J359="TC",0,IF($J359="Nso",0,VLOOKUP($A356,'Result Entry'!$B$9:$FW$108,19,0)))</f>
        <v>0.0</v>
      </c>
      <c r="K371" s="1546"/>
      <c r="L371" s="1548">
        <f t="shared" si="20"/>
        <v>0.0</v>
      </c>
      <c r="M371" s="1549">
        <f t="shared" si="21"/>
        <v>0.0</v>
      </c>
      <c r="N371" s="1550" t="str">
        <f>IF($J359="TC",0,IF($J359="Nso",0,VLOOKUP($A356,'Result Entry'!$B$9:$FW$108,24,0)))</f>
        <v/>
      </c>
    </row>
    <row r="372" spans="8:8" s="1538" ht="20.25" customFormat="1" customHeight="1">
      <c r="A372" s="1443"/>
      <c r="B372" s="1539" t="s">
        <v>70</v>
      </c>
      <c r="C372" s="1551" t="str">
        <f>'Result Entry'!$Z$3</f>
        <v>ENGLISH Comp.</v>
      </c>
      <c r="D372" s="1552"/>
      <c r="E372" s="1542">
        <f>IF($J359="TC",0,IF($J359="Nso",0,VLOOKUP($A356,'Result Entry'!$B$9:$FW$108,25,0)))</f>
        <v>0.0</v>
      </c>
      <c r="F372" s="1543">
        <f>IF($J359="TC",0,IF($J359="Nso",0,VLOOKUP($A356,'Result Entry'!$B$9:$FW$108,26,0)))</f>
        <v>0.0</v>
      </c>
      <c r="G372" s="1553">
        <f>E372+F372</f>
        <v>0.0</v>
      </c>
      <c r="H372" s="1554">
        <f>IF($J359="TC",0,IF($J359="Nso",0,VLOOKUP($A356,'Result Entry'!$B$9:$FW$108,30,0)))</f>
        <v>0.0</v>
      </c>
      <c r="I372" s="1555"/>
      <c r="J372" s="1556">
        <f>IF($J359="TC",0,IF($J359="Nso",0,VLOOKUP($A356,'Result Entry'!$B$9:$FW$108,33,0)))</f>
        <v>0.0</v>
      </c>
      <c r="K372" s="1555"/>
      <c r="L372" s="1548">
        <f t="shared" si="20"/>
        <v>0.0</v>
      </c>
      <c r="M372" s="1549">
        <f t="shared" si="21"/>
        <v>0.0</v>
      </c>
      <c r="N372" s="1550" t="str">
        <f>IF($J359="TC",0,IF($J359="Nso",0,VLOOKUP($A356,'Result Entry'!$B$9:$FW$108,38,0)))</f>
        <v/>
      </c>
    </row>
    <row r="373" spans="8:8" s="1538" ht="20.25" customFormat="1" customHeight="1">
      <c r="A373" s="1443"/>
      <c r="B373" s="1539" t="s">
        <v>70</v>
      </c>
      <c r="C373" s="1551" t="str">
        <f>'Result Entry'!$AO$3</f>
        <v>PHYSICS</v>
      </c>
      <c r="D373" s="1552"/>
      <c r="E373" s="1542">
        <f>IF($J359="TC",0,IF($J359="Nso",0,VLOOKUP($A356,'Result Entry'!$B$9:$FW$108,39,0)))</f>
        <v>0.0</v>
      </c>
      <c r="F373" s="1543">
        <f>IF($J359="TC",0,IF($J359="Nso",0,VLOOKUP($A356,'Result Entry'!$B$9:$FW$108,40,0)))</f>
        <v>0.0</v>
      </c>
      <c r="G373" s="1553">
        <f>E373+F373</f>
        <v>0.0</v>
      </c>
      <c r="H373" s="1554">
        <f>IF($J359="TC",0,IF($J359="Nso",0,VLOOKUP($A356,'Result Entry'!$B$9:$FW$108,45,0)))</f>
        <v>0.0</v>
      </c>
      <c r="I373" s="1555"/>
      <c r="J373" s="1556">
        <f>IF($J359="TC",0,IF($J359="Nso",0,VLOOKUP($A356,'Result Entry'!$B$9:$FW$108,49,0)))</f>
        <v>0.0</v>
      </c>
      <c r="K373" s="1555"/>
      <c r="L373" s="1548">
        <f t="shared" si="20"/>
        <v>0.0</v>
      </c>
      <c r="M373" s="1549">
        <f t="shared" si="21"/>
        <v>0.0</v>
      </c>
      <c r="N373" s="1550" t="str">
        <f>IF($J359="TC",0,IF($J359="Nso",0,VLOOKUP($A356,'Result Entry'!$B$9:$FW$108,54,0)))</f>
        <v/>
      </c>
    </row>
    <row r="374" spans="8:8" s="1538" ht="20.25" customFormat="1" customHeight="1">
      <c r="A374" s="1443"/>
      <c r="B374" s="1539" t="s">
        <v>70</v>
      </c>
      <c r="C374" s="1551" t="str">
        <f>'Result Entry'!$BF$3</f>
        <v>CHEMISTRY</v>
      </c>
      <c r="D374" s="1552"/>
      <c r="E374" s="1542" t="str">
        <f>IF($J359="TC",0,IF($J359="Nso",0,VLOOKUP($A356,'Result Entry'!$B$9:$FW$108,55,0)))</f>
        <v/>
      </c>
      <c r="F374" s="1543">
        <f>IF($J359="TC",0,IF($J359="Nso",0,VLOOKUP($A356,'Result Entry'!$B$9:$FW$108,56,0)))</f>
        <v>0.0</v>
      </c>
      <c r="G374" s="1553" t="e">
        <f>E374+F374</f>
        <v>#VALUE!</v>
      </c>
      <c r="H374" s="1554">
        <f>IF($J359="TC",0,IF($J359="Nso",0,VLOOKUP($A356,'Result Entry'!$B$9:$FW$108,61,0)))</f>
        <v>0.0</v>
      </c>
      <c r="I374" s="1555"/>
      <c r="J374" s="1556">
        <f>IF($J359="TC",0,IF($J359="Nso",0,VLOOKUP($A356,'Result Entry'!$B$9:$FW$108,65,0)))</f>
        <v>0.0</v>
      </c>
      <c r="K374" s="1555"/>
      <c r="L374" s="1548">
        <f t="shared" si="20"/>
        <v>0.0</v>
      </c>
      <c r="M374" s="1549" t="e">
        <f t="shared" si="21"/>
        <v>#VALUE!</v>
      </c>
      <c r="N374" s="1550" t="str">
        <f>IF($J359="TC",0,IF($J359="Nso",0,VLOOKUP($A356,'Result Entry'!$B$9:$FW$108,70,0)))</f>
        <v/>
      </c>
    </row>
    <row r="375" spans="8:8" s="1538" ht="20.25" customFormat="1" customHeight="1">
      <c r="A375" s="1443"/>
      <c r="B375" s="1539" t="s">
        <v>70</v>
      </c>
      <c r="C375" s="1551" t="str">
        <f>'Result Entry'!$BW$3</f>
        <v>BIOLOGY</v>
      </c>
      <c r="D375" s="1552"/>
      <c r="E375" s="1557" t="str">
        <f>IF($J359="TC",0,IF($J359="Nso",0,VLOOKUP($A356,'Result Entry'!$B$9:$FW$108,71,0)))</f>
        <v/>
      </c>
      <c r="F375" s="1558" t="str">
        <f>IF($J359="TC",0,IF($J359="Nso",0,VLOOKUP($A356,'Result Entry'!$B$9:$FW$108,72,0)))</f>
        <v/>
      </c>
      <c r="G375" s="1559" t="e">
        <f>E375+F375</f>
        <v>#VALUE!</v>
      </c>
      <c r="H375" s="1560">
        <f>IF($J359="TC",0,IF($J359="Nso",0,VLOOKUP($A356,'Result Entry'!$B$9:$FW$108,77,0)))</f>
        <v>0.0</v>
      </c>
      <c r="I375" s="1561"/>
      <c r="J375" s="1562">
        <f>IF($J359="TC",0,IF($J359="Nso",0,VLOOKUP($A356,'Result Entry'!$B$9:$FW$108,81,0)))</f>
        <v>0.0</v>
      </c>
      <c r="K375" s="1561"/>
      <c r="L375" s="1563">
        <f t="shared" si="20"/>
        <v>0.0</v>
      </c>
      <c r="M375" s="1564" t="e">
        <f t="shared" si="21"/>
        <v>#VALUE!</v>
      </c>
      <c r="N375" s="1550">
        <f>IF($J359="TC",0,IF($J359="Nso",0,VLOOKUP($A356,'Result Entry'!$B$9:$FW$108,86,0)))</f>
        <v>0.0</v>
      </c>
    </row>
    <row r="376" spans="8:8" ht="20.25" customHeight="1">
      <c r="A376" s="1443"/>
      <c r="B376" s="1503" t="s">
        <v>70</v>
      </c>
      <c r="C376" s="1565" t="s">
        <v>78</v>
      </c>
      <c r="D376" s="1566"/>
      <c r="E376" s="1567"/>
      <c r="F376" s="1568" t="s">
        <v>79</v>
      </c>
      <c r="G376" s="1569"/>
      <c r="H376" s="1570" t="s">
        <v>80</v>
      </c>
      <c r="I376" s="1571"/>
      <c r="J376" s="1572" t="s">
        <v>42</v>
      </c>
      <c r="K376" s="1667" t="s">
        <v>92</v>
      </c>
      <c r="L376" s="1574" t="s">
        <v>40</v>
      </c>
      <c r="M376" s="1575"/>
      <c r="N376" s="1576" t="s">
        <v>44</v>
      </c>
    </row>
    <row r="377" spans="8:8" ht="25.5" customHeight="1">
      <c r="A377" s="1443"/>
      <c r="B377" s="1503" t="s">
        <v>70</v>
      </c>
      <c r="C377" s="1577"/>
      <c r="D377" s="1578"/>
      <c r="E377" s="1579"/>
      <c r="F377" s="1580">
        <f>IF($J359="TC",0,IF($J359="Nso",0,VLOOKUP($A356,'Result Entry'!$B$9:$FW$108,146,0)))</f>
        <v>0.0</v>
      </c>
      <c r="G377" s="1581"/>
      <c r="H377" s="1582">
        <f>IF($J359="TC",0,IF($J359="Nso",0,VLOOKUP($A356,'Result Entry'!$B$9:$FW$108,147,0)))</f>
        <v>0.0</v>
      </c>
      <c r="I377" s="1583"/>
      <c r="J377" s="1584">
        <f>IF($J359="TC",0,IF($J359="Nso",0,VLOOKUP($A356,'Result Entry'!$B$9:$FW$108,148,0)))</f>
        <v>0.0</v>
      </c>
      <c r="K377" s="1585" t="str">
        <f>IF($J359="TC",0,IF($J359="Nso",0,VLOOKUP($A356,'Result Entry'!$B$9:$FW$108,149,0)))</f>
        <v/>
      </c>
      <c r="L377" s="1586">
        <f>IF($J359="TC",0,IF($J359="Nso",0,VLOOKUP($A356,'Result Entry'!$B$9:$FW$108,150,0)))</f>
        <v>0.0</v>
      </c>
      <c r="M377" s="1587"/>
      <c r="N377" s="1588">
        <f>IF($J359="TC",0,IF($J359="Nso",0,VLOOKUP($A356,'Result Entry'!$B$9:$FW$108,152,0)))</f>
        <v>0.0</v>
      </c>
    </row>
    <row r="378" spans="8:8" ht="20.25" customHeight="1">
      <c r="A378" s="1443"/>
      <c r="B378" s="1503" t="s">
        <v>70</v>
      </c>
      <c r="C378" s="1589" t="s">
        <v>59</v>
      </c>
      <c r="D378" s="1590"/>
      <c r="E378" s="1590"/>
      <c r="F378" s="1590"/>
      <c r="G378" s="1590"/>
      <c r="H378" s="1591"/>
      <c r="I378" s="1592" t="s">
        <v>60</v>
      </c>
      <c r="J378" s="1593"/>
      <c r="K378" s="1594">
        <f>VLOOKUP($A356,'Result Entry'!$B$9:$FW$108,143,0)</f>
        <v>0.0</v>
      </c>
      <c r="L378" s="1595"/>
      <c r="M378" s="1596" t="s">
        <v>38</v>
      </c>
      <c r="N378" s="1597"/>
    </row>
    <row r="379" spans="8:8" ht="20.25" customHeight="1">
      <c r="A379" s="1443"/>
      <c r="B379" s="1503" t="s">
        <v>70</v>
      </c>
      <c r="C379" s="1598" t="s">
        <v>55</v>
      </c>
      <c r="D379" s="1599"/>
      <c r="E379" s="1599"/>
      <c r="F379" s="1600" t="s">
        <v>158</v>
      </c>
      <c r="G379" s="1601"/>
      <c r="H379" s="1602" t="s">
        <v>48</v>
      </c>
      <c r="I379" s="1603" t="s">
        <v>61</v>
      </c>
      <c r="J379" s="1604"/>
      <c r="K379" s="1605">
        <f>VLOOKUP($A356,'Result Entry'!$B$9:$FW$108,144,0)</f>
        <v>0.0</v>
      </c>
      <c r="L379" s="1606"/>
      <c r="M379" s="1607">
        <f>VLOOKUP($A356,'Result Entry'!$B$9:$FW$108,145,0)</f>
        <v>0.0</v>
      </c>
      <c r="N379" s="1608"/>
    </row>
    <row r="380" spans="8:8" ht="20.25" customHeight="1">
      <c r="A380" s="1443"/>
      <c r="B380" s="1503" t="s">
        <v>70</v>
      </c>
      <c r="C380" s="1598"/>
      <c r="D380" s="1599"/>
      <c r="E380" s="1599"/>
      <c r="F380" s="1609"/>
      <c r="G380" s="1610"/>
      <c r="H380" s="1611" t="s">
        <v>100</v>
      </c>
      <c r="I380" s="1612" t="s">
        <v>62</v>
      </c>
      <c r="J380" s="1613"/>
      <c r="K380" s="1614">
        <f>IF($J359="TC","Transferred",IF($J359="Nso","NameSeparated",VLOOKUP($A356,'Result Entry'!$B$9:$FW$108,153,0)))</f>
        <v>0.0</v>
      </c>
      <c r="L380" s="1614"/>
      <c r="M380" s="1614"/>
      <c r="N380" s="1615"/>
    </row>
    <row r="381" spans="8:8" ht="20.25" customHeight="1">
      <c r="A381" s="1443"/>
      <c r="B381" s="1503" t="s">
        <v>70</v>
      </c>
      <c r="C381" s="1616" t="str">
        <f>'Result Entry'!$DU$3</f>
        <v>Foundation Of Information Tech.</v>
      </c>
      <c r="D381" s="1617"/>
      <c r="E381" s="1618"/>
      <c r="F381" s="1619" t="str">
        <f>IF($J359="TC",0,IF($J359="Nso",0,VLOOKUP($A356,'Result Entry'!$B$9:$GS$108,170,0)))</f>
        <v/>
      </c>
      <c r="G381" s="1619"/>
      <c r="H381" s="1620">
        <f>IF($J359="TC",0,IF($J359="Nso",0,VLOOKUP($A356,'Result Entry'!$B$9:$GS$108,112,0)))</f>
        <v>0.0</v>
      </c>
      <c r="I381" s="1621" t="s">
        <v>72</v>
      </c>
      <c r="J381" s="1622"/>
      <c r="K381" s="1623">
        <f>'Result Entry'!$T$2</f>
        <v>45041.0</v>
      </c>
      <c r="L381" s="1624"/>
      <c r="M381" s="1624"/>
      <c r="N381" s="1625"/>
    </row>
    <row r="382" spans="8:8" ht="20.25" customHeight="1">
      <c r="A382" s="1443"/>
      <c r="B382" s="1503" t="s">
        <v>70</v>
      </c>
      <c r="C382" s="1616" t="str">
        <f>'Result Entry'!$EI$3</f>
        <v>G.I.A.I.-II</v>
      </c>
      <c r="D382" s="1617"/>
      <c r="E382" s="1618"/>
      <c r="F382" s="1619" t="str">
        <f>IF($J359="TC",0,IF($J359="Nso",0,VLOOKUP($A356,'Result Entry'!$B$9:$GS$108,174,0)))</f>
        <v/>
      </c>
      <c r="G382" s="1619"/>
      <c r="H382" s="1620">
        <f>IF($J359="TC",0,IF($J359="Nso",0,VLOOKUP($A356,'Result Entry'!$B$9:$GS$108,124,0)))</f>
        <v>0.0</v>
      </c>
      <c r="I382" s="1626"/>
      <c r="J382" s="1627"/>
      <c r="K382" s="1627"/>
      <c r="L382" s="1627"/>
      <c r="M382" s="1627"/>
      <c r="N382" s="1628"/>
    </row>
    <row r="383" spans="8:8" ht="20.25" customHeight="1">
      <c r="A383" s="1443"/>
      <c r="B383" s="1503" t="s">
        <v>70</v>
      </c>
      <c r="C383" s="1616" t="str">
        <f>'Result Entry'!$EU$3</f>
        <v>SOC.SER.PLAN</v>
      </c>
      <c r="D383" s="1617"/>
      <c r="E383" s="1618"/>
      <c r="F383" s="1619">
        <f>IF($J359="TC",0,IF($J359="Nso",0,VLOOKUP($A356,'Result Entry'!$B$9:$HS$108,178,0)))</f>
        <v>0.0</v>
      </c>
      <c r="G383" s="1619"/>
      <c r="H383" s="1620">
        <f>IF($J359="TC",0,IF($J359="Nso",0,VLOOKUP($A356,'Result Entry'!$B$9:$GS$108,136,0)))</f>
        <v>0.0</v>
      </c>
      <c r="I383" s="1629" t="s">
        <v>175</v>
      </c>
      <c r="J383" s="1630"/>
      <c r="K383" s="1668"/>
      <c r="L383" s="1669"/>
      <c r="M383" s="1669"/>
      <c r="N383" s="1670"/>
    </row>
    <row r="384" spans="8:8" ht="20.25" customHeight="1">
      <c r="A384" s="1443"/>
      <c r="B384" s="1503" t="s">
        <v>70</v>
      </c>
      <c r="C384" s="1616" t="str">
        <f>'Result Entry'!$FG$3</f>
        <v>Jeewan Kaushal</v>
      </c>
      <c r="D384" s="1617"/>
      <c r="E384" s="1618"/>
      <c r="F384" s="1619" t="str">
        <f>IF($J359="TC",0,IF($J359="Nso",0,VLOOKUP($A356,'Result Entry'!$B$9:$HS$108,182,0)))</f>
        <v/>
      </c>
      <c r="G384" s="1619"/>
      <c r="H384" s="1620">
        <f>IF($J359="TC",0,IF($J359="Nso",0,VLOOKUP($A356,'Result Entry'!$B$9:$HS$108,136,0)))</f>
        <v>0.0</v>
      </c>
      <c r="I384" s="1629" t="s">
        <v>149</v>
      </c>
      <c r="J384" s="1630"/>
      <c r="K384" s="1630"/>
      <c r="L384" s="1630"/>
      <c r="M384" s="1630"/>
      <c r="N384" s="1634"/>
    </row>
    <row r="385" spans="8:8" ht="20.25" customHeight="1">
      <c r="A385" s="1443"/>
      <c r="B385" s="1483" t="s">
        <v>70</v>
      </c>
      <c r="C385" s="1635" t="s">
        <v>181</v>
      </c>
      <c r="D385" s="1636"/>
      <c r="E385" s="1637"/>
      <c r="F385" s="1638" t="s">
        <v>182</v>
      </c>
      <c r="G385" s="1639"/>
      <c r="H385" s="1640" t="s">
        <v>31</v>
      </c>
      <c r="I385" s="1629" t="s">
        <v>176</v>
      </c>
      <c r="J385" s="1630"/>
      <c r="K385" s="1630"/>
      <c r="L385" s="1630"/>
      <c r="M385" s="1630"/>
      <c r="N385" s="1634"/>
    </row>
    <row r="386" spans="8:8" ht="20.25" customHeight="1">
      <c r="A386" s="1443"/>
      <c r="B386" s="1483" t="s">
        <v>70</v>
      </c>
      <c r="C386" s="1641"/>
      <c r="D386" s="1642"/>
      <c r="E386" s="1643"/>
      <c r="F386" s="1644" t="s">
        <v>183</v>
      </c>
      <c r="G386" s="1645"/>
      <c r="H386" s="1646" t="s">
        <v>180</v>
      </c>
      <c r="I386" s="1647" t="s">
        <v>68</v>
      </c>
      <c r="J386" s="1648"/>
      <c r="K386" s="1648"/>
      <c r="L386" s="1648"/>
      <c r="M386" s="1648"/>
      <c r="N386" s="1649"/>
    </row>
    <row r="387" spans="8:8" ht="20.25" customHeight="1">
      <c r="A387" s="1443"/>
      <c r="B387" s="1483" t="s">
        <v>70</v>
      </c>
      <c r="C387" s="1641"/>
      <c r="D387" s="1642"/>
      <c r="E387" s="1643"/>
      <c r="F387" s="1644" t="s">
        <v>186</v>
      </c>
      <c r="G387" s="1645"/>
      <c r="H387" s="1646" t="s">
        <v>63</v>
      </c>
      <c r="I387" s="1650"/>
      <c r="J387" s="1651"/>
      <c r="K387" s="1651"/>
      <c r="L387" s="1651"/>
      <c r="M387" s="1651"/>
      <c r="N387" s="1652"/>
    </row>
    <row r="388" spans="8:8" ht="20.25" customHeight="1">
      <c r="A388" s="1443"/>
      <c r="B388" s="1483" t="s">
        <v>70</v>
      </c>
      <c r="C388" s="1641"/>
      <c r="D388" s="1642"/>
      <c r="E388" s="1643"/>
      <c r="F388" s="1644" t="s">
        <v>187</v>
      </c>
      <c r="G388" s="1645"/>
      <c r="H388" s="1646" t="s">
        <v>64</v>
      </c>
      <c r="I388" s="1650"/>
      <c r="J388" s="1651"/>
      <c r="K388" s="1651"/>
      <c r="L388" s="1651"/>
      <c r="M388" s="1651"/>
      <c r="N388" s="1652"/>
    </row>
    <row r="389" spans="8:8" ht="20.25" customHeight="1">
      <c r="A389" s="1443"/>
      <c r="B389" s="1483" t="s">
        <v>70</v>
      </c>
      <c r="C389" s="1641"/>
      <c r="D389" s="1642"/>
      <c r="E389" s="1643"/>
      <c r="F389" s="1644" t="s">
        <v>184</v>
      </c>
      <c r="G389" s="1645"/>
      <c r="H389" s="1646" t="s">
        <v>66</v>
      </c>
      <c r="I389" s="1653" t="s">
        <v>81</v>
      </c>
      <c r="J389" s="1654"/>
      <c r="K389" s="1654"/>
      <c r="L389" s="1654"/>
      <c r="M389" s="1654"/>
      <c r="N389" s="1655"/>
    </row>
    <row r="390" spans="8:8" ht="20.25" customHeight="1">
      <c r="A390" s="1443"/>
      <c r="B390" s="1656" t="s">
        <v>70</v>
      </c>
      <c r="C390" s="1657"/>
      <c r="D390" s="1658"/>
      <c r="E390" s="1659"/>
      <c r="F390" s="1660" t="s">
        <v>185</v>
      </c>
      <c r="G390" s="1661"/>
      <c r="H390" s="1662" t="s">
        <v>65</v>
      </c>
      <c r="I390" s="1663"/>
      <c r="J390" s="1664"/>
      <c r="K390" s="1664"/>
      <c r="L390" s="1664"/>
      <c r="M390" s="1664"/>
      <c r="N390" s="1665"/>
    </row>
    <row r="391" spans="8:8" ht="15.75">
      <c r="A391" s="1666"/>
      <c r="B391" s="1666"/>
      <c r="C391" s="1666"/>
      <c r="D391" s="1666"/>
      <c r="E391" s="1666"/>
      <c r="F391" s="1666"/>
      <c r="G391" s="1666"/>
      <c r="H391" s="1666"/>
      <c r="I391" s="1666"/>
      <c r="J391" s="1666"/>
      <c r="K391" s="1666"/>
      <c r="L391" s="1666"/>
      <c r="M391" s="1666"/>
      <c r="N391" s="1666"/>
    </row>
    <row r="392" spans="8:8" ht="24.75" customHeight="1">
      <c r="A392" s="1441">
        <f>A356+1</f>
        <v>12.0</v>
      </c>
      <c r="B392" s="1442" t="s">
        <v>51</v>
      </c>
      <c r="C392" s="1442"/>
      <c r="D392" s="1442"/>
      <c r="E392" s="1442"/>
      <c r="F392" s="1442"/>
      <c r="G392" s="1442"/>
      <c r="H392" s="1442"/>
      <c r="I392" s="1442"/>
      <c r="J392" s="1442"/>
      <c r="K392" s="1442"/>
      <c r="L392" s="1442"/>
      <c r="M392" s="1442"/>
      <c r="N392" s="1442"/>
    </row>
    <row r="393" spans="8:8" ht="42.75" customHeight="1">
      <c r="A393" s="1443"/>
      <c r="B393" s="1444"/>
      <c r="C393" s="1445"/>
      <c r="D393" s="1446" t="str">
        <f>Master!$E$8</f>
        <v>Govt. Sr. Secondary School </v>
      </c>
      <c r="E393" s="1447"/>
      <c r="F393" s="1447"/>
      <c r="G393" s="1447"/>
      <c r="H393" s="1447"/>
      <c r="I393" s="1447"/>
      <c r="J393" s="1447"/>
      <c r="K393" s="1447"/>
      <c r="L393" s="1447"/>
      <c r="M393" s="1447"/>
      <c r="N393" s="1448"/>
    </row>
    <row r="394" spans="8:8" ht="26.25" customHeight="1">
      <c r="A394" s="1443"/>
      <c r="B394" s="1449"/>
      <c r="C394" s="1450"/>
      <c r="D394" s="1451" t="str">
        <f>Master!$E$11</f>
        <v>P.S.-Bapini (Jodhpur)</v>
      </c>
      <c r="E394" s="1452"/>
      <c r="F394" s="1452"/>
      <c r="G394" s="1452"/>
      <c r="H394" s="1452"/>
      <c r="I394" s="1452"/>
      <c r="J394" s="1452"/>
      <c r="K394" s="1452"/>
      <c r="L394" s="1452"/>
      <c r="M394" s="1452"/>
      <c r="N394" s="1453"/>
    </row>
    <row r="395" spans="8:8" ht="20.25" customHeight="1">
      <c r="A395" s="1443"/>
      <c r="B395" s="1454"/>
      <c r="C395" s="1455" t="s">
        <v>151</v>
      </c>
      <c r="D395" s="1456"/>
      <c r="E395" s="1456"/>
      <c r="F395" s="1456"/>
      <c r="G395" s="1457"/>
      <c r="H395" s="1458" t="s">
        <v>128</v>
      </c>
      <c r="I395" s="1458"/>
      <c r="J395" s="1459">
        <f>VLOOKUP(A392,'Result Entry'!$B$6:$K$108,6,0)</f>
        <v>0.0</v>
      </c>
      <c r="K395" s="1460" t="s">
        <v>69</v>
      </c>
      <c r="L395" s="1461"/>
      <c r="M395" s="1462">
        <f>Master!$E$14</f>
        <v>8.151106901E9</v>
      </c>
      <c r="N395" s="1463"/>
    </row>
    <row r="396" spans="8:8" ht="20.25" customHeight="1">
      <c r="A396" s="1443"/>
      <c r="B396" s="1464"/>
      <c r="C396" s="1465"/>
      <c r="D396" s="1466"/>
      <c r="E396" s="1466"/>
      <c r="F396" s="1466"/>
      <c r="G396" s="1467"/>
      <c r="H396" s="1468"/>
      <c r="I396" s="1468"/>
      <c r="J396" s="1469"/>
      <c r="K396" s="1470" t="s">
        <v>67</v>
      </c>
      <c r="L396" s="1471"/>
      <c r="M396" s="1472"/>
      <c r="N396" s="1473"/>
      <c r="O396" s="23" t="s">
        <v>157</v>
      </c>
    </row>
    <row r="397" spans="8:8" ht="20.25" customHeight="1">
      <c r="A397" s="1443"/>
      <c r="B397" s="1464"/>
      <c r="C397" s="1474"/>
      <c r="D397" s="1475"/>
      <c r="E397" s="1475"/>
      <c r="F397" s="1475"/>
      <c r="G397" s="1476"/>
      <c r="H397" s="1477"/>
      <c r="I397" s="1477"/>
      <c r="J397" s="1478"/>
      <c r="K397" s="1479" t="s">
        <v>52</v>
      </c>
      <c r="L397" s="1480"/>
      <c r="M397" s="1481" t="str">
        <f>Master!$E$6</f>
        <v>2022-23</v>
      </c>
      <c r="N397" s="1482"/>
    </row>
    <row r="398" spans="8:8" ht="20.25" customHeight="1">
      <c r="A398" s="1443"/>
      <c r="B398" s="1483" t="s">
        <v>70</v>
      </c>
      <c r="C398" s="1484" t="s">
        <v>21</v>
      </c>
      <c r="D398" s="1485"/>
      <c r="E398" s="1485"/>
      <c r="F398" s="1486"/>
      <c r="G398" s="1487" t="s">
        <v>150</v>
      </c>
      <c r="H398" s="1488">
        <f>VLOOKUP($A392,'Result Entry'!$B$9:$FW$108,4,0)</f>
        <v>0.0</v>
      </c>
      <c r="I398" s="1488"/>
      <c r="J398" s="1488"/>
      <c r="K398" s="1488"/>
      <c r="L398" s="1488"/>
      <c r="M398" s="1488"/>
      <c r="N398" s="1489"/>
    </row>
    <row r="399" spans="8:8" ht="20.25" customHeight="1">
      <c r="A399" s="1443"/>
      <c r="B399" s="1483" t="s">
        <v>70</v>
      </c>
      <c r="C399" s="1490" t="s">
        <v>23</v>
      </c>
      <c r="D399" s="1491"/>
      <c r="E399" s="1491"/>
      <c r="F399" s="1492"/>
      <c r="G399" s="1493" t="s">
        <v>150</v>
      </c>
      <c r="H399" s="1494">
        <f>VLOOKUP($A392,'Result Entry'!$B$9:$FW$108,7,0)</f>
        <v>0.0</v>
      </c>
      <c r="I399" s="1494"/>
      <c r="J399" s="1494"/>
      <c r="K399" s="1494"/>
      <c r="L399" s="1494"/>
      <c r="M399" s="1494"/>
      <c r="N399" s="1495"/>
    </row>
    <row r="400" spans="8:8" ht="20.25" customHeight="1">
      <c r="A400" s="1443"/>
      <c r="B400" s="1483" t="s">
        <v>70</v>
      </c>
      <c r="C400" s="1490" t="s">
        <v>24</v>
      </c>
      <c r="D400" s="1491"/>
      <c r="E400" s="1491"/>
      <c r="F400" s="1492"/>
      <c r="G400" s="1493" t="s">
        <v>150</v>
      </c>
      <c r="H400" s="1494">
        <f>VLOOKUP($A392,'Result Entry'!$B$9:$FW$108,8,0)</f>
        <v>0.0</v>
      </c>
      <c r="I400" s="1494"/>
      <c r="J400" s="1494"/>
      <c r="K400" s="1494"/>
      <c r="L400" s="1494"/>
      <c r="M400" s="1494"/>
      <c r="N400" s="1495"/>
    </row>
    <row r="401" spans="8:8" ht="20.25" customHeight="1">
      <c r="A401" s="1443"/>
      <c r="B401" s="1483" t="s">
        <v>70</v>
      </c>
      <c r="C401" s="1490" t="s">
        <v>53</v>
      </c>
      <c r="D401" s="1491"/>
      <c r="E401" s="1491"/>
      <c r="F401" s="1492"/>
      <c r="G401" s="1493" t="s">
        <v>150</v>
      </c>
      <c r="H401" s="1494">
        <f>VLOOKUP($A392,'Result Entry'!$B$9:$FW$108,9,0)</f>
        <v>0.0</v>
      </c>
      <c r="I401" s="1494"/>
      <c r="J401" s="1494"/>
      <c r="K401" s="1494"/>
      <c r="L401" s="1494"/>
      <c r="M401" s="1494"/>
      <c r="N401" s="1495"/>
    </row>
    <row r="402" spans="8:8" ht="20.25" customHeight="1">
      <c r="A402" s="1443"/>
      <c r="B402" s="1483" t="s">
        <v>70</v>
      </c>
      <c r="C402" s="1490" t="s">
        <v>54</v>
      </c>
      <c r="D402" s="1491"/>
      <c r="E402" s="1491"/>
      <c r="F402" s="1492"/>
      <c r="G402" s="1493" t="s">
        <v>150</v>
      </c>
      <c r="H402" s="1496" t="str">
        <f>CONCATENATE('Result Entry'!$G$4,'Result Entry'!$J$4)</f>
        <v>11(A)</v>
      </c>
      <c r="I402" s="1494"/>
      <c r="J402" s="1494"/>
      <c r="K402" s="1494"/>
      <c r="L402" s="1494"/>
      <c r="M402" s="1494"/>
      <c r="N402" s="1495"/>
    </row>
    <row r="403" spans="8:8" ht="20.25" customHeight="1">
      <c r="A403" s="1443"/>
      <c r="B403" s="1483" t="s">
        <v>70</v>
      </c>
      <c r="C403" s="1497" t="s">
        <v>26</v>
      </c>
      <c r="D403" s="1498"/>
      <c r="E403" s="1498"/>
      <c r="F403" s="1499"/>
      <c r="G403" s="1500" t="s">
        <v>150</v>
      </c>
      <c r="H403" s="1501">
        <f>VLOOKUP($A392,'Result Entry'!$B$9:$FW$108,10,0)</f>
        <v>0.0</v>
      </c>
      <c r="I403" s="1501"/>
      <c r="J403" s="1501"/>
      <c r="K403" s="1501"/>
      <c r="L403" s="1501"/>
      <c r="M403" s="1501"/>
      <c r="N403" s="1502"/>
    </row>
    <row r="404" spans="8:8" ht="20.25" customHeight="1">
      <c r="A404" s="1443"/>
      <c r="B404" s="1503" t="s">
        <v>70</v>
      </c>
      <c r="C404" s="1504" t="s">
        <v>168</v>
      </c>
      <c r="D404" s="1505"/>
      <c r="E404" s="1506" t="s">
        <v>73</v>
      </c>
      <c r="F404" s="1507" t="s">
        <v>74</v>
      </c>
      <c r="G404" s="1508" t="s">
        <v>169</v>
      </c>
      <c r="H404" s="1509" t="s">
        <v>56</v>
      </c>
      <c r="I404" s="1510"/>
      <c r="J404" s="1511" t="s">
        <v>85</v>
      </c>
      <c r="K404" s="1512"/>
      <c r="L404" s="1513" t="s">
        <v>170</v>
      </c>
      <c r="M404" s="1514" t="s">
        <v>77</v>
      </c>
      <c r="N404" s="1515" t="s">
        <v>99</v>
      </c>
    </row>
    <row r="405" spans="8:8" ht="20.25" customHeight="1">
      <c r="A405" s="1443"/>
      <c r="B405" s="1503"/>
      <c r="C405" s="1516"/>
      <c r="D405" s="1517"/>
      <c r="E405" s="1518"/>
      <c r="F405" s="1519"/>
      <c r="G405" s="1520"/>
      <c r="H405" s="1521"/>
      <c r="I405" s="1522"/>
      <c r="J405" s="1523"/>
      <c r="K405" s="1524"/>
      <c r="L405" s="1525"/>
      <c r="M405" s="1526"/>
      <c r="N405" s="1527"/>
    </row>
    <row r="406" spans="8:8" ht="20.25" customHeight="1">
      <c r="A406" s="1443"/>
      <c r="B406" s="1503" t="s">
        <v>70</v>
      </c>
      <c r="C406" s="1528" t="s">
        <v>57</v>
      </c>
      <c r="D406" s="1529"/>
      <c r="E406" s="1530">
        <f>'Result Entry'!$L$7</f>
        <v>10.0</v>
      </c>
      <c r="F406" s="1531">
        <f>'Result Entry'!$M$7</f>
        <v>10.0</v>
      </c>
      <c r="G406" s="1532">
        <f>SUM(E406:F406)</f>
        <v>20.0</v>
      </c>
      <c r="H406" s="1533">
        <f>'Result Entry'!$AU$7</f>
        <v>70.0</v>
      </c>
      <c r="I406" s="1534"/>
      <c r="J406" s="1535">
        <f>'Result Entry'!$AY$7</f>
        <v>100.0</v>
      </c>
      <c r="K406" s="1534"/>
      <c r="L406" s="1532">
        <f t="shared" si="22" ref="L406:L411">H406+J406</f>
        <v>170.0</v>
      </c>
      <c r="M406" s="1536">
        <f t="shared" si="23" ref="M406:M411">G406+L406</f>
        <v>190.0</v>
      </c>
      <c r="N406" s="1537"/>
    </row>
    <row r="407" spans="8:8" s="1538" ht="20.25" customFormat="1" customHeight="1">
      <c r="A407" s="1443"/>
      <c r="B407" s="1539" t="s">
        <v>70</v>
      </c>
      <c r="C407" s="1540" t="str">
        <f>'Result Entry'!$L$3</f>
        <v>HINDI Comp.</v>
      </c>
      <c r="D407" s="1541"/>
      <c r="E407" s="1542">
        <f>IF($J395="TC",0,IF($J395="Nso",0,VLOOKUP($A392,'Result Entry'!$B$9:$FW$108,11,0)))</f>
        <v>0.0</v>
      </c>
      <c r="F407" s="1543">
        <f>IF($J395="TC",0,IF($J395="Nso",0,VLOOKUP($A392,'Result Entry'!$B$9:$FW$108,12,0)))</f>
        <v>0.0</v>
      </c>
      <c r="G407" s="1544">
        <f>E407+F407</f>
        <v>0.0</v>
      </c>
      <c r="H407" s="1545">
        <f>IF($J395="TC",0,IF($J395="Nso",0,VLOOKUP($A392,'Result Entry'!$B$9:$FW$108,16,0)))</f>
        <v>0.0</v>
      </c>
      <c r="I407" s="1546"/>
      <c r="J407" s="1547">
        <f>IF($J395="TC",0,IF($J395="Nso",0,VLOOKUP($A392,'Result Entry'!$B$9:$FW$108,19,0)))</f>
        <v>0.0</v>
      </c>
      <c r="K407" s="1546"/>
      <c r="L407" s="1548">
        <f t="shared" si="22"/>
        <v>0.0</v>
      </c>
      <c r="M407" s="1549">
        <f t="shared" si="23"/>
        <v>0.0</v>
      </c>
      <c r="N407" s="1550" t="str">
        <f>IF($J395="TC",0,IF($J395="Nso",0,VLOOKUP($A392,'Result Entry'!$B$9:$FW$108,24,0)))</f>
        <v/>
      </c>
    </row>
    <row r="408" spans="8:8" s="1538" ht="20.25" customFormat="1" customHeight="1">
      <c r="A408" s="1443"/>
      <c r="B408" s="1539" t="s">
        <v>70</v>
      </c>
      <c r="C408" s="1551" t="str">
        <f>'Result Entry'!$Z$3</f>
        <v>ENGLISH Comp.</v>
      </c>
      <c r="D408" s="1552"/>
      <c r="E408" s="1542">
        <f>IF($J395="TC",0,IF($J395="Nso",0,VLOOKUP($A392,'Result Entry'!$B$9:$FW$108,25,0)))</f>
        <v>0.0</v>
      </c>
      <c r="F408" s="1543">
        <f>IF($J395="TC",0,IF($J395="Nso",0,VLOOKUP($A392,'Result Entry'!$B$9:$FW$108,26,0)))</f>
        <v>0.0</v>
      </c>
      <c r="G408" s="1553">
        <f>E408+F408</f>
        <v>0.0</v>
      </c>
      <c r="H408" s="1554">
        <f>IF($J395="TC",0,IF($J395="Nso",0,VLOOKUP($A392,'Result Entry'!$B$9:$FW$108,30,0)))</f>
        <v>0.0</v>
      </c>
      <c r="I408" s="1555"/>
      <c r="J408" s="1556">
        <f>IF($J395="TC",0,IF($J395="Nso",0,VLOOKUP($A392,'Result Entry'!$B$9:$FW$108,33,0)))</f>
        <v>0.0</v>
      </c>
      <c r="K408" s="1555"/>
      <c r="L408" s="1548">
        <f t="shared" si="22"/>
        <v>0.0</v>
      </c>
      <c r="M408" s="1549">
        <f t="shared" si="23"/>
        <v>0.0</v>
      </c>
      <c r="N408" s="1550" t="str">
        <f>IF($J395="TC",0,IF($J395="Nso",0,VLOOKUP($A392,'Result Entry'!$B$9:$FW$108,38,0)))</f>
        <v/>
      </c>
    </row>
    <row r="409" spans="8:8" s="1538" ht="20.25" customFormat="1" customHeight="1">
      <c r="A409" s="1443"/>
      <c r="B409" s="1539" t="s">
        <v>70</v>
      </c>
      <c r="C409" s="1551" t="str">
        <f>'Result Entry'!$AO$3</f>
        <v>PHYSICS</v>
      </c>
      <c r="D409" s="1552"/>
      <c r="E409" s="1542">
        <f>IF($J395="TC",0,IF($J395="Nso",0,VLOOKUP($A392,'Result Entry'!$B$9:$FW$108,39,0)))</f>
        <v>0.0</v>
      </c>
      <c r="F409" s="1543">
        <f>IF($J395="TC",0,IF($J395="Nso",0,VLOOKUP($A392,'Result Entry'!$B$9:$FW$108,40,0)))</f>
        <v>0.0</v>
      </c>
      <c r="G409" s="1553">
        <f>E409+F409</f>
        <v>0.0</v>
      </c>
      <c r="H409" s="1554">
        <f>IF($J395="TC",0,IF($J395="Nso",0,VLOOKUP($A392,'Result Entry'!$B$9:$FW$108,45,0)))</f>
        <v>0.0</v>
      </c>
      <c r="I409" s="1555"/>
      <c r="J409" s="1556">
        <f>IF($J395="TC",0,IF($J395="Nso",0,VLOOKUP($A392,'Result Entry'!$B$9:$FW$108,49,0)))</f>
        <v>0.0</v>
      </c>
      <c r="K409" s="1555"/>
      <c r="L409" s="1548">
        <f t="shared" si="22"/>
        <v>0.0</v>
      </c>
      <c r="M409" s="1549">
        <f t="shared" si="23"/>
        <v>0.0</v>
      </c>
      <c r="N409" s="1550" t="str">
        <f>IF($J395="TC",0,IF($J395="Nso",0,VLOOKUP($A392,'Result Entry'!$B$9:$FW$108,54,0)))</f>
        <v/>
      </c>
    </row>
    <row r="410" spans="8:8" s="1538" ht="20.25" customFormat="1" customHeight="1">
      <c r="A410" s="1443"/>
      <c r="B410" s="1539" t="s">
        <v>70</v>
      </c>
      <c r="C410" s="1551" t="str">
        <f>'Result Entry'!$BF$3</f>
        <v>CHEMISTRY</v>
      </c>
      <c r="D410" s="1552"/>
      <c r="E410" s="1542" t="str">
        <f>IF($J395="TC",0,IF($J395="Nso",0,VLOOKUP($A392,'Result Entry'!$B$9:$FW$108,55,0)))</f>
        <v/>
      </c>
      <c r="F410" s="1543">
        <f>IF($J395="TC",0,IF($J395="Nso",0,VLOOKUP($A392,'Result Entry'!$B$9:$FW$108,56,0)))</f>
        <v>0.0</v>
      </c>
      <c r="G410" s="1553" t="e">
        <f>E410+F410</f>
        <v>#VALUE!</v>
      </c>
      <c r="H410" s="1554">
        <f>IF($J395="TC",0,IF($J395="Nso",0,VLOOKUP($A392,'Result Entry'!$B$9:$FW$108,61,0)))</f>
        <v>0.0</v>
      </c>
      <c r="I410" s="1555"/>
      <c r="J410" s="1556">
        <f>IF($J395="TC",0,IF($J395="Nso",0,VLOOKUP($A392,'Result Entry'!$B$9:$FW$108,65,0)))</f>
        <v>0.0</v>
      </c>
      <c r="K410" s="1555"/>
      <c r="L410" s="1548">
        <f t="shared" si="22"/>
        <v>0.0</v>
      </c>
      <c r="M410" s="1549" t="e">
        <f t="shared" si="23"/>
        <v>#VALUE!</v>
      </c>
      <c r="N410" s="1550" t="str">
        <f>IF($J395="TC",0,IF($J395="Nso",0,VLOOKUP($A392,'Result Entry'!$B$9:$FW$108,70,0)))</f>
        <v/>
      </c>
    </row>
    <row r="411" spans="8:8" s="1538" ht="20.25" customFormat="1" customHeight="1">
      <c r="A411" s="1443"/>
      <c r="B411" s="1539" t="s">
        <v>70</v>
      </c>
      <c r="C411" s="1551" t="str">
        <f>'Result Entry'!$BW$3</f>
        <v>BIOLOGY</v>
      </c>
      <c r="D411" s="1552"/>
      <c r="E411" s="1557" t="str">
        <f>IF($J395="TC",0,IF($J395="Nso",0,VLOOKUP($A392,'Result Entry'!$B$9:$FW$108,71,0)))</f>
        <v/>
      </c>
      <c r="F411" s="1558" t="str">
        <f>IF($J395="TC",0,IF($J395="Nso",0,VLOOKUP($A392,'Result Entry'!$B$9:$FW$108,72,0)))</f>
        <v/>
      </c>
      <c r="G411" s="1559" t="e">
        <f>E411+F411</f>
        <v>#VALUE!</v>
      </c>
      <c r="H411" s="1560">
        <f>IF($J395="TC",0,IF($J395="Nso",0,VLOOKUP($A392,'Result Entry'!$B$9:$FW$108,77,0)))</f>
        <v>0.0</v>
      </c>
      <c r="I411" s="1561"/>
      <c r="J411" s="1562">
        <f>IF($J395="TC",0,IF($J395="Nso",0,VLOOKUP($A392,'Result Entry'!$B$9:$FW$108,81,0)))</f>
        <v>0.0</v>
      </c>
      <c r="K411" s="1561"/>
      <c r="L411" s="1563">
        <f t="shared" si="22"/>
        <v>0.0</v>
      </c>
      <c r="M411" s="1564" t="e">
        <f t="shared" si="23"/>
        <v>#VALUE!</v>
      </c>
      <c r="N411" s="1550">
        <f>IF($J395="TC",0,IF($J395="Nso",0,VLOOKUP($A392,'Result Entry'!$B$9:$FW$108,86,0)))</f>
        <v>0.0</v>
      </c>
    </row>
    <row r="412" spans="8:8" ht="20.25" customHeight="1">
      <c r="A412" s="1443"/>
      <c r="B412" s="1503" t="s">
        <v>70</v>
      </c>
      <c r="C412" s="1565" t="s">
        <v>78</v>
      </c>
      <c r="D412" s="1566"/>
      <c r="E412" s="1567"/>
      <c r="F412" s="1568" t="s">
        <v>79</v>
      </c>
      <c r="G412" s="1569"/>
      <c r="H412" s="1570" t="s">
        <v>80</v>
      </c>
      <c r="I412" s="1571"/>
      <c r="J412" s="1572" t="s">
        <v>42</v>
      </c>
      <c r="K412" s="1667" t="s">
        <v>92</v>
      </c>
      <c r="L412" s="1574" t="s">
        <v>40</v>
      </c>
      <c r="M412" s="1575"/>
      <c r="N412" s="1576" t="s">
        <v>44</v>
      </c>
    </row>
    <row r="413" spans="8:8" ht="25.5" customHeight="1">
      <c r="A413" s="1443"/>
      <c r="B413" s="1503" t="s">
        <v>70</v>
      </c>
      <c r="C413" s="1577"/>
      <c r="D413" s="1578"/>
      <c r="E413" s="1579"/>
      <c r="F413" s="1580">
        <f>IF($J395="TC",0,IF($J395="Nso",0,VLOOKUP($A392,'Result Entry'!$B$9:$FW$108,146,0)))</f>
        <v>0.0</v>
      </c>
      <c r="G413" s="1581"/>
      <c r="H413" s="1582">
        <f>IF($J395="TC",0,IF($J395="Nso",0,VLOOKUP($A392,'Result Entry'!$B$9:$FW$108,147,0)))</f>
        <v>0.0</v>
      </c>
      <c r="I413" s="1583"/>
      <c r="J413" s="1584">
        <f>IF($J395="TC",0,IF($J395="Nso",0,VLOOKUP($A392,'Result Entry'!$B$9:$FW$108,148,0)))</f>
        <v>0.0</v>
      </c>
      <c r="K413" s="1585" t="str">
        <f>IF($J395="TC",0,IF($J395="Nso",0,VLOOKUP($A392,'Result Entry'!$B$9:$FW$108,149,0)))</f>
        <v/>
      </c>
      <c r="L413" s="1586">
        <f>IF($J395="TC",0,IF($J395="Nso",0,VLOOKUP($A392,'Result Entry'!$B$9:$FW$108,150,0)))</f>
        <v>0.0</v>
      </c>
      <c r="M413" s="1587"/>
      <c r="N413" s="1588">
        <f>IF($J395="TC",0,IF($J395="Nso",0,VLOOKUP($A392,'Result Entry'!$B$9:$FW$108,152,0)))</f>
        <v>0.0</v>
      </c>
    </row>
    <row r="414" spans="8:8" ht="20.25" customHeight="1">
      <c r="A414" s="1443"/>
      <c r="B414" s="1503" t="s">
        <v>70</v>
      </c>
      <c r="C414" s="1589" t="s">
        <v>59</v>
      </c>
      <c r="D414" s="1590"/>
      <c r="E414" s="1590"/>
      <c r="F414" s="1590"/>
      <c r="G414" s="1590"/>
      <c r="H414" s="1591"/>
      <c r="I414" s="1592" t="s">
        <v>60</v>
      </c>
      <c r="J414" s="1593"/>
      <c r="K414" s="1594">
        <f>VLOOKUP($A392,'Result Entry'!$B$9:$FW$108,143,0)</f>
        <v>0.0</v>
      </c>
      <c r="L414" s="1595"/>
      <c r="M414" s="1596" t="s">
        <v>38</v>
      </c>
      <c r="N414" s="1597"/>
    </row>
    <row r="415" spans="8:8" ht="20.25" customHeight="1">
      <c r="A415" s="1443"/>
      <c r="B415" s="1503" t="s">
        <v>70</v>
      </c>
      <c r="C415" s="1598" t="s">
        <v>55</v>
      </c>
      <c r="D415" s="1599"/>
      <c r="E415" s="1599"/>
      <c r="F415" s="1600" t="s">
        <v>158</v>
      </c>
      <c r="G415" s="1601"/>
      <c r="H415" s="1602" t="s">
        <v>48</v>
      </c>
      <c r="I415" s="1603" t="s">
        <v>61</v>
      </c>
      <c r="J415" s="1604"/>
      <c r="K415" s="1605">
        <f>VLOOKUP($A392,'Result Entry'!$B$9:$FW$108,144,0)</f>
        <v>0.0</v>
      </c>
      <c r="L415" s="1606"/>
      <c r="M415" s="1607">
        <f>VLOOKUP($A392,'Result Entry'!$B$9:$FW$108,145,0)</f>
        <v>0.0</v>
      </c>
      <c r="N415" s="1608"/>
    </row>
    <row r="416" spans="8:8" ht="20.25" customHeight="1">
      <c r="A416" s="1443"/>
      <c r="B416" s="1503" t="s">
        <v>70</v>
      </c>
      <c r="C416" s="1598"/>
      <c r="D416" s="1599"/>
      <c r="E416" s="1599"/>
      <c r="F416" s="1609"/>
      <c r="G416" s="1610"/>
      <c r="H416" s="1611" t="s">
        <v>100</v>
      </c>
      <c r="I416" s="1612" t="s">
        <v>62</v>
      </c>
      <c r="J416" s="1613"/>
      <c r="K416" s="1614">
        <f>IF($J395="TC","Transferred",IF($J395="Nso","NameSeparated",VLOOKUP($A392,'Result Entry'!$B$9:$FW$108,153,0)))</f>
        <v>0.0</v>
      </c>
      <c r="L416" s="1614"/>
      <c r="M416" s="1614"/>
      <c r="N416" s="1615"/>
    </row>
    <row r="417" spans="8:8" ht="20.25" customHeight="1">
      <c r="A417" s="1443"/>
      <c r="B417" s="1503" t="s">
        <v>70</v>
      </c>
      <c r="C417" s="1616" t="str">
        <f>'Result Entry'!$DU$3</f>
        <v>Foundation Of Information Tech.</v>
      </c>
      <c r="D417" s="1617"/>
      <c r="E417" s="1618"/>
      <c r="F417" s="1619" t="str">
        <f>IF($J395="TC",0,IF($J395="Nso",0,VLOOKUP($A392,'Result Entry'!$B$9:$GS$108,170,0)))</f>
        <v/>
      </c>
      <c r="G417" s="1619"/>
      <c r="H417" s="1620">
        <f>IF($J395="TC",0,IF($J395="Nso",0,VLOOKUP($A392,'Result Entry'!$B$9:$GS$108,112,0)))</f>
        <v>0.0</v>
      </c>
      <c r="I417" s="1621" t="s">
        <v>72</v>
      </c>
      <c r="J417" s="1622"/>
      <c r="K417" s="1623">
        <f>'Result Entry'!$T$2</f>
        <v>45041.0</v>
      </c>
      <c r="L417" s="1624"/>
      <c r="M417" s="1624"/>
      <c r="N417" s="1625"/>
    </row>
    <row r="418" spans="8:8" ht="20.25" customHeight="1">
      <c r="A418" s="1443"/>
      <c r="B418" s="1503" t="s">
        <v>70</v>
      </c>
      <c r="C418" s="1616" t="str">
        <f>'Result Entry'!$EI$3</f>
        <v>G.I.A.I.-II</v>
      </c>
      <c r="D418" s="1617"/>
      <c r="E418" s="1618"/>
      <c r="F418" s="1619" t="str">
        <f>IF($J395="TC",0,IF($J395="Nso",0,VLOOKUP($A392,'Result Entry'!$B$9:$GS$108,174,0)))</f>
        <v/>
      </c>
      <c r="G418" s="1619"/>
      <c r="H418" s="1620">
        <f>IF($J395="TC",0,IF($J395="Nso",0,VLOOKUP($A392,'Result Entry'!$B$9:$GS$108,124,0)))</f>
        <v>0.0</v>
      </c>
      <c r="I418" s="1626"/>
      <c r="J418" s="1627"/>
      <c r="K418" s="1627"/>
      <c r="L418" s="1627"/>
      <c r="M418" s="1627"/>
      <c r="N418" s="1628"/>
    </row>
    <row r="419" spans="8:8" ht="20.25" customHeight="1">
      <c r="A419" s="1443"/>
      <c r="B419" s="1503" t="s">
        <v>70</v>
      </c>
      <c r="C419" s="1616" t="str">
        <f>'Result Entry'!$EU$3</f>
        <v>SOC.SER.PLAN</v>
      </c>
      <c r="D419" s="1617"/>
      <c r="E419" s="1618"/>
      <c r="F419" s="1619">
        <f>IF($J395="TC",0,IF($J395="Nso",0,VLOOKUP($A392,'Result Entry'!$B$9:$HS$108,178,0)))</f>
        <v>0.0</v>
      </c>
      <c r="G419" s="1619"/>
      <c r="H419" s="1620">
        <f>IF($J395="TC",0,IF($J395="Nso",0,VLOOKUP($A392,'Result Entry'!$B$9:$GS$108,136,0)))</f>
        <v>0.0</v>
      </c>
      <c r="I419" s="1629" t="s">
        <v>175</v>
      </c>
      <c r="J419" s="1630"/>
      <c r="K419" s="1668"/>
      <c r="L419" s="1669"/>
      <c r="M419" s="1669"/>
      <c r="N419" s="1670"/>
    </row>
    <row r="420" spans="8:8" ht="20.25" customHeight="1">
      <c r="A420" s="1443"/>
      <c r="B420" s="1503" t="s">
        <v>70</v>
      </c>
      <c r="C420" s="1616" t="str">
        <f>'Result Entry'!$FG$3</f>
        <v>Jeewan Kaushal</v>
      </c>
      <c r="D420" s="1617"/>
      <c r="E420" s="1618"/>
      <c r="F420" s="1619" t="str">
        <f>IF($J395="TC",0,IF($J395="Nso",0,VLOOKUP($A392,'Result Entry'!$B$9:$HS$108,182,0)))</f>
        <v/>
      </c>
      <c r="G420" s="1619"/>
      <c r="H420" s="1620">
        <f>IF($J395="TC",0,IF($J395="Nso",0,VLOOKUP($A392,'Result Entry'!$B$9:$HS$108,136,0)))</f>
        <v>0.0</v>
      </c>
      <c r="I420" s="1629" t="s">
        <v>149</v>
      </c>
      <c r="J420" s="1630"/>
      <c r="K420" s="1630"/>
      <c r="L420" s="1630"/>
      <c r="M420" s="1630"/>
      <c r="N420" s="1634"/>
    </row>
    <row r="421" spans="8:8" ht="20.25" customHeight="1">
      <c r="A421" s="1443"/>
      <c r="B421" s="1483" t="s">
        <v>70</v>
      </c>
      <c r="C421" s="1635" t="s">
        <v>181</v>
      </c>
      <c r="D421" s="1636"/>
      <c r="E421" s="1637"/>
      <c r="F421" s="1638" t="s">
        <v>182</v>
      </c>
      <c r="G421" s="1639"/>
      <c r="H421" s="1640" t="s">
        <v>31</v>
      </c>
      <c r="I421" s="1629" t="s">
        <v>176</v>
      </c>
      <c r="J421" s="1630"/>
      <c r="K421" s="1630"/>
      <c r="L421" s="1630"/>
      <c r="M421" s="1630"/>
      <c r="N421" s="1634"/>
    </row>
    <row r="422" spans="8:8" ht="20.25" customHeight="1">
      <c r="A422" s="1443"/>
      <c r="B422" s="1483" t="s">
        <v>70</v>
      </c>
      <c r="C422" s="1641"/>
      <c r="D422" s="1642"/>
      <c r="E422" s="1643"/>
      <c r="F422" s="1644" t="s">
        <v>183</v>
      </c>
      <c r="G422" s="1645"/>
      <c r="H422" s="1646" t="s">
        <v>180</v>
      </c>
      <c r="I422" s="1647" t="s">
        <v>68</v>
      </c>
      <c r="J422" s="1648"/>
      <c r="K422" s="1648"/>
      <c r="L422" s="1648"/>
      <c r="M422" s="1648"/>
      <c r="N422" s="1649"/>
    </row>
    <row r="423" spans="8:8" ht="20.25" customHeight="1">
      <c r="A423" s="1443"/>
      <c r="B423" s="1483" t="s">
        <v>70</v>
      </c>
      <c r="C423" s="1641"/>
      <c r="D423" s="1642"/>
      <c r="E423" s="1643"/>
      <c r="F423" s="1644" t="s">
        <v>186</v>
      </c>
      <c r="G423" s="1645"/>
      <c r="H423" s="1646" t="s">
        <v>63</v>
      </c>
      <c r="I423" s="1650"/>
      <c r="J423" s="1651"/>
      <c r="K423" s="1651"/>
      <c r="L423" s="1651"/>
      <c r="M423" s="1651"/>
      <c r="N423" s="1652"/>
    </row>
    <row r="424" spans="8:8" ht="20.25" customHeight="1">
      <c r="A424" s="1443"/>
      <c r="B424" s="1483" t="s">
        <v>70</v>
      </c>
      <c r="C424" s="1641"/>
      <c r="D424" s="1642"/>
      <c r="E424" s="1643"/>
      <c r="F424" s="1644" t="s">
        <v>187</v>
      </c>
      <c r="G424" s="1645"/>
      <c r="H424" s="1646" t="s">
        <v>64</v>
      </c>
      <c r="I424" s="1650"/>
      <c r="J424" s="1651"/>
      <c r="K424" s="1651"/>
      <c r="L424" s="1651"/>
      <c r="M424" s="1651"/>
      <c r="N424" s="1652"/>
    </row>
    <row r="425" spans="8:8" ht="20.25" customHeight="1">
      <c r="A425" s="1443"/>
      <c r="B425" s="1483" t="s">
        <v>70</v>
      </c>
      <c r="C425" s="1641"/>
      <c r="D425" s="1642"/>
      <c r="E425" s="1643"/>
      <c r="F425" s="1644" t="s">
        <v>184</v>
      </c>
      <c r="G425" s="1645"/>
      <c r="H425" s="1646" t="s">
        <v>66</v>
      </c>
      <c r="I425" s="1653" t="s">
        <v>81</v>
      </c>
      <c r="J425" s="1654"/>
      <c r="K425" s="1654"/>
      <c r="L425" s="1654"/>
      <c r="M425" s="1654"/>
      <c r="N425" s="1655"/>
    </row>
    <row r="426" spans="8:8" ht="20.25" customHeight="1">
      <c r="A426" s="1443"/>
      <c r="B426" s="1656" t="s">
        <v>70</v>
      </c>
      <c r="C426" s="1657"/>
      <c r="D426" s="1658"/>
      <c r="E426" s="1659"/>
      <c r="F426" s="1660" t="s">
        <v>185</v>
      </c>
      <c r="G426" s="1661"/>
      <c r="H426" s="1662" t="s">
        <v>65</v>
      </c>
      <c r="I426" s="1663"/>
      <c r="J426" s="1664"/>
      <c r="K426" s="1664"/>
      <c r="L426" s="1664"/>
      <c r="M426" s="1664"/>
      <c r="N426" s="1665"/>
    </row>
    <row r="427" spans="8:8" ht="24.75" customHeight="1">
      <c r="A427" s="1441">
        <f>A392+1</f>
        <v>13.0</v>
      </c>
      <c r="B427" s="1442" t="s">
        <v>51</v>
      </c>
      <c r="C427" s="1442"/>
      <c r="D427" s="1442"/>
      <c r="E427" s="1442"/>
      <c r="F427" s="1442"/>
      <c r="G427" s="1442"/>
      <c r="H427" s="1442"/>
      <c r="I427" s="1442"/>
      <c r="J427" s="1442"/>
      <c r="K427" s="1442"/>
      <c r="L427" s="1442"/>
      <c r="M427" s="1442"/>
      <c r="N427" s="1442"/>
    </row>
    <row r="428" spans="8:8" ht="42.75" customHeight="1">
      <c r="A428" s="1443"/>
      <c r="B428" s="1444"/>
      <c r="C428" s="1445"/>
      <c r="D428" s="1446" t="str">
        <f>Master!$E$8</f>
        <v>Govt. Sr. Secondary School </v>
      </c>
      <c r="E428" s="1447"/>
      <c r="F428" s="1447"/>
      <c r="G428" s="1447"/>
      <c r="H428" s="1447"/>
      <c r="I428" s="1447"/>
      <c r="J428" s="1447"/>
      <c r="K428" s="1447"/>
      <c r="L428" s="1447"/>
      <c r="M428" s="1447"/>
      <c r="N428" s="1448"/>
    </row>
    <row r="429" spans="8:8" ht="20.25" customHeight="1">
      <c r="A429" s="1443"/>
      <c r="B429" s="1449"/>
      <c r="C429" s="1450"/>
      <c r="D429" s="1451" t="str">
        <f>Master!$E$11</f>
        <v>P.S.-Bapini (Jodhpur)</v>
      </c>
      <c r="E429" s="1452"/>
      <c r="F429" s="1452"/>
      <c r="G429" s="1452"/>
      <c r="H429" s="1452"/>
      <c r="I429" s="1452"/>
      <c r="J429" s="1452"/>
      <c r="K429" s="1452"/>
      <c r="L429" s="1452"/>
      <c r="M429" s="1452"/>
      <c r="N429" s="1453"/>
    </row>
    <row r="430" spans="8:8" ht="20.25" customHeight="1">
      <c r="A430" s="1443"/>
      <c r="B430" s="1454"/>
      <c r="C430" s="1455" t="s">
        <v>151</v>
      </c>
      <c r="D430" s="1456"/>
      <c r="E430" s="1456"/>
      <c r="F430" s="1456"/>
      <c r="G430" s="1457"/>
      <c r="H430" s="1458" t="s">
        <v>128</v>
      </c>
      <c r="I430" s="1458"/>
      <c r="J430" s="1459">
        <f>VLOOKUP(A427,'Result Entry'!$B$6:$K$108,6,0)</f>
        <v>0.0</v>
      </c>
      <c r="K430" s="1460" t="s">
        <v>69</v>
      </c>
      <c r="L430" s="1461"/>
      <c r="M430" s="1462">
        <f>Master!$E$14</f>
        <v>8.151106901E9</v>
      </c>
      <c r="N430" s="1463"/>
    </row>
    <row r="431" spans="8:8" ht="20.25" customHeight="1">
      <c r="A431" s="1443"/>
      <c r="B431" s="1464"/>
      <c r="C431" s="1465"/>
      <c r="D431" s="1466"/>
      <c r="E431" s="1466"/>
      <c r="F431" s="1466"/>
      <c r="G431" s="1467"/>
      <c r="H431" s="1468"/>
      <c r="I431" s="1468"/>
      <c r="J431" s="1469"/>
      <c r="K431" s="1470" t="s">
        <v>67</v>
      </c>
      <c r="L431" s="1471"/>
      <c r="M431" s="1472"/>
      <c r="N431" s="1473"/>
      <c r="O431" s="23" t="s">
        <v>157</v>
      </c>
    </row>
    <row r="432" spans="8:8" ht="20.25" customHeight="1">
      <c r="A432" s="1443"/>
      <c r="B432" s="1464"/>
      <c r="C432" s="1474"/>
      <c r="D432" s="1475"/>
      <c r="E432" s="1475"/>
      <c r="F432" s="1475"/>
      <c r="G432" s="1476"/>
      <c r="H432" s="1477"/>
      <c r="I432" s="1477"/>
      <c r="J432" s="1478"/>
      <c r="K432" s="1479" t="s">
        <v>52</v>
      </c>
      <c r="L432" s="1480"/>
      <c r="M432" s="1481" t="str">
        <f>Master!$E$6</f>
        <v>2022-23</v>
      </c>
      <c r="N432" s="1482"/>
    </row>
    <row r="433" spans="8:8" ht="20.25" customHeight="1">
      <c r="A433" s="1443"/>
      <c r="B433" s="1483" t="s">
        <v>70</v>
      </c>
      <c r="C433" s="1484" t="s">
        <v>21</v>
      </c>
      <c r="D433" s="1485"/>
      <c r="E433" s="1485"/>
      <c r="F433" s="1486"/>
      <c r="G433" s="1487" t="s">
        <v>150</v>
      </c>
      <c r="H433" s="1488">
        <f>VLOOKUP($A427,'Result Entry'!$B$9:$FW$108,4,0)</f>
        <v>0.0</v>
      </c>
      <c r="I433" s="1488"/>
      <c r="J433" s="1488"/>
      <c r="K433" s="1488"/>
      <c r="L433" s="1488"/>
      <c r="M433" s="1488"/>
      <c r="N433" s="1489"/>
    </row>
    <row r="434" spans="8:8" ht="20.25" customHeight="1">
      <c r="A434" s="1443"/>
      <c r="B434" s="1483" t="s">
        <v>70</v>
      </c>
      <c r="C434" s="1490" t="s">
        <v>23</v>
      </c>
      <c r="D434" s="1491"/>
      <c r="E434" s="1491"/>
      <c r="F434" s="1492"/>
      <c r="G434" s="1493" t="s">
        <v>150</v>
      </c>
      <c r="H434" s="1494">
        <f>VLOOKUP($A427,'Result Entry'!$B$9:$FW$108,7,0)</f>
        <v>0.0</v>
      </c>
      <c r="I434" s="1494"/>
      <c r="J434" s="1494"/>
      <c r="K434" s="1494"/>
      <c r="L434" s="1494"/>
      <c r="M434" s="1494"/>
      <c r="N434" s="1495"/>
    </row>
    <row r="435" spans="8:8" ht="20.25" customHeight="1">
      <c r="A435" s="1443"/>
      <c r="B435" s="1483" t="s">
        <v>70</v>
      </c>
      <c r="C435" s="1490" t="s">
        <v>24</v>
      </c>
      <c r="D435" s="1491"/>
      <c r="E435" s="1491"/>
      <c r="F435" s="1492"/>
      <c r="G435" s="1493" t="s">
        <v>150</v>
      </c>
      <c r="H435" s="1494">
        <f>VLOOKUP($A427,'Result Entry'!$B$9:$FW$108,8,0)</f>
        <v>0.0</v>
      </c>
      <c r="I435" s="1494"/>
      <c r="J435" s="1494"/>
      <c r="K435" s="1494"/>
      <c r="L435" s="1494"/>
      <c r="M435" s="1494"/>
      <c r="N435" s="1495"/>
    </row>
    <row r="436" spans="8:8" ht="20.25" customHeight="1">
      <c r="A436" s="1443"/>
      <c r="B436" s="1483" t="s">
        <v>70</v>
      </c>
      <c r="C436" s="1490" t="s">
        <v>53</v>
      </c>
      <c r="D436" s="1491"/>
      <c r="E436" s="1491"/>
      <c r="F436" s="1492"/>
      <c r="G436" s="1493" t="s">
        <v>150</v>
      </c>
      <c r="H436" s="1494">
        <f>VLOOKUP($A427,'Result Entry'!$B$9:$FW$108,9,0)</f>
        <v>0.0</v>
      </c>
      <c r="I436" s="1494"/>
      <c r="J436" s="1494"/>
      <c r="K436" s="1494"/>
      <c r="L436" s="1494"/>
      <c r="M436" s="1494"/>
      <c r="N436" s="1495"/>
    </row>
    <row r="437" spans="8:8" ht="20.25" customHeight="1">
      <c r="A437" s="1443"/>
      <c r="B437" s="1483" t="s">
        <v>70</v>
      </c>
      <c r="C437" s="1490" t="s">
        <v>54</v>
      </c>
      <c r="D437" s="1491"/>
      <c r="E437" s="1491"/>
      <c r="F437" s="1492"/>
      <c r="G437" s="1493" t="s">
        <v>150</v>
      </c>
      <c r="H437" s="1496" t="str">
        <f>CONCATENATE('Result Entry'!$G$4,'Result Entry'!$J$4)</f>
        <v>11(A)</v>
      </c>
      <c r="I437" s="1494"/>
      <c r="J437" s="1494"/>
      <c r="K437" s="1494"/>
      <c r="L437" s="1494"/>
      <c r="M437" s="1494"/>
      <c r="N437" s="1495"/>
    </row>
    <row r="438" spans="8:8" ht="20.25" customHeight="1">
      <c r="A438" s="1443"/>
      <c r="B438" s="1483" t="s">
        <v>70</v>
      </c>
      <c r="C438" s="1497" t="s">
        <v>26</v>
      </c>
      <c r="D438" s="1498"/>
      <c r="E438" s="1498"/>
      <c r="F438" s="1499"/>
      <c r="G438" s="1500" t="s">
        <v>150</v>
      </c>
      <c r="H438" s="1501">
        <f>VLOOKUP($A427,'Result Entry'!$B$9:$FW$108,10,0)</f>
        <v>0.0</v>
      </c>
      <c r="I438" s="1501"/>
      <c r="J438" s="1501"/>
      <c r="K438" s="1501"/>
      <c r="L438" s="1501"/>
      <c r="M438" s="1501"/>
      <c r="N438" s="1502"/>
    </row>
    <row r="439" spans="8:8" ht="20.25" customHeight="1">
      <c r="A439" s="1443"/>
      <c r="B439" s="1503" t="s">
        <v>70</v>
      </c>
      <c r="C439" s="1504" t="s">
        <v>168</v>
      </c>
      <c r="D439" s="1505"/>
      <c r="E439" s="1506" t="s">
        <v>73</v>
      </c>
      <c r="F439" s="1507" t="s">
        <v>74</v>
      </c>
      <c r="G439" s="1508" t="s">
        <v>169</v>
      </c>
      <c r="H439" s="1509" t="s">
        <v>56</v>
      </c>
      <c r="I439" s="1510"/>
      <c r="J439" s="1511" t="s">
        <v>85</v>
      </c>
      <c r="K439" s="1512"/>
      <c r="L439" s="1513" t="s">
        <v>170</v>
      </c>
      <c r="M439" s="1514" t="s">
        <v>77</v>
      </c>
      <c r="N439" s="1515" t="s">
        <v>99</v>
      </c>
    </row>
    <row r="440" spans="8:8" ht="20.25" customHeight="1">
      <c r="A440" s="1443"/>
      <c r="B440" s="1503"/>
      <c r="C440" s="1516"/>
      <c r="D440" s="1517"/>
      <c r="E440" s="1518"/>
      <c r="F440" s="1519"/>
      <c r="G440" s="1520"/>
      <c r="H440" s="1521"/>
      <c r="I440" s="1522"/>
      <c r="J440" s="1523"/>
      <c r="K440" s="1524"/>
      <c r="L440" s="1525"/>
      <c r="M440" s="1526"/>
      <c r="N440" s="1527"/>
    </row>
    <row r="441" spans="8:8" ht="20.25" customHeight="1">
      <c r="A441" s="1443"/>
      <c r="B441" s="1503" t="s">
        <v>70</v>
      </c>
      <c r="C441" s="1528" t="s">
        <v>57</v>
      </c>
      <c r="D441" s="1529"/>
      <c r="E441" s="1530">
        <f>'Result Entry'!$L$7</f>
        <v>10.0</v>
      </c>
      <c r="F441" s="1531">
        <f>'Result Entry'!$M$7</f>
        <v>10.0</v>
      </c>
      <c r="G441" s="1532">
        <f>SUM(E441:F441)</f>
        <v>20.0</v>
      </c>
      <c r="H441" s="1533">
        <f>'Result Entry'!$AU$7</f>
        <v>70.0</v>
      </c>
      <c r="I441" s="1534"/>
      <c r="J441" s="1535">
        <f>'Result Entry'!$AY$7</f>
        <v>100.0</v>
      </c>
      <c r="K441" s="1534"/>
      <c r="L441" s="1532">
        <f t="shared" si="24" ref="L441:L446">H441+J441</f>
        <v>170.0</v>
      </c>
      <c r="M441" s="1536">
        <f t="shared" si="25" ref="M441:M446">G441+L441</f>
        <v>190.0</v>
      </c>
      <c r="N441" s="1537"/>
    </row>
    <row r="442" spans="8:8" s="1538" ht="20.25" customFormat="1" customHeight="1">
      <c r="A442" s="1443"/>
      <c r="B442" s="1539" t="s">
        <v>70</v>
      </c>
      <c r="C442" s="1540" t="str">
        <f>'Result Entry'!$L$3</f>
        <v>HINDI Comp.</v>
      </c>
      <c r="D442" s="1541"/>
      <c r="E442" s="1542">
        <f>IF($J430="TC",0,IF($J430="Nso",0,VLOOKUP($A427,'Result Entry'!$B$9:$FW$108,11,0)))</f>
        <v>0.0</v>
      </c>
      <c r="F442" s="1543">
        <f>IF($J430="TC",0,IF($J430="Nso",0,VLOOKUP($A427,'Result Entry'!$B$9:$FW$108,12,0)))</f>
        <v>0.0</v>
      </c>
      <c r="G442" s="1544">
        <f>E442+F442</f>
        <v>0.0</v>
      </c>
      <c r="H442" s="1545">
        <f>IF($J430="TC",0,IF($J430="Nso",0,VLOOKUP($A427,'Result Entry'!$B$9:$FW$108,16,0)))</f>
        <v>0.0</v>
      </c>
      <c r="I442" s="1546"/>
      <c r="J442" s="1547">
        <f>IF($J430="TC",0,IF($J430="Nso",0,VLOOKUP($A427,'Result Entry'!$B$9:$FW$108,19,0)))</f>
        <v>0.0</v>
      </c>
      <c r="K442" s="1546"/>
      <c r="L442" s="1548">
        <f t="shared" si="24"/>
        <v>0.0</v>
      </c>
      <c r="M442" s="1549">
        <f t="shared" si="25"/>
        <v>0.0</v>
      </c>
      <c r="N442" s="1550" t="str">
        <f>IF($J430="TC",0,IF($J430="Nso",0,VLOOKUP($A427,'Result Entry'!$B$9:$FW$108,24,0)))</f>
        <v/>
      </c>
    </row>
    <row r="443" spans="8:8" s="1538" ht="20.25" customFormat="1" customHeight="1">
      <c r="A443" s="1443"/>
      <c r="B443" s="1539" t="s">
        <v>70</v>
      </c>
      <c r="C443" s="1551" t="str">
        <f>'Result Entry'!$Z$3</f>
        <v>ENGLISH Comp.</v>
      </c>
      <c r="D443" s="1552"/>
      <c r="E443" s="1542">
        <f>IF($J430="TC",0,IF($J430="Nso",0,VLOOKUP($A427,'Result Entry'!$B$9:$FW$108,25,0)))</f>
        <v>0.0</v>
      </c>
      <c r="F443" s="1543">
        <f>IF($J430="TC",0,IF($J430="Nso",0,VLOOKUP($A427,'Result Entry'!$B$9:$FW$108,26,0)))</f>
        <v>0.0</v>
      </c>
      <c r="G443" s="1553">
        <f>E443+F443</f>
        <v>0.0</v>
      </c>
      <c r="H443" s="1554">
        <f>IF($J430="TC",0,IF($J430="Nso",0,VLOOKUP($A427,'Result Entry'!$B$9:$FW$108,30,0)))</f>
        <v>0.0</v>
      </c>
      <c r="I443" s="1555"/>
      <c r="J443" s="1556">
        <f>IF($J430="TC",0,IF($J430="Nso",0,VLOOKUP($A427,'Result Entry'!$B$9:$FW$108,33,0)))</f>
        <v>0.0</v>
      </c>
      <c r="K443" s="1555"/>
      <c r="L443" s="1548">
        <f t="shared" si="24"/>
        <v>0.0</v>
      </c>
      <c r="M443" s="1549">
        <f t="shared" si="25"/>
        <v>0.0</v>
      </c>
      <c r="N443" s="1550" t="str">
        <f>IF($J430="TC",0,IF($J430="Nso",0,VLOOKUP($A427,'Result Entry'!$B$9:$FW$108,38,0)))</f>
        <v/>
      </c>
    </row>
    <row r="444" spans="8:8" s="1538" ht="20.25" customFormat="1" customHeight="1">
      <c r="A444" s="1443"/>
      <c r="B444" s="1539" t="s">
        <v>70</v>
      </c>
      <c r="C444" s="1551" t="str">
        <f>'Result Entry'!$AO$3</f>
        <v>PHYSICS</v>
      </c>
      <c r="D444" s="1552"/>
      <c r="E444" s="1542">
        <f>IF($J430="TC",0,IF($J430="Nso",0,VLOOKUP($A427,'Result Entry'!$B$9:$FW$108,39,0)))</f>
        <v>0.0</v>
      </c>
      <c r="F444" s="1543">
        <f>IF($J430="TC",0,IF($J430="Nso",0,VLOOKUP($A427,'Result Entry'!$B$9:$FW$108,40,0)))</f>
        <v>0.0</v>
      </c>
      <c r="G444" s="1553">
        <f>E444+F444</f>
        <v>0.0</v>
      </c>
      <c r="H444" s="1554">
        <f>IF($J430="TC",0,IF($J430="Nso",0,VLOOKUP($A427,'Result Entry'!$B$9:$FW$108,45,0)))</f>
        <v>0.0</v>
      </c>
      <c r="I444" s="1555"/>
      <c r="J444" s="1556">
        <f>IF($J430="TC",0,IF($J430="Nso",0,VLOOKUP($A427,'Result Entry'!$B$9:$FW$108,49,0)))</f>
        <v>0.0</v>
      </c>
      <c r="K444" s="1555"/>
      <c r="L444" s="1548">
        <f t="shared" si="24"/>
        <v>0.0</v>
      </c>
      <c r="M444" s="1549">
        <f t="shared" si="25"/>
        <v>0.0</v>
      </c>
      <c r="N444" s="1550" t="str">
        <f>IF($J430="TC",0,IF($J430="Nso",0,VLOOKUP($A427,'Result Entry'!$B$9:$FW$108,54,0)))</f>
        <v/>
      </c>
    </row>
    <row r="445" spans="8:8" s="1538" ht="20.25" customFormat="1" customHeight="1">
      <c r="A445" s="1443"/>
      <c r="B445" s="1539" t="s">
        <v>70</v>
      </c>
      <c r="C445" s="1551" t="str">
        <f>'Result Entry'!$BF$3</f>
        <v>CHEMISTRY</v>
      </c>
      <c r="D445" s="1552"/>
      <c r="E445" s="1542" t="str">
        <f>IF($J430="TC",0,IF($J430="Nso",0,VLOOKUP($A427,'Result Entry'!$B$9:$FW$108,55,0)))</f>
        <v/>
      </c>
      <c r="F445" s="1543">
        <f>IF($J430="TC",0,IF($J430="Nso",0,VLOOKUP($A427,'Result Entry'!$B$9:$FW$108,56,0)))</f>
        <v>0.0</v>
      </c>
      <c r="G445" s="1553" t="e">
        <f>E445+F445</f>
        <v>#VALUE!</v>
      </c>
      <c r="H445" s="1554">
        <f>IF($J430="TC",0,IF($J430="Nso",0,VLOOKUP($A427,'Result Entry'!$B$9:$FW$108,61,0)))</f>
        <v>0.0</v>
      </c>
      <c r="I445" s="1555"/>
      <c r="J445" s="1556">
        <f>IF($J430="TC",0,IF($J430="Nso",0,VLOOKUP($A427,'Result Entry'!$B$9:$FW$108,65,0)))</f>
        <v>0.0</v>
      </c>
      <c r="K445" s="1555"/>
      <c r="L445" s="1548">
        <f t="shared" si="24"/>
        <v>0.0</v>
      </c>
      <c r="M445" s="1549" t="e">
        <f t="shared" si="25"/>
        <v>#VALUE!</v>
      </c>
      <c r="N445" s="1550" t="str">
        <f>IF($J430="TC",0,IF($J430="Nso",0,VLOOKUP($A427,'Result Entry'!$B$9:$FW$108,70,0)))</f>
        <v/>
      </c>
    </row>
    <row r="446" spans="8:8" s="1538" ht="20.25" customFormat="1" customHeight="1">
      <c r="A446" s="1443"/>
      <c r="B446" s="1539" t="s">
        <v>70</v>
      </c>
      <c r="C446" s="1551" t="str">
        <f>'Result Entry'!$BW$3</f>
        <v>BIOLOGY</v>
      </c>
      <c r="D446" s="1552"/>
      <c r="E446" s="1557" t="str">
        <f>IF($J430="TC",0,IF($J430="Nso",0,VLOOKUP($A427,'Result Entry'!$B$9:$FW$108,71,0)))</f>
        <v/>
      </c>
      <c r="F446" s="1558" t="str">
        <f>IF($J430="TC",0,IF($J430="Nso",0,VLOOKUP($A427,'Result Entry'!$B$9:$FW$108,72,0)))</f>
        <v/>
      </c>
      <c r="G446" s="1559" t="e">
        <f>E446+F446</f>
        <v>#VALUE!</v>
      </c>
      <c r="H446" s="1560">
        <f>IF($J430="TC",0,IF($J430="Nso",0,VLOOKUP($A427,'Result Entry'!$B$9:$FW$108,77,0)))</f>
        <v>0.0</v>
      </c>
      <c r="I446" s="1561"/>
      <c r="J446" s="1562">
        <f>IF($J430="TC",0,IF($J430="Nso",0,VLOOKUP($A427,'Result Entry'!$B$9:$FW$108,81,0)))</f>
        <v>0.0</v>
      </c>
      <c r="K446" s="1561"/>
      <c r="L446" s="1563">
        <f t="shared" si="24"/>
        <v>0.0</v>
      </c>
      <c r="M446" s="1564" t="e">
        <f t="shared" si="25"/>
        <v>#VALUE!</v>
      </c>
      <c r="N446" s="1550">
        <f>IF($J430="TC",0,IF($J430="Nso",0,VLOOKUP($A427,'Result Entry'!$B$9:$FW$108,86,0)))</f>
        <v>0.0</v>
      </c>
    </row>
    <row r="447" spans="8:8" ht="20.25" customHeight="1">
      <c r="A447" s="1443"/>
      <c r="B447" s="1503" t="s">
        <v>70</v>
      </c>
      <c r="C447" s="1565" t="s">
        <v>78</v>
      </c>
      <c r="D447" s="1566"/>
      <c r="E447" s="1567"/>
      <c r="F447" s="1568" t="s">
        <v>79</v>
      </c>
      <c r="G447" s="1569"/>
      <c r="H447" s="1570" t="s">
        <v>80</v>
      </c>
      <c r="I447" s="1571"/>
      <c r="J447" s="1572" t="s">
        <v>42</v>
      </c>
      <c r="K447" s="1667" t="s">
        <v>92</v>
      </c>
      <c r="L447" s="1574" t="s">
        <v>40</v>
      </c>
      <c r="M447" s="1575"/>
      <c r="N447" s="1576" t="s">
        <v>44</v>
      </c>
    </row>
    <row r="448" spans="8:8" ht="25.5" customHeight="1">
      <c r="A448" s="1443"/>
      <c r="B448" s="1503" t="s">
        <v>70</v>
      </c>
      <c r="C448" s="1577"/>
      <c r="D448" s="1578"/>
      <c r="E448" s="1579"/>
      <c r="F448" s="1580">
        <f>IF($J430="TC",0,IF($J430="Nso",0,VLOOKUP($A427,'Result Entry'!$B$9:$FW$108,146,0)))</f>
        <v>0.0</v>
      </c>
      <c r="G448" s="1581"/>
      <c r="H448" s="1582">
        <f>IF($J430="TC",0,IF($J430="Nso",0,VLOOKUP($A427,'Result Entry'!$B$9:$FW$108,147,0)))</f>
        <v>0.0</v>
      </c>
      <c r="I448" s="1583"/>
      <c r="J448" s="1584">
        <f>IF($J430="TC",0,IF($J430="Nso",0,VLOOKUP($A427,'Result Entry'!$B$9:$FW$108,148,0)))</f>
        <v>0.0</v>
      </c>
      <c r="K448" s="1585" t="str">
        <f>IF($J430="TC",0,IF($J430="Nso",0,VLOOKUP($A427,'Result Entry'!$B$9:$FW$108,149,0)))</f>
        <v/>
      </c>
      <c r="L448" s="1586">
        <f>IF($J430="TC",0,IF($J430="Nso",0,VLOOKUP($A427,'Result Entry'!$B$9:$FW$108,150,0)))</f>
        <v>0.0</v>
      </c>
      <c r="M448" s="1587"/>
      <c r="N448" s="1588">
        <f>IF($J430="TC",0,IF($J430="Nso",0,VLOOKUP($A427,'Result Entry'!$B$9:$FW$108,152,0)))</f>
        <v>0.0</v>
      </c>
    </row>
    <row r="449" spans="8:8" ht="20.25" customHeight="1">
      <c r="A449" s="1443"/>
      <c r="B449" s="1503" t="s">
        <v>70</v>
      </c>
      <c r="C449" s="1589" t="s">
        <v>59</v>
      </c>
      <c r="D449" s="1590"/>
      <c r="E449" s="1590"/>
      <c r="F449" s="1590"/>
      <c r="G449" s="1590"/>
      <c r="H449" s="1591"/>
      <c r="I449" s="1592" t="s">
        <v>60</v>
      </c>
      <c r="J449" s="1593"/>
      <c r="K449" s="1594">
        <f>VLOOKUP($A427,'Result Entry'!$B$9:$FW$108,143,0)</f>
        <v>0.0</v>
      </c>
      <c r="L449" s="1595"/>
      <c r="M449" s="1596" t="s">
        <v>38</v>
      </c>
      <c r="N449" s="1597"/>
    </row>
    <row r="450" spans="8:8" ht="20.25" customHeight="1">
      <c r="A450" s="1443"/>
      <c r="B450" s="1503" t="s">
        <v>70</v>
      </c>
      <c r="C450" s="1598" t="s">
        <v>55</v>
      </c>
      <c r="D450" s="1599"/>
      <c r="E450" s="1599"/>
      <c r="F450" s="1600" t="s">
        <v>158</v>
      </c>
      <c r="G450" s="1601"/>
      <c r="H450" s="1602" t="s">
        <v>48</v>
      </c>
      <c r="I450" s="1603" t="s">
        <v>61</v>
      </c>
      <c r="J450" s="1604"/>
      <c r="K450" s="1605">
        <f>VLOOKUP($A427,'Result Entry'!$B$9:$FW$108,144,0)</f>
        <v>0.0</v>
      </c>
      <c r="L450" s="1606"/>
      <c r="M450" s="1607">
        <f>VLOOKUP($A427,'Result Entry'!$B$9:$FW$108,145,0)</f>
        <v>0.0</v>
      </c>
      <c r="N450" s="1608"/>
    </row>
    <row r="451" spans="8:8" ht="20.25" customHeight="1">
      <c r="A451" s="1443"/>
      <c r="B451" s="1503" t="s">
        <v>70</v>
      </c>
      <c r="C451" s="1598"/>
      <c r="D451" s="1599"/>
      <c r="E451" s="1599"/>
      <c r="F451" s="1609"/>
      <c r="G451" s="1610"/>
      <c r="H451" s="1611" t="s">
        <v>100</v>
      </c>
      <c r="I451" s="1612" t="s">
        <v>62</v>
      </c>
      <c r="J451" s="1613"/>
      <c r="K451" s="1614">
        <f>IF($J430="TC","Transferred",IF($J430="Nso","NameSeparated",VLOOKUP($A427,'Result Entry'!$B$9:$FW$108,153,0)))</f>
        <v>0.0</v>
      </c>
      <c r="L451" s="1614"/>
      <c r="M451" s="1614"/>
      <c r="N451" s="1615"/>
    </row>
    <row r="452" spans="8:8" ht="20.25" customHeight="1">
      <c r="A452" s="1443"/>
      <c r="B452" s="1503" t="s">
        <v>70</v>
      </c>
      <c r="C452" s="1616" t="str">
        <f>'Result Entry'!$DU$3</f>
        <v>Foundation Of Information Tech.</v>
      </c>
      <c r="D452" s="1617"/>
      <c r="E452" s="1618"/>
      <c r="F452" s="1619" t="str">
        <f>IF($J430="TC",0,IF($J430="Nso",0,VLOOKUP($A427,'Result Entry'!$B$9:$GS$108,170,0)))</f>
        <v/>
      </c>
      <c r="G452" s="1619"/>
      <c r="H452" s="1620">
        <f>IF($J430="TC",0,IF($J430="Nso",0,VLOOKUP($A427,'Result Entry'!$B$9:$GS$108,112,0)))</f>
        <v>0.0</v>
      </c>
      <c r="I452" s="1621" t="s">
        <v>72</v>
      </c>
      <c r="J452" s="1622"/>
      <c r="K452" s="1623">
        <f>'Result Entry'!$T$2</f>
        <v>45041.0</v>
      </c>
      <c r="L452" s="1624"/>
      <c r="M452" s="1624"/>
      <c r="N452" s="1625"/>
    </row>
    <row r="453" spans="8:8" ht="20.25" customHeight="1">
      <c r="A453" s="1443"/>
      <c r="B453" s="1503" t="s">
        <v>70</v>
      </c>
      <c r="C453" s="1616" t="str">
        <f>'Result Entry'!$EI$3</f>
        <v>G.I.A.I.-II</v>
      </c>
      <c r="D453" s="1617"/>
      <c r="E453" s="1618"/>
      <c r="F453" s="1619" t="str">
        <f>IF($J430="TC",0,IF($J430="Nso",0,VLOOKUP($A427,'Result Entry'!$B$9:$GS$108,174,0)))</f>
        <v/>
      </c>
      <c r="G453" s="1619"/>
      <c r="H453" s="1620">
        <f>IF($J430="TC",0,IF($J430="Nso",0,VLOOKUP($A427,'Result Entry'!$B$9:$GS$108,124,0)))</f>
        <v>0.0</v>
      </c>
      <c r="I453" s="1626"/>
      <c r="J453" s="1627"/>
      <c r="K453" s="1627"/>
      <c r="L453" s="1627"/>
      <c r="M453" s="1627"/>
      <c r="N453" s="1628"/>
    </row>
    <row r="454" spans="8:8" ht="20.25" customHeight="1">
      <c r="A454" s="1443"/>
      <c r="B454" s="1503" t="s">
        <v>70</v>
      </c>
      <c r="C454" s="1616" t="str">
        <f>'Result Entry'!$EU$3</f>
        <v>SOC.SER.PLAN</v>
      </c>
      <c r="D454" s="1617"/>
      <c r="E454" s="1618"/>
      <c r="F454" s="1619">
        <f>IF($J430="TC",0,IF($J430="Nso",0,VLOOKUP($A427,'Result Entry'!$B$9:$HS$108,178,0)))</f>
        <v>0.0</v>
      </c>
      <c r="G454" s="1619"/>
      <c r="H454" s="1620">
        <f>IF($J430="TC",0,IF($J430="Nso",0,VLOOKUP($A427,'Result Entry'!$B$9:$GS$108,136,0)))</f>
        <v>0.0</v>
      </c>
      <c r="I454" s="1629" t="s">
        <v>175</v>
      </c>
      <c r="J454" s="1630"/>
      <c r="K454" s="1668"/>
      <c r="L454" s="1669"/>
      <c r="M454" s="1669"/>
      <c r="N454" s="1670"/>
    </row>
    <row r="455" spans="8:8" ht="20.25" customHeight="1">
      <c r="A455" s="1443"/>
      <c r="B455" s="1503" t="s">
        <v>70</v>
      </c>
      <c r="C455" s="1616" t="str">
        <f>'Result Entry'!$FG$3</f>
        <v>Jeewan Kaushal</v>
      </c>
      <c r="D455" s="1617"/>
      <c r="E455" s="1618"/>
      <c r="F455" s="1619" t="str">
        <f>IF($J430="TC",0,IF($J430="Nso",0,VLOOKUP($A427,'Result Entry'!$B$9:$HS$108,182,0)))</f>
        <v/>
      </c>
      <c r="G455" s="1619"/>
      <c r="H455" s="1620">
        <f>IF($J430="TC",0,IF($J430="Nso",0,VLOOKUP($A427,'Result Entry'!$B$9:$HS$108,136,0)))</f>
        <v>0.0</v>
      </c>
      <c r="I455" s="1629" t="s">
        <v>149</v>
      </c>
      <c r="J455" s="1630"/>
      <c r="K455" s="1630"/>
      <c r="L455" s="1630"/>
      <c r="M455" s="1630"/>
      <c r="N455" s="1634"/>
    </row>
    <row r="456" spans="8:8" ht="20.25" customHeight="1">
      <c r="A456" s="1443"/>
      <c r="B456" s="1483" t="s">
        <v>70</v>
      </c>
      <c r="C456" s="1635" t="s">
        <v>181</v>
      </c>
      <c r="D456" s="1636"/>
      <c r="E456" s="1637"/>
      <c r="F456" s="1638" t="s">
        <v>182</v>
      </c>
      <c r="G456" s="1639"/>
      <c r="H456" s="1640" t="s">
        <v>31</v>
      </c>
      <c r="I456" s="1629" t="s">
        <v>176</v>
      </c>
      <c r="J456" s="1630"/>
      <c r="K456" s="1630"/>
      <c r="L456" s="1630"/>
      <c r="M456" s="1630"/>
      <c r="N456" s="1634"/>
    </row>
    <row r="457" spans="8:8" ht="20.25" customHeight="1">
      <c r="A457" s="1443"/>
      <c r="B457" s="1483" t="s">
        <v>70</v>
      </c>
      <c r="C457" s="1641"/>
      <c r="D457" s="1642"/>
      <c r="E457" s="1643"/>
      <c r="F457" s="1644" t="s">
        <v>183</v>
      </c>
      <c r="G457" s="1645"/>
      <c r="H457" s="1646" t="s">
        <v>180</v>
      </c>
      <c r="I457" s="1647" t="s">
        <v>68</v>
      </c>
      <c r="J457" s="1648"/>
      <c r="K457" s="1648"/>
      <c r="L457" s="1648"/>
      <c r="M457" s="1648"/>
      <c r="N457" s="1649"/>
    </row>
    <row r="458" spans="8:8" ht="20.25" customHeight="1">
      <c r="A458" s="1443"/>
      <c r="B458" s="1483" t="s">
        <v>70</v>
      </c>
      <c r="C458" s="1641"/>
      <c r="D458" s="1642"/>
      <c r="E458" s="1643"/>
      <c r="F458" s="1644" t="s">
        <v>186</v>
      </c>
      <c r="G458" s="1645"/>
      <c r="H458" s="1646" t="s">
        <v>63</v>
      </c>
      <c r="I458" s="1650"/>
      <c r="J458" s="1651"/>
      <c r="K458" s="1651"/>
      <c r="L458" s="1651"/>
      <c r="M458" s="1651"/>
      <c r="N458" s="1652"/>
    </row>
    <row r="459" spans="8:8" ht="20.25" customHeight="1">
      <c r="A459" s="1443"/>
      <c r="B459" s="1483" t="s">
        <v>70</v>
      </c>
      <c r="C459" s="1641"/>
      <c r="D459" s="1642"/>
      <c r="E459" s="1643"/>
      <c r="F459" s="1644" t="s">
        <v>187</v>
      </c>
      <c r="G459" s="1645"/>
      <c r="H459" s="1646" t="s">
        <v>64</v>
      </c>
      <c r="I459" s="1650"/>
      <c r="J459" s="1651"/>
      <c r="K459" s="1651"/>
      <c r="L459" s="1651"/>
      <c r="M459" s="1651"/>
      <c r="N459" s="1652"/>
    </row>
    <row r="460" spans="8:8" ht="20.25" customHeight="1">
      <c r="A460" s="1443"/>
      <c r="B460" s="1483" t="s">
        <v>70</v>
      </c>
      <c r="C460" s="1641"/>
      <c r="D460" s="1642"/>
      <c r="E460" s="1643"/>
      <c r="F460" s="1644" t="s">
        <v>184</v>
      </c>
      <c r="G460" s="1645"/>
      <c r="H460" s="1646" t="s">
        <v>66</v>
      </c>
      <c r="I460" s="1653" t="s">
        <v>81</v>
      </c>
      <c r="J460" s="1654"/>
      <c r="K460" s="1654"/>
      <c r="L460" s="1654"/>
      <c r="M460" s="1654"/>
      <c r="N460" s="1655"/>
    </row>
    <row r="461" spans="8:8" ht="20.25" customHeight="1">
      <c r="A461" s="1443"/>
      <c r="B461" s="1656" t="s">
        <v>70</v>
      </c>
      <c r="C461" s="1657"/>
      <c r="D461" s="1658"/>
      <c r="E461" s="1659"/>
      <c r="F461" s="1660" t="s">
        <v>185</v>
      </c>
      <c r="G461" s="1661"/>
      <c r="H461" s="1662" t="s">
        <v>65</v>
      </c>
      <c r="I461" s="1663"/>
      <c r="J461" s="1664"/>
      <c r="K461" s="1664"/>
      <c r="L461" s="1664"/>
      <c r="M461" s="1664"/>
      <c r="N461" s="1665"/>
    </row>
    <row r="462" spans="8:8" ht="15.75">
      <c r="A462" s="1666"/>
      <c r="B462" s="1666"/>
      <c r="C462" s="1666"/>
      <c r="D462" s="1666"/>
      <c r="E462" s="1666"/>
      <c r="F462" s="1666"/>
      <c r="G462" s="1666"/>
      <c r="H462" s="1666"/>
      <c r="I462" s="1666"/>
      <c r="J462" s="1666"/>
      <c r="K462" s="1666"/>
      <c r="L462" s="1666"/>
      <c r="M462" s="1666"/>
      <c r="N462" s="1666"/>
    </row>
    <row r="463" spans="8:8" ht="24.75" customHeight="1">
      <c r="A463" s="1441">
        <f>A427+1</f>
        <v>14.0</v>
      </c>
      <c r="B463" s="1442" t="s">
        <v>51</v>
      </c>
      <c r="C463" s="1442"/>
      <c r="D463" s="1442"/>
      <c r="E463" s="1442"/>
      <c r="F463" s="1442"/>
      <c r="G463" s="1442"/>
      <c r="H463" s="1442"/>
      <c r="I463" s="1442"/>
      <c r="J463" s="1442"/>
      <c r="K463" s="1442"/>
      <c r="L463" s="1442"/>
      <c r="M463" s="1442"/>
      <c r="N463" s="1442"/>
    </row>
    <row r="464" spans="8:8" ht="42.75" customHeight="1">
      <c r="A464" s="1443"/>
      <c r="B464" s="1444"/>
      <c r="C464" s="1445"/>
      <c r="D464" s="1446" t="str">
        <f>Master!$E$8</f>
        <v>Govt. Sr. Secondary School </v>
      </c>
      <c r="E464" s="1447"/>
      <c r="F464" s="1447"/>
      <c r="G464" s="1447"/>
      <c r="H464" s="1447"/>
      <c r="I464" s="1447"/>
      <c r="J464" s="1447"/>
      <c r="K464" s="1447"/>
      <c r="L464" s="1447"/>
      <c r="M464" s="1447"/>
      <c r="N464" s="1448"/>
    </row>
    <row r="465" spans="8:8" ht="26.25" customHeight="1">
      <c r="A465" s="1443"/>
      <c r="B465" s="1449"/>
      <c r="C465" s="1450"/>
      <c r="D465" s="1451" t="str">
        <f>Master!$E$11</f>
        <v>P.S.-Bapini (Jodhpur)</v>
      </c>
      <c r="E465" s="1452"/>
      <c r="F465" s="1452"/>
      <c r="G465" s="1452"/>
      <c r="H465" s="1452"/>
      <c r="I465" s="1452"/>
      <c r="J465" s="1452"/>
      <c r="K465" s="1452"/>
      <c r="L465" s="1452"/>
      <c r="M465" s="1452"/>
      <c r="N465" s="1453"/>
    </row>
    <row r="466" spans="8:8" ht="20.25" customHeight="1">
      <c r="A466" s="1443"/>
      <c r="B466" s="1454"/>
      <c r="C466" s="1455" t="s">
        <v>151</v>
      </c>
      <c r="D466" s="1456"/>
      <c r="E466" s="1456"/>
      <c r="F466" s="1456"/>
      <c r="G466" s="1457"/>
      <c r="H466" s="1458" t="s">
        <v>128</v>
      </c>
      <c r="I466" s="1458"/>
      <c r="J466" s="1459">
        <f>VLOOKUP(A463,'Result Entry'!$B$6:$K$108,6,0)</f>
        <v>0.0</v>
      </c>
      <c r="K466" s="1460" t="s">
        <v>69</v>
      </c>
      <c r="L466" s="1461"/>
      <c r="M466" s="1462">
        <f>Master!$E$14</f>
        <v>8.151106901E9</v>
      </c>
      <c r="N466" s="1463"/>
    </row>
    <row r="467" spans="8:8" ht="20.25" customHeight="1">
      <c r="A467" s="1443"/>
      <c r="B467" s="1464"/>
      <c r="C467" s="1465"/>
      <c r="D467" s="1466"/>
      <c r="E467" s="1466"/>
      <c r="F467" s="1466"/>
      <c r="G467" s="1467"/>
      <c r="H467" s="1468"/>
      <c r="I467" s="1468"/>
      <c r="J467" s="1469"/>
      <c r="K467" s="1470" t="s">
        <v>67</v>
      </c>
      <c r="L467" s="1471"/>
      <c r="M467" s="1472"/>
      <c r="N467" s="1473"/>
      <c r="O467" s="23" t="s">
        <v>157</v>
      </c>
    </row>
    <row r="468" spans="8:8" ht="20.25" customHeight="1">
      <c r="A468" s="1443"/>
      <c r="B468" s="1464"/>
      <c r="C468" s="1474"/>
      <c r="D468" s="1475"/>
      <c r="E468" s="1475"/>
      <c r="F468" s="1475"/>
      <c r="G468" s="1476"/>
      <c r="H468" s="1477"/>
      <c r="I468" s="1477"/>
      <c r="J468" s="1478"/>
      <c r="K468" s="1479" t="s">
        <v>52</v>
      </c>
      <c r="L468" s="1480"/>
      <c r="M468" s="1481" t="str">
        <f>Master!$E$6</f>
        <v>2022-23</v>
      </c>
      <c r="N468" s="1482"/>
    </row>
    <row r="469" spans="8:8" ht="20.25" customHeight="1">
      <c r="A469" s="1443"/>
      <c r="B469" s="1483" t="s">
        <v>70</v>
      </c>
      <c r="C469" s="1484" t="s">
        <v>21</v>
      </c>
      <c r="D469" s="1485"/>
      <c r="E469" s="1485"/>
      <c r="F469" s="1486"/>
      <c r="G469" s="1487" t="s">
        <v>150</v>
      </c>
      <c r="H469" s="1488">
        <f>VLOOKUP($A463,'Result Entry'!$B$9:$FW$108,4,0)</f>
        <v>0.0</v>
      </c>
      <c r="I469" s="1488"/>
      <c r="J469" s="1488"/>
      <c r="K469" s="1488"/>
      <c r="L469" s="1488"/>
      <c r="M469" s="1488"/>
      <c r="N469" s="1489"/>
    </row>
    <row r="470" spans="8:8" ht="20.25" customHeight="1">
      <c r="A470" s="1443"/>
      <c r="B470" s="1483" t="s">
        <v>70</v>
      </c>
      <c r="C470" s="1490" t="s">
        <v>23</v>
      </c>
      <c r="D470" s="1491"/>
      <c r="E470" s="1491"/>
      <c r="F470" s="1492"/>
      <c r="G470" s="1493" t="s">
        <v>150</v>
      </c>
      <c r="H470" s="1494">
        <f>VLOOKUP($A463,'Result Entry'!$B$9:$FW$108,7,0)</f>
        <v>0.0</v>
      </c>
      <c r="I470" s="1494"/>
      <c r="J470" s="1494"/>
      <c r="K470" s="1494"/>
      <c r="L470" s="1494"/>
      <c r="M470" s="1494"/>
      <c r="N470" s="1495"/>
    </row>
    <row r="471" spans="8:8" ht="20.25" customHeight="1">
      <c r="A471" s="1443"/>
      <c r="B471" s="1483" t="s">
        <v>70</v>
      </c>
      <c r="C471" s="1490" t="s">
        <v>24</v>
      </c>
      <c r="D471" s="1491"/>
      <c r="E471" s="1491"/>
      <c r="F471" s="1492"/>
      <c r="G471" s="1493" t="s">
        <v>150</v>
      </c>
      <c r="H471" s="1494">
        <f>VLOOKUP($A463,'Result Entry'!$B$9:$FW$108,8,0)</f>
        <v>0.0</v>
      </c>
      <c r="I471" s="1494"/>
      <c r="J471" s="1494"/>
      <c r="K471" s="1494"/>
      <c r="L471" s="1494"/>
      <c r="M471" s="1494"/>
      <c r="N471" s="1495"/>
    </row>
    <row r="472" spans="8:8" ht="20.25" customHeight="1">
      <c r="A472" s="1443"/>
      <c r="B472" s="1483" t="s">
        <v>70</v>
      </c>
      <c r="C472" s="1490" t="s">
        <v>53</v>
      </c>
      <c r="D472" s="1491"/>
      <c r="E472" s="1491"/>
      <c r="F472" s="1492"/>
      <c r="G472" s="1493" t="s">
        <v>150</v>
      </c>
      <c r="H472" s="1494">
        <f>VLOOKUP($A463,'Result Entry'!$B$9:$FW$108,9,0)</f>
        <v>0.0</v>
      </c>
      <c r="I472" s="1494"/>
      <c r="J472" s="1494"/>
      <c r="K472" s="1494"/>
      <c r="L472" s="1494"/>
      <c r="M472" s="1494"/>
      <c r="N472" s="1495"/>
    </row>
    <row r="473" spans="8:8" ht="20.25" customHeight="1">
      <c r="A473" s="1443"/>
      <c r="B473" s="1483" t="s">
        <v>70</v>
      </c>
      <c r="C473" s="1490" t="s">
        <v>54</v>
      </c>
      <c r="D473" s="1491"/>
      <c r="E473" s="1491"/>
      <c r="F473" s="1492"/>
      <c r="G473" s="1493" t="s">
        <v>150</v>
      </c>
      <c r="H473" s="1496" t="str">
        <f>CONCATENATE('Result Entry'!$G$4,'Result Entry'!$J$4)</f>
        <v>11(A)</v>
      </c>
      <c r="I473" s="1494"/>
      <c r="J473" s="1494"/>
      <c r="K473" s="1494"/>
      <c r="L473" s="1494"/>
      <c r="M473" s="1494"/>
      <c r="N473" s="1495"/>
    </row>
    <row r="474" spans="8:8" ht="20.25" customHeight="1">
      <c r="A474" s="1443"/>
      <c r="B474" s="1483" t="s">
        <v>70</v>
      </c>
      <c r="C474" s="1497" t="s">
        <v>26</v>
      </c>
      <c r="D474" s="1498"/>
      <c r="E474" s="1498"/>
      <c r="F474" s="1499"/>
      <c r="G474" s="1500" t="s">
        <v>150</v>
      </c>
      <c r="H474" s="1501">
        <f>VLOOKUP($A463,'Result Entry'!$B$9:$FW$108,10,0)</f>
        <v>0.0</v>
      </c>
      <c r="I474" s="1501"/>
      <c r="J474" s="1501"/>
      <c r="K474" s="1501"/>
      <c r="L474" s="1501"/>
      <c r="M474" s="1501"/>
      <c r="N474" s="1502"/>
    </row>
    <row r="475" spans="8:8" ht="20.25" customHeight="1">
      <c r="A475" s="1443"/>
      <c r="B475" s="1503" t="s">
        <v>70</v>
      </c>
      <c r="C475" s="1504" t="s">
        <v>168</v>
      </c>
      <c r="D475" s="1505"/>
      <c r="E475" s="1506" t="s">
        <v>73</v>
      </c>
      <c r="F475" s="1507" t="s">
        <v>74</v>
      </c>
      <c r="G475" s="1508" t="s">
        <v>169</v>
      </c>
      <c r="H475" s="1509" t="s">
        <v>56</v>
      </c>
      <c r="I475" s="1510"/>
      <c r="J475" s="1511" t="s">
        <v>85</v>
      </c>
      <c r="K475" s="1512"/>
      <c r="L475" s="1513" t="s">
        <v>170</v>
      </c>
      <c r="M475" s="1514" t="s">
        <v>77</v>
      </c>
      <c r="N475" s="1515" t="s">
        <v>99</v>
      </c>
    </row>
    <row r="476" spans="8:8" ht="20.25" customHeight="1">
      <c r="A476" s="1443"/>
      <c r="B476" s="1503"/>
      <c r="C476" s="1516"/>
      <c r="D476" s="1517"/>
      <c r="E476" s="1518"/>
      <c r="F476" s="1519"/>
      <c r="G476" s="1520"/>
      <c r="H476" s="1521"/>
      <c r="I476" s="1522"/>
      <c r="J476" s="1523"/>
      <c r="K476" s="1524"/>
      <c r="L476" s="1525"/>
      <c r="M476" s="1526"/>
      <c r="N476" s="1527"/>
    </row>
    <row r="477" spans="8:8" ht="20.25" customHeight="1">
      <c r="A477" s="1443"/>
      <c r="B477" s="1503" t="s">
        <v>70</v>
      </c>
      <c r="C477" s="1528" t="s">
        <v>57</v>
      </c>
      <c r="D477" s="1529"/>
      <c r="E477" s="1530">
        <f>'Result Entry'!$L$7</f>
        <v>10.0</v>
      </c>
      <c r="F477" s="1531">
        <f>'Result Entry'!$M$7</f>
        <v>10.0</v>
      </c>
      <c r="G477" s="1532">
        <f>SUM(E477:F477)</f>
        <v>20.0</v>
      </c>
      <c r="H477" s="1533">
        <f>'Result Entry'!$AU$7</f>
        <v>70.0</v>
      </c>
      <c r="I477" s="1534"/>
      <c r="J477" s="1535">
        <f>'Result Entry'!$AY$7</f>
        <v>100.0</v>
      </c>
      <c r="K477" s="1534"/>
      <c r="L477" s="1532">
        <f t="shared" si="26" ref="L477:L482">H477+J477</f>
        <v>170.0</v>
      </c>
      <c r="M477" s="1536">
        <f t="shared" si="27" ref="M477:M482">G477+L477</f>
        <v>190.0</v>
      </c>
      <c r="N477" s="1537"/>
    </row>
    <row r="478" spans="8:8" s="1538" ht="20.25" customFormat="1" customHeight="1">
      <c r="A478" s="1443"/>
      <c r="B478" s="1539" t="s">
        <v>70</v>
      </c>
      <c r="C478" s="1540" t="str">
        <f>'Result Entry'!$L$3</f>
        <v>HINDI Comp.</v>
      </c>
      <c r="D478" s="1541"/>
      <c r="E478" s="1542">
        <f>IF($J466="TC",0,IF($J466="Nso",0,VLOOKUP($A463,'Result Entry'!$B$9:$FW$108,11,0)))</f>
        <v>0.0</v>
      </c>
      <c r="F478" s="1543">
        <f>IF($J466="TC",0,IF($J466="Nso",0,VLOOKUP($A463,'Result Entry'!$B$9:$FW$108,12,0)))</f>
        <v>0.0</v>
      </c>
      <c r="G478" s="1544">
        <f>E478+F478</f>
        <v>0.0</v>
      </c>
      <c r="H478" s="1545">
        <f>IF($J466="TC",0,IF($J466="Nso",0,VLOOKUP($A463,'Result Entry'!$B$9:$FW$108,16,0)))</f>
        <v>0.0</v>
      </c>
      <c r="I478" s="1546"/>
      <c r="J478" s="1547">
        <f>IF($J466="TC",0,IF($J466="Nso",0,VLOOKUP($A463,'Result Entry'!$B$9:$FW$108,19,0)))</f>
        <v>0.0</v>
      </c>
      <c r="K478" s="1546"/>
      <c r="L478" s="1548">
        <f t="shared" si="26"/>
        <v>0.0</v>
      </c>
      <c r="M478" s="1549">
        <f t="shared" si="27"/>
        <v>0.0</v>
      </c>
      <c r="N478" s="1550" t="str">
        <f>IF($J466="TC",0,IF($J466="Nso",0,VLOOKUP($A463,'Result Entry'!$B$9:$FW$108,24,0)))</f>
        <v/>
      </c>
    </row>
    <row r="479" spans="8:8" s="1538" ht="20.25" customFormat="1" customHeight="1">
      <c r="A479" s="1443"/>
      <c r="B479" s="1539" t="s">
        <v>70</v>
      </c>
      <c r="C479" s="1551" t="str">
        <f>'Result Entry'!$Z$3</f>
        <v>ENGLISH Comp.</v>
      </c>
      <c r="D479" s="1552"/>
      <c r="E479" s="1542">
        <f>IF($J466="TC",0,IF($J466="Nso",0,VLOOKUP($A463,'Result Entry'!$B$9:$FW$108,25,0)))</f>
        <v>0.0</v>
      </c>
      <c r="F479" s="1543">
        <f>IF($J466="TC",0,IF($J466="Nso",0,VLOOKUP($A463,'Result Entry'!$B$9:$FW$108,26,0)))</f>
        <v>0.0</v>
      </c>
      <c r="G479" s="1553">
        <f>E479+F479</f>
        <v>0.0</v>
      </c>
      <c r="H479" s="1554">
        <f>IF($J466="TC",0,IF($J466="Nso",0,VLOOKUP($A463,'Result Entry'!$B$9:$FW$108,30,0)))</f>
        <v>0.0</v>
      </c>
      <c r="I479" s="1555"/>
      <c r="J479" s="1556">
        <f>IF($J466="TC",0,IF($J466="Nso",0,VLOOKUP($A463,'Result Entry'!$B$9:$FW$108,33,0)))</f>
        <v>0.0</v>
      </c>
      <c r="K479" s="1555"/>
      <c r="L479" s="1548">
        <f t="shared" si="26"/>
        <v>0.0</v>
      </c>
      <c r="M479" s="1549">
        <f t="shared" si="27"/>
        <v>0.0</v>
      </c>
      <c r="N479" s="1550" t="str">
        <f>IF($J466="TC",0,IF($J466="Nso",0,VLOOKUP($A463,'Result Entry'!$B$9:$FW$108,38,0)))</f>
        <v/>
      </c>
    </row>
    <row r="480" spans="8:8" s="1538" ht="20.25" customFormat="1" customHeight="1">
      <c r="A480" s="1443"/>
      <c r="B480" s="1539" t="s">
        <v>70</v>
      </c>
      <c r="C480" s="1551" t="str">
        <f>'Result Entry'!$AO$3</f>
        <v>PHYSICS</v>
      </c>
      <c r="D480" s="1552"/>
      <c r="E480" s="1542">
        <f>IF($J466="TC",0,IF($J466="Nso",0,VLOOKUP($A463,'Result Entry'!$B$9:$FW$108,39,0)))</f>
        <v>0.0</v>
      </c>
      <c r="F480" s="1543">
        <f>IF($J466="TC",0,IF($J466="Nso",0,VLOOKUP($A463,'Result Entry'!$B$9:$FW$108,40,0)))</f>
        <v>0.0</v>
      </c>
      <c r="G480" s="1553">
        <f>E480+F480</f>
        <v>0.0</v>
      </c>
      <c r="H480" s="1554">
        <f>IF($J466="TC",0,IF($J466="Nso",0,VLOOKUP($A463,'Result Entry'!$B$9:$FW$108,45,0)))</f>
        <v>0.0</v>
      </c>
      <c r="I480" s="1555"/>
      <c r="J480" s="1556">
        <f>IF($J466="TC",0,IF($J466="Nso",0,VLOOKUP($A463,'Result Entry'!$B$9:$FW$108,49,0)))</f>
        <v>0.0</v>
      </c>
      <c r="K480" s="1555"/>
      <c r="L480" s="1548">
        <f t="shared" si="26"/>
        <v>0.0</v>
      </c>
      <c r="M480" s="1549">
        <f t="shared" si="27"/>
        <v>0.0</v>
      </c>
      <c r="N480" s="1550" t="str">
        <f>IF($J466="TC",0,IF($J466="Nso",0,VLOOKUP($A463,'Result Entry'!$B$9:$FW$108,54,0)))</f>
        <v/>
      </c>
    </row>
    <row r="481" spans="8:8" s="1538" ht="20.25" customFormat="1" customHeight="1">
      <c r="A481" s="1443"/>
      <c r="B481" s="1539" t="s">
        <v>70</v>
      </c>
      <c r="C481" s="1551" t="str">
        <f>'Result Entry'!$BF$3</f>
        <v>CHEMISTRY</v>
      </c>
      <c r="D481" s="1552"/>
      <c r="E481" s="1542" t="str">
        <f>IF($J466="TC",0,IF($J466="Nso",0,VLOOKUP($A463,'Result Entry'!$B$9:$FW$108,55,0)))</f>
        <v/>
      </c>
      <c r="F481" s="1543">
        <f>IF($J466="TC",0,IF($J466="Nso",0,VLOOKUP($A463,'Result Entry'!$B$9:$FW$108,56,0)))</f>
        <v>0.0</v>
      </c>
      <c r="G481" s="1553" t="e">
        <f>E481+F481</f>
        <v>#VALUE!</v>
      </c>
      <c r="H481" s="1554">
        <f>IF($J466="TC",0,IF($J466="Nso",0,VLOOKUP($A463,'Result Entry'!$B$9:$FW$108,61,0)))</f>
        <v>0.0</v>
      </c>
      <c r="I481" s="1555"/>
      <c r="J481" s="1556">
        <f>IF($J466="TC",0,IF($J466="Nso",0,VLOOKUP($A463,'Result Entry'!$B$9:$FW$108,65,0)))</f>
        <v>0.0</v>
      </c>
      <c r="K481" s="1555"/>
      <c r="L481" s="1548">
        <f t="shared" si="26"/>
        <v>0.0</v>
      </c>
      <c r="M481" s="1549" t="e">
        <f t="shared" si="27"/>
        <v>#VALUE!</v>
      </c>
      <c r="N481" s="1550" t="str">
        <f>IF($J466="TC",0,IF($J466="Nso",0,VLOOKUP($A463,'Result Entry'!$B$9:$FW$108,70,0)))</f>
        <v/>
      </c>
    </row>
    <row r="482" spans="8:8" s="1538" ht="20.25" customFormat="1" customHeight="1">
      <c r="A482" s="1443"/>
      <c r="B482" s="1539" t="s">
        <v>70</v>
      </c>
      <c r="C482" s="1551" t="str">
        <f>'Result Entry'!$BW$3</f>
        <v>BIOLOGY</v>
      </c>
      <c r="D482" s="1552"/>
      <c r="E482" s="1557" t="str">
        <f>IF($J466="TC",0,IF($J466="Nso",0,VLOOKUP($A463,'Result Entry'!$B$9:$FW$108,71,0)))</f>
        <v/>
      </c>
      <c r="F482" s="1558" t="str">
        <f>IF($J466="TC",0,IF($J466="Nso",0,VLOOKUP($A463,'Result Entry'!$B$9:$FW$108,72,0)))</f>
        <v/>
      </c>
      <c r="G482" s="1559" t="e">
        <f>E482+F482</f>
        <v>#VALUE!</v>
      </c>
      <c r="H482" s="1560">
        <f>IF($J466="TC",0,IF($J466="Nso",0,VLOOKUP($A463,'Result Entry'!$B$9:$FW$108,77,0)))</f>
        <v>0.0</v>
      </c>
      <c r="I482" s="1561"/>
      <c r="J482" s="1562">
        <f>IF($J466="TC",0,IF($J466="Nso",0,VLOOKUP($A463,'Result Entry'!$B$9:$FW$108,81,0)))</f>
        <v>0.0</v>
      </c>
      <c r="K482" s="1561"/>
      <c r="L482" s="1563">
        <f t="shared" si="26"/>
        <v>0.0</v>
      </c>
      <c r="M482" s="1564" t="e">
        <f t="shared" si="27"/>
        <v>#VALUE!</v>
      </c>
      <c r="N482" s="1550">
        <f>IF($J466="TC",0,IF($J466="Nso",0,VLOOKUP($A463,'Result Entry'!$B$9:$FW$108,86,0)))</f>
        <v>0.0</v>
      </c>
    </row>
    <row r="483" spans="8:8" ht="20.25" customHeight="1">
      <c r="A483" s="1443"/>
      <c r="B483" s="1503" t="s">
        <v>70</v>
      </c>
      <c r="C483" s="1565" t="s">
        <v>78</v>
      </c>
      <c r="D483" s="1566"/>
      <c r="E483" s="1567"/>
      <c r="F483" s="1568" t="s">
        <v>79</v>
      </c>
      <c r="G483" s="1569"/>
      <c r="H483" s="1570" t="s">
        <v>80</v>
      </c>
      <c r="I483" s="1571"/>
      <c r="J483" s="1572" t="s">
        <v>42</v>
      </c>
      <c r="K483" s="1667" t="s">
        <v>92</v>
      </c>
      <c r="L483" s="1574" t="s">
        <v>40</v>
      </c>
      <c r="M483" s="1575"/>
      <c r="N483" s="1576" t="s">
        <v>44</v>
      </c>
    </row>
    <row r="484" spans="8:8" ht="25.5" customHeight="1">
      <c r="A484" s="1443"/>
      <c r="B484" s="1503" t="s">
        <v>70</v>
      </c>
      <c r="C484" s="1577"/>
      <c r="D484" s="1578"/>
      <c r="E484" s="1579"/>
      <c r="F484" s="1580">
        <f>IF($J466="TC",0,IF($J466="Nso",0,VLOOKUP($A463,'Result Entry'!$B$9:$FW$108,146,0)))</f>
        <v>0.0</v>
      </c>
      <c r="G484" s="1581"/>
      <c r="H484" s="1582">
        <f>IF($J466="TC",0,IF($J466="Nso",0,VLOOKUP($A463,'Result Entry'!$B$9:$FW$108,147,0)))</f>
        <v>0.0</v>
      </c>
      <c r="I484" s="1583"/>
      <c r="J484" s="1584">
        <f>IF($J466="TC",0,IF($J466="Nso",0,VLOOKUP($A463,'Result Entry'!$B$9:$FW$108,148,0)))</f>
        <v>0.0</v>
      </c>
      <c r="K484" s="1585" t="str">
        <f>IF($J466="TC",0,IF($J466="Nso",0,VLOOKUP($A463,'Result Entry'!$B$9:$FW$108,149,0)))</f>
        <v/>
      </c>
      <c r="L484" s="1586">
        <f>IF($J466="TC",0,IF($J466="Nso",0,VLOOKUP($A463,'Result Entry'!$B$9:$FW$108,150,0)))</f>
        <v>0.0</v>
      </c>
      <c r="M484" s="1587"/>
      <c r="N484" s="1588">
        <f>IF($J466="TC",0,IF($J466="Nso",0,VLOOKUP($A463,'Result Entry'!$B$9:$FW$108,152,0)))</f>
        <v>0.0</v>
      </c>
    </row>
    <row r="485" spans="8:8" ht="20.25" customHeight="1">
      <c r="A485" s="1443"/>
      <c r="B485" s="1503" t="s">
        <v>70</v>
      </c>
      <c r="C485" s="1589" t="s">
        <v>59</v>
      </c>
      <c r="D485" s="1590"/>
      <c r="E485" s="1590"/>
      <c r="F485" s="1590"/>
      <c r="G485" s="1590"/>
      <c r="H485" s="1591"/>
      <c r="I485" s="1592" t="s">
        <v>60</v>
      </c>
      <c r="J485" s="1593"/>
      <c r="K485" s="1594">
        <f>VLOOKUP($A463,'Result Entry'!$B$9:$FW$108,143,0)</f>
        <v>0.0</v>
      </c>
      <c r="L485" s="1595"/>
      <c r="M485" s="1596" t="s">
        <v>38</v>
      </c>
      <c r="N485" s="1597"/>
    </row>
    <row r="486" spans="8:8" ht="20.25" customHeight="1">
      <c r="A486" s="1443"/>
      <c r="B486" s="1503" t="s">
        <v>70</v>
      </c>
      <c r="C486" s="1598" t="s">
        <v>55</v>
      </c>
      <c r="D486" s="1599"/>
      <c r="E486" s="1599"/>
      <c r="F486" s="1600" t="s">
        <v>158</v>
      </c>
      <c r="G486" s="1601"/>
      <c r="H486" s="1602" t="s">
        <v>48</v>
      </c>
      <c r="I486" s="1603" t="s">
        <v>61</v>
      </c>
      <c r="J486" s="1604"/>
      <c r="K486" s="1605">
        <f>VLOOKUP($A463,'Result Entry'!$B$9:$FW$108,144,0)</f>
        <v>0.0</v>
      </c>
      <c r="L486" s="1606"/>
      <c r="M486" s="1607">
        <f>VLOOKUP($A463,'Result Entry'!$B$9:$FW$108,145,0)</f>
        <v>0.0</v>
      </c>
      <c r="N486" s="1608"/>
    </row>
    <row r="487" spans="8:8" ht="20.25" customHeight="1">
      <c r="A487" s="1443"/>
      <c r="B487" s="1503" t="s">
        <v>70</v>
      </c>
      <c r="C487" s="1598"/>
      <c r="D487" s="1599"/>
      <c r="E487" s="1599"/>
      <c r="F487" s="1609"/>
      <c r="G487" s="1610"/>
      <c r="H487" s="1611" t="s">
        <v>100</v>
      </c>
      <c r="I487" s="1612" t="s">
        <v>62</v>
      </c>
      <c r="J487" s="1613"/>
      <c r="K487" s="1614">
        <f>IF($J466="TC","Transferred",IF($J466="Nso","NameSeparated",VLOOKUP($A463,'Result Entry'!$B$9:$FW$108,153,0)))</f>
        <v>0.0</v>
      </c>
      <c r="L487" s="1614"/>
      <c r="M487" s="1614"/>
      <c r="N487" s="1615"/>
    </row>
    <row r="488" spans="8:8" ht="20.25" customHeight="1">
      <c r="A488" s="1443"/>
      <c r="B488" s="1503" t="s">
        <v>70</v>
      </c>
      <c r="C488" s="1616" t="str">
        <f>'Result Entry'!$DU$3</f>
        <v>Foundation Of Information Tech.</v>
      </c>
      <c r="D488" s="1617"/>
      <c r="E488" s="1618"/>
      <c r="F488" s="1619" t="str">
        <f>IF($J466="TC",0,IF($J466="Nso",0,VLOOKUP($A463,'Result Entry'!$B$9:$GS$108,170,0)))</f>
        <v/>
      </c>
      <c r="G488" s="1619"/>
      <c r="H488" s="1620">
        <f>IF($J466="TC",0,IF($J466="Nso",0,VLOOKUP($A463,'Result Entry'!$B$9:$GS$108,112,0)))</f>
        <v>0.0</v>
      </c>
      <c r="I488" s="1621" t="s">
        <v>72</v>
      </c>
      <c r="J488" s="1622"/>
      <c r="K488" s="1623">
        <f>'Result Entry'!$T$2</f>
        <v>45041.0</v>
      </c>
      <c r="L488" s="1624"/>
      <c r="M488" s="1624"/>
      <c r="N488" s="1625"/>
    </row>
    <row r="489" spans="8:8" ht="20.25" customHeight="1">
      <c r="A489" s="1443"/>
      <c r="B489" s="1503" t="s">
        <v>70</v>
      </c>
      <c r="C489" s="1616" t="str">
        <f>'Result Entry'!$EI$3</f>
        <v>G.I.A.I.-II</v>
      </c>
      <c r="D489" s="1617"/>
      <c r="E489" s="1618"/>
      <c r="F489" s="1619" t="str">
        <f>IF($J466="TC",0,IF($J466="Nso",0,VLOOKUP($A463,'Result Entry'!$B$9:$GS$108,174,0)))</f>
        <v/>
      </c>
      <c r="G489" s="1619"/>
      <c r="H489" s="1620">
        <f>IF($J466="TC",0,IF($J466="Nso",0,VLOOKUP($A463,'Result Entry'!$B$9:$GS$108,124,0)))</f>
        <v>0.0</v>
      </c>
      <c r="I489" s="1626"/>
      <c r="J489" s="1627"/>
      <c r="K489" s="1627"/>
      <c r="L489" s="1627"/>
      <c r="M489" s="1627"/>
      <c r="N489" s="1628"/>
    </row>
    <row r="490" spans="8:8" ht="20.25" customHeight="1">
      <c r="A490" s="1443"/>
      <c r="B490" s="1503" t="s">
        <v>70</v>
      </c>
      <c r="C490" s="1616" t="str">
        <f>'Result Entry'!$EU$3</f>
        <v>SOC.SER.PLAN</v>
      </c>
      <c r="D490" s="1617"/>
      <c r="E490" s="1618"/>
      <c r="F490" s="1619">
        <f>IF($J466="TC",0,IF($J466="Nso",0,VLOOKUP($A463,'Result Entry'!$B$9:$HS$108,178,0)))</f>
        <v>0.0</v>
      </c>
      <c r="G490" s="1619"/>
      <c r="H490" s="1620">
        <f>IF($J466="TC",0,IF($J466="Nso",0,VLOOKUP($A463,'Result Entry'!$B$9:$GS$108,136,0)))</f>
        <v>0.0</v>
      </c>
      <c r="I490" s="1629" t="s">
        <v>175</v>
      </c>
      <c r="J490" s="1630"/>
      <c r="K490" s="1668"/>
      <c r="L490" s="1669"/>
      <c r="M490" s="1669"/>
      <c r="N490" s="1670"/>
    </row>
    <row r="491" spans="8:8" ht="20.25" customHeight="1">
      <c r="A491" s="1443"/>
      <c r="B491" s="1503" t="s">
        <v>70</v>
      </c>
      <c r="C491" s="1616" t="str">
        <f>'Result Entry'!$FG$3</f>
        <v>Jeewan Kaushal</v>
      </c>
      <c r="D491" s="1617"/>
      <c r="E491" s="1618"/>
      <c r="F491" s="1619" t="str">
        <f>IF($J466="TC",0,IF($J466="Nso",0,VLOOKUP($A463,'Result Entry'!$B$9:$HS$108,182,0)))</f>
        <v/>
      </c>
      <c r="G491" s="1619"/>
      <c r="H491" s="1620">
        <f>IF($J466="TC",0,IF($J466="Nso",0,VLOOKUP($A463,'Result Entry'!$B$9:$HS$108,136,0)))</f>
        <v>0.0</v>
      </c>
      <c r="I491" s="1629" t="s">
        <v>149</v>
      </c>
      <c r="J491" s="1630"/>
      <c r="K491" s="1630"/>
      <c r="L491" s="1630"/>
      <c r="M491" s="1630"/>
      <c r="N491" s="1634"/>
    </row>
    <row r="492" spans="8:8" ht="20.25" customHeight="1">
      <c r="A492" s="1443"/>
      <c r="B492" s="1483" t="s">
        <v>70</v>
      </c>
      <c r="C492" s="1635" t="s">
        <v>181</v>
      </c>
      <c r="D492" s="1636"/>
      <c r="E492" s="1637"/>
      <c r="F492" s="1638" t="s">
        <v>182</v>
      </c>
      <c r="G492" s="1639"/>
      <c r="H492" s="1640" t="s">
        <v>31</v>
      </c>
      <c r="I492" s="1629" t="s">
        <v>176</v>
      </c>
      <c r="J492" s="1630"/>
      <c r="K492" s="1630"/>
      <c r="L492" s="1630"/>
      <c r="M492" s="1630"/>
      <c r="N492" s="1634"/>
    </row>
    <row r="493" spans="8:8" ht="20.25" customHeight="1">
      <c r="A493" s="1443"/>
      <c r="B493" s="1483" t="s">
        <v>70</v>
      </c>
      <c r="C493" s="1641"/>
      <c r="D493" s="1642"/>
      <c r="E493" s="1643"/>
      <c r="F493" s="1644" t="s">
        <v>183</v>
      </c>
      <c r="G493" s="1645"/>
      <c r="H493" s="1646" t="s">
        <v>180</v>
      </c>
      <c r="I493" s="1647" t="s">
        <v>68</v>
      </c>
      <c r="J493" s="1648"/>
      <c r="K493" s="1648"/>
      <c r="L493" s="1648"/>
      <c r="M493" s="1648"/>
      <c r="N493" s="1649"/>
    </row>
    <row r="494" spans="8:8" ht="20.25" customHeight="1">
      <c r="A494" s="1443"/>
      <c r="B494" s="1483" t="s">
        <v>70</v>
      </c>
      <c r="C494" s="1641"/>
      <c r="D494" s="1642"/>
      <c r="E494" s="1643"/>
      <c r="F494" s="1644" t="s">
        <v>186</v>
      </c>
      <c r="G494" s="1645"/>
      <c r="H494" s="1646" t="s">
        <v>63</v>
      </c>
      <c r="I494" s="1650"/>
      <c r="J494" s="1651"/>
      <c r="K494" s="1651"/>
      <c r="L494" s="1651"/>
      <c r="M494" s="1651"/>
      <c r="N494" s="1652"/>
    </row>
    <row r="495" spans="8:8" ht="20.25" customHeight="1">
      <c r="A495" s="1443"/>
      <c r="B495" s="1483" t="s">
        <v>70</v>
      </c>
      <c r="C495" s="1641"/>
      <c r="D495" s="1642"/>
      <c r="E495" s="1643"/>
      <c r="F495" s="1644" t="s">
        <v>187</v>
      </c>
      <c r="G495" s="1645"/>
      <c r="H495" s="1646" t="s">
        <v>64</v>
      </c>
      <c r="I495" s="1650"/>
      <c r="J495" s="1651"/>
      <c r="K495" s="1651"/>
      <c r="L495" s="1651"/>
      <c r="M495" s="1651"/>
      <c r="N495" s="1652"/>
    </row>
    <row r="496" spans="8:8" ht="20.25" customHeight="1">
      <c r="A496" s="1443"/>
      <c r="B496" s="1483" t="s">
        <v>70</v>
      </c>
      <c r="C496" s="1641"/>
      <c r="D496" s="1642"/>
      <c r="E496" s="1643"/>
      <c r="F496" s="1644" t="s">
        <v>184</v>
      </c>
      <c r="G496" s="1645"/>
      <c r="H496" s="1646" t="s">
        <v>66</v>
      </c>
      <c r="I496" s="1653" t="s">
        <v>81</v>
      </c>
      <c r="J496" s="1654"/>
      <c r="K496" s="1654"/>
      <c r="L496" s="1654"/>
      <c r="M496" s="1654"/>
      <c r="N496" s="1655"/>
    </row>
    <row r="497" spans="8:8" ht="20.25" customHeight="1">
      <c r="A497" s="1443"/>
      <c r="B497" s="1656" t="s">
        <v>70</v>
      </c>
      <c r="C497" s="1657"/>
      <c r="D497" s="1658"/>
      <c r="E497" s="1659"/>
      <c r="F497" s="1660" t="s">
        <v>185</v>
      </c>
      <c r="G497" s="1661"/>
      <c r="H497" s="1662" t="s">
        <v>65</v>
      </c>
      <c r="I497" s="1663"/>
      <c r="J497" s="1664"/>
      <c r="K497" s="1664"/>
      <c r="L497" s="1664"/>
      <c r="M497" s="1664"/>
      <c r="N497" s="1665"/>
    </row>
    <row r="498" spans="8:8" ht="24.75" customHeight="1">
      <c r="A498" s="1441">
        <f>A463+1</f>
        <v>15.0</v>
      </c>
      <c r="B498" s="1442" t="s">
        <v>51</v>
      </c>
      <c r="C498" s="1442"/>
      <c r="D498" s="1442"/>
      <c r="E498" s="1442"/>
      <c r="F498" s="1442"/>
      <c r="G498" s="1442"/>
      <c r="H498" s="1442"/>
      <c r="I498" s="1442"/>
      <c r="J498" s="1442"/>
      <c r="K498" s="1442"/>
      <c r="L498" s="1442"/>
      <c r="M498" s="1442"/>
      <c r="N498" s="1442"/>
    </row>
    <row r="499" spans="8:8" ht="42.75" customHeight="1">
      <c r="A499" s="1443"/>
      <c r="B499" s="1444"/>
      <c r="C499" s="1445"/>
      <c r="D499" s="1446" t="str">
        <f>Master!$E$8</f>
        <v>Govt. Sr. Secondary School </v>
      </c>
      <c r="E499" s="1447"/>
      <c r="F499" s="1447"/>
      <c r="G499" s="1447"/>
      <c r="H499" s="1447"/>
      <c r="I499" s="1447"/>
      <c r="J499" s="1447"/>
      <c r="K499" s="1447"/>
      <c r="L499" s="1447"/>
      <c r="M499" s="1447"/>
      <c r="N499" s="1448"/>
    </row>
    <row r="500" spans="8:8" ht="20.25" customHeight="1">
      <c r="A500" s="1443"/>
      <c r="B500" s="1449"/>
      <c r="C500" s="1450"/>
      <c r="D500" s="1451" t="str">
        <f>Master!$E$11</f>
        <v>P.S.-Bapini (Jodhpur)</v>
      </c>
      <c r="E500" s="1452"/>
      <c r="F500" s="1452"/>
      <c r="G500" s="1452"/>
      <c r="H500" s="1452"/>
      <c r="I500" s="1452"/>
      <c r="J500" s="1452"/>
      <c r="K500" s="1452"/>
      <c r="L500" s="1452"/>
      <c r="M500" s="1452"/>
      <c r="N500" s="1453"/>
    </row>
    <row r="501" spans="8:8" ht="20.25" customHeight="1">
      <c r="A501" s="1443"/>
      <c r="B501" s="1454"/>
      <c r="C501" s="1455" t="s">
        <v>151</v>
      </c>
      <c r="D501" s="1456"/>
      <c r="E501" s="1456"/>
      <c r="F501" s="1456"/>
      <c r="G501" s="1457"/>
      <c r="H501" s="1458" t="s">
        <v>128</v>
      </c>
      <c r="I501" s="1458"/>
      <c r="J501" s="1459">
        <f>VLOOKUP(A498,'Result Entry'!$B$6:$K$108,6,0)</f>
        <v>0.0</v>
      </c>
      <c r="K501" s="1460" t="s">
        <v>69</v>
      </c>
      <c r="L501" s="1461"/>
      <c r="M501" s="1462">
        <f>Master!$E$14</f>
        <v>8.151106901E9</v>
      </c>
      <c r="N501" s="1463"/>
    </row>
    <row r="502" spans="8:8" ht="20.25" customHeight="1">
      <c r="A502" s="1443"/>
      <c r="B502" s="1464"/>
      <c r="C502" s="1465"/>
      <c r="D502" s="1466"/>
      <c r="E502" s="1466"/>
      <c r="F502" s="1466"/>
      <c r="G502" s="1467"/>
      <c r="H502" s="1468"/>
      <c r="I502" s="1468"/>
      <c r="J502" s="1469"/>
      <c r="K502" s="1470" t="s">
        <v>67</v>
      </c>
      <c r="L502" s="1471"/>
      <c r="M502" s="1472"/>
      <c r="N502" s="1473"/>
      <c r="O502" s="23" t="s">
        <v>157</v>
      </c>
    </row>
    <row r="503" spans="8:8" ht="20.25" customHeight="1">
      <c r="A503" s="1443"/>
      <c r="B503" s="1464"/>
      <c r="C503" s="1474"/>
      <c r="D503" s="1475"/>
      <c r="E503" s="1475"/>
      <c r="F503" s="1475"/>
      <c r="G503" s="1476"/>
      <c r="H503" s="1477"/>
      <c r="I503" s="1477"/>
      <c r="J503" s="1478"/>
      <c r="K503" s="1479" t="s">
        <v>52</v>
      </c>
      <c r="L503" s="1480"/>
      <c r="M503" s="1481" t="str">
        <f>Master!$E$6</f>
        <v>2022-23</v>
      </c>
      <c r="N503" s="1482"/>
    </row>
    <row r="504" spans="8:8" ht="20.25" customHeight="1">
      <c r="A504" s="1443"/>
      <c r="B504" s="1483" t="s">
        <v>70</v>
      </c>
      <c r="C504" s="1484" t="s">
        <v>21</v>
      </c>
      <c r="D504" s="1485"/>
      <c r="E504" s="1485"/>
      <c r="F504" s="1486"/>
      <c r="G504" s="1487" t="s">
        <v>150</v>
      </c>
      <c r="H504" s="1488">
        <f>VLOOKUP($A498,'Result Entry'!$B$9:$FW$108,4,0)</f>
        <v>0.0</v>
      </c>
      <c r="I504" s="1488"/>
      <c r="J504" s="1488"/>
      <c r="K504" s="1488"/>
      <c r="L504" s="1488"/>
      <c r="M504" s="1488"/>
      <c r="N504" s="1489"/>
    </row>
    <row r="505" spans="8:8" ht="20.25" customHeight="1">
      <c r="A505" s="1443"/>
      <c r="B505" s="1483" t="s">
        <v>70</v>
      </c>
      <c r="C505" s="1490" t="s">
        <v>23</v>
      </c>
      <c r="D505" s="1491"/>
      <c r="E505" s="1491"/>
      <c r="F505" s="1492"/>
      <c r="G505" s="1493" t="s">
        <v>150</v>
      </c>
      <c r="H505" s="1494">
        <f>VLOOKUP($A498,'Result Entry'!$B$9:$FW$108,7,0)</f>
        <v>0.0</v>
      </c>
      <c r="I505" s="1494"/>
      <c r="J505" s="1494"/>
      <c r="K505" s="1494"/>
      <c r="L505" s="1494"/>
      <c r="M505" s="1494"/>
      <c r="N505" s="1495"/>
    </row>
    <row r="506" spans="8:8" ht="20.25" customHeight="1">
      <c r="A506" s="1443"/>
      <c r="B506" s="1483" t="s">
        <v>70</v>
      </c>
      <c r="C506" s="1490" t="s">
        <v>24</v>
      </c>
      <c r="D506" s="1491"/>
      <c r="E506" s="1491"/>
      <c r="F506" s="1492"/>
      <c r="G506" s="1493" t="s">
        <v>150</v>
      </c>
      <c r="H506" s="1494">
        <f>VLOOKUP($A498,'Result Entry'!$B$9:$FW$108,8,0)</f>
        <v>0.0</v>
      </c>
      <c r="I506" s="1494"/>
      <c r="J506" s="1494"/>
      <c r="K506" s="1494"/>
      <c r="L506" s="1494"/>
      <c r="M506" s="1494"/>
      <c r="N506" s="1495"/>
    </row>
    <row r="507" spans="8:8" ht="20.25" customHeight="1">
      <c r="A507" s="1443"/>
      <c r="B507" s="1483" t="s">
        <v>70</v>
      </c>
      <c r="C507" s="1490" t="s">
        <v>53</v>
      </c>
      <c r="D507" s="1491"/>
      <c r="E507" s="1491"/>
      <c r="F507" s="1492"/>
      <c r="G507" s="1493" t="s">
        <v>150</v>
      </c>
      <c r="H507" s="1494">
        <f>VLOOKUP($A498,'Result Entry'!$B$9:$FW$108,9,0)</f>
        <v>0.0</v>
      </c>
      <c r="I507" s="1494"/>
      <c r="J507" s="1494"/>
      <c r="K507" s="1494"/>
      <c r="L507" s="1494"/>
      <c r="M507" s="1494"/>
      <c r="N507" s="1495"/>
    </row>
    <row r="508" spans="8:8" ht="20.25" customHeight="1">
      <c r="A508" s="1443"/>
      <c r="B508" s="1483" t="s">
        <v>70</v>
      </c>
      <c r="C508" s="1490" t="s">
        <v>54</v>
      </c>
      <c r="D508" s="1491"/>
      <c r="E508" s="1491"/>
      <c r="F508" s="1492"/>
      <c r="G508" s="1493" t="s">
        <v>150</v>
      </c>
      <c r="H508" s="1496" t="str">
        <f>CONCATENATE('Result Entry'!$G$4,'Result Entry'!$J$4)</f>
        <v>11(A)</v>
      </c>
      <c r="I508" s="1494"/>
      <c r="J508" s="1494"/>
      <c r="K508" s="1494"/>
      <c r="L508" s="1494"/>
      <c r="M508" s="1494"/>
      <c r="N508" s="1495"/>
    </row>
    <row r="509" spans="8:8" ht="20.25" customHeight="1">
      <c r="A509" s="1443"/>
      <c r="B509" s="1483" t="s">
        <v>70</v>
      </c>
      <c r="C509" s="1497" t="s">
        <v>26</v>
      </c>
      <c r="D509" s="1498"/>
      <c r="E509" s="1498"/>
      <c r="F509" s="1499"/>
      <c r="G509" s="1500" t="s">
        <v>150</v>
      </c>
      <c r="H509" s="1501">
        <f>VLOOKUP($A498,'Result Entry'!$B$9:$FW$108,10,0)</f>
        <v>0.0</v>
      </c>
      <c r="I509" s="1501"/>
      <c r="J509" s="1501"/>
      <c r="K509" s="1501"/>
      <c r="L509" s="1501"/>
      <c r="M509" s="1501"/>
      <c r="N509" s="1502"/>
    </row>
    <row r="510" spans="8:8" ht="20.25" customHeight="1">
      <c r="A510" s="1443"/>
      <c r="B510" s="1503" t="s">
        <v>70</v>
      </c>
      <c r="C510" s="1504" t="s">
        <v>168</v>
      </c>
      <c r="D510" s="1505"/>
      <c r="E510" s="1506" t="s">
        <v>73</v>
      </c>
      <c r="F510" s="1507" t="s">
        <v>74</v>
      </c>
      <c r="G510" s="1508" t="s">
        <v>169</v>
      </c>
      <c r="H510" s="1509" t="s">
        <v>56</v>
      </c>
      <c r="I510" s="1510"/>
      <c r="J510" s="1511" t="s">
        <v>85</v>
      </c>
      <c r="K510" s="1512"/>
      <c r="L510" s="1513" t="s">
        <v>170</v>
      </c>
      <c r="M510" s="1514" t="s">
        <v>77</v>
      </c>
      <c r="N510" s="1515" t="s">
        <v>99</v>
      </c>
    </row>
    <row r="511" spans="8:8" ht="20.25" customHeight="1">
      <c r="A511" s="1443"/>
      <c r="B511" s="1503"/>
      <c r="C511" s="1516"/>
      <c r="D511" s="1517"/>
      <c r="E511" s="1518"/>
      <c r="F511" s="1519"/>
      <c r="G511" s="1520"/>
      <c r="H511" s="1521"/>
      <c r="I511" s="1522"/>
      <c r="J511" s="1523"/>
      <c r="K511" s="1524"/>
      <c r="L511" s="1525"/>
      <c r="M511" s="1526"/>
      <c r="N511" s="1527"/>
    </row>
    <row r="512" spans="8:8" ht="20.25" customHeight="1">
      <c r="A512" s="1443"/>
      <c r="B512" s="1503" t="s">
        <v>70</v>
      </c>
      <c r="C512" s="1528" t="s">
        <v>57</v>
      </c>
      <c r="D512" s="1529"/>
      <c r="E512" s="1530">
        <f>'Result Entry'!$L$7</f>
        <v>10.0</v>
      </c>
      <c r="F512" s="1531">
        <f>'Result Entry'!$M$7</f>
        <v>10.0</v>
      </c>
      <c r="G512" s="1532">
        <f>SUM(E512:F512)</f>
        <v>20.0</v>
      </c>
      <c r="H512" s="1533">
        <f>'Result Entry'!$AU$7</f>
        <v>70.0</v>
      </c>
      <c r="I512" s="1534"/>
      <c r="J512" s="1535">
        <f>'Result Entry'!$AY$7</f>
        <v>100.0</v>
      </c>
      <c r="K512" s="1534"/>
      <c r="L512" s="1532">
        <f t="shared" si="28" ref="L512:L517">H512+J512</f>
        <v>170.0</v>
      </c>
      <c r="M512" s="1536">
        <f t="shared" si="29" ref="M512:M517">G512+L512</f>
        <v>190.0</v>
      </c>
      <c r="N512" s="1537"/>
    </row>
    <row r="513" spans="8:8" s="1538" ht="20.25" customFormat="1" customHeight="1">
      <c r="A513" s="1443"/>
      <c r="B513" s="1539" t="s">
        <v>70</v>
      </c>
      <c r="C513" s="1540" t="str">
        <f>'Result Entry'!$L$3</f>
        <v>HINDI Comp.</v>
      </c>
      <c r="D513" s="1541"/>
      <c r="E513" s="1542">
        <f>IF($J501="TC",0,IF($J501="Nso",0,VLOOKUP($A498,'Result Entry'!$B$9:$FW$108,11,0)))</f>
        <v>0.0</v>
      </c>
      <c r="F513" s="1543">
        <f>IF($J501="TC",0,IF($J501="Nso",0,VLOOKUP($A498,'Result Entry'!$B$9:$FW$108,12,0)))</f>
        <v>0.0</v>
      </c>
      <c r="G513" s="1544">
        <f>E513+F513</f>
        <v>0.0</v>
      </c>
      <c r="H513" s="1545">
        <f>IF($J501="TC",0,IF($J501="Nso",0,VLOOKUP($A498,'Result Entry'!$B$9:$FW$108,16,0)))</f>
        <v>0.0</v>
      </c>
      <c r="I513" s="1546"/>
      <c r="J513" s="1547">
        <f>IF($J501="TC",0,IF($J501="Nso",0,VLOOKUP($A498,'Result Entry'!$B$9:$FW$108,19,0)))</f>
        <v>0.0</v>
      </c>
      <c r="K513" s="1546"/>
      <c r="L513" s="1548">
        <f t="shared" si="28"/>
        <v>0.0</v>
      </c>
      <c r="M513" s="1549">
        <f t="shared" si="29"/>
        <v>0.0</v>
      </c>
      <c r="N513" s="1550" t="str">
        <f>IF($J501="TC",0,IF($J501="Nso",0,VLOOKUP($A498,'Result Entry'!$B$9:$FW$108,24,0)))</f>
        <v/>
      </c>
    </row>
    <row r="514" spans="8:8" s="1538" ht="20.25" customFormat="1" customHeight="1">
      <c r="A514" s="1443"/>
      <c r="B514" s="1539" t="s">
        <v>70</v>
      </c>
      <c r="C514" s="1551" t="str">
        <f>'Result Entry'!$Z$3</f>
        <v>ENGLISH Comp.</v>
      </c>
      <c r="D514" s="1552"/>
      <c r="E514" s="1542">
        <f>IF($J501="TC",0,IF($J501="Nso",0,VLOOKUP($A498,'Result Entry'!$B$9:$FW$108,25,0)))</f>
        <v>0.0</v>
      </c>
      <c r="F514" s="1543">
        <f>IF($J501="TC",0,IF($J501="Nso",0,VLOOKUP($A498,'Result Entry'!$B$9:$FW$108,26,0)))</f>
        <v>0.0</v>
      </c>
      <c r="G514" s="1553">
        <f>E514+F514</f>
        <v>0.0</v>
      </c>
      <c r="H514" s="1554">
        <f>IF($J501="TC",0,IF($J501="Nso",0,VLOOKUP($A498,'Result Entry'!$B$9:$FW$108,30,0)))</f>
        <v>0.0</v>
      </c>
      <c r="I514" s="1555"/>
      <c r="J514" s="1556">
        <f>IF($J501="TC",0,IF($J501="Nso",0,VLOOKUP($A498,'Result Entry'!$B$9:$FW$108,33,0)))</f>
        <v>0.0</v>
      </c>
      <c r="K514" s="1555"/>
      <c r="L514" s="1548">
        <f t="shared" si="28"/>
        <v>0.0</v>
      </c>
      <c r="M514" s="1549">
        <f t="shared" si="29"/>
        <v>0.0</v>
      </c>
      <c r="N514" s="1550" t="str">
        <f>IF($J501="TC",0,IF($J501="Nso",0,VLOOKUP($A498,'Result Entry'!$B$9:$FW$108,38,0)))</f>
        <v/>
      </c>
    </row>
    <row r="515" spans="8:8" s="1538" ht="20.25" customFormat="1" customHeight="1">
      <c r="A515" s="1443"/>
      <c r="B515" s="1539" t="s">
        <v>70</v>
      </c>
      <c r="C515" s="1551" t="str">
        <f>'Result Entry'!$AO$3</f>
        <v>PHYSICS</v>
      </c>
      <c r="D515" s="1552"/>
      <c r="E515" s="1542">
        <f>IF($J501="TC",0,IF($J501="Nso",0,VLOOKUP($A498,'Result Entry'!$B$9:$FW$108,39,0)))</f>
        <v>0.0</v>
      </c>
      <c r="F515" s="1543">
        <f>IF($J501="TC",0,IF($J501="Nso",0,VLOOKUP($A498,'Result Entry'!$B$9:$FW$108,40,0)))</f>
        <v>0.0</v>
      </c>
      <c r="G515" s="1553">
        <f>E515+F515</f>
        <v>0.0</v>
      </c>
      <c r="H515" s="1554">
        <f>IF($J501="TC",0,IF($J501="Nso",0,VLOOKUP($A498,'Result Entry'!$B$9:$FW$108,45,0)))</f>
        <v>0.0</v>
      </c>
      <c r="I515" s="1555"/>
      <c r="J515" s="1556">
        <f>IF($J501="TC",0,IF($J501="Nso",0,VLOOKUP($A498,'Result Entry'!$B$9:$FW$108,49,0)))</f>
        <v>0.0</v>
      </c>
      <c r="K515" s="1555"/>
      <c r="L515" s="1548">
        <f t="shared" si="28"/>
        <v>0.0</v>
      </c>
      <c r="M515" s="1549">
        <f t="shared" si="29"/>
        <v>0.0</v>
      </c>
      <c r="N515" s="1550" t="str">
        <f>IF($J501="TC",0,IF($J501="Nso",0,VLOOKUP($A498,'Result Entry'!$B$9:$FW$108,54,0)))</f>
        <v/>
      </c>
    </row>
    <row r="516" spans="8:8" s="1538" ht="20.25" customFormat="1" customHeight="1">
      <c r="A516" s="1443"/>
      <c r="B516" s="1539" t="s">
        <v>70</v>
      </c>
      <c r="C516" s="1551" t="str">
        <f>'Result Entry'!$BF$3</f>
        <v>CHEMISTRY</v>
      </c>
      <c r="D516" s="1552"/>
      <c r="E516" s="1542" t="str">
        <f>IF($J501="TC",0,IF($J501="Nso",0,VLOOKUP($A498,'Result Entry'!$B$9:$FW$108,55,0)))</f>
        <v/>
      </c>
      <c r="F516" s="1543">
        <f>IF($J501="TC",0,IF($J501="Nso",0,VLOOKUP($A498,'Result Entry'!$B$9:$FW$108,56,0)))</f>
        <v>0.0</v>
      </c>
      <c r="G516" s="1553" t="e">
        <f>E516+F516</f>
        <v>#VALUE!</v>
      </c>
      <c r="H516" s="1554">
        <f>IF($J501="TC",0,IF($J501="Nso",0,VLOOKUP($A498,'Result Entry'!$B$9:$FW$108,61,0)))</f>
        <v>0.0</v>
      </c>
      <c r="I516" s="1555"/>
      <c r="J516" s="1556">
        <f>IF($J501="TC",0,IF($J501="Nso",0,VLOOKUP($A498,'Result Entry'!$B$9:$FW$108,65,0)))</f>
        <v>0.0</v>
      </c>
      <c r="K516" s="1555"/>
      <c r="L516" s="1548">
        <f t="shared" si="28"/>
        <v>0.0</v>
      </c>
      <c r="M516" s="1549" t="e">
        <f t="shared" si="29"/>
        <v>#VALUE!</v>
      </c>
      <c r="N516" s="1550" t="str">
        <f>IF($J501="TC",0,IF($J501="Nso",0,VLOOKUP($A498,'Result Entry'!$B$9:$FW$108,70,0)))</f>
        <v/>
      </c>
    </row>
    <row r="517" spans="8:8" s="1538" ht="20.25" customFormat="1" customHeight="1">
      <c r="A517" s="1443"/>
      <c r="B517" s="1539" t="s">
        <v>70</v>
      </c>
      <c r="C517" s="1551" t="str">
        <f>'Result Entry'!$BW$3</f>
        <v>BIOLOGY</v>
      </c>
      <c r="D517" s="1552"/>
      <c r="E517" s="1557" t="str">
        <f>IF($J501="TC",0,IF($J501="Nso",0,VLOOKUP($A498,'Result Entry'!$B$9:$FW$108,71,0)))</f>
        <v/>
      </c>
      <c r="F517" s="1558" t="str">
        <f>IF($J501="TC",0,IF($J501="Nso",0,VLOOKUP($A498,'Result Entry'!$B$9:$FW$108,72,0)))</f>
        <v/>
      </c>
      <c r="G517" s="1559" t="e">
        <f>E517+F517</f>
        <v>#VALUE!</v>
      </c>
      <c r="H517" s="1560">
        <f>IF($J501="TC",0,IF($J501="Nso",0,VLOOKUP($A498,'Result Entry'!$B$9:$FW$108,77,0)))</f>
        <v>0.0</v>
      </c>
      <c r="I517" s="1561"/>
      <c r="J517" s="1562">
        <f>IF($J501="TC",0,IF($J501="Nso",0,VLOOKUP($A498,'Result Entry'!$B$9:$FW$108,81,0)))</f>
        <v>0.0</v>
      </c>
      <c r="K517" s="1561"/>
      <c r="L517" s="1563">
        <f t="shared" si="28"/>
        <v>0.0</v>
      </c>
      <c r="M517" s="1564" t="e">
        <f t="shared" si="29"/>
        <v>#VALUE!</v>
      </c>
      <c r="N517" s="1550">
        <f>IF($J501="TC",0,IF($J501="Nso",0,VLOOKUP($A498,'Result Entry'!$B$9:$FW$108,86,0)))</f>
        <v>0.0</v>
      </c>
    </row>
    <row r="518" spans="8:8" ht="20.25" customHeight="1">
      <c r="A518" s="1443"/>
      <c r="B518" s="1503" t="s">
        <v>70</v>
      </c>
      <c r="C518" s="1565" t="s">
        <v>78</v>
      </c>
      <c r="D518" s="1566"/>
      <c r="E518" s="1567"/>
      <c r="F518" s="1568" t="s">
        <v>79</v>
      </c>
      <c r="G518" s="1569"/>
      <c r="H518" s="1570" t="s">
        <v>80</v>
      </c>
      <c r="I518" s="1571"/>
      <c r="J518" s="1572" t="s">
        <v>42</v>
      </c>
      <c r="K518" s="1667" t="s">
        <v>92</v>
      </c>
      <c r="L518" s="1574" t="s">
        <v>40</v>
      </c>
      <c r="M518" s="1575"/>
      <c r="N518" s="1576" t="s">
        <v>44</v>
      </c>
    </row>
    <row r="519" spans="8:8" ht="25.5" customHeight="1">
      <c r="A519" s="1443"/>
      <c r="B519" s="1503" t="s">
        <v>70</v>
      </c>
      <c r="C519" s="1577"/>
      <c r="D519" s="1578"/>
      <c r="E519" s="1579"/>
      <c r="F519" s="1580">
        <f>IF($J501="TC",0,IF($J501="Nso",0,VLOOKUP($A498,'Result Entry'!$B$9:$FW$108,146,0)))</f>
        <v>0.0</v>
      </c>
      <c r="G519" s="1581"/>
      <c r="H519" s="1582">
        <f>IF($J501="TC",0,IF($J501="Nso",0,VLOOKUP($A498,'Result Entry'!$B$9:$FW$108,147,0)))</f>
        <v>0.0</v>
      </c>
      <c r="I519" s="1583"/>
      <c r="J519" s="1584">
        <f>IF($J501="TC",0,IF($J501="Nso",0,VLOOKUP($A498,'Result Entry'!$B$9:$FW$108,148,0)))</f>
        <v>0.0</v>
      </c>
      <c r="K519" s="1585" t="str">
        <f>IF($J501="TC",0,IF($J501="Nso",0,VLOOKUP($A498,'Result Entry'!$B$9:$FW$108,149,0)))</f>
        <v/>
      </c>
      <c r="L519" s="1586">
        <f>IF($J501="TC",0,IF($J501="Nso",0,VLOOKUP($A498,'Result Entry'!$B$9:$FW$108,150,0)))</f>
        <v>0.0</v>
      </c>
      <c r="M519" s="1587"/>
      <c r="N519" s="1588">
        <f>IF($J501="TC",0,IF($J501="Nso",0,VLOOKUP($A498,'Result Entry'!$B$9:$FW$108,152,0)))</f>
        <v>0.0</v>
      </c>
    </row>
    <row r="520" spans="8:8" ht="20.25" customHeight="1">
      <c r="A520" s="1443"/>
      <c r="B520" s="1503" t="s">
        <v>70</v>
      </c>
      <c r="C520" s="1589" t="s">
        <v>59</v>
      </c>
      <c r="D520" s="1590"/>
      <c r="E520" s="1590"/>
      <c r="F520" s="1590"/>
      <c r="G520" s="1590"/>
      <c r="H520" s="1591"/>
      <c r="I520" s="1592" t="s">
        <v>60</v>
      </c>
      <c r="J520" s="1593"/>
      <c r="K520" s="1594">
        <f>VLOOKUP($A498,'Result Entry'!$B$9:$FW$108,143,0)</f>
        <v>0.0</v>
      </c>
      <c r="L520" s="1595"/>
      <c r="M520" s="1596" t="s">
        <v>38</v>
      </c>
      <c r="N520" s="1597"/>
    </row>
    <row r="521" spans="8:8" ht="20.25" customHeight="1">
      <c r="A521" s="1443"/>
      <c r="B521" s="1503" t="s">
        <v>70</v>
      </c>
      <c r="C521" s="1598" t="s">
        <v>55</v>
      </c>
      <c r="D521" s="1599"/>
      <c r="E521" s="1599"/>
      <c r="F521" s="1600" t="s">
        <v>158</v>
      </c>
      <c r="G521" s="1601"/>
      <c r="H521" s="1602" t="s">
        <v>48</v>
      </c>
      <c r="I521" s="1603" t="s">
        <v>61</v>
      </c>
      <c r="J521" s="1604"/>
      <c r="K521" s="1605">
        <f>VLOOKUP($A498,'Result Entry'!$B$9:$FW$108,144,0)</f>
        <v>0.0</v>
      </c>
      <c r="L521" s="1606"/>
      <c r="M521" s="1607">
        <f>VLOOKUP($A498,'Result Entry'!$B$9:$FW$108,145,0)</f>
        <v>0.0</v>
      </c>
      <c r="N521" s="1608"/>
    </row>
    <row r="522" spans="8:8" ht="20.25" customHeight="1">
      <c r="A522" s="1443"/>
      <c r="B522" s="1503" t="s">
        <v>70</v>
      </c>
      <c r="C522" s="1598"/>
      <c r="D522" s="1599"/>
      <c r="E522" s="1599"/>
      <c r="F522" s="1609"/>
      <c r="G522" s="1610"/>
      <c r="H522" s="1611" t="s">
        <v>100</v>
      </c>
      <c r="I522" s="1612" t="s">
        <v>62</v>
      </c>
      <c r="J522" s="1613"/>
      <c r="K522" s="1614">
        <f>IF($J501="TC","Transferred",IF($J501="Nso","NameSeparated",VLOOKUP($A498,'Result Entry'!$B$9:$FW$108,153,0)))</f>
        <v>0.0</v>
      </c>
      <c r="L522" s="1614"/>
      <c r="M522" s="1614"/>
      <c r="N522" s="1615"/>
    </row>
    <row r="523" spans="8:8" ht="20.25" customHeight="1">
      <c r="A523" s="1443"/>
      <c r="B523" s="1503" t="s">
        <v>70</v>
      </c>
      <c r="C523" s="1616" t="str">
        <f>'Result Entry'!$DU$3</f>
        <v>Foundation Of Information Tech.</v>
      </c>
      <c r="D523" s="1617"/>
      <c r="E523" s="1618"/>
      <c r="F523" s="1619" t="str">
        <f>IF($J501="TC",0,IF($J501="Nso",0,VLOOKUP($A498,'Result Entry'!$B$9:$GS$108,170,0)))</f>
        <v/>
      </c>
      <c r="G523" s="1619"/>
      <c r="H523" s="1620">
        <f>IF($J501="TC",0,IF($J501="Nso",0,VLOOKUP($A498,'Result Entry'!$B$9:$GS$108,112,0)))</f>
        <v>0.0</v>
      </c>
      <c r="I523" s="1621" t="s">
        <v>72</v>
      </c>
      <c r="J523" s="1622"/>
      <c r="K523" s="1623">
        <f>'Result Entry'!$T$2</f>
        <v>45041.0</v>
      </c>
      <c r="L523" s="1624"/>
      <c r="M523" s="1624"/>
      <c r="N523" s="1625"/>
    </row>
    <row r="524" spans="8:8" ht="20.25" customHeight="1">
      <c r="A524" s="1443"/>
      <c r="B524" s="1503" t="s">
        <v>70</v>
      </c>
      <c r="C524" s="1616" t="str">
        <f>'Result Entry'!$EI$3</f>
        <v>G.I.A.I.-II</v>
      </c>
      <c r="D524" s="1617"/>
      <c r="E524" s="1618"/>
      <c r="F524" s="1619" t="str">
        <f>IF($J501="TC",0,IF($J501="Nso",0,VLOOKUP($A498,'Result Entry'!$B$9:$GS$108,174,0)))</f>
        <v/>
      </c>
      <c r="G524" s="1619"/>
      <c r="H524" s="1620">
        <f>IF($J501="TC",0,IF($J501="Nso",0,VLOOKUP($A498,'Result Entry'!$B$9:$GS$108,124,0)))</f>
        <v>0.0</v>
      </c>
      <c r="I524" s="1626"/>
      <c r="J524" s="1627"/>
      <c r="K524" s="1627"/>
      <c r="L524" s="1627"/>
      <c r="M524" s="1627"/>
      <c r="N524" s="1628"/>
    </row>
    <row r="525" spans="8:8" ht="20.25" customHeight="1">
      <c r="A525" s="1443"/>
      <c r="B525" s="1503" t="s">
        <v>70</v>
      </c>
      <c r="C525" s="1616" t="str">
        <f>'Result Entry'!$EU$3</f>
        <v>SOC.SER.PLAN</v>
      </c>
      <c r="D525" s="1617"/>
      <c r="E525" s="1618"/>
      <c r="F525" s="1619">
        <f>IF($J501="TC",0,IF($J501="Nso",0,VLOOKUP($A498,'Result Entry'!$B$9:$HS$108,178,0)))</f>
        <v>0.0</v>
      </c>
      <c r="G525" s="1619"/>
      <c r="H525" s="1620">
        <f>IF($J501="TC",0,IF($J501="Nso",0,VLOOKUP($A498,'Result Entry'!$B$9:$GS$108,136,0)))</f>
        <v>0.0</v>
      </c>
      <c r="I525" s="1629" t="s">
        <v>175</v>
      </c>
      <c r="J525" s="1630"/>
      <c r="K525" s="1668"/>
      <c r="L525" s="1669"/>
      <c r="M525" s="1669"/>
      <c r="N525" s="1670"/>
    </row>
    <row r="526" spans="8:8" ht="20.25" customHeight="1">
      <c r="A526" s="1443"/>
      <c r="B526" s="1503" t="s">
        <v>70</v>
      </c>
      <c r="C526" s="1616" t="str">
        <f>'Result Entry'!$FG$3</f>
        <v>Jeewan Kaushal</v>
      </c>
      <c r="D526" s="1617"/>
      <c r="E526" s="1618"/>
      <c r="F526" s="1619" t="str">
        <f>IF($J501="TC",0,IF($J501="Nso",0,VLOOKUP($A498,'Result Entry'!$B$9:$HS$108,182,0)))</f>
        <v/>
      </c>
      <c r="G526" s="1619"/>
      <c r="H526" s="1620">
        <f>IF($J501="TC",0,IF($J501="Nso",0,VLOOKUP($A498,'Result Entry'!$B$9:$HS$108,136,0)))</f>
        <v>0.0</v>
      </c>
      <c r="I526" s="1629" t="s">
        <v>149</v>
      </c>
      <c r="J526" s="1630"/>
      <c r="K526" s="1630"/>
      <c r="L526" s="1630"/>
      <c r="M526" s="1630"/>
      <c r="N526" s="1634"/>
    </row>
    <row r="527" spans="8:8" ht="20.25" customHeight="1">
      <c r="A527" s="1443"/>
      <c r="B527" s="1483" t="s">
        <v>70</v>
      </c>
      <c r="C527" s="1635" t="s">
        <v>181</v>
      </c>
      <c r="D527" s="1636"/>
      <c r="E527" s="1637"/>
      <c r="F527" s="1638" t="s">
        <v>182</v>
      </c>
      <c r="G527" s="1639"/>
      <c r="H527" s="1640" t="s">
        <v>31</v>
      </c>
      <c r="I527" s="1629" t="s">
        <v>176</v>
      </c>
      <c r="J527" s="1630"/>
      <c r="K527" s="1630"/>
      <c r="L527" s="1630"/>
      <c r="M527" s="1630"/>
      <c r="N527" s="1634"/>
    </row>
    <row r="528" spans="8:8" ht="20.25" customHeight="1">
      <c r="A528" s="1443"/>
      <c r="B528" s="1483" t="s">
        <v>70</v>
      </c>
      <c r="C528" s="1641"/>
      <c r="D528" s="1642"/>
      <c r="E528" s="1643"/>
      <c r="F528" s="1644" t="s">
        <v>183</v>
      </c>
      <c r="G528" s="1645"/>
      <c r="H528" s="1646" t="s">
        <v>180</v>
      </c>
      <c r="I528" s="1647" t="s">
        <v>68</v>
      </c>
      <c r="J528" s="1648"/>
      <c r="K528" s="1648"/>
      <c r="L528" s="1648"/>
      <c r="M528" s="1648"/>
      <c r="N528" s="1649"/>
    </row>
    <row r="529" spans="8:8" ht="20.25" customHeight="1">
      <c r="A529" s="1443"/>
      <c r="B529" s="1483" t="s">
        <v>70</v>
      </c>
      <c r="C529" s="1641"/>
      <c r="D529" s="1642"/>
      <c r="E529" s="1643"/>
      <c r="F529" s="1644" t="s">
        <v>186</v>
      </c>
      <c r="G529" s="1645"/>
      <c r="H529" s="1646" t="s">
        <v>63</v>
      </c>
      <c r="I529" s="1650"/>
      <c r="J529" s="1651"/>
      <c r="K529" s="1651"/>
      <c r="L529" s="1651"/>
      <c r="M529" s="1651"/>
      <c r="N529" s="1652"/>
    </row>
    <row r="530" spans="8:8" ht="20.25" customHeight="1">
      <c r="A530" s="1443"/>
      <c r="B530" s="1483" t="s">
        <v>70</v>
      </c>
      <c r="C530" s="1641"/>
      <c r="D530" s="1642"/>
      <c r="E530" s="1643"/>
      <c r="F530" s="1644" t="s">
        <v>187</v>
      </c>
      <c r="G530" s="1645"/>
      <c r="H530" s="1646" t="s">
        <v>64</v>
      </c>
      <c r="I530" s="1650"/>
      <c r="J530" s="1651"/>
      <c r="K530" s="1651"/>
      <c r="L530" s="1651"/>
      <c r="M530" s="1651"/>
      <c r="N530" s="1652"/>
    </row>
    <row r="531" spans="8:8" ht="20.25" customHeight="1">
      <c r="A531" s="1443"/>
      <c r="B531" s="1483" t="s">
        <v>70</v>
      </c>
      <c r="C531" s="1641"/>
      <c r="D531" s="1642"/>
      <c r="E531" s="1643"/>
      <c r="F531" s="1644" t="s">
        <v>184</v>
      </c>
      <c r="G531" s="1645"/>
      <c r="H531" s="1646" t="s">
        <v>66</v>
      </c>
      <c r="I531" s="1653" t="s">
        <v>81</v>
      </c>
      <c r="J531" s="1654"/>
      <c r="K531" s="1654"/>
      <c r="L531" s="1654"/>
      <c r="M531" s="1654"/>
      <c r="N531" s="1655"/>
    </row>
    <row r="532" spans="8:8" ht="20.25" customHeight="1">
      <c r="A532" s="1443"/>
      <c r="B532" s="1656" t="s">
        <v>70</v>
      </c>
      <c r="C532" s="1657"/>
      <c r="D532" s="1658"/>
      <c r="E532" s="1659"/>
      <c r="F532" s="1660" t="s">
        <v>185</v>
      </c>
      <c r="G532" s="1661"/>
      <c r="H532" s="1662" t="s">
        <v>65</v>
      </c>
      <c r="I532" s="1663"/>
      <c r="J532" s="1664"/>
      <c r="K532" s="1664"/>
      <c r="L532" s="1664"/>
      <c r="M532" s="1664"/>
      <c r="N532" s="1665"/>
    </row>
    <row r="533" spans="8:8" ht="15.75">
      <c r="A533" s="1666"/>
      <c r="B533" s="1666"/>
      <c r="C533" s="1666"/>
      <c r="D533" s="1666"/>
      <c r="E533" s="1666"/>
      <c r="F533" s="1666"/>
      <c r="G533" s="1666"/>
      <c r="H533" s="1666"/>
      <c r="I533" s="1666"/>
      <c r="J533" s="1666"/>
      <c r="K533" s="1666"/>
      <c r="L533" s="1666"/>
      <c r="M533" s="1666"/>
      <c r="N533" s="1666"/>
    </row>
    <row r="534" spans="8:8" ht="24.75" customHeight="1">
      <c r="A534" s="1441">
        <f>A498+1</f>
        <v>16.0</v>
      </c>
      <c r="B534" s="1442" t="s">
        <v>51</v>
      </c>
      <c r="C534" s="1442"/>
      <c r="D534" s="1442"/>
      <c r="E534" s="1442"/>
      <c r="F534" s="1442"/>
      <c r="G534" s="1442"/>
      <c r="H534" s="1442"/>
      <c r="I534" s="1442"/>
      <c r="J534" s="1442"/>
      <c r="K534" s="1442"/>
      <c r="L534" s="1442"/>
      <c r="M534" s="1442"/>
      <c r="N534" s="1442"/>
    </row>
    <row r="535" spans="8:8" ht="42.75" customHeight="1">
      <c r="A535" s="1443"/>
      <c r="B535" s="1444"/>
      <c r="C535" s="1445"/>
      <c r="D535" s="1446" t="str">
        <f>Master!$E$8</f>
        <v>Govt. Sr. Secondary School </v>
      </c>
      <c r="E535" s="1447"/>
      <c r="F535" s="1447"/>
      <c r="G535" s="1447"/>
      <c r="H535" s="1447"/>
      <c r="I535" s="1447"/>
      <c r="J535" s="1447"/>
      <c r="K535" s="1447"/>
      <c r="L535" s="1447"/>
      <c r="M535" s="1447"/>
      <c r="N535" s="1448"/>
    </row>
    <row r="536" spans="8:8" ht="26.25" customHeight="1">
      <c r="A536" s="1443"/>
      <c r="B536" s="1449"/>
      <c r="C536" s="1450"/>
      <c r="D536" s="1451" t="str">
        <f>Master!$E$11</f>
        <v>P.S.-Bapini (Jodhpur)</v>
      </c>
      <c r="E536" s="1452"/>
      <c r="F536" s="1452"/>
      <c r="G536" s="1452"/>
      <c r="H536" s="1452"/>
      <c r="I536" s="1452"/>
      <c r="J536" s="1452"/>
      <c r="K536" s="1452"/>
      <c r="L536" s="1452"/>
      <c r="M536" s="1452"/>
      <c r="N536" s="1453"/>
    </row>
    <row r="537" spans="8:8" ht="20.25" customHeight="1">
      <c r="A537" s="1443"/>
      <c r="B537" s="1454"/>
      <c r="C537" s="1455" t="s">
        <v>151</v>
      </c>
      <c r="D537" s="1456"/>
      <c r="E537" s="1456"/>
      <c r="F537" s="1456"/>
      <c r="G537" s="1457"/>
      <c r="H537" s="1458" t="s">
        <v>128</v>
      </c>
      <c r="I537" s="1458"/>
      <c r="J537" s="1459">
        <f>VLOOKUP(A534,'Result Entry'!$B$6:$K$108,6,0)</f>
        <v>0.0</v>
      </c>
      <c r="K537" s="1460" t="s">
        <v>69</v>
      </c>
      <c r="L537" s="1461"/>
      <c r="M537" s="1462">
        <f>Master!$E$14</f>
        <v>8.151106901E9</v>
      </c>
      <c r="N537" s="1463"/>
    </row>
    <row r="538" spans="8:8" ht="20.25" customHeight="1">
      <c r="A538" s="1443"/>
      <c r="B538" s="1464"/>
      <c r="C538" s="1465"/>
      <c r="D538" s="1466"/>
      <c r="E538" s="1466"/>
      <c r="F538" s="1466"/>
      <c r="G538" s="1467"/>
      <c r="H538" s="1468"/>
      <c r="I538" s="1468"/>
      <c r="J538" s="1469"/>
      <c r="K538" s="1470" t="s">
        <v>67</v>
      </c>
      <c r="L538" s="1471"/>
      <c r="M538" s="1472"/>
      <c r="N538" s="1473"/>
      <c r="O538" s="23" t="s">
        <v>157</v>
      </c>
    </row>
    <row r="539" spans="8:8" ht="20.25" customHeight="1">
      <c r="A539" s="1443"/>
      <c r="B539" s="1464"/>
      <c r="C539" s="1474"/>
      <c r="D539" s="1475"/>
      <c r="E539" s="1475"/>
      <c r="F539" s="1475"/>
      <c r="G539" s="1476"/>
      <c r="H539" s="1477"/>
      <c r="I539" s="1477"/>
      <c r="J539" s="1478"/>
      <c r="K539" s="1479" t="s">
        <v>52</v>
      </c>
      <c r="L539" s="1480"/>
      <c r="M539" s="1481" t="str">
        <f>Master!$E$6</f>
        <v>2022-23</v>
      </c>
      <c r="N539" s="1482"/>
    </row>
    <row r="540" spans="8:8" ht="20.25" customHeight="1">
      <c r="A540" s="1443"/>
      <c r="B540" s="1483" t="s">
        <v>70</v>
      </c>
      <c r="C540" s="1484" t="s">
        <v>21</v>
      </c>
      <c r="D540" s="1485"/>
      <c r="E540" s="1485"/>
      <c r="F540" s="1486"/>
      <c r="G540" s="1487" t="s">
        <v>150</v>
      </c>
      <c r="H540" s="1488">
        <f>VLOOKUP($A534,'Result Entry'!$B$9:$FW$108,4,0)</f>
        <v>0.0</v>
      </c>
      <c r="I540" s="1488"/>
      <c r="J540" s="1488"/>
      <c r="K540" s="1488"/>
      <c r="L540" s="1488"/>
      <c r="M540" s="1488"/>
      <c r="N540" s="1489"/>
    </row>
    <row r="541" spans="8:8" ht="20.25" customHeight="1">
      <c r="A541" s="1443"/>
      <c r="B541" s="1483" t="s">
        <v>70</v>
      </c>
      <c r="C541" s="1490" t="s">
        <v>23</v>
      </c>
      <c r="D541" s="1491"/>
      <c r="E541" s="1491"/>
      <c r="F541" s="1492"/>
      <c r="G541" s="1493" t="s">
        <v>150</v>
      </c>
      <c r="H541" s="1494">
        <f>VLOOKUP($A534,'Result Entry'!$B$9:$FW$108,7,0)</f>
        <v>0.0</v>
      </c>
      <c r="I541" s="1494"/>
      <c r="J541" s="1494"/>
      <c r="K541" s="1494"/>
      <c r="L541" s="1494"/>
      <c r="M541" s="1494"/>
      <c r="N541" s="1495"/>
    </row>
    <row r="542" spans="8:8" ht="20.25" customHeight="1">
      <c r="A542" s="1443"/>
      <c r="B542" s="1483" t="s">
        <v>70</v>
      </c>
      <c r="C542" s="1490" t="s">
        <v>24</v>
      </c>
      <c r="D542" s="1491"/>
      <c r="E542" s="1491"/>
      <c r="F542" s="1492"/>
      <c r="G542" s="1493" t="s">
        <v>150</v>
      </c>
      <c r="H542" s="1494">
        <f>VLOOKUP($A534,'Result Entry'!$B$9:$FW$108,8,0)</f>
        <v>0.0</v>
      </c>
      <c r="I542" s="1494"/>
      <c r="J542" s="1494"/>
      <c r="K542" s="1494"/>
      <c r="L542" s="1494"/>
      <c r="M542" s="1494"/>
      <c r="N542" s="1495"/>
    </row>
    <row r="543" spans="8:8" ht="20.25" customHeight="1">
      <c r="A543" s="1443"/>
      <c r="B543" s="1483" t="s">
        <v>70</v>
      </c>
      <c r="C543" s="1490" t="s">
        <v>53</v>
      </c>
      <c r="D543" s="1491"/>
      <c r="E543" s="1491"/>
      <c r="F543" s="1492"/>
      <c r="G543" s="1493" t="s">
        <v>150</v>
      </c>
      <c r="H543" s="1494">
        <f>VLOOKUP($A534,'Result Entry'!$B$9:$FW$108,9,0)</f>
        <v>0.0</v>
      </c>
      <c r="I543" s="1494"/>
      <c r="J543" s="1494"/>
      <c r="K543" s="1494"/>
      <c r="L543" s="1494"/>
      <c r="M543" s="1494"/>
      <c r="N543" s="1495"/>
    </row>
    <row r="544" spans="8:8" ht="20.25" customHeight="1">
      <c r="A544" s="1443"/>
      <c r="B544" s="1483" t="s">
        <v>70</v>
      </c>
      <c r="C544" s="1490" t="s">
        <v>54</v>
      </c>
      <c r="D544" s="1491"/>
      <c r="E544" s="1491"/>
      <c r="F544" s="1492"/>
      <c r="G544" s="1493" t="s">
        <v>150</v>
      </c>
      <c r="H544" s="1496" t="str">
        <f>CONCATENATE('Result Entry'!$G$4,'Result Entry'!$J$4)</f>
        <v>11(A)</v>
      </c>
      <c r="I544" s="1494"/>
      <c r="J544" s="1494"/>
      <c r="K544" s="1494"/>
      <c r="L544" s="1494"/>
      <c r="M544" s="1494"/>
      <c r="N544" s="1495"/>
    </row>
    <row r="545" spans="8:8" ht="20.25" customHeight="1">
      <c r="A545" s="1443"/>
      <c r="B545" s="1483" t="s">
        <v>70</v>
      </c>
      <c r="C545" s="1497" t="s">
        <v>26</v>
      </c>
      <c r="D545" s="1498"/>
      <c r="E545" s="1498"/>
      <c r="F545" s="1499"/>
      <c r="G545" s="1500" t="s">
        <v>150</v>
      </c>
      <c r="H545" s="1501">
        <f>VLOOKUP($A534,'Result Entry'!$B$9:$FW$108,10,0)</f>
        <v>0.0</v>
      </c>
      <c r="I545" s="1501"/>
      <c r="J545" s="1501"/>
      <c r="K545" s="1501"/>
      <c r="L545" s="1501"/>
      <c r="M545" s="1501"/>
      <c r="N545" s="1502"/>
    </row>
    <row r="546" spans="8:8" ht="20.25" customHeight="1">
      <c r="A546" s="1443"/>
      <c r="B546" s="1503" t="s">
        <v>70</v>
      </c>
      <c r="C546" s="1504" t="s">
        <v>168</v>
      </c>
      <c r="D546" s="1505"/>
      <c r="E546" s="1506" t="s">
        <v>73</v>
      </c>
      <c r="F546" s="1507" t="s">
        <v>74</v>
      </c>
      <c r="G546" s="1508" t="s">
        <v>169</v>
      </c>
      <c r="H546" s="1509" t="s">
        <v>56</v>
      </c>
      <c r="I546" s="1510"/>
      <c r="J546" s="1511" t="s">
        <v>85</v>
      </c>
      <c r="K546" s="1512"/>
      <c r="L546" s="1513" t="s">
        <v>170</v>
      </c>
      <c r="M546" s="1514" t="s">
        <v>77</v>
      </c>
      <c r="N546" s="1515" t="s">
        <v>99</v>
      </c>
    </row>
    <row r="547" spans="8:8" ht="20.25" customHeight="1">
      <c r="A547" s="1443"/>
      <c r="B547" s="1503"/>
      <c r="C547" s="1516"/>
      <c r="D547" s="1517"/>
      <c r="E547" s="1518"/>
      <c r="F547" s="1519"/>
      <c r="G547" s="1520"/>
      <c r="H547" s="1521"/>
      <c r="I547" s="1522"/>
      <c r="J547" s="1523"/>
      <c r="K547" s="1524"/>
      <c r="L547" s="1525"/>
      <c r="M547" s="1526"/>
      <c r="N547" s="1527"/>
    </row>
    <row r="548" spans="8:8" ht="20.25" customHeight="1">
      <c r="A548" s="1443"/>
      <c r="B548" s="1503" t="s">
        <v>70</v>
      </c>
      <c r="C548" s="1528" t="s">
        <v>57</v>
      </c>
      <c r="D548" s="1529"/>
      <c r="E548" s="1530">
        <f>'Result Entry'!$L$7</f>
        <v>10.0</v>
      </c>
      <c r="F548" s="1531">
        <f>'Result Entry'!$M$7</f>
        <v>10.0</v>
      </c>
      <c r="G548" s="1532">
        <f>SUM(E548:F548)</f>
        <v>20.0</v>
      </c>
      <c r="H548" s="1533">
        <f>'Result Entry'!$AU$7</f>
        <v>70.0</v>
      </c>
      <c r="I548" s="1534"/>
      <c r="J548" s="1535">
        <f>'Result Entry'!$AY$7</f>
        <v>100.0</v>
      </c>
      <c r="K548" s="1534"/>
      <c r="L548" s="1532">
        <f t="shared" si="30" ref="L548:L553">H548+J548</f>
        <v>170.0</v>
      </c>
      <c r="M548" s="1536">
        <f t="shared" si="31" ref="M548:M553">G548+L548</f>
        <v>190.0</v>
      </c>
      <c r="N548" s="1537"/>
    </row>
    <row r="549" spans="8:8" s="1538" ht="20.25" customFormat="1" customHeight="1">
      <c r="A549" s="1443"/>
      <c r="B549" s="1539" t="s">
        <v>70</v>
      </c>
      <c r="C549" s="1540" t="str">
        <f>'Result Entry'!$L$3</f>
        <v>HINDI Comp.</v>
      </c>
      <c r="D549" s="1541"/>
      <c r="E549" s="1542">
        <f>IF($J537="TC",0,IF($J537="Nso",0,VLOOKUP($A534,'Result Entry'!$B$9:$FW$108,11,0)))</f>
        <v>0.0</v>
      </c>
      <c r="F549" s="1543">
        <f>IF($J537="TC",0,IF($J537="Nso",0,VLOOKUP($A534,'Result Entry'!$B$9:$FW$108,12,0)))</f>
        <v>0.0</v>
      </c>
      <c r="G549" s="1544">
        <f>E549+F549</f>
        <v>0.0</v>
      </c>
      <c r="H549" s="1545">
        <f>IF($J537="TC",0,IF($J537="Nso",0,VLOOKUP($A534,'Result Entry'!$B$9:$FW$108,16,0)))</f>
        <v>0.0</v>
      </c>
      <c r="I549" s="1546"/>
      <c r="J549" s="1547">
        <f>IF($J537="TC",0,IF($J537="Nso",0,VLOOKUP($A534,'Result Entry'!$B$9:$FW$108,19,0)))</f>
        <v>0.0</v>
      </c>
      <c r="K549" s="1546"/>
      <c r="L549" s="1548">
        <f t="shared" si="30"/>
        <v>0.0</v>
      </c>
      <c r="M549" s="1549">
        <f t="shared" si="31"/>
        <v>0.0</v>
      </c>
      <c r="N549" s="1550" t="str">
        <f>IF($J537="TC",0,IF($J537="Nso",0,VLOOKUP($A534,'Result Entry'!$B$9:$FW$108,24,0)))</f>
        <v/>
      </c>
    </row>
    <row r="550" spans="8:8" s="1538" ht="20.25" customFormat="1" customHeight="1">
      <c r="A550" s="1443"/>
      <c r="B550" s="1539" t="s">
        <v>70</v>
      </c>
      <c r="C550" s="1551" t="str">
        <f>'Result Entry'!$Z$3</f>
        <v>ENGLISH Comp.</v>
      </c>
      <c r="D550" s="1552"/>
      <c r="E550" s="1542">
        <f>IF($J537="TC",0,IF($J537="Nso",0,VLOOKUP($A534,'Result Entry'!$B$9:$FW$108,25,0)))</f>
        <v>0.0</v>
      </c>
      <c r="F550" s="1543">
        <f>IF($J537="TC",0,IF($J537="Nso",0,VLOOKUP($A534,'Result Entry'!$B$9:$FW$108,26,0)))</f>
        <v>0.0</v>
      </c>
      <c r="G550" s="1553">
        <f>E550+F550</f>
        <v>0.0</v>
      </c>
      <c r="H550" s="1554">
        <f>IF($J537="TC",0,IF($J537="Nso",0,VLOOKUP($A534,'Result Entry'!$B$9:$FW$108,30,0)))</f>
        <v>0.0</v>
      </c>
      <c r="I550" s="1555"/>
      <c r="J550" s="1556">
        <f>IF($J537="TC",0,IF($J537="Nso",0,VLOOKUP($A534,'Result Entry'!$B$9:$FW$108,33,0)))</f>
        <v>0.0</v>
      </c>
      <c r="K550" s="1555"/>
      <c r="L550" s="1548">
        <f t="shared" si="30"/>
        <v>0.0</v>
      </c>
      <c r="M550" s="1549">
        <f t="shared" si="31"/>
        <v>0.0</v>
      </c>
      <c r="N550" s="1550" t="str">
        <f>IF($J537="TC",0,IF($J537="Nso",0,VLOOKUP($A534,'Result Entry'!$B$9:$FW$108,38,0)))</f>
        <v/>
      </c>
    </row>
    <row r="551" spans="8:8" s="1538" ht="20.25" customFormat="1" customHeight="1">
      <c r="A551" s="1443"/>
      <c r="B551" s="1539" t="s">
        <v>70</v>
      </c>
      <c r="C551" s="1551" t="str">
        <f>'Result Entry'!$AO$3</f>
        <v>PHYSICS</v>
      </c>
      <c r="D551" s="1552"/>
      <c r="E551" s="1542">
        <f>IF($J537="TC",0,IF($J537="Nso",0,VLOOKUP($A534,'Result Entry'!$B$9:$FW$108,39,0)))</f>
        <v>0.0</v>
      </c>
      <c r="F551" s="1543">
        <f>IF($J537="TC",0,IF($J537="Nso",0,VLOOKUP($A534,'Result Entry'!$B$9:$FW$108,40,0)))</f>
        <v>0.0</v>
      </c>
      <c r="G551" s="1553">
        <f>E551+F551</f>
        <v>0.0</v>
      </c>
      <c r="H551" s="1554">
        <f>IF($J537="TC",0,IF($J537="Nso",0,VLOOKUP($A534,'Result Entry'!$B$9:$FW$108,45,0)))</f>
        <v>0.0</v>
      </c>
      <c r="I551" s="1555"/>
      <c r="J551" s="1556">
        <f>IF($J537="TC",0,IF($J537="Nso",0,VLOOKUP($A534,'Result Entry'!$B$9:$FW$108,49,0)))</f>
        <v>0.0</v>
      </c>
      <c r="K551" s="1555"/>
      <c r="L551" s="1548">
        <f t="shared" si="30"/>
        <v>0.0</v>
      </c>
      <c r="M551" s="1549">
        <f t="shared" si="31"/>
        <v>0.0</v>
      </c>
      <c r="N551" s="1550" t="str">
        <f>IF($J537="TC",0,IF($J537="Nso",0,VLOOKUP($A534,'Result Entry'!$B$9:$FW$108,54,0)))</f>
        <v/>
      </c>
    </row>
    <row r="552" spans="8:8" s="1538" ht="20.25" customFormat="1" customHeight="1">
      <c r="A552" s="1443"/>
      <c r="B552" s="1539" t="s">
        <v>70</v>
      </c>
      <c r="C552" s="1551" t="str">
        <f>'Result Entry'!$BF$3</f>
        <v>CHEMISTRY</v>
      </c>
      <c r="D552" s="1552"/>
      <c r="E552" s="1542" t="str">
        <f>IF($J537="TC",0,IF($J537="Nso",0,VLOOKUP($A534,'Result Entry'!$B$9:$FW$108,55,0)))</f>
        <v/>
      </c>
      <c r="F552" s="1543">
        <f>IF($J537="TC",0,IF($J537="Nso",0,VLOOKUP($A534,'Result Entry'!$B$9:$FW$108,56,0)))</f>
        <v>0.0</v>
      </c>
      <c r="G552" s="1553" t="e">
        <f>E552+F552</f>
        <v>#VALUE!</v>
      </c>
      <c r="H552" s="1554">
        <f>IF($J537="TC",0,IF($J537="Nso",0,VLOOKUP($A534,'Result Entry'!$B$9:$FW$108,61,0)))</f>
        <v>0.0</v>
      </c>
      <c r="I552" s="1555"/>
      <c r="J552" s="1556">
        <f>IF($J537="TC",0,IF($J537="Nso",0,VLOOKUP($A534,'Result Entry'!$B$9:$FW$108,65,0)))</f>
        <v>0.0</v>
      </c>
      <c r="K552" s="1555"/>
      <c r="L552" s="1548">
        <f t="shared" si="30"/>
        <v>0.0</v>
      </c>
      <c r="M552" s="1549" t="e">
        <f t="shared" si="31"/>
        <v>#VALUE!</v>
      </c>
      <c r="N552" s="1550" t="str">
        <f>IF($J537="TC",0,IF($J537="Nso",0,VLOOKUP($A534,'Result Entry'!$B$9:$FW$108,70,0)))</f>
        <v/>
      </c>
    </row>
    <row r="553" spans="8:8" s="1538" ht="20.25" customFormat="1" customHeight="1">
      <c r="A553" s="1443"/>
      <c r="B553" s="1539" t="s">
        <v>70</v>
      </c>
      <c r="C553" s="1551" t="str">
        <f>'Result Entry'!$BW$3</f>
        <v>BIOLOGY</v>
      </c>
      <c r="D553" s="1552"/>
      <c r="E553" s="1557" t="str">
        <f>IF($J537="TC",0,IF($J537="Nso",0,VLOOKUP($A534,'Result Entry'!$B$9:$FW$108,71,0)))</f>
        <v/>
      </c>
      <c r="F553" s="1558" t="str">
        <f>IF($J537="TC",0,IF($J537="Nso",0,VLOOKUP($A534,'Result Entry'!$B$9:$FW$108,72,0)))</f>
        <v/>
      </c>
      <c r="G553" s="1559" t="e">
        <f>E553+F553</f>
        <v>#VALUE!</v>
      </c>
      <c r="H553" s="1560">
        <f>IF($J537="TC",0,IF($J537="Nso",0,VLOOKUP($A534,'Result Entry'!$B$9:$FW$108,77,0)))</f>
        <v>0.0</v>
      </c>
      <c r="I553" s="1561"/>
      <c r="J553" s="1562">
        <f>IF($J537="TC",0,IF($J537="Nso",0,VLOOKUP($A534,'Result Entry'!$B$9:$FW$108,81,0)))</f>
        <v>0.0</v>
      </c>
      <c r="K553" s="1561"/>
      <c r="L553" s="1563">
        <f t="shared" si="30"/>
        <v>0.0</v>
      </c>
      <c r="M553" s="1564" t="e">
        <f t="shared" si="31"/>
        <v>#VALUE!</v>
      </c>
      <c r="N553" s="1550">
        <f>IF($J537="TC",0,IF($J537="Nso",0,VLOOKUP($A534,'Result Entry'!$B$9:$FW$108,86,0)))</f>
        <v>0.0</v>
      </c>
    </row>
    <row r="554" spans="8:8" ht="20.25" customHeight="1">
      <c r="A554" s="1443"/>
      <c r="B554" s="1503" t="s">
        <v>70</v>
      </c>
      <c r="C554" s="1565" t="s">
        <v>78</v>
      </c>
      <c r="D554" s="1566"/>
      <c r="E554" s="1567"/>
      <c r="F554" s="1568" t="s">
        <v>79</v>
      </c>
      <c r="G554" s="1569"/>
      <c r="H554" s="1570" t="s">
        <v>80</v>
      </c>
      <c r="I554" s="1571"/>
      <c r="J554" s="1572" t="s">
        <v>42</v>
      </c>
      <c r="K554" s="1667" t="s">
        <v>92</v>
      </c>
      <c r="L554" s="1574" t="s">
        <v>40</v>
      </c>
      <c r="M554" s="1575"/>
      <c r="N554" s="1576" t="s">
        <v>44</v>
      </c>
    </row>
    <row r="555" spans="8:8" ht="25.5" customHeight="1">
      <c r="A555" s="1443"/>
      <c r="B555" s="1503" t="s">
        <v>70</v>
      </c>
      <c r="C555" s="1577"/>
      <c r="D555" s="1578"/>
      <c r="E555" s="1579"/>
      <c r="F555" s="1580">
        <f>IF($J537="TC",0,IF($J537="Nso",0,VLOOKUP($A534,'Result Entry'!$B$9:$FW$108,146,0)))</f>
        <v>0.0</v>
      </c>
      <c r="G555" s="1581"/>
      <c r="H555" s="1582">
        <f>IF($J537="TC",0,IF($J537="Nso",0,VLOOKUP($A534,'Result Entry'!$B$9:$FW$108,147,0)))</f>
        <v>0.0</v>
      </c>
      <c r="I555" s="1583"/>
      <c r="J555" s="1584">
        <f>IF($J537="TC",0,IF($J537="Nso",0,VLOOKUP($A534,'Result Entry'!$B$9:$FW$108,148,0)))</f>
        <v>0.0</v>
      </c>
      <c r="K555" s="1585" t="str">
        <f>IF($J537="TC",0,IF($J537="Nso",0,VLOOKUP($A534,'Result Entry'!$B$9:$FW$108,149,0)))</f>
        <v/>
      </c>
      <c r="L555" s="1586">
        <f>IF($J537="TC",0,IF($J537="Nso",0,VLOOKUP($A534,'Result Entry'!$B$9:$FW$108,150,0)))</f>
        <v>0.0</v>
      </c>
      <c r="M555" s="1587"/>
      <c r="N555" s="1588">
        <f>IF($J537="TC",0,IF($J537="Nso",0,VLOOKUP($A534,'Result Entry'!$B$9:$FW$108,152,0)))</f>
        <v>0.0</v>
      </c>
    </row>
    <row r="556" spans="8:8" ht="20.25" customHeight="1">
      <c r="A556" s="1443"/>
      <c r="B556" s="1503" t="s">
        <v>70</v>
      </c>
      <c r="C556" s="1589" t="s">
        <v>59</v>
      </c>
      <c r="D556" s="1590"/>
      <c r="E556" s="1590"/>
      <c r="F556" s="1590"/>
      <c r="G556" s="1590"/>
      <c r="H556" s="1591"/>
      <c r="I556" s="1592" t="s">
        <v>60</v>
      </c>
      <c r="J556" s="1593"/>
      <c r="K556" s="1594">
        <f>VLOOKUP($A534,'Result Entry'!$B$9:$FW$108,143,0)</f>
        <v>0.0</v>
      </c>
      <c r="L556" s="1595"/>
      <c r="M556" s="1596" t="s">
        <v>38</v>
      </c>
      <c r="N556" s="1597"/>
    </row>
    <row r="557" spans="8:8" ht="20.25" customHeight="1">
      <c r="A557" s="1443"/>
      <c r="B557" s="1503" t="s">
        <v>70</v>
      </c>
      <c r="C557" s="1598" t="s">
        <v>55</v>
      </c>
      <c r="D557" s="1599"/>
      <c r="E557" s="1599"/>
      <c r="F557" s="1600" t="s">
        <v>158</v>
      </c>
      <c r="G557" s="1601"/>
      <c r="H557" s="1602" t="s">
        <v>48</v>
      </c>
      <c r="I557" s="1603" t="s">
        <v>61</v>
      </c>
      <c r="J557" s="1604"/>
      <c r="K557" s="1605">
        <f>VLOOKUP($A534,'Result Entry'!$B$9:$FW$108,144,0)</f>
        <v>0.0</v>
      </c>
      <c r="L557" s="1606"/>
      <c r="M557" s="1607">
        <f>VLOOKUP($A534,'Result Entry'!$B$9:$FW$108,145,0)</f>
        <v>0.0</v>
      </c>
      <c r="N557" s="1608"/>
    </row>
    <row r="558" spans="8:8" ht="20.25" customHeight="1">
      <c r="A558" s="1443"/>
      <c r="B558" s="1503" t="s">
        <v>70</v>
      </c>
      <c r="C558" s="1598"/>
      <c r="D558" s="1599"/>
      <c r="E558" s="1599"/>
      <c r="F558" s="1609"/>
      <c r="G558" s="1610"/>
      <c r="H558" s="1611" t="s">
        <v>100</v>
      </c>
      <c r="I558" s="1612" t="s">
        <v>62</v>
      </c>
      <c r="J558" s="1613"/>
      <c r="K558" s="1614">
        <f>IF($J537="TC","Transferred",IF($J537="Nso","NameSeparated",VLOOKUP($A534,'Result Entry'!$B$9:$FW$108,153,0)))</f>
        <v>0.0</v>
      </c>
      <c r="L558" s="1614"/>
      <c r="M558" s="1614"/>
      <c r="N558" s="1615"/>
    </row>
    <row r="559" spans="8:8" ht="20.25" customHeight="1">
      <c r="A559" s="1443"/>
      <c r="B559" s="1503" t="s">
        <v>70</v>
      </c>
      <c r="C559" s="1616" t="str">
        <f>'Result Entry'!$DU$3</f>
        <v>Foundation Of Information Tech.</v>
      </c>
      <c r="D559" s="1617"/>
      <c r="E559" s="1618"/>
      <c r="F559" s="1619" t="str">
        <f>IF($J537="TC",0,IF($J537="Nso",0,VLOOKUP($A534,'Result Entry'!$B$9:$GS$108,170,0)))</f>
        <v/>
      </c>
      <c r="G559" s="1619"/>
      <c r="H559" s="1620">
        <f>IF($J537="TC",0,IF($J537="Nso",0,VLOOKUP($A534,'Result Entry'!$B$9:$GS$108,112,0)))</f>
        <v>0.0</v>
      </c>
      <c r="I559" s="1621" t="s">
        <v>72</v>
      </c>
      <c r="J559" s="1622"/>
      <c r="K559" s="1623">
        <f>'Result Entry'!$T$2</f>
        <v>45041.0</v>
      </c>
      <c r="L559" s="1624"/>
      <c r="M559" s="1624"/>
      <c r="N559" s="1625"/>
    </row>
    <row r="560" spans="8:8" ht="20.25" customHeight="1">
      <c r="A560" s="1443"/>
      <c r="B560" s="1503" t="s">
        <v>70</v>
      </c>
      <c r="C560" s="1616" t="str">
        <f>'Result Entry'!$EI$3</f>
        <v>G.I.A.I.-II</v>
      </c>
      <c r="D560" s="1617"/>
      <c r="E560" s="1618"/>
      <c r="F560" s="1619" t="str">
        <f>IF($J537="TC",0,IF($J537="Nso",0,VLOOKUP($A534,'Result Entry'!$B$9:$GS$108,174,0)))</f>
        <v/>
      </c>
      <c r="G560" s="1619"/>
      <c r="H560" s="1620">
        <f>IF($J537="TC",0,IF($J537="Nso",0,VLOOKUP($A534,'Result Entry'!$B$9:$GS$108,124,0)))</f>
        <v>0.0</v>
      </c>
      <c r="I560" s="1626"/>
      <c r="J560" s="1627"/>
      <c r="K560" s="1627"/>
      <c r="L560" s="1627"/>
      <c r="M560" s="1627"/>
      <c r="N560" s="1628"/>
    </row>
    <row r="561" spans="8:8" ht="20.25" customHeight="1">
      <c r="A561" s="1443"/>
      <c r="B561" s="1503" t="s">
        <v>70</v>
      </c>
      <c r="C561" s="1616" t="str">
        <f>'Result Entry'!$EU$3</f>
        <v>SOC.SER.PLAN</v>
      </c>
      <c r="D561" s="1617"/>
      <c r="E561" s="1618"/>
      <c r="F561" s="1619">
        <f>IF($J537="TC",0,IF($J537="Nso",0,VLOOKUP($A534,'Result Entry'!$B$9:$HS$108,178,0)))</f>
        <v>0.0</v>
      </c>
      <c r="G561" s="1619"/>
      <c r="H561" s="1620">
        <f>IF($J537="TC",0,IF($J537="Nso",0,VLOOKUP($A534,'Result Entry'!$B$9:$GS$108,136,0)))</f>
        <v>0.0</v>
      </c>
      <c r="I561" s="1629" t="s">
        <v>175</v>
      </c>
      <c r="J561" s="1630"/>
      <c r="K561" s="1668"/>
      <c r="L561" s="1669"/>
      <c r="M561" s="1669"/>
      <c r="N561" s="1670"/>
    </row>
    <row r="562" spans="8:8" ht="20.25" customHeight="1">
      <c r="A562" s="1443"/>
      <c r="B562" s="1503" t="s">
        <v>70</v>
      </c>
      <c r="C562" s="1616" t="str">
        <f>'Result Entry'!$FG$3</f>
        <v>Jeewan Kaushal</v>
      </c>
      <c r="D562" s="1617"/>
      <c r="E562" s="1618"/>
      <c r="F562" s="1619" t="str">
        <f>IF($J537="TC",0,IF($J537="Nso",0,VLOOKUP($A534,'Result Entry'!$B$9:$HS$108,182,0)))</f>
        <v/>
      </c>
      <c r="G562" s="1619"/>
      <c r="H562" s="1620">
        <f>IF($J537="TC",0,IF($J537="Nso",0,VLOOKUP($A534,'Result Entry'!$B$9:$HS$108,136,0)))</f>
        <v>0.0</v>
      </c>
      <c r="I562" s="1629" t="s">
        <v>149</v>
      </c>
      <c r="J562" s="1630"/>
      <c r="K562" s="1630"/>
      <c r="L562" s="1630"/>
      <c r="M562" s="1630"/>
      <c r="N562" s="1634"/>
    </row>
    <row r="563" spans="8:8" ht="20.25" customHeight="1">
      <c r="A563" s="1443"/>
      <c r="B563" s="1483" t="s">
        <v>70</v>
      </c>
      <c r="C563" s="1635" t="s">
        <v>181</v>
      </c>
      <c r="D563" s="1636"/>
      <c r="E563" s="1637"/>
      <c r="F563" s="1638" t="s">
        <v>182</v>
      </c>
      <c r="G563" s="1639"/>
      <c r="H563" s="1640" t="s">
        <v>31</v>
      </c>
      <c r="I563" s="1629" t="s">
        <v>176</v>
      </c>
      <c r="J563" s="1630"/>
      <c r="K563" s="1630"/>
      <c r="L563" s="1630"/>
      <c r="M563" s="1630"/>
      <c r="N563" s="1634"/>
    </row>
    <row r="564" spans="8:8" ht="20.25" customHeight="1">
      <c r="A564" s="1443"/>
      <c r="B564" s="1483" t="s">
        <v>70</v>
      </c>
      <c r="C564" s="1641"/>
      <c r="D564" s="1642"/>
      <c r="E564" s="1643"/>
      <c r="F564" s="1644" t="s">
        <v>183</v>
      </c>
      <c r="G564" s="1645"/>
      <c r="H564" s="1646" t="s">
        <v>180</v>
      </c>
      <c r="I564" s="1647" t="s">
        <v>68</v>
      </c>
      <c r="J564" s="1648"/>
      <c r="K564" s="1648"/>
      <c r="L564" s="1648"/>
      <c r="M564" s="1648"/>
      <c r="N564" s="1649"/>
    </row>
    <row r="565" spans="8:8" ht="20.25" customHeight="1">
      <c r="A565" s="1443"/>
      <c r="B565" s="1483" t="s">
        <v>70</v>
      </c>
      <c r="C565" s="1641"/>
      <c r="D565" s="1642"/>
      <c r="E565" s="1643"/>
      <c r="F565" s="1644" t="s">
        <v>186</v>
      </c>
      <c r="G565" s="1645"/>
      <c r="H565" s="1646" t="s">
        <v>63</v>
      </c>
      <c r="I565" s="1650"/>
      <c r="J565" s="1651"/>
      <c r="K565" s="1651"/>
      <c r="L565" s="1651"/>
      <c r="M565" s="1651"/>
      <c r="N565" s="1652"/>
    </row>
    <row r="566" spans="8:8" ht="20.25" customHeight="1">
      <c r="A566" s="1443"/>
      <c r="B566" s="1483" t="s">
        <v>70</v>
      </c>
      <c r="C566" s="1641"/>
      <c r="D566" s="1642"/>
      <c r="E566" s="1643"/>
      <c r="F566" s="1644" t="s">
        <v>187</v>
      </c>
      <c r="G566" s="1645"/>
      <c r="H566" s="1646" t="s">
        <v>64</v>
      </c>
      <c r="I566" s="1650"/>
      <c r="J566" s="1651"/>
      <c r="K566" s="1651"/>
      <c r="L566" s="1651"/>
      <c r="M566" s="1651"/>
      <c r="N566" s="1652"/>
    </row>
    <row r="567" spans="8:8" ht="20.25" customHeight="1">
      <c r="A567" s="1443"/>
      <c r="B567" s="1483" t="s">
        <v>70</v>
      </c>
      <c r="C567" s="1641"/>
      <c r="D567" s="1642"/>
      <c r="E567" s="1643"/>
      <c r="F567" s="1644" t="s">
        <v>184</v>
      </c>
      <c r="G567" s="1645"/>
      <c r="H567" s="1646" t="s">
        <v>66</v>
      </c>
      <c r="I567" s="1653" t="s">
        <v>81</v>
      </c>
      <c r="J567" s="1654"/>
      <c r="K567" s="1654"/>
      <c r="L567" s="1654"/>
      <c r="M567" s="1654"/>
      <c r="N567" s="1655"/>
    </row>
    <row r="568" spans="8:8" ht="20.25" customHeight="1">
      <c r="A568" s="1443"/>
      <c r="B568" s="1656" t="s">
        <v>70</v>
      </c>
      <c r="C568" s="1657"/>
      <c r="D568" s="1658"/>
      <c r="E568" s="1659"/>
      <c r="F568" s="1660" t="s">
        <v>185</v>
      </c>
      <c r="G568" s="1661"/>
      <c r="H568" s="1662" t="s">
        <v>65</v>
      </c>
      <c r="I568" s="1663"/>
      <c r="J568" s="1664"/>
      <c r="K568" s="1664"/>
      <c r="L568" s="1664"/>
      <c r="M568" s="1664"/>
      <c r="N568" s="1665"/>
    </row>
    <row r="569" spans="8:8" ht="24.75" customHeight="1">
      <c r="A569" s="1441">
        <f>A534+1</f>
        <v>17.0</v>
      </c>
      <c r="B569" s="1442" t="s">
        <v>51</v>
      </c>
      <c r="C569" s="1442"/>
      <c r="D569" s="1442"/>
      <c r="E569" s="1442"/>
      <c r="F569" s="1442"/>
      <c r="G569" s="1442"/>
      <c r="H569" s="1442"/>
      <c r="I569" s="1442"/>
      <c r="J569" s="1442"/>
      <c r="K569" s="1442"/>
      <c r="L569" s="1442"/>
      <c r="M569" s="1442"/>
      <c r="N569" s="1442"/>
    </row>
    <row r="570" spans="8:8" ht="42.75" customHeight="1">
      <c r="A570" s="1443"/>
      <c r="B570" s="1444"/>
      <c r="C570" s="1445"/>
      <c r="D570" s="1446" t="str">
        <f>Master!$E$8</f>
        <v>Govt. Sr. Secondary School </v>
      </c>
      <c r="E570" s="1447"/>
      <c r="F570" s="1447"/>
      <c r="G570" s="1447"/>
      <c r="H570" s="1447"/>
      <c r="I570" s="1447"/>
      <c r="J570" s="1447"/>
      <c r="K570" s="1447"/>
      <c r="L570" s="1447"/>
      <c r="M570" s="1447"/>
      <c r="N570" s="1448"/>
    </row>
    <row r="571" spans="8:8" ht="20.25" customHeight="1">
      <c r="A571" s="1443"/>
      <c r="B571" s="1449"/>
      <c r="C571" s="1450"/>
      <c r="D571" s="1451" t="str">
        <f>Master!$E$11</f>
        <v>P.S.-Bapini (Jodhpur)</v>
      </c>
      <c r="E571" s="1452"/>
      <c r="F571" s="1452"/>
      <c r="G571" s="1452"/>
      <c r="H571" s="1452"/>
      <c r="I571" s="1452"/>
      <c r="J571" s="1452"/>
      <c r="K571" s="1452"/>
      <c r="L571" s="1452"/>
      <c r="M571" s="1452"/>
      <c r="N571" s="1453"/>
    </row>
    <row r="572" spans="8:8" ht="20.25" customHeight="1">
      <c r="A572" s="1443"/>
      <c r="B572" s="1454"/>
      <c r="C572" s="1455" t="s">
        <v>151</v>
      </c>
      <c r="D572" s="1456"/>
      <c r="E572" s="1456"/>
      <c r="F572" s="1456"/>
      <c r="G572" s="1457"/>
      <c r="H572" s="1458" t="s">
        <v>128</v>
      </c>
      <c r="I572" s="1458"/>
      <c r="J572" s="1459">
        <f>VLOOKUP(A569,'Result Entry'!$B$6:$K$108,6,0)</f>
        <v>0.0</v>
      </c>
      <c r="K572" s="1460" t="s">
        <v>69</v>
      </c>
      <c r="L572" s="1461"/>
      <c r="M572" s="1462">
        <f>Master!$E$14</f>
        <v>8.151106901E9</v>
      </c>
      <c r="N572" s="1463"/>
    </row>
    <row r="573" spans="8:8" ht="20.25" customHeight="1">
      <c r="A573" s="1443"/>
      <c r="B573" s="1464"/>
      <c r="C573" s="1465"/>
      <c r="D573" s="1466"/>
      <c r="E573" s="1466"/>
      <c r="F573" s="1466"/>
      <c r="G573" s="1467"/>
      <c r="H573" s="1468"/>
      <c r="I573" s="1468"/>
      <c r="J573" s="1469"/>
      <c r="K573" s="1470" t="s">
        <v>67</v>
      </c>
      <c r="L573" s="1471"/>
      <c r="M573" s="1472"/>
      <c r="N573" s="1473"/>
      <c r="O573" s="23" t="s">
        <v>157</v>
      </c>
    </row>
    <row r="574" spans="8:8" ht="20.25" customHeight="1">
      <c r="A574" s="1443"/>
      <c r="B574" s="1464"/>
      <c r="C574" s="1474"/>
      <c r="D574" s="1475"/>
      <c r="E574" s="1475"/>
      <c r="F574" s="1475"/>
      <c r="G574" s="1476"/>
      <c r="H574" s="1477"/>
      <c r="I574" s="1477"/>
      <c r="J574" s="1478"/>
      <c r="K574" s="1479" t="s">
        <v>52</v>
      </c>
      <c r="L574" s="1480"/>
      <c r="M574" s="1481" t="str">
        <f>Master!$E$6</f>
        <v>2022-23</v>
      </c>
      <c r="N574" s="1482"/>
    </row>
    <row r="575" spans="8:8" ht="20.25" customHeight="1">
      <c r="A575" s="1443"/>
      <c r="B575" s="1483" t="s">
        <v>70</v>
      </c>
      <c r="C575" s="1484" t="s">
        <v>21</v>
      </c>
      <c r="D575" s="1485"/>
      <c r="E575" s="1485"/>
      <c r="F575" s="1486"/>
      <c r="G575" s="1487" t="s">
        <v>150</v>
      </c>
      <c r="H575" s="1488">
        <f>VLOOKUP($A569,'Result Entry'!$B$9:$FW$108,4,0)</f>
        <v>0.0</v>
      </c>
      <c r="I575" s="1488"/>
      <c r="J575" s="1488"/>
      <c r="K575" s="1488"/>
      <c r="L575" s="1488"/>
      <c r="M575" s="1488"/>
      <c r="N575" s="1489"/>
    </row>
    <row r="576" spans="8:8" ht="20.25" customHeight="1">
      <c r="A576" s="1443"/>
      <c r="B576" s="1483" t="s">
        <v>70</v>
      </c>
      <c r="C576" s="1490" t="s">
        <v>23</v>
      </c>
      <c r="D576" s="1491"/>
      <c r="E576" s="1491"/>
      <c r="F576" s="1492"/>
      <c r="G576" s="1493" t="s">
        <v>150</v>
      </c>
      <c r="H576" s="1494">
        <f>VLOOKUP($A569,'Result Entry'!$B$9:$FW$108,7,0)</f>
        <v>0.0</v>
      </c>
      <c r="I576" s="1494"/>
      <c r="J576" s="1494"/>
      <c r="K576" s="1494"/>
      <c r="L576" s="1494"/>
      <c r="M576" s="1494"/>
      <c r="N576" s="1495"/>
    </row>
    <row r="577" spans="8:8" ht="20.25" customHeight="1">
      <c r="A577" s="1443"/>
      <c r="B577" s="1483" t="s">
        <v>70</v>
      </c>
      <c r="C577" s="1490" t="s">
        <v>24</v>
      </c>
      <c r="D577" s="1491"/>
      <c r="E577" s="1491"/>
      <c r="F577" s="1492"/>
      <c r="G577" s="1493" t="s">
        <v>150</v>
      </c>
      <c r="H577" s="1494">
        <f>VLOOKUP($A569,'Result Entry'!$B$9:$FW$108,8,0)</f>
        <v>0.0</v>
      </c>
      <c r="I577" s="1494"/>
      <c r="J577" s="1494"/>
      <c r="K577" s="1494"/>
      <c r="L577" s="1494"/>
      <c r="M577" s="1494"/>
      <c r="N577" s="1495"/>
    </row>
    <row r="578" spans="8:8" ht="20.25" customHeight="1">
      <c r="A578" s="1443"/>
      <c r="B578" s="1483" t="s">
        <v>70</v>
      </c>
      <c r="C578" s="1490" t="s">
        <v>53</v>
      </c>
      <c r="D578" s="1491"/>
      <c r="E578" s="1491"/>
      <c r="F578" s="1492"/>
      <c r="G578" s="1493" t="s">
        <v>150</v>
      </c>
      <c r="H578" s="1494">
        <f>VLOOKUP($A569,'Result Entry'!$B$9:$FW$108,9,0)</f>
        <v>0.0</v>
      </c>
      <c r="I578" s="1494"/>
      <c r="J578" s="1494"/>
      <c r="K578" s="1494"/>
      <c r="L578" s="1494"/>
      <c r="M578" s="1494"/>
      <c r="N578" s="1495"/>
    </row>
    <row r="579" spans="8:8" ht="20.25" customHeight="1">
      <c r="A579" s="1443"/>
      <c r="B579" s="1483" t="s">
        <v>70</v>
      </c>
      <c r="C579" s="1490" t="s">
        <v>54</v>
      </c>
      <c r="D579" s="1491"/>
      <c r="E579" s="1491"/>
      <c r="F579" s="1492"/>
      <c r="G579" s="1493" t="s">
        <v>150</v>
      </c>
      <c r="H579" s="1496" t="str">
        <f>CONCATENATE('Result Entry'!$G$4,'Result Entry'!$J$4)</f>
        <v>11(A)</v>
      </c>
      <c r="I579" s="1494"/>
      <c r="J579" s="1494"/>
      <c r="K579" s="1494"/>
      <c r="L579" s="1494"/>
      <c r="M579" s="1494"/>
      <c r="N579" s="1495"/>
    </row>
    <row r="580" spans="8:8" ht="20.25" customHeight="1">
      <c r="A580" s="1443"/>
      <c r="B580" s="1483" t="s">
        <v>70</v>
      </c>
      <c r="C580" s="1497" t="s">
        <v>26</v>
      </c>
      <c r="D580" s="1498"/>
      <c r="E580" s="1498"/>
      <c r="F580" s="1499"/>
      <c r="G580" s="1500" t="s">
        <v>150</v>
      </c>
      <c r="H580" s="1501">
        <f>VLOOKUP($A569,'Result Entry'!$B$9:$FW$108,10,0)</f>
        <v>0.0</v>
      </c>
      <c r="I580" s="1501"/>
      <c r="J580" s="1501"/>
      <c r="K580" s="1501"/>
      <c r="L580" s="1501"/>
      <c r="M580" s="1501"/>
      <c r="N580" s="1502"/>
    </row>
    <row r="581" spans="8:8" ht="20.25" customHeight="1">
      <c r="A581" s="1443"/>
      <c r="B581" s="1503" t="s">
        <v>70</v>
      </c>
      <c r="C581" s="1504" t="s">
        <v>168</v>
      </c>
      <c r="D581" s="1505"/>
      <c r="E581" s="1506" t="s">
        <v>73</v>
      </c>
      <c r="F581" s="1507" t="s">
        <v>74</v>
      </c>
      <c r="G581" s="1508" t="s">
        <v>169</v>
      </c>
      <c r="H581" s="1509" t="s">
        <v>56</v>
      </c>
      <c r="I581" s="1510"/>
      <c r="J581" s="1511" t="s">
        <v>85</v>
      </c>
      <c r="K581" s="1512"/>
      <c r="L581" s="1513" t="s">
        <v>170</v>
      </c>
      <c r="M581" s="1514" t="s">
        <v>77</v>
      </c>
      <c r="N581" s="1515" t="s">
        <v>99</v>
      </c>
    </row>
    <row r="582" spans="8:8" ht="20.25" customHeight="1">
      <c r="A582" s="1443"/>
      <c r="B582" s="1503"/>
      <c r="C582" s="1516"/>
      <c r="D582" s="1517"/>
      <c r="E582" s="1518"/>
      <c r="F582" s="1519"/>
      <c r="G582" s="1520"/>
      <c r="H582" s="1521"/>
      <c r="I582" s="1522"/>
      <c r="J582" s="1523"/>
      <c r="K582" s="1524"/>
      <c r="L582" s="1525"/>
      <c r="M582" s="1526"/>
      <c r="N582" s="1527"/>
    </row>
    <row r="583" spans="8:8" ht="20.25" customHeight="1">
      <c r="A583" s="1443"/>
      <c r="B583" s="1503" t="s">
        <v>70</v>
      </c>
      <c r="C583" s="1528" t="s">
        <v>57</v>
      </c>
      <c r="D583" s="1529"/>
      <c r="E583" s="1530">
        <f>'Result Entry'!$L$7</f>
        <v>10.0</v>
      </c>
      <c r="F583" s="1531">
        <f>'Result Entry'!$M$7</f>
        <v>10.0</v>
      </c>
      <c r="G583" s="1532">
        <f>SUM(E583:F583)</f>
        <v>20.0</v>
      </c>
      <c r="H583" s="1533">
        <f>'Result Entry'!$AU$7</f>
        <v>70.0</v>
      </c>
      <c r="I583" s="1534"/>
      <c r="J583" s="1535">
        <f>'Result Entry'!$AY$7</f>
        <v>100.0</v>
      </c>
      <c r="K583" s="1534"/>
      <c r="L583" s="1532">
        <f t="shared" si="32" ref="L583:L588">H583+J583</f>
        <v>170.0</v>
      </c>
      <c r="M583" s="1536">
        <f t="shared" si="33" ref="M583:M588">G583+L583</f>
        <v>190.0</v>
      </c>
      <c r="N583" s="1537"/>
    </row>
    <row r="584" spans="8:8" s="1538" ht="20.25" customFormat="1" customHeight="1">
      <c r="A584" s="1443"/>
      <c r="B584" s="1539" t="s">
        <v>70</v>
      </c>
      <c r="C584" s="1540" t="str">
        <f>'Result Entry'!$L$3</f>
        <v>HINDI Comp.</v>
      </c>
      <c r="D584" s="1541"/>
      <c r="E584" s="1542">
        <f>IF($J572="TC",0,IF($J572="Nso",0,VLOOKUP($A569,'Result Entry'!$B$9:$FW$108,11,0)))</f>
        <v>0.0</v>
      </c>
      <c r="F584" s="1543">
        <f>IF($J572="TC",0,IF($J572="Nso",0,VLOOKUP($A569,'Result Entry'!$B$9:$FW$108,12,0)))</f>
        <v>0.0</v>
      </c>
      <c r="G584" s="1544">
        <f>E584+F584</f>
        <v>0.0</v>
      </c>
      <c r="H584" s="1545">
        <f>IF($J572="TC",0,IF($J572="Nso",0,VLOOKUP($A569,'Result Entry'!$B$9:$FW$108,16,0)))</f>
        <v>0.0</v>
      </c>
      <c r="I584" s="1546"/>
      <c r="J584" s="1547">
        <f>IF($J572="TC",0,IF($J572="Nso",0,VLOOKUP($A569,'Result Entry'!$B$9:$FW$108,19,0)))</f>
        <v>0.0</v>
      </c>
      <c r="K584" s="1546"/>
      <c r="L584" s="1548">
        <f t="shared" si="32"/>
        <v>0.0</v>
      </c>
      <c r="M584" s="1549">
        <f t="shared" si="33"/>
        <v>0.0</v>
      </c>
      <c r="N584" s="1550" t="str">
        <f>IF($J572="TC",0,IF($J572="Nso",0,VLOOKUP($A569,'Result Entry'!$B$9:$FW$108,24,0)))</f>
        <v/>
      </c>
    </row>
    <row r="585" spans="8:8" s="1538" ht="20.25" customFormat="1" customHeight="1">
      <c r="A585" s="1443"/>
      <c r="B585" s="1539" t="s">
        <v>70</v>
      </c>
      <c r="C585" s="1551" t="str">
        <f>'Result Entry'!$Z$3</f>
        <v>ENGLISH Comp.</v>
      </c>
      <c r="D585" s="1552"/>
      <c r="E585" s="1542">
        <f>IF($J572="TC",0,IF($J572="Nso",0,VLOOKUP($A569,'Result Entry'!$B$9:$FW$108,25,0)))</f>
        <v>0.0</v>
      </c>
      <c r="F585" s="1543">
        <f>IF($J572="TC",0,IF($J572="Nso",0,VLOOKUP($A569,'Result Entry'!$B$9:$FW$108,26,0)))</f>
        <v>0.0</v>
      </c>
      <c r="G585" s="1553">
        <f>E585+F585</f>
        <v>0.0</v>
      </c>
      <c r="H585" s="1554">
        <f>IF($J572="TC",0,IF($J572="Nso",0,VLOOKUP($A569,'Result Entry'!$B$9:$FW$108,30,0)))</f>
        <v>0.0</v>
      </c>
      <c r="I585" s="1555"/>
      <c r="J585" s="1556">
        <f>IF($J572="TC",0,IF($J572="Nso",0,VLOOKUP($A569,'Result Entry'!$B$9:$FW$108,33,0)))</f>
        <v>0.0</v>
      </c>
      <c r="K585" s="1555"/>
      <c r="L585" s="1548">
        <f t="shared" si="32"/>
        <v>0.0</v>
      </c>
      <c r="M585" s="1549">
        <f t="shared" si="33"/>
        <v>0.0</v>
      </c>
      <c r="N585" s="1550" t="str">
        <f>IF($J572="TC",0,IF($J572="Nso",0,VLOOKUP($A569,'Result Entry'!$B$9:$FW$108,38,0)))</f>
        <v/>
      </c>
    </row>
    <row r="586" spans="8:8" s="1538" ht="20.25" customFormat="1" customHeight="1">
      <c r="A586" s="1443"/>
      <c r="B586" s="1539" t="s">
        <v>70</v>
      </c>
      <c r="C586" s="1551" t="str">
        <f>'Result Entry'!$AO$3</f>
        <v>PHYSICS</v>
      </c>
      <c r="D586" s="1552"/>
      <c r="E586" s="1542">
        <f>IF($J572="TC",0,IF($J572="Nso",0,VLOOKUP($A569,'Result Entry'!$B$9:$FW$108,39,0)))</f>
        <v>0.0</v>
      </c>
      <c r="F586" s="1543">
        <f>IF($J572="TC",0,IF($J572="Nso",0,VLOOKUP($A569,'Result Entry'!$B$9:$FW$108,40,0)))</f>
        <v>0.0</v>
      </c>
      <c r="G586" s="1553">
        <f>E586+F586</f>
        <v>0.0</v>
      </c>
      <c r="H586" s="1554">
        <f>IF($J572="TC",0,IF($J572="Nso",0,VLOOKUP($A569,'Result Entry'!$B$9:$FW$108,45,0)))</f>
        <v>0.0</v>
      </c>
      <c r="I586" s="1555"/>
      <c r="J586" s="1556">
        <f>IF($J572="TC",0,IF($J572="Nso",0,VLOOKUP($A569,'Result Entry'!$B$9:$FW$108,49,0)))</f>
        <v>0.0</v>
      </c>
      <c r="K586" s="1555"/>
      <c r="L586" s="1548">
        <f t="shared" si="32"/>
        <v>0.0</v>
      </c>
      <c r="M586" s="1549">
        <f t="shared" si="33"/>
        <v>0.0</v>
      </c>
      <c r="N586" s="1550" t="str">
        <f>IF($J572="TC",0,IF($J572="Nso",0,VLOOKUP($A569,'Result Entry'!$B$9:$FW$108,54,0)))</f>
        <v/>
      </c>
    </row>
    <row r="587" spans="8:8" s="1538" ht="20.25" customFormat="1" customHeight="1">
      <c r="A587" s="1443"/>
      <c r="B587" s="1539" t="s">
        <v>70</v>
      </c>
      <c r="C587" s="1551" t="str">
        <f>'Result Entry'!$BF$3</f>
        <v>CHEMISTRY</v>
      </c>
      <c r="D587" s="1552"/>
      <c r="E587" s="1542" t="str">
        <f>IF($J572="TC",0,IF($J572="Nso",0,VLOOKUP($A569,'Result Entry'!$B$9:$FW$108,55,0)))</f>
        <v/>
      </c>
      <c r="F587" s="1543">
        <f>IF($J572="TC",0,IF($J572="Nso",0,VLOOKUP($A569,'Result Entry'!$B$9:$FW$108,56,0)))</f>
        <v>0.0</v>
      </c>
      <c r="G587" s="1553" t="e">
        <f>E587+F587</f>
        <v>#VALUE!</v>
      </c>
      <c r="H587" s="1554">
        <f>IF($J572="TC",0,IF($J572="Nso",0,VLOOKUP($A569,'Result Entry'!$B$9:$FW$108,61,0)))</f>
        <v>0.0</v>
      </c>
      <c r="I587" s="1555"/>
      <c r="J587" s="1556">
        <f>IF($J572="TC",0,IF($J572="Nso",0,VLOOKUP($A569,'Result Entry'!$B$9:$FW$108,65,0)))</f>
        <v>0.0</v>
      </c>
      <c r="K587" s="1555"/>
      <c r="L587" s="1548">
        <f t="shared" si="32"/>
        <v>0.0</v>
      </c>
      <c r="M587" s="1549" t="e">
        <f t="shared" si="33"/>
        <v>#VALUE!</v>
      </c>
      <c r="N587" s="1550" t="str">
        <f>IF($J572="TC",0,IF($J572="Nso",0,VLOOKUP($A569,'Result Entry'!$B$9:$FW$108,70,0)))</f>
        <v/>
      </c>
    </row>
    <row r="588" spans="8:8" s="1538" ht="20.25" customFormat="1" customHeight="1">
      <c r="A588" s="1443"/>
      <c r="B588" s="1539" t="s">
        <v>70</v>
      </c>
      <c r="C588" s="1551" t="str">
        <f>'Result Entry'!$BW$3</f>
        <v>BIOLOGY</v>
      </c>
      <c r="D588" s="1552"/>
      <c r="E588" s="1557" t="str">
        <f>IF($J572="TC",0,IF($J572="Nso",0,VLOOKUP($A569,'Result Entry'!$B$9:$FW$108,71,0)))</f>
        <v/>
      </c>
      <c r="F588" s="1558" t="str">
        <f>IF($J572="TC",0,IF($J572="Nso",0,VLOOKUP($A569,'Result Entry'!$B$9:$FW$108,72,0)))</f>
        <v/>
      </c>
      <c r="G588" s="1559" t="e">
        <f>E588+F588</f>
        <v>#VALUE!</v>
      </c>
      <c r="H588" s="1560">
        <f>IF($J572="TC",0,IF($J572="Nso",0,VLOOKUP($A569,'Result Entry'!$B$9:$FW$108,77,0)))</f>
        <v>0.0</v>
      </c>
      <c r="I588" s="1561"/>
      <c r="J588" s="1562">
        <f>IF($J572="TC",0,IF($J572="Nso",0,VLOOKUP($A569,'Result Entry'!$B$9:$FW$108,81,0)))</f>
        <v>0.0</v>
      </c>
      <c r="K588" s="1561"/>
      <c r="L588" s="1563">
        <f t="shared" si="32"/>
        <v>0.0</v>
      </c>
      <c r="M588" s="1564" t="e">
        <f t="shared" si="33"/>
        <v>#VALUE!</v>
      </c>
      <c r="N588" s="1550">
        <f>IF($J572="TC",0,IF($J572="Nso",0,VLOOKUP($A569,'Result Entry'!$B$9:$FW$108,86,0)))</f>
        <v>0.0</v>
      </c>
    </row>
    <row r="589" spans="8:8" ht="20.25" customHeight="1">
      <c r="A589" s="1443"/>
      <c r="B589" s="1503" t="s">
        <v>70</v>
      </c>
      <c r="C589" s="1565" t="s">
        <v>78</v>
      </c>
      <c r="D589" s="1566"/>
      <c r="E589" s="1567"/>
      <c r="F589" s="1568" t="s">
        <v>79</v>
      </c>
      <c r="G589" s="1569"/>
      <c r="H589" s="1570" t="s">
        <v>80</v>
      </c>
      <c r="I589" s="1571"/>
      <c r="J589" s="1572" t="s">
        <v>42</v>
      </c>
      <c r="K589" s="1667" t="s">
        <v>92</v>
      </c>
      <c r="L589" s="1574" t="s">
        <v>40</v>
      </c>
      <c r="M589" s="1575"/>
      <c r="N589" s="1576" t="s">
        <v>44</v>
      </c>
    </row>
    <row r="590" spans="8:8" ht="25.5" customHeight="1">
      <c r="A590" s="1443"/>
      <c r="B590" s="1503" t="s">
        <v>70</v>
      </c>
      <c r="C590" s="1577"/>
      <c r="D590" s="1578"/>
      <c r="E590" s="1579"/>
      <c r="F590" s="1580">
        <f>IF($J572="TC",0,IF($J572="Nso",0,VLOOKUP($A569,'Result Entry'!$B$9:$FW$108,146,0)))</f>
        <v>0.0</v>
      </c>
      <c r="G590" s="1581"/>
      <c r="H590" s="1582">
        <f>IF($J572="TC",0,IF($J572="Nso",0,VLOOKUP($A569,'Result Entry'!$B$9:$FW$108,147,0)))</f>
        <v>0.0</v>
      </c>
      <c r="I590" s="1583"/>
      <c r="J590" s="1584">
        <f>IF($J572="TC",0,IF($J572="Nso",0,VLOOKUP($A569,'Result Entry'!$B$9:$FW$108,148,0)))</f>
        <v>0.0</v>
      </c>
      <c r="K590" s="1585" t="str">
        <f>IF($J572="TC",0,IF($J572="Nso",0,VLOOKUP($A569,'Result Entry'!$B$9:$FW$108,149,0)))</f>
        <v/>
      </c>
      <c r="L590" s="1586">
        <f>IF($J572="TC",0,IF($J572="Nso",0,VLOOKUP($A569,'Result Entry'!$B$9:$FW$108,150,0)))</f>
        <v>0.0</v>
      </c>
      <c r="M590" s="1587"/>
      <c r="N590" s="1588">
        <f>IF($J572="TC",0,IF($J572="Nso",0,VLOOKUP($A569,'Result Entry'!$B$9:$FW$108,152,0)))</f>
        <v>0.0</v>
      </c>
    </row>
    <row r="591" spans="8:8" ht="20.25" customHeight="1">
      <c r="A591" s="1443"/>
      <c r="B591" s="1503" t="s">
        <v>70</v>
      </c>
      <c r="C591" s="1589" t="s">
        <v>59</v>
      </c>
      <c r="D591" s="1590"/>
      <c r="E591" s="1590"/>
      <c r="F591" s="1590"/>
      <c r="G591" s="1590"/>
      <c r="H591" s="1591"/>
      <c r="I591" s="1592" t="s">
        <v>60</v>
      </c>
      <c r="J591" s="1593"/>
      <c r="K591" s="1594">
        <f>VLOOKUP($A569,'Result Entry'!$B$9:$FW$108,143,0)</f>
        <v>0.0</v>
      </c>
      <c r="L591" s="1595"/>
      <c r="M591" s="1596" t="s">
        <v>38</v>
      </c>
      <c r="N591" s="1597"/>
    </row>
    <row r="592" spans="8:8" ht="20.25" customHeight="1">
      <c r="A592" s="1443"/>
      <c r="B592" s="1503" t="s">
        <v>70</v>
      </c>
      <c r="C592" s="1598" t="s">
        <v>55</v>
      </c>
      <c r="D592" s="1599"/>
      <c r="E592" s="1599"/>
      <c r="F592" s="1600" t="s">
        <v>158</v>
      </c>
      <c r="G592" s="1601"/>
      <c r="H592" s="1602" t="s">
        <v>48</v>
      </c>
      <c r="I592" s="1603" t="s">
        <v>61</v>
      </c>
      <c r="J592" s="1604"/>
      <c r="K592" s="1605">
        <f>VLOOKUP($A569,'Result Entry'!$B$9:$FW$108,144,0)</f>
        <v>0.0</v>
      </c>
      <c r="L592" s="1606"/>
      <c r="M592" s="1607">
        <f>VLOOKUP($A569,'Result Entry'!$B$9:$FW$108,145,0)</f>
        <v>0.0</v>
      </c>
      <c r="N592" s="1608"/>
    </row>
    <row r="593" spans="8:8" ht="20.25" customHeight="1">
      <c r="A593" s="1443"/>
      <c r="B593" s="1503" t="s">
        <v>70</v>
      </c>
      <c r="C593" s="1598"/>
      <c r="D593" s="1599"/>
      <c r="E593" s="1599"/>
      <c r="F593" s="1609"/>
      <c r="G593" s="1610"/>
      <c r="H593" s="1611" t="s">
        <v>100</v>
      </c>
      <c r="I593" s="1612" t="s">
        <v>62</v>
      </c>
      <c r="J593" s="1613"/>
      <c r="K593" s="1614">
        <f>IF($J572="TC","Transferred",IF($J572="Nso","NameSeparated",VLOOKUP($A569,'Result Entry'!$B$9:$FW$108,153,0)))</f>
        <v>0.0</v>
      </c>
      <c r="L593" s="1614"/>
      <c r="M593" s="1614"/>
      <c r="N593" s="1615"/>
    </row>
    <row r="594" spans="8:8" ht="20.25" customHeight="1">
      <c r="A594" s="1443"/>
      <c r="B594" s="1503" t="s">
        <v>70</v>
      </c>
      <c r="C594" s="1616" t="str">
        <f>'Result Entry'!$DU$3</f>
        <v>Foundation Of Information Tech.</v>
      </c>
      <c r="D594" s="1617"/>
      <c r="E594" s="1618"/>
      <c r="F594" s="1619" t="str">
        <f>IF($J572="TC",0,IF($J572="Nso",0,VLOOKUP($A569,'Result Entry'!$B$9:$GS$108,170,0)))</f>
        <v/>
      </c>
      <c r="G594" s="1619"/>
      <c r="H594" s="1620">
        <f>IF($J572="TC",0,IF($J572="Nso",0,VLOOKUP($A569,'Result Entry'!$B$9:$GS$108,112,0)))</f>
        <v>0.0</v>
      </c>
      <c r="I594" s="1621" t="s">
        <v>72</v>
      </c>
      <c r="J594" s="1622"/>
      <c r="K594" s="1623">
        <f>'Result Entry'!$T$2</f>
        <v>45041.0</v>
      </c>
      <c r="L594" s="1624"/>
      <c r="M594" s="1624"/>
      <c r="N594" s="1625"/>
    </row>
    <row r="595" spans="8:8" ht="20.25" customHeight="1">
      <c r="A595" s="1443"/>
      <c r="B595" s="1503" t="s">
        <v>70</v>
      </c>
      <c r="C595" s="1616" t="str">
        <f>'Result Entry'!$EI$3</f>
        <v>G.I.A.I.-II</v>
      </c>
      <c r="D595" s="1617"/>
      <c r="E595" s="1618"/>
      <c r="F595" s="1619" t="str">
        <f>IF($J572="TC",0,IF($J572="Nso",0,VLOOKUP($A569,'Result Entry'!$B$9:$GS$108,174,0)))</f>
        <v/>
      </c>
      <c r="G595" s="1619"/>
      <c r="H595" s="1620">
        <f>IF($J572="TC",0,IF($J572="Nso",0,VLOOKUP($A569,'Result Entry'!$B$9:$GS$108,124,0)))</f>
        <v>0.0</v>
      </c>
      <c r="I595" s="1626"/>
      <c r="J595" s="1627"/>
      <c r="K595" s="1627"/>
      <c r="L595" s="1627"/>
      <c r="M595" s="1627"/>
      <c r="N595" s="1628"/>
    </row>
    <row r="596" spans="8:8" ht="20.25" customHeight="1">
      <c r="A596" s="1443"/>
      <c r="B596" s="1503" t="s">
        <v>70</v>
      </c>
      <c r="C596" s="1616" t="str">
        <f>'Result Entry'!$EU$3</f>
        <v>SOC.SER.PLAN</v>
      </c>
      <c r="D596" s="1617"/>
      <c r="E596" s="1618"/>
      <c r="F596" s="1619">
        <f>IF($J572="TC",0,IF($J572="Nso",0,VLOOKUP($A569,'Result Entry'!$B$9:$HS$108,178,0)))</f>
        <v>0.0</v>
      </c>
      <c r="G596" s="1619"/>
      <c r="H596" s="1620">
        <f>IF($J572="TC",0,IF($J572="Nso",0,VLOOKUP($A569,'Result Entry'!$B$9:$GS$108,136,0)))</f>
        <v>0.0</v>
      </c>
      <c r="I596" s="1629" t="s">
        <v>175</v>
      </c>
      <c r="J596" s="1630"/>
      <c r="K596" s="1668"/>
      <c r="L596" s="1669"/>
      <c r="M596" s="1669"/>
      <c r="N596" s="1670"/>
    </row>
    <row r="597" spans="8:8" ht="20.25" customHeight="1">
      <c r="A597" s="1443"/>
      <c r="B597" s="1503" t="s">
        <v>70</v>
      </c>
      <c r="C597" s="1616" t="str">
        <f>'Result Entry'!$FG$3</f>
        <v>Jeewan Kaushal</v>
      </c>
      <c r="D597" s="1617"/>
      <c r="E597" s="1618"/>
      <c r="F597" s="1619" t="str">
        <f>IF($J572="TC",0,IF($J572="Nso",0,VLOOKUP($A569,'Result Entry'!$B$9:$HS$108,182,0)))</f>
        <v/>
      </c>
      <c r="G597" s="1619"/>
      <c r="H597" s="1620">
        <f>IF($J572="TC",0,IF($J572="Nso",0,VLOOKUP($A569,'Result Entry'!$B$9:$HS$108,136,0)))</f>
        <v>0.0</v>
      </c>
      <c r="I597" s="1629" t="s">
        <v>149</v>
      </c>
      <c r="J597" s="1630"/>
      <c r="K597" s="1630"/>
      <c r="L597" s="1630"/>
      <c r="M597" s="1630"/>
      <c r="N597" s="1634"/>
    </row>
    <row r="598" spans="8:8" ht="20.25" customHeight="1">
      <c r="A598" s="1443"/>
      <c r="B598" s="1483" t="s">
        <v>70</v>
      </c>
      <c r="C598" s="1635" t="s">
        <v>181</v>
      </c>
      <c r="D598" s="1636"/>
      <c r="E598" s="1637"/>
      <c r="F598" s="1638" t="s">
        <v>182</v>
      </c>
      <c r="G598" s="1639"/>
      <c r="H598" s="1640" t="s">
        <v>31</v>
      </c>
      <c r="I598" s="1629" t="s">
        <v>176</v>
      </c>
      <c r="J598" s="1630"/>
      <c r="K598" s="1630"/>
      <c r="L598" s="1630"/>
      <c r="M598" s="1630"/>
      <c r="N598" s="1634"/>
    </row>
    <row r="599" spans="8:8" ht="20.25" customHeight="1">
      <c r="A599" s="1443"/>
      <c r="B599" s="1483" t="s">
        <v>70</v>
      </c>
      <c r="C599" s="1641"/>
      <c r="D599" s="1642"/>
      <c r="E599" s="1643"/>
      <c r="F599" s="1644" t="s">
        <v>183</v>
      </c>
      <c r="G599" s="1645"/>
      <c r="H599" s="1646" t="s">
        <v>180</v>
      </c>
      <c r="I599" s="1647" t="s">
        <v>68</v>
      </c>
      <c r="J599" s="1648"/>
      <c r="K599" s="1648"/>
      <c r="L599" s="1648"/>
      <c r="M599" s="1648"/>
      <c r="N599" s="1649"/>
    </row>
    <row r="600" spans="8:8" ht="20.25" customHeight="1">
      <c r="A600" s="1443"/>
      <c r="B600" s="1483" t="s">
        <v>70</v>
      </c>
      <c r="C600" s="1641"/>
      <c r="D600" s="1642"/>
      <c r="E600" s="1643"/>
      <c r="F600" s="1644" t="s">
        <v>186</v>
      </c>
      <c r="G600" s="1645"/>
      <c r="H600" s="1646" t="s">
        <v>63</v>
      </c>
      <c r="I600" s="1650"/>
      <c r="J600" s="1651"/>
      <c r="K600" s="1651"/>
      <c r="L600" s="1651"/>
      <c r="M600" s="1651"/>
      <c r="N600" s="1652"/>
    </row>
    <row r="601" spans="8:8" ht="20.25" customHeight="1">
      <c r="A601" s="1443"/>
      <c r="B601" s="1483" t="s">
        <v>70</v>
      </c>
      <c r="C601" s="1641"/>
      <c r="D601" s="1642"/>
      <c r="E601" s="1643"/>
      <c r="F601" s="1644" t="s">
        <v>187</v>
      </c>
      <c r="G601" s="1645"/>
      <c r="H601" s="1646" t="s">
        <v>64</v>
      </c>
      <c r="I601" s="1650"/>
      <c r="J601" s="1651"/>
      <c r="K601" s="1651"/>
      <c r="L601" s="1651"/>
      <c r="M601" s="1651"/>
      <c r="N601" s="1652"/>
    </row>
    <row r="602" spans="8:8" ht="20.25" customHeight="1">
      <c r="A602" s="1443"/>
      <c r="B602" s="1483" t="s">
        <v>70</v>
      </c>
      <c r="C602" s="1641"/>
      <c r="D602" s="1642"/>
      <c r="E602" s="1643"/>
      <c r="F602" s="1644" t="s">
        <v>184</v>
      </c>
      <c r="G602" s="1645"/>
      <c r="H602" s="1646" t="s">
        <v>66</v>
      </c>
      <c r="I602" s="1653" t="s">
        <v>81</v>
      </c>
      <c r="J602" s="1654"/>
      <c r="K602" s="1654"/>
      <c r="L602" s="1654"/>
      <c r="M602" s="1654"/>
      <c r="N602" s="1655"/>
    </row>
    <row r="603" spans="8:8" ht="20.25" customHeight="1">
      <c r="A603" s="1443"/>
      <c r="B603" s="1656" t="s">
        <v>70</v>
      </c>
      <c r="C603" s="1657"/>
      <c r="D603" s="1658"/>
      <c r="E603" s="1659"/>
      <c r="F603" s="1660" t="s">
        <v>185</v>
      </c>
      <c r="G603" s="1661"/>
      <c r="H603" s="1662" t="s">
        <v>65</v>
      </c>
      <c r="I603" s="1663"/>
      <c r="J603" s="1664"/>
      <c r="K603" s="1664"/>
      <c r="L603" s="1664"/>
      <c r="M603" s="1664"/>
      <c r="N603" s="1665"/>
    </row>
    <row r="604" spans="8:8" ht="15.75">
      <c r="A604" s="1666"/>
      <c r="B604" s="1666"/>
      <c r="C604" s="1666"/>
      <c r="D604" s="1666"/>
      <c r="E604" s="1666"/>
      <c r="F604" s="1666"/>
      <c r="G604" s="1666"/>
      <c r="H604" s="1666"/>
      <c r="I604" s="1666"/>
      <c r="J604" s="1666"/>
      <c r="K604" s="1666"/>
      <c r="L604" s="1666"/>
      <c r="M604" s="1666"/>
      <c r="N604" s="1666"/>
    </row>
    <row r="605" spans="8:8" ht="24.75" customHeight="1">
      <c r="A605" s="1441">
        <f>A569+1</f>
        <v>18.0</v>
      </c>
      <c r="B605" s="1442" t="s">
        <v>51</v>
      </c>
      <c r="C605" s="1442"/>
      <c r="D605" s="1442"/>
      <c r="E605" s="1442"/>
      <c r="F605" s="1442"/>
      <c r="G605" s="1442"/>
      <c r="H605" s="1442"/>
      <c r="I605" s="1442"/>
      <c r="J605" s="1442"/>
      <c r="K605" s="1442"/>
      <c r="L605" s="1442"/>
      <c r="M605" s="1442"/>
      <c r="N605" s="1442"/>
    </row>
    <row r="606" spans="8:8" ht="42.75" customHeight="1">
      <c r="A606" s="1443"/>
      <c r="B606" s="1444"/>
      <c r="C606" s="1445"/>
      <c r="D606" s="1446" t="str">
        <f>Master!$E$8</f>
        <v>Govt. Sr. Secondary School </v>
      </c>
      <c r="E606" s="1447"/>
      <c r="F606" s="1447"/>
      <c r="G606" s="1447"/>
      <c r="H606" s="1447"/>
      <c r="I606" s="1447"/>
      <c r="J606" s="1447"/>
      <c r="K606" s="1447"/>
      <c r="L606" s="1447"/>
      <c r="M606" s="1447"/>
      <c r="N606" s="1448"/>
    </row>
    <row r="607" spans="8:8" ht="26.25" customHeight="1">
      <c r="A607" s="1443"/>
      <c r="B607" s="1449"/>
      <c r="C607" s="1450"/>
      <c r="D607" s="1451" t="str">
        <f>Master!$E$11</f>
        <v>P.S.-Bapini (Jodhpur)</v>
      </c>
      <c r="E607" s="1452"/>
      <c r="F607" s="1452"/>
      <c r="G607" s="1452"/>
      <c r="H607" s="1452"/>
      <c r="I607" s="1452"/>
      <c r="J607" s="1452"/>
      <c r="K607" s="1452"/>
      <c r="L607" s="1452"/>
      <c r="M607" s="1452"/>
      <c r="N607" s="1453"/>
    </row>
    <row r="608" spans="8:8" ht="20.25" customHeight="1">
      <c r="A608" s="1443"/>
      <c r="B608" s="1454"/>
      <c r="C608" s="1455" t="s">
        <v>151</v>
      </c>
      <c r="D608" s="1456"/>
      <c r="E608" s="1456"/>
      <c r="F608" s="1456"/>
      <c r="G608" s="1457"/>
      <c r="H608" s="1458" t="s">
        <v>128</v>
      </c>
      <c r="I608" s="1458"/>
      <c r="J608" s="1459">
        <f>VLOOKUP(A605,'Result Entry'!$B$6:$K$108,6,0)</f>
        <v>0.0</v>
      </c>
      <c r="K608" s="1460" t="s">
        <v>69</v>
      </c>
      <c r="L608" s="1461"/>
      <c r="M608" s="1462">
        <f>Master!$E$14</f>
        <v>8.151106901E9</v>
      </c>
      <c r="N608" s="1463"/>
    </row>
    <row r="609" spans="8:8" ht="20.25" customHeight="1">
      <c r="A609" s="1443"/>
      <c r="B609" s="1464"/>
      <c r="C609" s="1465"/>
      <c r="D609" s="1466"/>
      <c r="E609" s="1466"/>
      <c r="F609" s="1466"/>
      <c r="G609" s="1467"/>
      <c r="H609" s="1468"/>
      <c r="I609" s="1468"/>
      <c r="J609" s="1469"/>
      <c r="K609" s="1470" t="s">
        <v>67</v>
      </c>
      <c r="L609" s="1471"/>
      <c r="M609" s="1472"/>
      <c r="N609" s="1473"/>
      <c r="O609" s="23" t="s">
        <v>157</v>
      </c>
    </row>
    <row r="610" spans="8:8" ht="20.25" customHeight="1">
      <c r="A610" s="1443"/>
      <c r="B610" s="1464"/>
      <c r="C610" s="1474"/>
      <c r="D610" s="1475"/>
      <c r="E610" s="1475"/>
      <c r="F610" s="1475"/>
      <c r="G610" s="1476"/>
      <c r="H610" s="1477"/>
      <c r="I610" s="1477"/>
      <c r="J610" s="1478"/>
      <c r="K610" s="1479" t="s">
        <v>52</v>
      </c>
      <c r="L610" s="1480"/>
      <c r="M610" s="1481" t="str">
        <f>Master!$E$6</f>
        <v>2022-23</v>
      </c>
      <c r="N610" s="1482"/>
    </row>
    <row r="611" spans="8:8" ht="20.25" customHeight="1">
      <c r="A611" s="1443"/>
      <c r="B611" s="1483" t="s">
        <v>70</v>
      </c>
      <c r="C611" s="1484" t="s">
        <v>21</v>
      </c>
      <c r="D611" s="1485"/>
      <c r="E611" s="1485"/>
      <c r="F611" s="1486"/>
      <c r="G611" s="1487" t="s">
        <v>150</v>
      </c>
      <c r="H611" s="1488">
        <f>VLOOKUP($A605,'Result Entry'!$B$9:$FW$108,4,0)</f>
        <v>0.0</v>
      </c>
      <c r="I611" s="1488"/>
      <c r="J611" s="1488"/>
      <c r="K611" s="1488"/>
      <c r="L611" s="1488"/>
      <c r="M611" s="1488"/>
      <c r="N611" s="1489"/>
    </row>
    <row r="612" spans="8:8" ht="20.25" customHeight="1">
      <c r="A612" s="1443"/>
      <c r="B612" s="1483" t="s">
        <v>70</v>
      </c>
      <c r="C612" s="1490" t="s">
        <v>23</v>
      </c>
      <c r="D612" s="1491"/>
      <c r="E612" s="1491"/>
      <c r="F612" s="1492"/>
      <c r="G612" s="1493" t="s">
        <v>150</v>
      </c>
      <c r="H612" s="1494">
        <f>VLOOKUP($A605,'Result Entry'!$B$9:$FW$108,7,0)</f>
        <v>0.0</v>
      </c>
      <c r="I612" s="1494"/>
      <c r="J612" s="1494"/>
      <c r="K612" s="1494"/>
      <c r="L612" s="1494"/>
      <c r="M612" s="1494"/>
      <c r="N612" s="1495"/>
    </row>
    <row r="613" spans="8:8" ht="20.25" customHeight="1">
      <c r="A613" s="1443"/>
      <c r="B613" s="1483" t="s">
        <v>70</v>
      </c>
      <c r="C613" s="1490" t="s">
        <v>24</v>
      </c>
      <c r="D613" s="1491"/>
      <c r="E613" s="1491"/>
      <c r="F613" s="1492"/>
      <c r="G613" s="1493" t="s">
        <v>150</v>
      </c>
      <c r="H613" s="1494">
        <f>VLOOKUP($A605,'Result Entry'!$B$9:$FW$108,8,0)</f>
        <v>0.0</v>
      </c>
      <c r="I613" s="1494"/>
      <c r="J613" s="1494"/>
      <c r="K613" s="1494"/>
      <c r="L613" s="1494"/>
      <c r="M613" s="1494"/>
      <c r="N613" s="1495"/>
    </row>
    <row r="614" spans="8:8" ht="20.25" customHeight="1">
      <c r="A614" s="1443"/>
      <c r="B614" s="1483" t="s">
        <v>70</v>
      </c>
      <c r="C614" s="1490" t="s">
        <v>53</v>
      </c>
      <c r="D614" s="1491"/>
      <c r="E614" s="1491"/>
      <c r="F614" s="1492"/>
      <c r="G614" s="1493" t="s">
        <v>150</v>
      </c>
      <c r="H614" s="1494">
        <f>VLOOKUP($A605,'Result Entry'!$B$9:$FW$108,9,0)</f>
        <v>0.0</v>
      </c>
      <c r="I614" s="1494"/>
      <c r="J614" s="1494"/>
      <c r="K614" s="1494"/>
      <c r="L614" s="1494"/>
      <c r="M614" s="1494"/>
      <c r="N614" s="1495"/>
    </row>
    <row r="615" spans="8:8" ht="20.25" customHeight="1">
      <c r="A615" s="1443"/>
      <c r="B615" s="1483" t="s">
        <v>70</v>
      </c>
      <c r="C615" s="1490" t="s">
        <v>54</v>
      </c>
      <c r="D615" s="1491"/>
      <c r="E615" s="1491"/>
      <c r="F615" s="1492"/>
      <c r="G615" s="1493" t="s">
        <v>150</v>
      </c>
      <c r="H615" s="1496" t="str">
        <f>CONCATENATE('Result Entry'!$G$4,'Result Entry'!$J$4)</f>
        <v>11(A)</v>
      </c>
      <c r="I615" s="1494"/>
      <c r="J615" s="1494"/>
      <c r="K615" s="1494"/>
      <c r="L615" s="1494"/>
      <c r="M615" s="1494"/>
      <c r="N615" s="1495"/>
    </row>
    <row r="616" spans="8:8" ht="20.25" customHeight="1">
      <c r="A616" s="1443"/>
      <c r="B616" s="1483" t="s">
        <v>70</v>
      </c>
      <c r="C616" s="1497" t="s">
        <v>26</v>
      </c>
      <c r="D616" s="1498"/>
      <c r="E616" s="1498"/>
      <c r="F616" s="1499"/>
      <c r="G616" s="1500" t="s">
        <v>150</v>
      </c>
      <c r="H616" s="1501">
        <f>VLOOKUP($A605,'Result Entry'!$B$9:$FW$108,10,0)</f>
        <v>0.0</v>
      </c>
      <c r="I616" s="1501"/>
      <c r="J616" s="1501"/>
      <c r="K616" s="1501"/>
      <c r="L616" s="1501"/>
      <c r="M616" s="1501"/>
      <c r="N616" s="1502"/>
    </row>
    <row r="617" spans="8:8" ht="20.25" customHeight="1">
      <c r="A617" s="1443"/>
      <c r="B617" s="1503" t="s">
        <v>70</v>
      </c>
      <c r="C617" s="1504" t="s">
        <v>168</v>
      </c>
      <c r="D617" s="1505"/>
      <c r="E617" s="1506" t="s">
        <v>73</v>
      </c>
      <c r="F617" s="1507" t="s">
        <v>74</v>
      </c>
      <c r="G617" s="1508" t="s">
        <v>169</v>
      </c>
      <c r="H617" s="1509" t="s">
        <v>56</v>
      </c>
      <c r="I617" s="1510"/>
      <c r="J617" s="1511" t="s">
        <v>85</v>
      </c>
      <c r="K617" s="1512"/>
      <c r="L617" s="1513" t="s">
        <v>170</v>
      </c>
      <c r="M617" s="1514" t="s">
        <v>77</v>
      </c>
      <c r="N617" s="1515" t="s">
        <v>99</v>
      </c>
    </row>
    <row r="618" spans="8:8" ht="20.25" customHeight="1">
      <c r="A618" s="1443"/>
      <c r="B618" s="1503"/>
      <c r="C618" s="1516"/>
      <c r="D618" s="1517"/>
      <c r="E618" s="1518"/>
      <c r="F618" s="1519"/>
      <c r="G618" s="1520"/>
      <c r="H618" s="1521"/>
      <c r="I618" s="1522"/>
      <c r="J618" s="1523"/>
      <c r="K618" s="1524"/>
      <c r="L618" s="1525"/>
      <c r="M618" s="1526"/>
      <c r="N618" s="1527"/>
    </row>
    <row r="619" spans="8:8" ht="20.25" customHeight="1">
      <c r="A619" s="1443"/>
      <c r="B619" s="1503" t="s">
        <v>70</v>
      </c>
      <c r="C619" s="1528" t="s">
        <v>57</v>
      </c>
      <c r="D619" s="1529"/>
      <c r="E619" s="1530">
        <f>'Result Entry'!$L$7</f>
        <v>10.0</v>
      </c>
      <c r="F619" s="1531">
        <f>'Result Entry'!$M$7</f>
        <v>10.0</v>
      </c>
      <c r="G619" s="1532">
        <f>SUM(E619:F619)</f>
        <v>20.0</v>
      </c>
      <c r="H619" s="1533">
        <f>'Result Entry'!$AU$7</f>
        <v>70.0</v>
      </c>
      <c r="I619" s="1534"/>
      <c r="J619" s="1535">
        <f>'Result Entry'!$AY$7</f>
        <v>100.0</v>
      </c>
      <c r="K619" s="1534"/>
      <c r="L619" s="1532">
        <f t="shared" si="34" ref="L619:L624">H619+J619</f>
        <v>170.0</v>
      </c>
      <c r="M619" s="1536">
        <f t="shared" si="35" ref="M619:M624">G619+L619</f>
        <v>190.0</v>
      </c>
      <c r="N619" s="1537"/>
    </row>
    <row r="620" spans="8:8" s="1538" ht="20.25" customFormat="1" customHeight="1">
      <c r="A620" s="1443"/>
      <c r="B620" s="1539" t="s">
        <v>70</v>
      </c>
      <c r="C620" s="1540" t="str">
        <f>'Result Entry'!$L$3</f>
        <v>HINDI Comp.</v>
      </c>
      <c r="D620" s="1541"/>
      <c r="E620" s="1542">
        <f>IF($J608="TC",0,IF($J608="Nso",0,VLOOKUP($A605,'Result Entry'!$B$9:$FW$108,11,0)))</f>
        <v>0.0</v>
      </c>
      <c r="F620" s="1543">
        <f>IF($J608="TC",0,IF($J608="Nso",0,VLOOKUP($A605,'Result Entry'!$B$9:$FW$108,12,0)))</f>
        <v>0.0</v>
      </c>
      <c r="G620" s="1544">
        <f>E620+F620</f>
        <v>0.0</v>
      </c>
      <c r="H620" s="1545">
        <f>IF($J608="TC",0,IF($J608="Nso",0,VLOOKUP($A605,'Result Entry'!$B$9:$FW$108,16,0)))</f>
        <v>0.0</v>
      </c>
      <c r="I620" s="1546"/>
      <c r="J620" s="1547">
        <f>IF($J608="TC",0,IF($J608="Nso",0,VLOOKUP($A605,'Result Entry'!$B$9:$FW$108,19,0)))</f>
        <v>0.0</v>
      </c>
      <c r="K620" s="1546"/>
      <c r="L620" s="1548">
        <f t="shared" si="34"/>
        <v>0.0</v>
      </c>
      <c r="M620" s="1549">
        <f t="shared" si="35"/>
        <v>0.0</v>
      </c>
      <c r="N620" s="1550" t="str">
        <f>IF($J608="TC",0,IF($J608="Nso",0,VLOOKUP($A605,'Result Entry'!$B$9:$FW$108,24,0)))</f>
        <v/>
      </c>
    </row>
    <row r="621" spans="8:8" s="1538" ht="20.25" customFormat="1" customHeight="1">
      <c r="A621" s="1443"/>
      <c r="B621" s="1539" t="s">
        <v>70</v>
      </c>
      <c r="C621" s="1551" t="str">
        <f>'Result Entry'!$Z$3</f>
        <v>ENGLISH Comp.</v>
      </c>
      <c r="D621" s="1552"/>
      <c r="E621" s="1542">
        <f>IF($J608="TC",0,IF($J608="Nso",0,VLOOKUP($A605,'Result Entry'!$B$9:$FW$108,25,0)))</f>
        <v>0.0</v>
      </c>
      <c r="F621" s="1543">
        <f>IF($J608="TC",0,IF($J608="Nso",0,VLOOKUP($A605,'Result Entry'!$B$9:$FW$108,26,0)))</f>
        <v>0.0</v>
      </c>
      <c r="G621" s="1553">
        <f>E621+F621</f>
        <v>0.0</v>
      </c>
      <c r="H621" s="1554">
        <f>IF($J608="TC",0,IF($J608="Nso",0,VLOOKUP($A605,'Result Entry'!$B$9:$FW$108,30,0)))</f>
        <v>0.0</v>
      </c>
      <c r="I621" s="1555"/>
      <c r="J621" s="1556">
        <f>IF($J608="TC",0,IF($J608="Nso",0,VLOOKUP($A605,'Result Entry'!$B$9:$FW$108,33,0)))</f>
        <v>0.0</v>
      </c>
      <c r="K621" s="1555"/>
      <c r="L621" s="1548">
        <f t="shared" si="34"/>
        <v>0.0</v>
      </c>
      <c r="M621" s="1549">
        <f t="shared" si="35"/>
        <v>0.0</v>
      </c>
      <c r="N621" s="1550" t="str">
        <f>IF($J608="TC",0,IF($J608="Nso",0,VLOOKUP($A605,'Result Entry'!$B$9:$FW$108,38,0)))</f>
        <v/>
      </c>
    </row>
    <row r="622" spans="8:8" s="1538" ht="20.25" customFormat="1" customHeight="1">
      <c r="A622" s="1443"/>
      <c r="B622" s="1539" t="s">
        <v>70</v>
      </c>
      <c r="C622" s="1551" t="str">
        <f>'Result Entry'!$AO$3</f>
        <v>PHYSICS</v>
      </c>
      <c r="D622" s="1552"/>
      <c r="E622" s="1542">
        <f>IF($J608="TC",0,IF($J608="Nso",0,VLOOKUP($A605,'Result Entry'!$B$9:$FW$108,39,0)))</f>
        <v>0.0</v>
      </c>
      <c r="F622" s="1543">
        <f>IF($J608="TC",0,IF($J608="Nso",0,VLOOKUP($A605,'Result Entry'!$B$9:$FW$108,40,0)))</f>
        <v>0.0</v>
      </c>
      <c r="G622" s="1553">
        <f>E622+F622</f>
        <v>0.0</v>
      </c>
      <c r="H622" s="1554">
        <f>IF($J608="TC",0,IF($J608="Nso",0,VLOOKUP($A605,'Result Entry'!$B$9:$FW$108,45,0)))</f>
        <v>0.0</v>
      </c>
      <c r="I622" s="1555"/>
      <c r="J622" s="1556">
        <f>IF($J608="TC",0,IF($J608="Nso",0,VLOOKUP($A605,'Result Entry'!$B$9:$FW$108,49,0)))</f>
        <v>0.0</v>
      </c>
      <c r="K622" s="1555"/>
      <c r="L622" s="1548">
        <f t="shared" si="34"/>
        <v>0.0</v>
      </c>
      <c r="M622" s="1549">
        <f t="shared" si="35"/>
        <v>0.0</v>
      </c>
      <c r="N622" s="1550" t="str">
        <f>IF($J608="TC",0,IF($J608="Nso",0,VLOOKUP($A605,'Result Entry'!$B$9:$FW$108,54,0)))</f>
        <v/>
      </c>
    </row>
    <row r="623" spans="8:8" s="1538" ht="20.25" customFormat="1" customHeight="1">
      <c r="A623" s="1443"/>
      <c r="B623" s="1539" t="s">
        <v>70</v>
      </c>
      <c r="C623" s="1551" t="str">
        <f>'Result Entry'!$BF$3</f>
        <v>CHEMISTRY</v>
      </c>
      <c r="D623" s="1552"/>
      <c r="E623" s="1542" t="str">
        <f>IF($J608="TC",0,IF($J608="Nso",0,VLOOKUP($A605,'Result Entry'!$B$9:$FW$108,55,0)))</f>
        <v/>
      </c>
      <c r="F623" s="1543">
        <f>IF($J608="TC",0,IF($J608="Nso",0,VLOOKUP($A605,'Result Entry'!$B$9:$FW$108,56,0)))</f>
        <v>0.0</v>
      </c>
      <c r="G623" s="1553" t="e">
        <f>E623+F623</f>
        <v>#VALUE!</v>
      </c>
      <c r="H623" s="1554">
        <f>IF($J608="TC",0,IF($J608="Nso",0,VLOOKUP($A605,'Result Entry'!$B$9:$FW$108,61,0)))</f>
        <v>0.0</v>
      </c>
      <c r="I623" s="1555"/>
      <c r="J623" s="1556">
        <f>IF($J608="TC",0,IF($J608="Nso",0,VLOOKUP($A605,'Result Entry'!$B$9:$FW$108,65,0)))</f>
        <v>0.0</v>
      </c>
      <c r="K623" s="1555"/>
      <c r="L623" s="1548">
        <f t="shared" si="34"/>
        <v>0.0</v>
      </c>
      <c r="M623" s="1549" t="e">
        <f t="shared" si="35"/>
        <v>#VALUE!</v>
      </c>
      <c r="N623" s="1550" t="str">
        <f>IF($J608="TC",0,IF($J608="Nso",0,VLOOKUP($A605,'Result Entry'!$B$9:$FW$108,70,0)))</f>
        <v/>
      </c>
    </row>
    <row r="624" spans="8:8" s="1538" ht="20.25" customFormat="1" customHeight="1">
      <c r="A624" s="1443"/>
      <c r="B624" s="1539" t="s">
        <v>70</v>
      </c>
      <c r="C624" s="1551" t="str">
        <f>'Result Entry'!$BW$3</f>
        <v>BIOLOGY</v>
      </c>
      <c r="D624" s="1552"/>
      <c r="E624" s="1557" t="str">
        <f>IF($J608="TC",0,IF($J608="Nso",0,VLOOKUP($A605,'Result Entry'!$B$9:$FW$108,71,0)))</f>
        <v/>
      </c>
      <c r="F624" s="1558" t="str">
        <f>IF($J608="TC",0,IF($J608="Nso",0,VLOOKUP($A605,'Result Entry'!$B$9:$FW$108,72,0)))</f>
        <v/>
      </c>
      <c r="G624" s="1559" t="e">
        <f>E624+F624</f>
        <v>#VALUE!</v>
      </c>
      <c r="H624" s="1560">
        <f>IF($J608="TC",0,IF($J608="Nso",0,VLOOKUP($A605,'Result Entry'!$B$9:$FW$108,77,0)))</f>
        <v>0.0</v>
      </c>
      <c r="I624" s="1561"/>
      <c r="J624" s="1562">
        <f>IF($J608="TC",0,IF($J608="Nso",0,VLOOKUP($A605,'Result Entry'!$B$9:$FW$108,81,0)))</f>
        <v>0.0</v>
      </c>
      <c r="K624" s="1561"/>
      <c r="L624" s="1563">
        <f t="shared" si="34"/>
        <v>0.0</v>
      </c>
      <c r="M624" s="1564" t="e">
        <f t="shared" si="35"/>
        <v>#VALUE!</v>
      </c>
      <c r="N624" s="1550">
        <f>IF($J608="TC",0,IF($J608="Nso",0,VLOOKUP($A605,'Result Entry'!$B$9:$FW$108,86,0)))</f>
        <v>0.0</v>
      </c>
    </row>
    <row r="625" spans="8:8" ht="20.25" customHeight="1">
      <c r="A625" s="1443"/>
      <c r="B625" s="1503" t="s">
        <v>70</v>
      </c>
      <c r="C625" s="1565" t="s">
        <v>78</v>
      </c>
      <c r="D625" s="1566"/>
      <c r="E625" s="1567"/>
      <c r="F625" s="1568" t="s">
        <v>79</v>
      </c>
      <c r="G625" s="1569"/>
      <c r="H625" s="1570" t="s">
        <v>80</v>
      </c>
      <c r="I625" s="1571"/>
      <c r="J625" s="1572" t="s">
        <v>42</v>
      </c>
      <c r="K625" s="1667" t="s">
        <v>92</v>
      </c>
      <c r="L625" s="1574" t="s">
        <v>40</v>
      </c>
      <c r="M625" s="1575"/>
      <c r="N625" s="1576" t="s">
        <v>44</v>
      </c>
    </row>
    <row r="626" spans="8:8" ht="25.5" customHeight="1">
      <c r="A626" s="1443"/>
      <c r="B626" s="1503" t="s">
        <v>70</v>
      </c>
      <c r="C626" s="1577"/>
      <c r="D626" s="1578"/>
      <c r="E626" s="1579"/>
      <c r="F626" s="1580">
        <f>IF($J608="TC",0,IF($J608="Nso",0,VLOOKUP($A605,'Result Entry'!$B$9:$FW$108,146,0)))</f>
        <v>0.0</v>
      </c>
      <c r="G626" s="1581"/>
      <c r="H626" s="1582">
        <f>IF($J608="TC",0,IF($J608="Nso",0,VLOOKUP($A605,'Result Entry'!$B$9:$FW$108,147,0)))</f>
        <v>0.0</v>
      </c>
      <c r="I626" s="1583"/>
      <c r="J626" s="1584">
        <f>IF($J608="TC",0,IF($J608="Nso",0,VLOOKUP($A605,'Result Entry'!$B$9:$FW$108,148,0)))</f>
        <v>0.0</v>
      </c>
      <c r="K626" s="1585" t="str">
        <f>IF($J608="TC",0,IF($J608="Nso",0,VLOOKUP($A605,'Result Entry'!$B$9:$FW$108,149,0)))</f>
        <v/>
      </c>
      <c r="L626" s="1586">
        <f>IF($J608="TC",0,IF($J608="Nso",0,VLOOKUP($A605,'Result Entry'!$B$9:$FW$108,150,0)))</f>
        <v>0.0</v>
      </c>
      <c r="M626" s="1587"/>
      <c r="N626" s="1588">
        <f>IF($J608="TC",0,IF($J608="Nso",0,VLOOKUP($A605,'Result Entry'!$B$9:$FW$108,152,0)))</f>
        <v>0.0</v>
      </c>
    </row>
    <row r="627" spans="8:8" ht="20.25" customHeight="1">
      <c r="A627" s="1443"/>
      <c r="B627" s="1503" t="s">
        <v>70</v>
      </c>
      <c r="C627" s="1589" t="s">
        <v>59</v>
      </c>
      <c r="D627" s="1590"/>
      <c r="E627" s="1590"/>
      <c r="F627" s="1590"/>
      <c r="G627" s="1590"/>
      <c r="H627" s="1591"/>
      <c r="I627" s="1592" t="s">
        <v>60</v>
      </c>
      <c r="J627" s="1593"/>
      <c r="K627" s="1594">
        <f>VLOOKUP($A605,'Result Entry'!$B$9:$FW$108,143,0)</f>
        <v>0.0</v>
      </c>
      <c r="L627" s="1595"/>
      <c r="M627" s="1596" t="s">
        <v>38</v>
      </c>
      <c r="N627" s="1597"/>
    </row>
    <row r="628" spans="8:8" ht="20.25" customHeight="1">
      <c r="A628" s="1443"/>
      <c r="B628" s="1503" t="s">
        <v>70</v>
      </c>
      <c r="C628" s="1598" t="s">
        <v>55</v>
      </c>
      <c r="D628" s="1599"/>
      <c r="E628" s="1599"/>
      <c r="F628" s="1600" t="s">
        <v>158</v>
      </c>
      <c r="G628" s="1601"/>
      <c r="H628" s="1602" t="s">
        <v>48</v>
      </c>
      <c r="I628" s="1603" t="s">
        <v>61</v>
      </c>
      <c r="J628" s="1604"/>
      <c r="K628" s="1605">
        <f>VLOOKUP($A605,'Result Entry'!$B$9:$FW$108,144,0)</f>
        <v>0.0</v>
      </c>
      <c r="L628" s="1606"/>
      <c r="M628" s="1607">
        <f>VLOOKUP($A605,'Result Entry'!$B$9:$FW$108,145,0)</f>
        <v>0.0</v>
      </c>
      <c r="N628" s="1608"/>
    </row>
    <row r="629" spans="8:8" ht="20.25" customHeight="1">
      <c r="A629" s="1443"/>
      <c r="B629" s="1503" t="s">
        <v>70</v>
      </c>
      <c r="C629" s="1598"/>
      <c r="D629" s="1599"/>
      <c r="E629" s="1599"/>
      <c r="F629" s="1609"/>
      <c r="G629" s="1610"/>
      <c r="H629" s="1611" t="s">
        <v>100</v>
      </c>
      <c r="I629" s="1612" t="s">
        <v>62</v>
      </c>
      <c r="J629" s="1613"/>
      <c r="K629" s="1614">
        <f>IF($J608="TC","Transferred",IF($J608="Nso","NameSeparated",VLOOKUP($A605,'Result Entry'!$B$9:$FW$108,153,0)))</f>
        <v>0.0</v>
      </c>
      <c r="L629" s="1614"/>
      <c r="M629" s="1614"/>
      <c r="N629" s="1615"/>
    </row>
    <row r="630" spans="8:8" ht="20.25" customHeight="1">
      <c r="A630" s="1443"/>
      <c r="B630" s="1503" t="s">
        <v>70</v>
      </c>
      <c r="C630" s="1616" t="str">
        <f>'Result Entry'!$DU$3</f>
        <v>Foundation Of Information Tech.</v>
      </c>
      <c r="D630" s="1617"/>
      <c r="E630" s="1618"/>
      <c r="F630" s="1619" t="str">
        <f>IF($J608="TC",0,IF($J608="Nso",0,VLOOKUP($A605,'Result Entry'!$B$9:$GS$108,170,0)))</f>
        <v/>
      </c>
      <c r="G630" s="1619"/>
      <c r="H630" s="1620">
        <f>IF($J608="TC",0,IF($J608="Nso",0,VLOOKUP($A605,'Result Entry'!$B$9:$GS$108,112,0)))</f>
        <v>0.0</v>
      </c>
      <c r="I630" s="1621" t="s">
        <v>72</v>
      </c>
      <c r="J630" s="1622"/>
      <c r="K630" s="1623">
        <f>'Result Entry'!$T$2</f>
        <v>45041.0</v>
      </c>
      <c r="L630" s="1624"/>
      <c r="M630" s="1624"/>
      <c r="N630" s="1625"/>
    </row>
    <row r="631" spans="8:8" ht="20.25" customHeight="1">
      <c r="A631" s="1443"/>
      <c r="B631" s="1503" t="s">
        <v>70</v>
      </c>
      <c r="C631" s="1616" t="str">
        <f>'Result Entry'!$EI$3</f>
        <v>G.I.A.I.-II</v>
      </c>
      <c r="D631" s="1617"/>
      <c r="E631" s="1618"/>
      <c r="F631" s="1619" t="str">
        <f>IF($J608="TC",0,IF($J608="Nso",0,VLOOKUP($A605,'Result Entry'!$B$9:$GS$108,174,0)))</f>
        <v/>
      </c>
      <c r="G631" s="1619"/>
      <c r="H631" s="1620">
        <f>IF($J608="TC",0,IF($J608="Nso",0,VLOOKUP($A605,'Result Entry'!$B$9:$GS$108,124,0)))</f>
        <v>0.0</v>
      </c>
      <c r="I631" s="1626"/>
      <c r="J631" s="1627"/>
      <c r="K631" s="1627"/>
      <c r="L631" s="1627"/>
      <c r="M631" s="1627"/>
      <c r="N631" s="1628"/>
    </row>
    <row r="632" spans="8:8" ht="20.25" customHeight="1">
      <c r="A632" s="1443"/>
      <c r="B632" s="1503" t="s">
        <v>70</v>
      </c>
      <c r="C632" s="1616" t="str">
        <f>'Result Entry'!$EU$3</f>
        <v>SOC.SER.PLAN</v>
      </c>
      <c r="D632" s="1617"/>
      <c r="E632" s="1618"/>
      <c r="F632" s="1619">
        <f>IF($J608="TC",0,IF($J608="Nso",0,VLOOKUP($A605,'Result Entry'!$B$9:$HS$108,178,0)))</f>
        <v>0.0</v>
      </c>
      <c r="G632" s="1619"/>
      <c r="H632" s="1620">
        <f>IF($J608="TC",0,IF($J608="Nso",0,VLOOKUP($A605,'Result Entry'!$B$9:$GS$108,136,0)))</f>
        <v>0.0</v>
      </c>
      <c r="I632" s="1629" t="s">
        <v>175</v>
      </c>
      <c r="J632" s="1630"/>
      <c r="K632" s="1668"/>
      <c r="L632" s="1669"/>
      <c r="M632" s="1669"/>
      <c r="N632" s="1670"/>
    </row>
    <row r="633" spans="8:8" ht="20.25" customHeight="1">
      <c r="A633" s="1443"/>
      <c r="B633" s="1503" t="s">
        <v>70</v>
      </c>
      <c r="C633" s="1616" t="str">
        <f>'Result Entry'!$FG$3</f>
        <v>Jeewan Kaushal</v>
      </c>
      <c r="D633" s="1617"/>
      <c r="E633" s="1618"/>
      <c r="F633" s="1619" t="str">
        <f>IF($J608="TC",0,IF($J608="Nso",0,VLOOKUP($A605,'Result Entry'!$B$9:$HS$108,182,0)))</f>
        <v/>
      </c>
      <c r="G633" s="1619"/>
      <c r="H633" s="1620">
        <f>IF($J608="TC",0,IF($J608="Nso",0,VLOOKUP($A605,'Result Entry'!$B$9:$HS$108,136,0)))</f>
        <v>0.0</v>
      </c>
      <c r="I633" s="1629" t="s">
        <v>149</v>
      </c>
      <c r="J633" s="1630"/>
      <c r="K633" s="1630"/>
      <c r="L633" s="1630"/>
      <c r="M633" s="1630"/>
      <c r="N633" s="1634"/>
    </row>
    <row r="634" spans="8:8" ht="20.25" customHeight="1">
      <c r="A634" s="1443"/>
      <c r="B634" s="1483" t="s">
        <v>70</v>
      </c>
      <c r="C634" s="1635" t="s">
        <v>181</v>
      </c>
      <c r="D634" s="1636"/>
      <c r="E634" s="1637"/>
      <c r="F634" s="1638" t="s">
        <v>182</v>
      </c>
      <c r="G634" s="1639"/>
      <c r="H634" s="1640" t="s">
        <v>31</v>
      </c>
      <c r="I634" s="1629" t="s">
        <v>176</v>
      </c>
      <c r="J634" s="1630"/>
      <c r="K634" s="1630"/>
      <c r="L634" s="1630"/>
      <c r="M634" s="1630"/>
      <c r="N634" s="1634"/>
    </row>
    <row r="635" spans="8:8" ht="20.25" customHeight="1">
      <c r="A635" s="1443"/>
      <c r="B635" s="1483" t="s">
        <v>70</v>
      </c>
      <c r="C635" s="1641"/>
      <c r="D635" s="1642"/>
      <c r="E635" s="1643"/>
      <c r="F635" s="1644" t="s">
        <v>183</v>
      </c>
      <c r="G635" s="1645"/>
      <c r="H635" s="1646" t="s">
        <v>180</v>
      </c>
      <c r="I635" s="1647" t="s">
        <v>68</v>
      </c>
      <c r="J635" s="1648"/>
      <c r="K635" s="1648"/>
      <c r="L635" s="1648"/>
      <c r="M635" s="1648"/>
      <c r="N635" s="1649"/>
    </row>
    <row r="636" spans="8:8" ht="20.25" customHeight="1">
      <c r="A636" s="1443"/>
      <c r="B636" s="1483" t="s">
        <v>70</v>
      </c>
      <c r="C636" s="1641"/>
      <c r="D636" s="1642"/>
      <c r="E636" s="1643"/>
      <c r="F636" s="1644" t="s">
        <v>186</v>
      </c>
      <c r="G636" s="1645"/>
      <c r="H636" s="1646" t="s">
        <v>63</v>
      </c>
      <c r="I636" s="1650"/>
      <c r="J636" s="1651"/>
      <c r="K636" s="1651"/>
      <c r="L636" s="1651"/>
      <c r="M636" s="1651"/>
      <c r="N636" s="1652"/>
    </row>
    <row r="637" spans="8:8" ht="20.25" customHeight="1">
      <c r="A637" s="1443"/>
      <c r="B637" s="1483" t="s">
        <v>70</v>
      </c>
      <c r="C637" s="1641"/>
      <c r="D637" s="1642"/>
      <c r="E637" s="1643"/>
      <c r="F637" s="1644" t="s">
        <v>187</v>
      </c>
      <c r="G637" s="1645"/>
      <c r="H637" s="1646" t="s">
        <v>64</v>
      </c>
      <c r="I637" s="1650"/>
      <c r="J637" s="1651"/>
      <c r="K637" s="1651"/>
      <c r="L637" s="1651"/>
      <c r="M637" s="1651"/>
      <c r="N637" s="1652"/>
    </row>
    <row r="638" spans="8:8" ht="20.25" customHeight="1">
      <c r="A638" s="1443"/>
      <c r="B638" s="1483" t="s">
        <v>70</v>
      </c>
      <c r="C638" s="1641"/>
      <c r="D638" s="1642"/>
      <c r="E638" s="1643"/>
      <c r="F638" s="1644" t="s">
        <v>184</v>
      </c>
      <c r="G638" s="1645"/>
      <c r="H638" s="1646" t="s">
        <v>66</v>
      </c>
      <c r="I638" s="1653" t="s">
        <v>81</v>
      </c>
      <c r="J638" s="1654"/>
      <c r="K638" s="1654"/>
      <c r="L638" s="1654"/>
      <c r="M638" s="1654"/>
      <c r="N638" s="1655"/>
    </row>
    <row r="639" spans="8:8" ht="20.25" customHeight="1">
      <c r="A639" s="1443"/>
      <c r="B639" s="1656" t="s">
        <v>70</v>
      </c>
      <c r="C639" s="1657"/>
      <c r="D639" s="1658"/>
      <c r="E639" s="1659"/>
      <c r="F639" s="1660" t="s">
        <v>185</v>
      </c>
      <c r="G639" s="1661"/>
      <c r="H639" s="1662" t="s">
        <v>65</v>
      </c>
      <c r="I639" s="1663"/>
      <c r="J639" s="1664"/>
      <c r="K639" s="1664"/>
      <c r="L639" s="1664"/>
      <c r="M639" s="1664"/>
      <c r="N639" s="1665"/>
    </row>
    <row r="640" spans="8:8" ht="24.75" customHeight="1">
      <c r="A640" s="1441">
        <f>A605+1</f>
        <v>19.0</v>
      </c>
      <c r="B640" s="1442" t="s">
        <v>51</v>
      </c>
      <c r="C640" s="1442"/>
      <c r="D640" s="1442"/>
      <c r="E640" s="1442"/>
      <c r="F640" s="1442"/>
      <c r="G640" s="1442"/>
      <c r="H640" s="1442"/>
      <c r="I640" s="1442"/>
      <c r="J640" s="1442"/>
      <c r="K640" s="1442"/>
      <c r="L640" s="1442"/>
      <c r="M640" s="1442"/>
      <c r="N640" s="1442"/>
    </row>
    <row r="641" spans="8:8" ht="42.75" customHeight="1">
      <c r="A641" s="1443"/>
      <c r="B641" s="1444"/>
      <c r="C641" s="1445"/>
      <c r="D641" s="1446" t="str">
        <f>Master!$E$8</f>
        <v>Govt. Sr. Secondary School </v>
      </c>
      <c r="E641" s="1447"/>
      <c r="F641" s="1447"/>
      <c r="G641" s="1447"/>
      <c r="H641" s="1447"/>
      <c r="I641" s="1447"/>
      <c r="J641" s="1447"/>
      <c r="K641" s="1447"/>
      <c r="L641" s="1447"/>
      <c r="M641" s="1447"/>
      <c r="N641" s="1448"/>
    </row>
    <row r="642" spans="8:8" ht="20.25" customHeight="1">
      <c r="A642" s="1443"/>
      <c r="B642" s="1449"/>
      <c r="C642" s="1450"/>
      <c r="D642" s="1451" t="str">
        <f>Master!$E$11</f>
        <v>P.S.-Bapini (Jodhpur)</v>
      </c>
      <c r="E642" s="1452"/>
      <c r="F642" s="1452"/>
      <c r="G642" s="1452"/>
      <c r="H642" s="1452"/>
      <c r="I642" s="1452"/>
      <c r="J642" s="1452"/>
      <c r="K642" s="1452"/>
      <c r="L642" s="1452"/>
      <c r="M642" s="1452"/>
      <c r="N642" s="1453"/>
    </row>
    <row r="643" spans="8:8" ht="20.25" customHeight="1">
      <c r="A643" s="1443"/>
      <c r="B643" s="1454"/>
      <c r="C643" s="1455" t="s">
        <v>151</v>
      </c>
      <c r="D643" s="1456"/>
      <c r="E643" s="1456"/>
      <c r="F643" s="1456"/>
      <c r="G643" s="1457"/>
      <c r="H643" s="1458" t="s">
        <v>128</v>
      </c>
      <c r="I643" s="1458"/>
      <c r="J643" s="1459">
        <f>VLOOKUP(A640,'Result Entry'!$B$6:$K$108,6,0)</f>
        <v>0.0</v>
      </c>
      <c r="K643" s="1460" t="s">
        <v>69</v>
      </c>
      <c r="L643" s="1461"/>
      <c r="M643" s="1462">
        <f>Master!$E$14</f>
        <v>8.151106901E9</v>
      </c>
      <c r="N643" s="1463"/>
    </row>
    <row r="644" spans="8:8" ht="20.25" customHeight="1">
      <c r="A644" s="1443"/>
      <c r="B644" s="1464"/>
      <c r="C644" s="1465"/>
      <c r="D644" s="1466"/>
      <c r="E644" s="1466"/>
      <c r="F644" s="1466"/>
      <c r="G644" s="1467"/>
      <c r="H644" s="1468"/>
      <c r="I644" s="1468"/>
      <c r="J644" s="1469"/>
      <c r="K644" s="1470" t="s">
        <v>67</v>
      </c>
      <c r="L644" s="1471"/>
      <c r="M644" s="1472"/>
      <c r="N644" s="1473"/>
      <c r="O644" s="23" t="s">
        <v>157</v>
      </c>
    </row>
    <row r="645" spans="8:8" ht="20.25" customHeight="1">
      <c r="A645" s="1443"/>
      <c r="B645" s="1464"/>
      <c r="C645" s="1474"/>
      <c r="D645" s="1475"/>
      <c r="E645" s="1475"/>
      <c r="F645" s="1475"/>
      <c r="G645" s="1476"/>
      <c r="H645" s="1477"/>
      <c r="I645" s="1477"/>
      <c r="J645" s="1478"/>
      <c r="K645" s="1479" t="s">
        <v>52</v>
      </c>
      <c r="L645" s="1480"/>
      <c r="M645" s="1481" t="str">
        <f>Master!$E$6</f>
        <v>2022-23</v>
      </c>
      <c r="N645" s="1482"/>
    </row>
    <row r="646" spans="8:8" ht="20.25" customHeight="1">
      <c r="A646" s="1443"/>
      <c r="B646" s="1483" t="s">
        <v>70</v>
      </c>
      <c r="C646" s="1484" t="s">
        <v>21</v>
      </c>
      <c r="D646" s="1485"/>
      <c r="E646" s="1485"/>
      <c r="F646" s="1486"/>
      <c r="G646" s="1487" t="s">
        <v>150</v>
      </c>
      <c r="H646" s="1488">
        <f>VLOOKUP($A640,'Result Entry'!$B$9:$FW$108,4,0)</f>
        <v>0.0</v>
      </c>
      <c r="I646" s="1488"/>
      <c r="J646" s="1488"/>
      <c r="K646" s="1488"/>
      <c r="L646" s="1488"/>
      <c r="M646" s="1488"/>
      <c r="N646" s="1489"/>
    </row>
    <row r="647" spans="8:8" ht="20.25" customHeight="1">
      <c r="A647" s="1443"/>
      <c r="B647" s="1483" t="s">
        <v>70</v>
      </c>
      <c r="C647" s="1490" t="s">
        <v>23</v>
      </c>
      <c r="D647" s="1491"/>
      <c r="E647" s="1491"/>
      <c r="F647" s="1492"/>
      <c r="G647" s="1493" t="s">
        <v>150</v>
      </c>
      <c r="H647" s="1494">
        <f>VLOOKUP($A640,'Result Entry'!$B$9:$FW$108,7,0)</f>
        <v>0.0</v>
      </c>
      <c r="I647" s="1494"/>
      <c r="J647" s="1494"/>
      <c r="K647" s="1494"/>
      <c r="L647" s="1494"/>
      <c r="M647" s="1494"/>
      <c r="N647" s="1495"/>
    </row>
    <row r="648" spans="8:8" ht="20.25" customHeight="1">
      <c r="A648" s="1443"/>
      <c r="B648" s="1483" t="s">
        <v>70</v>
      </c>
      <c r="C648" s="1490" t="s">
        <v>24</v>
      </c>
      <c r="D648" s="1491"/>
      <c r="E648" s="1491"/>
      <c r="F648" s="1492"/>
      <c r="G648" s="1493" t="s">
        <v>150</v>
      </c>
      <c r="H648" s="1494">
        <f>VLOOKUP($A640,'Result Entry'!$B$9:$FW$108,8,0)</f>
        <v>0.0</v>
      </c>
      <c r="I648" s="1494"/>
      <c r="J648" s="1494"/>
      <c r="K648" s="1494"/>
      <c r="L648" s="1494"/>
      <c r="M648" s="1494"/>
      <c r="N648" s="1495"/>
    </row>
    <row r="649" spans="8:8" ht="20.25" customHeight="1">
      <c r="A649" s="1443"/>
      <c r="B649" s="1483" t="s">
        <v>70</v>
      </c>
      <c r="C649" s="1490" t="s">
        <v>53</v>
      </c>
      <c r="D649" s="1491"/>
      <c r="E649" s="1491"/>
      <c r="F649" s="1492"/>
      <c r="G649" s="1493" t="s">
        <v>150</v>
      </c>
      <c r="H649" s="1494">
        <f>VLOOKUP($A640,'Result Entry'!$B$9:$FW$108,9,0)</f>
        <v>0.0</v>
      </c>
      <c r="I649" s="1494"/>
      <c r="J649" s="1494"/>
      <c r="K649" s="1494"/>
      <c r="L649" s="1494"/>
      <c r="M649" s="1494"/>
      <c r="N649" s="1495"/>
    </row>
    <row r="650" spans="8:8" ht="20.25" customHeight="1">
      <c r="A650" s="1443"/>
      <c r="B650" s="1483" t="s">
        <v>70</v>
      </c>
      <c r="C650" s="1490" t="s">
        <v>54</v>
      </c>
      <c r="D650" s="1491"/>
      <c r="E650" s="1491"/>
      <c r="F650" s="1492"/>
      <c r="G650" s="1493" t="s">
        <v>150</v>
      </c>
      <c r="H650" s="1496" t="str">
        <f>CONCATENATE('Result Entry'!$G$4,'Result Entry'!$J$4)</f>
        <v>11(A)</v>
      </c>
      <c r="I650" s="1494"/>
      <c r="J650" s="1494"/>
      <c r="K650" s="1494"/>
      <c r="L650" s="1494"/>
      <c r="M650" s="1494"/>
      <c r="N650" s="1495"/>
    </row>
    <row r="651" spans="8:8" ht="20.25" customHeight="1">
      <c r="A651" s="1443"/>
      <c r="B651" s="1483" t="s">
        <v>70</v>
      </c>
      <c r="C651" s="1497" t="s">
        <v>26</v>
      </c>
      <c r="D651" s="1498"/>
      <c r="E651" s="1498"/>
      <c r="F651" s="1499"/>
      <c r="G651" s="1500" t="s">
        <v>150</v>
      </c>
      <c r="H651" s="1501">
        <f>VLOOKUP($A640,'Result Entry'!$B$9:$FW$108,10,0)</f>
        <v>0.0</v>
      </c>
      <c r="I651" s="1501"/>
      <c r="J651" s="1501"/>
      <c r="K651" s="1501"/>
      <c r="L651" s="1501"/>
      <c r="M651" s="1501"/>
      <c r="N651" s="1502"/>
    </row>
    <row r="652" spans="8:8" ht="20.25" customHeight="1">
      <c r="A652" s="1443"/>
      <c r="B652" s="1503" t="s">
        <v>70</v>
      </c>
      <c r="C652" s="1504" t="s">
        <v>168</v>
      </c>
      <c r="D652" s="1505"/>
      <c r="E652" s="1506" t="s">
        <v>73</v>
      </c>
      <c r="F652" s="1507" t="s">
        <v>74</v>
      </c>
      <c r="G652" s="1508" t="s">
        <v>169</v>
      </c>
      <c r="H652" s="1509" t="s">
        <v>56</v>
      </c>
      <c r="I652" s="1510"/>
      <c r="J652" s="1511" t="s">
        <v>85</v>
      </c>
      <c r="K652" s="1512"/>
      <c r="L652" s="1513" t="s">
        <v>170</v>
      </c>
      <c r="M652" s="1514" t="s">
        <v>77</v>
      </c>
      <c r="N652" s="1515" t="s">
        <v>99</v>
      </c>
    </row>
    <row r="653" spans="8:8" ht="20.25" customHeight="1">
      <c r="A653" s="1443"/>
      <c r="B653" s="1503"/>
      <c r="C653" s="1516"/>
      <c r="D653" s="1517"/>
      <c r="E653" s="1518"/>
      <c r="F653" s="1519"/>
      <c r="G653" s="1520"/>
      <c r="H653" s="1521"/>
      <c r="I653" s="1522"/>
      <c r="J653" s="1523"/>
      <c r="K653" s="1524"/>
      <c r="L653" s="1525"/>
      <c r="M653" s="1526"/>
      <c r="N653" s="1527"/>
    </row>
    <row r="654" spans="8:8" ht="20.25" customHeight="1">
      <c r="A654" s="1443"/>
      <c r="B654" s="1503" t="s">
        <v>70</v>
      </c>
      <c r="C654" s="1528" t="s">
        <v>57</v>
      </c>
      <c r="D654" s="1529"/>
      <c r="E654" s="1530">
        <f>'Result Entry'!$L$7</f>
        <v>10.0</v>
      </c>
      <c r="F654" s="1531">
        <f>'Result Entry'!$M$7</f>
        <v>10.0</v>
      </c>
      <c r="G654" s="1532">
        <f>SUM(E654:F654)</f>
        <v>20.0</v>
      </c>
      <c r="H654" s="1533">
        <f>'Result Entry'!$AU$7</f>
        <v>70.0</v>
      </c>
      <c r="I654" s="1534"/>
      <c r="J654" s="1535">
        <f>'Result Entry'!$AY$7</f>
        <v>100.0</v>
      </c>
      <c r="K654" s="1534"/>
      <c r="L654" s="1532">
        <f t="shared" si="36" ref="L654:L659">H654+J654</f>
        <v>170.0</v>
      </c>
      <c r="M654" s="1536">
        <f t="shared" si="37" ref="M654:M659">G654+L654</f>
        <v>190.0</v>
      </c>
      <c r="N654" s="1537"/>
    </row>
    <row r="655" spans="8:8" s="1538" ht="20.25" customFormat="1" customHeight="1">
      <c r="A655" s="1443"/>
      <c r="B655" s="1539" t="s">
        <v>70</v>
      </c>
      <c r="C655" s="1540" t="str">
        <f>'Result Entry'!$L$3</f>
        <v>HINDI Comp.</v>
      </c>
      <c r="D655" s="1541"/>
      <c r="E655" s="1542">
        <f>IF($J643="TC",0,IF($J643="Nso",0,VLOOKUP($A640,'Result Entry'!$B$9:$FW$108,11,0)))</f>
        <v>0.0</v>
      </c>
      <c r="F655" s="1543">
        <f>IF($J643="TC",0,IF($J643="Nso",0,VLOOKUP($A640,'Result Entry'!$B$9:$FW$108,12,0)))</f>
        <v>0.0</v>
      </c>
      <c r="G655" s="1544">
        <f>E655+F655</f>
        <v>0.0</v>
      </c>
      <c r="H655" s="1545">
        <f>IF($J643="TC",0,IF($J643="Nso",0,VLOOKUP($A640,'Result Entry'!$B$9:$FW$108,16,0)))</f>
        <v>0.0</v>
      </c>
      <c r="I655" s="1546"/>
      <c r="J655" s="1547">
        <f>IF($J643="TC",0,IF($J643="Nso",0,VLOOKUP($A640,'Result Entry'!$B$9:$FW$108,19,0)))</f>
        <v>0.0</v>
      </c>
      <c r="K655" s="1546"/>
      <c r="L655" s="1548">
        <f t="shared" si="36"/>
        <v>0.0</v>
      </c>
      <c r="M655" s="1549">
        <f t="shared" si="37"/>
        <v>0.0</v>
      </c>
      <c r="N655" s="1550" t="str">
        <f>IF($J643="TC",0,IF($J643="Nso",0,VLOOKUP($A640,'Result Entry'!$B$9:$FW$108,24,0)))</f>
        <v/>
      </c>
    </row>
    <row r="656" spans="8:8" s="1538" ht="20.25" customFormat="1" customHeight="1">
      <c r="A656" s="1443"/>
      <c r="B656" s="1539" t="s">
        <v>70</v>
      </c>
      <c r="C656" s="1551" t="str">
        <f>'Result Entry'!$Z$3</f>
        <v>ENGLISH Comp.</v>
      </c>
      <c r="D656" s="1552"/>
      <c r="E656" s="1542">
        <f>IF($J643="TC",0,IF($J643="Nso",0,VLOOKUP($A640,'Result Entry'!$B$9:$FW$108,25,0)))</f>
        <v>0.0</v>
      </c>
      <c r="F656" s="1543">
        <f>IF($J643="TC",0,IF($J643="Nso",0,VLOOKUP($A640,'Result Entry'!$B$9:$FW$108,26,0)))</f>
        <v>0.0</v>
      </c>
      <c r="G656" s="1553">
        <f>E656+F656</f>
        <v>0.0</v>
      </c>
      <c r="H656" s="1554">
        <f>IF($J643="TC",0,IF($J643="Nso",0,VLOOKUP($A640,'Result Entry'!$B$9:$FW$108,30,0)))</f>
        <v>0.0</v>
      </c>
      <c r="I656" s="1555"/>
      <c r="J656" s="1556">
        <f>IF($J643="TC",0,IF($J643="Nso",0,VLOOKUP($A640,'Result Entry'!$B$9:$FW$108,33,0)))</f>
        <v>0.0</v>
      </c>
      <c r="K656" s="1555"/>
      <c r="L656" s="1548">
        <f t="shared" si="36"/>
        <v>0.0</v>
      </c>
      <c r="M656" s="1549">
        <f t="shared" si="37"/>
        <v>0.0</v>
      </c>
      <c r="N656" s="1550" t="str">
        <f>IF($J643="TC",0,IF($J643="Nso",0,VLOOKUP($A640,'Result Entry'!$B$9:$FW$108,38,0)))</f>
        <v/>
      </c>
    </row>
    <row r="657" spans="8:8" s="1538" ht="20.25" customFormat="1" customHeight="1">
      <c r="A657" s="1443"/>
      <c r="B657" s="1539" t="s">
        <v>70</v>
      </c>
      <c r="C657" s="1551" t="str">
        <f>'Result Entry'!$AO$3</f>
        <v>PHYSICS</v>
      </c>
      <c r="D657" s="1552"/>
      <c r="E657" s="1542">
        <f>IF($J643="TC",0,IF($J643="Nso",0,VLOOKUP($A640,'Result Entry'!$B$9:$FW$108,39,0)))</f>
        <v>0.0</v>
      </c>
      <c r="F657" s="1543">
        <f>IF($J643="TC",0,IF($J643="Nso",0,VLOOKUP($A640,'Result Entry'!$B$9:$FW$108,40,0)))</f>
        <v>0.0</v>
      </c>
      <c r="G657" s="1553">
        <f>E657+F657</f>
        <v>0.0</v>
      </c>
      <c r="H657" s="1554">
        <f>IF($J643="TC",0,IF($J643="Nso",0,VLOOKUP($A640,'Result Entry'!$B$9:$FW$108,45,0)))</f>
        <v>0.0</v>
      </c>
      <c r="I657" s="1555"/>
      <c r="J657" s="1556">
        <f>IF($J643="TC",0,IF($J643="Nso",0,VLOOKUP($A640,'Result Entry'!$B$9:$FW$108,49,0)))</f>
        <v>0.0</v>
      </c>
      <c r="K657" s="1555"/>
      <c r="L657" s="1548">
        <f t="shared" si="36"/>
        <v>0.0</v>
      </c>
      <c r="M657" s="1549">
        <f t="shared" si="37"/>
        <v>0.0</v>
      </c>
      <c r="N657" s="1550" t="str">
        <f>IF($J643="TC",0,IF($J643="Nso",0,VLOOKUP($A640,'Result Entry'!$B$9:$FW$108,54,0)))</f>
        <v/>
      </c>
    </row>
    <row r="658" spans="8:8" s="1538" ht="20.25" customFormat="1" customHeight="1">
      <c r="A658" s="1443"/>
      <c r="B658" s="1539" t="s">
        <v>70</v>
      </c>
      <c r="C658" s="1551" t="str">
        <f>'Result Entry'!$BF$3</f>
        <v>CHEMISTRY</v>
      </c>
      <c r="D658" s="1552"/>
      <c r="E658" s="1542" t="str">
        <f>IF($J643="TC",0,IF($J643="Nso",0,VLOOKUP($A640,'Result Entry'!$B$9:$FW$108,55,0)))</f>
        <v/>
      </c>
      <c r="F658" s="1543">
        <f>IF($J643="TC",0,IF($J643="Nso",0,VLOOKUP($A640,'Result Entry'!$B$9:$FW$108,56,0)))</f>
        <v>0.0</v>
      </c>
      <c r="G658" s="1553" t="e">
        <f>E658+F658</f>
        <v>#VALUE!</v>
      </c>
      <c r="H658" s="1554">
        <f>IF($J643="TC",0,IF($J643="Nso",0,VLOOKUP($A640,'Result Entry'!$B$9:$FW$108,61,0)))</f>
        <v>0.0</v>
      </c>
      <c r="I658" s="1555"/>
      <c r="J658" s="1556">
        <f>IF($J643="TC",0,IF($J643="Nso",0,VLOOKUP($A640,'Result Entry'!$B$9:$FW$108,65,0)))</f>
        <v>0.0</v>
      </c>
      <c r="K658" s="1555"/>
      <c r="L658" s="1548">
        <f t="shared" si="36"/>
        <v>0.0</v>
      </c>
      <c r="M658" s="1549" t="e">
        <f t="shared" si="37"/>
        <v>#VALUE!</v>
      </c>
      <c r="N658" s="1550" t="str">
        <f>IF($J643="TC",0,IF($J643="Nso",0,VLOOKUP($A640,'Result Entry'!$B$9:$FW$108,70,0)))</f>
        <v/>
      </c>
    </row>
    <row r="659" spans="8:8" s="1538" ht="20.25" customFormat="1" customHeight="1">
      <c r="A659" s="1443"/>
      <c r="B659" s="1539" t="s">
        <v>70</v>
      </c>
      <c r="C659" s="1551" t="str">
        <f>'Result Entry'!$BW$3</f>
        <v>BIOLOGY</v>
      </c>
      <c r="D659" s="1552"/>
      <c r="E659" s="1557" t="str">
        <f>IF($J643="TC",0,IF($J643="Nso",0,VLOOKUP($A640,'Result Entry'!$B$9:$FW$108,71,0)))</f>
        <v/>
      </c>
      <c r="F659" s="1558" t="str">
        <f>IF($J643="TC",0,IF($J643="Nso",0,VLOOKUP($A640,'Result Entry'!$B$9:$FW$108,72,0)))</f>
        <v/>
      </c>
      <c r="G659" s="1559" t="e">
        <f>E659+F659</f>
        <v>#VALUE!</v>
      </c>
      <c r="H659" s="1560">
        <f>IF($J643="TC",0,IF($J643="Nso",0,VLOOKUP($A640,'Result Entry'!$B$9:$FW$108,77,0)))</f>
        <v>0.0</v>
      </c>
      <c r="I659" s="1561"/>
      <c r="J659" s="1562">
        <f>IF($J643="TC",0,IF($J643="Nso",0,VLOOKUP($A640,'Result Entry'!$B$9:$FW$108,81,0)))</f>
        <v>0.0</v>
      </c>
      <c r="K659" s="1561"/>
      <c r="L659" s="1563">
        <f t="shared" si="36"/>
        <v>0.0</v>
      </c>
      <c r="M659" s="1564" t="e">
        <f t="shared" si="37"/>
        <v>#VALUE!</v>
      </c>
      <c r="N659" s="1550">
        <f>IF($J643="TC",0,IF($J643="Nso",0,VLOOKUP($A640,'Result Entry'!$B$9:$FW$108,86,0)))</f>
        <v>0.0</v>
      </c>
    </row>
    <row r="660" spans="8:8" ht="20.25" customHeight="1">
      <c r="A660" s="1443"/>
      <c r="B660" s="1503" t="s">
        <v>70</v>
      </c>
      <c r="C660" s="1565" t="s">
        <v>78</v>
      </c>
      <c r="D660" s="1566"/>
      <c r="E660" s="1567"/>
      <c r="F660" s="1568" t="s">
        <v>79</v>
      </c>
      <c r="G660" s="1569"/>
      <c r="H660" s="1570" t="s">
        <v>80</v>
      </c>
      <c r="I660" s="1571"/>
      <c r="J660" s="1572" t="s">
        <v>42</v>
      </c>
      <c r="K660" s="1667" t="s">
        <v>92</v>
      </c>
      <c r="L660" s="1574" t="s">
        <v>40</v>
      </c>
      <c r="M660" s="1575"/>
      <c r="N660" s="1576" t="s">
        <v>44</v>
      </c>
    </row>
    <row r="661" spans="8:8" ht="25.5" customHeight="1">
      <c r="A661" s="1443"/>
      <c r="B661" s="1503" t="s">
        <v>70</v>
      </c>
      <c r="C661" s="1577"/>
      <c r="D661" s="1578"/>
      <c r="E661" s="1579"/>
      <c r="F661" s="1580">
        <f>IF($J643="TC",0,IF($J643="Nso",0,VLOOKUP($A640,'Result Entry'!$B$9:$FW$108,146,0)))</f>
        <v>0.0</v>
      </c>
      <c r="G661" s="1581"/>
      <c r="H661" s="1582">
        <f>IF($J643="TC",0,IF($J643="Nso",0,VLOOKUP($A640,'Result Entry'!$B$9:$FW$108,147,0)))</f>
        <v>0.0</v>
      </c>
      <c r="I661" s="1583"/>
      <c r="J661" s="1584">
        <f>IF($J643="TC",0,IF($J643="Nso",0,VLOOKUP($A640,'Result Entry'!$B$9:$FW$108,148,0)))</f>
        <v>0.0</v>
      </c>
      <c r="K661" s="1585" t="str">
        <f>IF($J643="TC",0,IF($J643="Nso",0,VLOOKUP($A640,'Result Entry'!$B$9:$FW$108,149,0)))</f>
        <v/>
      </c>
      <c r="L661" s="1586">
        <f>IF($J643="TC",0,IF($J643="Nso",0,VLOOKUP($A640,'Result Entry'!$B$9:$FW$108,150,0)))</f>
        <v>0.0</v>
      </c>
      <c r="M661" s="1587"/>
      <c r="N661" s="1588">
        <f>IF($J643="TC",0,IF($J643="Nso",0,VLOOKUP($A640,'Result Entry'!$B$9:$FW$108,152,0)))</f>
        <v>0.0</v>
      </c>
    </row>
    <row r="662" spans="8:8" ht="20.25" customHeight="1">
      <c r="A662" s="1443"/>
      <c r="B662" s="1503" t="s">
        <v>70</v>
      </c>
      <c r="C662" s="1589" t="s">
        <v>59</v>
      </c>
      <c r="D662" s="1590"/>
      <c r="E662" s="1590"/>
      <c r="F662" s="1590"/>
      <c r="G662" s="1590"/>
      <c r="H662" s="1591"/>
      <c r="I662" s="1592" t="s">
        <v>60</v>
      </c>
      <c r="J662" s="1593"/>
      <c r="K662" s="1594">
        <f>VLOOKUP($A640,'Result Entry'!$B$9:$FW$108,143,0)</f>
        <v>0.0</v>
      </c>
      <c r="L662" s="1595"/>
      <c r="M662" s="1596" t="s">
        <v>38</v>
      </c>
      <c r="N662" s="1597"/>
    </row>
    <row r="663" spans="8:8" ht="20.25" customHeight="1">
      <c r="A663" s="1443"/>
      <c r="B663" s="1503" t="s">
        <v>70</v>
      </c>
      <c r="C663" s="1598" t="s">
        <v>55</v>
      </c>
      <c r="D663" s="1599"/>
      <c r="E663" s="1599"/>
      <c r="F663" s="1600" t="s">
        <v>158</v>
      </c>
      <c r="G663" s="1601"/>
      <c r="H663" s="1602" t="s">
        <v>48</v>
      </c>
      <c r="I663" s="1603" t="s">
        <v>61</v>
      </c>
      <c r="J663" s="1604"/>
      <c r="K663" s="1605">
        <f>VLOOKUP($A640,'Result Entry'!$B$9:$FW$108,144,0)</f>
        <v>0.0</v>
      </c>
      <c r="L663" s="1606"/>
      <c r="M663" s="1607">
        <f>VLOOKUP($A640,'Result Entry'!$B$9:$FW$108,145,0)</f>
        <v>0.0</v>
      </c>
      <c r="N663" s="1608"/>
    </row>
    <row r="664" spans="8:8" ht="20.25" customHeight="1">
      <c r="A664" s="1443"/>
      <c r="B664" s="1503" t="s">
        <v>70</v>
      </c>
      <c r="C664" s="1598"/>
      <c r="D664" s="1599"/>
      <c r="E664" s="1599"/>
      <c r="F664" s="1609"/>
      <c r="G664" s="1610"/>
      <c r="H664" s="1611" t="s">
        <v>100</v>
      </c>
      <c r="I664" s="1612" t="s">
        <v>62</v>
      </c>
      <c r="J664" s="1613"/>
      <c r="K664" s="1614">
        <f>IF($J643="TC","Transferred",IF($J643="Nso","NameSeparated",VLOOKUP($A640,'Result Entry'!$B$9:$FW$108,153,0)))</f>
        <v>0.0</v>
      </c>
      <c r="L664" s="1614"/>
      <c r="M664" s="1614"/>
      <c r="N664" s="1615"/>
    </row>
    <row r="665" spans="8:8" ht="20.25" customHeight="1">
      <c r="A665" s="1443"/>
      <c r="B665" s="1503" t="s">
        <v>70</v>
      </c>
      <c r="C665" s="1616" t="str">
        <f>'Result Entry'!$DU$3</f>
        <v>Foundation Of Information Tech.</v>
      </c>
      <c r="D665" s="1617"/>
      <c r="E665" s="1618"/>
      <c r="F665" s="1619" t="str">
        <f>IF($J643="TC",0,IF($J643="Nso",0,VLOOKUP($A640,'Result Entry'!$B$9:$GS$108,170,0)))</f>
        <v/>
      </c>
      <c r="G665" s="1619"/>
      <c r="H665" s="1620">
        <f>IF($J643="TC",0,IF($J643="Nso",0,VLOOKUP($A640,'Result Entry'!$B$9:$GS$108,112,0)))</f>
        <v>0.0</v>
      </c>
      <c r="I665" s="1621" t="s">
        <v>72</v>
      </c>
      <c r="J665" s="1622"/>
      <c r="K665" s="1623">
        <f>'Result Entry'!$T$2</f>
        <v>45041.0</v>
      </c>
      <c r="L665" s="1624"/>
      <c r="M665" s="1624"/>
      <c r="N665" s="1625"/>
    </row>
    <row r="666" spans="8:8" ht="20.25" customHeight="1">
      <c r="A666" s="1443"/>
      <c r="B666" s="1503" t="s">
        <v>70</v>
      </c>
      <c r="C666" s="1616" t="str">
        <f>'Result Entry'!$EI$3</f>
        <v>G.I.A.I.-II</v>
      </c>
      <c r="D666" s="1617"/>
      <c r="E666" s="1618"/>
      <c r="F666" s="1619" t="str">
        <f>IF($J643="TC",0,IF($J643="Nso",0,VLOOKUP($A640,'Result Entry'!$B$9:$GS$108,174,0)))</f>
        <v/>
      </c>
      <c r="G666" s="1619"/>
      <c r="H666" s="1620">
        <f>IF($J643="TC",0,IF($J643="Nso",0,VLOOKUP($A640,'Result Entry'!$B$9:$GS$108,124,0)))</f>
        <v>0.0</v>
      </c>
      <c r="I666" s="1626"/>
      <c r="J666" s="1627"/>
      <c r="K666" s="1627"/>
      <c r="L666" s="1627"/>
      <c r="M666" s="1627"/>
      <c r="N666" s="1628"/>
    </row>
    <row r="667" spans="8:8" ht="20.25" customHeight="1">
      <c r="A667" s="1443"/>
      <c r="B667" s="1503" t="s">
        <v>70</v>
      </c>
      <c r="C667" s="1616" t="str">
        <f>'Result Entry'!$EU$3</f>
        <v>SOC.SER.PLAN</v>
      </c>
      <c r="D667" s="1617"/>
      <c r="E667" s="1618"/>
      <c r="F667" s="1619">
        <f>IF($J643="TC",0,IF($J643="Nso",0,VLOOKUP($A640,'Result Entry'!$B$9:$HS$108,178,0)))</f>
        <v>0.0</v>
      </c>
      <c r="G667" s="1619"/>
      <c r="H667" s="1620">
        <f>IF($J643="TC",0,IF($J643="Nso",0,VLOOKUP($A640,'Result Entry'!$B$9:$GS$108,136,0)))</f>
        <v>0.0</v>
      </c>
      <c r="I667" s="1629" t="s">
        <v>175</v>
      </c>
      <c r="J667" s="1630"/>
      <c r="K667" s="1668"/>
      <c r="L667" s="1669"/>
      <c r="M667" s="1669"/>
      <c r="N667" s="1670"/>
    </row>
    <row r="668" spans="8:8" ht="20.25" customHeight="1">
      <c r="A668" s="1443"/>
      <c r="B668" s="1503" t="s">
        <v>70</v>
      </c>
      <c r="C668" s="1616" t="str">
        <f>'Result Entry'!$FG$3</f>
        <v>Jeewan Kaushal</v>
      </c>
      <c r="D668" s="1617"/>
      <c r="E668" s="1618"/>
      <c r="F668" s="1619" t="str">
        <f>IF($J643="TC",0,IF($J643="Nso",0,VLOOKUP($A640,'Result Entry'!$B$9:$HS$108,182,0)))</f>
        <v/>
      </c>
      <c r="G668" s="1619"/>
      <c r="H668" s="1620">
        <f>IF($J643="TC",0,IF($J643="Nso",0,VLOOKUP($A640,'Result Entry'!$B$9:$HS$108,136,0)))</f>
        <v>0.0</v>
      </c>
      <c r="I668" s="1629" t="s">
        <v>149</v>
      </c>
      <c r="J668" s="1630"/>
      <c r="K668" s="1630"/>
      <c r="L668" s="1630"/>
      <c r="M668" s="1630"/>
      <c r="N668" s="1634"/>
    </row>
    <row r="669" spans="8:8" ht="20.25" customHeight="1">
      <c r="A669" s="1443"/>
      <c r="B669" s="1483" t="s">
        <v>70</v>
      </c>
      <c r="C669" s="1635" t="s">
        <v>181</v>
      </c>
      <c r="D669" s="1636"/>
      <c r="E669" s="1637"/>
      <c r="F669" s="1638" t="s">
        <v>182</v>
      </c>
      <c r="G669" s="1639"/>
      <c r="H669" s="1640" t="s">
        <v>31</v>
      </c>
      <c r="I669" s="1629" t="s">
        <v>176</v>
      </c>
      <c r="J669" s="1630"/>
      <c r="K669" s="1630"/>
      <c r="L669" s="1630"/>
      <c r="M669" s="1630"/>
      <c r="N669" s="1634"/>
    </row>
    <row r="670" spans="8:8" ht="20.25" customHeight="1">
      <c r="A670" s="1443"/>
      <c r="B670" s="1483" t="s">
        <v>70</v>
      </c>
      <c r="C670" s="1641"/>
      <c r="D670" s="1642"/>
      <c r="E670" s="1643"/>
      <c r="F670" s="1644" t="s">
        <v>183</v>
      </c>
      <c r="G670" s="1645"/>
      <c r="H670" s="1646" t="s">
        <v>180</v>
      </c>
      <c r="I670" s="1647" t="s">
        <v>68</v>
      </c>
      <c r="J670" s="1648"/>
      <c r="K670" s="1648"/>
      <c r="L670" s="1648"/>
      <c r="M670" s="1648"/>
      <c r="N670" s="1649"/>
    </row>
    <row r="671" spans="8:8" ht="20.25" customHeight="1">
      <c r="A671" s="1443"/>
      <c r="B671" s="1483" t="s">
        <v>70</v>
      </c>
      <c r="C671" s="1641"/>
      <c r="D671" s="1642"/>
      <c r="E671" s="1643"/>
      <c r="F671" s="1644" t="s">
        <v>186</v>
      </c>
      <c r="G671" s="1645"/>
      <c r="H671" s="1646" t="s">
        <v>63</v>
      </c>
      <c r="I671" s="1650"/>
      <c r="J671" s="1651"/>
      <c r="K671" s="1651"/>
      <c r="L671" s="1651"/>
      <c r="M671" s="1651"/>
      <c r="N671" s="1652"/>
    </row>
    <row r="672" spans="8:8" ht="20.25" customHeight="1">
      <c r="A672" s="1443"/>
      <c r="B672" s="1483" t="s">
        <v>70</v>
      </c>
      <c r="C672" s="1641"/>
      <c r="D672" s="1642"/>
      <c r="E672" s="1643"/>
      <c r="F672" s="1644" t="s">
        <v>187</v>
      </c>
      <c r="G672" s="1645"/>
      <c r="H672" s="1646" t="s">
        <v>64</v>
      </c>
      <c r="I672" s="1650"/>
      <c r="J672" s="1651"/>
      <c r="K672" s="1651"/>
      <c r="L672" s="1651"/>
      <c r="M672" s="1651"/>
      <c r="N672" s="1652"/>
    </row>
    <row r="673" spans="8:8" ht="20.25" customHeight="1">
      <c r="A673" s="1443"/>
      <c r="B673" s="1483" t="s">
        <v>70</v>
      </c>
      <c r="C673" s="1641"/>
      <c r="D673" s="1642"/>
      <c r="E673" s="1643"/>
      <c r="F673" s="1644" t="s">
        <v>184</v>
      </c>
      <c r="G673" s="1645"/>
      <c r="H673" s="1646" t="s">
        <v>66</v>
      </c>
      <c r="I673" s="1653" t="s">
        <v>81</v>
      </c>
      <c r="J673" s="1654"/>
      <c r="K673" s="1654"/>
      <c r="L673" s="1654"/>
      <c r="M673" s="1654"/>
      <c r="N673" s="1655"/>
    </row>
    <row r="674" spans="8:8" ht="20.25" customHeight="1">
      <c r="A674" s="1443"/>
      <c r="B674" s="1656" t="s">
        <v>70</v>
      </c>
      <c r="C674" s="1657"/>
      <c r="D674" s="1658"/>
      <c r="E674" s="1659"/>
      <c r="F674" s="1660" t="s">
        <v>185</v>
      </c>
      <c r="G674" s="1661"/>
      <c r="H674" s="1662" t="s">
        <v>65</v>
      </c>
      <c r="I674" s="1663"/>
      <c r="J674" s="1664"/>
      <c r="K674" s="1664"/>
      <c r="L674" s="1664"/>
      <c r="M674" s="1664"/>
      <c r="N674" s="1665"/>
    </row>
    <row r="675" spans="8:8" ht="15.75">
      <c r="A675" s="1666"/>
      <c r="B675" s="1666"/>
      <c r="C675" s="1666"/>
      <c r="D675" s="1666"/>
      <c r="E675" s="1666"/>
      <c r="F675" s="1666"/>
      <c r="G675" s="1666"/>
      <c r="H675" s="1666"/>
      <c r="I675" s="1666"/>
      <c r="J675" s="1666"/>
      <c r="K675" s="1666"/>
      <c r="L675" s="1666"/>
      <c r="M675" s="1666"/>
      <c r="N675" s="1666"/>
    </row>
    <row r="676" spans="8:8" ht="24.75" customHeight="1">
      <c r="A676" s="1441">
        <f>A640+1</f>
        <v>20.0</v>
      </c>
      <c r="B676" s="1442" t="s">
        <v>51</v>
      </c>
      <c r="C676" s="1442"/>
      <c r="D676" s="1442"/>
      <c r="E676" s="1442"/>
      <c r="F676" s="1442"/>
      <c r="G676" s="1442"/>
      <c r="H676" s="1442"/>
      <c r="I676" s="1442"/>
      <c r="J676" s="1442"/>
      <c r="K676" s="1442"/>
      <c r="L676" s="1442"/>
      <c r="M676" s="1442"/>
      <c r="N676" s="1442"/>
    </row>
    <row r="677" spans="8:8" ht="42.75" customHeight="1">
      <c r="A677" s="1443"/>
      <c r="B677" s="1444"/>
      <c r="C677" s="1445"/>
      <c r="D677" s="1446" t="str">
        <f>Master!$E$8</f>
        <v>Govt. Sr. Secondary School </v>
      </c>
      <c r="E677" s="1447"/>
      <c r="F677" s="1447"/>
      <c r="G677" s="1447"/>
      <c r="H677" s="1447"/>
      <c r="I677" s="1447"/>
      <c r="J677" s="1447"/>
      <c r="K677" s="1447"/>
      <c r="L677" s="1447"/>
      <c r="M677" s="1447"/>
      <c r="N677" s="1448"/>
    </row>
    <row r="678" spans="8:8" ht="26.25" customHeight="1">
      <c r="A678" s="1443"/>
      <c r="B678" s="1449"/>
      <c r="C678" s="1450"/>
      <c r="D678" s="1451" t="str">
        <f>Master!$E$11</f>
        <v>P.S.-Bapini (Jodhpur)</v>
      </c>
      <c r="E678" s="1452"/>
      <c r="F678" s="1452"/>
      <c r="G678" s="1452"/>
      <c r="H678" s="1452"/>
      <c r="I678" s="1452"/>
      <c r="J678" s="1452"/>
      <c r="K678" s="1452"/>
      <c r="L678" s="1452"/>
      <c r="M678" s="1452"/>
      <c r="N678" s="1453"/>
    </row>
    <row r="679" spans="8:8" ht="20.25" customHeight="1">
      <c r="A679" s="1443"/>
      <c r="B679" s="1454"/>
      <c r="C679" s="1455" t="s">
        <v>151</v>
      </c>
      <c r="D679" s="1456"/>
      <c r="E679" s="1456"/>
      <c r="F679" s="1456"/>
      <c r="G679" s="1457"/>
      <c r="H679" s="1458" t="s">
        <v>128</v>
      </c>
      <c r="I679" s="1458"/>
      <c r="J679" s="1459">
        <f>VLOOKUP(A676,'Result Entry'!$B$6:$K$108,6,0)</f>
        <v>0.0</v>
      </c>
      <c r="K679" s="1460" t="s">
        <v>69</v>
      </c>
      <c r="L679" s="1461"/>
      <c r="M679" s="1462">
        <f>Master!$E$14</f>
        <v>8.151106901E9</v>
      </c>
      <c r="N679" s="1463"/>
    </row>
    <row r="680" spans="8:8" ht="20.25" customHeight="1">
      <c r="A680" s="1443"/>
      <c r="B680" s="1464"/>
      <c r="C680" s="1465"/>
      <c r="D680" s="1466"/>
      <c r="E680" s="1466"/>
      <c r="F680" s="1466"/>
      <c r="G680" s="1467"/>
      <c r="H680" s="1468"/>
      <c r="I680" s="1468"/>
      <c r="J680" s="1469"/>
      <c r="K680" s="1470" t="s">
        <v>67</v>
      </c>
      <c r="L680" s="1471"/>
      <c r="M680" s="1472"/>
      <c r="N680" s="1473"/>
      <c r="O680" s="23" t="s">
        <v>157</v>
      </c>
    </row>
    <row r="681" spans="8:8" ht="20.25" customHeight="1">
      <c r="A681" s="1443"/>
      <c r="B681" s="1464"/>
      <c r="C681" s="1474"/>
      <c r="D681" s="1475"/>
      <c r="E681" s="1475"/>
      <c r="F681" s="1475"/>
      <c r="G681" s="1476"/>
      <c r="H681" s="1477"/>
      <c r="I681" s="1477"/>
      <c r="J681" s="1478"/>
      <c r="K681" s="1479" t="s">
        <v>52</v>
      </c>
      <c r="L681" s="1480"/>
      <c r="M681" s="1481" t="str">
        <f>Master!$E$6</f>
        <v>2022-23</v>
      </c>
      <c r="N681" s="1482"/>
    </row>
    <row r="682" spans="8:8" ht="20.25" customHeight="1">
      <c r="A682" s="1443"/>
      <c r="B682" s="1483" t="s">
        <v>70</v>
      </c>
      <c r="C682" s="1484" t="s">
        <v>21</v>
      </c>
      <c r="D682" s="1485"/>
      <c r="E682" s="1485"/>
      <c r="F682" s="1486"/>
      <c r="G682" s="1487" t="s">
        <v>150</v>
      </c>
      <c r="H682" s="1488">
        <f>VLOOKUP($A676,'Result Entry'!$B$9:$FW$108,4,0)</f>
        <v>0.0</v>
      </c>
      <c r="I682" s="1488"/>
      <c r="J682" s="1488"/>
      <c r="K682" s="1488"/>
      <c r="L682" s="1488"/>
      <c r="M682" s="1488"/>
      <c r="N682" s="1489"/>
    </row>
    <row r="683" spans="8:8" ht="20.25" customHeight="1">
      <c r="A683" s="1443"/>
      <c r="B683" s="1483" t="s">
        <v>70</v>
      </c>
      <c r="C683" s="1490" t="s">
        <v>23</v>
      </c>
      <c r="D683" s="1491"/>
      <c r="E683" s="1491"/>
      <c r="F683" s="1492"/>
      <c r="G683" s="1493" t="s">
        <v>150</v>
      </c>
      <c r="H683" s="1494">
        <f>VLOOKUP($A676,'Result Entry'!$B$9:$FW$108,7,0)</f>
        <v>0.0</v>
      </c>
      <c r="I683" s="1494"/>
      <c r="J683" s="1494"/>
      <c r="K683" s="1494"/>
      <c r="L683" s="1494"/>
      <c r="M683" s="1494"/>
      <c r="N683" s="1495"/>
    </row>
    <row r="684" spans="8:8" ht="20.25" customHeight="1">
      <c r="A684" s="1443"/>
      <c r="B684" s="1483" t="s">
        <v>70</v>
      </c>
      <c r="C684" s="1490" t="s">
        <v>24</v>
      </c>
      <c r="D684" s="1491"/>
      <c r="E684" s="1491"/>
      <c r="F684" s="1492"/>
      <c r="G684" s="1493" t="s">
        <v>150</v>
      </c>
      <c r="H684" s="1494">
        <f>VLOOKUP($A676,'Result Entry'!$B$9:$FW$108,8,0)</f>
        <v>0.0</v>
      </c>
      <c r="I684" s="1494"/>
      <c r="J684" s="1494"/>
      <c r="K684" s="1494"/>
      <c r="L684" s="1494"/>
      <c r="M684" s="1494"/>
      <c r="N684" s="1495"/>
    </row>
    <row r="685" spans="8:8" ht="20.25" customHeight="1">
      <c r="A685" s="1443"/>
      <c r="B685" s="1483" t="s">
        <v>70</v>
      </c>
      <c r="C685" s="1490" t="s">
        <v>53</v>
      </c>
      <c r="D685" s="1491"/>
      <c r="E685" s="1491"/>
      <c r="F685" s="1492"/>
      <c r="G685" s="1493" t="s">
        <v>150</v>
      </c>
      <c r="H685" s="1494">
        <f>VLOOKUP($A676,'Result Entry'!$B$9:$FW$108,9,0)</f>
        <v>0.0</v>
      </c>
      <c r="I685" s="1494"/>
      <c r="J685" s="1494"/>
      <c r="K685" s="1494"/>
      <c r="L685" s="1494"/>
      <c r="M685" s="1494"/>
      <c r="N685" s="1495"/>
    </row>
    <row r="686" spans="8:8" ht="20.25" customHeight="1">
      <c r="A686" s="1443"/>
      <c r="B686" s="1483" t="s">
        <v>70</v>
      </c>
      <c r="C686" s="1490" t="s">
        <v>54</v>
      </c>
      <c r="D686" s="1491"/>
      <c r="E686" s="1491"/>
      <c r="F686" s="1492"/>
      <c r="G686" s="1493" t="s">
        <v>150</v>
      </c>
      <c r="H686" s="1496" t="str">
        <f>CONCATENATE('Result Entry'!$G$4,'Result Entry'!$J$4)</f>
        <v>11(A)</v>
      </c>
      <c r="I686" s="1494"/>
      <c r="J686" s="1494"/>
      <c r="K686" s="1494"/>
      <c r="L686" s="1494"/>
      <c r="M686" s="1494"/>
      <c r="N686" s="1495"/>
    </row>
    <row r="687" spans="8:8" ht="20.25" customHeight="1">
      <c r="A687" s="1443"/>
      <c r="B687" s="1483" t="s">
        <v>70</v>
      </c>
      <c r="C687" s="1497" t="s">
        <v>26</v>
      </c>
      <c r="D687" s="1498"/>
      <c r="E687" s="1498"/>
      <c r="F687" s="1499"/>
      <c r="G687" s="1500" t="s">
        <v>150</v>
      </c>
      <c r="H687" s="1501">
        <f>VLOOKUP($A676,'Result Entry'!$B$9:$FW$108,10,0)</f>
        <v>0.0</v>
      </c>
      <c r="I687" s="1501"/>
      <c r="J687" s="1501"/>
      <c r="K687" s="1501"/>
      <c r="L687" s="1501"/>
      <c r="M687" s="1501"/>
      <c r="N687" s="1502"/>
    </row>
    <row r="688" spans="8:8" ht="20.25" customHeight="1">
      <c r="A688" s="1443"/>
      <c r="B688" s="1503" t="s">
        <v>70</v>
      </c>
      <c r="C688" s="1504" t="s">
        <v>168</v>
      </c>
      <c r="D688" s="1505"/>
      <c r="E688" s="1506" t="s">
        <v>73</v>
      </c>
      <c r="F688" s="1507" t="s">
        <v>74</v>
      </c>
      <c r="G688" s="1508" t="s">
        <v>169</v>
      </c>
      <c r="H688" s="1509" t="s">
        <v>56</v>
      </c>
      <c r="I688" s="1510"/>
      <c r="J688" s="1511" t="s">
        <v>85</v>
      </c>
      <c r="K688" s="1512"/>
      <c r="L688" s="1513" t="s">
        <v>170</v>
      </c>
      <c r="M688" s="1514" t="s">
        <v>77</v>
      </c>
      <c r="N688" s="1515" t="s">
        <v>99</v>
      </c>
    </row>
    <row r="689" spans="8:8" ht="20.25" customHeight="1">
      <c r="A689" s="1443"/>
      <c r="B689" s="1503"/>
      <c r="C689" s="1516"/>
      <c r="D689" s="1517"/>
      <c r="E689" s="1518"/>
      <c r="F689" s="1519"/>
      <c r="G689" s="1520"/>
      <c r="H689" s="1521"/>
      <c r="I689" s="1522"/>
      <c r="J689" s="1523"/>
      <c r="K689" s="1524"/>
      <c r="L689" s="1525"/>
      <c r="M689" s="1526"/>
      <c r="N689" s="1527"/>
    </row>
    <row r="690" spans="8:8" ht="20.25" customHeight="1">
      <c r="A690" s="1443"/>
      <c r="B690" s="1503" t="s">
        <v>70</v>
      </c>
      <c r="C690" s="1528" t="s">
        <v>57</v>
      </c>
      <c r="D690" s="1529"/>
      <c r="E690" s="1530">
        <f>'Result Entry'!$L$7</f>
        <v>10.0</v>
      </c>
      <c r="F690" s="1531">
        <f>'Result Entry'!$M$7</f>
        <v>10.0</v>
      </c>
      <c r="G690" s="1532">
        <f>SUM(E690:F690)</f>
        <v>20.0</v>
      </c>
      <c r="H690" s="1533">
        <f>'Result Entry'!$AU$7</f>
        <v>70.0</v>
      </c>
      <c r="I690" s="1534"/>
      <c r="J690" s="1535">
        <f>'Result Entry'!$AY$7</f>
        <v>100.0</v>
      </c>
      <c r="K690" s="1534"/>
      <c r="L690" s="1532">
        <f t="shared" si="38" ref="L690:L695">H690+J690</f>
        <v>170.0</v>
      </c>
      <c r="M690" s="1536">
        <f t="shared" si="39" ref="M690:M695">G690+L690</f>
        <v>190.0</v>
      </c>
      <c r="N690" s="1537"/>
    </row>
    <row r="691" spans="8:8" s="1538" ht="20.25" customFormat="1" customHeight="1">
      <c r="A691" s="1443"/>
      <c r="B691" s="1539" t="s">
        <v>70</v>
      </c>
      <c r="C691" s="1540" t="str">
        <f>'Result Entry'!$L$3</f>
        <v>HINDI Comp.</v>
      </c>
      <c r="D691" s="1541"/>
      <c r="E691" s="1542">
        <f>IF($J679="TC",0,IF($J679="Nso",0,VLOOKUP($A676,'Result Entry'!$B$9:$FW$108,11,0)))</f>
        <v>0.0</v>
      </c>
      <c r="F691" s="1543">
        <f>IF($J679="TC",0,IF($J679="Nso",0,VLOOKUP($A676,'Result Entry'!$B$9:$FW$108,12,0)))</f>
        <v>0.0</v>
      </c>
      <c r="G691" s="1544">
        <f>E691+F691</f>
        <v>0.0</v>
      </c>
      <c r="H691" s="1545">
        <f>IF($J679="TC",0,IF($J679="Nso",0,VLOOKUP($A676,'Result Entry'!$B$9:$FW$108,16,0)))</f>
        <v>0.0</v>
      </c>
      <c r="I691" s="1546"/>
      <c r="J691" s="1547">
        <f>IF($J679="TC",0,IF($J679="Nso",0,VLOOKUP($A676,'Result Entry'!$B$9:$FW$108,19,0)))</f>
        <v>0.0</v>
      </c>
      <c r="K691" s="1546"/>
      <c r="L691" s="1548">
        <f t="shared" si="38"/>
        <v>0.0</v>
      </c>
      <c r="M691" s="1549">
        <f t="shared" si="39"/>
        <v>0.0</v>
      </c>
      <c r="N691" s="1550" t="str">
        <f>IF($J679="TC",0,IF($J679="Nso",0,VLOOKUP($A676,'Result Entry'!$B$9:$FW$108,24,0)))</f>
        <v/>
      </c>
    </row>
    <row r="692" spans="8:8" s="1538" ht="20.25" customFormat="1" customHeight="1">
      <c r="A692" s="1443"/>
      <c r="B692" s="1539" t="s">
        <v>70</v>
      </c>
      <c r="C692" s="1551" t="str">
        <f>'Result Entry'!$Z$3</f>
        <v>ENGLISH Comp.</v>
      </c>
      <c r="D692" s="1552"/>
      <c r="E692" s="1542">
        <f>IF($J679="TC",0,IF($J679="Nso",0,VLOOKUP($A676,'Result Entry'!$B$9:$FW$108,25,0)))</f>
        <v>0.0</v>
      </c>
      <c r="F692" s="1543">
        <f>IF($J679="TC",0,IF($J679="Nso",0,VLOOKUP($A676,'Result Entry'!$B$9:$FW$108,26,0)))</f>
        <v>0.0</v>
      </c>
      <c r="G692" s="1553">
        <f>E692+F692</f>
        <v>0.0</v>
      </c>
      <c r="H692" s="1554">
        <f>IF($J679="TC",0,IF($J679="Nso",0,VLOOKUP($A676,'Result Entry'!$B$9:$FW$108,30,0)))</f>
        <v>0.0</v>
      </c>
      <c r="I692" s="1555"/>
      <c r="J692" s="1556">
        <f>IF($J679="TC",0,IF($J679="Nso",0,VLOOKUP($A676,'Result Entry'!$B$9:$FW$108,33,0)))</f>
        <v>0.0</v>
      </c>
      <c r="K692" s="1555"/>
      <c r="L692" s="1548">
        <f t="shared" si="38"/>
        <v>0.0</v>
      </c>
      <c r="M692" s="1549">
        <f t="shared" si="39"/>
        <v>0.0</v>
      </c>
      <c r="N692" s="1550" t="str">
        <f>IF($J679="TC",0,IF($J679="Nso",0,VLOOKUP($A676,'Result Entry'!$B$9:$FW$108,38,0)))</f>
        <v/>
      </c>
    </row>
    <row r="693" spans="8:8" s="1538" ht="20.25" customFormat="1" customHeight="1">
      <c r="A693" s="1443"/>
      <c r="B693" s="1539" t="s">
        <v>70</v>
      </c>
      <c r="C693" s="1551" t="str">
        <f>'Result Entry'!$AO$3</f>
        <v>PHYSICS</v>
      </c>
      <c r="D693" s="1552"/>
      <c r="E693" s="1542">
        <f>IF($J679="TC",0,IF($J679="Nso",0,VLOOKUP($A676,'Result Entry'!$B$9:$FW$108,39,0)))</f>
        <v>0.0</v>
      </c>
      <c r="F693" s="1543">
        <f>IF($J679="TC",0,IF($J679="Nso",0,VLOOKUP($A676,'Result Entry'!$B$9:$FW$108,40,0)))</f>
        <v>0.0</v>
      </c>
      <c r="G693" s="1553">
        <f>E693+F693</f>
        <v>0.0</v>
      </c>
      <c r="H693" s="1554">
        <f>IF($J679="TC",0,IF($J679="Nso",0,VLOOKUP($A676,'Result Entry'!$B$9:$FW$108,45,0)))</f>
        <v>0.0</v>
      </c>
      <c r="I693" s="1555"/>
      <c r="J693" s="1556">
        <f>IF($J679="TC",0,IF($J679="Nso",0,VLOOKUP($A676,'Result Entry'!$B$9:$FW$108,49,0)))</f>
        <v>0.0</v>
      </c>
      <c r="K693" s="1555"/>
      <c r="L693" s="1548">
        <f t="shared" si="38"/>
        <v>0.0</v>
      </c>
      <c r="M693" s="1549">
        <f t="shared" si="39"/>
        <v>0.0</v>
      </c>
      <c r="N693" s="1550" t="str">
        <f>IF($J679="TC",0,IF($J679="Nso",0,VLOOKUP($A676,'Result Entry'!$B$9:$FW$108,54,0)))</f>
        <v/>
      </c>
    </row>
    <row r="694" spans="8:8" s="1538" ht="20.25" customFormat="1" customHeight="1">
      <c r="A694" s="1443"/>
      <c r="B694" s="1539" t="s">
        <v>70</v>
      </c>
      <c r="C694" s="1551" t="str">
        <f>'Result Entry'!$BF$3</f>
        <v>CHEMISTRY</v>
      </c>
      <c r="D694" s="1552"/>
      <c r="E694" s="1542" t="str">
        <f>IF($J679="TC",0,IF($J679="Nso",0,VLOOKUP($A676,'Result Entry'!$B$9:$FW$108,55,0)))</f>
        <v/>
      </c>
      <c r="F694" s="1543">
        <f>IF($J679="TC",0,IF($J679="Nso",0,VLOOKUP($A676,'Result Entry'!$B$9:$FW$108,56,0)))</f>
        <v>0.0</v>
      </c>
      <c r="G694" s="1553" t="e">
        <f>E694+F694</f>
        <v>#VALUE!</v>
      </c>
      <c r="H694" s="1554">
        <f>IF($J679="TC",0,IF($J679="Nso",0,VLOOKUP($A676,'Result Entry'!$B$9:$FW$108,61,0)))</f>
        <v>0.0</v>
      </c>
      <c r="I694" s="1555"/>
      <c r="J694" s="1556">
        <f>IF($J679="TC",0,IF($J679="Nso",0,VLOOKUP($A676,'Result Entry'!$B$9:$FW$108,65,0)))</f>
        <v>0.0</v>
      </c>
      <c r="K694" s="1555"/>
      <c r="L694" s="1548">
        <f t="shared" si="38"/>
        <v>0.0</v>
      </c>
      <c r="M694" s="1549" t="e">
        <f t="shared" si="39"/>
        <v>#VALUE!</v>
      </c>
      <c r="N694" s="1550" t="str">
        <f>IF($J679="TC",0,IF($J679="Nso",0,VLOOKUP($A676,'Result Entry'!$B$9:$FW$108,70,0)))</f>
        <v/>
      </c>
    </row>
    <row r="695" spans="8:8" s="1538" ht="20.25" customFormat="1" customHeight="1">
      <c r="A695" s="1443"/>
      <c r="B695" s="1539" t="s">
        <v>70</v>
      </c>
      <c r="C695" s="1551" t="str">
        <f>'Result Entry'!$BW$3</f>
        <v>BIOLOGY</v>
      </c>
      <c r="D695" s="1552"/>
      <c r="E695" s="1557" t="str">
        <f>IF($J679="TC",0,IF($J679="Nso",0,VLOOKUP($A676,'Result Entry'!$B$9:$FW$108,71,0)))</f>
        <v/>
      </c>
      <c r="F695" s="1558" t="str">
        <f>IF($J679="TC",0,IF($J679="Nso",0,VLOOKUP($A676,'Result Entry'!$B$9:$FW$108,72,0)))</f>
        <v/>
      </c>
      <c r="G695" s="1559" t="e">
        <f>E695+F695</f>
        <v>#VALUE!</v>
      </c>
      <c r="H695" s="1560">
        <f>IF($J679="TC",0,IF($J679="Nso",0,VLOOKUP($A676,'Result Entry'!$B$9:$FW$108,77,0)))</f>
        <v>0.0</v>
      </c>
      <c r="I695" s="1561"/>
      <c r="J695" s="1562">
        <f>IF($J679="TC",0,IF($J679="Nso",0,VLOOKUP($A676,'Result Entry'!$B$9:$FW$108,81,0)))</f>
        <v>0.0</v>
      </c>
      <c r="K695" s="1561"/>
      <c r="L695" s="1563">
        <f t="shared" si="38"/>
        <v>0.0</v>
      </c>
      <c r="M695" s="1564" t="e">
        <f t="shared" si="39"/>
        <v>#VALUE!</v>
      </c>
      <c r="N695" s="1550">
        <f>IF($J679="TC",0,IF($J679="Nso",0,VLOOKUP($A676,'Result Entry'!$B$9:$FW$108,86,0)))</f>
        <v>0.0</v>
      </c>
    </row>
    <row r="696" spans="8:8" ht="20.25" customHeight="1">
      <c r="A696" s="1443"/>
      <c r="B696" s="1503" t="s">
        <v>70</v>
      </c>
      <c r="C696" s="1565" t="s">
        <v>78</v>
      </c>
      <c r="D696" s="1566"/>
      <c r="E696" s="1567"/>
      <c r="F696" s="1568" t="s">
        <v>79</v>
      </c>
      <c r="G696" s="1569"/>
      <c r="H696" s="1570" t="s">
        <v>80</v>
      </c>
      <c r="I696" s="1571"/>
      <c r="J696" s="1572" t="s">
        <v>42</v>
      </c>
      <c r="K696" s="1667" t="s">
        <v>92</v>
      </c>
      <c r="L696" s="1574" t="s">
        <v>40</v>
      </c>
      <c r="M696" s="1575"/>
      <c r="N696" s="1576" t="s">
        <v>44</v>
      </c>
    </row>
    <row r="697" spans="8:8" ht="25.5" customHeight="1">
      <c r="A697" s="1443"/>
      <c r="B697" s="1503" t="s">
        <v>70</v>
      </c>
      <c r="C697" s="1577"/>
      <c r="D697" s="1578"/>
      <c r="E697" s="1579"/>
      <c r="F697" s="1580">
        <f>IF($J679="TC",0,IF($J679="Nso",0,VLOOKUP($A676,'Result Entry'!$B$9:$FW$108,146,0)))</f>
        <v>0.0</v>
      </c>
      <c r="G697" s="1581"/>
      <c r="H697" s="1582">
        <f>IF($J679="TC",0,IF($J679="Nso",0,VLOOKUP($A676,'Result Entry'!$B$9:$FW$108,147,0)))</f>
        <v>0.0</v>
      </c>
      <c r="I697" s="1583"/>
      <c r="J697" s="1584">
        <f>IF($J679="TC",0,IF($J679="Nso",0,VLOOKUP($A676,'Result Entry'!$B$9:$FW$108,148,0)))</f>
        <v>0.0</v>
      </c>
      <c r="K697" s="1585" t="str">
        <f>IF($J679="TC",0,IF($J679="Nso",0,VLOOKUP($A676,'Result Entry'!$B$9:$FW$108,149,0)))</f>
        <v/>
      </c>
      <c r="L697" s="1586">
        <f>IF($J679="TC",0,IF($J679="Nso",0,VLOOKUP($A676,'Result Entry'!$B$9:$FW$108,150,0)))</f>
        <v>0.0</v>
      </c>
      <c r="M697" s="1587"/>
      <c r="N697" s="1588">
        <f>IF($J679="TC",0,IF($J679="Nso",0,VLOOKUP($A676,'Result Entry'!$B$9:$FW$108,152,0)))</f>
        <v>0.0</v>
      </c>
    </row>
    <row r="698" spans="8:8" ht="20.25" customHeight="1">
      <c r="A698" s="1443"/>
      <c r="B698" s="1503" t="s">
        <v>70</v>
      </c>
      <c r="C698" s="1589" t="s">
        <v>59</v>
      </c>
      <c r="D698" s="1590"/>
      <c r="E698" s="1590"/>
      <c r="F698" s="1590"/>
      <c r="G698" s="1590"/>
      <c r="H698" s="1591"/>
      <c r="I698" s="1592" t="s">
        <v>60</v>
      </c>
      <c r="J698" s="1593"/>
      <c r="K698" s="1594">
        <f>VLOOKUP($A676,'Result Entry'!$B$9:$FW$108,143,0)</f>
        <v>0.0</v>
      </c>
      <c r="L698" s="1595"/>
      <c r="M698" s="1596" t="s">
        <v>38</v>
      </c>
      <c r="N698" s="1597"/>
    </row>
    <row r="699" spans="8:8" ht="20.25" customHeight="1">
      <c r="A699" s="1443"/>
      <c r="B699" s="1503" t="s">
        <v>70</v>
      </c>
      <c r="C699" s="1598" t="s">
        <v>55</v>
      </c>
      <c r="D699" s="1599"/>
      <c r="E699" s="1599"/>
      <c r="F699" s="1600" t="s">
        <v>158</v>
      </c>
      <c r="G699" s="1601"/>
      <c r="H699" s="1602" t="s">
        <v>48</v>
      </c>
      <c r="I699" s="1603" t="s">
        <v>61</v>
      </c>
      <c r="J699" s="1604"/>
      <c r="K699" s="1605">
        <f>VLOOKUP($A676,'Result Entry'!$B$9:$FW$108,144,0)</f>
        <v>0.0</v>
      </c>
      <c r="L699" s="1606"/>
      <c r="M699" s="1607">
        <f>VLOOKUP($A676,'Result Entry'!$B$9:$FW$108,145,0)</f>
        <v>0.0</v>
      </c>
      <c r="N699" s="1608"/>
    </row>
    <row r="700" spans="8:8" ht="20.25" customHeight="1">
      <c r="A700" s="1443"/>
      <c r="B700" s="1503" t="s">
        <v>70</v>
      </c>
      <c r="C700" s="1598"/>
      <c r="D700" s="1599"/>
      <c r="E700" s="1599"/>
      <c r="F700" s="1609"/>
      <c r="G700" s="1610"/>
      <c r="H700" s="1611" t="s">
        <v>100</v>
      </c>
      <c r="I700" s="1612" t="s">
        <v>62</v>
      </c>
      <c r="J700" s="1613"/>
      <c r="K700" s="1614">
        <f>IF($J679="TC","Transferred",IF($J679="Nso","NameSeparated",VLOOKUP($A676,'Result Entry'!$B$9:$FW$108,153,0)))</f>
        <v>0.0</v>
      </c>
      <c r="L700" s="1614"/>
      <c r="M700" s="1614"/>
      <c r="N700" s="1615"/>
    </row>
    <row r="701" spans="8:8" ht="20.25" customHeight="1">
      <c r="A701" s="1443"/>
      <c r="B701" s="1503" t="s">
        <v>70</v>
      </c>
      <c r="C701" s="1616" t="str">
        <f>'Result Entry'!$DU$3</f>
        <v>Foundation Of Information Tech.</v>
      </c>
      <c r="D701" s="1617"/>
      <c r="E701" s="1618"/>
      <c r="F701" s="1619" t="str">
        <f>IF($J679="TC",0,IF($J679="Nso",0,VLOOKUP($A676,'Result Entry'!$B$9:$GS$108,170,0)))</f>
        <v/>
      </c>
      <c r="G701" s="1619"/>
      <c r="H701" s="1620">
        <f>IF($J679="TC",0,IF($J679="Nso",0,VLOOKUP($A676,'Result Entry'!$B$9:$GS$108,112,0)))</f>
        <v>0.0</v>
      </c>
      <c r="I701" s="1621" t="s">
        <v>72</v>
      </c>
      <c r="J701" s="1622"/>
      <c r="K701" s="1623">
        <f>'Result Entry'!$T$2</f>
        <v>45041.0</v>
      </c>
      <c r="L701" s="1624"/>
      <c r="M701" s="1624"/>
      <c r="N701" s="1625"/>
    </row>
    <row r="702" spans="8:8" ht="20.25" customHeight="1">
      <c r="A702" s="1443"/>
      <c r="B702" s="1503" t="s">
        <v>70</v>
      </c>
      <c r="C702" s="1616" t="str">
        <f>'Result Entry'!$EI$3</f>
        <v>G.I.A.I.-II</v>
      </c>
      <c r="D702" s="1617"/>
      <c r="E702" s="1618"/>
      <c r="F702" s="1619" t="str">
        <f>IF($J679="TC",0,IF($J679="Nso",0,VLOOKUP($A676,'Result Entry'!$B$9:$GS$108,174,0)))</f>
        <v/>
      </c>
      <c r="G702" s="1619"/>
      <c r="H702" s="1620">
        <f>IF($J679="TC",0,IF($J679="Nso",0,VLOOKUP($A676,'Result Entry'!$B$9:$GS$108,124,0)))</f>
        <v>0.0</v>
      </c>
      <c r="I702" s="1626"/>
      <c r="J702" s="1627"/>
      <c r="K702" s="1627"/>
      <c r="L702" s="1627"/>
      <c r="M702" s="1627"/>
      <c r="N702" s="1628"/>
    </row>
    <row r="703" spans="8:8" ht="20.25" customHeight="1">
      <c r="A703" s="1443"/>
      <c r="B703" s="1503" t="s">
        <v>70</v>
      </c>
      <c r="C703" s="1616" t="str">
        <f>'Result Entry'!$EU$3</f>
        <v>SOC.SER.PLAN</v>
      </c>
      <c r="D703" s="1617"/>
      <c r="E703" s="1618"/>
      <c r="F703" s="1619">
        <f>IF($J679="TC",0,IF($J679="Nso",0,VLOOKUP($A676,'Result Entry'!$B$9:$HS$108,178,0)))</f>
        <v>0.0</v>
      </c>
      <c r="G703" s="1619"/>
      <c r="H703" s="1620">
        <f>IF($J679="TC",0,IF($J679="Nso",0,VLOOKUP($A676,'Result Entry'!$B$9:$GS$108,136,0)))</f>
        <v>0.0</v>
      </c>
      <c r="I703" s="1629" t="s">
        <v>175</v>
      </c>
      <c r="J703" s="1630"/>
      <c r="K703" s="1668"/>
      <c r="L703" s="1669"/>
      <c r="M703" s="1669"/>
      <c r="N703" s="1670"/>
    </row>
    <row r="704" spans="8:8" ht="20.25" customHeight="1">
      <c r="A704" s="1443"/>
      <c r="B704" s="1503" t="s">
        <v>70</v>
      </c>
      <c r="C704" s="1616" t="str">
        <f>'Result Entry'!$FG$3</f>
        <v>Jeewan Kaushal</v>
      </c>
      <c r="D704" s="1617"/>
      <c r="E704" s="1618"/>
      <c r="F704" s="1619" t="str">
        <f>IF($J679="TC",0,IF($J679="Nso",0,VLOOKUP($A676,'Result Entry'!$B$9:$HS$108,182,0)))</f>
        <v/>
      </c>
      <c r="G704" s="1619"/>
      <c r="H704" s="1620">
        <f>IF($J679="TC",0,IF($J679="Nso",0,VLOOKUP($A676,'Result Entry'!$B$9:$HS$108,136,0)))</f>
        <v>0.0</v>
      </c>
      <c r="I704" s="1629" t="s">
        <v>149</v>
      </c>
      <c r="J704" s="1630"/>
      <c r="K704" s="1630"/>
      <c r="L704" s="1630"/>
      <c r="M704" s="1630"/>
      <c r="N704" s="1634"/>
    </row>
    <row r="705" spans="8:8" ht="20.25" customHeight="1">
      <c r="A705" s="1443"/>
      <c r="B705" s="1483" t="s">
        <v>70</v>
      </c>
      <c r="C705" s="1635" t="s">
        <v>181</v>
      </c>
      <c r="D705" s="1636"/>
      <c r="E705" s="1637"/>
      <c r="F705" s="1638" t="s">
        <v>182</v>
      </c>
      <c r="G705" s="1639"/>
      <c r="H705" s="1640" t="s">
        <v>31</v>
      </c>
      <c r="I705" s="1629" t="s">
        <v>176</v>
      </c>
      <c r="J705" s="1630"/>
      <c r="K705" s="1630"/>
      <c r="L705" s="1630"/>
      <c r="M705" s="1630"/>
      <c r="N705" s="1634"/>
    </row>
    <row r="706" spans="8:8" ht="20.25" customHeight="1">
      <c r="A706" s="1443"/>
      <c r="B706" s="1483" t="s">
        <v>70</v>
      </c>
      <c r="C706" s="1641"/>
      <c r="D706" s="1642"/>
      <c r="E706" s="1643"/>
      <c r="F706" s="1644" t="s">
        <v>183</v>
      </c>
      <c r="G706" s="1645"/>
      <c r="H706" s="1646" t="s">
        <v>180</v>
      </c>
      <c r="I706" s="1647" t="s">
        <v>68</v>
      </c>
      <c r="J706" s="1648"/>
      <c r="K706" s="1648"/>
      <c r="L706" s="1648"/>
      <c r="M706" s="1648"/>
      <c r="N706" s="1649"/>
    </row>
    <row r="707" spans="8:8" ht="20.25" customHeight="1">
      <c r="A707" s="1443"/>
      <c r="B707" s="1483" t="s">
        <v>70</v>
      </c>
      <c r="C707" s="1641"/>
      <c r="D707" s="1642"/>
      <c r="E707" s="1643"/>
      <c r="F707" s="1644" t="s">
        <v>186</v>
      </c>
      <c r="G707" s="1645"/>
      <c r="H707" s="1646" t="s">
        <v>63</v>
      </c>
      <c r="I707" s="1650"/>
      <c r="J707" s="1651"/>
      <c r="K707" s="1651"/>
      <c r="L707" s="1651"/>
      <c r="M707" s="1651"/>
      <c r="N707" s="1652"/>
    </row>
    <row r="708" spans="8:8" ht="20.25" customHeight="1">
      <c r="A708" s="1443"/>
      <c r="B708" s="1483" t="s">
        <v>70</v>
      </c>
      <c r="C708" s="1641"/>
      <c r="D708" s="1642"/>
      <c r="E708" s="1643"/>
      <c r="F708" s="1644" t="s">
        <v>187</v>
      </c>
      <c r="G708" s="1645"/>
      <c r="H708" s="1646" t="s">
        <v>64</v>
      </c>
      <c r="I708" s="1650"/>
      <c r="J708" s="1651"/>
      <c r="K708" s="1651"/>
      <c r="L708" s="1651"/>
      <c r="M708" s="1651"/>
      <c r="N708" s="1652"/>
    </row>
    <row r="709" spans="8:8" ht="20.25" customHeight="1">
      <c r="A709" s="1443"/>
      <c r="B709" s="1483" t="s">
        <v>70</v>
      </c>
      <c r="C709" s="1641"/>
      <c r="D709" s="1642"/>
      <c r="E709" s="1643"/>
      <c r="F709" s="1644" t="s">
        <v>184</v>
      </c>
      <c r="G709" s="1645"/>
      <c r="H709" s="1646" t="s">
        <v>66</v>
      </c>
      <c r="I709" s="1653" t="s">
        <v>81</v>
      </c>
      <c r="J709" s="1654"/>
      <c r="K709" s="1654"/>
      <c r="L709" s="1654"/>
      <c r="M709" s="1654"/>
      <c r="N709" s="1655"/>
    </row>
    <row r="710" spans="8:8" ht="20.25" customHeight="1">
      <c r="A710" s="1443"/>
      <c r="B710" s="1656" t="s">
        <v>70</v>
      </c>
      <c r="C710" s="1657"/>
      <c r="D710" s="1658"/>
      <c r="E710" s="1659"/>
      <c r="F710" s="1660" t="s">
        <v>185</v>
      </c>
      <c r="G710" s="1661"/>
      <c r="H710" s="1662" t="s">
        <v>65</v>
      </c>
      <c r="I710" s="1663"/>
      <c r="J710" s="1664"/>
      <c r="K710" s="1664"/>
      <c r="L710" s="1664"/>
      <c r="M710" s="1664"/>
      <c r="N710" s="1665"/>
    </row>
    <row r="711" spans="8:8" ht="24.75" customHeight="1">
      <c r="A711" s="1441">
        <f>A676+1</f>
        <v>21.0</v>
      </c>
      <c r="B711" s="1442" t="s">
        <v>51</v>
      </c>
      <c r="C711" s="1442"/>
      <c r="D711" s="1442"/>
      <c r="E711" s="1442"/>
      <c r="F711" s="1442"/>
      <c r="G711" s="1442"/>
      <c r="H711" s="1442"/>
      <c r="I711" s="1442"/>
      <c r="J711" s="1442"/>
      <c r="K711" s="1442"/>
      <c r="L711" s="1442"/>
      <c r="M711" s="1442"/>
      <c r="N711" s="1442"/>
    </row>
    <row r="712" spans="8:8" ht="42.75" customHeight="1">
      <c r="A712" s="1443"/>
      <c r="B712" s="1444"/>
      <c r="C712" s="1445"/>
      <c r="D712" s="1446" t="str">
        <f>Master!$E$8</f>
        <v>Govt. Sr. Secondary School </v>
      </c>
      <c r="E712" s="1447"/>
      <c r="F712" s="1447"/>
      <c r="G712" s="1447"/>
      <c r="H712" s="1447"/>
      <c r="I712" s="1447"/>
      <c r="J712" s="1447"/>
      <c r="K712" s="1447"/>
      <c r="L712" s="1447"/>
      <c r="M712" s="1447"/>
      <c r="N712" s="1448"/>
    </row>
    <row r="713" spans="8:8" ht="20.25" customHeight="1">
      <c r="A713" s="1443"/>
      <c r="B713" s="1449"/>
      <c r="C713" s="1450"/>
      <c r="D713" s="1451" t="str">
        <f>Master!$E$11</f>
        <v>P.S.-Bapini (Jodhpur)</v>
      </c>
      <c r="E713" s="1452"/>
      <c r="F713" s="1452"/>
      <c r="G713" s="1452"/>
      <c r="H713" s="1452"/>
      <c r="I713" s="1452"/>
      <c r="J713" s="1452"/>
      <c r="K713" s="1452"/>
      <c r="L713" s="1452"/>
      <c r="M713" s="1452"/>
      <c r="N713" s="1453"/>
    </row>
    <row r="714" spans="8:8" ht="20.25" customHeight="1">
      <c r="A714" s="1443"/>
      <c r="B714" s="1454"/>
      <c r="C714" s="1455" t="s">
        <v>151</v>
      </c>
      <c r="D714" s="1456"/>
      <c r="E714" s="1456"/>
      <c r="F714" s="1456"/>
      <c r="G714" s="1457"/>
      <c r="H714" s="1458" t="s">
        <v>128</v>
      </c>
      <c r="I714" s="1458"/>
      <c r="J714" s="1459">
        <f>VLOOKUP(A711,'Result Entry'!$B$6:$K$108,6,0)</f>
        <v>0.0</v>
      </c>
      <c r="K714" s="1460" t="s">
        <v>69</v>
      </c>
      <c r="L714" s="1461"/>
      <c r="M714" s="1462">
        <f>Master!$E$14</f>
        <v>8.151106901E9</v>
      </c>
      <c r="N714" s="1463"/>
    </row>
    <row r="715" spans="8:8" ht="20.25" customHeight="1">
      <c r="A715" s="1443"/>
      <c r="B715" s="1464"/>
      <c r="C715" s="1465"/>
      <c r="D715" s="1466"/>
      <c r="E715" s="1466"/>
      <c r="F715" s="1466"/>
      <c r="G715" s="1467"/>
      <c r="H715" s="1468"/>
      <c r="I715" s="1468"/>
      <c r="J715" s="1469"/>
      <c r="K715" s="1470" t="s">
        <v>67</v>
      </c>
      <c r="L715" s="1471"/>
      <c r="M715" s="1472"/>
      <c r="N715" s="1473"/>
      <c r="O715" s="23" t="s">
        <v>157</v>
      </c>
    </row>
    <row r="716" spans="8:8" ht="20.25" customHeight="1">
      <c r="A716" s="1443"/>
      <c r="B716" s="1464"/>
      <c r="C716" s="1474"/>
      <c r="D716" s="1475"/>
      <c r="E716" s="1475"/>
      <c r="F716" s="1475"/>
      <c r="G716" s="1476"/>
      <c r="H716" s="1477"/>
      <c r="I716" s="1477"/>
      <c r="J716" s="1478"/>
      <c r="K716" s="1479" t="s">
        <v>52</v>
      </c>
      <c r="L716" s="1480"/>
      <c r="M716" s="1481" t="str">
        <f>Master!$E$6</f>
        <v>2022-23</v>
      </c>
      <c r="N716" s="1482"/>
    </row>
    <row r="717" spans="8:8" ht="20.25" customHeight="1">
      <c r="A717" s="1443"/>
      <c r="B717" s="1483" t="s">
        <v>70</v>
      </c>
      <c r="C717" s="1484" t="s">
        <v>21</v>
      </c>
      <c r="D717" s="1485"/>
      <c r="E717" s="1485"/>
      <c r="F717" s="1486"/>
      <c r="G717" s="1487" t="s">
        <v>150</v>
      </c>
      <c r="H717" s="1488">
        <f>VLOOKUP($A711,'Result Entry'!$B$9:$FW$108,4,0)</f>
        <v>0.0</v>
      </c>
      <c r="I717" s="1488"/>
      <c r="J717" s="1488"/>
      <c r="K717" s="1488"/>
      <c r="L717" s="1488"/>
      <c r="M717" s="1488"/>
      <c r="N717" s="1489"/>
    </row>
    <row r="718" spans="8:8" ht="20.25" customHeight="1">
      <c r="A718" s="1443"/>
      <c r="B718" s="1483" t="s">
        <v>70</v>
      </c>
      <c r="C718" s="1490" t="s">
        <v>23</v>
      </c>
      <c r="D718" s="1491"/>
      <c r="E718" s="1491"/>
      <c r="F718" s="1492"/>
      <c r="G718" s="1493" t="s">
        <v>150</v>
      </c>
      <c r="H718" s="1494">
        <f>VLOOKUP($A711,'Result Entry'!$B$9:$FW$108,7,0)</f>
        <v>0.0</v>
      </c>
      <c r="I718" s="1494"/>
      <c r="J718" s="1494"/>
      <c r="K718" s="1494"/>
      <c r="L718" s="1494"/>
      <c r="M718" s="1494"/>
      <c r="N718" s="1495"/>
    </row>
    <row r="719" spans="8:8" ht="20.25" customHeight="1">
      <c r="A719" s="1443"/>
      <c r="B719" s="1483" t="s">
        <v>70</v>
      </c>
      <c r="C719" s="1490" t="s">
        <v>24</v>
      </c>
      <c r="D719" s="1491"/>
      <c r="E719" s="1491"/>
      <c r="F719" s="1492"/>
      <c r="G719" s="1493" t="s">
        <v>150</v>
      </c>
      <c r="H719" s="1494">
        <f>VLOOKUP($A711,'Result Entry'!$B$9:$FW$108,8,0)</f>
        <v>0.0</v>
      </c>
      <c r="I719" s="1494"/>
      <c r="J719" s="1494"/>
      <c r="K719" s="1494"/>
      <c r="L719" s="1494"/>
      <c r="M719" s="1494"/>
      <c r="N719" s="1495"/>
    </row>
    <row r="720" spans="8:8" ht="20.25" customHeight="1">
      <c r="A720" s="1443"/>
      <c r="B720" s="1483" t="s">
        <v>70</v>
      </c>
      <c r="C720" s="1490" t="s">
        <v>53</v>
      </c>
      <c r="D720" s="1491"/>
      <c r="E720" s="1491"/>
      <c r="F720" s="1492"/>
      <c r="G720" s="1493" t="s">
        <v>150</v>
      </c>
      <c r="H720" s="1494">
        <f>VLOOKUP($A711,'Result Entry'!$B$9:$FW$108,9,0)</f>
        <v>0.0</v>
      </c>
      <c r="I720" s="1494"/>
      <c r="J720" s="1494"/>
      <c r="K720" s="1494"/>
      <c r="L720" s="1494"/>
      <c r="M720" s="1494"/>
      <c r="N720" s="1495"/>
    </row>
    <row r="721" spans="8:8" ht="20.25" customHeight="1">
      <c r="A721" s="1443"/>
      <c r="B721" s="1483" t="s">
        <v>70</v>
      </c>
      <c r="C721" s="1490" t="s">
        <v>54</v>
      </c>
      <c r="D721" s="1491"/>
      <c r="E721" s="1491"/>
      <c r="F721" s="1492"/>
      <c r="G721" s="1493" t="s">
        <v>150</v>
      </c>
      <c r="H721" s="1496" t="str">
        <f>CONCATENATE('Result Entry'!$G$4,'Result Entry'!$J$4)</f>
        <v>11(A)</v>
      </c>
      <c r="I721" s="1494"/>
      <c r="J721" s="1494"/>
      <c r="K721" s="1494"/>
      <c r="L721" s="1494"/>
      <c r="M721" s="1494"/>
      <c r="N721" s="1495"/>
    </row>
    <row r="722" spans="8:8" ht="20.25" customHeight="1">
      <c r="A722" s="1443"/>
      <c r="B722" s="1483" t="s">
        <v>70</v>
      </c>
      <c r="C722" s="1497" t="s">
        <v>26</v>
      </c>
      <c r="D722" s="1498"/>
      <c r="E722" s="1498"/>
      <c r="F722" s="1499"/>
      <c r="G722" s="1500" t="s">
        <v>150</v>
      </c>
      <c r="H722" s="1501">
        <f>VLOOKUP($A711,'Result Entry'!$B$9:$FW$108,10,0)</f>
        <v>0.0</v>
      </c>
      <c r="I722" s="1501"/>
      <c r="J722" s="1501"/>
      <c r="K722" s="1501"/>
      <c r="L722" s="1501"/>
      <c r="M722" s="1501"/>
      <c r="N722" s="1502"/>
    </row>
    <row r="723" spans="8:8" ht="20.25" customHeight="1">
      <c r="A723" s="1443"/>
      <c r="B723" s="1503" t="s">
        <v>70</v>
      </c>
      <c r="C723" s="1504" t="s">
        <v>168</v>
      </c>
      <c r="D723" s="1505"/>
      <c r="E723" s="1506" t="s">
        <v>73</v>
      </c>
      <c r="F723" s="1507" t="s">
        <v>74</v>
      </c>
      <c r="G723" s="1508" t="s">
        <v>169</v>
      </c>
      <c r="H723" s="1509" t="s">
        <v>56</v>
      </c>
      <c r="I723" s="1510"/>
      <c r="J723" s="1511" t="s">
        <v>85</v>
      </c>
      <c r="K723" s="1512"/>
      <c r="L723" s="1513" t="s">
        <v>170</v>
      </c>
      <c r="M723" s="1514" t="s">
        <v>77</v>
      </c>
      <c r="N723" s="1515" t="s">
        <v>99</v>
      </c>
    </row>
    <row r="724" spans="8:8" ht="20.25" customHeight="1">
      <c r="A724" s="1443"/>
      <c r="B724" s="1503"/>
      <c r="C724" s="1516"/>
      <c r="D724" s="1517"/>
      <c r="E724" s="1518"/>
      <c r="F724" s="1519"/>
      <c r="G724" s="1520"/>
      <c r="H724" s="1521"/>
      <c r="I724" s="1522"/>
      <c r="J724" s="1523"/>
      <c r="K724" s="1524"/>
      <c r="L724" s="1525"/>
      <c r="M724" s="1526"/>
      <c r="N724" s="1527"/>
    </row>
    <row r="725" spans="8:8" ht="20.25" customHeight="1">
      <c r="A725" s="1443"/>
      <c r="B725" s="1503" t="s">
        <v>70</v>
      </c>
      <c r="C725" s="1528" t="s">
        <v>57</v>
      </c>
      <c r="D725" s="1529"/>
      <c r="E725" s="1530">
        <f>'Result Entry'!$L$7</f>
        <v>10.0</v>
      </c>
      <c r="F725" s="1531">
        <f>'Result Entry'!$M$7</f>
        <v>10.0</v>
      </c>
      <c r="G725" s="1532">
        <f>SUM(E725:F725)</f>
        <v>20.0</v>
      </c>
      <c r="H725" s="1533">
        <f>'Result Entry'!$AU$7</f>
        <v>70.0</v>
      </c>
      <c r="I725" s="1534"/>
      <c r="J725" s="1535">
        <f>'Result Entry'!$AY$7</f>
        <v>100.0</v>
      </c>
      <c r="K725" s="1534"/>
      <c r="L725" s="1532">
        <f t="shared" si="40" ref="L725:L730">H725+J725</f>
        <v>170.0</v>
      </c>
      <c r="M725" s="1536">
        <f t="shared" si="41" ref="M725:M730">G725+L725</f>
        <v>190.0</v>
      </c>
      <c r="N725" s="1537"/>
    </row>
    <row r="726" spans="8:8" s="1538" ht="20.25" customFormat="1" customHeight="1">
      <c r="A726" s="1443"/>
      <c r="B726" s="1539" t="s">
        <v>70</v>
      </c>
      <c r="C726" s="1540" t="str">
        <f>'Result Entry'!$L$3</f>
        <v>HINDI Comp.</v>
      </c>
      <c r="D726" s="1541"/>
      <c r="E726" s="1542">
        <f>IF($J714="TC",0,IF($J714="Nso",0,VLOOKUP($A711,'Result Entry'!$B$9:$FW$108,11,0)))</f>
        <v>0.0</v>
      </c>
      <c r="F726" s="1543">
        <f>IF($J714="TC",0,IF($J714="Nso",0,VLOOKUP($A711,'Result Entry'!$B$9:$FW$108,12,0)))</f>
        <v>0.0</v>
      </c>
      <c r="G726" s="1544">
        <f>E726+F726</f>
        <v>0.0</v>
      </c>
      <c r="H726" s="1545">
        <f>IF($J714="TC",0,IF($J714="Nso",0,VLOOKUP($A711,'Result Entry'!$B$9:$FW$108,16,0)))</f>
        <v>0.0</v>
      </c>
      <c r="I726" s="1546"/>
      <c r="J726" s="1547">
        <f>IF($J714="TC",0,IF($J714="Nso",0,VLOOKUP($A711,'Result Entry'!$B$9:$FW$108,19,0)))</f>
        <v>0.0</v>
      </c>
      <c r="K726" s="1546"/>
      <c r="L726" s="1548">
        <f t="shared" si="40"/>
        <v>0.0</v>
      </c>
      <c r="M726" s="1549">
        <f t="shared" si="41"/>
        <v>0.0</v>
      </c>
      <c r="N726" s="1550" t="str">
        <f>IF($J714="TC",0,IF($J714="Nso",0,VLOOKUP($A711,'Result Entry'!$B$9:$FW$108,24,0)))</f>
        <v/>
      </c>
    </row>
    <row r="727" spans="8:8" s="1538" ht="20.25" customFormat="1" customHeight="1">
      <c r="A727" s="1443"/>
      <c r="B727" s="1539" t="s">
        <v>70</v>
      </c>
      <c r="C727" s="1551" t="str">
        <f>'Result Entry'!$Z$3</f>
        <v>ENGLISH Comp.</v>
      </c>
      <c r="D727" s="1552"/>
      <c r="E727" s="1542">
        <f>IF($J714="TC",0,IF($J714="Nso",0,VLOOKUP($A711,'Result Entry'!$B$9:$FW$108,25,0)))</f>
        <v>0.0</v>
      </c>
      <c r="F727" s="1543">
        <f>IF($J714="TC",0,IF($J714="Nso",0,VLOOKUP($A711,'Result Entry'!$B$9:$FW$108,26,0)))</f>
        <v>0.0</v>
      </c>
      <c r="G727" s="1553">
        <f>E727+F727</f>
        <v>0.0</v>
      </c>
      <c r="H727" s="1554">
        <f>IF($J714="TC",0,IF($J714="Nso",0,VLOOKUP($A711,'Result Entry'!$B$9:$FW$108,30,0)))</f>
        <v>0.0</v>
      </c>
      <c r="I727" s="1555"/>
      <c r="J727" s="1556">
        <f>IF($J714="TC",0,IF($J714="Nso",0,VLOOKUP($A711,'Result Entry'!$B$9:$FW$108,33,0)))</f>
        <v>0.0</v>
      </c>
      <c r="K727" s="1555"/>
      <c r="L727" s="1548">
        <f t="shared" si="40"/>
        <v>0.0</v>
      </c>
      <c r="M727" s="1549">
        <f t="shared" si="41"/>
        <v>0.0</v>
      </c>
      <c r="N727" s="1550" t="str">
        <f>IF($J714="TC",0,IF($J714="Nso",0,VLOOKUP($A711,'Result Entry'!$B$9:$FW$108,38,0)))</f>
        <v/>
      </c>
    </row>
    <row r="728" spans="8:8" s="1538" ht="20.25" customFormat="1" customHeight="1">
      <c r="A728" s="1443"/>
      <c r="B728" s="1539" t="s">
        <v>70</v>
      </c>
      <c r="C728" s="1551" t="str">
        <f>'Result Entry'!$AO$3</f>
        <v>PHYSICS</v>
      </c>
      <c r="D728" s="1552"/>
      <c r="E728" s="1542">
        <f>IF($J714="TC",0,IF($J714="Nso",0,VLOOKUP($A711,'Result Entry'!$B$9:$FW$108,39,0)))</f>
        <v>0.0</v>
      </c>
      <c r="F728" s="1543">
        <f>IF($J714="TC",0,IF($J714="Nso",0,VLOOKUP($A711,'Result Entry'!$B$9:$FW$108,40,0)))</f>
        <v>0.0</v>
      </c>
      <c r="G728" s="1553">
        <f>E728+F728</f>
        <v>0.0</v>
      </c>
      <c r="H728" s="1554">
        <f>IF($J714="TC",0,IF($J714="Nso",0,VLOOKUP($A711,'Result Entry'!$B$9:$FW$108,45,0)))</f>
        <v>0.0</v>
      </c>
      <c r="I728" s="1555"/>
      <c r="J728" s="1556">
        <f>IF($J714="TC",0,IF($J714="Nso",0,VLOOKUP($A711,'Result Entry'!$B$9:$FW$108,49,0)))</f>
        <v>0.0</v>
      </c>
      <c r="K728" s="1555"/>
      <c r="L728" s="1548">
        <f t="shared" si="40"/>
        <v>0.0</v>
      </c>
      <c r="M728" s="1549">
        <f t="shared" si="41"/>
        <v>0.0</v>
      </c>
      <c r="N728" s="1550" t="str">
        <f>IF($J714="TC",0,IF($J714="Nso",0,VLOOKUP($A711,'Result Entry'!$B$9:$FW$108,54,0)))</f>
        <v/>
      </c>
    </row>
    <row r="729" spans="8:8" s="1538" ht="20.25" customFormat="1" customHeight="1">
      <c r="A729" s="1443"/>
      <c r="B729" s="1539" t="s">
        <v>70</v>
      </c>
      <c r="C729" s="1551" t="str">
        <f>'Result Entry'!$BF$3</f>
        <v>CHEMISTRY</v>
      </c>
      <c r="D729" s="1552"/>
      <c r="E729" s="1542" t="str">
        <f>IF($J714="TC",0,IF($J714="Nso",0,VLOOKUP($A711,'Result Entry'!$B$9:$FW$108,55,0)))</f>
        <v/>
      </c>
      <c r="F729" s="1543">
        <f>IF($J714="TC",0,IF($J714="Nso",0,VLOOKUP($A711,'Result Entry'!$B$9:$FW$108,56,0)))</f>
        <v>0.0</v>
      </c>
      <c r="G729" s="1553" t="e">
        <f>E729+F729</f>
        <v>#VALUE!</v>
      </c>
      <c r="H729" s="1554">
        <f>IF($J714="TC",0,IF($J714="Nso",0,VLOOKUP($A711,'Result Entry'!$B$9:$FW$108,61,0)))</f>
        <v>0.0</v>
      </c>
      <c r="I729" s="1555"/>
      <c r="J729" s="1556">
        <f>IF($J714="TC",0,IF($J714="Nso",0,VLOOKUP($A711,'Result Entry'!$B$9:$FW$108,65,0)))</f>
        <v>0.0</v>
      </c>
      <c r="K729" s="1555"/>
      <c r="L729" s="1548">
        <f t="shared" si="40"/>
        <v>0.0</v>
      </c>
      <c r="M729" s="1549" t="e">
        <f t="shared" si="41"/>
        <v>#VALUE!</v>
      </c>
      <c r="N729" s="1550" t="str">
        <f>IF($J714="TC",0,IF($J714="Nso",0,VLOOKUP($A711,'Result Entry'!$B$9:$FW$108,70,0)))</f>
        <v/>
      </c>
    </row>
    <row r="730" spans="8:8" s="1538" ht="20.25" customFormat="1" customHeight="1">
      <c r="A730" s="1443"/>
      <c r="B730" s="1539" t="s">
        <v>70</v>
      </c>
      <c r="C730" s="1551" t="str">
        <f>'Result Entry'!$BW$3</f>
        <v>BIOLOGY</v>
      </c>
      <c r="D730" s="1552"/>
      <c r="E730" s="1557" t="str">
        <f>IF($J714="TC",0,IF($J714="Nso",0,VLOOKUP($A711,'Result Entry'!$B$9:$FW$108,71,0)))</f>
        <v/>
      </c>
      <c r="F730" s="1558" t="str">
        <f>IF($J714="TC",0,IF($J714="Nso",0,VLOOKUP($A711,'Result Entry'!$B$9:$FW$108,72,0)))</f>
        <v/>
      </c>
      <c r="G730" s="1559" t="e">
        <f>E730+F730</f>
        <v>#VALUE!</v>
      </c>
      <c r="H730" s="1560">
        <f>IF($J714="TC",0,IF($J714="Nso",0,VLOOKUP($A711,'Result Entry'!$B$9:$FW$108,77,0)))</f>
        <v>0.0</v>
      </c>
      <c r="I730" s="1561"/>
      <c r="J730" s="1562">
        <f>IF($J714="TC",0,IF($J714="Nso",0,VLOOKUP($A711,'Result Entry'!$B$9:$FW$108,81,0)))</f>
        <v>0.0</v>
      </c>
      <c r="K730" s="1561"/>
      <c r="L730" s="1563">
        <f t="shared" si="40"/>
        <v>0.0</v>
      </c>
      <c r="M730" s="1564" t="e">
        <f t="shared" si="41"/>
        <v>#VALUE!</v>
      </c>
      <c r="N730" s="1550">
        <f>IF($J714="TC",0,IF($J714="Nso",0,VLOOKUP($A711,'Result Entry'!$B$9:$FW$108,86,0)))</f>
        <v>0.0</v>
      </c>
    </row>
    <row r="731" spans="8:8" ht="20.25" customHeight="1">
      <c r="A731" s="1443"/>
      <c r="B731" s="1503" t="s">
        <v>70</v>
      </c>
      <c r="C731" s="1565" t="s">
        <v>78</v>
      </c>
      <c r="D731" s="1566"/>
      <c r="E731" s="1567"/>
      <c r="F731" s="1568" t="s">
        <v>79</v>
      </c>
      <c r="G731" s="1569"/>
      <c r="H731" s="1570" t="s">
        <v>80</v>
      </c>
      <c r="I731" s="1571"/>
      <c r="J731" s="1572" t="s">
        <v>42</v>
      </c>
      <c r="K731" s="1667" t="s">
        <v>92</v>
      </c>
      <c r="L731" s="1574" t="s">
        <v>40</v>
      </c>
      <c r="M731" s="1575"/>
      <c r="N731" s="1576" t="s">
        <v>44</v>
      </c>
    </row>
    <row r="732" spans="8:8" ht="25.5" customHeight="1">
      <c r="A732" s="1443"/>
      <c r="B732" s="1503" t="s">
        <v>70</v>
      </c>
      <c r="C732" s="1577"/>
      <c r="D732" s="1578"/>
      <c r="E732" s="1579"/>
      <c r="F732" s="1580">
        <f>IF($J714="TC",0,IF($J714="Nso",0,VLOOKUP($A711,'Result Entry'!$B$9:$FW$108,146,0)))</f>
        <v>0.0</v>
      </c>
      <c r="G732" s="1581"/>
      <c r="H732" s="1582">
        <f>IF($J714="TC",0,IF($J714="Nso",0,VLOOKUP($A711,'Result Entry'!$B$9:$FW$108,147,0)))</f>
        <v>0.0</v>
      </c>
      <c r="I732" s="1583"/>
      <c r="J732" s="1584">
        <f>IF($J714="TC",0,IF($J714="Nso",0,VLOOKUP($A711,'Result Entry'!$B$9:$FW$108,148,0)))</f>
        <v>0.0</v>
      </c>
      <c r="K732" s="1585" t="str">
        <f>IF($J714="TC",0,IF($J714="Nso",0,VLOOKUP($A711,'Result Entry'!$B$9:$FW$108,149,0)))</f>
        <v/>
      </c>
      <c r="L732" s="1586">
        <f>IF($J714="TC",0,IF($J714="Nso",0,VLOOKUP($A711,'Result Entry'!$B$9:$FW$108,150,0)))</f>
        <v>0.0</v>
      </c>
      <c r="M732" s="1587"/>
      <c r="N732" s="1588">
        <f>IF($J714="TC",0,IF($J714="Nso",0,VLOOKUP($A711,'Result Entry'!$B$9:$FW$108,152,0)))</f>
        <v>0.0</v>
      </c>
    </row>
    <row r="733" spans="8:8" ht="20.25" customHeight="1">
      <c r="A733" s="1443"/>
      <c r="B733" s="1503" t="s">
        <v>70</v>
      </c>
      <c r="C733" s="1589" t="s">
        <v>59</v>
      </c>
      <c r="D733" s="1590"/>
      <c r="E733" s="1590"/>
      <c r="F733" s="1590"/>
      <c r="G733" s="1590"/>
      <c r="H733" s="1591"/>
      <c r="I733" s="1592" t="s">
        <v>60</v>
      </c>
      <c r="J733" s="1593"/>
      <c r="K733" s="1594">
        <f>VLOOKUP($A711,'Result Entry'!$B$9:$FW$108,143,0)</f>
        <v>0.0</v>
      </c>
      <c r="L733" s="1595"/>
      <c r="M733" s="1596" t="s">
        <v>38</v>
      </c>
      <c r="N733" s="1597"/>
    </row>
    <row r="734" spans="8:8" ht="20.25" customHeight="1">
      <c r="A734" s="1443"/>
      <c r="B734" s="1503" t="s">
        <v>70</v>
      </c>
      <c r="C734" s="1598" t="s">
        <v>55</v>
      </c>
      <c r="D734" s="1599"/>
      <c r="E734" s="1599"/>
      <c r="F734" s="1600" t="s">
        <v>158</v>
      </c>
      <c r="G734" s="1601"/>
      <c r="H734" s="1602" t="s">
        <v>48</v>
      </c>
      <c r="I734" s="1603" t="s">
        <v>61</v>
      </c>
      <c r="J734" s="1604"/>
      <c r="K734" s="1605">
        <f>VLOOKUP($A711,'Result Entry'!$B$9:$FW$108,144,0)</f>
        <v>0.0</v>
      </c>
      <c r="L734" s="1606"/>
      <c r="M734" s="1607">
        <f>VLOOKUP($A711,'Result Entry'!$B$9:$FW$108,145,0)</f>
        <v>0.0</v>
      </c>
      <c r="N734" s="1608"/>
    </row>
    <row r="735" spans="8:8" ht="20.25" customHeight="1">
      <c r="A735" s="1443"/>
      <c r="B735" s="1503" t="s">
        <v>70</v>
      </c>
      <c r="C735" s="1598"/>
      <c r="D735" s="1599"/>
      <c r="E735" s="1599"/>
      <c r="F735" s="1609"/>
      <c r="G735" s="1610"/>
      <c r="H735" s="1611" t="s">
        <v>100</v>
      </c>
      <c r="I735" s="1612" t="s">
        <v>62</v>
      </c>
      <c r="J735" s="1613"/>
      <c r="K735" s="1614">
        <f>IF($J714="TC","Transferred",IF($J714="Nso","NameSeparated",VLOOKUP($A711,'Result Entry'!$B$9:$FW$108,153,0)))</f>
        <v>0.0</v>
      </c>
      <c r="L735" s="1614"/>
      <c r="M735" s="1614"/>
      <c r="N735" s="1615"/>
    </row>
    <row r="736" spans="8:8" ht="20.25" customHeight="1">
      <c r="A736" s="1443"/>
      <c r="B736" s="1503" t="s">
        <v>70</v>
      </c>
      <c r="C736" s="1616" t="str">
        <f>'Result Entry'!$DU$3</f>
        <v>Foundation Of Information Tech.</v>
      </c>
      <c r="D736" s="1617"/>
      <c r="E736" s="1618"/>
      <c r="F736" s="1619" t="str">
        <f>IF($J714="TC",0,IF($J714="Nso",0,VLOOKUP($A711,'Result Entry'!$B$9:$GS$108,170,0)))</f>
        <v/>
      </c>
      <c r="G736" s="1619"/>
      <c r="H736" s="1620">
        <f>IF($J714="TC",0,IF($J714="Nso",0,VLOOKUP($A711,'Result Entry'!$B$9:$GS$108,112,0)))</f>
        <v>0.0</v>
      </c>
      <c r="I736" s="1621" t="s">
        <v>72</v>
      </c>
      <c r="J736" s="1622"/>
      <c r="K736" s="1623">
        <f>'Result Entry'!$T$2</f>
        <v>45041.0</v>
      </c>
      <c r="L736" s="1624"/>
      <c r="M736" s="1624"/>
      <c r="N736" s="1625"/>
    </row>
    <row r="737" spans="8:8" ht="20.25" customHeight="1">
      <c r="A737" s="1443"/>
      <c r="B737" s="1503" t="s">
        <v>70</v>
      </c>
      <c r="C737" s="1616" t="str">
        <f>'Result Entry'!$EI$3</f>
        <v>G.I.A.I.-II</v>
      </c>
      <c r="D737" s="1617"/>
      <c r="E737" s="1618"/>
      <c r="F737" s="1619" t="str">
        <f>IF($J714="TC",0,IF($J714="Nso",0,VLOOKUP($A711,'Result Entry'!$B$9:$GS$108,174,0)))</f>
        <v/>
      </c>
      <c r="G737" s="1619"/>
      <c r="H737" s="1620">
        <f>IF($J714="TC",0,IF($J714="Nso",0,VLOOKUP($A711,'Result Entry'!$B$9:$GS$108,124,0)))</f>
        <v>0.0</v>
      </c>
      <c r="I737" s="1626"/>
      <c r="J737" s="1627"/>
      <c r="K737" s="1627"/>
      <c r="L737" s="1627"/>
      <c r="M737" s="1627"/>
      <c r="N737" s="1628"/>
    </row>
    <row r="738" spans="8:8" ht="20.25" customHeight="1">
      <c r="A738" s="1443"/>
      <c r="B738" s="1503" t="s">
        <v>70</v>
      </c>
      <c r="C738" s="1616" t="str">
        <f>'Result Entry'!$EU$3</f>
        <v>SOC.SER.PLAN</v>
      </c>
      <c r="D738" s="1617"/>
      <c r="E738" s="1618"/>
      <c r="F738" s="1619">
        <f>IF($J714="TC",0,IF($J714="Nso",0,VLOOKUP($A711,'Result Entry'!$B$9:$HS$108,178,0)))</f>
        <v>0.0</v>
      </c>
      <c r="G738" s="1619"/>
      <c r="H738" s="1620">
        <f>IF($J714="TC",0,IF($J714="Nso",0,VLOOKUP($A711,'Result Entry'!$B$9:$GS$108,136,0)))</f>
        <v>0.0</v>
      </c>
      <c r="I738" s="1629" t="s">
        <v>175</v>
      </c>
      <c r="J738" s="1630"/>
      <c r="K738" s="1668"/>
      <c r="L738" s="1669"/>
      <c r="M738" s="1669"/>
      <c r="N738" s="1670"/>
    </row>
    <row r="739" spans="8:8" ht="20.25" customHeight="1">
      <c r="A739" s="1443"/>
      <c r="B739" s="1503" t="s">
        <v>70</v>
      </c>
      <c r="C739" s="1616" t="str">
        <f>'Result Entry'!$FG$3</f>
        <v>Jeewan Kaushal</v>
      </c>
      <c r="D739" s="1617"/>
      <c r="E739" s="1618"/>
      <c r="F739" s="1619" t="str">
        <f>IF($J714="TC",0,IF($J714="Nso",0,VLOOKUP($A711,'Result Entry'!$B$9:$HS$108,182,0)))</f>
        <v/>
      </c>
      <c r="G739" s="1619"/>
      <c r="H739" s="1620">
        <f>IF($J714="TC",0,IF($J714="Nso",0,VLOOKUP($A711,'Result Entry'!$B$9:$HS$108,136,0)))</f>
        <v>0.0</v>
      </c>
      <c r="I739" s="1629" t="s">
        <v>149</v>
      </c>
      <c r="J739" s="1630"/>
      <c r="K739" s="1630"/>
      <c r="L739" s="1630"/>
      <c r="M739" s="1630"/>
      <c r="N739" s="1634"/>
    </row>
    <row r="740" spans="8:8" ht="20.25" customHeight="1">
      <c r="A740" s="1443"/>
      <c r="B740" s="1483" t="s">
        <v>70</v>
      </c>
      <c r="C740" s="1635" t="s">
        <v>181</v>
      </c>
      <c r="D740" s="1636"/>
      <c r="E740" s="1637"/>
      <c r="F740" s="1638" t="s">
        <v>182</v>
      </c>
      <c r="G740" s="1639"/>
      <c r="H740" s="1640" t="s">
        <v>31</v>
      </c>
      <c r="I740" s="1629" t="s">
        <v>176</v>
      </c>
      <c r="J740" s="1630"/>
      <c r="K740" s="1630"/>
      <c r="L740" s="1630"/>
      <c r="M740" s="1630"/>
      <c r="N740" s="1634"/>
    </row>
    <row r="741" spans="8:8" ht="20.25" customHeight="1">
      <c r="A741" s="1443"/>
      <c r="B741" s="1483" t="s">
        <v>70</v>
      </c>
      <c r="C741" s="1641"/>
      <c r="D741" s="1642"/>
      <c r="E741" s="1643"/>
      <c r="F741" s="1644" t="s">
        <v>183</v>
      </c>
      <c r="G741" s="1645"/>
      <c r="H741" s="1646" t="s">
        <v>180</v>
      </c>
      <c r="I741" s="1647" t="s">
        <v>68</v>
      </c>
      <c r="J741" s="1648"/>
      <c r="K741" s="1648"/>
      <c r="L741" s="1648"/>
      <c r="M741" s="1648"/>
      <c r="N741" s="1649"/>
    </row>
    <row r="742" spans="8:8" ht="20.25" customHeight="1">
      <c r="A742" s="1443"/>
      <c r="B742" s="1483" t="s">
        <v>70</v>
      </c>
      <c r="C742" s="1641"/>
      <c r="D742" s="1642"/>
      <c r="E742" s="1643"/>
      <c r="F742" s="1644" t="s">
        <v>186</v>
      </c>
      <c r="G742" s="1645"/>
      <c r="H742" s="1646" t="s">
        <v>63</v>
      </c>
      <c r="I742" s="1650"/>
      <c r="J742" s="1651"/>
      <c r="K742" s="1651"/>
      <c r="L742" s="1651"/>
      <c r="M742" s="1651"/>
      <c r="N742" s="1652"/>
    </row>
    <row r="743" spans="8:8" ht="20.25" customHeight="1">
      <c r="A743" s="1443"/>
      <c r="B743" s="1483" t="s">
        <v>70</v>
      </c>
      <c r="C743" s="1641"/>
      <c r="D743" s="1642"/>
      <c r="E743" s="1643"/>
      <c r="F743" s="1644" t="s">
        <v>187</v>
      </c>
      <c r="G743" s="1645"/>
      <c r="H743" s="1646" t="s">
        <v>64</v>
      </c>
      <c r="I743" s="1650"/>
      <c r="J743" s="1651"/>
      <c r="K743" s="1651"/>
      <c r="L743" s="1651"/>
      <c r="M743" s="1651"/>
      <c r="N743" s="1652"/>
    </row>
    <row r="744" spans="8:8" ht="20.25" customHeight="1">
      <c r="A744" s="1443"/>
      <c r="B744" s="1483" t="s">
        <v>70</v>
      </c>
      <c r="C744" s="1641"/>
      <c r="D744" s="1642"/>
      <c r="E744" s="1643"/>
      <c r="F744" s="1644" t="s">
        <v>184</v>
      </c>
      <c r="G744" s="1645"/>
      <c r="H744" s="1646" t="s">
        <v>66</v>
      </c>
      <c r="I744" s="1653" t="s">
        <v>81</v>
      </c>
      <c r="J744" s="1654"/>
      <c r="K744" s="1654"/>
      <c r="L744" s="1654"/>
      <c r="M744" s="1654"/>
      <c r="N744" s="1655"/>
    </row>
    <row r="745" spans="8:8" ht="20.25" customHeight="1">
      <c r="A745" s="1443"/>
      <c r="B745" s="1656" t="s">
        <v>70</v>
      </c>
      <c r="C745" s="1657"/>
      <c r="D745" s="1658"/>
      <c r="E745" s="1659"/>
      <c r="F745" s="1660" t="s">
        <v>185</v>
      </c>
      <c r="G745" s="1661"/>
      <c r="H745" s="1662" t="s">
        <v>65</v>
      </c>
      <c r="I745" s="1663"/>
      <c r="J745" s="1664"/>
      <c r="K745" s="1664"/>
      <c r="L745" s="1664"/>
      <c r="M745" s="1664"/>
      <c r="N745" s="1665"/>
    </row>
    <row r="746" spans="8:8" ht="15.75">
      <c r="A746" s="1666"/>
      <c r="B746" s="1666"/>
      <c r="C746" s="1666"/>
      <c r="D746" s="1666"/>
      <c r="E746" s="1666"/>
      <c r="F746" s="1666"/>
      <c r="G746" s="1666"/>
      <c r="H746" s="1666"/>
      <c r="I746" s="1666"/>
      <c r="J746" s="1666"/>
      <c r="K746" s="1666"/>
      <c r="L746" s="1666"/>
      <c r="M746" s="1666"/>
      <c r="N746" s="1666"/>
    </row>
    <row r="747" spans="8:8" ht="24.75" customHeight="1">
      <c r="A747" s="1441">
        <f>A711+1</f>
        <v>22.0</v>
      </c>
      <c r="B747" s="1442" t="s">
        <v>51</v>
      </c>
      <c r="C747" s="1442"/>
      <c r="D747" s="1442"/>
      <c r="E747" s="1442"/>
      <c r="F747" s="1442"/>
      <c r="G747" s="1442"/>
      <c r="H747" s="1442"/>
      <c r="I747" s="1442"/>
      <c r="J747" s="1442"/>
      <c r="K747" s="1442"/>
      <c r="L747" s="1442"/>
      <c r="M747" s="1442"/>
      <c r="N747" s="1442"/>
    </row>
    <row r="748" spans="8:8" ht="42.75" customHeight="1">
      <c r="A748" s="1443"/>
      <c r="B748" s="1444"/>
      <c r="C748" s="1445"/>
      <c r="D748" s="1446" t="str">
        <f>Master!$E$8</f>
        <v>Govt. Sr. Secondary School </v>
      </c>
      <c r="E748" s="1447"/>
      <c r="F748" s="1447"/>
      <c r="G748" s="1447"/>
      <c r="H748" s="1447"/>
      <c r="I748" s="1447"/>
      <c r="J748" s="1447"/>
      <c r="K748" s="1447"/>
      <c r="L748" s="1447"/>
      <c r="M748" s="1447"/>
      <c r="N748" s="1448"/>
    </row>
    <row r="749" spans="8:8" ht="26.25" customHeight="1">
      <c r="A749" s="1443"/>
      <c r="B749" s="1449"/>
      <c r="C749" s="1450"/>
      <c r="D749" s="1451" t="str">
        <f>Master!$E$11</f>
        <v>P.S.-Bapini (Jodhpur)</v>
      </c>
      <c r="E749" s="1452"/>
      <c r="F749" s="1452"/>
      <c r="G749" s="1452"/>
      <c r="H749" s="1452"/>
      <c r="I749" s="1452"/>
      <c r="J749" s="1452"/>
      <c r="K749" s="1452"/>
      <c r="L749" s="1452"/>
      <c r="M749" s="1452"/>
      <c r="N749" s="1453"/>
    </row>
    <row r="750" spans="8:8" ht="20.25" customHeight="1">
      <c r="A750" s="1443"/>
      <c r="B750" s="1454"/>
      <c r="C750" s="1455" t="s">
        <v>151</v>
      </c>
      <c r="D750" s="1456"/>
      <c r="E750" s="1456"/>
      <c r="F750" s="1456"/>
      <c r="G750" s="1457"/>
      <c r="H750" s="1458" t="s">
        <v>128</v>
      </c>
      <c r="I750" s="1458"/>
      <c r="J750" s="1459">
        <f>VLOOKUP(A747,'Result Entry'!$B$6:$K$108,6,0)</f>
        <v>0.0</v>
      </c>
      <c r="K750" s="1460" t="s">
        <v>69</v>
      </c>
      <c r="L750" s="1461"/>
      <c r="M750" s="1462">
        <f>Master!$E$14</f>
        <v>8.151106901E9</v>
      </c>
      <c r="N750" s="1463"/>
    </row>
    <row r="751" spans="8:8" ht="20.25" customHeight="1">
      <c r="A751" s="1443"/>
      <c r="B751" s="1464"/>
      <c r="C751" s="1465"/>
      <c r="D751" s="1466"/>
      <c r="E751" s="1466"/>
      <c r="F751" s="1466"/>
      <c r="G751" s="1467"/>
      <c r="H751" s="1468"/>
      <c r="I751" s="1468"/>
      <c r="J751" s="1469"/>
      <c r="K751" s="1470" t="s">
        <v>67</v>
      </c>
      <c r="L751" s="1471"/>
      <c r="M751" s="1472"/>
      <c r="N751" s="1473"/>
      <c r="O751" s="23" t="s">
        <v>157</v>
      </c>
    </row>
    <row r="752" spans="8:8" ht="20.25" customHeight="1">
      <c r="A752" s="1443"/>
      <c r="B752" s="1464"/>
      <c r="C752" s="1474"/>
      <c r="D752" s="1475"/>
      <c r="E752" s="1475"/>
      <c r="F752" s="1475"/>
      <c r="G752" s="1476"/>
      <c r="H752" s="1477"/>
      <c r="I752" s="1477"/>
      <c r="J752" s="1478"/>
      <c r="K752" s="1479" t="s">
        <v>52</v>
      </c>
      <c r="L752" s="1480"/>
      <c r="M752" s="1481" t="str">
        <f>Master!$E$6</f>
        <v>2022-23</v>
      </c>
      <c r="N752" s="1482"/>
    </row>
    <row r="753" spans="8:8" ht="20.25" customHeight="1">
      <c r="A753" s="1443"/>
      <c r="B753" s="1483" t="s">
        <v>70</v>
      </c>
      <c r="C753" s="1484" t="s">
        <v>21</v>
      </c>
      <c r="D753" s="1485"/>
      <c r="E753" s="1485"/>
      <c r="F753" s="1486"/>
      <c r="G753" s="1487" t="s">
        <v>150</v>
      </c>
      <c r="H753" s="1488">
        <f>VLOOKUP($A747,'Result Entry'!$B$9:$FW$108,4,0)</f>
        <v>0.0</v>
      </c>
      <c r="I753" s="1488"/>
      <c r="J753" s="1488"/>
      <c r="K753" s="1488"/>
      <c r="L753" s="1488"/>
      <c r="M753" s="1488"/>
      <c r="N753" s="1489"/>
    </row>
    <row r="754" spans="8:8" ht="20.25" customHeight="1">
      <c r="A754" s="1443"/>
      <c r="B754" s="1483" t="s">
        <v>70</v>
      </c>
      <c r="C754" s="1490" t="s">
        <v>23</v>
      </c>
      <c r="D754" s="1491"/>
      <c r="E754" s="1491"/>
      <c r="F754" s="1492"/>
      <c r="G754" s="1493" t="s">
        <v>150</v>
      </c>
      <c r="H754" s="1494">
        <f>VLOOKUP($A747,'Result Entry'!$B$9:$FW$108,7,0)</f>
        <v>0.0</v>
      </c>
      <c r="I754" s="1494"/>
      <c r="J754" s="1494"/>
      <c r="K754" s="1494"/>
      <c r="L754" s="1494"/>
      <c r="M754" s="1494"/>
      <c r="N754" s="1495"/>
    </row>
    <row r="755" spans="8:8" ht="20.25" customHeight="1">
      <c r="A755" s="1443"/>
      <c r="B755" s="1483" t="s">
        <v>70</v>
      </c>
      <c r="C755" s="1490" t="s">
        <v>24</v>
      </c>
      <c r="D755" s="1491"/>
      <c r="E755" s="1491"/>
      <c r="F755" s="1492"/>
      <c r="G755" s="1493" t="s">
        <v>150</v>
      </c>
      <c r="H755" s="1494">
        <f>VLOOKUP($A747,'Result Entry'!$B$9:$FW$108,8,0)</f>
        <v>0.0</v>
      </c>
      <c r="I755" s="1494"/>
      <c r="J755" s="1494"/>
      <c r="K755" s="1494"/>
      <c r="L755" s="1494"/>
      <c r="M755" s="1494"/>
      <c r="N755" s="1495"/>
    </row>
    <row r="756" spans="8:8" ht="20.25" customHeight="1">
      <c r="A756" s="1443"/>
      <c r="B756" s="1483" t="s">
        <v>70</v>
      </c>
      <c r="C756" s="1490" t="s">
        <v>53</v>
      </c>
      <c r="D756" s="1491"/>
      <c r="E756" s="1491"/>
      <c r="F756" s="1492"/>
      <c r="G756" s="1493" t="s">
        <v>150</v>
      </c>
      <c r="H756" s="1494">
        <f>VLOOKUP($A747,'Result Entry'!$B$9:$FW$108,9,0)</f>
        <v>0.0</v>
      </c>
      <c r="I756" s="1494"/>
      <c r="J756" s="1494"/>
      <c r="K756" s="1494"/>
      <c r="L756" s="1494"/>
      <c r="M756" s="1494"/>
      <c r="N756" s="1495"/>
    </row>
    <row r="757" spans="8:8" ht="20.25" customHeight="1">
      <c r="A757" s="1443"/>
      <c r="B757" s="1483" t="s">
        <v>70</v>
      </c>
      <c r="C757" s="1490" t="s">
        <v>54</v>
      </c>
      <c r="D757" s="1491"/>
      <c r="E757" s="1491"/>
      <c r="F757" s="1492"/>
      <c r="G757" s="1493" t="s">
        <v>150</v>
      </c>
      <c r="H757" s="1496" t="str">
        <f>CONCATENATE('Result Entry'!$G$4,'Result Entry'!$J$4)</f>
        <v>11(A)</v>
      </c>
      <c r="I757" s="1494"/>
      <c r="J757" s="1494"/>
      <c r="K757" s="1494"/>
      <c r="L757" s="1494"/>
      <c r="M757" s="1494"/>
      <c r="N757" s="1495"/>
    </row>
    <row r="758" spans="8:8" ht="20.25" customHeight="1">
      <c r="A758" s="1443"/>
      <c r="B758" s="1483" t="s">
        <v>70</v>
      </c>
      <c r="C758" s="1497" t="s">
        <v>26</v>
      </c>
      <c r="D758" s="1498"/>
      <c r="E758" s="1498"/>
      <c r="F758" s="1499"/>
      <c r="G758" s="1500" t="s">
        <v>150</v>
      </c>
      <c r="H758" s="1501">
        <f>VLOOKUP($A747,'Result Entry'!$B$9:$FW$108,10,0)</f>
        <v>0.0</v>
      </c>
      <c r="I758" s="1501"/>
      <c r="J758" s="1501"/>
      <c r="K758" s="1501"/>
      <c r="L758" s="1501"/>
      <c r="M758" s="1501"/>
      <c r="N758" s="1502"/>
    </row>
    <row r="759" spans="8:8" ht="20.25" customHeight="1">
      <c r="A759" s="1443"/>
      <c r="B759" s="1503" t="s">
        <v>70</v>
      </c>
      <c r="C759" s="1504" t="s">
        <v>168</v>
      </c>
      <c r="D759" s="1505"/>
      <c r="E759" s="1506" t="s">
        <v>73</v>
      </c>
      <c r="F759" s="1507" t="s">
        <v>74</v>
      </c>
      <c r="G759" s="1508" t="s">
        <v>169</v>
      </c>
      <c r="H759" s="1509" t="s">
        <v>56</v>
      </c>
      <c r="I759" s="1510"/>
      <c r="J759" s="1511" t="s">
        <v>85</v>
      </c>
      <c r="K759" s="1512"/>
      <c r="L759" s="1513" t="s">
        <v>170</v>
      </c>
      <c r="M759" s="1514" t="s">
        <v>77</v>
      </c>
      <c r="N759" s="1515" t="s">
        <v>99</v>
      </c>
    </row>
    <row r="760" spans="8:8" ht="20.25" customHeight="1">
      <c r="A760" s="1443"/>
      <c r="B760" s="1503"/>
      <c r="C760" s="1516"/>
      <c r="D760" s="1517"/>
      <c r="E760" s="1518"/>
      <c r="F760" s="1519"/>
      <c r="G760" s="1520"/>
      <c r="H760" s="1521"/>
      <c r="I760" s="1522"/>
      <c r="J760" s="1523"/>
      <c r="K760" s="1524"/>
      <c r="L760" s="1525"/>
      <c r="M760" s="1526"/>
      <c r="N760" s="1527"/>
    </row>
    <row r="761" spans="8:8" ht="20.25" customHeight="1">
      <c r="A761" s="1443"/>
      <c r="B761" s="1503" t="s">
        <v>70</v>
      </c>
      <c r="C761" s="1528" t="s">
        <v>57</v>
      </c>
      <c r="D761" s="1529"/>
      <c r="E761" s="1530">
        <f>'Result Entry'!$L$7</f>
        <v>10.0</v>
      </c>
      <c r="F761" s="1531">
        <f>'Result Entry'!$M$7</f>
        <v>10.0</v>
      </c>
      <c r="G761" s="1532">
        <f>SUM(E761:F761)</f>
        <v>20.0</v>
      </c>
      <c r="H761" s="1533">
        <f>'Result Entry'!$AU$7</f>
        <v>70.0</v>
      </c>
      <c r="I761" s="1534"/>
      <c r="J761" s="1535">
        <f>'Result Entry'!$AY$7</f>
        <v>100.0</v>
      </c>
      <c r="K761" s="1534"/>
      <c r="L761" s="1532">
        <f t="shared" si="42" ref="L761:L766">H761+J761</f>
        <v>170.0</v>
      </c>
      <c r="M761" s="1536">
        <f t="shared" si="43" ref="M761:M766">G761+L761</f>
        <v>190.0</v>
      </c>
      <c r="N761" s="1537"/>
    </row>
    <row r="762" spans="8:8" s="1538" ht="20.25" customFormat="1" customHeight="1">
      <c r="A762" s="1443"/>
      <c r="B762" s="1539" t="s">
        <v>70</v>
      </c>
      <c r="C762" s="1540" t="str">
        <f>'Result Entry'!$L$3</f>
        <v>HINDI Comp.</v>
      </c>
      <c r="D762" s="1541"/>
      <c r="E762" s="1542">
        <f>IF($J750="TC",0,IF($J750="Nso",0,VLOOKUP($A747,'Result Entry'!$B$9:$FW$108,11,0)))</f>
        <v>0.0</v>
      </c>
      <c r="F762" s="1543">
        <f>IF($J750="TC",0,IF($J750="Nso",0,VLOOKUP($A747,'Result Entry'!$B$9:$FW$108,12,0)))</f>
        <v>0.0</v>
      </c>
      <c r="G762" s="1544">
        <f>E762+F762</f>
        <v>0.0</v>
      </c>
      <c r="H762" s="1545">
        <f>IF($J750="TC",0,IF($J750="Nso",0,VLOOKUP($A747,'Result Entry'!$B$9:$FW$108,16,0)))</f>
        <v>0.0</v>
      </c>
      <c r="I762" s="1546"/>
      <c r="J762" s="1547">
        <f>IF($J750="TC",0,IF($J750="Nso",0,VLOOKUP($A747,'Result Entry'!$B$9:$FW$108,19,0)))</f>
        <v>0.0</v>
      </c>
      <c r="K762" s="1546"/>
      <c r="L762" s="1548">
        <f t="shared" si="42"/>
        <v>0.0</v>
      </c>
      <c r="M762" s="1549">
        <f t="shared" si="43"/>
        <v>0.0</v>
      </c>
      <c r="N762" s="1550" t="str">
        <f>IF($J750="TC",0,IF($J750="Nso",0,VLOOKUP($A747,'Result Entry'!$B$9:$FW$108,24,0)))</f>
        <v/>
      </c>
    </row>
    <row r="763" spans="8:8" s="1538" ht="20.25" customFormat="1" customHeight="1">
      <c r="A763" s="1443"/>
      <c r="B763" s="1539" t="s">
        <v>70</v>
      </c>
      <c r="C763" s="1551" t="str">
        <f>'Result Entry'!$Z$3</f>
        <v>ENGLISH Comp.</v>
      </c>
      <c r="D763" s="1552"/>
      <c r="E763" s="1542">
        <f>IF($J750="TC",0,IF($J750="Nso",0,VLOOKUP($A747,'Result Entry'!$B$9:$FW$108,25,0)))</f>
        <v>0.0</v>
      </c>
      <c r="F763" s="1543">
        <f>IF($J750="TC",0,IF($J750="Nso",0,VLOOKUP($A747,'Result Entry'!$B$9:$FW$108,26,0)))</f>
        <v>0.0</v>
      </c>
      <c r="G763" s="1553">
        <f>E763+F763</f>
        <v>0.0</v>
      </c>
      <c r="H763" s="1554">
        <f>IF($J750="TC",0,IF($J750="Nso",0,VLOOKUP($A747,'Result Entry'!$B$9:$FW$108,30,0)))</f>
        <v>0.0</v>
      </c>
      <c r="I763" s="1555"/>
      <c r="J763" s="1556">
        <f>IF($J750="TC",0,IF($J750="Nso",0,VLOOKUP($A747,'Result Entry'!$B$9:$FW$108,33,0)))</f>
        <v>0.0</v>
      </c>
      <c r="K763" s="1555"/>
      <c r="L763" s="1548">
        <f t="shared" si="42"/>
        <v>0.0</v>
      </c>
      <c r="M763" s="1549">
        <f t="shared" si="43"/>
        <v>0.0</v>
      </c>
      <c r="N763" s="1550" t="str">
        <f>IF($J750="TC",0,IF($J750="Nso",0,VLOOKUP($A747,'Result Entry'!$B$9:$FW$108,38,0)))</f>
        <v/>
      </c>
    </row>
    <row r="764" spans="8:8" s="1538" ht="20.25" customFormat="1" customHeight="1">
      <c r="A764" s="1443"/>
      <c r="B764" s="1539" t="s">
        <v>70</v>
      </c>
      <c r="C764" s="1551" t="str">
        <f>'Result Entry'!$AO$3</f>
        <v>PHYSICS</v>
      </c>
      <c r="D764" s="1552"/>
      <c r="E764" s="1542">
        <f>IF($J750="TC",0,IF($J750="Nso",0,VLOOKUP($A747,'Result Entry'!$B$9:$FW$108,39,0)))</f>
        <v>0.0</v>
      </c>
      <c r="F764" s="1543">
        <f>IF($J750="TC",0,IF($J750="Nso",0,VLOOKUP($A747,'Result Entry'!$B$9:$FW$108,40,0)))</f>
        <v>0.0</v>
      </c>
      <c r="G764" s="1553">
        <f>E764+F764</f>
        <v>0.0</v>
      </c>
      <c r="H764" s="1554">
        <f>IF($J750="TC",0,IF($J750="Nso",0,VLOOKUP($A747,'Result Entry'!$B$9:$FW$108,45,0)))</f>
        <v>0.0</v>
      </c>
      <c r="I764" s="1555"/>
      <c r="J764" s="1556">
        <f>IF($J750="TC",0,IF($J750="Nso",0,VLOOKUP($A747,'Result Entry'!$B$9:$FW$108,49,0)))</f>
        <v>0.0</v>
      </c>
      <c r="K764" s="1555"/>
      <c r="L764" s="1548">
        <f t="shared" si="42"/>
        <v>0.0</v>
      </c>
      <c r="M764" s="1549">
        <f t="shared" si="43"/>
        <v>0.0</v>
      </c>
      <c r="N764" s="1550" t="str">
        <f>IF($J750="TC",0,IF($J750="Nso",0,VLOOKUP($A747,'Result Entry'!$B$9:$FW$108,54,0)))</f>
        <v/>
      </c>
    </row>
    <row r="765" spans="8:8" s="1538" ht="20.25" customFormat="1" customHeight="1">
      <c r="A765" s="1443"/>
      <c r="B765" s="1539" t="s">
        <v>70</v>
      </c>
      <c r="C765" s="1551" t="str">
        <f>'Result Entry'!$BF$3</f>
        <v>CHEMISTRY</v>
      </c>
      <c r="D765" s="1552"/>
      <c r="E765" s="1542" t="str">
        <f>IF($J750="TC",0,IF($J750="Nso",0,VLOOKUP($A747,'Result Entry'!$B$9:$FW$108,55,0)))</f>
        <v/>
      </c>
      <c r="F765" s="1543">
        <f>IF($J750="TC",0,IF($J750="Nso",0,VLOOKUP($A747,'Result Entry'!$B$9:$FW$108,56,0)))</f>
        <v>0.0</v>
      </c>
      <c r="G765" s="1553" t="e">
        <f>E765+F765</f>
        <v>#VALUE!</v>
      </c>
      <c r="H765" s="1554">
        <f>IF($J750="TC",0,IF($J750="Nso",0,VLOOKUP($A747,'Result Entry'!$B$9:$FW$108,61,0)))</f>
        <v>0.0</v>
      </c>
      <c r="I765" s="1555"/>
      <c r="J765" s="1556">
        <f>IF($J750="TC",0,IF($J750="Nso",0,VLOOKUP($A747,'Result Entry'!$B$9:$FW$108,65,0)))</f>
        <v>0.0</v>
      </c>
      <c r="K765" s="1555"/>
      <c r="L765" s="1548">
        <f t="shared" si="42"/>
        <v>0.0</v>
      </c>
      <c r="M765" s="1549" t="e">
        <f t="shared" si="43"/>
        <v>#VALUE!</v>
      </c>
      <c r="N765" s="1550" t="str">
        <f>IF($J750="TC",0,IF($J750="Nso",0,VLOOKUP($A747,'Result Entry'!$B$9:$FW$108,70,0)))</f>
        <v/>
      </c>
    </row>
    <row r="766" spans="8:8" s="1538" ht="20.25" customFormat="1" customHeight="1">
      <c r="A766" s="1443"/>
      <c r="B766" s="1539" t="s">
        <v>70</v>
      </c>
      <c r="C766" s="1551" t="str">
        <f>'Result Entry'!$BW$3</f>
        <v>BIOLOGY</v>
      </c>
      <c r="D766" s="1552"/>
      <c r="E766" s="1557" t="str">
        <f>IF($J750="TC",0,IF($J750="Nso",0,VLOOKUP($A747,'Result Entry'!$B$9:$FW$108,71,0)))</f>
        <v/>
      </c>
      <c r="F766" s="1558" t="str">
        <f>IF($J750="TC",0,IF($J750="Nso",0,VLOOKUP($A747,'Result Entry'!$B$9:$FW$108,72,0)))</f>
        <v/>
      </c>
      <c r="G766" s="1559" t="e">
        <f>E766+F766</f>
        <v>#VALUE!</v>
      </c>
      <c r="H766" s="1560">
        <f>IF($J750="TC",0,IF($J750="Nso",0,VLOOKUP($A747,'Result Entry'!$B$9:$FW$108,77,0)))</f>
        <v>0.0</v>
      </c>
      <c r="I766" s="1561"/>
      <c r="J766" s="1562">
        <f>IF($J750="TC",0,IF($J750="Nso",0,VLOOKUP($A747,'Result Entry'!$B$9:$FW$108,81,0)))</f>
        <v>0.0</v>
      </c>
      <c r="K766" s="1561"/>
      <c r="L766" s="1563">
        <f t="shared" si="42"/>
        <v>0.0</v>
      </c>
      <c r="M766" s="1564" t="e">
        <f t="shared" si="43"/>
        <v>#VALUE!</v>
      </c>
      <c r="N766" s="1550">
        <f>IF($J750="TC",0,IF($J750="Nso",0,VLOOKUP($A747,'Result Entry'!$B$9:$FW$108,86,0)))</f>
        <v>0.0</v>
      </c>
    </row>
    <row r="767" spans="8:8" ht="20.25" customHeight="1">
      <c r="A767" s="1443"/>
      <c r="B767" s="1503" t="s">
        <v>70</v>
      </c>
      <c r="C767" s="1565" t="s">
        <v>78</v>
      </c>
      <c r="D767" s="1566"/>
      <c r="E767" s="1567"/>
      <c r="F767" s="1568" t="s">
        <v>79</v>
      </c>
      <c r="G767" s="1569"/>
      <c r="H767" s="1570" t="s">
        <v>80</v>
      </c>
      <c r="I767" s="1571"/>
      <c r="J767" s="1572" t="s">
        <v>42</v>
      </c>
      <c r="K767" s="1667" t="s">
        <v>92</v>
      </c>
      <c r="L767" s="1574" t="s">
        <v>40</v>
      </c>
      <c r="M767" s="1575"/>
      <c r="N767" s="1576" t="s">
        <v>44</v>
      </c>
    </row>
    <row r="768" spans="8:8" ht="25.5" customHeight="1">
      <c r="A768" s="1443"/>
      <c r="B768" s="1503" t="s">
        <v>70</v>
      </c>
      <c r="C768" s="1577"/>
      <c r="D768" s="1578"/>
      <c r="E768" s="1579"/>
      <c r="F768" s="1580">
        <f>IF($J750="TC",0,IF($J750="Nso",0,VLOOKUP($A747,'Result Entry'!$B$9:$FW$108,146,0)))</f>
        <v>0.0</v>
      </c>
      <c r="G768" s="1581"/>
      <c r="H768" s="1582">
        <f>IF($J750="TC",0,IF($J750="Nso",0,VLOOKUP($A747,'Result Entry'!$B$9:$FW$108,147,0)))</f>
        <v>0.0</v>
      </c>
      <c r="I768" s="1583"/>
      <c r="J768" s="1584">
        <f>IF($J750="TC",0,IF($J750="Nso",0,VLOOKUP($A747,'Result Entry'!$B$9:$FW$108,148,0)))</f>
        <v>0.0</v>
      </c>
      <c r="K768" s="1585" t="str">
        <f>IF($J750="TC",0,IF($J750="Nso",0,VLOOKUP($A747,'Result Entry'!$B$9:$FW$108,149,0)))</f>
        <v/>
      </c>
      <c r="L768" s="1586">
        <f>IF($J750="TC",0,IF($J750="Nso",0,VLOOKUP($A747,'Result Entry'!$B$9:$FW$108,150,0)))</f>
        <v>0.0</v>
      </c>
      <c r="M768" s="1587"/>
      <c r="N768" s="1588">
        <f>IF($J750="TC",0,IF($J750="Nso",0,VLOOKUP($A747,'Result Entry'!$B$9:$FW$108,152,0)))</f>
        <v>0.0</v>
      </c>
    </row>
    <row r="769" spans="8:8" ht="20.25" customHeight="1">
      <c r="A769" s="1443"/>
      <c r="B769" s="1503" t="s">
        <v>70</v>
      </c>
      <c r="C769" s="1589" t="s">
        <v>59</v>
      </c>
      <c r="D769" s="1590"/>
      <c r="E769" s="1590"/>
      <c r="F769" s="1590"/>
      <c r="G769" s="1590"/>
      <c r="H769" s="1591"/>
      <c r="I769" s="1592" t="s">
        <v>60</v>
      </c>
      <c r="J769" s="1593"/>
      <c r="K769" s="1594">
        <f>VLOOKUP($A747,'Result Entry'!$B$9:$FW$108,143,0)</f>
        <v>0.0</v>
      </c>
      <c r="L769" s="1595"/>
      <c r="M769" s="1596" t="s">
        <v>38</v>
      </c>
      <c r="N769" s="1597"/>
    </row>
    <row r="770" spans="8:8" ht="20.25" customHeight="1">
      <c r="A770" s="1443"/>
      <c r="B770" s="1503" t="s">
        <v>70</v>
      </c>
      <c r="C770" s="1598" t="s">
        <v>55</v>
      </c>
      <c r="D770" s="1599"/>
      <c r="E770" s="1599"/>
      <c r="F770" s="1600" t="s">
        <v>158</v>
      </c>
      <c r="G770" s="1601"/>
      <c r="H770" s="1602" t="s">
        <v>48</v>
      </c>
      <c r="I770" s="1603" t="s">
        <v>61</v>
      </c>
      <c r="J770" s="1604"/>
      <c r="K770" s="1605">
        <f>VLOOKUP($A747,'Result Entry'!$B$9:$FW$108,144,0)</f>
        <v>0.0</v>
      </c>
      <c r="L770" s="1606"/>
      <c r="M770" s="1607">
        <f>VLOOKUP($A747,'Result Entry'!$B$9:$FW$108,145,0)</f>
        <v>0.0</v>
      </c>
      <c r="N770" s="1608"/>
    </row>
    <row r="771" spans="8:8" ht="20.25" customHeight="1">
      <c r="A771" s="1443"/>
      <c r="B771" s="1503" t="s">
        <v>70</v>
      </c>
      <c r="C771" s="1598"/>
      <c r="D771" s="1599"/>
      <c r="E771" s="1599"/>
      <c r="F771" s="1609"/>
      <c r="G771" s="1610"/>
      <c r="H771" s="1611" t="s">
        <v>100</v>
      </c>
      <c r="I771" s="1612" t="s">
        <v>62</v>
      </c>
      <c r="J771" s="1613"/>
      <c r="K771" s="1614">
        <f>IF($J750="TC","Transferred",IF($J750="Nso","NameSeparated",VLOOKUP($A747,'Result Entry'!$B$9:$FW$108,153,0)))</f>
        <v>0.0</v>
      </c>
      <c r="L771" s="1614"/>
      <c r="M771" s="1614"/>
      <c r="N771" s="1615"/>
    </row>
    <row r="772" spans="8:8" ht="20.25" customHeight="1">
      <c r="A772" s="1443"/>
      <c r="B772" s="1503" t="s">
        <v>70</v>
      </c>
      <c r="C772" s="1616" t="str">
        <f>'Result Entry'!$DU$3</f>
        <v>Foundation Of Information Tech.</v>
      </c>
      <c r="D772" s="1617"/>
      <c r="E772" s="1618"/>
      <c r="F772" s="1619" t="str">
        <f>IF($J750="TC",0,IF($J750="Nso",0,VLOOKUP($A747,'Result Entry'!$B$9:$GS$108,170,0)))</f>
        <v/>
      </c>
      <c r="G772" s="1619"/>
      <c r="H772" s="1620">
        <f>IF($J750="TC",0,IF($J750="Nso",0,VLOOKUP($A747,'Result Entry'!$B$9:$GS$108,112,0)))</f>
        <v>0.0</v>
      </c>
      <c r="I772" s="1621" t="s">
        <v>72</v>
      </c>
      <c r="J772" s="1622"/>
      <c r="K772" s="1623">
        <f>'Result Entry'!$T$2</f>
        <v>45041.0</v>
      </c>
      <c r="L772" s="1624"/>
      <c r="M772" s="1624"/>
      <c r="N772" s="1625"/>
    </row>
    <row r="773" spans="8:8" ht="20.25" customHeight="1">
      <c r="A773" s="1443"/>
      <c r="B773" s="1503" t="s">
        <v>70</v>
      </c>
      <c r="C773" s="1616" t="str">
        <f>'Result Entry'!$EI$3</f>
        <v>G.I.A.I.-II</v>
      </c>
      <c r="D773" s="1617"/>
      <c r="E773" s="1618"/>
      <c r="F773" s="1619" t="str">
        <f>IF($J750="TC",0,IF($J750="Nso",0,VLOOKUP($A747,'Result Entry'!$B$9:$GS$108,174,0)))</f>
        <v/>
      </c>
      <c r="G773" s="1619"/>
      <c r="H773" s="1620">
        <f>IF($J750="TC",0,IF($J750="Nso",0,VLOOKUP($A747,'Result Entry'!$B$9:$GS$108,124,0)))</f>
        <v>0.0</v>
      </c>
      <c r="I773" s="1626"/>
      <c r="J773" s="1627"/>
      <c r="K773" s="1627"/>
      <c r="L773" s="1627"/>
      <c r="M773" s="1627"/>
      <c r="N773" s="1628"/>
    </row>
    <row r="774" spans="8:8" ht="20.25" customHeight="1">
      <c r="A774" s="1443"/>
      <c r="B774" s="1503" t="s">
        <v>70</v>
      </c>
      <c r="C774" s="1616" t="str">
        <f>'Result Entry'!$EU$3</f>
        <v>SOC.SER.PLAN</v>
      </c>
      <c r="D774" s="1617"/>
      <c r="E774" s="1618"/>
      <c r="F774" s="1619">
        <f>IF($J750="TC",0,IF($J750="Nso",0,VLOOKUP($A747,'Result Entry'!$B$9:$HS$108,178,0)))</f>
        <v>0.0</v>
      </c>
      <c r="G774" s="1619"/>
      <c r="H774" s="1620">
        <f>IF($J750="TC",0,IF($J750="Nso",0,VLOOKUP($A747,'Result Entry'!$B$9:$GS$108,136,0)))</f>
        <v>0.0</v>
      </c>
      <c r="I774" s="1629" t="s">
        <v>175</v>
      </c>
      <c r="J774" s="1630"/>
      <c r="K774" s="1668"/>
      <c r="L774" s="1669"/>
      <c r="M774" s="1669"/>
      <c r="N774" s="1670"/>
    </row>
    <row r="775" spans="8:8" ht="20.25" customHeight="1">
      <c r="A775" s="1443"/>
      <c r="B775" s="1503" t="s">
        <v>70</v>
      </c>
      <c r="C775" s="1616" t="str">
        <f>'Result Entry'!$FG$3</f>
        <v>Jeewan Kaushal</v>
      </c>
      <c r="D775" s="1617"/>
      <c r="E775" s="1618"/>
      <c r="F775" s="1619" t="str">
        <f>IF($J750="TC",0,IF($J750="Nso",0,VLOOKUP($A747,'Result Entry'!$B$9:$HS$108,182,0)))</f>
        <v/>
      </c>
      <c r="G775" s="1619"/>
      <c r="H775" s="1620">
        <f>IF($J750="TC",0,IF($J750="Nso",0,VLOOKUP($A747,'Result Entry'!$B$9:$HS$108,136,0)))</f>
        <v>0.0</v>
      </c>
      <c r="I775" s="1629" t="s">
        <v>149</v>
      </c>
      <c r="J775" s="1630"/>
      <c r="K775" s="1630"/>
      <c r="L775" s="1630"/>
      <c r="M775" s="1630"/>
      <c r="N775" s="1634"/>
    </row>
    <row r="776" spans="8:8" ht="20.25" customHeight="1">
      <c r="A776" s="1443"/>
      <c r="B776" s="1483" t="s">
        <v>70</v>
      </c>
      <c r="C776" s="1635" t="s">
        <v>181</v>
      </c>
      <c r="D776" s="1636"/>
      <c r="E776" s="1637"/>
      <c r="F776" s="1638" t="s">
        <v>182</v>
      </c>
      <c r="G776" s="1639"/>
      <c r="H776" s="1640" t="s">
        <v>31</v>
      </c>
      <c r="I776" s="1629" t="s">
        <v>176</v>
      </c>
      <c r="J776" s="1630"/>
      <c r="K776" s="1630"/>
      <c r="L776" s="1630"/>
      <c r="M776" s="1630"/>
      <c r="N776" s="1634"/>
    </row>
    <row r="777" spans="8:8" ht="20.25" customHeight="1">
      <c r="A777" s="1443"/>
      <c r="B777" s="1483" t="s">
        <v>70</v>
      </c>
      <c r="C777" s="1641"/>
      <c r="D777" s="1642"/>
      <c r="E777" s="1643"/>
      <c r="F777" s="1644" t="s">
        <v>183</v>
      </c>
      <c r="G777" s="1645"/>
      <c r="H777" s="1646" t="s">
        <v>180</v>
      </c>
      <c r="I777" s="1647" t="s">
        <v>68</v>
      </c>
      <c r="J777" s="1648"/>
      <c r="K777" s="1648"/>
      <c r="L777" s="1648"/>
      <c r="M777" s="1648"/>
      <c r="N777" s="1649"/>
    </row>
    <row r="778" spans="8:8" ht="20.25" customHeight="1">
      <c r="A778" s="1443"/>
      <c r="B778" s="1483" t="s">
        <v>70</v>
      </c>
      <c r="C778" s="1641"/>
      <c r="D778" s="1642"/>
      <c r="E778" s="1643"/>
      <c r="F778" s="1644" t="s">
        <v>186</v>
      </c>
      <c r="G778" s="1645"/>
      <c r="H778" s="1646" t="s">
        <v>63</v>
      </c>
      <c r="I778" s="1650"/>
      <c r="J778" s="1651"/>
      <c r="K778" s="1651"/>
      <c r="L778" s="1651"/>
      <c r="M778" s="1651"/>
      <c r="N778" s="1652"/>
    </row>
    <row r="779" spans="8:8" ht="20.25" customHeight="1">
      <c r="A779" s="1443"/>
      <c r="B779" s="1483" t="s">
        <v>70</v>
      </c>
      <c r="C779" s="1641"/>
      <c r="D779" s="1642"/>
      <c r="E779" s="1643"/>
      <c r="F779" s="1644" t="s">
        <v>187</v>
      </c>
      <c r="G779" s="1645"/>
      <c r="H779" s="1646" t="s">
        <v>64</v>
      </c>
      <c r="I779" s="1650"/>
      <c r="J779" s="1651"/>
      <c r="K779" s="1651"/>
      <c r="L779" s="1651"/>
      <c r="M779" s="1651"/>
      <c r="N779" s="1652"/>
    </row>
    <row r="780" spans="8:8" ht="20.25" customHeight="1">
      <c r="A780" s="1443"/>
      <c r="B780" s="1483" t="s">
        <v>70</v>
      </c>
      <c r="C780" s="1641"/>
      <c r="D780" s="1642"/>
      <c r="E780" s="1643"/>
      <c r="F780" s="1644" t="s">
        <v>184</v>
      </c>
      <c r="G780" s="1645"/>
      <c r="H780" s="1646" t="s">
        <v>66</v>
      </c>
      <c r="I780" s="1653" t="s">
        <v>81</v>
      </c>
      <c r="J780" s="1654"/>
      <c r="K780" s="1654"/>
      <c r="L780" s="1654"/>
      <c r="M780" s="1654"/>
      <c r="N780" s="1655"/>
    </row>
    <row r="781" spans="8:8" ht="20.25" customHeight="1">
      <c r="A781" s="1443"/>
      <c r="B781" s="1656" t="s">
        <v>70</v>
      </c>
      <c r="C781" s="1657"/>
      <c r="D781" s="1658"/>
      <c r="E781" s="1659"/>
      <c r="F781" s="1660" t="s">
        <v>185</v>
      </c>
      <c r="G781" s="1661"/>
      <c r="H781" s="1662" t="s">
        <v>65</v>
      </c>
      <c r="I781" s="1663"/>
      <c r="J781" s="1664"/>
      <c r="K781" s="1664"/>
      <c r="L781" s="1664"/>
      <c r="M781" s="1664"/>
      <c r="N781" s="1665"/>
    </row>
    <row r="782" spans="8:8" ht="24.75" customHeight="1">
      <c r="A782" s="1441">
        <f>A747+1</f>
        <v>23.0</v>
      </c>
      <c r="B782" s="1442" t="s">
        <v>51</v>
      </c>
      <c r="C782" s="1442"/>
      <c r="D782" s="1442"/>
      <c r="E782" s="1442"/>
      <c r="F782" s="1442"/>
      <c r="G782" s="1442"/>
      <c r="H782" s="1442"/>
      <c r="I782" s="1442"/>
      <c r="J782" s="1442"/>
      <c r="K782" s="1442"/>
      <c r="L782" s="1442"/>
      <c r="M782" s="1442"/>
      <c r="N782" s="1442"/>
    </row>
    <row r="783" spans="8:8" ht="42.75" customHeight="1">
      <c r="A783" s="1443"/>
      <c r="B783" s="1444"/>
      <c r="C783" s="1445"/>
      <c r="D783" s="1446" t="str">
        <f>Master!$E$8</f>
        <v>Govt. Sr. Secondary School </v>
      </c>
      <c r="E783" s="1447"/>
      <c r="F783" s="1447"/>
      <c r="G783" s="1447"/>
      <c r="H783" s="1447"/>
      <c r="I783" s="1447"/>
      <c r="J783" s="1447"/>
      <c r="K783" s="1447"/>
      <c r="L783" s="1447"/>
      <c r="M783" s="1447"/>
      <c r="N783" s="1448"/>
    </row>
    <row r="784" spans="8:8" ht="20.25" customHeight="1">
      <c r="A784" s="1443"/>
      <c r="B784" s="1449"/>
      <c r="C784" s="1450"/>
      <c r="D784" s="1451" t="str">
        <f>Master!$E$11</f>
        <v>P.S.-Bapini (Jodhpur)</v>
      </c>
      <c r="E784" s="1452"/>
      <c r="F784" s="1452"/>
      <c r="G784" s="1452"/>
      <c r="H784" s="1452"/>
      <c r="I784" s="1452"/>
      <c r="J784" s="1452"/>
      <c r="K784" s="1452"/>
      <c r="L784" s="1452"/>
      <c r="M784" s="1452"/>
      <c r="N784" s="1453"/>
    </row>
    <row r="785" spans="8:8" ht="20.25" customHeight="1">
      <c r="A785" s="1443"/>
      <c r="B785" s="1454"/>
      <c r="C785" s="1455" t="s">
        <v>151</v>
      </c>
      <c r="D785" s="1456"/>
      <c r="E785" s="1456"/>
      <c r="F785" s="1456"/>
      <c r="G785" s="1457"/>
      <c r="H785" s="1458" t="s">
        <v>128</v>
      </c>
      <c r="I785" s="1458"/>
      <c r="J785" s="1459">
        <f>VLOOKUP(A782,'Result Entry'!$B$6:$K$108,6,0)</f>
        <v>0.0</v>
      </c>
      <c r="K785" s="1460" t="s">
        <v>69</v>
      </c>
      <c r="L785" s="1461"/>
      <c r="M785" s="1462">
        <f>Master!$E$14</f>
        <v>8.151106901E9</v>
      </c>
      <c r="N785" s="1463"/>
    </row>
    <row r="786" spans="8:8" ht="20.25" customHeight="1">
      <c r="A786" s="1443"/>
      <c r="B786" s="1464"/>
      <c r="C786" s="1465"/>
      <c r="D786" s="1466"/>
      <c r="E786" s="1466"/>
      <c r="F786" s="1466"/>
      <c r="G786" s="1467"/>
      <c r="H786" s="1468"/>
      <c r="I786" s="1468"/>
      <c r="J786" s="1469"/>
      <c r="K786" s="1470" t="s">
        <v>67</v>
      </c>
      <c r="L786" s="1471"/>
      <c r="M786" s="1472"/>
      <c r="N786" s="1473"/>
      <c r="O786" s="23" t="s">
        <v>157</v>
      </c>
    </row>
    <row r="787" spans="8:8" ht="20.25" customHeight="1">
      <c r="A787" s="1443"/>
      <c r="B787" s="1464"/>
      <c r="C787" s="1474"/>
      <c r="D787" s="1475"/>
      <c r="E787" s="1475"/>
      <c r="F787" s="1475"/>
      <c r="G787" s="1476"/>
      <c r="H787" s="1477"/>
      <c r="I787" s="1477"/>
      <c r="J787" s="1478"/>
      <c r="K787" s="1479" t="s">
        <v>52</v>
      </c>
      <c r="L787" s="1480"/>
      <c r="M787" s="1481" t="str">
        <f>Master!$E$6</f>
        <v>2022-23</v>
      </c>
      <c r="N787" s="1482"/>
    </row>
    <row r="788" spans="8:8" ht="20.25" customHeight="1">
      <c r="A788" s="1443"/>
      <c r="B788" s="1483" t="s">
        <v>70</v>
      </c>
      <c r="C788" s="1484" t="s">
        <v>21</v>
      </c>
      <c r="D788" s="1485"/>
      <c r="E788" s="1485"/>
      <c r="F788" s="1486"/>
      <c r="G788" s="1487" t="s">
        <v>150</v>
      </c>
      <c r="H788" s="1488">
        <f>VLOOKUP($A782,'Result Entry'!$B$9:$FW$108,4,0)</f>
        <v>0.0</v>
      </c>
      <c r="I788" s="1488"/>
      <c r="J788" s="1488"/>
      <c r="K788" s="1488"/>
      <c r="L788" s="1488"/>
      <c r="M788" s="1488"/>
      <c r="N788" s="1489"/>
    </row>
    <row r="789" spans="8:8" ht="20.25" customHeight="1">
      <c r="A789" s="1443"/>
      <c r="B789" s="1483" t="s">
        <v>70</v>
      </c>
      <c r="C789" s="1490" t="s">
        <v>23</v>
      </c>
      <c r="D789" s="1491"/>
      <c r="E789" s="1491"/>
      <c r="F789" s="1492"/>
      <c r="G789" s="1493" t="s">
        <v>150</v>
      </c>
      <c r="H789" s="1494">
        <f>VLOOKUP($A782,'Result Entry'!$B$9:$FW$108,7,0)</f>
        <v>0.0</v>
      </c>
      <c r="I789" s="1494"/>
      <c r="J789" s="1494"/>
      <c r="K789" s="1494"/>
      <c r="L789" s="1494"/>
      <c r="M789" s="1494"/>
      <c r="N789" s="1495"/>
    </row>
    <row r="790" spans="8:8" ht="20.25" customHeight="1">
      <c r="A790" s="1443"/>
      <c r="B790" s="1483" t="s">
        <v>70</v>
      </c>
      <c r="C790" s="1490" t="s">
        <v>24</v>
      </c>
      <c r="D790" s="1491"/>
      <c r="E790" s="1491"/>
      <c r="F790" s="1492"/>
      <c r="G790" s="1493" t="s">
        <v>150</v>
      </c>
      <c r="H790" s="1494">
        <f>VLOOKUP($A782,'Result Entry'!$B$9:$FW$108,8,0)</f>
        <v>0.0</v>
      </c>
      <c r="I790" s="1494"/>
      <c r="J790" s="1494"/>
      <c r="K790" s="1494"/>
      <c r="L790" s="1494"/>
      <c r="M790" s="1494"/>
      <c r="N790" s="1495"/>
    </row>
    <row r="791" spans="8:8" ht="20.25" customHeight="1">
      <c r="A791" s="1443"/>
      <c r="B791" s="1483" t="s">
        <v>70</v>
      </c>
      <c r="C791" s="1490" t="s">
        <v>53</v>
      </c>
      <c r="D791" s="1491"/>
      <c r="E791" s="1491"/>
      <c r="F791" s="1492"/>
      <c r="G791" s="1493" t="s">
        <v>150</v>
      </c>
      <c r="H791" s="1494">
        <f>VLOOKUP($A782,'Result Entry'!$B$9:$FW$108,9,0)</f>
        <v>0.0</v>
      </c>
      <c r="I791" s="1494"/>
      <c r="J791" s="1494"/>
      <c r="K791" s="1494"/>
      <c r="L791" s="1494"/>
      <c r="M791" s="1494"/>
      <c r="N791" s="1495"/>
    </row>
    <row r="792" spans="8:8" ht="20.25" customHeight="1">
      <c r="A792" s="1443"/>
      <c r="B792" s="1483" t="s">
        <v>70</v>
      </c>
      <c r="C792" s="1490" t="s">
        <v>54</v>
      </c>
      <c r="D792" s="1491"/>
      <c r="E792" s="1491"/>
      <c r="F792" s="1492"/>
      <c r="G792" s="1493" t="s">
        <v>150</v>
      </c>
      <c r="H792" s="1496" t="str">
        <f>CONCATENATE('Result Entry'!$G$4,'Result Entry'!$J$4)</f>
        <v>11(A)</v>
      </c>
      <c r="I792" s="1494"/>
      <c r="J792" s="1494"/>
      <c r="K792" s="1494"/>
      <c r="L792" s="1494"/>
      <c r="M792" s="1494"/>
      <c r="N792" s="1495"/>
    </row>
    <row r="793" spans="8:8" ht="20.25" customHeight="1">
      <c r="A793" s="1443"/>
      <c r="B793" s="1483" t="s">
        <v>70</v>
      </c>
      <c r="C793" s="1497" t="s">
        <v>26</v>
      </c>
      <c r="D793" s="1498"/>
      <c r="E793" s="1498"/>
      <c r="F793" s="1499"/>
      <c r="G793" s="1500" t="s">
        <v>150</v>
      </c>
      <c r="H793" s="1501">
        <f>VLOOKUP($A782,'Result Entry'!$B$9:$FW$108,10,0)</f>
        <v>0.0</v>
      </c>
      <c r="I793" s="1501"/>
      <c r="J793" s="1501"/>
      <c r="K793" s="1501"/>
      <c r="L793" s="1501"/>
      <c r="M793" s="1501"/>
      <c r="N793" s="1502"/>
    </row>
    <row r="794" spans="8:8" ht="20.25" customHeight="1">
      <c r="A794" s="1443"/>
      <c r="B794" s="1503" t="s">
        <v>70</v>
      </c>
      <c r="C794" s="1504" t="s">
        <v>168</v>
      </c>
      <c r="D794" s="1505"/>
      <c r="E794" s="1506" t="s">
        <v>73</v>
      </c>
      <c r="F794" s="1507" t="s">
        <v>74</v>
      </c>
      <c r="G794" s="1508" t="s">
        <v>169</v>
      </c>
      <c r="H794" s="1509" t="s">
        <v>56</v>
      </c>
      <c r="I794" s="1510"/>
      <c r="J794" s="1511" t="s">
        <v>85</v>
      </c>
      <c r="K794" s="1512"/>
      <c r="L794" s="1513" t="s">
        <v>170</v>
      </c>
      <c r="M794" s="1514" t="s">
        <v>77</v>
      </c>
      <c r="N794" s="1515" t="s">
        <v>99</v>
      </c>
    </row>
    <row r="795" spans="8:8" ht="20.25" customHeight="1">
      <c r="A795" s="1443"/>
      <c r="B795" s="1503"/>
      <c r="C795" s="1516"/>
      <c r="D795" s="1517"/>
      <c r="E795" s="1518"/>
      <c r="F795" s="1519"/>
      <c r="G795" s="1520"/>
      <c r="H795" s="1521"/>
      <c r="I795" s="1522"/>
      <c r="J795" s="1523"/>
      <c r="K795" s="1524"/>
      <c r="L795" s="1525"/>
      <c r="M795" s="1526"/>
      <c r="N795" s="1527"/>
    </row>
    <row r="796" spans="8:8" ht="20.25" customHeight="1">
      <c r="A796" s="1443"/>
      <c r="B796" s="1503" t="s">
        <v>70</v>
      </c>
      <c r="C796" s="1528" t="s">
        <v>57</v>
      </c>
      <c r="D796" s="1529"/>
      <c r="E796" s="1530">
        <f>'Result Entry'!$L$7</f>
        <v>10.0</v>
      </c>
      <c r="F796" s="1531">
        <f>'Result Entry'!$M$7</f>
        <v>10.0</v>
      </c>
      <c r="G796" s="1532">
        <f>SUM(E796:F796)</f>
        <v>20.0</v>
      </c>
      <c r="H796" s="1533">
        <f>'Result Entry'!$AU$7</f>
        <v>70.0</v>
      </c>
      <c r="I796" s="1534"/>
      <c r="J796" s="1535">
        <f>'Result Entry'!$AY$7</f>
        <v>100.0</v>
      </c>
      <c r="K796" s="1534"/>
      <c r="L796" s="1532">
        <f t="shared" si="44" ref="L796:L801">H796+J796</f>
        <v>170.0</v>
      </c>
      <c r="M796" s="1536">
        <f t="shared" si="45" ref="M796:M801">G796+L796</f>
        <v>190.0</v>
      </c>
      <c r="N796" s="1537"/>
    </row>
    <row r="797" spans="8:8" s="1538" ht="20.25" customFormat="1" customHeight="1">
      <c r="A797" s="1443"/>
      <c r="B797" s="1539" t="s">
        <v>70</v>
      </c>
      <c r="C797" s="1540" t="str">
        <f>'Result Entry'!$L$3</f>
        <v>HINDI Comp.</v>
      </c>
      <c r="D797" s="1541"/>
      <c r="E797" s="1542">
        <f>IF($J785="TC",0,IF($J785="Nso",0,VLOOKUP($A782,'Result Entry'!$B$9:$FW$108,11,0)))</f>
        <v>0.0</v>
      </c>
      <c r="F797" s="1543">
        <f>IF($J785="TC",0,IF($J785="Nso",0,VLOOKUP($A782,'Result Entry'!$B$9:$FW$108,12,0)))</f>
        <v>0.0</v>
      </c>
      <c r="G797" s="1544">
        <f>E797+F797</f>
        <v>0.0</v>
      </c>
      <c r="H797" s="1545">
        <f>IF($J785="TC",0,IF($J785="Nso",0,VLOOKUP($A782,'Result Entry'!$B$9:$FW$108,16,0)))</f>
        <v>0.0</v>
      </c>
      <c r="I797" s="1546"/>
      <c r="J797" s="1547">
        <f>IF($J785="TC",0,IF($J785="Nso",0,VLOOKUP($A782,'Result Entry'!$B$9:$FW$108,19,0)))</f>
        <v>0.0</v>
      </c>
      <c r="K797" s="1546"/>
      <c r="L797" s="1548">
        <f t="shared" si="44"/>
        <v>0.0</v>
      </c>
      <c r="M797" s="1549">
        <f t="shared" si="45"/>
        <v>0.0</v>
      </c>
      <c r="N797" s="1550" t="str">
        <f>IF($J785="TC",0,IF($J785="Nso",0,VLOOKUP($A782,'Result Entry'!$B$9:$FW$108,24,0)))</f>
        <v/>
      </c>
    </row>
    <row r="798" spans="8:8" s="1538" ht="20.25" customFormat="1" customHeight="1">
      <c r="A798" s="1443"/>
      <c r="B798" s="1539" t="s">
        <v>70</v>
      </c>
      <c r="C798" s="1551" t="str">
        <f>'Result Entry'!$Z$3</f>
        <v>ENGLISH Comp.</v>
      </c>
      <c r="D798" s="1552"/>
      <c r="E798" s="1542">
        <f>IF($J785="TC",0,IF($J785="Nso",0,VLOOKUP($A782,'Result Entry'!$B$9:$FW$108,25,0)))</f>
        <v>0.0</v>
      </c>
      <c r="F798" s="1543">
        <f>IF($J785="TC",0,IF($J785="Nso",0,VLOOKUP($A782,'Result Entry'!$B$9:$FW$108,26,0)))</f>
        <v>0.0</v>
      </c>
      <c r="G798" s="1553">
        <f>E798+F798</f>
        <v>0.0</v>
      </c>
      <c r="H798" s="1554">
        <f>IF($J785="TC",0,IF($J785="Nso",0,VLOOKUP($A782,'Result Entry'!$B$9:$FW$108,30,0)))</f>
        <v>0.0</v>
      </c>
      <c r="I798" s="1555"/>
      <c r="J798" s="1556">
        <f>IF($J785="TC",0,IF($J785="Nso",0,VLOOKUP($A782,'Result Entry'!$B$9:$FW$108,33,0)))</f>
        <v>0.0</v>
      </c>
      <c r="K798" s="1555"/>
      <c r="L798" s="1548">
        <f t="shared" si="44"/>
        <v>0.0</v>
      </c>
      <c r="M798" s="1549">
        <f t="shared" si="45"/>
        <v>0.0</v>
      </c>
      <c r="N798" s="1550" t="str">
        <f>IF($J785="TC",0,IF($J785="Nso",0,VLOOKUP($A782,'Result Entry'!$B$9:$FW$108,38,0)))</f>
        <v/>
      </c>
    </row>
    <row r="799" spans="8:8" s="1538" ht="20.25" customFormat="1" customHeight="1">
      <c r="A799" s="1443"/>
      <c r="B799" s="1539" t="s">
        <v>70</v>
      </c>
      <c r="C799" s="1551" t="str">
        <f>'Result Entry'!$AO$3</f>
        <v>PHYSICS</v>
      </c>
      <c r="D799" s="1552"/>
      <c r="E799" s="1542">
        <f>IF($J785="TC",0,IF($J785="Nso",0,VLOOKUP($A782,'Result Entry'!$B$9:$FW$108,39,0)))</f>
        <v>0.0</v>
      </c>
      <c r="F799" s="1543">
        <f>IF($J785="TC",0,IF($J785="Nso",0,VLOOKUP($A782,'Result Entry'!$B$9:$FW$108,40,0)))</f>
        <v>0.0</v>
      </c>
      <c r="G799" s="1553">
        <f>E799+F799</f>
        <v>0.0</v>
      </c>
      <c r="H799" s="1554">
        <f>IF($J785="TC",0,IF($J785="Nso",0,VLOOKUP($A782,'Result Entry'!$B$9:$FW$108,45,0)))</f>
        <v>0.0</v>
      </c>
      <c r="I799" s="1555"/>
      <c r="J799" s="1556">
        <f>IF($J785="TC",0,IF($J785="Nso",0,VLOOKUP($A782,'Result Entry'!$B$9:$FW$108,49,0)))</f>
        <v>0.0</v>
      </c>
      <c r="K799" s="1555"/>
      <c r="L799" s="1548">
        <f t="shared" si="44"/>
        <v>0.0</v>
      </c>
      <c r="M799" s="1549">
        <f t="shared" si="45"/>
        <v>0.0</v>
      </c>
      <c r="N799" s="1550" t="str">
        <f>IF($J785="TC",0,IF($J785="Nso",0,VLOOKUP($A782,'Result Entry'!$B$9:$FW$108,54,0)))</f>
        <v/>
      </c>
    </row>
    <row r="800" spans="8:8" s="1538" ht="20.25" customFormat="1" customHeight="1">
      <c r="A800" s="1443"/>
      <c r="B800" s="1539" t="s">
        <v>70</v>
      </c>
      <c r="C800" s="1551" t="str">
        <f>'Result Entry'!$BF$3</f>
        <v>CHEMISTRY</v>
      </c>
      <c r="D800" s="1552"/>
      <c r="E800" s="1542" t="str">
        <f>IF($J785="TC",0,IF($J785="Nso",0,VLOOKUP($A782,'Result Entry'!$B$9:$FW$108,55,0)))</f>
        <v/>
      </c>
      <c r="F800" s="1543">
        <f>IF($J785="TC",0,IF($J785="Nso",0,VLOOKUP($A782,'Result Entry'!$B$9:$FW$108,56,0)))</f>
        <v>0.0</v>
      </c>
      <c r="G800" s="1553" t="e">
        <f>E800+F800</f>
        <v>#VALUE!</v>
      </c>
      <c r="H800" s="1554">
        <f>IF($J785="TC",0,IF($J785="Nso",0,VLOOKUP($A782,'Result Entry'!$B$9:$FW$108,61,0)))</f>
        <v>0.0</v>
      </c>
      <c r="I800" s="1555"/>
      <c r="J800" s="1556">
        <f>IF($J785="TC",0,IF($J785="Nso",0,VLOOKUP($A782,'Result Entry'!$B$9:$FW$108,65,0)))</f>
        <v>0.0</v>
      </c>
      <c r="K800" s="1555"/>
      <c r="L800" s="1548">
        <f t="shared" si="44"/>
        <v>0.0</v>
      </c>
      <c r="M800" s="1549" t="e">
        <f t="shared" si="45"/>
        <v>#VALUE!</v>
      </c>
      <c r="N800" s="1550" t="str">
        <f>IF($J785="TC",0,IF($J785="Nso",0,VLOOKUP($A782,'Result Entry'!$B$9:$FW$108,70,0)))</f>
        <v/>
      </c>
    </row>
    <row r="801" spans="8:8" s="1538" ht="20.25" customFormat="1" customHeight="1">
      <c r="A801" s="1443"/>
      <c r="B801" s="1539" t="s">
        <v>70</v>
      </c>
      <c r="C801" s="1551" t="str">
        <f>'Result Entry'!$BW$3</f>
        <v>BIOLOGY</v>
      </c>
      <c r="D801" s="1552"/>
      <c r="E801" s="1557" t="str">
        <f>IF($J785="TC",0,IF($J785="Nso",0,VLOOKUP($A782,'Result Entry'!$B$9:$FW$108,71,0)))</f>
        <v/>
      </c>
      <c r="F801" s="1558" t="str">
        <f>IF($J785="TC",0,IF($J785="Nso",0,VLOOKUP($A782,'Result Entry'!$B$9:$FW$108,72,0)))</f>
        <v/>
      </c>
      <c r="G801" s="1559" t="e">
        <f>E801+F801</f>
        <v>#VALUE!</v>
      </c>
      <c r="H801" s="1560">
        <f>IF($J785="TC",0,IF($J785="Nso",0,VLOOKUP($A782,'Result Entry'!$B$9:$FW$108,77,0)))</f>
        <v>0.0</v>
      </c>
      <c r="I801" s="1561"/>
      <c r="J801" s="1562">
        <f>IF($J785="TC",0,IF($J785="Nso",0,VLOOKUP($A782,'Result Entry'!$B$9:$FW$108,81,0)))</f>
        <v>0.0</v>
      </c>
      <c r="K801" s="1561"/>
      <c r="L801" s="1563">
        <f t="shared" si="44"/>
        <v>0.0</v>
      </c>
      <c r="M801" s="1564" t="e">
        <f t="shared" si="45"/>
        <v>#VALUE!</v>
      </c>
      <c r="N801" s="1550">
        <f>IF($J785="TC",0,IF($J785="Nso",0,VLOOKUP($A782,'Result Entry'!$B$9:$FW$108,86,0)))</f>
        <v>0.0</v>
      </c>
    </row>
    <row r="802" spans="8:8" ht="20.25" customHeight="1">
      <c r="A802" s="1443"/>
      <c r="B802" s="1503" t="s">
        <v>70</v>
      </c>
      <c r="C802" s="1565" t="s">
        <v>78</v>
      </c>
      <c r="D802" s="1566"/>
      <c r="E802" s="1567"/>
      <c r="F802" s="1568" t="s">
        <v>79</v>
      </c>
      <c r="G802" s="1569"/>
      <c r="H802" s="1570" t="s">
        <v>80</v>
      </c>
      <c r="I802" s="1571"/>
      <c r="J802" s="1572" t="s">
        <v>42</v>
      </c>
      <c r="K802" s="1667" t="s">
        <v>92</v>
      </c>
      <c r="L802" s="1574" t="s">
        <v>40</v>
      </c>
      <c r="M802" s="1575"/>
      <c r="N802" s="1576" t="s">
        <v>44</v>
      </c>
    </row>
    <row r="803" spans="8:8" ht="25.5" customHeight="1">
      <c r="A803" s="1443"/>
      <c r="B803" s="1503" t="s">
        <v>70</v>
      </c>
      <c r="C803" s="1577"/>
      <c r="D803" s="1578"/>
      <c r="E803" s="1579"/>
      <c r="F803" s="1580">
        <f>IF($J785="TC",0,IF($J785="Nso",0,VLOOKUP($A782,'Result Entry'!$B$9:$FW$108,146,0)))</f>
        <v>0.0</v>
      </c>
      <c r="G803" s="1581"/>
      <c r="H803" s="1582">
        <f>IF($J785="TC",0,IF($J785="Nso",0,VLOOKUP($A782,'Result Entry'!$B$9:$FW$108,147,0)))</f>
        <v>0.0</v>
      </c>
      <c r="I803" s="1583"/>
      <c r="J803" s="1584">
        <f>IF($J785="TC",0,IF($J785="Nso",0,VLOOKUP($A782,'Result Entry'!$B$9:$FW$108,148,0)))</f>
        <v>0.0</v>
      </c>
      <c r="K803" s="1585" t="str">
        <f>IF($J785="TC",0,IF($J785="Nso",0,VLOOKUP($A782,'Result Entry'!$B$9:$FW$108,149,0)))</f>
        <v/>
      </c>
      <c r="L803" s="1586">
        <f>IF($J785="TC",0,IF($J785="Nso",0,VLOOKUP($A782,'Result Entry'!$B$9:$FW$108,150,0)))</f>
        <v>0.0</v>
      </c>
      <c r="M803" s="1587"/>
      <c r="N803" s="1588">
        <f>IF($J785="TC",0,IF($J785="Nso",0,VLOOKUP($A782,'Result Entry'!$B$9:$FW$108,152,0)))</f>
        <v>0.0</v>
      </c>
    </row>
    <row r="804" spans="8:8" ht="20.25" customHeight="1">
      <c r="A804" s="1443"/>
      <c r="B804" s="1503" t="s">
        <v>70</v>
      </c>
      <c r="C804" s="1589" t="s">
        <v>59</v>
      </c>
      <c r="D804" s="1590"/>
      <c r="E804" s="1590"/>
      <c r="F804" s="1590"/>
      <c r="G804" s="1590"/>
      <c r="H804" s="1591"/>
      <c r="I804" s="1592" t="s">
        <v>60</v>
      </c>
      <c r="J804" s="1593"/>
      <c r="K804" s="1594">
        <f>VLOOKUP($A782,'Result Entry'!$B$9:$FW$108,143,0)</f>
        <v>0.0</v>
      </c>
      <c r="L804" s="1595"/>
      <c r="M804" s="1596" t="s">
        <v>38</v>
      </c>
      <c r="N804" s="1597"/>
    </row>
    <row r="805" spans="8:8" ht="20.25" customHeight="1">
      <c r="A805" s="1443"/>
      <c r="B805" s="1503" t="s">
        <v>70</v>
      </c>
      <c r="C805" s="1598" t="s">
        <v>55</v>
      </c>
      <c r="D805" s="1599"/>
      <c r="E805" s="1599"/>
      <c r="F805" s="1600" t="s">
        <v>158</v>
      </c>
      <c r="G805" s="1601"/>
      <c r="H805" s="1602" t="s">
        <v>48</v>
      </c>
      <c r="I805" s="1603" t="s">
        <v>61</v>
      </c>
      <c r="J805" s="1604"/>
      <c r="K805" s="1605">
        <f>VLOOKUP($A782,'Result Entry'!$B$9:$FW$108,144,0)</f>
        <v>0.0</v>
      </c>
      <c r="L805" s="1606"/>
      <c r="M805" s="1607">
        <f>VLOOKUP($A782,'Result Entry'!$B$9:$FW$108,145,0)</f>
        <v>0.0</v>
      </c>
      <c r="N805" s="1608"/>
    </row>
    <row r="806" spans="8:8" ht="20.25" customHeight="1">
      <c r="A806" s="1443"/>
      <c r="B806" s="1503" t="s">
        <v>70</v>
      </c>
      <c r="C806" s="1598"/>
      <c r="D806" s="1599"/>
      <c r="E806" s="1599"/>
      <c r="F806" s="1609"/>
      <c r="G806" s="1610"/>
      <c r="H806" s="1611" t="s">
        <v>100</v>
      </c>
      <c r="I806" s="1612" t="s">
        <v>62</v>
      </c>
      <c r="J806" s="1613"/>
      <c r="K806" s="1614">
        <f>IF($J785="TC","Transferred",IF($J785="Nso","NameSeparated",VLOOKUP($A782,'Result Entry'!$B$9:$FW$108,153,0)))</f>
        <v>0.0</v>
      </c>
      <c r="L806" s="1614"/>
      <c r="M806" s="1614"/>
      <c r="N806" s="1615"/>
    </row>
    <row r="807" spans="8:8" ht="20.25" customHeight="1">
      <c r="A807" s="1443"/>
      <c r="B807" s="1503" t="s">
        <v>70</v>
      </c>
      <c r="C807" s="1616" t="str">
        <f>'Result Entry'!$DU$3</f>
        <v>Foundation Of Information Tech.</v>
      </c>
      <c r="D807" s="1617"/>
      <c r="E807" s="1618"/>
      <c r="F807" s="1619" t="str">
        <f>IF($J785="TC",0,IF($J785="Nso",0,VLOOKUP($A782,'Result Entry'!$B$9:$GS$108,170,0)))</f>
        <v/>
      </c>
      <c r="G807" s="1619"/>
      <c r="H807" s="1620">
        <f>IF($J785="TC",0,IF($J785="Nso",0,VLOOKUP($A782,'Result Entry'!$B$9:$GS$108,112,0)))</f>
        <v>0.0</v>
      </c>
      <c r="I807" s="1621" t="s">
        <v>72</v>
      </c>
      <c r="J807" s="1622"/>
      <c r="K807" s="1623">
        <f>'Result Entry'!$T$2</f>
        <v>45041.0</v>
      </c>
      <c r="L807" s="1624"/>
      <c r="M807" s="1624"/>
      <c r="N807" s="1625"/>
    </row>
    <row r="808" spans="8:8" ht="20.25" customHeight="1">
      <c r="A808" s="1443"/>
      <c r="B808" s="1503" t="s">
        <v>70</v>
      </c>
      <c r="C808" s="1616" t="str">
        <f>'Result Entry'!$EI$3</f>
        <v>G.I.A.I.-II</v>
      </c>
      <c r="D808" s="1617"/>
      <c r="E808" s="1618"/>
      <c r="F808" s="1619" t="str">
        <f>IF($J785="TC",0,IF($J785="Nso",0,VLOOKUP($A782,'Result Entry'!$B$9:$GS$108,174,0)))</f>
        <v/>
      </c>
      <c r="G808" s="1619"/>
      <c r="H808" s="1620">
        <f>IF($J785="TC",0,IF($J785="Nso",0,VLOOKUP($A782,'Result Entry'!$B$9:$GS$108,124,0)))</f>
        <v>0.0</v>
      </c>
      <c r="I808" s="1626"/>
      <c r="J808" s="1627"/>
      <c r="K808" s="1627"/>
      <c r="L808" s="1627"/>
      <c r="M808" s="1627"/>
      <c r="N808" s="1628"/>
    </row>
    <row r="809" spans="8:8" ht="20.25" customHeight="1">
      <c r="A809" s="1443"/>
      <c r="B809" s="1503" t="s">
        <v>70</v>
      </c>
      <c r="C809" s="1616" t="str">
        <f>'Result Entry'!$EU$3</f>
        <v>SOC.SER.PLAN</v>
      </c>
      <c r="D809" s="1617"/>
      <c r="E809" s="1618"/>
      <c r="F809" s="1619">
        <f>IF($J785="TC",0,IF($J785="Nso",0,VLOOKUP($A782,'Result Entry'!$B$9:$HS$108,178,0)))</f>
        <v>0.0</v>
      </c>
      <c r="G809" s="1619"/>
      <c r="H809" s="1620">
        <f>IF($J785="TC",0,IF($J785="Nso",0,VLOOKUP($A782,'Result Entry'!$B$9:$GS$108,136,0)))</f>
        <v>0.0</v>
      </c>
      <c r="I809" s="1629" t="s">
        <v>175</v>
      </c>
      <c r="J809" s="1630"/>
      <c r="K809" s="1668"/>
      <c r="L809" s="1669"/>
      <c r="M809" s="1669"/>
      <c r="N809" s="1670"/>
    </row>
    <row r="810" spans="8:8" ht="20.25" customHeight="1">
      <c r="A810" s="1443"/>
      <c r="B810" s="1503" t="s">
        <v>70</v>
      </c>
      <c r="C810" s="1616" t="str">
        <f>'Result Entry'!$FG$3</f>
        <v>Jeewan Kaushal</v>
      </c>
      <c r="D810" s="1617"/>
      <c r="E810" s="1618"/>
      <c r="F810" s="1619" t="str">
        <f>IF($J785="TC",0,IF($J785="Nso",0,VLOOKUP($A782,'Result Entry'!$B$9:$HS$108,182,0)))</f>
        <v/>
      </c>
      <c r="G810" s="1619"/>
      <c r="H810" s="1620">
        <f>IF($J785="TC",0,IF($J785="Nso",0,VLOOKUP($A782,'Result Entry'!$B$9:$HS$108,136,0)))</f>
        <v>0.0</v>
      </c>
      <c r="I810" s="1629" t="s">
        <v>149</v>
      </c>
      <c r="J810" s="1630"/>
      <c r="K810" s="1630"/>
      <c r="L810" s="1630"/>
      <c r="M810" s="1630"/>
      <c r="N810" s="1634"/>
    </row>
    <row r="811" spans="8:8" ht="20.25" customHeight="1">
      <c r="A811" s="1443"/>
      <c r="B811" s="1483" t="s">
        <v>70</v>
      </c>
      <c r="C811" s="1635" t="s">
        <v>181</v>
      </c>
      <c r="D811" s="1636"/>
      <c r="E811" s="1637"/>
      <c r="F811" s="1638" t="s">
        <v>182</v>
      </c>
      <c r="G811" s="1639"/>
      <c r="H811" s="1640" t="s">
        <v>31</v>
      </c>
      <c r="I811" s="1629" t="s">
        <v>176</v>
      </c>
      <c r="J811" s="1630"/>
      <c r="K811" s="1630"/>
      <c r="L811" s="1630"/>
      <c r="M811" s="1630"/>
      <c r="N811" s="1634"/>
    </row>
    <row r="812" spans="8:8" ht="20.25" customHeight="1">
      <c r="A812" s="1443"/>
      <c r="B812" s="1483" t="s">
        <v>70</v>
      </c>
      <c r="C812" s="1641"/>
      <c r="D812" s="1642"/>
      <c r="E812" s="1643"/>
      <c r="F812" s="1644" t="s">
        <v>183</v>
      </c>
      <c r="G812" s="1645"/>
      <c r="H812" s="1646" t="s">
        <v>180</v>
      </c>
      <c r="I812" s="1647" t="s">
        <v>68</v>
      </c>
      <c r="J812" s="1648"/>
      <c r="K812" s="1648"/>
      <c r="L812" s="1648"/>
      <c r="M812" s="1648"/>
      <c r="N812" s="1649"/>
    </row>
    <row r="813" spans="8:8" ht="20.25" customHeight="1">
      <c r="A813" s="1443"/>
      <c r="B813" s="1483" t="s">
        <v>70</v>
      </c>
      <c r="C813" s="1641"/>
      <c r="D813" s="1642"/>
      <c r="E813" s="1643"/>
      <c r="F813" s="1644" t="s">
        <v>186</v>
      </c>
      <c r="G813" s="1645"/>
      <c r="H813" s="1646" t="s">
        <v>63</v>
      </c>
      <c r="I813" s="1650"/>
      <c r="J813" s="1651"/>
      <c r="K813" s="1651"/>
      <c r="L813" s="1651"/>
      <c r="M813" s="1651"/>
      <c r="N813" s="1652"/>
    </row>
    <row r="814" spans="8:8" ht="20.25" customHeight="1">
      <c r="A814" s="1443"/>
      <c r="B814" s="1483" t="s">
        <v>70</v>
      </c>
      <c r="C814" s="1641"/>
      <c r="D814" s="1642"/>
      <c r="E814" s="1643"/>
      <c r="F814" s="1644" t="s">
        <v>187</v>
      </c>
      <c r="G814" s="1645"/>
      <c r="H814" s="1646" t="s">
        <v>64</v>
      </c>
      <c r="I814" s="1650"/>
      <c r="J814" s="1651"/>
      <c r="K814" s="1651"/>
      <c r="L814" s="1651"/>
      <c r="M814" s="1651"/>
      <c r="N814" s="1652"/>
    </row>
    <row r="815" spans="8:8" ht="20.25" customHeight="1">
      <c r="A815" s="1443"/>
      <c r="B815" s="1483" t="s">
        <v>70</v>
      </c>
      <c r="C815" s="1641"/>
      <c r="D815" s="1642"/>
      <c r="E815" s="1643"/>
      <c r="F815" s="1644" t="s">
        <v>184</v>
      </c>
      <c r="G815" s="1645"/>
      <c r="H815" s="1646" t="s">
        <v>66</v>
      </c>
      <c r="I815" s="1653" t="s">
        <v>81</v>
      </c>
      <c r="J815" s="1654"/>
      <c r="K815" s="1654"/>
      <c r="L815" s="1654"/>
      <c r="M815" s="1654"/>
      <c r="N815" s="1655"/>
    </row>
    <row r="816" spans="8:8" ht="20.25" customHeight="1">
      <c r="A816" s="1443"/>
      <c r="B816" s="1656" t="s">
        <v>70</v>
      </c>
      <c r="C816" s="1657"/>
      <c r="D816" s="1658"/>
      <c r="E816" s="1659"/>
      <c r="F816" s="1660" t="s">
        <v>185</v>
      </c>
      <c r="G816" s="1661"/>
      <c r="H816" s="1662" t="s">
        <v>65</v>
      </c>
      <c r="I816" s="1663"/>
      <c r="J816" s="1664"/>
      <c r="K816" s="1664"/>
      <c r="L816" s="1664"/>
      <c r="M816" s="1664"/>
      <c r="N816" s="1665"/>
    </row>
    <row r="817" spans="8:8" ht="15.75">
      <c r="A817" s="1666"/>
      <c r="B817" s="1666"/>
      <c r="C817" s="1666"/>
      <c r="D817" s="1666"/>
      <c r="E817" s="1666"/>
      <c r="F817" s="1666"/>
      <c r="G817" s="1666"/>
      <c r="H817" s="1666"/>
      <c r="I817" s="1666"/>
      <c r="J817" s="1666"/>
      <c r="K817" s="1666"/>
      <c r="L817" s="1666"/>
      <c r="M817" s="1666"/>
      <c r="N817" s="1666"/>
    </row>
    <row r="818" spans="8:8" ht="24.75" customHeight="1">
      <c r="A818" s="1441">
        <f>A782+1</f>
        <v>24.0</v>
      </c>
      <c r="B818" s="1442" t="s">
        <v>51</v>
      </c>
      <c r="C818" s="1442"/>
      <c r="D818" s="1442"/>
      <c r="E818" s="1442"/>
      <c r="F818" s="1442"/>
      <c r="G818" s="1442"/>
      <c r="H818" s="1442"/>
      <c r="I818" s="1442"/>
      <c r="J818" s="1442"/>
      <c r="K818" s="1442"/>
      <c r="L818" s="1442"/>
      <c r="M818" s="1442"/>
      <c r="N818" s="1442"/>
    </row>
    <row r="819" spans="8:8" ht="42.75" customHeight="1">
      <c r="A819" s="1443"/>
      <c r="B819" s="1444"/>
      <c r="C819" s="1445"/>
      <c r="D819" s="1446" t="str">
        <f>Master!$E$8</f>
        <v>Govt. Sr. Secondary School </v>
      </c>
      <c r="E819" s="1447"/>
      <c r="F819" s="1447"/>
      <c r="G819" s="1447"/>
      <c r="H819" s="1447"/>
      <c r="I819" s="1447"/>
      <c r="J819" s="1447"/>
      <c r="K819" s="1447"/>
      <c r="L819" s="1447"/>
      <c r="M819" s="1447"/>
      <c r="N819" s="1448"/>
    </row>
    <row r="820" spans="8:8" ht="26.25" customHeight="1">
      <c r="A820" s="1443"/>
      <c r="B820" s="1449"/>
      <c r="C820" s="1450"/>
      <c r="D820" s="1451" t="str">
        <f>Master!$E$11</f>
        <v>P.S.-Bapini (Jodhpur)</v>
      </c>
      <c r="E820" s="1452"/>
      <c r="F820" s="1452"/>
      <c r="G820" s="1452"/>
      <c r="H820" s="1452"/>
      <c r="I820" s="1452"/>
      <c r="J820" s="1452"/>
      <c r="K820" s="1452"/>
      <c r="L820" s="1452"/>
      <c r="M820" s="1452"/>
      <c r="N820" s="1453"/>
    </row>
    <row r="821" spans="8:8" ht="20.25" customHeight="1">
      <c r="A821" s="1443"/>
      <c r="B821" s="1454"/>
      <c r="C821" s="1455" t="s">
        <v>151</v>
      </c>
      <c r="D821" s="1456"/>
      <c r="E821" s="1456"/>
      <c r="F821" s="1456"/>
      <c r="G821" s="1457"/>
      <c r="H821" s="1458" t="s">
        <v>128</v>
      </c>
      <c r="I821" s="1458"/>
      <c r="J821" s="1459">
        <f>VLOOKUP(A818,'Result Entry'!$B$6:$K$108,6,0)</f>
        <v>0.0</v>
      </c>
      <c r="K821" s="1460" t="s">
        <v>69</v>
      </c>
      <c r="L821" s="1461"/>
      <c r="M821" s="1462">
        <f>Master!$E$14</f>
        <v>8.151106901E9</v>
      </c>
      <c r="N821" s="1463"/>
    </row>
    <row r="822" spans="8:8" ht="20.25" customHeight="1">
      <c r="A822" s="1443"/>
      <c r="B822" s="1464"/>
      <c r="C822" s="1465"/>
      <c r="D822" s="1466"/>
      <c r="E822" s="1466"/>
      <c r="F822" s="1466"/>
      <c r="G822" s="1467"/>
      <c r="H822" s="1468"/>
      <c r="I822" s="1468"/>
      <c r="J822" s="1469"/>
      <c r="K822" s="1470" t="s">
        <v>67</v>
      </c>
      <c r="L822" s="1471"/>
      <c r="M822" s="1472"/>
      <c r="N822" s="1473"/>
      <c r="O822" s="23" t="s">
        <v>157</v>
      </c>
    </row>
    <row r="823" spans="8:8" ht="20.25" customHeight="1">
      <c r="A823" s="1443"/>
      <c r="B823" s="1464"/>
      <c r="C823" s="1474"/>
      <c r="D823" s="1475"/>
      <c r="E823" s="1475"/>
      <c r="F823" s="1475"/>
      <c r="G823" s="1476"/>
      <c r="H823" s="1477"/>
      <c r="I823" s="1477"/>
      <c r="J823" s="1478"/>
      <c r="K823" s="1479" t="s">
        <v>52</v>
      </c>
      <c r="L823" s="1480"/>
      <c r="M823" s="1481" t="str">
        <f>Master!$E$6</f>
        <v>2022-23</v>
      </c>
      <c r="N823" s="1482"/>
    </row>
    <row r="824" spans="8:8" ht="20.25" customHeight="1">
      <c r="A824" s="1443"/>
      <c r="B824" s="1483" t="s">
        <v>70</v>
      </c>
      <c r="C824" s="1484" t="s">
        <v>21</v>
      </c>
      <c r="D824" s="1485"/>
      <c r="E824" s="1485"/>
      <c r="F824" s="1486"/>
      <c r="G824" s="1487" t="s">
        <v>150</v>
      </c>
      <c r="H824" s="1488">
        <f>VLOOKUP($A818,'Result Entry'!$B$9:$FW$108,4,0)</f>
        <v>0.0</v>
      </c>
      <c r="I824" s="1488"/>
      <c r="J824" s="1488"/>
      <c r="K824" s="1488"/>
      <c r="L824" s="1488"/>
      <c r="M824" s="1488"/>
      <c r="N824" s="1489"/>
    </row>
    <row r="825" spans="8:8" ht="20.25" customHeight="1">
      <c r="A825" s="1443"/>
      <c r="B825" s="1483" t="s">
        <v>70</v>
      </c>
      <c r="C825" s="1490" t="s">
        <v>23</v>
      </c>
      <c r="D825" s="1491"/>
      <c r="E825" s="1491"/>
      <c r="F825" s="1492"/>
      <c r="G825" s="1493" t="s">
        <v>150</v>
      </c>
      <c r="H825" s="1494">
        <f>VLOOKUP($A818,'Result Entry'!$B$9:$FW$108,7,0)</f>
        <v>0.0</v>
      </c>
      <c r="I825" s="1494"/>
      <c r="J825" s="1494"/>
      <c r="K825" s="1494"/>
      <c r="L825" s="1494"/>
      <c r="M825" s="1494"/>
      <c r="N825" s="1495"/>
    </row>
    <row r="826" spans="8:8" ht="20.25" customHeight="1">
      <c r="A826" s="1443"/>
      <c r="B826" s="1483" t="s">
        <v>70</v>
      </c>
      <c r="C826" s="1490" t="s">
        <v>24</v>
      </c>
      <c r="D826" s="1491"/>
      <c r="E826" s="1491"/>
      <c r="F826" s="1492"/>
      <c r="G826" s="1493" t="s">
        <v>150</v>
      </c>
      <c r="H826" s="1494">
        <f>VLOOKUP($A818,'Result Entry'!$B$9:$FW$108,8,0)</f>
        <v>0.0</v>
      </c>
      <c r="I826" s="1494"/>
      <c r="J826" s="1494"/>
      <c r="K826" s="1494"/>
      <c r="L826" s="1494"/>
      <c r="M826" s="1494"/>
      <c r="N826" s="1495"/>
    </row>
    <row r="827" spans="8:8" ht="20.25" customHeight="1">
      <c r="A827" s="1443"/>
      <c r="B827" s="1483" t="s">
        <v>70</v>
      </c>
      <c r="C827" s="1490" t="s">
        <v>53</v>
      </c>
      <c r="D827" s="1491"/>
      <c r="E827" s="1491"/>
      <c r="F827" s="1492"/>
      <c r="G827" s="1493" t="s">
        <v>150</v>
      </c>
      <c r="H827" s="1494">
        <f>VLOOKUP($A818,'Result Entry'!$B$9:$FW$108,9,0)</f>
        <v>0.0</v>
      </c>
      <c r="I827" s="1494"/>
      <c r="J827" s="1494"/>
      <c r="K827" s="1494"/>
      <c r="L827" s="1494"/>
      <c r="M827" s="1494"/>
      <c r="N827" s="1495"/>
    </row>
    <row r="828" spans="8:8" ht="20.25" customHeight="1">
      <c r="A828" s="1443"/>
      <c r="B828" s="1483" t="s">
        <v>70</v>
      </c>
      <c r="C828" s="1490" t="s">
        <v>54</v>
      </c>
      <c r="D828" s="1491"/>
      <c r="E828" s="1491"/>
      <c r="F828" s="1492"/>
      <c r="G828" s="1493" t="s">
        <v>150</v>
      </c>
      <c r="H828" s="1496" t="str">
        <f>CONCATENATE('Result Entry'!$G$4,'Result Entry'!$J$4)</f>
        <v>11(A)</v>
      </c>
      <c r="I828" s="1494"/>
      <c r="J828" s="1494"/>
      <c r="K828" s="1494"/>
      <c r="L828" s="1494"/>
      <c r="M828" s="1494"/>
      <c r="N828" s="1495"/>
    </row>
    <row r="829" spans="8:8" ht="20.25" customHeight="1">
      <c r="A829" s="1443"/>
      <c r="B829" s="1483" t="s">
        <v>70</v>
      </c>
      <c r="C829" s="1497" t="s">
        <v>26</v>
      </c>
      <c r="D829" s="1498"/>
      <c r="E829" s="1498"/>
      <c r="F829" s="1499"/>
      <c r="G829" s="1500" t="s">
        <v>150</v>
      </c>
      <c r="H829" s="1501">
        <f>VLOOKUP($A818,'Result Entry'!$B$9:$FW$108,10,0)</f>
        <v>0.0</v>
      </c>
      <c r="I829" s="1501"/>
      <c r="J829" s="1501"/>
      <c r="K829" s="1501"/>
      <c r="L829" s="1501"/>
      <c r="M829" s="1501"/>
      <c r="N829" s="1502"/>
    </row>
    <row r="830" spans="8:8" ht="20.25" customHeight="1">
      <c r="A830" s="1443"/>
      <c r="B830" s="1503" t="s">
        <v>70</v>
      </c>
      <c r="C830" s="1504" t="s">
        <v>168</v>
      </c>
      <c r="D830" s="1505"/>
      <c r="E830" s="1506" t="s">
        <v>73</v>
      </c>
      <c r="F830" s="1507" t="s">
        <v>74</v>
      </c>
      <c r="G830" s="1508" t="s">
        <v>169</v>
      </c>
      <c r="H830" s="1509" t="s">
        <v>56</v>
      </c>
      <c r="I830" s="1510"/>
      <c r="J830" s="1511" t="s">
        <v>85</v>
      </c>
      <c r="K830" s="1512"/>
      <c r="L830" s="1513" t="s">
        <v>170</v>
      </c>
      <c r="M830" s="1514" t="s">
        <v>77</v>
      </c>
      <c r="N830" s="1515" t="s">
        <v>99</v>
      </c>
    </row>
    <row r="831" spans="8:8" ht="20.25" customHeight="1">
      <c r="A831" s="1443"/>
      <c r="B831" s="1503"/>
      <c r="C831" s="1516"/>
      <c r="D831" s="1517"/>
      <c r="E831" s="1518"/>
      <c r="F831" s="1519"/>
      <c r="G831" s="1520"/>
      <c r="H831" s="1521"/>
      <c r="I831" s="1522"/>
      <c r="J831" s="1523"/>
      <c r="K831" s="1524"/>
      <c r="L831" s="1525"/>
      <c r="M831" s="1526"/>
      <c r="N831" s="1527"/>
    </row>
    <row r="832" spans="8:8" ht="20.25" customHeight="1">
      <c r="A832" s="1443"/>
      <c r="B832" s="1503" t="s">
        <v>70</v>
      </c>
      <c r="C832" s="1528" t="s">
        <v>57</v>
      </c>
      <c r="D832" s="1529"/>
      <c r="E832" s="1530">
        <f>'Result Entry'!$L$7</f>
        <v>10.0</v>
      </c>
      <c r="F832" s="1531">
        <f>'Result Entry'!$M$7</f>
        <v>10.0</v>
      </c>
      <c r="G832" s="1532">
        <f>SUM(E832:F832)</f>
        <v>20.0</v>
      </c>
      <c r="H832" s="1533">
        <f>'Result Entry'!$AU$7</f>
        <v>70.0</v>
      </c>
      <c r="I832" s="1534"/>
      <c r="J832" s="1535">
        <f>'Result Entry'!$AY$7</f>
        <v>100.0</v>
      </c>
      <c r="K832" s="1534"/>
      <c r="L832" s="1532">
        <f t="shared" si="46" ref="L832:L837">H832+J832</f>
        <v>170.0</v>
      </c>
      <c r="M832" s="1536">
        <f t="shared" si="47" ref="M832:M837">G832+L832</f>
        <v>190.0</v>
      </c>
      <c r="N832" s="1537"/>
    </row>
    <row r="833" spans="8:8" s="1538" ht="20.25" customFormat="1" customHeight="1">
      <c r="A833" s="1443"/>
      <c r="B833" s="1539" t="s">
        <v>70</v>
      </c>
      <c r="C833" s="1540" t="str">
        <f>'Result Entry'!$L$3</f>
        <v>HINDI Comp.</v>
      </c>
      <c r="D833" s="1541"/>
      <c r="E833" s="1542">
        <f>IF($J821="TC",0,IF($J821="Nso",0,VLOOKUP($A818,'Result Entry'!$B$9:$FW$108,11,0)))</f>
        <v>0.0</v>
      </c>
      <c r="F833" s="1543">
        <f>IF($J821="TC",0,IF($J821="Nso",0,VLOOKUP($A818,'Result Entry'!$B$9:$FW$108,12,0)))</f>
        <v>0.0</v>
      </c>
      <c r="G833" s="1544">
        <f>E833+F833</f>
        <v>0.0</v>
      </c>
      <c r="H833" s="1545">
        <f>IF($J821="TC",0,IF($J821="Nso",0,VLOOKUP($A818,'Result Entry'!$B$9:$FW$108,16,0)))</f>
        <v>0.0</v>
      </c>
      <c r="I833" s="1546"/>
      <c r="J833" s="1547">
        <f>IF($J821="TC",0,IF($J821="Nso",0,VLOOKUP($A818,'Result Entry'!$B$9:$FW$108,19,0)))</f>
        <v>0.0</v>
      </c>
      <c r="K833" s="1546"/>
      <c r="L833" s="1548">
        <f t="shared" si="46"/>
        <v>0.0</v>
      </c>
      <c r="M833" s="1549">
        <f t="shared" si="47"/>
        <v>0.0</v>
      </c>
      <c r="N833" s="1550" t="str">
        <f>IF($J821="TC",0,IF($J821="Nso",0,VLOOKUP($A818,'Result Entry'!$B$9:$FW$108,24,0)))</f>
        <v/>
      </c>
    </row>
    <row r="834" spans="8:8" s="1538" ht="20.25" customFormat="1" customHeight="1">
      <c r="A834" s="1443"/>
      <c r="B834" s="1539" t="s">
        <v>70</v>
      </c>
      <c r="C834" s="1551" t="str">
        <f>'Result Entry'!$Z$3</f>
        <v>ENGLISH Comp.</v>
      </c>
      <c r="D834" s="1552"/>
      <c r="E834" s="1542">
        <f>IF($J821="TC",0,IF($J821="Nso",0,VLOOKUP($A818,'Result Entry'!$B$9:$FW$108,25,0)))</f>
        <v>0.0</v>
      </c>
      <c r="F834" s="1543">
        <f>IF($J821="TC",0,IF($J821="Nso",0,VLOOKUP($A818,'Result Entry'!$B$9:$FW$108,26,0)))</f>
        <v>0.0</v>
      </c>
      <c r="G834" s="1553">
        <f>E834+F834</f>
        <v>0.0</v>
      </c>
      <c r="H834" s="1554">
        <f>IF($J821="TC",0,IF($J821="Nso",0,VLOOKUP($A818,'Result Entry'!$B$9:$FW$108,30,0)))</f>
        <v>0.0</v>
      </c>
      <c r="I834" s="1555"/>
      <c r="J834" s="1556">
        <f>IF($J821="TC",0,IF($J821="Nso",0,VLOOKUP($A818,'Result Entry'!$B$9:$FW$108,33,0)))</f>
        <v>0.0</v>
      </c>
      <c r="K834" s="1555"/>
      <c r="L834" s="1548">
        <f t="shared" si="46"/>
        <v>0.0</v>
      </c>
      <c r="M834" s="1549">
        <f t="shared" si="47"/>
        <v>0.0</v>
      </c>
      <c r="N834" s="1550" t="str">
        <f>IF($J821="TC",0,IF($J821="Nso",0,VLOOKUP($A818,'Result Entry'!$B$9:$FW$108,38,0)))</f>
        <v/>
      </c>
    </row>
    <row r="835" spans="8:8" s="1538" ht="20.25" customFormat="1" customHeight="1">
      <c r="A835" s="1443"/>
      <c r="B835" s="1539" t="s">
        <v>70</v>
      </c>
      <c r="C835" s="1551" t="str">
        <f>'Result Entry'!$AO$3</f>
        <v>PHYSICS</v>
      </c>
      <c r="D835" s="1552"/>
      <c r="E835" s="1542">
        <f>IF($J821="TC",0,IF($J821="Nso",0,VLOOKUP($A818,'Result Entry'!$B$9:$FW$108,39,0)))</f>
        <v>0.0</v>
      </c>
      <c r="F835" s="1543">
        <f>IF($J821="TC",0,IF($J821="Nso",0,VLOOKUP($A818,'Result Entry'!$B$9:$FW$108,40,0)))</f>
        <v>0.0</v>
      </c>
      <c r="G835" s="1553">
        <f>E835+F835</f>
        <v>0.0</v>
      </c>
      <c r="H835" s="1554">
        <f>IF($J821="TC",0,IF($J821="Nso",0,VLOOKUP($A818,'Result Entry'!$B$9:$FW$108,45,0)))</f>
        <v>0.0</v>
      </c>
      <c r="I835" s="1555"/>
      <c r="J835" s="1556">
        <f>IF($J821="TC",0,IF($J821="Nso",0,VLOOKUP($A818,'Result Entry'!$B$9:$FW$108,49,0)))</f>
        <v>0.0</v>
      </c>
      <c r="K835" s="1555"/>
      <c r="L835" s="1548">
        <f t="shared" si="46"/>
        <v>0.0</v>
      </c>
      <c r="M835" s="1549">
        <f t="shared" si="47"/>
        <v>0.0</v>
      </c>
      <c r="N835" s="1550" t="str">
        <f>IF($J821="TC",0,IF($J821="Nso",0,VLOOKUP($A818,'Result Entry'!$B$9:$FW$108,54,0)))</f>
        <v/>
      </c>
    </row>
    <row r="836" spans="8:8" s="1538" ht="20.25" customFormat="1" customHeight="1">
      <c r="A836" s="1443"/>
      <c r="B836" s="1539" t="s">
        <v>70</v>
      </c>
      <c r="C836" s="1551" t="str">
        <f>'Result Entry'!$BF$3</f>
        <v>CHEMISTRY</v>
      </c>
      <c r="D836" s="1552"/>
      <c r="E836" s="1542" t="str">
        <f>IF($J821="TC",0,IF($J821="Nso",0,VLOOKUP($A818,'Result Entry'!$B$9:$FW$108,55,0)))</f>
        <v/>
      </c>
      <c r="F836" s="1543">
        <f>IF($J821="TC",0,IF($J821="Nso",0,VLOOKUP($A818,'Result Entry'!$B$9:$FW$108,56,0)))</f>
        <v>0.0</v>
      </c>
      <c r="G836" s="1553" t="e">
        <f>E836+F836</f>
        <v>#VALUE!</v>
      </c>
      <c r="H836" s="1554">
        <f>IF($J821="TC",0,IF($J821="Nso",0,VLOOKUP($A818,'Result Entry'!$B$9:$FW$108,61,0)))</f>
        <v>0.0</v>
      </c>
      <c r="I836" s="1555"/>
      <c r="J836" s="1556">
        <f>IF($J821="TC",0,IF($J821="Nso",0,VLOOKUP($A818,'Result Entry'!$B$9:$FW$108,65,0)))</f>
        <v>0.0</v>
      </c>
      <c r="K836" s="1555"/>
      <c r="L836" s="1548">
        <f t="shared" si="46"/>
        <v>0.0</v>
      </c>
      <c r="M836" s="1549" t="e">
        <f t="shared" si="47"/>
        <v>#VALUE!</v>
      </c>
      <c r="N836" s="1550" t="str">
        <f>IF($J821="TC",0,IF($J821="Nso",0,VLOOKUP($A818,'Result Entry'!$B$9:$FW$108,70,0)))</f>
        <v/>
      </c>
    </row>
    <row r="837" spans="8:8" s="1538" ht="20.25" customFormat="1" customHeight="1">
      <c r="A837" s="1443"/>
      <c r="B837" s="1539" t="s">
        <v>70</v>
      </c>
      <c r="C837" s="1551" t="str">
        <f>'Result Entry'!$BW$3</f>
        <v>BIOLOGY</v>
      </c>
      <c r="D837" s="1552"/>
      <c r="E837" s="1557" t="str">
        <f>IF($J821="TC",0,IF($J821="Nso",0,VLOOKUP($A818,'Result Entry'!$B$9:$FW$108,71,0)))</f>
        <v/>
      </c>
      <c r="F837" s="1558" t="str">
        <f>IF($J821="TC",0,IF($J821="Nso",0,VLOOKUP($A818,'Result Entry'!$B$9:$FW$108,72,0)))</f>
        <v/>
      </c>
      <c r="G837" s="1559" t="e">
        <f>E837+F837</f>
        <v>#VALUE!</v>
      </c>
      <c r="H837" s="1560">
        <f>IF($J821="TC",0,IF($J821="Nso",0,VLOOKUP($A818,'Result Entry'!$B$9:$FW$108,77,0)))</f>
        <v>0.0</v>
      </c>
      <c r="I837" s="1561"/>
      <c r="J837" s="1562">
        <f>IF($J821="TC",0,IF($J821="Nso",0,VLOOKUP($A818,'Result Entry'!$B$9:$FW$108,81,0)))</f>
        <v>0.0</v>
      </c>
      <c r="K837" s="1561"/>
      <c r="L837" s="1563">
        <f t="shared" si="46"/>
        <v>0.0</v>
      </c>
      <c r="M837" s="1564" t="e">
        <f t="shared" si="47"/>
        <v>#VALUE!</v>
      </c>
      <c r="N837" s="1550">
        <f>IF($J821="TC",0,IF($J821="Nso",0,VLOOKUP($A818,'Result Entry'!$B$9:$FW$108,86,0)))</f>
        <v>0.0</v>
      </c>
    </row>
    <row r="838" spans="8:8" ht="20.25" customHeight="1">
      <c r="A838" s="1443"/>
      <c r="B838" s="1503" t="s">
        <v>70</v>
      </c>
      <c r="C838" s="1565" t="s">
        <v>78</v>
      </c>
      <c r="D838" s="1566"/>
      <c r="E838" s="1567"/>
      <c r="F838" s="1568" t="s">
        <v>79</v>
      </c>
      <c r="G838" s="1569"/>
      <c r="H838" s="1570" t="s">
        <v>80</v>
      </c>
      <c r="I838" s="1571"/>
      <c r="J838" s="1572" t="s">
        <v>42</v>
      </c>
      <c r="K838" s="1667" t="s">
        <v>92</v>
      </c>
      <c r="L838" s="1574" t="s">
        <v>40</v>
      </c>
      <c r="M838" s="1575"/>
      <c r="N838" s="1576" t="s">
        <v>44</v>
      </c>
    </row>
    <row r="839" spans="8:8" ht="25.5" customHeight="1">
      <c r="A839" s="1443"/>
      <c r="B839" s="1503" t="s">
        <v>70</v>
      </c>
      <c r="C839" s="1577"/>
      <c r="D839" s="1578"/>
      <c r="E839" s="1579"/>
      <c r="F839" s="1580">
        <f>IF($J821="TC",0,IF($J821="Nso",0,VLOOKUP($A818,'Result Entry'!$B$9:$FW$108,146,0)))</f>
        <v>0.0</v>
      </c>
      <c r="G839" s="1581"/>
      <c r="H839" s="1582">
        <f>IF($J821="TC",0,IF($J821="Nso",0,VLOOKUP($A818,'Result Entry'!$B$9:$FW$108,147,0)))</f>
        <v>0.0</v>
      </c>
      <c r="I839" s="1583"/>
      <c r="J839" s="1584">
        <f>IF($J821="TC",0,IF($J821="Nso",0,VLOOKUP($A818,'Result Entry'!$B$9:$FW$108,148,0)))</f>
        <v>0.0</v>
      </c>
      <c r="K839" s="1585" t="str">
        <f>IF($J821="TC",0,IF($J821="Nso",0,VLOOKUP($A818,'Result Entry'!$B$9:$FW$108,149,0)))</f>
        <v/>
      </c>
      <c r="L839" s="1586">
        <f>IF($J821="TC",0,IF($J821="Nso",0,VLOOKUP($A818,'Result Entry'!$B$9:$FW$108,150,0)))</f>
        <v>0.0</v>
      </c>
      <c r="M839" s="1587"/>
      <c r="N839" s="1588">
        <f>IF($J821="TC",0,IF($J821="Nso",0,VLOOKUP($A818,'Result Entry'!$B$9:$FW$108,152,0)))</f>
        <v>0.0</v>
      </c>
    </row>
    <row r="840" spans="8:8" ht="20.25" customHeight="1">
      <c r="A840" s="1443"/>
      <c r="B840" s="1503" t="s">
        <v>70</v>
      </c>
      <c r="C840" s="1589" t="s">
        <v>59</v>
      </c>
      <c r="D840" s="1590"/>
      <c r="E840" s="1590"/>
      <c r="F840" s="1590"/>
      <c r="G840" s="1590"/>
      <c r="H840" s="1591"/>
      <c r="I840" s="1592" t="s">
        <v>60</v>
      </c>
      <c r="J840" s="1593"/>
      <c r="K840" s="1594">
        <f>VLOOKUP($A818,'Result Entry'!$B$9:$FW$108,143,0)</f>
        <v>0.0</v>
      </c>
      <c r="L840" s="1595"/>
      <c r="M840" s="1596" t="s">
        <v>38</v>
      </c>
      <c r="N840" s="1597"/>
    </row>
    <row r="841" spans="8:8" ht="20.25" customHeight="1">
      <c r="A841" s="1443"/>
      <c r="B841" s="1503" t="s">
        <v>70</v>
      </c>
      <c r="C841" s="1598" t="s">
        <v>55</v>
      </c>
      <c r="D841" s="1599"/>
      <c r="E841" s="1599"/>
      <c r="F841" s="1600" t="s">
        <v>158</v>
      </c>
      <c r="G841" s="1601"/>
      <c r="H841" s="1602" t="s">
        <v>48</v>
      </c>
      <c r="I841" s="1603" t="s">
        <v>61</v>
      </c>
      <c r="J841" s="1604"/>
      <c r="K841" s="1605">
        <f>VLOOKUP($A818,'Result Entry'!$B$9:$FW$108,144,0)</f>
        <v>0.0</v>
      </c>
      <c r="L841" s="1606"/>
      <c r="M841" s="1607">
        <f>VLOOKUP($A818,'Result Entry'!$B$9:$FW$108,145,0)</f>
        <v>0.0</v>
      </c>
      <c r="N841" s="1608"/>
    </row>
    <row r="842" spans="8:8" ht="20.25" customHeight="1">
      <c r="A842" s="1443"/>
      <c r="B842" s="1503" t="s">
        <v>70</v>
      </c>
      <c r="C842" s="1598"/>
      <c r="D842" s="1599"/>
      <c r="E842" s="1599"/>
      <c r="F842" s="1609"/>
      <c r="G842" s="1610"/>
      <c r="H842" s="1611" t="s">
        <v>100</v>
      </c>
      <c r="I842" s="1612" t="s">
        <v>62</v>
      </c>
      <c r="J842" s="1613"/>
      <c r="K842" s="1614">
        <f>IF($J821="TC","Transferred",IF($J821="Nso","NameSeparated",VLOOKUP($A818,'Result Entry'!$B$9:$FW$108,153,0)))</f>
        <v>0.0</v>
      </c>
      <c r="L842" s="1614"/>
      <c r="M842" s="1614"/>
      <c r="N842" s="1615"/>
    </row>
    <row r="843" spans="8:8" ht="20.25" customHeight="1">
      <c r="A843" s="1443"/>
      <c r="B843" s="1503" t="s">
        <v>70</v>
      </c>
      <c r="C843" s="1616" t="str">
        <f>'Result Entry'!$DU$3</f>
        <v>Foundation Of Information Tech.</v>
      </c>
      <c r="D843" s="1617"/>
      <c r="E843" s="1618"/>
      <c r="F843" s="1619" t="str">
        <f>IF($J821="TC",0,IF($J821="Nso",0,VLOOKUP($A818,'Result Entry'!$B$9:$GS$108,170,0)))</f>
        <v/>
      </c>
      <c r="G843" s="1619"/>
      <c r="H843" s="1620">
        <f>IF($J821="TC",0,IF($J821="Nso",0,VLOOKUP($A818,'Result Entry'!$B$9:$GS$108,112,0)))</f>
        <v>0.0</v>
      </c>
      <c r="I843" s="1621" t="s">
        <v>72</v>
      </c>
      <c r="J843" s="1622"/>
      <c r="K843" s="1623">
        <f>'Result Entry'!$T$2</f>
        <v>45041.0</v>
      </c>
      <c r="L843" s="1624"/>
      <c r="M843" s="1624"/>
      <c r="N843" s="1625"/>
    </row>
    <row r="844" spans="8:8" ht="20.25" customHeight="1">
      <c r="A844" s="1443"/>
      <c r="B844" s="1503" t="s">
        <v>70</v>
      </c>
      <c r="C844" s="1616" t="str">
        <f>'Result Entry'!$EI$3</f>
        <v>G.I.A.I.-II</v>
      </c>
      <c r="D844" s="1617"/>
      <c r="E844" s="1618"/>
      <c r="F844" s="1619" t="str">
        <f>IF($J821="TC",0,IF($J821="Nso",0,VLOOKUP($A818,'Result Entry'!$B$9:$GS$108,174,0)))</f>
        <v/>
      </c>
      <c r="G844" s="1619"/>
      <c r="H844" s="1620">
        <f>IF($J821="TC",0,IF($J821="Nso",0,VLOOKUP($A818,'Result Entry'!$B$9:$GS$108,124,0)))</f>
        <v>0.0</v>
      </c>
      <c r="I844" s="1626"/>
      <c r="J844" s="1627"/>
      <c r="K844" s="1627"/>
      <c r="L844" s="1627"/>
      <c r="M844" s="1627"/>
      <c r="N844" s="1628"/>
    </row>
    <row r="845" spans="8:8" ht="20.25" customHeight="1">
      <c r="A845" s="1443"/>
      <c r="B845" s="1503" t="s">
        <v>70</v>
      </c>
      <c r="C845" s="1616" t="str">
        <f>'Result Entry'!$EU$3</f>
        <v>SOC.SER.PLAN</v>
      </c>
      <c r="D845" s="1617"/>
      <c r="E845" s="1618"/>
      <c r="F845" s="1619">
        <f>IF($J821="TC",0,IF($J821="Nso",0,VLOOKUP($A818,'Result Entry'!$B$9:$HS$108,178,0)))</f>
        <v>0.0</v>
      </c>
      <c r="G845" s="1619"/>
      <c r="H845" s="1620">
        <f>IF($J821="TC",0,IF($J821="Nso",0,VLOOKUP($A818,'Result Entry'!$B$9:$GS$108,136,0)))</f>
        <v>0.0</v>
      </c>
      <c r="I845" s="1629" t="s">
        <v>175</v>
      </c>
      <c r="J845" s="1630"/>
      <c r="K845" s="1668"/>
      <c r="L845" s="1669"/>
      <c r="M845" s="1669"/>
      <c r="N845" s="1670"/>
    </row>
    <row r="846" spans="8:8" ht="20.25" customHeight="1">
      <c r="A846" s="1443"/>
      <c r="B846" s="1503" t="s">
        <v>70</v>
      </c>
      <c r="C846" s="1616" t="str">
        <f>'Result Entry'!$FG$3</f>
        <v>Jeewan Kaushal</v>
      </c>
      <c r="D846" s="1617"/>
      <c r="E846" s="1618"/>
      <c r="F846" s="1619" t="str">
        <f>IF($J821="TC",0,IF($J821="Nso",0,VLOOKUP($A818,'Result Entry'!$B$9:$HS$108,182,0)))</f>
        <v/>
      </c>
      <c r="G846" s="1619"/>
      <c r="H846" s="1620">
        <f>IF($J821="TC",0,IF($J821="Nso",0,VLOOKUP($A818,'Result Entry'!$B$9:$HS$108,136,0)))</f>
        <v>0.0</v>
      </c>
      <c r="I846" s="1629" t="s">
        <v>149</v>
      </c>
      <c r="J846" s="1630"/>
      <c r="K846" s="1630"/>
      <c r="L846" s="1630"/>
      <c r="M846" s="1630"/>
      <c r="N846" s="1634"/>
    </row>
    <row r="847" spans="8:8" ht="20.25" customHeight="1">
      <c r="A847" s="1443"/>
      <c r="B847" s="1483" t="s">
        <v>70</v>
      </c>
      <c r="C847" s="1635" t="s">
        <v>181</v>
      </c>
      <c r="D847" s="1636"/>
      <c r="E847" s="1637"/>
      <c r="F847" s="1638" t="s">
        <v>182</v>
      </c>
      <c r="G847" s="1639"/>
      <c r="H847" s="1640" t="s">
        <v>31</v>
      </c>
      <c r="I847" s="1629" t="s">
        <v>176</v>
      </c>
      <c r="J847" s="1630"/>
      <c r="K847" s="1630"/>
      <c r="L847" s="1630"/>
      <c r="M847" s="1630"/>
      <c r="N847" s="1634"/>
    </row>
    <row r="848" spans="8:8" ht="20.25" customHeight="1">
      <c r="A848" s="1443"/>
      <c r="B848" s="1483" t="s">
        <v>70</v>
      </c>
      <c r="C848" s="1641"/>
      <c r="D848" s="1642"/>
      <c r="E848" s="1643"/>
      <c r="F848" s="1644" t="s">
        <v>183</v>
      </c>
      <c r="G848" s="1645"/>
      <c r="H848" s="1646" t="s">
        <v>180</v>
      </c>
      <c r="I848" s="1647" t="s">
        <v>68</v>
      </c>
      <c r="J848" s="1648"/>
      <c r="K848" s="1648"/>
      <c r="L848" s="1648"/>
      <c r="M848" s="1648"/>
      <c r="N848" s="1649"/>
    </row>
    <row r="849" spans="8:8" ht="20.25" customHeight="1">
      <c r="A849" s="1443"/>
      <c r="B849" s="1483" t="s">
        <v>70</v>
      </c>
      <c r="C849" s="1641"/>
      <c r="D849" s="1642"/>
      <c r="E849" s="1643"/>
      <c r="F849" s="1644" t="s">
        <v>186</v>
      </c>
      <c r="G849" s="1645"/>
      <c r="H849" s="1646" t="s">
        <v>63</v>
      </c>
      <c r="I849" s="1650"/>
      <c r="J849" s="1651"/>
      <c r="K849" s="1651"/>
      <c r="L849" s="1651"/>
      <c r="M849" s="1651"/>
      <c r="N849" s="1652"/>
    </row>
    <row r="850" spans="8:8" ht="20.25" customHeight="1">
      <c r="A850" s="1443"/>
      <c r="B850" s="1483" t="s">
        <v>70</v>
      </c>
      <c r="C850" s="1641"/>
      <c r="D850" s="1642"/>
      <c r="E850" s="1643"/>
      <c r="F850" s="1644" t="s">
        <v>187</v>
      </c>
      <c r="G850" s="1645"/>
      <c r="H850" s="1646" t="s">
        <v>64</v>
      </c>
      <c r="I850" s="1650"/>
      <c r="J850" s="1651"/>
      <c r="K850" s="1651"/>
      <c r="L850" s="1651"/>
      <c r="M850" s="1651"/>
      <c r="N850" s="1652"/>
    </row>
    <row r="851" spans="8:8" ht="20.25" customHeight="1">
      <c r="A851" s="1443"/>
      <c r="B851" s="1483" t="s">
        <v>70</v>
      </c>
      <c r="C851" s="1641"/>
      <c r="D851" s="1642"/>
      <c r="E851" s="1643"/>
      <c r="F851" s="1644" t="s">
        <v>184</v>
      </c>
      <c r="G851" s="1645"/>
      <c r="H851" s="1646" t="s">
        <v>66</v>
      </c>
      <c r="I851" s="1653" t="s">
        <v>81</v>
      </c>
      <c r="J851" s="1654"/>
      <c r="K851" s="1654"/>
      <c r="L851" s="1654"/>
      <c r="M851" s="1654"/>
      <c r="N851" s="1655"/>
    </row>
    <row r="852" spans="8:8" ht="20.25" customHeight="1">
      <c r="A852" s="1443"/>
      <c r="B852" s="1656" t="s">
        <v>70</v>
      </c>
      <c r="C852" s="1657"/>
      <c r="D852" s="1658"/>
      <c r="E852" s="1659"/>
      <c r="F852" s="1660" t="s">
        <v>185</v>
      </c>
      <c r="G852" s="1661"/>
      <c r="H852" s="1662" t="s">
        <v>65</v>
      </c>
      <c r="I852" s="1663"/>
      <c r="J852" s="1664"/>
      <c r="K852" s="1664"/>
      <c r="L852" s="1664"/>
      <c r="M852" s="1664"/>
      <c r="N852" s="1665"/>
    </row>
    <row r="853" spans="8:8" ht="24.75" customHeight="1">
      <c r="A853" s="1441">
        <f>A818+1</f>
        <v>25.0</v>
      </c>
      <c r="B853" s="1442" t="s">
        <v>51</v>
      </c>
      <c r="C853" s="1442"/>
      <c r="D853" s="1442"/>
      <c r="E853" s="1442"/>
      <c r="F853" s="1442"/>
      <c r="G853" s="1442"/>
      <c r="H853" s="1442"/>
      <c r="I853" s="1442"/>
      <c r="J853" s="1442"/>
      <c r="K853" s="1442"/>
      <c r="L853" s="1442"/>
      <c r="M853" s="1442"/>
      <c r="N853" s="1442"/>
    </row>
    <row r="854" spans="8:8" ht="42.75" customHeight="1">
      <c r="A854" s="1443"/>
      <c r="B854" s="1444"/>
      <c r="C854" s="1445"/>
      <c r="D854" s="1446" t="str">
        <f>Master!$E$8</f>
        <v>Govt. Sr. Secondary School </v>
      </c>
      <c r="E854" s="1447"/>
      <c r="F854" s="1447"/>
      <c r="G854" s="1447"/>
      <c r="H854" s="1447"/>
      <c r="I854" s="1447"/>
      <c r="J854" s="1447"/>
      <c r="K854" s="1447"/>
      <c r="L854" s="1447"/>
      <c r="M854" s="1447"/>
      <c r="N854" s="1448"/>
    </row>
    <row r="855" spans="8:8" ht="20.25" customHeight="1">
      <c r="A855" s="1443"/>
      <c r="B855" s="1449"/>
      <c r="C855" s="1450"/>
      <c r="D855" s="1451" t="str">
        <f>Master!$E$11</f>
        <v>P.S.-Bapini (Jodhpur)</v>
      </c>
      <c r="E855" s="1452"/>
      <c r="F855" s="1452"/>
      <c r="G855" s="1452"/>
      <c r="H855" s="1452"/>
      <c r="I855" s="1452"/>
      <c r="J855" s="1452"/>
      <c r="K855" s="1452"/>
      <c r="L855" s="1452"/>
      <c r="M855" s="1452"/>
      <c r="N855" s="1453"/>
    </row>
    <row r="856" spans="8:8" ht="20.25" customHeight="1">
      <c r="A856" s="1443"/>
      <c r="B856" s="1454"/>
      <c r="C856" s="1455" t="s">
        <v>151</v>
      </c>
      <c r="D856" s="1456"/>
      <c r="E856" s="1456"/>
      <c r="F856" s="1456"/>
      <c r="G856" s="1457"/>
      <c r="H856" s="1458" t="s">
        <v>128</v>
      </c>
      <c r="I856" s="1458"/>
      <c r="J856" s="1459">
        <f>VLOOKUP(A853,'Result Entry'!$B$6:$K$108,6,0)</f>
        <v>0.0</v>
      </c>
      <c r="K856" s="1460" t="s">
        <v>69</v>
      </c>
      <c r="L856" s="1461"/>
      <c r="M856" s="1462">
        <f>Master!$E$14</f>
        <v>8.151106901E9</v>
      </c>
      <c r="N856" s="1463"/>
    </row>
    <row r="857" spans="8:8" ht="20.25" customHeight="1">
      <c r="A857" s="1443"/>
      <c r="B857" s="1464"/>
      <c r="C857" s="1465"/>
      <c r="D857" s="1466"/>
      <c r="E857" s="1466"/>
      <c r="F857" s="1466"/>
      <c r="G857" s="1467"/>
      <c r="H857" s="1468"/>
      <c r="I857" s="1468"/>
      <c r="J857" s="1469"/>
      <c r="K857" s="1470" t="s">
        <v>67</v>
      </c>
      <c r="L857" s="1471"/>
      <c r="M857" s="1472"/>
      <c r="N857" s="1473"/>
      <c r="O857" s="23" t="s">
        <v>157</v>
      </c>
    </row>
    <row r="858" spans="8:8" ht="20.25" customHeight="1">
      <c r="A858" s="1443"/>
      <c r="B858" s="1464"/>
      <c r="C858" s="1474"/>
      <c r="D858" s="1475"/>
      <c r="E858" s="1475"/>
      <c r="F858" s="1475"/>
      <c r="G858" s="1476"/>
      <c r="H858" s="1477"/>
      <c r="I858" s="1477"/>
      <c r="J858" s="1478"/>
      <c r="K858" s="1479" t="s">
        <v>52</v>
      </c>
      <c r="L858" s="1480"/>
      <c r="M858" s="1481" t="str">
        <f>Master!$E$6</f>
        <v>2022-23</v>
      </c>
      <c r="N858" s="1482"/>
    </row>
    <row r="859" spans="8:8" ht="20.25" customHeight="1">
      <c r="A859" s="1443"/>
      <c r="B859" s="1483" t="s">
        <v>70</v>
      </c>
      <c r="C859" s="1484" t="s">
        <v>21</v>
      </c>
      <c r="D859" s="1485"/>
      <c r="E859" s="1485"/>
      <c r="F859" s="1486"/>
      <c r="G859" s="1487" t="s">
        <v>150</v>
      </c>
      <c r="H859" s="1488">
        <f>VLOOKUP($A853,'Result Entry'!$B$9:$FW$108,4,0)</f>
        <v>0.0</v>
      </c>
      <c r="I859" s="1488"/>
      <c r="J859" s="1488"/>
      <c r="K859" s="1488"/>
      <c r="L859" s="1488"/>
      <c r="M859" s="1488"/>
      <c r="N859" s="1489"/>
    </row>
    <row r="860" spans="8:8" ht="20.25" customHeight="1">
      <c r="A860" s="1443"/>
      <c r="B860" s="1483" t="s">
        <v>70</v>
      </c>
      <c r="C860" s="1490" t="s">
        <v>23</v>
      </c>
      <c r="D860" s="1491"/>
      <c r="E860" s="1491"/>
      <c r="F860" s="1492"/>
      <c r="G860" s="1493" t="s">
        <v>150</v>
      </c>
      <c r="H860" s="1494">
        <f>VLOOKUP($A853,'Result Entry'!$B$9:$FW$108,7,0)</f>
        <v>0.0</v>
      </c>
      <c r="I860" s="1494"/>
      <c r="J860" s="1494"/>
      <c r="K860" s="1494"/>
      <c r="L860" s="1494"/>
      <c r="M860" s="1494"/>
      <c r="N860" s="1495"/>
    </row>
    <row r="861" spans="8:8" ht="20.25" customHeight="1">
      <c r="A861" s="1443"/>
      <c r="B861" s="1483" t="s">
        <v>70</v>
      </c>
      <c r="C861" s="1490" t="s">
        <v>24</v>
      </c>
      <c r="D861" s="1491"/>
      <c r="E861" s="1491"/>
      <c r="F861" s="1492"/>
      <c r="G861" s="1493" t="s">
        <v>150</v>
      </c>
      <c r="H861" s="1494">
        <f>VLOOKUP($A853,'Result Entry'!$B$9:$FW$108,8,0)</f>
        <v>0.0</v>
      </c>
      <c r="I861" s="1494"/>
      <c r="J861" s="1494"/>
      <c r="K861" s="1494"/>
      <c r="L861" s="1494"/>
      <c r="M861" s="1494"/>
      <c r="N861" s="1495"/>
    </row>
    <row r="862" spans="8:8" ht="20.25" customHeight="1">
      <c r="A862" s="1443"/>
      <c r="B862" s="1483" t="s">
        <v>70</v>
      </c>
      <c r="C862" s="1490" t="s">
        <v>53</v>
      </c>
      <c r="D862" s="1491"/>
      <c r="E862" s="1491"/>
      <c r="F862" s="1492"/>
      <c r="G862" s="1493" t="s">
        <v>150</v>
      </c>
      <c r="H862" s="1494">
        <f>VLOOKUP($A853,'Result Entry'!$B$9:$FW$108,9,0)</f>
        <v>0.0</v>
      </c>
      <c r="I862" s="1494"/>
      <c r="J862" s="1494"/>
      <c r="K862" s="1494"/>
      <c r="L862" s="1494"/>
      <c r="M862" s="1494"/>
      <c r="N862" s="1495"/>
    </row>
    <row r="863" spans="8:8" ht="20.25" customHeight="1">
      <c r="A863" s="1443"/>
      <c r="B863" s="1483" t="s">
        <v>70</v>
      </c>
      <c r="C863" s="1490" t="s">
        <v>54</v>
      </c>
      <c r="D863" s="1491"/>
      <c r="E863" s="1491"/>
      <c r="F863" s="1492"/>
      <c r="G863" s="1493" t="s">
        <v>150</v>
      </c>
      <c r="H863" s="1496" t="str">
        <f>CONCATENATE('Result Entry'!$G$4,'Result Entry'!$J$4)</f>
        <v>11(A)</v>
      </c>
      <c r="I863" s="1494"/>
      <c r="J863" s="1494"/>
      <c r="K863" s="1494"/>
      <c r="L863" s="1494"/>
      <c r="M863" s="1494"/>
      <c r="N863" s="1495"/>
    </row>
    <row r="864" spans="8:8" ht="20.25" customHeight="1">
      <c r="A864" s="1443"/>
      <c r="B864" s="1483" t="s">
        <v>70</v>
      </c>
      <c r="C864" s="1497" t="s">
        <v>26</v>
      </c>
      <c r="D864" s="1498"/>
      <c r="E864" s="1498"/>
      <c r="F864" s="1499"/>
      <c r="G864" s="1500" t="s">
        <v>150</v>
      </c>
      <c r="H864" s="1501">
        <f>VLOOKUP($A853,'Result Entry'!$B$9:$FW$108,10,0)</f>
        <v>0.0</v>
      </c>
      <c r="I864" s="1501"/>
      <c r="J864" s="1501"/>
      <c r="K864" s="1501"/>
      <c r="L864" s="1501"/>
      <c r="M864" s="1501"/>
      <c r="N864" s="1502"/>
    </row>
    <row r="865" spans="8:8" ht="20.25" customHeight="1">
      <c r="A865" s="1443"/>
      <c r="B865" s="1503" t="s">
        <v>70</v>
      </c>
      <c r="C865" s="1504" t="s">
        <v>168</v>
      </c>
      <c r="D865" s="1505"/>
      <c r="E865" s="1506" t="s">
        <v>73</v>
      </c>
      <c r="F865" s="1507" t="s">
        <v>74</v>
      </c>
      <c r="G865" s="1508" t="s">
        <v>169</v>
      </c>
      <c r="H865" s="1509" t="s">
        <v>56</v>
      </c>
      <c r="I865" s="1510"/>
      <c r="J865" s="1511" t="s">
        <v>85</v>
      </c>
      <c r="K865" s="1512"/>
      <c r="L865" s="1513" t="s">
        <v>170</v>
      </c>
      <c r="M865" s="1514" t="s">
        <v>77</v>
      </c>
      <c r="N865" s="1515" t="s">
        <v>99</v>
      </c>
    </row>
    <row r="866" spans="8:8" ht="20.25" customHeight="1">
      <c r="A866" s="1443"/>
      <c r="B866" s="1503"/>
      <c r="C866" s="1516"/>
      <c r="D866" s="1517"/>
      <c r="E866" s="1518"/>
      <c r="F866" s="1519"/>
      <c r="G866" s="1520"/>
      <c r="H866" s="1521"/>
      <c r="I866" s="1522"/>
      <c r="J866" s="1523"/>
      <c r="K866" s="1524"/>
      <c r="L866" s="1525"/>
      <c r="M866" s="1526"/>
      <c r="N866" s="1527"/>
    </row>
    <row r="867" spans="8:8" ht="20.25" customHeight="1">
      <c r="A867" s="1443"/>
      <c r="B867" s="1503" t="s">
        <v>70</v>
      </c>
      <c r="C867" s="1528" t="s">
        <v>57</v>
      </c>
      <c r="D867" s="1529"/>
      <c r="E867" s="1530">
        <f>'Result Entry'!$L$7</f>
        <v>10.0</v>
      </c>
      <c r="F867" s="1531">
        <f>'Result Entry'!$M$7</f>
        <v>10.0</v>
      </c>
      <c r="G867" s="1532">
        <f>SUM(E867:F867)</f>
        <v>20.0</v>
      </c>
      <c r="H867" s="1533">
        <f>'Result Entry'!$AU$7</f>
        <v>70.0</v>
      </c>
      <c r="I867" s="1534"/>
      <c r="J867" s="1535">
        <f>'Result Entry'!$AY$7</f>
        <v>100.0</v>
      </c>
      <c r="K867" s="1534"/>
      <c r="L867" s="1532">
        <f t="shared" si="48" ref="L867:L872">H867+J867</f>
        <v>170.0</v>
      </c>
      <c r="M867" s="1536">
        <f t="shared" si="49" ref="M867:M872">G867+L867</f>
        <v>190.0</v>
      </c>
      <c r="N867" s="1537"/>
    </row>
    <row r="868" spans="8:8" s="1538" ht="20.25" customFormat="1" customHeight="1">
      <c r="A868" s="1443"/>
      <c r="B868" s="1539" t="s">
        <v>70</v>
      </c>
      <c r="C868" s="1540" t="str">
        <f>'Result Entry'!$L$3</f>
        <v>HINDI Comp.</v>
      </c>
      <c r="D868" s="1541"/>
      <c r="E868" s="1542">
        <f>IF($J856="TC",0,IF($J856="Nso",0,VLOOKUP($A853,'Result Entry'!$B$9:$FW$108,11,0)))</f>
        <v>0.0</v>
      </c>
      <c r="F868" s="1543">
        <f>IF($J856="TC",0,IF($J856="Nso",0,VLOOKUP($A853,'Result Entry'!$B$9:$FW$108,12,0)))</f>
        <v>0.0</v>
      </c>
      <c r="G868" s="1544">
        <f>E868+F868</f>
        <v>0.0</v>
      </c>
      <c r="H868" s="1545">
        <f>IF($J856="TC",0,IF($J856="Nso",0,VLOOKUP($A853,'Result Entry'!$B$9:$FW$108,16,0)))</f>
        <v>0.0</v>
      </c>
      <c r="I868" s="1546"/>
      <c r="J868" s="1547">
        <f>IF($J856="TC",0,IF($J856="Nso",0,VLOOKUP($A853,'Result Entry'!$B$9:$FW$108,19,0)))</f>
        <v>0.0</v>
      </c>
      <c r="K868" s="1546"/>
      <c r="L868" s="1548">
        <f t="shared" si="48"/>
        <v>0.0</v>
      </c>
      <c r="M868" s="1549">
        <f t="shared" si="49"/>
        <v>0.0</v>
      </c>
      <c r="N868" s="1550" t="str">
        <f>IF($J856="TC",0,IF($J856="Nso",0,VLOOKUP($A853,'Result Entry'!$B$9:$FW$108,24,0)))</f>
        <v/>
      </c>
    </row>
    <row r="869" spans="8:8" s="1538" ht="20.25" customFormat="1" customHeight="1">
      <c r="A869" s="1443"/>
      <c r="B869" s="1539" t="s">
        <v>70</v>
      </c>
      <c r="C869" s="1551" t="str">
        <f>'Result Entry'!$Z$3</f>
        <v>ENGLISH Comp.</v>
      </c>
      <c r="D869" s="1552"/>
      <c r="E869" s="1542">
        <f>IF($J856="TC",0,IF($J856="Nso",0,VLOOKUP($A853,'Result Entry'!$B$9:$FW$108,25,0)))</f>
        <v>0.0</v>
      </c>
      <c r="F869" s="1543">
        <f>IF($J856="TC",0,IF($J856="Nso",0,VLOOKUP($A853,'Result Entry'!$B$9:$FW$108,26,0)))</f>
        <v>0.0</v>
      </c>
      <c r="G869" s="1553">
        <f>E869+F869</f>
        <v>0.0</v>
      </c>
      <c r="H869" s="1554">
        <f>IF($J856="TC",0,IF($J856="Nso",0,VLOOKUP($A853,'Result Entry'!$B$9:$FW$108,30,0)))</f>
        <v>0.0</v>
      </c>
      <c r="I869" s="1555"/>
      <c r="J869" s="1556">
        <f>IF($J856="TC",0,IF($J856="Nso",0,VLOOKUP($A853,'Result Entry'!$B$9:$FW$108,33,0)))</f>
        <v>0.0</v>
      </c>
      <c r="K869" s="1555"/>
      <c r="L869" s="1548">
        <f t="shared" si="48"/>
        <v>0.0</v>
      </c>
      <c r="M869" s="1549">
        <f t="shared" si="49"/>
        <v>0.0</v>
      </c>
      <c r="N869" s="1550" t="str">
        <f>IF($J856="TC",0,IF($J856="Nso",0,VLOOKUP($A853,'Result Entry'!$B$9:$FW$108,38,0)))</f>
        <v/>
      </c>
    </row>
    <row r="870" spans="8:8" s="1538" ht="20.25" customFormat="1" customHeight="1">
      <c r="A870" s="1443"/>
      <c r="B870" s="1539" t="s">
        <v>70</v>
      </c>
      <c r="C870" s="1551" t="str">
        <f>'Result Entry'!$AO$3</f>
        <v>PHYSICS</v>
      </c>
      <c r="D870" s="1552"/>
      <c r="E870" s="1542">
        <f>IF($J856="TC",0,IF($J856="Nso",0,VLOOKUP($A853,'Result Entry'!$B$9:$FW$108,39,0)))</f>
        <v>0.0</v>
      </c>
      <c r="F870" s="1543">
        <f>IF($J856="TC",0,IF($J856="Nso",0,VLOOKUP($A853,'Result Entry'!$B$9:$FW$108,40,0)))</f>
        <v>0.0</v>
      </c>
      <c r="G870" s="1553">
        <f>E870+F870</f>
        <v>0.0</v>
      </c>
      <c r="H870" s="1554">
        <f>IF($J856="TC",0,IF($J856="Nso",0,VLOOKUP($A853,'Result Entry'!$B$9:$FW$108,45,0)))</f>
        <v>0.0</v>
      </c>
      <c r="I870" s="1555"/>
      <c r="J870" s="1556">
        <f>IF($J856="TC",0,IF($J856="Nso",0,VLOOKUP($A853,'Result Entry'!$B$9:$FW$108,49,0)))</f>
        <v>0.0</v>
      </c>
      <c r="K870" s="1555"/>
      <c r="L870" s="1548">
        <f t="shared" si="48"/>
        <v>0.0</v>
      </c>
      <c r="M870" s="1549">
        <f t="shared" si="49"/>
        <v>0.0</v>
      </c>
      <c r="N870" s="1550" t="str">
        <f>IF($J856="TC",0,IF($J856="Nso",0,VLOOKUP($A853,'Result Entry'!$B$9:$FW$108,54,0)))</f>
        <v/>
      </c>
    </row>
    <row r="871" spans="8:8" s="1538" ht="20.25" customFormat="1" customHeight="1">
      <c r="A871" s="1443"/>
      <c r="B871" s="1539" t="s">
        <v>70</v>
      </c>
      <c r="C871" s="1551" t="str">
        <f>'Result Entry'!$BF$3</f>
        <v>CHEMISTRY</v>
      </c>
      <c r="D871" s="1552"/>
      <c r="E871" s="1542" t="str">
        <f>IF($J856="TC",0,IF($J856="Nso",0,VLOOKUP($A853,'Result Entry'!$B$9:$FW$108,55,0)))</f>
        <v/>
      </c>
      <c r="F871" s="1543">
        <f>IF($J856="TC",0,IF($J856="Nso",0,VLOOKUP($A853,'Result Entry'!$B$9:$FW$108,56,0)))</f>
        <v>0.0</v>
      </c>
      <c r="G871" s="1553" t="e">
        <f>E871+F871</f>
        <v>#VALUE!</v>
      </c>
      <c r="H871" s="1554">
        <f>IF($J856="TC",0,IF($J856="Nso",0,VLOOKUP($A853,'Result Entry'!$B$9:$FW$108,61,0)))</f>
        <v>0.0</v>
      </c>
      <c r="I871" s="1555"/>
      <c r="J871" s="1556">
        <f>IF($J856="TC",0,IF($J856="Nso",0,VLOOKUP($A853,'Result Entry'!$B$9:$FW$108,65,0)))</f>
        <v>0.0</v>
      </c>
      <c r="K871" s="1555"/>
      <c r="L871" s="1548">
        <f t="shared" si="48"/>
        <v>0.0</v>
      </c>
      <c r="M871" s="1549" t="e">
        <f t="shared" si="49"/>
        <v>#VALUE!</v>
      </c>
      <c r="N871" s="1550" t="str">
        <f>IF($J856="TC",0,IF($J856="Nso",0,VLOOKUP($A853,'Result Entry'!$B$9:$FW$108,70,0)))</f>
        <v/>
      </c>
    </row>
    <row r="872" spans="8:8" s="1538" ht="20.25" customFormat="1" customHeight="1">
      <c r="A872" s="1443"/>
      <c r="B872" s="1539" t="s">
        <v>70</v>
      </c>
      <c r="C872" s="1551" t="str">
        <f>'Result Entry'!$BW$3</f>
        <v>BIOLOGY</v>
      </c>
      <c r="D872" s="1552"/>
      <c r="E872" s="1557" t="str">
        <f>IF($J856="TC",0,IF($J856="Nso",0,VLOOKUP($A853,'Result Entry'!$B$9:$FW$108,71,0)))</f>
        <v/>
      </c>
      <c r="F872" s="1558" t="str">
        <f>IF($J856="TC",0,IF($J856="Nso",0,VLOOKUP($A853,'Result Entry'!$B$9:$FW$108,72,0)))</f>
        <v/>
      </c>
      <c r="G872" s="1559" t="e">
        <f>E872+F872</f>
        <v>#VALUE!</v>
      </c>
      <c r="H872" s="1560">
        <f>IF($J856="TC",0,IF($J856="Nso",0,VLOOKUP($A853,'Result Entry'!$B$9:$FW$108,77,0)))</f>
        <v>0.0</v>
      </c>
      <c r="I872" s="1561"/>
      <c r="J872" s="1562">
        <f>IF($J856="TC",0,IF($J856="Nso",0,VLOOKUP($A853,'Result Entry'!$B$9:$FW$108,81,0)))</f>
        <v>0.0</v>
      </c>
      <c r="K872" s="1561"/>
      <c r="L872" s="1563">
        <f t="shared" si="48"/>
        <v>0.0</v>
      </c>
      <c r="M872" s="1564" t="e">
        <f t="shared" si="49"/>
        <v>#VALUE!</v>
      </c>
      <c r="N872" s="1550">
        <f>IF($J856="TC",0,IF($J856="Nso",0,VLOOKUP($A853,'Result Entry'!$B$9:$FW$108,86,0)))</f>
        <v>0.0</v>
      </c>
    </row>
    <row r="873" spans="8:8" ht="20.25" customHeight="1">
      <c r="A873" s="1443"/>
      <c r="B873" s="1503" t="s">
        <v>70</v>
      </c>
      <c r="C873" s="1565" t="s">
        <v>78</v>
      </c>
      <c r="D873" s="1566"/>
      <c r="E873" s="1567"/>
      <c r="F873" s="1568" t="s">
        <v>79</v>
      </c>
      <c r="G873" s="1569"/>
      <c r="H873" s="1570" t="s">
        <v>80</v>
      </c>
      <c r="I873" s="1571"/>
      <c r="J873" s="1572" t="s">
        <v>42</v>
      </c>
      <c r="K873" s="1667" t="s">
        <v>92</v>
      </c>
      <c r="L873" s="1574" t="s">
        <v>40</v>
      </c>
      <c r="M873" s="1575"/>
      <c r="N873" s="1576" t="s">
        <v>44</v>
      </c>
    </row>
    <row r="874" spans="8:8" ht="25.5" customHeight="1">
      <c r="A874" s="1443"/>
      <c r="B874" s="1503" t="s">
        <v>70</v>
      </c>
      <c r="C874" s="1577"/>
      <c r="D874" s="1578"/>
      <c r="E874" s="1579"/>
      <c r="F874" s="1580">
        <f>IF($J856="TC",0,IF($J856="Nso",0,VLOOKUP($A853,'Result Entry'!$B$9:$FW$108,146,0)))</f>
        <v>0.0</v>
      </c>
      <c r="G874" s="1581"/>
      <c r="H874" s="1582">
        <f>IF($J856="TC",0,IF($J856="Nso",0,VLOOKUP($A853,'Result Entry'!$B$9:$FW$108,147,0)))</f>
        <v>0.0</v>
      </c>
      <c r="I874" s="1583"/>
      <c r="J874" s="1584">
        <f>IF($J856="TC",0,IF($J856="Nso",0,VLOOKUP($A853,'Result Entry'!$B$9:$FW$108,148,0)))</f>
        <v>0.0</v>
      </c>
      <c r="K874" s="1585" t="str">
        <f>IF($J856="TC",0,IF($J856="Nso",0,VLOOKUP($A853,'Result Entry'!$B$9:$FW$108,149,0)))</f>
        <v/>
      </c>
      <c r="L874" s="1586">
        <f>IF($J856="TC",0,IF($J856="Nso",0,VLOOKUP($A853,'Result Entry'!$B$9:$FW$108,150,0)))</f>
        <v>0.0</v>
      </c>
      <c r="M874" s="1587"/>
      <c r="N874" s="1588">
        <f>IF($J856="TC",0,IF($J856="Nso",0,VLOOKUP($A853,'Result Entry'!$B$9:$FW$108,152,0)))</f>
        <v>0.0</v>
      </c>
    </row>
    <row r="875" spans="8:8" ht="20.25" customHeight="1">
      <c r="A875" s="1443"/>
      <c r="B875" s="1503" t="s">
        <v>70</v>
      </c>
      <c r="C875" s="1589" t="s">
        <v>59</v>
      </c>
      <c r="D875" s="1590"/>
      <c r="E875" s="1590"/>
      <c r="F875" s="1590"/>
      <c r="G875" s="1590"/>
      <c r="H875" s="1591"/>
      <c r="I875" s="1592" t="s">
        <v>60</v>
      </c>
      <c r="J875" s="1593"/>
      <c r="K875" s="1594">
        <f>VLOOKUP($A853,'Result Entry'!$B$9:$FW$108,143,0)</f>
        <v>0.0</v>
      </c>
      <c r="L875" s="1595"/>
      <c r="M875" s="1596" t="s">
        <v>38</v>
      </c>
      <c r="N875" s="1597"/>
    </row>
    <row r="876" spans="8:8" ht="20.25" customHeight="1">
      <c r="A876" s="1443"/>
      <c r="B876" s="1503" t="s">
        <v>70</v>
      </c>
      <c r="C876" s="1598" t="s">
        <v>55</v>
      </c>
      <c r="D876" s="1599"/>
      <c r="E876" s="1599"/>
      <c r="F876" s="1600" t="s">
        <v>158</v>
      </c>
      <c r="G876" s="1601"/>
      <c r="H876" s="1602" t="s">
        <v>48</v>
      </c>
      <c r="I876" s="1603" t="s">
        <v>61</v>
      </c>
      <c r="J876" s="1604"/>
      <c r="K876" s="1605">
        <f>VLOOKUP($A853,'Result Entry'!$B$9:$FW$108,144,0)</f>
        <v>0.0</v>
      </c>
      <c r="L876" s="1606"/>
      <c r="M876" s="1607">
        <f>VLOOKUP($A853,'Result Entry'!$B$9:$FW$108,145,0)</f>
        <v>0.0</v>
      </c>
      <c r="N876" s="1608"/>
    </row>
    <row r="877" spans="8:8" ht="20.25" customHeight="1">
      <c r="A877" s="1443"/>
      <c r="B877" s="1503" t="s">
        <v>70</v>
      </c>
      <c r="C877" s="1598"/>
      <c r="D877" s="1599"/>
      <c r="E877" s="1599"/>
      <c r="F877" s="1609"/>
      <c r="G877" s="1610"/>
      <c r="H877" s="1611" t="s">
        <v>100</v>
      </c>
      <c r="I877" s="1612" t="s">
        <v>62</v>
      </c>
      <c r="J877" s="1613"/>
      <c r="K877" s="1614">
        <f>IF($J856="TC","Transferred",IF($J856="Nso","NameSeparated",VLOOKUP($A853,'Result Entry'!$B$9:$FW$108,153,0)))</f>
        <v>0.0</v>
      </c>
      <c r="L877" s="1614"/>
      <c r="M877" s="1614"/>
      <c r="N877" s="1615"/>
    </row>
    <row r="878" spans="8:8" ht="20.25" customHeight="1">
      <c r="A878" s="1443"/>
      <c r="B878" s="1503" t="s">
        <v>70</v>
      </c>
      <c r="C878" s="1616" t="str">
        <f>'Result Entry'!$DU$3</f>
        <v>Foundation Of Information Tech.</v>
      </c>
      <c r="D878" s="1617"/>
      <c r="E878" s="1618"/>
      <c r="F878" s="1619" t="str">
        <f>IF($J856="TC",0,IF($J856="Nso",0,VLOOKUP($A853,'Result Entry'!$B$9:$GS$108,170,0)))</f>
        <v/>
      </c>
      <c r="G878" s="1619"/>
      <c r="H878" s="1620">
        <f>IF($J856="TC",0,IF($J856="Nso",0,VLOOKUP($A853,'Result Entry'!$B$9:$GS$108,112,0)))</f>
        <v>0.0</v>
      </c>
      <c r="I878" s="1621" t="s">
        <v>72</v>
      </c>
      <c r="J878" s="1622"/>
      <c r="K878" s="1623">
        <f>'Result Entry'!$T$2</f>
        <v>45041.0</v>
      </c>
      <c r="L878" s="1624"/>
      <c r="M878" s="1624"/>
      <c r="N878" s="1625"/>
    </row>
    <row r="879" spans="8:8" ht="20.25" customHeight="1">
      <c r="A879" s="1443"/>
      <c r="B879" s="1503" t="s">
        <v>70</v>
      </c>
      <c r="C879" s="1616" t="str">
        <f>'Result Entry'!$EI$3</f>
        <v>G.I.A.I.-II</v>
      </c>
      <c r="D879" s="1617"/>
      <c r="E879" s="1618"/>
      <c r="F879" s="1619" t="str">
        <f>IF($J856="TC",0,IF($J856="Nso",0,VLOOKUP($A853,'Result Entry'!$B$9:$GS$108,174,0)))</f>
        <v/>
      </c>
      <c r="G879" s="1619"/>
      <c r="H879" s="1620">
        <f>IF($J856="TC",0,IF($J856="Nso",0,VLOOKUP($A853,'Result Entry'!$B$9:$GS$108,124,0)))</f>
        <v>0.0</v>
      </c>
      <c r="I879" s="1626"/>
      <c r="J879" s="1627"/>
      <c r="K879" s="1627"/>
      <c r="L879" s="1627"/>
      <c r="M879" s="1627"/>
      <c r="N879" s="1628"/>
    </row>
    <row r="880" spans="8:8" ht="20.25" customHeight="1">
      <c r="A880" s="1443"/>
      <c r="B880" s="1503" t="s">
        <v>70</v>
      </c>
      <c r="C880" s="1616" t="str">
        <f>'Result Entry'!$EU$3</f>
        <v>SOC.SER.PLAN</v>
      </c>
      <c r="D880" s="1617"/>
      <c r="E880" s="1618"/>
      <c r="F880" s="1619">
        <f>IF($J856="TC",0,IF($J856="Nso",0,VLOOKUP($A853,'Result Entry'!$B$9:$HS$108,178,0)))</f>
        <v>0.0</v>
      </c>
      <c r="G880" s="1619"/>
      <c r="H880" s="1620">
        <f>IF($J856="TC",0,IF($J856="Nso",0,VLOOKUP($A853,'Result Entry'!$B$9:$GS$108,136,0)))</f>
        <v>0.0</v>
      </c>
      <c r="I880" s="1629" t="s">
        <v>175</v>
      </c>
      <c r="J880" s="1630"/>
      <c r="K880" s="1668"/>
      <c r="L880" s="1669"/>
      <c r="M880" s="1669"/>
      <c r="N880" s="1670"/>
    </row>
    <row r="881" spans="8:8" ht="20.25" customHeight="1">
      <c r="A881" s="1443"/>
      <c r="B881" s="1503" t="s">
        <v>70</v>
      </c>
      <c r="C881" s="1616" t="str">
        <f>'Result Entry'!$FG$3</f>
        <v>Jeewan Kaushal</v>
      </c>
      <c r="D881" s="1617"/>
      <c r="E881" s="1618"/>
      <c r="F881" s="1619" t="str">
        <f>IF($J856="TC",0,IF($J856="Nso",0,VLOOKUP($A853,'Result Entry'!$B$9:$HS$108,182,0)))</f>
        <v/>
      </c>
      <c r="G881" s="1619"/>
      <c r="H881" s="1620">
        <f>IF($J856="TC",0,IF($J856="Nso",0,VLOOKUP($A853,'Result Entry'!$B$9:$HS$108,136,0)))</f>
        <v>0.0</v>
      </c>
      <c r="I881" s="1629" t="s">
        <v>149</v>
      </c>
      <c r="J881" s="1630"/>
      <c r="K881" s="1630"/>
      <c r="L881" s="1630"/>
      <c r="M881" s="1630"/>
      <c r="N881" s="1634"/>
    </row>
    <row r="882" spans="8:8" ht="20.25" customHeight="1">
      <c r="A882" s="1443"/>
      <c r="B882" s="1483" t="s">
        <v>70</v>
      </c>
      <c r="C882" s="1635" t="s">
        <v>181</v>
      </c>
      <c r="D882" s="1636"/>
      <c r="E882" s="1637"/>
      <c r="F882" s="1638" t="s">
        <v>182</v>
      </c>
      <c r="G882" s="1639"/>
      <c r="H882" s="1640" t="s">
        <v>31</v>
      </c>
      <c r="I882" s="1629" t="s">
        <v>176</v>
      </c>
      <c r="J882" s="1630"/>
      <c r="K882" s="1630"/>
      <c r="L882" s="1630"/>
      <c r="M882" s="1630"/>
      <c r="N882" s="1634"/>
    </row>
    <row r="883" spans="8:8" ht="20.25" customHeight="1">
      <c r="A883" s="1443"/>
      <c r="B883" s="1483" t="s">
        <v>70</v>
      </c>
      <c r="C883" s="1641"/>
      <c r="D883" s="1642"/>
      <c r="E883" s="1643"/>
      <c r="F883" s="1644" t="s">
        <v>183</v>
      </c>
      <c r="G883" s="1645"/>
      <c r="H883" s="1646" t="s">
        <v>180</v>
      </c>
      <c r="I883" s="1647" t="s">
        <v>68</v>
      </c>
      <c r="J883" s="1648"/>
      <c r="K883" s="1648"/>
      <c r="L883" s="1648"/>
      <c r="M883" s="1648"/>
      <c r="N883" s="1649"/>
    </row>
    <row r="884" spans="8:8" ht="20.25" customHeight="1">
      <c r="A884" s="1443"/>
      <c r="B884" s="1483" t="s">
        <v>70</v>
      </c>
      <c r="C884" s="1641"/>
      <c r="D884" s="1642"/>
      <c r="E884" s="1643"/>
      <c r="F884" s="1644" t="s">
        <v>186</v>
      </c>
      <c r="G884" s="1645"/>
      <c r="H884" s="1646" t="s">
        <v>63</v>
      </c>
      <c r="I884" s="1650"/>
      <c r="J884" s="1651"/>
      <c r="K884" s="1651"/>
      <c r="L884" s="1651"/>
      <c r="M884" s="1651"/>
      <c r="N884" s="1652"/>
    </row>
    <row r="885" spans="8:8" ht="20.25" customHeight="1">
      <c r="A885" s="1443"/>
      <c r="B885" s="1483" t="s">
        <v>70</v>
      </c>
      <c r="C885" s="1641"/>
      <c r="D885" s="1642"/>
      <c r="E885" s="1643"/>
      <c r="F885" s="1644" t="s">
        <v>187</v>
      </c>
      <c r="G885" s="1645"/>
      <c r="H885" s="1646" t="s">
        <v>64</v>
      </c>
      <c r="I885" s="1650"/>
      <c r="J885" s="1651"/>
      <c r="K885" s="1651"/>
      <c r="L885" s="1651"/>
      <c r="M885" s="1651"/>
      <c r="N885" s="1652"/>
    </row>
    <row r="886" spans="8:8" ht="20.25" customHeight="1">
      <c r="A886" s="1443"/>
      <c r="B886" s="1483" t="s">
        <v>70</v>
      </c>
      <c r="C886" s="1641"/>
      <c r="D886" s="1642"/>
      <c r="E886" s="1643"/>
      <c r="F886" s="1644" t="s">
        <v>184</v>
      </c>
      <c r="G886" s="1645"/>
      <c r="H886" s="1646" t="s">
        <v>66</v>
      </c>
      <c r="I886" s="1653" t="s">
        <v>81</v>
      </c>
      <c r="J886" s="1654"/>
      <c r="K886" s="1654"/>
      <c r="L886" s="1654"/>
      <c r="M886" s="1654"/>
      <c r="N886" s="1655"/>
    </row>
    <row r="887" spans="8:8" ht="20.25" customHeight="1">
      <c r="A887" s="1443"/>
      <c r="B887" s="1656" t="s">
        <v>70</v>
      </c>
      <c r="C887" s="1657"/>
      <c r="D887" s="1658"/>
      <c r="E887" s="1659"/>
      <c r="F887" s="1660" t="s">
        <v>185</v>
      </c>
      <c r="G887" s="1661"/>
      <c r="H887" s="1662" t="s">
        <v>65</v>
      </c>
      <c r="I887" s="1663"/>
      <c r="J887" s="1664"/>
      <c r="K887" s="1664"/>
      <c r="L887" s="1664"/>
      <c r="M887" s="1664"/>
      <c r="N887" s="1665"/>
    </row>
    <row r="888" spans="8:8" ht="15.75">
      <c r="A888" s="1666"/>
      <c r="B888" s="1666"/>
      <c r="C888" s="1666"/>
      <c r="D888" s="1666"/>
      <c r="E888" s="1666"/>
      <c r="F888" s="1666"/>
      <c r="G888" s="1666"/>
      <c r="H888" s="1666"/>
      <c r="I888" s="1666"/>
      <c r="J888" s="1666"/>
      <c r="K888" s="1666"/>
      <c r="L888" s="1666"/>
      <c r="M888" s="1666"/>
      <c r="N888" s="1666"/>
    </row>
    <row r="889" spans="8:8" ht="24.75" customHeight="1">
      <c r="A889" s="1441">
        <f>A853+1</f>
        <v>26.0</v>
      </c>
      <c r="B889" s="1442" t="s">
        <v>51</v>
      </c>
      <c r="C889" s="1442"/>
      <c r="D889" s="1442"/>
      <c r="E889" s="1442"/>
      <c r="F889" s="1442"/>
      <c r="G889" s="1442"/>
      <c r="H889" s="1442"/>
      <c r="I889" s="1442"/>
      <c r="J889" s="1442"/>
      <c r="K889" s="1442"/>
      <c r="L889" s="1442"/>
      <c r="M889" s="1442"/>
      <c r="N889" s="1442"/>
    </row>
    <row r="890" spans="8:8" ht="42.75" customHeight="1">
      <c r="A890" s="1443"/>
      <c r="B890" s="1444"/>
      <c r="C890" s="1445"/>
      <c r="D890" s="1446" t="str">
        <f>Master!$E$8</f>
        <v>Govt. Sr. Secondary School </v>
      </c>
      <c r="E890" s="1447"/>
      <c r="F890" s="1447"/>
      <c r="G890" s="1447"/>
      <c r="H890" s="1447"/>
      <c r="I890" s="1447"/>
      <c r="J890" s="1447"/>
      <c r="K890" s="1447"/>
      <c r="L890" s="1447"/>
      <c r="M890" s="1447"/>
      <c r="N890" s="1448"/>
    </row>
    <row r="891" spans="8:8" ht="26.25" customHeight="1">
      <c r="A891" s="1443"/>
      <c r="B891" s="1449"/>
      <c r="C891" s="1450"/>
      <c r="D891" s="1451" t="str">
        <f>Master!$E$11</f>
        <v>P.S.-Bapini (Jodhpur)</v>
      </c>
      <c r="E891" s="1452"/>
      <c r="F891" s="1452"/>
      <c r="G891" s="1452"/>
      <c r="H891" s="1452"/>
      <c r="I891" s="1452"/>
      <c r="J891" s="1452"/>
      <c r="K891" s="1452"/>
      <c r="L891" s="1452"/>
      <c r="M891" s="1452"/>
      <c r="N891" s="1453"/>
    </row>
    <row r="892" spans="8:8" ht="20.25" customHeight="1">
      <c r="A892" s="1443"/>
      <c r="B892" s="1454"/>
      <c r="C892" s="1455" t="s">
        <v>151</v>
      </c>
      <c r="D892" s="1456"/>
      <c r="E892" s="1456"/>
      <c r="F892" s="1456"/>
      <c r="G892" s="1457"/>
      <c r="H892" s="1458" t="s">
        <v>128</v>
      </c>
      <c r="I892" s="1458"/>
      <c r="J892" s="1459">
        <f>VLOOKUP(A889,'Result Entry'!$B$6:$K$108,6,0)</f>
        <v>0.0</v>
      </c>
      <c r="K892" s="1460" t="s">
        <v>69</v>
      </c>
      <c r="L892" s="1461"/>
      <c r="M892" s="1462">
        <f>Master!$E$14</f>
        <v>8.151106901E9</v>
      </c>
      <c r="N892" s="1463"/>
    </row>
    <row r="893" spans="8:8" ht="20.25" customHeight="1">
      <c r="A893" s="1443"/>
      <c r="B893" s="1464"/>
      <c r="C893" s="1465"/>
      <c r="D893" s="1466"/>
      <c r="E893" s="1466"/>
      <c r="F893" s="1466"/>
      <c r="G893" s="1467"/>
      <c r="H893" s="1468"/>
      <c r="I893" s="1468"/>
      <c r="J893" s="1469"/>
      <c r="K893" s="1470" t="s">
        <v>67</v>
      </c>
      <c r="L893" s="1471"/>
      <c r="M893" s="1472"/>
      <c r="N893" s="1473"/>
      <c r="O893" s="23" t="s">
        <v>157</v>
      </c>
    </row>
    <row r="894" spans="8:8" ht="20.25" customHeight="1">
      <c r="A894" s="1443"/>
      <c r="B894" s="1464"/>
      <c r="C894" s="1474"/>
      <c r="D894" s="1475"/>
      <c r="E894" s="1475"/>
      <c r="F894" s="1475"/>
      <c r="G894" s="1476"/>
      <c r="H894" s="1477"/>
      <c r="I894" s="1477"/>
      <c r="J894" s="1478"/>
      <c r="K894" s="1479" t="s">
        <v>52</v>
      </c>
      <c r="L894" s="1480"/>
      <c r="M894" s="1481" t="str">
        <f>Master!$E$6</f>
        <v>2022-23</v>
      </c>
      <c r="N894" s="1482"/>
    </row>
    <row r="895" spans="8:8" ht="20.25" customHeight="1">
      <c r="A895" s="1443"/>
      <c r="B895" s="1483" t="s">
        <v>70</v>
      </c>
      <c r="C895" s="1484" t="s">
        <v>21</v>
      </c>
      <c r="D895" s="1485"/>
      <c r="E895" s="1485"/>
      <c r="F895" s="1486"/>
      <c r="G895" s="1487" t="s">
        <v>150</v>
      </c>
      <c r="H895" s="1488">
        <f>VLOOKUP($A889,'Result Entry'!$B$9:$FW$108,4,0)</f>
        <v>0.0</v>
      </c>
      <c r="I895" s="1488"/>
      <c r="J895" s="1488"/>
      <c r="K895" s="1488"/>
      <c r="L895" s="1488"/>
      <c r="M895" s="1488"/>
      <c r="N895" s="1489"/>
    </row>
    <row r="896" spans="8:8" ht="20.25" customHeight="1">
      <c r="A896" s="1443"/>
      <c r="B896" s="1483" t="s">
        <v>70</v>
      </c>
      <c r="C896" s="1490" t="s">
        <v>23</v>
      </c>
      <c r="D896" s="1491"/>
      <c r="E896" s="1491"/>
      <c r="F896" s="1492"/>
      <c r="G896" s="1493" t="s">
        <v>150</v>
      </c>
      <c r="H896" s="1494">
        <f>VLOOKUP($A889,'Result Entry'!$B$9:$FW$108,7,0)</f>
        <v>0.0</v>
      </c>
      <c r="I896" s="1494"/>
      <c r="J896" s="1494"/>
      <c r="K896" s="1494"/>
      <c r="L896" s="1494"/>
      <c r="M896" s="1494"/>
      <c r="N896" s="1495"/>
    </row>
    <row r="897" spans="8:8" ht="20.25" customHeight="1">
      <c r="A897" s="1443"/>
      <c r="B897" s="1483" t="s">
        <v>70</v>
      </c>
      <c r="C897" s="1490" t="s">
        <v>24</v>
      </c>
      <c r="D897" s="1491"/>
      <c r="E897" s="1491"/>
      <c r="F897" s="1492"/>
      <c r="G897" s="1493" t="s">
        <v>150</v>
      </c>
      <c r="H897" s="1494">
        <f>VLOOKUP($A889,'Result Entry'!$B$9:$FW$108,8,0)</f>
        <v>0.0</v>
      </c>
      <c r="I897" s="1494"/>
      <c r="J897" s="1494"/>
      <c r="K897" s="1494"/>
      <c r="L897" s="1494"/>
      <c r="M897" s="1494"/>
      <c r="N897" s="1495"/>
    </row>
    <row r="898" spans="8:8" ht="20.25" customHeight="1">
      <c r="A898" s="1443"/>
      <c r="B898" s="1483" t="s">
        <v>70</v>
      </c>
      <c r="C898" s="1490" t="s">
        <v>53</v>
      </c>
      <c r="D898" s="1491"/>
      <c r="E898" s="1491"/>
      <c r="F898" s="1492"/>
      <c r="G898" s="1493" t="s">
        <v>150</v>
      </c>
      <c r="H898" s="1494">
        <f>VLOOKUP($A889,'Result Entry'!$B$9:$FW$108,9,0)</f>
        <v>0.0</v>
      </c>
      <c r="I898" s="1494"/>
      <c r="J898" s="1494"/>
      <c r="K898" s="1494"/>
      <c r="L898" s="1494"/>
      <c r="M898" s="1494"/>
      <c r="N898" s="1495"/>
    </row>
    <row r="899" spans="8:8" ht="20.25" customHeight="1">
      <c r="A899" s="1443"/>
      <c r="B899" s="1483" t="s">
        <v>70</v>
      </c>
      <c r="C899" s="1490" t="s">
        <v>54</v>
      </c>
      <c r="D899" s="1491"/>
      <c r="E899" s="1491"/>
      <c r="F899" s="1492"/>
      <c r="G899" s="1493" t="s">
        <v>150</v>
      </c>
      <c r="H899" s="1496" t="str">
        <f>CONCATENATE('Result Entry'!$G$4,'Result Entry'!$J$4)</f>
        <v>11(A)</v>
      </c>
      <c r="I899" s="1494"/>
      <c r="J899" s="1494"/>
      <c r="K899" s="1494"/>
      <c r="L899" s="1494"/>
      <c r="M899" s="1494"/>
      <c r="N899" s="1495"/>
    </row>
    <row r="900" spans="8:8" ht="20.25" customHeight="1">
      <c r="A900" s="1443"/>
      <c r="B900" s="1483" t="s">
        <v>70</v>
      </c>
      <c r="C900" s="1497" t="s">
        <v>26</v>
      </c>
      <c r="D900" s="1498"/>
      <c r="E900" s="1498"/>
      <c r="F900" s="1499"/>
      <c r="G900" s="1500" t="s">
        <v>150</v>
      </c>
      <c r="H900" s="1501">
        <f>VLOOKUP($A889,'Result Entry'!$B$9:$FW$108,10,0)</f>
        <v>0.0</v>
      </c>
      <c r="I900" s="1501"/>
      <c r="J900" s="1501"/>
      <c r="K900" s="1501"/>
      <c r="L900" s="1501"/>
      <c r="M900" s="1501"/>
      <c r="N900" s="1502"/>
    </row>
    <row r="901" spans="8:8" ht="20.25" customHeight="1">
      <c r="A901" s="1443"/>
      <c r="B901" s="1503" t="s">
        <v>70</v>
      </c>
      <c r="C901" s="1504" t="s">
        <v>168</v>
      </c>
      <c r="D901" s="1505"/>
      <c r="E901" s="1506" t="s">
        <v>73</v>
      </c>
      <c r="F901" s="1507" t="s">
        <v>74</v>
      </c>
      <c r="G901" s="1508" t="s">
        <v>169</v>
      </c>
      <c r="H901" s="1509" t="s">
        <v>56</v>
      </c>
      <c r="I901" s="1510"/>
      <c r="J901" s="1511" t="s">
        <v>85</v>
      </c>
      <c r="K901" s="1512"/>
      <c r="L901" s="1513" t="s">
        <v>170</v>
      </c>
      <c r="M901" s="1514" t="s">
        <v>77</v>
      </c>
      <c r="N901" s="1515" t="s">
        <v>99</v>
      </c>
    </row>
    <row r="902" spans="8:8" ht="20.25" customHeight="1">
      <c r="A902" s="1443"/>
      <c r="B902" s="1503"/>
      <c r="C902" s="1516"/>
      <c r="D902" s="1517"/>
      <c r="E902" s="1518"/>
      <c r="F902" s="1519"/>
      <c r="G902" s="1520"/>
      <c r="H902" s="1521"/>
      <c r="I902" s="1522"/>
      <c r="J902" s="1523"/>
      <c r="K902" s="1524"/>
      <c r="L902" s="1525"/>
      <c r="M902" s="1526"/>
      <c r="N902" s="1527"/>
    </row>
    <row r="903" spans="8:8" ht="20.25" customHeight="1">
      <c r="A903" s="1443"/>
      <c r="B903" s="1503" t="s">
        <v>70</v>
      </c>
      <c r="C903" s="1528" t="s">
        <v>57</v>
      </c>
      <c r="D903" s="1529"/>
      <c r="E903" s="1530">
        <f>'Result Entry'!$L$7</f>
        <v>10.0</v>
      </c>
      <c r="F903" s="1531">
        <f>'Result Entry'!$M$7</f>
        <v>10.0</v>
      </c>
      <c r="G903" s="1532">
        <f>SUM(E903:F903)</f>
        <v>20.0</v>
      </c>
      <c r="H903" s="1533">
        <f>'Result Entry'!$AU$7</f>
        <v>70.0</v>
      </c>
      <c r="I903" s="1534"/>
      <c r="J903" s="1535">
        <f>'Result Entry'!$AY$7</f>
        <v>100.0</v>
      </c>
      <c r="K903" s="1534"/>
      <c r="L903" s="1532">
        <f t="shared" si="50" ref="L903:L908">H903+J903</f>
        <v>170.0</v>
      </c>
      <c r="M903" s="1536">
        <f t="shared" si="51" ref="M903:M908">G903+L903</f>
        <v>190.0</v>
      </c>
      <c r="N903" s="1537"/>
    </row>
    <row r="904" spans="8:8" s="1538" ht="20.25" customFormat="1" customHeight="1">
      <c r="A904" s="1443"/>
      <c r="B904" s="1539" t="s">
        <v>70</v>
      </c>
      <c r="C904" s="1540" t="str">
        <f>'Result Entry'!$L$3</f>
        <v>HINDI Comp.</v>
      </c>
      <c r="D904" s="1541"/>
      <c r="E904" s="1542">
        <f>IF($J892="TC",0,IF($J892="Nso",0,VLOOKUP($A889,'Result Entry'!$B$9:$FW$108,11,0)))</f>
        <v>0.0</v>
      </c>
      <c r="F904" s="1543">
        <f>IF($J892="TC",0,IF($J892="Nso",0,VLOOKUP($A889,'Result Entry'!$B$9:$FW$108,12,0)))</f>
        <v>0.0</v>
      </c>
      <c r="G904" s="1544">
        <f>E904+F904</f>
        <v>0.0</v>
      </c>
      <c r="H904" s="1545">
        <f>IF($J892="TC",0,IF($J892="Nso",0,VLOOKUP($A889,'Result Entry'!$B$9:$FW$108,16,0)))</f>
        <v>0.0</v>
      </c>
      <c r="I904" s="1546"/>
      <c r="J904" s="1547">
        <f>IF($J892="TC",0,IF($J892="Nso",0,VLOOKUP($A889,'Result Entry'!$B$9:$FW$108,19,0)))</f>
        <v>0.0</v>
      </c>
      <c r="K904" s="1546"/>
      <c r="L904" s="1548">
        <f t="shared" si="50"/>
        <v>0.0</v>
      </c>
      <c r="M904" s="1549">
        <f t="shared" si="51"/>
        <v>0.0</v>
      </c>
      <c r="N904" s="1550" t="str">
        <f>IF($J892="TC",0,IF($J892="Nso",0,VLOOKUP($A889,'Result Entry'!$B$9:$FW$108,24,0)))</f>
        <v/>
      </c>
    </row>
    <row r="905" spans="8:8" s="1538" ht="20.25" customFormat="1" customHeight="1">
      <c r="A905" s="1443"/>
      <c r="B905" s="1539" t="s">
        <v>70</v>
      </c>
      <c r="C905" s="1551" t="str">
        <f>'Result Entry'!$Z$3</f>
        <v>ENGLISH Comp.</v>
      </c>
      <c r="D905" s="1552"/>
      <c r="E905" s="1542">
        <f>IF($J892="TC",0,IF($J892="Nso",0,VLOOKUP($A889,'Result Entry'!$B$9:$FW$108,25,0)))</f>
        <v>0.0</v>
      </c>
      <c r="F905" s="1543">
        <f>IF($J892="TC",0,IF($J892="Nso",0,VLOOKUP($A889,'Result Entry'!$B$9:$FW$108,26,0)))</f>
        <v>0.0</v>
      </c>
      <c r="G905" s="1553">
        <f>E905+F905</f>
        <v>0.0</v>
      </c>
      <c r="H905" s="1554">
        <f>IF($J892="TC",0,IF($J892="Nso",0,VLOOKUP($A889,'Result Entry'!$B$9:$FW$108,30,0)))</f>
        <v>0.0</v>
      </c>
      <c r="I905" s="1555"/>
      <c r="J905" s="1556">
        <f>IF($J892="TC",0,IF($J892="Nso",0,VLOOKUP($A889,'Result Entry'!$B$9:$FW$108,33,0)))</f>
        <v>0.0</v>
      </c>
      <c r="K905" s="1555"/>
      <c r="L905" s="1548">
        <f t="shared" si="50"/>
        <v>0.0</v>
      </c>
      <c r="M905" s="1549">
        <f t="shared" si="51"/>
        <v>0.0</v>
      </c>
      <c r="N905" s="1550" t="str">
        <f>IF($J892="TC",0,IF($J892="Nso",0,VLOOKUP($A889,'Result Entry'!$B$9:$FW$108,38,0)))</f>
        <v/>
      </c>
    </row>
    <row r="906" spans="8:8" s="1538" ht="20.25" customFormat="1" customHeight="1">
      <c r="A906" s="1443"/>
      <c r="B906" s="1539" t="s">
        <v>70</v>
      </c>
      <c r="C906" s="1551" t="str">
        <f>'Result Entry'!$AO$3</f>
        <v>PHYSICS</v>
      </c>
      <c r="D906" s="1552"/>
      <c r="E906" s="1542">
        <f>IF($J892="TC",0,IF($J892="Nso",0,VLOOKUP($A889,'Result Entry'!$B$9:$FW$108,39,0)))</f>
        <v>0.0</v>
      </c>
      <c r="F906" s="1543">
        <f>IF($J892="TC",0,IF($J892="Nso",0,VLOOKUP($A889,'Result Entry'!$B$9:$FW$108,40,0)))</f>
        <v>0.0</v>
      </c>
      <c r="G906" s="1553">
        <f>E906+F906</f>
        <v>0.0</v>
      </c>
      <c r="H906" s="1554">
        <f>IF($J892="TC",0,IF($J892="Nso",0,VLOOKUP($A889,'Result Entry'!$B$9:$FW$108,45,0)))</f>
        <v>0.0</v>
      </c>
      <c r="I906" s="1555"/>
      <c r="J906" s="1556">
        <f>IF($J892="TC",0,IF($J892="Nso",0,VLOOKUP($A889,'Result Entry'!$B$9:$FW$108,49,0)))</f>
        <v>0.0</v>
      </c>
      <c r="K906" s="1555"/>
      <c r="L906" s="1548">
        <f t="shared" si="50"/>
        <v>0.0</v>
      </c>
      <c r="M906" s="1549">
        <f t="shared" si="51"/>
        <v>0.0</v>
      </c>
      <c r="N906" s="1550" t="str">
        <f>IF($J892="TC",0,IF($J892="Nso",0,VLOOKUP($A889,'Result Entry'!$B$9:$FW$108,54,0)))</f>
        <v/>
      </c>
    </row>
    <row r="907" spans="8:8" s="1538" ht="20.25" customFormat="1" customHeight="1">
      <c r="A907" s="1443"/>
      <c r="B907" s="1539" t="s">
        <v>70</v>
      </c>
      <c r="C907" s="1551" t="str">
        <f>'Result Entry'!$BF$3</f>
        <v>CHEMISTRY</v>
      </c>
      <c r="D907" s="1552"/>
      <c r="E907" s="1542" t="str">
        <f>IF($J892="TC",0,IF($J892="Nso",0,VLOOKUP($A889,'Result Entry'!$B$9:$FW$108,55,0)))</f>
        <v/>
      </c>
      <c r="F907" s="1543">
        <f>IF($J892="TC",0,IF($J892="Nso",0,VLOOKUP($A889,'Result Entry'!$B$9:$FW$108,56,0)))</f>
        <v>0.0</v>
      </c>
      <c r="G907" s="1553" t="e">
        <f>E907+F907</f>
        <v>#VALUE!</v>
      </c>
      <c r="H907" s="1554">
        <f>IF($J892="TC",0,IF($J892="Nso",0,VLOOKUP($A889,'Result Entry'!$B$9:$FW$108,61,0)))</f>
        <v>0.0</v>
      </c>
      <c r="I907" s="1555"/>
      <c r="J907" s="1556">
        <f>IF($J892="TC",0,IF($J892="Nso",0,VLOOKUP($A889,'Result Entry'!$B$9:$FW$108,65,0)))</f>
        <v>0.0</v>
      </c>
      <c r="K907" s="1555"/>
      <c r="L907" s="1548">
        <f t="shared" si="50"/>
        <v>0.0</v>
      </c>
      <c r="M907" s="1549" t="e">
        <f t="shared" si="51"/>
        <v>#VALUE!</v>
      </c>
      <c r="N907" s="1550" t="str">
        <f>IF($J892="TC",0,IF($J892="Nso",0,VLOOKUP($A889,'Result Entry'!$B$9:$FW$108,70,0)))</f>
        <v/>
      </c>
    </row>
    <row r="908" spans="8:8" s="1538" ht="20.25" customFormat="1" customHeight="1">
      <c r="A908" s="1443"/>
      <c r="B908" s="1539" t="s">
        <v>70</v>
      </c>
      <c r="C908" s="1551" t="str">
        <f>'Result Entry'!$BW$3</f>
        <v>BIOLOGY</v>
      </c>
      <c r="D908" s="1552"/>
      <c r="E908" s="1557" t="str">
        <f>IF($J892="TC",0,IF($J892="Nso",0,VLOOKUP($A889,'Result Entry'!$B$9:$FW$108,71,0)))</f>
        <v/>
      </c>
      <c r="F908" s="1558" t="str">
        <f>IF($J892="TC",0,IF($J892="Nso",0,VLOOKUP($A889,'Result Entry'!$B$9:$FW$108,72,0)))</f>
        <v/>
      </c>
      <c r="G908" s="1559" t="e">
        <f>E908+F908</f>
        <v>#VALUE!</v>
      </c>
      <c r="H908" s="1560">
        <f>IF($J892="TC",0,IF($J892="Nso",0,VLOOKUP($A889,'Result Entry'!$B$9:$FW$108,77,0)))</f>
        <v>0.0</v>
      </c>
      <c r="I908" s="1561"/>
      <c r="J908" s="1562">
        <f>IF($J892="TC",0,IF($J892="Nso",0,VLOOKUP($A889,'Result Entry'!$B$9:$FW$108,81,0)))</f>
        <v>0.0</v>
      </c>
      <c r="K908" s="1561"/>
      <c r="L908" s="1563">
        <f t="shared" si="50"/>
        <v>0.0</v>
      </c>
      <c r="M908" s="1564" t="e">
        <f t="shared" si="51"/>
        <v>#VALUE!</v>
      </c>
      <c r="N908" s="1550">
        <f>IF($J892="TC",0,IF($J892="Nso",0,VLOOKUP($A889,'Result Entry'!$B$9:$FW$108,86,0)))</f>
        <v>0.0</v>
      </c>
    </row>
    <row r="909" spans="8:8" ht="20.25" customHeight="1">
      <c r="A909" s="1443"/>
      <c r="B909" s="1503" t="s">
        <v>70</v>
      </c>
      <c r="C909" s="1565" t="s">
        <v>78</v>
      </c>
      <c r="D909" s="1566"/>
      <c r="E909" s="1567"/>
      <c r="F909" s="1568" t="s">
        <v>79</v>
      </c>
      <c r="G909" s="1569"/>
      <c r="H909" s="1570" t="s">
        <v>80</v>
      </c>
      <c r="I909" s="1571"/>
      <c r="J909" s="1572" t="s">
        <v>42</v>
      </c>
      <c r="K909" s="1667" t="s">
        <v>92</v>
      </c>
      <c r="L909" s="1574" t="s">
        <v>40</v>
      </c>
      <c r="M909" s="1575"/>
      <c r="N909" s="1576" t="s">
        <v>44</v>
      </c>
    </row>
    <row r="910" spans="8:8" ht="25.5" customHeight="1">
      <c r="A910" s="1443"/>
      <c r="B910" s="1503" t="s">
        <v>70</v>
      </c>
      <c r="C910" s="1577"/>
      <c r="D910" s="1578"/>
      <c r="E910" s="1579"/>
      <c r="F910" s="1580">
        <f>IF($J892="TC",0,IF($J892="Nso",0,VLOOKUP($A889,'Result Entry'!$B$9:$FW$108,146,0)))</f>
        <v>0.0</v>
      </c>
      <c r="G910" s="1581"/>
      <c r="H910" s="1582">
        <f>IF($J892="TC",0,IF($J892="Nso",0,VLOOKUP($A889,'Result Entry'!$B$9:$FW$108,147,0)))</f>
        <v>0.0</v>
      </c>
      <c r="I910" s="1583"/>
      <c r="J910" s="1584">
        <f>IF($J892="TC",0,IF($J892="Nso",0,VLOOKUP($A889,'Result Entry'!$B$9:$FW$108,148,0)))</f>
        <v>0.0</v>
      </c>
      <c r="K910" s="1585" t="str">
        <f>IF($J892="TC",0,IF($J892="Nso",0,VLOOKUP($A889,'Result Entry'!$B$9:$FW$108,149,0)))</f>
        <v/>
      </c>
      <c r="L910" s="1586">
        <f>IF($J892="TC",0,IF($J892="Nso",0,VLOOKUP($A889,'Result Entry'!$B$9:$FW$108,150,0)))</f>
        <v>0.0</v>
      </c>
      <c r="M910" s="1587"/>
      <c r="N910" s="1588">
        <f>IF($J892="TC",0,IF($J892="Nso",0,VLOOKUP($A889,'Result Entry'!$B$9:$FW$108,152,0)))</f>
        <v>0.0</v>
      </c>
    </row>
    <row r="911" spans="8:8" ht="20.25" customHeight="1">
      <c r="A911" s="1443"/>
      <c r="B911" s="1503" t="s">
        <v>70</v>
      </c>
      <c r="C911" s="1589" t="s">
        <v>59</v>
      </c>
      <c r="D911" s="1590"/>
      <c r="E911" s="1590"/>
      <c r="F911" s="1590"/>
      <c r="G911" s="1590"/>
      <c r="H911" s="1591"/>
      <c r="I911" s="1592" t="s">
        <v>60</v>
      </c>
      <c r="J911" s="1593"/>
      <c r="K911" s="1594">
        <f>VLOOKUP($A889,'Result Entry'!$B$9:$FW$108,143,0)</f>
        <v>0.0</v>
      </c>
      <c r="L911" s="1595"/>
      <c r="M911" s="1596" t="s">
        <v>38</v>
      </c>
      <c r="N911" s="1597"/>
    </row>
    <row r="912" spans="8:8" ht="20.25" customHeight="1">
      <c r="A912" s="1443"/>
      <c r="B912" s="1503" t="s">
        <v>70</v>
      </c>
      <c r="C912" s="1598" t="s">
        <v>55</v>
      </c>
      <c r="D912" s="1599"/>
      <c r="E912" s="1599"/>
      <c r="F912" s="1600" t="s">
        <v>158</v>
      </c>
      <c r="G912" s="1601"/>
      <c r="H912" s="1602" t="s">
        <v>48</v>
      </c>
      <c r="I912" s="1603" t="s">
        <v>61</v>
      </c>
      <c r="J912" s="1604"/>
      <c r="K912" s="1605">
        <f>VLOOKUP($A889,'Result Entry'!$B$9:$FW$108,144,0)</f>
        <v>0.0</v>
      </c>
      <c r="L912" s="1606"/>
      <c r="M912" s="1607">
        <f>VLOOKUP($A889,'Result Entry'!$B$9:$FW$108,145,0)</f>
        <v>0.0</v>
      </c>
      <c r="N912" s="1608"/>
    </row>
    <row r="913" spans="8:8" ht="20.25" customHeight="1">
      <c r="A913" s="1443"/>
      <c r="B913" s="1503" t="s">
        <v>70</v>
      </c>
      <c r="C913" s="1598"/>
      <c r="D913" s="1599"/>
      <c r="E913" s="1599"/>
      <c r="F913" s="1609"/>
      <c r="G913" s="1610"/>
      <c r="H913" s="1611" t="s">
        <v>100</v>
      </c>
      <c r="I913" s="1612" t="s">
        <v>62</v>
      </c>
      <c r="J913" s="1613"/>
      <c r="K913" s="1614">
        <f>IF($J892="TC","Transferred",IF($J892="Nso","NameSeparated",VLOOKUP($A889,'Result Entry'!$B$9:$FW$108,153,0)))</f>
        <v>0.0</v>
      </c>
      <c r="L913" s="1614"/>
      <c r="M913" s="1614"/>
      <c r="N913" s="1615"/>
    </row>
    <row r="914" spans="8:8" ht="20.25" customHeight="1">
      <c r="A914" s="1443"/>
      <c r="B914" s="1503" t="s">
        <v>70</v>
      </c>
      <c r="C914" s="1616" t="str">
        <f>'Result Entry'!$DU$3</f>
        <v>Foundation Of Information Tech.</v>
      </c>
      <c r="D914" s="1617"/>
      <c r="E914" s="1618"/>
      <c r="F914" s="1619" t="str">
        <f>IF($J892="TC",0,IF($J892="Nso",0,VLOOKUP($A889,'Result Entry'!$B$9:$GS$108,170,0)))</f>
        <v/>
      </c>
      <c r="G914" s="1619"/>
      <c r="H914" s="1620">
        <f>IF($J892="TC",0,IF($J892="Nso",0,VLOOKUP($A889,'Result Entry'!$B$9:$GS$108,112,0)))</f>
        <v>0.0</v>
      </c>
      <c r="I914" s="1621" t="s">
        <v>72</v>
      </c>
      <c r="J914" s="1622"/>
      <c r="K914" s="1623">
        <f>'Result Entry'!$T$2</f>
        <v>45041.0</v>
      </c>
      <c r="L914" s="1624"/>
      <c r="M914" s="1624"/>
      <c r="N914" s="1625"/>
    </row>
    <row r="915" spans="8:8" ht="20.25" customHeight="1">
      <c r="A915" s="1443"/>
      <c r="B915" s="1503" t="s">
        <v>70</v>
      </c>
      <c r="C915" s="1616" t="str">
        <f>'Result Entry'!$EI$3</f>
        <v>G.I.A.I.-II</v>
      </c>
      <c r="D915" s="1617"/>
      <c r="E915" s="1618"/>
      <c r="F915" s="1619" t="str">
        <f>IF($J892="TC",0,IF($J892="Nso",0,VLOOKUP($A889,'Result Entry'!$B$9:$GS$108,174,0)))</f>
        <v/>
      </c>
      <c r="G915" s="1619"/>
      <c r="H915" s="1620">
        <f>IF($J892="TC",0,IF($J892="Nso",0,VLOOKUP($A889,'Result Entry'!$B$9:$GS$108,124,0)))</f>
        <v>0.0</v>
      </c>
      <c r="I915" s="1626"/>
      <c r="J915" s="1627"/>
      <c r="K915" s="1627"/>
      <c r="L915" s="1627"/>
      <c r="M915" s="1627"/>
      <c r="N915" s="1628"/>
    </row>
    <row r="916" spans="8:8" ht="20.25" customHeight="1">
      <c r="A916" s="1443"/>
      <c r="B916" s="1503" t="s">
        <v>70</v>
      </c>
      <c r="C916" s="1616" t="str">
        <f>'Result Entry'!$EU$3</f>
        <v>SOC.SER.PLAN</v>
      </c>
      <c r="D916" s="1617"/>
      <c r="E916" s="1618"/>
      <c r="F916" s="1619">
        <f>IF($J892="TC",0,IF($J892="Nso",0,VLOOKUP($A889,'Result Entry'!$B$9:$HS$108,178,0)))</f>
        <v>0.0</v>
      </c>
      <c r="G916" s="1619"/>
      <c r="H916" s="1620">
        <f>IF($J892="TC",0,IF($J892="Nso",0,VLOOKUP($A889,'Result Entry'!$B$9:$GS$108,136,0)))</f>
        <v>0.0</v>
      </c>
      <c r="I916" s="1629" t="s">
        <v>175</v>
      </c>
      <c r="J916" s="1630"/>
      <c r="K916" s="1668"/>
      <c r="L916" s="1669"/>
      <c r="M916" s="1669"/>
      <c r="N916" s="1670"/>
    </row>
    <row r="917" spans="8:8" ht="20.25" customHeight="1">
      <c r="A917" s="1443"/>
      <c r="B917" s="1503" t="s">
        <v>70</v>
      </c>
      <c r="C917" s="1616" t="str">
        <f>'Result Entry'!$FG$3</f>
        <v>Jeewan Kaushal</v>
      </c>
      <c r="D917" s="1617"/>
      <c r="E917" s="1618"/>
      <c r="F917" s="1619" t="str">
        <f>IF($J892="TC",0,IF($J892="Nso",0,VLOOKUP($A889,'Result Entry'!$B$9:$HS$108,182,0)))</f>
        <v/>
      </c>
      <c r="G917" s="1619"/>
      <c r="H917" s="1620">
        <f>IF($J892="TC",0,IF($J892="Nso",0,VLOOKUP($A889,'Result Entry'!$B$9:$HS$108,136,0)))</f>
        <v>0.0</v>
      </c>
      <c r="I917" s="1629" t="s">
        <v>149</v>
      </c>
      <c r="J917" s="1630"/>
      <c r="K917" s="1630"/>
      <c r="L917" s="1630"/>
      <c r="M917" s="1630"/>
      <c r="N917" s="1634"/>
    </row>
    <row r="918" spans="8:8" ht="20.25" customHeight="1">
      <c r="A918" s="1443"/>
      <c r="B918" s="1483" t="s">
        <v>70</v>
      </c>
      <c r="C918" s="1635" t="s">
        <v>181</v>
      </c>
      <c r="D918" s="1636"/>
      <c r="E918" s="1637"/>
      <c r="F918" s="1638" t="s">
        <v>182</v>
      </c>
      <c r="G918" s="1639"/>
      <c r="H918" s="1640" t="s">
        <v>31</v>
      </c>
      <c r="I918" s="1629" t="s">
        <v>176</v>
      </c>
      <c r="J918" s="1630"/>
      <c r="K918" s="1630"/>
      <c r="L918" s="1630"/>
      <c r="M918" s="1630"/>
      <c r="N918" s="1634"/>
    </row>
    <row r="919" spans="8:8" ht="20.25" customHeight="1">
      <c r="A919" s="1443"/>
      <c r="B919" s="1483" t="s">
        <v>70</v>
      </c>
      <c r="C919" s="1641"/>
      <c r="D919" s="1642"/>
      <c r="E919" s="1643"/>
      <c r="F919" s="1644" t="s">
        <v>183</v>
      </c>
      <c r="G919" s="1645"/>
      <c r="H919" s="1646" t="s">
        <v>180</v>
      </c>
      <c r="I919" s="1647" t="s">
        <v>68</v>
      </c>
      <c r="J919" s="1648"/>
      <c r="K919" s="1648"/>
      <c r="L919" s="1648"/>
      <c r="M919" s="1648"/>
      <c r="N919" s="1649"/>
    </row>
    <row r="920" spans="8:8" ht="20.25" customHeight="1">
      <c r="A920" s="1443"/>
      <c r="B920" s="1483" t="s">
        <v>70</v>
      </c>
      <c r="C920" s="1641"/>
      <c r="D920" s="1642"/>
      <c r="E920" s="1643"/>
      <c r="F920" s="1644" t="s">
        <v>186</v>
      </c>
      <c r="G920" s="1645"/>
      <c r="H920" s="1646" t="s">
        <v>63</v>
      </c>
      <c r="I920" s="1650"/>
      <c r="J920" s="1651"/>
      <c r="K920" s="1651"/>
      <c r="L920" s="1651"/>
      <c r="M920" s="1651"/>
      <c r="N920" s="1652"/>
    </row>
    <row r="921" spans="8:8" ht="20.25" customHeight="1">
      <c r="A921" s="1443"/>
      <c r="B921" s="1483" t="s">
        <v>70</v>
      </c>
      <c r="C921" s="1641"/>
      <c r="D921" s="1642"/>
      <c r="E921" s="1643"/>
      <c r="F921" s="1644" t="s">
        <v>187</v>
      </c>
      <c r="G921" s="1645"/>
      <c r="H921" s="1646" t="s">
        <v>64</v>
      </c>
      <c r="I921" s="1650"/>
      <c r="J921" s="1651"/>
      <c r="K921" s="1651"/>
      <c r="L921" s="1651"/>
      <c r="M921" s="1651"/>
      <c r="N921" s="1652"/>
    </row>
    <row r="922" spans="8:8" ht="20.25" customHeight="1">
      <c r="A922" s="1443"/>
      <c r="B922" s="1483" t="s">
        <v>70</v>
      </c>
      <c r="C922" s="1641"/>
      <c r="D922" s="1642"/>
      <c r="E922" s="1643"/>
      <c r="F922" s="1644" t="s">
        <v>184</v>
      </c>
      <c r="G922" s="1645"/>
      <c r="H922" s="1646" t="s">
        <v>66</v>
      </c>
      <c r="I922" s="1653" t="s">
        <v>81</v>
      </c>
      <c r="J922" s="1654"/>
      <c r="K922" s="1654"/>
      <c r="L922" s="1654"/>
      <c r="M922" s="1654"/>
      <c r="N922" s="1655"/>
    </row>
    <row r="923" spans="8:8" ht="20.25" customHeight="1">
      <c r="A923" s="1443"/>
      <c r="B923" s="1656" t="s">
        <v>70</v>
      </c>
      <c r="C923" s="1657"/>
      <c r="D923" s="1658"/>
      <c r="E923" s="1659"/>
      <c r="F923" s="1660" t="s">
        <v>185</v>
      </c>
      <c r="G923" s="1661"/>
      <c r="H923" s="1662" t="s">
        <v>65</v>
      </c>
      <c r="I923" s="1663"/>
      <c r="J923" s="1664"/>
      <c r="K923" s="1664"/>
      <c r="L923" s="1664"/>
      <c r="M923" s="1664"/>
      <c r="N923" s="1665"/>
    </row>
    <row r="924" spans="8:8" ht="24.75" customHeight="1">
      <c r="A924" s="1441">
        <f>A889+1</f>
        <v>27.0</v>
      </c>
      <c r="B924" s="1442" t="s">
        <v>51</v>
      </c>
      <c r="C924" s="1442"/>
      <c r="D924" s="1442"/>
      <c r="E924" s="1442"/>
      <c r="F924" s="1442"/>
      <c r="G924" s="1442"/>
      <c r="H924" s="1442"/>
      <c r="I924" s="1442"/>
      <c r="J924" s="1442"/>
      <c r="K924" s="1442"/>
      <c r="L924" s="1442"/>
      <c r="M924" s="1442"/>
      <c r="N924" s="1442"/>
    </row>
    <row r="925" spans="8:8" ht="42.75" customHeight="1">
      <c r="A925" s="1443"/>
      <c r="B925" s="1444"/>
      <c r="C925" s="1445"/>
      <c r="D925" s="1446" t="str">
        <f>Master!$E$8</f>
        <v>Govt. Sr. Secondary School </v>
      </c>
      <c r="E925" s="1447"/>
      <c r="F925" s="1447"/>
      <c r="G925" s="1447"/>
      <c r="H925" s="1447"/>
      <c r="I925" s="1447"/>
      <c r="J925" s="1447"/>
      <c r="K925" s="1447"/>
      <c r="L925" s="1447"/>
      <c r="M925" s="1447"/>
      <c r="N925" s="1448"/>
    </row>
    <row r="926" spans="8:8" ht="20.25" customHeight="1">
      <c r="A926" s="1443"/>
      <c r="B926" s="1449"/>
      <c r="C926" s="1450"/>
      <c r="D926" s="1451" t="str">
        <f>Master!$E$11</f>
        <v>P.S.-Bapini (Jodhpur)</v>
      </c>
      <c r="E926" s="1452"/>
      <c r="F926" s="1452"/>
      <c r="G926" s="1452"/>
      <c r="H926" s="1452"/>
      <c r="I926" s="1452"/>
      <c r="J926" s="1452"/>
      <c r="K926" s="1452"/>
      <c r="L926" s="1452"/>
      <c r="M926" s="1452"/>
      <c r="N926" s="1453"/>
    </row>
    <row r="927" spans="8:8" ht="20.25" customHeight="1">
      <c r="A927" s="1443"/>
      <c r="B927" s="1454"/>
      <c r="C927" s="1455" t="s">
        <v>151</v>
      </c>
      <c r="D927" s="1456"/>
      <c r="E927" s="1456"/>
      <c r="F927" s="1456"/>
      <c r="G927" s="1457"/>
      <c r="H927" s="1458" t="s">
        <v>128</v>
      </c>
      <c r="I927" s="1458"/>
      <c r="J927" s="1459">
        <f>VLOOKUP(A924,'Result Entry'!$B$6:$K$108,6,0)</f>
        <v>0.0</v>
      </c>
      <c r="K927" s="1460" t="s">
        <v>69</v>
      </c>
      <c r="L927" s="1461"/>
      <c r="M927" s="1462">
        <f>Master!$E$14</f>
        <v>8.151106901E9</v>
      </c>
      <c r="N927" s="1463"/>
    </row>
    <row r="928" spans="8:8" ht="20.25" customHeight="1">
      <c r="A928" s="1443"/>
      <c r="B928" s="1464"/>
      <c r="C928" s="1465"/>
      <c r="D928" s="1466"/>
      <c r="E928" s="1466"/>
      <c r="F928" s="1466"/>
      <c r="G928" s="1467"/>
      <c r="H928" s="1468"/>
      <c r="I928" s="1468"/>
      <c r="J928" s="1469"/>
      <c r="K928" s="1470" t="s">
        <v>67</v>
      </c>
      <c r="L928" s="1471"/>
      <c r="M928" s="1472"/>
      <c r="N928" s="1473"/>
      <c r="O928" s="23" t="s">
        <v>157</v>
      </c>
    </row>
    <row r="929" spans="8:8" ht="20.25" customHeight="1">
      <c r="A929" s="1443"/>
      <c r="B929" s="1464"/>
      <c r="C929" s="1474"/>
      <c r="D929" s="1475"/>
      <c r="E929" s="1475"/>
      <c r="F929" s="1475"/>
      <c r="G929" s="1476"/>
      <c r="H929" s="1477"/>
      <c r="I929" s="1477"/>
      <c r="J929" s="1478"/>
      <c r="K929" s="1479" t="s">
        <v>52</v>
      </c>
      <c r="L929" s="1480"/>
      <c r="M929" s="1481" t="str">
        <f>Master!$E$6</f>
        <v>2022-23</v>
      </c>
      <c r="N929" s="1482"/>
    </row>
    <row r="930" spans="8:8" ht="20.25" customHeight="1">
      <c r="A930" s="1443"/>
      <c r="B930" s="1483" t="s">
        <v>70</v>
      </c>
      <c r="C930" s="1484" t="s">
        <v>21</v>
      </c>
      <c r="D930" s="1485"/>
      <c r="E930" s="1485"/>
      <c r="F930" s="1486"/>
      <c r="G930" s="1487" t="s">
        <v>150</v>
      </c>
      <c r="H930" s="1488">
        <f>VLOOKUP($A924,'Result Entry'!$B$9:$FW$108,4,0)</f>
        <v>0.0</v>
      </c>
      <c r="I930" s="1488"/>
      <c r="J930" s="1488"/>
      <c r="K930" s="1488"/>
      <c r="L930" s="1488"/>
      <c r="M930" s="1488"/>
      <c r="N930" s="1489"/>
    </row>
    <row r="931" spans="8:8" ht="20.25" customHeight="1">
      <c r="A931" s="1443"/>
      <c r="B931" s="1483" t="s">
        <v>70</v>
      </c>
      <c r="C931" s="1490" t="s">
        <v>23</v>
      </c>
      <c r="D931" s="1491"/>
      <c r="E931" s="1491"/>
      <c r="F931" s="1492"/>
      <c r="G931" s="1493" t="s">
        <v>150</v>
      </c>
      <c r="H931" s="1494">
        <f>VLOOKUP($A924,'Result Entry'!$B$9:$FW$108,7,0)</f>
        <v>0.0</v>
      </c>
      <c r="I931" s="1494"/>
      <c r="J931" s="1494"/>
      <c r="K931" s="1494"/>
      <c r="L931" s="1494"/>
      <c r="M931" s="1494"/>
      <c r="N931" s="1495"/>
    </row>
    <row r="932" spans="8:8" ht="20.25" customHeight="1">
      <c r="A932" s="1443"/>
      <c r="B932" s="1483" t="s">
        <v>70</v>
      </c>
      <c r="C932" s="1490" t="s">
        <v>24</v>
      </c>
      <c r="D932" s="1491"/>
      <c r="E932" s="1491"/>
      <c r="F932" s="1492"/>
      <c r="G932" s="1493" t="s">
        <v>150</v>
      </c>
      <c r="H932" s="1494">
        <f>VLOOKUP($A924,'Result Entry'!$B$9:$FW$108,8,0)</f>
        <v>0.0</v>
      </c>
      <c r="I932" s="1494"/>
      <c r="J932" s="1494"/>
      <c r="K932" s="1494"/>
      <c r="L932" s="1494"/>
      <c r="M932" s="1494"/>
      <c r="N932" s="1495"/>
    </row>
    <row r="933" spans="8:8" ht="20.25" customHeight="1">
      <c r="A933" s="1443"/>
      <c r="B933" s="1483" t="s">
        <v>70</v>
      </c>
      <c r="C933" s="1490" t="s">
        <v>53</v>
      </c>
      <c r="D933" s="1491"/>
      <c r="E933" s="1491"/>
      <c r="F933" s="1492"/>
      <c r="G933" s="1493" t="s">
        <v>150</v>
      </c>
      <c r="H933" s="1494">
        <f>VLOOKUP($A924,'Result Entry'!$B$9:$FW$108,9,0)</f>
        <v>0.0</v>
      </c>
      <c r="I933" s="1494"/>
      <c r="J933" s="1494"/>
      <c r="K933" s="1494"/>
      <c r="L933" s="1494"/>
      <c r="M933" s="1494"/>
      <c r="N933" s="1495"/>
    </row>
    <row r="934" spans="8:8" ht="20.25" customHeight="1">
      <c r="A934" s="1443"/>
      <c r="B934" s="1483" t="s">
        <v>70</v>
      </c>
      <c r="C934" s="1490" t="s">
        <v>54</v>
      </c>
      <c r="D934" s="1491"/>
      <c r="E934" s="1491"/>
      <c r="F934" s="1492"/>
      <c r="G934" s="1493" t="s">
        <v>150</v>
      </c>
      <c r="H934" s="1496" t="str">
        <f>CONCATENATE('Result Entry'!$G$4,'Result Entry'!$J$4)</f>
        <v>11(A)</v>
      </c>
      <c r="I934" s="1494"/>
      <c r="J934" s="1494"/>
      <c r="K934" s="1494"/>
      <c r="L934" s="1494"/>
      <c r="M934" s="1494"/>
      <c r="N934" s="1495"/>
    </row>
    <row r="935" spans="8:8" ht="20.25" customHeight="1">
      <c r="A935" s="1443"/>
      <c r="B935" s="1483" t="s">
        <v>70</v>
      </c>
      <c r="C935" s="1497" t="s">
        <v>26</v>
      </c>
      <c r="D935" s="1498"/>
      <c r="E935" s="1498"/>
      <c r="F935" s="1499"/>
      <c r="G935" s="1500" t="s">
        <v>150</v>
      </c>
      <c r="H935" s="1501">
        <f>VLOOKUP($A924,'Result Entry'!$B$9:$FW$108,10,0)</f>
        <v>0.0</v>
      </c>
      <c r="I935" s="1501"/>
      <c r="J935" s="1501"/>
      <c r="K935" s="1501"/>
      <c r="L935" s="1501"/>
      <c r="M935" s="1501"/>
      <c r="N935" s="1502"/>
    </row>
    <row r="936" spans="8:8" ht="20.25" customHeight="1">
      <c r="A936" s="1443"/>
      <c r="B936" s="1503" t="s">
        <v>70</v>
      </c>
      <c r="C936" s="1504" t="s">
        <v>168</v>
      </c>
      <c r="D936" s="1505"/>
      <c r="E936" s="1506" t="s">
        <v>73</v>
      </c>
      <c r="F936" s="1507" t="s">
        <v>74</v>
      </c>
      <c r="G936" s="1508" t="s">
        <v>169</v>
      </c>
      <c r="H936" s="1509" t="s">
        <v>56</v>
      </c>
      <c r="I936" s="1510"/>
      <c r="J936" s="1511" t="s">
        <v>85</v>
      </c>
      <c r="K936" s="1512"/>
      <c r="L936" s="1513" t="s">
        <v>170</v>
      </c>
      <c r="M936" s="1514" t="s">
        <v>77</v>
      </c>
      <c r="N936" s="1515" t="s">
        <v>99</v>
      </c>
    </row>
    <row r="937" spans="8:8" ht="20.25" customHeight="1">
      <c r="A937" s="1443"/>
      <c r="B937" s="1503"/>
      <c r="C937" s="1516"/>
      <c r="D937" s="1517"/>
      <c r="E937" s="1518"/>
      <c r="F937" s="1519"/>
      <c r="G937" s="1520"/>
      <c r="H937" s="1521"/>
      <c r="I937" s="1522"/>
      <c r="J937" s="1523"/>
      <c r="K937" s="1524"/>
      <c r="L937" s="1525"/>
      <c r="M937" s="1526"/>
      <c r="N937" s="1527"/>
    </row>
    <row r="938" spans="8:8" ht="20.25" customHeight="1">
      <c r="A938" s="1443"/>
      <c r="B938" s="1503" t="s">
        <v>70</v>
      </c>
      <c r="C938" s="1528" t="s">
        <v>57</v>
      </c>
      <c r="D938" s="1529"/>
      <c r="E938" s="1530">
        <f>'Result Entry'!$L$7</f>
        <v>10.0</v>
      </c>
      <c r="F938" s="1531">
        <f>'Result Entry'!$M$7</f>
        <v>10.0</v>
      </c>
      <c r="G938" s="1532">
        <f>SUM(E938:F938)</f>
        <v>20.0</v>
      </c>
      <c r="H938" s="1533">
        <f>'Result Entry'!$AU$7</f>
        <v>70.0</v>
      </c>
      <c r="I938" s="1534"/>
      <c r="J938" s="1535">
        <f>'Result Entry'!$AY$7</f>
        <v>100.0</v>
      </c>
      <c r="K938" s="1534"/>
      <c r="L938" s="1532">
        <f t="shared" si="52" ref="L938:L943">H938+J938</f>
        <v>170.0</v>
      </c>
      <c r="M938" s="1536">
        <f t="shared" si="53" ref="M938:M943">G938+L938</f>
        <v>190.0</v>
      </c>
      <c r="N938" s="1537"/>
    </row>
    <row r="939" spans="8:8" s="1538" ht="20.25" customFormat="1" customHeight="1">
      <c r="A939" s="1443"/>
      <c r="B939" s="1539" t="s">
        <v>70</v>
      </c>
      <c r="C939" s="1540" t="str">
        <f>'Result Entry'!$L$3</f>
        <v>HINDI Comp.</v>
      </c>
      <c r="D939" s="1541"/>
      <c r="E939" s="1542">
        <f>IF($J927="TC",0,IF($J927="Nso",0,VLOOKUP($A924,'Result Entry'!$B$9:$FW$108,11,0)))</f>
        <v>0.0</v>
      </c>
      <c r="F939" s="1543">
        <f>IF($J927="TC",0,IF($J927="Nso",0,VLOOKUP($A924,'Result Entry'!$B$9:$FW$108,12,0)))</f>
        <v>0.0</v>
      </c>
      <c r="G939" s="1544">
        <f>E939+F939</f>
        <v>0.0</v>
      </c>
      <c r="H939" s="1545">
        <f>IF($J927="TC",0,IF($J927="Nso",0,VLOOKUP($A924,'Result Entry'!$B$9:$FW$108,16,0)))</f>
        <v>0.0</v>
      </c>
      <c r="I939" s="1546"/>
      <c r="J939" s="1547">
        <f>IF($J927="TC",0,IF($J927="Nso",0,VLOOKUP($A924,'Result Entry'!$B$9:$FW$108,19,0)))</f>
        <v>0.0</v>
      </c>
      <c r="K939" s="1546"/>
      <c r="L939" s="1548">
        <f t="shared" si="52"/>
        <v>0.0</v>
      </c>
      <c r="M939" s="1549">
        <f t="shared" si="53"/>
        <v>0.0</v>
      </c>
      <c r="N939" s="1550" t="str">
        <f>IF($J927="TC",0,IF($J927="Nso",0,VLOOKUP($A924,'Result Entry'!$B$9:$FW$108,24,0)))</f>
        <v/>
      </c>
    </row>
    <row r="940" spans="8:8" s="1538" ht="20.25" customFormat="1" customHeight="1">
      <c r="A940" s="1443"/>
      <c r="B940" s="1539" t="s">
        <v>70</v>
      </c>
      <c r="C940" s="1551" t="str">
        <f>'Result Entry'!$Z$3</f>
        <v>ENGLISH Comp.</v>
      </c>
      <c r="D940" s="1552"/>
      <c r="E940" s="1542">
        <f>IF($J927="TC",0,IF($J927="Nso",0,VLOOKUP($A924,'Result Entry'!$B$9:$FW$108,25,0)))</f>
        <v>0.0</v>
      </c>
      <c r="F940" s="1543">
        <f>IF($J927="TC",0,IF($J927="Nso",0,VLOOKUP($A924,'Result Entry'!$B$9:$FW$108,26,0)))</f>
        <v>0.0</v>
      </c>
      <c r="G940" s="1553">
        <f>E940+F940</f>
        <v>0.0</v>
      </c>
      <c r="H940" s="1554">
        <f>IF($J927="TC",0,IF($J927="Nso",0,VLOOKUP($A924,'Result Entry'!$B$9:$FW$108,30,0)))</f>
        <v>0.0</v>
      </c>
      <c r="I940" s="1555"/>
      <c r="J940" s="1556">
        <f>IF($J927="TC",0,IF($J927="Nso",0,VLOOKUP($A924,'Result Entry'!$B$9:$FW$108,33,0)))</f>
        <v>0.0</v>
      </c>
      <c r="K940" s="1555"/>
      <c r="L940" s="1548">
        <f t="shared" si="52"/>
        <v>0.0</v>
      </c>
      <c r="M940" s="1549">
        <f t="shared" si="53"/>
        <v>0.0</v>
      </c>
      <c r="N940" s="1550" t="str">
        <f>IF($J927="TC",0,IF($J927="Nso",0,VLOOKUP($A924,'Result Entry'!$B$9:$FW$108,38,0)))</f>
        <v/>
      </c>
    </row>
    <row r="941" spans="8:8" s="1538" ht="20.25" customFormat="1" customHeight="1">
      <c r="A941" s="1443"/>
      <c r="B941" s="1539" t="s">
        <v>70</v>
      </c>
      <c r="C941" s="1551" t="str">
        <f>'Result Entry'!$AO$3</f>
        <v>PHYSICS</v>
      </c>
      <c r="D941" s="1552"/>
      <c r="E941" s="1542">
        <f>IF($J927="TC",0,IF($J927="Nso",0,VLOOKUP($A924,'Result Entry'!$B$9:$FW$108,39,0)))</f>
        <v>0.0</v>
      </c>
      <c r="F941" s="1543">
        <f>IF($J927="TC",0,IF($J927="Nso",0,VLOOKUP($A924,'Result Entry'!$B$9:$FW$108,40,0)))</f>
        <v>0.0</v>
      </c>
      <c r="G941" s="1553">
        <f>E941+F941</f>
        <v>0.0</v>
      </c>
      <c r="H941" s="1554">
        <f>IF($J927="TC",0,IF($J927="Nso",0,VLOOKUP($A924,'Result Entry'!$B$9:$FW$108,45,0)))</f>
        <v>0.0</v>
      </c>
      <c r="I941" s="1555"/>
      <c r="J941" s="1556">
        <f>IF($J927="TC",0,IF($J927="Nso",0,VLOOKUP($A924,'Result Entry'!$B$9:$FW$108,49,0)))</f>
        <v>0.0</v>
      </c>
      <c r="K941" s="1555"/>
      <c r="L941" s="1548">
        <f t="shared" si="52"/>
        <v>0.0</v>
      </c>
      <c r="M941" s="1549">
        <f t="shared" si="53"/>
        <v>0.0</v>
      </c>
      <c r="N941" s="1550" t="str">
        <f>IF($J927="TC",0,IF($J927="Nso",0,VLOOKUP($A924,'Result Entry'!$B$9:$FW$108,54,0)))</f>
        <v/>
      </c>
    </row>
    <row r="942" spans="8:8" s="1538" ht="20.25" customFormat="1" customHeight="1">
      <c r="A942" s="1443"/>
      <c r="B942" s="1539" t="s">
        <v>70</v>
      </c>
      <c r="C942" s="1551" t="str">
        <f>'Result Entry'!$BF$3</f>
        <v>CHEMISTRY</v>
      </c>
      <c r="D942" s="1552"/>
      <c r="E942" s="1542" t="str">
        <f>IF($J927="TC",0,IF($J927="Nso",0,VLOOKUP($A924,'Result Entry'!$B$9:$FW$108,55,0)))</f>
        <v/>
      </c>
      <c r="F942" s="1543">
        <f>IF($J927="TC",0,IF($J927="Nso",0,VLOOKUP($A924,'Result Entry'!$B$9:$FW$108,56,0)))</f>
        <v>0.0</v>
      </c>
      <c r="G942" s="1553" t="e">
        <f>E942+F942</f>
        <v>#VALUE!</v>
      </c>
      <c r="H942" s="1554">
        <f>IF($J927="TC",0,IF($J927="Nso",0,VLOOKUP($A924,'Result Entry'!$B$9:$FW$108,61,0)))</f>
        <v>0.0</v>
      </c>
      <c r="I942" s="1555"/>
      <c r="J942" s="1556">
        <f>IF($J927="TC",0,IF($J927="Nso",0,VLOOKUP($A924,'Result Entry'!$B$9:$FW$108,65,0)))</f>
        <v>0.0</v>
      </c>
      <c r="K942" s="1555"/>
      <c r="L942" s="1548">
        <f t="shared" si="52"/>
        <v>0.0</v>
      </c>
      <c r="M942" s="1549" t="e">
        <f t="shared" si="53"/>
        <v>#VALUE!</v>
      </c>
      <c r="N942" s="1550" t="str">
        <f>IF($J927="TC",0,IF($J927="Nso",0,VLOOKUP($A924,'Result Entry'!$B$9:$FW$108,70,0)))</f>
        <v/>
      </c>
    </row>
    <row r="943" spans="8:8" s="1538" ht="20.25" customFormat="1" customHeight="1">
      <c r="A943" s="1443"/>
      <c r="B943" s="1539" t="s">
        <v>70</v>
      </c>
      <c r="C943" s="1551" t="str">
        <f>'Result Entry'!$BW$3</f>
        <v>BIOLOGY</v>
      </c>
      <c r="D943" s="1552"/>
      <c r="E943" s="1557" t="str">
        <f>IF($J927="TC",0,IF($J927="Nso",0,VLOOKUP($A924,'Result Entry'!$B$9:$FW$108,71,0)))</f>
        <v/>
      </c>
      <c r="F943" s="1558" t="str">
        <f>IF($J927="TC",0,IF($J927="Nso",0,VLOOKUP($A924,'Result Entry'!$B$9:$FW$108,72,0)))</f>
        <v/>
      </c>
      <c r="G943" s="1559" t="e">
        <f>E943+F943</f>
        <v>#VALUE!</v>
      </c>
      <c r="H943" s="1560">
        <f>IF($J927="TC",0,IF($J927="Nso",0,VLOOKUP($A924,'Result Entry'!$B$9:$FW$108,77,0)))</f>
        <v>0.0</v>
      </c>
      <c r="I943" s="1561"/>
      <c r="J943" s="1562">
        <f>IF($J927="TC",0,IF($J927="Nso",0,VLOOKUP($A924,'Result Entry'!$B$9:$FW$108,81,0)))</f>
        <v>0.0</v>
      </c>
      <c r="K943" s="1561"/>
      <c r="L943" s="1563">
        <f t="shared" si="52"/>
        <v>0.0</v>
      </c>
      <c r="M943" s="1564" t="e">
        <f t="shared" si="53"/>
        <v>#VALUE!</v>
      </c>
      <c r="N943" s="1550">
        <f>IF($J927="TC",0,IF($J927="Nso",0,VLOOKUP($A924,'Result Entry'!$B$9:$FW$108,86,0)))</f>
        <v>0.0</v>
      </c>
    </row>
    <row r="944" spans="8:8" ht="20.25" customHeight="1">
      <c r="A944" s="1443"/>
      <c r="B944" s="1503" t="s">
        <v>70</v>
      </c>
      <c r="C944" s="1565" t="s">
        <v>78</v>
      </c>
      <c r="D944" s="1566"/>
      <c r="E944" s="1567"/>
      <c r="F944" s="1568" t="s">
        <v>79</v>
      </c>
      <c r="G944" s="1569"/>
      <c r="H944" s="1570" t="s">
        <v>80</v>
      </c>
      <c r="I944" s="1571"/>
      <c r="J944" s="1572" t="s">
        <v>42</v>
      </c>
      <c r="K944" s="1667" t="s">
        <v>92</v>
      </c>
      <c r="L944" s="1574" t="s">
        <v>40</v>
      </c>
      <c r="M944" s="1575"/>
      <c r="N944" s="1576" t="s">
        <v>44</v>
      </c>
    </row>
    <row r="945" spans="8:8" ht="25.5" customHeight="1">
      <c r="A945" s="1443"/>
      <c r="B945" s="1503" t="s">
        <v>70</v>
      </c>
      <c r="C945" s="1577"/>
      <c r="D945" s="1578"/>
      <c r="E945" s="1579"/>
      <c r="F945" s="1580">
        <f>IF($J927="TC",0,IF($J927="Nso",0,VLOOKUP($A924,'Result Entry'!$B$9:$FW$108,146,0)))</f>
        <v>0.0</v>
      </c>
      <c r="G945" s="1581"/>
      <c r="H945" s="1582">
        <f>IF($J927="TC",0,IF($J927="Nso",0,VLOOKUP($A924,'Result Entry'!$B$9:$FW$108,147,0)))</f>
        <v>0.0</v>
      </c>
      <c r="I945" s="1583"/>
      <c r="J945" s="1584">
        <f>IF($J927="TC",0,IF($J927="Nso",0,VLOOKUP($A924,'Result Entry'!$B$9:$FW$108,148,0)))</f>
        <v>0.0</v>
      </c>
      <c r="K945" s="1585" t="str">
        <f>IF($J927="TC",0,IF($J927="Nso",0,VLOOKUP($A924,'Result Entry'!$B$9:$FW$108,149,0)))</f>
        <v/>
      </c>
      <c r="L945" s="1586">
        <f>IF($J927="TC",0,IF($J927="Nso",0,VLOOKUP($A924,'Result Entry'!$B$9:$FW$108,150,0)))</f>
        <v>0.0</v>
      </c>
      <c r="M945" s="1587"/>
      <c r="N945" s="1588">
        <f>IF($J927="TC",0,IF($J927="Nso",0,VLOOKUP($A924,'Result Entry'!$B$9:$FW$108,152,0)))</f>
        <v>0.0</v>
      </c>
    </row>
    <row r="946" spans="8:8" ht="20.25" customHeight="1">
      <c r="A946" s="1443"/>
      <c r="B946" s="1503" t="s">
        <v>70</v>
      </c>
      <c r="C946" s="1589" t="s">
        <v>59</v>
      </c>
      <c r="D946" s="1590"/>
      <c r="E946" s="1590"/>
      <c r="F946" s="1590"/>
      <c r="G946" s="1590"/>
      <c r="H946" s="1591"/>
      <c r="I946" s="1592" t="s">
        <v>60</v>
      </c>
      <c r="J946" s="1593"/>
      <c r="K946" s="1594">
        <f>VLOOKUP($A924,'Result Entry'!$B$9:$FW$108,143,0)</f>
        <v>0.0</v>
      </c>
      <c r="L946" s="1595"/>
      <c r="M946" s="1596" t="s">
        <v>38</v>
      </c>
      <c r="N946" s="1597"/>
    </row>
    <row r="947" spans="8:8" ht="20.25" customHeight="1">
      <c r="A947" s="1443"/>
      <c r="B947" s="1503" t="s">
        <v>70</v>
      </c>
      <c r="C947" s="1598" t="s">
        <v>55</v>
      </c>
      <c r="D947" s="1599"/>
      <c r="E947" s="1599"/>
      <c r="F947" s="1600" t="s">
        <v>158</v>
      </c>
      <c r="G947" s="1601"/>
      <c r="H947" s="1602" t="s">
        <v>48</v>
      </c>
      <c r="I947" s="1603" t="s">
        <v>61</v>
      </c>
      <c r="J947" s="1604"/>
      <c r="K947" s="1605">
        <f>VLOOKUP($A924,'Result Entry'!$B$9:$FW$108,144,0)</f>
        <v>0.0</v>
      </c>
      <c r="L947" s="1606"/>
      <c r="M947" s="1607">
        <f>VLOOKUP($A924,'Result Entry'!$B$9:$FW$108,145,0)</f>
        <v>0.0</v>
      </c>
      <c r="N947" s="1608"/>
    </row>
    <row r="948" spans="8:8" ht="20.25" customHeight="1">
      <c r="A948" s="1443"/>
      <c r="B948" s="1503" t="s">
        <v>70</v>
      </c>
      <c r="C948" s="1598"/>
      <c r="D948" s="1599"/>
      <c r="E948" s="1599"/>
      <c r="F948" s="1609"/>
      <c r="G948" s="1610"/>
      <c r="H948" s="1611" t="s">
        <v>100</v>
      </c>
      <c r="I948" s="1612" t="s">
        <v>62</v>
      </c>
      <c r="J948" s="1613"/>
      <c r="K948" s="1614">
        <f>IF($J927="TC","Transferred",IF($J927="Nso","NameSeparated",VLOOKUP($A924,'Result Entry'!$B$9:$FW$108,153,0)))</f>
        <v>0.0</v>
      </c>
      <c r="L948" s="1614"/>
      <c r="M948" s="1614"/>
      <c r="N948" s="1615"/>
    </row>
    <row r="949" spans="8:8" ht="20.25" customHeight="1">
      <c r="A949" s="1443"/>
      <c r="B949" s="1503" t="s">
        <v>70</v>
      </c>
      <c r="C949" s="1616" t="str">
        <f>'Result Entry'!$DU$3</f>
        <v>Foundation Of Information Tech.</v>
      </c>
      <c r="D949" s="1617"/>
      <c r="E949" s="1618"/>
      <c r="F949" s="1619" t="str">
        <f>IF($J927="TC",0,IF($J927="Nso",0,VLOOKUP($A924,'Result Entry'!$B$9:$GS$108,170,0)))</f>
        <v/>
      </c>
      <c r="G949" s="1619"/>
      <c r="H949" s="1620">
        <f>IF($J927="TC",0,IF($J927="Nso",0,VLOOKUP($A924,'Result Entry'!$B$9:$GS$108,112,0)))</f>
        <v>0.0</v>
      </c>
      <c r="I949" s="1621" t="s">
        <v>72</v>
      </c>
      <c r="J949" s="1622"/>
      <c r="K949" s="1623">
        <f>'Result Entry'!$T$2</f>
        <v>45041.0</v>
      </c>
      <c r="L949" s="1624"/>
      <c r="M949" s="1624"/>
      <c r="N949" s="1625"/>
    </row>
    <row r="950" spans="8:8" ht="20.25" customHeight="1">
      <c r="A950" s="1443"/>
      <c r="B950" s="1503" t="s">
        <v>70</v>
      </c>
      <c r="C950" s="1616" t="str">
        <f>'Result Entry'!$EI$3</f>
        <v>G.I.A.I.-II</v>
      </c>
      <c r="D950" s="1617"/>
      <c r="E950" s="1618"/>
      <c r="F950" s="1619" t="str">
        <f>IF($J927="TC",0,IF($J927="Nso",0,VLOOKUP($A924,'Result Entry'!$B$9:$GS$108,174,0)))</f>
        <v/>
      </c>
      <c r="G950" s="1619"/>
      <c r="H950" s="1620">
        <f>IF($J927="TC",0,IF($J927="Nso",0,VLOOKUP($A924,'Result Entry'!$B$9:$GS$108,124,0)))</f>
        <v>0.0</v>
      </c>
      <c r="I950" s="1626"/>
      <c r="J950" s="1627"/>
      <c r="K950" s="1627"/>
      <c r="L950" s="1627"/>
      <c r="M950" s="1627"/>
      <c r="N950" s="1628"/>
    </row>
    <row r="951" spans="8:8" ht="20.25" customHeight="1">
      <c r="A951" s="1443"/>
      <c r="B951" s="1503" t="s">
        <v>70</v>
      </c>
      <c r="C951" s="1616" t="str">
        <f>'Result Entry'!$EU$3</f>
        <v>SOC.SER.PLAN</v>
      </c>
      <c r="D951" s="1617"/>
      <c r="E951" s="1618"/>
      <c r="F951" s="1619">
        <f>IF($J927="TC",0,IF($J927="Nso",0,VLOOKUP($A924,'Result Entry'!$B$9:$HS$108,178,0)))</f>
        <v>0.0</v>
      </c>
      <c r="G951" s="1619"/>
      <c r="H951" s="1620">
        <f>IF($J927="TC",0,IF($J927="Nso",0,VLOOKUP($A924,'Result Entry'!$B$9:$GS$108,136,0)))</f>
        <v>0.0</v>
      </c>
      <c r="I951" s="1629" t="s">
        <v>175</v>
      </c>
      <c r="J951" s="1630"/>
      <c r="K951" s="1668"/>
      <c r="L951" s="1669"/>
      <c r="M951" s="1669"/>
      <c r="N951" s="1670"/>
    </row>
    <row r="952" spans="8:8" ht="20.25" customHeight="1">
      <c r="A952" s="1443"/>
      <c r="B952" s="1503" t="s">
        <v>70</v>
      </c>
      <c r="C952" s="1616" t="str">
        <f>'Result Entry'!$FG$3</f>
        <v>Jeewan Kaushal</v>
      </c>
      <c r="D952" s="1617"/>
      <c r="E952" s="1618"/>
      <c r="F952" s="1619" t="str">
        <f>IF($J927="TC",0,IF($J927="Nso",0,VLOOKUP($A924,'Result Entry'!$B$9:$HS$108,182,0)))</f>
        <v/>
      </c>
      <c r="G952" s="1619"/>
      <c r="H952" s="1620">
        <f>IF($J927="TC",0,IF($J927="Nso",0,VLOOKUP($A924,'Result Entry'!$B$9:$HS$108,136,0)))</f>
        <v>0.0</v>
      </c>
      <c r="I952" s="1629" t="s">
        <v>149</v>
      </c>
      <c r="J952" s="1630"/>
      <c r="K952" s="1630"/>
      <c r="L952" s="1630"/>
      <c r="M952" s="1630"/>
      <c r="N952" s="1634"/>
    </row>
    <row r="953" spans="8:8" ht="20.25" customHeight="1">
      <c r="A953" s="1443"/>
      <c r="B953" s="1483" t="s">
        <v>70</v>
      </c>
      <c r="C953" s="1635" t="s">
        <v>181</v>
      </c>
      <c r="D953" s="1636"/>
      <c r="E953" s="1637"/>
      <c r="F953" s="1638" t="s">
        <v>182</v>
      </c>
      <c r="G953" s="1639"/>
      <c r="H953" s="1640" t="s">
        <v>31</v>
      </c>
      <c r="I953" s="1629" t="s">
        <v>176</v>
      </c>
      <c r="J953" s="1630"/>
      <c r="K953" s="1630"/>
      <c r="L953" s="1630"/>
      <c r="M953" s="1630"/>
      <c r="N953" s="1634"/>
    </row>
    <row r="954" spans="8:8" ht="20.25" customHeight="1">
      <c r="A954" s="1443"/>
      <c r="B954" s="1483" t="s">
        <v>70</v>
      </c>
      <c r="C954" s="1641"/>
      <c r="D954" s="1642"/>
      <c r="E954" s="1643"/>
      <c r="F954" s="1644" t="s">
        <v>183</v>
      </c>
      <c r="G954" s="1645"/>
      <c r="H954" s="1646" t="s">
        <v>180</v>
      </c>
      <c r="I954" s="1647" t="s">
        <v>68</v>
      </c>
      <c r="J954" s="1648"/>
      <c r="K954" s="1648"/>
      <c r="L954" s="1648"/>
      <c r="M954" s="1648"/>
      <c r="N954" s="1649"/>
    </row>
    <row r="955" spans="8:8" ht="20.25" customHeight="1">
      <c r="A955" s="1443"/>
      <c r="B955" s="1483" t="s">
        <v>70</v>
      </c>
      <c r="C955" s="1641"/>
      <c r="D955" s="1642"/>
      <c r="E955" s="1643"/>
      <c r="F955" s="1644" t="s">
        <v>186</v>
      </c>
      <c r="G955" s="1645"/>
      <c r="H955" s="1646" t="s">
        <v>63</v>
      </c>
      <c r="I955" s="1650"/>
      <c r="J955" s="1651"/>
      <c r="K955" s="1651"/>
      <c r="L955" s="1651"/>
      <c r="M955" s="1651"/>
      <c r="N955" s="1652"/>
    </row>
    <row r="956" spans="8:8" ht="20.25" customHeight="1">
      <c r="A956" s="1443"/>
      <c r="B956" s="1483" t="s">
        <v>70</v>
      </c>
      <c r="C956" s="1641"/>
      <c r="D956" s="1642"/>
      <c r="E956" s="1643"/>
      <c r="F956" s="1644" t="s">
        <v>187</v>
      </c>
      <c r="G956" s="1645"/>
      <c r="H956" s="1646" t="s">
        <v>64</v>
      </c>
      <c r="I956" s="1650"/>
      <c r="J956" s="1651"/>
      <c r="K956" s="1651"/>
      <c r="L956" s="1651"/>
      <c r="M956" s="1651"/>
      <c r="N956" s="1652"/>
    </row>
    <row r="957" spans="8:8" ht="20.25" customHeight="1">
      <c r="A957" s="1443"/>
      <c r="B957" s="1483" t="s">
        <v>70</v>
      </c>
      <c r="C957" s="1641"/>
      <c r="D957" s="1642"/>
      <c r="E957" s="1643"/>
      <c r="F957" s="1644" t="s">
        <v>184</v>
      </c>
      <c r="G957" s="1645"/>
      <c r="H957" s="1646" t="s">
        <v>66</v>
      </c>
      <c r="I957" s="1653" t="s">
        <v>81</v>
      </c>
      <c r="J957" s="1654"/>
      <c r="K957" s="1654"/>
      <c r="L957" s="1654"/>
      <c r="M957" s="1654"/>
      <c r="N957" s="1655"/>
    </row>
    <row r="958" spans="8:8" ht="20.25" customHeight="1">
      <c r="A958" s="1443"/>
      <c r="B958" s="1656" t="s">
        <v>70</v>
      </c>
      <c r="C958" s="1657"/>
      <c r="D958" s="1658"/>
      <c r="E958" s="1659"/>
      <c r="F958" s="1660" t="s">
        <v>185</v>
      </c>
      <c r="G958" s="1661"/>
      <c r="H958" s="1662" t="s">
        <v>65</v>
      </c>
      <c r="I958" s="1663"/>
      <c r="J958" s="1664"/>
      <c r="K958" s="1664"/>
      <c r="L958" s="1664"/>
      <c r="M958" s="1664"/>
      <c r="N958" s="1665"/>
    </row>
    <row r="959" spans="8:8" ht="15.75">
      <c r="A959" s="1666"/>
      <c r="B959" s="1666"/>
      <c r="C959" s="1666"/>
      <c r="D959" s="1666"/>
      <c r="E959" s="1666"/>
      <c r="F959" s="1666"/>
      <c r="G959" s="1666"/>
      <c r="H959" s="1666"/>
      <c r="I959" s="1666"/>
      <c r="J959" s="1666"/>
      <c r="K959" s="1666"/>
      <c r="L959" s="1666"/>
      <c r="M959" s="1666"/>
      <c r="N959" s="1666"/>
    </row>
    <row r="960" spans="8:8" ht="24.75" customHeight="1">
      <c r="A960" s="1441">
        <f>A924+1</f>
        <v>28.0</v>
      </c>
      <c r="B960" s="1442" t="s">
        <v>51</v>
      </c>
      <c r="C960" s="1442"/>
      <c r="D960" s="1442"/>
      <c r="E960" s="1442"/>
      <c r="F960" s="1442"/>
      <c r="G960" s="1442"/>
      <c r="H960" s="1442"/>
      <c r="I960" s="1442"/>
      <c r="J960" s="1442"/>
      <c r="K960" s="1442"/>
      <c r="L960" s="1442"/>
      <c r="M960" s="1442"/>
      <c r="N960" s="1442"/>
    </row>
    <row r="961" spans="8:8" ht="42.75" customHeight="1">
      <c r="A961" s="1443"/>
      <c r="B961" s="1444"/>
      <c r="C961" s="1445"/>
      <c r="D961" s="1446" t="str">
        <f>Master!$E$8</f>
        <v>Govt. Sr. Secondary School </v>
      </c>
      <c r="E961" s="1447"/>
      <c r="F961" s="1447"/>
      <c r="G961" s="1447"/>
      <c r="H961" s="1447"/>
      <c r="I961" s="1447"/>
      <c r="J961" s="1447"/>
      <c r="K961" s="1447"/>
      <c r="L961" s="1447"/>
      <c r="M961" s="1447"/>
      <c r="N961" s="1448"/>
    </row>
    <row r="962" spans="8:8" ht="26.25" customHeight="1">
      <c r="A962" s="1443"/>
      <c r="B962" s="1449"/>
      <c r="C962" s="1450"/>
      <c r="D962" s="1451" t="str">
        <f>Master!$E$11</f>
        <v>P.S.-Bapini (Jodhpur)</v>
      </c>
      <c r="E962" s="1452"/>
      <c r="F962" s="1452"/>
      <c r="G962" s="1452"/>
      <c r="H962" s="1452"/>
      <c r="I962" s="1452"/>
      <c r="J962" s="1452"/>
      <c r="K962" s="1452"/>
      <c r="L962" s="1452"/>
      <c r="M962" s="1452"/>
      <c r="N962" s="1453"/>
    </row>
    <row r="963" spans="8:8" ht="20.25" customHeight="1">
      <c r="A963" s="1443"/>
      <c r="B963" s="1454"/>
      <c r="C963" s="1455" t="s">
        <v>151</v>
      </c>
      <c r="D963" s="1456"/>
      <c r="E963" s="1456"/>
      <c r="F963" s="1456"/>
      <c r="G963" s="1457"/>
      <c r="H963" s="1458" t="s">
        <v>128</v>
      </c>
      <c r="I963" s="1458"/>
      <c r="J963" s="1459">
        <f>VLOOKUP(A960,'Result Entry'!$B$6:$K$108,6,0)</f>
        <v>0.0</v>
      </c>
      <c r="K963" s="1460" t="s">
        <v>69</v>
      </c>
      <c r="L963" s="1461"/>
      <c r="M963" s="1462">
        <f>Master!$E$14</f>
        <v>8.151106901E9</v>
      </c>
      <c r="N963" s="1463"/>
    </row>
    <row r="964" spans="8:8" ht="20.25" customHeight="1">
      <c r="A964" s="1443"/>
      <c r="B964" s="1464"/>
      <c r="C964" s="1465"/>
      <c r="D964" s="1466"/>
      <c r="E964" s="1466"/>
      <c r="F964" s="1466"/>
      <c r="G964" s="1467"/>
      <c r="H964" s="1468"/>
      <c r="I964" s="1468"/>
      <c r="J964" s="1469"/>
      <c r="K964" s="1470" t="s">
        <v>67</v>
      </c>
      <c r="L964" s="1471"/>
      <c r="M964" s="1472"/>
      <c r="N964" s="1473"/>
      <c r="O964" s="23" t="s">
        <v>157</v>
      </c>
    </row>
    <row r="965" spans="8:8" ht="20.25" customHeight="1">
      <c r="A965" s="1443"/>
      <c r="B965" s="1464"/>
      <c r="C965" s="1474"/>
      <c r="D965" s="1475"/>
      <c r="E965" s="1475"/>
      <c r="F965" s="1475"/>
      <c r="G965" s="1476"/>
      <c r="H965" s="1477"/>
      <c r="I965" s="1477"/>
      <c r="J965" s="1478"/>
      <c r="K965" s="1479" t="s">
        <v>52</v>
      </c>
      <c r="L965" s="1480"/>
      <c r="M965" s="1481" t="str">
        <f>Master!$E$6</f>
        <v>2022-23</v>
      </c>
      <c r="N965" s="1482"/>
    </row>
    <row r="966" spans="8:8" ht="20.25" customHeight="1">
      <c r="A966" s="1443"/>
      <c r="B966" s="1483" t="s">
        <v>70</v>
      </c>
      <c r="C966" s="1484" t="s">
        <v>21</v>
      </c>
      <c r="D966" s="1485"/>
      <c r="E966" s="1485"/>
      <c r="F966" s="1486"/>
      <c r="G966" s="1487" t="s">
        <v>150</v>
      </c>
      <c r="H966" s="1488">
        <f>VLOOKUP($A960,'Result Entry'!$B$9:$FW$108,4,0)</f>
        <v>0.0</v>
      </c>
      <c r="I966" s="1488"/>
      <c r="J966" s="1488"/>
      <c r="K966" s="1488"/>
      <c r="L966" s="1488"/>
      <c r="M966" s="1488"/>
      <c r="N966" s="1489"/>
    </row>
    <row r="967" spans="8:8" ht="20.25" customHeight="1">
      <c r="A967" s="1443"/>
      <c r="B967" s="1483" t="s">
        <v>70</v>
      </c>
      <c r="C967" s="1490" t="s">
        <v>23</v>
      </c>
      <c r="D967" s="1491"/>
      <c r="E967" s="1491"/>
      <c r="F967" s="1492"/>
      <c r="G967" s="1493" t="s">
        <v>150</v>
      </c>
      <c r="H967" s="1494">
        <f>VLOOKUP($A960,'Result Entry'!$B$9:$FW$108,7,0)</f>
        <v>0.0</v>
      </c>
      <c r="I967" s="1494"/>
      <c r="J967" s="1494"/>
      <c r="K967" s="1494"/>
      <c r="L967" s="1494"/>
      <c r="M967" s="1494"/>
      <c r="N967" s="1495"/>
    </row>
    <row r="968" spans="8:8" ht="20.25" customHeight="1">
      <c r="A968" s="1443"/>
      <c r="B968" s="1483" t="s">
        <v>70</v>
      </c>
      <c r="C968" s="1490" t="s">
        <v>24</v>
      </c>
      <c r="D968" s="1491"/>
      <c r="E968" s="1491"/>
      <c r="F968" s="1492"/>
      <c r="G968" s="1493" t="s">
        <v>150</v>
      </c>
      <c r="H968" s="1494">
        <f>VLOOKUP($A960,'Result Entry'!$B$9:$FW$108,8,0)</f>
        <v>0.0</v>
      </c>
      <c r="I968" s="1494"/>
      <c r="J968" s="1494"/>
      <c r="K968" s="1494"/>
      <c r="L968" s="1494"/>
      <c r="M968" s="1494"/>
      <c r="N968" s="1495"/>
    </row>
    <row r="969" spans="8:8" ht="20.25" customHeight="1">
      <c r="A969" s="1443"/>
      <c r="B969" s="1483" t="s">
        <v>70</v>
      </c>
      <c r="C969" s="1490" t="s">
        <v>53</v>
      </c>
      <c r="D969" s="1491"/>
      <c r="E969" s="1491"/>
      <c r="F969" s="1492"/>
      <c r="G969" s="1493" t="s">
        <v>150</v>
      </c>
      <c r="H969" s="1494">
        <f>VLOOKUP($A960,'Result Entry'!$B$9:$FW$108,9,0)</f>
        <v>0.0</v>
      </c>
      <c r="I969" s="1494"/>
      <c r="J969" s="1494"/>
      <c r="K969" s="1494"/>
      <c r="L969" s="1494"/>
      <c r="M969" s="1494"/>
      <c r="N969" s="1495"/>
    </row>
    <row r="970" spans="8:8" ht="20.25" customHeight="1">
      <c r="A970" s="1443"/>
      <c r="B970" s="1483" t="s">
        <v>70</v>
      </c>
      <c r="C970" s="1490" t="s">
        <v>54</v>
      </c>
      <c r="D970" s="1491"/>
      <c r="E970" s="1491"/>
      <c r="F970" s="1492"/>
      <c r="G970" s="1493" t="s">
        <v>150</v>
      </c>
      <c r="H970" s="1496" t="str">
        <f>CONCATENATE('Result Entry'!$G$4,'Result Entry'!$J$4)</f>
        <v>11(A)</v>
      </c>
      <c r="I970" s="1494"/>
      <c r="J970" s="1494"/>
      <c r="K970" s="1494"/>
      <c r="L970" s="1494"/>
      <c r="M970" s="1494"/>
      <c r="N970" s="1495"/>
    </row>
    <row r="971" spans="8:8" ht="20.25" customHeight="1">
      <c r="A971" s="1443"/>
      <c r="B971" s="1483" t="s">
        <v>70</v>
      </c>
      <c r="C971" s="1497" t="s">
        <v>26</v>
      </c>
      <c r="D971" s="1498"/>
      <c r="E971" s="1498"/>
      <c r="F971" s="1499"/>
      <c r="G971" s="1500" t="s">
        <v>150</v>
      </c>
      <c r="H971" s="1501">
        <f>VLOOKUP($A960,'Result Entry'!$B$9:$FW$108,10,0)</f>
        <v>0.0</v>
      </c>
      <c r="I971" s="1501"/>
      <c r="J971" s="1501"/>
      <c r="K971" s="1501"/>
      <c r="L971" s="1501"/>
      <c r="M971" s="1501"/>
      <c r="N971" s="1502"/>
    </row>
    <row r="972" spans="8:8" ht="20.25" customHeight="1">
      <c r="A972" s="1443"/>
      <c r="B972" s="1503" t="s">
        <v>70</v>
      </c>
      <c r="C972" s="1504" t="s">
        <v>168</v>
      </c>
      <c r="D972" s="1505"/>
      <c r="E972" s="1506" t="s">
        <v>73</v>
      </c>
      <c r="F972" s="1507" t="s">
        <v>74</v>
      </c>
      <c r="G972" s="1508" t="s">
        <v>169</v>
      </c>
      <c r="H972" s="1509" t="s">
        <v>56</v>
      </c>
      <c r="I972" s="1510"/>
      <c r="J972" s="1511" t="s">
        <v>85</v>
      </c>
      <c r="K972" s="1512"/>
      <c r="L972" s="1513" t="s">
        <v>170</v>
      </c>
      <c r="M972" s="1514" t="s">
        <v>77</v>
      </c>
      <c r="N972" s="1515" t="s">
        <v>99</v>
      </c>
    </row>
    <row r="973" spans="8:8" ht="20.25" customHeight="1">
      <c r="A973" s="1443"/>
      <c r="B973" s="1503"/>
      <c r="C973" s="1516"/>
      <c r="D973" s="1517"/>
      <c r="E973" s="1518"/>
      <c r="F973" s="1519"/>
      <c r="G973" s="1520"/>
      <c r="H973" s="1521"/>
      <c r="I973" s="1522"/>
      <c r="J973" s="1523"/>
      <c r="K973" s="1524"/>
      <c r="L973" s="1525"/>
      <c r="M973" s="1526"/>
      <c r="N973" s="1527"/>
    </row>
    <row r="974" spans="8:8" ht="20.25" customHeight="1">
      <c r="A974" s="1443"/>
      <c r="B974" s="1503" t="s">
        <v>70</v>
      </c>
      <c r="C974" s="1528" t="s">
        <v>57</v>
      </c>
      <c r="D974" s="1529"/>
      <c r="E974" s="1530">
        <f>'Result Entry'!$L$7</f>
        <v>10.0</v>
      </c>
      <c r="F974" s="1531">
        <f>'Result Entry'!$M$7</f>
        <v>10.0</v>
      </c>
      <c r="G974" s="1532">
        <f>SUM(E974:F974)</f>
        <v>20.0</v>
      </c>
      <c r="H974" s="1533">
        <f>'Result Entry'!$AU$7</f>
        <v>70.0</v>
      </c>
      <c r="I974" s="1534"/>
      <c r="J974" s="1535">
        <f>'Result Entry'!$AY$7</f>
        <v>100.0</v>
      </c>
      <c r="K974" s="1534"/>
      <c r="L974" s="1532">
        <f t="shared" si="54" ref="L974:L979">H974+J974</f>
        <v>170.0</v>
      </c>
      <c r="M974" s="1536">
        <f t="shared" si="55" ref="M974:M979">G974+L974</f>
        <v>190.0</v>
      </c>
      <c r="N974" s="1537"/>
    </row>
    <row r="975" spans="8:8" s="1538" ht="20.25" customFormat="1" customHeight="1">
      <c r="A975" s="1443"/>
      <c r="B975" s="1539" t="s">
        <v>70</v>
      </c>
      <c r="C975" s="1540" t="str">
        <f>'Result Entry'!$L$3</f>
        <v>HINDI Comp.</v>
      </c>
      <c r="D975" s="1541"/>
      <c r="E975" s="1542">
        <f>IF($J963="TC",0,IF($J963="Nso",0,VLOOKUP($A960,'Result Entry'!$B$9:$FW$108,11,0)))</f>
        <v>0.0</v>
      </c>
      <c r="F975" s="1543">
        <f>IF($J963="TC",0,IF($J963="Nso",0,VLOOKUP($A960,'Result Entry'!$B$9:$FW$108,12,0)))</f>
        <v>0.0</v>
      </c>
      <c r="G975" s="1544">
        <f>E975+F975</f>
        <v>0.0</v>
      </c>
      <c r="H975" s="1545">
        <f>IF($J963="TC",0,IF($J963="Nso",0,VLOOKUP($A960,'Result Entry'!$B$9:$FW$108,16,0)))</f>
        <v>0.0</v>
      </c>
      <c r="I975" s="1546"/>
      <c r="J975" s="1547">
        <f>IF($J963="TC",0,IF($J963="Nso",0,VLOOKUP($A960,'Result Entry'!$B$9:$FW$108,19,0)))</f>
        <v>0.0</v>
      </c>
      <c r="K975" s="1546"/>
      <c r="L975" s="1548">
        <f t="shared" si="54"/>
        <v>0.0</v>
      </c>
      <c r="M975" s="1549">
        <f t="shared" si="55"/>
        <v>0.0</v>
      </c>
      <c r="N975" s="1550" t="str">
        <f>IF($J963="TC",0,IF($J963="Nso",0,VLOOKUP($A960,'Result Entry'!$B$9:$FW$108,24,0)))</f>
        <v/>
      </c>
    </row>
    <row r="976" spans="8:8" s="1538" ht="20.25" customFormat="1" customHeight="1">
      <c r="A976" s="1443"/>
      <c r="B976" s="1539" t="s">
        <v>70</v>
      </c>
      <c r="C976" s="1551" t="str">
        <f>'Result Entry'!$Z$3</f>
        <v>ENGLISH Comp.</v>
      </c>
      <c r="D976" s="1552"/>
      <c r="E976" s="1542">
        <f>IF($J963="TC",0,IF($J963="Nso",0,VLOOKUP($A960,'Result Entry'!$B$9:$FW$108,25,0)))</f>
        <v>0.0</v>
      </c>
      <c r="F976" s="1543">
        <f>IF($J963="TC",0,IF($J963="Nso",0,VLOOKUP($A960,'Result Entry'!$B$9:$FW$108,26,0)))</f>
        <v>0.0</v>
      </c>
      <c r="G976" s="1553">
        <f>E976+F976</f>
        <v>0.0</v>
      </c>
      <c r="H976" s="1554">
        <f>IF($J963="TC",0,IF($J963="Nso",0,VLOOKUP($A960,'Result Entry'!$B$9:$FW$108,30,0)))</f>
        <v>0.0</v>
      </c>
      <c r="I976" s="1555"/>
      <c r="J976" s="1556">
        <f>IF($J963="TC",0,IF($J963="Nso",0,VLOOKUP($A960,'Result Entry'!$B$9:$FW$108,33,0)))</f>
        <v>0.0</v>
      </c>
      <c r="K976" s="1555"/>
      <c r="L976" s="1548">
        <f t="shared" si="54"/>
        <v>0.0</v>
      </c>
      <c r="M976" s="1549">
        <f t="shared" si="55"/>
        <v>0.0</v>
      </c>
      <c r="N976" s="1550" t="str">
        <f>IF($J963="TC",0,IF($J963="Nso",0,VLOOKUP($A960,'Result Entry'!$B$9:$FW$108,38,0)))</f>
        <v/>
      </c>
    </row>
    <row r="977" spans="8:8" s="1538" ht="20.25" customFormat="1" customHeight="1">
      <c r="A977" s="1443"/>
      <c r="B977" s="1539" t="s">
        <v>70</v>
      </c>
      <c r="C977" s="1551" t="str">
        <f>'Result Entry'!$AO$3</f>
        <v>PHYSICS</v>
      </c>
      <c r="D977" s="1552"/>
      <c r="E977" s="1542">
        <f>IF($J963="TC",0,IF($J963="Nso",0,VLOOKUP($A960,'Result Entry'!$B$9:$FW$108,39,0)))</f>
        <v>0.0</v>
      </c>
      <c r="F977" s="1543">
        <f>IF($J963="TC",0,IF($J963="Nso",0,VLOOKUP($A960,'Result Entry'!$B$9:$FW$108,40,0)))</f>
        <v>0.0</v>
      </c>
      <c r="G977" s="1553">
        <f>E977+F977</f>
        <v>0.0</v>
      </c>
      <c r="H977" s="1554">
        <f>IF($J963="TC",0,IF($J963="Nso",0,VLOOKUP($A960,'Result Entry'!$B$9:$FW$108,45,0)))</f>
        <v>0.0</v>
      </c>
      <c r="I977" s="1555"/>
      <c r="J977" s="1556">
        <f>IF($J963="TC",0,IF($J963="Nso",0,VLOOKUP($A960,'Result Entry'!$B$9:$FW$108,49,0)))</f>
        <v>0.0</v>
      </c>
      <c r="K977" s="1555"/>
      <c r="L977" s="1548">
        <f t="shared" si="54"/>
        <v>0.0</v>
      </c>
      <c r="M977" s="1549">
        <f t="shared" si="55"/>
        <v>0.0</v>
      </c>
      <c r="N977" s="1550" t="str">
        <f>IF($J963="TC",0,IF($J963="Nso",0,VLOOKUP($A960,'Result Entry'!$B$9:$FW$108,54,0)))</f>
        <v/>
      </c>
    </row>
    <row r="978" spans="8:8" s="1538" ht="20.25" customFormat="1" customHeight="1">
      <c r="A978" s="1443"/>
      <c r="B978" s="1539" t="s">
        <v>70</v>
      </c>
      <c r="C978" s="1551" t="str">
        <f>'Result Entry'!$BF$3</f>
        <v>CHEMISTRY</v>
      </c>
      <c r="D978" s="1552"/>
      <c r="E978" s="1542" t="str">
        <f>IF($J963="TC",0,IF($J963="Nso",0,VLOOKUP($A960,'Result Entry'!$B$9:$FW$108,55,0)))</f>
        <v/>
      </c>
      <c r="F978" s="1543">
        <f>IF($J963="TC",0,IF($J963="Nso",0,VLOOKUP($A960,'Result Entry'!$B$9:$FW$108,56,0)))</f>
        <v>0.0</v>
      </c>
      <c r="G978" s="1553" t="e">
        <f>E978+F978</f>
        <v>#VALUE!</v>
      </c>
      <c r="H978" s="1554">
        <f>IF($J963="TC",0,IF($J963="Nso",0,VLOOKUP($A960,'Result Entry'!$B$9:$FW$108,61,0)))</f>
        <v>0.0</v>
      </c>
      <c r="I978" s="1555"/>
      <c r="J978" s="1556">
        <f>IF($J963="TC",0,IF($J963="Nso",0,VLOOKUP($A960,'Result Entry'!$B$9:$FW$108,65,0)))</f>
        <v>0.0</v>
      </c>
      <c r="K978" s="1555"/>
      <c r="L978" s="1548">
        <f t="shared" si="54"/>
        <v>0.0</v>
      </c>
      <c r="M978" s="1549" t="e">
        <f t="shared" si="55"/>
        <v>#VALUE!</v>
      </c>
      <c r="N978" s="1550" t="str">
        <f>IF($J963="TC",0,IF($J963="Nso",0,VLOOKUP($A960,'Result Entry'!$B$9:$FW$108,70,0)))</f>
        <v/>
      </c>
    </row>
    <row r="979" spans="8:8" s="1538" ht="20.25" customFormat="1" customHeight="1">
      <c r="A979" s="1443"/>
      <c r="B979" s="1539" t="s">
        <v>70</v>
      </c>
      <c r="C979" s="1551" t="str">
        <f>'Result Entry'!$BW$3</f>
        <v>BIOLOGY</v>
      </c>
      <c r="D979" s="1552"/>
      <c r="E979" s="1557" t="str">
        <f>IF($J963="TC",0,IF($J963="Nso",0,VLOOKUP($A960,'Result Entry'!$B$9:$FW$108,71,0)))</f>
        <v/>
      </c>
      <c r="F979" s="1558" t="str">
        <f>IF($J963="TC",0,IF($J963="Nso",0,VLOOKUP($A960,'Result Entry'!$B$9:$FW$108,72,0)))</f>
        <v/>
      </c>
      <c r="G979" s="1559" t="e">
        <f>E979+F979</f>
        <v>#VALUE!</v>
      </c>
      <c r="H979" s="1560">
        <f>IF($J963="TC",0,IF($J963="Nso",0,VLOOKUP($A960,'Result Entry'!$B$9:$FW$108,77,0)))</f>
        <v>0.0</v>
      </c>
      <c r="I979" s="1561"/>
      <c r="J979" s="1562">
        <f>IF($J963="TC",0,IF($J963="Nso",0,VLOOKUP($A960,'Result Entry'!$B$9:$FW$108,81,0)))</f>
        <v>0.0</v>
      </c>
      <c r="K979" s="1561"/>
      <c r="L979" s="1563">
        <f t="shared" si="54"/>
        <v>0.0</v>
      </c>
      <c r="M979" s="1564" t="e">
        <f t="shared" si="55"/>
        <v>#VALUE!</v>
      </c>
      <c r="N979" s="1550">
        <f>IF($J963="TC",0,IF($J963="Nso",0,VLOOKUP($A960,'Result Entry'!$B$9:$FW$108,86,0)))</f>
        <v>0.0</v>
      </c>
    </row>
    <row r="980" spans="8:8" ht="20.25" customHeight="1">
      <c r="A980" s="1443"/>
      <c r="B980" s="1503" t="s">
        <v>70</v>
      </c>
      <c r="C980" s="1565" t="s">
        <v>78</v>
      </c>
      <c r="D980" s="1566"/>
      <c r="E980" s="1567"/>
      <c r="F980" s="1568" t="s">
        <v>79</v>
      </c>
      <c r="G980" s="1569"/>
      <c r="H980" s="1570" t="s">
        <v>80</v>
      </c>
      <c r="I980" s="1571"/>
      <c r="J980" s="1572" t="s">
        <v>42</v>
      </c>
      <c r="K980" s="1667" t="s">
        <v>92</v>
      </c>
      <c r="L980" s="1574" t="s">
        <v>40</v>
      </c>
      <c r="M980" s="1575"/>
      <c r="N980" s="1576" t="s">
        <v>44</v>
      </c>
    </row>
    <row r="981" spans="8:8" ht="25.5" customHeight="1">
      <c r="A981" s="1443"/>
      <c r="B981" s="1503" t="s">
        <v>70</v>
      </c>
      <c r="C981" s="1577"/>
      <c r="D981" s="1578"/>
      <c r="E981" s="1579"/>
      <c r="F981" s="1580">
        <f>IF($J963="TC",0,IF($J963="Nso",0,VLOOKUP($A960,'Result Entry'!$B$9:$FW$108,146,0)))</f>
        <v>0.0</v>
      </c>
      <c r="G981" s="1581"/>
      <c r="H981" s="1582">
        <f>IF($J963="TC",0,IF($J963="Nso",0,VLOOKUP($A960,'Result Entry'!$B$9:$FW$108,147,0)))</f>
        <v>0.0</v>
      </c>
      <c r="I981" s="1583"/>
      <c r="J981" s="1584">
        <f>IF($J963="TC",0,IF($J963="Nso",0,VLOOKUP($A960,'Result Entry'!$B$9:$FW$108,148,0)))</f>
        <v>0.0</v>
      </c>
      <c r="K981" s="1585" t="str">
        <f>IF($J963="TC",0,IF($J963="Nso",0,VLOOKUP($A960,'Result Entry'!$B$9:$FW$108,149,0)))</f>
        <v/>
      </c>
      <c r="L981" s="1586">
        <f>IF($J963="TC",0,IF($J963="Nso",0,VLOOKUP($A960,'Result Entry'!$B$9:$FW$108,150,0)))</f>
        <v>0.0</v>
      </c>
      <c r="M981" s="1587"/>
      <c r="N981" s="1588">
        <f>IF($J963="TC",0,IF($J963="Nso",0,VLOOKUP($A960,'Result Entry'!$B$9:$FW$108,152,0)))</f>
        <v>0.0</v>
      </c>
    </row>
    <row r="982" spans="8:8" ht="20.25" customHeight="1">
      <c r="A982" s="1443"/>
      <c r="B982" s="1503" t="s">
        <v>70</v>
      </c>
      <c r="C982" s="1589" t="s">
        <v>59</v>
      </c>
      <c r="D982" s="1590"/>
      <c r="E982" s="1590"/>
      <c r="F982" s="1590"/>
      <c r="G982" s="1590"/>
      <c r="H982" s="1591"/>
      <c r="I982" s="1592" t="s">
        <v>60</v>
      </c>
      <c r="J982" s="1593"/>
      <c r="K982" s="1594">
        <f>VLOOKUP($A960,'Result Entry'!$B$9:$FW$108,143,0)</f>
        <v>0.0</v>
      </c>
      <c r="L982" s="1595"/>
      <c r="M982" s="1596" t="s">
        <v>38</v>
      </c>
      <c r="N982" s="1597"/>
    </row>
    <row r="983" spans="8:8" ht="20.25" customHeight="1">
      <c r="A983" s="1443"/>
      <c r="B983" s="1503" t="s">
        <v>70</v>
      </c>
      <c r="C983" s="1598" t="s">
        <v>55</v>
      </c>
      <c r="D983" s="1599"/>
      <c r="E983" s="1599"/>
      <c r="F983" s="1600" t="s">
        <v>158</v>
      </c>
      <c r="G983" s="1601"/>
      <c r="H983" s="1602" t="s">
        <v>48</v>
      </c>
      <c r="I983" s="1603" t="s">
        <v>61</v>
      </c>
      <c r="J983" s="1604"/>
      <c r="K983" s="1605">
        <f>VLOOKUP($A960,'Result Entry'!$B$9:$FW$108,144,0)</f>
        <v>0.0</v>
      </c>
      <c r="L983" s="1606"/>
      <c r="M983" s="1607">
        <f>VLOOKUP($A960,'Result Entry'!$B$9:$FW$108,145,0)</f>
        <v>0.0</v>
      </c>
      <c r="N983" s="1608"/>
    </row>
    <row r="984" spans="8:8" ht="20.25" customHeight="1">
      <c r="A984" s="1443"/>
      <c r="B984" s="1503" t="s">
        <v>70</v>
      </c>
      <c r="C984" s="1598"/>
      <c r="D984" s="1599"/>
      <c r="E984" s="1599"/>
      <c r="F984" s="1609"/>
      <c r="G984" s="1610"/>
      <c r="H984" s="1611" t="s">
        <v>100</v>
      </c>
      <c r="I984" s="1612" t="s">
        <v>62</v>
      </c>
      <c r="J984" s="1613"/>
      <c r="K984" s="1614">
        <f>IF($J963="TC","Transferred",IF($J963="Nso","NameSeparated",VLOOKUP($A960,'Result Entry'!$B$9:$FW$108,153,0)))</f>
        <v>0.0</v>
      </c>
      <c r="L984" s="1614"/>
      <c r="M984" s="1614"/>
      <c r="N984" s="1615"/>
    </row>
    <row r="985" spans="8:8" ht="20.25" customHeight="1">
      <c r="A985" s="1443"/>
      <c r="B985" s="1503" t="s">
        <v>70</v>
      </c>
      <c r="C985" s="1616" t="str">
        <f>'Result Entry'!$DU$3</f>
        <v>Foundation Of Information Tech.</v>
      </c>
      <c r="D985" s="1617"/>
      <c r="E985" s="1618"/>
      <c r="F985" s="1619" t="str">
        <f>IF($J963="TC",0,IF($J963="Nso",0,VLOOKUP($A960,'Result Entry'!$B$9:$GS$108,170,0)))</f>
        <v/>
      </c>
      <c r="G985" s="1619"/>
      <c r="H985" s="1620">
        <f>IF($J963="TC",0,IF($J963="Nso",0,VLOOKUP($A960,'Result Entry'!$B$9:$GS$108,112,0)))</f>
        <v>0.0</v>
      </c>
      <c r="I985" s="1621" t="s">
        <v>72</v>
      </c>
      <c r="J985" s="1622"/>
      <c r="K985" s="1623">
        <f>'Result Entry'!$T$2</f>
        <v>45041.0</v>
      </c>
      <c r="L985" s="1624"/>
      <c r="M985" s="1624"/>
      <c r="N985" s="1625"/>
    </row>
    <row r="986" spans="8:8" ht="20.25" customHeight="1">
      <c r="A986" s="1443"/>
      <c r="B986" s="1503" t="s">
        <v>70</v>
      </c>
      <c r="C986" s="1616" t="str">
        <f>'Result Entry'!$EI$3</f>
        <v>G.I.A.I.-II</v>
      </c>
      <c r="D986" s="1617"/>
      <c r="E986" s="1618"/>
      <c r="F986" s="1619" t="str">
        <f>IF($J963="TC",0,IF($J963="Nso",0,VLOOKUP($A960,'Result Entry'!$B$9:$GS$108,174,0)))</f>
        <v/>
      </c>
      <c r="G986" s="1619"/>
      <c r="H986" s="1620">
        <f>IF($J963="TC",0,IF($J963="Nso",0,VLOOKUP($A960,'Result Entry'!$B$9:$GS$108,124,0)))</f>
        <v>0.0</v>
      </c>
      <c r="I986" s="1626"/>
      <c r="J986" s="1627"/>
      <c r="K986" s="1627"/>
      <c r="L986" s="1627"/>
      <c r="M986" s="1627"/>
      <c r="N986" s="1628"/>
    </row>
    <row r="987" spans="8:8" ht="20.25" customHeight="1">
      <c r="A987" s="1443"/>
      <c r="B987" s="1503" t="s">
        <v>70</v>
      </c>
      <c r="C987" s="1616" t="str">
        <f>'Result Entry'!$EU$3</f>
        <v>SOC.SER.PLAN</v>
      </c>
      <c r="D987" s="1617"/>
      <c r="E987" s="1618"/>
      <c r="F987" s="1619">
        <f>IF($J963="TC",0,IF($J963="Nso",0,VLOOKUP($A960,'Result Entry'!$B$9:$HS$108,178,0)))</f>
        <v>0.0</v>
      </c>
      <c r="G987" s="1619"/>
      <c r="H987" s="1620">
        <f>IF($J963="TC",0,IF($J963="Nso",0,VLOOKUP($A960,'Result Entry'!$B$9:$GS$108,136,0)))</f>
        <v>0.0</v>
      </c>
      <c r="I987" s="1629" t="s">
        <v>175</v>
      </c>
      <c r="J987" s="1630"/>
      <c r="K987" s="1668"/>
      <c r="L987" s="1669"/>
      <c r="M987" s="1669"/>
      <c r="N987" s="1670"/>
    </row>
    <row r="988" spans="8:8" ht="20.25" customHeight="1">
      <c r="A988" s="1443"/>
      <c r="B988" s="1503" t="s">
        <v>70</v>
      </c>
      <c r="C988" s="1616" t="str">
        <f>'Result Entry'!$FG$3</f>
        <v>Jeewan Kaushal</v>
      </c>
      <c r="D988" s="1617"/>
      <c r="E988" s="1618"/>
      <c r="F988" s="1619" t="str">
        <f>IF($J963="TC",0,IF($J963="Nso",0,VLOOKUP($A960,'Result Entry'!$B$9:$HS$108,182,0)))</f>
        <v/>
      </c>
      <c r="G988" s="1619"/>
      <c r="H988" s="1620">
        <f>IF($J963="TC",0,IF($J963="Nso",0,VLOOKUP($A960,'Result Entry'!$B$9:$HS$108,136,0)))</f>
        <v>0.0</v>
      </c>
      <c r="I988" s="1629" t="s">
        <v>149</v>
      </c>
      <c r="J988" s="1630"/>
      <c r="K988" s="1630"/>
      <c r="L988" s="1630"/>
      <c r="M988" s="1630"/>
      <c r="N988" s="1634"/>
    </row>
    <row r="989" spans="8:8" ht="20.25" customHeight="1">
      <c r="A989" s="1443"/>
      <c r="B989" s="1483" t="s">
        <v>70</v>
      </c>
      <c r="C989" s="1635" t="s">
        <v>181</v>
      </c>
      <c r="D989" s="1636"/>
      <c r="E989" s="1637"/>
      <c r="F989" s="1638" t="s">
        <v>182</v>
      </c>
      <c r="G989" s="1639"/>
      <c r="H989" s="1640" t="s">
        <v>31</v>
      </c>
      <c r="I989" s="1629" t="s">
        <v>176</v>
      </c>
      <c r="J989" s="1630"/>
      <c r="K989" s="1630"/>
      <c r="L989" s="1630"/>
      <c r="M989" s="1630"/>
      <c r="N989" s="1634"/>
    </row>
    <row r="990" spans="8:8" ht="20.25" customHeight="1">
      <c r="A990" s="1443"/>
      <c r="B990" s="1483" t="s">
        <v>70</v>
      </c>
      <c r="C990" s="1641"/>
      <c r="D990" s="1642"/>
      <c r="E990" s="1643"/>
      <c r="F990" s="1644" t="s">
        <v>183</v>
      </c>
      <c r="G990" s="1645"/>
      <c r="H990" s="1646" t="s">
        <v>180</v>
      </c>
      <c r="I990" s="1647" t="s">
        <v>68</v>
      </c>
      <c r="J990" s="1648"/>
      <c r="K990" s="1648"/>
      <c r="L990" s="1648"/>
      <c r="M990" s="1648"/>
      <c r="N990" s="1649"/>
    </row>
    <row r="991" spans="8:8" ht="20.25" customHeight="1">
      <c r="A991" s="1443"/>
      <c r="B991" s="1483" t="s">
        <v>70</v>
      </c>
      <c r="C991" s="1641"/>
      <c r="D991" s="1642"/>
      <c r="E991" s="1643"/>
      <c r="F991" s="1644" t="s">
        <v>186</v>
      </c>
      <c r="G991" s="1645"/>
      <c r="H991" s="1646" t="s">
        <v>63</v>
      </c>
      <c r="I991" s="1650"/>
      <c r="J991" s="1651"/>
      <c r="K991" s="1651"/>
      <c r="L991" s="1651"/>
      <c r="M991" s="1651"/>
      <c r="N991" s="1652"/>
    </row>
    <row r="992" spans="8:8" ht="20.25" customHeight="1">
      <c r="A992" s="1443"/>
      <c r="B992" s="1483" t="s">
        <v>70</v>
      </c>
      <c r="C992" s="1641"/>
      <c r="D992" s="1642"/>
      <c r="E992" s="1643"/>
      <c r="F992" s="1644" t="s">
        <v>187</v>
      </c>
      <c r="G992" s="1645"/>
      <c r="H992" s="1646" t="s">
        <v>64</v>
      </c>
      <c r="I992" s="1650"/>
      <c r="J992" s="1651"/>
      <c r="K992" s="1651"/>
      <c r="L992" s="1651"/>
      <c r="M992" s="1651"/>
      <c r="N992" s="1652"/>
    </row>
    <row r="993" spans="8:8" ht="20.25" customHeight="1">
      <c r="A993" s="1443"/>
      <c r="B993" s="1483" t="s">
        <v>70</v>
      </c>
      <c r="C993" s="1641"/>
      <c r="D993" s="1642"/>
      <c r="E993" s="1643"/>
      <c r="F993" s="1644" t="s">
        <v>184</v>
      </c>
      <c r="G993" s="1645"/>
      <c r="H993" s="1646" t="s">
        <v>66</v>
      </c>
      <c r="I993" s="1653" t="s">
        <v>81</v>
      </c>
      <c r="J993" s="1654"/>
      <c r="K993" s="1654"/>
      <c r="L993" s="1654"/>
      <c r="M993" s="1654"/>
      <c r="N993" s="1655"/>
    </row>
    <row r="994" spans="8:8" ht="20.25" customHeight="1">
      <c r="A994" s="1443"/>
      <c r="B994" s="1656" t="s">
        <v>70</v>
      </c>
      <c r="C994" s="1657"/>
      <c r="D994" s="1658"/>
      <c r="E994" s="1659"/>
      <c r="F994" s="1660" t="s">
        <v>185</v>
      </c>
      <c r="G994" s="1661"/>
      <c r="H994" s="1662" t="s">
        <v>65</v>
      </c>
      <c r="I994" s="1663"/>
      <c r="J994" s="1664"/>
      <c r="K994" s="1664"/>
      <c r="L994" s="1664"/>
      <c r="M994" s="1664"/>
      <c r="N994" s="1665"/>
    </row>
    <row r="995" spans="8:8" ht="24.75" customHeight="1">
      <c r="A995" s="1441">
        <f>A960+1</f>
        <v>29.0</v>
      </c>
      <c r="B995" s="1442" t="s">
        <v>51</v>
      </c>
      <c r="C995" s="1442"/>
      <c r="D995" s="1442"/>
      <c r="E995" s="1442"/>
      <c r="F995" s="1442"/>
      <c r="G995" s="1442"/>
      <c r="H995" s="1442"/>
      <c r="I995" s="1442"/>
      <c r="J995" s="1442"/>
      <c r="K995" s="1442"/>
      <c r="L995" s="1442"/>
      <c r="M995" s="1442"/>
      <c r="N995" s="1442"/>
    </row>
    <row r="996" spans="8:8" ht="42.75" customHeight="1">
      <c r="A996" s="1443"/>
      <c r="B996" s="1444"/>
      <c r="C996" s="1445"/>
      <c r="D996" s="1446" t="str">
        <f>Master!$E$8</f>
        <v>Govt. Sr. Secondary School </v>
      </c>
      <c r="E996" s="1447"/>
      <c r="F996" s="1447"/>
      <c r="G996" s="1447"/>
      <c r="H996" s="1447"/>
      <c r="I996" s="1447"/>
      <c r="J996" s="1447"/>
      <c r="K996" s="1447"/>
      <c r="L996" s="1447"/>
      <c r="M996" s="1447"/>
      <c r="N996" s="1448"/>
    </row>
    <row r="997" spans="8:8" ht="20.25" customHeight="1">
      <c r="A997" s="1443"/>
      <c r="B997" s="1449"/>
      <c r="C997" s="1450"/>
      <c r="D997" s="1451" t="str">
        <f>Master!$E$11</f>
        <v>P.S.-Bapini (Jodhpur)</v>
      </c>
      <c r="E997" s="1452"/>
      <c r="F997" s="1452"/>
      <c r="G997" s="1452"/>
      <c r="H997" s="1452"/>
      <c r="I997" s="1452"/>
      <c r="J997" s="1452"/>
      <c r="K997" s="1452"/>
      <c r="L997" s="1452"/>
      <c r="M997" s="1452"/>
      <c r="N997" s="1453"/>
    </row>
    <row r="998" spans="8:8" ht="20.25" customHeight="1">
      <c r="A998" s="1443"/>
      <c r="B998" s="1454"/>
      <c r="C998" s="1455" t="s">
        <v>151</v>
      </c>
      <c r="D998" s="1456"/>
      <c r="E998" s="1456"/>
      <c r="F998" s="1456"/>
      <c r="G998" s="1457"/>
      <c r="H998" s="1458" t="s">
        <v>128</v>
      </c>
      <c r="I998" s="1458"/>
      <c r="J998" s="1459">
        <f>VLOOKUP(A995,'Result Entry'!$B$6:$K$108,6,0)</f>
        <v>0.0</v>
      </c>
      <c r="K998" s="1460" t="s">
        <v>69</v>
      </c>
      <c r="L998" s="1461"/>
      <c r="M998" s="1462">
        <f>Master!$E$14</f>
        <v>8.151106901E9</v>
      </c>
      <c r="N998" s="1463"/>
    </row>
    <row r="999" spans="8:8" ht="20.25" customHeight="1">
      <c r="A999" s="1443"/>
      <c r="B999" s="1464"/>
      <c r="C999" s="1465"/>
      <c r="D999" s="1466"/>
      <c r="E999" s="1466"/>
      <c r="F999" s="1466"/>
      <c r="G999" s="1467"/>
      <c r="H999" s="1468"/>
      <c r="I999" s="1468"/>
      <c r="J999" s="1469"/>
      <c r="K999" s="1470" t="s">
        <v>67</v>
      </c>
      <c r="L999" s="1471"/>
      <c r="M999" s="1472"/>
      <c r="N999" s="1473"/>
      <c r="O999" s="23" t="s">
        <v>157</v>
      </c>
    </row>
    <row r="1000" spans="8:8" ht="20.25" customHeight="1">
      <c r="A1000" s="1443"/>
      <c r="B1000" s="1464"/>
      <c r="C1000" s="1474"/>
      <c r="D1000" s="1475"/>
      <c r="E1000" s="1475"/>
      <c r="F1000" s="1475"/>
      <c r="G1000" s="1476"/>
      <c r="H1000" s="1477"/>
      <c r="I1000" s="1477"/>
      <c r="J1000" s="1478"/>
      <c r="K1000" s="1479" t="s">
        <v>52</v>
      </c>
      <c r="L1000" s="1480"/>
      <c r="M1000" s="1481" t="str">
        <f>Master!$E$6</f>
        <v>2022-23</v>
      </c>
      <c r="N1000" s="1482"/>
    </row>
    <row r="1001" spans="8:8" ht="20.25" customHeight="1">
      <c r="A1001" s="1443"/>
      <c r="B1001" s="1483" t="s">
        <v>70</v>
      </c>
      <c r="C1001" s="1484" t="s">
        <v>21</v>
      </c>
      <c r="D1001" s="1485"/>
      <c r="E1001" s="1485"/>
      <c r="F1001" s="1486"/>
      <c r="G1001" s="1487" t="s">
        <v>150</v>
      </c>
      <c r="H1001" s="1488">
        <f>VLOOKUP($A995,'Result Entry'!$B$9:$FW$108,4,0)</f>
        <v>0.0</v>
      </c>
      <c r="I1001" s="1488"/>
      <c r="J1001" s="1488"/>
      <c r="K1001" s="1488"/>
      <c r="L1001" s="1488"/>
      <c r="M1001" s="1488"/>
      <c r="N1001" s="1489"/>
    </row>
    <row r="1002" spans="8:8" ht="20.25" customHeight="1">
      <c r="A1002" s="1443"/>
      <c r="B1002" s="1483" t="s">
        <v>70</v>
      </c>
      <c r="C1002" s="1490" t="s">
        <v>23</v>
      </c>
      <c r="D1002" s="1491"/>
      <c r="E1002" s="1491"/>
      <c r="F1002" s="1492"/>
      <c r="G1002" s="1493" t="s">
        <v>150</v>
      </c>
      <c r="H1002" s="1494">
        <f>VLOOKUP($A995,'Result Entry'!$B$9:$FW$108,7,0)</f>
        <v>0.0</v>
      </c>
      <c r="I1002" s="1494"/>
      <c r="J1002" s="1494"/>
      <c r="K1002" s="1494"/>
      <c r="L1002" s="1494"/>
      <c r="M1002" s="1494"/>
      <c r="N1002" s="1495"/>
    </row>
    <row r="1003" spans="8:8" ht="20.25" customHeight="1">
      <c r="A1003" s="1443"/>
      <c r="B1003" s="1483" t="s">
        <v>70</v>
      </c>
      <c r="C1003" s="1490" t="s">
        <v>24</v>
      </c>
      <c r="D1003" s="1491"/>
      <c r="E1003" s="1491"/>
      <c r="F1003" s="1492"/>
      <c r="G1003" s="1493" t="s">
        <v>150</v>
      </c>
      <c r="H1003" s="1494">
        <f>VLOOKUP($A995,'Result Entry'!$B$9:$FW$108,8,0)</f>
        <v>0.0</v>
      </c>
      <c r="I1003" s="1494"/>
      <c r="J1003" s="1494"/>
      <c r="K1003" s="1494"/>
      <c r="L1003" s="1494"/>
      <c r="M1003" s="1494"/>
      <c r="N1003" s="1495"/>
    </row>
    <row r="1004" spans="8:8" ht="20.25" customHeight="1">
      <c r="A1004" s="1443"/>
      <c r="B1004" s="1483" t="s">
        <v>70</v>
      </c>
      <c r="C1004" s="1490" t="s">
        <v>53</v>
      </c>
      <c r="D1004" s="1491"/>
      <c r="E1004" s="1491"/>
      <c r="F1004" s="1492"/>
      <c r="G1004" s="1493" t="s">
        <v>150</v>
      </c>
      <c r="H1004" s="1494">
        <f>VLOOKUP($A995,'Result Entry'!$B$9:$FW$108,9,0)</f>
        <v>0.0</v>
      </c>
      <c r="I1004" s="1494"/>
      <c r="J1004" s="1494"/>
      <c r="K1004" s="1494"/>
      <c r="L1004" s="1494"/>
      <c r="M1004" s="1494"/>
      <c r="N1004" s="1495"/>
    </row>
    <row r="1005" spans="8:8" ht="20.25" customHeight="1">
      <c r="A1005" s="1443"/>
      <c r="B1005" s="1483" t="s">
        <v>70</v>
      </c>
      <c r="C1005" s="1490" t="s">
        <v>54</v>
      </c>
      <c r="D1005" s="1491"/>
      <c r="E1005" s="1491"/>
      <c r="F1005" s="1492"/>
      <c r="G1005" s="1493" t="s">
        <v>150</v>
      </c>
      <c r="H1005" s="1496" t="str">
        <f>CONCATENATE('Result Entry'!$G$4,'Result Entry'!$J$4)</f>
        <v>11(A)</v>
      </c>
      <c r="I1005" s="1494"/>
      <c r="J1005" s="1494"/>
      <c r="K1005" s="1494"/>
      <c r="L1005" s="1494"/>
      <c r="M1005" s="1494"/>
      <c r="N1005" s="1495"/>
    </row>
    <row r="1006" spans="8:8" ht="20.25" customHeight="1">
      <c r="A1006" s="1443"/>
      <c r="B1006" s="1483" t="s">
        <v>70</v>
      </c>
      <c r="C1006" s="1497" t="s">
        <v>26</v>
      </c>
      <c r="D1006" s="1498"/>
      <c r="E1006" s="1498"/>
      <c r="F1006" s="1499"/>
      <c r="G1006" s="1500" t="s">
        <v>150</v>
      </c>
      <c r="H1006" s="1501">
        <f>VLOOKUP($A995,'Result Entry'!$B$9:$FW$108,10,0)</f>
        <v>0.0</v>
      </c>
      <c r="I1006" s="1501"/>
      <c r="J1006" s="1501"/>
      <c r="K1006" s="1501"/>
      <c r="L1006" s="1501"/>
      <c r="M1006" s="1501"/>
      <c r="N1006" s="1502"/>
    </row>
    <row r="1007" spans="8:8" ht="20.25" customHeight="1">
      <c r="A1007" s="1443"/>
      <c r="B1007" s="1503" t="s">
        <v>70</v>
      </c>
      <c r="C1007" s="1504" t="s">
        <v>168</v>
      </c>
      <c r="D1007" s="1505"/>
      <c r="E1007" s="1506" t="s">
        <v>73</v>
      </c>
      <c r="F1007" s="1507" t="s">
        <v>74</v>
      </c>
      <c r="G1007" s="1508" t="s">
        <v>169</v>
      </c>
      <c r="H1007" s="1509" t="s">
        <v>56</v>
      </c>
      <c r="I1007" s="1510"/>
      <c r="J1007" s="1511" t="s">
        <v>85</v>
      </c>
      <c r="K1007" s="1512"/>
      <c r="L1007" s="1513" t="s">
        <v>170</v>
      </c>
      <c r="M1007" s="1514" t="s">
        <v>77</v>
      </c>
      <c r="N1007" s="1515" t="s">
        <v>99</v>
      </c>
    </row>
    <row r="1008" spans="8:8" ht="20.25" customHeight="1">
      <c r="A1008" s="1443"/>
      <c r="B1008" s="1503"/>
      <c r="C1008" s="1516"/>
      <c r="D1008" s="1517"/>
      <c r="E1008" s="1518"/>
      <c r="F1008" s="1519"/>
      <c r="G1008" s="1520"/>
      <c r="H1008" s="1521"/>
      <c r="I1008" s="1522"/>
      <c r="J1008" s="1523"/>
      <c r="K1008" s="1524"/>
      <c r="L1008" s="1525"/>
      <c r="M1008" s="1526"/>
      <c r="N1008" s="1527"/>
    </row>
    <row r="1009" spans="8:8" ht="20.25" customHeight="1">
      <c r="A1009" s="1443"/>
      <c r="B1009" s="1503" t="s">
        <v>70</v>
      </c>
      <c r="C1009" s="1528" t="s">
        <v>57</v>
      </c>
      <c r="D1009" s="1529"/>
      <c r="E1009" s="1530">
        <f>'Result Entry'!$L$7</f>
        <v>10.0</v>
      </c>
      <c r="F1009" s="1531">
        <f>'Result Entry'!$M$7</f>
        <v>10.0</v>
      </c>
      <c r="G1009" s="1532">
        <f>SUM(E1009:F1009)</f>
        <v>20.0</v>
      </c>
      <c r="H1009" s="1533">
        <f>'Result Entry'!$AU$7</f>
        <v>70.0</v>
      </c>
      <c r="I1009" s="1534"/>
      <c r="J1009" s="1535">
        <f>'Result Entry'!$AY$7</f>
        <v>100.0</v>
      </c>
      <c r="K1009" s="1534"/>
      <c r="L1009" s="1532">
        <f t="shared" si="56" ref="L1009:L1014">H1009+J1009</f>
        <v>170.0</v>
      </c>
      <c r="M1009" s="1536">
        <f t="shared" si="57" ref="M1009:M1014">G1009+L1009</f>
        <v>190.0</v>
      </c>
      <c r="N1009" s="1537"/>
    </row>
    <row r="1010" spans="8:8" s="1538" ht="20.25" customFormat="1" customHeight="1">
      <c r="A1010" s="1443"/>
      <c r="B1010" s="1539" t="s">
        <v>70</v>
      </c>
      <c r="C1010" s="1540" t="str">
        <f>'Result Entry'!$L$3</f>
        <v>HINDI Comp.</v>
      </c>
      <c r="D1010" s="1541"/>
      <c r="E1010" s="1542">
        <f>IF($J998="TC",0,IF($J998="Nso",0,VLOOKUP($A995,'Result Entry'!$B$9:$FW$108,11,0)))</f>
        <v>0.0</v>
      </c>
      <c r="F1010" s="1543">
        <f>IF($J998="TC",0,IF($J998="Nso",0,VLOOKUP($A995,'Result Entry'!$B$9:$FW$108,12,0)))</f>
        <v>0.0</v>
      </c>
      <c r="G1010" s="1544">
        <f>E1010+F1010</f>
        <v>0.0</v>
      </c>
      <c r="H1010" s="1545">
        <f>IF($J998="TC",0,IF($J998="Nso",0,VLOOKUP($A995,'Result Entry'!$B$9:$FW$108,16,0)))</f>
        <v>0.0</v>
      </c>
      <c r="I1010" s="1546"/>
      <c r="J1010" s="1547">
        <f>IF($J998="TC",0,IF($J998="Nso",0,VLOOKUP($A995,'Result Entry'!$B$9:$FW$108,19,0)))</f>
        <v>0.0</v>
      </c>
      <c r="K1010" s="1546"/>
      <c r="L1010" s="1548">
        <f t="shared" si="56"/>
        <v>0.0</v>
      </c>
      <c r="M1010" s="1549">
        <f t="shared" si="57"/>
        <v>0.0</v>
      </c>
      <c r="N1010" s="1550" t="str">
        <f>IF($J998="TC",0,IF($J998="Nso",0,VLOOKUP($A995,'Result Entry'!$B$9:$FW$108,24,0)))</f>
        <v/>
      </c>
    </row>
    <row r="1011" spans="8:8" s="1538" ht="20.25" customFormat="1" customHeight="1">
      <c r="A1011" s="1443"/>
      <c r="B1011" s="1539" t="s">
        <v>70</v>
      </c>
      <c r="C1011" s="1551" t="str">
        <f>'Result Entry'!$Z$3</f>
        <v>ENGLISH Comp.</v>
      </c>
      <c r="D1011" s="1552"/>
      <c r="E1011" s="1542">
        <f>IF($J998="TC",0,IF($J998="Nso",0,VLOOKUP($A995,'Result Entry'!$B$9:$FW$108,25,0)))</f>
        <v>0.0</v>
      </c>
      <c r="F1011" s="1543">
        <f>IF($J998="TC",0,IF($J998="Nso",0,VLOOKUP($A995,'Result Entry'!$B$9:$FW$108,26,0)))</f>
        <v>0.0</v>
      </c>
      <c r="G1011" s="1553">
        <f>E1011+F1011</f>
        <v>0.0</v>
      </c>
      <c r="H1011" s="1554">
        <f>IF($J998="TC",0,IF($J998="Nso",0,VLOOKUP($A995,'Result Entry'!$B$9:$FW$108,30,0)))</f>
        <v>0.0</v>
      </c>
      <c r="I1011" s="1555"/>
      <c r="J1011" s="1556">
        <f>IF($J998="TC",0,IF($J998="Nso",0,VLOOKUP($A995,'Result Entry'!$B$9:$FW$108,33,0)))</f>
        <v>0.0</v>
      </c>
      <c r="K1011" s="1555"/>
      <c r="L1011" s="1548">
        <f t="shared" si="56"/>
        <v>0.0</v>
      </c>
      <c r="M1011" s="1549">
        <f t="shared" si="57"/>
        <v>0.0</v>
      </c>
      <c r="N1011" s="1550" t="str">
        <f>IF($J998="TC",0,IF($J998="Nso",0,VLOOKUP($A995,'Result Entry'!$B$9:$FW$108,38,0)))</f>
        <v/>
      </c>
    </row>
    <row r="1012" spans="8:8" s="1538" ht="20.25" customFormat="1" customHeight="1">
      <c r="A1012" s="1443"/>
      <c r="B1012" s="1539" t="s">
        <v>70</v>
      </c>
      <c r="C1012" s="1551" t="str">
        <f>'Result Entry'!$AO$3</f>
        <v>PHYSICS</v>
      </c>
      <c r="D1012" s="1552"/>
      <c r="E1012" s="1542">
        <f>IF($J998="TC",0,IF($J998="Nso",0,VLOOKUP($A995,'Result Entry'!$B$9:$FW$108,39,0)))</f>
        <v>0.0</v>
      </c>
      <c r="F1012" s="1543">
        <f>IF($J998="TC",0,IF($J998="Nso",0,VLOOKUP($A995,'Result Entry'!$B$9:$FW$108,40,0)))</f>
        <v>0.0</v>
      </c>
      <c r="G1012" s="1553">
        <f>E1012+F1012</f>
        <v>0.0</v>
      </c>
      <c r="H1012" s="1554">
        <f>IF($J998="TC",0,IF($J998="Nso",0,VLOOKUP($A995,'Result Entry'!$B$9:$FW$108,45,0)))</f>
        <v>0.0</v>
      </c>
      <c r="I1012" s="1555"/>
      <c r="J1012" s="1556">
        <f>IF($J998="TC",0,IF($J998="Nso",0,VLOOKUP($A995,'Result Entry'!$B$9:$FW$108,49,0)))</f>
        <v>0.0</v>
      </c>
      <c r="K1012" s="1555"/>
      <c r="L1012" s="1548">
        <f t="shared" si="56"/>
        <v>0.0</v>
      </c>
      <c r="M1012" s="1549">
        <f t="shared" si="57"/>
        <v>0.0</v>
      </c>
      <c r="N1012" s="1550" t="str">
        <f>IF($J998="TC",0,IF($J998="Nso",0,VLOOKUP($A995,'Result Entry'!$B$9:$FW$108,54,0)))</f>
        <v/>
      </c>
    </row>
    <row r="1013" spans="8:8" s="1538" ht="20.25" customFormat="1" customHeight="1">
      <c r="A1013" s="1443"/>
      <c r="B1013" s="1539" t="s">
        <v>70</v>
      </c>
      <c r="C1013" s="1551" t="str">
        <f>'Result Entry'!$BF$3</f>
        <v>CHEMISTRY</v>
      </c>
      <c r="D1013" s="1552"/>
      <c r="E1013" s="1542" t="str">
        <f>IF($J998="TC",0,IF($J998="Nso",0,VLOOKUP($A995,'Result Entry'!$B$9:$FW$108,55,0)))</f>
        <v/>
      </c>
      <c r="F1013" s="1543">
        <f>IF($J998="TC",0,IF($J998="Nso",0,VLOOKUP($A995,'Result Entry'!$B$9:$FW$108,56,0)))</f>
        <v>0.0</v>
      </c>
      <c r="G1013" s="1553" t="e">
        <f>E1013+F1013</f>
        <v>#VALUE!</v>
      </c>
      <c r="H1013" s="1554">
        <f>IF($J998="TC",0,IF($J998="Nso",0,VLOOKUP($A995,'Result Entry'!$B$9:$FW$108,61,0)))</f>
        <v>0.0</v>
      </c>
      <c r="I1013" s="1555"/>
      <c r="J1013" s="1556">
        <f>IF($J998="TC",0,IF($J998="Nso",0,VLOOKUP($A995,'Result Entry'!$B$9:$FW$108,65,0)))</f>
        <v>0.0</v>
      </c>
      <c r="K1013" s="1555"/>
      <c r="L1013" s="1548">
        <f t="shared" si="56"/>
        <v>0.0</v>
      </c>
      <c r="M1013" s="1549" t="e">
        <f t="shared" si="57"/>
        <v>#VALUE!</v>
      </c>
      <c r="N1013" s="1550" t="str">
        <f>IF($J998="TC",0,IF($J998="Nso",0,VLOOKUP($A995,'Result Entry'!$B$9:$FW$108,70,0)))</f>
        <v/>
      </c>
    </row>
    <row r="1014" spans="8:8" s="1538" ht="20.25" customFormat="1" customHeight="1">
      <c r="A1014" s="1443"/>
      <c r="B1014" s="1539" t="s">
        <v>70</v>
      </c>
      <c r="C1014" s="1551" t="str">
        <f>'Result Entry'!$BW$3</f>
        <v>BIOLOGY</v>
      </c>
      <c r="D1014" s="1552"/>
      <c r="E1014" s="1557" t="str">
        <f>IF($J998="TC",0,IF($J998="Nso",0,VLOOKUP($A995,'Result Entry'!$B$9:$FW$108,71,0)))</f>
        <v/>
      </c>
      <c r="F1014" s="1558" t="str">
        <f>IF($J998="TC",0,IF($J998="Nso",0,VLOOKUP($A995,'Result Entry'!$B$9:$FW$108,72,0)))</f>
        <v/>
      </c>
      <c r="G1014" s="1559" t="e">
        <f>E1014+F1014</f>
        <v>#VALUE!</v>
      </c>
      <c r="H1014" s="1560">
        <f>IF($J998="TC",0,IF($J998="Nso",0,VLOOKUP($A995,'Result Entry'!$B$9:$FW$108,77,0)))</f>
        <v>0.0</v>
      </c>
      <c r="I1014" s="1561"/>
      <c r="J1014" s="1562">
        <f>IF($J998="TC",0,IF($J998="Nso",0,VLOOKUP($A995,'Result Entry'!$B$9:$FW$108,81,0)))</f>
        <v>0.0</v>
      </c>
      <c r="K1014" s="1561"/>
      <c r="L1014" s="1563">
        <f t="shared" si="56"/>
        <v>0.0</v>
      </c>
      <c r="M1014" s="1564" t="e">
        <f t="shared" si="57"/>
        <v>#VALUE!</v>
      </c>
      <c r="N1014" s="1550">
        <f>IF($J998="TC",0,IF($J998="Nso",0,VLOOKUP($A995,'Result Entry'!$B$9:$FW$108,86,0)))</f>
        <v>0.0</v>
      </c>
    </row>
    <row r="1015" spans="8:8" ht="20.25" customHeight="1">
      <c r="A1015" s="1443"/>
      <c r="B1015" s="1503" t="s">
        <v>70</v>
      </c>
      <c r="C1015" s="1565" t="s">
        <v>78</v>
      </c>
      <c r="D1015" s="1566"/>
      <c r="E1015" s="1567"/>
      <c r="F1015" s="1568" t="s">
        <v>79</v>
      </c>
      <c r="G1015" s="1569"/>
      <c r="H1015" s="1570" t="s">
        <v>80</v>
      </c>
      <c r="I1015" s="1571"/>
      <c r="J1015" s="1572" t="s">
        <v>42</v>
      </c>
      <c r="K1015" s="1667" t="s">
        <v>92</v>
      </c>
      <c r="L1015" s="1574" t="s">
        <v>40</v>
      </c>
      <c r="M1015" s="1575"/>
      <c r="N1015" s="1576" t="s">
        <v>44</v>
      </c>
    </row>
    <row r="1016" spans="8:8" ht="25.5" customHeight="1">
      <c r="A1016" s="1443"/>
      <c r="B1016" s="1503" t="s">
        <v>70</v>
      </c>
      <c r="C1016" s="1577"/>
      <c r="D1016" s="1578"/>
      <c r="E1016" s="1579"/>
      <c r="F1016" s="1580">
        <f>IF($J998="TC",0,IF($J998="Nso",0,VLOOKUP($A995,'Result Entry'!$B$9:$FW$108,146,0)))</f>
        <v>0.0</v>
      </c>
      <c r="G1016" s="1581"/>
      <c r="H1016" s="1582">
        <f>IF($J998="TC",0,IF($J998="Nso",0,VLOOKUP($A995,'Result Entry'!$B$9:$FW$108,147,0)))</f>
        <v>0.0</v>
      </c>
      <c r="I1016" s="1583"/>
      <c r="J1016" s="1584">
        <f>IF($J998="TC",0,IF($J998="Nso",0,VLOOKUP($A995,'Result Entry'!$B$9:$FW$108,148,0)))</f>
        <v>0.0</v>
      </c>
      <c r="K1016" s="1585" t="str">
        <f>IF($J998="TC",0,IF($J998="Nso",0,VLOOKUP($A995,'Result Entry'!$B$9:$FW$108,149,0)))</f>
        <v/>
      </c>
      <c r="L1016" s="1586">
        <f>IF($J998="TC",0,IF($J998="Nso",0,VLOOKUP($A995,'Result Entry'!$B$9:$FW$108,150,0)))</f>
        <v>0.0</v>
      </c>
      <c r="M1016" s="1587"/>
      <c r="N1016" s="1588">
        <f>IF($J998="TC",0,IF($J998="Nso",0,VLOOKUP($A995,'Result Entry'!$B$9:$FW$108,152,0)))</f>
        <v>0.0</v>
      </c>
    </row>
    <row r="1017" spans="8:8" ht="20.25" customHeight="1">
      <c r="A1017" s="1443"/>
      <c r="B1017" s="1503" t="s">
        <v>70</v>
      </c>
      <c r="C1017" s="1589" t="s">
        <v>59</v>
      </c>
      <c r="D1017" s="1590"/>
      <c r="E1017" s="1590"/>
      <c r="F1017" s="1590"/>
      <c r="G1017" s="1590"/>
      <c r="H1017" s="1591"/>
      <c r="I1017" s="1592" t="s">
        <v>60</v>
      </c>
      <c r="J1017" s="1593"/>
      <c r="K1017" s="1594">
        <f>VLOOKUP($A995,'Result Entry'!$B$9:$FW$108,143,0)</f>
        <v>0.0</v>
      </c>
      <c r="L1017" s="1595"/>
      <c r="M1017" s="1596" t="s">
        <v>38</v>
      </c>
      <c r="N1017" s="1597"/>
    </row>
    <row r="1018" spans="8:8" ht="20.25" customHeight="1">
      <c r="A1018" s="1443"/>
      <c r="B1018" s="1503" t="s">
        <v>70</v>
      </c>
      <c r="C1018" s="1598" t="s">
        <v>55</v>
      </c>
      <c r="D1018" s="1599"/>
      <c r="E1018" s="1599"/>
      <c r="F1018" s="1600" t="s">
        <v>158</v>
      </c>
      <c r="G1018" s="1601"/>
      <c r="H1018" s="1602" t="s">
        <v>48</v>
      </c>
      <c r="I1018" s="1603" t="s">
        <v>61</v>
      </c>
      <c r="J1018" s="1604"/>
      <c r="K1018" s="1605">
        <f>VLOOKUP($A995,'Result Entry'!$B$9:$FW$108,144,0)</f>
        <v>0.0</v>
      </c>
      <c r="L1018" s="1606"/>
      <c r="M1018" s="1607">
        <f>VLOOKUP($A995,'Result Entry'!$B$9:$FW$108,145,0)</f>
        <v>0.0</v>
      </c>
      <c r="N1018" s="1608"/>
    </row>
    <row r="1019" spans="8:8" ht="20.25" customHeight="1">
      <c r="A1019" s="1443"/>
      <c r="B1019" s="1503" t="s">
        <v>70</v>
      </c>
      <c r="C1019" s="1598"/>
      <c r="D1019" s="1599"/>
      <c r="E1019" s="1599"/>
      <c r="F1019" s="1609"/>
      <c r="G1019" s="1610"/>
      <c r="H1019" s="1611" t="s">
        <v>100</v>
      </c>
      <c r="I1019" s="1612" t="s">
        <v>62</v>
      </c>
      <c r="J1019" s="1613"/>
      <c r="K1019" s="1614">
        <f>IF($J998="TC","Transferred",IF($J998="Nso","NameSeparated",VLOOKUP($A995,'Result Entry'!$B$9:$FW$108,153,0)))</f>
        <v>0.0</v>
      </c>
      <c r="L1019" s="1614"/>
      <c r="M1019" s="1614"/>
      <c r="N1019" s="1615"/>
    </row>
    <row r="1020" spans="8:8" ht="20.25" customHeight="1">
      <c r="A1020" s="1443"/>
      <c r="B1020" s="1503" t="s">
        <v>70</v>
      </c>
      <c r="C1020" s="1616" t="str">
        <f>'Result Entry'!$DU$3</f>
        <v>Foundation Of Information Tech.</v>
      </c>
      <c r="D1020" s="1617"/>
      <c r="E1020" s="1618"/>
      <c r="F1020" s="1619" t="str">
        <f>IF($J998="TC",0,IF($J998="Nso",0,VLOOKUP($A995,'Result Entry'!$B$9:$GS$108,170,0)))</f>
        <v/>
      </c>
      <c r="G1020" s="1619"/>
      <c r="H1020" s="1620">
        <f>IF($J998="TC",0,IF($J998="Nso",0,VLOOKUP($A995,'Result Entry'!$B$9:$GS$108,112,0)))</f>
        <v>0.0</v>
      </c>
      <c r="I1020" s="1621" t="s">
        <v>72</v>
      </c>
      <c r="J1020" s="1622"/>
      <c r="K1020" s="1623">
        <f>'Result Entry'!$T$2</f>
        <v>45041.0</v>
      </c>
      <c r="L1020" s="1624"/>
      <c r="M1020" s="1624"/>
      <c r="N1020" s="1625"/>
    </row>
    <row r="1021" spans="8:8" ht="20.25" customHeight="1">
      <c r="A1021" s="1443"/>
      <c r="B1021" s="1503" t="s">
        <v>70</v>
      </c>
      <c r="C1021" s="1616" t="str">
        <f>'Result Entry'!$EI$3</f>
        <v>G.I.A.I.-II</v>
      </c>
      <c r="D1021" s="1617"/>
      <c r="E1021" s="1618"/>
      <c r="F1021" s="1619" t="str">
        <f>IF($J998="TC",0,IF($J998="Nso",0,VLOOKUP($A995,'Result Entry'!$B$9:$GS$108,174,0)))</f>
        <v/>
      </c>
      <c r="G1021" s="1619"/>
      <c r="H1021" s="1620">
        <f>IF($J998="TC",0,IF($J998="Nso",0,VLOOKUP($A995,'Result Entry'!$B$9:$GS$108,124,0)))</f>
        <v>0.0</v>
      </c>
      <c r="I1021" s="1626"/>
      <c r="J1021" s="1627"/>
      <c r="K1021" s="1627"/>
      <c r="L1021" s="1627"/>
      <c r="M1021" s="1627"/>
      <c r="N1021" s="1628"/>
    </row>
    <row r="1022" spans="8:8" ht="20.25" customHeight="1">
      <c r="A1022" s="1443"/>
      <c r="B1022" s="1503" t="s">
        <v>70</v>
      </c>
      <c r="C1022" s="1616" t="str">
        <f>'Result Entry'!$EU$3</f>
        <v>SOC.SER.PLAN</v>
      </c>
      <c r="D1022" s="1617"/>
      <c r="E1022" s="1618"/>
      <c r="F1022" s="1619">
        <f>IF($J998="TC",0,IF($J998="Nso",0,VLOOKUP($A995,'Result Entry'!$B$9:$HS$108,178,0)))</f>
        <v>0.0</v>
      </c>
      <c r="G1022" s="1619"/>
      <c r="H1022" s="1620">
        <f>IF($J998="TC",0,IF($J998="Nso",0,VLOOKUP($A995,'Result Entry'!$B$9:$GS$108,136,0)))</f>
        <v>0.0</v>
      </c>
      <c r="I1022" s="1629" t="s">
        <v>175</v>
      </c>
      <c r="J1022" s="1630"/>
      <c r="K1022" s="1668"/>
      <c r="L1022" s="1669"/>
      <c r="M1022" s="1669"/>
      <c r="N1022" s="1670"/>
    </row>
    <row r="1023" spans="8:8" ht="20.25" customHeight="1">
      <c r="A1023" s="1443"/>
      <c r="B1023" s="1503" t="s">
        <v>70</v>
      </c>
      <c r="C1023" s="1616" t="str">
        <f>'Result Entry'!$FG$3</f>
        <v>Jeewan Kaushal</v>
      </c>
      <c r="D1023" s="1617"/>
      <c r="E1023" s="1618"/>
      <c r="F1023" s="1619" t="str">
        <f>IF($J998="TC",0,IF($J998="Nso",0,VLOOKUP($A995,'Result Entry'!$B$9:$HS$108,182,0)))</f>
        <v/>
      </c>
      <c r="G1023" s="1619"/>
      <c r="H1023" s="1620">
        <f>IF($J998="TC",0,IF($J998="Nso",0,VLOOKUP($A995,'Result Entry'!$B$9:$HS$108,136,0)))</f>
        <v>0.0</v>
      </c>
      <c r="I1023" s="1629" t="s">
        <v>149</v>
      </c>
      <c r="J1023" s="1630"/>
      <c r="K1023" s="1630"/>
      <c r="L1023" s="1630"/>
      <c r="M1023" s="1630"/>
      <c r="N1023" s="1634"/>
    </row>
    <row r="1024" spans="8:8" ht="20.25" customHeight="1">
      <c r="A1024" s="1443"/>
      <c r="B1024" s="1483" t="s">
        <v>70</v>
      </c>
      <c r="C1024" s="1635" t="s">
        <v>181</v>
      </c>
      <c r="D1024" s="1636"/>
      <c r="E1024" s="1637"/>
      <c r="F1024" s="1638" t="s">
        <v>182</v>
      </c>
      <c r="G1024" s="1639"/>
      <c r="H1024" s="1640" t="s">
        <v>31</v>
      </c>
      <c r="I1024" s="1629" t="s">
        <v>176</v>
      </c>
      <c r="J1024" s="1630"/>
      <c r="K1024" s="1630"/>
      <c r="L1024" s="1630"/>
      <c r="M1024" s="1630"/>
      <c r="N1024" s="1634"/>
    </row>
    <row r="1025" spans="8:8" ht="20.25" customHeight="1">
      <c r="A1025" s="1443"/>
      <c r="B1025" s="1483" t="s">
        <v>70</v>
      </c>
      <c r="C1025" s="1641"/>
      <c r="D1025" s="1642"/>
      <c r="E1025" s="1643"/>
      <c r="F1025" s="1644" t="s">
        <v>183</v>
      </c>
      <c r="G1025" s="1645"/>
      <c r="H1025" s="1646" t="s">
        <v>180</v>
      </c>
      <c r="I1025" s="1647" t="s">
        <v>68</v>
      </c>
      <c r="J1025" s="1648"/>
      <c r="K1025" s="1648"/>
      <c r="L1025" s="1648"/>
      <c r="M1025" s="1648"/>
      <c r="N1025" s="1649"/>
    </row>
    <row r="1026" spans="8:8" ht="20.25" customHeight="1">
      <c r="A1026" s="1443"/>
      <c r="B1026" s="1483" t="s">
        <v>70</v>
      </c>
      <c r="C1026" s="1641"/>
      <c r="D1026" s="1642"/>
      <c r="E1026" s="1643"/>
      <c r="F1026" s="1644" t="s">
        <v>186</v>
      </c>
      <c r="G1026" s="1645"/>
      <c r="H1026" s="1646" t="s">
        <v>63</v>
      </c>
      <c r="I1026" s="1650"/>
      <c r="J1026" s="1651"/>
      <c r="K1026" s="1651"/>
      <c r="L1026" s="1651"/>
      <c r="M1026" s="1651"/>
      <c r="N1026" s="1652"/>
    </row>
    <row r="1027" spans="8:8" ht="20.25" customHeight="1">
      <c r="A1027" s="1443"/>
      <c r="B1027" s="1483" t="s">
        <v>70</v>
      </c>
      <c r="C1027" s="1641"/>
      <c r="D1027" s="1642"/>
      <c r="E1027" s="1643"/>
      <c r="F1027" s="1644" t="s">
        <v>187</v>
      </c>
      <c r="G1027" s="1645"/>
      <c r="H1027" s="1646" t="s">
        <v>64</v>
      </c>
      <c r="I1027" s="1650"/>
      <c r="J1027" s="1651"/>
      <c r="K1027" s="1651"/>
      <c r="L1027" s="1651"/>
      <c r="M1027" s="1651"/>
      <c r="N1027" s="1652"/>
    </row>
    <row r="1028" spans="8:8" ht="20.25" customHeight="1">
      <c r="A1028" s="1443"/>
      <c r="B1028" s="1483" t="s">
        <v>70</v>
      </c>
      <c r="C1028" s="1641"/>
      <c r="D1028" s="1642"/>
      <c r="E1028" s="1643"/>
      <c r="F1028" s="1644" t="s">
        <v>184</v>
      </c>
      <c r="G1028" s="1645"/>
      <c r="H1028" s="1646" t="s">
        <v>66</v>
      </c>
      <c r="I1028" s="1653" t="s">
        <v>81</v>
      </c>
      <c r="J1028" s="1654"/>
      <c r="K1028" s="1654"/>
      <c r="L1028" s="1654"/>
      <c r="M1028" s="1654"/>
      <c r="N1028" s="1655"/>
    </row>
    <row r="1029" spans="8:8" ht="20.25" customHeight="1">
      <c r="A1029" s="1443"/>
      <c r="B1029" s="1656" t="s">
        <v>70</v>
      </c>
      <c r="C1029" s="1657"/>
      <c r="D1029" s="1658"/>
      <c r="E1029" s="1659"/>
      <c r="F1029" s="1660" t="s">
        <v>185</v>
      </c>
      <c r="G1029" s="1661"/>
      <c r="H1029" s="1662" t="s">
        <v>65</v>
      </c>
      <c r="I1029" s="1663"/>
      <c r="J1029" s="1664"/>
      <c r="K1029" s="1664"/>
      <c r="L1029" s="1664"/>
      <c r="M1029" s="1664"/>
      <c r="N1029" s="1665"/>
    </row>
    <row r="1030" spans="8:8" ht="15.75">
      <c r="A1030" s="1666"/>
      <c r="B1030" s="1666"/>
      <c r="C1030" s="1666"/>
      <c r="D1030" s="1666"/>
      <c r="E1030" s="1666"/>
      <c r="F1030" s="1666"/>
      <c r="G1030" s="1666"/>
      <c r="H1030" s="1666"/>
      <c r="I1030" s="1666"/>
      <c r="J1030" s="1666"/>
      <c r="K1030" s="1666"/>
      <c r="L1030" s="1666"/>
      <c r="M1030" s="1666"/>
      <c r="N1030" s="1666"/>
    </row>
    <row r="1031" spans="8:8" ht="24.75" customHeight="1">
      <c r="A1031" s="1441">
        <f>A995+1</f>
        <v>30.0</v>
      </c>
      <c r="B1031" s="1442" t="s">
        <v>51</v>
      </c>
      <c r="C1031" s="1442"/>
      <c r="D1031" s="1442"/>
      <c r="E1031" s="1442"/>
      <c r="F1031" s="1442"/>
      <c r="G1031" s="1442"/>
      <c r="H1031" s="1442"/>
      <c r="I1031" s="1442"/>
      <c r="J1031" s="1442"/>
      <c r="K1031" s="1442"/>
      <c r="L1031" s="1442"/>
      <c r="M1031" s="1442"/>
      <c r="N1031" s="1442"/>
    </row>
    <row r="1032" spans="8:8" ht="42.75" customHeight="1">
      <c r="A1032" s="1443"/>
      <c r="B1032" s="1444"/>
      <c r="C1032" s="1445"/>
      <c r="D1032" s="1446" t="str">
        <f>Master!$E$8</f>
        <v>Govt. Sr. Secondary School </v>
      </c>
      <c r="E1032" s="1447"/>
      <c r="F1032" s="1447"/>
      <c r="G1032" s="1447"/>
      <c r="H1032" s="1447"/>
      <c r="I1032" s="1447"/>
      <c r="J1032" s="1447"/>
      <c r="K1032" s="1447"/>
      <c r="L1032" s="1447"/>
      <c r="M1032" s="1447"/>
      <c r="N1032" s="1448"/>
    </row>
    <row r="1033" spans="8:8" ht="26.25" customHeight="1">
      <c r="A1033" s="1443"/>
      <c r="B1033" s="1449"/>
      <c r="C1033" s="1450"/>
      <c r="D1033" s="1451" t="str">
        <f>Master!$E$11</f>
        <v>P.S.-Bapini (Jodhpur)</v>
      </c>
      <c r="E1033" s="1452"/>
      <c r="F1033" s="1452"/>
      <c r="G1033" s="1452"/>
      <c r="H1033" s="1452"/>
      <c r="I1033" s="1452"/>
      <c r="J1033" s="1452"/>
      <c r="K1033" s="1452"/>
      <c r="L1033" s="1452"/>
      <c r="M1033" s="1452"/>
      <c r="N1033" s="1453"/>
    </row>
    <row r="1034" spans="8:8" ht="20.25" customHeight="1">
      <c r="A1034" s="1443"/>
      <c r="B1034" s="1454"/>
      <c r="C1034" s="1455" t="s">
        <v>151</v>
      </c>
      <c r="D1034" s="1456"/>
      <c r="E1034" s="1456"/>
      <c r="F1034" s="1456"/>
      <c r="G1034" s="1457"/>
      <c r="H1034" s="1458" t="s">
        <v>128</v>
      </c>
      <c r="I1034" s="1458"/>
      <c r="J1034" s="1459">
        <f>VLOOKUP(A1031,'Result Entry'!$B$6:$K$108,6,0)</f>
        <v>0.0</v>
      </c>
      <c r="K1034" s="1460" t="s">
        <v>69</v>
      </c>
      <c r="L1034" s="1461"/>
      <c r="M1034" s="1462">
        <f>Master!$E$14</f>
        <v>8.151106901E9</v>
      </c>
      <c r="N1034" s="1463"/>
    </row>
    <row r="1035" spans="8:8" ht="20.25" customHeight="1">
      <c r="A1035" s="1443"/>
      <c r="B1035" s="1464"/>
      <c r="C1035" s="1465"/>
      <c r="D1035" s="1466"/>
      <c r="E1035" s="1466"/>
      <c r="F1035" s="1466"/>
      <c r="G1035" s="1467"/>
      <c r="H1035" s="1468"/>
      <c r="I1035" s="1468"/>
      <c r="J1035" s="1469"/>
      <c r="K1035" s="1470" t="s">
        <v>67</v>
      </c>
      <c r="L1035" s="1471"/>
      <c r="M1035" s="1472"/>
      <c r="N1035" s="1473"/>
      <c r="O1035" s="23" t="s">
        <v>157</v>
      </c>
    </row>
    <row r="1036" spans="8:8" ht="20.25" customHeight="1">
      <c r="A1036" s="1443"/>
      <c r="B1036" s="1464"/>
      <c r="C1036" s="1474"/>
      <c r="D1036" s="1475"/>
      <c r="E1036" s="1475"/>
      <c r="F1036" s="1475"/>
      <c r="G1036" s="1476"/>
      <c r="H1036" s="1477"/>
      <c r="I1036" s="1477"/>
      <c r="J1036" s="1478"/>
      <c r="K1036" s="1479" t="s">
        <v>52</v>
      </c>
      <c r="L1036" s="1480"/>
      <c r="M1036" s="1481" t="str">
        <f>Master!$E$6</f>
        <v>2022-23</v>
      </c>
      <c r="N1036" s="1482"/>
    </row>
    <row r="1037" spans="8:8" ht="20.25" customHeight="1">
      <c r="A1037" s="1443"/>
      <c r="B1037" s="1483" t="s">
        <v>70</v>
      </c>
      <c r="C1037" s="1484" t="s">
        <v>21</v>
      </c>
      <c r="D1037" s="1485"/>
      <c r="E1037" s="1485"/>
      <c r="F1037" s="1486"/>
      <c r="G1037" s="1487" t="s">
        <v>150</v>
      </c>
      <c r="H1037" s="1488">
        <f>VLOOKUP($A1031,'Result Entry'!$B$9:$FW$108,4,0)</f>
        <v>0.0</v>
      </c>
      <c r="I1037" s="1488"/>
      <c r="J1037" s="1488"/>
      <c r="K1037" s="1488"/>
      <c r="L1037" s="1488"/>
      <c r="M1037" s="1488"/>
      <c r="N1037" s="1489"/>
    </row>
    <row r="1038" spans="8:8" ht="20.25" customHeight="1">
      <c r="A1038" s="1443"/>
      <c r="B1038" s="1483" t="s">
        <v>70</v>
      </c>
      <c r="C1038" s="1490" t="s">
        <v>23</v>
      </c>
      <c r="D1038" s="1491"/>
      <c r="E1038" s="1491"/>
      <c r="F1038" s="1492"/>
      <c r="G1038" s="1493" t="s">
        <v>150</v>
      </c>
      <c r="H1038" s="1494">
        <f>VLOOKUP($A1031,'Result Entry'!$B$9:$FW$108,7,0)</f>
        <v>0.0</v>
      </c>
      <c r="I1038" s="1494"/>
      <c r="J1038" s="1494"/>
      <c r="K1038" s="1494"/>
      <c r="L1038" s="1494"/>
      <c r="M1038" s="1494"/>
      <c r="N1038" s="1495"/>
    </row>
    <row r="1039" spans="8:8" ht="20.25" customHeight="1">
      <c r="A1039" s="1443"/>
      <c r="B1039" s="1483" t="s">
        <v>70</v>
      </c>
      <c r="C1039" s="1490" t="s">
        <v>24</v>
      </c>
      <c r="D1039" s="1491"/>
      <c r="E1039" s="1491"/>
      <c r="F1039" s="1492"/>
      <c r="G1039" s="1493" t="s">
        <v>150</v>
      </c>
      <c r="H1039" s="1494">
        <f>VLOOKUP($A1031,'Result Entry'!$B$9:$FW$108,8,0)</f>
        <v>0.0</v>
      </c>
      <c r="I1039" s="1494"/>
      <c r="J1039" s="1494"/>
      <c r="K1039" s="1494"/>
      <c r="L1039" s="1494"/>
      <c r="M1039" s="1494"/>
      <c r="N1039" s="1495"/>
    </row>
    <row r="1040" spans="8:8" ht="20.25" customHeight="1">
      <c r="A1040" s="1443"/>
      <c r="B1040" s="1483" t="s">
        <v>70</v>
      </c>
      <c r="C1040" s="1490" t="s">
        <v>53</v>
      </c>
      <c r="D1040" s="1491"/>
      <c r="E1040" s="1491"/>
      <c r="F1040" s="1492"/>
      <c r="G1040" s="1493" t="s">
        <v>150</v>
      </c>
      <c r="H1040" s="1494">
        <f>VLOOKUP($A1031,'Result Entry'!$B$9:$FW$108,9,0)</f>
        <v>0.0</v>
      </c>
      <c r="I1040" s="1494"/>
      <c r="J1040" s="1494"/>
      <c r="K1040" s="1494"/>
      <c r="L1040" s="1494"/>
      <c r="M1040" s="1494"/>
      <c r="N1040" s="1495"/>
    </row>
    <row r="1041" spans="8:8" ht="20.25" customHeight="1">
      <c r="A1041" s="1443"/>
      <c r="B1041" s="1483" t="s">
        <v>70</v>
      </c>
      <c r="C1041" s="1490" t="s">
        <v>54</v>
      </c>
      <c r="D1041" s="1491"/>
      <c r="E1041" s="1491"/>
      <c r="F1041" s="1492"/>
      <c r="G1041" s="1493" t="s">
        <v>150</v>
      </c>
      <c r="H1041" s="1496" t="str">
        <f>CONCATENATE('Result Entry'!$G$4,'Result Entry'!$J$4)</f>
        <v>11(A)</v>
      </c>
      <c r="I1041" s="1494"/>
      <c r="J1041" s="1494"/>
      <c r="K1041" s="1494"/>
      <c r="L1041" s="1494"/>
      <c r="M1041" s="1494"/>
      <c r="N1041" s="1495"/>
    </row>
    <row r="1042" spans="8:8" ht="20.25" customHeight="1">
      <c r="A1042" s="1443"/>
      <c r="B1042" s="1483" t="s">
        <v>70</v>
      </c>
      <c r="C1042" s="1497" t="s">
        <v>26</v>
      </c>
      <c r="D1042" s="1498"/>
      <c r="E1042" s="1498"/>
      <c r="F1042" s="1499"/>
      <c r="G1042" s="1500" t="s">
        <v>150</v>
      </c>
      <c r="H1042" s="1501">
        <f>VLOOKUP($A1031,'Result Entry'!$B$9:$FW$108,10,0)</f>
        <v>0.0</v>
      </c>
      <c r="I1042" s="1501"/>
      <c r="J1042" s="1501"/>
      <c r="K1042" s="1501"/>
      <c r="L1042" s="1501"/>
      <c r="M1042" s="1501"/>
      <c r="N1042" s="1502"/>
    </row>
    <row r="1043" spans="8:8" ht="20.25" customHeight="1">
      <c r="A1043" s="1443"/>
      <c r="B1043" s="1503" t="s">
        <v>70</v>
      </c>
      <c r="C1043" s="1504" t="s">
        <v>168</v>
      </c>
      <c r="D1043" s="1505"/>
      <c r="E1043" s="1506" t="s">
        <v>73</v>
      </c>
      <c r="F1043" s="1507" t="s">
        <v>74</v>
      </c>
      <c r="G1043" s="1508" t="s">
        <v>169</v>
      </c>
      <c r="H1043" s="1509" t="s">
        <v>56</v>
      </c>
      <c r="I1043" s="1510"/>
      <c r="J1043" s="1511" t="s">
        <v>85</v>
      </c>
      <c r="K1043" s="1512"/>
      <c r="L1043" s="1513" t="s">
        <v>170</v>
      </c>
      <c r="M1043" s="1514" t="s">
        <v>77</v>
      </c>
      <c r="N1043" s="1515" t="s">
        <v>99</v>
      </c>
    </row>
    <row r="1044" spans="8:8" ht="20.25" customHeight="1">
      <c r="A1044" s="1443"/>
      <c r="B1044" s="1503"/>
      <c r="C1044" s="1516"/>
      <c r="D1044" s="1517"/>
      <c r="E1044" s="1518"/>
      <c r="F1044" s="1519"/>
      <c r="G1044" s="1520"/>
      <c r="H1044" s="1521"/>
      <c r="I1044" s="1522"/>
      <c r="J1044" s="1523"/>
      <c r="K1044" s="1524"/>
      <c r="L1044" s="1525"/>
      <c r="M1044" s="1526"/>
      <c r="N1044" s="1527"/>
    </row>
    <row r="1045" spans="8:8" ht="20.25" customHeight="1">
      <c r="A1045" s="1443"/>
      <c r="B1045" s="1503" t="s">
        <v>70</v>
      </c>
      <c r="C1045" s="1528" t="s">
        <v>57</v>
      </c>
      <c r="D1045" s="1529"/>
      <c r="E1045" s="1530">
        <f>'Result Entry'!$L$7</f>
        <v>10.0</v>
      </c>
      <c r="F1045" s="1531">
        <f>'Result Entry'!$M$7</f>
        <v>10.0</v>
      </c>
      <c r="G1045" s="1532">
        <f>SUM(E1045:F1045)</f>
        <v>20.0</v>
      </c>
      <c r="H1045" s="1533">
        <f>'Result Entry'!$AU$7</f>
        <v>70.0</v>
      </c>
      <c r="I1045" s="1534"/>
      <c r="J1045" s="1535">
        <f>'Result Entry'!$AY$7</f>
        <v>100.0</v>
      </c>
      <c r="K1045" s="1534"/>
      <c r="L1045" s="1532">
        <f t="shared" si="58" ref="L1045:L1050">H1045+J1045</f>
        <v>170.0</v>
      </c>
      <c r="M1045" s="1536">
        <f t="shared" si="59" ref="M1045:M1050">G1045+L1045</f>
        <v>190.0</v>
      </c>
      <c r="N1045" s="1537"/>
    </row>
    <row r="1046" spans="8:8" s="1538" ht="20.25" customFormat="1" customHeight="1">
      <c r="A1046" s="1443"/>
      <c r="B1046" s="1539" t="s">
        <v>70</v>
      </c>
      <c r="C1046" s="1540" t="str">
        <f>'Result Entry'!$L$3</f>
        <v>HINDI Comp.</v>
      </c>
      <c r="D1046" s="1541"/>
      <c r="E1046" s="1542">
        <f>IF($J1034="TC",0,IF($J1034="Nso",0,VLOOKUP($A1031,'Result Entry'!$B$9:$FW$108,11,0)))</f>
        <v>0.0</v>
      </c>
      <c r="F1046" s="1543">
        <f>IF($J1034="TC",0,IF($J1034="Nso",0,VLOOKUP($A1031,'Result Entry'!$B$9:$FW$108,12,0)))</f>
        <v>0.0</v>
      </c>
      <c r="G1046" s="1544">
        <f>E1046+F1046</f>
        <v>0.0</v>
      </c>
      <c r="H1046" s="1545">
        <f>IF($J1034="TC",0,IF($J1034="Nso",0,VLOOKUP($A1031,'Result Entry'!$B$9:$FW$108,16,0)))</f>
        <v>0.0</v>
      </c>
      <c r="I1046" s="1546"/>
      <c r="J1046" s="1547">
        <f>IF($J1034="TC",0,IF($J1034="Nso",0,VLOOKUP($A1031,'Result Entry'!$B$9:$FW$108,19,0)))</f>
        <v>0.0</v>
      </c>
      <c r="K1046" s="1546"/>
      <c r="L1046" s="1548">
        <f t="shared" si="58"/>
        <v>0.0</v>
      </c>
      <c r="M1046" s="1549">
        <f t="shared" si="59"/>
        <v>0.0</v>
      </c>
      <c r="N1046" s="1550" t="str">
        <f>IF($J1034="TC",0,IF($J1034="Nso",0,VLOOKUP($A1031,'Result Entry'!$B$9:$FW$108,24,0)))</f>
        <v/>
      </c>
    </row>
    <row r="1047" spans="8:8" s="1538" ht="20.25" customFormat="1" customHeight="1">
      <c r="A1047" s="1443"/>
      <c r="B1047" s="1539" t="s">
        <v>70</v>
      </c>
      <c r="C1047" s="1551" t="str">
        <f>'Result Entry'!$Z$3</f>
        <v>ENGLISH Comp.</v>
      </c>
      <c r="D1047" s="1552"/>
      <c r="E1047" s="1542">
        <f>IF($J1034="TC",0,IF($J1034="Nso",0,VLOOKUP($A1031,'Result Entry'!$B$9:$FW$108,25,0)))</f>
        <v>0.0</v>
      </c>
      <c r="F1047" s="1543">
        <f>IF($J1034="TC",0,IF($J1034="Nso",0,VLOOKUP($A1031,'Result Entry'!$B$9:$FW$108,26,0)))</f>
        <v>0.0</v>
      </c>
      <c r="G1047" s="1553">
        <f>E1047+F1047</f>
        <v>0.0</v>
      </c>
      <c r="H1047" s="1554">
        <f>IF($J1034="TC",0,IF($J1034="Nso",0,VLOOKUP($A1031,'Result Entry'!$B$9:$FW$108,30,0)))</f>
        <v>0.0</v>
      </c>
      <c r="I1047" s="1555"/>
      <c r="J1047" s="1556">
        <f>IF($J1034="TC",0,IF($J1034="Nso",0,VLOOKUP($A1031,'Result Entry'!$B$9:$FW$108,33,0)))</f>
        <v>0.0</v>
      </c>
      <c r="K1047" s="1555"/>
      <c r="L1047" s="1548">
        <f t="shared" si="58"/>
        <v>0.0</v>
      </c>
      <c r="M1047" s="1549">
        <f t="shared" si="59"/>
        <v>0.0</v>
      </c>
      <c r="N1047" s="1550" t="str">
        <f>IF($J1034="TC",0,IF($J1034="Nso",0,VLOOKUP($A1031,'Result Entry'!$B$9:$FW$108,38,0)))</f>
        <v/>
      </c>
    </row>
    <row r="1048" spans="8:8" s="1538" ht="20.25" customFormat="1" customHeight="1">
      <c r="A1048" s="1443"/>
      <c r="B1048" s="1539" t="s">
        <v>70</v>
      </c>
      <c r="C1048" s="1551" t="str">
        <f>'Result Entry'!$AO$3</f>
        <v>PHYSICS</v>
      </c>
      <c r="D1048" s="1552"/>
      <c r="E1048" s="1542">
        <f>IF($J1034="TC",0,IF($J1034="Nso",0,VLOOKUP($A1031,'Result Entry'!$B$9:$FW$108,39,0)))</f>
        <v>0.0</v>
      </c>
      <c r="F1048" s="1543">
        <f>IF($J1034="TC",0,IF($J1034="Nso",0,VLOOKUP($A1031,'Result Entry'!$B$9:$FW$108,40,0)))</f>
        <v>0.0</v>
      </c>
      <c r="G1048" s="1553">
        <f>E1048+F1048</f>
        <v>0.0</v>
      </c>
      <c r="H1048" s="1554">
        <f>IF($J1034="TC",0,IF($J1034="Nso",0,VLOOKUP($A1031,'Result Entry'!$B$9:$FW$108,45,0)))</f>
        <v>0.0</v>
      </c>
      <c r="I1048" s="1555"/>
      <c r="J1048" s="1556">
        <f>IF($J1034="TC",0,IF($J1034="Nso",0,VLOOKUP($A1031,'Result Entry'!$B$9:$FW$108,49,0)))</f>
        <v>0.0</v>
      </c>
      <c r="K1048" s="1555"/>
      <c r="L1048" s="1548">
        <f t="shared" si="58"/>
        <v>0.0</v>
      </c>
      <c r="M1048" s="1549">
        <f t="shared" si="59"/>
        <v>0.0</v>
      </c>
      <c r="N1048" s="1550" t="str">
        <f>IF($J1034="TC",0,IF($J1034="Nso",0,VLOOKUP($A1031,'Result Entry'!$B$9:$FW$108,54,0)))</f>
        <v/>
      </c>
    </row>
    <row r="1049" spans="8:8" s="1538" ht="20.25" customFormat="1" customHeight="1">
      <c r="A1049" s="1443"/>
      <c r="B1049" s="1539" t="s">
        <v>70</v>
      </c>
      <c r="C1049" s="1551" t="str">
        <f>'Result Entry'!$BF$3</f>
        <v>CHEMISTRY</v>
      </c>
      <c r="D1049" s="1552"/>
      <c r="E1049" s="1542" t="str">
        <f>IF($J1034="TC",0,IF($J1034="Nso",0,VLOOKUP($A1031,'Result Entry'!$B$9:$FW$108,55,0)))</f>
        <v/>
      </c>
      <c r="F1049" s="1543">
        <f>IF($J1034="TC",0,IF($J1034="Nso",0,VLOOKUP($A1031,'Result Entry'!$B$9:$FW$108,56,0)))</f>
        <v>0.0</v>
      </c>
      <c r="G1049" s="1553" t="e">
        <f>E1049+F1049</f>
        <v>#VALUE!</v>
      </c>
      <c r="H1049" s="1554">
        <f>IF($J1034="TC",0,IF($J1034="Nso",0,VLOOKUP($A1031,'Result Entry'!$B$9:$FW$108,61,0)))</f>
        <v>0.0</v>
      </c>
      <c r="I1049" s="1555"/>
      <c r="J1049" s="1556">
        <f>IF($J1034="TC",0,IF($J1034="Nso",0,VLOOKUP($A1031,'Result Entry'!$B$9:$FW$108,65,0)))</f>
        <v>0.0</v>
      </c>
      <c r="K1049" s="1555"/>
      <c r="L1049" s="1548">
        <f t="shared" si="58"/>
        <v>0.0</v>
      </c>
      <c r="M1049" s="1549" t="e">
        <f t="shared" si="59"/>
        <v>#VALUE!</v>
      </c>
      <c r="N1049" s="1550" t="str">
        <f>IF($J1034="TC",0,IF($J1034="Nso",0,VLOOKUP($A1031,'Result Entry'!$B$9:$FW$108,70,0)))</f>
        <v/>
      </c>
    </row>
    <row r="1050" spans="8:8" s="1538" ht="20.25" customFormat="1" customHeight="1">
      <c r="A1050" s="1443"/>
      <c r="B1050" s="1539" t="s">
        <v>70</v>
      </c>
      <c r="C1050" s="1551" t="str">
        <f>'Result Entry'!$BW$3</f>
        <v>BIOLOGY</v>
      </c>
      <c r="D1050" s="1552"/>
      <c r="E1050" s="1557" t="str">
        <f>IF($J1034="TC",0,IF($J1034="Nso",0,VLOOKUP($A1031,'Result Entry'!$B$9:$FW$108,71,0)))</f>
        <v/>
      </c>
      <c r="F1050" s="1558" t="str">
        <f>IF($J1034="TC",0,IF($J1034="Nso",0,VLOOKUP($A1031,'Result Entry'!$B$9:$FW$108,72,0)))</f>
        <v/>
      </c>
      <c r="G1050" s="1559" t="e">
        <f>E1050+F1050</f>
        <v>#VALUE!</v>
      </c>
      <c r="H1050" s="1560">
        <f>IF($J1034="TC",0,IF($J1034="Nso",0,VLOOKUP($A1031,'Result Entry'!$B$9:$FW$108,77,0)))</f>
        <v>0.0</v>
      </c>
      <c r="I1050" s="1561"/>
      <c r="J1050" s="1562">
        <f>IF($J1034="TC",0,IF($J1034="Nso",0,VLOOKUP($A1031,'Result Entry'!$B$9:$FW$108,81,0)))</f>
        <v>0.0</v>
      </c>
      <c r="K1050" s="1561"/>
      <c r="L1050" s="1563">
        <f t="shared" si="58"/>
        <v>0.0</v>
      </c>
      <c r="M1050" s="1564" t="e">
        <f t="shared" si="59"/>
        <v>#VALUE!</v>
      </c>
      <c r="N1050" s="1550">
        <f>IF($J1034="TC",0,IF($J1034="Nso",0,VLOOKUP($A1031,'Result Entry'!$B$9:$FW$108,86,0)))</f>
        <v>0.0</v>
      </c>
    </row>
    <row r="1051" spans="8:8" ht="20.25" customHeight="1">
      <c r="A1051" s="1443"/>
      <c r="B1051" s="1503" t="s">
        <v>70</v>
      </c>
      <c r="C1051" s="1565" t="s">
        <v>78</v>
      </c>
      <c r="D1051" s="1566"/>
      <c r="E1051" s="1567"/>
      <c r="F1051" s="1568" t="s">
        <v>79</v>
      </c>
      <c r="G1051" s="1569"/>
      <c r="H1051" s="1570" t="s">
        <v>80</v>
      </c>
      <c r="I1051" s="1571"/>
      <c r="J1051" s="1572" t="s">
        <v>42</v>
      </c>
      <c r="K1051" s="1667" t="s">
        <v>92</v>
      </c>
      <c r="L1051" s="1574" t="s">
        <v>40</v>
      </c>
      <c r="M1051" s="1575"/>
      <c r="N1051" s="1576" t="s">
        <v>44</v>
      </c>
    </row>
    <row r="1052" spans="8:8" ht="25.5" customHeight="1">
      <c r="A1052" s="1443"/>
      <c r="B1052" s="1503" t="s">
        <v>70</v>
      </c>
      <c r="C1052" s="1577"/>
      <c r="D1052" s="1578"/>
      <c r="E1052" s="1579"/>
      <c r="F1052" s="1580">
        <f>IF($J1034="TC",0,IF($J1034="Nso",0,VLOOKUP($A1031,'Result Entry'!$B$9:$FW$108,146,0)))</f>
        <v>0.0</v>
      </c>
      <c r="G1052" s="1581"/>
      <c r="H1052" s="1582">
        <f>IF($J1034="TC",0,IF($J1034="Nso",0,VLOOKUP($A1031,'Result Entry'!$B$9:$FW$108,147,0)))</f>
        <v>0.0</v>
      </c>
      <c r="I1052" s="1583"/>
      <c r="J1052" s="1584">
        <f>IF($J1034="TC",0,IF($J1034="Nso",0,VLOOKUP($A1031,'Result Entry'!$B$9:$FW$108,148,0)))</f>
        <v>0.0</v>
      </c>
      <c r="K1052" s="1585" t="str">
        <f>IF($J1034="TC",0,IF($J1034="Nso",0,VLOOKUP($A1031,'Result Entry'!$B$9:$FW$108,149,0)))</f>
        <v/>
      </c>
      <c r="L1052" s="1586">
        <f>IF($J1034="TC",0,IF($J1034="Nso",0,VLOOKUP($A1031,'Result Entry'!$B$9:$FW$108,150,0)))</f>
        <v>0.0</v>
      </c>
      <c r="M1052" s="1587"/>
      <c r="N1052" s="1588">
        <f>IF($J1034="TC",0,IF($J1034="Nso",0,VLOOKUP($A1031,'Result Entry'!$B$9:$FW$108,152,0)))</f>
        <v>0.0</v>
      </c>
    </row>
    <row r="1053" spans="8:8" ht="20.25" customHeight="1">
      <c r="A1053" s="1443"/>
      <c r="B1053" s="1503" t="s">
        <v>70</v>
      </c>
      <c r="C1053" s="1589" t="s">
        <v>59</v>
      </c>
      <c r="D1053" s="1590"/>
      <c r="E1053" s="1590"/>
      <c r="F1053" s="1590"/>
      <c r="G1053" s="1590"/>
      <c r="H1053" s="1591"/>
      <c r="I1053" s="1592" t="s">
        <v>60</v>
      </c>
      <c r="J1053" s="1593"/>
      <c r="K1053" s="1594">
        <f>VLOOKUP($A1031,'Result Entry'!$B$9:$FW$108,143,0)</f>
        <v>0.0</v>
      </c>
      <c r="L1053" s="1595"/>
      <c r="M1053" s="1596" t="s">
        <v>38</v>
      </c>
      <c r="N1053" s="1597"/>
    </row>
    <row r="1054" spans="8:8" ht="20.25" customHeight="1">
      <c r="A1054" s="1443"/>
      <c r="B1054" s="1503" t="s">
        <v>70</v>
      </c>
      <c r="C1054" s="1598" t="s">
        <v>55</v>
      </c>
      <c r="D1054" s="1599"/>
      <c r="E1054" s="1599"/>
      <c r="F1054" s="1600" t="s">
        <v>158</v>
      </c>
      <c r="G1054" s="1601"/>
      <c r="H1054" s="1602" t="s">
        <v>48</v>
      </c>
      <c r="I1054" s="1603" t="s">
        <v>61</v>
      </c>
      <c r="J1054" s="1604"/>
      <c r="K1054" s="1605">
        <f>VLOOKUP($A1031,'Result Entry'!$B$9:$FW$108,144,0)</f>
        <v>0.0</v>
      </c>
      <c r="L1054" s="1606"/>
      <c r="M1054" s="1607">
        <f>VLOOKUP($A1031,'Result Entry'!$B$9:$FW$108,145,0)</f>
        <v>0.0</v>
      </c>
      <c r="N1054" s="1608"/>
    </row>
    <row r="1055" spans="8:8" ht="20.25" customHeight="1">
      <c r="A1055" s="1443"/>
      <c r="B1055" s="1503" t="s">
        <v>70</v>
      </c>
      <c r="C1055" s="1598"/>
      <c r="D1055" s="1599"/>
      <c r="E1055" s="1599"/>
      <c r="F1055" s="1609"/>
      <c r="G1055" s="1610"/>
      <c r="H1055" s="1611" t="s">
        <v>100</v>
      </c>
      <c r="I1055" s="1612" t="s">
        <v>62</v>
      </c>
      <c r="J1055" s="1613"/>
      <c r="K1055" s="1614">
        <f>IF($J1034="TC","Transferred",IF($J1034="Nso","NameSeparated",VLOOKUP($A1031,'Result Entry'!$B$9:$FW$108,153,0)))</f>
        <v>0.0</v>
      </c>
      <c r="L1055" s="1614"/>
      <c r="M1055" s="1614"/>
      <c r="N1055" s="1615"/>
    </row>
    <row r="1056" spans="8:8" ht="20.25" customHeight="1">
      <c r="A1056" s="1443"/>
      <c r="B1056" s="1503" t="s">
        <v>70</v>
      </c>
      <c r="C1056" s="1616" t="str">
        <f>'Result Entry'!$DU$3</f>
        <v>Foundation Of Information Tech.</v>
      </c>
      <c r="D1056" s="1617"/>
      <c r="E1056" s="1618"/>
      <c r="F1056" s="1619" t="str">
        <f>IF($J1034="TC",0,IF($J1034="Nso",0,VLOOKUP($A1031,'Result Entry'!$B$9:$GS$108,170,0)))</f>
        <v/>
      </c>
      <c r="G1056" s="1619"/>
      <c r="H1056" s="1620">
        <f>IF($J1034="TC",0,IF($J1034="Nso",0,VLOOKUP($A1031,'Result Entry'!$B$9:$GS$108,112,0)))</f>
        <v>0.0</v>
      </c>
      <c r="I1056" s="1621" t="s">
        <v>72</v>
      </c>
      <c r="J1056" s="1622"/>
      <c r="K1056" s="1623">
        <f>'Result Entry'!$T$2</f>
        <v>45041.0</v>
      </c>
      <c r="L1056" s="1624"/>
      <c r="M1056" s="1624"/>
      <c r="N1056" s="1625"/>
    </row>
    <row r="1057" spans="8:8" ht="20.25" customHeight="1">
      <c r="A1057" s="1443"/>
      <c r="B1057" s="1503" t="s">
        <v>70</v>
      </c>
      <c r="C1057" s="1616" t="str">
        <f>'Result Entry'!$EI$3</f>
        <v>G.I.A.I.-II</v>
      </c>
      <c r="D1057" s="1617"/>
      <c r="E1057" s="1618"/>
      <c r="F1057" s="1619" t="str">
        <f>IF($J1034="TC",0,IF($J1034="Nso",0,VLOOKUP($A1031,'Result Entry'!$B$9:$GS$108,174,0)))</f>
        <v/>
      </c>
      <c r="G1057" s="1619"/>
      <c r="H1057" s="1620">
        <f>IF($J1034="TC",0,IF($J1034="Nso",0,VLOOKUP($A1031,'Result Entry'!$B$9:$GS$108,124,0)))</f>
        <v>0.0</v>
      </c>
      <c r="I1057" s="1626"/>
      <c r="J1057" s="1627"/>
      <c r="K1057" s="1627"/>
      <c r="L1057" s="1627"/>
      <c r="M1057" s="1627"/>
      <c r="N1057" s="1628"/>
    </row>
    <row r="1058" spans="8:8" ht="20.25" customHeight="1">
      <c r="A1058" s="1443"/>
      <c r="B1058" s="1503" t="s">
        <v>70</v>
      </c>
      <c r="C1058" s="1616" t="str">
        <f>'Result Entry'!$EU$3</f>
        <v>SOC.SER.PLAN</v>
      </c>
      <c r="D1058" s="1617"/>
      <c r="E1058" s="1618"/>
      <c r="F1058" s="1619">
        <f>IF($J1034="TC",0,IF($J1034="Nso",0,VLOOKUP($A1031,'Result Entry'!$B$9:$HS$108,178,0)))</f>
        <v>0.0</v>
      </c>
      <c r="G1058" s="1619"/>
      <c r="H1058" s="1620">
        <f>IF($J1034="TC",0,IF($J1034="Nso",0,VLOOKUP($A1031,'Result Entry'!$B$9:$GS$108,136,0)))</f>
        <v>0.0</v>
      </c>
      <c r="I1058" s="1629" t="s">
        <v>175</v>
      </c>
      <c r="J1058" s="1630"/>
      <c r="K1058" s="1668"/>
      <c r="L1058" s="1669"/>
      <c r="M1058" s="1669"/>
      <c r="N1058" s="1670"/>
    </row>
    <row r="1059" spans="8:8" ht="20.25" customHeight="1">
      <c r="A1059" s="1443"/>
      <c r="B1059" s="1503" t="s">
        <v>70</v>
      </c>
      <c r="C1059" s="1616" t="str">
        <f>'Result Entry'!$FG$3</f>
        <v>Jeewan Kaushal</v>
      </c>
      <c r="D1059" s="1617"/>
      <c r="E1059" s="1618"/>
      <c r="F1059" s="1619" t="str">
        <f>IF($J1034="TC",0,IF($J1034="Nso",0,VLOOKUP($A1031,'Result Entry'!$B$9:$HS$108,182,0)))</f>
        <v/>
      </c>
      <c r="G1059" s="1619"/>
      <c r="H1059" s="1620">
        <f>IF($J1034="TC",0,IF($J1034="Nso",0,VLOOKUP($A1031,'Result Entry'!$B$9:$HS$108,136,0)))</f>
        <v>0.0</v>
      </c>
      <c r="I1059" s="1629" t="s">
        <v>149</v>
      </c>
      <c r="J1059" s="1630"/>
      <c r="K1059" s="1630"/>
      <c r="L1059" s="1630"/>
      <c r="M1059" s="1630"/>
      <c r="N1059" s="1634"/>
    </row>
    <row r="1060" spans="8:8" ht="20.25" customHeight="1">
      <c r="A1060" s="1443"/>
      <c r="B1060" s="1483" t="s">
        <v>70</v>
      </c>
      <c r="C1060" s="1635" t="s">
        <v>181</v>
      </c>
      <c r="D1060" s="1636"/>
      <c r="E1060" s="1637"/>
      <c r="F1060" s="1638" t="s">
        <v>182</v>
      </c>
      <c r="G1060" s="1639"/>
      <c r="H1060" s="1640" t="s">
        <v>31</v>
      </c>
      <c r="I1060" s="1629" t="s">
        <v>176</v>
      </c>
      <c r="J1060" s="1630"/>
      <c r="K1060" s="1630"/>
      <c r="L1060" s="1630"/>
      <c r="M1060" s="1630"/>
      <c r="N1060" s="1634"/>
    </row>
    <row r="1061" spans="8:8" ht="20.25" customHeight="1">
      <c r="A1061" s="1443"/>
      <c r="B1061" s="1483" t="s">
        <v>70</v>
      </c>
      <c r="C1061" s="1641"/>
      <c r="D1061" s="1642"/>
      <c r="E1061" s="1643"/>
      <c r="F1061" s="1644" t="s">
        <v>183</v>
      </c>
      <c r="G1061" s="1645"/>
      <c r="H1061" s="1646" t="s">
        <v>180</v>
      </c>
      <c r="I1061" s="1647" t="s">
        <v>68</v>
      </c>
      <c r="J1061" s="1648"/>
      <c r="K1061" s="1648"/>
      <c r="L1061" s="1648"/>
      <c r="M1061" s="1648"/>
      <c r="N1061" s="1649"/>
    </row>
    <row r="1062" spans="8:8" ht="20.25" customHeight="1">
      <c r="A1062" s="1443"/>
      <c r="B1062" s="1483" t="s">
        <v>70</v>
      </c>
      <c r="C1062" s="1641"/>
      <c r="D1062" s="1642"/>
      <c r="E1062" s="1643"/>
      <c r="F1062" s="1644" t="s">
        <v>186</v>
      </c>
      <c r="G1062" s="1645"/>
      <c r="H1062" s="1646" t="s">
        <v>63</v>
      </c>
      <c r="I1062" s="1650"/>
      <c r="J1062" s="1651"/>
      <c r="K1062" s="1651"/>
      <c r="L1062" s="1651"/>
      <c r="M1062" s="1651"/>
      <c r="N1062" s="1652"/>
    </row>
    <row r="1063" spans="8:8" ht="20.25" customHeight="1">
      <c r="A1063" s="1443"/>
      <c r="B1063" s="1483" t="s">
        <v>70</v>
      </c>
      <c r="C1063" s="1641"/>
      <c r="D1063" s="1642"/>
      <c r="E1063" s="1643"/>
      <c r="F1063" s="1644" t="s">
        <v>187</v>
      </c>
      <c r="G1063" s="1645"/>
      <c r="H1063" s="1646" t="s">
        <v>64</v>
      </c>
      <c r="I1063" s="1650"/>
      <c r="J1063" s="1651"/>
      <c r="K1063" s="1651"/>
      <c r="L1063" s="1651"/>
      <c r="M1063" s="1651"/>
      <c r="N1063" s="1652"/>
    </row>
    <row r="1064" spans="8:8" ht="20.25" customHeight="1">
      <c r="A1064" s="1443"/>
      <c r="B1064" s="1483" t="s">
        <v>70</v>
      </c>
      <c r="C1064" s="1641"/>
      <c r="D1064" s="1642"/>
      <c r="E1064" s="1643"/>
      <c r="F1064" s="1644" t="s">
        <v>184</v>
      </c>
      <c r="G1064" s="1645"/>
      <c r="H1064" s="1646" t="s">
        <v>66</v>
      </c>
      <c r="I1064" s="1653" t="s">
        <v>81</v>
      </c>
      <c r="J1064" s="1654"/>
      <c r="K1064" s="1654"/>
      <c r="L1064" s="1654"/>
      <c r="M1064" s="1654"/>
      <c r="N1064" s="1655"/>
    </row>
    <row r="1065" spans="8:8" ht="20.25" customHeight="1">
      <c r="A1065" s="1443"/>
      <c r="B1065" s="1656" t="s">
        <v>70</v>
      </c>
      <c r="C1065" s="1657"/>
      <c r="D1065" s="1658"/>
      <c r="E1065" s="1659"/>
      <c r="F1065" s="1660" t="s">
        <v>185</v>
      </c>
      <c r="G1065" s="1661"/>
      <c r="H1065" s="1662" t="s">
        <v>65</v>
      </c>
      <c r="I1065" s="1663"/>
      <c r="J1065" s="1664"/>
      <c r="K1065" s="1664"/>
      <c r="L1065" s="1664"/>
      <c r="M1065" s="1664"/>
      <c r="N1065" s="1665"/>
    </row>
    <row r="1066" spans="8:8" ht="24.75" customHeight="1">
      <c r="A1066" s="1441">
        <f>A1031+1</f>
        <v>31.0</v>
      </c>
      <c r="B1066" s="1442" t="s">
        <v>51</v>
      </c>
      <c r="C1066" s="1442"/>
      <c r="D1066" s="1442"/>
      <c r="E1066" s="1442"/>
      <c r="F1066" s="1442"/>
      <c r="G1066" s="1442"/>
      <c r="H1066" s="1442"/>
      <c r="I1066" s="1442"/>
      <c r="J1066" s="1442"/>
      <c r="K1066" s="1442"/>
      <c r="L1066" s="1442"/>
      <c r="M1066" s="1442"/>
      <c r="N1066" s="1442"/>
    </row>
    <row r="1067" spans="8:8" ht="42.75" customHeight="1">
      <c r="A1067" s="1443"/>
      <c r="B1067" s="1444"/>
      <c r="C1067" s="1445"/>
      <c r="D1067" s="1446" t="str">
        <f>Master!$E$8</f>
        <v>Govt. Sr. Secondary School </v>
      </c>
      <c r="E1067" s="1447"/>
      <c r="F1067" s="1447"/>
      <c r="G1067" s="1447"/>
      <c r="H1067" s="1447"/>
      <c r="I1067" s="1447"/>
      <c r="J1067" s="1447"/>
      <c r="K1067" s="1447"/>
      <c r="L1067" s="1447"/>
      <c r="M1067" s="1447"/>
      <c r="N1067" s="1448"/>
    </row>
    <row r="1068" spans="8:8" ht="20.25" customHeight="1">
      <c r="A1068" s="1443"/>
      <c r="B1068" s="1449"/>
      <c r="C1068" s="1450"/>
      <c r="D1068" s="1451" t="str">
        <f>Master!$E$11</f>
        <v>P.S.-Bapini (Jodhpur)</v>
      </c>
      <c r="E1068" s="1452"/>
      <c r="F1068" s="1452"/>
      <c r="G1068" s="1452"/>
      <c r="H1068" s="1452"/>
      <c r="I1068" s="1452"/>
      <c r="J1068" s="1452"/>
      <c r="K1068" s="1452"/>
      <c r="L1068" s="1452"/>
      <c r="M1068" s="1452"/>
      <c r="N1068" s="1453"/>
    </row>
    <row r="1069" spans="8:8" ht="20.25" customHeight="1">
      <c r="A1069" s="1443"/>
      <c r="B1069" s="1454"/>
      <c r="C1069" s="1455" t="s">
        <v>151</v>
      </c>
      <c r="D1069" s="1456"/>
      <c r="E1069" s="1456"/>
      <c r="F1069" s="1456"/>
      <c r="G1069" s="1457"/>
      <c r="H1069" s="1458" t="s">
        <v>128</v>
      </c>
      <c r="I1069" s="1458"/>
      <c r="J1069" s="1459">
        <f>VLOOKUP(A1066,'Result Entry'!$B$6:$K$108,6,0)</f>
        <v>0.0</v>
      </c>
      <c r="K1069" s="1460" t="s">
        <v>69</v>
      </c>
      <c r="L1069" s="1461"/>
      <c r="M1069" s="1462">
        <f>Master!$E$14</f>
        <v>8.151106901E9</v>
      </c>
      <c r="N1069" s="1463"/>
    </row>
    <row r="1070" spans="8:8" ht="20.25" customHeight="1">
      <c r="A1070" s="1443"/>
      <c r="B1070" s="1464"/>
      <c r="C1070" s="1465"/>
      <c r="D1070" s="1466"/>
      <c r="E1070" s="1466"/>
      <c r="F1070" s="1466"/>
      <c r="G1070" s="1467"/>
      <c r="H1070" s="1468"/>
      <c r="I1070" s="1468"/>
      <c r="J1070" s="1469"/>
      <c r="K1070" s="1470" t="s">
        <v>67</v>
      </c>
      <c r="L1070" s="1471"/>
      <c r="M1070" s="1472"/>
      <c r="N1070" s="1473"/>
      <c r="O1070" s="23" t="s">
        <v>157</v>
      </c>
    </row>
    <row r="1071" spans="8:8" ht="20.25" customHeight="1">
      <c r="A1071" s="1443"/>
      <c r="B1071" s="1464"/>
      <c r="C1071" s="1474"/>
      <c r="D1071" s="1475"/>
      <c r="E1071" s="1475"/>
      <c r="F1071" s="1475"/>
      <c r="G1071" s="1476"/>
      <c r="H1071" s="1477"/>
      <c r="I1071" s="1477"/>
      <c r="J1071" s="1478"/>
      <c r="K1071" s="1479" t="s">
        <v>52</v>
      </c>
      <c r="L1071" s="1480"/>
      <c r="M1071" s="1481" t="str">
        <f>Master!$E$6</f>
        <v>2022-23</v>
      </c>
      <c r="N1071" s="1482"/>
    </row>
    <row r="1072" spans="8:8" ht="20.25" customHeight="1">
      <c r="A1072" s="1443"/>
      <c r="B1072" s="1483" t="s">
        <v>70</v>
      </c>
      <c r="C1072" s="1484" t="s">
        <v>21</v>
      </c>
      <c r="D1072" s="1485"/>
      <c r="E1072" s="1485"/>
      <c r="F1072" s="1486"/>
      <c r="G1072" s="1487" t="s">
        <v>150</v>
      </c>
      <c r="H1072" s="1488">
        <f>VLOOKUP($A1066,'Result Entry'!$B$9:$FW$108,4,0)</f>
        <v>0.0</v>
      </c>
      <c r="I1072" s="1488"/>
      <c r="J1072" s="1488"/>
      <c r="K1072" s="1488"/>
      <c r="L1072" s="1488"/>
      <c r="M1072" s="1488"/>
      <c r="N1072" s="1489"/>
    </row>
    <row r="1073" spans="8:8" ht="20.25" customHeight="1">
      <c r="A1073" s="1443"/>
      <c r="B1073" s="1483" t="s">
        <v>70</v>
      </c>
      <c r="C1073" s="1490" t="s">
        <v>23</v>
      </c>
      <c r="D1073" s="1491"/>
      <c r="E1073" s="1491"/>
      <c r="F1073" s="1492"/>
      <c r="G1073" s="1493" t="s">
        <v>150</v>
      </c>
      <c r="H1073" s="1494">
        <f>VLOOKUP($A1066,'Result Entry'!$B$9:$FW$108,7,0)</f>
        <v>0.0</v>
      </c>
      <c r="I1073" s="1494"/>
      <c r="J1073" s="1494"/>
      <c r="K1073" s="1494"/>
      <c r="L1073" s="1494"/>
      <c r="M1073" s="1494"/>
      <c r="N1073" s="1495"/>
    </row>
    <row r="1074" spans="8:8" ht="20.25" customHeight="1">
      <c r="A1074" s="1443"/>
      <c r="B1074" s="1483" t="s">
        <v>70</v>
      </c>
      <c r="C1074" s="1490" t="s">
        <v>24</v>
      </c>
      <c r="D1074" s="1491"/>
      <c r="E1074" s="1491"/>
      <c r="F1074" s="1492"/>
      <c r="G1074" s="1493" t="s">
        <v>150</v>
      </c>
      <c r="H1074" s="1494">
        <f>VLOOKUP($A1066,'Result Entry'!$B$9:$FW$108,8,0)</f>
        <v>0.0</v>
      </c>
      <c r="I1074" s="1494"/>
      <c r="J1074" s="1494"/>
      <c r="K1074" s="1494"/>
      <c r="L1074" s="1494"/>
      <c r="M1074" s="1494"/>
      <c r="N1074" s="1495"/>
    </row>
    <row r="1075" spans="8:8" ht="20.25" customHeight="1">
      <c r="A1075" s="1443"/>
      <c r="B1075" s="1483" t="s">
        <v>70</v>
      </c>
      <c r="C1075" s="1490" t="s">
        <v>53</v>
      </c>
      <c r="D1075" s="1491"/>
      <c r="E1075" s="1491"/>
      <c r="F1075" s="1492"/>
      <c r="G1075" s="1493" t="s">
        <v>150</v>
      </c>
      <c r="H1075" s="1494">
        <f>VLOOKUP($A1066,'Result Entry'!$B$9:$FW$108,9,0)</f>
        <v>0.0</v>
      </c>
      <c r="I1075" s="1494"/>
      <c r="J1075" s="1494"/>
      <c r="K1075" s="1494"/>
      <c r="L1075" s="1494"/>
      <c r="M1075" s="1494"/>
      <c r="N1075" s="1495"/>
    </row>
    <row r="1076" spans="8:8" ht="20.25" customHeight="1">
      <c r="A1076" s="1443"/>
      <c r="B1076" s="1483" t="s">
        <v>70</v>
      </c>
      <c r="C1076" s="1490" t="s">
        <v>54</v>
      </c>
      <c r="D1076" s="1491"/>
      <c r="E1076" s="1491"/>
      <c r="F1076" s="1492"/>
      <c r="G1076" s="1493" t="s">
        <v>150</v>
      </c>
      <c r="H1076" s="1496" t="str">
        <f>CONCATENATE('Result Entry'!$G$4,'Result Entry'!$J$4)</f>
        <v>11(A)</v>
      </c>
      <c r="I1076" s="1494"/>
      <c r="J1076" s="1494"/>
      <c r="K1076" s="1494"/>
      <c r="L1076" s="1494"/>
      <c r="M1076" s="1494"/>
      <c r="N1076" s="1495"/>
    </row>
    <row r="1077" spans="8:8" ht="20.25" customHeight="1">
      <c r="A1077" s="1443"/>
      <c r="B1077" s="1483" t="s">
        <v>70</v>
      </c>
      <c r="C1077" s="1497" t="s">
        <v>26</v>
      </c>
      <c r="D1077" s="1498"/>
      <c r="E1077" s="1498"/>
      <c r="F1077" s="1499"/>
      <c r="G1077" s="1500" t="s">
        <v>150</v>
      </c>
      <c r="H1077" s="1501">
        <f>VLOOKUP($A1066,'Result Entry'!$B$9:$FW$108,10,0)</f>
        <v>0.0</v>
      </c>
      <c r="I1077" s="1501"/>
      <c r="J1077" s="1501"/>
      <c r="K1077" s="1501"/>
      <c r="L1077" s="1501"/>
      <c r="M1077" s="1501"/>
      <c r="N1077" s="1502"/>
    </row>
    <row r="1078" spans="8:8" ht="20.25" customHeight="1">
      <c r="A1078" s="1443"/>
      <c r="B1078" s="1503" t="s">
        <v>70</v>
      </c>
      <c r="C1078" s="1504" t="s">
        <v>168</v>
      </c>
      <c r="D1078" s="1505"/>
      <c r="E1078" s="1506" t="s">
        <v>73</v>
      </c>
      <c r="F1078" s="1507" t="s">
        <v>74</v>
      </c>
      <c r="G1078" s="1508" t="s">
        <v>169</v>
      </c>
      <c r="H1078" s="1509" t="s">
        <v>56</v>
      </c>
      <c r="I1078" s="1510"/>
      <c r="J1078" s="1511" t="s">
        <v>85</v>
      </c>
      <c r="K1078" s="1512"/>
      <c r="L1078" s="1513" t="s">
        <v>170</v>
      </c>
      <c r="M1078" s="1514" t="s">
        <v>77</v>
      </c>
      <c r="N1078" s="1515" t="s">
        <v>99</v>
      </c>
    </row>
    <row r="1079" spans="8:8" ht="20.25" customHeight="1">
      <c r="A1079" s="1443"/>
      <c r="B1079" s="1503"/>
      <c r="C1079" s="1516"/>
      <c r="D1079" s="1517"/>
      <c r="E1079" s="1518"/>
      <c r="F1079" s="1519"/>
      <c r="G1079" s="1520"/>
      <c r="H1079" s="1521"/>
      <c r="I1079" s="1522"/>
      <c r="J1079" s="1523"/>
      <c r="K1079" s="1524"/>
      <c r="L1079" s="1525"/>
      <c r="M1079" s="1526"/>
      <c r="N1079" s="1527"/>
    </row>
    <row r="1080" spans="8:8" ht="20.25" customHeight="1">
      <c r="A1080" s="1443"/>
      <c r="B1080" s="1503" t="s">
        <v>70</v>
      </c>
      <c r="C1080" s="1528" t="s">
        <v>57</v>
      </c>
      <c r="D1080" s="1529"/>
      <c r="E1080" s="1530">
        <f>'Result Entry'!$L$7</f>
        <v>10.0</v>
      </c>
      <c r="F1080" s="1531">
        <f>'Result Entry'!$M$7</f>
        <v>10.0</v>
      </c>
      <c r="G1080" s="1532">
        <f>SUM(E1080:F1080)</f>
        <v>20.0</v>
      </c>
      <c r="H1080" s="1533">
        <f>'Result Entry'!$AU$7</f>
        <v>70.0</v>
      </c>
      <c r="I1080" s="1534"/>
      <c r="J1080" s="1535">
        <f>'Result Entry'!$AY$7</f>
        <v>100.0</v>
      </c>
      <c r="K1080" s="1534"/>
      <c r="L1080" s="1532">
        <f t="shared" si="60" ref="L1080:L1085">H1080+J1080</f>
        <v>170.0</v>
      </c>
      <c r="M1080" s="1536">
        <f t="shared" si="61" ref="M1080:M1085">G1080+L1080</f>
        <v>190.0</v>
      </c>
      <c r="N1080" s="1537"/>
    </row>
    <row r="1081" spans="8:8" s="1538" ht="20.25" customFormat="1" customHeight="1">
      <c r="A1081" s="1443"/>
      <c r="B1081" s="1539" t="s">
        <v>70</v>
      </c>
      <c r="C1081" s="1540" t="str">
        <f>'Result Entry'!$L$3</f>
        <v>HINDI Comp.</v>
      </c>
      <c r="D1081" s="1541"/>
      <c r="E1081" s="1542">
        <f>IF($J1069="TC",0,IF($J1069="Nso",0,VLOOKUP($A1066,'Result Entry'!$B$9:$FW$108,11,0)))</f>
        <v>0.0</v>
      </c>
      <c r="F1081" s="1543">
        <f>IF($J1069="TC",0,IF($J1069="Nso",0,VLOOKUP($A1066,'Result Entry'!$B$9:$FW$108,12,0)))</f>
        <v>0.0</v>
      </c>
      <c r="G1081" s="1544">
        <f>E1081+F1081</f>
        <v>0.0</v>
      </c>
      <c r="H1081" s="1545">
        <f>IF($J1069="TC",0,IF($J1069="Nso",0,VLOOKUP($A1066,'Result Entry'!$B$9:$FW$108,16,0)))</f>
        <v>0.0</v>
      </c>
      <c r="I1081" s="1546"/>
      <c r="J1081" s="1547">
        <f>IF($J1069="TC",0,IF($J1069="Nso",0,VLOOKUP($A1066,'Result Entry'!$B$9:$FW$108,19,0)))</f>
        <v>0.0</v>
      </c>
      <c r="K1081" s="1546"/>
      <c r="L1081" s="1548">
        <f t="shared" si="60"/>
        <v>0.0</v>
      </c>
      <c r="M1081" s="1549">
        <f t="shared" si="61"/>
        <v>0.0</v>
      </c>
      <c r="N1081" s="1550" t="str">
        <f>IF($J1069="TC",0,IF($J1069="Nso",0,VLOOKUP($A1066,'Result Entry'!$B$9:$FW$108,24,0)))</f>
        <v/>
      </c>
    </row>
    <row r="1082" spans="8:8" s="1538" ht="20.25" customFormat="1" customHeight="1">
      <c r="A1082" s="1443"/>
      <c r="B1082" s="1539" t="s">
        <v>70</v>
      </c>
      <c r="C1082" s="1551" t="str">
        <f>'Result Entry'!$Z$3</f>
        <v>ENGLISH Comp.</v>
      </c>
      <c r="D1082" s="1552"/>
      <c r="E1082" s="1542">
        <f>IF($J1069="TC",0,IF($J1069="Nso",0,VLOOKUP($A1066,'Result Entry'!$B$9:$FW$108,25,0)))</f>
        <v>0.0</v>
      </c>
      <c r="F1082" s="1543">
        <f>IF($J1069="TC",0,IF($J1069="Nso",0,VLOOKUP($A1066,'Result Entry'!$B$9:$FW$108,26,0)))</f>
        <v>0.0</v>
      </c>
      <c r="G1082" s="1553">
        <f>E1082+F1082</f>
        <v>0.0</v>
      </c>
      <c r="H1082" s="1554">
        <f>IF($J1069="TC",0,IF($J1069="Nso",0,VLOOKUP($A1066,'Result Entry'!$B$9:$FW$108,30,0)))</f>
        <v>0.0</v>
      </c>
      <c r="I1082" s="1555"/>
      <c r="J1082" s="1556">
        <f>IF($J1069="TC",0,IF($J1069="Nso",0,VLOOKUP($A1066,'Result Entry'!$B$9:$FW$108,33,0)))</f>
        <v>0.0</v>
      </c>
      <c r="K1082" s="1555"/>
      <c r="L1082" s="1548">
        <f t="shared" si="60"/>
        <v>0.0</v>
      </c>
      <c r="M1082" s="1549">
        <f t="shared" si="61"/>
        <v>0.0</v>
      </c>
      <c r="N1082" s="1550" t="str">
        <f>IF($J1069="TC",0,IF($J1069="Nso",0,VLOOKUP($A1066,'Result Entry'!$B$9:$FW$108,38,0)))</f>
        <v/>
      </c>
    </row>
    <row r="1083" spans="8:8" s="1538" ht="20.25" customFormat="1" customHeight="1">
      <c r="A1083" s="1443"/>
      <c r="B1083" s="1539" t="s">
        <v>70</v>
      </c>
      <c r="C1083" s="1551" t="str">
        <f>'Result Entry'!$AO$3</f>
        <v>PHYSICS</v>
      </c>
      <c r="D1083" s="1552"/>
      <c r="E1083" s="1542">
        <f>IF($J1069="TC",0,IF($J1069="Nso",0,VLOOKUP($A1066,'Result Entry'!$B$9:$FW$108,39,0)))</f>
        <v>0.0</v>
      </c>
      <c r="F1083" s="1543">
        <f>IF($J1069="TC",0,IF($J1069="Nso",0,VLOOKUP($A1066,'Result Entry'!$B$9:$FW$108,40,0)))</f>
        <v>0.0</v>
      </c>
      <c r="G1083" s="1553">
        <f>E1083+F1083</f>
        <v>0.0</v>
      </c>
      <c r="H1083" s="1554">
        <f>IF($J1069="TC",0,IF($J1069="Nso",0,VLOOKUP($A1066,'Result Entry'!$B$9:$FW$108,45,0)))</f>
        <v>0.0</v>
      </c>
      <c r="I1083" s="1555"/>
      <c r="J1083" s="1556">
        <f>IF($J1069="TC",0,IF($J1069="Nso",0,VLOOKUP($A1066,'Result Entry'!$B$9:$FW$108,49,0)))</f>
        <v>0.0</v>
      </c>
      <c r="K1083" s="1555"/>
      <c r="L1083" s="1548">
        <f t="shared" si="60"/>
        <v>0.0</v>
      </c>
      <c r="M1083" s="1549">
        <f t="shared" si="61"/>
        <v>0.0</v>
      </c>
      <c r="N1083" s="1550" t="str">
        <f>IF($J1069="TC",0,IF($J1069="Nso",0,VLOOKUP($A1066,'Result Entry'!$B$9:$FW$108,54,0)))</f>
        <v/>
      </c>
    </row>
    <row r="1084" spans="8:8" s="1538" ht="20.25" customFormat="1" customHeight="1">
      <c r="A1084" s="1443"/>
      <c r="B1084" s="1539" t="s">
        <v>70</v>
      </c>
      <c r="C1084" s="1551" t="str">
        <f>'Result Entry'!$BF$3</f>
        <v>CHEMISTRY</v>
      </c>
      <c r="D1084" s="1552"/>
      <c r="E1084" s="1542" t="str">
        <f>IF($J1069="TC",0,IF($J1069="Nso",0,VLOOKUP($A1066,'Result Entry'!$B$9:$FW$108,55,0)))</f>
        <v/>
      </c>
      <c r="F1084" s="1543">
        <f>IF($J1069="TC",0,IF($J1069="Nso",0,VLOOKUP($A1066,'Result Entry'!$B$9:$FW$108,56,0)))</f>
        <v>0.0</v>
      </c>
      <c r="G1084" s="1553" t="e">
        <f>E1084+F1084</f>
        <v>#VALUE!</v>
      </c>
      <c r="H1084" s="1554">
        <f>IF($J1069="TC",0,IF($J1069="Nso",0,VLOOKUP($A1066,'Result Entry'!$B$9:$FW$108,61,0)))</f>
        <v>0.0</v>
      </c>
      <c r="I1084" s="1555"/>
      <c r="J1084" s="1556">
        <f>IF($J1069="TC",0,IF($J1069="Nso",0,VLOOKUP($A1066,'Result Entry'!$B$9:$FW$108,65,0)))</f>
        <v>0.0</v>
      </c>
      <c r="K1084" s="1555"/>
      <c r="L1084" s="1548">
        <f t="shared" si="60"/>
        <v>0.0</v>
      </c>
      <c r="M1084" s="1549" t="e">
        <f t="shared" si="61"/>
        <v>#VALUE!</v>
      </c>
      <c r="N1084" s="1550" t="str">
        <f>IF($J1069="TC",0,IF($J1069="Nso",0,VLOOKUP($A1066,'Result Entry'!$B$9:$FW$108,70,0)))</f>
        <v/>
      </c>
    </row>
    <row r="1085" spans="8:8" s="1538" ht="20.25" customFormat="1" customHeight="1">
      <c r="A1085" s="1443"/>
      <c r="B1085" s="1539" t="s">
        <v>70</v>
      </c>
      <c r="C1085" s="1551" t="str">
        <f>'Result Entry'!$BW$3</f>
        <v>BIOLOGY</v>
      </c>
      <c r="D1085" s="1552"/>
      <c r="E1085" s="1557" t="str">
        <f>IF($J1069="TC",0,IF($J1069="Nso",0,VLOOKUP($A1066,'Result Entry'!$B$9:$FW$108,71,0)))</f>
        <v/>
      </c>
      <c r="F1085" s="1558" t="str">
        <f>IF($J1069="TC",0,IF($J1069="Nso",0,VLOOKUP($A1066,'Result Entry'!$B$9:$FW$108,72,0)))</f>
        <v/>
      </c>
      <c r="G1085" s="1559" t="e">
        <f>E1085+F1085</f>
        <v>#VALUE!</v>
      </c>
      <c r="H1085" s="1560">
        <f>IF($J1069="TC",0,IF($J1069="Nso",0,VLOOKUP($A1066,'Result Entry'!$B$9:$FW$108,77,0)))</f>
        <v>0.0</v>
      </c>
      <c r="I1085" s="1561"/>
      <c r="J1085" s="1562">
        <f>IF($J1069="TC",0,IF($J1069="Nso",0,VLOOKUP($A1066,'Result Entry'!$B$9:$FW$108,81,0)))</f>
        <v>0.0</v>
      </c>
      <c r="K1085" s="1561"/>
      <c r="L1085" s="1563">
        <f t="shared" si="60"/>
        <v>0.0</v>
      </c>
      <c r="M1085" s="1564" t="e">
        <f t="shared" si="61"/>
        <v>#VALUE!</v>
      </c>
      <c r="N1085" s="1550">
        <f>IF($J1069="TC",0,IF($J1069="Nso",0,VLOOKUP($A1066,'Result Entry'!$B$9:$FW$108,86,0)))</f>
        <v>0.0</v>
      </c>
    </row>
    <row r="1086" spans="8:8" ht="20.25" customHeight="1">
      <c r="A1086" s="1443"/>
      <c r="B1086" s="1503" t="s">
        <v>70</v>
      </c>
      <c r="C1086" s="1565" t="s">
        <v>78</v>
      </c>
      <c r="D1086" s="1566"/>
      <c r="E1086" s="1567"/>
      <c r="F1086" s="1568" t="s">
        <v>79</v>
      </c>
      <c r="G1086" s="1569"/>
      <c r="H1086" s="1570" t="s">
        <v>80</v>
      </c>
      <c r="I1086" s="1571"/>
      <c r="J1086" s="1572" t="s">
        <v>42</v>
      </c>
      <c r="K1086" s="1667" t="s">
        <v>92</v>
      </c>
      <c r="L1086" s="1574" t="s">
        <v>40</v>
      </c>
      <c r="M1086" s="1575"/>
      <c r="N1086" s="1576" t="s">
        <v>44</v>
      </c>
    </row>
    <row r="1087" spans="8:8" ht="25.5" customHeight="1">
      <c r="A1087" s="1443"/>
      <c r="B1087" s="1503" t="s">
        <v>70</v>
      </c>
      <c r="C1087" s="1577"/>
      <c r="D1087" s="1578"/>
      <c r="E1087" s="1579"/>
      <c r="F1087" s="1580">
        <f>IF($J1069="TC",0,IF($J1069="Nso",0,VLOOKUP($A1066,'Result Entry'!$B$9:$FW$108,146,0)))</f>
        <v>0.0</v>
      </c>
      <c r="G1087" s="1581"/>
      <c r="H1087" s="1582">
        <f>IF($J1069="TC",0,IF($J1069="Nso",0,VLOOKUP($A1066,'Result Entry'!$B$9:$FW$108,147,0)))</f>
        <v>0.0</v>
      </c>
      <c r="I1087" s="1583"/>
      <c r="J1087" s="1584">
        <f>IF($J1069="TC",0,IF($J1069="Nso",0,VLOOKUP($A1066,'Result Entry'!$B$9:$FW$108,148,0)))</f>
        <v>0.0</v>
      </c>
      <c r="K1087" s="1585" t="str">
        <f>IF($J1069="TC",0,IF($J1069="Nso",0,VLOOKUP($A1066,'Result Entry'!$B$9:$FW$108,149,0)))</f>
        <v/>
      </c>
      <c r="L1087" s="1586">
        <f>IF($J1069="TC",0,IF($J1069="Nso",0,VLOOKUP($A1066,'Result Entry'!$B$9:$FW$108,150,0)))</f>
        <v>0.0</v>
      </c>
      <c r="M1087" s="1587"/>
      <c r="N1087" s="1588">
        <f>IF($J1069="TC",0,IF($J1069="Nso",0,VLOOKUP($A1066,'Result Entry'!$B$9:$FW$108,152,0)))</f>
        <v>0.0</v>
      </c>
    </row>
    <row r="1088" spans="8:8" ht="20.25" customHeight="1">
      <c r="A1088" s="1443"/>
      <c r="B1088" s="1503" t="s">
        <v>70</v>
      </c>
      <c r="C1088" s="1589" t="s">
        <v>59</v>
      </c>
      <c r="D1088" s="1590"/>
      <c r="E1088" s="1590"/>
      <c r="F1088" s="1590"/>
      <c r="G1088" s="1590"/>
      <c r="H1088" s="1591"/>
      <c r="I1088" s="1592" t="s">
        <v>60</v>
      </c>
      <c r="J1088" s="1593"/>
      <c r="K1088" s="1594">
        <f>VLOOKUP($A1066,'Result Entry'!$B$9:$FW$108,143,0)</f>
        <v>0.0</v>
      </c>
      <c r="L1088" s="1595"/>
      <c r="M1088" s="1596" t="s">
        <v>38</v>
      </c>
      <c r="N1088" s="1597"/>
    </row>
    <row r="1089" spans="8:8" ht="20.25" customHeight="1">
      <c r="A1089" s="1443"/>
      <c r="B1089" s="1503" t="s">
        <v>70</v>
      </c>
      <c r="C1089" s="1598" t="s">
        <v>55</v>
      </c>
      <c r="D1089" s="1599"/>
      <c r="E1089" s="1599"/>
      <c r="F1089" s="1600" t="s">
        <v>158</v>
      </c>
      <c r="G1089" s="1601"/>
      <c r="H1089" s="1602" t="s">
        <v>48</v>
      </c>
      <c r="I1089" s="1603" t="s">
        <v>61</v>
      </c>
      <c r="J1089" s="1604"/>
      <c r="K1089" s="1605">
        <f>VLOOKUP($A1066,'Result Entry'!$B$9:$FW$108,144,0)</f>
        <v>0.0</v>
      </c>
      <c r="L1089" s="1606"/>
      <c r="M1089" s="1607">
        <f>VLOOKUP($A1066,'Result Entry'!$B$9:$FW$108,145,0)</f>
        <v>0.0</v>
      </c>
      <c r="N1089" s="1608"/>
    </row>
    <row r="1090" spans="8:8" ht="20.25" customHeight="1">
      <c r="A1090" s="1443"/>
      <c r="B1090" s="1503" t="s">
        <v>70</v>
      </c>
      <c r="C1090" s="1598"/>
      <c r="D1090" s="1599"/>
      <c r="E1090" s="1599"/>
      <c r="F1090" s="1609"/>
      <c r="G1090" s="1610"/>
      <c r="H1090" s="1611" t="s">
        <v>100</v>
      </c>
      <c r="I1090" s="1612" t="s">
        <v>62</v>
      </c>
      <c r="J1090" s="1613"/>
      <c r="K1090" s="1614">
        <f>IF($J1069="TC","Transferred",IF($J1069="Nso","NameSeparated",VLOOKUP($A1066,'Result Entry'!$B$9:$FW$108,153,0)))</f>
        <v>0.0</v>
      </c>
      <c r="L1090" s="1614"/>
      <c r="M1090" s="1614"/>
      <c r="N1090" s="1615"/>
    </row>
    <row r="1091" spans="8:8" ht="20.25" customHeight="1">
      <c r="A1091" s="1443"/>
      <c r="B1091" s="1503" t="s">
        <v>70</v>
      </c>
      <c r="C1091" s="1616" t="str">
        <f>'Result Entry'!$DU$3</f>
        <v>Foundation Of Information Tech.</v>
      </c>
      <c r="D1091" s="1617"/>
      <c r="E1091" s="1618"/>
      <c r="F1091" s="1619" t="str">
        <f>IF($J1069="TC",0,IF($J1069="Nso",0,VLOOKUP($A1066,'Result Entry'!$B$9:$GS$108,170,0)))</f>
        <v/>
      </c>
      <c r="G1091" s="1619"/>
      <c r="H1091" s="1620">
        <f>IF($J1069="TC",0,IF($J1069="Nso",0,VLOOKUP($A1066,'Result Entry'!$B$9:$GS$108,112,0)))</f>
        <v>0.0</v>
      </c>
      <c r="I1091" s="1621" t="s">
        <v>72</v>
      </c>
      <c r="J1091" s="1622"/>
      <c r="K1091" s="1623">
        <f>'Result Entry'!$T$2</f>
        <v>45041.0</v>
      </c>
      <c r="L1091" s="1624"/>
      <c r="M1091" s="1624"/>
      <c r="N1091" s="1625"/>
    </row>
    <row r="1092" spans="8:8" ht="20.25" customHeight="1">
      <c r="A1092" s="1443"/>
      <c r="B1092" s="1503" t="s">
        <v>70</v>
      </c>
      <c r="C1092" s="1616" t="str">
        <f>'Result Entry'!$EI$3</f>
        <v>G.I.A.I.-II</v>
      </c>
      <c r="D1092" s="1617"/>
      <c r="E1092" s="1618"/>
      <c r="F1092" s="1619" t="str">
        <f>IF($J1069="TC",0,IF($J1069="Nso",0,VLOOKUP($A1066,'Result Entry'!$B$9:$GS$108,174,0)))</f>
        <v/>
      </c>
      <c r="G1092" s="1619"/>
      <c r="H1092" s="1620">
        <f>IF($J1069="TC",0,IF($J1069="Nso",0,VLOOKUP($A1066,'Result Entry'!$B$9:$GS$108,124,0)))</f>
        <v>0.0</v>
      </c>
      <c r="I1092" s="1626"/>
      <c r="J1092" s="1627"/>
      <c r="K1092" s="1627"/>
      <c r="L1092" s="1627"/>
      <c r="M1092" s="1627"/>
      <c r="N1092" s="1628"/>
    </row>
    <row r="1093" spans="8:8" ht="20.25" customHeight="1">
      <c r="A1093" s="1443"/>
      <c r="B1093" s="1503" t="s">
        <v>70</v>
      </c>
      <c r="C1093" s="1616" t="str">
        <f>'Result Entry'!$EU$3</f>
        <v>SOC.SER.PLAN</v>
      </c>
      <c r="D1093" s="1617"/>
      <c r="E1093" s="1618"/>
      <c r="F1093" s="1619">
        <f>IF($J1069="TC",0,IF($J1069="Nso",0,VLOOKUP($A1066,'Result Entry'!$B$9:$HS$108,178,0)))</f>
        <v>0.0</v>
      </c>
      <c r="G1093" s="1619"/>
      <c r="H1093" s="1620">
        <f>IF($J1069="TC",0,IF($J1069="Nso",0,VLOOKUP($A1066,'Result Entry'!$B$9:$GS$108,136,0)))</f>
        <v>0.0</v>
      </c>
      <c r="I1093" s="1629" t="s">
        <v>175</v>
      </c>
      <c r="J1093" s="1630"/>
      <c r="K1093" s="1668"/>
      <c r="L1093" s="1669"/>
      <c r="M1093" s="1669"/>
      <c r="N1093" s="1670"/>
    </row>
    <row r="1094" spans="8:8" ht="20.25" customHeight="1">
      <c r="A1094" s="1443"/>
      <c r="B1094" s="1503" t="s">
        <v>70</v>
      </c>
      <c r="C1094" s="1616" t="str">
        <f>'Result Entry'!$FG$3</f>
        <v>Jeewan Kaushal</v>
      </c>
      <c r="D1094" s="1617"/>
      <c r="E1094" s="1618"/>
      <c r="F1094" s="1619" t="str">
        <f>IF($J1069="TC",0,IF($J1069="Nso",0,VLOOKUP($A1066,'Result Entry'!$B$9:$HS$108,182,0)))</f>
        <v/>
      </c>
      <c r="G1094" s="1619"/>
      <c r="H1094" s="1620">
        <f>IF($J1069="TC",0,IF($J1069="Nso",0,VLOOKUP($A1066,'Result Entry'!$B$9:$HS$108,136,0)))</f>
        <v>0.0</v>
      </c>
      <c r="I1094" s="1629" t="s">
        <v>149</v>
      </c>
      <c r="J1094" s="1630"/>
      <c r="K1094" s="1630"/>
      <c r="L1094" s="1630"/>
      <c r="M1094" s="1630"/>
      <c r="N1094" s="1634"/>
    </row>
    <row r="1095" spans="8:8" ht="20.25" customHeight="1">
      <c r="A1095" s="1443"/>
      <c r="B1095" s="1483" t="s">
        <v>70</v>
      </c>
      <c r="C1095" s="1635" t="s">
        <v>181</v>
      </c>
      <c r="D1095" s="1636"/>
      <c r="E1095" s="1637"/>
      <c r="F1095" s="1638" t="s">
        <v>182</v>
      </c>
      <c r="G1095" s="1639"/>
      <c r="H1095" s="1640" t="s">
        <v>31</v>
      </c>
      <c r="I1095" s="1629" t="s">
        <v>176</v>
      </c>
      <c r="J1095" s="1630"/>
      <c r="K1095" s="1630"/>
      <c r="L1095" s="1630"/>
      <c r="M1095" s="1630"/>
      <c r="N1095" s="1634"/>
    </row>
    <row r="1096" spans="8:8" ht="20.25" customHeight="1">
      <c r="A1096" s="1443"/>
      <c r="B1096" s="1483" t="s">
        <v>70</v>
      </c>
      <c r="C1096" s="1641"/>
      <c r="D1096" s="1642"/>
      <c r="E1096" s="1643"/>
      <c r="F1096" s="1644" t="s">
        <v>183</v>
      </c>
      <c r="G1096" s="1645"/>
      <c r="H1096" s="1646" t="s">
        <v>180</v>
      </c>
      <c r="I1096" s="1647" t="s">
        <v>68</v>
      </c>
      <c r="J1096" s="1648"/>
      <c r="K1096" s="1648"/>
      <c r="L1096" s="1648"/>
      <c r="M1096" s="1648"/>
      <c r="N1096" s="1649"/>
    </row>
    <row r="1097" spans="8:8" ht="20.25" customHeight="1">
      <c r="A1097" s="1443"/>
      <c r="B1097" s="1483" t="s">
        <v>70</v>
      </c>
      <c r="C1097" s="1641"/>
      <c r="D1097" s="1642"/>
      <c r="E1097" s="1643"/>
      <c r="F1097" s="1644" t="s">
        <v>186</v>
      </c>
      <c r="G1097" s="1645"/>
      <c r="H1097" s="1646" t="s">
        <v>63</v>
      </c>
      <c r="I1097" s="1650"/>
      <c r="J1097" s="1651"/>
      <c r="K1097" s="1651"/>
      <c r="L1097" s="1651"/>
      <c r="M1097" s="1651"/>
      <c r="N1097" s="1652"/>
    </row>
    <row r="1098" spans="8:8" ht="20.25" customHeight="1">
      <c r="A1098" s="1443"/>
      <c r="B1098" s="1483" t="s">
        <v>70</v>
      </c>
      <c r="C1098" s="1641"/>
      <c r="D1098" s="1642"/>
      <c r="E1098" s="1643"/>
      <c r="F1098" s="1644" t="s">
        <v>187</v>
      </c>
      <c r="G1098" s="1645"/>
      <c r="H1098" s="1646" t="s">
        <v>64</v>
      </c>
      <c r="I1098" s="1650"/>
      <c r="J1098" s="1651"/>
      <c r="K1098" s="1651"/>
      <c r="L1098" s="1651"/>
      <c r="M1098" s="1651"/>
      <c r="N1098" s="1652"/>
    </row>
    <row r="1099" spans="8:8" ht="20.25" customHeight="1">
      <c r="A1099" s="1443"/>
      <c r="B1099" s="1483" t="s">
        <v>70</v>
      </c>
      <c r="C1099" s="1641"/>
      <c r="D1099" s="1642"/>
      <c r="E1099" s="1643"/>
      <c r="F1099" s="1644" t="s">
        <v>184</v>
      </c>
      <c r="G1099" s="1645"/>
      <c r="H1099" s="1646" t="s">
        <v>66</v>
      </c>
      <c r="I1099" s="1653" t="s">
        <v>81</v>
      </c>
      <c r="J1099" s="1654"/>
      <c r="K1099" s="1654"/>
      <c r="L1099" s="1654"/>
      <c r="M1099" s="1654"/>
      <c r="N1099" s="1655"/>
    </row>
    <row r="1100" spans="8:8" ht="20.25" customHeight="1">
      <c r="A1100" s="1443"/>
      <c r="B1100" s="1656" t="s">
        <v>70</v>
      </c>
      <c r="C1100" s="1657"/>
      <c r="D1100" s="1658"/>
      <c r="E1100" s="1659"/>
      <c r="F1100" s="1660" t="s">
        <v>185</v>
      </c>
      <c r="G1100" s="1661"/>
      <c r="H1100" s="1662" t="s">
        <v>65</v>
      </c>
      <c r="I1100" s="1663"/>
      <c r="J1100" s="1664"/>
      <c r="K1100" s="1664"/>
      <c r="L1100" s="1664"/>
      <c r="M1100" s="1664"/>
      <c r="N1100" s="1665"/>
    </row>
    <row r="1101" spans="8:8" ht="15.75">
      <c r="A1101" s="1666"/>
      <c r="B1101" s="1666"/>
      <c r="C1101" s="1666"/>
      <c r="D1101" s="1666"/>
      <c r="E1101" s="1666"/>
      <c r="F1101" s="1666"/>
      <c r="G1101" s="1666"/>
      <c r="H1101" s="1666"/>
      <c r="I1101" s="1666"/>
      <c r="J1101" s="1666"/>
      <c r="K1101" s="1666"/>
      <c r="L1101" s="1666"/>
      <c r="M1101" s="1666"/>
      <c r="N1101" s="1666"/>
    </row>
    <row r="1102" spans="8:8" ht="24.75" customHeight="1">
      <c r="A1102" s="1441">
        <f>A1066+1</f>
        <v>32.0</v>
      </c>
      <c r="B1102" s="1442" t="s">
        <v>51</v>
      </c>
      <c r="C1102" s="1442"/>
      <c r="D1102" s="1442"/>
      <c r="E1102" s="1442"/>
      <c r="F1102" s="1442"/>
      <c r="G1102" s="1442"/>
      <c r="H1102" s="1442"/>
      <c r="I1102" s="1442"/>
      <c r="J1102" s="1442"/>
      <c r="K1102" s="1442"/>
      <c r="L1102" s="1442"/>
      <c r="M1102" s="1442"/>
      <c r="N1102" s="1442"/>
    </row>
    <row r="1103" spans="8:8" ht="42.75" customHeight="1">
      <c r="A1103" s="1443"/>
      <c r="B1103" s="1444"/>
      <c r="C1103" s="1445"/>
      <c r="D1103" s="1446" t="str">
        <f>Master!$E$8</f>
        <v>Govt. Sr. Secondary School </v>
      </c>
      <c r="E1103" s="1447"/>
      <c r="F1103" s="1447"/>
      <c r="G1103" s="1447"/>
      <c r="H1103" s="1447"/>
      <c r="I1103" s="1447"/>
      <c r="J1103" s="1447"/>
      <c r="K1103" s="1447"/>
      <c r="L1103" s="1447"/>
      <c r="M1103" s="1447"/>
      <c r="N1103" s="1448"/>
    </row>
    <row r="1104" spans="8:8" ht="26.25" customHeight="1">
      <c r="A1104" s="1443"/>
      <c r="B1104" s="1449"/>
      <c r="C1104" s="1450"/>
      <c r="D1104" s="1451" t="str">
        <f>Master!$E$11</f>
        <v>P.S.-Bapini (Jodhpur)</v>
      </c>
      <c r="E1104" s="1452"/>
      <c r="F1104" s="1452"/>
      <c r="G1104" s="1452"/>
      <c r="H1104" s="1452"/>
      <c r="I1104" s="1452"/>
      <c r="J1104" s="1452"/>
      <c r="K1104" s="1452"/>
      <c r="L1104" s="1452"/>
      <c r="M1104" s="1452"/>
      <c r="N1104" s="1453"/>
    </row>
    <row r="1105" spans="8:8" ht="20.25" customHeight="1">
      <c r="A1105" s="1443"/>
      <c r="B1105" s="1454"/>
      <c r="C1105" s="1455" t="s">
        <v>151</v>
      </c>
      <c r="D1105" s="1456"/>
      <c r="E1105" s="1456"/>
      <c r="F1105" s="1456"/>
      <c r="G1105" s="1457"/>
      <c r="H1105" s="1458" t="s">
        <v>128</v>
      </c>
      <c r="I1105" s="1458"/>
      <c r="J1105" s="1459">
        <f>VLOOKUP(A1102,'Result Entry'!$B$6:$K$108,6,0)</f>
        <v>0.0</v>
      </c>
      <c r="K1105" s="1460" t="s">
        <v>69</v>
      </c>
      <c r="L1105" s="1461"/>
      <c r="M1105" s="1462">
        <f>Master!$E$14</f>
        <v>8.151106901E9</v>
      </c>
      <c r="N1105" s="1463"/>
    </row>
    <row r="1106" spans="8:8" ht="20.25" customHeight="1">
      <c r="A1106" s="1443"/>
      <c r="B1106" s="1464"/>
      <c r="C1106" s="1465"/>
      <c r="D1106" s="1466"/>
      <c r="E1106" s="1466"/>
      <c r="F1106" s="1466"/>
      <c r="G1106" s="1467"/>
      <c r="H1106" s="1468"/>
      <c r="I1106" s="1468"/>
      <c r="J1106" s="1469"/>
      <c r="K1106" s="1470" t="s">
        <v>67</v>
      </c>
      <c r="L1106" s="1471"/>
      <c r="M1106" s="1472"/>
      <c r="N1106" s="1473"/>
      <c r="O1106" s="23" t="s">
        <v>157</v>
      </c>
    </row>
    <row r="1107" spans="8:8" ht="20.25" customHeight="1">
      <c r="A1107" s="1443"/>
      <c r="B1107" s="1464"/>
      <c r="C1107" s="1474"/>
      <c r="D1107" s="1475"/>
      <c r="E1107" s="1475"/>
      <c r="F1107" s="1475"/>
      <c r="G1107" s="1476"/>
      <c r="H1107" s="1477"/>
      <c r="I1107" s="1477"/>
      <c r="J1107" s="1478"/>
      <c r="K1107" s="1479" t="s">
        <v>52</v>
      </c>
      <c r="L1107" s="1480"/>
      <c r="M1107" s="1481" t="str">
        <f>Master!$E$6</f>
        <v>2022-23</v>
      </c>
      <c r="N1107" s="1482"/>
    </row>
    <row r="1108" spans="8:8" ht="20.25" customHeight="1">
      <c r="A1108" s="1443"/>
      <c r="B1108" s="1483" t="s">
        <v>70</v>
      </c>
      <c r="C1108" s="1484" t="s">
        <v>21</v>
      </c>
      <c r="D1108" s="1485"/>
      <c r="E1108" s="1485"/>
      <c r="F1108" s="1486"/>
      <c r="G1108" s="1487" t="s">
        <v>150</v>
      </c>
      <c r="H1108" s="1488">
        <f>VLOOKUP($A1102,'Result Entry'!$B$9:$FW$108,4,0)</f>
        <v>0.0</v>
      </c>
      <c r="I1108" s="1488"/>
      <c r="J1108" s="1488"/>
      <c r="K1108" s="1488"/>
      <c r="L1108" s="1488"/>
      <c r="M1108" s="1488"/>
      <c r="N1108" s="1489"/>
    </row>
    <row r="1109" spans="8:8" ht="20.25" customHeight="1">
      <c r="A1109" s="1443"/>
      <c r="B1109" s="1483" t="s">
        <v>70</v>
      </c>
      <c r="C1109" s="1490" t="s">
        <v>23</v>
      </c>
      <c r="D1109" s="1491"/>
      <c r="E1109" s="1491"/>
      <c r="F1109" s="1492"/>
      <c r="G1109" s="1493" t="s">
        <v>150</v>
      </c>
      <c r="H1109" s="1494">
        <f>VLOOKUP($A1102,'Result Entry'!$B$9:$FW$108,7,0)</f>
        <v>0.0</v>
      </c>
      <c r="I1109" s="1494"/>
      <c r="J1109" s="1494"/>
      <c r="K1109" s="1494"/>
      <c r="L1109" s="1494"/>
      <c r="M1109" s="1494"/>
      <c r="N1109" s="1495"/>
    </row>
    <row r="1110" spans="8:8" ht="20.25" customHeight="1">
      <c r="A1110" s="1443"/>
      <c r="B1110" s="1483" t="s">
        <v>70</v>
      </c>
      <c r="C1110" s="1490" t="s">
        <v>24</v>
      </c>
      <c r="D1110" s="1491"/>
      <c r="E1110" s="1491"/>
      <c r="F1110" s="1492"/>
      <c r="G1110" s="1493" t="s">
        <v>150</v>
      </c>
      <c r="H1110" s="1494">
        <f>VLOOKUP($A1102,'Result Entry'!$B$9:$FW$108,8,0)</f>
        <v>0.0</v>
      </c>
      <c r="I1110" s="1494"/>
      <c r="J1110" s="1494"/>
      <c r="K1110" s="1494"/>
      <c r="L1110" s="1494"/>
      <c r="M1110" s="1494"/>
      <c r="N1110" s="1495"/>
    </row>
    <row r="1111" spans="8:8" ht="20.25" customHeight="1">
      <c r="A1111" s="1443"/>
      <c r="B1111" s="1483" t="s">
        <v>70</v>
      </c>
      <c r="C1111" s="1490" t="s">
        <v>53</v>
      </c>
      <c r="D1111" s="1491"/>
      <c r="E1111" s="1491"/>
      <c r="F1111" s="1492"/>
      <c r="G1111" s="1493" t="s">
        <v>150</v>
      </c>
      <c r="H1111" s="1494">
        <f>VLOOKUP($A1102,'Result Entry'!$B$9:$FW$108,9,0)</f>
        <v>0.0</v>
      </c>
      <c r="I1111" s="1494"/>
      <c r="J1111" s="1494"/>
      <c r="K1111" s="1494"/>
      <c r="L1111" s="1494"/>
      <c r="M1111" s="1494"/>
      <c r="N1111" s="1495"/>
    </row>
    <row r="1112" spans="8:8" ht="20.25" customHeight="1">
      <c r="A1112" s="1443"/>
      <c r="B1112" s="1483" t="s">
        <v>70</v>
      </c>
      <c r="C1112" s="1490" t="s">
        <v>54</v>
      </c>
      <c r="D1112" s="1491"/>
      <c r="E1112" s="1491"/>
      <c r="F1112" s="1492"/>
      <c r="G1112" s="1493" t="s">
        <v>150</v>
      </c>
      <c r="H1112" s="1496" t="str">
        <f>CONCATENATE('Result Entry'!$G$4,'Result Entry'!$J$4)</f>
        <v>11(A)</v>
      </c>
      <c r="I1112" s="1494"/>
      <c r="J1112" s="1494"/>
      <c r="K1112" s="1494"/>
      <c r="L1112" s="1494"/>
      <c r="M1112" s="1494"/>
      <c r="N1112" s="1495"/>
    </row>
    <row r="1113" spans="8:8" ht="20.25" customHeight="1">
      <c r="A1113" s="1443"/>
      <c r="B1113" s="1483" t="s">
        <v>70</v>
      </c>
      <c r="C1113" s="1497" t="s">
        <v>26</v>
      </c>
      <c r="D1113" s="1498"/>
      <c r="E1113" s="1498"/>
      <c r="F1113" s="1499"/>
      <c r="G1113" s="1500" t="s">
        <v>150</v>
      </c>
      <c r="H1113" s="1501">
        <f>VLOOKUP($A1102,'Result Entry'!$B$9:$FW$108,10,0)</f>
        <v>0.0</v>
      </c>
      <c r="I1113" s="1501"/>
      <c r="J1113" s="1501"/>
      <c r="K1113" s="1501"/>
      <c r="L1113" s="1501"/>
      <c r="M1113" s="1501"/>
      <c r="N1113" s="1502"/>
    </row>
    <row r="1114" spans="8:8" ht="20.25" customHeight="1">
      <c r="A1114" s="1443"/>
      <c r="B1114" s="1503" t="s">
        <v>70</v>
      </c>
      <c r="C1114" s="1504" t="s">
        <v>168</v>
      </c>
      <c r="D1114" s="1505"/>
      <c r="E1114" s="1506" t="s">
        <v>73</v>
      </c>
      <c r="F1114" s="1507" t="s">
        <v>74</v>
      </c>
      <c r="G1114" s="1508" t="s">
        <v>169</v>
      </c>
      <c r="H1114" s="1509" t="s">
        <v>56</v>
      </c>
      <c r="I1114" s="1510"/>
      <c r="J1114" s="1511" t="s">
        <v>85</v>
      </c>
      <c r="K1114" s="1512"/>
      <c r="L1114" s="1513" t="s">
        <v>170</v>
      </c>
      <c r="M1114" s="1514" t="s">
        <v>77</v>
      </c>
      <c r="N1114" s="1515" t="s">
        <v>99</v>
      </c>
    </row>
    <row r="1115" spans="8:8" ht="20.25" customHeight="1">
      <c r="A1115" s="1443"/>
      <c r="B1115" s="1503"/>
      <c r="C1115" s="1516"/>
      <c r="D1115" s="1517"/>
      <c r="E1115" s="1518"/>
      <c r="F1115" s="1519"/>
      <c r="G1115" s="1520"/>
      <c r="H1115" s="1521"/>
      <c r="I1115" s="1522"/>
      <c r="J1115" s="1523"/>
      <c r="K1115" s="1524"/>
      <c r="L1115" s="1525"/>
      <c r="M1115" s="1526"/>
      <c r="N1115" s="1527"/>
    </row>
    <row r="1116" spans="8:8" ht="20.25" customHeight="1">
      <c r="A1116" s="1443"/>
      <c r="B1116" s="1503" t="s">
        <v>70</v>
      </c>
      <c r="C1116" s="1528" t="s">
        <v>57</v>
      </c>
      <c r="D1116" s="1529"/>
      <c r="E1116" s="1530">
        <f>'Result Entry'!$L$7</f>
        <v>10.0</v>
      </c>
      <c r="F1116" s="1531">
        <f>'Result Entry'!$M$7</f>
        <v>10.0</v>
      </c>
      <c r="G1116" s="1532">
        <f>SUM(E1116:F1116)</f>
        <v>20.0</v>
      </c>
      <c r="H1116" s="1533">
        <f>'Result Entry'!$AU$7</f>
        <v>70.0</v>
      </c>
      <c r="I1116" s="1534"/>
      <c r="J1116" s="1535">
        <f>'Result Entry'!$AY$7</f>
        <v>100.0</v>
      </c>
      <c r="K1116" s="1534"/>
      <c r="L1116" s="1532">
        <f t="shared" si="62" ref="L1116:L1121">H1116+J1116</f>
        <v>170.0</v>
      </c>
      <c r="M1116" s="1536">
        <f t="shared" si="63" ref="M1116:M1121">G1116+L1116</f>
        <v>190.0</v>
      </c>
      <c r="N1116" s="1537"/>
    </row>
    <row r="1117" spans="8:8" s="1538" ht="20.25" customFormat="1" customHeight="1">
      <c r="A1117" s="1443"/>
      <c r="B1117" s="1539" t="s">
        <v>70</v>
      </c>
      <c r="C1117" s="1540" t="str">
        <f>'Result Entry'!$L$3</f>
        <v>HINDI Comp.</v>
      </c>
      <c r="D1117" s="1541"/>
      <c r="E1117" s="1542">
        <f>IF($J1105="TC",0,IF($J1105="Nso",0,VLOOKUP($A1102,'Result Entry'!$B$9:$FW$108,11,0)))</f>
        <v>0.0</v>
      </c>
      <c r="F1117" s="1543">
        <f>IF($J1105="TC",0,IF($J1105="Nso",0,VLOOKUP($A1102,'Result Entry'!$B$9:$FW$108,12,0)))</f>
        <v>0.0</v>
      </c>
      <c r="G1117" s="1544">
        <f>E1117+F1117</f>
        <v>0.0</v>
      </c>
      <c r="H1117" s="1545">
        <f>IF($J1105="TC",0,IF($J1105="Nso",0,VLOOKUP($A1102,'Result Entry'!$B$9:$FW$108,16,0)))</f>
        <v>0.0</v>
      </c>
      <c r="I1117" s="1546"/>
      <c r="J1117" s="1547">
        <f>IF($J1105="TC",0,IF($J1105="Nso",0,VLOOKUP($A1102,'Result Entry'!$B$9:$FW$108,19,0)))</f>
        <v>0.0</v>
      </c>
      <c r="K1117" s="1546"/>
      <c r="L1117" s="1548">
        <f t="shared" si="62"/>
        <v>0.0</v>
      </c>
      <c r="M1117" s="1549">
        <f t="shared" si="63"/>
        <v>0.0</v>
      </c>
      <c r="N1117" s="1550" t="str">
        <f>IF($J1105="TC",0,IF($J1105="Nso",0,VLOOKUP($A1102,'Result Entry'!$B$9:$FW$108,24,0)))</f>
        <v/>
      </c>
    </row>
    <row r="1118" spans="8:8" s="1538" ht="20.25" customFormat="1" customHeight="1">
      <c r="A1118" s="1443"/>
      <c r="B1118" s="1539" t="s">
        <v>70</v>
      </c>
      <c r="C1118" s="1551" t="str">
        <f>'Result Entry'!$Z$3</f>
        <v>ENGLISH Comp.</v>
      </c>
      <c r="D1118" s="1552"/>
      <c r="E1118" s="1542">
        <f>IF($J1105="TC",0,IF($J1105="Nso",0,VLOOKUP($A1102,'Result Entry'!$B$9:$FW$108,25,0)))</f>
        <v>0.0</v>
      </c>
      <c r="F1118" s="1543">
        <f>IF($J1105="TC",0,IF($J1105="Nso",0,VLOOKUP($A1102,'Result Entry'!$B$9:$FW$108,26,0)))</f>
        <v>0.0</v>
      </c>
      <c r="G1118" s="1553">
        <f>E1118+F1118</f>
        <v>0.0</v>
      </c>
      <c r="H1118" s="1554">
        <f>IF($J1105="TC",0,IF($J1105="Nso",0,VLOOKUP($A1102,'Result Entry'!$B$9:$FW$108,30,0)))</f>
        <v>0.0</v>
      </c>
      <c r="I1118" s="1555"/>
      <c r="J1118" s="1556">
        <f>IF($J1105="TC",0,IF($J1105="Nso",0,VLOOKUP($A1102,'Result Entry'!$B$9:$FW$108,33,0)))</f>
        <v>0.0</v>
      </c>
      <c r="K1118" s="1555"/>
      <c r="L1118" s="1548">
        <f t="shared" si="62"/>
        <v>0.0</v>
      </c>
      <c r="M1118" s="1549">
        <f t="shared" si="63"/>
        <v>0.0</v>
      </c>
      <c r="N1118" s="1550" t="str">
        <f>IF($J1105="TC",0,IF($J1105="Nso",0,VLOOKUP($A1102,'Result Entry'!$B$9:$FW$108,38,0)))</f>
        <v/>
      </c>
    </row>
    <row r="1119" spans="8:8" s="1538" ht="20.25" customFormat="1" customHeight="1">
      <c r="A1119" s="1443"/>
      <c r="B1119" s="1539" t="s">
        <v>70</v>
      </c>
      <c r="C1119" s="1551" t="str">
        <f>'Result Entry'!$AO$3</f>
        <v>PHYSICS</v>
      </c>
      <c r="D1119" s="1552"/>
      <c r="E1119" s="1542">
        <f>IF($J1105="TC",0,IF($J1105="Nso",0,VLOOKUP($A1102,'Result Entry'!$B$9:$FW$108,39,0)))</f>
        <v>0.0</v>
      </c>
      <c r="F1119" s="1543">
        <f>IF($J1105="TC",0,IF($J1105="Nso",0,VLOOKUP($A1102,'Result Entry'!$B$9:$FW$108,40,0)))</f>
        <v>0.0</v>
      </c>
      <c r="G1119" s="1553">
        <f>E1119+F1119</f>
        <v>0.0</v>
      </c>
      <c r="H1119" s="1554">
        <f>IF($J1105="TC",0,IF($J1105="Nso",0,VLOOKUP($A1102,'Result Entry'!$B$9:$FW$108,45,0)))</f>
        <v>0.0</v>
      </c>
      <c r="I1119" s="1555"/>
      <c r="J1119" s="1556">
        <f>IF($J1105="TC",0,IF($J1105="Nso",0,VLOOKUP($A1102,'Result Entry'!$B$9:$FW$108,49,0)))</f>
        <v>0.0</v>
      </c>
      <c r="K1119" s="1555"/>
      <c r="L1119" s="1548">
        <f t="shared" si="62"/>
        <v>0.0</v>
      </c>
      <c r="M1119" s="1549">
        <f t="shared" si="63"/>
        <v>0.0</v>
      </c>
      <c r="N1119" s="1550" t="str">
        <f>IF($J1105="TC",0,IF($J1105="Nso",0,VLOOKUP($A1102,'Result Entry'!$B$9:$FW$108,54,0)))</f>
        <v/>
      </c>
    </row>
    <row r="1120" spans="8:8" s="1538" ht="20.25" customFormat="1" customHeight="1">
      <c r="A1120" s="1443"/>
      <c r="B1120" s="1539" t="s">
        <v>70</v>
      </c>
      <c r="C1120" s="1551" t="str">
        <f>'Result Entry'!$BF$3</f>
        <v>CHEMISTRY</v>
      </c>
      <c r="D1120" s="1552"/>
      <c r="E1120" s="1542" t="str">
        <f>IF($J1105="TC",0,IF($J1105="Nso",0,VLOOKUP($A1102,'Result Entry'!$B$9:$FW$108,55,0)))</f>
        <v/>
      </c>
      <c r="F1120" s="1543">
        <f>IF($J1105="TC",0,IF($J1105="Nso",0,VLOOKUP($A1102,'Result Entry'!$B$9:$FW$108,56,0)))</f>
        <v>0.0</v>
      </c>
      <c r="G1120" s="1553" t="e">
        <f>E1120+F1120</f>
        <v>#VALUE!</v>
      </c>
      <c r="H1120" s="1554">
        <f>IF($J1105="TC",0,IF($J1105="Nso",0,VLOOKUP($A1102,'Result Entry'!$B$9:$FW$108,61,0)))</f>
        <v>0.0</v>
      </c>
      <c r="I1120" s="1555"/>
      <c r="J1120" s="1556">
        <f>IF($J1105="TC",0,IF($J1105="Nso",0,VLOOKUP($A1102,'Result Entry'!$B$9:$FW$108,65,0)))</f>
        <v>0.0</v>
      </c>
      <c r="K1120" s="1555"/>
      <c r="L1120" s="1548">
        <f t="shared" si="62"/>
        <v>0.0</v>
      </c>
      <c r="M1120" s="1549" t="e">
        <f t="shared" si="63"/>
        <v>#VALUE!</v>
      </c>
      <c r="N1120" s="1550" t="str">
        <f>IF($J1105="TC",0,IF($J1105="Nso",0,VLOOKUP($A1102,'Result Entry'!$B$9:$FW$108,70,0)))</f>
        <v/>
      </c>
    </row>
    <row r="1121" spans="8:8" s="1538" ht="20.25" customFormat="1" customHeight="1">
      <c r="A1121" s="1443"/>
      <c r="B1121" s="1539" t="s">
        <v>70</v>
      </c>
      <c r="C1121" s="1551" t="str">
        <f>'Result Entry'!$BW$3</f>
        <v>BIOLOGY</v>
      </c>
      <c r="D1121" s="1552"/>
      <c r="E1121" s="1557" t="str">
        <f>IF($J1105="TC",0,IF($J1105="Nso",0,VLOOKUP($A1102,'Result Entry'!$B$9:$FW$108,71,0)))</f>
        <v/>
      </c>
      <c r="F1121" s="1558" t="str">
        <f>IF($J1105="TC",0,IF($J1105="Nso",0,VLOOKUP($A1102,'Result Entry'!$B$9:$FW$108,72,0)))</f>
        <v/>
      </c>
      <c r="G1121" s="1559" t="e">
        <f>E1121+F1121</f>
        <v>#VALUE!</v>
      </c>
      <c r="H1121" s="1560">
        <f>IF($J1105="TC",0,IF($J1105="Nso",0,VLOOKUP($A1102,'Result Entry'!$B$9:$FW$108,77,0)))</f>
        <v>0.0</v>
      </c>
      <c r="I1121" s="1561"/>
      <c r="J1121" s="1562">
        <f>IF($J1105="TC",0,IF($J1105="Nso",0,VLOOKUP($A1102,'Result Entry'!$B$9:$FW$108,81,0)))</f>
        <v>0.0</v>
      </c>
      <c r="K1121" s="1561"/>
      <c r="L1121" s="1563">
        <f t="shared" si="62"/>
        <v>0.0</v>
      </c>
      <c r="M1121" s="1564" t="e">
        <f t="shared" si="63"/>
        <v>#VALUE!</v>
      </c>
      <c r="N1121" s="1550">
        <f>IF($J1105="TC",0,IF($J1105="Nso",0,VLOOKUP($A1102,'Result Entry'!$B$9:$FW$108,86,0)))</f>
        <v>0.0</v>
      </c>
    </row>
    <row r="1122" spans="8:8" ht="20.25" customHeight="1">
      <c r="A1122" s="1443"/>
      <c r="B1122" s="1503" t="s">
        <v>70</v>
      </c>
      <c r="C1122" s="1565" t="s">
        <v>78</v>
      </c>
      <c r="D1122" s="1566"/>
      <c r="E1122" s="1567"/>
      <c r="F1122" s="1568" t="s">
        <v>79</v>
      </c>
      <c r="G1122" s="1569"/>
      <c r="H1122" s="1570" t="s">
        <v>80</v>
      </c>
      <c r="I1122" s="1571"/>
      <c r="J1122" s="1572" t="s">
        <v>42</v>
      </c>
      <c r="K1122" s="1667" t="s">
        <v>92</v>
      </c>
      <c r="L1122" s="1574" t="s">
        <v>40</v>
      </c>
      <c r="M1122" s="1575"/>
      <c r="N1122" s="1576" t="s">
        <v>44</v>
      </c>
    </row>
    <row r="1123" spans="8:8" ht="25.5" customHeight="1">
      <c r="A1123" s="1443"/>
      <c r="B1123" s="1503" t="s">
        <v>70</v>
      </c>
      <c r="C1123" s="1577"/>
      <c r="D1123" s="1578"/>
      <c r="E1123" s="1579"/>
      <c r="F1123" s="1580">
        <f>IF($J1105="TC",0,IF($J1105="Nso",0,VLOOKUP($A1102,'Result Entry'!$B$9:$FW$108,146,0)))</f>
        <v>0.0</v>
      </c>
      <c r="G1123" s="1581"/>
      <c r="H1123" s="1582">
        <f>IF($J1105="TC",0,IF($J1105="Nso",0,VLOOKUP($A1102,'Result Entry'!$B$9:$FW$108,147,0)))</f>
        <v>0.0</v>
      </c>
      <c r="I1123" s="1583"/>
      <c r="J1123" s="1584">
        <f>IF($J1105="TC",0,IF($J1105="Nso",0,VLOOKUP($A1102,'Result Entry'!$B$9:$FW$108,148,0)))</f>
        <v>0.0</v>
      </c>
      <c r="K1123" s="1585" t="str">
        <f>IF($J1105="TC",0,IF($J1105="Nso",0,VLOOKUP($A1102,'Result Entry'!$B$9:$FW$108,149,0)))</f>
        <v/>
      </c>
      <c r="L1123" s="1586">
        <f>IF($J1105="TC",0,IF($J1105="Nso",0,VLOOKUP($A1102,'Result Entry'!$B$9:$FW$108,150,0)))</f>
        <v>0.0</v>
      </c>
      <c r="M1123" s="1587"/>
      <c r="N1123" s="1588">
        <f>IF($J1105="TC",0,IF($J1105="Nso",0,VLOOKUP($A1102,'Result Entry'!$B$9:$FW$108,152,0)))</f>
        <v>0.0</v>
      </c>
    </row>
    <row r="1124" spans="8:8" ht="20.25" customHeight="1">
      <c r="A1124" s="1443"/>
      <c r="B1124" s="1503" t="s">
        <v>70</v>
      </c>
      <c r="C1124" s="1589" t="s">
        <v>59</v>
      </c>
      <c r="D1124" s="1590"/>
      <c r="E1124" s="1590"/>
      <c r="F1124" s="1590"/>
      <c r="G1124" s="1590"/>
      <c r="H1124" s="1591"/>
      <c r="I1124" s="1592" t="s">
        <v>60</v>
      </c>
      <c r="J1124" s="1593"/>
      <c r="K1124" s="1594">
        <f>VLOOKUP($A1102,'Result Entry'!$B$9:$FW$108,143,0)</f>
        <v>0.0</v>
      </c>
      <c r="L1124" s="1595"/>
      <c r="M1124" s="1596" t="s">
        <v>38</v>
      </c>
      <c r="N1124" s="1597"/>
    </row>
    <row r="1125" spans="8:8" ht="20.25" customHeight="1">
      <c r="A1125" s="1443"/>
      <c r="B1125" s="1503" t="s">
        <v>70</v>
      </c>
      <c r="C1125" s="1598" t="s">
        <v>55</v>
      </c>
      <c r="D1125" s="1599"/>
      <c r="E1125" s="1599"/>
      <c r="F1125" s="1600" t="s">
        <v>158</v>
      </c>
      <c r="G1125" s="1601"/>
      <c r="H1125" s="1602" t="s">
        <v>48</v>
      </c>
      <c r="I1125" s="1603" t="s">
        <v>61</v>
      </c>
      <c r="J1125" s="1604"/>
      <c r="K1125" s="1605">
        <f>VLOOKUP($A1102,'Result Entry'!$B$9:$FW$108,144,0)</f>
        <v>0.0</v>
      </c>
      <c r="L1125" s="1606"/>
      <c r="M1125" s="1607">
        <f>VLOOKUP($A1102,'Result Entry'!$B$9:$FW$108,145,0)</f>
        <v>0.0</v>
      </c>
      <c r="N1125" s="1608"/>
    </row>
    <row r="1126" spans="8:8" ht="20.25" customHeight="1">
      <c r="A1126" s="1443"/>
      <c r="B1126" s="1503" t="s">
        <v>70</v>
      </c>
      <c r="C1126" s="1598"/>
      <c r="D1126" s="1599"/>
      <c r="E1126" s="1599"/>
      <c r="F1126" s="1609"/>
      <c r="G1126" s="1610"/>
      <c r="H1126" s="1611" t="s">
        <v>100</v>
      </c>
      <c r="I1126" s="1612" t="s">
        <v>62</v>
      </c>
      <c r="J1126" s="1613"/>
      <c r="K1126" s="1614">
        <f>IF($J1105="TC","Transferred",IF($J1105="Nso","NameSeparated",VLOOKUP($A1102,'Result Entry'!$B$9:$FW$108,153,0)))</f>
        <v>0.0</v>
      </c>
      <c r="L1126" s="1614"/>
      <c r="M1126" s="1614"/>
      <c r="N1126" s="1615"/>
    </row>
    <row r="1127" spans="8:8" ht="20.25" customHeight="1">
      <c r="A1127" s="1443"/>
      <c r="B1127" s="1503" t="s">
        <v>70</v>
      </c>
      <c r="C1127" s="1616" t="str">
        <f>'Result Entry'!$DU$3</f>
        <v>Foundation Of Information Tech.</v>
      </c>
      <c r="D1127" s="1617"/>
      <c r="E1127" s="1618"/>
      <c r="F1127" s="1619" t="str">
        <f>IF($J1105="TC",0,IF($J1105="Nso",0,VLOOKUP($A1102,'Result Entry'!$B$9:$GS$108,170,0)))</f>
        <v/>
      </c>
      <c r="G1127" s="1619"/>
      <c r="H1127" s="1620">
        <f>IF($J1105="TC",0,IF($J1105="Nso",0,VLOOKUP($A1102,'Result Entry'!$B$9:$GS$108,112,0)))</f>
        <v>0.0</v>
      </c>
      <c r="I1127" s="1621" t="s">
        <v>72</v>
      </c>
      <c r="J1127" s="1622"/>
      <c r="K1127" s="1623">
        <f>'Result Entry'!$T$2</f>
        <v>45041.0</v>
      </c>
      <c r="L1127" s="1624"/>
      <c r="M1127" s="1624"/>
      <c r="N1127" s="1625"/>
    </row>
    <row r="1128" spans="8:8" ht="20.25" customHeight="1">
      <c r="A1128" s="1443"/>
      <c r="B1128" s="1503" t="s">
        <v>70</v>
      </c>
      <c r="C1128" s="1616" t="str">
        <f>'Result Entry'!$EI$3</f>
        <v>G.I.A.I.-II</v>
      </c>
      <c r="D1128" s="1617"/>
      <c r="E1128" s="1618"/>
      <c r="F1128" s="1619" t="str">
        <f>IF($J1105="TC",0,IF($J1105="Nso",0,VLOOKUP($A1102,'Result Entry'!$B$9:$GS$108,174,0)))</f>
        <v/>
      </c>
      <c r="G1128" s="1619"/>
      <c r="H1128" s="1620">
        <f>IF($J1105="TC",0,IF($J1105="Nso",0,VLOOKUP($A1102,'Result Entry'!$B$9:$GS$108,124,0)))</f>
        <v>0.0</v>
      </c>
      <c r="I1128" s="1626"/>
      <c r="J1128" s="1627"/>
      <c r="K1128" s="1627"/>
      <c r="L1128" s="1627"/>
      <c r="M1128" s="1627"/>
      <c r="N1128" s="1628"/>
    </row>
    <row r="1129" spans="8:8" ht="20.25" customHeight="1">
      <c r="A1129" s="1443"/>
      <c r="B1129" s="1503" t="s">
        <v>70</v>
      </c>
      <c r="C1129" s="1616" t="str">
        <f>'Result Entry'!$EU$3</f>
        <v>SOC.SER.PLAN</v>
      </c>
      <c r="D1129" s="1617"/>
      <c r="E1129" s="1618"/>
      <c r="F1129" s="1619">
        <f>IF($J1105="TC",0,IF($J1105="Nso",0,VLOOKUP($A1102,'Result Entry'!$B$9:$HS$108,178,0)))</f>
        <v>0.0</v>
      </c>
      <c r="G1129" s="1619"/>
      <c r="H1129" s="1620">
        <f>IF($J1105="TC",0,IF($J1105="Nso",0,VLOOKUP($A1102,'Result Entry'!$B$9:$GS$108,136,0)))</f>
        <v>0.0</v>
      </c>
      <c r="I1129" s="1629" t="s">
        <v>175</v>
      </c>
      <c r="J1129" s="1630"/>
      <c r="K1129" s="1668"/>
      <c r="L1129" s="1669"/>
      <c r="M1129" s="1669"/>
      <c r="N1129" s="1670"/>
    </row>
    <row r="1130" spans="8:8" ht="20.25" customHeight="1">
      <c r="A1130" s="1443"/>
      <c r="B1130" s="1503" t="s">
        <v>70</v>
      </c>
      <c r="C1130" s="1616" t="str">
        <f>'Result Entry'!$FG$3</f>
        <v>Jeewan Kaushal</v>
      </c>
      <c r="D1130" s="1617"/>
      <c r="E1130" s="1618"/>
      <c r="F1130" s="1619" t="str">
        <f>IF($J1105="TC",0,IF($J1105="Nso",0,VLOOKUP($A1102,'Result Entry'!$B$9:$HS$108,182,0)))</f>
        <v/>
      </c>
      <c r="G1130" s="1619"/>
      <c r="H1130" s="1620">
        <f>IF($J1105="TC",0,IF($J1105="Nso",0,VLOOKUP($A1102,'Result Entry'!$B$9:$HS$108,136,0)))</f>
        <v>0.0</v>
      </c>
      <c r="I1130" s="1629" t="s">
        <v>149</v>
      </c>
      <c r="J1130" s="1630"/>
      <c r="K1130" s="1630"/>
      <c r="L1130" s="1630"/>
      <c r="M1130" s="1630"/>
      <c r="N1130" s="1634"/>
    </row>
    <row r="1131" spans="8:8" ht="20.25" customHeight="1">
      <c r="A1131" s="1443"/>
      <c r="B1131" s="1483" t="s">
        <v>70</v>
      </c>
      <c r="C1131" s="1635" t="s">
        <v>181</v>
      </c>
      <c r="D1131" s="1636"/>
      <c r="E1131" s="1637"/>
      <c r="F1131" s="1638" t="s">
        <v>182</v>
      </c>
      <c r="G1131" s="1639"/>
      <c r="H1131" s="1640" t="s">
        <v>31</v>
      </c>
      <c r="I1131" s="1629" t="s">
        <v>176</v>
      </c>
      <c r="J1131" s="1630"/>
      <c r="K1131" s="1630"/>
      <c r="L1131" s="1630"/>
      <c r="M1131" s="1630"/>
      <c r="N1131" s="1634"/>
    </row>
    <row r="1132" spans="8:8" ht="20.25" customHeight="1">
      <c r="A1132" s="1443"/>
      <c r="B1132" s="1483" t="s">
        <v>70</v>
      </c>
      <c r="C1132" s="1641"/>
      <c r="D1132" s="1642"/>
      <c r="E1132" s="1643"/>
      <c r="F1132" s="1644" t="s">
        <v>183</v>
      </c>
      <c r="G1132" s="1645"/>
      <c r="H1132" s="1646" t="s">
        <v>180</v>
      </c>
      <c r="I1132" s="1647" t="s">
        <v>68</v>
      </c>
      <c r="J1132" s="1648"/>
      <c r="K1132" s="1648"/>
      <c r="L1132" s="1648"/>
      <c r="M1132" s="1648"/>
      <c r="N1132" s="1649"/>
    </row>
    <row r="1133" spans="8:8" ht="20.25" customHeight="1">
      <c r="A1133" s="1443"/>
      <c r="B1133" s="1483" t="s">
        <v>70</v>
      </c>
      <c r="C1133" s="1641"/>
      <c r="D1133" s="1642"/>
      <c r="E1133" s="1643"/>
      <c r="F1133" s="1644" t="s">
        <v>186</v>
      </c>
      <c r="G1133" s="1645"/>
      <c r="H1133" s="1646" t="s">
        <v>63</v>
      </c>
      <c r="I1133" s="1650"/>
      <c r="J1133" s="1651"/>
      <c r="K1133" s="1651"/>
      <c r="L1133" s="1651"/>
      <c r="M1133" s="1651"/>
      <c r="N1133" s="1652"/>
    </row>
    <row r="1134" spans="8:8" ht="20.25" customHeight="1">
      <c r="A1134" s="1443"/>
      <c r="B1134" s="1483" t="s">
        <v>70</v>
      </c>
      <c r="C1134" s="1641"/>
      <c r="D1134" s="1642"/>
      <c r="E1134" s="1643"/>
      <c r="F1134" s="1644" t="s">
        <v>187</v>
      </c>
      <c r="G1134" s="1645"/>
      <c r="H1134" s="1646" t="s">
        <v>64</v>
      </c>
      <c r="I1134" s="1650"/>
      <c r="J1134" s="1651"/>
      <c r="K1134" s="1651"/>
      <c r="L1134" s="1651"/>
      <c r="M1134" s="1651"/>
      <c r="N1134" s="1652"/>
    </row>
    <row r="1135" spans="8:8" ht="20.25" customHeight="1">
      <c r="A1135" s="1443"/>
      <c r="B1135" s="1483" t="s">
        <v>70</v>
      </c>
      <c r="C1135" s="1641"/>
      <c r="D1135" s="1642"/>
      <c r="E1135" s="1643"/>
      <c r="F1135" s="1644" t="s">
        <v>184</v>
      </c>
      <c r="G1135" s="1645"/>
      <c r="H1135" s="1646" t="s">
        <v>66</v>
      </c>
      <c r="I1135" s="1653" t="s">
        <v>81</v>
      </c>
      <c r="J1135" s="1654"/>
      <c r="K1135" s="1654"/>
      <c r="L1135" s="1654"/>
      <c r="M1135" s="1654"/>
      <c r="N1135" s="1655"/>
    </row>
    <row r="1136" spans="8:8" ht="20.25" customHeight="1">
      <c r="A1136" s="1443"/>
      <c r="B1136" s="1656" t="s">
        <v>70</v>
      </c>
      <c r="C1136" s="1657"/>
      <c r="D1136" s="1658"/>
      <c r="E1136" s="1659"/>
      <c r="F1136" s="1660" t="s">
        <v>185</v>
      </c>
      <c r="G1136" s="1661"/>
      <c r="H1136" s="1662" t="s">
        <v>65</v>
      </c>
      <c r="I1136" s="1663"/>
      <c r="J1136" s="1664"/>
      <c r="K1136" s="1664"/>
      <c r="L1136" s="1664"/>
      <c r="M1136" s="1664"/>
      <c r="N1136" s="1665"/>
    </row>
    <row r="1137" spans="8:8" ht="24.75" customHeight="1">
      <c r="A1137" s="1441">
        <f>A1102+1</f>
        <v>33.0</v>
      </c>
      <c r="B1137" s="1442" t="s">
        <v>51</v>
      </c>
      <c r="C1137" s="1442"/>
      <c r="D1137" s="1442"/>
      <c r="E1137" s="1442"/>
      <c r="F1137" s="1442"/>
      <c r="G1137" s="1442"/>
      <c r="H1137" s="1442"/>
      <c r="I1137" s="1442"/>
      <c r="J1137" s="1442"/>
      <c r="K1137" s="1442"/>
      <c r="L1137" s="1442"/>
      <c r="M1137" s="1442"/>
      <c r="N1137" s="1442"/>
    </row>
    <row r="1138" spans="8:8" ht="42.75" customHeight="1">
      <c r="A1138" s="1443"/>
      <c r="B1138" s="1444"/>
      <c r="C1138" s="1445"/>
      <c r="D1138" s="1446" t="str">
        <f>Master!$E$8</f>
        <v>Govt. Sr. Secondary School </v>
      </c>
      <c r="E1138" s="1447"/>
      <c r="F1138" s="1447"/>
      <c r="G1138" s="1447"/>
      <c r="H1138" s="1447"/>
      <c r="I1138" s="1447"/>
      <c r="J1138" s="1447"/>
      <c r="K1138" s="1447"/>
      <c r="L1138" s="1447"/>
      <c r="M1138" s="1447"/>
      <c r="N1138" s="1448"/>
    </row>
    <row r="1139" spans="8:8" ht="20.25" customHeight="1">
      <c r="A1139" s="1443"/>
      <c r="B1139" s="1449"/>
      <c r="C1139" s="1450"/>
      <c r="D1139" s="1451" t="str">
        <f>Master!$E$11</f>
        <v>P.S.-Bapini (Jodhpur)</v>
      </c>
      <c r="E1139" s="1452"/>
      <c r="F1139" s="1452"/>
      <c r="G1139" s="1452"/>
      <c r="H1139" s="1452"/>
      <c r="I1139" s="1452"/>
      <c r="J1139" s="1452"/>
      <c r="K1139" s="1452"/>
      <c r="L1139" s="1452"/>
      <c r="M1139" s="1452"/>
      <c r="N1139" s="1453"/>
    </row>
    <row r="1140" spans="8:8" ht="20.25" customHeight="1">
      <c r="A1140" s="1443"/>
      <c r="B1140" s="1454"/>
      <c r="C1140" s="1455" t="s">
        <v>151</v>
      </c>
      <c r="D1140" s="1456"/>
      <c r="E1140" s="1456"/>
      <c r="F1140" s="1456"/>
      <c r="G1140" s="1457"/>
      <c r="H1140" s="1458" t="s">
        <v>128</v>
      </c>
      <c r="I1140" s="1458"/>
      <c r="J1140" s="1459">
        <f>VLOOKUP(A1137,'Result Entry'!$B$6:$K$108,6,0)</f>
        <v>0.0</v>
      </c>
      <c r="K1140" s="1460" t="s">
        <v>69</v>
      </c>
      <c r="L1140" s="1461"/>
      <c r="M1140" s="1462">
        <f>Master!$E$14</f>
        <v>8.151106901E9</v>
      </c>
      <c r="N1140" s="1463"/>
    </row>
    <row r="1141" spans="8:8" ht="20.25" customHeight="1">
      <c r="A1141" s="1443"/>
      <c r="B1141" s="1464"/>
      <c r="C1141" s="1465"/>
      <c r="D1141" s="1466"/>
      <c r="E1141" s="1466"/>
      <c r="F1141" s="1466"/>
      <c r="G1141" s="1467"/>
      <c r="H1141" s="1468"/>
      <c r="I1141" s="1468"/>
      <c r="J1141" s="1469"/>
      <c r="K1141" s="1470" t="s">
        <v>67</v>
      </c>
      <c r="L1141" s="1471"/>
      <c r="M1141" s="1472"/>
      <c r="N1141" s="1473"/>
      <c r="O1141" s="23" t="s">
        <v>157</v>
      </c>
    </row>
    <row r="1142" spans="8:8" ht="20.25" customHeight="1">
      <c r="A1142" s="1443"/>
      <c r="B1142" s="1464"/>
      <c r="C1142" s="1474"/>
      <c r="D1142" s="1475"/>
      <c r="E1142" s="1475"/>
      <c r="F1142" s="1475"/>
      <c r="G1142" s="1476"/>
      <c r="H1142" s="1477"/>
      <c r="I1142" s="1477"/>
      <c r="J1142" s="1478"/>
      <c r="K1142" s="1479" t="s">
        <v>52</v>
      </c>
      <c r="L1142" s="1480"/>
      <c r="M1142" s="1481" t="str">
        <f>Master!$E$6</f>
        <v>2022-23</v>
      </c>
      <c r="N1142" s="1482"/>
    </row>
    <row r="1143" spans="8:8" ht="20.25" customHeight="1">
      <c r="A1143" s="1443"/>
      <c r="B1143" s="1483" t="s">
        <v>70</v>
      </c>
      <c r="C1143" s="1484" t="s">
        <v>21</v>
      </c>
      <c r="D1143" s="1485"/>
      <c r="E1143" s="1485"/>
      <c r="F1143" s="1486"/>
      <c r="G1143" s="1487" t="s">
        <v>150</v>
      </c>
      <c r="H1143" s="1488">
        <f>VLOOKUP($A1137,'Result Entry'!$B$9:$FW$108,4,0)</f>
        <v>0.0</v>
      </c>
      <c r="I1143" s="1488"/>
      <c r="J1143" s="1488"/>
      <c r="K1143" s="1488"/>
      <c r="L1143" s="1488"/>
      <c r="M1143" s="1488"/>
      <c r="N1143" s="1489"/>
    </row>
    <row r="1144" spans="8:8" ht="20.25" customHeight="1">
      <c r="A1144" s="1443"/>
      <c r="B1144" s="1483" t="s">
        <v>70</v>
      </c>
      <c r="C1144" s="1490" t="s">
        <v>23</v>
      </c>
      <c r="D1144" s="1491"/>
      <c r="E1144" s="1491"/>
      <c r="F1144" s="1492"/>
      <c r="G1144" s="1493" t="s">
        <v>150</v>
      </c>
      <c r="H1144" s="1494">
        <f>VLOOKUP($A1137,'Result Entry'!$B$9:$FW$108,7,0)</f>
        <v>0.0</v>
      </c>
      <c r="I1144" s="1494"/>
      <c r="J1144" s="1494"/>
      <c r="K1144" s="1494"/>
      <c r="L1144" s="1494"/>
      <c r="M1144" s="1494"/>
      <c r="N1144" s="1495"/>
    </row>
    <row r="1145" spans="8:8" ht="20.25" customHeight="1">
      <c r="A1145" s="1443"/>
      <c r="B1145" s="1483" t="s">
        <v>70</v>
      </c>
      <c r="C1145" s="1490" t="s">
        <v>24</v>
      </c>
      <c r="D1145" s="1491"/>
      <c r="E1145" s="1491"/>
      <c r="F1145" s="1492"/>
      <c r="G1145" s="1493" t="s">
        <v>150</v>
      </c>
      <c r="H1145" s="1494">
        <f>VLOOKUP($A1137,'Result Entry'!$B$9:$FW$108,8,0)</f>
        <v>0.0</v>
      </c>
      <c r="I1145" s="1494"/>
      <c r="J1145" s="1494"/>
      <c r="K1145" s="1494"/>
      <c r="L1145" s="1494"/>
      <c r="M1145" s="1494"/>
      <c r="N1145" s="1495"/>
    </row>
    <row r="1146" spans="8:8" ht="20.25" customHeight="1">
      <c r="A1146" s="1443"/>
      <c r="B1146" s="1483" t="s">
        <v>70</v>
      </c>
      <c r="C1146" s="1490" t="s">
        <v>53</v>
      </c>
      <c r="D1146" s="1491"/>
      <c r="E1146" s="1491"/>
      <c r="F1146" s="1492"/>
      <c r="G1146" s="1493" t="s">
        <v>150</v>
      </c>
      <c r="H1146" s="1494">
        <f>VLOOKUP($A1137,'Result Entry'!$B$9:$FW$108,9,0)</f>
        <v>0.0</v>
      </c>
      <c r="I1146" s="1494"/>
      <c r="J1146" s="1494"/>
      <c r="K1146" s="1494"/>
      <c r="L1146" s="1494"/>
      <c r="M1146" s="1494"/>
      <c r="N1146" s="1495"/>
    </row>
    <row r="1147" spans="8:8" ht="20.25" customHeight="1">
      <c r="A1147" s="1443"/>
      <c r="B1147" s="1483" t="s">
        <v>70</v>
      </c>
      <c r="C1147" s="1490" t="s">
        <v>54</v>
      </c>
      <c r="D1147" s="1491"/>
      <c r="E1147" s="1491"/>
      <c r="F1147" s="1492"/>
      <c r="G1147" s="1493" t="s">
        <v>150</v>
      </c>
      <c r="H1147" s="1496" t="str">
        <f>CONCATENATE('Result Entry'!$G$4,'Result Entry'!$J$4)</f>
        <v>11(A)</v>
      </c>
      <c r="I1147" s="1494"/>
      <c r="J1147" s="1494"/>
      <c r="K1147" s="1494"/>
      <c r="L1147" s="1494"/>
      <c r="M1147" s="1494"/>
      <c r="N1147" s="1495"/>
    </row>
    <row r="1148" spans="8:8" ht="20.25" customHeight="1">
      <c r="A1148" s="1443"/>
      <c r="B1148" s="1483" t="s">
        <v>70</v>
      </c>
      <c r="C1148" s="1497" t="s">
        <v>26</v>
      </c>
      <c r="D1148" s="1498"/>
      <c r="E1148" s="1498"/>
      <c r="F1148" s="1499"/>
      <c r="G1148" s="1500" t="s">
        <v>150</v>
      </c>
      <c r="H1148" s="1501">
        <f>VLOOKUP($A1137,'Result Entry'!$B$9:$FW$108,10,0)</f>
        <v>0.0</v>
      </c>
      <c r="I1148" s="1501"/>
      <c r="J1148" s="1501"/>
      <c r="K1148" s="1501"/>
      <c r="L1148" s="1501"/>
      <c r="M1148" s="1501"/>
      <c r="N1148" s="1502"/>
    </row>
    <row r="1149" spans="8:8" ht="20.25" customHeight="1">
      <c r="A1149" s="1443"/>
      <c r="B1149" s="1503" t="s">
        <v>70</v>
      </c>
      <c r="C1149" s="1504" t="s">
        <v>168</v>
      </c>
      <c r="D1149" s="1505"/>
      <c r="E1149" s="1506" t="s">
        <v>73</v>
      </c>
      <c r="F1149" s="1507" t="s">
        <v>74</v>
      </c>
      <c r="G1149" s="1508" t="s">
        <v>169</v>
      </c>
      <c r="H1149" s="1509" t="s">
        <v>56</v>
      </c>
      <c r="I1149" s="1510"/>
      <c r="J1149" s="1511" t="s">
        <v>85</v>
      </c>
      <c r="K1149" s="1512"/>
      <c r="L1149" s="1513" t="s">
        <v>170</v>
      </c>
      <c r="M1149" s="1514" t="s">
        <v>77</v>
      </c>
      <c r="N1149" s="1515" t="s">
        <v>99</v>
      </c>
    </row>
    <row r="1150" spans="8:8" ht="20.25" customHeight="1">
      <c r="A1150" s="1443"/>
      <c r="B1150" s="1503"/>
      <c r="C1150" s="1516"/>
      <c r="D1150" s="1517"/>
      <c r="E1150" s="1518"/>
      <c r="F1150" s="1519"/>
      <c r="G1150" s="1520"/>
      <c r="H1150" s="1521"/>
      <c r="I1150" s="1522"/>
      <c r="J1150" s="1523"/>
      <c r="K1150" s="1524"/>
      <c r="L1150" s="1525"/>
      <c r="M1150" s="1526"/>
      <c r="N1150" s="1527"/>
    </row>
    <row r="1151" spans="8:8" ht="20.25" customHeight="1">
      <c r="A1151" s="1443"/>
      <c r="B1151" s="1503" t="s">
        <v>70</v>
      </c>
      <c r="C1151" s="1528" t="s">
        <v>57</v>
      </c>
      <c r="D1151" s="1529"/>
      <c r="E1151" s="1530">
        <f>'Result Entry'!$L$7</f>
        <v>10.0</v>
      </c>
      <c r="F1151" s="1531">
        <f>'Result Entry'!$M$7</f>
        <v>10.0</v>
      </c>
      <c r="G1151" s="1532">
        <f>SUM(E1151:F1151)</f>
        <v>20.0</v>
      </c>
      <c r="H1151" s="1533">
        <f>'Result Entry'!$AU$7</f>
        <v>70.0</v>
      </c>
      <c r="I1151" s="1534"/>
      <c r="J1151" s="1535">
        <f>'Result Entry'!$AY$7</f>
        <v>100.0</v>
      </c>
      <c r="K1151" s="1534"/>
      <c r="L1151" s="1532">
        <f t="shared" si="64" ref="L1151:L1156">H1151+J1151</f>
        <v>170.0</v>
      </c>
      <c r="M1151" s="1536">
        <f t="shared" si="65" ref="M1151:M1156">G1151+L1151</f>
        <v>190.0</v>
      </c>
      <c r="N1151" s="1537"/>
    </row>
    <row r="1152" spans="8:8" s="1538" ht="20.25" customFormat="1" customHeight="1">
      <c r="A1152" s="1443"/>
      <c r="B1152" s="1539" t="s">
        <v>70</v>
      </c>
      <c r="C1152" s="1540" t="str">
        <f>'Result Entry'!$L$3</f>
        <v>HINDI Comp.</v>
      </c>
      <c r="D1152" s="1541"/>
      <c r="E1152" s="1542">
        <f>IF($J1140="TC",0,IF($J1140="Nso",0,VLOOKUP($A1137,'Result Entry'!$B$9:$FW$108,11,0)))</f>
        <v>0.0</v>
      </c>
      <c r="F1152" s="1543">
        <f>IF($J1140="TC",0,IF($J1140="Nso",0,VLOOKUP($A1137,'Result Entry'!$B$9:$FW$108,12,0)))</f>
        <v>0.0</v>
      </c>
      <c r="G1152" s="1544">
        <f>E1152+F1152</f>
        <v>0.0</v>
      </c>
      <c r="H1152" s="1545">
        <f>IF($J1140="TC",0,IF($J1140="Nso",0,VLOOKUP($A1137,'Result Entry'!$B$9:$FW$108,16,0)))</f>
        <v>0.0</v>
      </c>
      <c r="I1152" s="1546"/>
      <c r="J1152" s="1547">
        <f>IF($J1140="TC",0,IF($J1140="Nso",0,VLOOKUP($A1137,'Result Entry'!$B$9:$FW$108,19,0)))</f>
        <v>0.0</v>
      </c>
      <c r="K1152" s="1546"/>
      <c r="L1152" s="1548">
        <f t="shared" si="64"/>
        <v>0.0</v>
      </c>
      <c r="M1152" s="1549">
        <f t="shared" si="65"/>
        <v>0.0</v>
      </c>
      <c r="N1152" s="1550" t="str">
        <f>IF($J1140="TC",0,IF($J1140="Nso",0,VLOOKUP($A1137,'Result Entry'!$B$9:$FW$108,24,0)))</f>
        <v/>
      </c>
    </row>
    <row r="1153" spans="8:8" s="1538" ht="20.25" customFormat="1" customHeight="1">
      <c r="A1153" s="1443"/>
      <c r="B1153" s="1539" t="s">
        <v>70</v>
      </c>
      <c r="C1153" s="1551" t="str">
        <f>'Result Entry'!$Z$3</f>
        <v>ENGLISH Comp.</v>
      </c>
      <c r="D1153" s="1552"/>
      <c r="E1153" s="1542">
        <f>IF($J1140="TC",0,IF($J1140="Nso",0,VLOOKUP($A1137,'Result Entry'!$B$9:$FW$108,25,0)))</f>
        <v>0.0</v>
      </c>
      <c r="F1153" s="1543">
        <f>IF($J1140="TC",0,IF($J1140="Nso",0,VLOOKUP($A1137,'Result Entry'!$B$9:$FW$108,26,0)))</f>
        <v>0.0</v>
      </c>
      <c r="G1153" s="1553">
        <f>E1153+F1153</f>
        <v>0.0</v>
      </c>
      <c r="H1153" s="1554">
        <f>IF($J1140="TC",0,IF($J1140="Nso",0,VLOOKUP($A1137,'Result Entry'!$B$9:$FW$108,30,0)))</f>
        <v>0.0</v>
      </c>
      <c r="I1153" s="1555"/>
      <c r="J1153" s="1556">
        <f>IF($J1140="TC",0,IF($J1140="Nso",0,VLOOKUP($A1137,'Result Entry'!$B$9:$FW$108,33,0)))</f>
        <v>0.0</v>
      </c>
      <c r="K1153" s="1555"/>
      <c r="L1153" s="1548">
        <f t="shared" si="64"/>
        <v>0.0</v>
      </c>
      <c r="M1153" s="1549">
        <f t="shared" si="65"/>
        <v>0.0</v>
      </c>
      <c r="N1153" s="1550" t="str">
        <f>IF($J1140="TC",0,IF($J1140="Nso",0,VLOOKUP($A1137,'Result Entry'!$B$9:$FW$108,38,0)))</f>
        <v/>
      </c>
    </row>
    <row r="1154" spans="8:8" s="1538" ht="20.25" customFormat="1" customHeight="1">
      <c r="A1154" s="1443"/>
      <c r="B1154" s="1539" t="s">
        <v>70</v>
      </c>
      <c r="C1154" s="1551" t="str">
        <f>'Result Entry'!$AO$3</f>
        <v>PHYSICS</v>
      </c>
      <c r="D1154" s="1552"/>
      <c r="E1154" s="1542">
        <f>IF($J1140="TC",0,IF($J1140="Nso",0,VLOOKUP($A1137,'Result Entry'!$B$9:$FW$108,39,0)))</f>
        <v>0.0</v>
      </c>
      <c r="F1154" s="1543">
        <f>IF($J1140="TC",0,IF($J1140="Nso",0,VLOOKUP($A1137,'Result Entry'!$B$9:$FW$108,40,0)))</f>
        <v>0.0</v>
      </c>
      <c r="G1154" s="1553">
        <f>E1154+F1154</f>
        <v>0.0</v>
      </c>
      <c r="H1154" s="1554">
        <f>IF($J1140="TC",0,IF($J1140="Nso",0,VLOOKUP($A1137,'Result Entry'!$B$9:$FW$108,45,0)))</f>
        <v>0.0</v>
      </c>
      <c r="I1154" s="1555"/>
      <c r="J1154" s="1556">
        <f>IF($J1140="TC",0,IF($J1140="Nso",0,VLOOKUP($A1137,'Result Entry'!$B$9:$FW$108,49,0)))</f>
        <v>0.0</v>
      </c>
      <c r="K1154" s="1555"/>
      <c r="L1154" s="1548">
        <f t="shared" si="64"/>
        <v>0.0</v>
      </c>
      <c r="M1154" s="1549">
        <f t="shared" si="65"/>
        <v>0.0</v>
      </c>
      <c r="N1154" s="1550" t="str">
        <f>IF($J1140="TC",0,IF($J1140="Nso",0,VLOOKUP($A1137,'Result Entry'!$B$9:$FW$108,54,0)))</f>
        <v/>
      </c>
    </row>
    <row r="1155" spans="8:8" s="1538" ht="20.25" customFormat="1" customHeight="1">
      <c r="A1155" s="1443"/>
      <c r="B1155" s="1539" t="s">
        <v>70</v>
      </c>
      <c r="C1155" s="1551" t="str">
        <f>'Result Entry'!$BF$3</f>
        <v>CHEMISTRY</v>
      </c>
      <c r="D1155" s="1552"/>
      <c r="E1155" s="1542" t="str">
        <f>IF($J1140="TC",0,IF($J1140="Nso",0,VLOOKUP($A1137,'Result Entry'!$B$9:$FW$108,55,0)))</f>
        <v/>
      </c>
      <c r="F1155" s="1543">
        <f>IF($J1140="TC",0,IF($J1140="Nso",0,VLOOKUP($A1137,'Result Entry'!$B$9:$FW$108,56,0)))</f>
        <v>0.0</v>
      </c>
      <c r="G1155" s="1553" t="e">
        <f>E1155+F1155</f>
        <v>#VALUE!</v>
      </c>
      <c r="H1155" s="1554">
        <f>IF($J1140="TC",0,IF($J1140="Nso",0,VLOOKUP($A1137,'Result Entry'!$B$9:$FW$108,61,0)))</f>
        <v>0.0</v>
      </c>
      <c r="I1155" s="1555"/>
      <c r="J1155" s="1556">
        <f>IF($J1140="TC",0,IF($J1140="Nso",0,VLOOKUP($A1137,'Result Entry'!$B$9:$FW$108,65,0)))</f>
        <v>0.0</v>
      </c>
      <c r="K1155" s="1555"/>
      <c r="L1155" s="1548">
        <f t="shared" si="64"/>
        <v>0.0</v>
      </c>
      <c r="M1155" s="1549" t="e">
        <f t="shared" si="65"/>
        <v>#VALUE!</v>
      </c>
      <c r="N1155" s="1550" t="str">
        <f>IF($J1140="TC",0,IF($J1140="Nso",0,VLOOKUP($A1137,'Result Entry'!$B$9:$FW$108,70,0)))</f>
        <v/>
      </c>
    </row>
    <row r="1156" spans="8:8" s="1538" ht="20.25" customFormat="1" customHeight="1">
      <c r="A1156" s="1443"/>
      <c r="B1156" s="1539" t="s">
        <v>70</v>
      </c>
      <c r="C1156" s="1551" t="str">
        <f>'Result Entry'!$BW$3</f>
        <v>BIOLOGY</v>
      </c>
      <c r="D1156" s="1552"/>
      <c r="E1156" s="1557" t="str">
        <f>IF($J1140="TC",0,IF($J1140="Nso",0,VLOOKUP($A1137,'Result Entry'!$B$9:$FW$108,71,0)))</f>
        <v/>
      </c>
      <c r="F1156" s="1558" t="str">
        <f>IF($J1140="TC",0,IF($J1140="Nso",0,VLOOKUP($A1137,'Result Entry'!$B$9:$FW$108,72,0)))</f>
        <v/>
      </c>
      <c r="G1156" s="1559" t="e">
        <f>E1156+F1156</f>
        <v>#VALUE!</v>
      </c>
      <c r="H1156" s="1560">
        <f>IF($J1140="TC",0,IF($J1140="Nso",0,VLOOKUP($A1137,'Result Entry'!$B$9:$FW$108,77,0)))</f>
        <v>0.0</v>
      </c>
      <c r="I1156" s="1561"/>
      <c r="J1156" s="1562">
        <f>IF($J1140="TC",0,IF($J1140="Nso",0,VLOOKUP($A1137,'Result Entry'!$B$9:$FW$108,81,0)))</f>
        <v>0.0</v>
      </c>
      <c r="K1156" s="1561"/>
      <c r="L1156" s="1563">
        <f t="shared" si="64"/>
        <v>0.0</v>
      </c>
      <c r="M1156" s="1564" t="e">
        <f t="shared" si="65"/>
        <v>#VALUE!</v>
      </c>
      <c r="N1156" s="1550">
        <f>IF($J1140="TC",0,IF($J1140="Nso",0,VLOOKUP($A1137,'Result Entry'!$B$9:$FW$108,86,0)))</f>
        <v>0.0</v>
      </c>
    </row>
    <row r="1157" spans="8:8" ht="20.25" customHeight="1">
      <c r="A1157" s="1443"/>
      <c r="B1157" s="1503" t="s">
        <v>70</v>
      </c>
      <c r="C1157" s="1565" t="s">
        <v>78</v>
      </c>
      <c r="D1157" s="1566"/>
      <c r="E1157" s="1567"/>
      <c r="F1157" s="1568" t="s">
        <v>79</v>
      </c>
      <c r="G1157" s="1569"/>
      <c r="H1157" s="1570" t="s">
        <v>80</v>
      </c>
      <c r="I1157" s="1571"/>
      <c r="J1157" s="1572" t="s">
        <v>42</v>
      </c>
      <c r="K1157" s="1667" t="s">
        <v>92</v>
      </c>
      <c r="L1157" s="1574" t="s">
        <v>40</v>
      </c>
      <c r="M1157" s="1575"/>
      <c r="N1157" s="1576" t="s">
        <v>44</v>
      </c>
    </row>
    <row r="1158" spans="8:8" ht="25.5" customHeight="1">
      <c r="A1158" s="1443"/>
      <c r="B1158" s="1503" t="s">
        <v>70</v>
      </c>
      <c r="C1158" s="1577"/>
      <c r="D1158" s="1578"/>
      <c r="E1158" s="1579"/>
      <c r="F1158" s="1580">
        <f>IF($J1140="TC",0,IF($J1140="Nso",0,VLOOKUP($A1137,'Result Entry'!$B$9:$FW$108,146,0)))</f>
        <v>0.0</v>
      </c>
      <c r="G1158" s="1581"/>
      <c r="H1158" s="1582">
        <f>IF($J1140="TC",0,IF($J1140="Nso",0,VLOOKUP($A1137,'Result Entry'!$B$9:$FW$108,147,0)))</f>
        <v>0.0</v>
      </c>
      <c r="I1158" s="1583"/>
      <c r="J1158" s="1584">
        <f>IF($J1140="TC",0,IF($J1140="Nso",0,VLOOKUP($A1137,'Result Entry'!$B$9:$FW$108,148,0)))</f>
        <v>0.0</v>
      </c>
      <c r="K1158" s="1585" t="str">
        <f>IF($J1140="TC",0,IF($J1140="Nso",0,VLOOKUP($A1137,'Result Entry'!$B$9:$FW$108,149,0)))</f>
        <v/>
      </c>
      <c r="L1158" s="1586">
        <f>IF($J1140="TC",0,IF($J1140="Nso",0,VLOOKUP($A1137,'Result Entry'!$B$9:$FW$108,150,0)))</f>
        <v>0.0</v>
      </c>
      <c r="M1158" s="1587"/>
      <c r="N1158" s="1588">
        <f>IF($J1140="TC",0,IF($J1140="Nso",0,VLOOKUP($A1137,'Result Entry'!$B$9:$FW$108,152,0)))</f>
        <v>0.0</v>
      </c>
    </row>
    <row r="1159" spans="8:8" ht="20.25" customHeight="1">
      <c r="A1159" s="1443"/>
      <c r="B1159" s="1503" t="s">
        <v>70</v>
      </c>
      <c r="C1159" s="1589" t="s">
        <v>59</v>
      </c>
      <c r="D1159" s="1590"/>
      <c r="E1159" s="1590"/>
      <c r="F1159" s="1590"/>
      <c r="G1159" s="1590"/>
      <c r="H1159" s="1591"/>
      <c r="I1159" s="1592" t="s">
        <v>60</v>
      </c>
      <c r="J1159" s="1593"/>
      <c r="K1159" s="1594">
        <f>VLOOKUP($A1137,'Result Entry'!$B$9:$FW$108,143,0)</f>
        <v>0.0</v>
      </c>
      <c r="L1159" s="1595"/>
      <c r="M1159" s="1596" t="s">
        <v>38</v>
      </c>
      <c r="N1159" s="1597"/>
    </row>
    <row r="1160" spans="8:8" ht="20.25" customHeight="1">
      <c r="A1160" s="1443"/>
      <c r="B1160" s="1503" t="s">
        <v>70</v>
      </c>
      <c r="C1160" s="1598" t="s">
        <v>55</v>
      </c>
      <c r="D1160" s="1599"/>
      <c r="E1160" s="1599"/>
      <c r="F1160" s="1600" t="s">
        <v>158</v>
      </c>
      <c r="G1160" s="1601"/>
      <c r="H1160" s="1602" t="s">
        <v>48</v>
      </c>
      <c r="I1160" s="1603" t="s">
        <v>61</v>
      </c>
      <c r="J1160" s="1604"/>
      <c r="K1160" s="1605">
        <f>VLOOKUP($A1137,'Result Entry'!$B$9:$FW$108,144,0)</f>
        <v>0.0</v>
      </c>
      <c r="L1160" s="1606"/>
      <c r="M1160" s="1607">
        <f>VLOOKUP($A1137,'Result Entry'!$B$9:$FW$108,145,0)</f>
        <v>0.0</v>
      </c>
      <c r="N1160" s="1608"/>
    </row>
    <row r="1161" spans="8:8" ht="20.25" customHeight="1">
      <c r="A1161" s="1443"/>
      <c r="B1161" s="1503" t="s">
        <v>70</v>
      </c>
      <c r="C1161" s="1598"/>
      <c r="D1161" s="1599"/>
      <c r="E1161" s="1599"/>
      <c r="F1161" s="1609"/>
      <c r="G1161" s="1610"/>
      <c r="H1161" s="1611" t="s">
        <v>100</v>
      </c>
      <c r="I1161" s="1612" t="s">
        <v>62</v>
      </c>
      <c r="J1161" s="1613"/>
      <c r="K1161" s="1614">
        <f>IF($J1140="TC","Transferred",IF($J1140="Nso","NameSeparated",VLOOKUP($A1137,'Result Entry'!$B$9:$FW$108,153,0)))</f>
        <v>0.0</v>
      </c>
      <c r="L1161" s="1614"/>
      <c r="M1161" s="1614"/>
      <c r="N1161" s="1615"/>
    </row>
    <row r="1162" spans="8:8" ht="20.25" customHeight="1">
      <c r="A1162" s="1443"/>
      <c r="B1162" s="1503" t="s">
        <v>70</v>
      </c>
      <c r="C1162" s="1616" t="str">
        <f>'Result Entry'!$DU$3</f>
        <v>Foundation Of Information Tech.</v>
      </c>
      <c r="D1162" s="1617"/>
      <c r="E1162" s="1618"/>
      <c r="F1162" s="1619" t="str">
        <f>IF($J1140="TC",0,IF($J1140="Nso",0,VLOOKUP($A1137,'Result Entry'!$B$9:$GS$108,170,0)))</f>
        <v/>
      </c>
      <c r="G1162" s="1619"/>
      <c r="H1162" s="1620">
        <f>IF($J1140="TC",0,IF($J1140="Nso",0,VLOOKUP($A1137,'Result Entry'!$B$9:$GS$108,112,0)))</f>
        <v>0.0</v>
      </c>
      <c r="I1162" s="1621" t="s">
        <v>72</v>
      </c>
      <c r="J1162" s="1622"/>
      <c r="K1162" s="1623">
        <f>'Result Entry'!$T$2</f>
        <v>45041.0</v>
      </c>
      <c r="L1162" s="1624"/>
      <c r="M1162" s="1624"/>
      <c r="N1162" s="1625"/>
    </row>
    <row r="1163" spans="8:8" ht="20.25" customHeight="1">
      <c r="A1163" s="1443"/>
      <c r="B1163" s="1503" t="s">
        <v>70</v>
      </c>
      <c r="C1163" s="1616" t="str">
        <f>'Result Entry'!$EI$3</f>
        <v>G.I.A.I.-II</v>
      </c>
      <c r="D1163" s="1617"/>
      <c r="E1163" s="1618"/>
      <c r="F1163" s="1619" t="str">
        <f>IF($J1140="TC",0,IF($J1140="Nso",0,VLOOKUP($A1137,'Result Entry'!$B$9:$GS$108,174,0)))</f>
        <v/>
      </c>
      <c r="G1163" s="1619"/>
      <c r="H1163" s="1620">
        <f>IF($J1140="TC",0,IF($J1140="Nso",0,VLOOKUP($A1137,'Result Entry'!$B$9:$GS$108,124,0)))</f>
        <v>0.0</v>
      </c>
      <c r="I1163" s="1626"/>
      <c r="J1163" s="1627"/>
      <c r="K1163" s="1627"/>
      <c r="L1163" s="1627"/>
      <c r="M1163" s="1627"/>
      <c r="N1163" s="1628"/>
    </row>
    <row r="1164" spans="8:8" ht="20.25" customHeight="1">
      <c r="A1164" s="1443"/>
      <c r="B1164" s="1503" t="s">
        <v>70</v>
      </c>
      <c r="C1164" s="1616" t="str">
        <f>'Result Entry'!$EU$3</f>
        <v>SOC.SER.PLAN</v>
      </c>
      <c r="D1164" s="1617"/>
      <c r="E1164" s="1618"/>
      <c r="F1164" s="1619">
        <f>IF($J1140="TC",0,IF($J1140="Nso",0,VLOOKUP($A1137,'Result Entry'!$B$9:$HS$108,178,0)))</f>
        <v>0.0</v>
      </c>
      <c r="G1164" s="1619"/>
      <c r="H1164" s="1620">
        <f>IF($J1140="TC",0,IF($J1140="Nso",0,VLOOKUP($A1137,'Result Entry'!$B$9:$GS$108,136,0)))</f>
        <v>0.0</v>
      </c>
      <c r="I1164" s="1629" t="s">
        <v>175</v>
      </c>
      <c r="J1164" s="1630"/>
      <c r="K1164" s="1668"/>
      <c r="L1164" s="1669"/>
      <c r="M1164" s="1669"/>
      <c r="N1164" s="1670"/>
    </row>
    <row r="1165" spans="8:8" ht="20.25" customHeight="1">
      <c r="A1165" s="1443"/>
      <c r="B1165" s="1503" t="s">
        <v>70</v>
      </c>
      <c r="C1165" s="1616" t="str">
        <f>'Result Entry'!$FG$3</f>
        <v>Jeewan Kaushal</v>
      </c>
      <c r="D1165" s="1617"/>
      <c r="E1165" s="1618"/>
      <c r="F1165" s="1619" t="str">
        <f>IF($J1140="TC",0,IF($J1140="Nso",0,VLOOKUP($A1137,'Result Entry'!$B$9:$HS$108,182,0)))</f>
        <v/>
      </c>
      <c r="G1165" s="1619"/>
      <c r="H1165" s="1620">
        <f>IF($J1140="TC",0,IF($J1140="Nso",0,VLOOKUP($A1137,'Result Entry'!$B$9:$HS$108,136,0)))</f>
        <v>0.0</v>
      </c>
      <c r="I1165" s="1629" t="s">
        <v>149</v>
      </c>
      <c r="J1165" s="1630"/>
      <c r="K1165" s="1630"/>
      <c r="L1165" s="1630"/>
      <c r="M1165" s="1630"/>
      <c r="N1165" s="1634"/>
    </row>
    <row r="1166" spans="8:8" ht="20.25" customHeight="1">
      <c r="A1166" s="1443"/>
      <c r="B1166" s="1483" t="s">
        <v>70</v>
      </c>
      <c r="C1166" s="1635" t="s">
        <v>181</v>
      </c>
      <c r="D1166" s="1636"/>
      <c r="E1166" s="1637"/>
      <c r="F1166" s="1638" t="s">
        <v>182</v>
      </c>
      <c r="G1166" s="1639"/>
      <c r="H1166" s="1640" t="s">
        <v>31</v>
      </c>
      <c r="I1166" s="1629" t="s">
        <v>176</v>
      </c>
      <c r="J1166" s="1630"/>
      <c r="K1166" s="1630"/>
      <c r="L1166" s="1630"/>
      <c r="M1166" s="1630"/>
      <c r="N1166" s="1634"/>
    </row>
    <row r="1167" spans="8:8" ht="20.25" customHeight="1">
      <c r="A1167" s="1443"/>
      <c r="B1167" s="1483" t="s">
        <v>70</v>
      </c>
      <c r="C1167" s="1641"/>
      <c r="D1167" s="1642"/>
      <c r="E1167" s="1643"/>
      <c r="F1167" s="1644" t="s">
        <v>183</v>
      </c>
      <c r="G1167" s="1645"/>
      <c r="H1167" s="1646" t="s">
        <v>180</v>
      </c>
      <c r="I1167" s="1647" t="s">
        <v>68</v>
      </c>
      <c r="J1167" s="1648"/>
      <c r="K1167" s="1648"/>
      <c r="L1167" s="1648"/>
      <c r="M1167" s="1648"/>
      <c r="N1167" s="1649"/>
    </row>
    <row r="1168" spans="8:8" ht="20.25" customHeight="1">
      <c r="A1168" s="1443"/>
      <c r="B1168" s="1483" t="s">
        <v>70</v>
      </c>
      <c r="C1168" s="1641"/>
      <c r="D1168" s="1642"/>
      <c r="E1168" s="1643"/>
      <c r="F1168" s="1644" t="s">
        <v>186</v>
      </c>
      <c r="G1168" s="1645"/>
      <c r="H1168" s="1646" t="s">
        <v>63</v>
      </c>
      <c r="I1168" s="1650"/>
      <c r="J1168" s="1651"/>
      <c r="K1168" s="1651"/>
      <c r="L1168" s="1651"/>
      <c r="M1168" s="1651"/>
      <c r="N1168" s="1652"/>
    </row>
    <row r="1169" spans="8:8" ht="20.25" customHeight="1">
      <c r="A1169" s="1443"/>
      <c r="B1169" s="1483" t="s">
        <v>70</v>
      </c>
      <c r="C1169" s="1641"/>
      <c r="D1169" s="1642"/>
      <c r="E1169" s="1643"/>
      <c r="F1169" s="1644" t="s">
        <v>187</v>
      </c>
      <c r="G1169" s="1645"/>
      <c r="H1169" s="1646" t="s">
        <v>64</v>
      </c>
      <c r="I1169" s="1650"/>
      <c r="J1169" s="1651"/>
      <c r="K1169" s="1651"/>
      <c r="L1169" s="1651"/>
      <c r="M1169" s="1651"/>
      <c r="N1169" s="1652"/>
    </row>
    <row r="1170" spans="8:8" ht="20.25" customHeight="1">
      <c r="A1170" s="1443"/>
      <c r="B1170" s="1483" t="s">
        <v>70</v>
      </c>
      <c r="C1170" s="1641"/>
      <c r="D1170" s="1642"/>
      <c r="E1170" s="1643"/>
      <c r="F1170" s="1644" t="s">
        <v>184</v>
      </c>
      <c r="G1170" s="1645"/>
      <c r="H1170" s="1646" t="s">
        <v>66</v>
      </c>
      <c r="I1170" s="1653" t="s">
        <v>81</v>
      </c>
      <c r="J1170" s="1654"/>
      <c r="K1170" s="1654"/>
      <c r="L1170" s="1654"/>
      <c r="M1170" s="1654"/>
      <c r="N1170" s="1655"/>
    </row>
    <row r="1171" spans="8:8" ht="20.25" customHeight="1">
      <c r="A1171" s="1443"/>
      <c r="B1171" s="1656" t="s">
        <v>70</v>
      </c>
      <c r="C1171" s="1657"/>
      <c r="D1171" s="1658"/>
      <c r="E1171" s="1659"/>
      <c r="F1171" s="1660" t="s">
        <v>185</v>
      </c>
      <c r="G1171" s="1661"/>
      <c r="H1171" s="1662" t="s">
        <v>65</v>
      </c>
      <c r="I1171" s="1663"/>
      <c r="J1171" s="1664"/>
      <c r="K1171" s="1664"/>
      <c r="L1171" s="1664"/>
      <c r="M1171" s="1664"/>
      <c r="N1171" s="1665"/>
    </row>
    <row r="1172" spans="8:8" ht="15.75">
      <c r="A1172" s="1666"/>
      <c r="B1172" s="1666"/>
      <c r="C1172" s="1666"/>
      <c r="D1172" s="1666"/>
      <c r="E1172" s="1666"/>
      <c r="F1172" s="1666"/>
      <c r="G1172" s="1666"/>
      <c r="H1172" s="1666"/>
      <c r="I1172" s="1666"/>
      <c r="J1172" s="1666"/>
      <c r="K1172" s="1666"/>
      <c r="L1172" s="1666"/>
      <c r="M1172" s="1666"/>
      <c r="N1172" s="1666"/>
    </row>
    <row r="1173" spans="8:8" ht="24.75" customHeight="1">
      <c r="A1173" s="1441">
        <f>A1137+1</f>
        <v>34.0</v>
      </c>
      <c r="B1173" s="1442" t="s">
        <v>51</v>
      </c>
      <c r="C1173" s="1442"/>
      <c r="D1173" s="1442"/>
      <c r="E1173" s="1442"/>
      <c r="F1173" s="1442"/>
      <c r="G1173" s="1442"/>
      <c r="H1173" s="1442"/>
      <c r="I1173" s="1442"/>
      <c r="J1173" s="1442"/>
      <c r="K1173" s="1442"/>
      <c r="L1173" s="1442"/>
      <c r="M1173" s="1442"/>
      <c r="N1173" s="1442"/>
    </row>
    <row r="1174" spans="8:8" ht="42.75" customHeight="1">
      <c r="A1174" s="1443"/>
      <c r="B1174" s="1444"/>
      <c r="C1174" s="1445"/>
      <c r="D1174" s="1446" t="str">
        <f>Master!$E$8</f>
        <v>Govt. Sr. Secondary School </v>
      </c>
      <c r="E1174" s="1447"/>
      <c r="F1174" s="1447"/>
      <c r="G1174" s="1447"/>
      <c r="H1174" s="1447"/>
      <c r="I1174" s="1447"/>
      <c r="J1174" s="1447"/>
      <c r="K1174" s="1447"/>
      <c r="L1174" s="1447"/>
      <c r="M1174" s="1447"/>
      <c r="N1174" s="1448"/>
    </row>
    <row r="1175" spans="8:8" ht="26.25" customHeight="1">
      <c r="A1175" s="1443"/>
      <c r="B1175" s="1449"/>
      <c r="C1175" s="1450"/>
      <c r="D1175" s="1451" t="str">
        <f>Master!$E$11</f>
        <v>P.S.-Bapini (Jodhpur)</v>
      </c>
      <c r="E1175" s="1452"/>
      <c r="F1175" s="1452"/>
      <c r="G1175" s="1452"/>
      <c r="H1175" s="1452"/>
      <c r="I1175" s="1452"/>
      <c r="J1175" s="1452"/>
      <c r="K1175" s="1452"/>
      <c r="L1175" s="1452"/>
      <c r="M1175" s="1452"/>
      <c r="N1175" s="1453"/>
    </row>
    <row r="1176" spans="8:8" ht="20.25" customHeight="1">
      <c r="A1176" s="1443"/>
      <c r="B1176" s="1454"/>
      <c r="C1176" s="1455" t="s">
        <v>151</v>
      </c>
      <c r="D1176" s="1456"/>
      <c r="E1176" s="1456"/>
      <c r="F1176" s="1456"/>
      <c r="G1176" s="1457"/>
      <c r="H1176" s="1458" t="s">
        <v>128</v>
      </c>
      <c r="I1176" s="1458"/>
      <c r="J1176" s="1459">
        <f>VLOOKUP(A1173,'Result Entry'!$B$6:$K$108,6,0)</f>
        <v>0.0</v>
      </c>
      <c r="K1176" s="1460" t="s">
        <v>69</v>
      </c>
      <c r="L1176" s="1461"/>
      <c r="M1176" s="1462">
        <f>Master!$E$14</f>
        <v>8.151106901E9</v>
      </c>
      <c r="N1176" s="1463"/>
    </row>
    <row r="1177" spans="8:8" ht="20.25" customHeight="1">
      <c r="A1177" s="1443"/>
      <c r="B1177" s="1464"/>
      <c r="C1177" s="1465"/>
      <c r="D1177" s="1466"/>
      <c r="E1177" s="1466"/>
      <c r="F1177" s="1466"/>
      <c r="G1177" s="1467"/>
      <c r="H1177" s="1468"/>
      <c r="I1177" s="1468"/>
      <c r="J1177" s="1469"/>
      <c r="K1177" s="1470" t="s">
        <v>67</v>
      </c>
      <c r="L1177" s="1471"/>
      <c r="M1177" s="1472"/>
      <c r="N1177" s="1473"/>
      <c r="O1177" s="23" t="s">
        <v>157</v>
      </c>
    </row>
    <row r="1178" spans="8:8" ht="20.25" customHeight="1">
      <c r="A1178" s="1443"/>
      <c r="B1178" s="1464"/>
      <c r="C1178" s="1474"/>
      <c r="D1178" s="1475"/>
      <c r="E1178" s="1475"/>
      <c r="F1178" s="1475"/>
      <c r="G1178" s="1476"/>
      <c r="H1178" s="1477"/>
      <c r="I1178" s="1477"/>
      <c r="J1178" s="1478"/>
      <c r="K1178" s="1479" t="s">
        <v>52</v>
      </c>
      <c r="L1178" s="1480"/>
      <c r="M1178" s="1481" t="str">
        <f>Master!$E$6</f>
        <v>2022-23</v>
      </c>
      <c r="N1178" s="1482"/>
    </row>
    <row r="1179" spans="8:8" ht="20.25" customHeight="1">
      <c r="A1179" s="1443"/>
      <c r="B1179" s="1483" t="s">
        <v>70</v>
      </c>
      <c r="C1179" s="1484" t="s">
        <v>21</v>
      </c>
      <c r="D1179" s="1485"/>
      <c r="E1179" s="1485"/>
      <c r="F1179" s="1486"/>
      <c r="G1179" s="1487" t="s">
        <v>150</v>
      </c>
      <c r="H1179" s="1488">
        <f>VLOOKUP($A1173,'Result Entry'!$B$9:$FW$108,4,0)</f>
        <v>0.0</v>
      </c>
      <c r="I1179" s="1488"/>
      <c r="J1179" s="1488"/>
      <c r="K1179" s="1488"/>
      <c r="L1179" s="1488"/>
      <c r="M1179" s="1488"/>
      <c r="N1179" s="1489"/>
    </row>
    <row r="1180" spans="8:8" ht="20.25" customHeight="1">
      <c r="A1180" s="1443"/>
      <c r="B1180" s="1483" t="s">
        <v>70</v>
      </c>
      <c r="C1180" s="1490" t="s">
        <v>23</v>
      </c>
      <c r="D1180" s="1491"/>
      <c r="E1180" s="1491"/>
      <c r="F1180" s="1492"/>
      <c r="G1180" s="1493" t="s">
        <v>150</v>
      </c>
      <c r="H1180" s="1494">
        <f>VLOOKUP($A1173,'Result Entry'!$B$9:$FW$108,7,0)</f>
        <v>0.0</v>
      </c>
      <c r="I1180" s="1494"/>
      <c r="J1180" s="1494"/>
      <c r="K1180" s="1494"/>
      <c r="L1180" s="1494"/>
      <c r="M1180" s="1494"/>
      <c r="N1180" s="1495"/>
    </row>
    <row r="1181" spans="8:8" ht="20.25" customHeight="1">
      <c r="A1181" s="1443"/>
      <c r="B1181" s="1483" t="s">
        <v>70</v>
      </c>
      <c r="C1181" s="1490" t="s">
        <v>24</v>
      </c>
      <c r="D1181" s="1491"/>
      <c r="E1181" s="1491"/>
      <c r="F1181" s="1492"/>
      <c r="G1181" s="1493" t="s">
        <v>150</v>
      </c>
      <c r="H1181" s="1494">
        <f>VLOOKUP($A1173,'Result Entry'!$B$9:$FW$108,8,0)</f>
        <v>0.0</v>
      </c>
      <c r="I1181" s="1494"/>
      <c r="J1181" s="1494"/>
      <c r="K1181" s="1494"/>
      <c r="L1181" s="1494"/>
      <c r="M1181" s="1494"/>
      <c r="N1181" s="1495"/>
    </row>
    <row r="1182" spans="8:8" ht="20.25" customHeight="1">
      <c r="A1182" s="1443"/>
      <c r="B1182" s="1483" t="s">
        <v>70</v>
      </c>
      <c r="C1182" s="1490" t="s">
        <v>53</v>
      </c>
      <c r="D1182" s="1491"/>
      <c r="E1182" s="1491"/>
      <c r="F1182" s="1492"/>
      <c r="G1182" s="1493" t="s">
        <v>150</v>
      </c>
      <c r="H1182" s="1494">
        <f>VLOOKUP($A1173,'Result Entry'!$B$9:$FW$108,9,0)</f>
        <v>0.0</v>
      </c>
      <c r="I1182" s="1494"/>
      <c r="J1182" s="1494"/>
      <c r="K1182" s="1494"/>
      <c r="L1182" s="1494"/>
      <c r="M1182" s="1494"/>
      <c r="N1182" s="1495"/>
    </row>
    <row r="1183" spans="8:8" ht="20.25" customHeight="1">
      <c r="A1183" s="1443"/>
      <c r="B1183" s="1483" t="s">
        <v>70</v>
      </c>
      <c r="C1183" s="1490" t="s">
        <v>54</v>
      </c>
      <c r="D1183" s="1491"/>
      <c r="E1183" s="1491"/>
      <c r="F1183" s="1492"/>
      <c r="G1183" s="1493" t="s">
        <v>150</v>
      </c>
      <c r="H1183" s="1496" t="str">
        <f>CONCATENATE('Result Entry'!$G$4,'Result Entry'!$J$4)</f>
        <v>11(A)</v>
      </c>
      <c r="I1183" s="1494"/>
      <c r="J1183" s="1494"/>
      <c r="K1183" s="1494"/>
      <c r="L1183" s="1494"/>
      <c r="M1183" s="1494"/>
      <c r="N1183" s="1495"/>
    </row>
    <row r="1184" spans="8:8" ht="20.25" customHeight="1">
      <c r="A1184" s="1443"/>
      <c r="B1184" s="1483" t="s">
        <v>70</v>
      </c>
      <c r="C1184" s="1497" t="s">
        <v>26</v>
      </c>
      <c r="D1184" s="1498"/>
      <c r="E1184" s="1498"/>
      <c r="F1184" s="1499"/>
      <c r="G1184" s="1500" t="s">
        <v>150</v>
      </c>
      <c r="H1184" s="1501">
        <f>VLOOKUP($A1173,'Result Entry'!$B$9:$FW$108,10,0)</f>
        <v>0.0</v>
      </c>
      <c r="I1184" s="1501"/>
      <c r="J1184" s="1501"/>
      <c r="K1184" s="1501"/>
      <c r="L1184" s="1501"/>
      <c r="M1184" s="1501"/>
      <c r="N1184" s="1502"/>
    </row>
    <row r="1185" spans="8:8" ht="20.25" customHeight="1">
      <c r="A1185" s="1443"/>
      <c r="B1185" s="1503" t="s">
        <v>70</v>
      </c>
      <c r="C1185" s="1504" t="s">
        <v>168</v>
      </c>
      <c r="D1185" s="1505"/>
      <c r="E1185" s="1506" t="s">
        <v>73</v>
      </c>
      <c r="F1185" s="1507" t="s">
        <v>74</v>
      </c>
      <c r="G1185" s="1508" t="s">
        <v>169</v>
      </c>
      <c r="H1185" s="1509" t="s">
        <v>56</v>
      </c>
      <c r="I1185" s="1510"/>
      <c r="J1185" s="1511" t="s">
        <v>85</v>
      </c>
      <c r="K1185" s="1512"/>
      <c r="L1185" s="1513" t="s">
        <v>170</v>
      </c>
      <c r="M1185" s="1514" t="s">
        <v>77</v>
      </c>
      <c r="N1185" s="1515" t="s">
        <v>99</v>
      </c>
    </row>
    <row r="1186" spans="8:8" ht="20.25" customHeight="1">
      <c r="A1186" s="1443"/>
      <c r="B1186" s="1503"/>
      <c r="C1186" s="1516"/>
      <c r="D1186" s="1517"/>
      <c r="E1186" s="1518"/>
      <c r="F1186" s="1519"/>
      <c r="G1186" s="1520"/>
      <c r="H1186" s="1521"/>
      <c r="I1186" s="1522"/>
      <c r="J1186" s="1523"/>
      <c r="K1186" s="1524"/>
      <c r="L1186" s="1525"/>
      <c r="M1186" s="1526"/>
      <c r="N1186" s="1527"/>
    </row>
    <row r="1187" spans="8:8" ht="20.25" customHeight="1">
      <c r="A1187" s="1443"/>
      <c r="B1187" s="1503" t="s">
        <v>70</v>
      </c>
      <c r="C1187" s="1528" t="s">
        <v>57</v>
      </c>
      <c r="D1187" s="1529"/>
      <c r="E1187" s="1530">
        <f>'Result Entry'!$L$7</f>
        <v>10.0</v>
      </c>
      <c r="F1187" s="1531">
        <f>'Result Entry'!$M$7</f>
        <v>10.0</v>
      </c>
      <c r="G1187" s="1532">
        <f>SUM(E1187:F1187)</f>
        <v>20.0</v>
      </c>
      <c r="H1187" s="1533">
        <f>'Result Entry'!$AU$7</f>
        <v>70.0</v>
      </c>
      <c r="I1187" s="1534"/>
      <c r="J1187" s="1535">
        <f>'Result Entry'!$AY$7</f>
        <v>100.0</v>
      </c>
      <c r="K1187" s="1534"/>
      <c r="L1187" s="1532">
        <f t="shared" si="66" ref="L1187:L1192">H1187+J1187</f>
        <v>170.0</v>
      </c>
      <c r="M1187" s="1536">
        <f t="shared" si="67" ref="M1187:M1192">G1187+L1187</f>
        <v>190.0</v>
      </c>
      <c r="N1187" s="1537"/>
    </row>
    <row r="1188" spans="8:8" s="1538" ht="20.25" customFormat="1" customHeight="1">
      <c r="A1188" s="1443"/>
      <c r="B1188" s="1539" t="s">
        <v>70</v>
      </c>
      <c r="C1188" s="1540" t="str">
        <f>'Result Entry'!$L$3</f>
        <v>HINDI Comp.</v>
      </c>
      <c r="D1188" s="1541"/>
      <c r="E1188" s="1542">
        <f>IF($J1176="TC",0,IF($J1176="Nso",0,VLOOKUP($A1173,'Result Entry'!$B$9:$FW$108,11,0)))</f>
        <v>0.0</v>
      </c>
      <c r="F1188" s="1543">
        <f>IF($J1176="TC",0,IF($J1176="Nso",0,VLOOKUP($A1173,'Result Entry'!$B$9:$FW$108,12,0)))</f>
        <v>0.0</v>
      </c>
      <c r="G1188" s="1544">
        <f>E1188+F1188</f>
        <v>0.0</v>
      </c>
      <c r="H1188" s="1545">
        <f>IF($J1176="TC",0,IF($J1176="Nso",0,VLOOKUP($A1173,'Result Entry'!$B$9:$FW$108,16,0)))</f>
        <v>0.0</v>
      </c>
      <c r="I1188" s="1546"/>
      <c r="J1188" s="1547">
        <f>IF($J1176="TC",0,IF($J1176="Nso",0,VLOOKUP($A1173,'Result Entry'!$B$9:$FW$108,19,0)))</f>
        <v>0.0</v>
      </c>
      <c r="K1188" s="1546"/>
      <c r="L1188" s="1548">
        <f t="shared" si="66"/>
        <v>0.0</v>
      </c>
      <c r="M1188" s="1549">
        <f t="shared" si="67"/>
        <v>0.0</v>
      </c>
      <c r="N1188" s="1550" t="str">
        <f>IF($J1176="TC",0,IF($J1176="Nso",0,VLOOKUP($A1173,'Result Entry'!$B$9:$FW$108,24,0)))</f>
        <v/>
      </c>
    </row>
    <row r="1189" spans="8:8" s="1538" ht="20.25" customFormat="1" customHeight="1">
      <c r="A1189" s="1443"/>
      <c r="B1189" s="1539" t="s">
        <v>70</v>
      </c>
      <c r="C1189" s="1551" t="str">
        <f>'Result Entry'!$Z$3</f>
        <v>ENGLISH Comp.</v>
      </c>
      <c r="D1189" s="1552"/>
      <c r="E1189" s="1542">
        <f>IF($J1176="TC",0,IF($J1176="Nso",0,VLOOKUP($A1173,'Result Entry'!$B$9:$FW$108,25,0)))</f>
        <v>0.0</v>
      </c>
      <c r="F1189" s="1543">
        <f>IF($J1176="TC",0,IF($J1176="Nso",0,VLOOKUP($A1173,'Result Entry'!$B$9:$FW$108,26,0)))</f>
        <v>0.0</v>
      </c>
      <c r="G1189" s="1553">
        <f>E1189+F1189</f>
        <v>0.0</v>
      </c>
      <c r="H1189" s="1554">
        <f>IF($J1176="TC",0,IF($J1176="Nso",0,VLOOKUP($A1173,'Result Entry'!$B$9:$FW$108,30,0)))</f>
        <v>0.0</v>
      </c>
      <c r="I1189" s="1555"/>
      <c r="J1189" s="1556">
        <f>IF($J1176="TC",0,IF($J1176="Nso",0,VLOOKUP($A1173,'Result Entry'!$B$9:$FW$108,33,0)))</f>
        <v>0.0</v>
      </c>
      <c r="K1189" s="1555"/>
      <c r="L1189" s="1548">
        <f t="shared" si="66"/>
        <v>0.0</v>
      </c>
      <c r="M1189" s="1549">
        <f t="shared" si="67"/>
        <v>0.0</v>
      </c>
      <c r="N1189" s="1550" t="str">
        <f>IF($J1176="TC",0,IF($J1176="Nso",0,VLOOKUP($A1173,'Result Entry'!$B$9:$FW$108,38,0)))</f>
        <v/>
      </c>
    </row>
    <row r="1190" spans="8:8" s="1538" ht="20.25" customFormat="1" customHeight="1">
      <c r="A1190" s="1443"/>
      <c r="B1190" s="1539" t="s">
        <v>70</v>
      </c>
      <c r="C1190" s="1551" t="str">
        <f>'Result Entry'!$AO$3</f>
        <v>PHYSICS</v>
      </c>
      <c r="D1190" s="1552"/>
      <c r="E1190" s="1542">
        <f>IF($J1176="TC",0,IF($J1176="Nso",0,VLOOKUP($A1173,'Result Entry'!$B$9:$FW$108,39,0)))</f>
        <v>0.0</v>
      </c>
      <c r="F1190" s="1543">
        <f>IF($J1176="TC",0,IF($J1176="Nso",0,VLOOKUP($A1173,'Result Entry'!$B$9:$FW$108,40,0)))</f>
        <v>0.0</v>
      </c>
      <c r="G1190" s="1553">
        <f>E1190+F1190</f>
        <v>0.0</v>
      </c>
      <c r="H1190" s="1554">
        <f>IF($J1176="TC",0,IF($J1176="Nso",0,VLOOKUP($A1173,'Result Entry'!$B$9:$FW$108,45,0)))</f>
        <v>0.0</v>
      </c>
      <c r="I1190" s="1555"/>
      <c r="J1190" s="1556">
        <f>IF($J1176="TC",0,IF($J1176="Nso",0,VLOOKUP($A1173,'Result Entry'!$B$9:$FW$108,49,0)))</f>
        <v>0.0</v>
      </c>
      <c r="K1190" s="1555"/>
      <c r="L1190" s="1548">
        <f t="shared" si="66"/>
        <v>0.0</v>
      </c>
      <c r="M1190" s="1549">
        <f t="shared" si="67"/>
        <v>0.0</v>
      </c>
      <c r="N1190" s="1550" t="str">
        <f>IF($J1176="TC",0,IF($J1176="Nso",0,VLOOKUP($A1173,'Result Entry'!$B$9:$FW$108,54,0)))</f>
        <v/>
      </c>
    </row>
    <row r="1191" spans="8:8" s="1538" ht="20.25" customFormat="1" customHeight="1">
      <c r="A1191" s="1443"/>
      <c r="B1191" s="1539" t="s">
        <v>70</v>
      </c>
      <c r="C1191" s="1551" t="str">
        <f>'Result Entry'!$BF$3</f>
        <v>CHEMISTRY</v>
      </c>
      <c r="D1191" s="1552"/>
      <c r="E1191" s="1542" t="str">
        <f>IF($J1176="TC",0,IF($J1176="Nso",0,VLOOKUP($A1173,'Result Entry'!$B$9:$FW$108,55,0)))</f>
        <v/>
      </c>
      <c r="F1191" s="1543">
        <f>IF($J1176="TC",0,IF($J1176="Nso",0,VLOOKUP($A1173,'Result Entry'!$B$9:$FW$108,56,0)))</f>
        <v>0.0</v>
      </c>
      <c r="G1191" s="1553" t="e">
        <f>E1191+F1191</f>
        <v>#VALUE!</v>
      </c>
      <c r="H1191" s="1554">
        <f>IF($J1176="TC",0,IF($J1176="Nso",0,VLOOKUP($A1173,'Result Entry'!$B$9:$FW$108,61,0)))</f>
        <v>0.0</v>
      </c>
      <c r="I1191" s="1555"/>
      <c r="J1191" s="1556">
        <f>IF($J1176="TC",0,IF($J1176="Nso",0,VLOOKUP($A1173,'Result Entry'!$B$9:$FW$108,65,0)))</f>
        <v>0.0</v>
      </c>
      <c r="K1191" s="1555"/>
      <c r="L1191" s="1548">
        <f t="shared" si="66"/>
        <v>0.0</v>
      </c>
      <c r="M1191" s="1549" t="e">
        <f t="shared" si="67"/>
        <v>#VALUE!</v>
      </c>
      <c r="N1191" s="1550" t="str">
        <f>IF($J1176="TC",0,IF($J1176="Nso",0,VLOOKUP($A1173,'Result Entry'!$B$9:$FW$108,70,0)))</f>
        <v/>
      </c>
    </row>
    <row r="1192" spans="8:8" s="1538" ht="20.25" customFormat="1" customHeight="1">
      <c r="A1192" s="1443"/>
      <c r="B1192" s="1539" t="s">
        <v>70</v>
      </c>
      <c r="C1192" s="1551" t="str">
        <f>'Result Entry'!$BW$3</f>
        <v>BIOLOGY</v>
      </c>
      <c r="D1192" s="1552"/>
      <c r="E1192" s="1557" t="str">
        <f>IF($J1176="TC",0,IF($J1176="Nso",0,VLOOKUP($A1173,'Result Entry'!$B$9:$FW$108,71,0)))</f>
        <v/>
      </c>
      <c r="F1192" s="1558" t="str">
        <f>IF($J1176="TC",0,IF($J1176="Nso",0,VLOOKUP($A1173,'Result Entry'!$B$9:$FW$108,72,0)))</f>
        <v/>
      </c>
      <c r="G1192" s="1559" t="e">
        <f>E1192+F1192</f>
        <v>#VALUE!</v>
      </c>
      <c r="H1192" s="1560">
        <f>IF($J1176="TC",0,IF($J1176="Nso",0,VLOOKUP($A1173,'Result Entry'!$B$9:$FW$108,77,0)))</f>
        <v>0.0</v>
      </c>
      <c r="I1192" s="1561"/>
      <c r="J1192" s="1562">
        <f>IF($J1176="TC",0,IF($J1176="Nso",0,VLOOKUP($A1173,'Result Entry'!$B$9:$FW$108,81,0)))</f>
        <v>0.0</v>
      </c>
      <c r="K1192" s="1561"/>
      <c r="L1192" s="1563">
        <f t="shared" si="66"/>
        <v>0.0</v>
      </c>
      <c r="M1192" s="1564" t="e">
        <f t="shared" si="67"/>
        <v>#VALUE!</v>
      </c>
      <c r="N1192" s="1550">
        <f>IF($J1176="TC",0,IF($J1176="Nso",0,VLOOKUP($A1173,'Result Entry'!$B$9:$FW$108,86,0)))</f>
        <v>0.0</v>
      </c>
    </row>
    <row r="1193" spans="8:8" ht="20.25" customHeight="1">
      <c r="A1193" s="1443"/>
      <c r="B1193" s="1503" t="s">
        <v>70</v>
      </c>
      <c r="C1193" s="1565" t="s">
        <v>78</v>
      </c>
      <c r="D1193" s="1566"/>
      <c r="E1193" s="1567"/>
      <c r="F1193" s="1568" t="s">
        <v>79</v>
      </c>
      <c r="G1193" s="1569"/>
      <c r="H1193" s="1570" t="s">
        <v>80</v>
      </c>
      <c r="I1193" s="1571"/>
      <c r="J1193" s="1572" t="s">
        <v>42</v>
      </c>
      <c r="K1193" s="1667" t="s">
        <v>92</v>
      </c>
      <c r="L1193" s="1574" t="s">
        <v>40</v>
      </c>
      <c r="M1193" s="1575"/>
      <c r="N1193" s="1576" t="s">
        <v>44</v>
      </c>
    </row>
    <row r="1194" spans="8:8" ht="25.5" customHeight="1">
      <c r="A1194" s="1443"/>
      <c r="B1194" s="1503" t="s">
        <v>70</v>
      </c>
      <c r="C1194" s="1577"/>
      <c r="D1194" s="1578"/>
      <c r="E1194" s="1579"/>
      <c r="F1194" s="1580">
        <f>IF($J1176="TC",0,IF($J1176="Nso",0,VLOOKUP($A1173,'Result Entry'!$B$9:$FW$108,146,0)))</f>
        <v>0.0</v>
      </c>
      <c r="G1194" s="1581"/>
      <c r="H1194" s="1582">
        <f>IF($J1176="TC",0,IF($J1176="Nso",0,VLOOKUP($A1173,'Result Entry'!$B$9:$FW$108,147,0)))</f>
        <v>0.0</v>
      </c>
      <c r="I1194" s="1583"/>
      <c r="J1194" s="1584">
        <f>IF($J1176="TC",0,IF($J1176="Nso",0,VLOOKUP($A1173,'Result Entry'!$B$9:$FW$108,148,0)))</f>
        <v>0.0</v>
      </c>
      <c r="K1194" s="1585" t="str">
        <f>IF($J1176="TC",0,IF($J1176="Nso",0,VLOOKUP($A1173,'Result Entry'!$B$9:$FW$108,149,0)))</f>
        <v/>
      </c>
      <c r="L1194" s="1586">
        <f>IF($J1176="TC",0,IF($J1176="Nso",0,VLOOKUP($A1173,'Result Entry'!$B$9:$FW$108,150,0)))</f>
        <v>0.0</v>
      </c>
      <c r="M1194" s="1587"/>
      <c r="N1194" s="1588">
        <f>IF($J1176="TC",0,IF($J1176="Nso",0,VLOOKUP($A1173,'Result Entry'!$B$9:$FW$108,152,0)))</f>
        <v>0.0</v>
      </c>
    </row>
    <row r="1195" spans="8:8" ht="20.25" customHeight="1">
      <c r="A1195" s="1443"/>
      <c r="B1195" s="1503" t="s">
        <v>70</v>
      </c>
      <c r="C1195" s="1589" t="s">
        <v>59</v>
      </c>
      <c r="D1195" s="1590"/>
      <c r="E1195" s="1590"/>
      <c r="F1195" s="1590"/>
      <c r="G1195" s="1590"/>
      <c r="H1195" s="1591"/>
      <c r="I1195" s="1592" t="s">
        <v>60</v>
      </c>
      <c r="J1195" s="1593"/>
      <c r="K1195" s="1594">
        <f>VLOOKUP($A1173,'Result Entry'!$B$9:$FW$108,143,0)</f>
        <v>0.0</v>
      </c>
      <c r="L1195" s="1595"/>
      <c r="M1195" s="1596" t="s">
        <v>38</v>
      </c>
      <c r="N1195" s="1597"/>
    </row>
    <row r="1196" spans="8:8" ht="20.25" customHeight="1">
      <c r="A1196" s="1443"/>
      <c r="B1196" s="1503" t="s">
        <v>70</v>
      </c>
      <c r="C1196" s="1598" t="s">
        <v>55</v>
      </c>
      <c r="D1196" s="1599"/>
      <c r="E1196" s="1599"/>
      <c r="F1196" s="1600" t="s">
        <v>158</v>
      </c>
      <c r="G1196" s="1601"/>
      <c r="H1196" s="1602" t="s">
        <v>48</v>
      </c>
      <c r="I1196" s="1603" t="s">
        <v>61</v>
      </c>
      <c r="J1196" s="1604"/>
      <c r="K1196" s="1605">
        <f>VLOOKUP($A1173,'Result Entry'!$B$9:$FW$108,144,0)</f>
        <v>0.0</v>
      </c>
      <c r="L1196" s="1606"/>
      <c r="M1196" s="1607">
        <f>VLOOKUP($A1173,'Result Entry'!$B$9:$FW$108,145,0)</f>
        <v>0.0</v>
      </c>
      <c r="N1196" s="1608"/>
    </row>
    <row r="1197" spans="8:8" ht="20.25" customHeight="1">
      <c r="A1197" s="1443"/>
      <c r="B1197" s="1503" t="s">
        <v>70</v>
      </c>
      <c r="C1197" s="1598"/>
      <c r="D1197" s="1599"/>
      <c r="E1197" s="1599"/>
      <c r="F1197" s="1609"/>
      <c r="G1197" s="1610"/>
      <c r="H1197" s="1611" t="s">
        <v>100</v>
      </c>
      <c r="I1197" s="1612" t="s">
        <v>62</v>
      </c>
      <c r="J1197" s="1613"/>
      <c r="K1197" s="1614">
        <f>IF($J1176="TC","Transferred",IF($J1176="Nso","NameSeparated",VLOOKUP($A1173,'Result Entry'!$B$9:$FW$108,153,0)))</f>
        <v>0.0</v>
      </c>
      <c r="L1197" s="1614"/>
      <c r="M1197" s="1614"/>
      <c r="N1197" s="1615"/>
    </row>
    <row r="1198" spans="8:8" ht="20.25" customHeight="1">
      <c r="A1198" s="1443"/>
      <c r="B1198" s="1503" t="s">
        <v>70</v>
      </c>
      <c r="C1198" s="1616" t="str">
        <f>'Result Entry'!$DU$3</f>
        <v>Foundation Of Information Tech.</v>
      </c>
      <c r="D1198" s="1617"/>
      <c r="E1198" s="1618"/>
      <c r="F1198" s="1619" t="str">
        <f>IF($J1176="TC",0,IF($J1176="Nso",0,VLOOKUP($A1173,'Result Entry'!$B$9:$GS$108,170,0)))</f>
        <v/>
      </c>
      <c r="G1198" s="1619"/>
      <c r="H1198" s="1620">
        <f>IF($J1176="TC",0,IF($J1176="Nso",0,VLOOKUP($A1173,'Result Entry'!$B$9:$GS$108,112,0)))</f>
        <v>0.0</v>
      </c>
      <c r="I1198" s="1621" t="s">
        <v>72</v>
      </c>
      <c r="J1198" s="1622"/>
      <c r="K1198" s="1623">
        <f>'Result Entry'!$T$2</f>
        <v>45041.0</v>
      </c>
      <c r="L1198" s="1624"/>
      <c r="M1198" s="1624"/>
      <c r="N1198" s="1625"/>
    </row>
    <row r="1199" spans="8:8" ht="20.25" customHeight="1">
      <c r="A1199" s="1443"/>
      <c r="B1199" s="1503" t="s">
        <v>70</v>
      </c>
      <c r="C1199" s="1616" t="str">
        <f>'Result Entry'!$EI$3</f>
        <v>G.I.A.I.-II</v>
      </c>
      <c r="D1199" s="1617"/>
      <c r="E1199" s="1618"/>
      <c r="F1199" s="1619" t="str">
        <f>IF($J1176="TC",0,IF($J1176="Nso",0,VLOOKUP($A1173,'Result Entry'!$B$9:$GS$108,174,0)))</f>
        <v/>
      </c>
      <c r="G1199" s="1619"/>
      <c r="H1199" s="1620">
        <f>IF($J1176="TC",0,IF($J1176="Nso",0,VLOOKUP($A1173,'Result Entry'!$B$9:$GS$108,124,0)))</f>
        <v>0.0</v>
      </c>
      <c r="I1199" s="1626"/>
      <c r="J1199" s="1627"/>
      <c r="K1199" s="1627"/>
      <c r="L1199" s="1627"/>
      <c r="M1199" s="1627"/>
      <c r="N1199" s="1628"/>
    </row>
    <row r="1200" spans="8:8" ht="20.25" customHeight="1">
      <c r="A1200" s="1443"/>
      <c r="B1200" s="1503" t="s">
        <v>70</v>
      </c>
      <c r="C1200" s="1616" t="str">
        <f>'Result Entry'!$EU$3</f>
        <v>SOC.SER.PLAN</v>
      </c>
      <c r="D1200" s="1617"/>
      <c r="E1200" s="1618"/>
      <c r="F1200" s="1619">
        <f>IF($J1176="TC",0,IF($J1176="Nso",0,VLOOKUP($A1173,'Result Entry'!$B$9:$HS$108,178,0)))</f>
        <v>0.0</v>
      </c>
      <c r="G1200" s="1619"/>
      <c r="H1200" s="1620">
        <f>IF($J1176="TC",0,IF($J1176="Nso",0,VLOOKUP($A1173,'Result Entry'!$B$9:$GS$108,136,0)))</f>
        <v>0.0</v>
      </c>
      <c r="I1200" s="1629" t="s">
        <v>175</v>
      </c>
      <c r="J1200" s="1630"/>
      <c r="K1200" s="1668"/>
      <c r="L1200" s="1669"/>
      <c r="M1200" s="1669"/>
      <c r="N1200" s="1670"/>
    </row>
    <row r="1201" spans="8:8" ht="20.25" customHeight="1">
      <c r="A1201" s="1443"/>
      <c r="B1201" s="1503" t="s">
        <v>70</v>
      </c>
      <c r="C1201" s="1616" t="str">
        <f>'Result Entry'!$FG$3</f>
        <v>Jeewan Kaushal</v>
      </c>
      <c r="D1201" s="1617"/>
      <c r="E1201" s="1618"/>
      <c r="F1201" s="1619" t="str">
        <f>IF($J1176="TC",0,IF($J1176="Nso",0,VLOOKUP($A1173,'Result Entry'!$B$9:$HS$108,182,0)))</f>
        <v/>
      </c>
      <c r="G1201" s="1619"/>
      <c r="H1201" s="1620">
        <f>IF($J1176="TC",0,IF($J1176="Nso",0,VLOOKUP($A1173,'Result Entry'!$B$9:$HS$108,136,0)))</f>
        <v>0.0</v>
      </c>
      <c r="I1201" s="1629" t="s">
        <v>149</v>
      </c>
      <c r="J1201" s="1630"/>
      <c r="K1201" s="1630"/>
      <c r="L1201" s="1630"/>
      <c r="M1201" s="1630"/>
      <c r="N1201" s="1634"/>
    </row>
    <row r="1202" spans="8:8" ht="20.25" customHeight="1">
      <c r="A1202" s="1443"/>
      <c r="B1202" s="1483" t="s">
        <v>70</v>
      </c>
      <c r="C1202" s="1635" t="s">
        <v>181</v>
      </c>
      <c r="D1202" s="1636"/>
      <c r="E1202" s="1637"/>
      <c r="F1202" s="1638" t="s">
        <v>182</v>
      </c>
      <c r="G1202" s="1639"/>
      <c r="H1202" s="1640" t="s">
        <v>31</v>
      </c>
      <c r="I1202" s="1629" t="s">
        <v>176</v>
      </c>
      <c r="J1202" s="1630"/>
      <c r="K1202" s="1630"/>
      <c r="L1202" s="1630"/>
      <c r="M1202" s="1630"/>
      <c r="N1202" s="1634"/>
    </row>
    <row r="1203" spans="8:8" ht="20.25" customHeight="1">
      <c r="A1203" s="1443"/>
      <c r="B1203" s="1483" t="s">
        <v>70</v>
      </c>
      <c r="C1203" s="1641"/>
      <c r="D1203" s="1642"/>
      <c r="E1203" s="1643"/>
      <c r="F1203" s="1644" t="s">
        <v>183</v>
      </c>
      <c r="G1203" s="1645"/>
      <c r="H1203" s="1646" t="s">
        <v>180</v>
      </c>
      <c r="I1203" s="1647" t="s">
        <v>68</v>
      </c>
      <c r="J1203" s="1648"/>
      <c r="K1203" s="1648"/>
      <c r="L1203" s="1648"/>
      <c r="M1203" s="1648"/>
      <c r="N1203" s="1649"/>
    </row>
    <row r="1204" spans="8:8" ht="20.25" customHeight="1">
      <c r="A1204" s="1443"/>
      <c r="B1204" s="1483" t="s">
        <v>70</v>
      </c>
      <c r="C1204" s="1641"/>
      <c r="D1204" s="1642"/>
      <c r="E1204" s="1643"/>
      <c r="F1204" s="1644" t="s">
        <v>186</v>
      </c>
      <c r="G1204" s="1645"/>
      <c r="H1204" s="1646" t="s">
        <v>63</v>
      </c>
      <c r="I1204" s="1650"/>
      <c r="J1204" s="1651"/>
      <c r="K1204" s="1651"/>
      <c r="L1204" s="1651"/>
      <c r="M1204" s="1651"/>
      <c r="N1204" s="1652"/>
    </row>
    <row r="1205" spans="8:8" ht="20.25" customHeight="1">
      <c r="A1205" s="1443"/>
      <c r="B1205" s="1483" t="s">
        <v>70</v>
      </c>
      <c r="C1205" s="1641"/>
      <c r="D1205" s="1642"/>
      <c r="E1205" s="1643"/>
      <c r="F1205" s="1644" t="s">
        <v>187</v>
      </c>
      <c r="G1205" s="1645"/>
      <c r="H1205" s="1646" t="s">
        <v>64</v>
      </c>
      <c r="I1205" s="1650"/>
      <c r="J1205" s="1651"/>
      <c r="K1205" s="1651"/>
      <c r="L1205" s="1651"/>
      <c r="M1205" s="1651"/>
      <c r="N1205" s="1652"/>
    </row>
    <row r="1206" spans="8:8" ht="20.25" customHeight="1">
      <c r="A1206" s="1443"/>
      <c r="B1206" s="1483" t="s">
        <v>70</v>
      </c>
      <c r="C1206" s="1641"/>
      <c r="D1206" s="1642"/>
      <c r="E1206" s="1643"/>
      <c r="F1206" s="1644" t="s">
        <v>184</v>
      </c>
      <c r="G1206" s="1645"/>
      <c r="H1206" s="1646" t="s">
        <v>66</v>
      </c>
      <c r="I1206" s="1653" t="s">
        <v>81</v>
      </c>
      <c r="J1206" s="1654"/>
      <c r="K1206" s="1654"/>
      <c r="L1206" s="1654"/>
      <c r="M1206" s="1654"/>
      <c r="N1206" s="1655"/>
    </row>
    <row r="1207" spans="8:8" ht="20.25" customHeight="1">
      <c r="A1207" s="1443"/>
      <c r="B1207" s="1656" t="s">
        <v>70</v>
      </c>
      <c r="C1207" s="1657"/>
      <c r="D1207" s="1658"/>
      <c r="E1207" s="1659"/>
      <c r="F1207" s="1660" t="s">
        <v>185</v>
      </c>
      <c r="G1207" s="1661"/>
      <c r="H1207" s="1662" t="s">
        <v>65</v>
      </c>
      <c r="I1207" s="1663"/>
      <c r="J1207" s="1664"/>
      <c r="K1207" s="1664"/>
      <c r="L1207" s="1664"/>
      <c r="M1207" s="1664"/>
      <c r="N1207" s="1665"/>
    </row>
    <row r="1208" spans="8:8" ht="24.75" customHeight="1">
      <c r="A1208" s="1441">
        <f>A1173+1</f>
        <v>35.0</v>
      </c>
      <c r="B1208" s="1442" t="s">
        <v>51</v>
      </c>
      <c r="C1208" s="1442"/>
      <c r="D1208" s="1442"/>
      <c r="E1208" s="1442"/>
      <c r="F1208" s="1442"/>
      <c r="G1208" s="1442"/>
      <c r="H1208" s="1442"/>
      <c r="I1208" s="1442"/>
      <c r="J1208" s="1442"/>
      <c r="K1208" s="1442"/>
      <c r="L1208" s="1442"/>
      <c r="M1208" s="1442"/>
      <c r="N1208" s="1442"/>
    </row>
    <row r="1209" spans="8:8" ht="42.75" customHeight="1">
      <c r="A1209" s="1443"/>
      <c r="B1209" s="1444"/>
      <c r="C1209" s="1445"/>
      <c r="D1209" s="1446" t="str">
        <f>Master!$E$8</f>
        <v>Govt. Sr. Secondary School </v>
      </c>
      <c r="E1209" s="1447"/>
      <c r="F1209" s="1447"/>
      <c r="G1209" s="1447"/>
      <c r="H1209" s="1447"/>
      <c r="I1209" s="1447"/>
      <c r="J1209" s="1447"/>
      <c r="K1209" s="1447"/>
      <c r="L1209" s="1447"/>
      <c r="M1209" s="1447"/>
      <c r="N1209" s="1448"/>
    </row>
    <row r="1210" spans="8:8" ht="20.25" customHeight="1">
      <c r="A1210" s="1443"/>
      <c r="B1210" s="1449"/>
      <c r="C1210" s="1450"/>
      <c r="D1210" s="1451" t="str">
        <f>Master!$E$11</f>
        <v>P.S.-Bapini (Jodhpur)</v>
      </c>
      <c r="E1210" s="1452"/>
      <c r="F1210" s="1452"/>
      <c r="G1210" s="1452"/>
      <c r="H1210" s="1452"/>
      <c r="I1210" s="1452"/>
      <c r="J1210" s="1452"/>
      <c r="K1210" s="1452"/>
      <c r="L1210" s="1452"/>
      <c r="M1210" s="1452"/>
      <c r="N1210" s="1453"/>
    </row>
    <row r="1211" spans="8:8" ht="20.25" customHeight="1">
      <c r="A1211" s="1443"/>
      <c r="B1211" s="1454"/>
      <c r="C1211" s="1455" t="s">
        <v>151</v>
      </c>
      <c r="D1211" s="1456"/>
      <c r="E1211" s="1456"/>
      <c r="F1211" s="1456"/>
      <c r="G1211" s="1457"/>
      <c r="H1211" s="1458" t="s">
        <v>128</v>
      </c>
      <c r="I1211" s="1458"/>
      <c r="J1211" s="1459">
        <f>VLOOKUP(A1208,'Result Entry'!$B$6:$K$108,6,0)</f>
        <v>0.0</v>
      </c>
      <c r="K1211" s="1460" t="s">
        <v>69</v>
      </c>
      <c r="L1211" s="1461"/>
      <c r="M1211" s="1462">
        <f>Master!$E$14</f>
        <v>8.151106901E9</v>
      </c>
      <c r="N1211" s="1463"/>
    </row>
    <row r="1212" spans="8:8" ht="20.25" customHeight="1">
      <c r="A1212" s="1443"/>
      <c r="B1212" s="1464"/>
      <c r="C1212" s="1465"/>
      <c r="D1212" s="1466"/>
      <c r="E1212" s="1466"/>
      <c r="F1212" s="1466"/>
      <c r="G1212" s="1467"/>
      <c r="H1212" s="1468"/>
      <c r="I1212" s="1468"/>
      <c r="J1212" s="1469"/>
      <c r="K1212" s="1470" t="s">
        <v>67</v>
      </c>
      <c r="L1212" s="1471"/>
      <c r="M1212" s="1472"/>
      <c r="N1212" s="1473"/>
      <c r="O1212" s="23" t="s">
        <v>157</v>
      </c>
    </row>
    <row r="1213" spans="8:8" ht="20.25" customHeight="1">
      <c r="A1213" s="1443"/>
      <c r="B1213" s="1464"/>
      <c r="C1213" s="1474"/>
      <c r="D1213" s="1475"/>
      <c r="E1213" s="1475"/>
      <c r="F1213" s="1475"/>
      <c r="G1213" s="1476"/>
      <c r="H1213" s="1477"/>
      <c r="I1213" s="1477"/>
      <c r="J1213" s="1478"/>
      <c r="K1213" s="1479" t="s">
        <v>52</v>
      </c>
      <c r="L1213" s="1480"/>
      <c r="M1213" s="1481" t="str">
        <f>Master!$E$6</f>
        <v>2022-23</v>
      </c>
      <c r="N1213" s="1482"/>
    </row>
    <row r="1214" spans="8:8" ht="20.25" customHeight="1">
      <c r="A1214" s="1443"/>
      <c r="B1214" s="1483" t="s">
        <v>70</v>
      </c>
      <c r="C1214" s="1484" t="s">
        <v>21</v>
      </c>
      <c r="D1214" s="1485"/>
      <c r="E1214" s="1485"/>
      <c r="F1214" s="1486"/>
      <c r="G1214" s="1487" t="s">
        <v>150</v>
      </c>
      <c r="H1214" s="1488">
        <f>VLOOKUP($A1208,'Result Entry'!$B$9:$FW$108,4,0)</f>
        <v>0.0</v>
      </c>
      <c r="I1214" s="1488"/>
      <c r="J1214" s="1488"/>
      <c r="K1214" s="1488"/>
      <c r="L1214" s="1488"/>
      <c r="M1214" s="1488"/>
      <c r="N1214" s="1489"/>
    </row>
    <row r="1215" spans="8:8" ht="20.25" customHeight="1">
      <c r="A1215" s="1443"/>
      <c r="B1215" s="1483" t="s">
        <v>70</v>
      </c>
      <c r="C1215" s="1490" t="s">
        <v>23</v>
      </c>
      <c r="D1215" s="1491"/>
      <c r="E1215" s="1491"/>
      <c r="F1215" s="1492"/>
      <c r="G1215" s="1493" t="s">
        <v>150</v>
      </c>
      <c r="H1215" s="1494">
        <f>VLOOKUP($A1208,'Result Entry'!$B$9:$FW$108,7,0)</f>
        <v>0.0</v>
      </c>
      <c r="I1215" s="1494"/>
      <c r="J1215" s="1494"/>
      <c r="K1215" s="1494"/>
      <c r="L1215" s="1494"/>
      <c r="M1215" s="1494"/>
      <c r="N1215" s="1495"/>
    </row>
    <row r="1216" spans="8:8" ht="20.25" customHeight="1">
      <c r="A1216" s="1443"/>
      <c r="B1216" s="1483" t="s">
        <v>70</v>
      </c>
      <c r="C1216" s="1490" t="s">
        <v>24</v>
      </c>
      <c r="D1216" s="1491"/>
      <c r="E1216" s="1491"/>
      <c r="F1216" s="1492"/>
      <c r="G1216" s="1493" t="s">
        <v>150</v>
      </c>
      <c r="H1216" s="1494">
        <f>VLOOKUP($A1208,'Result Entry'!$B$9:$FW$108,8,0)</f>
        <v>0.0</v>
      </c>
      <c r="I1216" s="1494"/>
      <c r="J1216" s="1494"/>
      <c r="K1216" s="1494"/>
      <c r="L1216" s="1494"/>
      <c r="M1216" s="1494"/>
      <c r="N1216" s="1495"/>
    </row>
    <row r="1217" spans="8:8" ht="20.25" customHeight="1">
      <c r="A1217" s="1443"/>
      <c r="B1217" s="1483" t="s">
        <v>70</v>
      </c>
      <c r="C1217" s="1490" t="s">
        <v>53</v>
      </c>
      <c r="D1217" s="1491"/>
      <c r="E1217" s="1491"/>
      <c r="F1217" s="1492"/>
      <c r="G1217" s="1493" t="s">
        <v>150</v>
      </c>
      <c r="H1217" s="1494">
        <f>VLOOKUP($A1208,'Result Entry'!$B$9:$FW$108,9,0)</f>
        <v>0.0</v>
      </c>
      <c r="I1217" s="1494"/>
      <c r="J1217" s="1494"/>
      <c r="K1217" s="1494"/>
      <c r="L1217" s="1494"/>
      <c r="M1217" s="1494"/>
      <c r="N1217" s="1495"/>
    </row>
    <row r="1218" spans="8:8" ht="20.25" customHeight="1">
      <c r="A1218" s="1443"/>
      <c r="B1218" s="1483" t="s">
        <v>70</v>
      </c>
      <c r="C1218" s="1490" t="s">
        <v>54</v>
      </c>
      <c r="D1218" s="1491"/>
      <c r="E1218" s="1491"/>
      <c r="F1218" s="1492"/>
      <c r="G1218" s="1493" t="s">
        <v>150</v>
      </c>
      <c r="H1218" s="1496" t="str">
        <f>CONCATENATE('Result Entry'!$G$4,'Result Entry'!$J$4)</f>
        <v>11(A)</v>
      </c>
      <c r="I1218" s="1494"/>
      <c r="J1218" s="1494"/>
      <c r="K1218" s="1494"/>
      <c r="L1218" s="1494"/>
      <c r="M1218" s="1494"/>
      <c r="N1218" s="1495"/>
    </row>
    <row r="1219" spans="8:8" ht="20.25" customHeight="1">
      <c r="A1219" s="1443"/>
      <c r="B1219" s="1483" t="s">
        <v>70</v>
      </c>
      <c r="C1219" s="1497" t="s">
        <v>26</v>
      </c>
      <c r="D1219" s="1498"/>
      <c r="E1219" s="1498"/>
      <c r="F1219" s="1499"/>
      <c r="G1219" s="1500" t="s">
        <v>150</v>
      </c>
      <c r="H1219" s="1501">
        <f>VLOOKUP($A1208,'Result Entry'!$B$9:$FW$108,10,0)</f>
        <v>0.0</v>
      </c>
      <c r="I1219" s="1501"/>
      <c r="J1219" s="1501"/>
      <c r="K1219" s="1501"/>
      <c r="L1219" s="1501"/>
      <c r="M1219" s="1501"/>
      <c r="N1219" s="1502"/>
    </row>
    <row r="1220" spans="8:8" ht="20.25" customHeight="1">
      <c r="A1220" s="1443"/>
      <c r="B1220" s="1503" t="s">
        <v>70</v>
      </c>
      <c r="C1220" s="1504" t="s">
        <v>168</v>
      </c>
      <c r="D1220" s="1505"/>
      <c r="E1220" s="1506" t="s">
        <v>73</v>
      </c>
      <c r="F1220" s="1507" t="s">
        <v>74</v>
      </c>
      <c r="G1220" s="1508" t="s">
        <v>169</v>
      </c>
      <c r="H1220" s="1509" t="s">
        <v>56</v>
      </c>
      <c r="I1220" s="1510"/>
      <c r="J1220" s="1511" t="s">
        <v>85</v>
      </c>
      <c r="K1220" s="1512"/>
      <c r="L1220" s="1513" t="s">
        <v>170</v>
      </c>
      <c r="M1220" s="1514" t="s">
        <v>77</v>
      </c>
      <c r="N1220" s="1515" t="s">
        <v>99</v>
      </c>
    </row>
    <row r="1221" spans="8:8" ht="20.25" customHeight="1">
      <c r="A1221" s="1443"/>
      <c r="B1221" s="1503"/>
      <c r="C1221" s="1516"/>
      <c r="D1221" s="1517"/>
      <c r="E1221" s="1518"/>
      <c r="F1221" s="1519"/>
      <c r="G1221" s="1520"/>
      <c r="H1221" s="1521"/>
      <c r="I1221" s="1522"/>
      <c r="J1221" s="1523"/>
      <c r="K1221" s="1524"/>
      <c r="L1221" s="1525"/>
      <c r="M1221" s="1526"/>
      <c r="N1221" s="1527"/>
    </row>
    <row r="1222" spans="8:8" ht="20.25" customHeight="1">
      <c r="A1222" s="1443"/>
      <c r="B1222" s="1503" t="s">
        <v>70</v>
      </c>
      <c r="C1222" s="1528" t="s">
        <v>57</v>
      </c>
      <c r="D1222" s="1529"/>
      <c r="E1222" s="1530">
        <f>'Result Entry'!$L$7</f>
        <v>10.0</v>
      </c>
      <c r="F1222" s="1531">
        <f>'Result Entry'!$M$7</f>
        <v>10.0</v>
      </c>
      <c r="G1222" s="1532">
        <f>SUM(E1222:F1222)</f>
        <v>20.0</v>
      </c>
      <c r="H1222" s="1533">
        <f>'Result Entry'!$AU$7</f>
        <v>70.0</v>
      </c>
      <c r="I1222" s="1534"/>
      <c r="J1222" s="1535">
        <f>'Result Entry'!$AY$7</f>
        <v>100.0</v>
      </c>
      <c r="K1222" s="1534"/>
      <c r="L1222" s="1532">
        <f t="shared" si="68" ref="L1222:L1227">H1222+J1222</f>
        <v>170.0</v>
      </c>
      <c r="M1222" s="1536">
        <f t="shared" si="69" ref="M1222:M1227">G1222+L1222</f>
        <v>190.0</v>
      </c>
      <c r="N1222" s="1537"/>
    </row>
    <row r="1223" spans="8:8" s="1538" ht="20.25" customFormat="1" customHeight="1">
      <c r="A1223" s="1443"/>
      <c r="B1223" s="1539" t="s">
        <v>70</v>
      </c>
      <c r="C1223" s="1540" t="str">
        <f>'Result Entry'!$L$3</f>
        <v>HINDI Comp.</v>
      </c>
      <c r="D1223" s="1541"/>
      <c r="E1223" s="1542">
        <f>IF($J1211="TC",0,IF($J1211="Nso",0,VLOOKUP($A1208,'Result Entry'!$B$9:$FW$108,11,0)))</f>
        <v>0.0</v>
      </c>
      <c r="F1223" s="1543">
        <f>IF($J1211="TC",0,IF($J1211="Nso",0,VLOOKUP($A1208,'Result Entry'!$B$9:$FW$108,12,0)))</f>
        <v>0.0</v>
      </c>
      <c r="G1223" s="1544">
        <f>E1223+F1223</f>
        <v>0.0</v>
      </c>
      <c r="H1223" s="1545">
        <f>IF($J1211="TC",0,IF($J1211="Nso",0,VLOOKUP($A1208,'Result Entry'!$B$9:$FW$108,16,0)))</f>
        <v>0.0</v>
      </c>
      <c r="I1223" s="1546"/>
      <c r="J1223" s="1547">
        <f>IF($J1211="TC",0,IF($J1211="Nso",0,VLOOKUP($A1208,'Result Entry'!$B$9:$FW$108,19,0)))</f>
        <v>0.0</v>
      </c>
      <c r="K1223" s="1546"/>
      <c r="L1223" s="1548">
        <f t="shared" si="68"/>
        <v>0.0</v>
      </c>
      <c r="M1223" s="1549">
        <f t="shared" si="69"/>
        <v>0.0</v>
      </c>
      <c r="N1223" s="1550" t="str">
        <f>IF($J1211="TC",0,IF($J1211="Nso",0,VLOOKUP($A1208,'Result Entry'!$B$9:$FW$108,24,0)))</f>
        <v/>
      </c>
    </row>
    <row r="1224" spans="8:8" s="1538" ht="20.25" customFormat="1" customHeight="1">
      <c r="A1224" s="1443"/>
      <c r="B1224" s="1539" t="s">
        <v>70</v>
      </c>
      <c r="C1224" s="1551" t="str">
        <f>'Result Entry'!$Z$3</f>
        <v>ENGLISH Comp.</v>
      </c>
      <c r="D1224" s="1552"/>
      <c r="E1224" s="1542">
        <f>IF($J1211="TC",0,IF($J1211="Nso",0,VLOOKUP($A1208,'Result Entry'!$B$9:$FW$108,25,0)))</f>
        <v>0.0</v>
      </c>
      <c r="F1224" s="1543">
        <f>IF($J1211="TC",0,IF($J1211="Nso",0,VLOOKUP($A1208,'Result Entry'!$B$9:$FW$108,26,0)))</f>
        <v>0.0</v>
      </c>
      <c r="G1224" s="1553">
        <f>E1224+F1224</f>
        <v>0.0</v>
      </c>
      <c r="H1224" s="1554">
        <f>IF($J1211="TC",0,IF($J1211="Nso",0,VLOOKUP($A1208,'Result Entry'!$B$9:$FW$108,30,0)))</f>
        <v>0.0</v>
      </c>
      <c r="I1224" s="1555"/>
      <c r="J1224" s="1556">
        <f>IF($J1211="TC",0,IF($J1211="Nso",0,VLOOKUP($A1208,'Result Entry'!$B$9:$FW$108,33,0)))</f>
        <v>0.0</v>
      </c>
      <c r="K1224" s="1555"/>
      <c r="L1224" s="1548">
        <f t="shared" si="68"/>
        <v>0.0</v>
      </c>
      <c r="M1224" s="1549">
        <f t="shared" si="69"/>
        <v>0.0</v>
      </c>
      <c r="N1224" s="1550" t="str">
        <f>IF($J1211="TC",0,IF($J1211="Nso",0,VLOOKUP($A1208,'Result Entry'!$B$9:$FW$108,38,0)))</f>
        <v/>
      </c>
    </row>
    <row r="1225" spans="8:8" s="1538" ht="20.25" customFormat="1" customHeight="1">
      <c r="A1225" s="1443"/>
      <c r="B1225" s="1539" t="s">
        <v>70</v>
      </c>
      <c r="C1225" s="1551" t="str">
        <f>'Result Entry'!$AO$3</f>
        <v>PHYSICS</v>
      </c>
      <c r="D1225" s="1552"/>
      <c r="E1225" s="1542">
        <f>IF($J1211="TC",0,IF($J1211="Nso",0,VLOOKUP($A1208,'Result Entry'!$B$9:$FW$108,39,0)))</f>
        <v>0.0</v>
      </c>
      <c r="F1225" s="1543">
        <f>IF($J1211="TC",0,IF($J1211="Nso",0,VLOOKUP($A1208,'Result Entry'!$B$9:$FW$108,40,0)))</f>
        <v>0.0</v>
      </c>
      <c r="G1225" s="1553">
        <f>E1225+F1225</f>
        <v>0.0</v>
      </c>
      <c r="H1225" s="1554">
        <f>IF($J1211="TC",0,IF($J1211="Nso",0,VLOOKUP($A1208,'Result Entry'!$B$9:$FW$108,45,0)))</f>
        <v>0.0</v>
      </c>
      <c r="I1225" s="1555"/>
      <c r="J1225" s="1556">
        <f>IF($J1211="TC",0,IF($J1211="Nso",0,VLOOKUP($A1208,'Result Entry'!$B$9:$FW$108,49,0)))</f>
        <v>0.0</v>
      </c>
      <c r="K1225" s="1555"/>
      <c r="L1225" s="1548">
        <f t="shared" si="68"/>
        <v>0.0</v>
      </c>
      <c r="M1225" s="1549">
        <f t="shared" si="69"/>
        <v>0.0</v>
      </c>
      <c r="N1225" s="1550" t="str">
        <f>IF($J1211="TC",0,IF($J1211="Nso",0,VLOOKUP($A1208,'Result Entry'!$B$9:$FW$108,54,0)))</f>
        <v/>
      </c>
    </row>
    <row r="1226" spans="8:8" s="1538" ht="20.25" customFormat="1" customHeight="1">
      <c r="A1226" s="1443"/>
      <c r="B1226" s="1539" t="s">
        <v>70</v>
      </c>
      <c r="C1226" s="1551" t="str">
        <f>'Result Entry'!$BF$3</f>
        <v>CHEMISTRY</v>
      </c>
      <c r="D1226" s="1552"/>
      <c r="E1226" s="1542" t="str">
        <f>IF($J1211="TC",0,IF($J1211="Nso",0,VLOOKUP($A1208,'Result Entry'!$B$9:$FW$108,55,0)))</f>
        <v/>
      </c>
      <c r="F1226" s="1543">
        <f>IF($J1211="TC",0,IF($J1211="Nso",0,VLOOKUP($A1208,'Result Entry'!$B$9:$FW$108,56,0)))</f>
        <v>0.0</v>
      </c>
      <c r="G1226" s="1553" t="e">
        <f>E1226+F1226</f>
        <v>#VALUE!</v>
      </c>
      <c r="H1226" s="1554">
        <f>IF($J1211="TC",0,IF($J1211="Nso",0,VLOOKUP($A1208,'Result Entry'!$B$9:$FW$108,61,0)))</f>
        <v>0.0</v>
      </c>
      <c r="I1226" s="1555"/>
      <c r="J1226" s="1556">
        <f>IF($J1211="TC",0,IF($J1211="Nso",0,VLOOKUP($A1208,'Result Entry'!$B$9:$FW$108,65,0)))</f>
        <v>0.0</v>
      </c>
      <c r="K1226" s="1555"/>
      <c r="L1226" s="1548">
        <f t="shared" si="68"/>
        <v>0.0</v>
      </c>
      <c r="M1226" s="1549" t="e">
        <f t="shared" si="69"/>
        <v>#VALUE!</v>
      </c>
      <c r="N1226" s="1550" t="str">
        <f>IF($J1211="TC",0,IF($J1211="Nso",0,VLOOKUP($A1208,'Result Entry'!$B$9:$FW$108,70,0)))</f>
        <v/>
      </c>
    </row>
    <row r="1227" spans="8:8" s="1538" ht="20.25" customFormat="1" customHeight="1">
      <c r="A1227" s="1443"/>
      <c r="B1227" s="1539" t="s">
        <v>70</v>
      </c>
      <c r="C1227" s="1551" t="str">
        <f>'Result Entry'!$BW$3</f>
        <v>BIOLOGY</v>
      </c>
      <c r="D1227" s="1552"/>
      <c r="E1227" s="1557" t="str">
        <f>IF($J1211="TC",0,IF($J1211="Nso",0,VLOOKUP($A1208,'Result Entry'!$B$9:$FW$108,71,0)))</f>
        <v/>
      </c>
      <c r="F1227" s="1558" t="str">
        <f>IF($J1211="TC",0,IF($J1211="Nso",0,VLOOKUP($A1208,'Result Entry'!$B$9:$FW$108,72,0)))</f>
        <v/>
      </c>
      <c r="G1227" s="1559" t="e">
        <f>E1227+F1227</f>
        <v>#VALUE!</v>
      </c>
      <c r="H1227" s="1560">
        <f>IF($J1211="TC",0,IF($J1211="Nso",0,VLOOKUP($A1208,'Result Entry'!$B$9:$FW$108,77,0)))</f>
        <v>0.0</v>
      </c>
      <c r="I1227" s="1561"/>
      <c r="J1227" s="1562">
        <f>IF($J1211="TC",0,IF($J1211="Nso",0,VLOOKUP($A1208,'Result Entry'!$B$9:$FW$108,81,0)))</f>
        <v>0.0</v>
      </c>
      <c r="K1227" s="1561"/>
      <c r="L1227" s="1563">
        <f t="shared" si="68"/>
        <v>0.0</v>
      </c>
      <c r="M1227" s="1564" t="e">
        <f t="shared" si="69"/>
        <v>#VALUE!</v>
      </c>
      <c r="N1227" s="1550">
        <f>IF($J1211="TC",0,IF($J1211="Nso",0,VLOOKUP($A1208,'Result Entry'!$B$9:$FW$108,86,0)))</f>
        <v>0.0</v>
      </c>
    </row>
    <row r="1228" spans="8:8" ht="20.25" customHeight="1">
      <c r="A1228" s="1443"/>
      <c r="B1228" s="1503" t="s">
        <v>70</v>
      </c>
      <c r="C1228" s="1565" t="s">
        <v>78</v>
      </c>
      <c r="D1228" s="1566"/>
      <c r="E1228" s="1567"/>
      <c r="F1228" s="1568" t="s">
        <v>79</v>
      </c>
      <c r="G1228" s="1569"/>
      <c r="H1228" s="1570" t="s">
        <v>80</v>
      </c>
      <c r="I1228" s="1571"/>
      <c r="J1228" s="1572" t="s">
        <v>42</v>
      </c>
      <c r="K1228" s="1667" t="s">
        <v>92</v>
      </c>
      <c r="L1228" s="1574" t="s">
        <v>40</v>
      </c>
      <c r="M1228" s="1575"/>
      <c r="N1228" s="1576" t="s">
        <v>44</v>
      </c>
    </row>
    <row r="1229" spans="8:8" ht="25.5" customHeight="1">
      <c r="A1229" s="1443"/>
      <c r="B1229" s="1503" t="s">
        <v>70</v>
      </c>
      <c r="C1229" s="1577"/>
      <c r="D1229" s="1578"/>
      <c r="E1229" s="1579"/>
      <c r="F1229" s="1580">
        <f>IF($J1211="TC",0,IF($J1211="Nso",0,VLOOKUP($A1208,'Result Entry'!$B$9:$FW$108,146,0)))</f>
        <v>0.0</v>
      </c>
      <c r="G1229" s="1581"/>
      <c r="H1229" s="1582">
        <f>IF($J1211="TC",0,IF($J1211="Nso",0,VLOOKUP($A1208,'Result Entry'!$B$9:$FW$108,147,0)))</f>
        <v>0.0</v>
      </c>
      <c r="I1229" s="1583"/>
      <c r="J1229" s="1584">
        <f>IF($J1211="TC",0,IF($J1211="Nso",0,VLOOKUP($A1208,'Result Entry'!$B$9:$FW$108,148,0)))</f>
        <v>0.0</v>
      </c>
      <c r="K1229" s="1585" t="str">
        <f>IF($J1211="TC",0,IF($J1211="Nso",0,VLOOKUP($A1208,'Result Entry'!$B$9:$FW$108,149,0)))</f>
        <v/>
      </c>
      <c r="L1229" s="1586">
        <f>IF($J1211="TC",0,IF($J1211="Nso",0,VLOOKUP($A1208,'Result Entry'!$B$9:$FW$108,150,0)))</f>
        <v>0.0</v>
      </c>
      <c r="M1229" s="1587"/>
      <c r="N1229" s="1588">
        <f>IF($J1211="TC",0,IF($J1211="Nso",0,VLOOKUP($A1208,'Result Entry'!$B$9:$FW$108,152,0)))</f>
        <v>0.0</v>
      </c>
    </row>
    <row r="1230" spans="8:8" ht="20.25" customHeight="1">
      <c r="A1230" s="1443"/>
      <c r="B1230" s="1503" t="s">
        <v>70</v>
      </c>
      <c r="C1230" s="1589" t="s">
        <v>59</v>
      </c>
      <c r="D1230" s="1590"/>
      <c r="E1230" s="1590"/>
      <c r="F1230" s="1590"/>
      <c r="G1230" s="1590"/>
      <c r="H1230" s="1591"/>
      <c r="I1230" s="1592" t="s">
        <v>60</v>
      </c>
      <c r="J1230" s="1593"/>
      <c r="K1230" s="1594">
        <f>VLOOKUP($A1208,'Result Entry'!$B$9:$FW$108,143,0)</f>
        <v>0.0</v>
      </c>
      <c r="L1230" s="1595"/>
      <c r="M1230" s="1596" t="s">
        <v>38</v>
      </c>
      <c r="N1230" s="1597"/>
    </row>
    <row r="1231" spans="8:8" ht="20.25" customHeight="1">
      <c r="A1231" s="1443"/>
      <c r="B1231" s="1503" t="s">
        <v>70</v>
      </c>
      <c r="C1231" s="1598" t="s">
        <v>55</v>
      </c>
      <c r="D1231" s="1599"/>
      <c r="E1231" s="1599"/>
      <c r="F1231" s="1600" t="s">
        <v>158</v>
      </c>
      <c r="G1231" s="1601"/>
      <c r="H1231" s="1602" t="s">
        <v>48</v>
      </c>
      <c r="I1231" s="1603" t="s">
        <v>61</v>
      </c>
      <c r="J1231" s="1604"/>
      <c r="K1231" s="1605">
        <f>VLOOKUP($A1208,'Result Entry'!$B$9:$FW$108,144,0)</f>
        <v>0.0</v>
      </c>
      <c r="L1231" s="1606"/>
      <c r="M1231" s="1607">
        <f>VLOOKUP($A1208,'Result Entry'!$B$9:$FW$108,145,0)</f>
        <v>0.0</v>
      </c>
      <c r="N1231" s="1608"/>
    </row>
    <row r="1232" spans="8:8" ht="20.25" customHeight="1">
      <c r="A1232" s="1443"/>
      <c r="B1232" s="1503" t="s">
        <v>70</v>
      </c>
      <c r="C1232" s="1598"/>
      <c r="D1232" s="1599"/>
      <c r="E1232" s="1599"/>
      <c r="F1232" s="1609"/>
      <c r="G1232" s="1610"/>
      <c r="H1232" s="1611" t="s">
        <v>100</v>
      </c>
      <c r="I1232" s="1612" t="s">
        <v>62</v>
      </c>
      <c r="J1232" s="1613"/>
      <c r="K1232" s="1614">
        <f>IF($J1211="TC","Transferred",IF($J1211="Nso","NameSeparated",VLOOKUP($A1208,'Result Entry'!$B$9:$FW$108,153,0)))</f>
        <v>0.0</v>
      </c>
      <c r="L1232" s="1614"/>
      <c r="M1232" s="1614"/>
      <c r="N1232" s="1615"/>
    </row>
    <row r="1233" spans="8:8" ht="20.25" customHeight="1">
      <c r="A1233" s="1443"/>
      <c r="B1233" s="1503" t="s">
        <v>70</v>
      </c>
      <c r="C1233" s="1616" t="str">
        <f>'Result Entry'!$DU$3</f>
        <v>Foundation Of Information Tech.</v>
      </c>
      <c r="D1233" s="1617"/>
      <c r="E1233" s="1618"/>
      <c r="F1233" s="1619" t="str">
        <f>IF($J1211="TC",0,IF($J1211="Nso",0,VLOOKUP($A1208,'Result Entry'!$B$9:$GS$108,170,0)))</f>
        <v/>
      </c>
      <c r="G1233" s="1619"/>
      <c r="H1233" s="1620">
        <f>IF($J1211="TC",0,IF($J1211="Nso",0,VLOOKUP($A1208,'Result Entry'!$B$9:$GS$108,112,0)))</f>
        <v>0.0</v>
      </c>
      <c r="I1233" s="1621" t="s">
        <v>72</v>
      </c>
      <c r="J1233" s="1622"/>
      <c r="K1233" s="1623">
        <f>'Result Entry'!$T$2</f>
        <v>45041.0</v>
      </c>
      <c r="L1233" s="1624"/>
      <c r="M1233" s="1624"/>
      <c r="N1233" s="1625"/>
    </row>
    <row r="1234" spans="8:8" ht="20.25" customHeight="1">
      <c r="A1234" s="1443"/>
      <c r="B1234" s="1503" t="s">
        <v>70</v>
      </c>
      <c r="C1234" s="1616" t="str">
        <f>'Result Entry'!$EI$3</f>
        <v>G.I.A.I.-II</v>
      </c>
      <c r="D1234" s="1617"/>
      <c r="E1234" s="1618"/>
      <c r="F1234" s="1619" t="str">
        <f>IF($J1211="TC",0,IF($J1211="Nso",0,VLOOKUP($A1208,'Result Entry'!$B$9:$GS$108,174,0)))</f>
        <v/>
      </c>
      <c r="G1234" s="1619"/>
      <c r="H1234" s="1620">
        <f>IF($J1211="TC",0,IF($J1211="Nso",0,VLOOKUP($A1208,'Result Entry'!$B$9:$GS$108,124,0)))</f>
        <v>0.0</v>
      </c>
      <c r="I1234" s="1626"/>
      <c r="J1234" s="1627"/>
      <c r="K1234" s="1627"/>
      <c r="L1234" s="1627"/>
      <c r="M1234" s="1627"/>
      <c r="N1234" s="1628"/>
    </row>
    <row r="1235" spans="8:8" ht="20.25" customHeight="1">
      <c r="A1235" s="1443"/>
      <c r="B1235" s="1503" t="s">
        <v>70</v>
      </c>
      <c r="C1235" s="1616" t="str">
        <f>'Result Entry'!$EU$3</f>
        <v>SOC.SER.PLAN</v>
      </c>
      <c r="D1235" s="1617"/>
      <c r="E1235" s="1618"/>
      <c r="F1235" s="1619">
        <f>IF($J1211="TC",0,IF($J1211="Nso",0,VLOOKUP($A1208,'Result Entry'!$B$9:$HS$108,178,0)))</f>
        <v>0.0</v>
      </c>
      <c r="G1235" s="1619"/>
      <c r="H1235" s="1620">
        <f>IF($J1211="TC",0,IF($J1211="Nso",0,VLOOKUP($A1208,'Result Entry'!$B$9:$GS$108,136,0)))</f>
        <v>0.0</v>
      </c>
      <c r="I1235" s="1629" t="s">
        <v>175</v>
      </c>
      <c r="J1235" s="1630"/>
      <c r="K1235" s="1668"/>
      <c r="L1235" s="1669"/>
      <c r="M1235" s="1669"/>
      <c r="N1235" s="1670"/>
    </row>
    <row r="1236" spans="8:8" ht="20.25" customHeight="1">
      <c r="A1236" s="1443"/>
      <c r="B1236" s="1503" t="s">
        <v>70</v>
      </c>
      <c r="C1236" s="1616" t="str">
        <f>'Result Entry'!$FG$3</f>
        <v>Jeewan Kaushal</v>
      </c>
      <c r="D1236" s="1617"/>
      <c r="E1236" s="1618"/>
      <c r="F1236" s="1619" t="str">
        <f>IF($J1211="TC",0,IF($J1211="Nso",0,VLOOKUP($A1208,'Result Entry'!$B$9:$HS$108,182,0)))</f>
        <v/>
      </c>
      <c r="G1236" s="1619"/>
      <c r="H1236" s="1620">
        <f>IF($J1211="TC",0,IF($J1211="Nso",0,VLOOKUP($A1208,'Result Entry'!$B$9:$HS$108,136,0)))</f>
        <v>0.0</v>
      </c>
      <c r="I1236" s="1629" t="s">
        <v>149</v>
      </c>
      <c r="J1236" s="1630"/>
      <c r="K1236" s="1630"/>
      <c r="L1236" s="1630"/>
      <c r="M1236" s="1630"/>
      <c r="N1236" s="1634"/>
    </row>
    <row r="1237" spans="8:8" ht="20.25" customHeight="1">
      <c r="A1237" s="1443"/>
      <c r="B1237" s="1483" t="s">
        <v>70</v>
      </c>
      <c r="C1237" s="1635" t="s">
        <v>181</v>
      </c>
      <c r="D1237" s="1636"/>
      <c r="E1237" s="1637"/>
      <c r="F1237" s="1638" t="s">
        <v>182</v>
      </c>
      <c r="G1237" s="1639"/>
      <c r="H1237" s="1640" t="s">
        <v>31</v>
      </c>
      <c r="I1237" s="1629" t="s">
        <v>176</v>
      </c>
      <c r="J1237" s="1630"/>
      <c r="K1237" s="1630"/>
      <c r="L1237" s="1630"/>
      <c r="M1237" s="1630"/>
      <c r="N1237" s="1634"/>
    </row>
    <row r="1238" spans="8:8" ht="20.25" customHeight="1">
      <c r="A1238" s="1443"/>
      <c r="B1238" s="1483" t="s">
        <v>70</v>
      </c>
      <c r="C1238" s="1641"/>
      <c r="D1238" s="1642"/>
      <c r="E1238" s="1643"/>
      <c r="F1238" s="1644" t="s">
        <v>183</v>
      </c>
      <c r="G1238" s="1645"/>
      <c r="H1238" s="1646" t="s">
        <v>180</v>
      </c>
      <c r="I1238" s="1647" t="s">
        <v>68</v>
      </c>
      <c r="J1238" s="1648"/>
      <c r="K1238" s="1648"/>
      <c r="L1238" s="1648"/>
      <c r="M1238" s="1648"/>
      <c r="N1238" s="1649"/>
    </row>
    <row r="1239" spans="8:8" ht="20.25" customHeight="1">
      <c r="A1239" s="1443"/>
      <c r="B1239" s="1483" t="s">
        <v>70</v>
      </c>
      <c r="C1239" s="1641"/>
      <c r="D1239" s="1642"/>
      <c r="E1239" s="1643"/>
      <c r="F1239" s="1644" t="s">
        <v>186</v>
      </c>
      <c r="G1239" s="1645"/>
      <c r="H1239" s="1646" t="s">
        <v>63</v>
      </c>
      <c r="I1239" s="1650"/>
      <c r="J1239" s="1651"/>
      <c r="K1239" s="1651"/>
      <c r="L1239" s="1651"/>
      <c r="M1239" s="1651"/>
      <c r="N1239" s="1652"/>
    </row>
    <row r="1240" spans="8:8" ht="20.25" customHeight="1">
      <c r="A1240" s="1443"/>
      <c r="B1240" s="1483" t="s">
        <v>70</v>
      </c>
      <c r="C1240" s="1641"/>
      <c r="D1240" s="1642"/>
      <c r="E1240" s="1643"/>
      <c r="F1240" s="1644" t="s">
        <v>187</v>
      </c>
      <c r="G1240" s="1645"/>
      <c r="H1240" s="1646" t="s">
        <v>64</v>
      </c>
      <c r="I1240" s="1650"/>
      <c r="J1240" s="1651"/>
      <c r="K1240" s="1651"/>
      <c r="L1240" s="1651"/>
      <c r="M1240" s="1651"/>
      <c r="N1240" s="1652"/>
    </row>
    <row r="1241" spans="8:8" ht="20.25" customHeight="1">
      <c r="A1241" s="1443"/>
      <c r="B1241" s="1483" t="s">
        <v>70</v>
      </c>
      <c r="C1241" s="1641"/>
      <c r="D1241" s="1642"/>
      <c r="E1241" s="1643"/>
      <c r="F1241" s="1644" t="s">
        <v>184</v>
      </c>
      <c r="G1241" s="1645"/>
      <c r="H1241" s="1646" t="s">
        <v>66</v>
      </c>
      <c r="I1241" s="1653" t="s">
        <v>81</v>
      </c>
      <c r="J1241" s="1654"/>
      <c r="K1241" s="1654"/>
      <c r="L1241" s="1654"/>
      <c r="M1241" s="1654"/>
      <c r="N1241" s="1655"/>
    </row>
    <row r="1242" spans="8:8" ht="20.25" customHeight="1">
      <c r="A1242" s="1443"/>
      <c r="B1242" s="1656" t="s">
        <v>70</v>
      </c>
      <c r="C1242" s="1657"/>
      <c r="D1242" s="1658"/>
      <c r="E1242" s="1659"/>
      <c r="F1242" s="1660" t="s">
        <v>185</v>
      </c>
      <c r="G1242" s="1661"/>
      <c r="H1242" s="1662" t="s">
        <v>65</v>
      </c>
      <c r="I1242" s="1663"/>
      <c r="J1242" s="1664"/>
      <c r="K1242" s="1664"/>
      <c r="L1242" s="1664"/>
      <c r="M1242" s="1664"/>
      <c r="N1242" s="1665"/>
    </row>
    <row r="1243" spans="8:8" ht="15.75">
      <c r="A1243" s="1666"/>
      <c r="B1243" s="1666"/>
      <c r="C1243" s="1666"/>
      <c r="D1243" s="1666"/>
      <c r="E1243" s="1666"/>
      <c r="F1243" s="1666"/>
      <c r="G1243" s="1666"/>
      <c r="H1243" s="1666"/>
      <c r="I1243" s="1666"/>
      <c r="J1243" s="1666"/>
      <c r="K1243" s="1666"/>
      <c r="L1243" s="1666"/>
      <c r="M1243" s="1666"/>
      <c r="N1243" s="1666"/>
    </row>
    <row r="1244" spans="8:8" ht="24.75" customHeight="1">
      <c r="A1244" s="1441">
        <f>A1208+1</f>
        <v>36.0</v>
      </c>
      <c r="B1244" s="1442" t="s">
        <v>51</v>
      </c>
      <c r="C1244" s="1442"/>
      <c r="D1244" s="1442"/>
      <c r="E1244" s="1442"/>
      <c r="F1244" s="1442"/>
      <c r="G1244" s="1442"/>
      <c r="H1244" s="1442"/>
      <c r="I1244" s="1442"/>
      <c r="J1244" s="1442"/>
      <c r="K1244" s="1442"/>
      <c r="L1244" s="1442"/>
      <c r="M1244" s="1442"/>
      <c r="N1244" s="1442"/>
    </row>
    <row r="1245" spans="8:8" ht="42.75" customHeight="1">
      <c r="A1245" s="1443"/>
      <c r="B1245" s="1444"/>
      <c r="C1245" s="1445"/>
      <c r="D1245" s="1446" t="str">
        <f>Master!$E$8</f>
        <v>Govt. Sr. Secondary School </v>
      </c>
      <c r="E1245" s="1447"/>
      <c r="F1245" s="1447"/>
      <c r="G1245" s="1447"/>
      <c r="H1245" s="1447"/>
      <c r="I1245" s="1447"/>
      <c r="J1245" s="1447"/>
      <c r="K1245" s="1447"/>
      <c r="L1245" s="1447"/>
      <c r="M1245" s="1447"/>
      <c r="N1245" s="1448"/>
    </row>
    <row r="1246" spans="8:8" ht="26.25" customHeight="1">
      <c r="A1246" s="1443"/>
      <c r="B1246" s="1449"/>
      <c r="C1246" s="1450"/>
      <c r="D1246" s="1451" t="str">
        <f>Master!$E$11</f>
        <v>P.S.-Bapini (Jodhpur)</v>
      </c>
      <c r="E1246" s="1452"/>
      <c r="F1246" s="1452"/>
      <c r="G1246" s="1452"/>
      <c r="H1246" s="1452"/>
      <c r="I1246" s="1452"/>
      <c r="J1246" s="1452"/>
      <c r="K1246" s="1452"/>
      <c r="L1246" s="1452"/>
      <c r="M1246" s="1452"/>
      <c r="N1246" s="1453"/>
    </row>
    <row r="1247" spans="8:8" ht="20.25" customHeight="1">
      <c r="A1247" s="1443"/>
      <c r="B1247" s="1454"/>
      <c r="C1247" s="1455" t="s">
        <v>151</v>
      </c>
      <c r="D1247" s="1456"/>
      <c r="E1247" s="1456"/>
      <c r="F1247" s="1456"/>
      <c r="G1247" s="1457"/>
      <c r="H1247" s="1458" t="s">
        <v>128</v>
      </c>
      <c r="I1247" s="1458"/>
      <c r="J1247" s="1459">
        <f>VLOOKUP(A1244,'Result Entry'!$B$6:$K$108,6,0)</f>
        <v>0.0</v>
      </c>
      <c r="K1247" s="1460" t="s">
        <v>69</v>
      </c>
      <c r="L1247" s="1461"/>
      <c r="M1247" s="1462">
        <f>Master!$E$14</f>
        <v>8.151106901E9</v>
      </c>
      <c r="N1247" s="1463"/>
    </row>
    <row r="1248" spans="8:8" ht="20.25" customHeight="1">
      <c r="A1248" s="1443"/>
      <c r="B1248" s="1464"/>
      <c r="C1248" s="1465"/>
      <c r="D1248" s="1466"/>
      <c r="E1248" s="1466"/>
      <c r="F1248" s="1466"/>
      <c r="G1248" s="1467"/>
      <c r="H1248" s="1468"/>
      <c r="I1248" s="1468"/>
      <c r="J1248" s="1469"/>
      <c r="K1248" s="1470" t="s">
        <v>67</v>
      </c>
      <c r="L1248" s="1471"/>
      <c r="M1248" s="1472"/>
      <c r="N1248" s="1473"/>
      <c r="O1248" s="23" t="s">
        <v>157</v>
      </c>
    </row>
    <row r="1249" spans="8:8" ht="20.25" customHeight="1">
      <c r="A1249" s="1443"/>
      <c r="B1249" s="1464"/>
      <c r="C1249" s="1474"/>
      <c r="D1249" s="1475"/>
      <c r="E1249" s="1475"/>
      <c r="F1249" s="1475"/>
      <c r="G1249" s="1476"/>
      <c r="H1249" s="1477"/>
      <c r="I1249" s="1477"/>
      <c r="J1249" s="1478"/>
      <c r="K1249" s="1479" t="s">
        <v>52</v>
      </c>
      <c r="L1249" s="1480"/>
      <c r="M1249" s="1481" t="str">
        <f>Master!$E$6</f>
        <v>2022-23</v>
      </c>
      <c r="N1249" s="1482"/>
    </row>
    <row r="1250" spans="8:8" ht="20.25" customHeight="1">
      <c r="A1250" s="1443"/>
      <c r="B1250" s="1483" t="s">
        <v>70</v>
      </c>
      <c r="C1250" s="1484" t="s">
        <v>21</v>
      </c>
      <c r="D1250" s="1485"/>
      <c r="E1250" s="1485"/>
      <c r="F1250" s="1486"/>
      <c r="G1250" s="1487" t="s">
        <v>150</v>
      </c>
      <c r="H1250" s="1488">
        <f>VLOOKUP($A1244,'Result Entry'!$B$9:$FW$108,4,0)</f>
        <v>0.0</v>
      </c>
      <c r="I1250" s="1488"/>
      <c r="J1250" s="1488"/>
      <c r="K1250" s="1488"/>
      <c r="L1250" s="1488"/>
      <c r="M1250" s="1488"/>
      <c r="N1250" s="1489"/>
    </row>
    <row r="1251" spans="8:8" ht="20.25" customHeight="1">
      <c r="A1251" s="1443"/>
      <c r="B1251" s="1483" t="s">
        <v>70</v>
      </c>
      <c r="C1251" s="1490" t="s">
        <v>23</v>
      </c>
      <c r="D1251" s="1491"/>
      <c r="E1251" s="1491"/>
      <c r="F1251" s="1492"/>
      <c r="G1251" s="1493" t="s">
        <v>150</v>
      </c>
      <c r="H1251" s="1494">
        <f>VLOOKUP($A1244,'Result Entry'!$B$9:$FW$108,7,0)</f>
        <v>0.0</v>
      </c>
      <c r="I1251" s="1494"/>
      <c r="J1251" s="1494"/>
      <c r="K1251" s="1494"/>
      <c r="L1251" s="1494"/>
      <c r="M1251" s="1494"/>
      <c r="N1251" s="1495"/>
    </row>
    <row r="1252" spans="8:8" ht="20.25" customHeight="1">
      <c r="A1252" s="1443"/>
      <c r="B1252" s="1483" t="s">
        <v>70</v>
      </c>
      <c r="C1252" s="1490" t="s">
        <v>24</v>
      </c>
      <c r="D1252" s="1491"/>
      <c r="E1252" s="1491"/>
      <c r="F1252" s="1492"/>
      <c r="G1252" s="1493" t="s">
        <v>150</v>
      </c>
      <c r="H1252" s="1494">
        <f>VLOOKUP($A1244,'Result Entry'!$B$9:$FW$108,8,0)</f>
        <v>0.0</v>
      </c>
      <c r="I1252" s="1494"/>
      <c r="J1252" s="1494"/>
      <c r="K1252" s="1494"/>
      <c r="L1252" s="1494"/>
      <c r="M1252" s="1494"/>
      <c r="N1252" s="1495"/>
    </row>
    <row r="1253" spans="8:8" ht="20.25" customHeight="1">
      <c r="A1253" s="1443"/>
      <c r="B1253" s="1483" t="s">
        <v>70</v>
      </c>
      <c r="C1253" s="1490" t="s">
        <v>53</v>
      </c>
      <c r="D1253" s="1491"/>
      <c r="E1253" s="1491"/>
      <c r="F1253" s="1492"/>
      <c r="G1253" s="1493" t="s">
        <v>150</v>
      </c>
      <c r="H1253" s="1494">
        <f>VLOOKUP($A1244,'Result Entry'!$B$9:$FW$108,9,0)</f>
        <v>0.0</v>
      </c>
      <c r="I1253" s="1494"/>
      <c r="J1253" s="1494"/>
      <c r="K1253" s="1494"/>
      <c r="L1253" s="1494"/>
      <c r="M1253" s="1494"/>
      <c r="N1253" s="1495"/>
    </row>
    <row r="1254" spans="8:8" ht="20.25" customHeight="1">
      <c r="A1254" s="1443"/>
      <c r="B1254" s="1483" t="s">
        <v>70</v>
      </c>
      <c r="C1254" s="1490" t="s">
        <v>54</v>
      </c>
      <c r="D1254" s="1491"/>
      <c r="E1254" s="1491"/>
      <c r="F1254" s="1492"/>
      <c r="G1254" s="1493" t="s">
        <v>150</v>
      </c>
      <c r="H1254" s="1496" t="str">
        <f>CONCATENATE('Result Entry'!$G$4,'Result Entry'!$J$4)</f>
        <v>11(A)</v>
      </c>
      <c r="I1254" s="1494"/>
      <c r="J1254" s="1494"/>
      <c r="K1254" s="1494"/>
      <c r="L1254" s="1494"/>
      <c r="M1254" s="1494"/>
      <c r="N1254" s="1495"/>
    </row>
    <row r="1255" spans="8:8" ht="20.25" customHeight="1">
      <c r="A1255" s="1443"/>
      <c r="B1255" s="1483" t="s">
        <v>70</v>
      </c>
      <c r="C1255" s="1497" t="s">
        <v>26</v>
      </c>
      <c r="D1255" s="1498"/>
      <c r="E1255" s="1498"/>
      <c r="F1255" s="1499"/>
      <c r="G1255" s="1500" t="s">
        <v>150</v>
      </c>
      <c r="H1255" s="1501">
        <f>VLOOKUP($A1244,'Result Entry'!$B$9:$FW$108,10,0)</f>
        <v>0.0</v>
      </c>
      <c r="I1255" s="1501"/>
      <c r="J1255" s="1501"/>
      <c r="K1255" s="1501"/>
      <c r="L1255" s="1501"/>
      <c r="M1255" s="1501"/>
      <c r="N1255" s="1502"/>
    </row>
    <row r="1256" spans="8:8" ht="20.25" customHeight="1">
      <c r="A1256" s="1443"/>
      <c r="B1256" s="1503" t="s">
        <v>70</v>
      </c>
      <c r="C1256" s="1504" t="s">
        <v>168</v>
      </c>
      <c r="D1256" s="1505"/>
      <c r="E1256" s="1506" t="s">
        <v>73</v>
      </c>
      <c r="F1256" s="1507" t="s">
        <v>74</v>
      </c>
      <c r="G1256" s="1508" t="s">
        <v>169</v>
      </c>
      <c r="H1256" s="1509" t="s">
        <v>56</v>
      </c>
      <c r="I1256" s="1510"/>
      <c r="J1256" s="1511" t="s">
        <v>85</v>
      </c>
      <c r="K1256" s="1512"/>
      <c r="L1256" s="1513" t="s">
        <v>170</v>
      </c>
      <c r="M1256" s="1514" t="s">
        <v>77</v>
      </c>
      <c r="N1256" s="1515" t="s">
        <v>99</v>
      </c>
    </row>
    <row r="1257" spans="8:8" ht="20.25" customHeight="1">
      <c r="A1257" s="1443"/>
      <c r="B1257" s="1503"/>
      <c r="C1257" s="1516"/>
      <c r="D1257" s="1517"/>
      <c r="E1257" s="1518"/>
      <c r="F1257" s="1519"/>
      <c r="G1257" s="1520"/>
      <c r="H1257" s="1521"/>
      <c r="I1257" s="1522"/>
      <c r="J1257" s="1523"/>
      <c r="K1257" s="1524"/>
      <c r="L1257" s="1525"/>
      <c r="M1257" s="1526"/>
      <c r="N1257" s="1527"/>
    </row>
    <row r="1258" spans="8:8" ht="20.25" customHeight="1">
      <c r="A1258" s="1443"/>
      <c r="B1258" s="1503" t="s">
        <v>70</v>
      </c>
      <c r="C1258" s="1528" t="s">
        <v>57</v>
      </c>
      <c r="D1258" s="1529"/>
      <c r="E1258" s="1530">
        <f>'Result Entry'!$L$7</f>
        <v>10.0</v>
      </c>
      <c r="F1258" s="1531">
        <f>'Result Entry'!$M$7</f>
        <v>10.0</v>
      </c>
      <c r="G1258" s="1532">
        <f>SUM(E1258:F1258)</f>
        <v>20.0</v>
      </c>
      <c r="H1258" s="1533">
        <f>'Result Entry'!$AU$7</f>
        <v>70.0</v>
      </c>
      <c r="I1258" s="1534"/>
      <c r="J1258" s="1535">
        <f>'Result Entry'!$AY$7</f>
        <v>100.0</v>
      </c>
      <c r="K1258" s="1534"/>
      <c r="L1258" s="1532">
        <f t="shared" si="70" ref="L1258:L1263">H1258+J1258</f>
        <v>170.0</v>
      </c>
      <c r="M1258" s="1536">
        <f t="shared" si="71" ref="M1258:M1263">G1258+L1258</f>
        <v>190.0</v>
      </c>
      <c r="N1258" s="1537"/>
    </row>
    <row r="1259" spans="8:8" s="1538" ht="20.25" customFormat="1" customHeight="1">
      <c r="A1259" s="1443"/>
      <c r="B1259" s="1539" t="s">
        <v>70</v>
      </c>
      <c r="C1259" s="1540" t="str">
        <f>'Result Entry'!$L$3</f>
        <v>HINDI Comp.</v>
      </c>
      <c r="D1259" s="1541"/>
      <c r="E1259" s="1542">
        <f>IF($J1247="TC",0,IF($J1247="Nso",0,VLOOKUP($A1244,'Result Entry'!$B$9:$FW$108,11,0)))</f>
        <v>0.0</v>
      </c>
      <c r="F1259" s="1543">
        <f>IF($J1247="TC",0,IF($J1247="Nso",0,VLOOKUP($A1244,'Result Entry'!$B$9:$FW$108,12,0)))</f>
        <v>0.0</v>
      </c>
      <c r="G1259" s="1544">
        <f>E1259+F1259</f>
        <v>0.0</v>
      </c>
      <c r="H1259" s="1545">
        <f>IF($J1247="TC",0,IF($J1247="Nso",0,VLOOKUP($A1244,'Result Entry'!$B$9:$FW$108,16,0)))</f>
        <v>0.0</v>
      </c>
      <c r="I1259" s="1546"/>
      <c r="J1259" s="1547">
        <f>IF($J1247="TC",0,IF($J1247="Nso",0,VLOOKUP($A1244,'Result Entry'!$B$9:$FW$108,19,0)))</f>
        <v>0.0</v>
      </c>
      <c r="K1259" s="1546"/>
      <c r="L1259" s="1548">
        <f t="shared" si="70"/>
        <v>0.0</v>
      </c>
      <c r="M1259" s="1549">
        <f t="shared" si="71"/>
        <v>0.0</v>
      </c>
      <c r="N1259" s="1550" t="str">
        <f>IF($J1247="TC",0,IF($J1247="Nso",0,VLOOKUP($A1244,'Result Entry'!$B$9:$FW$108,24,0)))</f>
        <v/>
      </c>
    </row>
    <row r="1260" spans="8:8" s="1538" ht="20.25" customFormat="1" customHeight="1">
      <c r="A1260" s="1443"/>
      <c r="B1260" s="1539" t="s">
        <v>70</v>
      </c>
      <c r="C1260" s="1551" t="str">
        <f>'Result Entry'!$Z$3</f>
        <v>ENGLISH Comp.</v>
      </c>
      <c r="D1260" s="1552"/>
      <c r="E1260" s="1542">
        <f>IF($J1247="TC",0,IF($J1247="Nso",0,VLOOKUP($A1244,'Result Entry'!$B$9:$FW$108,25,0)))</f>
        <v>0.0</v>
      </c>
      <c r="F1260" s="1543">
        <f>IF($J1247="TC",0,IF($J1247="Nso",0,VLOOKUP($A1244,'Result Entry'!$B$9:$FW$108,26,0)))</f>
        <v>0.0</v>
      </c>
      <c r="G1260" s="1553">
        <f>E1260+F1260</f>
        <v>0.0</v>
      </c>
      <c r="H1260" s="1554">
        <f>IF($J1247="TC",0,IF($J1247="Nso",0,VLOOKUP($A1244,'Result Entry'!$B$9:$FW$108,30,0)))</f>
        <v>0.0</v>
      </c>
      <c r="I1260" s="1555"/>
      <c r="J1260" s="1556">
        <f>IF($J1247="TC",0,IF($J1247="Nso",0,VLOOKUP($A1244,'Result Entry'!$B$9:$FW$108,33,0)))</f>
        <v>0.0</v>
      </c>
      <c r="K1260" s="1555"/>
      <c r="L1260" s="1548">
        <f t="shared" si="70"/>
        <v>0.0</v>
      </c>
      <c r="M1260" s="1549">
        <f t="shared" si="71"/>
        <v>0.0</v>
      </c>
      <c r="N1260" s="1550" t="str">
        <f>IF($J1247="TC",0,IF($J1247="Nso",0,VLOOKUP($A1244,'Result Entry'!$B$9:$FW$108,38,0)))</f>
        <v/>
      </c>
    </row>
    <row r="1261" spans="8:8" s="1538" ht="20.25" customFormat="1" customHeight="1">
      <c r="A1261" s="1443"/>
      <c r="B1261" s="1539" t="s">
        <v>70</v>
      </c>
      <c r="C1261" s="1551" t="str">
        <f>'Result Entry'!$AO$3</f>
        <v>PHYSICS</v>
      </c>
      <c r="D1261" s="1552"/>
      <c r="E1261" s="1542">
        <f>IF($J1247="TC",0,IF($J1247="Nso",0,VLOOKUP($A1244,'Result Entry'!$B$9:$FW$108,39,0)))</f>
        <v>0.0</v>
      </c>
      <c r="F1261" s="1543">
        <f>IF($J1247="TC",0,IF($J1247="Nso",0,VLOOKUP($A1244,'Result Entry'!$B$9:$FW$108,40,0)))</f>
        <v>0.0</v>
      </c>
      <c r="G1261" s="1553">
        <f>E1261+F1261</f>
        <v>0.0</v>
      </c>
      <c r="H1261" s="1554">
        <f>IF($J1247="TC",0,IF($J1247="Nso",0,VLOOKUP($A1244,'Result Entry'!$B$9:$FW$108,45,0)))</f>
        <v>0.0</v>
      </c>
      <c r="I1261" s="1555"/>
      <c r="J1261" s="1556">
        <f>IF($J1247="TC",0,IF($J1247="Nso",0,VLOOKUP($A1244,'Result Entry'!$B$9:$FW$108,49,0)))</f>
        <v>0.0</v>
      </c>
      <c r="K1261" s="1555"/>
      <c r="L1261" s="1548">
        <f t="shared" si="70"/>
        <v>0.0</v>
      </c>
      <c r="M1261" s="1549">
        <f t="shared" si="71"/>
        <v>0.0</v>
      </c>
      <c r="N1261" s="1550" t="str">
        <f>IF($J1247="TC",0,IF($J1247="Nso",0,VLOOKUP($A1244,'Result Entry'!$B$9:$FW$108,54,0)))</f>
        <v/>
      </c>
    </row>
    <row r="1262" spans="8:8" s="1538" ht="20.25" customFormat="1" customHeight="1">
      <c r="A1262" s="1443"/>
      <c r="B1262" s="1539" t="s">
        <v>70</v>
      </c>
      <c r="C1262" s="1551" t="str">
        <f>'Result Entry'!$BF$3</f>
        <v>CHEMISTRY</v>
      </c>
      <c r="D1262" s="1552"/>
      <c r="E1262" s="1542" t="str">
        <f>IF($J1247="TC",0,IF($J1247="Nso",0,VLOOKUP($A1244,'Result Entry'!$B$9:$FW$108,55,0)))</f>
        <v/>
      </c>
      <c r="F1262" s="1543">
        <f>IF($J1247="TC",0,IF($J1247="Nso",0,VLOOKUP($A1244,'Result Entry'!$B$9:$FW$108,56,0)))</f>
        <v>0.0</v>
      </c>
      <c r="G1262" s="1553" t="e">
        <f>E1262+F1262</f>
        <v>#VALUE!</v>
      </c>
      <c r="H1262" s="1554">
        <f>IF($J1247="TC",0,IF($J1247="Nso",0,VLOOKUP($A1244,'Result Entry'!$B$9:$FW$108,61,0)))</f>
        <v>0.0</v>
      </c>
      <c r="I1262" s="1555"/>
      <c r="J1262" s="1556">
        <f>IF($J1247="TC",0,IF($J1247="Nso",0,VLOOKUP($A1244,'Result Entry'!$B$9:$FW$108,65,0)))</f>
        <v>0.0</v>
      </c>
      <c r="K1262" s="1555"/>
      <c r="L1262" s="1548">
        <f t="shared" si="70"/>
        <v>0.0</v>
      </c>
      <c r="M1262" s="1549" t="e">
        <f t="shared" si="71"/>
        <v>#VALUE!</v>
      </c>
      <c r="N1262" s="1550" t="str">
        <f>IF($J1247="TC",0,IF($J1247="Nso",0,VLOOKUP($A1244,'Result Entry'!$B$9:$FW$108,70,0)))</f>
        <v/>
      </c>
    </row>
    <row r="1263" spans="8:8" s="1538" ht="20.25" customFormat="1" customHeight="1">
      <c r="A1263" s="1443"/>
      <c r="B1263" s="1539" t="s">
        <v>70</v>
      </c>
      <c r="C1263" s="1551" t="str">
        <f>'Result Entry'!$BW$3</f>
        <v>BIOLOGY</v>
      </c>
      <c r="D1263" s="1552"/>
      <c r="E1263" s="1557" t="str">
        <f>IF($J1247="TC",0,IF($J1247="Nso",0,VLOOKUP($A1244,'Result Entry'!$B$9:$FW$108,71,0)))</f>
        <v/>
      </c>
      <c r="F1263" s="1558" t="str">
        <f>IF($J1247="TC",0,IF($J1247="Nso",0,VLOOKUP($A1244,'Result Entry'!$B$9:$FW$108,72,0)))</f>
        <v/>
      </c>
      <c r="G1263" s="1559" t="e">
        <f>E1263+F1263</f>
        <v>#VALUE!</v>
      </c>
      <c r="H1263" s="1560">
        <f>IF($J1247="TC",0,IF($J1247="Nso",0,VLOOKUP($A1244,'Result Entry'!$B$9:$FW$108,77,0)))</f>
        <v>0.0</v>
      </c>
      <c r="I1263" s="1561"/>
      <c r="J1263" s="1562">
        <f>IF($J1247="TC",0,IF($J1247="Nso",0,VLOOKUP($A1244,'Result Entry'!$B$9:$FW$108,81,0)))</f>
        <v>0.0</v>
      </c>
      <c r="K1263" s="1561"/>
      <c r="L1263" s="1563">
        <f t="shared" si="70"/>
        <v>0.0</v>
      </c>
      <c r="M1263" s="1564" t="e">
        <f t="shared" si="71"/>
        <v>#VALUE!</v>
      </c>
      <c r="N1263" s="1550">
        <f>IF($J1247="TC",0,IF($J1247="Nso",0,VLOOKUP($A1244,'Result Entry'!$B$9:$FW$108,86,0)))</f>
        <v>0.0</v>
      </c>
    </row>
    <row r="1264" spans="8:8" ht="20.25" customHeight="1">
      <c r="A1264" s="1443"/>
      <c r="B1264" s="1503" t="s">
        <v>70</v>
      </c>
      <c r="C1264" s="1565" t="s">
        <v>78</v>
      </c>
      <c r="D1264" s="1566"/>
      <c r="E1264" s="1567"/>
      <c r="F1264" s="1568" t="s">
        <v>79</v>
      </c>
      <c r="G1264" s="1569"/>
      <c r="H1264" s="1570" t="s">
        <v>80</v>
      </c>
      <c r="I1264" s="1571"/>
      <c r="J1264" s="1572" t="s">
        <v>42</v>
      </c>
      <c r="K1264" s="1667" t="s">
        <v>92</v>
      </c>
      <c r="L1264" s="1574" t="s">
        <v>40</v>
      </c>
      <c r="M1264" s="1575"/>
      <c r="N1264" s="1576" t="s">
        <v>44</v>
      </c>
    </row>
    <row r="1265" spans="8:8" ht="25.5" customHeight="1">
      <c r="A1265" s="1443"/>
      <c r="B1265" s="1503" t="s">
        <v>70</v>
      </c>
      <c r="C1265" s="1577"/>
      <c r="D1265" s="1578"/>
      <c r="E1265" s="1579"/>
      <c r="F1265" s="1580">
        <f>IF($J1247="TC",0,IF($J1247="Nso",0,VLOOKUP($A1244,'Result Entry'!$B$9:$FW$108,146,0)))</f>
        <v>0.0</v>
      </c>
      <c r="G1265" s="1581"/>
      <c r="H1265" s="1582">
        <f>IF($J1247="TC",0,IF($J1247="Nso",0,VLOOKUP($A1244,'Result Entry'!$B$9:$FW$108,147,0)))</f>
        <v>0.0</v>
      </c>
      <c r="I1265" s="1583"/>
      <c r="J1265" s="1584">
        <f>IF($J1247="TC",0,IF($J1247="Nso",0,VLOOKUP($A1244,'Result Entry'!$B$9:$FW$108,148,0)))</f>
        <v>0.0</v>
      </c>
      <c r="K1265" s="1585" t="str">
        <f>IF($J1247="TC",0,IF($J1247="Nso",0,VLOOKUP($A1244,'Result Entry'!$B$9:$FW$108,149,0)))</f>
        <v/>
      </c>
      <c r="L1265" s="1586">
        <f>IF($J1247="TC",0,IF($J1247="Nso",0,VLOOKUP($A1244,'Result Entry'!$B$9:$FW$108,150,0)))</f>
        <v>0.0</v>
      </c>
      <c r="M1265" s="1587"/>
      <c r="N1265" s="1588">
        <f>IF($J1247="TC",0,IF($J1247="Nso",0,VLOOKUP($A1244,'Result Entry'!$B$9:$FW$108,152,0)))</f>
        <v>0.0</v>
      </c>
    </row>
    <row r="1266" spans="8:8" ht="20.25" customHeight="1">
      <c r="A1266" s="1443"/>
      <c r="B1266" s="1503" t="s">
        <v>70</v>
      </c>
      <c r="C1266" s="1589" t="s">
        <v>59</v>
      </c>
      <c r="D1266" s="1590"/>
      <c r="E1266" s="1590"/>
      <c r="F1266" s="1590"/>
      <c r="G1266" s="1590"/>
      <c r="H1266" s="1591"/>
      <c r="I1266" s="1592" t="s">
        <v>60</v>
      </c>
      <c r="J1266" s="1593"/>
      <c r="K1266" s="1594">
        <f>VLOOKUP($A1244,'Result Entry'!$B$9:$FW$108,143,0)</f>
        <v>0.0</v>
      </c>
      <c r="L1266" s="1595"/>
      <c r="M1266" s="1596" t="s">
        <v>38</v>
      </c>
      <c r="N1266" s="1597"/>
    </row>
    <row r="1267" spans="8:8" ht="20.25" customHeight="1">
      <c r="A1267" s="1443"/>
      <c r="B1267" s="1503" t="s">
        <v>70</v>
      </c>
      <c r="C1267" s="1598" t="s">
        <v>55</v>
      </c>
      <c r="D1267" s="1599"/>
      <c r="E1267" s="1599"/>
      <c r="F1267" s="1600" t="s">
        <v>158</v>
      </c>
      <c r="G1267" s="1601"/>
      <c r="H1267" s="1602" t="s">
        <v>48</v>
      </c>
      <c r="I1267" s="1603" t="s">
        <v>61</v>
      </c>
      <c r="J1267" s="1604"/>
      <c r="K1267" s="1605">
        <f>VLOOKUP($A1244,'Result Entry'!$B$9:$FW$108,144,0)</f>
        <v>0.0</v>
      </c>
      <c r="L1267" s="1606"/>
      <c r="M1267" s="1607">
        <f>VLOOKUP($A1244,'Result Entry'!$B$9:$FW$108,145,0)</f>
        <v>0.0</v>
      </c>
      <c r="N1267" s="1608"/>
    </row>
    <row r="1268" spans="8:8" ht="20.25" customHeight="1">
      <c r="A1268" s="1443"/>
      <c r="B1268" s="1503" t="s">
        <v>70</v>
      </c>
      <c r="C1268" s="1598"/>
      <c r="D1268" s="1599"/>
      <c r="E1268" s="1599"/>
      <c r="F1268" s="1609"/>
      <c r="G1268" s="1610"/>
      <c r="H1268" s="1611" t="s">
        <v>100</v>
      </c>
      <c r="I1268" s="1612" t="s">
        <v>62</v>
      </c>
      <c r="J1268" s="1613"/>
      <c r="K1268" s="1614">
        <f>IF($J1247="TC","Transferred",IF($J1247="Nso","NameSeparated",VLOOKUP($A1244,'Result Entry'!$B$9:$FW$108,153,0)))</f>
        <v>0.0</v>
      </c>
      <c r="L1268" s="1614"/>
      <c r="M1268" s="1614"/>
      <c r="N1268" s="1615"/>
    </row>
    <row r="1269" spans="8:8" ht="20.25" customHeight="1">
      <c r="A1269" s="1443"/>
      <c r="B1269" s="1503" t="s">
        <v>70</v>
      </c>
      <c r="C1269" s="1616" t="str">
        <f>'Result Entry'!$DU$3</f>
        <v>Foundation Of Information Tech.</v>
      </c>
      <c r="D1269" s="1617"/>
      <c r="E1269" s="1618"/>
      <c r="F1269" s="1619" t="str">
        <f>IF($J1247="TC",0,IF($J1247="Nso",0,VLOOKUP($A1244,'Result Entry'!$B$9:$GS$108,170,0)))</f>
        <v/>
      </c>
      <c r="G1269" s="1619"/>
      <c r="H1269" s="1620">
        <f>IF($J1247="TC",0,IF($J1247="Nso",0,VLOOKUP($A1244,'Result Entry'!$B$9:$GS$108,112,0)))</f>
        <v>0.0</v>
      </c>
      <c r="I1269" s="1621" t="s">
        <v>72</v>
      </c>
      <c r="J1269" s="1622"/>
      <c r="K1269" s="1623">
        <f>'Result Entry'!$T$2</f>
        <v>45041.0</v>
      </c>
      <c r="L1269" s="1624"/>
      <c r="M1269" s="1624"/>
      <c r="N1269" s="1625"/>
    </row>
    <row r="1270" spans="8:8" ht="20.25" customHeight="1">
      <c r="A1270" s="1443"/>
      <c r="B1270" s="1503" t="s">
        <v>70</v>
      </c>
      <c r="C1270" s="1616" t="str">
        <f>'Result Entry'!$EI$3</f>
        <v>G.I.A.I.-II</v>
      </c>
      <c r="D1270" s="1617"/>
      <c r="E1270" s="1618"/>
      <c r="F1270" s="1619" t="str">
        <f>IF($J1247="TC",0,IF($J1247="Nso",0,VLOOKUP($A1244,'Result Entry'!$B$9:$GS$108,174,0)))</f>
        <v/>
      </c>
      <c r="G1270" s="1619"/>
      <c r="H1270" s="1620">
        <f>IF($J1247="TC",0,IF($J1247="Nso",0,VLOOKUP($A1244,'Result Entry'!$B$9:$GS$108,124,0)))</f>
        <v>0.0</v>
      </c>
      <c r="I1270" s="1626"/>
      <c r="J1270" s="1627"/>
      <c r="K1270" s="1627"/>
      <c r="L1270" s="1627"/>
      <c r="M1270" s="1627"/>
      <c r="N1270" s="1628"/>
    </row>
    <row r="1271" spans="8:8" ht="20.25" customHeight="1">
      <c r="A1271" s="1443"/>
      <c r="B1271" s="1503" t="s">
        <v>70</v>
      </c>
      <c r="C1271" s="1616" t="str">
        <f>'Result Entry'!$EU$3</f>
        <v>SOC.SER.PLAN</v>
      </c>
      <c r="D1271" s="1617"/>
      <c r="E1271" s="1618"/>
      <c r="F1271" s="1619">
        <f>IF($J1247="TC",0,IF($J1247="Nso",0,VLOOKUP($A1244,'Result Entry'!$B$9:$HS$108,178,0)))</f>
        <v>0.0</v>
      </c>
      <c r="G1271" s="1619"/>
      <c r="H1271" s="1620">
        <f>IF($J1247="TC",0,IF($J1247="Nso",0,VLOOKUP($A1244,'Result Entry'!$B$9:$GS$108,136,0)))</f>
        <v>0.0</v>
      </c>
      <c r="I1271" s="1629" t="s">
        <v>175</v>
      </c>
      <c r="J1271" s="1630"/>
      <c r="K1271" s="1668"/>
      <c r="L1271" s="1669"/>
      <c r="M1271" s="1669"/>
      <c r="N1271" s="1670"/>
    </row>
    <row r="1272" spans="8:8" ht="20.25" customHeight="1">
      <c r="A1272" s="1443"/>
      <c r="B1272" s="1503" t="s">
        <v>70</v>
      </c>
      <c r="C1272" s="1616" t="str">
        <f>'Result Entry'!$FG$3</f>
        <v>Jeewan Kaushal</v>
      </c>
      <c r="D1272" s="1617"/>
      <c r="E1272" s="1618"/>
      <c r="F1272" s="1619" t="str">
        <f>IF($J1247="TC",0,IF($J1247="Nso",0,VLOOKUP($A1244,'Result Entry'!$B$9:$HS$108,182,0)))</f>
        <v/>
      </c>
      <c r="G1272" s="1619"/>
      <c r="H1272" s="1620">
        <f>IF($J1247="TC",0,IF($J1247="Nso",0,VLOOKUP($A1244,'Result Entry'!$B$9:$HS$108,136,0)))</f>
        <v>0.0</v>
      </c>
      <c r="I1272" s="1629" t="s">
        <v>149</v>
      </c>
      <c r="J1272" s="1630"/>
      <c r="K1272" s="1630"/>
      <c r="L1272" s="1630"/>
      <c r="M1272" s="1630"/>
      <c r="N1272" s="1634"/>
    </row>
    <row r="1273" spans="8:8" ht="20.25" customHeight="1">
      <c r="A1273" s="1443"/>
      <c r="B1273" s="1483" t="s">
        <v>70</v>
      </c>
      <c r="C1273" s="1635" t="s">
        <v>181</v>
      </c>
      <c r="D1273" s="1636"/>
      <c r="E1273" s="1637"/>
      <c r="F1273" s="1638" t="s">
        <v>182</v>
      </c>
      <c r="G1273" s="1639"/>
      <c r="H1273" s="1640" t="s">
        <v>31</v>
      </c>
      <c r="I1273" s="1629" t="s">
        <v>176</v>
      </c>
      <c r="J1273" s="1630"/>
      <c r="K1273" s="1630"/>
      <c r="L1273" s="1630"/>
      <c r="M1273" s="1630"/>
      <c r="N1273" s="1634"/>
    </row>
    <row r="1274" spans="8:8" ht="20.25" customHeight="1">
      <c r="A1274" s="1443"/>
      <c r="B1274" s="1483" t="s">
        <v>70</v>
      </c>
      <c r="C1274" s="1641"/>
      <c r="D1274" s="1642"/>
      <c r="E1274" s="1643"/>
      <c r="F1274" s="1644" t="s">
        <v>183</v>
      </c>
      <c r="G1274" s="1645"/>
      <c r="H1274" s="1646" t="s">
        <v>180</v>
      </c>
      <c r="I1274" s="1647" t="s">
        <v>68</v>
      </c>
      <c r="J1274" s="1648"/>
      <c r="K1274" s="1648"/>
      <c r="L1274" s="1648"/>
      <c r="M1274" s="1648"/>
      <c r="N1274" s="1649"/>
    </row>
    <row r="1275" spans="8:8" ht="20.25" customHeight="1">
      <c r="A1275" s="1443"/>
      <c r="B1275" s="1483" t="s">
        <v>70</v>
      </c>
      <c r="C1275" s="1641"/>
      <c r="D1275" s="1642"/>
      <c r="E1275" s="1643"/>
      <c r="F1275" s="1644" t="s">
        <v>186</v>
      </c>
      <c r="G1275" s="1645"/>
      <c r="H1275" s="1646" t="s">
        <v>63</v>
      </c>
      <c r="I1275" s="1650"/>
      <c r="J1275" s="1651"/>
      <c r="K1275" s="1651"/>
      <c r="L1275" s="1651"/>
      <c r="M1275" s="1651"/>
      <c r="N1275" s="1652"/>
    </row>
    <row r="1276" spans="8:8" ht="20.25" customHeight="1">
      <c r="A1276" s="1443"/>
      <c r="B1276" s="1483" t="s">
        <v>70</v>
      </c>
      <c r="C1276" s="1641"/>
      <c r="D1276" s="1642"/>
      <c r="E1276" s="1643"/>
      <c r="F1276" s="1644" t="s">
        <v>187</v>
      </c>
      <c r="G1276" s="1645"/>
      <c r="H1276" s="1646" t="s">
        <v>64</v>
      </c>
      <c r="I1276" s="1650"/>
      <c r="J1276" s="1651"/>
      <c r="K1276" s="1651"/>
      <c r="L1276" s="1651"/>
      <c r="M1276" s="1651"/>
      <c r="N1276" s="1652"/>
    </row>
    <row r="1277" spans="8:8" ht="20.25" customHeight="1">
      <c r="A1277" s="1443"/>
      <c r="B1277" s="1483" t="s">
        <v>70</v>
      </c>
      <c r="C1277" s="1641"/>
      <c r="D1277" s="1642"/>
      <c r="E1277" s="1643"/>
      <c r="F1277" s="1644" t="s">
        <v>184</v>
      </c>
      <c r="G1277" s="1645"/>
      <c r="H1277" s="1646" t="s">
        <v>66</v>
      </c>
      <c r="I1277" s="1653" t="s">
        <v>81</v>
      </c>
      <c r="J1277" s="1654"/>
      <c r="K1277" s="1654"/>
      <c r="L1277" s="1654"/>
      <c r="M1277" s="1654"/>
      <c r="N1277" s="1655"/>
    </row>
    <row r="1278" spans="8:8" ht="20.25" customHeight="1">
      <c r="A1278" s="1443"/>
      <c r="B1278" s="1656" t="s">
        <v>70</v>
      </c>
      <c r="C1278" s="1657"/>
      <c r="D1278" s="1658"/>
      <c r="E1278" s="1659"/>
      <c r="F1278" s="1660" t="s">
        <v>185</v>
      </c>
      <c r="G1278" s="1661"/>
      <c r="H1278" s="1662" t="s">
        <v>65</v>
      </c>
      <c r="I1278" s="1663"/>
      <c r="J1278" s="1664"/>
      <c r="K1278" s="1664"/>
      <c r="L1278" s="1664"/>
      <c r="M1278" s="1664"/>
      <c r="N1278" s="1665"/>
    </row>
    <row r="1279" spans="8:8" ht="24.75" customHeight="1">
      <c r="A1279" s="1441">
        <f>A1244+1</f>
        <v>37.0</v>
      </c>
      <c r="B1279" s="1442" t="s">
        <v>51</v>
      </c>
      <c r="C1279" s="1442"/>
      <c r="D1279" s="1442"/>
      <c r="E1279" s="1442"/>
      <c r="F1279" s="1442"/>
      <c r="G1279" s="1442"/>
      <c r="H1279" s="1442"/>
      <c r="I1279" s="1442"/>
      <c r="J1279" s="1442"/>
      <c r="K1279" s="1442"/>
      <c r="L1279" s="1442"/>
      <c r="M1279" s="1442"/>
      <c r="N1279" s="1442"/>
    </row>
    <row r="1280" spans="8:8" ht="42.75" customHeight="1">
      <c r="A1280" s="1443"/>
      <c r="B1280" s="1444"/>
      <c r="C1280" s="1445"/>
      <c r="D1280" s="1446" t="str">
        <f>Master!$E$8</f>
        <v>Govt. Sr. Secondary School </v>
      </c>
      <c r="E1280" s="1447"/>
      <c r="F1280" s="1447"/>
      <c r="G1280" s="1447"/>
      <c r="H1280" s="1447"/>
      <c r="I1280" s="1447"/>
      <c r="J1280" s="1447"/>
      <c r="K1280" s="1447"/>
      <c r="L1280" s="1447"/>
      <c r="M1280" s="1447"/>
      <c r="N1280" s="1448"/>
    </row>
    <row r="1281" spans="8:8" ht="20.25" customHeight="1">
      <c r="A1281" s="1443"/>
      <c r="B1281" s="1449"/>
      <c r="C1281" s="1450"/>
      <c r="D1281" s="1451" t="str">
        <f>Master!$E$11</f>
        <v>P.S.-Bapini (Jodhpur)</v>
      </c>
      <c r="E1281" s="1452"/>
      <c r="F1281" s="1452"/>
      <c r="G1281" s="1452"/>
      <c r="H1281" s="1452"/>
      <c r="I1281" s="1452"/>
      <c r="J1281" s="1452"/>
      <c r="K1281" s="1452"/>
      <c r="L1281" s="1452"/>
      <c r="M1281" s="1452"/>
      <c r="N1281" s="1453"/>
    </row>
    <row r="1282" spans="8:8" ht="20.25" customHeight="1">
      <c r="A1282" s="1443"/>
      <c r="B1282" s="1454"/>
      <c r="C1282" s="1455" t="s">
        <v>151</v>
      </c>
      <c r="D1282" s="1456"/>
      <c r="E1282" s="1456"/>
      <c r="F1282" s="1456"/>
      <c r="G1282" s="1457"/>
      <c r="H1282" s="1458" t="s">
        <v>128</v>
      </c>
      <c r="I1282" s="1458"/>
      <c r="J1282" s="1459">
        <f>VLOOKUP(A1279,'Result Entry'!$B$6:$K$108,6,0)</f>
        <v>0.0</v>
      </c>
      <c r="K1282" s="1460" t="s">
        <v>69</v>
      </c>
      <c r="L1282" s="1461"/>
      <c r="M1282" s="1462">
        <f>Master!$E$14</f>
        <v>8.151106901E9</v>
      </c>
      <c r="N1282" s="1463"/>
    </row>
    <row r="1283" spans="8:8" ht="20.25" customHeight="1">
      <c r="A1283" s="1443"/>
      <c r="B1283" s="1464"/>
      <c r="C1283" s="1465"/>
      <c r="D1283" s="1466"/>
      <c r="E1283" s="1466"/>
      <c r="F1283" s="1466"/>
      <c r="G1283" s="1467"/>
      <c r="H1283" s="1468"/>
      <c r="I1283" s="1468"/>
      <c r="J1283" s="1469"/>
      <c r="K1283" s="1470" t="s">
        <v>67</v>
      </c>
      <c r="L1283" s="1471"/>
      <c r="M1283" s="1472"/>
      <c r="N1283" s="1473"/>
      <c r="O1283" s="23" t="s">
        <v>157</v>
      </c>
    </row>
    <row r="1284" spans="8:8" ht="20.25" customHeight="1">
      <c r="A1284" s="1443"/>
      <c r="B1284" s="1464"/>
      <c r="C1284" s="1474"/>
      <c r="D1284" s="1475"/>
      <c r="E1284" s="1475"/>
      <c r="F1284" s="1475"/>
      <c r="G1284" s="1476"/>
      <c r="H1284" s="1477"/>
      <c r="I1284" s="1477"/>
      <c r="J1284" s="1478"/>
      <c r="K1284" s="1479" t="s">
        <v>52</v>
      </c>
      <c r="L1284" s="1480"/>
      <c r="M1284" s="1481" t="str">
        <f>Master!$E$6</f>
        <v>2022-23</v>
      </c>
      <c r="N1284" s="1482"/>
    </row>
    <row r="1285" spans="8:8" ht="20.25" customHeight="1">
      <c r="A1285" s="1443"/>
      <c r="B1285" s="1483" t="s">
        <v>70</v>
      </c>
      <c r="C1285" s="1484" t="s">
        <v>21</v>
      </c>
      <c r="D1285" s="1485"/>
      <c r="E1285" s="1485"/>
      <c r="F1285" s="1486"/>
      <c r="G1285" s="1487" t="s">
        <v>150</v>
      </c>
      <c r="H1285" s="1488">
        <f>VLOOKUP($A1279,'Result Entry'!$B$9:$FW$108,4,0)</f>
        <v>0.0</v>
      </c>
      <c r="I1285" s="1488"/>
      <c r="J1285" s="1488"/>
      <c r="K1285" s="1488"/>
      <c r="L1285" s="1488"/>
      <c r="M1285" s="1488"/>
      <c r="N1285" s="1489"/>
    </row>
    <row r="1286" spans="8:8" ht="20.25" customHeight="1">
      <c r="A1286" s="1443"/>
      <c r="B1286" s="1483" t="s">
        <v>70</v>
      </c>
      <c r="C1286" s="1490" t="s">
        <v>23</v>
      </c>
      <c r="D1286" s="1491"/>
      <c r="E1286" s="1491"/>
      <c r="F1286" s="1492"/>
      <c r="G1286" s="1493" t="s">
        <v>150</v>
      </c>
      <c r="H1286" s="1494">
        <f>VLOOKUP($A1279,'Result Entry'!$B$9:$FW$108,7,0)</f>
        <v>0.0</v>
      </c>
      <c r="I1286" s="1494"/>
      <c r="J1286" s="1494"/>
      <c r="K1286" s="1494"/>
      <c r="L1286" s="1494"/>
      <c r="M1286" s="1494"/>
      <c r="N1286" s="1495"/>
    </row>
    <row r="1287" spans="8:8" ht="20.25" customHeight="1">
      <c r="A1287" s="1443"/>
      <c r="B1287" s="1483" t="s">
        <v>70</v>
      </c>
      <c r="C1287" s="1490" t="s">
        <v>24</v>
      </c>
      <c r="D1287" s="1491"/>
      <c r="E1287" s="1491"/>
      <c r="F1287" s="1492"/>
      <c r="G1287" s="1493" t="s">
        <v>150</v>
      </c>
      <c r="H1287" s="1494">
        <f>VLOOKUP($A1279,'Result Entry'!$B$9:$FW$108,8,0)</f>
        <v>0.0</v>
      </c>
      <c r="I1287" s="1494"/>
      <c r="J1287" s="1494"/>
      <c r="K1287" s="1494"/>
      <c r="L1287" s="1494"/>
      <c r="M1287" s="1494"/>
      <c r="N1287" s="1495"/>
    </row>
    <row r="1288" spans="8:8" ht="20.25" customHeight="1">
      <c r="A1288" s="1443"/>
      <c r="B1288" s="1483" t="s">
        <v>70</v>
      </c>
      <c r="C1288" s="1490" t="s">
        <v>53</v>
      </c>
      <c r="D1288" s="1491"/>
      <c r="E1288" s="1491"/>
      <c r="F1288" s="1492"/>
      <c r="G1288" s="1493" t="s">
        <v>150</v>
      </c>
      <c r="H1288" s="1494">
        <f>VLOOKUP($A1279,'Result Entry'!$B$9:$FW$108,9,0)</f>
        <v>0.0</v>
      </c>
      <c r="I1288" s="1494"/>
      <c r="J1288" s="1494"/>
      <c r="K1288" s="1494"/>
      <c r="L1288" s="1494"/>
      <c r="M1288" s="1494"/>
      <c r="N1288" s="1495"/>
    </row>
    <row r="1289" spans="8:8" ht="20.25" customHeight="1">
      <c r="A1289" s="1443"/>
      <c r="B1289" s="1483" t="s">
        <v>70</v>
      </c>
      <c r="C1289" s="1490" t="s">
        <v>54</v>
      </c>
      <c r="D1289" s="1491"/>
      <c r="E1289" s="1491"/>
      <c r="F1289" s="1492"/>
      <c r="G1289" s="1493" t="s">
        <v>150</v>
      </c>
      <c r="H1289" s="1496" t="str">
        <f>CONCATENATE('Result Entry'!$G$4,'Result Entry'!$J$4)</f>
        <v>11(A)</v>
      </c>
      <c r="I1289" s="1494"/>
      <c r="J1289" s="1494"/>
      <c r="K1289" s="1494"/>
      <c r="L1289" s="1494"/>
      <c r="M1289" s="1494"/>
      <c r="N1289" s="1495"/>
    </row>
    <row r="1290" spans="8:8" ht="20.25" customHeight="1">
      <c r="A1290" s="1443"/>
      <c r="B1290" s="1483" t="s">
        <v>70</v>
      </c>
      <c r="C1290" s="1497" t="s">
        <v>26</v>
      </c>
      <c r="D1290" s="1498"/>
      <c r="E1290" s="1498"/>
      <c r="F1290" s="1499"/>
      <c r="G1290" s="1500" t="s">
        <v>150</v>
      </c>
      <c r="H1290" s="1501">
        <f>VLOOKUP($A1279,'Result Entry'!$B$9:$FW$108,10,0)</f>
        <v>0.0</v>
      </c>
      <c r="I1290" s="1501"/>
      <c r="J1290" s="1501"/>
      <c r="K1290" s="1501"/>
      <c r="L1290" s="1501"/>
      <c r="M1290" s="1501"/>
      <c r="N1290" s="1502"/>
    </row>
    <row r="1291" spans="8:8" ht="20.25" customHeight="1">
      <c r="A1291" s="1443"/>
      <c r="B1291" s="1503" t="s">
        <v>70</v>
      </c>
      <c r="C1291" s="1504" t="s">
        <v>168</v>
      </c>
      <c r="D1291" s="1505"/>
      <c r="E1291" s="1506" t="s">
        <v>73</v>
      </c>
      <c r="F1291" s="1507" t="s">
        <v>74</v>
      </c>
      <c r="G1291" s="1508" t="s">
        <v>169</v>
      </c>
      <c r="H1291" s="1509" t="s">
        <v>56</v>
      </c>
      <c r="I1291" s="1510"/>
      <c r="J1291" s="1511" t="s">
        <v>85</v>
      </c>
      <c r="K1291" s="1512"/>
      <c r="L1291" s="1513" t="s">
        <v>170</v>
      </c>
      <c r="M1291" s="1514" t="s">
        <v>77</v>
      </c>
      <c r="N1291" s="1515" t="s">
        <v>99</v>
      </c>
    </row>
    <row r="1292" spans="8:8" ht="20.25" customHeight="1">
      <c r="A1292" s="1443"/>
      <c r="B1292" s="1503"/>
      <c r="C1292" s="1516"/>
      <c r="D1292" s="1517"/>
      <c r="E1292" s="1518"/>
      <c r="F1292" s="1519"/>
      <c r="G1292" s="1520"/>
      <c r="H1292" s="1521"/>
      <c r="I1292" s="1522"/>
      <c r="J1292" s="1523"/>
      <c r="K1292" s="1524"/>
      <c r="L1292" s="1525"/>
      <c r="M1292" s="1526"/>
      <c r="N1292" s="1527"/>
    </row>
    <row r="1293" spans="8:8" ht="20.25" customHeight="1">
      <c r="A1293" s="1443"/>
      <c r="B1293" s="1503" t="s">
        <v>70</v>
      </c>
      <c r="C1293" s="1528" t="s">
        <v>57</v>
      </c>
      <c r="D1293" s="1529"/>
      <c r="E1293" s="1530">
        <f>'Result Entry'!$L$7</f>
        <v>10.0</v>
      </c>
      <c r="F1293" s="1531">
        <f>'Result Entry'!$M$7</f>
        <v>10.0</v>
      </c>
      <c r="G1293" s="1532">
        <f>SUM(E1293:F1293)</f>
        <v>20.0</v>
      </c>
      <c r="H1293" s="1533">
        <f>'Result Entry'!$AU$7</f>
        <v>70.0</v>
      </c>
      <c r="I1293" s="1534"/>
      <c r="J1293" s="1535">
        <f>'Result Entry'!$AY$7</f>
        <v>100.0</v>
      </c>
      <c r="K1293" s="1534"/>
      <c r="L1293" s="1532">
        <f t="shared" si="72" ref="L1293:L1298">H1293+J1293</f>
        <v>170.0</v>
      </c>
      <c r="M1293" s="1536">
        <f t="shared" si="73" ref="M1293:M1298">G1293+L1293</f>
        <v>190.0</v>
      </c>
      <c r="N1293" s="1537"/>
    </row>
    <row r="1294" spans="8:8" s="1538" ht="20.25" customFormat="1" customHeight="1">
      <c r="A1294" s="1443"/>
      <c r="B1294" s="1539" t="s">
        <v>70</v>
      </c>
      <c r="C1294" s="1540" t="str">
        <f>'Result Entry'!$L$3</f>
        <v>HINDI Comp.</v>
      </c>
      <c r="D1294" s="1541"/>
      <c r="E1294" s="1542">
        <f>IF($J1282="TC",0,IF($J1282="Nso",0,VLOOKUP($A1279,'Result Entry'!$B$9:$FW$108,11,0)))</f>
        <v>0.0</v>
      </c>
      <c r="F1294" s="1543">
        <f>IF($J1282="TC",0,IF($J1282="Nso",0,VLOOKUP($A1279,'Result Entry'!$B$9:$FW$108,12,0)))</f>
        <v>0.0</v>
      </c>
      <c r="G1294" s="1544">
        <f>E1294+F1294</f>
        <v>0.0</v>
      </c>
      <c r="H1294" s="1545">
        <f>IF($J1282="TC",0,IF($J1282="Nso",0,VLOOKUP($A1279,'Result Entry'!$B$9:$FW$108,16,0)))</f>
        <v>0.0</v>
      </c>
      <c r="I1294" s="1546"/>
      <c r="J1294" s="1547">
        <f>IF($J1282="TC",0,IF($J1282="Nso",0,VLOOKUP($A1279,'Result Entry'!$B$9:$FW$108,19,0)))</f>
        <v>0.0</v>
      </c>
      <c r="K1294" s="1546"/>
      <c r="L1294" s="1548">
        <f t="shared" si="72"/>
        <v>0.0</v>
      </c>
      <c r="M1294" s="1549">
        <f t="shared" si="73"/>
        <v>0.0</v>
      </c>
      <c r="N1294" s="1550" t="str">
        <f>IF($J1282="TC",0,IF($J1282="Nso",0,VLOOKUP($A1279,'Result Entry'!$B$9:$FW$108,24,0)))</f>
        <v/>
      </c>
    </row>
    <row r="1295" spans="8:8" s="1538" ht="20.25" customFormat="1" customHeight="1">
      <c r="A1295" s="1443"/>
      <c r="B1295" s="1539" t="s">
        <v>70</v>
      </c>
      <c r="C1295" s="1551" t="str">
        <f>'Result Entry'!$Z$3</f>
        <v>ENGLISH Comp.</v>
      </c>
      <c r="D1295" s="1552"/>
      <c r="E1295" s="1542">
        <f>IF($J1282="TC",0,IF($J1282="Nso",0,VLOOKUP($A1279,'Result Entry'!$B$9:$FW$108,25,0)))</f>
        <v>0.0</v>
      </c>
      <c r="F1295" s="1543">
        <f>IF($J1282="TC",0,IF($J1282="Nso",0,VLOOKUP($A1279,'Result Entry'!$B$9:$FW$108,26,0)))</f>
        <v>0.0</v>
      </c>
      <c r="G1295" s="1553">
        <f>E1295+F1295</f>
        <v>0.0</v>
      </c>
      <c r="H1295" s="1554">
        <f>IF($J1282="TC",0,IF($J1282="Nso",0,VLOOKUP($A1279,'Result Entry'!$B$9:$FW$108,30,0)))</f>
        <v>0.0</v>
      </c>
      <c r="I1295" s="1555"/>
      <c r="J1295" s="1556">
        <f>IF($J1282="TC",0,IF($J1282="Nso",0,VLOOKUP($A1279,'Result Entry'!$B$9:$FW$108,33,0)))</f>
        <v>0.0</v>
      </c>
      <c r="K1295" s="1555"/>
      <c r="L1295" s="1548">
        <f t="shared" si="72"/>
        <v>0.0</v>
      </c>
      <c r="M1295" s="1549">
        <f t="shared" si="73"/>
        <v>0.0</v>
      </c>
      <c r="N1295" s="1550" t="str">
        <f>IF($J1282="TC",0,IF($J1282="Nso",0,VLOOKUP($A1279,'Result Entry'!$B$9:$FW$108,38,0)))</f>
        <v/>
      </c>
    </row>
    <row r="1296" spans="8:8" s="1538" ht="20.25" customFormat="1" customHeight="1">
      <c r="A1296" s="1443"/>
      <c r="B1296" s="1539" t="s">
        <v>70</v>
      </c>
      <c r="C1296" s="1551" t="str">
        <f>'Result Entry'!$AO$3</f>
        <v>PHYSICS</v>
      </c>
      <c r="D1296" s="1552"/>
      <c r="E1296" s="1542">
        <f>IF($J1282="TC",0,IF($J1282="Nso",0,VLOOKUP($A1279,'Result Entry'!$B$9:$FW$108,39,0)))</f>
        <v>0.0</v>
      </c>
      <c r="F1296" s="1543">
        <f>IF($J1282="TC",0,IF($J1282="Nso",0,VLOOKUP($A1279,'Result Entry'!$B$9:$FW$108,40,0)))</f>
        <v>0.0</v>
      </c>
      <c r="G1296" s="1553">
        <f>E1296+F1296</f>
        <v>0.0</v>
      </c>
      <c r="H1296" s="1554">
        <f>IF($J1282="TC",0,IF($J1282="Nso",0,VLOOKUP($A1279,'Result Entry'!$B$9:$FW$108,45,0)))</f>
        <v>0.0</v>
      </c>
      <c r="I1296" s="1555"/>
      <c r="J1296" s="1556">
        <f>IF($J1282="TC",0,IF($J1282="Nso",0,VLOOKUP($A1279,'Result Entry'!$B$9:$FW$108,49,0)))</f>
        <v>0.0</v>
      </c>
      <c r="K1296" s="1555"/>
      <c r="L1296" s="1548">
        <f t="shared" si="72"/>
        <v>0.0</v>
      </c>
      <c r="M1296" s="1549">
        <f t="shared" si="73"/>
        <v>0.0</v>
      </c>
      <c r="N1296" s="1550" t="str">
        <f>IF($J1282="TC",0,IF($J1282="Nso",0,VLOOKUP($A1279,'Result Entry'!$B$9:$FW$108,54,0)))</f>
        <v/>
      </c>
    </row>
    <row r="1297" spans="8:8" s="1538" ht="20.25" customFormat="1" customHeight="1">
      <c r="A1297" s="1443"/>
      <c r="B1297" s="1539" t="s">
        <v>70</v>
      </c>
      <c r="C1297" s="1551" t="str">
        <f>'Result Entry'!$BF$3</f>
        <v>CHEMISTRY</v>
      </c>
      <c r="D1297" s="1552"/>
      <c r="E1297" s="1542" t="str">
        <f>IF($J1282="TC",0,IF($J1282="Nso",0,VLOOKUP($A1279,'Result Entry'!$B$9:$FW$108,55,0)))</f>
        <v/>
      </c>
      <c r="F1297" s="1543">
        <f>IF($J1282="TC",0,IF($J1282="Nso",0,VLOOKUP($A1279,'Result Entry'!$B$9:$FW$108,56,0)))</f>
        <v>0.0</v>
      </c>
      <c r="G1297" s="1553" t="e">
        <f>E1297+F1297</f>
        <v>#VALUE!</v>
      </c>
      <c r="H1297" s="1554">
        <f>IF($J1282="TC",0,IF($J1282="Nso",0,VLOOKUP($A1279,'Result Entry'!$B$9:$FW$108,61,0)))</f>
        <v>0.0</v>
      </c>
      <c r="I1297" s="1555"/>
      <c r="J1297" s="1556">
        <f>IF($J1282="TC",0,IF($J1282="Nso",0,VLOOKUP($A1279,'Result Entry'!$B$9:$FW$108,65,0)))</f>
        <v>0.0</v>
      </c>
      <c r="K1297" s="1555"/>
      <c r="L1297" s="1548">
        <f t="shared" si="72"/>
        <v>0.0</v>
      </c>
      <c r="M1297" s="1549" t="e">
        <f t="shared" si="73"/>
        <v>#VALUE!</v>
      </c>
      <c r="N1297" s="1550" t="str">
        <f>IF($J1282="TC",0,IF($J1282="Nso",0,VLOOKUP($A1279,'Result Entry'!$B$9:$FW$108,70,0)))</f>
        <v/>
      </c>
    </row>
    <row r="1298" spans="8:8" s="1538" ht="20.25" customFormat="1" customHeight="1">
      <c r="A1298" s="1443"/>
      <c r="B1298" s="1539" t="s">
        <v>70</v>
      </c>
      <c r="C1298" s="1551" t="str">
        <f>'Result Entry'!$BW$3</f>
        <v>BIOLOGY</v>
      </c>
      <c r="D1298" s="1552"/>
      <c r="E1298" s="1557" t="str">
        <f>IF($J1282="TC",0,IF($J1282="Nso",0,VLOOKUP($A1279,'Result Entry'!$B$9:$FW$108,71,0)))</f>
        <v/>
      </c>
      <c r="F1298" s="1558" t="str">
        <f>IF($J1282="TC",0,IF($J1282="Nso",0,VLOOKUP($A1279,'Result Entry'!$B$9:$FW$108,72,0)))</f>
        <v/>
      </c>
      <c r="G1298" s="1559" t="e">
        <f>E1298+F1298</f>
        <v>#VALUE!</v>
      </c>
      <c r="H1298" s="1560">
        <f>IF($J1282="TC",0,IF($J1282="Nso",0,VLOOKUP($A1279,'Result Entry'!$B$9:$FW$108,77,0)))</f>
        <v>0.0</v>
      </c>
      <c r="I1298" s="1561"/>
      <c r="J1298" s="1562">
        <f>IF($J1282="TC",0,IF($J1282="Nso",0,VLOOKUP($A1279,'Result Entry'!$B$9:$FW$108,81,0)))</f>
        <v>0.0</v>
      </c>
      <c r="K1298" s="1561"/>
      <c r="L1298" s="1563">
        <f t="shared" si="72"/>
        <v>0.0</v>
      </c>
      <c r="M1298" s="1564" t="e">
        <f t="shared" si="73"/>
        <v>#VALUE!</v>
      </c>
      <c r="N1298" s="1550">
        <f>IF($J1282="TC",0,IF($J1282="Nso",0,VLOOKUP($A1279,'Result Entry'!$B$9:$FW$108,86,0)))</f>
        <v>0.0</v>
      </c>
    </row>
    <row r="1299" spans="8:8" ht="20.25" customHeight="1">
      <c r="A1299" s="1443"/>
      <c r="B1299" s="1503" t="s">
        <v>70</v>
      </c>
      <c r="C1299" s="1565" t="s">
        <v>78</v>
      </c>
      <c r="D1299" s="1566"/>
      <c r="E1299" s="1567"/>
      <c r="F1299" s="1568" t="s">
        <v>79</v>
      </c>
      <c r="G1299" s="1569"/>
      <c r="H1299" s="1570" t="s">
        <v>80</v>
      </c>
      <c r="I1299" s="1571"/>
      <c r="J1299" s="1572" t="s">
        <v>42</v>
      </c>
      <c r="K1299" s="1667" t="s">
        <v>92</v>
      </c>
      <c r="L1299" s="1574" t="s">
        <v>40</v>
      </c>
      <c r="M1299" s="1575"/>
      <c r="N1299" s="1576" t="s">
        <v>44</v>
      </c>
    </row>
    <row r="1300" spans="8:8" ht="25.5" customHeight="1">
      <c r="A1300" s="1443"/>
      <c r="B1300" s="1503" t="s">
        <v>70</v>
      </c>
      <c r="C1300" s="1577"/>
      <c r="D1300" s="1578"/>
      <c r="E1300" s="1579"/>
      <c r="F1300" s="1580">
        <f>IF($J1282="TC",0,IF($J1282="Nso",0,VLOOKUP($A1279,'Result Entry'!$B$9:$FW$108,146,0)))</f>
        <v>0.0</v>
      </c>
      <c r="G1300" s="1581"/>
      <c r="H1300" s="1582">
        <f>IF($J1282="TC",0,IF($J1282="Nso",0,VLOOKUP($A1279,'Result Entry'!$B$9:$FW$108,147,0)))</f>
        <v>0.0</v>
      </c>
      <c r="I1300" s="1583"/>
      <c r="J1300" s="1584">
        <f>IF($J1282="TC",0,IF($J1282="Nso",0,VLOOKUP($A1279,'Result Entry'!$B$9:$FW$108,148,0)))</f>
        <v>0.0</v>
      </c>
      <c r="K1300" s="1585" t="str">
        <f>IF($J1282="TC",0,IF($J1282="Nso",0,VLOOKUP($A1279,'Result Entry'!$B$9:$FW$108,149,0)))</f>
        <v/>
      </c>
      <c r="L1300" s="1586">
        <f>IF($J1282="TC",0,IF($J1282="Nso",0,VLOOKUP($A1279,'Result Entry'!$B$9:$FW$108,150,0)))</f>
        <v>0.0</v>
      </c>
      <c r="M1300" s="1587"/>
      <c r="N1300" s="1588">
        <f>IF($J1282="TC",0,IF($J1282="Nso",0,VLOOKUP($A1279,'Result Entry'!$B$9:$FW$108,152,0)))</f>
        <v>0.0</v>
      </c>
    </row>
    <row r="1301" spans="8:8" ht="20.25" customHeight="1">
      <c r="A1301" s="1443"/>
      <c r="B1301" s="1503" t="s">
        <v>70</v>
      </c>
      <c r="C1301" s="1589" t="s">
        <v>59</v>
      </c>
      <c r="D1301" s="1590"/>
      <c r="E1301" s="1590"/>
      <c r="F1301" s="1590"/>
      <c r="G1301" s="1590"/>
      <c r="H1301" s="1591"/>
      <c r="I1301" s="1592" t="s">
        <v>60</v>
      </c>
      <c r="J1301" s="1593"/>
      <c r="K1301" s="1594">
        <f>VLOOKUP($A1279,'Result Entry'!$B$9:$FW$108,143,0)</f>
        <v>0.0</v>
      </c>
      <c r="L1301" s="1595"/>
      <c r="M1301" s="1596" t="s">
        <v>38</v>
      </c>
      <c r="N1301" s="1597"/>
    </row>
    <row r="1302" spans="8:8" ht="20.25" customHeight="1">
      <c r="A1302" s="1443"/>
      <c r="B1302" s="1503" t="s">
        <v>70</v>
      </c>
      <c r="C1302" s="1598" t="s">
        <v>55</v>
      </c>
      <c r="D1302" s="1599"/>
      <c r="E1302" s="1599"/>
      <c r="F1302" s="1600" t="s">
        <v>158</v>
      </c>
      <c r="G1302" s="1601"/>
      <c r="H1302" s="1602" t="s">
        <v>48</v>
      </c>
      <c r="I1302" s="1603" t="s">
        <v>61</v>
      </c>
      <c r="J1302" s="1604"/>
      <c r="K1302" s="1605">
        <f>VLOOKUP($A1279,'Result Entry'!$B$9:$FW$108,144,0)</f>
        <v>0.0</v>
      </c>
      <c r="L1302" s="1606"/>
      <c r="M1302" s="1607">
        <f>VLOOKUP($A1279,'Result Entry'!$B$9:$FW$108,145,0)</f>
        <v>0.0</v>
      </c>
      <c r="N1302" s="1608"/>
    </row>
    <row r="1303" spans="8:8" ht="20.25" customHeight="1">
      <c r="A1303" s="1443"/>
      <c r="B1303" s="1503" t="s">
        <v>70</v>
      </c>
      <c r="C1303" s="1598"/>
      <c r="D1303" s="1599"/>
      <c r="E1303" s="1599"/>
      <c r="F1303" s="1609"/>
      <c r="G1303" s="1610"/>
      <c r="H1303" s="1611" t="s">
        <v>100</v>
      </c>
      <c r="I1303" s="1612" t="s">
        <v>62</v>
      </c>
      <c r="J1303" s="1613"/>
      <c r="K1303" s="1614">
        <f>IF($J1282="TC","Transferred",IF($J1282="Nso","NameSeparated",VLOOKUP($A1279,'Result Entry'!$B$9:$FW$108,153,0)))</f>
        <v>0.0</v>
      </c>
      <c r="L1303" s="1614"/>
      <c r="M1303" s="1614"/>
      <c r="N1303" s="1615"/>
    </row>
    <row r="1304" spans="8:8" ht="20.25" customHeight="1">
      <c r="A1304" s="1443"/>
      <c r="B1304" s="1503" t="s">
        <v>70</v>
      </c>
      <c r="C1304" s="1616" t="str">
        <f>'Result Entry'!$DU$3</f>
        <v>Foundation Of Information Tech.</v>
      </c>
      <c r="D1304" s="1617"/>
      <c r="E1304" s="1618"/>
      <c r="F1304" s="1619" t="str">
        <f>IF($J1282="TC",0,IF($J1282="Nso",0,VLOOKUP($A1279,'Result Entry'!$B$9:$GS$108,170,0)))</f>
        <v/>
      </c>
      <c r="G1304" s="1619"/>
      <c r="H1304" s="1620">
        <f>IF($J1282="TC",0,IF($J1282="Nso",0,VLOOKUP($A1279,'Result Entry'!$B$9:$GS$108,112,0)))</f>
        <v>0.0</v>
      </c>
      <c r="I1304" s="1621" t="s">
        <v>72</v>
      </c>
      <c r="J1304" s="1622"/>
      <c r="K1304" s="1623">
        <f>'Result Entry'!$T$2</f>
        <v>45041.0</v>
      </c>
      <c r="L1304" s="1624"/>
      <c r="M1304" s="1624"/>
      <c r="N1304" s="1625"/>
    </row>
    <row r="1305" spans="8:8" ht="20.25" customHeight="1">
      <c r="A1305" s="1443"/>
      <c r="B1305" s="1503" t="s">
        <v>70</v>
      </c>
      <c r="C1305" s="1616" t="str">
        <f>'Result Entry'!$EI$3</f>
        <v>G.I.A.I.-II</v>
      </c>
      <c r="D1305" s="1617"/>
      <c r="E1305" s="1618"/>
      <c r="F1305" s="1619" t="str">
        <f>IF($J1282="TC",0,IF($J1282="Nso",0,VLOOKUP($A1279,'Result Entry'!$B$9:$GS$108,174,0)))</f>
        <v/>
      </c>
      <c r="G1305" s="1619"/>
      <c r="H1305" s="1620">
        <f>IF($J1282="TC",0,IF($J1282="Nso",0,VLOOKUP($A1279,'Result Entry'!$B$9:$GS$108,124,0)))</f>
        <v>0.0</v>
      </c>
      <c r="I1305" s="1626"/>
      <c r="J1305" s="1627"/>
      <c r="K1305" s="1627"/>
      <c r="L1305" s="1627"/>
      <c r="M1305" s="1627"/>
      <c r="N1305" s="1628"/>
    </row>
    <row r="1306" spans="8:8" ht="20.25" customHeight="1">
      <c r="A1306" s="1443"/>
      <c r="B1306" s="1503" t="s">
        <v>70</v>
      </c>
      <c r="C1306" s="1616" t="str">
        <f>'Result Entry'!$EU$3</f>
        <v>SOC.SER.PLAN</v>
      </c>
      <c r="D1306" s="1617"/>
      <c r="E1306" s="1618"/>
      <c r="F1306" s="1619">
        <f>IF($J1282="TC",0,IF($J1282="Nso",0,VLOOKUP($A1279,'Result Entry'!$B$9:$HS$108,178,0)))</f>
        <v>0.0</v>
      </c>
      <c r="G1306" s="1619"/>
      <c r="H1306" s="1620">
        <f>IF($J1282="TC",0,IF($J1282="Nso",0,VLOOKUP($A1279,'Result Entry'!$B$9:$GS$108,136,0)))</f>
        <v>0.0</v>
      </c>
      <c r="I1306" s="1629" t="s">
        <v>175</v>
      </c>
      <c r="J1306" s="1630"/>
      <c r="K1306" s="1668"/>
      <c r="L1306" s="1669"/>
      <c r="M1306" s="1669"/>
      <c r="N1306" s="1670"/>
    </row>
    <row r="1307" spans="8:8" ht="20.25" customHeight="1">
      <c r="A1307" s="1443"/>
      <c r="B1307" s="1503" t="s">
        <v>70</v>
      </c>
      <c r="C1307" s="1616" t="str">
        <f>'Result Entry'!$FG$3</f>
        <v>Jeewan Kaushal</v>
      </c>
      <c r="D1307" s="1617"/>
      <c r="E1307" s="1618"/>
      <c r="F1307" s="1619" t="str">
        <f>IF($J1282="TC",0,IF($J1282="Nso",0,VLOOKUP($A1279,'Result Entry'!$B$9:$HS$108,182,0)))</f>
        <v/>
      </c>
      <c r="G1307" s="1619"/>
      <c r="H1307" s="1620">
        <f>IF($J1282="TC",0,IF($J1282="Nso",0,VLOOKUP($A1279,'Result Entry'!$B$9:$HS$108,136,0)))</f>
        <v>0.0</v>
      </c>
      <c r="I1307" s="1629" t="s">
        <v>149</v>
      </c>
      <c r="J1307" s="1630"/>
      <c r="K1307" s="1630"/>
      <c r="L1307" s="1630"/>
      <c r="M1307" s="1630"/>
      <c r="N1307" s="1634"/>
    </row>
    <row r="1308" spans="8:8" ht="20.25" customHeight="1">
      <c r="A1308" s="1443"/>
      <c r="B1308" s="1483" t="s">
        <v>70</v>
      </c>
      <c r="C1308" s="1635" t="s">
        <v>181</v>
      </c>
      <c r="D1308" s="1636"/>
      <c r="E1308" s="1637"/>
      <c r="F1308" s="1638" t="s">
        <v>182</v>
      </c>
      <c r="G1308" s="1639"/>
      <c r="H1308" s="1640" t="s">
        <v>31</v>
      </c>
      <c r="I1308" s="1629" t="s">
        <v>176</v>
      </c>
      <c r="J1308" s="1630"/>
      <c r="K1308" s="1630"/>
      <c r="L1308" s="1630"/>
      <c r="M1308" s="1630"/>
      <c r="N1308" s="1634"/>
    </row>
    <row r="1309" spans="8:8" ht="20.25" customHeight="1">
      <c r="A1309" s="1443"/>
      <c r="B1309" s="1483" t="s">
        <v>70</v>
      </c>
      <c r="C1309" s="1641"/>
      <c r="D1309" s="1642"/>
      <c r="E1309" s="1643"/>
      <c r="F1309" s="1644" t="s">
        <v>183</v>
      </c>
      <c r="G1309" s="1645"/>
      <c r="H1309" s="1646" t="s">
        <v>180</v>
      </c>
      <c r="I1309" s="1647" t="s">
        <v>68</v>
      </c>
      <c r="J1309" s="1648"/>
      <c r="K1309" s="1648"/>
      <c r="L1309" s="1648"/>
      <c r="M1309" s="1648"/>
      <c r="N1309" s="1649"/>
    </row>
    <row r="1310" spans="8:8" ht="20.25" customHeight="1">
      <c r="A1310" s="1443"/>
      <c r="B1310" s="1483" t="s">
        <v>70</v>
      </c>
      <c r="C1310" s="1641"/>
      <c r="D1310" s="1642"/>
      <c r="E1310" s="1643"/>
      <c r="F1310" s="1644" t="s">
        <v>186</v>
      </c>
      <c r="G1310" s="1645"/>
      <c r="H1310" s="1646" t="s">
        <v>63</v>
      </c>
      <c r="I1310" s="1650"/>
      <c r="J1310" s="1651"/>
      <c r="K1310" s="1651"/>
      <c r="L1310" s="1651"/>
      <c r="M1310" s="1651"/>
      <c r="N1310" s="1652"/>
    </row>
    <row r="1311" spans="8:8" ht="20.25" customHeight="1">
      <c r="A1311" s="1443"/>
      <c r="B1311" s="1483" t="s">
        <v>70</v>
      </c>
      <c r="C1311" s="1641"/>
      <c r="D1311" s="1642"/>
      <c r="E1311" s="1643"/>
      <c r="F1311" s="1644" t="s">
        <v>187</v>
      </c>
      <c r="G1311" s="1645"/>
      <c r="H1311" s="1646" t="s">
        <v>64</v>
      </c>
      <c r="I1311" s="1650"/>
      <c r="J1311" s="1651"/>
      <c r="K1311" s="1651"/>
      <c r="L1311" s="1651"/>
      <c r="M1311" s="1651"/>
      <c r="N1311" s="1652"/>
    </row>
    <row r="1312" spans="8:8" ht="20.25" customHeight="1">
      <c r="A1312" s="1443"/>
      <c r="B1312" s="1483" t="s">
        <v>70</v>
      </c>
      <c r="C1312" s="1641"/>
      <c r="D1312" s="1642"/>
      <c r="E1312" s="1643"/>
      <c r="F1312" s="1644" t="s">
        <v>184</v>
      </c>
      <c r="G1312" s="1645"/>
      <c r="H1312" s="1646" t="s">
        <v>66</v>
      </c>
      <c r="I1312" s="1653" t="s">
        <v>81</v>
      </c>
      <c r="J1312" s="1654"/>
      <c r="K1312" s="1654"/>
      <c r="L1312" s="1654"/>
      <c r="M1312" s="1654"/>
      <c r="N1312" s="1655"/>
    </row>
    <row r="1313" spans="8:8" ht="20.25" customHeight="1">
      <c r="A1313" s="1443"/>
      <c r="B1313" s="1656" t="s">
        <v>70</v>
      </c>
      <c r="C1313" s="1657"/>
      <c r="D1313" s="1658"/>
      <c r="E1313" s="1659"/>
      <c r="F1313" s="1660" t="s">
        <v>185</v>
      </c>
      <c r="G1313" s="1661"/>
      <c r="H1313" s="1662" t="s">
        <v>65</v>
      </c>
      <c r="I1313" s="1663"/>
      <c r="J1313" s="1664"/>
      <c r="K1313" s="1664"/>
      <c r="L1313" s="1664"/>
      <c r="M1313" s="1664"/>
      <c r="N1313" s="1665"/>
    </row>
    <row r="1314" spans="8:8" ht="15.75">
      <c r="A1314" s="1666"/>
      <c r="B1314" s="1666"/>
      <c r="C1314" s="1666"/>
      <c r="D1314" s="1666"/>
      <c r="E1314" s="1666"/>
      <c r="F1314" s="1666"/>
      <c r="G1314" s="1666"/>
      <c r="H1314" s="1666"/>
      <c r="I1314" s="1666"/>
      <c r="J1314" s="1666"/>
      <c r="K1314" s="1666"/>
      <c r="L1314" s="1666"/>
      <c r="M1314" s="1666"/>
      <c r="N1314" s="1666"/>
    </row>
    <row r="1315" spans="8:8" ht="24.75" customHeight="1">
      <c r="A1315" s="1441">
        <f>A1279+1</f>
        <v>38.0</v>
      </c>
      <c r="B1315" s="1442" t="s">
        <v>51</v>
      </c>
      <c r="C1315" s="1442"/>
      <c r="D1315" s="1442"/>
      <c r="E1315" s="1442"/>
      <c r="F1315" s="1442"/>
      <c r="G1315" s="1442"/>
      <c r="H1315" s="1442"/>
      <c r="I1315" s="1442"/>
      <c r="J1315" s="1442"/>
      <c r="K1315" s="1442"/>
      <c r="L1315" s="1442"/>
      <c r="M1315" s="1442"/>
      <c r="N1315" s="1442"/>
    </row>
    <row r="1316" spans="8:8" ht="42.75" customHeight="1">
      <c r="A1316" s="1443"/>
      <c r="B1316" s="1444"/>
      <c r="C1316" s="1445"/>
      <c r="D1316" s="1446" t="str">
        <f>Master!$E$8</f>
        <v>Govt. Sr. Secondary School </v>
      </c>
      <c r="E1316" s="1447"/>
      <c r="F1316" s="1447"/>
      <c r="G1316" s="1447"/>
      <c r="H1316" s="1447"/>
      <c r="I1316" s="1447"/>
      <c r="J1316" s="1447"/>
      <c r="K1316" s="1447"/>
      <c r="L1316" s="1447"/>
      <c r="M1316" s="1447"/>
      <c r="N1316" s="1448"/>
    </row>
    <row r="1317" spans="8:8" ht="26.25" customHeight="1">
      <c r="A1317" s="1443"/>
      <c r="B1317" s="1449"/>
      <c r="C1317" s="1450"/>
      <c r="D1317" s="1451" t="str">
        <f>Master!$E$11</f>
        <v>P.S.-Bapini (Jodhpur)</v>
      </c>
      <c r="E1317" s="1452"/>
      <c r="F1317" s="1452"/>
      <c r="G1317" s="1452"/>
      <c r="H1317" s="1452"/>
      <c r="I1317" s="1452"/>
      <c r="J1317" s="1452"/>
      <c r="K1317" s="1452"/>
      <c r="L1317" s="1452"/>
      <c r="M1317" s="1452"/>
      <c r="N1317" s="1453"/>
    </row>
    <row r="1318" spans="8:8" ht="20.25" customHeight="1">
      <c r="A1318" s="1443"/>
      <c r="B1318" s="1454"/>
      <c r="C1318" s="1455" t="s">
        <v>151</v>
      </c>
      <c r="D1318" s="1456"/>
      <c r="E1318" s="1456"/>
      <c r="F1318" s="1456"/>
      <c r="G1318" s="1457"/>
      <c r="H1318" s="1458" t="s">
        <v>128</v>
      </c>
      <c r="I1318" s="1458"/>
      <c r="J1318" s="1459">
        <f>VLOOKUP(A1315,'Result Entry'!$B$6:$K$108,6,0)</f>
        <v>0.0</v>
      </c>
      <c r="K1318" s="1460" t="s">
        <v>69</v>
      </c>
      <c r="L1318" s="1461"/>
      <c r="M1318" s="1462">
        <f>Master!$E$14</f>
        <v>8.151106901E9</v>
      </c>
      <c r="N1318" s="1463"/>
    </row>
    <row r="1319" spans="8:8" ht="20.25" customHeight="1">
      <c r="A1319" s="1443"/>
      <c r="B1319" s="1464"/>
      <c r="C1319" s="1465"/>
      <c r="D1319" s="1466"/>
      <c r="E1319" s="1466"/>
      <c r="F1319" s="1466"/>
      <c r="G1319" s="1467"/>
      <c r="H1319" s="1468"/>
      <c r="I1319" s="1468"/>
      <c r="J1319" s="1469"/>
      <c r="K1319" s="1470" t="s">
        <v>67</v>
      </c>
      <c r="L1319" s="1471"/>
      <c r="M1319" s="1472"/>
      <c r="N1319" s="1473"/>
      <c r="O1319" s="23" t="s">
        <v>157</v>
      </c>
    </row>
    <row r="1320" spans="8:8" ht="20.25" customHeight="1">
      <c r="A1320" s="1443"/>
      <c r="B1320" s="1464"/>
      <c r="C1320" s="1474"/>
      <c r="D1320" s="1475"/>
      <c r="E1320" s="1475"/>
      <c r="F1320" s="1475"/>
      <c r="G1320" s="1476"/>
      <c r="H1320" s="1477"/>
      <c r="I1320" s="1477"/>
      <c r="J1320" s="1478"/>
      <c r="K1320" s="1479" t="s">
        <v>52</v>
      </c>
      <c r="L1320" s="1480"/>
      <c r="M1320" s="1481" t="str">
        <f>Master!$E$6</f>
        <v>2022-23</v>
      </c>
      <c r="N1320" s="1482"/>
    </row>
    <row r="1321" spans="8:8" ht="20.25" customHeight="1">
      <c r="A1321" s="1443"/>
      <c r="B1321" s="1483" t="s">
        <v>70</v>
      </c>
      <c r="C1321" s="1484" t="s">
        <v>21</v>
      </c>
      <c r="D1321" s="1485"/>
      <c r="E1321" s="1485"/>
      <c r="F1321" s="1486"/>
      <c r="G1321" s="1487" t="s">
        <v>150</v>
      </c>
      <c r="H1321" s="1488">
        <f>VLOOKUP($A1315,'Result Entry'!$B$9:$FW$108,4,0)</f>
        <v>0.0</v>
      </c>
      <c r="I1321" s="1488"/>
      <c r="J1321" s="1488"/>
      <c r="K1321" s="1488"/>
      <c r="L1321" s="1488"/>
      <c r="M1321" s="1488"/>
      <c r="N1321" s="1489"/>
    </row>
    <row r="1322" spans="8:8" ht="20.25" customHeight="1">
      <c r="A1322" s="1443"/>
      <c r="B1322" s="1483" t="s">
        <v>70</v>
      </c>
      <c r="C1322" s="1490" t="s">
        <v>23</v>
      </c>
      <c r="D1322" s="1491"/>
      <c r="E1322" s="1491"/>
      <c r="F1322" s="1492"/>
      <c r="G1322" s="1493" t="s">
        <v>150</v>
      </c>
      <c r="H1322" s="1494">
        <f>VLOOKUP($A1315,'Result Entry'!$B$9:$FW$108,7,0)</f>
        <v>0.0</v>
      </c>
      <c r="I1322" s="1494"/>
      <c r="J1322" s="1494"/>
      <c r="K1322" s="1494"/>
      <c r="L1322" s="1494"/>
      <c r="M1322" s="1494"/>
      <c r="N1322" s="1495"/>
    </row>
    <row r="1323" spans="8:8" ht="20.25" customHeight="1">
      <c r="A1323" s="1443"/>
      <c r="B1323" s="1483" t="s">
        <v>70</v>
      </c>
      <c r="C1323" s="1490" t="s">
        <v>24</v>
      </c>
      <c r="D1323" s="1491"/>
      <c r="E1323" s="1491"/>
      <c r="F1323" s="1492"/>
      <c r="G1323" s="1493" t="s">
        <v>150</v>
      </c>
      <c r="H1323" s="1494">
        <f>VLOOKUP($A1315,'Result Entry'!$B$9:$FW$108,8,0)</f>
        <v>0.0</v>
      </c>
      <c r="I1323" s="1494"/>
      <c r="J1323" s="1494"/>
      <c r="K1323" s="1494"/>
      <c r="L1323" s="1494"/>
      <c r="M1323" s="1494"/>
      <c r="N1323" s="1495"/>
    </row>
    <row r="1324" spans="8:8" ht="20.25" customHeight="1">
      <c r="A1324" s="1443"/>
      <c r="B1324" s="1483" t="s">
        <v>70</v>
      </c>
      <c r="C1324" s="1490" t="s">
        <v>53</v>
      </c>
      <c r="D1324" s="1491"/>
      <c r="E1324" s="1491"/>
      <c r="F1324" s="1492"/>
      <c r="G1324" s="1493" t="s">
        <v>150</v>
      </c>
      <c r="H1324" s="1494">
        <f>VLOOKUP($A1315,'Result Entry'!$B$9:$FW$108,9,0)</f>
        <v>0.0</v>
      </c>
      <c r="I1324" s="1494"/>
      <c r="J1324" s="1494"/>
      <c r="K1324" s="1494"/>
      <c r="L1324" s="1494"/>
      <c r="M1324" s="1494"/>
      <c r="N1324" s="1495"/>
    </row>
    <row r="1325" spans="8:8" ht="20.25" customHeight="1">
      <c r="A1325" s="1443"/>
      <c r="B1325" s="1483" t="s">
        <v>70</v>
      </c>
      <c r="C1325" s="1490" t="s">
        <v>54</v>
      </c>
      <c r="D1325" s="1491"/>
      <c r="E1325" s="1491"/>
      <c r="F1325" s="1492"/>
      <c r="G1325" s="1493" t="s">
        <v>150</v>
      </c>
      <c r="H1325" s="1496" t="str">
        <f>CONCATENATE('Result Entry'!$G$4,'Result Entry'!$J$4)</f>
        <v>11(A)</v>
      </c>
      <c r="I1325" s="1494"/>
      <c r="J1325" s="1494"/>
      <c r="K1325" s="1494"/>
      <c r="L1325" s="1494"/>
      <c r="M1325" s="1494"/>
      <c r="N1325" s="1495"/>
    </row>
    <row r="1326" spans="8:8" ht="20.25" customHeight="1">
      <c r="A1326" s="1443"/>
      <c r="B1326" s="1483" t="s">
        <v>70</v>
      </c>
      <c r="C1326" s="1497" t="s">
        <v>26</v>
      </c>
      <c r="D1326" s="1498"/>
      <c r="E1326" s="1498"/>
      <c r="F1326" s="1499"/>
      <c r="G1326" s="1500" t="s">
        <v>150</v>
      </c>
      <c r="H1326" s="1501">
        <f>VLOOKUP($A1315,'Result Entry'!$B$9:$FW$108,10,0)</f>
        <v>0.0</v>
      </c>
      <c r="I1326" s="1501"/>
      <c r="J1326" s="1501"/>
      <c r="K1326" s="1501"/>
      <c r="L1326" s="1501"/>
      <c r="M1326" s="1501"/>
      <c r="N1326" s="1502"/>
    </row>
    <row r="1327" spans="8:8" ht="20.25" customHeight="1">
      <c r="A1327" s="1443"/>
      <c r="B1327" s="1503" t="s">
        <v>70</v>
      </c>
      <c r="C1327" s="1504" t="s">
        <v>168</v>
      </c>
      <c r="D1327" s="1505"/>
      <c r="E1327" s="1506" t="s">
        <v>73</v>
      </c>
      <c r="F1327" s="1507" t="s">
        <v>74</v>
      </c>
      <c r="G1327" s="1508" t="s">
        <v>169</v>
      </c>
      <c r="H1327" s="1509" t="s">
        <v>56</v>
      </c>
      <c r="I1327" s="1510"/>
      <c r="J1327" s="1511" t="s">
        <v>85</v>
      </c>
      <c r="K1327" s="1512"/>
      <c r="L1327" s="1513" t="s">
        <v>170</v>
      </c>
      <c r="M1327" s="1514" t="s">
        <v>77</v>
      </c>
      <c r="N1327" s="1515" t="s">
        <v>99</v>
      </c>
    </row>
    <row r="1328" spans="8:8" ht="20.25" customHeight="1">
      <c r="A1328" s="1443"/>
      <c r="B1328" s="1503"/>
      <c r="C1328" s="1516"/>
      <c r="D1328" s="1517"/>
      <c r="E1328" s="1518"/>
      <c r="F1328" s="1519"/>
      <c r="G1328" s="1520"/>
      <c r="H1328" s="1521"/>
      <c r="I1328" s="1522"/>
      <c r="J1328" s="1523"/>
      <c r="K1328" s="1524"/>
      <c r="L1328" s="1525"/>
      <c r="M1328" s="1526"/>
      <c r="N1328" s="1527"/>
    </row>
    <row r="1329" spans="8:8" ht="20.25" customHeight="1">
      <c r="A1329" s="1443"/>
      <c r="B1329" s="1503" t="s">
        <v>70</v>
      </c>
      <c r="C1329" s="1528" t="s">
        <v>57</v>
      </c>
      <c r="D1329" s="1529"/>
      <c r="E1329" s="1530">
        <f>'Result Entry'!$L$7</f>
        <v>10.0</v>
      </c>
      <c r="F1329" s="1531">
        <f>'Result Entry'!$M$7</f>
        <v>10.0</v>
      </c>
      <c r="G1329" s="1532">
        <f>SUM(E1329:F1329)</f>
        <v>20.0</v>
      </c>
      <c r="H1329" s="1533">
        <f>'Result Entry'!$AU$7</f>
        <v>70.0</v>
      </c>
      <c r="I1329" s="1534"/>
      <c r="J1329" s="1535">
        <f>'Result Entry'!$AY$7</f>
        <v>100.0</v>
      </c>
      <c r="K1329" s="1534"/>
      <c r="L1329" s="1532">
        <f t="shared" si="74" ref="L1329:L1334">H1329+J1329</f>
        <v>170.0</v>
      </c>
      <c r="M1329" s="1536">
        <f t="shared" si="75" ref="M1329:M1334">G1329+L1329</f>
        <v>190.0</v>
      </c>
      <c r="N1329" s="1537"/>
    </row>
    <row r="1330" spans="8:8" s="1538" ht="20.25" customFormat="1" customHeight="1">
      <c r="A1330" s="1443"/>
      <c r="B1330" s="1539" t="s">
        <v>70</v>
      </c>
      <c r="C1330" s="1540" t="str">
        <f>'Result Entry'!$L$3</f>
        <v>HINDI Comp.</v>
      </c>
      <c r="D1330" s="1541"/>
      <c r="E1330" s="1542">
        <f>IF($J1318="TC",0,IF($J1318="Nso",0,VLOOKUP($A1315,'Result Entry'!$B$9:$FW$108,11,0)))</f>
        <v>0.0</v>
      </c>
      <c r="F1330" s="1543">
        <f>IF($J1318="TC",0,IF($J1318="Nso",0,VLOOKUP($A1315,'Result Entry'!$B$9:$FW$108,12,0)))</f>
        <v>0.0</v>
      </c>
      <c r="G1330" s="1544">
        <f>E1330+F1330</f>
        <v>0.0</v>
      </c>
      <c r="H1330" s="1545">
        <f>IF($J1318="TC",0,IF($J1318="Nso",0,VLOOKUP($A1315,'Result Entry'!$B$9:$FW$108,16,0)))</f>
        <v>0.0</v>
      </c>
      <c r="I1330" s="1546"/>
      <c r="J1330" s="1547">
        <f>IF($J1318="TC",0,IF($J1318="Nso",0,VLOOKUP($A1315,'Result Entry'!$B$9:$FW$108,19,0)))</f>
        <v>0.0</v>
      </c>
      <c r="K1330" s="1546"/>
      <c r="L1330" s="1548">
        <f t="shared" si="74"/>
        <v>0.0</v>
      </c>
      <c r="M1330" s="1549">
        <f t="shared" si="75"/>
        <v>0.0</v>
      </c>
      <c r="N1330" s="1550" t="str">
        <f>IF($J1318="TC",0,IF($J1318="Nso",0,VLOOKUP($A1315,'Result Entry'!$B$9:$FW$108,24,0)))</f>
        <v/>
      </c>
    </row>
    <row r="1331" spans="8:8" s="1538" ht="20.25" customFormat="1" customHeight="1">
      <c r="A1331" s="1443"/>
      <c r="B1331" s="1539" t="s">
        <v>70</v>
      </c>
      <c r="C1331" s="1551" t="str">
        <f>'Result Entry'!$Z$3</f>
        <v>ENGLISH Comp.</v>
      </c>
      <c r="D1331" s="1552"/>
      <c r="E1331" s="1542">
        <f>IF($J1318="TC",0,IF($J1318="Nso",0,VLOOKUP($A1315,'Result Entry'!$B$9:$FW$108,25,0)))</f>
        <v>0.0</v>
      </c>
      <c r="F1331" s="1543">
        <f>IF($J1318="TC",0,IF($J1318="Nso",0,VLOOKUP($A1315,'Result Entry'!$B$9:$FW$108,26,0)))</f>
        <v>0.0</v>
      </c>
      <c r="G1331" s="1553">
        <f>E1331+F1331</f>
        <v>0.0</v>
      </c>
      <c r="H1331" s="1554">
        <f>IF($J1318="TC",0,IF($J1318="Nso",0,VLOOKUP($A1315,'Result Entry'!$B$9:$FW$108,30,0)))</f>
        <v>0.0</v>
      </c>
      <c r="I1331" s="1555"/>
      <c r="J1331" s="1556">
        <f>IF($J1318="TC",0,IF($J1318="Nso",0,VLOOKUP($A1315,'Result Entry'!$B$9:$FW$108,33,0)))</f>
        <v>0.0</v>
      </c>
      <c r="K1331" s="1555"/>
      <c r="L1331" s="1548">
        <f t="shared" si="74"/>
        <v>0.0</v>
      </c>
      <c r="M1331" s="1549">
        <f t="shared" si="75"/>
        <v>0.0</v>
      </c>
      <c r="N1331" s="1550" t="str">
        <f>IF($J1318="TC",0,IF($J1318="Nso",0,VLOOKUP($A1315,'Result Entry'!$B$9:$FW$108,38,0)))</f>
        <v/>
      </c>
    </row>
    <row r="1332" spans="8:8" s="1538" ht="20.25" customFormat="1" customHeight="1">
      <c r="A1332" s="1443"/>
      <c r="B1332" s="1539" t="s">
        <v>70</v>
      </c>
      <c r="C1332" s="1551" t="str">
        <f>'Result Entry'!$AO$3</f>
        <v>PHYSICS</v>
      </c>
      <c r="D1332" s="1552"/>
      <c r="E1332" s="1542">
        <f>IF($J1318="TC",0,IF($J1318="Nso",0,VLOOKUP($A1315,'Result Entry'!$B$9:$FW$108,39,0)))</f>
        <v>0.0</v>
      </c>
      <c r="F1332" s="1543">
        <f>IF($J1318="TC",0,IF($J1318="Nso",0,VLOOKUP($A1315,'Result Entry'!$B$9:$FW$108,40,0)))</f>
        <v>0.0</v>
      </c>
      <c r="G1332" s="1553">
        <f>E1332+F1332</f>
        <v>0.0</v>
      </c>
      <c r="H1332" s="1554">
        <f>IF($J1318="TC",0,IF($J1318="Nso",0,VLOOKUP($A1315,'Result Entry'!$B$9:$FW$108,45,0)))</f>
        <v>0.0</v>
      </c>
      <c r="I1332" s="1555"/>
      <c r="J1332" s="1556">
        <f>IF($J1318="TC",0,IF($J1318="Nso",0,VLOOKUP($A1315,'Result Entry'!$B$9:$FW$108,49,0)))</f>
        <v>0.0</v>
      </c>
      <c r="K1332" s="1555"/>
      <c r="L1332" s="1548">
        <f t="shared" si="74"/>
        <v>0.0</v>
      </c>
      <c r="M1332" s="1549">
        <f t="shared" si="75"/>
        <v>0.0</v>
      </c>
      <c r="N1332" s="1550" t="str">
        <f>IF($J1318="TC",0,IF($J1318="Nso",0,VLOOKUP($A1315,'Result Entry'!$B$9:$FW$108,54,0)))</f>
        <v/>
      </c>
    </row>
    <row r="1333" spans="8:8" s="1538" ht="20.25" customFormat="1" customHeight="1">
      <c r="A1333" s="1443"/>
      <c r="B1333" s="1539" t="s">
        <v>70</v>
      </c>
      <c r="C1333" s="1551" t="str">
        <f>'Result Entry'!$BF$3</f>
        <v>CHEMISTRY</v>
      </c>
      <c r="D1333" s="1552"/>
      <c r="E1333" s="1542" t="str">
        <f>IF($J1318="TC",0,IF($J1318="Nso",0,VLOOKUP($A1315,'Result Entry'!$B$9:$FW$108,55,0)))</f>
        <v/>
      </c>
      <c r="F1333" s="1543">
        <f>IF($J1318="TC",0,IF($J1318="Nso",0,VLOOKUP($A1315,'Result Entry'!$B$9:$FW$108,56,0)))</f>
        <v>0.0</v>
      </c>
      <c r="G1333" s="1553" t="e">
        <f>E1333+F1333</f>
        <v>#VALUE!</v>
      </c>
      <c r="H1333" s="1554">
        <f>IF($J1318="TC",0,IF($J1318="Nso",0,VLOOKUP($A1315,'Result Entry'!$B$9:$FW$108,61,0)))</f>
        <v>0.0</v>
      </c>
      <c r="I1333" s="1555"/>
      <c r="J1333" s="1556">
        <f>IF($J1318="TC",0,IF($J1318="Nso",0,VLOOKUP($A1315,'Result Entry'!$B$9:$FW$108,65,0)))</f>
        <v>0.0</v>
      </c>
      <c r="K1333" s="1555"/>
      <c r="L1333" s="1548">
        <f t="shared" si="74"/>
        <v>0.0</v>
      </c>
      <c r="M1333" s="1549" t="e">
        <f t="shared" si="75"/>
        <v>#VALUE!</v>
      </c>
      <c r="N1333" s="1550" t="str">
        <f>IF($J1318="TC",0,IF($J1318="Nso",0,VLOOKUP($A1315,'Result Entry'!$B$9:$FW$108,70,0)))</f>
        <v/>
      </c>
    </row>
    <row r="1334" spans="8:8" s="1538" ht="20.25" customFormat="1" customHeight="1">
      <c r="A1334" s="1443"/>
      <c r="B1334" s="1539" t="s">
        <v>70</v>
      </c>
      <c r="C1334" s="1551" t="str">
        <f>'Result Entry'!$BW$3</f>
        <v>BIOLOGY</v>
      </c>
      <c r="D1334" s="1552"/>
      <c r="E1334" s="1557" t="str">
        <f>IF($J1318="TC",0,IF($J1318="Nso",0,VLOOKUP($A1315,'Result Entry'!$B$9:$FW$108,71,0)))</f>
        <v/>
      </c>
      <c r="F1334" s="1558" t="str">
        <f>IF($J1318="TC",0,IF($J1318="Nso",0,VLOOKUP($A1315,'Result Entry'!$B$9:$FW$108,72,0)))</f>
        <v/>
      </c>
      <c r="G1334" s="1559" t="e">
        <f>E1334+F1334</f>
        <v>#VALUE!</v>
      </c>
      <c r="H1334" s="1560">
        <f>IF($J1318="TC",0,IF($J1318="Nso",0,VLOOKUP($A1315,'Result Entry'!$B$9:$FW$108,77,0)))</f>
        <v>0.0</v>
      </c>
      <c r="I1334" s="1561"/>
      <c r="J1334" s="1562">
        <f>IF($J1318="TC",0,IF($J1318="Nso",0,VLOOKUP($A1315,'Result Entry'!$B$9:$FW$108,81,0)))</f>
        <v>0.0</v>
      </c>
      <c r="K1334" s="1561"/>
      <c r="L1334" s="1563">
        <f t="shared" si="74"/>
        <v>0.0</v>
      </c>
      <c r="M1334" s="1564" t="e">
        <f t="shared" si="75"/>
        <v>#VALUE!</v>
      </c>
      <c r="N1334" s="1550">
        <f>IF($J1318="TC",0,IF($J1318="Nso",0,VLOOKUP($A1315,'Result Entry'!$B$9:$FW$108,86,0)))</f>
        <v>0.0</v>
      </c>
    </row>
    <row r="1335" spans="8:8" ht="20.25" customHeight="1">
      <c r="A1335" s="1443"/>
      <c r="B1335" s="1503" t="s">
        <v>70</v>
      </c>
      <c r="C1335" s="1565" t="s">
        <v>78</v>
      </c>
      <c r="D1335" s="1566"/>
      <c r="E1335" s="1567"/>
      <c r="F1335" s="1568" t="s">
        <v>79</v>
      </c>
      <c r="G1335" s="1569"/>
      <c r="H1335" s="1570" t="s">
        <v>80</v>
      </c>
      <c r="I1335" s="1571"/>
      <c r="J1335" s="1572" t="s">
        <v>42</v>
      </c>
      <c r="K1335" s="1667" t="s">
        <v>92</v>
      </c>
      <c r="L1335" s="1574" t="s">
        <v>40</v>
      </c>
      <c r="M1335" s="1575"/>
      <c r="N1335" s="1576" t="s">
        <v>44</v>
      </c>
    </row>
    <row r="1336" spans="8:8" ht="25.5" customHeight="1">
      <c r="A1336" s="1443"/>
      <c r="B1336" s="1503" t="s">
        <v>70</v>
      </c>
      <c r="C1336" s="1577"/>
      <c r="D1336" s="1578"/>
      <c r="E1336" s="1579"/>
      <c r="F1336" s="1580">
        <f>IF($J1318="TC",0,IF($J1318="Nso",0,VLOOKUP($A1315,'Result Entry'!$B$9:$FW$108,146,0)))</f>
        <v>0.0</v>
      </c>
      <c r="G1336" s="1581"/>
      <c r="H1336" s="1582">
        <f>IF($J1318="TC",0,IF($J1318="Nso",0,VLOOKUP($A1315,'Result Entry'!$B$9:$FW$108,147,0)))</f>
        <v>0.0</v>
      </c>
      <c r="I1336" s="1583"/>
      <c r="J1336" s="1584">
        <f>IF($J1318="TC",0,IF($J1318="Nso",0,VLOOKUP($A1315,'Result Entry'!$B$9:$FW$108,148,0)))</f>
        <v>0.0</v>
      </c>
      <c r="K1336" s="1585" t="str">
        <f>IF($J1318="TC",0,IF($J1318="Nso",0,VLOOKUP($A1315,'Result Entry'!$B$9:$FW$108,149,0)))</f>
        <v/>
      </c>
      <c r="L1336" s="1586">
        <f>IF($J1318="TC",0,IF($J1318="Nso",0,VLOOKUP($A1315,'Result Entry'!$B$9:$FW$108,150,0)))</f>
        <v>0.0</v>
      </c>
      <c r="M1336" s="1587"/>
      <c r="N1336" s="1588">
        <f>IF($J1318="TC",0,IF($J1318="Nso",0,VLOOKUP($A1315,'Result Entry'!$B$9:$FW$108,152,0)))</f>
        <v>0.0</v>
      </c>
    </row>
    <row r="1337" spans="8:8" ht="20.25" customHeight="1">
      <c r="A1337" s="1443"/>
      <c r="B1337" s="1503" t="s">
        <v>70</v>
      </c>
      <c r="C1337" s="1589" t="s">
        <v>59</v>
      </c>
      <c r="D1337" s="1590"/>
      <c r="E1337" s="1590"/>
      <c r="F1337" s="1590"/>
      <c r="G1337" s="1590"/>
      <c r="H1337" s="1591"/>
      <c r="I1337" s="1592" t="s">
        <v>60</v>
      </c>
      <c r="J1337" s="1593"/>
      <c r="K1337" s="1594">
        <f>VLOOKUP($A1315,'Result Entry'!$B$9:$FW$108,143,0)</f>
        <v>0.0</v>
      </c>
      <c r="L1337" s="1595"/>
      <c r="M1337" s="1596" t="s">
        <v>38</v>
      </c>
      <c r="N1337" s="1597"/>
    </row>
    <row r="1338" spans="8:8" ht="20.25" customHeight="1">
      <c r="A1338" s="1443"/>
      <c r="B1338" s="1503" t="s">
        <v>70</v>
      </c>
      <c r="C1338" s="1598" t="s">
        <v>55</v>
      </c>
      <c r="D1338" s="1599"/>
      <c r="E1338" s="1599"/>
      <c r="F1338" s="1600" t="s">
        <v>158</v>
      </c>
      <c r="G1338" s="1601"/>
      <c r="H1338" s="1602" t="s">
        <v>48</v>
      </c>
      <c r="I1338" s="1603" t="s">
        <v>61</v>
      </c>
      <c r="J1338" s="1604"/>
      <c r="K1338" s="1605">
        <f>VLOOKUP($A1315,'Result Entry'!$B$9:$FW$108,144,0)</f>
        <v>0.0</v>
      </c>
      <c r="L1338" s="1606"/>
      <c r="M1338" s="1607">
        <f>VLOOKUP($A1315,'Result Entry'!$B$9:$FW$108,145,0)</f>
        <v>0.0</v>
      </c>
      <c r="N1338" s="1608"/>
    </row>
    <row r="1339" spans="8:8" ht="20.25" customHeight="1">
      <c r="A1339" s="1443"/>
      <c r="B1339" s="1503" t="s">
        <v>70</v>
      </c>
      <c r="C1339" s="1598"/>
      <c r="D1339" s="1599"/>
      <c r="E1339" s="1599"/>
      <c r="F1339" s="1609"/>
      <c r="G1339" s="1610"/>
      <c r="H1339" s="1611" t="s">
        <v>100</v>
      </c>
      <c r="I1339" s="1612" t="s">
        <v>62</v>
      </c>
      <c r="J1339" s="1613"/>
      <c r="K1339" s="1614">
        <f>IF($J1318="TC","Transferred",IF($J1318="Nso","NameSeparated",VLOOKUP($A1315,'Result Entry'!$B$9:$FW$108,153,0)))</f>
        <v>0.0</v>
      </c>
      <c r="L1339" s="1614"/>
      <c r="M1339" s="1614"/>
      <c r="N1339" s="1615"/>
    </row>
    <row r="1340" spans="8:8" ht="20.25" customHeight="1">
      <c r="A1340" s="1443"/>
      <c r="B1340" s="1503" t="s">
        <v>70</v>
      </c>
      <c r="C1340" s="1616" t="str">
        <f>'Result Entry'!$DU$3</f>
        <v>Foundation Of Information Tech.</v>
      </c>
      <c r="D1340" s="1617"/>
      <c r="E1340" s="1618"/>
      <c r="F1340" s="1619" t="str">
        <f>IF($J1318="TC",0,IF($J1318="Nso",0,VLOOKUP($A1315,'Result Entry'!$B$9:$GS$108,170,0)))</f>
        <v/>
      </c>
      <c r="G1340" s="1619"/>
      <c r="H1340" s="1620">
        <f>IF($J1318="TC",0,IF($J1318="Nso",0,VLOOKUP($A1315,'Result Entry'!$B$9:$GS$108,112,0)))</f>
        <v>0.0</v>
      </c>
      <c r="I1340" s="1621" t="s">
        <v>72</v>
      </c>
      <c r="J1340" s="1622"/>
      <c r="K1340" s="1623">
        <f>'Result Entry'!$T$2</f>
        <v>45041.0</v>
      </c>
      <c r="L1340" s="1624"/>
      <c r="M1340" s="1624"/>
      <c r="N1340" s="1625"/>
    </row>
    <row r="1341" spans="8:8" ht="20.25" customHeight="1">
      <c r="A1341" s="1443"/>
      <c r="B1341" s="1503" t="s">
        <v>70</v>
      </c>
      <c r="C1341" s="1616" t="str">
        <f>'Result Entry'!$EI$3</f>
        <v>G.I.A.I.-II</v>
      </c>
      <c r="D1341" s="1617"/>
      <c r="E1341" s="1618"/>
      <c r="F1341" s="1619" t="str">
        <f>IF($J1318="TC",0,IF($J1318="Nso",0,VLOOKUP($A1315,'Result Entry'!$B$9:$GS$108,174,0)))</f>
        <v/>
      </c>
      <c r="G1341" s="1619"/>
      <c r="H1341" s="1620">
        <f>IF($J1318="TC",0,IF($J1318="Nso",0,VLOOKUP($A1315,'Result Entry'!$B$9:$GS$108,124,0)))</f>
        <v>0.0</v>
      </c>
      <c r="I1341" s="1626"/>
      <c r="J1341" s="1627"/>
      <c r="K1341" s="1627"/>
      <c r="L1341" s="1627"/>
      <c r="M1341" s="1627"/>
      <c r="N1341" s="1628"/>
    </row>
    <row r="1342" spans="8:8" ht="20.25" customHeight="1">
      <c r="A1342" s="1443"/>
      <c r="B1342" s="1503" t="s">
        <v>70</v>
      </c>
      <c r="C1342" s="1616" t="str">
        <f>'Result Entry'!$EU$3</f>
        <v>SOC.SER.PLAN</v>
      </c>
      <c r="D1342" s="1617"/>
      <c r="E1342" s="1618"/>
      <c r="F1342" s="1619">
        <f>IF($J1318="TC",0,IF($J1318="Nso",0,VLOOKUP($A1315,'Result Entry'!$B$9:$HS$108,178,0)))</f>
        <v>0.0</v>
      </c>
      <c r="G1342" s="1619"/>
      <c r="H1342" s="1620">
        <f>IF($J1318="TC",0,IF($J1318="Nso",0,VLOOKUP($A1315,'Result Entry'!$B$9:$GS$108,136,0)))</f>
        <v>0.0</v>
      </c>
      <c r="I1342" s="1629" t="s">
        <v>175</v>
      </c>
      <c r="J1342" s="1630"/>
      <c r="K1342" s="1668"/>
      <c r="L1342" s="1669"/>
      <c r="M1342" s="1669"/>
      <c r="N1342" s="1670"/>
    </row>
    <row r="1343" spans="8:8" ht="20.25" customHeight="1">
      <c r="A1343" s="1443"/>
      <c r="B1343" s="1503" t="s">
        <v>70</v>
      </c>
      <c r="C1343" s="1616" t="str">
        <f>'Result Entry'!$FG$3</f>
        <v>Jeewan Kaushal</v>
      </c>
      <c r="D1343" s="1617"/>
      <c r="E1343" s="1618"/>
      <c r="F1343" s="1619" t="str">
        <f>IF($J1318="TC",0,IF($J1318="Nso",0,VLOOKUP($A1315,'Result Entry'!$B$9:$HS$108,182,0)))</f>
        <v/>
      </c>
      <c r="G1343" s="1619"/>
      <c r="H1343" s="1620">
        <f>IF($J1318="TC",0,IF($J1318="Nso",0,VLOOKUP($A1315,'Result Entry'!$B$9:$HS$108,136,0)))</f>
        <v>0.0</v>
      </c>
      <c r="I1343" s="1629" t="s">
        <v>149</v>
      </c>
      <c r="J1343" s="1630"/>
      <c r="K1343" s="1630"/>
      <c r="L1343" s="1630"/>
      <c r="M1343" s="1630"/>
      <c r="N1343" s="1634"/>
    </row>
    <row r="1344" spans="8:8" ht="20.25" customHeight="1">
      <c r="A1344" s="1443"/>
      <c r="B1344" s="1483" t="s">
        <v>70</v>
      </c>
      <c r="C1344" s="1635" t="s">
        <v>181</v>
      </c>
      <c r="D1344" s="1636"/>
      <c r="E1344" s="1637"/>
      <c r="F1344" s="1638" t="s">
        <v>182</v>
      </c>
      <c r="G1344" s="1639"/>
      <c r="H1344" s="1640" t="s">
        <v>31</v>
      </c>
      <c r="I1344" s="1629" t="s">
        <v>176</v>
      </c>
      <c r="J1344" s="1630"/>
      <c r="K1344" s="1630"/>
      <c r="L1344" s="1630"/>
      <c r="M1344" s="1630"/>
      <c r="N1344" s="1634"/>
    </row>
    <row r="1345" spans="8:8" ht="20.25" customHeight="1">
      <c r="A1345" s="1443"/>
      <c r="B1345" s="1483" t="s">
        <v>70</v>
      </c>
      <c r="C1345" s="1641"/>
      <c r="D1345" s="1642"/>
      <c r="E1345" s="1643"/>
      <c r="F1345" s="1644" t="s">
        <v>183</v>
      </c>
      <c r="G1345" s="1645"/>
      <c r="H1345" s="1646" t="s">
        <v>180</v>
      </c>
      <c r="I1345" s="1647" t="s">
        <v>68</v>
      </c>
      <c r="J1345" s="1648"/>
      <c r="K1345" s="1648"/>
      <c r="L1345" s="1648"/>
      <c r="M1345" s="1648"/>
      <c r="N1345" s="1649"/>
    </row>
    <row r="1346" spans="8:8" ht="20.25" customHeight="1">
      <c r="A1346" s="1443"/>
      <c r="B1346" s="1483" t="s">
        <v>70</v>
      </c>
      <c r="C1346" s="1641"/>
      <c r="D1346" s="1642"/>
      <c r="E1346" s="1643"/>
      <c r="F1346" s="1644" t="s">
        <v>186</v>
      </c>
      <c r="G1346" s="1645"/>
      <c r="H1346" s="1646" t="s">
        <v>63</v>
      </c>
      <c r="I1346" s="1650"/>
      <c r="J1346" s="1651"/>
      <c r="K1346" s="1651"/>
      <c r="L1346" s="1651"/>
      <c r="M1346" s="1651"/>
      <c r="N1346" s="1652"/>
    </row>
    <row r="1347" spans="8:8" ht="20.25" customHeight="1">
      <c r="A1347" s="1443"/>
      <c r="B1347" s="1483" t="s">
        <v>70</v>
      </c>
      <c r="C1347" s="1641"/>
      <c r="D1347" s="1642"/>
      <c r="E1347" s="1643"/>
      <c r="F1347" s="1644" t="s">
        <v>187</v>
      </c>
      <c r="G1347" s="1645"/>
      <c r="H1347" s="1646" t="s">
        <v>64</v>
      </c>
      <c r="I1347" s="1650"/>
      <c r="J1347" s="1651"/>
      <c r="K1347" s="1651"/>
      <c r="L1347" s="1651"/>
      <c r="M1347" s="1651"/>
      <c r="N1347" s="1652"/>
    </row>
    <row r="1348" spans="8:8" ht="20.25" customHeight="1">
      <c r="A1348" s="1443"/>
      <c r="B1348" s="1483" t="s">
        <v>70</v>
      </c>
      <c r="C1348" s="1641"/>
      <c r="D1348" s="1642"/>
      <c r="E1348" s="1643"/>
      <c r="F1348" s="1644" t="s">
        <v>184</v>
      </c>
      <c r="G1348" s="1645"/>
      <c r="H1348" s="1646" t="s">
        <v>66</v>
      </c>
      <c r="I1348" s="1653" t="s">
        <v>81</v>
      </c>
      <c r="J1348" s="1654"/>
      <c r="K1348" s="1654"/>
      <c r="L1348" s="1654"/>
      <c r="M1348" s="1654"/>
      <c r="N1348" s="1655"/>
    </row>
    <row r="1349" spans="8:8" ht="20.25" customHeight="1">
      <c r="A1349" s="1443"/>
      <c r="B1349" s="1656" t="s">
        <v>70</v>
      </c>
      <c r="C1349" s="1657"/>
      <c r="D1349" s="1658"/>
      <c r="E1349" s="1659"/>
      <c r="F1349" s="1660" t="s">
        <v>185</v>
      </c>
      <c r="G1349" s="1661"/>
      <c r="H1349" s="1662" t="s">
        <v>65</v>
      </c>
      <c r="I1349" s="1663"/>
      <c r="J1349" s="1664"/>
      <c r="K1349" s="1664"/>
      <c r="L1349" s="1664"/>
      <c r="M1349" s="1664"/>
      <c r="N1349" s="1665"/>
    </row>
    <row r="1350" spans="8:8" ht="24.75" customHeight="1">
      <c r="A1350" s="1441">
        <f>A1315+1</f>
        <v>39.0</v>
      </c>
      <c r="B1350" s="1442" t="s">
        <v>51</v>
      </c>
      <c r="C1350" s="1442"/>
      <c r="D1350" s="1442"/>
      <c r="E1350" s="1442"/>
      <c r="F1350" s="1442"/>
      <c r="G1350" s="1442"/>
      <c r="H1350" s="1442"/>
      <c r="I1350" s="1442"/>
      <c r="J1350" s="1442"/>
      <c r="K1350" s="1442"/>
      <c r="L1350" s="1442"/>
      <c r="M1350" s="1442"/>
      <c r="N1350" s="1442"/>
    </row>
    <row r="1351" spans="8:8" ht="42.75" customHeight="1">
      <c r="A1351" s="1443"/>
      <c r="B1351" s="1444"/>
      <c r="C1351" s="1445"/>
      <c r="D1351" s="1446" t="str">
        <f>Master!$E$8</f>
        <v>Govt. Sr. Secondary School </v>
      </c>
      <c r="E1351" s="1447"/>
      <c r="F1351" s="1447"/>
      <c r="G1351" s="1447"/>
      <c r="H1351" s="1447"/>
      <c r="I1351" s="1447"/>
      <c r="J1351" s="1447"/>
      <c r="K1351" s="1447"/>
      <c r="L1351" s="1447"/>
      <c r="M1351" s="1447"/>
      <c r="N1351" s="1448"/>
    </row>
    <row r="1352" spans="8:8" ht="20.25" customHeight="1">
      <c r="A1352" s="1443"/>
      <c r="B1352" s="1449"/>
      <c r="C1352" s="1450"/>
      <c r="D1352" s="1451" t="str">
        <f>Master!$E$11</f>
        <v>P.S.-Bapini (Jodhpur)</v>
      </c>
      <c r="E1352" s="1452"/>
      <c r="F1352" s="1452"/>
      <c r="G1352" s="1452"/>
      <c r="H1352" s="1452"/>
      <c r="I1352" s="1452"/>
      <c r="J1352" s="1452"/>
      <c r="K1352" s="1452"/>
      <c r="L1352" s="1452"/>
      <c r="M1352" s="1452"/>
      <c r="N1352" s="1453"/>
    </row>
    <row r="1353" spans="8:8" ht="20.25" customHeight="1">
      <c r="A1353" s="1443"/>
      <c r="B1353" s="1454"/>
      <c r="C1353" s="1455" t="s">
        <v>151</v>
      </c>
      <c r="D1353" s="1456"/>
      <c r="E1353" s="1456"/>
      <c r="F1353" s="1456"/>
      <c r="G1353" s="1457"/>
      <c r="H1353" s="1458" t="s">
        <v>128</v>
      </c>
      <c r="I1353" s="1458"/>
      <c r="J1353" s="1459">
        <f>VLOOKUP(A1350,'Result Entry'!$B$6:$K$108,6,0)</f>
        <v>0.0</v>
      </c>
      <c r="K1353" s="1460" t="s">
        <v>69</v>
      </c>
      <c r="L1353" s="1461"/>
      <c r="M1353" s="1462">
        <f>Master!$E$14</f>
        <v>8.151106901E9</v>
      </c>
      <c r="N1353" s="1463"/>
    </row>
    <row r="1354" spans="8:8" ht="20.25" customHeight="1">
      <c r="A1354" s="1443"/>
      <c r="B1354" s="1464"/>
      <c r="C1354" s="1465"/>
      <c r="D1354" s="1466"/>
      <c r="E1354" s="1466"/>
      <c r="F1354" s="1466"/>
      <c r="G1354" s="1467"/>
      <c r="H1354" s="1468"/>
      <c r="I1354" s="1468"/>
      <c r="J1354" s="1469"/>
      <c r="K1354" s="1470" t="s">
        <v>67</v>
      </c>
      <c r="L1354" s="1471"/>
      <c r="M1354" s="1472"/>
      <c r="N1354" s="1473"/>
      <c r="O1354" s="23" t="s">
        <v>157</v>
      </c>
    </row>
    <row r="1355" spans="8:8" ht="20.25" customHeight="1">
      <c r="A1355" s="1443"/>
      <c r="B1355" s="1464"/>
      <c r="C1355" s="1474"/>
      <c r="D1355" s="1475"/>
      <c r="E1355" s="1475"/>
      <c r="F1355" s="1475"/>
      <c r="G1355" s="1476"/>
      <c r="H1355" s="1477"/>
      <c r="I1355" s="1477"/>
      <c r="J1355" s="1478"/>
      <c r="K1355" s="1479" t="s">
        <v>52</v>
      </c>
      <c r="L1355" s="1480"/>
      <c r="M1355" s="1481" t="str">
        <f>Master!$E$6</f>
        <v>2022-23</v>
      </c>
      <c r="N1355" s="1482"/>
    </row>
    <row r="1356" spans="8:8" ht="20.25" customHeight="1">
      <c r="A1356" s="1443"/>
      <c r="B1356" s="1483" t="s">
        <v>70</v>
      </c>
      <c r="C1356" s="1484" t="s">
        <v>21</v>
      </c>
      <c r="D1356" s="1485"/>
      <c r="E1356" s="1485"/>
      <c r="F1356" s="1486"/>
      <c r="G1356" s="1487" t="s">
        <v>150</v>
      </c>
      <c r="H1356" s="1488">
        <f>VLOOKUP($A1350,'Result Entry'!$B$9:$FW$108,4,0)</f>
        <v>0.0</v>
      </c>
      <c r="I1356" s="1488"/>
      <c r="J1356" s="1488"/>
      <c r="K1356" s="1488"/>
      <c r="L1356" s="1488"/>
      <c r="M1356" s="1488"/>
      <c r="N1356" s="1489"/>
    </row>
    <row r="1357" spans="8:8" ht="20.25" customHeight="1">
      <c r="A1357" s="1443"/>
      <c r="B1357" s="1483" t="s">
        <v>70</v>
      </c>
      <c r="C1357" s="1490" t="s">
        <v>23</v>
      </c>
      <c r="D1357" s="1491"/>
      <c r="E1357" s="1491"/>
      <c r="F1357" s="1492"/>
      <c r="G1357" s="1493" t="s">
        <v>150</v>
      </c>
      <c r="H1357" s="1494">
        <f>VLOOKUP($A1350,'Result Entry'!$B$9:$FW$108,7,0)</f>
        <v>0.0</v>
      </c>
      <c r="I1357" s="1494"/>
      <c r="J1357" s="1494"/>
      <c r="K1357" s="1494"/>
      <c r="L1357" s="1494"/>
      <c r="M1357" s="1494"/>
      <c r="N1357" s="1495"/>
    </row>
    <row r="1358" spans="8:8" ht="20.25" customHeight="1">
      <c r="A1358" s="1443"/>
      <c r="B1358" s="1483" t="s">
        <v>70</v>
      </c>
      <c r="C1358" s="1490" t="s">
        <v>24</v>
      </c>
      <c r="D1358" s="1491"/>
      <c r="E1358" s="1491"/>
      <c r="F1358" s="1492"/>
      <c r="G1358" s="1493" t="s">
        <v>150</v>
      </c>
      <c r="H1358" s="1494">
        <f>VLOOKUP($A1350,'Result Entry'!$B$9:$FW$108,8,0)</f>
        <v>0.0</v>
      </c>
      <c r="I1358" s="1494"/>
      <c r="J1358" s="1494"/>
      <c r="K1358" s="1494"/>
      <c r="L1358" s="1494"/>
      <c r="M1358" s="1494"/>
      <c r="N1358" s="1495"/>
    </row>
    <row r="1359" spans="8:8" ht="20.25" customHeight="1">
      <c r="A1359" s="1443"/>
      <c r="B1359" s="1483" t="s">
        <v>70</v>
      </c>
      <c r="C1359" s="1490" t="s">
        <v>53</v>
      </c>
      <c r="D1359" s="1491"/>
      <c r="E1359" s="1491"/>
      <c r="F1359" s="1492"/>
      <c r="G1359" s="1493" t="s">
        <v>150</v>
      </c>
      <c r="H1359" s="1494">
        <f>VLOOKUP($A1350,'Result Entry'!$B$9:$FW$108,9,0)</f>
        <v>0.0</v>
      </c>
      <c r="I1359" s="1494"/>
      <c r="J1359" s="1494"/>
      <c r="K1359" s="1494"/>
      <c r="L1359" s="1494"/>
      <c r="M1359" s="1494"/>
      <c r="N1359" s="1495"/>
    </row>
    <row r="1360" spans="8:8" ht="20.25" customHeight="1">
      <c r="A1360" s="1443"/>
      <c r="B1360" s="1483" t="s">
        <v>70</v>
      </c>
      <c r="C1360" s="1490" t="s">
        <v>54</v>
      </c>
      <c r="D1360" s="1491"/>
      <c r="E1360" s="1491"/>
      <c r="F1360" s="1492"/>
      <c r="G1360" s="1493" t="s">
        <v>150</v>
      </c>
      <c r="H1360" s="1496" t="str">
        <f>CONCATENATE('Result Entry'!$G$4,'Result Entry'!$J$4)</f>
        <v>11(A)</v>
      </c>
      <c r="I1360" s="1494"/>
      <c r="J1360" s="1494"/>
      <c r="K1360" s="1494"/>
      <c r="L1360" s="1494"/>
      <c r="M1360" s="1494"/>
      <c r="N1360" s="1495"/>
    </row>
    <row r="1361" spans="8:8" ht="20.25" customHeight="1">
      <c r="A1361" s="1443"/>
      <c r="B1361" s="1483" t="s">
        <v>70</v>
      </c>
      <c r="C1361" s="1497" t="s">
        <v>26</v>
      </c>
      <c r="D1361" s="1498"/>
      <c r="E1361" s="1498"/>
      <c r="F1361" s="1499"/>
      <c r="G1361" s="1500" t="s">
        <v>150</v>
      </c>
      <c r="H1361" s="1501">
        <f>VLOOKUP($A1350,'Result Entry'!$B$9:$FW$108,10,0)</f>
        <v>0.0</v>
      </c>
      <c r="I1361" s="1501"/>
      <c r="J1361" s="1501"/>
      <c r="K1361" s="1501"/>
      <c r="L1361" s="1501"/>
      <c r="M1361" s="1501"/>
      <c r="N1361" s="1502"/>
    </row>
    <row r="1362" spans="8:8" ht="20.25" customHeight="1">
      <c r="A1362" s="1443"/>
      <c r="B1362" s="1503" t="s">
        <v>70</v>
      </c>
      <c r="C1362" s="1504" t="s">
        <v>168</v>
      </c>
      <c r="D1362" s="1505"/>
      <c r="E1362" s="1506" t="s">
        <v>73</v>
      </c>
      <c r="F1362" s="1507" t="s">
        <v>74</v>
      </c>
      <c r="G1362" s="1508" t="s">
        <v>169</v>
      </c>
      <c r="H1362" s="1509" t="s">
        <v>56</v>
      </c>
      <c r="I1362" s="1510"/>
      <c r="J1362" s="1511" t="s">
        <v>85</v>
      </c>
      <c r="K1362" s="1512"/>
      <c r="L1362" s="1513" t="s">
        <v>170</v>
      </c>
      <c r="M1362" s="1514" t="s">
        <v>77</v>
      </c>
      <c r="N1362" s="1515" t="s">
        <v>99</v>
      </c>
    </row>
    <row r="1363" spans="8:8" ht="20.25" customHeight="1">
      <c r="A1363" s="1443"/>
      <c r="B1363" s="1503"/>
      <c r="C1363" s="1516"/>
      <c r="D1363" s="1517"/>
      <c r="E1363" s="1518"/>
      <c r="F1363" s="1519"/>
      <c r="G1363" s="1520"/>
      <c r="H1363" s="1521"/>
      <c r="I1363" s="1522"/>
      <c r="J1363" s="1523"/>
      <c r="K1363" s="1524"/>
      <c r="L1363" s="1525"/>
      <c r="M1363" s="1526"/>
      <c r="N1363" s="1527"/>
    </row>
    <row r="1364" spans="8:8" ht="20.25" customHeight="1">
      <c r="A1364" s="1443"/>
      <c r="B1364" s="1503" t="s">
        <v>70</v>
      </c>
      <c r="C1364" s="1528" t="s">
        <v>57</v>
      </c>
      <c r="D1364" s="1529"/>
      <c r="E1364" s="1530">
        <f>'Result Entry'!$L$7</f>
        <v>10.0</v>
      </c>
      <c r="F1364" s="1531">
        <f>'Result Entry'!$M$7</f>
        <v>10.0</v>
      </c>
      <c r="G1364" s="1532">
        <f>SUM(E1364:F1364)</f>
        <v>20.0</v>
      </c>
      <c r="H1364" s="1533">
        <f>'Result Entry'!$AU$7</f>
        <v>70.0</v>
      </c>
      <c r="I1364" s="1534"/>
      <c r="J1364" s="1535">
        <f>'Result Entry'!$AY$7</f>
        <v>100.0</v>
      </c>
      <c r="K1364" s="1534"/>
      <c r="L1364" s="1532">
        <f t="shared" si="76" ref="L1364:L1369">H1364+J1364</f>
        <v>170.0</v>
      </c>
      <c r="M1364" s="1536">
        <f t="shared" si="77" ref="M1364:M1369">G1364+L1364</f>
        <v>190.0</v>
      </c>
      <c r="N1364" s="1537"/>
    </row>
    <row r="1365" spans="8:8" s="1538" ht="20.25" customFormat="1" customHeight="1">
      <c r="A1365" s="1443"/>
      <c r="B1365" s="1539" t="s">
        <v>70</v>
      </c>
      <c r="C1365" s="1540" t="str">
        <f>'Result Entry'!$L$3</f>
        <v>HINDI Comp.</v>
      </c>
      <c r="D1365" s="1541"/>
      <c r="E1365" s="1542">
        <f>IF($J1353="TC",0,IF($J1353="Nso",0,VLOOKUP($A1350,'Result Entry'!$B$9:$FW$108,11,0)))</f>
        <v>0.0</v>
      </c>
      <c r="F1365" s="1543">
        <f>IF($J1353="TC",0,IF($J1353="Nso",0,VLOOKUP($A1350,'Result Entry'!$B$9:$FW$108,12,0)))</f>
        <v>0.0</v>
      </c>
      <c r="G1365" s="1544">
        <f>E1365+F1365</f>
        <v>0.0</v>
      </c>
      <c r="H1365" s="1545">
        <f>IF($J1353="TC",0,IF($J1353="Nso",0,VLOOKUP($A1350,'Result Entry'!$B$9:$FW$108,16,0)))</f>
        <v>0.0</v>
      </c>
      <c r="I1365" s="1546"/>
      <c r="J1365" s="1547">
        <f>IF($J1353="TC",0,IF($J1353="Nso",0,VLOOKUP($A1350,'Result Entry'!$B$9:$FW$108,19,0)))</f>
        <v>0.0</v>
      </c>
      <c r="K1365" s="1546"/>
      <c r="L1365" s="1548">
        <f t="shared" si="76"/>
        <v>0.0</v>
      </c>
      <c r="M1365" s="1549">
        <f t="shared" si="77"/>
        <v>0.0</v>
      </c>
      <c r="N1365" s="1550" t="str">
        <f>IF($J1353="TC",0,IF($J1353="Nso",0,VLOOKUP($A1350,'Result Entry'!$B$9:$FW$108,24,0)))</f>
        <v/>
      </c>
    </row>
    <row r="1366" spans="8:8" s="1538" ht="20.25" customFormat="1" customHeight="1">
      <c r="A1366" s="1443"/>
      <c r="B1366" s="1539" t="s">
        <v>70</v>
      </c>
      <c r="C1366" s="1551" t="str">
        <f>'Result Entry'!$Z$3</f>
        <v>ENGLISH Comp.</v>
      </c>
      <c r="D1366" s="1552"/>
      <c r="E1366" s="1542">
        <f>IF($J1353="TC",0,IF($J1353="Nso",0,VLOOKUP($A1350,'Result Entry'!$B$9:$FW$108,25,0)))</f>
        <v>0.0</v>
      </c>
      <c r="F1366" s="1543">
        <f>IF($J1353="TC",0,IF($J1353="Nso",0,VLOOKUP($A1350,'Result Entry'!$B$9:$FW$108,26,0)))</f>
        <v>0.0</v>
      </c>
      <c r="G1366" s="1553">
        <f>E1366+F1366</f>
        <v>0.0</v>
      </c>
      <c r="H1366" s="1554">
        <f>IF($J1353="TC",0,IF($J1353="Nso",0,VLOOKUP($A1350,'Result Entry'!$B$9:$FW$108,30,0)))</f>
        <v>0.0</v>
      </c>
      <c r="I1366" s="1555"/>
      <c r="J1366" s="1556">
        <f>IF($J1353="TC",0,IF($J1353="Nso",0,VLOOKUP($A1350,'Result Entry'!$B$9:$FW$108,33,0)))</f>
        <v>0.0</v>
      </c>
      <c r="K1366" s="1555"/>
      <c r="L1366" s="1548">
        <f t="shared" si="76"/>
        <v>0.0</v>
      </c>
      <c r="M1366" s="1549">
        <f t="shared" si="77"/>
        <v>0.0</v>
      </c>
      <c r="N1366" s="1550" t="str">
        <f>IF($J1353="TC",0,IF($J1353="Nso",0,VLOOKUP($A1350,'Result Entry'!$B$9:$FW$108,38,0)))</f>
        <v/>
      </c>
    </row>
    <row r="1367" spans="8:8" s="1538" ht="20.25" customFormat="1" customHeight="1">
      <c r="A1367" s="1443"/>
      <c r="B1367" s="1539" t="s">
        <v>70</v>
      </c>
      <c r="C1367" s="1551" t="str">
        <f>'Result Entry'!$AO$3</f>
        <v>PHYSICS</v>
      </c>
      <c r="D1367" s="1552"/>
      <c r="E1367" s="1542">
        <f>IF($J1353="TC",0,IF($J1353="Nso",0,VLOOKUP($A1350,'Result Entry'!$B$9:$FW$108,39,0)))</f>
        <v>0.0</v>
      </c>
      <c r="F1367" s="1543">
        <f>IF($J1353="TC",0,IF($J1353="Nso",0,VLOOKUP($A1350,'Result Entry'!$B$9:$FW$108,40,0)))</f>
        <v>0.0</v>
      </c>
      <c r="G1367" s="1553">
        <f>E1367+F1367</f>
        <v>0.0</v>
      </c>
      <c r="H1367" s="1554">
        <f>IF($J1353="TC",0,IF($J1353="Nso",0,VLOOKUP($A1350,'Result Entry'!$B$9:$FW$108,45,0)))</f>
        <v>0.0</v>
      </c>
      <c r="I1367" s="1555"/>
      <c r="J1367" s="1556">
        <f>IF($J1353="TC",0,IF($J1353="Nso",0,VLOOKUP($A1350,'Result Entry'!$B$9:$FW$108,49,0)))</f>
        <v>0.0</v>
      </c>
      <c r="K1367" s="1555"/>
      <c r="L1367" s="1548">
        <f t="shared" si="76"/>
        <v>0.0</v>
      </c>
      <c r="M1367" s="1549">
        <f t="shared" si="77"/>
        <v>0.0</v>
      </c>
      <c r="N1367" s="1550" t="str">
        <f>IF($J1353="TC",0,IF($J1353="Nso",0,VLOOKUP($A1350,'Result Entry'!$B$9:$FW$108,54,0)))</f>
        <v/>
      </c>
    </row>
    <row r="1368" spans="8:8" s="1538" ht="20.25" customFormat="1" customHeight="1">
      <c r="A1368" s="1443"/>
      <c r="B1368" s="1539" t="s">
        <v>70</v>
      </c>
      <c r="C1368" s="1551" t="str">
        <f>'Result Entry'!$BF$3</f>
        <v>CHEMISTRY</v>
      </c>
      <c r="D1368" s="1552"/>
      <c r="E1368" s="1542" t="str">
        <f>IF($J1353="TC",0,IF($J1353="Nso",0,VLOOKUP($A1350,'Result Entry'!$B$9:$FW$108,55,0)))</f>
        <v/>
      </c>
      <c r="F1368" s="1543">
        <f>IF($J1353="TC",0,IF($J1353="Nso",0,VLOOKUP($A1350,'Result Entry'!$B$9:$FW$108,56,0)))</f>
        <v>0.0</v>
      </c>
      <c r="G1368" s="1553" t="e">
        <f>E1368+F1368</f>
        <v>#VALUE!</v>
      </c>
      <c r="H1368" s="1554">
        <f>IF($J1353="TC",0,IF($J1353="Nso",0,VLOOKUP($A1350,'Result Entry'!$B$9:$FW$108,61,0)))</f>
        <v>0.0</v>
      </c>
      <c r="I1368" s="1555"/>
      <c r="J1368" s="1556">
        <f>IF($J1353="TC",0,IF($J1353="Nso",0,VLOOKUP($A1350,'Result Entry'!$B$9:$FW$108,65,0)))</f>
        <v>0.0</v>
      </c>
      <c r="K1368" s="1555"/>
      <c r="L1368" s="1548">
        <f t="shared" si="76"/>
        <v>0.0</v>
      </c>
      <c r="M1368" s="1549" t="e">
        <f t="shared" si="77"/>
        <v>#VALUE!</v>
      </c>
      <c r="N1368" s="1550" t="str">
        <f>IF($J1353="TC",0,IF($J1353="Nso",0,VLOOKUP($A1350,'Result Entry'!$B$9:$FW$108,70,0)))</f>
        <v/>
      </c>
    </row>
    <row r="1369" spans="8:8" s="1538" ht="20.25" customFormat="1" customHeight="1">
      <c r="A1369" s="1443"/>
      <c r="B1369" s="1539" t="s">
        <v>70</v>
      </c>
      <c r="C1369" s="1551" t="str">
        <f>'Result Entry'!$BW$3</f>
        <v>BIOLOGY</v>
      </c>
      <c r="D1369" s="1552"/>
      <c r="E1369" s="1557" t="str">
        <f>IF($J1353="TC",0,IF($J1353="Nso",0,VLOOKUP($A1350,'Result Entry'!$B$9:$FW$108,71,0)))</f>
        <v/>
      </c>
      <c r="F1369" s="1558" t="str">
        <f>IF($J1353="TC",0,IF($J1353="Nso",0,VLOOKUP($A1350,'Result Entry'!$B$9:$FW$108,72,0)))</f>
        <v/>
      </c>
      <c r="G1369" s="1559" t="e">
        <f>E1369+F1369</f>
        <v>#VALUE!</v>
      </c>
      <c r="H1369" s="1560">
        <f>IF($J1353="TC",0,IF($J1353="Nso",0,VLOOKUP($A1350,'Result Entry'!$B$9:$FW$108,77,0)))</f>
        <v>0.0</v>
      </c>
      <c r="I1369" s="1561"/>
      <c r="J1369" s="1562">
        <f>IF($J1353="TC",0,IF($J1353="Nso",0,VLOOKUP($A1350,'Result Entry'!$B$9:$FW$108,81,0)))</f>
        <v>0.0</v>
      </c>
      <c r="K1369" s="1561"/>
      <c r="L1369" s="1563">
        <f t="shared" si="76"/>
        <v>0.0</v>
      </c>
      <c r="M1369" s="1564" t="e">
        <f t="shared" si="77"/>
        <v>#VALUE!</v>
      </c>
      <c r="N1369" s="1550">
        <f>IF($J1353="TC",0,IF($J1353="Nso",0,VLOOKUP($A1350,'Result Entry'!$B$9:$FW$108,86,0)))</f>
        <v>0.0</v>
      </c>
    </row>
    <row r="1370" spans="8:8" ht="20.25" customHeight="1">
      <c r="A1370" s="1443"/>
      <c r="B1370" s="1503" t="s">
        <v>70</v>
      </c>
      <c r="C1370" s="1565" t="s">
        <v>78</v>
      </c>
      <c r="D1370" s="1566"/>
      <c r="E1370" s="1567"/>
      <c r="F1370" s="1568" t="s">
        <v>79</v>
      </c>
      <c r="G1370" s="1569"/>
      <c r="H1370" s="1570" t="s">
        <v>80</v>
      </c>
      <c r="I1370" s="1571"/>
      <c r="J1370" s="1572" t="s">
        <v>42</v>
      </c>
      <c r="K1370" s="1667" t="s">
        <v>92</v>
      </c>
      <c r="L1370" s="1574" t="s">
        <v>40</v>
      </c>
      <c r="M1370" s="1575"/>
      <c r="N1370" s="1576" t="s">
        <v>44</v>
      </c>
    </row>
    <row r="1371" spans="8:8" ht="25.5" customHeight="1">
      <c r="A1371" s="1443"/>
      <c r="B1371" s="1503" t="s">
        <v>70</v>
      </c>
      <c r="C1371" s="1577"/>
      <c r="D1371" s="1578"/>
      <c r="E1371" s="1579"/>
      <c r="F1371" s="1580">
        <f>IF($J1353="TC",0,IF($J1353="Nso",0,VLOOKUP($A1350,'Result Entry'!$B$9:$FW$108,146,0)))</f>
        <v>0.0</v>
      </c>
      <c r="G1371" s="1581"/>
      <c r="H1371" s="1582">
        <f>IF($J1353="TC",0,IF($J1353="Nso",0,VLOOKUP($A1350,'Result Entry'!$B$9:$FW$108,147,0)))</f>
        <v>0.0</v>
      </c>
      <c r="I1371" s="1583"/>
      <c r="J1371" s="1584">
        <f>IF($J1353="TC",0,IF($J1353="Nso",0,VLOOKUP($A1350,'Result Entry'!$B$9:$FW$108,148,0)))</f>
        <v>0.0</v>
      </c>
      <c r="K1371" s="1585" t="str">
        <f>IF($J1353="TC",0,IF($J1353="Nso",0,VLOOKUP($A1350,'Result Entry'!$B$9:$FW$108,149,0)))</f>
        <v/>
      </c>
      <c r="L1371" s="1586">
        <f>IF($J1353="TC",0,IF($J1353="Nso",0,VLOOKUP($A1350,'Result Entry'!$B$9:$FW$108,150,0)))</f>
        <v>0.0</v>
      </c>
      <c r="M1371" s="1587"/>
      <c r="N1371" s="1588">
        <f>IF($J1353="TC",0,IF($J1353="Nso",0,VLOOKUP($A1350,'Result Entry'!$B$9:$FW$108,152,0)))</f>
        <v>0.0</v>
      </c>
    </row>
    <row r="1372" spans="8:8" ht="20.25" customHeight="1">
      <c r="A1372" s="1443"/>
      <c r="B1372" s="1503" t="s">
        <v>70</v>
      </c>
      <c r="C1372" s="1589" t="s">
        <v>59</v>
      </c>
      <c r="D1372" s="1590"/>
      <c r="E1372" s="1590"/>
      <c r="F1372" s="1590"/>
      <c r="G1372" s="1590"/>
      <c r="H1372" s="1591"/>
      <c r="I1372" s="1592" t="s">
        <v>60</v>
      </c>
      <c r="J1372" s="1593"/>
      <c r="K1372" s="1594">
        <f>VLOOKUP($A1350,'Result Entry'!$B$9:$FW$108,143,0)</f>
        <v>0.0</v>
      </c>
      <c r="L1372" s="1595"/>
      <c r="M1372" s="1596" t="s">
        <v>38</v>
      </c>
      <c r="N1372" s="1597"/>
    </row>
    <row r="1373" spans="8:8" ht="20.25" customHeight="1">
      <c r="A1373" s="1443"/>
      <c r="B1373" s="1503" t="s">
        <v>70</v>
      </c>
      <c r="C1373" s="1598" t="s">
        <v>55</v>
      </c>
      <c r="D1373" s="1599"/>
      <c r="E1373" s="1599"/>
      <c r="F1373" s="1600" t="s">
        <v>158</v>
      </c>
      <c r="G1373" s="1601"/>
      <c r="H1373" s="1602" t="s">
        <v>48</v>
      </c>
      <c r="I1373" s="1603" t="s">
        <v>61</v>
      </c>
      <c r="J1373" s="1604"/>
      <c r="K1373" s="1605">
        <f>VLOOKUP($A1350,'Result Entry'!$B$9:$FW$108,144,0)</f>
        <v>0.0</v>
      </c>
      <c r="L1373" s="1606"/>
      <c r="M1373" s="1607">
        <f>VLOOKUP($A1350,'Result Entry'!$B$9:$FW$108,145,0)</f>
        <v>0.0</v>
      </c>
      <c r="N1373" s="1608"/>
    </row>
    <row r="1374" spans="8:8" ht="20.25" customHeight="1">
      <c r="A1374" s="1443"/>
      <c r="B1374" s="1503" t="s">
        <v>70</v>
      </c>
      <c r="C1374" s="1598"/>
      <c r="D1374" s="1599"/>
      <c r="E1374" s="1599"/>
      <c r="F1374" s="1609"/>
      <c r="G1374" s="1610"/>
      <c r="H1374" s="1611" t="s">
        <v>100</v>
      </c>
      <c r="I1374" s="1612" t="s">
        <v>62</v>
      </c>
      <c r="J1374" s="1613"/>
      <c r="K1374" s="1614">
        <f>IF($J1353="TC","Transferred",IF($J1353="Nso","NameSeparated",VLOOKUP($A1350,'Result Entry'!$B$9:$FW$108,153,0)))</f>
        <v>0.0</v>
      </c>
      <c r="L1374" s="1614"/>
      <c r="M1374" s="1614"/>
      <c r="N1374" s="1615"/>
    </row>
    <row r="1375" spans="8:8" ht="20.25" customHeight="1">
      <c r="A1375" s="1443"/>
      <c r="B1375" s="1503" t="s">
        <v>70</v>
      </c>
      <c r="C1375" s="1616" t="str">
        <f>'Result Entry'!$DU$3</f>
        <v>Foundation Of Information Tech.</v>
      </c>
      <c r="D1375" s="1617"/>
      <c r="E1375" s="1618"/>
      <c r="F1375" s="1619" t="str">
        <f>IF($J1353="TC",0,IF($J1353="Nso",0,VLOOKUP($A1350,'Result Entry'!$B$9:$GS$108,170,0)))</f>
        <v/>
      </c>
      <c r="G1375" s="1619"/>
      <c r="H1375" s="1620">
        <f>IF($J1353="TC",0,IF($J1353="Nso",0,VLOOKUP($A1350,'Result Entry'!$B$9:$GS$108,112,0)))</f>
        <v>0.0</v>
      </c>
      <c r="I1375" s="1621" t="s">
        <v>72</v>
      </c>
      <c r="J1375" s="1622"/>
      <c r="K1375" s="1623">
        <f>'Result Entry'!$T$2</f>
        <v>45041.0</v>
      </c>
      <c r="L1375" s="1624"/>
      <c r="M1375" s="1624"/>
      <c r="N1375" s="1625"/>
    </row>
    <row r="1376" spans="8:8" ht="20.25" customHeight="1">
      <c r="A1376" s="1443"/>
      <c r="B1376" s="1503" t="s">
        <v>70</v>
      </c>
      <c r="C1376" s="1616" t="str">
        <f>'Result Entry'!$EI$3</f>
        <v>G.I.A.I.-II</v>
      </c>
      <c r="D1376" s="1617"/>
      <c r="E1376" s="1618"/>
      <c r="F1376" s="1619" t="str">
        <f>IF($J1353="TC",0,IF($J1353="Nso",0,VLOOKUP($A1350,'Result Entry'!$B$9:$GS$108,174,0)))</f>
        <v/>
      </c>
      <c r="G1376" s="1619"/>
      <c r="H1376" s="1620">
        <f>IF($J1353="TC",0,IF($J1353="Nso",0,VLOOKUP($A1350,'Result Entry'!$B$9:$GS$108,124,0)))</f>
        <v>0.0</v>
      </c>
      <c r="I1376" s="1626"/>
      <c r="J1376" s="1627"/>
      <c r="K1376" s="1627"/>
      <c r="L1376" s="1627"/>
      <c r="M1376" s="1627"/>
      <c r="N1376" s="1628"/>
    </row>
    <row r="1377" spans="8:8" ht="20.25" customHeight="1">
      <c r="A1377" s="1443"/>
      <c r="B1377" s="1503" t="s">
        <v>70</v>
      </c>
      <c r="C1377" s="1616" t="str">
        <f>'Result Entry'!$EU$3</f>
        <v>SOC.SER.PLAN</v>
      </c>
      <c r="D1377" s="1617"/>
      <c r="E1377" s="1618"/>
      <c r="F1377" s="1619">
        <f>IF($J1353="TC",0,IF($J1353="Nso",0,VLOOKUP($A1350,'Result Entry'!$B$9:$HS$108,178,0)))</f>
        <v>0.0</v>
      </c>
      <c r="G1377" s="1619"/>
      <c r="H1377" s="1620">
        <f>IF($J1353="TC",0,IF($J1353="Nso",0,VLOOKUP($A1350,'Result Entry'!$B$9:$GS$108,136,0)))</f>
        <v>0.0</v>
      </c>
      <c r="I1377" s="1629" t="s">
        <v>175</v>
      </c>
      <c r="J1377" s="1630"/>
      <c r="K1377" s="1668"/>
      <c r="L1377" s="1669"/>
      <c r="M1377" s="1669"/>
      <c r="N1377" s="1670"/>
    </row>
    <row r="1378" spans="8:8" ht="20.25" customHeight="1">
      <c r="A1378" s="1443"/>
      <c r="B1378" s="1503" t="s">
        <v>70</v>
      </c>
      <c r="C1378" s="1616" t="str">
        <f>'Result Entry'!$FG$3</f>
        <v>Jeewan Kaushal</v>
      </c>
      <c r="D1378" s="1617"/>
      <c r="E1378" s="1618"/>
      <c r="F1378" s="1619" t="str">
        <f>IF($J1353="TC",0,IF($J1353="Nso",0,VLOOKUP($A1350,'Result Entry'!$B$9:$HS$108,182,0)))</f>
        <v/>
      </c>
      <c r="G1378" s="1619"/>
      <c r="H1378" s="1620">
        <f>IF($J1353="TC",0,IF($J1353="Nso",0,VLOOKUP($A1350,'Result Entry'!$B$9:$HS$108,136,0)))</f>
        <v>0.0</v>
      </c>
      <c r="I1378" s="1629" t="s">
        <v>149</v>
      </c>
      <c r="J1378" s="1630"/>
      <c r="K1378" s="1630"/>
      <c r="L1378" s="1630"/>
      <c r="M1378" s="1630"/>
      <c r="N1378" s="1634"/>
    </row>
    <row r="1379" spans="8:8" ht="20.25" customHeight="1">
      <c r="A1379" s="1443"/>
      <c r="B1379" s="1483" t="s">
        <v>70</v>
      </c>
      <c r="C1379" s="1635" t="s">
        <v>181</v>
      </c>
      <c r="D1379" s="1636"/>
      <c r="E1379" s="1637"/>
      <c r="F1379" s="1638" t="s">
        <v>182</v>
      </c>
      <c r="G1379" s="1639"/>
      <c r="H1379" s="1640" t="s">
        <v>31</v>
      </c>
      <c r="I1379" s="1629" t="s">
        <v>176</v>
      </c>
      <c r="J1379" s="1630"/>
      <c r="K1379" s="1630"/>
      <c r="L1379" s="1630"/>
      <c r="M1379" s="1630"/>
      <c r="N1379" s="1634"/>
    </row>
    <row r="1380" spans="8:8" ht="20.25" customHeight="1">
      <c r="A1380" s="1443"/>
      <c r="B1380" s="1483" t="s">
        <v>70</v>
      </c>
      <c r="C1380" s="1641"/>
      <c r="D1380" s="1642"/>
      <c r="E1380" s="1643"/>
      <c r="F1380" s="1644" t="s">
        <v>183</v>
      </c>
      <c r="G1380" s="1645"/>
      <c r="H1380" s="1646" t="s">
        <v>180</v>
      </c>
      <c r="I1380" s="1647" t="s">
        <v>68</v>
      </c>
      <c r="J1380" s="1648"/>
      <c r="K1380" s="1648"/>
      <c r="L1380" s="1648"/>
      <c r="M1380" s="1648"/>
      <c r="N1380" s="1649"/>
    </row>
    <row r="1381" spans="8:8" ht="20.25" customHeight="1">
      <c r="A1381" s="1443"/>
      <c r="B1381" s="1483" t="s">
        <v>70</v>
      </c>
      <c r="C1381" s="1641"/>
      <c r="D1381" s="1642"/>
      <c r="E1381" s="1643"/>
      <c r="F1381" s="1644" t="s">
        <v>186</v>
      </c>
      <c r="G1381" s="1645"/>
      <c r="H1381" s="1646" t="s">
        <v>63</v>
      </c>
      <c r="I1381" s="1650"/>
      <c r="J1381" s="1651"/>
      <c r="K1381" s="1651"/>
      <c r="L1381" s="1651"/>
      <c r="M1381" s="1651"/>
      <c r="N1381" s="1652"/>
    </row>
    <row r="1382" spans="8:8" ht="20.25" customHeight="1">
      <c r="A1382" s="1443"/>
      <c r="B1382" s="1483" t="s">
        <v>70</v>
      </c>
      <c r="C1382" s="1641"/>
      <c r="D1382" s="1642"/>
      <c r="E1382" s="1643"/>
      <c r="F1382" s="1644" t="s">
        <v>187</v>
      </c>
      <c r="G1382" s="1645"/>
      <c r="H1382" s="1646" t="s">
        <v>64</v>
      </c>
      <c r="I1382" s="1650"/>
      <c r="J1382" s="1651"/>
      <c r="K1382" s="1651"/>
      <c r="L1382" s="1651"/>
      <c r="M1382" s="1651"/>
      <c r="N1382" s="1652"/>
    </row>
    <row r="1383" spans="8:8" ht="20.25" customHeight="1">
      <c r="A1383" s="1443"/>
      <c r="B1383" s="1483" t="s">
        <v>70</v>
      </c>
      <c r="C1383" s="1641"/>
      <c r="D1383" s="1642"/>
      <c r="E1383" s="1643"/>
      <c r="F1383" s="1644" t="s">
        <v>184</v>
      </c>
      <c r="G1383" s="1645"/>
      <c r="H1383" s="1646" t="s">
        <v>66</v>
      </c>
      <c r="I1383" s="1653" t="s">
        <v>81</v>
      </c>
      <c r="J1383" s="1654"/>
      <c r="K1383" s="1654"/>
      <c r="L1383" s="1654"/>
      <c r="M1383" s="1654"/>
      <c r="N1383" s="1655"/>
    </row>
    <row r="1384" spans="8:8" ht="20.25" customHeight="1">
      <c r="A1384" s="1443"/>
      <c r="B1384" s="1656" t="s">
        <v>70</v>
      </c>
      <c r="C1384" s="1657"/>
      <c r="D1384" s="1658"/>
      <c r="E1384" s="1659"/>
      <c r="F1384" s="1660" t="s">
        <v>185</v>
      </c>
      <c r="G1384" s="1661"/>
      <c r="H1384" s="1662" t="s">
        <v>65</v>
      </c>
      <c r="I1384" s="1663"/>
      <c r="J1384" s="1664"/>
      <c r="K1384" s="1664"/>
      <c r="L1384" s="1664"/>
      <c r="M1384" s="1664"/>
      <c r="N1384" s="1665"/>
    </row>
    <row r="1385" spans="8:8" ht="15.75">
      <c r="A1385" s="1666"/>
      <c r="B1385" s="1666"/>
      <c r="C1385" s="1666"/>
      <c r="D1385" s="1666"/>
      <c r="E1385" s="1666"/>
      <c r="F1385" s="1666"/>
      <c r="G1385" s="1666"/>
      <c r="H1385" s="1666"/>
      <c r="I1385" s="1666"/>
      <c r="J1385" s="1666"/>
      <c r="K1385" s="1666"/>
      <c r="L1385" s="1666"/>
      <c r="M1385" s="1666"/>
      <c r="N1385" s="1666"/>
    </row>
    <row r="1386" spans="8:8" ht="24.75" customHeight="1">
      <c r="A1386" s="1441">
        <f>A1350+1</f>
        <v>40.0</v>
      </c>
      <c r="B1386" s="1442" t="s">
        <v>51</v>
      </c>
      <c r="C1386" s="1442"/>
      <c r="D1386" s="1442"/>
      <c r="E1386" s="1442"/>
      <c r="F1386" s="1442"/>
      <c r="G1386" s="1442"/>
      <c r="H1386" s="1442"/>
      <c r="I1386" s="1442"/>
      <c r="J1386" s="1442"/>
      <c r="K1386" s="1442"/>
      <c r="L1386" s="1442"/>
      <c r="M1386" s="1442"/>
      <c r="N1386" s="1442"/>
    </row>
    <row r="1387" spans="8:8" ht="42.75" customHeight="1">
      <c r="A1387" s="1443"/>
      <c r="B1387" s="1444"/>
      <c r="C1387" s="1445"/>
      <c r="D1387" s="1446" t="str">
        <f>Master!$E$8</f>
        <v>Govt. Sr. Secondary School </v>
      </c>
      <c r="E1387" s="1447"/>
      <c r="F1387" s="1447"/>
      <c r="G1387" s="1447"/>
      <c r="H1387" s="1447"/>
      <c r="I1387" s="1447"/>
      <c r="J1387" s="1447"/>
      <c r="K1387" s="1447"/>
      <c r="L1387" s="1447"/>
      <c r="M1387" s="1447"/>
      <c r="N1387" s="1448"/>
    </row>
    <row r="1388" spans="8:8" ht="26.25" customHeight="1">
      <c r="A1388" s="1443"/>
      <c r="B1388" s="1449"/>
      <c r="C1388" s="1450"/>
      <c r="D1388" s="1451" t="str">
        <f>Master!$E$11</f>
        <v>P.S.-Bapini (Jodhpur)</v>
      </c>
      <c r="E1388" s="1452"/>
      <c r="F1388" s="1452"/>
      <c r="G1388" s="1452"/>
      <c r="H1388" s="1452"/>
      <c r="I1388" s="1452"/>
      <c r="J1388" s="1452"/>
      <c r="K1388" s="1452"/>
      <c r="L1388" s="1452"/>
      <c r="M1388" s="1452"/>
      <c r="N1388" s="1453"/>
    </row>
    <row r="1389" spans="8:8" ht="20.25" customHeight="1">
      <c r="A1389" s="1443"/>
      <c r="B1389" s="1454"/>
      <c r="C1389" s="1455" t="s">
        <v>151</v>
      </c>
      <c r="D1389" s="1456"/>
      <c r="E1389" s="1456"/>
      <c r="F1389" s="1456"/>
      <c r="G1389" s="1457"/>
      <c r="H1389" s="1458" t="s">
        <v>128</v>
      </c>
      <c r="I1389" s="1458"/>
      <c r="J1389" s="1459">
        <f>VLOOKUP(A1386,'Result Entry'!$B$6:$K$108,6,0)</f>
        <v>0.0</v>
      </c>
      <c r="K1389" s="1460" t="s">
        <v>69</v>
      </c>
      <c r="L1389" s="1461"/>
      <c r="M1389" s="1462">
        <f>Master!$E$14</f>
        <v>8.151106901E9</v>
      </c>
      <c r="N1389" s="1463"/>
    </row>
    <row r="1390" spans="8:8" ht="20.25" customHeight="1">
      <c r="A1390" s="1443"/>
      <c r="B1390" s="1464"/>
      <c r="C1390" s="1465"/>
      <c r="D1390" s="1466"/>
      <c r="E1390" s="1466"/>
      <c r="F1390" s="1466"/>
      <c r="G1390" s="1467"/>
      <c r="H1390" s="1468"/>
      <c r="I1390" s="1468"/>
      <c r="J1390" s="1469"/>
      <c r="K1390" s="1470" t="s">
        <v>67</v>
      </c>
      <c r="L1390" s="1471"/>
      <c r="M1390" s="1472"/>
      <c r="N1390" s="1473"/>
      <c r="O1390" s="23" t="s">
        <v>157</v>
      </c>
    </row>
    <row r="1391" spans="8:8" ht="20.25" customHeight="1">
      <c r="A1391" s="1443"/>
      <c r="B1391" s="1464"/>
      <c r="C1391" s="1474"/>
      <c r="D1391" s="1475"/>
      <c r="E1391" s="1475"/>
      <c r="F1391" s="1475"/>
      <c r="G1391" s="1476"/>
      <c r="H1391" s="1477"/>
      <c r="I1391" s="1477"/>
      <c r="J1391" s="1478"/>
      <c r="K1391" s="1479" t="s">
        <v>52</v>
      </c>
      <c r="L1391" s="1480"/>
      <c r="M1391" s="1481" t="str">
        <f>Master!$E$6</f>
        <v>2022-23</v>
      </c>
      <c r="N1391" s="1482"/>
    </row>
    <row r="1392" spans="8:8" ht="20.25" customHeight="1">
      <c r="A1392" s="1443"/>
      <c r="B1392" s="1483" t="s">
        <v>70</v>
      </c>
      <c r="C1392" s="1484" t="s">
        <v>21</v>
      </c>
      <c r="D1392" s="1485"/>
      <c r="E1392" s="1485"/>
      <c r="F1392" s="1486"/>
      <c r="G1392" s="1487" t="s">
        <v>150</v>
      </c>
      <c r="H1392" s="1488">
        <f>VLOOKUP($A1386,'Result Entry'!$B$9:$FW$108,4,0)</f>
        <v>0.0</v>
      </c>
      <c r="I1392" s="1488"/>
      <c r="J1392" s="1488"/>
      <c r="K1392" s="1488"/>
      <c r="L1392" s="1488"/>
      <c r="M1392" s="1488"/>
      <c r="N1392" s="1489"/>
    </row>
    <row r="1393" spans="8:8" ht="20.25" customHeight="1">
      <c r="A1393" s="1443"/>
      <c r="B1393" s="1483" t="s">
        <v>70</v>
      </c>
      <c r="C1393" s="1490" t="s">
        <v>23</v>
      </c>
      <c r="D1393" s="1491"/>
      <c r="E1393" s="1491"/>
      <c r="F1393" s="1492"/>
      <c r="G1393" s="1493" t="s">
        <v>150</v>
      </c>
      <c r="H1393" s="1494">
        <f>VLOOKUP($A1386,'Result Entry'!$B$9:$FW$108,7,0)</f>
        <v>0.0</v>
      </c>
      <c r="I1393" s="1494"/>
      <c r="J1393" s="1494"/>
      <c r="K1393" s="1494"/>
      <c r="L1393" s="1494"/>
      <c r="M1393" s="1494"/>
      <c r="N1393" s="1495"/>
    </row>
    <row r="1394" spans="8:8" ht="20.25" customHeight="1">
      <c r="A1394" s="1443"/>
      <c r="B1394" s="1483" t="s">
        <v>70</v>
      </c>
      <c r="C1394" s="1490" t="s">
        <v>24</v>
      </c>
      <c r="D1394" s="1491"/>
      <c r="E1394" s="1491"/>
      <c r="F1394" s="1492"/>
      <c r="G1394" s="1493" t="s">
        <v>150</v>
      </c>
      <c r="H1394" s="1494">
        <f>VLOOKUP($A1386,'Result Entry'!$B$9:$FW$108,8,0)</f>
        <v>0.0</v>
      </c>
      <c r="I1394" s="1494"/>
      <c r="J1394" s="1494"/>
      <c r="K1394" s="1494"/>
      <c r="L1394" s="1494"/>
      <c r="M1394" s="1494"/>
      <c r="N1394" s="1495"/>
    </row>
    <row r="1395" spans="8:8" ht="20.25" customHeight="1">
      <c r="A1395" s="1443"/>
      <c r="B1395" s="1483" t="s">
        <v>70</v>
      </c>
      <c r="C1395" s="1490" t="s">
        <v>53</v>
      </c>
      <c r="D1395" s="1491"/>
      <c r="E1395" s="1491"/>
      <c r="F1395" s="1492"/>
      <c r="G1395" s="1493" t="s">
        <v>150</v>
      </c>
      <c r="H1395" s="1494">
        <f>VLOOKUP($A1386,'Result Entry'!$B$9:$FW$108,9,0)</f>
        <v>0.0</v>
      </c>
      <c r="I1395" s="1494"/>
      <c r="J1395" s="1494"/>
      <c r="K1395" s="1494"/>
      <c r="L1395" s="1494"/>
      <c r="M1395" s="1494"/>
      <c r="N1395" s="1495"/>
    </row>
    <row r="1396" spans="8:8" ht="20.25" customHeight="1">
      <c r="A1396" s="1443"/>
      <c r="B1396" s="1483" t="s">
        <v>70</v>
      </c>
      <c r="C1396" s="1490" t="s">
        <v>54</v>
      </c>
      <c r="D1396" s="1491"/>
      <c r="E1396" s="1491"/>
      <c r="F1396" s="1492"/>
      <c r="G1396" s="1493" t="s">
        <v>150</v>
      </c>
      <c r="H1396" s="1496" t="str">
        <f>CONCATENATE('Result Entry'!$G$4,'Result Entry'!$J$4)</f>
        <v>11(A)</v>
      </c>
      <c r="I1396" s="1494"/>
      <c r="J1396" s="1494"/>
      <c r="K1396" s="1494"/>
      <c r="L1396" s="1494"/>
      <c r="M1396" s="1494"/>
      <c r="N1396" s="1495"/>
    </row>
    <row r="1397" spans="8:8" ht="20.25" customHeight="1">
      <c r="A1397" s="1443"/>
      <c r="B1397" s="1483" t="s">
        <v>70</v>
      </c>
      <c r="C1397" s="1497" t="s">
        <v>26</v>
      </c>
      <c r="D1397" s="1498"/>
      <c r="E1397" s="1498"/>
      <c r="F1397" s="1499"/>
      <c r="G1397" s="1500" t="s">
        <v>150</v>
      </c>
      <c r="H1397" s="1501">
        <f>VLOOKUP($A1386,'Result Entry'!$B$9:$FW$108,10,0)</f>
        <v>0.0</v>
      </c>
      <c r="I1397" s="1501"/>
      <c r="J1397" s="1501"/>
      <c r="K1397" s="1501"/>
      <c r="L1397" s="1501"/>
      <c r="M1397" s="1501"/>
      <c r="N1397" s="1502"/>
    </row>
    <row r="1398" spans="8:8" ht="20.25" customHeight="1">
      <c r="A1398" s="1443"/>
      <c r="B1398" s="1503" t="s">
        <v>70</v>
      </c>
      <c r="C1398" s="1504" t="s">
        <v>168</v>
      </c>
      <c r="D1398" s="1505"/>
      <c r="E1398" s="1506" t="s">
        <v>73</v>
      </c>
      <c r="F1398" s="1507" t="s">
        <v>74</v>
      </c>
      <c r="G1398" s="1508" t="s">
        <v>169</v>
      </c>
      <c r="H1398" s="1509" t="s">
        <v>56</v>
      </c>
      <c r="I1398" s="1510"/>
      <c r="J1398" s="1511" t="s">
        <v>85</v>
      </c>
      <c r="K1398" s="1512"/>
      <c r="L1398" s="1513" t="s">
        <v>170</v>
      </c>
      <c r="M1398" s="1514" t="s">
        <v>77</v>
      </c>
      <c r="N1398" s="1515" t="s">
        <v>99</v>
      </c>
    </row>
    <row r="1399" spans="8:8" ht="20.25" customHeight="1">
      <c r="A1399" s="1443"/>
      <c r="B1399" s="1503"/>
      <c r="C1399" s="1516"/>
      <c r="D1399" s="1517"/>
      <c r="E1399" s="1518"/>
      <c r="F1399" s="1519"/>
      <c r="G1399" s="1520"/>
      <c r="H1399" s="1521"/>
      <c r="I1399" s="1522"/>
      <c r="J1399" s="1523"/>
      <c r="K1399" s="1524"/>
      <c r="L1399" s="1525"/>
      <c r="M1399" s="1526"/>
      <c r="N1399" s="1527"/>
    </row>
    <row r="1400" spans="8:8" ht="20.25" customHeight="1">
      <c r="A1400" s="1443"/>
      <c r="B1400" s="1503" t="s">
        <v>70</v>
      </c>
      <c r="C1400" s="1528" t="s">
        <v>57</v>
      </c>
      <c r="D1400" s="1529"/>
      <c r="E1400" s="1530">
        <f>'Result Entry'!$L$7</f>
        <v>10.0</v>
      </c>
      <c r="F1400" s="1531">
        <f>'Result Entry'!$M$7</f>
        <v>10.0</v>
      </c>
      <c r="G1400" s="1532">
        <f>SUM(E1400:F1400)</f>
        <v>20.0</v>
      </c>
      <c r="H1400" s="1533">
        <f>'Result Entry'!$AU$7</f>
        <v>70.0</v>
      </c>
      <c r="I1400" s="1534"/>
      <c r="J1400" s="1535">
        <f>'Result Entry'!$AY$7</f>
        <v>100.0</v>
      </c>
      <c r="K1400" s="1534"/>
      <c r="L1400" s="1532">
        <f t="shared" si="78" ref="L1400:L1405">H1400+J1400</f>
        <v>170.0</v>
      </c>
      <c r="M1400" s="1536">
        <f t="shared" si="79" ref="M1400:M1405">G1400+L1400</f>
        <v>190.0</v>
      </c>
      <c r="N1400" s="1537"/>
    </row>
    <row r="1401" spans="8:8" s="1538" ht="20.25" customFormat="1" customHeight="1">
      <c r="A1401" s="1443"/>
      <c r="B1401" s="1539" t="s">
        <v>70</v>
      </c>
      <c r="C1401" s="1540" t="str">
        <f>'Result Entry'!$L$3</f>
        <v>HINDI Comp.</v>
      </c>
      <c r="D1401" s="1541"/>
      <c r="E1401" s="1542">
        <f>IF($J1389="TC",0,IF($J1389="Nso",0,VLOOKUP($A1386,'Result Entry'!$B$9:$FW$108,11,0)))</f>
        <v>0.0</v>
      </c>
      <c r="F1401" s="1543">
        <f>IF($J1389="TC",0,IF($J1389="Nso",0,VLOOKUP($A1386,'Result Entry'!$B$9:$FW$108,12,0)))</f>
        <v>0.0</v>
      </c>
      <c r="G1401" s="1544">
        <f>E1401+F1401</f>
        <v>0.0</v>
      </c>
      <c r="H1401" s="1545">
        <f>IF($J1389="TC",0,IF($J1389="Nso",0,VLOOKUP($A1386,'Result Entry'!$B$9:$FW$108,16,0)))</f>
        <v>0.0</v>
      </c>
      <c r="I1401" s="1546"/>
      <c r="J1401" s="1547">
        <f>IF($J1389="TC",0,IF($J1389="Nso",0,VLOOKUP($A1386,'Result Entry'!$B$9:$FW$108,19,0)))</f>
        <v>0.0</v>
      </c>
      <c r="K1401" s="1546"/>
      <c r="L1401" s="1548">
        <f t="shared" si="78"/>
        <v>0.0</v>
      </c>
      <c r="M1401" s="1549">
        <f t="shared" si="79"/>
        <v>0.0</v>
      </c>
      <c r="N1401" s="1550" t="str">
        <f>IF($J1389="TC",0,IF($J1389="Nso",0,VLOOKUP($A1386,'Result Entry'!$B$9:$FW$108,24,0)))</f>
        <v/>
      </c>
    </row>
    <row r="1402" spans="8:8" s="1538" ht="20.25" customFormat="1" customHeight="1">
      <c r="A1402" s="1443"/>
      <c r="B1402" s="1539" t="s">
        <v>70</v>
      </c>
      <c r="C1402" s="1551" t="str">
        <f>'Result Entry'!$Z$3</f>
        <v>ENGLISH Comp.</v>
      </c>
      <c r="D1402" s="1552"/>
      <c r="E1402" s="1542">
        <f>IF($J1389="TC",0,IF($J1389="Nso",0,VLOOKUP($A1386,'Result Entry'!$B$9:$FW$108,25,0)))</f>
        <v>0.0</v>
      </c>
      <c r="F1402" s="1543">
        <f>IF($J1389="TC",0,IF($J1389="Nso",0,VLOOKUP($A1386,'Result Entry'!$B$9:$FW$108,26,0)))</f>
        <v>0.0</v>
      </c>
      <c r="G1402" s="1553">
        <f>E1402+F1402</f>
        <v>0.0</v>
      </c>
      <c r="H1402" s="1554">
        <f>IF($J1389="TC",0,IF($J1389="Nso",0,VLOOKUP($A1386,'Result Entry'!$B$9:$FW$108,30,0)))</f>
        <v>0.0</v>
      </c>
      <c r="I1402" s="1555"/>
      <c r="J1402" s="1556">
        <f>IF($J1389="TC",0,IF($J1389="Nso",0,VLOOKUP($A1386,'Result Entry'!$B$9:$FW$108,33,0)))</f>
        <v>0.0</v>
      </c>
      <c r="K1402" s="1555"/>
      <c r="L1402" s="1548">
        <f t="shared" si="78"/>
        <v>0.0</v>
      </c>
      <c r="M1402" s="1549">
        <f t="shared" si="79"/>
        <v>0.0</v>
      </c>
      <c r="N1402" s="1550" t="str">
        <f>IF($J1389="TC",0,IF($J1389="Nso",0,VLOOKUP($A1386,'Result Entry'!$B$9:$FW$108,38,0)))</f>
        <v/>
      </c>
    </row>
    <row r="1403" spans="8:8" s="1538" ht="20.25" customFormat="1" customHeight="1">
      <c r="A1403" s="1443"/>
      <c r="B1403" s="1539" t="s">
        <v>70</v>
      </c>
      <c r="C1403" s="1551" t="str">
        <f>'Result Entry'!$AO$3</f>
        <v>PHYSICS</v>
      </c>
      <c r="D1403" s="1552"/>
      <c r="E1403" s="1542">
        <f>IF($J1389="TC",0,IF($J1389="Nso",0,VLOOKUP($A1386,'Result Entry'!$B$9:$FW$108,39,0)))</f>
        <v>0.0</v>
      </c>
      <c r="F1403" s="1543">
        <f>IF($J1389="TC",0,IF($J1389="Nso",0,VLOOKUP($A1386,'Result Entry'!$B$9:$FW$108,40,0)))</f>
        <v>0.0</v>
      </c>
      <c r="G1403" s="1553">
        <f>E1403+F1403</f>
        <v>0.0</v>
      </c>
      <c r="H1403" s="1554">
        <f>IF($J1389="TC",0,IF($J1389="Nso",0,VLOOKUP($A1386,'Result Entry'!$B$9:$FW$108,45,0)))</f>
        <v>0.0</v>
      </c>
      <c r="I1403" s="1555"/>
      <c r="J1403" s="1556">
        <f>IF($J1389="TC",0,IF($J1389="Nso",0,VLOOKUP($A1386,'Result Entry'!$B$9:$FW$108,49,0)))</f>
        <v>0.0</v>
      </c>
      <c r="K1403" s="1555"/>
      <c r="L1403" s="1548">
        <f t="shared" si="78"/>
        <v>0.0</v>
      </c>
      <c r="M1403" s="1549">
        <f t="shared" si="79"/>
        <v>0.0</v>
      </c>
      <c r="N1403" s="1550" t="str">
        <f>IF($J1389="TC",0,IF($J1389="Nso",0,VLOOKUP($A1386,'Result Entry'!$B$9:$FW$108,54,0)))</f>
        <v/>
      </c>
    </row>
    <row r="1404" spans="8:8" s="1538" ht="20.25" customFormat="1" customHeight="1">
      <c r="A1404" s="1443"/>
      <c r="B1404" s="1539" t="s">
        <v>70</v>
      </c>
      <c r="C1404" s="1551" t="str">
        <f>'Result Entry'!$BF$3</f>
        <v>CHEMISTRY</v>
      </c>
      <c r="D1404" s="1552"/>
      <c r="E1404" s="1542" t="str">
        <f>IF($J1389="TC",0,IF($J1389="Nso",0,VLOOKUP($A1386,'Result Entry'!$B$9:$FW$108,55,0)))</f>
        <v/>
      </c>
      <c r="F1404" s="1543">
        <f>IF($J1389="TC",0,IF($J1389="Nso",0,VLOOKUP($A1386,'Result Entry'!$B$9:$FW$108,56,0)))</f>
        <v>0.0</v>
      </c>
      <c r="G1404" s="1553" t="e">
        <f>E1404+F1404</f>
        <v>#VALUE!</v>
      </c>
      <c r="H1404" s="1554">
        <f>IF($J1389="TC",0,IF($J1389="Nso",0,VLOOKUP($A1386,'Result Entry'!$B$9:$FW$108,61,0)))</f>
        <v>0.0</v>
      </c>
      <c r="I1404" s="1555"/>
      <c r="J1404" s="1556">
        <f>IF($J1389="TC",0,IF($J1389="Nso",0,VLOOKUP($A1386,'Result Entry'!$B$9:$FW$108,65,0)))</f>
        <v>0.0</v>
      </c>
      <c r="K1404" s="1555"/>
      <c r="L1404" s="1548">
        <f t="shared" si="78"/>
        <v>0.0</v>
      </c>
      <c r="M1404" s="1549" t="e">
        <f t="shared" si="79"/>
        <v>#VALUE!</v>
      </c>
      <c r="N1404" s="1550" t="str">
        <f>IF($J1389="TC",0,IF($J1389="Nso",0,VLOOKUP($A1386,'Result Entry'!$B$9:$FW$108,70,0)))</f>
        <v/>
      </c>
    </row>
    <row r="1405" spans="8:8" s="1538" ht="20.25" customFormat="1" customHeight="1">
      <c r="A1405" s="1443"/>
      <c r="B1405" s="1539" t="s">
        <v>70</v>
      </c>
      <c r="C1405" s="1551" t="str">
        <f>'Result Entry'!$BW$3</f>
        <v>BIOLOGY</v>
      </c>
      <c r="D1405" s="1552"/>
      <c r="E1405" s="1557" t="str">
        <f>IF($J1389="TC",0,IF($J1389="Nso",0,VLOOKUP($A1386,'Result Entry'!$B$9:$FW$108,71,0)))</f>
        <v/>
      </c>
      <c r="F1405" s="1558" t="str">
        <f>IF($J1389="TC",0,IF($J1389="Nso",0,VLOOKUP($A1386,'Result Entry'!$B$9:$FW$108,72,0)))</f>
        <v/>
      </c>
      <c r="G1405" s="1559" t="e">
        <f>E1405+F1405</f>
        <v>#VALUE!</v>
      </c>
      <c r="H1405" s="1560">
        <f>IF($J1389="TC",0,IF($J1389="Nso",0,VLOOKUP($A1386,'Result Entry'!$B$9:$FW$108,77,0)))</f>
        <v>0.0</v>
      </c>
      <c r="I1405" s="1561"/>
      <c r="J1405" s="1562">
        <f>IF($J1389="TC",0,IF($J1389="Nso",0,VLOOKUP($A1386,'Result Entry'!$B$9:$FW$108,81,0)))</f>
        <v>0.0</v>
      </c>
      <c r="K1405" s="1561"/>
      <c r="L1405" s="1563">
        <f t="shared" si="78"/>
        <v>0.0</v>
      </c>
      <c r="M1405" s="1564" t="e">
        <f t="shared" si="79"/>
        <v>#VALUE!</v>
      </c>
      <c r="N1405" s="1550">
        <f>IF($J1389="TC",0,IF($J1389="Nso",0,VLOOKUP($A1386,'Result Entry'!$B$9:$FW$108,86,0)))</f>
        <v>0.0</v>
      </c>
    </row>
    <row r="1406" spans="8:8" ht="20.25" customHeight="1">
      <c r="A1406" s="1443"/>
      <c r="B1406" s="1503" t="s">
        <v>70</v>
      </c>
      <c r="C1406" s="1565" t="s">
        <v>78</v>
      </c>
      <c r="D1406" s="1566"/>
      <c r="E1406" s="1567"/>
      <c r="F1406" s="1568" t="s">
        <v>79</v>
      </c>
      <c r="G1406" s="1569"/>
      <c r="H1406" s="1570" t="s">
        <v>80</v>
      </c>
      <c r="I1406" s="1571"/>
      <c r="J1406" s="1572" t="s">
        <v>42</v>
      </c>
      <c r="K1406" s="1667" t="s">
        <v>92</v>
      </c>
      <c r="L1406" s="1574" t="s">
        <v>40</v>
      </c>
      <c r="M1406" s="1575"/>
      <c r="N1406" s="1576" t="s">
        <v>44</v>
      </c>
    </row>
    <row r="1407" spans="8:8" ht="25.5" customHeight="1">
      <c r="A1407" s="1443"/>
      <c r="B1407" s="1503" t="s">
        <v>70</v>
      </c>
      <c r="C1407" s="1577"/>
      <c r="D1407" s="1578"/>
      <c r="E1407" s="1579"/>
      <c r="F1407" s="1580">
        <f>IF($J1389="TC",0,IF($J1389="Nso",0,VLOOKUP($A1386,'Result Entry'!$B$9:$FW$108,146,0)))</f>
        <v>0.0</v>
      </c>
      <c r="G1407" s="1581"/>
      <c r="H1407" s="1582">
        <f>IF($J1389="TC",0,IF($J1389="Nso",0,VLOOKUP($A1386,'Result Entry'!$B$9:$FW$108,147,0)))</f>
        <v>0.0</v>
      </c>
      <c r="I1407" s="1583"/>
      <c r="J1407" s="1584">
        <f>IF($J1389="TC",0,IF($J1389="Nso",0,VLOOKUP($A1386,'Result Entry'!$B$9:$FW$108,148,0)))</f>
        <v>0.0</v>
      </c>
      <c r="K1407" s="1585" t="str">
        <f>IF($J1389="TC",0,IF($J1389="Nso",0,VLOOKUP($A1386,'Result Entry'!$B$9:$FW$108,149,0)))</f>
        <v/>
      </c>
      <c r="L1407" s="1586">
        <f>IF($J1389="TC",0,IF($J1389="Nso",0,VLOOKUP($A1386,'Result Entry'!$B$9:$FW$108,150,0)))</f>
        <v>0.0</v>
      </c>
      <c r="M1407" s="1587"/>
      <c r="N1407" s="1588">
        <f>IF($J1389="TC",0,IF($J1389="Nso",0,VLOOKUP($A1386,'Result Entry'!$B$9:$FW$108,152,0)))</f>
        <v>0.0</v>
      </c>
    </row>
    <row r="1408" spans="8:8" ht="20.25" customHeight="1">
      <c r="A1408" s="1443"/>
      <c r="B1408" s="1503" t="s">
        <v>70</v>
      </c>
      <c r="C1408" s="1589" t="s">
        <v>59</v>
      </c>
      <c r="D1408" s="1590"/>
      <c r="E1408" s="1590"/>
      <c r="F1408" s="1590"/>
      <c r="G1408" s="1590"/>
      <c r="H1408" s="1591"/>
      <c r="I1408" s="1592" t="s">
        <v>60</v>
      </c>
      <c r="J1408" s="1593"/>
      <c r="K1408" s="1594">
        <f>VLOOKUP($A1386,'Result Entry'!$B$9:$FW$108,143,0)</f>
        <v>0.0</v>
      </c>
      <c r="L1408" s="1595"/>
      <c r="M1408" s="1596" t="s">
        <v>38</v>
      </c>
      <c r="N1408" s="1597"/>
    </row>
    <row r="1409" spans="8:8" ht="20.25" customHeight="1">
      <c r="A1409" s="1443"/>
      <c r="B1409" s="1503" t="s">
        <v>70</v>
      </c>
      <c r="C1409" s="1598" t="s">
        <v>55</v>
      </c>
      <c r="D1409" s="1599"/>
      <c r="E1409" s="1599"/>
      <c r="F1409" s="1600" t="s">
        <v>158</v>
      </c>
      <c r="G1409" s="1601"/>
      <c r="H1409" s="1602" t="s">
        <v>48</v>
      </c>
      <c r="I1409" s="1603" t="s">
        <v>61</v>
      </c>
      <c r="J1409" s="1604"/>
      <c r="K1409" s="1605">
        <f>VLOOKUP($A1386,'Result Entry'!$B$9:$FW$108,144,0)</f>
        <v>0.0</v>
      </c>
      <c r="L1409" s="1606"/>
      <c r="M1409" s="1607">
        <f>VLOOKUP($A1386,'Result Entry'!$B$9:$FW$108,145,0)</f>
        <v>0.0</v>
      </c>
      <c r="N1409" s="1608"/>
    </row>
    <row r="1410" spans="8:8" ht="20.25" customHeight="1">
      <c r="A1410" s="1443"/>
      <c r="B1410" s="1503" t="s">
        <v>70</v>
      </c>
      <c r="C1410" s="1598"/>
      <c r="D1410" s="1599"/>
      <c r="E1410" s="1599"/>
      <c r="F1410" s="1609"/>
      <c r="G1410" s="1610"/>
      <c r="H1410" s="1611" t="s">
        <v>100</v>
      </c>
      <c r="I1410" s="1612" t="s">
        <v>62</v>
      </c>
      <c r="J1410" s="1613"/>
      <c r="K1410" s="1614">
        <f>IF($J1389="TC","Transferred",IF($J1389="Nso","NameSeparated",VLOOKUP($A1386,'Result Entry'!$B$9:$FW$108,153,0)))</f>
        <v>0.0</v>
      </c>
      <c r="L1410" s="1614"/>
      <c r="M1410" s="1614"/>
      <c r="N1410" s="1615"/>
    </row>
    <row r="1411" spans="8:8" ht="20.25" customHeight="1">
      <c r="A1411" s="1443"/>
      <c r="B1411" s="1503" t="s">
        <v>70</v>
      </c>
      <c r="C1411" s="1616" t="str">
        <f>'Result Entry'!$DU$3</f>
        <v>Foundation Of Information Tech.</v>
      </c>
      <c r="D1411" s="1617"/>
      <c r="E1411" s="1618"/>
      <c r="F1411" s="1619" t="str">
        <f>IF($J1389="TC",0,IF($J1389="Nso",0,VLOOKUP($A1386,'Result Entry'!$B$9:$GS$108,170,0)))</f>
        <v/>
      </c>
      <c r="G1411" s="1619"/>
      <c r="H1411" s="1620">
        <f>IF($J1389="TC",0,IF($J1389="Nso",0,VLOOKUP($A1386,'Result Entry'!$B$9:$GS$108,112,0)))</f>
        <v>0.0</v>
      </c>
      <c r="I1411" s="1621" t="s">
        <v>72</v>
      </c>
      <c r="J1411" s="1622"/>
      <c r="K1411" s="1623">
        <f>'Result Entry'!$T$2</f>
        <v>45041.0</v>
      </c>
      <c r="L1411" s="1624"/>
      <c r="M1411" s="1624"/>
      <c r="N1411" s="1625"/>
    </row>
    <row r="1412" spans="8:8" ht="20.25" customHeight="1">
      <c r="A1412" s="1443"/>
      <c r="B1412" s="1503" t="s">
        <v>70</v>
      </c>
      <c r="C1412" s="1616" t="str">
        <f>'Result Entry'!$EI$3</f>
        <v>G.I.A.I.-II</v>
      </c>
      <c r="D1412" s="1617"/>
      <c r="E1412" s="1618"/>
      <c r="F1412" s="1619" t="str">
        <f>IF($J1389="TC",0,IF($J1389="Nso",0,VLOOKUP($A1386,'Result Entry'!$B$9:$GS$108,174,0)))</f>
        <v/>
      </c>
      <c r="G1412" s="1619"/>
      <c r="H1412" s="1620">
        <f>IF($J1389="TC",0,IF($J1389="Nso",0,VLOOKUP($A1386,'Result Entry'!$B$9:$GS$108,124,0)))</f>
        <v>0.0</v>
      </c>
      <c r="I1412" s="1626"/>
      <c r="J1412" s="1627"/>
      <c r="K1412" s="1627"/>
      <c r="L1412" s="1627"/>
      <c r="M1412" s="1627"/>
      <c r="N1412" s="1628"/>
    </row>
    <row r="1413" spans="8:8" ht="20.25" customHeight="1">
      <c r="A1413" s="1443"/>
      <c r="B1413" s="1503" t="s">
        <v>70</v>
      </c>
      <c r="C1413" s="1616" t="str">
        <f>'Result Entry'!$EU$3</f>
        <v>SOC.SER.PLAN</v>
      </c>
      <c r="D1413" s="1617"/>
      <c r="E1413" s="1618"/>
      <c r="F1413" s="1619">
        <f>IF($J1389="TC",0,IF($J1389="Nso",0,VLOOKUP($A1386,'Result Entry'!$B$9:$HS$108,178,0)))</f>
        <v>0.0</v>
      </c>
      <c r="G1413" s="1619"/>
      <c r="H1413" s="1620">
        <f>IF($J1389="TC",0,IF($J1389="Nso",0,VLOOKUP($A1386,'Result Entry'!$B$9:$GS$108,136,0)))</f>
        <v>0.0</v>
      </c>
      <c r="I1413" s="1629" t="s">
        <v>175</v>
      </c>
      <c r="J1413" s="1630"/>
      <c r="K1413" s="1668"/>
      <c r="L1413" s="1669"/>
      <c r="M1413" s="1669"/>
      <c r="N1413" s="1670"/>
    </row>
    <row r="1414" spans="8:8" ht="20.25" customHeight="1">
      <c r="A1414" s="1443"/>
      <c r="B1414" s="1503" t="s">
        <v>70</v>
      </c>
      <c r="C1414" s="1616" t="str">
        <f>'Result Entry'!$FG$3</f>
        <v>Jeewan Kaushal</v>
      </c>
      <c r="D1414" s="1617"/>
      <c r="E1414" s="1618"/>
      <c r="F1414" s="1619" t="str">
        <f>IF($J1389="TC",0,IF($J1389="Nso",0,VLOOKUP($A1386,'Result Entry'!$B$9:$HS$108,182,0)))</f>
        <v/>
      </c>
      <c r="G1414" s="1619"/>
      <c r="H1414" s="1620">
        <f>IF($J1389="TC",0,IF($J1389="Nso",0,VLOOKUP($A1386,'Result Entry'!$B$9:$HS$108,136,0)))</f>
        <v>0.0</v>
      </c>
      <c r="I1414" s="1629" t="s">
        <v>149</v>
      </c>
      <c r="J1414" s="1630"/>
      <c r="K1414" s="1630"/>
      <c r="L1414" s="1630"/>
      <c r="M1414" s="1630"/>
      <c r="N1414" s="1634"/>
    </row>
    <row r="1415" spans="8:8" ht="20.25" customHeight="1">
      <c r="A1415" s="1443"/>
      <c r="B1415" s="1483" t="s">
        <v>70</v>
      </c>
      <c r="C1415" s="1635" t="s">
        <v>181</v>
      </c>
      <c r="D1415" s="1636"/>
      <c r="E1415" s="1637"/>
      <c r="F1415" s="1638" t="s">
        <v>182</v>
      </c>
      <c r="G1415" s="1639"/>
      <c r="H1415" s="1640" t="s">
        <v>31</v>
      </c>
      <c r="I1415" s="1629" t="s">
        <v>176</v>
      </c>
      <c r="J1415" s="1630"/>
      <c r="K1415" s="1630"/>
      <c r="L1415" s="1630"/>
      <c r="M1415" s="1630"/>
      <c r="N1415" s="1634"/>
    </row>
    <row r="1416" spans="8:8" ht="20.25" customHeight="1">
      <c r="A1416" s="1443"/>
      <c r="B1416" s="1483" t="s">
        <v>70</v>
      </c>
      <c r="C1416" s="1641"/>
      <c r="D1416" s="1642"/>
      <c r="E1416" s="1643"/>
      <c r="F1416" s="1644" t="s">
        <v>183</v>
      </c>
      <c r="G1416" s="1645"/>
      <c r="H1416" s="1646" t="s">
        <v>180</v>
      </c>
      <c r="I1416" s="1647" t="s">
        <v>68</v>
      </c>
      <c r="J1416" s="1648"/>
      <c r="K1416" s="1648"/>
      <c r="L1416" s="1648"/>
      <c r="M1416" s="1648"/>
      <c r="N1416" s="1649"/>
    </row>
    <row r="1417" spans="8:8" ht="20.25" customHeight="1">
      <c r="A1417" s="1443"/>
      <c r="B1417" s="1483" t="s">
        <v>70</v>
      </c>
      <c r="C1417" s="1641"/>
      <c r="D1417" s="1642"/>
      <c r="E1417" s="1643"/>
      <c r="F1417" s="1644" t="s">
        <v>186</v>
      </c>
      <c r="G1417" s="1645"/>
      <c r="H1417" s="1646" t="s">
        <v>63</v>
      </c>
      <c r="I1417" s="1650"/>
      <c r="J1417" s="1651"/>
      <c r="K1417" s="1651"/>
      <c r="L1417" s="1651"/>
      <c r="M1417" s="1651"/>
      <c r="N1417" s="1652"/>
    </row>
    <row r="1418" spans="8:8" ht="20.25" customHeight="1">
      <c r="A1418" s="1443"/>
      <c r="B1418" s="1483" t="s">
        <v>70</v>
      </c>
      <c r="C1418" s="1641"/>
      <c r="D1418" s="1642"/>
      <c r="E1418" s="1643"/>
      <c r="F1418" s="1644" t="s">
        <v>187</v>
      </c>
      <c r="G1418" s="1645"/>
      <c r="H1418" s="1646" t="s">
        <v>64</v>
      </c>
      <c r="I1418" s="1650"/>
      <c r="J1418" s="1651"/>
      <c r="K1418" s="1651"/>
      <c r="L1418" s="1651"/>
      <c r="M1418" s="1651"/>
      <c r="N1418" s="1652"/>
    </row>
    <row r="1419" spans="8:8" ht="20.25" customHeight="1">
      <c r="A1419" s="1443"/>
      <c r="B1419" s="1483" t="s">
        <v>70</v>
      </c>
      <c r="C1419" s="1641"/>
      <c r="D1419" s="1642"/>
      <c r="E1419" s="1643"/>
      <c r="F1419" s="1644" t="s">
        <v>184</v>
      </c>
      <c r="G1419" s="1645"/>
      <c r="H1419" s="1646" t="s">
        <v>66</v>
      </c>
      <c r="I1419" s="1653" t="s">
        <v>81</v>
      </c>
      <c r="J1419" s="1654"/>
      <c r="K1419" s="1654"/>
      <c r="L1419" s="1654"/>
      <c r="M1419" s="1654"/>
      <c r="N1419" s="1655"/>
    </row>
    <row r="1420" spans="8:8" ht="20.25" customHeight="1">
      <c r="A1420" s="1443"/>
      <c r="B1420" s="1656" t="s">
        <v>70</v>
      </c>
      <c r="C1420" s="1657"/>
      <c r="D1420" s="1658"/>
      <c r="E1420" s="1659"/>
      <c r="F1420" s="1660" t="s">
        <v>185</v>
      </c>
      <c r="G1420" s="1661"/>
      <c r="H1420" s="1662" t="s">
        <v>65</v>
      </c>
      <c r="I1420" s="1663"/>
      <c r="J1420" s="1664"/>
      <c r="K1420" s="1664"/>
      <c r="L1420" s="1664"/>
      <c r="M1420" s="1664"/>
      <c r="N1420" s="1665"/>
    </row>
    <row r="1421" spans="8:8" ht="24.75" customHeight="1">
      <c r="A1421" s="1441">
        <f>A1386+1</f>
        <v>41.0</v>
      </c>
      <c r="B1421" s="1442" t="s">
        <v>51</v>
      </c>
      <c r="C1421" s="1442"/>
      <c r="D1421" s="1442"/>
      <c r="E1421" s="1442"/>
      <c r="F1421" s="1442"/>
      <c r="G1421" s="1442"/>
      <c r="H1421" s="1442"/>
      <c r="I1421" s="1442"/>
      <c r="J1421" s="1442"/>
      <c r="K1421" s="1442"/>
      <c r="L1421" s="1442"/>
      <c r="M1421" s="1442"/>
      <c r="N1421" s="1442"/>
    </row>
    <row r="1422" spans="8:8" ht="42.75" customHeight="1">
      <c r="A1422" s="1443"/>
      <c r="B1422" s="1444"/>
      <c r="C1422" s="1445"/>
      <c r="D1422" s="1446" t="str">
        <f>Master!$E$8</f>
        <v>Govt. Sr. Secondary School </v>
      </c>
      <c r="E1422" s="1447"/>
      <c r="F1422" s="1447"/>
      <c r="G1422" s="1447"/>
      <c r="H1422" s="1447"/>
      <c r="I1422" s="1447"/>
      <c r="J1422" s="1447"/>
      <c r="K1422" s="1447"/>
      <c r="L1422" s="1447"/>
      <c r="M1422" s="1447"/>
      <c r="N1422" s="1448"/>
    </row>
    <row r="1423" spans="8:8" ht="20.25" customHeight="1">
      <c r="A1423" s="1443"/>
      <c r="B1423" s="1449"/>
      <c r="C1423" s="1450"/>
      <c r="D1423" s="1451" t="str">
        <f>Master!$E$11</f>
        <v>P.S.-Bapini (Jodhpur)</v>
      </c>
      <c r="E1423" s="1452"/>
      <c r="F1423" s="1452"/>
      <c r="G1423" s="1452"/>
      <c r="H1423" s="1452"/>
      <c r="I1423" s="1452"/>
      <c r="J1423" s="1452"/>
      <c r="K1423" s="1452"/>
      <c r="L1423" s="1452"/>
      <c r="M1423" s="1452"/>
      <c r="N1423" s="1453"/>
    </row>
    <row r="1424" spans="8:8" ht="20.25" customHeight="1">
      <c r="A1424" s="1443"/>
      <c r="B1424" s="1454"/>
      <c r="C1424" s="1455" t="s">
        <v>151</v>
      </c>
      <c r="D1424" s="1456"/>
      <c r="E1424" s="1456"/>
      <c r="F1424" s="1456"/>
      <c r="G1424" s="1457"/>
      <c r="H1424" s="1458" t="s">
        <v>128</v>
      </c>
      <c r="I1424" s="1458"/>
      <c r="J1424" s="1459">
        <f>VLOOKUP(A1421,'Result Entry'!$B$6:$K$108,6,0)</f>
        <v>0.0</v>
      </c>
      <c r="K1424" s="1460" t="s">
        <v>69</v>
      </c>
      <c r="L1424" s="1461"/>
      <c r="M1424" s="1462">
        <f>Master!$E$14</f>
        <v>8.151106901E9</v>
      </c>
      <c r="N1424" s="1463"/>
    </row>
    <row r="1425" spans="8:8" ht="20.25" customHeight="1">
      <c r="A1425" s="1443"/>
      <c r="B1425" s="1464"/>
      <c r="C1425" s="1465"/>
      <c r="D1425" s="1466"/>
      <c r="E1425" s="1466"/>
      <c r="F1425" s="1466"/>
      <c r="G1425" s="1467"/>
      <c r="H1425" s="1468"/>
      <c r="I1425" s="1468"/>
      <c r="J1425" s="1469"/>
      <c r="K1425" s="1470" t="s">
        <v>67</v>
      </c>
      <c r="L1425" s="1471"/>
      <c r="M1425" s="1472"/>
      <c r="N1425" s="1473"/>
      <c r="O1425" s="23" t="s">
        <v>157</v>
      </c>
    </row>
    <row r="1426" spans="8:8" ht="20.25" customHeight="1">
      <c r="A1426" s="1443"/>
      <c r="B1426" s="1464"/>
      <c r="C1426" s="1474"/>
      <c r="D1426" s="1475"/>
      <c r="E1426" s="1475"/>
      <c r="F1426" s="1475"/>
      <c r="G1426" s="1476"/>
      <c r="H1426" s="1477"/>
      <c r="I1426" s="1477"/>
      <c r="J1426" s="1478"/>
      <c r="K1426" s="1479" t="s">
        <v>52</v>
      </c>
      <c r="L1426" s="1480"/>
      <c r="M1426" s="1481" t="str">
        <f>Master!$E$6</f>
        <v>2022-23</v>
      </c>
      <c r="N1426" s="1482"/>
    </row>
    <row r="1427" spans="8:8" ht="20.25" customHeight="1">
      <c r="A1427" s="1443"/>
      <c r="B1427" s="1483" t="s">
        <v>70</v>
      </c>
      <c r="C1427" s="1484" t="s">
        <v>21</v>
      </c>
      <c r="D1427" s="1485"/>
      <c r="E1427" s="1485"/>
      <c r="F1427" s="1486"/>
      <c r="G1427" s="1487" t="s">
        <v>150</v>
      </c>
      <c r="H1427" s="1488">
        <f>VLOOKUP($A1421,'Result Entry'!$B$9:$FW$108,4,0)</f>
        <v>0.0</v>
      </c>
      <c r="I1427" s="1488"/>
      <c r="J1427" s="1488"/>
      <c r="K1427" s="1488"/>
      <c r="L1427" s="1488"/>
      <c r="M1427" s="1488"/>
      <c r="N1427" s="1489"/>
    </row>
    <row r="1428" spans="8:8" ht="20.25" customHeight="1">
      <c r="A1428" s="1443"/>
      <c r="B1428" s="1483" t="s">
        <v>70</v>
      </c>
      <c r="C1428" s="1490" t="s">
        <v>23</v>
      </c>
      <c r="D1428" s="1491"/>
      <c r="E1428" s="1491"/>
      <c r="F1428" s="1492"/>
      <c r="G1428" s="1493" t="s">
        <v>150</v>
      </c>
      <c r="H1428" s="1494">
        <f>VLOOKUP($A1421,'Result Entry'!$B$9:$FW$108,7,0)</f>
        <v>0.0</v>
      </c>
      <c r="I1428" s="1494"/>
      <c r="J1428" s="1494"/>
      <c r="K1428" s="1494"/>
      <c r="L1428" s="1494"/>
      <c r="M1428" s="1494"/>
      <c r="N1428" s="1495"/>
    </row>
    <row r="1429" spans="8:8" ht="20.25" customHeight="1">
      <c r="A1429" s="1443"/>
      <c r="B1429" s="1483" t="s">
        <v>70</v>
      </c>
      <c r="C1429" s="1490" t="s">
        <v>24</v>
      </c>
      <c r="D1429" s="1491"/>
      <c r="E1429" s="1491"/>
      <c r="F1429" s="1492"/>
      <c r="G1429" s="1493" t="s">
        <v>150</v>
      </c>
      <c r="H1429" s="1494">
        <f>VLOOKUP($A1421,'Result Entry'!$B$9:$FW$108,8,0)</f>
        <v>0.0</v>
      </c>
      <c r="I1429" s="1494"/>
      <c r="J1429" s="1494"/>
      <c r="K1429" s="1494"/>
      <c r="L1429" s="1494"/>
      <c r="M1429" s="1494"/>
      <c r="N1429" s="1495"/>
    </row>
    <row r="1430" spans="8:8" ht="20.25" customHeight="1">
      <c r="A1430" s="1443"/>
      <c r="B1430" s="1483" t="s">
        <v>70</v>
      </c>
      <c r="C1430" s="1490" t="s">
        <v>53</v>
      </c>
      <c r="D1430" s="1491"/>
      <c r="E1430" s="1491"/>
      <c r="F1430" s="1492"/>
      <c r="G1430" s="1493" t="s">
        <v>150</v>
      </c>
      <c r="H1430" s="1494">
        <f>VLOOKUP($A1421,'Result Entry'!$B$9:$FW$108,9,0)</f>
        <v>0.0</v>
      </c>
      <c r="I1430" s="1494"/>
      <c r="J1430" s="1494"/>
      <c r="K1430" s="1494"/>
      <c r="L1430" s="1494"/>
      <c r="M1430" s="1494"/>
      <c r="N1430" s="1495"/>
    </row>
    <row r="1431" spans="8:8" ht="20.25" customHeight="1">
      <c r="A1431" s="1443"/>
      <c r="B1431" s="1483" t="s">
        <v>70</v>
      </c>
      <c r="C1431" s="1490" t="s">
        <v>54</v>
      </c>
      <c r="D1431" s="1491"/>
      <c r="E1431" s="1491"/>
      <c r="F1431" s="1492"/>
      <c r="G1431" s="1493" t="s">
        <v>150</v>
      </c>
      <c r="H1431" s="1496" t="str">
        <f>CONCATENATE('Result Entry'!$G$4,'Result Entry'!$J$4)</f>
        <v>11(A)</v>
      </c>
      <c r="I1431" s="1494"/>
      <c r="J1431" s="1494"/>
      <c r="K1431" s="1494"/>
      <c r="L1431" s="1494"/>
      <c r="M1431" s="1494"/>
      <c r="N1431" s="1495"/>
    </row>
    <row r="1432" spans="8:8" ht="20.25" customHeight="1">
      <c r="A1432" s="1443"/>
      <c r="B1432" s="1483" t="s">
        <v>70</v>
      </c>
      <c r="C1432" s="1497" t="s">
        <v>26</v>
      </c>
      <c r="D1432" s="1498"/>
      <c r="E1432" s="1498"/>
      <c r="F1432" s="1499"/>
      <c r="G1432" s="1500" t="s">
        <v>150</v>
      </c>
      <c r="H1432" s="1501">
        <f>VLOOKUP($A1421,'Result Entry'!$B$9:$FW$108,10,0)</f>
        <v>0.0</v>
      </c>
      <c r="I1432" s="1501"/>
      <c r="J1432" s="1501"/>
      <c r="K1432" s="1501"/>
      <c r="L1432" s="1501"/>
      <c r="M1432" s="1501"/>
      <c r="N1432" s="1502"/>
    </row>
    <row r="1433" spans="8:8" ht="20.25" customHeight="1">
      <c r="A1433" s="1443"/>
      <c r="B1433" s="1503" t="s">
        <v>70</v>
      </c>
      <c r="C1433" s="1504" t="s">
        <v>168</v>
      </c>
      <c r="D1433" s="1505"/>
      <c r="E1433" s="1506" t="s">
        <v>73</v>
      </c>
      <c r="F1433" s="1507" t="s">
        <v>74</v>
      </c>
      <c r="G1433" s="1508" t="s">
        <v>169</v>
      </c>
      <c r="H1433" s="1509" t="s">
        <v>56</v>
      </c>
      <c r="I1433" s="1510"/>
      <c r="J1433" s="1511" t="s">
        <v>85</v>
      </c>
      <c r="K1433" s="1512"/>
      <c r="L1433" s="1513" t="s">
        <v>170</v>
      </c>
      <c r="M1433" s="1514" t="s">
        <v>77</v>
      </c>
      <c r="N1433" s="1515" t="s">
        <v>99</v>
      </c>
    </row>
    <row r="1434" spans="8:8" ht="20.25" customHeight="1">
      <c r="A1434" s="1443"/>
      <c r="B1434" s="1503"/>
      <c r="C1434" s="1516"/>
      <c r="D1434" s="1517"/>
      <c r="E1434" s="1518"/>
      <c r="F1434" s="1519"/>
      <c r="G1434" s="1520"/>
      <c r="H1434" s="1521"/>
      <c r="I1434" s="1522"/>
      <c r="J1434" s="1523"/>
      <c r="K1434" s="1524"/>
      <c r="L1434" s="1525"/>
      <c r="M1434" s="1526"/>
      <c r="N1434" s="1527"/>
    </row>
    <row r="1435" spans="8:8" ht="20.25" customHeight="1">
      <c r="A1435" s="1443"/>
      <c r="B1435" s="1503" t="s">
        <v>70</v>
      </c>
      <c r="C1435" s="1528" t="s">
        <v>57</v>
      </c>
      <c r="D1435" s="1529"/>
      <c r="E1435" s="1530">
        <f>'Result Entry'!$L$7</f>
        <v>10.0</v>
      </c>
      <c r="F1435" s="1531">
        <f>'Result Entry'!$M$7</f>
        <v>10.0</v>
      </c>
      <c r="G1435" s="1532">
        <f>SUM(E1435:F1435)</f>
        <v>20.0</v>
      </c>
      <c r="H1435" s="1533">
        <f>'Result Entry'!$AU$7</f>
        <v>70.0</v>
      </c>
      <c r="I1435" s="1534"/>
      <c r="J1435" s="1535">
        <f>'Result Entry'!$AY$7</f>
        <v>100.0</v>
      </c>
      <c r="K1435" s="1534"/>
      <c r="L1435" s="1532">
        <f t="shared" si="80" ref="L1435:L1440">H1435+J1435</f>
        <v>170.0</v>
      </c>
      <c r="M1435" s="1536">
        <f t="shared" si="81" ref="M1435:M1440">G1435+L1435</f>
        <v>190.0</v>
      </c>
      <c r="N1435" s="1537"/>
    </row>
    <row r="1436" spans="8:8" s="1538" ht="20.25" customFormat="1" customHeight="1">
      <c r="A1436" s="1443"/>
      <c r="B1436" s="1539" t="s">
        <v>70</v>
      </c>
      <c r="C1436" s="1540" t="str">
        <f>'Result Entry'!$L$3</f>
        <v>HINDI Comp.</v>
      </c>
      <c r="D1436" s="1541"/>
      <c r="E1436" s="1542">
        <f>IF($J1424="TC",0,IF($J1424="Nso",0,VLOOKUP($A1421,'Result Entry'!$B$9:$FW$108,11,0)))</f>
        <v>0.0</v>
      </c>
      <c r="F1436" s="1543">
        <f>IF($J1424="TC",0,IF($J1424="Nso",0,VLOOKUP($A1421,'Result Entry'!$B$9:$FW$108,12,0)))</f>
        <v>0.0</v>
      </c>
      <c r="G1436" s="1544">
        <f>E1436+F1436</f>
        <v>0.0</v>
      </c>
      <c r="H1436" s="1545">
        <f>IF($J1424="TC",0,IF($J1424="Nso",0,VLOOKUP($A1421,'Result Entry'!$B$9:$FW$108,16,0)))</f>
        <v>0.0</v>
      </c>
      <c r="I1436" s="1546"/>
      <c r="J1436" s="1547">
        <f>IF($J1424="TC",0,IF($J1424="Nso",0,VLOOKUP($A1421,'Result Entry'!$B$9:$FW$108,19,0)))</f>
        <v>0.0</v>
      </c>
      <c r="K1436" s="1546"/>
      <c r="L1436" s="1548">
        <f t="shared" si="80"/>
        <v>0.0</v>
      </c>
      <c r="M1436" s="1549">
        <f t="shared" si="81"/>
        <v>0.0</v>
      </c>
      <c r="N1436" s="1550" t="str">
        <f>IF($J1424="TC",0,IF($J1424="Nso",0,VLOOKUP($A1421,'Result Entry'!$B$9:$FW$108,24,0)))</f>
        <v/>
      </c>
    </row>
    <row r="1437" spans="8:8" s="1538" ht="20.25" customFormat="1" customHeight="1">
      <c r="A1437" s="1443"/>
      <c r="B1437" s="1539" t="s">
        <v>70</v>
      </c>
      <c r="C1437" s="1551" t="str">
        <f>'Result Entry'!$Z$3</f>
        <v>ENGLISH Comp.</v>
      </c>
      <c r="D1437" s="1552"/>
      <c r="E1437" s="1542">
        <f>IF($J1424="TC",0,IF($J1424="Nso",0,VLOOKUP($A1421,'Result Entry'!$B$9:$FW$108,25,0)))</f>
        <v>0.0</v>
      </c>
      <c r="F1437" s="1543">
        <f>IF($J1424="TC",0,IF($J1424="Nso",0,VLOOKUP($A1421,'Result Entry'!$B$9:$FW$108,26,0)))</f>
        <v>0.0</v>
      </c>
      <c r="G1437" s="1553">
        <f>E1437+F1437</f>
        <v>0.0</v>
      </c>
      <c r="H1437" s="1554">
        <f>IF($J1424="TC",0,IF($J1424="Nso",0,VLOOKUP($A1421,'Result Entry'!$B$9:$FW$108,30,0)))</f>
        <v>0.0</v>
      </c>
      <c r="I1437" s="1555"/>
      <c r="J1437" s="1556">
        <f>IF($J1424="TC",0,IF($J1424="Nso",0,VLOOKUP($A1421,'Result Entry'!$B$9:$FW$108,33,0)))</f>
        <v>0.0</v>
      </c>
      <c r="K1437" s="1555"/>
      <c r="L1437" s="1548">
        <f t="shared" si="80"/>
        <v>0.0</v>
      </c>
      <c r="M1437" s="1549">
        <f t="shared" si="81"/>
        <v>0.0</v>
      </c>
      <c r="N1437" s="1550" t="str">
        <f>IF($J1424="TC",0,IF($J1424="Nso",0,VLOOKUP($A1421,'Result Entry'!$B$9:$FW$108,38,0)))</f>
        <v/>
      </c>
    </row>
    <row r="1438" spans="8:8" s="1538" ht="20.25" customFormat="1" customHeight="1">
      <c r="A1438" s="1443"/>
      <c r="B1438" s="1539" t="s">
        <v>70</v>
      </c>
      <c r="C1438" s="1551" t="str">
        <f>'Result Entry'!$AO$3</f>
        <v>PHYSICS</v>
      </c>
      <c r="D1438" s="1552"/>
      <c r="E1438" s="1542">
        <f>IF($J1424="TC",0,IF($J1424="Nso",0,VLOOKUP($A1421,'Result Entry'!$B$9:$FW$108,39,0)))</f>
        <v>0.0</v>
      </c>
      <c r="F1438" s="1543">
        <f>IF($J1424="TC",0,IF($J1424="Nso",0,VLOOKUP($A1421,'Result Entry'!$B$9:$FW$108,40,0)))</f>
        <v>0.0</v>
      </c>
      <c r="G1438" s="1553">
        <f>E1438+F1438</f>
        <v>0.0</v>
      </c>
      <c r="H1438" s="1554">
        <f>IF($J1424="TC",0,IF($J1424="Nso",0,VLOOKUP($A1421,'Result Entry'!$B$9:$FW$108,45,0)))</f>
        <v>0.0</v>
      </c>
      <c r="I1438" s="1555"/>
      <c r="J1438" s="1556">
        <f>IF($J1424="TC",0,IF($J1424="Nso",0,VLOOKUP($A1421,'Result Entry'!$B$9:$FW$108,49,0)))</f>
        <v>0.0</v>
      </c>
      <c r="K1438" s="1555"/>
      <c r="L1438" s="1548">
        <f t="shared" si="80"/>
        <v>0.0</v>
      </c>
      <c r="M1438" s="1549">
        <f t="shared" si="81"/>
        <v>0.0</v>
      </c>
      <c r="N1438" s="1550" t="str">
        <f>IF($J1424="TC",0,IF($J1424="Nso",0,VLOOKUP($A1421,'Result Entry'!$B$9:$FW$108,54,0)))</f>
        <v/>
      </c>
    </row>
    <row r="1439" spans="8:8" s="1538" ht="20.25" customFormat="1" customHeight="1">
      <c r="A1439" s="1443"/>
      <c r="B1439" s="1539" t="s">
        <v>70</v>
      </c>
      <c r="C1439" s="1551" t="str">
        <f>'Result Entry'!$BF$3</f>
        <v>CHEMISTRY</v>
      </c>
      <c r="D1439" s="1552"/>
      <c r="E1439" s="1542" t="str">
        <f>IF($J1424="TC",0,IF($J1424="Nso",0,VLOOKUP($A1421,'Result Entry'!$B$9:$FW$108,55,0)))</f>
        <v/>
      </c>
      <c r="F1439" s="1543">
        <f>IF($J1424="TC",0,IF($J1424="Nso",0,VLOOKUP($A1421,'Result Entry'!$B$9:$FW$108,56,0)))</f>
        <v>0.0</v>
      </c>
      <c r="G1439" s="1553" t="e">
        <f>E1439+F1439</f>
        <v>#VALUE!</v>
      </c>
      <c r="H1439" s="1554">
        <f>IF($J1424="TC",0,IF($J1424="Nso",0,VLOOKUP($A1421,'Result Entry'!$B$9:$FW$108,61,0)))</f>
        <v>0.0</v>
      </c>
      <c r="I1439" s="1555"/>
      <c r="J1439" s="1556">
        <f>IF($J1424="TC",0,IF($J1424="Nso",0,VLOOKUP($A1421,'Result Entry'!$B$9:$FW$108,65,0)))</f>
        <v>0.0</v>
      </c>
      <c r="K1439" s="1555"/>
      <c r="L1439" s="1548">
        <f t="shared" si="80"/>
        <v>0.0</v>
      </c>
      <c r="M1439" s="1549" t="e">
        <f t="shared" si="81"/>
        <v>#VALUE!</v>
      </c>
      <c r="N1439" s="1550" t="str">
        <f>IF($J1424="TC",0,IF($J1424="Nso",0,VLOOKUP($A1421,'Result Entry'!$B$9:$FW$108,70,0)))</f>
        <v/>
      </c>
    </row>
    <row r="1440" spans="8:8" s="1538" ht="20.25" customFormat="1" customHeight="1">
      <c r="A1440" s="1443"/>
      <c r="B1440" s="1539" t="s">
        <v>70</v>
      </c>
      <c r="C1440" s="1551" t="str">
        <f>'Result Entry'!$BW$3</f>
        <v>BIOLOGY</v>
      </c>
      <c r="D1440" s="1552"/>
      <c r="E1440" s="1557" t="str">
        <f>IF($J1424="TC",0,IF($J1424="Nso",0,VLOOKUP($A1421,'Result Entry'!$B$9:$FW$108,71,0)))</f>
        <v/>
      </c>
      <c r="F1440" s="1558" t="str">
        <f>IF($J1424="TC",0,IF($J1424="Nso",0,VLOOKUP($A1421,'Result Entry'!$B$9:$FW$108,72,0)))</f>
        <v/>
      </c>
      <c r="G1440" s="1559" t="e">
        <f>E1440+F1440</f>
        <v>#VALUE!</v>
      </c>
      <c r="H1440" s="1560">
        <f>IF($J1424="TC",0,IF($J1424="Nso",0,VLOOKUP($A1421,'Result Entry'!$B$9:$FW$108,77,0)))</f>
        <v>0.0</v>
      </c>
      <c r="I1440" s="1561"/>
      <c r="J1440" s="1562">
        <f>IF($J1424="TC",0,IF($J1424="Nso",0,VLOOKUP($A1421,'Result Entry'!$B$9:$FW$108,81,0)))</f>
        <v>0.0</v>
      </c>
      <c r="K1440" s="1561"/>
      <c r="L1440" s="1563">
        <f t="shared" si="80"/>
        <v>0.0</v>
      </c>
      <c r="M1440" s="1564" t="e">
        <f t="shared" si="81"/>
        <v>#VALUE!</v>
      </c>
      <c r="N1440" s="1550">
        <f>IF($J1424="TC",0,IF($J1424="Nso",0,VLOOKUP($A1421,'Result Entry'!$B$9:$FW$108,86,0)))</f>
        <v>0.0</v>
      </c>
    </row>
    <row r="1441" spans="8:8" ht="20.25" customHeight="1">
      <c r="A1441" s="1443"/>
      <c r="B1441" s="1503" t="s">
        <v>70</v>
      </c>
      <c r="C1441" s="1565" t="s">
        <v>78</v>
      </c>
      <c r="D1441" s="1566"/>
      <c r="E1441" s="1567"/>
      <c r="F1441" s="1568" t="s">
        <v>79</v>
      </c>
      <c r="G1441" s="1569"/>
      <c r="H1441" s="1570" t="s">
        <v>80</v>
      </c>
      <c r="I1441" s="1571"/>
      <c r="J1441" s="1572" t="s">
        <v>42</v>
      </c>
      <c r="K1441" s="1667" t="s">
        <v>92</v>
      </c>
      <c r="L1441" s="1574" t="s">
        <v>40</v>
      </c>
      <c r="M1441" s="1575"/>
      <c r="N1441" s="1576" t="s">
        <v>44</v>
      </c>
    </row>
    <row r="1442" spans="8:8" ht="25.5" customHeight="1">
      <c r="A1442" s="1443"/>
      <c r="B1442" s="1503" t="s">
        <v>70</v>
      </c>
      <c r="C1442" s="1577"/>
      <c r="D1442" s="1578"/>
      <c r="E1442" s="1579"/>
      <c r="F1442" s="1580">
        <f>IF($J1424="TC",0,IF($J1424="Nso",0,VLOOKUP($A1421,'Result Entry'!$B$9:$FW$108,146,0)))</f>
        <v>0.0</v>
      </c>
      <c r="G1442" s="1581"/>
      <c r="H1442" s="1582">
        <f>IF($J1424="TC",0,IF($J1424="Nso",0,VLOOKUP($A1421,'Result Entry'!$B$9:$FW$108,147,0)))</f>
        <v>0.0</v>
      </c>
      <c r="I1442" s="1583"/>
      <c r="J1442" s="1584">
        <f>IF($J1424="TC",0,IF($J1424="Nso",0,VLOOKUP($A1421,'Result Entry'!$B$9:$FW$108,148,0)))</f>
        <v>0.0</v>
      </c>
      <c r="K1442" s="1585" t="str">
        <f>IF($J1424="TC",0,IF($J1424="Nso",0,VLOOKUP($A1421,'Result Entry'!$B$9:$FW$108,149,0)))</f>
        <v/>
      </c>
      <c r="L1442" s="1586">
        <f>IF($J1424="TC",0,IF($J1424="Nso",0,VLOOKUP($A1421,'Result Entry'!$B$9:$FW$108,150,0)))</f>
        <v>0.0</v>
      </c>
      <c r="M1442" s="1587"/>
      <c r="N1442" s="1588">
        <f>IF($J1424="TC",0,IF($J1424="Nso",0,VLOOKUP($A1421,'Result Entry'!$B$9:$FW$108,152,0)))</f>
        <v>0.0</v>
      </c>
    </row>
    <row r="1443" spans="8:8" ht="20.25" customHeight="1">
      <c r="A1443" s="1443"/>
      <c r="B1443" s="1503" t="s">
        <v>70</v>
      </c>
      <c r="C1443" s="1589" t="s">
        <v>59</v>
      </c>
      <c r="D1443" s="1590"/>
      <c r="E1443" s="1590"/>
      <c r="F1443" s="1590"/>
      <c r="G1443" s="1590"/>
      <c r="H1443" s="1591"/>
      <c r="I1443" s="1592" t="s">
        <v>60</v>
      </c>
      <c r="J1443" s="1593"/>
      <c r="K1443" s="1594">
        <f>VLOOKUP($A1421,'Result Entry'!$B$9:$FW$108,143,0)</f>
        <v>0.0</v>
      </c>
      <c r="L1443" s="1595"/>
      <c r="M1443" s="1596" t="s">
        <v>38</v>
      </c>
      <c r="N1443" s="1597"/>
    </row>
    <row r="1444" spans="8:8" ht="20.25" customHeight="1">
      <c r="A1444" s="1443"/>
      <c r="B1444" s="1503" t="s">
        <v>70</v>
      </c>
      <c r="C1444" s="1598" t="s">
        <v>55</v>
      </c>
      <c r="D1444" s="1599"/>
      <c r="E1444" s="1599"/>
      <c r="F1444" s="1600" t="s">
        <v>158</v>
      </c>
      <c r="G1444" s="1601"/>
      <c r="H1444" s="1602" t="s">
        <v>48</v>
      </c>
      <c r="I1444" s="1603" t="s">
        <v>61</v>
      </c>
      <c r="J1444" s="1604"/>
      <c r="K1444" s="1605">
        <f>VLOOKUP($A1421,'Result Entry'!$B$9:$FW$108,144,0)</f>
        <v>0.0</v>
      </c>
      <c r="L1444" s="1606"/>
      <c r="M1444" s="1607">
        <f>VLOOKUP($A1421,'Result Entry'!$B$9:$FW$108,145,0)</f>
        <v>0.0</v>
      </c>
      <c r="N1444" s="1608"/>
    </row>
    <row r="1445" spans="8:8" ht="20.25" customHeight="1">
      <c r="A1445" s="1443"/>
      <c r="B1445" s="1503" t="s">
        <v>70</v>
      </c>
      <c r="C1445" s="1598"/>
      <c r="D1445" s="1599"/>
      <c r="E1445" s="1599"/>
      <c r="F1445" s="1609"/>
      <c r="G1445" s="1610"/>
      <c r="H1445" s="1611" t="s">
        <v>100</v>
      </c>
      <c r="I1445" s="1612" t="s">
        <v>62</v>
      </c>
      <c r="J1445" s="1613"/>
      <c r="K1445" s="1614">
        <f>IF($J1424="TC","Transferred",IF($J1424="Nso","NameSeparated",VLOOKUP($A1421,'Result Entry'!$B$9:$FW$108,153,0)))</f>
        <v>0.0</v>
      </c>
      <c r="L1445" s="1614"/>
      <c r="M1445" s="1614"/>
      <c r="N1445" s="1615"/>
    </row>
    <row r="1446" spans="8:8" ht="20.25" customHeight="1">
      <c r="A1446" s="1443"/>
      <c r="B1446" s="1503" t="s">
        <v>70</v>
      </c>
      <c r="C1446" s="1616" t="str">
        <f>'Result Entry'!$DU$3</f>
        <v>Foundation Of Information Tech.</v>
      </c>
      <c r="D1446" s="1617"/>
      <c r="E1446" s="1618"/>
      <c r="F1446" s="1619" t="str">
        <f>IF($J1424="TC",0,IF($J1424="Nso",0,VLOOKUP($A1421,'Result Entry'!$B$9:$GS$108,170,0)))</f>
        <v/>
      </c>
      <c r="G1446" s="1619"/>
      <c r="H1446" s="1620">
        <f>IF($J1424="TC",0,IF($J1424="Nso",0,VLOOKUP($A1421,'Result Entry'!$B$9:$GS$108,112,0)))</f>
        <v>0.0</v>
      </c>
      <c r="I1446" s="1621" t="s">
        <v>72</v>
      </c>
      <c r="J1446" s="1622"/>
      <c r="K1446" s="1623">
        <f>'Result Entry'!$T$2</f>
        <v>45041.0</v>
      </c>
      <c r="L1446" s="1624"/>
      <c r="M1446" s="1624"/>
      <c r="N1446" s="1625"/>
    </row>
    <row r="1447" spans="8:8" ht="20.25" customHeight="1">
      <c r="A1447" s="1443"/>
      <c r="B1447" s="1503" t="s">
        <v>70</v>
      </c>
      <c r="C1447" s="1616" t="str">
        <f>'Result Entry'!$EI$3</f>
        <v>G.I.A.I.-II</v>
      </c>
      <c r="D1447" s="1617"/>
      <c r="E1447" s="1618"/>
      <c r="F1447" s="1619" t="str">
        <f>IF($J1424="TC",0,IF($J1424="Nso",0,VLOOKUP($A1421,'Result Entry'!$B$9:$GS$108,174,0)))</f>
        <v/>
      </c>
      <c r="G1447" s="1619"/>
      <c r="H1447" s="1620">
        <f>IF($J1424="TC",0,IF($J1424="Nso",0,VLOOKUP($A1421,'Result Entry'!$B$9:$GS$108,124,0)))</f>
        <v>0.0</v>
      </c>
      <c r="I1447" s="1626"/>
      <c r="J1447" s="1627"/>
      <c r="K1447" s="1627"/>
      <c r="L1447" s="1627"/>
      <c r="M1447" s="1627"/>
      <c r="N1447" s="1628"/>
    </row>
    <row r="1448" spans="8:8" ht="20.25" customHeight="1">
      <c r="A1448" s="1443"/>
      <c r="B1448" s="1503" t="s">
        <v>70</v>
      </c>
      <c r="C1448" s="1616" t="str">
        <f>'Result Entry'!$EU$3</f>
        <v>SOC.SER.PLAN</v>
      </c>
      <c r="D1448" s="1617"/>
      <c r="E1448" s="1618"/>
      <c r="F1448" s="1619">
        <f>IF($J1424="TC",0,IF($J1424="Nso",0,VLOOKUP($A1421,'Result Entry'!$B$9:$HS$108,178,0)))</f>
        <v>0.0</v>
      </c>
      <c r="G1448" s="1619"/>
      <c r="H1448" s="1620">
        <f>IF($J1424="TC",0,IF($J1424="Nso",0,VLOOKUP($A1421,'Result Entry'!$B$9:$GS$108,136,0)))</f>
        <v>0.0</v>
      </c>
      <c r="I1448" s="1629" t="s">
        <v>175</v>
      </c>
      <c r="J1448" s="1630"/>
      <c r="K1448" s="1668"/>
      <c r="L1448" s="1669"/>
      <c r="M1448" s="1669"/>
      <c r="N1448" s="1670"/>
    </row>
    <row r="1449" spans="8:8" ht="20.25" customHeight="1">
      <c r="A1449" s="1443"/>
      <c r="B1449" s="1503" t="s">
        <v>70</v>
      </c>
      <c r="C1449" s="1616" t="str">
        <f>'Result Entry'!$FG$3</f>
        <v>Jeewan Kaushal</v>
      </c>
      <c r="D1449" s="1617"/>
      <c r="E1449" s="1618"/>
      <c r="F1449" s="1619" t="str">
        <f>IF($J1424="TC",0,IF($J1424="Nso",0,VLOOKUP($A1421,'Result Entry'!$B$9:$HS$108,182,0)))</f>
        <v/>
      </c>
      <c r="G1449" s="1619"/>
      <c r="H1449" s="1620">
        <f>IF($J1424="TC",0,IF($J1424="Nso",0,VLOOKUP($A1421,'Result Entry'!$B$9:$HS$108,136,0)))</f>
        <v>0.0</v>
      </c>
      <c r="I1449" s="1629" t="s">
        <v>149</v>
      </c>
      <c r="J1449" s="1630"/>
      <c r="K1449" s="1630"/>
      <c r="L1449" s="1630"/>
      <c r="M1449" s="1630"/>
      <c r="N1449" s="1634"/>
    </row>
    <row r="1450" spans="8:8" ht="20.25" customHeight="1">
      <c r="A1450" s="1443"/>
      <c r="B1450" s="1483" t="s">
        <v>70</v>
      </c>
      <c r="C1450" s="1635" t="s">
        <v>181</v>
      </c>
      <c r="D1450" s="1636"/>
      <c r="E1450" s="1637"/>
      <c r="F1450" s="1638" t="s">
        <v>182</v>
      </c>
      <c r="G1450" s="1639"/>
      <c r="H1450" s="1640" t="s">
        <v>31</v>
      </c>
      <c r="I1450" s="1629" t="s">
        <v>176</v>
      </c>
      <c r="J1450" s="1630"/>
      <c r="K1450" s="1630"/>
      <c r="L1450" s="1630"/>
      <c r="M1450" s="1630"/>
      <c r="N1450" s="1634"/>
    </row>
    <row r="1451" spans="8:8" ht="20.25" customHeight="1">
      <c r="A1451" s="1443"/>
      <c r="B1451" s="1483" t="s">
        <v>70</v>
      </c>
      <c r="C1451" s="1641"/>
      <c r="D1451" s="1642"/>
      <c r="E1451" s="1643"/>
      <c r="F1451" s="1644" t="s">
        <v>183</v>
      </c>
      <c r="G1451" s="1645"/>
      <c r="H1451" s="1646" t="s">
        <v>180</v>
      </c>
      <c r="I1451" s="1647" t="s">
        <v>68</v>
      </c>
      <c r="J1451" s="1648"/>
      <c r="K1451" s="1648"/>
      <c r="L1451" s="1648"/>
      <c r="M1451" s="1648"/>
      <c r="N1451" s="1649"/>
    </row>
    <row r="1452" spans="8:8" ht="20.25" customHeight="1">
      <c r="A1452" s="1443"/>
      <c r="B1452" s="1483" t="s">
        <v>70</v>
      </c>
      <c r="C1452" s="1641"/>
      <c r="D1452" s="1642"/>
      <c r="E1452" s="1643"/>
      <c r="F1452" s="1644" t="s">
        <v>186</v>
      </c>
      <c r="G1452" s="1645"/>
      <c r="H1452" s="1646" t="s">
        <v>63</v>
      </c>
      <c r="I1452" s="1650"/>
      <c r="J1452" s="1651"/>
      <c r="K1452" s="1651"/>
      <c r="L1452" s="1651"/>
      <c r="M1452" s="1651"/>
      <c r="N1452" s="1652"/>
    </row>
    <row r="1453" spans="8:8" ht="20.25" customHeight="1">
      <c r="A1453" s="1443"/>
      <c r="B1453" s="1483" t="s">
        <v>70</v>
      </c>
      <c r="C1453" s="1641"/>
      <c r="D1453" s="1642"/>
      <c r="E1453" s="1643"/>
      <c r="F1453" s="1644" t="s">
        <v>187</v>
      </c>
      <c r="G1453" s="1645"/>
      <c r="H1453" s="1646" t="s">
        <v>64</v>
      </c>
      <c r="I1453" s="1650"/>
      <c r="J1453" s="1651"/>
      <c r="K1453" s="1651"/>
      <c r="L1453" s="1651"/>
      <c r="M1453" s="1651"/>
      <c r="N1453" s="1652"/>
    </row>
    <row r="1454" spans="8:8" ht="20.25" customHeight="1">
      <c r="A1454" s="1443"/>
      <c r="B1454" s="1483" t="s">
        <v>70</v>
      </c>
      <c r="C1454" s="1641"/>
      <c r="D1454" s="1642"/>
      <c r="E1454" s="1643"/>
      <c r="F1454" s="1644" t="s">
        <v>184</v>
      </c>
      <c r="G1454" s="1645"/>
      <c r="H1454" s="1646" t="s">
        <v>66</v>
      </c>
      <c r="I1454" s="1653" t="s">
        <v>81</v>
      </c>
      <c r="J1454" s="1654"/>
      <c r="K1454" s="1654"/>
      <c r="L1454" s="1654"/>
      <c r="M1454" s="1654"/>
      <c r="N1454" s="1655"/>
    </row>
    <row r="1455" spans="8:8" ht="20.25" customHeight="1">
      <c r="A1455" s="1443"/>
      <c r="B1455" s="1656" t="s">
        <v>70</v>
      </c>
      <c r="C1455" s="1657"/>
      <c r="D1455" s="1658"/>
      <c r="E1455" s="1659"/>
      <c r="F1455" s="1660" t="s">
        <v>185</v>
      </c>
      <c r="G1455" s="1661"/>
      <c r="H1455" s="1662" t="s">
        <v>65</v>
      </c>
      <c r="I1455" s="1663"/>
      <c r="J1455" s="1664"/>
      <c r="K1455" s="1664"/>
      <c r="L1455" s="1664"/>
      <c r="M1455" s="1664"/>
      <c r="N1455" s="1665"/>
    </row>
    <row r="1456" spans="8:8" ht="15.75">
      <c r="A1456" s="1666"/>
      <c r="B1456" s="1666"/>
      <c r="C1456" s="1666"/>
      <c r="D1456" s="1666"/>
      <c r="E1456" s="1666"/>
      <c r="F1456" s="1666"/>
      <c r="G1456" s="1666"/>
      <c r="H1456" s="1666"/>
      <c r="I1456" s="1666"/>
      <c r="J1456" s="1666"/>
      <c r="K1456" s="1666"/>
      <c r="L1456" s="1666"/>
      <c r="M1456" s="1666"/>
      <c r="N1456" s="1666"/>
    </row>
    <row r="1457" spans="8:8" ht="24.75" customHeight="1">
      <c r="A1457" s="1441">
        <f>A1421+1</f>
        <v>42.0</v>
      </c>
      <c r="B1457" s="1442" t="s">
        <v>51</v>
      </c>
      <c r="C1457" s="1442"/>
      <c r="D1457" s="1442"/>
      <c r="E1457" s="1442"/>
      <c r="F1457" s="1442"/>
      <c r="G1457" s="1442"/>
      <c r="H1457" s="1442"/>
      <c r="I1457" s="1442"/>
      <c r="J1457" s="1442"/>
      <c r="K1457" s="1442"/>
      <c r="L1457" s="1442"/>
      <c r="M1457" s="1442"/>
      <c r="N1457" s="1442"/>
    </row>
    <row r="1458" spans="8:8" ht="42.75" customHeight="1">
      <c r="A1458" s="1443"/>
      <c r="B1458" s="1444"/>
      <c r="C1458" s="1445"/>
      <c r="D1458" s="1446" t="str">
        <f>Master!$E$8</f>
        <v>Govt. Sr. Secondary School </v>
      </c>
      <c r="E1458" s="1447"/>
      <c r="F1458" s="1447"/>
      <c r="G1458" s="1447"/>
      <c r="H1458" s="1447"/>
      <c r="I1458" s="1447"/>
      <c r="J1458" s="1447"/>
      <c r="K1458" s="1447"/>
      <c r="L1458" s="1447"/>
      <c r="M1458" s="1447"/>
      <c r="N1458" s="1448"/>
    </row>
    <row r="1459" spans="8:8" ht="26.25" customHeight="1">
      <c r="A1459" s="1443"/>
      <c r="B1459" s="1449"/>
      <c r="C1459" s="1450"/>
      <c r="D1459" s="1451" t="str">
        <f>Master!$E$11</f>
        <v>P.S.-Bapini (Jodhpur)</v>
      </c>
      <c r="E1459" s="1452"/>
      <c r="F1459" s="1452"/>
      <c r="G1459" s="1452"/>
      <c r="H1459" s="1452"/>
      <c r="I1459" s="1452"/>
      <c r="J1459" s="1452"/>
      <c r="K1459" s="1452"/>
      <c r="L1459" s="1452"/>
      <c r="M1459" s="1452"/>
      <c r="N1459" s="1453"/>
    </row>
    <row r="1460" spans="8:8" ht="20.25" customHeight="1">
      <c r="A1460" s="1443"/>
      <c r="B1460" s="1454"/>
      <c r="C1460" s="1455" t="s">
        <v>151</v>
      </c>
      <c r="D1460" s="1456"/>
      <c r="E1460" s="1456"/>
      <c r="F1460" s="1456"/>
      <c r="G1460" s="1457"/>
      <c r="H1460" s="1458" t="s">
        <v>128</v>
      </c>
      <c r="I1460" s="1458"/>
      <c r="J1460" s="1459">
        <f>VLOOKUP(A1457,'Result Entry'!$B$6:$K$108,6,0)</f>
        <v>0.0</v>
      </c>
      <c r="K1460" s="1460" t="s">
        <v>69</v>
      </c>
      <c r="L1460" s="1461"/>
      <c r="M1460" s="1462">
        <f>Master!$E$14</f>
        <v>8.151106901E9</v>
      </c>
      <c r="N1460" s="1463"/>
    </row>
    <row r="1461" spans="8:8" ht="20.25" customHeight="1">
      <c r="A1461" s="1443"/>
      <c r="B1461" s="1464"/>
      <c r="C1461" s="1465"/>
      <c r="D1461" s="1466"/>
      <c r="E1461" s="1466"/>
      <c r="F1461" s="1466"/>
      <c r="G1461" s="1467"/>
      <c r="H1461" s="1468"/>
      <c r="I1461" s="1468"/>
      <c r="J1461" s="1469"/>
      <c r="K1461" s="1470" t="s">
        <v>67</v>
      </c>
      <c r="L1461" s="1471"/>
      <c r="M1461" s="1472"/>
      <c r="N1461" s="1473"/>
      <c r="O1461" s="23" t="s">
        <v>157</v>
      </c>
    </row>
    <row r="1462" spans="8:8" ht="20.25" customHeight="1">
      <c r="A1462" s="1443"/>
      <c r="B1462" s="1464"/>
      <c r="C1462" s="1474"/>
      <c r="D1462" s="1475"/>
      <c r="E1462" s="1475"/>
      <c r="F1462" s="1475"/>
      <c r="G1462" s="1476"/>
      <c r="H1462" s="1477"/>
      <c r="I1462" s="1477"/>
      <c r="J1462" s="1478"/>
      <c r="K1462" s="1479" t="s">
        <v>52</v>
      </c>
      <c r="L1462" s="1480"/>
      <c r="M1462" s="1481" t="str">
        <f>Master!$E$6</f>
        <v>2022-23</v>
      </c>
      <c r="N1462" s="1482"/>
    </row>
    <row r="1463" spans="8:8" ht="20.25" customHeight="1">
      <c r="A1463" s="1443"/>
      <c r="B1463" s="1483" t="s">
        <v>70</v>
      </c>
      <c r="C1463" s="1484" t="s">
        <v>21</v>
      </c>
      <c r="D1463" s="1485"/>
      <c r="E1463" s="1485"/>
      <c r="F1463" s="1486"/>
      <c r="G1463" s="1487" t="s">
        <v>150</v>
      </c>
      <c r="H1463" s="1488">
        <f>VLOOKUP($A1457,'Result Entry'!$B$9:$FW$108,4,0)</f>
        <v>0.0</v>
      </c>
      <c r="I1463" s="1488"/>
      <c r="J1463" s="1488"/>
      <c r="K1463" s="1488"/>
      <c r="L1463" s="1488"/>
      <c r="M1463" s="1488"/>
      <c r="N1463" s="1489"/>
    </row>
    <row r="1464" spans="8:8" ht="20.25" customHeight="1">
      <c r="A1464" s="1443"/>
      <c r="B1464" s="1483" t="s">
        <v>70</v>
      </c>
      <c r="C1464" s="1490" t="s">
        <v>23</v>
      </c>
      <c r="D1464" s="1491"/>
      <c r="E1464" s="1491"/>
      <c r="F1464" s="1492"/>
      <c r="G1464" s="1493" t="s">
        <v>150</v>
      </c>
      <c r="H1464" s="1494">
        <f>VLOOKUP($A1457,'Result Entry'!$B$9:$FW$108,7,0)</f>
        <v>0.0</v>
      </c>
      <c r="I1464" s="1494"/>
      <c r="J1464" s="1494"/>
      <c r="K1464" s="1494"/>
      <c r="L1464" s="1494"/>
      <c r="M1464" s="1494"/>
      <c r="N1464" s="1495"/>
    </row>
    <row r="1465" spans="8:8" ht="20.25" customHeight="1">
      <c r="A1465" s="1443"/>
      <c r="B1465" s="1483" t="s">
        <v>70</v>
      </c>
      <c r="C1465" s="1490" t="s">
        <v>24</v>
      </c>
      <c r="D1465" s="1491"/>
      <c r="E1465" s="1491"/>
      <c r="F1465" s="1492"/>
      <c r="G1465" s="1493" t="s">
        <v>150</v>
      </c>
      <c r="H1465" s="1494">
        <f>VLOOKUP($A1457,'Result Entry'!$B$9:$FW$108,8,0)</f>
        <v>0.0</v>
      </c>
      <c r="I1465" s="1494"/>
      <c r="J1465" s="1494"/>
      <c r="K1465" s="1494"/>
      <c r="L1465" s="1494"/>
      <c r="M1465" s="1494"/>
      <c r="N1465" s="1495"/>
    </row>
    <row r="1466" spans="8:8" ht="20.25" customHeight="1">
      <c r="A1466" s="1443"/>
      <c r="B1466" s="1483" t="s">
        <v>70</v>
      </c>
      <c r="C1466" s="1490" t="s">
        <v>53</v>
      </c>
      <c r="D1466" s="1491"/>
      <c r="E1466" s="1491"/>
      <c r="F1466" s="1492"/>
      <c r="G1466" s="1493" t="s">
        <v>150</v>
      </c>
      <c r="H1466" s="1494">
        <f>VLOOKUP($A1457,'Result Entry'!$B$9:$FW$108,9,0)</f>
        <v>0.0</v>
      </c>
      <c r="I1466" s="1494"/>
      <c r="J1466" s="1494"/>
      <c r="K1466" s="1494"/>
      <c r="L1466" s="1494"/>
      <c r="M1466" s="1494"/>
      <c r="N1466" s="1495"/>
    </row>
    <row r="1467" spans="8:8" ht="20.25" customHeight="1">
      <c r="A1467" s="1443"/>
      <c r="B1467" s="1483" t="s">
        <v>70</v>
      </c>
      <c r="C1467" s="1490" t="s">
        <v>54</v>
      </c>
      <c r="D1467" s="1491"/>
      <c r="E1467" s="1491"/>
      <c r="F1467" s="1492"/>
      <c r="G1467" s="1493" t="s">
        <v>150</v>
      </c>
      <c r="H1467" s="1496" t="str">
        <f>CONCATENATE('Result Entry'!$G$4,'Result Entry'!$J$4)</f>
        <v>11(A)</v>
      </c>
      <c r="I1467" s="1494"/>
      <c r="J1467" s="1494"/>
      <c r="K1467" s="1494"/>
      <c r="L1467" s="1494"/>
      <c r="M1467" s="1494"/>
      <c r="N1467" s="1495"/>
    </row>
    <row r="1468" spans="8:8" ht="20.25" customHeight="1">
      <c r="A1468" s="1443"/>
      <c r="B1468" s="1483" t="s">
        <v>70</v>
      </c>
      <c r="C1468" s="1497" t="s">
        <v>26</v>
      </c>
      <c r="D1468" s="1498"/>
      <c r="E1468" s="1498"/>
      <c r="F1468" s="1499"/>
      <c r="G1468" s="1500" t="s">
        <v>150</v>
      </c>
      <c r="H1468" s="1501">
        <f>VLOOKUP($A1457,'Result Entry'!$B$9:$FW$108,10,0)</f>
        <v>0.0</v>
      </c>
      <c r="I1468" s="1501"/>
      <c r="J1468" s="1501"/>
      <c r="K1468" s="1501"/>
      <c r="L1468" s="1501"/>
      <c r="M1468" s="1501"/>
      <c r="N1468" s="1502"/>
    </row>
    <row r="1469" spans="8:8" ht="20.25" customHeight="1">
      <c r="A1469" s="1443"/>
      <c r="B1469" s="1503" t="s">
        <v>70</v>
      </c>
      <c r="C1469" s="1504" t="s">
        <v>168</v>
      </c>
      <c r="D1469" s="1505"/>
      <c r="E1469" s="1506" t="s">
        <v>73</v>
      </c>
      <c r="F1469" s="1507" t="s">
        <v>74</v>
      </c>
      <c r="G1469" s="1508" t="s">
        <v>169</v>
      </c>
      <c r="H1469" s="1509" t="s">
        <v>56</v>
      </c>
      <c r="I1469" s="1510"/>
      <c r="J1469" s="1511" t="s">
        <v>85</v>
      </c>
      <c r="K1469" s="1512"/>
      <c r="L1469" s="1513" t="s">
        <v>170</v>
      </c>
      <c r="M1469" s="1514" t="s">
        <v>77</v>
      </c>
      <c r="N1469" s="1515" t="s">
        <v>99</v>
      </c>
    </row>
    <row r="1470" spans="8:8" ht="20.25" customHeight="1">
      <c r="A1470" s="1443"/>
      <c r="B1470" s="1503"/>
      <c r="C1470" s="1516"/>
      <c r="D1470" s="1517"/>
      <c r="E1470" s="1518"/>
      <c r="F1470" s="1519"/>
      <c r="G1470" s="1520"/>
      <c r="H1470" s="1521"/>
      <c r="I1470" s="1522"/>
      <c r="J1470" s="1523"/>
      <c r="K1470" s="1524"/>
      <c r="L1470" s="1525"/>
      <c r="M1470" s="1526"/>
      <c r="N1470" s="1527"/>
    </row>
    <row r="1471" spans="8:8" ht="20.25" customHeight="1">
      <c r="A1471" s="1443"/>
      <c r="B1471" s="1503" t="s">
        <v>70</v>
      </c>
      <c r="C1471" s="1528" t="s">
        <v>57</v>
      </c>
      <c r="D1471" s="1529"/>
      <c r="E1471" s="1530">
        <f>'Result Entry'!$L$7</f>
        <v>10.0</v>
      </c>
      <c r="F1471" s="1531">
        <f>'Result Entry'!$M$7</f>
        <v>10.0</v>
      </c>
      <c r="G1471" s="1532">
        <f>SUM(E1471:F1471)</f>
        <v>20.0</v>
      </c>
      <c r="H1471" s="1533">
        <f>'Result Entry'!$AU$7</f>
        <v>70.0</v>
      </c>
      <c r="I1471" s="1534"/>
      <c r="J1471" s="1535">
        <f>'Result Entry'!$AY$7</f>
        <v>100.0</v>
      </c>
      <c r="K1471" s="1534"/>
      <c r="L1471" s="1532">
        <f t="shared" si="82" ref="L1471:L1476">H1471+J1471</f>
        <v>170.0</v>
      </c>
      <c r="M1471" s="1536">
        <f t="shared" si="83" ref="M1471:M1476">G1471+L1471</f>
        <v>190.0</v>
      </c>
      <c r="N1471" s="1537"/>
    </row>
    <row r="1472" spans="8:8" s="1538" ht="20.25" customFormat="1" customHeight="1">
      <c r="A1472" s="1443"/>
      <c r="B1472" s="1539" t="s">
        <v>70</v>
      </c>
      <c r="C1472" s="1540" t="str">
        <f>'Result Entry'!$L$3</f>
        <v>HINDI Comp.</v>
      </c>
      <c r="D1472" s="1541"/>
      <c r="E1472" s="1542">
        <f>IF($J1460="TC",0,IF($J1460="Nso",0,VLOOKUP($A1457,'Result Entry'!$B$9:$FW$108,11,0)))</f>
        <v>0.0</v>
      </c>
      <c r="F1472" s="1543">
        <f>IF($J1460="TC",0,IF($J1460="Nso",0,VLOOKUP($A1457,'Result Entry'!$B$9:$FW$108,12,0)))</f>
        <v>0.0</v>
      </c>
      <c r="G1472" s="1544">
        <f>E1472+F1472</f>
        <v>0.0</v>
      </c>
      <c r="H1472" s="1545">
        <f>IF($J1460="TC",0,IF($J1460="Nso",0,VLOOKUP($A1457,'Result Entry'!$B$9:$FW$108,16,0)))</f>
        <v>0.0</v>
      </c>
      <c r="I1472" s="1546"/>
      <c r="J1472" s="1547">
        <f>IF($J1460="TC",0,IF($J1460="Nso",0,VLOOKUP($A1457,'Result Entry'!$B$9:$FW$108,19,0)))</f>
        <v>0.0</v>
      </c>
      <c r="K1472" s="1546"/>
      <c r="L1472" s="1548">
        <f t="shared" si="82"/>
        <v>0.0</v>
      </c>
      <c r="M1472" s="1549">
        <f t="shared" si="83"/>
        <v>0.0</v>
      </c>
      <c r="N1472" s="1550" t="str">
        <f>IF($J1460="TC",0,IF($J1460="Nso",0,VLOOKUP($A1457,'Result Entry'!$B$9:$FW$108,24,0)))</f>
        <v/>
      </c>
    </row>
    <row r="1473" spans="8:8" s="1538" ht="20.25" customFormat="1" customHeight="1">
      <c r="A1473" s="1443"/>
      <c r="B1473" s="1539" t="s">
        <v>70</v>
      </c>
      <c r="C1473" s="1551" t="str">
        <f>'Result Entry'!$Z$3</f>
        <v>ENGLISH Comp.</v>
      </c>
      <c r="D1473" s="1552"/>
      <c r="E1473" s="1542">
        <f>IF($J1460="TC",0,IF($J1460="Nso",0,VLOOKUP($A1457,'Result Entry'!$B$9:$FW$108,25,0)))</f>
        <v>0.0</v>
      </c>
      <c r="F1473" s="1543">
        <f>IF($J1460="TC",0,IF($J1460="Nso",0,VLOOKUP($A1457,'Result Entry'!$B$9:$FW$108,26,0)))</f>
        <v>0.0</v>
      </c>
      <c r="G1473" s="1553">
        <f>E1473+F1473</f>
        <v>0.0</v>
      </c>
      <c r="H1473" s="1554">
        <f>IF($J1460="TC",0,IF($J1460="Nso",0,VLOOKUP($A1457,'Result Entry'!$B$9:$FW$108,30,0)))</f>
        <v>0.0</v>
      </c>
      <c r="I1473" s="1555"/>
      <c r="J1473" s="1556">
        <f>IF($J1460="TC",0,IF($J1460="Nso",0,VLOOKUP($A1457,'Result Entry'!$B$9:$FW$108,33,0)))</f>
        <v>0.0</v>
      </c>
      <c r="K1473" s="1555"/>
      <c r="L1473" s="1548">
        <f t="shared" si="82"/>
        <v>0.0</v>
      </c>
      <c r="M1473" s="1549">
        <f t="shared" si="83"/>
        <v>0.0</v>
      </c>
      <c r="N1473" s="1550" t="str">
        <f>IF($J1460="TC",0,IF($J1460="Nso",0,VLOOKUP($A1457,'Result Entry'!$B$9:$FW$108,38,0)))</f>
        <v/>
      </c>
    </row>
    <row r="1474" spans="8:8" s="1538" ht="20.25" customFormat="1" customHeight="1">
      <c r="A1474" s="1443"/>
      <c r="B1474" s="1539" t="s">
        <v>70</v>
      </c>
      <c r="C1474" s="1551" t="str">
        <f>'Result Entry'!$AO$3</f>
        <v>PHYSICS</v>
      </c>
      <c r="D1474" s="1552"/>
      <c r="E1474" s="1542">
        <f>IF($J1460="TC",0,IF($J1460="Nso",0,VLOOKUP($A1457,'Result Entry'!$B$9:$FW$108,39,0)))</f>
        <v>0.0</v>
      </c>
      <c r="F1474" s="1543">
        <f>IF($J1460="TC",0,IF($J1460="Nso",0,VLOOKUP($A1457,'Result Entry'!$B$9:$FW$108,40,0)))</f>
        <v>0.0</v>
      </c>
      <c r="G1474" s="1553">
        <f>E1474+F1474</f>
        <v>0.0</v>
      </c>
      <c r="H1474" s="1554">
        <f>IF($J1460="TC",0,IF($J1460="Nso",0,VLOOKUP($A1457,'Result Entry'!$B$9:$FW$108,45,0)))</f>
        <v>0.0</v>
      </c>
      <c r="I1474" s="1555"/>
      <c r="J1474" s="1556">
        <f>IF($J1460="TC",0,IF($J1460="Nso",0,VLOOKUP($A1457,'Result Entry'!$B$9:$FW$108,49,0)))</f>
        <v>0.0</v>
      </c>
      <c r="K1474" s="1555"/>
      <c r="L1474" s="1548">
        <f t="shared" si="82"/>
        <v>0.0</v>
      </c>
      <c r="M1474" s="1549">
        <f t="shared" si="83"/>
        <v>0.0</v>
      </c>
      <c r="N1474" s="1550" t="str">
        <f>IF($J1460="TC",0,IF($J1460="Nso",0,VLOOKUP($A1457,'Result Entry'!$B$9:$FW$108,54,0)))</f>
        <v/>
      </c>
    </row>
    <row r="1475" spans="8:8" s="1538" ht="20.25" customFormat="1" customHeight="1">
      <c r="A1475" s="1443"/>
      <c r="B1475" s="1539" t="s">
        <v>70</v>
      </c>
      <c r="C1475" s="1551" t="str">
        <f>'Result Entry'!$BF$3</f>
        <v>CHEMISTRY</v>
      </c>
      <c r="D1475" s="1552"/>
      <c r="E1475" s="1542" t="str">
        <f>IF($J1460="TC",0,IF($J1460="Nso",0,VLOOKUP($A1457,'Result Entry'!$B$9:$FW$108,55,0)))</f>
        <v/>
      </c>
      <c r="F1475" s="1543">
        <f>IF($J1460="TC",0,IF($J1460="Nso",0,VLOOKUP($A1457,'Result Entry'!$B$9:$FW$108,56,0)))</f>
        <v>0.0</v>
      </c>
      <c r="G1475" s="1553" t="e">
        <f>E1475+F1475</f>
        <v>#VALUE!</v>
      </c>
      <c r="H1475" s="1554">
        <f>IF($J1460="TC",0,IF($J1460="Nso",0,VLOOKUP($A1457,'Result Entry'!$B$9:$FW$108,61,0)))</f>
        <v>0.0</v>
      </c>
      <c r="I1475" s="1555"/>
      <c r="J1475" s="1556">
        <f>IF($J1460="TC",0,IF($J1460="Nso",0,VLOOKUP($A1457,'Result Entry'!$B$9:$FW$108,65,0)))</f>
        <v>0.0</v>
      </c>
      <c r="K1475" s="1555"/>
      <c r="L1475" s="1548">
        <f t="shared" si="82"/>
        <v>0.0</v>
      </c>
      <c r="M1475" s="1549" t="e">
        <f t="shared" si="83"/>
        <v>#VALUE!</v>
      </c>
      <c r="N1475" s="1550" t="str">
        <f>IF($J1460="TC",0,IF($J1460="Nso",0,VLOOKUP($A1457,'Result Entry'!$B$9:$FW$108,70,0)))</f>
        <v/>
      </c>
    </row>
    <row r="1476" spans="8:8" s="1538" ht="20.25" customFormat="1" customHeight="1">
      <c r="A1476" s="1443"/>
      <c r="B1476" s="1539" t="s">
        <v>70</v>
      </c>
      <c r="C1476" s="1551" t="str">
        <f>'Result Entry'!$BW$3</f>
        <v>BIOLOGY</v>
      </c>
      <c r="D1476" s="1552"/>
      <c r="E1476" s="1557" t="str">
        <f>IF($J1460="TC",0,IF($J1460="Nso",0,VLOOKUP($A1457,'Result Entry'!$B$9:$FW$108,71,0)))</f>
        <v/>
      </c>
      <c r="F1476" s="1558" t="str">
        <f>IF($J1460="TC",0,IF($J1460="Nso",0,VLOOKUP($A1457,'Result Entry'!$B$9:$FW$108,72,0)))</f>
        <v/>
      </c>
      <c r="G1476" s="1559" t="e">
        <f>E1476+F1476</f>
        <v>#VALUE!</v>
      </c>
      <c r="H1476" s="1560">
        <f>IF($J1460="TC",0,IF($J1460="Nso",0,VLOOKUP($A1457,'Result Entry'!$B$9:$FW$108,77,0)))</f>
        <v>0.0</v>
      </c>
      <c r="I1476" s="1561"/>
      <c r="J1476" s="1562">
        <f>IF($J1460="TC",0,IF($J1460="Nso",0,VLOOKUP($A1457,'Result Entry'!$B$9:$FW$108,81,0)))</f>
        <v>0.0</v>
      </c>
      <c r="K1476" s="1561"/>
      <c r="L1476" s="1563">
        <f t="shared" si="82"/>
        <v>0.0</v>
      </c>
      <c r="M1476" s="1564" t="e">
        <f t="shared" si="83"/>
        <v>#VALUE!</v>
      </c>
      <c r="N1476" s="1550">
        <f>IF($J1460="TC",0,IF($J1460="Nso",0,VLOOKUP($A1457,'Result Entry'!$B$9:$FW$108,86,0)))</f>
        <v>0.0</v>
      </c>
    </row>
    <row r="1477" spans="8:8" ht="20.25" customHeight="1">
      <c r="A1477" s="1443"/>
      <c r="B1477" s="1503" t="s">
        <v>70</v>
      </c>
      <c r="C1477" s="1565" t="s">
        <v>78</v>
      </c>
      <c r="D1477" s="1566"/>
      <c r="E1477" s="1567"/>
      <c r="F1477" s="1568" t="s">
        <v>79</v>
      </c>
      <c r="G1477" s="1569"/>
      <c r="H1477" s="1570" t="s">
        <v>80</v>
      </c>
      <c r="I1477" s="1571"/>
      <c r="J1477" s="1572" t="s">
        <v>42</v>
      </c>
      <c r="K1477" s="1667" t="s">
        <v>92</v>
      </c>
      <c r="L1477" s="1574" t="s">
        <v>40</v>
      </c>
      <c r="M1477" s="1575"/>
      <c r="N1477" s="1576" t="s">
        <v>44</v>
      </c>
    </row>
    <row r="1478" spans="8:8" ht="25.5" customHeight="1">
      <c r="A1478" s="1443"/>
      <c r="B1478" s="1503" t="s">
        <v>70</v>
      </c>
      <c r="C1478" s="1577"/>
      <c r="D1478" s="1578"/>
      <c r="E1478" s="1579"/>
      <c r="F1478" s="1580">
        <f>IF($J1460="TC",0,IF($J1460="Nso",0,VLOOKUP($A1457,'Result Entry'!$B$9:$FW$108,146,0)))</f>
        <v>0.0</v>
      </c>
      <c r="G1478" s="1581"/>
      <c r="H1478" s="1582">
        <f>IF($J1460="TC",0,IF($J1460="Nso",0,VLOOKUP($A1457,'Result Entry'!$B$9:$FW$108,147,0)))</f>
        <v>0.0</v>
      </c>
      <c r="I1478" s="1583"/>
      <c r="J1478" s="1584">
        <f>IF($J1460="TC",0,IF($J1460="Nso",0,VLOOKUP($A1457,'Result Entry'!$B$9:$FW$108,148,0)))</f>
        <v>0.0</v>
      </c>
      <c r="K1478" s="1585" t="str">
        <f>IF($J1460="TC",0,IF($J1460="Nso",0,VLOOKUP($A1457,'Result Entry'!$B$9:$FW$108,149,0)))</f>
        <v/>
      </c>
      <c r="L1478" s="1586">
        <f>IF($J1460="TC",0,IF($J1460="Nso",0,VLOOKUP($A1457,'Result Entry'!$B$9:$FW$108,150,0)))</f>
        <v>0.0</v>
      </c>
      <c r="M1478" s="1587"/>
      <c r="N1478" s="1588">
        <f>IF($J1460="TC",0,IF($J1460="Nso",0,VLOOKUP($A1457,'Result Entry'!$B$9:$FW$108,152,0)))</f>
        <v>0.0</v>
      </c>
    </row>
    <row r="1479" spans="8:8" ht="20.25" customHeight="1">
      <c r="A1479" s="1443"/>
      <c r="B1479" s="1503" t="s">
        <v>70</v>
      </c>
      <c r="C1479" s="1589" t="s">
        <v>59</v>
      </c>
      <c r="D1479" s="1590"/>
      <c r="E1479" s="1590"/>
      <c r="F1479" s="1590"/>
      <c r="G1479" s="1590"/>
      <c r="H1479" s="1591"/>
      <c r="I1479" s="1592" t="s">
        <v>60</v>
      </c>
      <c r="J1479" s="1593"/>
      <c r="K1479" s="1594">
        <f>VLOOKUP($A1457,'Result Entry'!$B$9:$FW$108,143,0)</f>
        <v>0.0</v>
      </c>
      <c r="L1479" s="1595"/>
      <c r="M1479" s="1596" t="s">
        <v>38</v>
      </c>
      <c r="N1479" s="1597"/>
    </row>
    <row r="1480" spans="8:8" ht="20.25" customHeight="1">
      <c r="A1480" s="1443"/>
      <c r="B1480" s="1503" t="s">
        <v>70</v>
      </c>
      <c r="C1480" s="1598" t="s">
        <v>55</v>
      </c>
      <c r="D1480" s="1599"/>
      <c r="E1480" s="1599"/>
      <c r="F1480" s="1600" t="s">
        <v>158</v>
      </c>
      <c r="G1480" s="1601"/>
      <c r="H1480" s="1602" t="s">
        <v>48</v>
      </c>
      <c r="I1480" s="1603" t="s">
        <v>61</v>
      </c>
      <c r="J1480" s="1604"/>
      <c r="K1480" s="1605">
        <f>VLOOKUP($A1457,'Result Entry'!$B$9:$FW$108,144,0)</f>
        <v>0.0</v>
      </c>
      <c r="L1480" s="1606"/>
      <c r="M1480" s="1607">
        <f>VLOOKUP($A1457,'Result Entry'!$B$9:$FW$108,145,0)</f>
        <v>0.0</v>
      </c>
      <c r="N1480" s="1608"/>
    </row>
    <row r="1481" spans="8:8" ht="20.25" customHeight="1">
      <c r="A1481" s="1443"/>
      <c r="B1481" s="1503" t="s">
        <v>70</v>
      </c>
      <c r="C1481" s="1598"/>
      <c r="D1481" s="1599"/>
      <c r="E1481" s="1599"/>
      <c r="F1481" s="1609"/>
      <c r="G1481" s="1610"/>
      <c r="H1481" s="1611" t="s">
        <v>100</v>
      </c>
      <c r="I1481" s="1612" t="s">
        <v>62</v>
      </c>
      <c r="J1481" s="1613"/>
      <c r="K1481" s="1614">
        <f>IF($J1460="TC","Transferred",IF($J1460="Nso","NameSeparated",VLOOKUP($A1457,'Result Entry'!$B$9:$FW$108,153,0)))</f>
        <v>0.0</v>
      </c>
      <c r="L1481" s="1614"/>
      <c r="M1481" s="1614"/>
      <c r="N1481" s="1615"/>
    </row>
    <row r="1482" spans="8:8" ht="20.25" customHeight="1">
      <c r="A1482" s="1443"/>
      <c r="B1482" s="1503" t="s">
        <v>70</v>
      </c>
      <c r="C1482" s="1616" t="str">
        <f>'Result Entry'!$DU$3</f>
        <v>Foundation Of Information Tech.</v>
      </c>
      <c r="D1482" s="1617"/>
      <c r="E1482" s="1618"/>
      <c r="F1482" s="1619" t="str">
        <f>IF($J1460="TC",0,IF($J1460="Nso",0,VLOOKUP($A1457,'Result Entry'!$B$9:$GS$108,170,0)))</f>
        <v/>
      </c>
      <c r="G1482" s="1619"/>
      <c r="H1482" s="1620">
        <f>IF($J1460="TC",0,IF($J1460="Nso",0,VLOOKUP($A1457,'Result Entry'!$B$9:$GS$108,112,0)))</f>
        <v>0.0</v>
      </c>
      <c r="I1482" s="1621" t="s">
        <v>72</v>
      </c>
      <c r="J1482" s="1622"/>
      <c r="K1482" s="1623">
        <f>'Result Entry'!$T$2</f>
        <v>45041.0</v>
      </c>
      <c r="L1482" s="1624"/>
      <c r="M1482" s="1624"/>
      <c r="N1482" s="1625"/>
    </row>
    <row r="1483" spans="8:8" ht="20.25" customHeight="1">
      <c r="A1483" s="1443"/>
      <c r="B1483" s="1503" t="s">
        <v>70</v>
      </c>
      <c r="C1483" s="1616" t="str">
        <f>'Result Entry'!$EI$3</f>
        <v>G.I.A.I.-II</v>
      </c>
      <c r="D1483" s="1617"/>
      <c r="E1483" s="1618"/>
      <c r="F1483" s="1619" t="str">
        <f>IF($J1460="TC",0,IF($J1460="Nso",0,VLOOKUP($A1457,'Result Entry'!$B$9:$GS$108,174,0)))</f>
        <v/>
      </c>
      <c r="G1483" s="1619"/>
      <c r="H1483" s="1620">
        <f>IF($J1460="TC",0,IF($J1460="Nso",0,VLOOKUP($A1457,'Result Entry'!$B$9:$GS$108,124,0)))</f>
        <v>0.0</v>
      </c>
      <c r="I1483" s="1626"/>
      <c r="J1483" s="1627"/>
      <c r="K1483" s="1627"/>
      <c r="L1483" s="1627"/>
      <c r="M1483" s="1627"/>
      <c r="N1483" s="1628"/>
    </row>
    <row r="1484" spans="8:8" ht="20.25" customHeight="1">
      <c r="A1484" s="1443"/>
      <c r="B1484" s="1503" t="s">
        <v>70</v>
      </c>
      <c r="C1484" s="1616" t="str">
        <f>'Result Entry'!$EU$3</f>
        <v>SOC.SER.PLAN</v>
      </c>
      <c r="D1484" s="1617"/>
      <c r="E1484" s="1618"/>
      <c r="F1484" s="1619">
        <f>IF($J1460="TC",0,IF($J1460="Nso",0,VLOOKUP($A1457,'Result Entry'!$B$9:$HS$108,178,0)))</f>
        <v>0.0</v>
      </c>
      <c r="G1484" s="1619"/>
      <c r="H1484" s="1620">
        <f>IF($J1460="TC",0,IF($J1460="Nso",0,VLOOKUP($A1457,'Result Entry'!$B$9:$GS$108,136,0)))</f>
        <v>0.0</v>
      </c>
      <c r="I1484" s="1629" t="s">
        <v>175</v>
      </c>
      <c r="J1484" s="1630"/>
      <c r="K1484" s="1668"/>
      <c r="L1484" s="1669"/>
      <c r="M1484" s="1669"/>
      <c r="N1484" s="1670"/>
    </row>
    <row r="1485" spans="8:8" ht="20.25" customHeight="1">
      <c r="A1485" s="1443"/>
      <c r="B1485" s="1503" t="s">
        <v>70</v>
      </c>
      <c r="C1485" s="1616" t="str">
        <f>'Result Entry'!$FG$3</f>
        <v>Jeewan Kaushal</v>
      </c>
      <c r="D1485" s="1617"/>
      <c r="E1485" s="1618"/>
      <c r="F1485" s="1619" t="str">
        <f>IF($J1460="TC",0,IF($J1460="Nso",0,VLOOKUP($A1457,'Result Entry'!$B$9:$HS$108,182,0)))</f>
        <v/>
      </c>
      <c r="G1485" s="1619"/>
      <c r="H1485" s="1620">
        <f>IF($J1460="TC",0,IF($J1460="Nso",0,VLOOKUP($A1457,'Result Entry'!$B$9:$HS$108,136,0)))</f>
        <v>0.0</v>
      </c>
      <c r="I1485" s="1629" t="s">
        <v>149</v>
      </c>
      <c r="J1485" s="1630"/>
      <c r="K1485" s="1630"/>
      <c r="L1485" s="1630"/>
      <c r="M1485" s="1630"/>
      <c r="N1485" s="1634"/>
    </row>
    <row r="1486" spans="8:8" ht="20.25" customHeight="1">
      <c r="A1486" s="1443"/>
      <c r="B1486" s="1483" t="s">
        <v>70</v>
      </c>
      <c r="C1486" s="1635" t="s">
        <v>181</v>
      </c>
      <c r="D1486" s="1636"/>
      <c r="E1486" s="1637"/>
      <c r="F1486" s="1638" t="s">
        <v>182</v>
      </c>
      <c r="G1486" s="1639"/>
      <c r="H1486" s="1640" t="s">
        <v>31</v>
      </c>
      <c r="I1486" s="1629" t="s">
        <v>176</v>
      </c>
      <c r="J1486" s="1630"/>
      <c r="K1486" s="1630"/>
      <c r="L1486" s="1630"/>
      <c r="M1486" s="1630"/>
      <c r="N1486" s="1634"/>
    </row>
    <row r="1487" spans="8:8" ht="20.25" customHeight="1">
      <c r="A1487" s="1443"/>
      <c r="B1487" s="1483" t="s">
        <v>70</v>
      </c>
      <c r="C1487" s="1641"/>
      <c r="D1487" s="1642"/>
      <c r="E1487" s="1643"/>
      <c r="F1487" s="1644" t="s">
        <v>183</v>
      </c>
      <c r="G1487" s="1645"/>
      <c r="H1487" s="1646" t="s">
        <v>180</v>
      </c>
      <c r="I1487" s="1647" t="s">
        <v>68</v>
      </c>
      <c r="J1487" s="1648"/>
      <c r="K1487" s="1648"/>
      <c r="L1487" s="1648"/>
      <c r="M1487" s="1648"/>
      <c r="N1487" s="1649"/>
    </row>
    <row r="1488" spans="8:8" ht="20.25" customHeight="1">
      <c r="A1488" s="1443"/>
      <c r="B1488" s="1483" t="s">
        <v>70</v>
      </c>
      <c r="C1488" s="1641"/>
      <c r="D1488" s="1642"/>
      <c r="E1488" s="1643"/>
      <c r="F1488" s="1644" t="s">
        <v>186</v>
      </c>
      <c r="G1488" s="1645"/>
      <c r="H1488" s="1646" t="s">
        <v>63</v>
      </c>
      <c r="I1488" s="1650"/>
      <c r="J1488" s="1651"/>
      <c r="K1488" s="1651"/>
      <c r="L1488" s="1651"/>
      <c r="M1488" s="1651"/>
      <c r="N1488" s="1652"/>
    </row>
    <row r="1489" spans="8:8" ht="20.25" customHeight="1">
      <c r="A1489" s="1443"/>
      <c r="B1489" s="1483" t="s">
        <v>70</v>
      </c>
      <c r="C1489" s="1641"/>
      <c r="D1489" s="1642"/>
      <c r="E1489" s="1643"/>
      <c r="F1489" s="1644" t="s">
        <v>187</v>
      </c>
      <c r="G1489" s="1645"/>
      <c r="H1489" s="1646" t="s">
        <v>64</v>
      </c>
      <c r="I1489" s="1650"/>
      <c r="J1489" s="1651"/>
      <c r="K1489" s="1651"/>
      <c r="L1489" s="1651"/>
      <c r="M1489" s="1651"/>
      <c r="N1489" s="1652"/>
    </row>
    <row r="1490" spans="8:8" ht="20.25" customHeight="1">
      <c r="A1490" s="1443"/>
      <c r="B1490" s="1483" t="s">
        <v>70</v>
      </c>
      <c r="C1490" s="1641"/>
      <c r="D1490" s="1642"/>
      <c r="E1490" s="1643"/>
      <c r="F1490" s="1644" t="s">
        <v>184</v>
      </c>
      <c r="G1490" s="1645"/>
      <c r="H1490" s="1646" t="s">
        <v>66</v>
      </c>
      <c r="I1490" s="1653" t="s">
        <v>81</v>
      </c>
      <c r="J1490" s="1654"/>
      <c r="K1490" s="1654"/>
      <c r="L1490" s="1654"/>
      <c r="M1490" s="1654"/>
      <c r="N1490" s="1655"/>
    </row>
    <row r="1491" spans="8:8" ht="20.25" customHeight="1">
      <c r="A1491" s="1443"/>
      <c r="B1491" s="1656" t="s">
        <v>70</v>
      </c>
      <c r="C1491" s="1657"/>
      <c r="D1491" s="1658"/>
      <c r="E1491" s="1659"/>
      <c r="F1491" s="1660" t="s">
        <v>185</v>
      </c>
      <c r="G1491" s="1661"/>
      <c r="H1491" s="1662" t="s">
        <v>65</v>
      </c>
      <c r="I1491" s="1663"/>
      <c r="J1491" s="1664"/>
      <c r="K1491" s="1664"/>
      <c r="L1491" s="1664"/>
      <c r="M1491" s="1664"/>
      <c r="N1491" s="1665"/>
    </row>
    <row r="1492" spans="8:8" ht="24.75" customHeight="1">
      <c r="A1492" s="1441">
        <f>A1457+1</f>
        <v>43.0</v>
      </c>
      <c r="B1492" s="1442" t="s">
        <v>51</v>
      </c>
      <c r="C1492" s="1442"/>
      <c r="D1492" s="1442"/>
      <c r="E1492" s="1442"/>
      <c r="F1492" s="1442"/>
      <c r="G1492" s="1442"/>
      <c r="H1492" s="1442"/>
      <c r="I1492" s="1442"/>
      <c r="J1492" s="1442"/>
      <c r="K1492" s="1442"/>
      <c r="L1492" s="1442"/>
      <c r="M1492" s="1442"/>
      <c r="N1492" s="1442"/>
    </row>
    <row r="1493" spans="8:8" ht="42.75" customHeight="1">
      <c r="A1493" s="1443"/>
      <c r="B1493" s="1444"/>
      <c r="C1493" s="1445"/>
      <c r="D1493" s="1446" t="str">
        <f>Master!$E$8</f>
        <v>Govt. Sr. Secondary School </v>
      </c>
      <c r="E1493" s="1447"/>
      <c r="F1493" s="1447"/>
      <c r="G1493" s="1447"/>
      <c r="H1493" s="1447"/>
      <c r="I1493" s="1447"/>
      <c r="J1493" s="1447"/>
      <c r="K1493" s="1447"/>
      <c r="L1493" s="1447"/>
      <c r="M1493" s="1447"/>
      <c r="N1493" s="1448"/>
    </row>
    <row r="1494" spans="8:8" ht="20.25" customHeight="1">
      <c r="A1494" s="1443"/>
      <c r="B1494" s="1449"/>
      <c r="C1494" s="1450"/>
      <c r="D1494" s="1451" t="str">
        <f>Master!$E$11</f>
        <v>P.S.-Bapini (Jodhpur)</v>
      </c>
      <c r="E1494" s="1452"/>
      <c r="F1494" s="1452"/>
      <c r="G1494" s="1452"/>
      <c r="H1494" s="1452"/>
      <c r="I1494" s="1452"/>
      <c r="J1494" s="1452"/>
      <c r="K1494" s="1452"/>
      <c r="L1494" s="1452"/>
      <c r="M1494" s="1452"/>
      <c r="N1494" s="1453"/>
    </row>
    <row r="1495" spans="8:8" ht="20.25" customHeight="1">
      <c r="A1495" s="1443"/>
      <c r="B1495" s="1454"/>
      <c r="C1495" s="1455" t="s">
        <v>151</v>
      </c>
      <c r="D1495" s="1456"/>
      <c r="E1495" s="1456"/>
      <c r="F1495" s="1456"/>
      <c r="G1495" s="1457"/>
      <c r="H1495" s="1458" t="s">
        <v>128</v>
      </c>
      <c r="I1495" s="1458"/>
      <c r="J1495" s="1459">
        <f>VLOOKUP(A1492,'Result Entry'!$B$6:$K$108,6,0)</f>
        <v>0.0</v>
      </c>
      <c r="K1495" s="1460" t="s">
        <v>69</v>
      </c>
      <c r="L1495" s="1461"/>
      <c r="M1495" s="1462">
        <f>Master!$E$14</f>
        <v>8.151106901E9</v>
      </c>
      <c r="N1495" s="1463"/>
    </row>
    <row r="1496" spans="8:8" ht="20.25" customHeight="1">
      <c r="A1496" s="1443"/>
      <c r="B1496" s="1464"/>
      <c r="C1496" s="1465"/>
      <c r="D1496" s="1466"/>
      <c r="E1496" s="1466"/>
      <c r="F1496" s="1466"/>
      <c r="G1496" s="1467"/>
      <c r="H1496" s="1468"/>
      <c r="I1496" s="1468"/>
      <c r="J1496" s="1469"/>
      <c r="K1496" s="1470" t="s">
        <v>67</v>
      </c>
      <c r="L1496" s="1471"/>
      <c r="M1496" s="1472"/>
      <c r="N1496" s="1473"/>
      <c r="O1496" s="23" t="s">
        <v>157</v>
      </c>
    </row>
    <row r="1497" spans="8:8" ht="20.25" customHeight="1">
      <c r="A1497" s="1443"/>
      <c r="B1497" s="1464"/>
      <c r="C1497" s="1474"/>
      <c r="D1497" s="1475"/>
      <c r="E1497" s="1475"/>
      <c r="F1497" s="1475"/>
      <c r="G1497" s="1476"/>
      <c r="H1497" s="1477"/>
      <c r="I1497" s="1477"/>
      <c r="J1497" s="1478"/>
      <c r="K1497" s="1479" t="s">
        <v>52</v>
      </c>
      <c r="L1497" s="1480"/>
      <c r="M1497" s="1481" t="str">
        <f>Master!$E$6</f>
        <v>2022-23</v>
      </c>
      <c r="N1497" s="1482"/>
    </row>
    <row r="1498" spans="8:8" ht="20.25" customHeight="1">
      <c r="A1498" s="1443"/>
      <c r="B1498" s="1483" t="s">
        <v>70</v>
      </c>
      <c r="C1498" s="1484" t="s">
        <v>21</v>
      </c>
      <c r="D1498" s="1485"/>
      <c r="E1498" s="1485"/>
      <c r="F1498" s="1486"/>
      <c r="G1498" s="1487" t="s">
        <v>150</v>
      </c>
      <c r="H1498" s="1488">
        <f>VLOOKUP($A1492,'Result Entry'!$B$9:$FW$108,4,0)</f>
        <v>0.0</v>
      </c>
      <c r="I1498" s="1488"/>
      <c r="J1498" s="1488"/>
      <c r="K1498" s="1488"/>
      <c r="L1498" s="1488"/>
      <c r="M1498" s="1488"/>
      <c r="N1498" s="1489"/>
    </row>
    <row r="1499" spans="8:8" ht="20.25" customHeight="1">
      <c r="A1499" s="1443"/>
      <c r="B1499" s="1483" t="s">
        <v>70</v>
      </c>
      <c r="C1499" s="1490" t="s">
        <v>23</v>
      </c>
      <c r="D1499" s="1491"/>
      <c r="E1499" s="1491"/>
      <c r="F1499" s="1492"/>
      <c r="G1499" s="1493" t="s">
        <v>150</v>
      </c>
      <c r="H1499" s="1494">
        <f>VLOOKUP($A1492,'Result Entry'!$B$9:$FW$108,7,0)</f>
        <v>0.0</v>
      </c>
      <c r="I1499" s="1494"/>
      <c r="J1499" s="1494"/>
      <c r="K1499" s="1494"/>
      <c r="L1499" s="1494"/>
      <c r="M1499" s="1494"/>
      <c r="N1499" s="1495"/>
    </row>
    <row r="1500" spans="8:8" ht="20.25" customHeight="1">
      <c r="A1500" s="1443"/>
      <c r="B1500" s="1483" t="s">
        <v>70</v>
      </c>
      <c r="C1500" s="1490" t="s">
        <v>24</v>
      </c>
      <c r="D1500" s="1491"/>
      <c r="E1500" s="1491"/>
      <c r="F1500" s="1492"/>
      <c r="G1500" s="1493" t="s">
        <v>150</v>
      </c>
      <c r="H1500" s="1494">
        <f>VLOOKUP($A1492,'Result Entry'!$B$9:$FW$108,8,0)</f>
        <v>0.0</v>
      </c>
      <c r="I1500" s="1494"/>
      <c r="J1500" s="1494"/>
      <c r="K1500" s="1494"/>
      <c r="L1500" s="1494"/>
      <c r="M1500" s="1494"/>
      <c r="N1500" s="1495"/>
    </row>
    <row r="1501" spans="8:8" ht="20.25" customHeight="1">
      <c r="A1501" s="1443"/>
      <c r="B1501" s="1483" t="s">
        <v>70</v>
      </c>
      <c r="C1501" s="1490" t="s">
        <v>53</v>
      </c>
      <c r="D1501" s="1491"/>
      <c r="E1501" s="1491"/>
      <c r="F1501" s="1492"/>
      <c r="G1501" s="1493" t="s">
        <v>150</v>
      </c>
      <c r="H1501" s="1494">
        <f>VLOOKUP($A1492,'Result Entry'!$B$9:$FW$108,9,0)</f>
        <v>0.0</v>
      </c>
      <c r="I1501" s="1494"/>
      <c r="J1501" s="1494"/>
      <c r="K1501" s="1494"/>
      <c r="L1501" s="1494"/>
      <c r="M1501" s="1494"/>
      <c r="N1501" s="1495"/>
    </row>
    <row r="1502" spans="8:8" ht="20.25" customHeight="1">
      <c r="A1502" s="1443"/>
      <c r="B1502" s="1483" t="s">
        <v>70</v>
      </c>
      <c r="C1502" s="1490" t="s">
        <v>54</v>
      </c>
      <c r="D1502" s="1491"/>
      <c r="E1502" s="1491"/>
      <c r="F1502" s="1492"/>
      <c r="G1502" s="1493" t="s">
        <v>150</v>
      </c>
      <c r="H1502" s="1496" t="str">
        <f>CONCATENATE('Result Entry'!$G$4,'Result Entry'!$J$4)</f>
        <v>11(A)</v>
      </c>
      <c r="I1502" s="1494"/>
      <c r="J1502" s="1494"/>
      <c r="K1502" s="1494"/>
      <c r="L1502" s="1494"/>
      <c r="M1502" s="1494"/>
      <c r="N1502" s="1495"/>
    </row>
    <row r="1503" spans="8:8" ht="20.25" customHeight="1">
      <c r="A1503" s="1443"/>
      <c r="B1503" s="1483" t="s">
        <v>70</v>
      </c>
      <c r="C1503" s="1497" t="s">
        <v>26</v>
      </c>
      <c r="D1503" s="1498"/>
      <c r="E1503" s="1498"/>
      <c r="F1503" s="1499"/>
      <c r="G1503" s="1500" t="s">
        <v>150</v>
      </c>
      <c r="H1503" s="1501">
        <f>VLOOKUP($A1492,'Result Entry'!$B$9:$FW$108,10,0)</f>
        <v>0.0</v>
      </c>
      <c r="I1503" s="1501"/>
      <c r="J1503" s="1501"/>
      <c r="K1503" s="1501"/>
      <c r="L1503" s="1501"/>
      <c r="M1503" s="1501"/>
      <c r="N1503" s="1502"/>
    </row>
    <row r="1504" spans="8:8" ht="20.25" customHeight="1">
      <c r="A1504" s="1443"/>
      <c r="B1504" s="1503" t="s">
        <v>70</v>
      </c>
      <c r="C1504" s="1504" t="s">
        <v>168</v>
      </c>
      <c r="D1504" s="1505"/>
      <c r="E1504" s="1506" t="s">
        <v>73</v>
      </c>
      <c r="F1504" s="1507" t="s">
        <v>74</v>
      </c>
      <c r="G1504" s="1508" t="s">
        <v>169</v>
      </c>
      <c r="H1504" s="1509" t="s">
        <v>56</v>
      </c>
      <c r="I1504" s="1510"/>
      <c r="J1504" s="1511" t="s">
        <v>85</v>
      </c>
      <c r="K1504" s="1512"/>
      <c r="L1504" s="1513" t="s">
        <v>170</v>
      </c>
      <c r="M1504" s="1514" t="s">
        <v>77</v>
      </c>
      <c r="N1504" s="1515" t="s">
        <v>99</v>
      </c>
    </row>
    <row r="1505" spans="8:8" ht="20.25" customHeight="1">
      <c r="A1505" s="1443"/>
      <c r="B1505" s="1503"/>
      <c r="C1505" s="1516"/>
      <c r="D1505" s="1517"/>
      <c r="E1505" s="1518"/>
      <c r="F1505" s="1519"/>
      <c r="G1505" s="1520"/>
      <c r="H1505" s="1521"/>
      <c r="I1505" s="1522"/>
      <c r="J1505" s="1523"/>
      <c r="K1505" s="1524"/>
      <c r="L1505" s="1525"/>
      <c r="M1505" s="1526"/>
      <c r="N1505" s="1527"/>
    </row>
    <row r="1506" spans="8:8" ht="20.25" customHeight="1">
      <c r="A1506" s="1443"/>
      <c r="B1506" s="1503" t="s">
        <v>70</v>
      </c>
      <c r="C1506" s="1528" t="s">
        <v>57</v>
      </c>
      <c r="D1506" s="1529"/>
      <c r="E1506" s="1530">
        <f>'Result Entry'!$L$7</f>
        <v>10.0</v>
      </c>
      <c r="F1506" s="1531">
        <f>'Result Entry'!$M$7</f>
        <v>10.0</v>
      </c>
      <c r="G1506" s="1532">
        <f>SUM(E1506:F1506)</f>
        <v>20.0</v>
      </c>
      <c r="H1506" s="1533">
        <f>'Result Entry'!$AU$7</f>
        <v>70.0</v>
      </c>
      <c r="I1506" s="1534"/>
      <c r="J1506" s="1535">
        <f>'Result Entry'!$AY$7</f>
        <v>100.0</v>
      </c>
      <c r="K1506" s="1534"/>
      <c r="L1506" s="1532">
        <f t="shared" si="84" ref="L1506:L1511">H1506+J1506</f>
        <v>170.0</v>
      </c>
      <c r="M1506" s="1536">
        <f t="shared" si="85" ref="M1506:M1511">G1506+L1506</f>
        <v>190.0</v>
      </c>
      <c r="N1506" s="1537"/>
    </row>
    <row r="1507" spans="8:8" s="1538" ht="20.25" customFormat="1" customHeight="1">
      <c r="A1507" s="1443"/>
      <c r="B1507" s="1539" t="s">
        <v>70</v>
      </c>
      <c r="C1507" s="1540" t="str">
        <f>'Result Entry'!$L$3</f>
        <v>HINDI Comp.</v>
      </c>
      <c r="D1507" s="1541"/>
      <c r="E1507" s="1542">
        <f>IF($J1495="TC",0,IF($J1495="Nso",0,VLOOKUP($A1492,'Result Entry'!$B$9:$FW$108,11,0)))</f>
        <v>0.0</v>
      </c>
      <c r="F1507" s="1543">
        <f>IF($J1495="TC",0,IF($J1495="Nso",0,VLOOKUP($A1492,'Result Entry'!$B$9:$FW$108,12,0)))</f>
        <v>0.0</v>
      </c>
      <c r="G1507" s="1544">
        <f>E1507+F1507</f>
        <v>0.0</v>
      </c>
      <c r="H1507" s="1545">
        <f>IF($J1495="TC",0,IF($J1495="Nso",0,VLOOKUP($A1492,'Result Entry'!$B$9:$FW$108,16,0)))</f>
        <v>0.0</v>
      </c>
      <c r="I1507" s="1546"/>
      <c r="J1507" s="1547">
        <f>IF($J1495="TC",0,IF($J1495="Nso",0,VLOOKUP($A1492,'Result Entry'!$B$9:$FW$108,19,0)))</f>
        <v>0.0</v>
      </c>
      <c r="K1507" s="1546"/>
      <c r="L1507" s="1548">
        <f t="shared" si="84"/>
        <v>0.0</v>
      </c>
      <c r="M1507" s="1549">
        <f t="shared" si="85"/>
        <v>0.0</v>
      </c>
      <c r="N1507" s="1550" t="str">
        <f>IF($J1495="TC",0,IF($J1495="Nso",0,VLOOKUP($A1492,'Result Entry'!$B$9:$FW$108,24,0)))</f>
        <v/>
      </c>
    </row>
    <row r="1508" spans="8:8" s="1538" ht="20.25" customFormat="1" customHeight="1">
      <c r="A1508" s="1443"/>
      <c r="B1508" s="1539" t="s">
        <v>70</v>
      </c>
      <c r="C1508" s="1551" t="str">
        <f>'Result Entry'!$Z$3</f>
        <v>ENGLISH Comp.</v>
      </c>
      <c r="D1508" s="1552"/>
      <c r="E1508" s="1542">
        <f>IF($J1495="TC",0,IF($J1495="Nso",0,VLOOKUP($A1492,'Result Entry'!$B$9:$FW$108,25,0)))</f>
        <v>0.0</v>
      </c>
      <c r="F1508" s="1543">
        <f>IF($J1495="TC",0,IF($J1495="Nso",0,VLOOKUP($A1492,'Result Entry'!$B$9:$FW$108,26,0)))</f>
        <v>0.0</v>
      </c>
      <c r="G1508" s="1553">
        <f>E1508+F1508</f>
        <v>0.0</v>
      </c>
      <c r="H1508" s="1554">
        <f>IF($J1495="TC",0,IF($J1495="Nso",0,VLOOKUP($A1492,'Result Entry'!$B$9:$FW$108,30,0)))</f>
        <v>0.0</v>
      </c>
      <c r="I1508" s="1555"/>
      <c r="J1508" s="1556">
        <f>IF($J1495="TC",0,IF($J1495="Nso",0,VLOOKUP($A1492,'Result Entry'!$B$9:$FW$108,33,0)))</f>
        <v>0.0</v>
      </c>
      <c r="K1508" s="1555"/>
      <c r="L1508" s="1548">
        <f t="shared" si="84"/>
        <v>0.0</v>
      </c>
      <c r="M1508" s="1549">
        <f t="shared" si="85"/>
        <v>0.0</v>
      </c>
      <c r="N1508" s="1550" t="str">
        <f>IF($J1495="TC",0,IF($J1495="Nso",0,VLOOKUP($A1492,'Result Entry'!$B$9:$FW$108,38,0)))</f>
        <v/>
      </c>
    </row>
    <row r="1509" spans="8:8" s="1538" ht="20.25" customFormat="1" customHeight="1">
      <c r="A1509" s="1443"/>
      <c r="B1509" s="1539" t="s">
        <v>70</v>
      </c>
      <c r="C1509" s="1551" t="str">
        <f>'Result Entry'!$AO$3</f>
        <v>PHYSICS</v>
      </c>
      <c r="D1509" s="1552"/>
      <c r="E1509" s="1542">
        <f>IF($J1495="TC",0,IF($J1495="Nso",0,VLOOKUP($A1492,'Result Entry'!$B$9:$FW$108,39,0)))</f>
        <v>0.0</v>
      </c>
      <c r="F1509" s="1543">
        <f>IF($J1495="TC",0,IF($J1495="Nso",0,VLOOKUP($A1492,'Result Entry'!$B$9:$FW$108,40,0)))</f>
        <v>0.0</v>
      </c>
      <c r="G1509" s="1553">
        <f>E1509+F1509</f>
        <v>0.0</v>
      </c>
      <c r="H1509" s="1554">
        <f>IF($J1495="TC",0,IF($J1495="Nso",0,VLOOKUP($A1492,'Result Entry'!$B$9:$FW$108,45,0)))</f>
        <v>0.0</v>
      </c>
      <c r="I1509" s="1555"/>
      <c r="J1509" s="1556">
        <f>IF($J1495="TC",0,IF($J1495="Nso",0,VLOOKUP($A1492,'Result Entry'!$B$9:$FW$108,49,0)))</f>
        <v>0.0</v>
      </c>
      <c r="K1509" s="1555"/>
      <c r="L1509" s="1548">
        <f t="shared" si="84"/>
        <v>0.0</v>
      </c>
      <c r="M1509" s="1549">
        <f t="shared" si="85"/>
        <v>0.0</v>
      </c>
      <c r="N1509" s="1550" t="str">
        <f>IF($J1495="TC",0,IF($J1495="Nso",0,VLOOKUP($A1492,'Result Entry'!$B$9:$FW$108,54,0)))</f>
        <v/>
      </c>
    </row>
    <row r="1510" spans="8:8" s="1538" ht="20.25" customFormat="1" customHeight="1">
      <c r="A1510" s="1443"/>
      <c r="B1510" s="1539" t="s">
        <v>70</v>
      </c>
      <c r="C1510" s="1551" t="str">
        <f>'Result Entry'!$BF$3</f>
        <v>CHEMISTRY</v>
      </c>
      <c r="D1510" s="1552"/>
      <c r="E1510" s="1542" t="str">
        <f>IF($J1495="TC",0,IF($J1495="Nso",0,VLOOKUP($A1492,'Result Entry'!$B$9:$FW$108,55,0)))</f>
        <v/>
      </c>
      <c r="F1510" s="1543">
        <f>IF($J1495="TC",0,IF($J1495="Nso",0,VLOOKUP($A1492,'Result Entry'!$B$9:$FW$108,56,0)))</f>
        <v>0.0</v>
      </c>
      <c r="G1510" s="1553" t="e">
        <f>E1510+F1510</f>
        <v>#VALUE!</v>
      </c>
      <c r="H1510" s="1554">
        <f>IF($J1495="TC",0,IF($J1495="Nso",0,VLOOKUP($A1492,'Result Entry'!$B$9:$FW$108,61,0)))</f>
        <v>0.0</v>
      </c>
      <c r="I1510" s="1555"/>
      <c r="J1510" s="1556">
        <f>IF($J1495="TC",0,IF($J1495="Nso",0,VLOOKUP($A1492,'Result Entry'!$B$9:$FW$108,65,0)))</f>
        <v>0.0</v>
      </c>
      <c r="K1510" s="1555"/>
      <c r="L1510" s="1548">
        <f t="shared" si="84"/>
        <v>0.0</v>
      </c>
      <c r="M1510" s="1549" t="e">
        <f t="shared" si="85"/>
        <v>#VALUE!</v>
      </c>
      <c r="N1510" s="1550" t="str">
        <f>IF($J1495="TC",0,IF($J1495="Nso",0,VLOOKUP($A1492,'Result Entry'!$B$9:$FW$108,70,0)))</f>
        <v/>
      </c>
    </row>
    <row r="1511" spans="8:8" s="1538" ht="20.25" customFormat="1" customHeight="1">
      <c r="A1511" s="1443"/>
      <c r="B1511" s="1539" t="s">
        <v>70</v>
      </c>
      <c r="C1511" s="1551" t="str">
        <f>'Result Entry'!$BW$3</f>
        <v>BIOLOGY</v>
      </c>
      <c r="D1511" s="1552"/>
      <c r="E1511" s="1557" t="str">
        <f>IF($J1495="TC",0,IF($J1495="Nso",0,VLOOKUP($A1492,'Result Entry'!$B$9:$FW$108,71,0)))</f>
        <v/>
      </c>
      <c r="F1511" s="1558" t="str">
        <f>IF($J1495="TC",0,IF($J1495="Nso",0,VLOOKUP($A1492,'Result Entry'!$B$9:$FW$108,72,0)))</f>
        <v/>
      </c>
      <c r="G1511" s="1559" t="e">
        <f>E1511+F1511</f>
        <v>#VALUE!</v>
      </c>
      <c r="H1511" s="1560">
        <f>IF($J1495="TC",0,IF($J1495="Nso",0,VLOOKUP($A1492,'Result Entry'!$B$9:$FW$108,77,0)))</f>
        <v>0.0</v>
      </c>
      <c r="I1511" s="1561"/>
      <c r="J1511" s="1562">
        <f>IF($J1495="TC",0,IF($J1495="Nso",0,VLOOKUP($A1492,'Result Entry'!$B$9:$FW$108,81,0)))</f>
        <v>0.0</v>
      </c>
      <c r="K1511" s="1561"/>
      <c r="L1511" s="1563">
        <f t="shared" si="84"/>
        <v>0.0</v>
      </c>
      <c r="M1511" s="1564" t="e">
        <f t="shared" si="85"/>
        <v>#VALUE!</v>
      </c>
      <c r="N1511" s="1550">
        <f>IF($J1495="TC",0,IF($J1495="Nso",0,VLOOKUP($A1492,'Result Entry'!$B$9:$FW$108,86,0)))</f>
        <v>0.0</v>
      </c>
    </row>
    <row r="1512" spans="8:8" ht="20.25" customHeight="1">
      <c r="A1512" s="1443"/>
      <c r="B1512" s="1503" t="s">
        <v>70</v>
      </c>
      <c r="C1512" s="1565" t="s">
        <v>78</v>
      </c>
      <c r="D1512" s="1566"/>
      <c r="E1512" s="1567"/>
      <c r="F1512" s="1568" t="s">
        <v>79</v>
      </c>
      <c r="G1512" s="1569"/>
      <c r="H1512" s="1570" t="s">
        <v>80</v>
      </c>
      <c r="I1512" s="1571"/>
      <c r="J1512" s="1572" t="s">
        <v>42</v>
      </c>
      <c r="K1512" s="1667" t="s">
        <v>92</v>
      </c>
      <c r="L1512" s="1574" t="s">
        <v>40</v>
      </c>
      <c r="M1512" s="1575"/>
      <c r="N1512" s="1576" t="s">
        <v>44</v>
      </c>
    </row>
    <row r="1513" spans="8:8" ht="25.5" customHeight="1">
      <c r="A1513" s="1443"/>
      <c r="B1513" s="1503" t="s">
        <v>70</v>
      </c>
      <c r="C1513" s="1577"/>
      <c r="D1513" s="1578"/>
      <c r="E1513" s="1579"/>
      <c r="F1513" s="1580">
        <f>IF($J1495="TC",0,IF($J1495="Nso",0,VLOOKUP($A1492,'Result Entry'!$B$9:$FW$108,146,0)))</f>
        <v>0.0</v>
      </c>
      <c r="G1513" s="1581"/>
      <c r="H1513" s="1582">
        <f>IF($J1495="TC",0,IF($J1495="Nso",0,VLOOKUP($A1492,'Result Entry'!$B$9:$FW$108,147,0)))</f>
        <v>0.0</v>
      </c>
      <c r="I1513" s="1583"/>
      <c r="J1513" s="1584">
        <f>IF($J1495="TC",0,IF($J1495="Nso",0,VLOOKUP($A1492,'Result Entry'!$B$9:$FW$108,148,0)))</f>
        <v>0.0</v>
      </c>
      <c r="K1513" s="1585" t="str">
        <f>IF($J1495="TC",0,IF($J1495="Nso",0,VLOOKUP($A1492,'Result Entry'!$B$9:$FW$108,149,0)))</f>
        <v/>
      </c>
      <c r="L1513" s="1586">
        <f>IF($J1495="TC",0,IF($J1495="Nso",0,VLOOKUP($A1492,'Result Entry'!$B$9:$FW$108,150,0)))</f>
        <v>0.0</v>
      </c>
      <c r="M1513" s="1587"/>
      <c r="N1513" s="1588">
        <f>IF($J1495="TC",0,IF($J1495="Nso",0,VLOOKUP($A1492,'Result Entry'!$B$9:$FW$108,152,0)))</f>
        <v>0.0</v>
      </c>
    </row>
    <row r="1514" spans="8:8" ht="20.25" customHeight="1">
      <c r="A1514" s="1443"/>
      <c r="B1514" s="1503" t="s">
        <v>70</v>
      </c>
      <c r="C1514" s="1589" t="s">
        <v>59</v>
      </c>
      <c r="D1514" s="1590"/>
      <c r="E1514" s="1590"/>
      <c r="F1514" s="1590"/>
      <c r="G1514" s="1590"/>
      <c r="H1514" s="1591"/>
      <c r="I1514" s="1592" t="s">
        <v>60</v>
      </c>
      <c r="J1514" s="1593"/>
      <c r="K1514" s="1594">
        <f>VLOOKUP($A1492,'Result Entry'!$B$9:$FW$108,143,0)</f>
        <v>0.0</v>
      </c>
      <c r="L1514" s="1595"/>
      <c r="M1514" s="1596" t="s">
        <v>38</v>
      </c>
      <c r="N1514" s="1597"/>
    </row>
    <row r="1515" spans="8:8" ht="20.25" customHeight="1">
      <c r="A1515" s="1443"/>
      <c r="B1515" s="1503" t="s">
        <v>70</v>
      </c>
      <c r="C1515" s="1598" t="s">
        <v>55</v>
      </c>
      <c r="D1515" s="1599"/>
      <c r="E1515" s="1599"/>
      <c r="F1515" s="1600" t="s">
        <v>158</v>
      </c>
      <c r="G1515" s="1601"/>
      <c r="H1515" s="1602" t="s">
        <v>48</v>
      </c>
      <c r="I1515" s="1603" t="s">
        <v>61</v>
      </c>
      <c r="J1515" s="1604"/>
      <c r="K1515" s="1605">
        <f>VLOOKUP($A1492,'Result Entry'!$B$9:$FW$108,144,0)</f>
        <v>0.0</v>
      </c>
      <c r="L1515" s="1606"/>
      <c r="M1515" s="1607">
        <f>VLOOKUP($A1492,'Result Entry'!$B$9:$FW$108,145,0)</f>
        <v>0.0</v>
      </c>
      <c r="N1515" s="1608"/>
    </row>
    <row r="1516" spans="8:8" ht="20.25" customHeight="1">
      <c r="A1516" s="1443"/>
      <c r="B1516" s="1503" t="s">
        <v>70</v>
      </c>
      <c r="C1516" s="1598"/>
      <c r="D1516" s="1599"/>
      <c r="E1516" s="1599"/>
      <c r="F1516" s="1609"/>
      <c r="G1516" s="1610"/>
      <c r="H1516" s="1611" t="s">
        <v>100</v>
      </c>
      <c r="I1516" s="1612" t="s">
        <v>62</v>
      </c>
      <c r="J1516" s="1613"/>
      <c r="K1516" s="1614">
        <f>IF($J1495="TC","Transferred",IF($J1495="Nso","NameSeparated",VLOOKUP($A1492,'Result Entry'!$B$9:$FW$108,153,0)))</f>
        <v>0.0</v>
      </c>
      <c r="L1516" s="1614"/>
      <c r="M1516" s="1614"/>
      <c r="N1516" s="1615"/>
    </row>
    <row r="1517" spans="8:8" ht="20.25" customHeight="1">
      <c r="A1517" s="1443"/>
      <c r="B1517" s="1503" t="s">
        <v>70</v>
      </c>
      <c r="C1517" s="1616" t="str">
        <f>'Result Entry'!$DU$3</f>
        <v>Foundation Of Information Tech.</v>
      </c>
      <c r="D1517" s="1617"/>
      <c r="E1517" s="1618"/>
      <c r="F1517" s="1619" t="str">
        <f>IF($J1495="TC",0,IF($J1495="Nso",0,VLOOKUP($A1492,'Result Entry'!$B$9:$GS$108,170,0)))</f>
        <v/>
      </c>
      <c r="G1517" s="1619"/>
      <c r="H1517" s="1620">
        <f>IF($J1495="TC",0,IF($J1495="Nso",0,VLOOKUP($A1492,'Result Entry'!$B$9:$GS$108,112,0)))</f>
        <v>0.0</v>
      </c>
      <c r="I1517" s="1621" t="s">
        <v>72</v>
      </c>
      <c r="J1517" s="1622"/>
      <c r="K1517" s="1623">
        <f>'Result Entry'!$T$2</f>
        <v>45041.0</v>
      </c>
      <c r="L1517" s="1624"/>
      <c r="M1517" s="1624"/>
      <c r="N1517" s="1625"/>
    </row>
    <row r="1518" spans="8:8" ht="20.25" customHeight="1">
      <c r="A1518" s="1443"/>
      <c r="B1518" s="1503" t="s">
        <v>70</v>
      </c>
      <c r="C1518" s="1616" t="str">
        <f>'Result Entry'!$EI$3</f>
        <v>G.I.A.I.-II</v>
      </c>
      <c r="D1518" s="1617"/>
      <c r="E1518" s="1618"/>
      <c r="F1518" s="1619" t="str">
        <f>IF($J1495="TC",0,IF($J1495="Nso",0,VLOOKUP($A1492,'Result Entry'!$B$9:$GS$108,174,0)))</f>
        <v/>
      </c>
      <c r="G1518" s="1619"/>
      <c r="H1518" s="1620">
        <f>IF($J1495="TC",0,IF($J1495="Nso",0,VLOOKUP($A1492,'Result Entry'!$B$9:$GS$108,124,0)))</f>
        <v>0.0</v>
      </c>
      <c r="I1518" s="1626"/>
      <c r="J1518" s="1627"/>
      <c r="K1518" s="1627"/>
      <c r="L1518" s="1627"/>
      <c r="M1518" s="1627"/>
      <c r="N1518" s="1628"/>
    </row>
    <row r="1519" spans="8:8" ht="20.25" customHeight="1">
      <c r="A1519" s="1443"/>
      <c r="B1519" s="1503" t="s">
        <v>70</v>
      </c>
      <c r="C1519" s="1616" t="str">
        <f>'Result Entry'!$EU$3</f>
        <v>SOC.SER.PLAN</v>
      </c>
      <c r="D1519" s="1617"/>
      <c r="E1519" s="1618"/>
      <c r="F1519" s="1619">
        <f>IF($J1495="TC",0,IF($J1495="Nso",0,VLOOKUP($A1492,'Result Entry'!$B$9:$HS$108,178,0)))</f>
        <v>0.0</v>
      </c>
      <c r="G1519" s="1619"/>
      <c r="H1519" s="1620">
        <f>IF($J1495="TC",0,IF($J1495="Nso",0,VLOOKUP($A1492,'Result Entry'!$B$9:$GS$108,136,0)))</f>
        <v>0.0</v>
      </c>
      <c r="I1519" s="1629" t="s">
        <v>175</v>
      </c>
      <c r="J1519" s="1630"/>
      <c r="K1519" s="1668"/>
      <c r="L1519" s="1669"/>
      <c r="M1519" s="1669"/>
      <c r="N1519" s="1670"/>
    </row>
    <row r="1520" spans="8:8" ht="20.25" customHeight="1">
      <c r="A1520" s="1443"/>
      <c r="B1520" s="1503" t="s">
        <v>70</v>
      </c>
      <c r="C1520" s="1616" t="str">
        <f>'Result Entry'!$FG$3</f>
        <v>Jeewan Kaushal</v>
      </c>
      <c r="D1520" s="1617"/>
      <c r="E1520" s="1618"/>
      <c r="F1520" s="1619" t="str">
        <f>IF($J1495="TC",0,IF($J1495="Nso",0,VLOOKUP($A1492,'Result Entry'!$B$9:$HS$108,182,0)))</f>
        <v/>
      </c>
      <c r="G1520" s="1619"/>
      <c r="H1520" s="1620">
        <f>IF($J1495="TC",0,IF($J1495="Nso",0,VLOOKUP($A1492,'Result Entry'!$B$9:$HS$108,136,0)))</f>
        <v>0.0</v>
      </c>
      <c r="I1520" s="1629" t="s">
        <v>149</v>
      </c>
      <c r="J1520" s="1630"/>
      <c r="K1520" s="1630"/>
      <c r="L1520" s="1630"/>
      <c r="M1520" s="1630"/>
      <c r="N1520" s="1634"/>
    </row>
    <row r="1521" spans="8:8" ht="20.25" customHeight="1">
      <c r="A1521" s="1443"/>
      <c r="B1521" s="1483" t="s">
        <v>70</v>
      </c>
      <c r="C1521" s="1635" t="s">
        <v>181</v>
      </c>
      <c r="D1521" s="1636"/>
      <c r="E1521" s="1637"/>
      <c r="F1521" s="1638" t="s">
        <v>182</v>
      </c>
      <c r="G1521" s="1639"/>
      <c r="H1521" s="1640" t="s">
        <v>31</v>
      </c>
      <c r="I1521" s="1629" t="s">
        <v>176</v>
      </c>
      <c r="J1521" s="1630"/>
      <c r="K1521" s="1630"/>
      <c r="L1521" s="1630"/>
      <c r="M1521" s="1630"/>
      <c r="N1521" s="1634"/>
    </row>
    <row r="1522" spans="8:8" ht="20.25" customHeight="1">
      <c r="A1522" s="1443"/>
      <c r="B1522" s="1483" t="s">
        <v>70</v>
      </c>
      <c r="C1522" s="1641"/>
      <c r="D1522" s="1642"/>
      <c r="E1522" s="1643"/>
      <c r="F1522" s="1644" t="s">
        <v>183</v>
      </c>
      <c r="G1522" s="1645"/>
      <c r="H1522" s="1646" t="s">
        <v>180</v>
      </c>
      <c r="I1522" s="1647" t="s">
        <v>68</v>
      </c>
      <c r="J1522" s="1648"/>
      <c r="K1522" s="1648"/>
      <c r="L1522" s="1648"/>
      <c r="M1522" s="1648"/>
      <c r="N1522" s="1649"/>
    </row>
    <row r="1523" spans="8:8" ht="20.25" customHeight="1">
      <c r="A1523" s="1443"/>
      <c r="B1523" s="1483" t="s">
        <v>70</v>
      </c>
      <c r="C1523" s="1641"/>
      <c r="D1523" s="1642"/>
      <c r="E1523" s="1643"/>
      <c r="F1523" s="1644" t="s">
        <v>186</v>
      </c>
      <c r="G1523" s="1645"/>
      <c r="H1523" s="1646" t="s">
        <v>63</v>
      </c>
      <c r="I1523" s="1650"/>
      <c r="J1523" s="1651"/>
      <c r="K1523" s="1651"/>
      <c r="L1523" s="1651"/>
      <c r="M1523" s="1651"/>
      <c r="N1523" s="1652"/>
    </row>
    <row r="1524" spans="8:8" ht="20.25" customHeight="1">
      <c r="A1524" s="1443"/>
      <c r="B1524" s="1483" t="s">
        <v>70</v>
      </c>
      <c r="C1524" s="1641"/>
      <c r="D1524" s="1642"/>
      <c r="E1524" s="1643"/>
      <c r="F1524" s="1644" t="s">
        <v>187</v>
      </c>
      <c r="G1524" s="1645"/>
      <c r="H1524" s="1646" t="s">
        <v>64</v>
      </c>
      <c r="I1524" s="1650"/>
      <c r="J1524" s="1651"/>
      <c r="K1524" s="1651"/>
      <c r="L1524" s="1651"/>
      <c r="M1524" s="1651"/>
      <c r="N1524" s="1652"/>
    </row>
    <row r="1525" spans="8:8" ht="20.25" customHeight="1">
      <c r="A1525" s="1443"/>
      <c r="B1525" s="1483" t="s">
        <v>70</v>
      </c>
      <c r="C1525" s="1641"/>
      <c r="D1525" s="1642"/>
      <c r="E1525" s="1643"/>
      <c r="F1525" s="1644" t="s">
        <v>184</v>
      </c>
      <c r="G1525" s="1645"/>
      <c r="H1525" s="1646" t="s">
        <v>66</v>
      </c>
      <c r="I1525" s="1653" t="s">
        <v>81</v>
      </c>
      <c r="J1525" s="1654"/>
      <c r="K1525" s="1654"/>
      <c r="L1525" s="1654"/>
      <c r="M1525" s="1654"/>
      <c r="N1525" s="1655"/>
    </row>
    <row r="1526" spans="8:8" ht="20.25" customHeight="1">
      <c r="A1526" s="1443"/>
      <c r="B1526" s="1656" t="s">
        <v>70</v>
      </c>
      <c r="C1526" s="1657"/>
      <c r="D1526" s="1658"/>
      <c r="E1526" s="1659"/>
      <c r="F1526" s="1660" t="s">
        <v>185</v>
      </c>
      <c r="G1526" s="1661"/>
      <c r="H1526" s="1662" t="s">
        <v>65</v>
      </c>
      <c r="I1526" s="1663"/>
      <c r="J1526" s="1664"/>
      <c r="K1526" s="1664"/>
      <c r="L1526" s="1664"/>
      <c r="M1526" s="1664"/>
      <c r="N1526" s="1665"/>
    </row>
    <row r="1527" spans="8:8" ht="15.75">
      <c r="A1527" s="1666"/>
      <c r="B1527" s="1666"/>
      <c r="C1527" s="1666"/>
      <c r="D1527" s="1666"/>
      <c r="E1527" s="1666"/>
      <c r="F1527" s="1666"/>
      <c r="G1527" s="1666"/>
      <c r="H1527" s="1666"/>
      <c r="I1527" s="1666"/>
      <c r="J1527" s="1666"/>
      <c r="K1527" s="1666"/>
      <c r="L1527" s="1666"/>
      <c r="M1527" s="1666"/>
      <c r="N1527" s="1666"/>
    </row>
    <row r="1528" spans="8:8" ht="24.75" customHeight="1">
      <c r="A1528" s="1441">
        <f>A1492+1</f>
        <v>44.0</v>
      </c>
      <c r="B1528" s="1442" t="s">
        <v>51</v>
      </c>
      <c r="C1528" s="1442"/>
      <c r="D1528" s="1442"/>
      <c r="E1528" s="1442"/>
      <c r="F1528" s="1442"/>
      <c r="G1528" s="1442"/>
      <c r="H1528" s="1442"/>
      <c r="I1528" s="1442"/>
      <c r="J1528" s="1442"/>
      <c r="K1528" s="1442"/>
      <c r="L1528" s="1442"/>
      <c r="M1528" s="1442"/>
      <c r="N1528" s="1442"/>
    </row>
    <row r="1529" spans="8:8" ht="42.75" customHeight="1">
      <c r="A1529" s="1443"/>
      <c r="B1529" s="1444"/>
      <c r="C1529" s="1445"/>
      <c r="D1529" s="1446" t="str">
        <f>Master!$E$8</f>
        <v>Govt. Sr. Secondary School </v>
      </c>
      <c r="E1529" s="1447"/>
      <c r="F1529" s="1447"/>
      <c r="G1529" s="1447"/>
      <c r="H1529" s="1447"/>
      <c r="I1529" s="1447"/>
      <c r="J1529" s="1447"/>
      <c r="K1529" s="1447"/>
      <c r="L1529" s="1447"/>
      <c r="M1529" s="1447"/>
      <c r="N1529" s="1448"/>
    </row>
    <row r="1530" spans="8:8" ht="26.25" customHeight="1">
      <c r="A1530" s="1443"/>
      <c r="B1530" s="1449"/>
      <c r="C1530" s="1450"/>
      <c r="D1530" s="1451" t="str">
        <f>Master!$E$11</f>
        <v>P.S.-Bapini (Jodhpur)</v>
      </c>
      <c r="E1530" s="1452"/>
      <c r="F1530" s="1452"/>
      <c r="G1530" s="1452"/>
      <c r="H1530" s="1452"/>
      <c r="I1530" s="1452"/>
      <c r="J1530" s="1452"/>
      <c r="K1530" s="1452"/>
      <c r="L1530" s="1452"/>
      <c r="M1530" s="1452"/>
      <c r="N1530" s="1453"/>
    </row>
    <row r="1531" spans="8:8" ht="20.25" customHeight="1">
      <c r="A1531" s="1443"/>
      <c r="B1531" s="1454"/>
      <c r="C1531" s="1455" t="s">
        <v>151</v>
      </c>
      <c r="D1531" s="1456"/>
      <c r="E1531" s="1456"/>
      <c r="F1531" s="1456"/>
      <c r="G1531" s="1457"/>
      <c r="H1531" s="1458" t="s">
        <v>128</v>
      </c>
      <c r="I1531" s="1458"/>
      <c r="J1531" s="1459">
        <f>VLOOKUP(A1528,'Result Entry'!$B$6:$K$108,6,0)</f>
        <v>0.0</v>
      </c>
      <c r="K1531" s="1460" t="s">
        <v>69</v>
      </c>
      <c r="L1531" s="1461"/>
      <c r="M1531" s="1462">
        <f>Master!$E$14</f>
        <v>8.151106901E9</v>
      </c>
      <c r="N1531" s="1463"/>
    </row>
    <row r="1532" spans="8:8" ht="20.25" customHeight="1">
      <c r="A1532" s="1443"/>
      <c r="B1532" s="1464"/>
      <c r="C1532" s="1465"/>
      <c r="D1532" s="1466"/>
      <c r="E1532" s="1466"/>
      <c r="F1532" s="1466"/>
      <c r="G1532" s="1467"/>
      <c r="H1532" s="1468"/>
      <c r="I1532" s="1468"/>
      <c r="J1532" s="1469"/>
      <c r="K1532" s="1470" t="s">
        <v>67</v>
      </c>
      <c r="L1532" s="1471"/>
      <c r="M1532" s="1472"/>
      <c r="N1532" s="1473"/>
      <c r="O1532" s="23" t="s">
        <v>157</v>
      </c>
    </row>
    <row r="1533" spans="8:8" ht="20.25" customHeight="1">
      <c r="A1533" s="1443"/>
      <c r="B1533" s="1464"/>
      <c r="C1533" s="1474"/>
      <c r="D1533" s="1475"/>
      <c r="E1533" s="1475"/>
      <c r="F1533" s="1475"/>
      <c r="G1533" s="1476"/>
      <c r="H1533" s="1477"/>
      <c r="I1533" s="1477"/>
      <c r="J1533" s="1478"/>
      <c r="K1533" s="1479" t="s">
        <v>52</v>
      </c>
      <c r="L1533" s="1480"/>
      <c r="M1533" s="1481" t="str">
        <f>Master!$E$6</f>
        <v>2022-23</v>
      </c>
      <c r="N1533" s="1482"/>
    </row>
    <row r="1534" spans="8:8" ht="20.25" customHeight="1">
      <c r="A1534" s="1443"/>
      <c r="B1534" s="1483" t="s">
        <v>70</v>
      </c>
      <c r="C1534" s="1484" t="s">
        <v>21</v>
      </c>
      <c r="D1534" s="1485"/>
      <c r="E1534" s="1485"/>
      <c r="F1534" s="1486"/>
      <c r="G1534" s="1487" t="s">
        <v>150</v>
      </c>
      <c r="H1534" s="1488">
        <f>VLOOKUP($A1528,'Result Entry'!$B$9:$FW$108,4,0)</f>
        <v>0.0</v>
      </c>
      <c r="I1534" s="1488"/>
      <c r="J1534" s="1488"/>
      <c r="K1534" s="1488"/>
      <c r="L1534" s="1488"/>
      <c r="M1534" s="1488"/>
      <c r="N1534" s="1489"/>
    </row>
    <row r="1535" spans="8:8" ht="20.25" customHeight="1">
      <c r="A1535" s="1443"/>
      <c r="B1535" s="1483" t="s">
        <v>70</v>
      </c>
      <c r="C1535" s="1490" t="s">
        <v>23</v>
      </c>
      <c r="D1535" s="1491"/>
      <c r="E1535" s="1491"/>
      <c r="F1535" s="1492"/>
      <c r="G1535" s="1493" t="s">
        <v>150</v>
      </c>
      <c r="H1535" s="1494">
        <f>VLOOKUP($A1528,'Result Entry'!$B$9:$FW$108,7,0)</f>
        <v>0.0</v>
      </c>
      <c r="I1535" s="1494"/>
      <c r="J1535" s="1494"/>
      <c r="K1535" s="1494"/>
      <c r="L1535" s="1494"/>
      <c r="M1535" s="1494"/>
      <c r="N1535" s="1495"/>
    </row>
    <row r="1536" spans="8:8" ht="20.25" customHeight="1">
      <c r="A1536" s="1443"/>
      <c r="B1536" s="1483" t="s">
        <v>70</v>
      </c>
      <c r="C1536" s="1490" t="s">
        <v>24</v>
      </c>
      <c r="D1536" s="1491"/>
      <c r="E1536" s="1491"/>
      <c r="F1536" s="1492"/>
      <c r="G1536" s="1493" t="s">
        <v>150</v>
      </c>
      <c r="H1536" s="1494">
        <f>VLOOKUP($A1528,'Result Entry'!$B$9:$FW$108,8,0)</f>
        <v>0.0</v>
      </c>
      <c r="I1536" s="1494"/>
      <c r="J1536" s="1494"/>
      <c r="K1536" s="1494"/>
      <c r="L1536" s="1494"/>
      <c r="M1536" s="1494"/>
      <c r="N1536" s="1495"/>
    </row>
    <row r="1537" spans="8:8" ht="20.25" customHeight="1">
      <c r="A1537" s="1443"/>
      <c r="B1537" s="1483" t="s">
        <v>70</v>
      </c>
      <c r="C1537" s="1490" t="s">
        <v>53</v>
      </c>
      <c r="D1537" s="1491"/>
      <c r="E1537" s="1491"/>
      <c r="F1537" s="1492"/>
      <c r="G1537" s="1493" t="s">
        <v>150</v>
      </c>
      <c r="H1537" s="1494">
        <f>VLOOKUP($A1528,'Result Entry'!$B$9:$FW$108,9,0)</f>
        <v>0.0</v>
      </c>
      <c r="I1537" s="1494"/>
      <c r="J1537" s="1494"/>
      <c r="K1537" s="1494"/>
      <c r="L1537" s="1494"/>
      <c r="M1537" s="1494"/>
      <c r="N1537" s="1495"/>
    </row>
    <row r="1538" spans="8:8" ht="20.25" customHeight="1">
      <c r="A1538" s="1443"/>
      <c r="B1538" s="1483" t="s">
        <v>70</v>
      </c>
      <c r="C1538" s="1490" t="s">
        <v>54</v>
      </c>
      <c r="D1538" s="1491"/>
      <c r="E1538" s="1491"/>
      <c r="F1538" s="1492"/>
      <c r="G1538" s="1493" t="s">
        <v>150</v>
      </c>
      <c r="H1538" s="1496" t="str">
        <f>CONCATENATE('Result Entry'!$G$4,'Result Entry'!$J$4)</f>
        <v>11(A)</v>
      </c>
      <c r="I1538" s="1494"/>
      <c r="J1538" s="1494"/>
      <c r="K1538" s="1494"/>
      <c r="L1538" s="1494"/>
      <c r="M1538" s="1494"/>
      <c r="N1538" s="1495"/>
    </row>
    <row r="1539" spans="8:8" ht="20.25" customHeight="1">
      <c r="A1539" s="1443"/>
      <c r="B1539" s="1483" t="s">
        <v>70</v>
      </c>
      <c r="C1539" s="1497" t="s">
        <v>26</v>
      </c>
      <c r="D1539" s="1498"/>
      <c r="E1539" s="1498"/>
      <c r="F1539" s="1499"/>
      <c r="G1539" s="1500" t="s">
        <v>150</v>
      </c>
      <c r="H1539" s="1501">
        <f>VLOOKUP($A1528,'Result Entry'!$B$9:$FW$108,10,0)</f>
        <v>0.0</v>
      </c>
      <c r="I1539" s="1501"/>
      <c r="J1539" s="1501"/>
      <c r="K1539" s="1501"/>
      <c r="L1539" s="1501"/>
      <c r="M1539" s="1501"/>
      <c r="N1539" s="1502"/>
    </row>
    <row r="1540" spans="8:8" ht="20.25" customHeight="1">
      <c r="A1540" s="1443"/>
      <c r="B1540" s="1503" t="s">
        <v>70</v>
      </c>
      <c r="C1540" s="1504" t="s">
        <v>168</v>
      </c>
      <c r="D1540" s="1505"/>
      <c r="E1540" s="1506" t="s">
        <v>73</v>
      </c>
      <c r="F1540" s="1507" t="s">
        <v>74</v>
      </c>
      <c r="G1540" s="1508" t="s">
        <v>169</v>
      </c>
      <c r="H1540" s="1509" t="s">
        <v>56</v>
      </c>
      <c r="I1540" s="1510"/>
      <c r="J1540" s="1511" t="s">
        <v>85</v>
      </c>
      <c r="K1540" s="1512"/>
      <c r="L1540" s="1513" t="s">
        <v>170</v>
      </c>
      <c r="M1540" s="1514" t="s">
        <v>77</v>
      </c>
      <c r="N1540" s="1515" t="s">
        <v>99</v>
      </c>
    </row>
    <row r="1541" spans="8:8" ht="20.25" customHeight="1">
      <c r="A1541" s="1443"/>
      <c r="B1541" s="1503"/>
      <c r="C1541" s="1516"/>
      <c r="D1541" s="1517"/>
      <c r="E1541" s="1518"/>
      <c r="F1541" s="1519"/>
      <c r="G1541" s="1520"/>
      <c r="H1541" s="1521"/>
      <c r="I1541" s="1522"/>
      <c r="J1541" s="1523"/>
      <c r="K1541" s="1524"/>
      <c r="L1541" s="1525"/>
      <c r="M1541" s="1526"/>
      <c r="N1541" s="1527"/>
    </row>
    <row r="1542" spans="8:8" ht="20.25" customHeight="1">
      <c r="A1542" s="1443"/>
      <c r="B1542" s="1503" t="s">
        <v>70</v>
      </c>
      <c r="C1542" s="1528" t="s">
        <v>57</v>
      </c>
      <c r="D1542" s="1529"/>
      <c r="E1542" s="1530">
        <f>'Result Entry'!$L$7</f>
        <v>10.0</v>
      </c>
      <c r="F1542" s="1531">
        <f>'Result Entry'!$M$7</f>
        <v>10.0</v>
      </c>
      <c r="G1542" s="1532">
        <f>SUM(E1542:F1542)</f>
        <v>20.0</v>
      </c>
      <c r="H1542" s="1533">
        <f>'Result Entry'!$AU$7</f>
        <v>70.0</v>
      </c>
      <c r="I1542" s="1534"/>
      <c r="J1542" s="1535">
        <f>'Result Entry'!$AY$7</f>
        <v>100.0</v>
      </c>
      <c r="K1542" s="1534"/>
      <c r="L1542" s="1532">
        <f t="shared" si="86" ref="L1542:L1547">H1542+J1542</f>
        <v>170.0</v>
      </c>
      <c r="M1542" s="1536">
        <f t="shared" si="87" ref="M1542:M1547">G1542+L1542</f>
        <v>190.0</v>
      </c>
      <c r="N1542" s="1537"/>
    </row>
    <row r="1543" spans="8:8" s="1538" ht="20.25" customFormat="1" customHeight="1">
      <c r="A1543" s="1443"/>
      <c r="B1543" s="1539" t="s">
        <v>70</v>
      </c>
      <c r="C1543" s="1540" t="str">
        <f>'Result Entry'!$L$3</f>
        <v>HINDI Comp.</v>
      </c>
      <c r="D1543" s="1541"/>
      <c r="E1543" s="1542">
        <f>IF($J1531="TC",0,IF($J1531="Nso",0,VLOOKUP($A1528,'Result Entry'!$B$9:$FW$108,11,0)))</f>
        <v>0.0</v>
      </c>
      <c r="F1543" s="1543">
        <f>IF($J1531="TC",0,IF($J1531="Nso",0,VLOOKUP($A1528,'Result Entry'!$B$9:$FW$108,12,0)))</f>
        <v>0.0</v>
      </c>
      <c r="G1543" s="1544">
        <f>E1543+F1543</f>
        <v>0.0</v>
      </c>
      <c r="H1543" s="1545">
        <f>IF($J1531="TC",0,IF($J1531="Nso",0,VLOOKUP($A1528,'Result Entry'!$B$9:$FW$108,16,0)))</f>
        <v>0.0</v>
      </c>
      <c r="I1543" s="1546"/>
      <c r="J1543" s="1547">
        <f>IF($J1531="TC",0,IF($J1531="Nso",0,VLOOKUP($A1528,'Result Entry'!$B$9:$FW$108,19,0)))</f>
        <v>0.0</v>
      </c>
      <c r="K1543" s="1546"/>
      <c r="L1543" s="1548">
        <f t="shared" si="86"/>
        <v>0.0</v>
      </c>
      <c r="M1543" s="1549">
        <f t="shared" si="87"/>
        <v>0.0</v>
      </c>
      <c r="N1543" s="1550" t="str">
        <f>IF($J1531="TC",0,IF($J1531="Nso",0,VLOOKUP($A1528,'Result Entry'!$B$9:$FW$108,24,0)))</f>
        <v/>
      </c>
    </row>
    <row r="1544" spans="8:8" s="1538" ht="20.25" customFormat="1" customHeight="1">
      <c r="A1544" s="1443"/>
      <c r="B1544" s="1539" t="s">
        <v>70</v>
      </c>
      <c r="C1544" s="1551" t="str">
        <f>'Result Entry'!$Z$3</f>
        <v>ENGLISH Comp.</v>
      </c>
      <c r="D1544" s="1552"/>
      <c r="E1544" s="1542">
        <f>IF($J1531="TC",0,IF($J1531="Nso",0,VLOOKUP($A1528,'Result Entry'!$B$9:$FW$108,25,0)))</f>
        <v>0.0</v>
      </c>
      <c r="F1544" s="1543">
        <f>IF($J1531="TC",0,IF($J1531="Nso",0,VLOOKUP($A1528,'Result Entry'!$B$9:$FW$108,26,0)))</f>
        <v>0.0</v>
      </c>
      <c r="G1544" s="1553">
        <f>E1544+F1544</f>
        <v>0.0</v>
      </c>
      <c r="H1544" s="1554">
        <f>IF($J1531="TC",0,IF($J1531="Nso",0,VLOOKUP($A1528,'Result Entry'!$B$9:$FW$108,30,0)))</f>
        <v>0.0</v>
      </c>
      <c r="I1544" s="1555"/>
      <c r="J1544" s="1556">
        <f>IF($J1531="TC",0,IF($J1531="Nso",0,VLOOKUP($A1528,'Result Entry'!$B$9:$FW$108,33,0)))</f>
        <v>0.0</v>
      </c>
      <c r="K1544" s="1555"/>
      <c r="L1544" s="1548">
        <f t="shared" si="86"/>
        <v>0.0</v>
      </c>
      <c r="M1544" s="1549">
        <f t="shared" si="87"/>
        <v>0.0</v>
      </c>
      <c r="N1544" s="1550" t="str">
        <f>IF($J1531="TC",0,IF($J1531="Nso",0,VLOOKUP($A1528,'Result Entry'!$B$9:$FW$108,38,0)))</f>
        <v/>
      </c>
    </row>
    <row r="1545" spans="8:8" s="1538" ht="20.25" customFormat="1" customHeight="1">
      <c r="A1545" s="1443"/>
      <c r="B1545" s="1539" t="s">
        <v>70</v>
      </c>
      <c r="C1545" s="1551" t="str">
        <f>'Result Entry'!$AO$3</f>
        <v>PHYSICS</v>
      </c>
      <c r="D1545" s="1552"/>
      <c r="E1545" s="1542">
        <f>IF($J1531="TC",0,IF($J1531="Nso",0,VLOOKUP($A1528,'Result Entry'!$B$9:$FW$108,39,0)))</f>
        <v>0.0</v>
      </c>
      <c r="F1545" s="1543">
        <f>IF($J1531="TC",0,IF($J1531="Nso",0,VLOOKUP($A1528,'Result Entry'!$B$9:$FW$108,40,0)))</f>
        <v>0.0</v>
      </c>
      <c r="G1545" s="1553">
        <f>E1545+F1545</f>
        <v>0.0</v>
      </c>
      <c r="H1545" s="1554">
        <f>IF($J1531="TC",0,IF($J1531="Nso",0,VLOOKUP($A1528,'Result Entry'!$B$9:$FW$108,45,0)))</f>
        <v>0.0</v>
      </c>
      <c r="I1545" s="1555"/>
      <c r="J1545" s="1556">
        <f>IF($J1531="TC",0,IF($J1531="Nso",0,VLOOKUP($A1528,'Result Entry'!$B$9:$FW$108,49,0)))</f>
        <v>0.0</v>
      </c>
      <c r="K1545" s="1555"/>
      <c r="L1545" s="1548">
        <f t="shared" si="86"/>
        <v>0.0</v>
      </c>
      <c r="M1545" s="1549">
        <f t="shared" si="87"/>
        <v>0.0</v>
      </c>
      <c r="N1545" s="1550" t="str">
        <f>IF($J1531="TC",0,IF($J1531="Nso",0,VLOOKUP($A1528,'Result Entry'!$B$9:$FW$108,54,0)))</f>
        <v/>
      </c>
    </row>
    <row r="1546" spans="8:8" s="1538" ht="20.25" customFormat="1" customHeight="1">
      <c r="A1546" s="1443"/>
      <c r="B1546" s="1539" t="s">
        <v>70</v>
      </c>
      <c r="C1546" s="1551" t="str">
        <f>'Result Entry'!$BF$3</f>
        <v>CHEMISTRY</v>
      </c>
      <c r="D1546" s="1552"/>
      <c r="E1546" s="1542" t="str">
        <f>IF($J1531="TC",0,IF($J1531="Nso",0,VLOOKUP($A1528,'Result Entry'!$B$9:$FW$108,55,0)))</f>
        <v/>
      </c>
      <c r="F1546" s="1543">
        <f>IF($J1531="TC",0,IF($J1531="Nso",0,VLOOKUP($A1528,'Result Entry'!$B$9:$FW$108,56,0)))</f>
        <v>0.0</v>
      </c>
      <c r="G1546" s="1553" t="e">
        <f>E1546+F1546</f>
        <v>#VALUE!</v>
      </c>
      <c r="H1546" s="1554">
        <f>IF($J1531="TC",0,IF($J1531="Nso",0,VLOOKUP($A1528,'Result Entry'!$B$9:$FW$108,61,0)))</f>
        <v>0.0</v>
      </c>
      <c r="I1546" s="1555"/>
      <c r="J1546" s="1556">
        <f>IF($J1531="TC",0,IF($J1531="Nso",0,VLOOKUP($A1528,'Result Entry'!$B$9:$FW$108,65,0)))</f>
        <v>0.0</v>
      </c>
      <c r="K1546" s="1555"/>
      <c r="L1546" s="1548">
        <f t="shared" si="86"/>
        <v>0.0</v>
      </c>
      <c r="M1546" s="1549" t="e">
        <f t="shared" si="87"/>
        <v>#VALUE!</v>
      </c>
      <c r="N1546" s="1550" t="str">
        <f>IF($J1531="TC",0,IF($J1531="Nso",0,VLOOKUP($A1528,'Result Entry'!$B$9:$FW$108,70,0)))</f>
        <v/>
      </c>
    </row>
    <row r="1547" spans="8:8" s="1538" ht="20.25" customFormat="1" customHeight="1">
      <c r="A1547" s="1443"/>
      <c r="B1547" s="1539" t="s">
        <v>70</v>
      </c>
      <c r="C1547" s="1551" t="str">
        <f>'Result Entry'!$BW$3</f>
        <v>BIOLOGY</v>
      </c>
      <c r="D1547" s="1552"/>
      <c r="E1547" s="1557" t="str">
        <f>IF($J1531="TC",0,IF($J1531="Nso",0,VLOOKUP($A1528,'Result Entry'!$B$9:$FW$108,71,0)))</f>
        <v/>
      </c>
      <c r="F1547" s="1558" t="str">
        <f>IF($J1531="TC",0,IF($J1531="Nso",0,VLOOKUP($A1528,'Result Entry'!$B$9:$FW$108,72,0)))</f>
        <v/>
      </c>
      <c r="G1547" s="1559" t="e">
        <f>E1547+F1547</f>
        <v>#VALUE!</v>
      </c>
      <c r="H1547" s="1560">
        <f>IF($J1531="TC",0,IF($J1531="Nso",0,VLOOKUP($A1528,'Result Entry'!$B$9:$FW$108,77,0)))</f>
        <v>0.0</v>
      </c>
      <c r="I1547" s="1561"/>
      <c r="J1547" s="1562">
        <f>IF($J1531="TC",0,IF($J1531="Nso",0,VLOOKUP($A1528,'Result Entry'!$B$9:$FW$108,81,0)))</f>
        <v>0.0</v>
      </c>
      <c r="K1547" s="1561"/>
      <c r="L1547" s="1563">
        <f t="shared" si="86"/>
        <v>0.0</v>
      </c>
      <c r="M1547" s="1564" t="e">
        <f t="shared" si="87"/>
        <v>#VALUE!</v>
      </c>
      <c r="N1547" s="1550">
        <f>IF($J1531="TC",0,IF($J1531="Nso",0,VLOOKUP($A1528,'Result Entry'!$B$9:$FW$108,86,0)))</f>
        <v>0.0</v>
      </c>
    </row>
    <row r="1548" spans="8:8" ht="20.25" customHeight="1">
      <c r="A1548" s="1443"/>
      <c r="B1548" s="1503" t="s">
        <v>70</v>
      </c>
      <c r="C1548" s="1565" t="s">
        <v>78</v>
      </c>
      <c r="D1548" s="1566"/>
      <c r="E1548" s="1567"/>
      <c r="F1548" s="1568" t="s">
        <v>79</v>
      </c>
      <c r="G1548" s="1569"/>
      <c r="H1548" s="1570" t="s">
        <v>80</v>
      </c>
      <c r="I1548" s="1571"/>
      <c r="J1548" s="1572" t="s">
        <v>42</v>
      </c>
      <c r="K1548" s="1667" t="s">
        <v>92</v>
      </c>
      <c r="L1548" s="1574" t="s">
        <v>40</v>
      </c>
      <c r="M1548" s="1575"/>
      <c r="N1548" s="1576" t="s">
        <v>44</v>
      </c>
    </row>
    <row r="1549" spans="8:8" ht="25.5" customHeight="1">
      <c r="A1549" s="1443"/>
      <c r="B1549" s="1503" t="s">
        <v>70</v>
      </c>
      <c r="C1549" s="1577"/>
      <c r="D1549" s="1578"/>
      <c r="E1549" s="1579"/>
      <c r="F1549" s="1580">
        <f>IF($J1531="TC",0,IF($J1531="Nso",0,VLOOKUP($A1528,'Result Entry'!$B$9:$FW$108,146,0)))</f>
        <v>0.0</v>
      </c>
      <c r="G1549" s="1581"/>
      <c r="H1549" s="1582">
        <f>IF($J1531="TC",0,IF($J1531="Nso",0,VLOOKUP($A1528,'Result Entry'!$B$9:$FW$108,147,0)))</f>
        <v>0.0</v>
      </c>
      <c r="I1549" s="1583"/>
      <c r="J1549" s="1584">
        <f>IF($J1531="TC",0,IF($J1531="Nso",0,VLOOKUP($A1528,'Result Entry'!$B$9:$FW$108,148,0)))</f>
        <v>0.0</v>
      </c>
      <c r="K1549" s="1585" t="str">
        <f>IF($J1531="TC",0,IF($J1531="Nso",0,VLOOKUP($A1528,'Result Entry'!$B$9:$FW$108,149,0)))</f>
        <v/>
      </c>
      <c r="L1549" s="1586">
        <f>IF($J1531="TC",0,IF($J1531="Nso",0,VLOOKUP($A1528,'Result Entry'!$B$9:$FW$108,150,0)))</f>
        <v>0.0</v>
      </c>
      <c r="M1549" s="1587"/>
      <c r="N1549" s="1588">
        <f>IF($J1531="TC",0,IF($J1531="Nso",0,VLOOKUP($A1528,'Result Entry'!$B$9:$FW$108,152,0)))</f>
        <v>0.0</v>
      </c>
    </row>
    <row r="1550" spans="8:8" ht="20.25" customHeight="1">
      <c r="A1550" s="1443"/>
      <c r="B1550" s="1503" t="s">
        <v>70</v>
      </c>
      <c r="C1550" s="1589" t="s">
        <v>59</v>
      </c>
      <c r="D1550" s="1590"/>
      <c r="E1550" s="1590"/>
      <c r="F1550" s="1590"/>
      <c r="G1550" s="1590"/>
      <c r="H1550" s="1591"/>
      <c r="I1550" s="1592" t="s">
        <v>60</v>
      </c>
      <c r="J1550" s="1593"/>
      <c r="K1550" s="1594">
        <f>VLOOKUP($A1528,'Result Entry'!$B$9:$FW$108,143,0)</f>
        <v>0.0</v>
      </c>
      <c r="L1550" s="1595"/>
      <c r="M1550" s="1596" t="s">
        <v>38</v>
      </c>
      <c r="N1550" s="1597"/>
    </row>
    <row r="1551" spans="8:8" ht="20.25" customHeight="1">
      <c r="A1551" s="1443"/>
      <c r="B1551" s="1503" t="s">
        <v>70</v>
      </c>
      <c r="C1551" s="1598" t="s">
        <v>55</v>
      </c>
      <c r="D1551" s="1599"/>
      <c r="E1551" s="1599"/>
      <c r="F1551" s="1600" t="s">
        <v>158</v>
      </c>
      <c r="G1551" s="1601"/>
      <c r="H1551" s="1602" t="s">
        <v>48</v>
      </c>
      <c r="I1551" s="1603" t="s">
        <v>61</v>
      </c>
      <c r="J1551" s="1604"/>
      <c r="K1551" s="1605">
        <f>VLOOKUP($A1528,'Result Entry'!$B$9:$FW$108,144,0)</f>
        <v>0.0</v>
      </c>
      <c r="L1551" s="1606"/>
      <c r="M1551" s="1607">
        <f>VLOOKUP($A1528,'Result Entry'!$B$9:$FW$108,145,0)</f>
        <v>0.0</v>
      </c>
      <c r="N1551" s="1608"/>
    </row>
    <row r="1552" spans="8:8" ht="20.25" customHeight="1">
      <c r="A1552" s="1443"/>
      <c r="B1552" s="1503" t="s">
        <v>70</v>
      </c>
      <c r="C1552" s="1598"/>
      <c r="D1552" s="1599"/>
      <c r="E1552" s="1599"/>
      <c r="F1552" s="1609"/>
      <c r="G1552" s="1610"/>
      <c r="H1552" s="1611" t="s">
        <v>100</v>
      </c>
      <c r="I1552" s="1612" t="s">
        <v>62</v>
      </c>
      <c r="J1552" s="1613"/>
      <c r="K1552" s="1614">
        <f>IF($J1531="TC","Transferred",IF($J1531="Nso","NameSeparated",VLOOKUP($A1528,'Result Entry'!$B$9:$FW$108,153,0)))</f>
        <v>0.0</v>
      </c>
      <c r="L1552" s="1614"/>
      <c r="M1552" s="1614"/>
      <c r="N1552" s="1615"/>
    </row>
    <row r="1553" spans="8:8" ht="20.25" customHeight="1">
      <c r="A1553" s="1443"/>
      <c r="B1553" s="1503" t="s">
        <v>70</v>
      </c>
      <c r="C1553" s="1616" t="str">
        <f>'Result Entry'!$DU$3</f>
        <v>Foundation Of Information Tech.</v>
      </c>
      <c r="D1553" s="1617"/>
      <c r="E1553" s="1618"/>
      <c r="F1553" s="1619" t="str">
        <f>IF($J1531="TC",0,IF($J1531="Nso",0,VLOOKUP($A1528,'Result Entry'!$B$9:$GS$108,170,0)))</f>
        <v/>
      </c>
      <c r="G1553" s="1619"/>
      <c r="H1553" s="1620">
        <f>IF($J1531="TC",0,IF($J1531="Nso",0,VLOOKUP($A1528,'Result Entry'!$B$9:$GS$108,112,0)))</f>
        <v>0.0</v>
      </c>
      <c r="I1553" s="1621" t="s">
        <v>72</v>
      </c>
      <c r="J1553" s="1622"/>
      <c r="K1553" s="1623">
        <f>'Result Entry'!$T$2</f>
        <v>45041.0</v>
      </c>
      <c r="L1553" s="1624"/>
      <c r="M1553" s="1624"/>
      <c r="N1553" s="1625"/>
    </row>
    <row r="1554" spans="8:8" ht="20.25" customHeight="1">
      <c r="A1554" s="1443"/>
      <c r="B1554" s="1503" t="s">
        <v>70</v>
      </c>
      <c r="C1554" s="1616" t="str">
        <f>'Result Entry'!$EI$3</f>
        <v>G.I.A.I.-II</v>
      </c>
      <c r="D1554" s="1617"/>
      <c r="E1554" s="1618"/>
      <c r="F1554" s="1619" t="str">
        <f>IF($J1531="TC",0,IF($J1531="Nso",0,VLOOKUP($A1528,'Result Entry'!$B$9:$GS$108,174,0)))</f>
        <v/>
      </c>
      <c r="G1554" s="1619"/>
      <c r="H1554" s="1620">
        <f>IF($J1531="TC",0,IF($J1531="Nso",0,VLOOKUP($A1528,'Result Entry'!$B$9:$GS$108,124,0)))</f>
        <v>0.0</v>
      </c>
      <c r="I1554" s="1626"/>
      <c r="J1554" s="1627"/>
      <c r="K1554" s="1627"/>
      <c r="L1554" s="1627"/>
      <c r="M1554" s="1627"/>
      <c r="N1554" s="1628"/>
    </row>
    <row r="1555" spans="8:8" ht="20.25" customHeight="1">
      <c r="A1555" s="1443"/>
      <c r="B1555" s="1503" t="s">
        <v>70</v>
      </c>
      <c r="C1555" s="1616" t="str">
        <f>'Result Entry'!$EU$3</f>
        <v>SOC.SER.PLAN</v>
      </c>
      <c r="D1555" s="1617"/>
      <c r="E1555" s="1618"/>
      <c r="F1555" s="1619">
        <f>IF($J1531="TC",0,IF($J1531="Nso",0,VLOOKUP($A1528,'Result Entry'!$B$9:$HS$108,178,0)))</f>
        <v>0.0</v>
      </c>
      <c r="G1555" s="1619"/>
      <c r="H1555" s="1620">
        <f>IF($J1531="TC",0,IF($J1531="Nso",0,VLOOKUP($A1528,'Result Entry'!$B$9:$GS$108,136,0)))</f>
        <v>0.0</v>
      </c>
      <c r="I1555" s="1629" t="s">
        <v>175</v>
      </c>
      <c r="J1555" s="1630"/>
      <c r="K1555" s="1668"/>
      <c r="L1555" s="1669"/>
      <c r="M1555" s="1669"/>
      <c r="N1555" s="1670"/>
    </row>
    <row r="1556" spans="8:8" ht="20.25" customHeight="1">
      <c r="A1556" s="1443"/>
      <c r="B1556" s="1503" t="s">
        <v>70</v>
      </c>
      <c r="C1556" s="1616" t="str">
        <f>'Result Entry'!$FG$3</f>
        <v>Jeewan Kaushal</v>
      </c>
      <c r="D1556" s="1617"/>
      <c r="E1556" s="1618"/>
      <c r="F1556" s="1619" t="str">
        <f>IF($J1531="TC",0,IF($J1531="Nso",0,VLOOKUP($A1528,'Result Entry'!$B$9:$HS$108,182,0)))</f>
        <v/>
      </c>
      <c r="G1556" s="1619"/>
      <c r="H1556" s="1620">
        <f>IF($J1531="TC",0,IF($J1531="Nso",0,VLOOKUP($A1528,'Result Entry'!$B$9:$HS$108,136,0)))</f>
        <v>0.0</v>
      </c>
      <c r="I1556" s="1629" t="s">
        <v>149</v>
      </c>
      <c r="J1556" s="1630"/>
      <c r="K1556" s="1630"/>
      <c r="L1556" s="1630"/>
      <c r="M1556" s="1630"/>
      <c r="N1556" s="1634"/>
    </row>
    <row r="1557" spans="8:8" ht="20.25" customHeight="1">
      <c r="A1557" s="1443"/>
      <c r="B1557" s="1483" t="s">
        <v>70</v>
      </c>
      <c r="C1557" s="1635" t="s">
        <v>181</v>
      </c>
      <c r="D1557" s="1636"/>
      <c r="E1557" s="1637"/>
      <c r="F1557" s="1638" t="s">
        <v>182</v>
      </c>
      <c r="G1557" s="1639"/>
      <c r="H1557" s="1640" t="s">
        <v>31</v>
      </c>
      <c r="I1557" s="1629" t="s">
        <v>176</v>
      </c>
      <c r="J1557" s="1630"/>
      <c r="K1557" s="1630"/>
      <c r="L1557" s="1630"/>
      <c r="M1557" s="1630"/>
      <c r="N1557" s="1634"/>
    </row>
    <row r="1558" spans="8:8" ht="20.25" customHeight="1">
      <c r="A1558" s="1443"/>
      <c r="B1558" s="1483" t="s">
        <v>70</v>
      </c>
      <c r="C1558" s="1641"/>
      <c r="D1558" s="1642"/>
      <c r="E1558" s="1643"/>
      <c r="F1558" s="1644" t="s">
        <v>183</v>
      </c>
      <c r="G1558" s="1645"/>
      <c r="H1558" s="1646" t="s">
        <v>180</v>
      </c>
      <c r="I1558" s="1647" t="s">
        <v>68</v>
      </c>
      <c r="J1558" s="1648"/>
      <c r="K1558" s="1648"/>
      <c r="L1558" s="1648"/>
      <c r="M1558" s="1648"/>
      <c r="N1558" s="1649"/>
    </row>
    <row r="1559" spans="8:8" ht="20.25" customHeight="1">
      <c r="A1559" s="1443"/>
      <c r="B1559" s="1483" t="s">
        <v>70</v>
      </c>
      <c r="C1559" s="1641"/>
      <c r="D1559" s="1642"/>
      <c r="E1559" s="1643"/>
      <c r="F1559" s="1644" t="s">
        <v>186</v>
      </c>
      <c r="G1559" s="1645"/>
      <c r="H1559" s="1646" t="s">
        <v>63</v>
      </c>
      <c r="I1559" s="1650"/>
      <c r="J1559" s="1651"/>
      <c r="K1559" s="1651"/>
      <c r="L1559" s="1651"/>
      <c r="M1559" s="1651"/>
      <c r="N1559" s="1652"/>
    </row>
    <row r="1560" spans="8:8" ht="20.25" customHeight="1">
      <c r="A1560" s="1443"/>
      <c r="B1560" s="1483" t="s">
        <v>70</v>
      </c>
      <c r="C1560" s="1641"/>
      <c r="D1560" s="1642"/>
      <c r="E1560" s="1643"/>
      <c r="F1560" s="1644" t="s">
        <v>187</v>
      </c>
      <c r="G1560" s="1645"/>
      <c r="H1560" s="1646" t="s">
        <v>64</v>
      </c>
      <c r="I1560" s="1650"/>
      <c r="J1560" s="1651"/>
      <c r="K1560" s="1651"/>
      <c r="L1560" s="1651"/>
      <c r="M1560" s="1651"/>
      <c r="N1560" s="1652"/>
    </row>
    <row r="1561" spans="8:8" ht="20.25" customHeight="1">
      <c r="A1561" s="1443"/>
      <c r="B1561" s="1483" t="s">
        <v>70</v>
      </c>
      <c r="C1561" s="1641"/>
      <c r="D1561" s="1642"/>
      <c r="E1561" s="1643"/>
      <c r="F1561" s="1644" t="s">
        <v>184</v>
      </c>
      <c r="G1561" s="1645"/>
      <c r="H1561" s="1646" t="s">
        <v>66</v>
      </c>
      <c r="I1561" s="1653" t="s">
        <v>81</v>
      </c>
      <c r="J1561" s="1654"/>
      <c r="K1561" s="1654"/>
      <c r="L1561" s="1654"/>
      <c r="M1561" s="1654"/>
      <c r="N1561" s="1655"/>
    </row>
    <row r="1562" spans="8:8" ht="20.25" customHeight="1">
      <c r="A1562" s="1443"/>
      <c r="B1562" s="1656" t="s">
        <v>70</v>
      </c>
      <c r="C1562" s="1657"/>
      <c r="D1562" s="1658"/>
      <c r="E1562" s="1659"/>
      <c r="F1562" s="1660" t="s">
        <v>185</v>
      </c>
      <c r="G1562" s="1661"/>
      <c r="H1562" s="1662" t="s">
        <v>65</v>
      </c>
      <c r="I1562" s="1663"/>
      <c r="J1562" s="1664"/>
      <c r="K1562" s="1664"/>
      <c r="L1562" s="1664"/>
      <c r="M1562" s="1664"/>
      <c r="N1562" s="1665"/>
    </row>
    <row r="1563" spans="8:8" ht="24.75" customHeight="1">
      <c r="A1563" s="1441">
        <f>A1528+1</f>
        <v>45.0</v>
      </c>
      <c r="B1563" s="1442" t="s">
        <v>51</v>
      </c>
      <c r="C1563" s="1442"/>
      <c r="D1563" s="1442"/>
      <c r="E1563" s="1442"/>
      <c r="F1563" s="1442"/>
      <c r="G1563" s="1442"/>
      <c r="H1563" s="1442"/>
      <c r="I1563" s="1442"/>
      <c r="J1563" s="1442"/>
      <c r="K1563" s="1442"/>
      <c r="L1563" s="1442"/>
      <c r="M1563" s="1442"/>
      <c r="N1563" s="1442"/>
    </row>
    <row r="1564" spans="8:8" ht="42.75" customHeight="1">
      <c r="A1564" s="1443"/>
      <c r="B1564" s="1444"/>
      <c r="C1564" s="1445"/>
      <c r="D1564" s="1446" t="str">
        <f>Master!$E$8</f>
        <v>Govt. Sr. Secondary School </v>
      </c>
      <c r="E1564" s="1447"/>
      <c r="F1564" s="1447"/>
      <c r="G1564" s="1447"/>
      <c r="H1564" s="1447"/>
      <c r="I1564" s="1447"/>
      <c r="J1564" s="1447"/>
      <c r="K1564" s="1447"/>
      <c r="L1564" s="1447"/>
      <c r="M1564" s="1447"/>
      <c r="N1564" s="1448"/>
    </row>
    <row r="1565" spans="8:8" ht="20.25" customHeight="1">
      <c r="A1565" s="1443"/>
      <c r="B1565" s="1449"/>
      <c r="C1565" s="1450"/>
      <c r="D1565" s="1451" t="str">
        <f>Master!$E$11</f>
        <v>P.S.-Bapini (Jodhpur)</v>
      </c>
      <c r="E1565" s="1452"/>
      <c r="F1565" s="1452"/>
      <c r="G1565" s="1452"/>
      <c r="H1565" s="1452"/>
      <c r="I1565" s="1452"/>
      <c r="J1565" s="1452"/>
      <c r="K1565" s="1452"/>
      <c r="L1565" s="1452"/>
      <c r="M1565" s="1452"/>
      <c r="N1565" s="1453"/>
    </row>
    <row r="1566" spans="8:8" ht="20.25" customHeight="1">
      <c r="A1566" s="1443"/>
      <c r="B1566" s="1454"/>
      <c r="C1566" s="1455" t="s">
        <v>151</v>
      </c>
      <c r="D1566" s="1456"/>
      <c r="E1566" s="1456"/>
      <c r="F1566" s="1456"/>
      <c r="G1566" s="1457"/>
      <c r="H1566" s="1458" t="s">
        <v>128</v>
      </c>
      <c r="I1566" s="1458"/>
      <c r="J1566" s="1459">
        <f>VLOOKUP(A1563,'Result Entry'!$B$6:$K$108,6,0)</f>
        <v>0.0</v>
      </c>
      <c r="K1566" s="1460" t="s">
        <v>69</v>
      </c>
      <c r="L1566" s="1461"/>
      <c r="M1566" s="1462">
        <f>Master!$E$14</f>
        <v>8.151106901E9</v>
      </c>
      <c r="N1566" s="1463"/>
    </row>
    <row r="1567" spans="8:8" ht="20.25" customHeight="1">
      <c r="A1567" s="1443"/>
      <c r="B1567" s="1464"/>
      <c r="C1567" s="1465"/>
      <c r="D1567" s="1466"/>
      <c r="E1567" s="1466"/>
      <c r="F1567" s="1466"/>
      <c r="G1567" s="1467"/>
      <c r="H1567" s="1468"/>
      <c r="I1567" s="1468"/>
      <c r="J1567" s="1469"/>
      <c r="K1567" s="1470" t="s">
        <v>67</v>
      </c>
      <c r="L1567" s="1471"/>
      <c r="M1567" s="1472"/>
      <c r="N1567" s="1473"/>
      <c r="O1567" s="23" t="s">
        <v>157</v>
      </c>
    </row>
    <row r="1568" spans="8:8" ht="20.25" customHeight="1">
      <c r="A1568" s="1443"/>
      <c r="B1568" s="1464"/>
      <c r="C1568" s="1474"/>
      <c r="D1568" s="1475"/>
      <c r="E1568" s="1475"/>
      <c r="F1568" s="1475"/>
      <c r="G1568" s="1476"/>
      <c r="H1568" s="1477"/>
      <c r="I1568" s="1477"/>
      <c r="J1568" s="1478"/>
      <c r="K1568" s="1479" t="s">
        <v>52</v>
      </c>
      <c r="L1568" s="1480"/>
      <c r="M1568" s="1481" t="str">
        <f>Master!$E$6</f>
        <v>2022-23</v>
      </c>
      <c r="N1568" s="1482"/>
    </row>
    <row r="1569" spans="8:8" ht="20.25" customHeight="1">
      <c r="A1569" s="1443"/>
      <c r="B1569" s="1483" t="s">
        <v>70</v>
      </c>
      <c r="C1569" s="1484" t="s">
        <v>21</v>
      </c>
      <c r="D1569" s="1485"/>
      <c r="E1569" s="1485"/>
      <c r="F1569" s="1486"/>
      <c r="G1569" s="1487" t="s">
        <v>150</v>
      </c>
      <c r="H1569" s="1488">
        <f>VLOOKUP($A1563,'Result Entry'!$B$9:$FW$108,4,0)</f>
        <v>0.0</v>
      </c>
      <c r="I1569" s="1488"/>
      <c r="J1569" s="1488"/>
      <c r="K1569" s="1488"/>
      <c r="L1569" s="1488"/>
      <c r="M1569" s="1488"/>
      <c r="N1569" s="1489"/>
    </row>
    <row r="1570" spans="8:8" ht="20.25" customHeight="1">
      <c r="A1570" s="1443"/>
      <c r="B1570" s="1483" t="s">
        <v>70</v>
      </c>
      <c r="C1570" s="1490" t="s">
        <v>23</v>
      </c>
      <c r="D1570" s="1491"/>
      <c r="E1570" s="1491"/>
      <c r="F1570" s="1492"/>
      <c r="G1570" s="1493" t="s">
        <v>150</v>
      </c>
      <c r="H1570" s="1494">
        <f>VLOOKUP($A1563,'Result Entry'!$B$9:$FW$108,7,0)</f>
        <v>0.0</v>
      </c>
      <c r="I1570" s="1494"/>
      <c r="J1570" s="1494"/>
      <c r="K1570" s="1494"/>
      <c r="L1570" s="1494"/>
      <c r="M1570" s="1494"/>
      <c r="N1570" s="1495"/>
    </row>
    <row r="1571" spans="8:8" ht="20.25" customHeight="1">
      <c r="A1571" s="1443"/>
      <c r="B1571" s="1483" t="s">
        <v>70</v>
      </c>
      <c r="C1571" s="1490" t="s">
        <v>24</v>
      </c>
      <c r="D1571" s="1491"/>
      <c r="E1571" s="1491"/>
      <c r="F1571" s="1492"/>
      <c r="G1571" s="1493" t="s">
        <v>150</v>
      </c>
      <c r="H1571" s="1494">
        <f>VLOOKUP($A1563,'Result Entry'!$B$9:$FW$108,8,0)</f>
        <v>0.0</v>
      </c>
      <c r="I1571" s="1494"/>
      <c r="J1571" s="1494"/>
      <c r="K1571" s="1494"/>
      <c r="L1571" s="1494"/>
      <c r="M1571" s="1494"/>
      <c r="N1571" s="1495"/>
    </row>
    <row r="1572" spans="8:8" ht="20.25" customHeight="1">
      <c r="A1572" s="1443"/>
      <c r="B1572" s="1483" t="s">
        <v>70</v>
      </c>
      <c r="C1572" s="1490" t="s">
        <v>53</v>
      </c>
      <c r="D1572" s="1491"/>
      <c r="E1572" s="1491"/>
      <c r="F1572" s="1492"/>
      <c r="G1572" s="1493" t="s">
        <v>150</v>
      </c>
      <c r="H1572" s="1494">
        <f>VLOOKUP($A1563,'Result Entry'!$B$9:$FW$108,9,0)</f>
        <v>0.0</v>
      </c>
      <c r="I1572" s="1494"/>
      <c r="J1572" s="1494"/>
      <c r="K1572" s="1494"/>
      <c r="L1572" s="1494"/>
      <c r="M1572" s="1494"/>
      <c r="N1572" s="1495"/>
    </row>
    <row r="1573" spans="8:8" ht="20.25" customHeight="1">
      <c r="A1573" s="1443"/>
      <c r="B1573" s="1483" t="s">
        <v>70</v>
      </c>
      <c r="C1573" s="1490" t="s">
        <v>54</v>
      </c>
      <c r="D1573" s="1491"/>
      <c r="E1573" s="1491"/>
      <c r="F1573" s="1492"/>
      <c r="G1573" s="1493" t="s">
        <v>150</v>
      </c>
      <c r="H1573" s="1496" t="str">
        <f>CONCATENATE('Result Entry'!$G$4,'Result Entry'!$J$4)</f>
        <v>11(A)</v>
      </c>
      <c r="I1573" s="1494"/>
      <c r="J1573" s="1494"/>
      <c r="K1573" s="1494"/>
      <c r="L1573" s="1494"/>
      <c r="M1573" s="1494"/>
      <c r="N1573" s="1495"/>
    </row>
    <row r="1574" spans="8:8" ht="20.25" customHeight="1">
      <c r="A1574" s="1443"/>
      <c r="B1574" s="1483" t="s">
        <v>70</v>
      </c>
      <c r="C1574" s="1497" t="s">
        <v>26</v>
      </c>
      <c r="D1574" s="1498"/>
      <c r="E1574" s="1498"/>
      <c r="F1574" s="1499"/>
      <c r="G1574" s="1500" t="s">
        <v>150</v>
      </c>
      <c r="H1574" s="1501">
        <f>VLOOKUP($A1563,'Result Entry'!$B$9:$FW$108,10,0)</f>
        <v>0.0</v>
      </c>
      <c r="I1574" s="1501"/>
      <c r="J1574" s="1501"/>
      <c r="K1574" s="1501"/>
      <c r="L1574" s="1501"/>
      <c r="M1574" s="1501"/>
      <c r="N1574" s="1502"/>
    </row>
    <row r="1575" spans="8:8" ht="20.25" customHeight="1">
      <c r="A1575" s="1443"/>
      <c r="B1575" s="1503" t="s">
        <v>70</v>
      </c>
      <c r="C1575" s="1504" t="s">
        <v>168</v>
      </c>
      <c r="D1575" s="1505"/>
      <c r="E1575" s="1506" t="s">
        <v>73</v>
      </c>
      <c r="F1575" s="1507" t="s">
        <v>74</v>
      </c>
      <c r="G1575" s="1508" t="s">
        <v>169</v>
      </c>
      <c r="H1575" s="1509" t="s">
        <v>56</v>
      </c>
      <c r="I1575" s="1510"/>
      <c r="J1575" s="1511" t="s">
        <v>85</v>
      </c>
      <c r="K1575" s="1512"/>
      <c r="L1575" s="1513" t="s">
        <v>170</v>
      </c>
      <c r="M1575" s="1514" t="s">
        <v>77</v>
      </c>
      <c r="N1575" s="1515" t="s">
        <v>99</v>
      </c>
    </row>
    <row r="1576" spans="8:8" ht="20.25" customHeight="1">
      <c r="A1576" s="1443"/>
      <c r="B1576" s="1503"/>
      <c r="C1576" s="1516"/>
      <c r="D1576" s="1517"/>
      <c r="E1576" s="1518"/>
      <c r="F1576" s="1519"/>
      <c r="G1576" s="1520"/>
      <c r="H1576" s="1521"/>
      <c r="I1576" s="1522"/>
      <c r="J1576" s="1523"/>
      <c r="K1576" s="1524"/>
      <c r="L1576" s="1525"/>
      <c r="M1576" s="1526"/>
      <c r="N1576" s="1527"/>
    </row>
    <row r="1577" spans="8:8" ht="20.25" customHeight="1">
      <c r="A1577" s="1443"/>
      <c r="B1577" s="1503" t="s">
        <v>70</v>
      </c>
      <c r="C1577" s="1528" t="s">
        <v>57</v>
      </c>
      <c r="D1577" s="1529"/>
      <c r="E1577" s="1530">
        <f>'Result Entry'!$L$7</f>
        <v>10.0</v>
      </c>
      <c r="F1577" s="1531">
        <f>'Result Entry'!$M$7</f>
        <v>10.0</v>
      </c>
      <c r="G1577" s="1532">
        <f>SUM(E1577:F1577)</f>
        <v>20.0</v>
      </c>
      <c r="H1577" s="1533">
        <f>'Result Entry'!$AU$7</f>
        <v>70.0</v>
      </c>
      <c r="I1577" s="1534"/>
      <c r="J1577" s="1535">
        <f>'Result Entry'!$AY$7</f>
        <v>100.0</v>
      </c>
      <c r="K1577" s="1534"/>
      <c r="L1577" s="1532">
        <f t="shared" si="88" ref="L1577:L1582">H1577+J1577</f>
        <v>170.0</v>
      </c>
      <c r="M1577" s="1536">
        <f t="shared" si="89" ref="M1577:M1582">G1577+L1577</f>
        <v>190.0</v>
      </c>
      <c r="N1577" s="1537"/>
    </row>
    <row r="1578" spans="8:8" s="1538" ht="20.25" customFormat="1" customHeight="1">
      <c r="A1578" s="1443"/>
      <c r="B1578" s="1539" t="s">
        <v>70</v>
      </c>
      <c r="C1578" s="1540" t="str">
        <f>'Result Entry'!$L$3</f>
        <v>HINDI Comp.</v>
      </c>
      <c r="D1578" s="1541"/>
      <c r="E1578" s="1542">
        <f>IF($J1566="TC",0,IF($J1566="Nso",0,VLOOKUP($A1563,'Result Entry'!$B$9:$FW$108,11,0)))</f>
        <v>0.0</v>
      </c>
      <c r="F1578" s="1543">
        <f>IF($J1566="TC",0,IF($J1566="Nso",0,VLOOKUP($A1563,'Result Entry'!$B$9:$FW$108,12,0)))</f>
        <v>0.0</v>
      </c>
      <c r="G1578" s="1544">
        <f>E1578+F1578</f>
        <v>0.0</v>
      </c>
      <c r="H1578" s="1545">
        <f>IF($J1566="TC",0,IF($J1566="Nso",0,VLOOKUP($A1563,'Result Entry'!$B$9:$FW$108,16,0)))</f>
        <v>0.0</v>
      </c>
      <c r="I1578" s="1546"/>
      <c r="J1578" s="1547">
        <f>IF($J1566="TC",0,IF($J1566="Nso",0,VLOOKUP($A1563,'Result Entry'!$B$9:$FW$108,19,0)))</f>
        <v>0.0</v>
      </c>
      <c r="K1578" s="1546"/>
      <c r="L1578" s="1548">
        <f t="shared" si="88"/>
        <v>0.0</v>
      </c>
      <c r="M1578" s="1549">
        <f t="shared" si="89"/>
        <v>0.0</v>
      </c>
      <c r="N1578" s="1550" t="str">
        <f>IF($J1566="TC",0,IF($J1566="Nso",0,VLOOKUP($A1563,'Result Entry'!$B$9:$FW$108,24,0)))</f>
        <v/>
      </c>
    </row>
    <row r="1579" spans="8:8" s="1538" ht="20.25" customFormat="1" customHeight="1">
      <c r="A1579" s="1443"/>
      <c r="B1579" s="1539" t="s">
        <v>70</v>
      </c>
      <c r="C1579" s="1551" t="str">
        <f>'Result Entry'!$Z$3</f>
        <v>ENGLISH Comp.</v>
      </c>
      <c r="D1579" s="1552"/>
      <c r="E1579" s="1542">
        <f>IF($J1566="TC",0,IF($J1566="Nso",0,VLOOKUP($A1563,'Result Entry'!$B$9:$FW$108,25,0)))</f>
        <v>0.0</v>
      </c>
      <c r="F1579" s="1543">
        <f>IF($J1566="TC",0,IF($J1566="Nso",0,VLOOKUP($A1563,'Result Entry'!$B$9:$FW$108,26,0)))</f>
        <v>0.0</v>
      </c>
      <c r="G1579" s="1553">
        <f>E1579+F1579</f>
        <v>0.0</v>
      </c>
      <c r="H1579" s="1554">
        <f>IF($J1566="TC",0,IF($J1566="Nso",0,VLOOKUP($A1563,'Result Entry'!$B$9:$FW$108,30,0)))</f>
        <v>0.0</v>
      </c>
      <c r="I1579" s="1555"/>
      <c r="J1579" s="1556">
        <f>IF($J1566="TC",0,IF($J1566="Nso",0,VLOOKUP($A1563,'Result Entry'!$B$9:$FW$108,33,0)))</f>
        <v>0.0</v>
      </c>
      <c r="K1579" s="1555"/>
      <c r="L1579" s="1548">
        <f t="shared" si="88"/>
        <v>0.0</v>
      </c>
      <c r="M1579" s="1549">
        <f t="shared" si="89"/>
        <v>0.0</v>
      </c>
      <c r="N1579" s="1550" t="str">
        <f>IF($J1566="TC",0,IF($J1566="Nso",0,VLOOKUP($A1563,'Result Entry'!$B$9:$FW$108,38,0)))</f>
        <v/>
      </c>
    </row>
    <row r="1580" spans="8:8" s="1538" ht="20.25" customFormat="1" customHeight="1">
      <c r="A1580" s="1443"/>
      <c r="B1580" s="1539" t="s">
        <v>70</v>
      </c>
      <c r="C1580" s="1551" t="str">
        <f>'Result Entry'!$AO$3</f>
        <v>PHYSICS</v>
      </c>
      <c r="D1580" s="1552"/>
      <c r="E1580" s="1542">
        <f>IF($J1566="TC",0,IF($J1566="Nso",0,VLOOKUP($A1563,'Result Entry'!$B$9:$FW$108,39,0)))</f>
        <v>0.0</v>
      </c>
      <c r="F1580" s="1543">
        <f>IF($J1566="TC",0,IF($J1566="Nso",0,VLOOKUP($A1563,'Result Entry'!$B$9:$FW$108,40,0)))</f>
        <v>0.0</v>
      </c>
      <c r="G1580" s="1553">
        <f>E1580+F1580</f>
        <v>0.0</v>
      </c>
      <c r="H1580" s="1554">
        <f>IF($J1566="TC",0,IF($J1566="Nso",0,VLOOKUP($A1563,'Result Entry'!$B$9:$FW$108,45,0)))</f>
        <v>0.0</v>
      </c>
      <c r="I1580" s="1555"/>
      <c r="J1580" s="1556">
        <f>IF($J1566="TC",0,IF($J1566="Nso",0,VLOOKUP($A1563,'Result Entry'!$B$9:$FW$108,49,0)))</f>
        <v>0.0</v>
      </c>
      <c r="K1580" s="1555"/>
      <c r="L1580" s="1548">
        <f t="shared" si="88"/>
        <v>0.0</v>
      </c>
      <c r="M1580" s="1549">
        <f t="shared" si="89"/>
        <v>0.0</v>
      </c>
      <c r="N1580" s="1550" t="str">
        <f>IF($J1566="TC",0,IF($J1566="Nso",0,VLOOKUP($A1563,'Result Entry'!$B$9:$FW$108,54,0)))</f>
        <v/>
      </c>
    </row>
    <row r="1581" spans="8:8" s="1538" ht="20.25" customFormat="1" customHeight="1">
      <c r="A1581" s="1443"/>
      <c r="B1581" s="1539" t="s">
        <v>70</v>
      </c>
      <c r="C1581" s="1551" t="str">
        <f>'Result Entry'!$BF$3</f>
        <v>CHEMISTRY</v>
      </c>
      <c r="D1581" s="1552"/>
      <c r="E1581" s="1542" t="str">
        <f>IF($J1566="TC",0,IF($J1566="Nso",0,VLOOKUP($A1563,'Result Entry'!$B$9:$FW$108,55,0)))</f>
        <v/>
      </c>
      <c r="F1581" s="1543">
        <f>IF($J1566="TC",0,IF($J1566="Nso",0,VLOOKUP($A1563,'Result Entry'!$B$9:$FW$108,56,0)))</f>
        <v>0.0</v>
      </c>
      <c r="G1581" s="1553" t="e">
        <f>E1581+F1581</f>
        <v>#VALUE!</v>
      </c>
      <c r="H1581" s="1554">
        <f>IF($J1566="TC",0,IF($J1566="Nso",0,VLOOKUP($A1563,'Result Entry'!$B$9:$FW$108,61,0)))</f>
        <v>0.0</v>
      </c>
      <c r="I1581" s="1555"/>
      <c r="J1581" s="1556">
        <f>IF($J1566="TC",0,IF($J1566="Nso",0,VLOOKUP($A1563,'Result Entry'!$B$9:$FW$108,65,0)))</f>
        <v>0.0</v>
      </c>
      <c r="K1581" s="1555"/>
      <c r="L1581" s="1548">
        <f t="shared" si="88"/>
        <v>0.0</v>
      </c>
      <c r="M1581" s="1549" t="e">
        <f t="shared" si="89"/>
        <v>#VALUE!</v>
      </c>
      <c r="N1581" s="1550" t="str">
        <f>IF($J1566="TC",0,IF($J1566="Nso",0,VLOOKUP($A1563,'Result Entry'!$B$9:$FW$108,70,0)))</f>
        <v/>
      </c>
    </row>
    <row r="1582" spans="8:8" s="1538" ht="20.25" customFormat="1" customHeight="1">
      <c r="A1582" s="1443"/>
      <c r="B1582" s="1539" t="s">
        <v>70</v>
      </c>
      <c r="C1582" s="1551" t="str">
        <f>'Result Entry'!$BW$3</f>
        <v>BIOLOGY</v>
      </c>
      <c r="D1582" s="1552"/>
      <c r="E1582" s="1557" t="str">
        <f>IF($J1566="TC",0,IF($J1566="Nso",0,VLOOKUP($A1563,'Result Entry'!$B$9:$FW$108,71,0)))</f>
        <v/>
      </c>
      <c r="F1582" s="1558" t="str">
        <f>IF($J1566="TC",0,IF($J1566="Nso",0,VLOOKUP($A1563,'Result Entry'!$B$9:$FW$108,72,0)))</f>
        <v/>
      </c>
      <c r="G1582" s="1559" t="e">
        <f>E1582+F1582</f>
        <v>#VALUE!</v>
      </c>
      <c r="H1582" s="1560">
        <f>IF($J1566="TC",0,IF($J1566="Nso",0,VLOOKUP($A1563,'Result Entry'!$B$9:$FW$108,77,0)))</f>
        <v>0.0</v>
      </c>
      <c r="I1582" s="1561"/>
      <c r="J1582" s="1562">
        <f>IF($J1566="TC",0,IF($J1566="Nso",0,VLOOKUP($A1563,'Result Entry'!$B$9:$FW$108,81,0)))</f>
        <v>0.0</v>
      </c>
      <c r="K1582" s="1561"/>
      <c r="L1582" s="1563">
        <f t="shared" si="88"/>
        <v>0.0</v>
      </c>
      <c r="M1582" s="1564" t="e">
        <f t="shared" si="89"/>
        <v>#VALUE!</v>
      </c>
      <c r="N1582" s="1550">
        <f>IF($J1566="TC",0,IF($J1566="Nso",0,VLOOKUP($A1563,'Result Entry'!$B$9:$FW$108,86,0)))</f>
        <v>0.0</v>
      </c>
    </row>
    <row r="1583" spans="8:8" ht="20.25" customHeight="1">
      <c r="A1583" s="1443"/>
      <c r="B1583" s="1503" t="s">
        <v>70</v>
      </c>
      <c r="C1583" s="1565" t="s">
        <v>78</v>
      </c>
      <c r="D1583" s="1566"/>
      <c r="E1583" s="1567"/>
      <c r="F1583" s="1568" t="s">
        <v>79</v>
      </c>
      <c r="G1583" s="1569"/>
      <c r="H1583" s="1570" t="s">
        <v>80</v>
      </c>
      <c r="I1583" s="1571"/>
      <c r="J1583" s="1572" t="s">
        <v>42</v>
      </c>
      <c r="K1583" s="1667" t="s">
        <v>92</v>
      </c>
      <c r="L1583" s="1574" t="s">
        <v>40</v>
      </c>
      <c r="M1583" s="1575"/>
      <c r="N1583" s="1576" t="s">
        <v>44</v>
      </c>
    </row>
    <row r="1584" spans="8:8" ht="25.5" customHeight="1">
      <c r="A1584" s="1443"/>
      <c r="B1584" s="1503" t="s">
        <v>70</v>
      </c>
      <c r="C1584" s="1577"/>
      <c r="D1584" s="1578"/>
      <c r="E1584" s="1579"/>
      <c r="F1584" s="1580">
        <f>IF($J1566="TC",0,IF($J1566="Nso",0,VLOOKUP($A1563,'Result Entry'!$B$9:$FW$108,146,0)))</f>
        <v>0.0</v>
      </c>
      <c r="G1584" s="1581"/>
      <c r="H1584" s="1582">
        <f>IF($J1566="TC",0,IF($J1566="Nso",0,VLOOKUP($A1563,'Result Entry'!$B$9:$FW$108,147,0)))</f>
        <v>0.0</v>
      </c>
      <c r="I1584" s="1583"/>
      <c r="J1584" s="1584">
        <f>IF($J1566="TC",0,IF($J1566="Nso",0,VLOOKUP($A1563,'Result Entry'!$B$9:$FW$108,148,0)))</f>
        <v>0.0</v>
      </c>
      <c r="K1584" s="1585" t="str">
        <f>IF($J1566="TC",0,IF($J1566="Nso",0,VLOOKUP($A1563,'Result Entry'!$B$9:$FW$108,149,0)))</f>
        <v/>
      </c>
      <c r="L1584" s="1586">
        <f>IF($J1566="TC",0,IF($J1566="Nso",0,VLOOKUP($A1563,'Result Entry'!$B$9:$FW$108,150,0)))</f>
        <v>0.0</v>
      </c>
      <c r="M1584" s="1587"/>
      <c r="N1584" s="1588">
        <f>IF($J1566="TC",0,IF($J1566="Nso",0,VLOOKUP($A1563,'Result Entry'!$B$9:$FW$108,152,0)))</f>
        <v>0.0</v>
      </c>
    </row>
    <row r="1585" spans="8:8" ht="20.25" customHeight="1">
      <c r="A1585" s="1443"/>
      <c r="B1585" s="1503" t="s">
        <v>70</v>
      </c>
      <c r="C1585" s="1589" t="s">
        <v>59</v>
      </c>
      <c r="D1585" s="1590"/>
      <c r="E1585" s="1590"/>
      <c r="F1585" s="1590"/>
      <c r="G1585" s="1590"/>
      <c r="H1585" s="1591"/>
      <c r="I1585" s="1592" t="s">
        <v>60</v>
      </c>
      <c r="J1585" s="1593"/>
      <c r="K1585" s="1594">
        <f>VLOOKUP($A1563,'Result Entry'!$B$9:$FW$108,143,0)</f>
        <v>0.0</v>
      </c>
      <c r="L1585" s="1595"/>
      <c r="M1585" s="1596" t="s">
        <v>38</v>
      </c>
      <c r="N1585" s="1597"/>
    </row>
    <row r="1586" spans="8:8" ht="20.25" customHeight="1">
      <c r="A1586" s="1443"/>
      <c r="B1586" s="1503" t="s">
        <v>70</v>
      </c>
      <c r="C1586" s="1598" t="s">
        <v>55</v>
      </c>
      <c r="D1586" s="1599"/>
      <c r="E1586" s="1599"/>
      <c r="F1586" s="1600" t="s">
        <v>158</v>
      </c>
      <c r="G1586" s="1601"/>
      <c r="H1586" s="1602" t="s">
        <v>48</v>
      </c>
      <c r="I1586" s="1603" t="s">
        <v>61</v>
      </c>
      <c r="J1586" s="1604"/>
      <c r="K1586" s="1605">
        <f>VLOOKUP($A1563,'Result Entry'!$B$9:$FW$108,144,0)</f>
        <v>0.0</v>
      </c>
      <c r="L1586" s="1606"/>
      <c r="M1586" s="1607">
        <f>VLOOKUP($A1563,'Result Entry'!$B$9:$FW$108,145,0)</f>
        <v>0.0</v>
      </c>
      <c r="N1586" s="1608"/>
    </row>
    <row r="1587" spans="8:8" ht="20.25" customHeight="1">
      <c r="A1587" s="1443"/>
      <c r="B1587" s="1503" t="s">
        <v>70</v>
      </c>
      <c r="C1587" s="1598"/>
      <c r="D1587" s="1599"/>
      <c r="E1587" s="1599"/>
      <c r="F1587" s="1609"/>
      <c r="G1587" s="1610"/>
      <c r="H1587" s="1611" t="s">
        <v>100</v>
      </c>
      <c r="I1587" s="1612" t="s">
        <v>62</v>
      </c>
      <c r="J1587" s="1613"/>
      <c r="K1587" s="1614">
        <f>IF($J1566="TC","Transferred",IF($J1566="Nso","NameSeparated",VLOOKUP($A1563,'Result Entry'!$B$9:$FW$108,153,0)))</f>
        <v>0.0</v>
      </c>
      <c r="L1587" s="1614"/>
      <c r="M1587" s="1614"/>
      <c r="N1587" s="1615"/>
    </row>
    <row r="1588" spans="8:8" ht="20.25" customHeight="1">
      <c r="A1588" s="1443"/>
      <c r="B1588" s="1503" t="s">
        <v>70</v>
      </c>
      <c r="C1588" s="1616" t="str">
        <f>'Result Entry'!$DU$3</f>
        <v>Foundation Of Information Tech.</v>
      </c>
      <c r="D1588" s="1617"/>
      <c r="E1588" s="1618"/>
      <c r="F1588" s="1619" t="str">
        <f>IF($J1566="TC",0,IF($J1566="Nso",0,VLOOKUP($A1563,'Result Entry'!$B$9:$GS$108,170,0)))</f>
        <v/>
      </c>
      <c r="G1588" s="1619"/>
      <c r="H1588" s="1620">
        <f>IF($J1566="TC",0,IF($J1566="Nso",0,VLOOKUP($A1563,'Result Entry'!$B$9:$GS$108,112,0)))</f>
        <v>0.0</v>
      </c>
      <c r="I1588" s="1621" t="s">
        <v>72</v>
      </c>
      <c r="J1588" s="1622"/>
      <c r="K1588" s="1623">
        <f>'Result Entry'!$T$2</f>
        <v>45041.0</v>
      </c>
      <c r="L1588" s="1624"/>
      <c r="M1588" s="1624"/>
      <c r="N1588" s="1625"/>
    </row>
    <row r="1589" spans="8:8" ht="20.25" customHeight="1">
      <c r="A1589" s="1443"/>
      <c r="B1589" s="1503" t="s">
        <v>70</v>
      </c>
      <c r="C1589" s="1616" t="str">
        <f>'Result Entry'!$EI$3</f>
        <v>G.I.A.I.-II</v>
      </c>
      <c r="D1589" s="1617"/>
      <c r="E1589" s="1618"/>
      <c r="F1589" s="1619" t="str">
        <f>IF($J1566="TC",0,IF($J1566="Nso",0,VLOOKUP($A1563,'Result Entry'!$B$9:$GS$108,174,0)))</f>
        <v/>
      </c>
      <c r="G1589" s="1619"/>
      <c r="H1589" s="1620">
        <f>IF($J1566="TC",0,IF($J1566="Nso",0,VLOOKUP($A1563,'Result Entry'!$B$9:$GS$108,124,0)))</f>
        <v>0.0</v>
      </c>
      <c r="I1589" s="1626"/>
      <c r="J1589" s="1627"/>
      <c r="K1589" s="1627"/>
      <c r="L1589" s="1627"/>
      <c r="M1589" s="1627"/>
      <c r="N1589" s="1628"/>
    </row>
    <row r="1590" spans="8:8" ht="20.25" customHeight="1">
      <c r="A1590" s="1443"/>
      <c r="B1590" s="1503" t="s">
        <v>70</v>
      </c>
      <c r="C1590" s="1616" t="str">
        <f>'Result Entry'!$EU$3</f>
        <v>SOC.SER.PLAN</v>
      </c>
      <c r="D1590" s="1617"/>
      <c r="E1590" s="1618"/>
      <c r="F1590" s="1619">
        <f>IF($J1566="TC",0,IF($J1566="Nso",0,VLOOKUP($A1563,'Result Entry'!$B$9:$HS$108,178,0)))</f>
        <v>0.0</v>
      </c>
      <c r="G1590" s="1619"/>
      <c r="H1590" s="1620">
        <f>IF($J1566="TC",0,IF($J1566="Nso",0,VLOOKUP($A1563,'Result Entry'!$B$9:$GS$108,136,0)))</f>
        <v>0.0</v>
      </c>
      <c r="I1590" s="1629" t="s">
        <v>175</v>
      </c>
      <c r="J1590" s="1630"/>
      <c r="K1590" s="1668"/>
      <c r="L1590" s="1669"/>
      <c r="M1590" s="1669"/>
      <c r="N1590" s="1670"/>
    </row>
    <row r="1591" spans="8:8" ht="20.25" customHeight="1">
      <c r="A1591" s="1443"/>
      <c r="B1591" s="1503" t="s">
        <v>70</v>
      </c>
      <c r="C1591" s="1616" t="str">
        <f>'Result Entry'!$FG$3</f>
        <v>Jeewan Kaushal</v>
      </c>
      <c r="D1591" s="1617"/>
      <c r="E1591" s="1618"/>
      <c r="F1591" s="1619" t="str">
        <f>IF($J1566="TC",0,IF($J1566="Nso",0,VLOOKUP($A1563,'Result Entry'!$B$9:$HS$108,182,0)))</f>
        <v/>
      </c>
      <c r="G1591" s="1619"/>
      <c r="H1591" s="1620">
        <f>IF($J1566="TC",0,IF($J1566="Nso",0,VLOOKUP($A1563,'Result Entry'!$B$9:$HS$108,136,0)))</f>
        <v>0.0</v>
      </c>
      <c r="I1591" s="1629" t="s">
        <v>149</v>
      </c>
      <c r="J1591" s="1630"/>
      <c r="K1591" s="1630"/>
      <c r="L1591" s="1630"/>
      <c r="M1591" s="1630"/>
      <c r="N1591" s="1634"/>
    </row>
    <row r="1592" spans="8:8" ht="20.25" customHeight="1">
      <c r="A1592" s="1443"/>
      <c r="B1592" s="1483" t="s">
        <v>70</v>
      </c>
      <c r="C1592" s="1635" t="s">
        <v>181</v>
      </c>
      <c r="D1592" s="1636"/>
      <c r="E1592" s="1637"/>
      <c r="F1592" s="1638" t="s">
        <v>182</v>
      </c>
      <c r="G1592" s="1639"/>
      <c r="H1592" s="1640" t="s">
        <v>31</v>
      </c>
      <c r="I1592" s="1629" t="s">
        <v>176</v>
      </c>
      <c r="J1592" s="1630"/>
      <c r="K1592" s="1630"/>
      <c r="L1592" s="1630"/>
      <c r="M1592" s="1630"/>
      <c r="N1592" s="1634"/>
    </row>
    <row r="1593" spans="8:8" ht="20.25" customHeight="1">
      <c r="A1593" s="1443"/>
      <c r="B1593" s="1483" t="s">
        <v>70</v>
      </c>
      <c r="C1593" s="1641"/>
      <c r="D1593" s="1642"/>
      <c r="E1593" s="1643"/>
      <c r="F1593" s="1644" t="s">
        <v>183</v>
      </c>
      <c r="G1593" s="1645"/>
      <c r="H1593" s="1646" t="s">
        <v>180</v>
      </c>
      <c r="I1593" s="1647" t="s">
        <v>68</v>
      </c>
      <c r="J1593" s="1648"/>
      <c r="K1593" s="1648"/>
      <c r="L1593" s="1648"/>
      <c r="M1593" s="1648"/>
      <c r="N1593" s="1649"/>
    </row>
    <row r="1594" spans="8:8" ht="20.25" customHeight="1">
      <c r="A1594" s="1443"/>
      <c r="B1594" s="1483" t="s">
        <v>70</v>
      </c>
      <c r="C1594" s="1641"/>
      <c r="D1594" s="1642"/>
      <c r="E1594" s="1643"/>
      <c r="F1594" s="1644" t="s">
        <v>186</v>
      </c>
      <c r="G1594" s="1645"/>
      <c r="H1594" s="1646" t="s">
        <v>63</v>
      </c>
      <c r="I1594" s="1650"/>
      <c r="J1594" s="1651"/>
      <c r="K1594" s="1651"/>
      <c r="L1594" s="1651"/>
      <c r="M1594" s="1651"/>
      <c r="N1594" s="1652"/>
    </row>
    <row r="1595" spans="8:8" ht="20.25" customHeight="1">
      <c r="A1595" s="1443"/>
      <c r="B1595" s="1483" t="s">
        <v>70</v>
      </c>
      <c r="C1595" s="1641"/>
      <c r="D1595" s="1642"/>
      <c r="E1595" s="1643"/>
      <c r="F1595" s="1644" t="s">
        <v>187</v>
      </c>
      <c r="G1595" s="1645"/>
      <c r="H1595" s="1646" t="s">
        <v>64</v>
      </c>
      <c r="I1595" s="1650"/>
      <c r="J1595" s="1651"/>
      <c r="K1595" s="1651"/>
      <c r="L1595" s="1651"/>
      <c r="M1595" s="1651"/>
      <c r="N1595" s="1652"/>
    </row>
    <row r="1596" spans="8:8" ht="20.25" customHeight="1">
      <c r="A1596" s="1443"/>
      <c r="B1596" s="1483" t="s">
        <v>70</v>
      </c>
      <c r="C1596" s="1641"/>
      <c r="D1596" s="1642"/>
      <c r="E1596" s="1643"/>
      <c r="F1596" s="1644" t="s">
        <v>184</v>
      </c>
      <c r="G1596" s="1645"/>
      <c r="H1596" s="1646" t="s">
        <v>66</v>
      </c>
      <c r="I1596" s="1653" t="s">
        <v>81</v>
      </c>
      <c r="J1596" s="1654"/>
      <c r="K1596" s="1654"/>
      <c r="L1596" s="1654"/>
      <c r="M1596" s="1654"/>
      <c r="N1596" s="1655"/>
    </row>
    <row r="1597" spans="8:8" ht="20.25" customHeight="1">
      <c r="A1597" s="1443"/>
      <c r="B1597" s="1656" t="s">
        <v>70</v>
      </c>
      <c r="C1597" s="1657"/>
      <c r="D1597" s="1658"/>
      <c r="E1597" s="1659"/>
      <c r="F1597" s="1660" t="s">
        <v>185</v>
      </c>
      <c r="G1597" s="1661"/>
      <c r="H1597" s="1662" t="s">
        <v>65</v>
      </c>
      <c r="I1597" s="1663"/>
      <c r="J1597" s="1664"/>
      <c r="K1597" s="1664"/>
      <c r="L1597" s="1664"/>
      <c r="M1597" s="1664"/>
      <c r="N1597" s="1665"/>
    </row>
    <row r="1598" spans="8:8" ht="15.75">
      <c r="A1598" s="1666"/>
      <c r="B1598" s="1666"/>
      <c r="C1598" s="1666"/>
      <c r="D1598" s="1666"/>
      <c r="E1598" s="1666"/>
      <c r="F1598" s="1666"/>
      <c r="G1598" s="1666"/>
      <c r="H1598" s="1666"/>
      <c r="I1598" s="1666"/>
      <c r="J1598" s="1666"/>
      <c r="K1598" s="1666"/>
      <c r="L1598" s="1666"/>
      <c r="M1598" s="1666"/>
      <c r="N1598" s="1666"/>
    </row>
    <row r="1599" spans="8:8" ht="24.75" customHeight="1">
      <c r="A1599" s="1441">
        <f>A1563+1</f>
        <v>46.0</v>
      </c>
      <c r="B1599" s="1442" t="s">
        <v>51</v>
      </c>
      <c r="C1599" s="1442"/>
      <c r="D1599" s="1442"/>
      <c r="E1599" s="1442"/>
      <c r="F1599" s="1442"/>
      <c r="G1599" s="1442"/>
      <c r="H1599" s="1442"/>
      <c r="I1599" s="1442"/>
      <c r="J1599" s="1442"/>
      <c r="K1599" s="1442"/>
      <c r="L1599" s="1442"/>
      <c r="M1599" s="1442"/>
      <c r="N1599" s="1442"/>
    </row>
    <row r="1600" spans="8:8" ht="42.75" customHeight="1">
      <c r="A1600" s="1443"/>
      <c r="B1600" s="1444"/>
      <c r="C1600" s="1445"/>
      <c r="D1600" s="1446" t="str">
        <f>Master!$E$8</f>
        <v>Govt. Sr. Secondary School </v>
      </c>
      <c r="E1600" s="1447"/>
      <c r="F1600" s="1447"/>
      <c r="G1600" s="1447"/>
      <c r="H1600" s="1447"/>
      <c r="I1600" s="1447"/>
      <c r="J1600" s="1447"/>
      <c r="K1600" s="1447"/>
      <c r="L1600" s="1447"/>
      <c r="M1600" s="1447"/>
      <c r="N1600" s="1448"/>
    </row>
    <row r="1601" spans="8:8" ht="26.25" customHeight="1">
      <c r="A1601" s="1443"/>
      <c r="B1601" s="1449"/>
      <c r="C1601" s="1450"/>
      <c r="D1601" s="1451" t="str">
        <f>Master!$E$11</f>
        <v>P.S.-Bapini (Jodhpur)</v>
      </c>
      <c r="E1601" s="1452"/>
      <c r="F1601" s="1452"/>
      <c r="G1601" s="1452"/>
      <c r="H1601" s="1452"/>
      <c r="I1601" s="1452"/>
      <c r="J1601" s="1452"/>
      <c r="K1601" s="1452"/>
      <c r="L1601" s="1452"/>
      <c r="M1601" s="1452"/>
      <c r="N1601" s="1453"/>
    </row>
    <row r="1602" spans="8:8" ht="20.25" customHeight="1">
      <c r="A1602" s="1443"/>
      <c r="B1602" s="1454"/>
      <c r="C1602" s="1455" t="s">
        <v>151</v>
      </c>
      <c r="D1602" s="1456"/>
      <c r="E1602" s="1456"/>
      <c r="F1602" s="1456"/>
      <c r="G1602" s="1457"/>
      <c r="H1602" s="1458" t="s">
        <v>128</v>
      </c>
      <c r="I1602" s="1458"/>
      <c r="J1602" s="1459">
        <f>VLOOKUP(A1599,'Result Entry'!$B$6:$K$108,6,0)</f>
        <v>0.0</v>
      </c>
      <c r="K1602" s="1460" t="s">
        <v>69</v>
      </c>
      <c r="L1602" s="1461"/>
      <c r="M1602" s="1462">
        <f>Master!$E$14</f>
        <v>8.151106901E9</v>
      </c>
      <c r="N1602" s="1463"/>
    </row>
    <row r="1603" spans="8:8" ht="20.25" customHeight="1">
      <c r="A1603" s="1443"/>
      <c r="B1603" s="1464"/>
      <c r="C1603" s="1465"/>
      <c r="D1603" s="1466"/>
      <c r="E1603" s="1466"/>
      <c r="F1603" s="1466"/>
      <c r="G1603" s="1467"/>
      <c r="H1603" s="1468"/>
      <c r="I1603" s="1468"/>
      <c r="J1603" s="1469"/>
      <c r="K1603" s="1470" t="s">
        <v>67</v>
      </c>
      <c r="L1603" s="1471"/>
      <c r="M1603" s="1472"/>
      <c r="N1603" s="1473"/>
      <c r="O1603" s="23" t="s">
        <v>157</v>
      </c>
    </row>
    <row r="1604" spans="8:8" ht="20.25" customHeight="1">
      <c r="A1604" s="1443"/>
      <c r="B1604" s="1464"/>
      <c r="C1604" s="1474"/>
      <c r="D1604" s="1475"/>
      <c r="E1604" s="1475"/>
      <c r="F1604" s="1475"/>
      <c r="G1604" s="1476"/>
      <c r="H1604" s="1477"/>
      <c r="I1604" s="1477"/>
      <c r="J1604" s="1478"/>
      <c r="K1604" s="1479" t="s">
        <v>52</v>
      </c>
      <c r="L1604" s="1480"/>
      <c r="M1604" s="1481" t="str">
        <f>Master!$E$6</f>
        <v>2022-23</v>
      </c>
      <c r="N1604" s="1482"/>
    </row>
    <row r="1605" spans="8:8" ht="20.25" customHeight="1">
      <c r="A1605" s="1443"/>
      <c r="B1605" s="1483" t="s">
        <v>70</v>
      </c>
      <c r="C1605" s="1484" t="s">
        <v>21</v>
      </c>
      <c r="D1605" s="1485"/>
      <c r="E1605" s="1485"/>
      <c r="F1605" s="1486"/>
      <c r="G1605" s="1487" t="s">
        <v>150</v>
      </c>
      <c r="H1605" s="1488">
        <f>VLOOKUP($A1599,'Result Entry'!$B$9:$FW$108,4,0)</f>
        <v>0.0</v>
      </c>
      <c r="I1605" s="1488"/>
      <c r="J1605" s="1488"/>
      <c r="K1605" s="1488"/>
      <c r="L1605" s="1488"/>
      <c r="M1605" s="1488"/>
      <c r="N1605" s="1489"/>
    </row>
    <row r="1606" spans="8:8" ht="20.25" customHeight="1">
      <c r="A1606" s="1443"/>
      <c r="B1606" s="1483" t="s">
        <v>70</v>
      </c>
      <c r="C1606" s="1490" t="s">
        <v>23</v>
      </c>
      <c r="D1606" s="1491"/>
      <c r="E1606" s="1491"/>
      <c r="F1606" s="1492"/>
      <c r="G1606" s="1493" t="s">
        <v>150</v>
      </c>
      <c r="H1606" s="1494">
        <f>VLOOKUP($A1599,'Result Entry'!$B$9:$FW$108,7,0)</f>
        <v>0.0</v>
      </c>
      <c r="I1606" s="1494"/>
      <c r="J1606" s="1494"/>
      <c r="K1606" s="1494"/>
      <c r="L1606" s="1494"/>
      <c r="M1606" s="1494"/>
      <c r="N1606" s="1495"/>
    </row>
    <row r="1607" spans="8:8" ht="20.25" customHeight="1">
      <c r="A1607" s="1443"/>
      <c r="B1607" s="1483" t="s">
        <v>70</v>
      </c>
      <c r="C1607" s="1490" t="s">
        <v>24</v>
      </c>
      <c r="D1607" s="1491"/>
      <c r="E1607" s="1491"/>
      <c r="F1607" s="1492"/>
      <c r="G1607" s="1493" t="s">
        <v>150</v>
      </c>
      <c r="H1607" s="1494">
        <f>VLOOKUP($A1599,'Result Entry'!$B$9:$FW$108,8,0)</f>
        <v>0.0</v>
      </c>
      <c r="I1607" s="1494"/>
      <c r="J1607" s="1494"/>
      <c r="K1607" s="1494"/>
      <c r="L1607" s="1494"/>
      <c r="M1607" s="1494"/>
      <c r="N1607" s="1495"/>
    </row>
    <row r="1608" spans="8:8" ht="20.25" customHeight="1">
      <c r="A1608" s="1443"/>
      <c r="B1608" s="1483" t="s">
        <v>70</v>
      </c>
      <c r="C1608" s="1490" t="s">
        <v>53</v>
      </c>
      <c r="D1608" s="1491"/>
      <c r="E1608" s="1491"/>
      <c r="F1608" s="1492"/>
      <c r="G1608" s="1493" t="s">
        <v>150</v>
      </c>
      <c r="H1608" s="1494">
        <f>VLOOKUP($A1599,'Result Entry'!$B$9:$FW$108,9,0)</f>
        <v>0.0</v>
      </c>
      <c r="I1608" s="1494"/>
      <c r="J1608" s="1494"/>
      <c r="K1608" s="1494"/>
      <c r="L1608" s="1494"/>
      <c r="M1608" s="1494"/>
      <c r="N1608" s="1495"/>
    </row>
    <row r="1609" spans="8:8" ht="20.25" customHeight="1">
      <c r="A1609" s="1443"/>
      <c r="B1609" s="1483" t="s">
        <v>70</v>
      </c>
      <c r="C1609" s="1490" t="s">
        <v>54</v>
      </c>
      <c r="D1609" s="1491"/>
      <c r="E1609" s="1491"/>
      <c r="F1609" s="1492"/>
      <c r="G1609" s="1493" t="s">
        <v>150</v>
      </c>
      <c r="H1609" s="1496" t="str">
        <f>CONCATENATE('Result Entry'!$G$4,'Result Entry'!$J$4)</f>
        <v>11(A)</v>
      </c>
      <c r="I1609" s="1494"/>
      <c r="J1609" s="1494"/>
      <c r="K1609" s="1494"/>
      <c r="L1609" s="1494"/>
      <c r="M1609" s="1494"/>
      <c r="N1609" s="1495"/>
    </row>
    <row r="1610" spans="8:8" ht="20.25" customHeight="1">
      <c r="A1610" s="1443"/>
      <c r="B1610" s="1483" t="s">
        <v>70</v>
      </c>
      <c r="C1610" s="1497" t="s">
        <v>26</v>
      </c>
      <c r="D1610" s="1498"/>
      <c r="E1610" s="1498"/>
      <c r="F1610" s="1499"/>
      <c r="G1610" s="1500" t="s">
        <v>150</v>
      </c>
      <c r="H1610" s="1501">
        <f>VLOOKUP($A1599,'Result Entry'!$B$9:$FW$108,10,0)</f>
        <v>0.0</v>
      </c>
      <c r="I1610" s="1501"/>
      <c r="J1610" s="1501"/>
      <c r="K1610" s="1501"/>
      <c r="L1610" s="1501"/>
      <c r="M1610" s="1501"/>
      <c r="N1610" s="1502"/>
    </row>
    <row r="1611" spans="8:8" ht="20.25" customHeight="1">
      <c r="A1611" s="1443"/>
      <c r="B1611" s="1503" t="s">
        <v>70</v>
      </c>
      <c r="C1611" s="1504" t="s">
        <v>168</v>
      </c>
      <c r="D1611" s="1505"/>
      <c r="E1611" s="1506" t="s">
        <v>73</v>
      </c>
      <c r="F1611" s="1507" t="s">
        <v>74</v>
      </c>
      <c r="G1611" s="1508" t="s">
        <v>169</v>
      </c>
      <c r="H1611" s="1509" t="s">
        <v>56</v>
      </c>
      <c r="I1611" s="1510"/>
      <c r="J1611" s="1511" t="s">
        <v>85</v>
      </c>
      <c r="K1611" s="1512"/>
      <c r="L1611" s="1513" t="s">
        <v>170</v>
      </c>
      <c r="M1611" s="1514" t="s">
        <v>77</v>
      </c>
      <c r="N1611" s="1515" t="s">
        <v>99</v>
      </c>
    </row>
    <row r="1612" spans="8:8" ht="20.25" customHeight="1">
      <c r="A1612" s="1443"/>
      <c r="B1612" s="1503"/>
      <c r="C1612" s="1516"/>
      <c r="D1612" s="1517"/>
      <c r="E1612" s="1518"/>
      <c r="F1612" s="1519"/>
      <c r="G1612" s="1520"/>
      <c r="H1612" s="1521"/>
      <c r="I1612" s="1522"/>
      <c r="J1612" s="1523"/>
      <c r="K1612" s="1524"/>
      <c r="L1612" s="1525"/>
      <c r="M1612" s="1526"/>
      <c r="N1612" s="1527"/>
    </row>
    <row r="1613" spans="8:8" ht="20.25" customHeight="1">
      <c r="A1613" s="1443"/>
      <c r="B1613" s="1503" t="s">
        <v>70</v>
      </c>
      <c r="C1613" s="1528" t="s">
        <v>57</v>
      </c>
      <c r="D1613" s="1529"/>
      <c r="E1613" s="1530">
        <f>'Result Entry'!$L$7</f>
        <v>10.0</v>
      </c>
      <c r="F1613" s="1531">
        <f>'Result Entry'!$M$7</f>
        <v>10.0</v>
      </c>
      <c r="G1613" s="1532">
        <f>SUM(E1613:F1613)</f>
        <v>20.0</v>
      </c>
      <c r="H1613" s="1533">
        <f>'Result Entry'!$AU$7</f>
        <v>70.0</v>
      </c>
      <c r="I1613" s="1534"/>
      <c r="J1613" s="1535">
        <f>'Result Entry'!$AY$7</f>
        <v>100.0</v>
      </c>
      <c r="K1613" s="1534"/>
      <c r="L1613" s="1532">
        <f t="shared" si="90" ref="L1613:L1618">H1613+J1613</f>
        <v>170.0</v>
      </c>
      <c r="M1613" s="1536">
        <f t="shared" si="91" ref="M1613:M1618">G1613+L1613</f>
        <v>190.0</v>
      </c>
      <c r="N1613" s="1537"/>
    </row>
    <row r="1614" spans="8:8" s="1538" ht="20.25" customFormat="1" customHeight="1">
      <c r="A1614" s="1443"/>
      <c r="B1614" s="1539" t="s">
        <v>70</v>
      </c>
      <c r="C1614" s="1540" t="str">
        <f>'Result Entry'!$L$3</f>
        <v>HINDI Comp.</v>
      </c>
      <c r="D1614" s="1541"/>
      <c r="E1614" s="1542">
        <f>IF($J1602="TC",0,IF($J1602="Nso",0,VLOOKUP($A1599,'Result Entry'!$B$9:$FW$108,11,0)))</f>
        <v>0.0</v>
      </c>
      <c r="F1614" s="1543">
        <f>IF($J1602="TC",0,IF($J1602="Nso",0,VLOOKUP($A1599,'Result Entry'!$B$9:$FW$108,12,0)))</f>
        <v>0.0</v>
      </c>
      <c r="G1614" s="1544">
        <f>E1614+F1614</f>
        <v>0.0</v>
      </c>
      <c r="H1614" s="1545">
        <f>IF($J1602="TC",0,IF($J1602="Nso",0,VLOOKUP($A1599,'Result Entry'!$B$9:$FW$108,16,0)))</f>
        <v>0.0</v>
      </c>
      <c r="I1614" s="1546"/>
      <c r="J1614" s="1547">
        <f>IF($J1602="TC",0,IF($J1602="Nso",0,VLOOKUP($A1599,'Result Entry'!$B$9:$FW$108,19,0)))</f>
        <v>0.0</v>
      </c>
      <c r="K1614" s="1546"/>
      <c r="L1614" s="1548">
        <f t="shared" si="90"/>
        <v>0.0</v>
      </c>
      <c r="M1614" s="1549">
        <f t="shared" si="91"/>
        <v>0.0</v>
      </c>
      <c r="N1614" s="1550" t="str">
        <f>IF($J1602="TC",0,IF($J1602="Nso",0,VLOOKUP($A1599,'Result Entry'!$B$9:$FW$108,24,0)))</f>
        <v/>
      </c>
    </row>
    <row r="1615" spans="8:8" s="1538" ht="20.25" customFormat="1" customHeight="1">
      <c r="A1615" s="1443"/>
      <c r="B1615" s="1539" t="s">
        <v>70</v>
      </c>
      <c r="C1615" s="1551" t="str">
        <f>'Result Entry'!$Z$3</f>
        <v>ENGLISH Comp.</v>
      </c>
      <c r="D1615" s="1552"/>
      <c r="E1615" s="1542">
        <f>IF($J1602="TC",0,IF($J1602="Nso",0,VLOOKUP($A1599,'Result Entry'!$B$9:$FW$108,25,0)))</f>
        <v>0.0</v>
      </c>
      <c r="F1615" s="1543">
        <f>IF($J1602="TC",0,IF($J1602="Nso",0,VLOOKUP($A1599,'Result Entry'!$B$9:$FW$108,26,0)))</f>
        <v>0.0</v>
      </c>
      <c r="G1615" s="1553">
        <f>E1615+F1615</f>
        <v>0.0</v>
      </c>
      <c r="H1615" s="1554">
        <f>IF($J1602="TC",0,IF($J1602="Nso",0,VLOOKUP($A1599,'Result Entry'!$B$9:$FW$108,30,0)))</f>
        <v>0.0</v>
      </c>
      <c r="I1615" s="1555"/>
      <c r="J1615" s="1556">
        <f>IF($J1602="TC",0,IF($J1602="Nso",0,VLOOKUP($A1599,'Result Entry'!$B$9:$FW$108,33,0)))</f>
        <v>0.0</v>
      </c>
      <c r="K1615" s="1555"/>
      <c r="L1615" s="1548">
        <f t="shared" si="90"/>
        <v>0.0</v>
      </c>
      <c r="M1615" s="1549">
        <f t="shared" si="91"/>
        <v>0.0</v>
      </c>
      <c r="N1615" s="1550" t="str">
        <f>IF($J1602="TC",0,IF($J1602="Nso",0,VLOOKUP($A1599,'Result Entry'!$B$9:$FW$108,38,0)))</f>
        <v/>
      </c>
    </row>
    <row r="1616" spans="8:8" s="1538" ht="20.25" customFormat="1" customHeight="1">
      <c r="A1616" s="1443"/>
      <c r="B1616" s="1539" t="s">
        <v>70</v>
      </c>
      <c r="C1616" s="1551" t="str">
        <f>'Result Entry'!$AO$3</f>
        <v>PHYSICS</v>
      </c>
      <c r="D1616" s="1552"/>
      <c r="E1616" s="1542">
        <f>IF($J1602="TC",0,IF($J1602="Nso",0,VLOOKUP($A1599,'Result Entry'!$B$9:$FW$108,39,0)))</f>
        <v>0.0</v>
      </c>
      <c r="F1616" s="1543">
        <f>IF($J1602="TC",0,IF($J1602="Nso",0,VLOOKUP($A1599,'Result Entry'!$B$9:$FW$108,40,0)))</f>
        <v>0.0</v>
      </c>
      <c r="G1616" s="1553">
        <f>E1616+F1616</f>
        <v>0.0</v>
      </c>
      <c r="H1616" s="1554">
        <f>IF($J1602="TC",0,IF($J1602="Nso",0,VLOOKUP($A1599,'Result Entry'!$B$9:$FW$108,45,0)))</f>
        <v>0.0</v>
      </c>
      <c r="I1616" s="1555"/>
      <c r="J1616" s="1556">
        <f>IF($J1602="TC",0,IF($J1602="Nso",0,VLOOKUP($A1599,'Result Entry'!$B$9:$FW$108,49,0)))</f>
        <v>0.0</v>
      </c>
      <c r="K1616" s="1555"/>
      <c r="L1616" s="1548">
        <f t="shared" si="90"/>
        <v>0.0</v>
      </c>
      <c r="M1616" s="1549">
        <f t="shared" si="91"/>
        <v>0.0</v>
      </c>
      <c r="N1616" s="1550" t="str">
        <f>IF($J1602="TC",0,IF($J1602="Nso",0,VLOOKUP($A1599,'Result Entry'!$B$9:$FW$108,54,0)))</f>
        <v/>
      </c>
    </row>
    <row r="1617" spans="8:8" s="1538" ht="20.25" customFormat="1" customHeight="1">
      <c r="A1617" s="1443"/>
      <c r="B1617" s="1539" t="s">
        <v>70</v>
      </c>
      <c r="C1617" s="1551" t="str">
        <f>'Result Entry'!$BF$3</f>
        <v>CHEMISTRY</v>
      </c>
      <c r="D1617" s="1552"/>
      <c r="E1617" s="1542" t="str">
        <f>IF($J1602="TC",0,IF($J1602="Nso",0,VLOOKUP($A1599,'Result Entry'!$B$9:$FW$108,55,0)))</f>
        <v/>
      </c>
      <c r="F1617" s="1543">
        <f>IF($J1602="TC",0,IF($J1602="Nso",0,VLOOKUP($A1599,'Result Entry'!$B$9:$FW$108,56,0)))</f>
        <v>0.0</v>
      </c>
      <c r="G1617" s="1553" t="e">
        <f>E1617+F1617</f>
        <v>#VALUE!</v>
      </c>
      <c r="H1617" s="1554">
        <f>IF($J1602="TC",0,IF($J1602="Nso",0,VLOOKUP($A1599,'Result Entry'!$B$9:$FW$108,61,0)))</f>
        <v>0.0</v>
      </c>
      <c r="I1617" s="1555"/>
      <c r="J1617" s="1556">
        <f>IF($J1602="TC",0,IF($J1602="Nso",0,VLOOKUP($A1599,'Result Entry'!$B$9:$FW$108,65,0)))</f>
        <v>0.0</v>
      </c>
      <c r="K1617" s="1555"/>
      <c r="L1617" s="1548">
        <f t="shared" si="90"/>
        <v>0.0</v>
      </c>
      <c r="M1617" s="1549" t="e">
        <f t="shared" si="91"/>
        <v>#VALUE!</v>
      </c>
      <c r="N1617" s="1550" t="str">
        <f>IF($J1602="TC",0,IF($J1602="Nso",0,VLOOKUP($A1599,'Result Entry'!$B$9:$FW$108,70,0)))</f>
        <v/>
      </c>
    </row>
    <row r="1618" spans="8:8" s="1538" ht="20.25" customFormat="1" customHeight="1">
      <c r="A1618" s="1443"/>
      <c r="B1618" s="1539" t="s">
        <v>70</v>
      </c>
      <c r="C1618" s="1551" t="str">
        <f>'Result Entry'!$BW$3</f>
        <v>BIOLOGY</v>
      </c>
      <c r="D1618" s="1552"/>
      <c r="E1618" s="1557" t="str">
        <f>IF($J1602="TC",0,IF($J1602="Nso",0,VLOOKUP($A1599,'Result Entry'!$B$9:$FW$108,71,0)))</f>
        <v/>
      </c>
      <c r="F1618" s="1558" t="str">
        <f>IF($J1602="TC",0,IF($J1602="Nso",0,VLOOKUP($A1599,'Result Entry'!$B$9:$FW$108,72,0)))</f>
        <v/>
      </c>
      <c r="G1618" s="1559" t="e">
        <f>E1618+F1618</f>
        <v>#VALUE!</v>
      </c>
      <c r="H1618" s="1560">
        <f>IF($J1602="TC",0,IF($J1602="Nso",0,VLOOKUP($A1599,'Result Entry'!$B$9:$FW$108,77,0)))</f>
        <v>0.0</v>
      </c>
      <c r="I1618" s="1561"/>
      <c r="J1618" s="1562">
        <f>IF($J1602="TC",0,IF($J1602="Nso",0,VLOOKUP($A1599,'Result Entry'!$B$9:$FW$108,81,0)))</f>
        <v>0.0</v>
      </c>
      <c r="K1618" s="1561"/>
      <c r="L1618" s="1563">
        <f t="shared" si="90"/>
        <v>0.0</v>
      </c>
      <c r="M1618" s="1564" t="e">
        <f t="shared" si="91"/>
        <v>#VALUE!</v>
      </c>
      <c r="N1618" s="1550">
        <f>IF($J1602="TC",0,IF($J1602="Nso",0,VLOOKUP($A1599,'Result Entry'!$B$9:$FW$108,86,0)))</f>
        <v>0.0</v>
      </c>
    </row>
    <row r="1619" spans="8:8" ht="20.25" customHeight="1">
      <c r="A1619" s="1443"/>
      <c r="B1619" s="1503" t="s">
        <v>70</v>
      </c>
      <c r="C1619" s="1565" t="s">
        <v>78</v>
      </c>
      <c r="D1619" s="1566"/>
      <c r="E1619" s="1567"/>
      <c r="F1619" s="1568" t="s">
        <v>79</v>
      </c>
      <c r="G1619" s="1569"/>
      <c r="H1619" s="1570" t="s">
        <v>80</v>
      </c>
      <c r="I1619" s="1571"/>
      <c r="J1619" s="1572" t="s">
        <v>42</v>
      </c>
      <c r="K1619" s="1667" t="s">
        <v>92</v>
      </c>
      <c r="L1619" s="1574" t="s">
        <v>40</v>
      </c>
      <c r="M1619" s="1575"/>
      <c r="N1619" s="1576" t="s">
        <v>44</v>
      </c>
    </row>
    <row r="1620" spans="8:8" ht="25.5" customHeight="1">
      <c r="A1620" s="1443"/>
      <c r="B1620" s="1503" t="s">
        <v>70</v>
      </c>
      <c r="C1620" s="1577"/>
      <c r="D1620" s="1578"/>
      <c r="E1620" s="1579"/>
      <c r="F1620" s="1580">
        <f>IF($J1602="TC",0,IF($J1602="Nso",0,VLOOKUP($A1599,'Result Entry'!$B$9:$FW$108,146,0)))</f>
        <v>0.0</v>
      </c>
      <c r="G1620" s="1581"/>
      <c r="H1620" s="1582">
        <f>IF($J1602="TC",0,IF($J1602="Nso",0,VLOOKUP($A1599,'Result Entry'!$B$9:$FW$108,147,0)))</f>
        <v>0.0</v>
      </c>
      <c r="I1620" s="1583"/>
      <c r="J1620" s="1584">
        <f>IF($J1602="TC",0,IF($J1602="Nso",0,VLOOKUP($A1599,'Result Entry'!$B$9:$FW$108,148,0)))</f>
        <v>0.0</v>
      </c>
      <c r="K1620" s="1585" t="str">
        <f>IF($J1602="TC",0,IF($J1602="Nso",0,VLOOKUP($A1599,'Result Entry'!$B$9:$FW$108,149,0)))</f>
        <v/>
      </c>
      <c r="L1620" s="1586">
        <f>IF($J1602="TC",0,IF($J1602="Nso",0,VLOOKUP($A1599,'Result Entry'!$B$9:$FW$108,150,0)))</f>
        <v>0.0</v>
      </c>
      <c r="M1620" s="1587"/>
      <c r="N1620" s="1588">
        <f>IF($J1602="TC",0,IF($J1602="Nso",0,VLOOKUP($A1599,'Result Entry'!$B$9:$FW$108,152,0)))</f>
        <v>0.0</v>
      </c>
    </row>
    <row r="1621" spans="8:8" ht="20.25" customHeight="1">
      <c r="A1621" s="1443"/>
      <c r="B1621" s="1503" t="s">
        <v>70</v>
      </c>
      <c r="C1621" s="1589" t="s">
        <v>59</v>
      </c>
      <c r="D1621" s="1590"/>
      <c r="E1621" s="1590"/>
      <c r="F1621" s="1590"/>
      <c r="G1621" s="1590"/>
      <c r="H1621" s="1591"/>
      <c r="I1621" s="1592" t="s">
        <v>60</v>
      </c>
      <c r="J1621" s="1593"/>
      <c r="K1621" s="1594">
        <f>VLOOKUP($A1599,'Result Entry'!$B$9:$FW$108,143,0)</f>
        <v>0.0</v>
      </c>
      <c r="L1621" s="1595"/>
      <c r="M1621" s="1596" t="s">
        <v>38</v>
      </c>
      <c r="N1621" s="1597"/>
    </row>
    <row r="1622" spans="8:8" ht="20.25" customHeight="1">
      <c r="A1622" s="1443"/>
      <c r="B1622" s="1503" t="s">
        <v>70</v>
      </c>
      <c r="C1622" s="1598" t="s">
        <v>55</v>
      </c>
      <c r="D1622" s="1599"/>
      <c r="E1622" s="1599"/>
      <c r="F1622" s="1600" t="s">
        <v>158</v>
      </c>
      <c r="G1622" s="1601"/>
      <c r="H1622" s="1602" t="s">
        <v>48</v>
      </c>
      <c r="I1622" s="1603" t="s">
        <v>61</v>
      </c>
      <c r="J1622" s="1604"/>
      <c r="K1622" s="1605">
        <f>VLOOKUP($A1599,'Result Entry'!$B$9:$FW$108,144,0)</f>
        <v>0.0</v>
      </c>
      <c r="L1622" s="1606"/>
      <c r="M1622" s="1607">
        <f>VLOOKUP($A1599,'Result Entry'!$B$9:$FW$108,145,0)</f>
        <v>0.0</v>
      </c>
      <c r="N1622" s="1608"/>
    </row>
    <row r="1623" spans="8:8" ht="20.25" customHeight="1">
      <c r="A1623" s="1443"/>
      <c r="B1623" s="1503" t="s">
        <v>70</v>
      </c>
      <c r="C1623" s="1598"/>
      <c r="D1623" s="1599"/>
      <c r="E1623" s="1599"/>
      <c r="F1623" s="1609"/>
      <c r="G1623" s="1610"/>
      <c r="H1623" s="1611" t="s">
        <v>100</v>
      </c>
      <c r="I1623" s="1612" t="s">
        <v>62</v>
      </c>
      <c r="J1623" s="1613"/>
      <c r="K1623" s="1614">
        <f>IF($J1602="TC","Transferred",IF($J1602="Nso","NameSeparated",VLOOKUP($A1599,'Result Entry'!$B$9:$FW$108,153,0)))</f>
        <v>0.0</v>
      </c>
      <c r="L1623" s="1614"/>
      <c r="M1623" s="1614"/>
      <c r="N1623" s="1615"/>
    </row>
    <row r="1624" spans="8:8" ht="20.25" customHeight="1">
      <c r="A1624" s="1443"/>
      <c r="B1624" s="1503" t="s">
        <v>70</v>
      </c>
      <c r="C1624" s="1616" t="str">
        <f>'Result Entry'!$DU$3</f>
        <v>Foundation Of Information Tech.</v>
      </c>
      <c r="D1624" s="1617"/>
      <c r="E1624" s="1618"/>
      <c r="F1624" s="1619" t="str">
        <f>IF($J1602="TC",0,IF($J1602="Nso",0,VLOOKUP($A1599,'Result Entry'!$B$9:$GS$108,170,0)))</f>
        <v/>
      </c>
      <c r="G1624" s="1619"/>
      <c r="H1624" s="1620">
        <f>IF($J1602="TC",0,IF($J1602="Nso",0,VLOOKUP($A1599,'Result Entry'!$B$9:$GS$108,112,0)))</f>
        <v>0.0</v>
      </c>
      <c r="I1624" s="1621" t="s">
        <v>72</v>
      </c>
      <c r="J1624" s="1622"/>
      <c r="K1624" s="1623">
        <f>'Result Entry'!$T$2</f>
        <v>45041.0</v>
      </c>
      <c r="L1624" s="1624"/>
      <c r="M1624" s="1624"/>
      <c r="N1624" s="1625"/>
    </row>
    <row r="1625" spans="8:8" ht="20.25" customHeight="1">
      <c r="A1625" s="1443"/>
      <c r="B1625" s="1503" t="s">
        <v>70</v>
      </c>
      <c r="C1625" s="1616" t="str">
        <f>'Result Entry'!$EI$3</f>
        <v>G.I.A.I.-II</v>
      </c>
      <c r="D1625" s="1617"/>
      <c r="E1625" s="1618"/>
      <c r="F1625" s="1619" t="str">
        <f>IF($J1602="TC",0,IF($J1602="Nso",0,VLOOKUP($A1599,'Result Entry'!$B$9:$GS$108,174,0)))</f>
        <v/>
      </c>
      <c r="G1625" s="1619"/>
      <c r="H1625" s="1620">
        <f>IF($J1602="TC",0,IF($J1602="Nso",0,VLOOKUP($A1599,'Result Entry'!$B$9:$GS$108,124,0)))</f>
        <v>0.0</v>
      </c>
      <c r="I1625" s="1626"/>
      <c r="J1625" s="1627"/>
      <c r="K1625" s="1627"/>
      <c r="L1625" s="1627"/>
      <c r="M1625" s="1627"/>
      <c r="N1625" s="1628"/>
    </row>
    <row r="1626" spans="8:8" ht="20.25" customHeight="1">
      <c r="A1626" s="1443"/>
      <c r="B1626" s="1503" t="s">
        <v>70</v>
      </c>
      <c r="C1626" s="1616" t="str">
        <f>'Result Entry'!$EU$3</f>
        <v>SOC.SER.PLAN</v>
      </c>
      <c r="D1626" s="1617"/>
      <c r="E1626" s="1618"/>
      <c r="F1626" s="1619">
        <f>IF($J1602="TC",0,IF($J1602="Nso",0,VLOOKUP($A1599,'Result Entry'!$B$9:$HS$108,178,0)))</f>
        <v>0.0</v>
      </c>
      <c r="G1626" s="1619"/>
      <c r="H1626" s="1620">
        <f>IF($J1602="TC",0,IF($J1602="Nso",0,VLOOKUP($A1599,'Result Entry'!$B$9:$GS$108,136,0)))</f>
        <v>0.0</v>
      </c>
      <c r="I1626" s="1629" t="s">
        <v>175</v>
      </c>
      <c r="J1626" s="1630"/>
      <c r="K1626" s="1668"/>
      <c r="L1626" s="1669"/>
      <c r="M1626" s="1669"/>
      <c r="N1626" s="1670"/>
    </row>
    <row r="1627" spans="8:8" ht="20.25" customHeight="1">
      <c r="A1627" s="1443"/>
      <c r="B1627" s="1503" t="s">
        <v>70</v>
      </c>
      <c r="C1627" s="1616" t="str">
        <f>'Result Entry'!$FG$3</f>
        <v>Jeewan Kaushal</v>
      </c>
      <c r="D1627" s="1617"/>
      <c r="E1627" s="1618"/>
      <c r="F1627" s="1619" t="str">
        <f>IF($J1602="TC",0,IF($J1602="Nso",0,VLOOKUP($A1599,'Result Entry'!$B$9:$HS$108,182,0)))</f>
        <v/>
      </c>
      <c r="G1627" s="1619"/>
      <c r="H1627" s="1620">
        <f>IF($J1602="TC",0,IF($J1602="Nso",0,VLOOKUP($A1599,'Result Entry'!$B$9:$HS$108,136,0)))</f>
        <v>0.0</v>
      </c>
      <c r="I1627" s="1629" t="s">
        <v>149</v>
      </c>
      <c r="J1627" s="1630"/>
      <c r="K1627" s="1630"/>
      <c r="L1627" s="1630"/>
      <c r="M1627" s="1630"/>
      <c r="N1627" s="1634"/>
    </row>
    <row r="1628" spans="8:8" ht="20.25" customHeight="1">
      <c r="A1628" s="1443"/>
      <c r="B1628" s="1483" t="s">
        <v>70</v>
      </c>
      <c r="C1628" s="1635" t="s">
        <v>181</v>
      </c>
      <c r="D1628" s="1636"/>
      <c r="E1628" s="1637"/>
      <c r="F1628" s="1638" t="s">
        <v>182</v>
      </c>
      <c r="G1628" s="1639"/>
      <c r="H1628" s="1640" t="s">
        <v>31</v>
      </c>
      <c r="I1628" s="1629" t="s">
        <v>176</v>
      </c>
      <c r="J1628" s="1630"/>
      <c r="K1628" s="1630"/>
      <c r="L1628" s="1630"/>
      <c r="M1628" s="1630"/>
      <c r="N1628" s="1634"/>
    </row>
    <row r="1629" spans="8:8" ht="20.25" customHeight="1">
      <c r="A1629" s="1443"/>
      <c r="B1629" s="1483" t="s">
        <v>70</v>
      </c>
      <c r="C1629" s="1641"/>
      <c r="D1629" s="1642"/>
      <c r="E1629" s="1643"/>
      <c r="F1629" s="1644" t="s">
        <v>183</v>
      </c>
      <c r="G1629" s="1645"/>
      <c r="H1629" s="1646" t="s">
        <v>180</v>
      </c>
      <c r="I1629" s="1647" t="s">
        <v>68</v>
      </c>
      <c r="J1629" s="1648"/>
      <c r="K1629" s="1648"/>
      <c r="L1629" s="1648"/>
      <c r="M1629" s="1648"/>
      <c r="N1629" s="1649"/>
    </row>
    <row r="1630" spans="8:8" ht="20.25" customHeight="1">
      <c r="A1630" s="1443"/>
      <c r="B1630" s="1483" t="s">
        <v>70</v>
      </c>
      <c r="C1630" s="1641"/>
      <c r="D1630" s="1642"/>
      <c r="E1630" s="1643"/>
      <c r="F1630" s="1644" t="s">
        <v>186</v>
      </c>
      <c r="G1630" s="1645"/>
      <c r="H1630" s="1646" t="s">
        <v>63</v>
      </c>
      <c r="I1630" s="1650"/>
      <c r="J1630" s="1651"/>
      <c r="K1630" s="1651"/>
      <c r="L1630" s="1651"/>
      <c r="M1630" s="1651"/>
      <c r="N1630" s="1652"/>
    </row>
    <row r="1631" spans="8:8" ht="20.25" customHeight="1">
      <c r="A1631" s="1443"/>
      <c r="B1631" s="1483" t="s">
        <v>70</v>
      </c>
      <c r="C1631" s="1641"/>
      <c r="D1631" s="1642"/>
      <c r="E1631" s="1643"/>
      <c r="F1631" s="1644" t="s">
        <v>187</v>
      </c>
      <c r="G1631" s="1645"/>
      <c r="H1631" s="1646" t="s">
        <v>64</v>
      </c>
      <c r="I1631" s="1650"/>
      <c r="J1631" s="1651"/>
      <c r="K1631" s="1651"/>
      <c r="L1631" s="1651"/>
      <c r="M1631" s="1651"/>
      <c r="N1631" s="1652"/>
    </row>
    <row r="1632" spans="8:8" ht="20.25" customHeight="1">
      <c r="A1632" s="1443"/>
      <c r="B1632" s="1483" t="s">
        <v>70</v>
      </c>
      <c r="C1632" s="1641"/>
      <c r="D1632" s="1642"/>
      <c r="E1632" s="1643"/>
      <c r="F1632" s="1644" t="s">
        <v>184</v>
      </c>
      <c r="G1632" s="1645"/>
      <c r="H1632" s="1646" t="s">
        <v>66</v>
      </c>
      <c r="I1632" s="1653" t="s">
        <v>81</v>
      </c>
      <c r="J1632" s="1654"/>
      <c r="K1632" s="1654"/>
      <c r="L1632" s="1654"/>
      <c r="M1632" s="1654"/>
      <c r="N1632" s="1655"/>
    </row>
    <row r="1633" spans="8:8" ht="20.25" customHeight="1">
      <c r="A1633" s="1443"/>
      <c r="B1633" s="1656" t="s">
        <v>70</v>
      </c>
      <c r="C1633" s="1657"/>
      <c r="D1633" s="1658"/>
      <c r="E1633" s="1659"/>
      <c r="F1633" s="1660" t="s">
        <v>185</v>
      </c>
      <c r="G1633" s="1661"/>
      <c r="H1633" s="1662" t="s">
        <v>65</v>
      </c>
      <c r="I1633" s="1663"/>
      <c r="J1633" s="1664"/>
      <c r="K1633" s="1664"/>
      <c r="L1633" s="1664"/>
      <c r="M1633" s="1664"/>
      <c r="N1633" s="1665"/>
    </row>
    <row r="1634" spans="8:8" ht="24.75" customHeight="1">
      <c r="A1634" s="1441">
        <f>A1599+1</f>
        <v>47.0</v>
      </c>
      <c r="B1634" s="1442" t="s">
        <v>51</v>
      </c>
      <c r="C1634" s="1442"/>
      <c r="D1634" s="1442"/>
      <c r="E1634" s="1442"/>
      <c r="F1634" s="1442"/>
      <c r="G1634" s="1442"/>
      <c r="H1634" s="1442"/>
      <c r="I1634" s="1442"/>
      <c r="J1634" s="1442"/>
      <c r="K1634" s="1442"/>
      <c r="L1634" s="1442"/>
      <c r="M1634" s="1442"/>
      <c r="N1634" s="1442"/>
    </row>
    <row r="1635" spans="8:8" ht="42.75" customHeight="1">
      <c r="A1635" s="1443"/>
      <c r="B1635" s="1444"/>
      <c r="C1635" s="1445"/>
      <c r="D1635" s="1446" t="str">
        <f>Master!$E$8</f>
        <v>Govt. Sr. Secondary School </v>
      </c>
      <c r="E1635" s="1447"/>
      <c r="F1635" s="1447"/>
      <c r="G1635" s="1447"/>
      <c r="H1635" s="1447"/>
      <c r="I1635" s="1447"/>
      <c r="J1635" s="1447"/>
      <c r="K1635" s="1447"/>
      <c r="L1635" s="1447"/>
      <c r="M1635" s="1447"/>
      <c r="N1635" s="1448"/>
    </row>
    <row r="1636" spans="8:8" ht="20.25" customHeight="1">
      <c r="A1636" s="1443"/>
      <c r="B1636" s="1449"/>
      <c r="C1636" s="1450"/>
      <c r="D1636" s="1451" t="str">
        <f>Master!$E$11</f>
        <v>P.S.-Bapini (Jodhpur)</v>
      </c>
      <c r="E1636" s="1452"/>
      <c r="F1636" s="1452"/>
      <c r="G1636" s="1452"/>
      <c r="H1636" s="1452"/>
      <c r="I1636" s="1452"/>
      <c r="J1636" s="1452"/>
      <c r="K1636" s="1452"/>
      <c r="L1636" s="1452"/>
      <c r="M1636" s="1452"/>
      <c r="N1636" s="1453"/>
    </row>
    <row r="1637" spans="8:8" ht="20.25" customHeight="1">
      <c r="A1637" s="1443"/>
      <c r="B1637" s="1454"/>
      <c r="C1637" s="1455" t="s">
        <v>151</v>
      </c>
      <c r="D1637" s="1456"/>
      <c r="E1637" s="1456"/>
      <c r="F1637" s="1456"/>
      <c r="G1637" s="1457"/>
      <c r="H1637" s="1458" t="s">
        <v>128</v>
      </c>
      <c r="I1637" s="1458"/>
      <c r="J1637" s="1459">
        <f>VLOOKUP(A1634,'Result Entry'!$B$6:$K$108,6,0)</f>
        <v>0.0</v>
      </c>
      <c r="K1637" s="1460" t="s">
        <v>69</v>
      </c>
      <c r="L1637" s="1461"/>
      <c r="M1637" s="1462">
        <f>Master!$E$14</f>
        <v>8.151106901E9</v>
      </c>
      <c r="N1637" s="1463"/>
    </row>
    <row r="1638" spans="8:8" ht="20.25" customHeight="1">
      <c r="A1638" s="1443"/>
      <c r="B1638" s="1464"/>
      <c r="C1638" s="1465"/>
      <c r="D1638" s="1466"/>
      <c r="E1638" s="1466"/>
      <c r="F1638" s="1466"/>
      <c r="G1638" s="1467"/>
      <c r="H1638" s="1468"/>
      <c r="I1638" s="1468"/>
      <c r="J1638" s="1469"/>
      <c r="K1638" s="1470" t="s">
        <v>67</v>
      </c>
      <c r="L1638" s="1471"/>
      <c r="M1638" s="1472"/>
      <c r="N1638" s="1473"/>
      <c r="O1638" s="23" t="s">
        <v>157</v>
      </c>
    </row>
    <row r="1639" spans="8:8" ht="20.25" customHeight="1">
      <c r="A1639" s="1443"/>
      <c r="B1639" s="1464"/>
      <c r="C1639" s="1474"/>
      <c r="D1639" s="1475"/>
      <c r="E1639" s="1475"/>
      <c r="F1639" s="1475"/>
      <c r="G1639" s="1476"/>
      <c r="H1639" s="1477"/>
      <c r="I1639" s="1477"/>
      <c r="J1639" s="1478"/>
      <c r="K1639" s="1479" t="s">
        <v>52</v>
      </c>
      <c r="L1639" s="1480"/>
      <c r="M1639" s="1481" t="str">
        <f>Master!$E$6</f>
        <v>2022-23</v>
      </c>
      <c r="N1639" s="1482"/>
    </row>
    <row r="1640" spans="8:8" ht="20.25" customHeight="1">
      <c r="A1640" s="1443"/>
      <c r="B1640" s="1483" t="s">
        <v>70</v>
      </c>
      <c r="C1640" s="1484" t="s">
        <v>21</v>
      </c>
      <c r="D1640" s="1485"/>
      <c r="E1640" s="1485"/>
      <c r="F1640" s="1486"/>
      <c r="G1640" s="1487" t="s">
        <v>150</v>
      </c>
      <c r="H1640" s="1488">
        <f>VLOOKUP($A1634,'Result Entry'!$B$9:$FW$108,4,0)</f>
        <v>0.0</v>
      </c>
      <c r="I1640" s="1488"/>
      <c r="J1640" s="1488"/>
      <c r="K1640" s="1488"/>
      <c r="L1640" s="1488"/>
      <c r="M1640" s="1488"/>
      <c r="N1640" s="1489"/>
    </row>
    <row r="1641" spans="8:8" ht="20.25" customHeight="1">
      <c r="A1641" s="1443"/>
      <c r="B1641" s="1483" t="s">
        <v>70</v>
      </c>
      <c r="C1641" s="1490" t="s">
        <v>23</v>
      </c>
      <c r="D1641" s="1491"/>
      <c r="E1641" s="1491"/>
      <c r="F1641" s="1492"/>
      <c r="G1641" s="1493" t="s">
        <v>150</v>
      </c>
      <c r="H1641" s="1494">
        <f>VLOOKUP($A1634,'Result Entry'!$B$9:$FW$108,7,0)</f>
        <v>0.0</v>
      </c>
      <c r="I1641" s="1494"/>
      <c r="J1641" s="1494"/>
      <c r="K1641" s="1494"/>
      <c r="L1641" s="1494"/>
      <c r="M1641" s="1494"/>
      <c r="N1641" s="1495"/>
    </row>
    <row r="1642" spans="8:8" ht="20.25" customHeight="1">
      <c r="A1642" s="1443"/>
      <c r="B1642" s="1483" t="s">
        <v>70</v>
      </c>
      <c r="C1642" s="1490" t="s">
        <v>24</v>
      </c>
      <c r="D1642" s="1491"/>
      <c r="E1642" s="1491"/>
      <c r="F1642" s="1492"/>
      <c r="G1642" s="1493" t="s">
        <v>150</v>
      </c>
      <c r="H1642" s="1494">
        <f>VLOOKUP($A1634,'Result Entry'!$B$9:$FW$108,8,0)</f>
        <v>0.0</v>
      </c>
      <c r="I1642" s="1494"/>
      <c r="J1642" s="1494"/>
      <c r="K1642" s="1494"/>
      <c r="L1642" s="1494"/>
      <c r="M1642" s="1494"/>
      <c r="N1642" s="1495"/>
    </row>
    <row r="1643" spans="8:8" ht="20.25" customHeight="1">
      <c r="A1643" s="1443"/>
      <c r="B1643" s="1483" t="s">
        <v>70</v>
      </c>
      <c r="C1643" s="1490" t="s">
        <v>53</v>
      </c>
      <c r="D1643" s="1491"/>
      <c r="E1643" s="1491"/>
      <c r="F1643" s="1492"/>
      <c r="G1643" s="1493" t="s">
        <v>150</v>
      </c>
      <c r="H1643" s="1494">
        <f>VLOOKUP($A1634,'Result Entry'!$B$9:$FW$108,9,0)</f>
        <v>0.0</v>
      </c>
      <c r="I1643" s="1494"/>
      <c r="J1643" s="1494"/>
      <c r="K1643" s="1494"/>
      <c r="L1643" s="1494"/>
      <c r="M1643" s="1494"/>
      <c r="N1643" s="1495"/>
    </row>
    <row r="1644" spans="8:8" ht="20.25" customHeight="1">
      <c r="A1644" s="1443"/>
      <c r="B1644" s="1483" t="s">
        <v>70</v>
      </c>
      <c r="C1644" s="1490" t="s">
        <v>54</v>
      </c>
      <c r="D1644" s="1491"/>
      <c r="E1644" s="1491"/>
      <c r="F1644" s="1492"/>
      <c r="G1644" s="1493" t="s">
        <v>150</v>
      </c>
      <c r="H1644" s="1496" t="str">
        <f>CONCATENATE('Result Entry'!$G$4,'Result Entry'!$J$4)</f>
        <v>11(A)</v>
      </c>
      <c r="I1644" s="1494"/>
      <c r="J1644" s="1494"/>
      <c r="K1644" s="1494"/>
      <c r="L1644" s="1494"/>
      <c r="M1644" s="1494"/>
      <c r="N1644" s="1495"/>
    </row>
    <row r="1645" spans="8:8" ht="20.25" customHeight="1">
      <c r="A1645" s="1443"/>
      <c r="B1645" s="1483" t="s">
        <v>70</v>
      </c>
      <c r="C1645" s="1497" t="s">
        <v>26</v>
      </c>
      <c r="D1645" s="1498"/>
      <c r="E1645" s="1498"/>
      <c r="F1645" s="1499"/>
      <c r="G1645" s="1500" t="s">
        <v>150</v>
      </c>
      <c r="H1645" s="1501">
        <f>VLOOKUP($A1634,'Result Entry'!$B$9:$FW$108,10,0)</f>
        <v>0.0</v>
      </c>
      <c r="I1645" s="1501"/>
      <c r="J1645" s="1501"/>
      <c r="K1645" s="1501"/>
      <c r="L1645" s="1501"/>
      <c r="M1645" s="1501"/>
      <c r="N1645" s="1502"/>
    </row>
    <row r="1646" spans="8:8" ht="20.25" customHeight="1">
      <c r="A1646" s="1443"/>
      <c r="B1646" s="1503" t="s">
        <v>70</v>
      </c>
      <c r="C1646" s="1504" t="s">
        <v>168</v>
      </c>
      <c r="D1646" s="1505"/>
      <c r="E1646" s="1506" t="s">
        <v>73</v>
      </c>
      <c r="F1646" s="1507" t="s">
        <v>74</v>
      </c>
      <c r="G1646" s="1508" t="s">
        <v>169</v>
      </c>
      <c r="H1646" s="1509" t="s">
        <v>56</v>
      </c>
      <c r="I1646" s="1510"/>
      <c r="J1646" s="1511" t="s">
        <v>85</v>
      </c>
      <c r="K1646" s="1512"/>
      <c r="L1646" s="1513" t="s">
        <v>170</v>
      </c>
      <c r="M1646" s="1514" t="s">
        <v>77</v>
      </c>
      <c r="N1646" s="1515" t="s">
        <v>99</v>
      </c>
    </row>
    <row r="1647" spans="8:8" ht="20.25" customHeight="1">
      <c r="A1647" s="1443"/>
      <c r="B1647" s="1503"/>
      <c r="C1647" s="1516"/>
      <c r="D1647" s="1517"/>
      <c r="E1647" s="1518"/>
      <c r="F1647" s="1519"/>
      <c r="G1647" s="1520"/>
      <c r="H1647" s="1521"/>
      <c r="I1647" s="1522"/>
      <c r="J1647" s="1523"/>
      <c r="K1647" s="1524"/>
      <c r="L1647" s="1525"/>
      <c r="M1647" s="1526"/>
      <c r="N1647" s="1527"/>
    </row>
    <row r="1648" spans="8:8" ht="20.25" customHeight="1">
      <c r="A1648" s="1443"/>
      <c r="B1648" s="1503" t="s">
        <v>70</v>
      </c>
      <c r="C1648" s="1528" t="s">
        <v>57</v>
      </c>
      <c r="D1648" s="1529"/>
      <c r="E1648" s="1530">
        <f>'Result Entry'!$L$7</f>
        <v>10.0</v>
      </c>
      <c r="F1648" s="1531">
        <f>'Result Entry'!$M$7</f>
        <v>10.0</v>
      </c>
      <c r="G1648" s="1532">
        <f>SUM(E1648:F1648)</f>
        <v>20.0</v>
      </c>
      <c r="H1648" s="1533">
        <f>'Result Entry'!$AU$7</f>
        <v>70.0</v>
      </c>
      <c r="I1648" s="1534"/>
      <c r="J1648" s="1535">
        <f>'Result Entry'!$AY$7</f>
        <v>100.0</v>
      </c>
      <c r="K1648" s="1534"/>
      <c r="L1648" s="1532">
        <f t="shared" si="92" ref="L1648:L1653">H1648+J1648</f>
        <v>170.0</v>
      </c>
      <c r="M1648" s="1536">
        <f t="shared" si="93" ref="M1648:M1653">G1648+L1648</f>
        <v>190.0</v>
      </c>
      <c r="N1648" s="1537"/>
    </row>
    <row r="1649" spans="8:8" s="1538" ht="20.25" customFormat="1" customHeight="1">
      <c r="A1649" s="1443"/>
      <c r="B1649" s="1539" t="s">
        <v>70</v>
      </c>
      <c r="C1649" s="1540" t="str">
        <f>'Result Entry'!$L$3</f>
        <v>HINDI Comp.</v>
      </c>
      <c r="D1649" s="1541"/>
      <c r="E1649" s="1542">
        <f>IF($J1637="TC",0,IF($J1637="Nso",0,VLOOKUP($A1634,'Result Entry'!$B$9:$FW$108,11,0)))</f>
        <v>0.0</v>
      </c>
      <c r="F1649" s="1543">
        <f>IF($J1637="TC",0,IF($J1637="Nso",0,VLOOKUP($A1634,'Result Entry'!$B$9:$FW$108,12,0)))</f>
        <v>0.0</v>
      </c>
      <c r="G1649" s="1544">
        <f>E1649+F1649</f>
        <v>0.0</v>
      </c>
      <c r="H1649" s="1545">
        <f>IF($J1637="TC",0,IF($J1637="Nso",0,VLOOKUP($A1634,'Result Entry'!$B$9:$FW$108,16,0)))</f>
        <v>0.0</v>
      </c>
      <c r="I1649" s="1546"/>
      <c r="J1649" s="1547">
        <f>IF($J1637="TC",0,IF($J1637="Nso",0,VLOOKUP($A1634,'Result Entry'!$B$9:$FW$108,19,0)))</f>
        <v>0.0</v>
      </c>
      <c r="K1649" s="1546"/>
      <c r="L1649" s="1548">
        <f t="shared" si="92"/>
        <v>0.0</v>
      </c>
      <c r="M1649" s="1549">
        <f t="shared" si="93"/>
        <v>0.0</v>
      </c>
      <c r="N1649" s="1550" t="str">
        <f>IF($J1637="TC",0,IF($J1637="Nso",0,VLOOKUP($A1634,'Result Entry'!$B$9:$FW$108,24,0)))</f>
        <v/>
      </c>
    </row>
    <row r="1650" spans="8:8" s="1538" ht="20.25" customFormat="1" customHeight="1">
      <c r="A1650" s="1443"/>
      <c r="B1650" s="1539" t="s">
        <v>70</v>
      </c>
      <c r="C1650" s="1551" t="str">
        <f>'Result Entry'!$Z$3</f>
        <v>ENGLISH Comp.</v>
      </c>
      <c r="D1650" s="1552"/>
      <c r="E1650" s="1542">
        <f>IF($J1637="TC",0,IF($J1637="Nso",0,VLOOKUP($A1634,'Result Entry'!$B$9:$FW$108,25,0)))</f>
        <v>0.0</v>
      </c>
      <c r="F1650" s="1543">
        <f>IF($J1637="TC",0,IF($J1637="Nso",0,VLOOKUP($A1634,'Result Entry'!$B$9:$FW$108,26,0)))</f>
        <v>0.0</v>
      </c>
      <c r="G1650" s="1553">
        <f>E1650+F1650</f>
        <v>0.0</v>
      </c>
      <c r="H1650" s="1554">
        <f>IF($J1637="TC",0,IF($J1637="Nso",0,VLOOKUP($A1634,'Result Entry'!$B$9:$FW$108,30,0)))</f>
        <v>0.0</v>
      </c>
      <c r="I1650" s="1555"/>
      <c r="J1650" s="1556">
        <f>IF($J1637="TC",0,IF($J1637="Nso",0,VLOOKUP($A1634,'Result Entry'!$B$9:$FW$108,33,0)))</f>
        <v>0.0</v>
      </c>
      <c r="K1650" s="1555"/>
      <c r="L1650" s="1548">
        <f t="shared" si="92"/>
        <v>0.0</v>
      </c>
      <c r="M1650" s="1549">
        <f t="shared" si="93"/>
        <v>0.0</v>
      </c>
      <c r="N1650" s="1550" t="str">
        <f>IF($J1637="TC",0,IF($J1637="Nso",0,VLOOKUP($A1634,'Result Entry'!$B$9:$FW$108,38,0)))</f>
        <v/>
      </c>
    </row>
    <row r="1651" spans="8:8" s="1538" ht="20.25" customFormat="1" customHeight="1">
      <c r="A1651" s="1443"/>
      <c r="B1651" s="1539" t="s">
        <v>70</v>
      </c>
      <c r="C1651" s="1551" t="str">
        <f>'Result Entry'!$AO$3</f>
        <v>PHYSICS</v>
      </c>
      <c r="D1651" s="1552"/>
      <c r="E1651" s="1542">
        <f>IF($J1637="TC",0,IF($J1637="Nso",0,VLOOKUP($A1634,'Result Entry'!$B$9:$FW$108,39,0)))</f>
        <v>0.0</v>
      </c>
      <c r="F1651" s="1543">
        <f>IF($J1637="TC",0,IF($J1637="Nso",0,VLOOKUP($A1634,'Result Entry'!$B$9:$FW$108,40,0)))</f>
        <v>0.0</v>
      </c>
      <c r="G1651" s="1553">
        <f>E1651+F1651</f>
        <v>0.0</v>
      </c>
      <c r="H1651" s="1554">
        <f>IF($J1637="TC",0,IF($J1637="Nso",0,VLOOKUP($A1634,'Result Entry'!$B$9:$FW$108,45,0)))</f>
        <v>0.0</v>
      </c>
      <c r="I1651" s="1555"/>
      <c r="J1651" s="1556">
        <f>IF($J1637="TC",0,IF($J1637="Nso",0,VLOOKUP($A1634,'Result Entry'!$B$9:$FW$108,49,0)))</f>
        <v>0.0</v>
      </c>
      <c r="K1651" s="1555"/>
      <c r="L1651" s="1548">
        <f t="shared" si="92"/>
        <v>0.0</v>
      </c>
      <c r="M1651" s="1549">
        <f t="shared" si="93"/>
        <v>0.0</v>
      </c>
      <c r="N1651" s="1550" t="str">
        <f>IF($J1637="TC",0,IF($J1637="Nso",0,VLOOKUP($A1634,'Result Entry'!$B$9:$FW$108,54,0)))</f>
        <v/>
      </c>
    </row>
    <row r="1652" spans="8:8" s="1538" ht="20.25" customFormat="1" customHeight="1">
      <c r="A1652" s="1443"/>
      <c r="B1652" s="1539" t="s">
        <v>70</v>
      </c>
      <c r="C1652" s="1551" t="str">
        <f>'Result Entry'!$BF$3</f>
        <v>CHEMISTRY</v>
      </c>
      <c r="D1652" s="1552"/>
      <c r="E1652" s="1542" t="str">
        <f>IF($J1637="TC",0,IF($J1637="Nso",0,VLOOKUP($A1634,'Result Entry'!$B$9:$FW$108,55,0)))</f>
        <v/>
      </c>
      <c r="F1652" s="1543">
        <f>IF($J1637="TC",0,IF($J1637="Nso",0,VLOOKUP($A1634,'Result Entry'!$B$9:$FW$108,56,0)))</f>
        <v>0.0</v>
      </c>
      <c r="G1652" s="1553" t="e">
        <f>E1652+F1652</f>
        <v>#VALUE!</v>
      </c>
      <c r="H1652" s="1554">
        <f>IF($J1637="TC",0,IF($J1637="Nso",0,VLOOKUP($A1634,'Result Entry'!$B$9:$FW$108,61,0)))</f>
        <v>0.0</v>
      </c>
      <c r="I1652" s="1555"/>
      <c r="J1652" s="1556">
        <f>IF($J1637="TC",0,IF($J1637="Nso",0,VLOOKUP($A1634,'Result Entry'!$B$9:$FW$108,65,0)))</f>
        <v>0.0</v>
      </c>
      <c r="K1652" s="1555"/>
      <c r="L1652" s="1548">
        <f t="shared" si="92"/>
        <v>0.0</v>
      </c>
      <c r="M1652" s="1549" t="e">
        <f t="shared" si="93"/>
        <v>#VALUE!</v>
      </c>
      <c r="N1652" s="1550" t="str">
        <f>IF($J1637="TC",0,IF($J1637="Nso",0,VLOOKUP($A1634,'Result Entry'!$B$9:$FW$108,70,0)))</f>
        <v/>
      </c>
    </row>
    <row r="1653" spans="8:8" s="1538" ht="20.25" customFormat="1" customHeight="1">
      <c r="A1653" s="1443"/>
      <c r="B1653" s="1539" t="s">
        <v>70</v>
      </c>
      <c r="C1653" s="1551" t="str">
        <f>'Result Entry'!$BW$3</f>
        <v>BIOLOGY</v>
      </c>
      <c r="D1653" s="1552"/>
      <c r="E1653" s="1557" t="str">
        <f>IF($J1637="TC",0,IF($J1637="Nso",0,VLOOKUP($A1634,'Result Entry'!$B$9:$FW$108,71,0)))</f>
        <v/>
      </c>
      <c r="F1653" s="1558" t="str">
        <f>IF($J1637="TC",0,IF($J1637="Nso",0,VLOOKUP($A1634,'Result Entry'!$B$9:$FW$108,72,0)))</f>
        <v/>
      </c>
      <c r="G1653" s="1559" t="e">
        <f>E1653+F1653</f>
        <v>#VALUE!</v>
      </c>
      <c r="H1653" s="1560">
        <f>IF($J1637="TC",0,IF($J1637="Nso",0,VLOOKUP($A1634,'Result Entry'!$B$9:$FW$108,77,0)))</f>
        <v>0.0</v>
      </c>
      <c r="I1653" s="1561"/>
      <c r="J1653" s="1562">
        <f>IF($J1637="TC",0,IF($J1637="Nso",0,VLOOKUP($A1634,'Result Entry'!$B$9:$FW$108,81,0)))</f>
        <v>0.0</v>
      </c>
      <c r="K1653" s="1561"/>
      <c r="L1653" s="1563">
        <f t="shared" si="92"/>
        <v>0.0</v>
      </c>
      <c r="M1653" s="1564" t="e">
        <f t="shared" si="93"/>
        <v>#VALUE!</v>
      </c>
      <c r="N1653" s="1550">
        <f>IF($J1637="TC",0,IF($J1637="Nso",0,VLOOKUP($A1634,'Result Entry'!$B$9:$FW$108,86,0)))</f>
        <v>0.0</v>
      </c>
    </row>
    <row r="1654" spans="8:8" ht="20.25" customHeight="1">
      <c r="A1654" s="1443"/>
      <c r="B1654" s="1503" t="s">
        <v>70</v>
      </c>
      <c r="C1654" s="1565" t="s">
        <v>78</v>
      </c>
      <c r="D1654" s="1566"/>
      <c r="E1654" s="1567"/>
      <c r="F1654" s="1568" t="s">
        <v>79</v>
      </c>
      <c r="G1654" s="1569"/>
      <c r="H1654" s="1570" t="s">
        <v>80</v>
      </c>
      <c r="I1654" s="1571"/>
      <c r="J1654" s="1572" t="s">
        <v>42</v>
      </c>
      <c r="K1654" s="1667" t="s">
        <v>92</v>
      </c>
      <c r="L1654" s="1574" t="s">
        <v>40</v>
      </c>
      <c r="M1654" s="1575"/>
      <c r="N1654" s="1576" t="s">
        <v>44</v>
      </c>
    </row>
    <row r="1655" spans="8:8" ht="25.5" customHeight="1">
      <c r="A1655" s="1443"/>
      <c r="B1655" s="1503" t="s">
        <v>70</v>
      </c>
      <c r="C1655" s="1577"/>
      <c r="D1655" s="1578"/>
      <c r="E1655" s="1579"/>
      <c r="F1655" s="1580">
        <f>IF($J1637="TC",0,IF($J1637="Nso",0,VLOOKUP($A1634,'Result Entry'!$B$9:$FW$108,146,0)))</f>
        <v>0.0</v>
      </c>
      <c r="G1655" s="1581"/>
      <c r="H1655" s="1582">
        <f>IF($J1637="TC",0,IF($J1637="Nso",0,VLOOKUP($A1634,'Result Entry'!$B$9:$FW$108,147,0)))</f>
        <v>0.0</v>
      </c>
      <c r="I1655" s="1583"/>
      <c r="J1655" s="1584">
        <f>IF($J1637="TC",0,IF($J1637="Nso",0,VLOOKUP($A1634,'Result Entry'!$B$9:$FW$108,148,0)))</f>
        <v>0.0</v>
      </c>
      <c r="K1655" s="1585" t="str">
        <f>IF($J1637="TC",0,IF($J1637="Nso",0,VLOOKUP($A1634,'Result Entry'!$B$9:$FW$108,149,0)))</f>
        <v/>
      </c>
      <c r="L1655" s="1586">
        <f>IF($J1637="TC",0,IF($J1637="Nso",0,VLOOKUP($A1634,'Result Entry'!$B$9:$FW$108,150,0)))</f>
        <v>0.0</v>
      </c>
      <c r="M1655" s="1587"/>
      <c r="N1655" s="1588">
        <f>IF($J1637="TC",0,IF($J1637="Nso",0,VLOOKUP($A1634,'Result Entry'!$B$9:$FW$108,152,0)))</f>
        <v>0.0</v>
      </c>
    </row>
    <row r="1656" spans="8:8" ht="20.25" customHeight="1">
      <c r="A1656" s="1443"/>
      <c r="B1656" s="1503" t="s">
        <v>70</v>
      </c>
      <c r="C1656" s="1589" t="s">
        <v>59</v>
      </c>
      <c r="D1656" s="1590"/>
      <c r="E1656" s="1590"/>
      <c r="F1656" s="1590"/>
      <c r="G1656" s="1590"/>
      <c r="H1656" s="1591"/>
      <c r="I1656" s="1592" t="s">
        <v>60</v>
      </c>
      <c r="J1656" s="1593"/>
      <c r="K1656" s="1594">
        <f>VLOOKUP($A1634,'Result Entry'!$B$9:$FW$108,143,0)</f>
        <v>0.0</v>
      </c>
      <c r="L1656" s="1595"/>
      <c r="M1656" s="1596" t="s">
        <v>38</v>
      </c>
      <c r="N1656" s="1597"/>
    </row>
    <row r="1657" spans="8:8" ht="20.25" customHeight="1">
      <c r="A1657" s="1443"/>
      <c r="B1657" s="1503" t="s">
        <v>70</v>
      </c>
      <c r="C1657" s="1598" t="s">
        <v>55</v>
      </c>
      <c r="D1657" s="1599"/>
      <c r="E1657" s="1599"/>
      <c r="F1657" s="1600" t="s">
        <v>158</v>
      </c>
      <c r="G1657" s="1601"/>
      <c r="H1657" s="1602" t="s">
        <v>48</v>
      </c>
      <c r="I1657" s="1603" t="s">
        <v>61</v>
      </c>
      <c r="J1657" s="1604"/>
      <c r="K1657" s="1605">
        <f>VLOOKUP($A1634,'Result Entry'!$B$9:$FW$108,144,0)</f>
        <v>0.0</v>
      </c>
      <c r="L1657" s="1606"/>
      <c r="M1657" s="1607">
        <f>VLOOKUP($A1634,'Result Entry'!$B$9:$FW$108,145,0)</f>
        <v>0.0</v>
      </c>
      <c r="N1657" s="1608"/>
    </row>
    <row r="1658" spans="8:8" ht="20.25" customHeight="1">
      <c r="A1658" s="1443"/>
      <c r="B1658" s="1503" t="s">
        <v>70</v>
      </c>
      <c r="C1658" s="1598"/>
      <c r="D1658" s="1599"/>
      <c r="E1658" s="1599"/>
      <c r="F1658" s="1609"/>
      <c r="G1658" s="1610"/>
      <c r="H1658" s="1611" t="s">
        <v>100</v>
      </c>
      <c r="I1658" s="1612" t="s">
        <v>62</v>
      </c>
      <c r="J1658" s="1613"/>
      <c r="K1658" s="1614">
        <f>IF($J1637="TC","Transferred",IF($J1637="Nso","NameSeparated",VLOOKUP($A1634,'Result Entry'!$B$9:$FW$108,153,0)))</f>
        <v>0.0</v>
      </c>
      <c r="L1658" s="1614"/>
      <c r="M1658" s="1614"/>
      <c r="N1658" s="1615"/>
    </row>
    <row r="1659" spans="8:8" ht="20.25" customHeight="1">
      <c r="A1659" s="1443"/>
      <c r="B1659" s="1503" t="s">
        <v>70</v>
      </c>
      <c r="C1659" s="1616" t="str">
        <f>'Result Entry'!$DU$3</f>
        <v>Foundation Of Information Tech.</v>
      </c>
      <c r="D1659" s="1617"/>
      <c r="E1659" s="1618"/>
      <c r="F1659" s="1619" t="str">
        <f>IF($J1637="TC",0,IF($J1637="Nso",0,VLOOKUP($A1634,'Result Entry'!$B$9:$GS$108,170,0)))</f>
        <v/>
      </c>
      <c r="G1659" s="1619"/>
      <c r="H1659" s="1620">
        <f>IF($J1637="TC",0,IF($J1637="Nso",0,VLOOKUP($A1634,'Result Entry'!$B$9:$GS$108,112,0)))</f>
        <v>0.0</v>
      </c>
      <c r="I1659" s="1621" t="s">
        <v>72</v>
      </c>
      <c r="J1659" s="1622"/>
      <c r="K1659" s="1623">
        <f>'Result Entry'!$T$2</f>
        <v>45041.0</v>
      </c>
      <c r="L1659" s="1624"/>
      <c r="M1659" s="1624"/>
      <c r="N1659" s="1625"/>
    </row>
    <row r="1660" spans="8:8" ht="20.25" customHeight="1">
      <c r="A1660" s="1443"/>
      <c r="B1660" s="1503" t="s">
        <v>70</v>
      </c>
      <c r="C1660" s="1616" t="str">
        <f>'Result Entry'!$EI$3</f>
        <v>G.I.A.I.-II</v>
      </c>
      <c r="D1660" s="1617"/>
      <c r="E1660" s="1618"/>
      <c r="F1660" s="1619" t="str">
        <f>IF($J1637="TC",0,IF($J1637="Nso",0,VLOOKUP($A1634,'Result Entry'!$B$9:$GS$108,174,0)))</f>
        <v/>
      </c>
      <c r="G1660" s="1619"/>
      <c r="H1660" s="1620">
        <f>IF($J1637="TC",0,IF($J1637="Nso",0,VLOOKUP($A1634,'Result Entry'!$B$9:$GS$108,124,0)))</f>
        <v>0.0</v>
      </c>
      <c r="I1660" s="1626"/>
      <c r="J1660" s="1627"/>
      <c r="K1660" s="1627"/>
      <c r="L1660" s="1627"/>
      <c r="M1660" s="1627"/>
      <c r="N1660" s="1628"/>
    </row>
    <row r="1661" spans="8:8" ht="20.25" customHeight="1">
      <c r="A1661" s="1443"/>
      <c r="B1661" s="1503" t="s">
        <v>70</v>
      </c>
      <c r="C1661" s="1616" t="str">
        <f>'Result Entry'!$EU$3</f>
        <v>SOC.SER.PLAN</v>
      </c>
      <c r="D1661" s="1617"/>
      <c r="E1661" s="1618"/>
      <c r="F1661" s="1619">
        <f>IF($J1637="TC",0,IF($J1637="Nso",0,VLOOKUP($A1634,'Result Entry'!$B$9:$HS$108,178,0)))</f>
        <v>0.0</v>
      </c>
      <c r="G1661" s="1619"/>
      <c r="H1661" s="1620">
        <f>IF($J1637="TC",0,IF($J1637="Nso",0,VLOOKUP($A1634,'Result Entry'!$B$9:$GS$108,136,0)))</f>
        <v>0.0</v>
      </c>
      <c r="I1661" s="1629" t="s">
        <v>175</v>
      </c>
      <c r="J1661" s="1630"/>
      <c r="K1661" s="1668"/>
      <c r="L1661" s="1669"/>
      <c r="M1661" s="1669"/>
      <c r="N1661" s="1670"/>
    </row>
    <row r="1662" spans="8:8" ht="20.25" customHeight="1">
      <c r="A1662" s="1443"/>
      <c r="B1662" s="1503" t="s">
        <v>70</v>
      </c>
      <c r="C1662" s="1616" t="str">
        <f>'Result Entry'!$FG$3</f>
        <v>Jeewan Kaushal</v>
      </c>
      <c r="D1662" s="1617"/>
      <c r="E1662" s="1618"/>
      <c r="F1662" s="1619" t="str">
        <f>IF($J1637="TC",0,IF($J1637="Nso",0,VLOOKUP($A1634,'Result Entry'!$B$9:$HS$108,182,0)))</f>
        <v/>
      </c>
      <c r="G1662" s="1619"/>
      <c r="H1662" s="1620">
        <f>IF($J1637="TC",0,IF($J1637="Nso",0,VLOOKUP($A1634,'Result Entry'!$B$9:$HS$108,136,0)))</f>
        <v>0.0</v>
      </c>
      <c r="I1662" s="1629" t="s">
        <v>149</v>
      </c>
      <c r="J1662" s="1630"/>
      <c r="K1662" s="1630"/>
      <c r="L1662" s="1630"/>
      <c r="M1662" s="1630"/>
      <c r="N1662" s="1634"/>
    </row>
    <row r="1663" spans="8:8" ht="20.25" customHeight="1">
      <c r="A1663" s="1443"/>
      <c r="B1663" s="1483" t="s">
        <v>70</v>
      </c>
      <c r="C1663" s="1635" t="s">
        <v>181</v>
      </c>
      <c r="D1663" s="1636"/>
      <c r="E1663" s="1637"/>
      <c r="F1663" s="1638" t="s">
        <v>182</v>
      </c>
      <c r="G1663" s="1639"/>
      <c r="H1663" s="1640" t="s">
        <v>31</v>
      </c>
      <c r="I1663" s="1629" t="s">
        <v>176</v>
      </c>
      <c r="J1663" s="1630"/>
      <c r="K1663" s="1630"/>
      <c r="L1663" s="1630"/>
      <c r="M1663" s="1630"/>
      <c r="N1663" s="1634"/>
    </row>
    <row r="1664" spans="8:8" ht="20.25" customHeight="1">
      <c r="A1664" s="1443"/>
      <c r="B1664" s="1483" t="s">
        <v>70</v>
      </c>
      <c r="C1664" s="1641"/>
      <c r="D1664" s="1642"/>
      <c r="E1664" s="1643"/>
      <c r="F1664" s="1644" t="s">
        <v>183</v>
      </c>
      <c r="G1664" s="1645"/>
      <c r="H1664" s="1646" t="s">
        <v>180</v>
      </c>
      <c r="I1664" s="1647" t="s">
        <v>68</v>
      </c>
      <c r="J1664" s="1648"/>
      <c r="K1664" s="1648"/>
      <c r="L1664" s="1648"/>
      <c r="M1664" s="1648"/>
      <c r="N1664" s="1649"/>
    </row>
    <row r="1665" spans="8:8" ht="20.25" customHeight="1">
      <c r="A1665" s="1443"/>
      <c r="B1665" s="1483" t="s">
        <v>70</v>
      </c>
      <c r="C1665" s="1641"/>
      <c r="D1665" s="1642"/>
      <c r="E1665" s="1643"/>
      <c r="F1665" s="1644" t="s">
        <v>186</v>
      </c>
      <c r="G1665" s="1645"/>
      <c r="H1665" s="1646" t="s">
        <v>63</v>
      </c>
      <c r="I1665" s="1650"/>
      <c r="J1665" s="1651"/>
      <c r="K1665" s="1651"/>
      <c r="L1665" s="1651"/>
      <c r="M1665" s="1651"/>
      <c r="N1665" s="1652"/>
    </row>
    <row r="1666" spans="8:8" ht="20.25" customHeight="1">
      <c r="A1666" s="1443"/>
      <c r="B1666" s="1483" t="s">
        <v>70</v>
      </c>
      <c r="C1666" s="1641"/>
      <c r="D1666" s="1642"/>
      <c r="E1666" s="1643"/>
      <c r="F1666" s="1644" t="s">
        <v>187</v>
      </c>
      <c r="G1666" s="1645"/>
      <c r="H1666" s="1646" t="s">
        <v>64</v>
      </c>
      <c r="I1666" s="1650"/>
      <c r="J1666" s="1651"/>
      <c r="K1666" s="1651"/>
      <c r="L1666" s="1651"/>
      <c r="M1666" s="1651"/>
      <c r="N1666" s="1652"/>
    </row>
    <row r="1667" spans="8:8" ht="20.25" customHeight="1">
      <c r="A1667" s="1443"/>
      <c r="B1667" s="1483" t="s">
        <v>70</v>
      </c>
      <c r="C1667" s="1641"/>
      <c r="D1667" s="1642"/>
      <c r="E1667" s="1643"/>
      <c r="F1667" s="1644" t="s">
        <v>184</v>
      </c>
      <c r="G1667" s="1645"/>
      <c r="H1667" s="1646" t="s">
        <v>66</v>
      </c>
      <c r="I1667" s="1653" t="s">
        <v>81</v>
      </c>
      <c r="J1667" s="1654"/>
      <c r="K1667" s="1654"/>
      <c r="L1667" s="1654"/>
      <c r="M1667" s="1654"/>
      <c r="N1667" s="1655"/>
    </row>
    <row r="1668" spans="8:8" ht="20.25" customHeight="1">
      <c r="A1668" s="1443"/>
      <c r="B1668" s="1656" t="s">
        <v>70</v>
      </c>
      <c r="C1668" s="1657"/>
      <c r="D1668" s="1658"/>
      <c r="E1668" s="1659"/>
      <c r="F1668" s="1660" t="s">
        <v>185</v>
      </c>
      <c r="G1668" s="1661"/>
      <c r="H1668" s="1662" t="s">
        <v>65</v>
      </c>
      <c r="I1668" s="1663"/>
      <c r="J1668" s="1664"/>
      <c r="K1668" s="1664"/>
      <c r="L1668" s="1664"/>
      <c r="M1668" s="1664"/>
      <c r="N1668" s="1665"/>
    </row>
    <row r="1669" spans="8:8" ht="15.75">
      <c r="A1669" s="1666"/>
      <c r="B1669" s="1666"/>
      <c r="C1669" s="1666"/>
      <c r="D1669" s="1666"/>
      <c r="E1669" s="1666"/>
      <c r="F1669" s="1666"/>
      <c r="G1669" s="1666"/>
      <c r="H1669" s="1666"/>
      <c r="I1669" s="1666"/>
      <c r="J1669" s="1666"/>
      <c r="K1669" s="1666"/>
      <c r="L1669" s="1666"/>
      <c r="M1669" s="1666"/>
      <c r="N1669" s="1666"/>
    </row>
    <row r="1670" spans="8:8" ht="24.75" customHeight="1">
      <c r="A1670" s="1441">
        <f>A1634+1</f>
        <v>48.0</v>
      </c>
      <c r="B1670" s="1442" t="s">
        <v>51</v>
      </c>
      <c r="C1670" s="1442"/>
      <c r="D1670" s="1442"/>
      <c r="E1670" s="1442"/>
      <c r="F1670" s="1442"/>
      <c r="G1670" s="1442"/>
      <c r="H1670" s="1442"/>
      <c r="I1670" s="1442"/>
      <c r="J1670" s="1442"/>
      <c r="K1670" s="1442"/>
      <c r="L1670" s="1442"/>
      <c r="M1670" s="1442"/>
      <c r="N1670" s="1442"/>
    </row>
    <row r="1671" spans="8:8" ht="42.75" customHeight="1">
      <c r="A1671" s="1443"/>
      <c r="B1671" s="1444"/>
      <c r="C1671" s="1445"/>
      <c r="D1671" s="1446" t="str">
        <f>Master!$E$8</f>
        <v>Govt. Sr. Secondary School </v>
      </c>
      <c r="E1671" s="1447"/>
      <c r="F1671" s="1447"/>
      <c r="G1671" s="1447"/>
      <c r="H1671" s="1447"/>
      <c r="I1671" s="1447"/>
      <c r="J1671" s="1447"/>
      <c r="K1671" s="1447"/>
      <c r="L1671" s="1447"/>
      <c r="M1671" s="1447"/>
      <c r="N1671" s="1448"/>
    </row>
    <row r="1672" spans="8:8" ht="26.25" customHeight="1">
      <c r="A1672" s="1443"/>
      <c r="B1672" s="1449"/>
      <c r="C1672" s="1450"/>
      <c r="D1672" s="1451" t="str">
        <f>Master!$E$11</f>
        <v>P.S.-Bapini (Jodhpur)</v>
      </c>
      <c r="E1672" s="1452"/>
      <c r="F1672" s="1452"/>
      <c r="G1672" s="1452"/>
      <c r="H1672" s="1452"/>
      <c r="I1672" s="1452"/>
      <c r="J1672" s="1452"/>
      <c r="K1672" s="1452"/>
      <c r="L1672" s="1452"/>
      <c r="M1672" s="1452"/>
      <c r="N1672" s="1453"/>
    </row>
    <row r="1673" spans="8:8" ht="20.25" customHeight="1">
      <c r="A1673" s="1443"/>
      <c r="B1673" s="1454"/>
      <c r="C1673" s="1455" t="s">
        <v>151</v>
      </c>
      <c r="D1673" s="1456"/>
      <c r="E1673" s="1456"/>
      <c r="F1673" s="1456"/>
      <c r="G1673" s="1457"/>
      <c r="H1673" s="1458" t="s">
        <v>128</v>
      </c>
      <c r="I1673" s="1458"/>
      <c r="J1673" s="1459">
        <f>VLOOKUP(A1670,'Result Entry'!$B$6:$K$108,6,0)</f>
        <v>0.0</v>
      </c>
      <c r="K1673" s="1460" t="s">
        <v>69</v>
      </c>
      <c r="L1673" s="1461"/>
      <c r="M1673" s="1462">
        <f>Master!$E$14</f>
        <v>8.151106901E9</v>
      </c>
      <c r="N1673" s="1463"/>
    </row>
    <row r="1674" spans="8:8" ht="20.25" customHeight="1">
      <c r="A1674" s="1443"/>
      <c r="B1674" s="1464"/>
      <c r="C1674" s="1465"/>
      <c r="D1674" s="1466"/>
      <c r="E1674" s="1466"/>
      <c r="F1674" s="1466"/>
      <c r="G1674" s="1467"/>
      <c r="H1674" s="1468"/>
      <c r="I1674" s="1468"/>
      <c r="J1674" s="1469"/>
      <c r="K1674" s="1470" t="s">
        <v>67</v>
      </c>
      <c r="L1674" s="1471"/>
      <c r="M1674" s="1472"/>
      <c r="N1674" s="1473"/>
      <c r="O1674" s="23" t="s">
        <v>157</v>
      </c>
    </row>
    <row r="1675" spans="8:8" ht="20.25" customHeight="1">
      <c r="A1675" s="1443"/>
      <c r="B1675" s="1464"/>
      <c r="C1675" s="1474"/>
      <c r="D1675" s="1475"/>
      <c r="E1675" s="1475"/>
      <c r="F1675" s="1475"/>
      <c r="G1675" s="1476"/>
      <c r="H1675" s="1477"/>
      <c r="I1675" s="1477"/>
      <c r="J1675" s="1478"/>
      <c r="K1675" s="1479" t="s">
        <v>52</v>
      </c>
      <c r="L1675" s="1480"/>
      <c r="M1675" s="1481" t="str">
        <f>Master!$E$6</f>
        <v>2022-23</v>
      </c>
      <c r="N1675" s="1482"/>
    </row>
    <row r="1676" spans="8:8" ht="20.25" customHeight="1">
      <c r="A1676" s="1443"/>
      <c r="B1676" s="1483" t="s">
        <v>70</v>
      </c>
      <c r="C1676" s="1484" t="s">
        <v>21</v>
      </c>
      <c r="D1676" s="1485"/>
      <c r="E1676" s="1485"/>
      <c r="F1676" s="1486"/>
      <c r="G1676" s="1487" t="s">
        <v>150</v>
      </c>
      <c r="H1676" s="1488">
        <f>VLOOKUP($A1670,'Result Entry'!$B$9:$FW$108,4,0)</f>
        <v>0.0</v>
      </c>
      <c r="I1676" s="1488"/>
      <c r="J1676" s="1488"/>
      <c r="K1676" s="1488"/>
      <c r="L1676" s="1488"/>
      <c r="M1676" s="1488"/>
      <c r="N1676" s="1489"/>
    </row>
    <row r="1677" spans="8:8" ht="20.25" customHeight="1">
      <c r="A1677" s="1443"/>
      <c r="B1677" s="1483" t="s">
        <v>70</v>
      </c>
      <c r="C1677" s="1490" t="s">
        <v>23</v>
      </c>
      <c r="D1677" s="1491"/>
      <c r="E1677" s="1491"/>
      <c r="F1677" s="1492"/>
      <c r="G1677" s="1493" t="s">
        <v>150</v>
      </c>
      <c r="H1677" s="1494">
        <f>VLOOKUP($A1670,'Result Entry'!$B$9:$FW$108,7,0)</f>
        <v>0.0</v>
      </c>
      <c r="I1677" s="1494"/>
      <c r="J1677" s="1494"/>
      <c r="K1677" s="1494"/>
      <c r="L1677" s="1494"/>
      <c r="M1677" s="1494"/>
      <c r="N1677" s="1495"/>
    </row>
    <row r="1678" spans="8:8" ht="20.25" customHeight="1">
      <c r="A1678" s="1443"/>
      <c r="B1678" s="1483" t="s">
        <v>70</v>
      </c>
      <c r="C1678" s="1490" t="s">
        <v>24</v>
      </c>
      <c r="D1678" s="1491"/>
      <c r="E1678" s="1491"/>
      <c r="F1678" s="1492"/>
      <c r="G1678" s="1493" t="s">
        <v>150</v>
      </c>
      <c r="H1678" s="1494">
        <f>VLOOKUP($A1670,'Result Entry'!$B$9:$FW$108,8,0)</f>
        <v>0.0</v>
      </c>
      <c r="I1678" s="1494"/>
      <c r="J1678" s="1494"/>
      <c r="K1678" s="1494"/>
      <c r="L1678" s="1494"/>
      <c r="M1678" s="1494"/>
      <c r="N1678" s="1495"/>
    </row>
    <row r="1679" spans="8:8" ht="20.25" customHeight="1">
      <c r="A1679" s="1443"/>
      <c r="B1679" s="1483" t="s">
        <v>70</v>
      </c>
      <c r="C1679" s="1490" t="s">
        <v>53</v>
      </c>
      <c r="D1679" s="1491"/>
      <c r="E1679" s="1491"/>
      <c r="F1679" s="1492"/>
      <c r="G1679" s="1493" t="s">
        <v>150</v>
      </c>
      <c r="H1679" s="1494">
        <f>VLOOKUP($A1670,'Result Entry'!$B$9:$FW$108,9,0)</f>
        <v>0.0</v>
      </c>
      <c r="I1679" s="1494"/>
      <c r="J1679" s="1494"/>
      <c r="K1679" s="1494"/>
      <c r="L1679" s="1494"/>
      <c r="M1679" s="1494"/>
      <c r="N1679" s="1495"/>
    </row>
    <row r="1680" spans="8:8" ht="20.25" customHeight="1">
      <c r="A1680" s="1443"/>
      <c r="B1680" s="1483" t="s">
        <v>70</v>
      </c>
      <c r="C1680" s="1490" t="s">
        <v>54</v>
      </c>
      <c r="D1680" s="1491"/>
      <c r="E1680" s="1491"/>
      <c r="F1680" s="1492"/>
      <c r="G1680" s="1493" t="s">
        <v>150</v>
      </c>
      <c r="H1680" s="1496" t="str">
        <f>CONCATENATE('Result Entry'!$G$4,'Result Entry'!$J$4)</f>
        <v>11(A)</v>
      </c>
      <c r="I1680" s="1494"/>
      <c r="J1680" s="1494"/>
      <c r="K1680" s="1494"/>
      <c r="L1680" s="1494"/>
      <c r="M1680" s="1494"/>
      <c r="N1680" s="1495"/>
    </row>
    <row r="1681" spans="8:8" ht="20.25" customHeight="1">
      <c r="A1681" s="1443"/>
      <c r="B1681" s="1483" t="s">
        <v>70</v>
      </c>
      <c r="C1681" s="1497" t="s">
        <v>26</v>
      </c>
      <c r="D1681" s="1498"/>
      <c r="E1681" s="1498"/>
      <c r="F1681" s="1499"/>
      <c r="G1681" s="1500" t="s">
        <v>150</v>
      </c>
      <c r="H1681" s="1501">
        <f>VLOOKUP($A1670,'Result Entry'!$B$9:$FW$108,10,0)</f>
        <v>0.0</v>
      </c>
      <c r="I1681" s="1501"/>
      <c r="J1681" s="1501"/>
      <c r="K1681" s="1501"/>
      <c r="L1681" s="1501"/>
      <c r="M1681" s="1501"/>
      <c r="N1681" s="1502"/>
    </row>
    <row r="1682" spans="8:8" ht="20.25" customHeight="1">
      <c r="A1682" s="1443"/>
      <c r="B1682" s="1503" t="s">
        <v>70</v>
      </c>
      <c r="C1682" s="1504" t="s">
        <v>168</v>
      </c>
      <c r="D1682" s="1505"/>
      <c r="E1682" s="1506" t="s">
        <v>73</v>
      </c>
      <c r="F1682" s="1507" t="s">
        <v>74</v>
      </c>
      <c r="G1682" s="1508" t="s">
        <v>169</v>
      </c>
      <c r="H1682" s="1509" t="s">
        <v>56</v>
      </c>
      <c r="I1682" s="1510"/>
      <c r="J1682" s="1511" t="s">
        <v>85</v>
      </c>
      <c r="K1682" s="1512"/>
      <c r="L1682" s="1513" t="s">
        <v>170</v>
      </c>
      <c r="M1682" s="1514" t="s">
        <v>77</v>
      </c>
      <c r="N1682" s="1515" t="s">
        <v>99</v>
      </c>
    </row>
    <row r="1683" spans="8:8" ht="20.25" customHeight="1">
      <c r="A1683" s="1443"/>
      <c r="B1683" s="1503"/>
      <c r="C1683" s="1516"/>
      <c r="D1683" s="1517"/>
      <c r="E1683" s="1518"/>
      <c r="F1683" s="1519"/>
      <c r="G1683" s="1520"/>
      <c r="H1683" s="1521"/>
      <c r="I1683" s="1522"/>
      <c r="J1683" s="1523"/>
      <c r="K1683" s="1524"/>
      <c r="L1683" s="1525"/>
      <c r="M1683" s="1526"/>
      <c r="N1683" s="1527"/>
    </row>
    <row r="1684" spans="8:8" ht="20.25" customHeight="1">
      <c r="A1684" s="1443"/>
      <c r="B1684" s="1503" t="s">
        <v>70</v>
      </c>
      <c r="C1684" s="1528" t="s">
        <v>57</v>
      </c>
      <c r="D1684" s="1529"/>
      <c r="E1684" s="1530">
        <f>'Result Entry'!$L$7</f>
        <v>10.0</v>
      </c>
      <c r="F1684" s="1531">
        <f>'Result Entry'!$M$7</f>
        <v>10.0</v>
      </c>
      <c r="G1684" s="1532">
        <f>SUM(E1684:F1684)</f>
        <v>20.0</v>
      </c>
      <c r="H1684" s="1533">
        <f>'Result Entry'!$AU$7</f>
        <v>70.0</v>
      </c>
      <c r="I1684" s="1534"/>
      <c r="J1684" s="1535">
        <f>'Result Entry'!$AY$7</f>
        <v>100.0</v>
      </c>
      <c r="K1684" s="1534"/>
      <c r="L1684" s="1532">
        <f t="shared" si="94" ref="L1684:L1689">H1684+J1684</f>
        <v>170.0</v>
      </c>
      <c r="M1684" s="1536">
        <f t="shared" si="95" ref="M1684:M1689">G1684+L1684</f>
        <v>190.0</v>
      </c>
      <c r="N1684" s="1537"/>
    </row>
    <row r="1685" spans="8:8" s="1538" ht="20.25" customFormat="1" customHeight="1">
      <c r="A1685" s="1443"/>
      <c r="B1685" s="1539" t="s">
        <v>70</v>
      </c>
      <c r="C1685" s="1540" t="str">
        <f>'Result Entry'!$L$3</f>
        <v>HINDI Comp.</v>
      </c>
      <c r="D1685" s="1541"/>
      <c r="E1685" s="1542">
        <f>IF($J1673="TC",0,IF($J1673="Nso",0,VLOOKUP($A1670,'Result Entry'!$B$9:$FW$108,11,0)))</f>
        <v>0.0</v>
      </c>
      <c r="F1685" s="1543">
        <f>IF($J1673="TC",0,IF($J1673="Nso",0,VLOOKUP($A1670,'Result Entry'!$B$9:$FW$108,12,0)))</f>
        <v>0.0</v>
      </c>
      <c r="G1685" s="1544">
        <f>E1685+F1685</f>
        <v>0.0</v>
      </c>
      <c r="H1685" s="1545">
        <f>IF($J1673="TC",0,IF($J1673="Nso",0,VLOOKUP($A1670,'Result Entry'!$B$9:$FW$108,16,0)))</f>
        <v>0.0</v>
      </c>
      <c r="I1685" s="1546"/>
      <c r="J1685" s="1547">
        <f>IF($J1673="TC",0,IF($J1673="Nso",0,VLOOKUP($A1670,'Result Entry'!$B$9:$FW$108,19,0)))</f>
        <v>0.0</v>
      </c>
      <c r="K1685" s="1546"/>
      <c r="L1685" s="1548">
        <f t="shared" si="94"/>
        <v>0.0</v>
      </c>
      <c r="M1685" s="1549">
        <f t="shared" si="95"/>
        <v>0.0</v>
      </c>
      <c r="N1685" s="1550" t="str">
        <f>IF($J1673="TC",0,IF($J1673="Nso",0,VLOOKUP($A1670,'Result Entry'!$B$9:$FW$108,24,0)))</f>
        <v/>
      </c>
    </row>
    <row r="1686" spans="8:8" s="1538" ht="20.25" customFormat="1" customHeight="1">
      <c r="A1686" s="1443"/>
      <c r="B1686" s="1539" t="s">
        <v>70</v>
      </c>
      <c r="C1686" s="1551" t="str">
        <f>'Result Entry'!$Z$3</f>
        <v>ENGLISH Comp.</v>
      </c>
      <c r="D1686" s="1552"/>
      <c r="E1686" s="1542">
        <f>IF($J1673="TC",0,IF($J1673="Nso",0,VLOOKUP($A1670,'Result Entry'!$B$9:$FW$108,25,0)))</f>
        <v>0.0</v>
      </c>
      <c r="F1686" s="1543">
        <f>IF($J1673="TC",0,IF($J1673="Nso",0,VLOOKUP($A1670,'Result Entry'!$B$9:$FW$108,26,0)))</f>
        <v>0.0</v>
      </c>
      <c r="G1686" s="1553">
        <f>E1686+F1686</f>
        <v>0.0</v>
      </c>
      <c r="H1686" s="1554">
        <f>IF($J1673="TC",0,IF($J1673="Nso",0,VLOOKUP($A1670,'Result Entry'!$B$9:$FW$108,30,0)))</f>
        <v>0.0</v>
      </c>
      <c r="I1686" s="1555"/>
      <c r="J1686" s="1556">
        <f>IF($J1673="TC",0,IF($J1673="Nso",0,VLOOKUP($A1670,'Result Entry'!$B$9:$FW$108,33,0)))</f>
        <v>0.0</v>
      </c>
      <c r="K1686" s="1555"/>
      <c r="L1686" s="1548">
        <f t="shared" si="94"/>
        <v>0.0</v>
      </c>
      <c r="M1686" s="1549">
        <f t="shared" si="95"/>
        <v>0.0</v>
      </c>
      <c r="N1686" s="1550" t="str">
        <f>IF($J1673="TC",0,IF($J1673="Nso",0,VLOOKUP($A1670,'Result Entry'!$B$9:$FW$108,38,0)))</f>
        <v/>
      </c>
    </row>
    <row r="1687" spans="8:8" s="1538" ht="20.25" customFormat="1" customHeight="1">
      <c r="A1687" s="1443"/>
      <c r="B1687" s="1539" t="s">
        <v>70</v>
      </c>
      <c r="C1687" s="1551" t="str">
        <f>'Result Entry'!$AO$3</f>
        <v>PHYSICS</v>
      </c>
      <c r="D1687" s="1552"/>
      <c r="E1687" s="1542">
        <f>IF($J1673="TC",0,IF($J1673="Nso",0,VLOOKUP($A1670,'Result Entry'!$B$9:$FW$108,39,0)))</f>
        <v>0.0</v>
      </c>
      <c r="F1687" s="1543">
        <f>IF($J1673="TC",0,IF($J1673="Nso",0,VLOOKUP($A1670,'Result Entry'!$B$9:$FW$108,40,0)))</f>
        <v>0.0</v>
      </c>
      <c r="G1687" s="1553">
        <f>E1687+F1687</f>
        <v>0.0</v>
      </c>
      <c r="H1687" s="1554">
        <f>IF($J1673="TC",0,IF($J1673="Nso",0,VLOOKUP($A1670,'Result Entry'!$B$9:$FW$108,45,0)))</f>
        <v>0.0</v>
      </c>
      <c r="I1687" s="1555"/>
      <c r="J1687" s="1556">
        <f>IF($J1673="TC",0,IF($J1673="Nso",0,VLOOKUP($A1670,'Result Entry'!$B$9:$FW$108,49,0)))</f>
        <v>0.0</v>
      </c>
      <c r="K1687" s="1555"/>
      <c r="L1687" s="1548">
        <f t="shared" si="94"/>
        <v>0.0</v>
      </c>
      <c r="M1687" s="1549">
        <f t="shared" si="95"/>
        <v>0.0</v>
      </c>
      <c r="N1687" s="1550" t="str">
        <f>IF($J1673="TC",0,IF($J1673="Nso",0,VLOOKUP($A1670,'Result Entry'!$B$9:$FW$108,54,0)))</f>
        <v/>
      </c>
    </row>
    <row r="1688" spans="8:8" s="1538" ht="20.25" customFormat="1" customHeight="1">
      <c r="A1688" s="1443"/>
      <c r="B1688" s="1539" t="s">
        <v>70</v>
      </c>
      <c r="C1688" s="1551" t="str">
        <f>'Result Entry'!$BF$3</f>
        <v>CHEMISTRY</v>
      </c>
      <c r="D1688" s="1552"/>
      <c r="E1688" s="1542" t="str">
        <f>IF($J1673="TC",0,IF($J1673="Nso",0,VLOOKUP($A1670,'Result Entry'!$B$9:$FW$108,55,0)))</f>
        <v/>
      </c>
      <c r="F1688" s="1543">
        <f>IF($J1673="TC",0,IF($J1673="Nso",0,VLOOKUP($A1670,'Result Entry'!$B$9:$FW$108,56,0)))</f>
        <v>0.0</v>
      </c>
      <c r="G1688" s="1553" t="e">
        <f>E1688+F1688</f>
        <v>#VALUE!</v>
      </c>
      <c r="H1688" s="1554">
        <f>IF($J1673="TC",0,IF($J1673="Nso",0,VLOOKUP($A1670,'Result Entry'!$B$9:$FW$108,61,0)))</f>
        <v>0.0</v>
      </c>
      <c r="I1688" s="1555"/>
      <c r="J1688" s="1556">
        <f>IF($J1673="TC",0,IF($J1673="Nso",0,VLOOKUP($A1670,'Result Entry'!$B$9:$FW$108,65,0)))</f>
        <v>0.0</v>
      </c>
      <c r="K1688" s="1555"/>
      <c r="L1688" s="1548">
        <f t="shared" si="94"/>
        <v>0.0</v>
      </c>
      <c r="M1688" s="1549" t="e">
        <f t="shared" si="95"/>
        <v>#VALUE!</v>
      </c>
      <c r="N1688" s="1550" t="str">
        <f>IF($J1673="TC",0,IF($J1673="Nso",0,VLOOKUP($A1670,'Result Entry'!$B$9:$FW$108,70,0)))</f>
        <v/>
      </c>
    </row>
    <row r="1689" spans="8:8" s="1538" ht="20.25" customFormat="1" customHeight="1">
      <c r="A1689" s="1443"/>
      <c r="B1689" s="1539" t="s">
        <v>70</v>
      </c>
      <c r="C1689" s="1551" t="str">
        <f>'Result Entry'!$BW$3</f>
        <v>BIOLOGY</v>
      </c>
      <c r="D1689" s="1552"/>
      <c r="E1689" s="1557" t="str">
        <f>IF($J1673="TC",0,IF($J1673="Nso",0,VLOOKUP($A1670,'Result Entry'!$B$9:$FW$108,71,0)))</f>
        <v/>
      </c>
      <c r="F1689" s="1558" t="str">
        <f>IF($J1673="TC",0,IF($J1673="Nso",0,VLOOKUP($A1670,'Result Entry'!$B$9:$FW$108,72,0)))</f>
        <v/>
      </c>
      <c r="G1689" s="1559" t="e">
        <f>E1689+F1689</f>
        <v>#VALUE!</v>
      </c>
      <c r="H1689" s="1560">
        <f>IF($J1673="TC",0,IF($J1673="Nso",0,VLOOKUP($A1670,'Result Entry'!$B$9:$FW$108,77,0)))</f>
        <v>0.0</v>
      </c>
      <c r="I1689" s="1561"/>
      <c r="J1689" s="1562">
        <f>IF($J1673="TC",0,IF($J1673="Nso",0,VLOOKUP($A1670,'Result Entry'!$B$9:$FW$108,81,0)))</f>
        <v>0.0</v>
      </c>
      <c r="K1689" s="1561"/>
      <c r="L1689" s="1563">
        <f t="shared" si="94"/>
        <v>0.0</v>
      </c>
      <c r="M1689" s="1564" t="e">
        <f t="shared" si="95"/>
        <v>#VALUE!</v>
      </c>
      <c r="N1689" s="1550">
        <f>IF($J1673="TC",0,IF($J1673="Nso",0,VLOOKUP($A1670,'Result Entry'!$B$9:$FW$108,86,0)))</f>
        <v>0.0</v>
      </c>
    </row>
    <row r="1690" spans="8:8" ht="20.25" customHeight="1">
      <c r="A1690" s="1443"/>
      <c r="B1690" s="1503" t="s">
        <v>70</v>
      </c>
      <c r="C1690" s="1565" t="s">
        <v>78</v>
      </c>
      <c r="D1690" s="1566"/>
      <c r="E1690" s="1567"/>
      <c r="F1690" s="1568" t="s">
        <v>79</v>
      </c>
      <c r="G1690" s="1569"/>
      <c r="H1690" s="1570" t="s">
        <v>80</v>
      </c>
      <c r="I1690" s="1571"/>
      <c r="J1690" s="1572" t="s">
        <v>42</v>
      </c>
      <c r="K1690" s="1667" t="s">
        <v>92</v>
      </c>
      <c r="L1690" s="1574" t="s">
        <v>40</v>
      </c>
      <c r="M1690" s="1575"/>
      <c r="N1690" s="1576" t="s">
        <v>44</v>
      </c>
    </row>
    <row r="1691" spans="8:8" ht="25.5" customHeight="1">
      <c r="A1691" s="1443"/>
      <c r="B1691" s="1503" t="s">
        <v>70</v>
      </c>
      <c r="C1691" s="1577"/>
      <c r="D1691" s="1578"/>
      <c r="E1691" s="1579"/>
      <c r="F1691" s="1580">
        <f>IF($J1673="TC",0,IF($J1673="Nso",0,VLOOKUP($A1670,'Result Entry'!$B$9:$FW$108,146,0)))</f>
        <v>0.0</v>
      </c>
      <c r="G1691" s="1581"/>
      <c r="H1691" s="1582">
        <f>IF($J1673="TC",0,IF($J1673="Nso",0,VLOOKUP($A1670,'Result Entry'!$B$9:$FW$108,147,0)))</f>
        <v>0.0</v>
      </c>
      <c r="I1691" s="1583"/>
      <c r="J1691" s="1584">
        <f>IF($J1673="TC",0,IF($J1673="Nso",0,VLOOKUP($A1670,'Result Entry'!$B$9:$FW$108,148,0)))</f>
        <v>0.0</v>
      </c>
      <c r="K1691" s="1585" t="str">
        <f>IF($J1673="TC",0,IF($J1673="Nso",0,VLOOKUP($A1670,'Result Entry'!$B$9:$FW$108,149,0)))</f>
        <v/>
      </c>
      <c r="L1691" s="1586">
        <f>IF($J1673="TC",0,IF($J1673="Nso",0,VLOOKUP($A1670,'Result Entry'!$B$9:$FW$108,150,0)))</f>
        <v>0.0</v>
      </c>
      <c r="M1691" s="1587"/>
      <c r="N1691" s="1588">
        <f>IF($J1673="TC",0,IF($J1673="Nso",0,VLOOKUP($A1670,'Result Entry'!$B$9:$FW$108,152,0)))</f>
        <v>0.0</v>
      </c>
    </row>
    <row r="1692" spans="8:8" ht="20.25" customHeight="1">
      <c r="A1692" s="1443"/>
      <c r="B1692" s="1503" t="s">
        <v>70</v>
      </c>
      <c r="C1692" s="1589" t="s">
        <v>59</v>
      </c>
      <c r="D1692" s="1590"/>
      <c r="E1692" s="1590"/>
      <c r="F1692" s="1590"/>
      <c r="G1692" s="1590"/>
      <c r="H1692" s="1591"/>
      <c r="I1692" s="1592" t="s">
        <v>60</v>
      </c>
      <c r="J1692" s="1593"/>
      <c r="K1692" s="1594">
        <f>VLOOKUP($A1670,'Result Entry'!$B$9:$FW$108,143,0)</f>
        <v>0.0</v>
      </c>
      <c r="L1692" s="1595"/>
      <c r="M1692" s="1596" t="s">
        <v>38</v>
      </c>
      <c r="N1692" s="1597"/>
    </row>
    <row r="1693" spans="8:8" ht="20.25" customHeight="1">
      <c r="A1693" s="1443"/>
      <c r="B1693" s="1503" t="s">
        <v>70</v>
      </c>
      <c r="C1693" s="1598" t="s">
        <v>55</v>
      </c>
      <c r="D1693" s="1599"/>
      <c r="E1693" s="1599"/>
      <c r="F1693" s="1600" t="s">
        <v>158</v>
      </c>
      <c r="G1693" s="1601"/>
      <c r="H1693" s="1602" t="s">
        <v>48</v>
      </c>
      <c r="I1693" s="1603" t="s">
        <v>61</v>
      </c>
      <c r="J1693" s="1604"/>
      <c r="K1693" s="1605">
        <f>VLOOKUP($A1670,'Result Entry'!$B$9:$FW$108,144,0)</f>
        <v>0.0</v>
      </c>
      <c r="L1693" s="1606"/>
      <c r="M1693" s="1607">
        <f>VLOOKUP($A1670,'Result Entry'!$B$9:$FW$108,145,0)</f>
        <v>0.0</v>
      </c>
      <c r="N1693" s="1608"/>
    </row>
    <row r="1694" spans="8:8" ht="20.25" customHeight="1">
      <c r="A1694" s="1443"/>
      <c r="B1694" s="1503" t="s">
        <v>70</v>
      </c>
      <c r="C1694" s="1598"/>
      <c r="D1694" s="1599"/>
      <c r="E1694" s="1599"/>
      <c r="F1694" s="1609"/>
      <c r="G1694" s="1610"/>
      <c r="H1694" s="1611" t="s">
        <v>100</v>
      </c>
      <c r="I1694" s="1612" t="s">
        <v>62</v>
      </c>
      <c r="J1694" s="1613"/>
      <c r="K1694" s="1614">
        <f>IF($J1673="TC","Transferred",IF($J1673="Nso","NameSeparated",VLOOKUP($A1670,'Result Entry'!$B$9:$FW$108,153,0)))</f>
        <v>0.0</v>
      </c>
      <c r="L1694" s="1614"/>
      <c r="M1694" s="1614"/>
      <c r="N1694" s="1615"/>
    </row>
    <row r="1695" spans="8:8" ht="20.25" customHeight="1">
      <c r="A1695" s="1443"/>
      <c r="B1695" s="1503" t="s">
        <v>70</v>
      </c>
      <c r="C1695" s="1616" t="str">
        <f>'Result Entry'!$DU$3</f>
        <v>Foundation Of Information Tech.</v>
      </c>
      <c r="D1695" s="1617"/>
      <c r="E1695" s="1618"/>
      <c r="F1695" s="1619" t="str">
        <f>IF($J1673="TC",0,IF($J1673="Nso",0,VLOOKUP($A1670,'Result Entry'!$B$9:$GS$108,170,0)))</f>
        <v/>
      </c>
      <c r="G1695" s="1619"/>
      <c r="H1695" s="1620">
        <f>IF($J1673="TC",0,IF($J1673="Nso",0,VLOOKUP($A1670,'Result Entry'!$B$9:$GS$108,112,0)))</f>
        <v>0.0</v>
      </c>
      <c r="I1695" s="1621" t="s">
        <v>72</v>
      </c>
      <c r="J1695" s="1622"/>
      <c r="K1695" s="1623">
        <f>'Result Entry'!$T$2</f>
        <v>45041.0</v>
      </c>
      <c r="L1695" s="1624"/>
      <c r="M1695" s="1624"/>
      <c r="N1695" s="1625"/>
    </row>
    <row r="1696" spans="8:8" ht="20.25" customHeight="1">
      <c r="A1696" s="1443"/>
      <c r="B1696" s="1503" t="s">
        <v>70</v>
      </c>
      <c r="C1696" s="1616" t="str">
        <f>'Result Entry'!$EI$3</f>
        <v>G.I.A.I.-II</v>
      </c>
      <c r="D1696" s="1617"/>
      <c r="E1696" s="1618"/>
      <c r="F1696" s="1619" t="str">
        <f>IF($J1673="TC",0,IF($J1673="Nso",0,VLOOKUP($A1670,'Result Entry'!$B$9:$GS$108,174,0)))</f>
        <v/>
      </c>
      <c r="G1696" s="1619"/>
      <c r="H1696" s="1620">
        <f>IF($J1673="TC",0,IF($J1673="Nso",0,VLOOKUP($A1670,'Result Entry'!$B$9:$GS$108,124,0)))</f>
        <v>0.0</v>
      </c>
      <c r="I1696" s="1626"/>
      <c r="J1696" s="1627"/>
      <c r="K1696" s="1627"/>
      <c r="L1696" s="1627"/>
      <c r="M1696" s="1627"/>
      <c r="N1696" s="1628"/>
    </row>
    <row r="1697" spans="8:8" ht="20.25" customHeight="1">
      <c r="A1697" s="1443"/>
      <c r="B1697" s="1503" t="s">
        <v>70</v>
      </c>
      <c r="C1697" s="1616" t="str">
        <f>'Result Entry'!$EU$3</f>
        <v>SOC.SER.PLAN</v>
      </c>
      <c r="D1697" s="1617"/>
      <c r="E1697" s="1618"/>
      <c r="F1697" s="1619">
        <f>IF($J1673="TC",0,IF($J1673="Nso",0,VLOOKUP($A1670,'Result Entry'!$B$9:$HS$108,178,0)))</f>
        <v>0.0</v>
      </c>
      <c r="G1697" s="1619"/>
      <c r="H1697" s="1620">
        <f>IF($J1673="TC",0,IF($J1673="Nso",0,VLOOKUP($A1670,'Result Entry'!$B$9:$GS$108,136,0)))</f>
        <v>0.0</v>
      </c>
      <c r="I1697" s="1629" t="s">
        <v>175</v>
      </c>
      <c r="J1697" s="1630"/>
      <c r="K1697" s="1668"/>
      <c r="L1697" s="1669"/>
      <c r="M1697" s="1669"/>
      <c r="N1697" s="1670"/>
    </row>
    <row r="1698" spans="8:8" ht="20.25" customHeight="1">
      <c r="A1698" s="1443"/>
      <c r="B1698" s="1503" t="s">
        <v>70</v>
      </c>
      <c r="C1698" s="1616" t="str">
        <f>'Result Entry'!$FG$3</f>
        <v>Jeewan Kaushal</v>
      </c>
      <c r="D1698" s="1617"/>
      <c r="E1698" s="1618"/>
      <c r="F1698" s="1619" t="str">
        <f>IF($J1673="TC",0,IF($J1673="Nso",0,VLOOKUP($A1670,'Result Entry'!$B$9:$HS$108,182,0)))</f>
        <v/>
      </c>
      <c r="G1698" s="1619"/>
      <c r="H1698" s="1620">
        <f>IF($J1673="TC",0,IF($J1673="Nso",0,VLOOKUP($A1670,'Result Entry'!$B$9:$HS$108,136,0)))</f>
        <v>0.0</v>
      </c>
      <c r="I1698" s="1629" t="s">
        <v>149</v>
      </c>
      <c r="J1698" s="1630"/>
      <c r="K1698" s="1630"/>
      <c r="L1698" s="1630"/>
      <c r="M1698" s="1630"/>
      <c r="N1698" s="1634"/>
    </row>
    <row r="1699" spans="8:8" ht="20.25" customHeight="1">
      <c r="A1699" s="1443"/>
      <c r="B1699" s="1483" t="s">
        <v>70</v>
      </c>
      <c r="C1699" s="1635" t="s">
        <v>181</v>
      </c>
      <c r="D1699" s="1636"/>
      <c r="E1699" s="1637"/>
      <c r="F1699" s="1638" t="s">
        <v>182</v>
      </c>
      <c r="G1699" s="1639"/>
      <c r="H1699" s="1640" t="s">
        <v>31</v>
      </c>
      <c r="I1699" s="1629" t="s">
        <v>176</v>
      </c>
      <c r="J1699" s="1630"/>
      <c r="K1699" s="1630"/>
      <c r="L1699" s="1630"/>
      <c r="M1699" s="1630"/>
      <c r="N1699" s="1634"/>
    </row>
    <row r="1700" spans="8:8" ht="20.25" customHeight="1">
      <c r="A1700" s="1443"/>
      <c r="B1700" s="1483" t="s">
        <v>70</v>
      </c>
      <c r="C1700" s="1641"/>
      <c r="D1700" s="1642"/>
      <c r="E1700" s="1643"/>
      <c r="F1700" s="1644" t="s">
        <v>183</v>
      </c>
      <c r="G1700" s="1645"/>
      <c r="H1700" s="1646" t="s">
        <v>180</v>
      </c>
      <c r="I1700" s="1647" t="s">
        <v>68</v>
      </c>
      <c r="J1700" s="1648"/>
      <c r="K1700" s="1648"/>
      <c r="L1700" s="1648"/>
      <c r="M1700" s="1648"/>
      <c r="N1700" s="1649"/>
    </row>
    <row r="1701" spans="8:8" ht="20.25" customHeight="1">
      <c r="A1701" s="1443"/>
      <c r="B1701" s="1483" t="s">
        <v>70</v>
      </c>
      <c r="C1701" s="1641"/>
      <c r="D1701" s="1642"/>
      <c r="E1701" s="1643"/>
      <c r="F1701" s="1644" t="s">
        <v>186</v>
      </c>
      <c r="G1701" s="1645"/>
      <c r="H1701" s="1646" t="s">
        <v>63</v>
      </c>
      <c r="I1701" s="1650"/>
      <c r="J1701" s="1651"/>
      <c r="K1701" s="1651"/>
      <c r="L1701" s="1651"/>
      <c r="M1701" s="1651"/>
      <c r="N1701" s="1652"/>
    </row>
    <row r="1702" spans="8:8" ht="20.25" customHeight="1">
      <c r="A1702" s="1443"/>
      <c r="B1702" s="1483" t="s">
        <v>70</v>
      </c>
      <c r="C1702" s="1641"/>
      <c r="D1702" s="1642"/>
      <c r="E1702" s="1643"/>
      <c r="F1702" s="1644" t="s">
        <v>187</v>
      </c>
      <c r="G1702" s="1645"/>
      <c r="H1702" s="1646" t="s">
        <v>64</v>
      </c>
      <c r="I1702" s="1650"/>
      <c r="J1702" s="1651"/>
      <c r="K1702" s="1651"/>
      <c r="L1702" s="1651"/>
      <c r="M1702" s="1651"/>
      <c r="N1702" s="1652"/>
    </row>
    <row r="1703" spans="8:8" ht="20.25" customHeight="1">
      <c r="A1703" s="1443"/>
      <c r="B1703" s="1483" t="s">
        <v>70</v>
      </c>
      <c r="C1703" s="1641"/>
      <c r="D1703" s="1642"/>
      <c r="E1703" s="1643"/>
      <c r="F1703" s="1644" t="s">
        <v>184</v>
      </c>
      <c r="G1703" s="1645"/>
      <c r="H1703" s="1646" t="s">
        <v>66</v>
      </c>
      <c r="I1703" s="1653" t="s">
        <v>81</v>
      </c>
      <c r="J1703" s="1654"/>
      <c r="K1703" s="1654"/>
      <c r="L1703" s="1654"/>
      <c r="M1703" s="1654"/>
      <c r="N1703" s="1655"/>
    </row>
    <row r="1704" spans="8:8" ht="20.25" customHeight="1">
      <c r="A1704" s="1443"/>
      <c r="B1704" s="1656" t="s">
        <v>70</v>
      </c>
      <c r="C1704" s="1657"/>
      <c r="D1704" s="1658"/>
      <c r="E1704" s="1659"/>
      <c r="F1704" s="1660" t="s">
        <v>185</v>
      </c>
      <c r="G1704" s="1661"/>
      <c r="H1704" s="1662" t="s">
        <v>65</v>
      </c>
      <c r="I1704" s="1663"/>
      <c r="J1704" s="1664"/>
      <c r="K1704" s="1664"/>
      <c r="L1704" s="1664"/>
      <c r="M1704" s="1664"/>
      <c r="N1704" s="1665"/>
    </row>
    <row r="1705" spans="8:8" ht="24.75" customHeight="1">
      <c r="A1705" s="1441">
        <f>A1670+1</f>
        <v>49.0</v>
      </c>
      <c r="B1705" s="1442" t="s">
        <v>51</v>
      </c>
      <c r="C1705" s="1442"/>
      <c r="D1705" s="1442"/>
      <c r="E1705" s="1442"/>
      <c r="F1705" s="1442"/>
      <c r="G1705" s="1442"/>
      <c r="H1705" s="1442"/>
      <c r="I1705" s="1442"/>
      <c r="J1705" s="1442"/>
      <c r="K1705" s="1442"/>
      <c r="L1705" s="1442"/>
      <c r="M1705" s="1442"/>
      <c r="N1705" s="1442"/>
    </row>
    <row r="1706" spans="8:8" ht="42.75" customHeight="1">
      <c r="A1706" s="1443"/>
      <c r="B1706" s="1444"/>
      <c r="C1706" s="1445"/>
      <c r="D1706" s="1446" t="str">
        <f>Master!$E$8</f>
        <v>Govt. Sr. Secondary School </v>
      </c>
      <c r="E1706" s="1447"/>
      <c r="F1706" s="1447"/>
      <c r="G1706" s="1447"/>
      <c r="H1706" s="1447"/>
      <c r="I1706" s="1447"/>
      <c r="J1706" s="1447"/>
      <c r="K1706" s="1447"/>
      <c r="L1706" s="1447"/>
      <c r="M1706" s="1447"/>
      <c r="N1706" s="1448"/>
    </row>
    <row r="1707" spans="8:8" ht="20.25" customHeight="1">
      <c r="A1707" s="1443"/>
      <c r="B1707" s="1449"/>
      <c r="C1707" s="1450"/>
      <c r="D1707" s="1451" t="str">
        <f>Master!$E$11</f>
        <v>P.S.-Bapini (Jodhpur)</v>
      </c>
      <c r="E1707" s="1452"/>
      <c r="F1707" s="1452"/>
      <c r="G1707" s="1452"/>
      <c r="H1707" s="1452"/>
      <c r="I1707" s="1452"/>
      <c r="J1707" s="1452"/>
      <c r="K1707" s="1452"/>
      <c r="L1707" s="1452"/>
      <c r="M1707" s="1452"/>
      <c r="N1707" s="1453"/>
    </row>
    <row r="1708" spans="8:8" ht="20.25" customHeight="1">
      <c r="A1708" s="1443"/>
      <c r="B1708" s="1454"/>
      <c r="C1708" s="1455" t="s">
        <v>151</v>
      </c>
      <c r="D1708" s="1456"/>
      <c r="E1708" s="1456"/>
      <c r="F1708" s="1456"/>
      <c r="G1708" s="1457"/>
      <c r="H1708" s="1458" t="s">
        <v>128</v>
      </c>
      <c r="I1708" s="1458"/>
      <c r="J1708" s="1459">
        <f>VLOOKUP(A1705,'Result Entry'!$B$6:$K$108,6,0)</f>
        <v>0.0</v>
      </c>
      <c r="K1708" s="1460" t="s">
        <v>69</v>
      </c>
      <c r="L1708" s="1461"/>
      <c r="M1708" s="1462">
        <f>Master!$E$14</f>
        <v>8.151106901E9</v>
      </c>
      <c r="N1708" s="1463"/>
    </row>
    <row r="1709" spans="8:8" ht="20.25" customHeight="1">
      <c r="A1709" s="1443"/>
      <c r="B1709" s="1464"/>
      <c r="C1709" s="1465"/>
      <c r="D1709" s="1466"/>
      <c r="E1709" s="1466"/>
      <c r="F1709" s="1466"/>
      <c r="G1709" s="1467"/>
      <c r="H1709" s="1468"/>
      <c r="I1709" s="1468"/>
      <c r="J1709" s="1469"/>
      <c r="K1709" s="1470" t="s">
        <v>67</v>
      </c>
      <c r="L1709" s="1471"/>
      <c r="M1709" s="1472"/>
      <c r="N1709" s="1473"/>
      <c r="O1709" s="23" t="s">
        <v>157</v>
      </c>
    </row>
    <row r="1710" spans="8:8" ht="20.25" customHeight="1">
      <c r="A1710" s="1443"/>
      <c r="B1710" s="1464"/>
      <c r="C1710" s="1474"/>
      <c r="D1710" s="1475"/>
      <c r="E1710" s="1475"/>
      <c r="F1710" s="1475"/>
      <c r="G1710" s="1476"/>
      <c r="H1710" s="1477"/>
      <c r="I1710" s="1477"/>
      <c r="J1710" s="1478"/>
      <c r="K1710" s="1479" t="s">
        <v>52</v>
      </c>
      <c r="L1710" s="1480"/>
      <c r="M1710" s="1481" t="str">
        <f>Master!$E$6</f>
        <v>2022-23</v>
      </c>
      <c r="N1710" s="1482"/>
    </row>
    <row r="1711" spans="8:8" ht="20.25" customHeight="1">
      <c r="A1711" s="1443"/>
      <c r="B1711" s="1483" t="s">
        <v>70</v>
      </c>
      <c r="C1711" s="1484" t="s">
        <v>21</v>
      </c>
      <c r="D1711" s="1485"/>
      <c r="E1711" s="1485"/>
      <c r="F1711" s="1486"/>
      <c r="G1711" s="1487" t="s">
        <v>150</v>
      </c>
      <c r="H1711" s="1488">
        <f>VLOOKUP($A1705,'Result Entry'!$B$9:$FW$108,4,0)</f>
        <v>0.0</v>
      </c>
      <c r="I1711" s="1488"/>
      <c r="J1711" s="1488"/>
      <c r="K1711" s="1488"/>
      <c r="L1711" s="1488"/>
      <c r="M1711" s="1488"/>
      <c r="N1711" s="1489"/>
    </row>
    <row r="1712" spans="8:8" ht="20.25" customHeight="1">
      <c r="A1712" s="1443"/>
      <c r="B1712" s="1483" t="s">
        <v>70</v>
      </c>
      <c r="C1712" s="1490" t="s">
        <v>23</v>
      </c>
      <c r="D1712" s="1491"/>
      <c r="E1712" s="1491"/>
      <c r="F1712" s="1492"/>
      <c r="G1712" s="1493" t="s">
        <v>150</v>
      </c>
      <c r="H1712" s="1494">
        <f>VLOOKUP($A1705,'Result Entry'!$B$9:$FW$108,7,0)</f>
        <v>0.0</v>
      </c>
      <c r="I1712" s="1494"/>
      <c r="J1712" s="1494"/>
      <c r="K1712" s="1494"/>
      <c r="L1712" s="1494"/>
      <c r="M1712" s="1494"/>
      <c r="N1712" s="1495"/>
    </row>
    <row r="1713" spans="8:8" ht="20.25" customHeight="1">
      <c r="A1713" s="1443"/>
      <c r="B1713" s="1483" t="s">
        <v>70</v>
      </c>
      <c r="C1713" s="1490" t="s">
        <v>24</v>
      </c>
      <c r="D1713" s="1491"/>
      <c r="E1713" s="1491"/>
      <c r="F1713" s="1492"/>
      <c r="G1713" s="1493" t="s">
        <v>150</v>
      </c>
      <c r="H1713" s="1494">
        <f>VLOOKUP($A1705,'Result Entry'!$B$9:$FW$108,8,0)</f>
        <v>0.0</v>
      </c>
      <c r="I1713" s="1494"/>
      <c r="J1713" s="1494"/>
      <c r="K1713" s="1494"/>
      <c r="L1713" s="1494"/>
      <c r="M1713" s="1494"/>
      <c r="N1713" s="1495"/>
    </row>
    <row r="1714" spans="8:8" ht="20.25" customHeight="1">
      <c r="A1714" s="1443"/>
      <c r="B1714" s="1483" t="s">
        <v>70</v>
      </c>
      <c r="C1714" s="1490" t="s">
        <v>53</v>
      </c>
      <c r="D1714" s="1491"/>
      <c r="E1714" s="1491"/>
      <c r="F1714" s="1492"/>
      <c r="G1714" s="1493" t="s">
        <v>150</v>
      </c>
      <c r="H1714" s="1494">
        <f>VLOOKUP($A1705,'Result Entry'!$B$9:$FW$108,9,0)</f>
        <v>0.0</v>
      </c>
      <c r="I1714" s="1494"/>
      <c r="J1714" s="1494"/>
      <c r="K1714" s="1494"/>
      <c r="L1714" s="1494"/>
      <c r="M1714" s="1494"/>
      <c r="N1714" s="1495"/>
    </row>
    <row r="1715" spans="8:8" ht="20.25" customHeight="1">
      <c r="A1715" s="1443"/>
      <c r="B1715" s="1483" t="s">
        <v>70</v>
      </c>
      <c r="C1715" s="1490" t="s">
        <v>54</v>
      </c>
      <c r="D1715" s="1491"/>
      <c r="E1715" s="1491"/>
      <c r="F1715" s="1492"/>
      <c r="G1715" s="1493" t="s">
        <v>150</v>
      </c>
      <c r="H1715" s="1496" t="str">
        <f>CONCATENATE('Result Entry'!$G$4,'Result Entry'!$J$4)</f>
        <v>11(A)</v>
      </c>
      <c r="I1715" s="1494"/>
      <c r="J1715" s="1494"/>
      <c r="K1715" s="1494"/>
      <c r="L1715" s="1494"/>
      <c r="M1715" s="1494"/>
      <c r="N1715" s="1495"/>
    </row>
    <row r="1716" spans="8:8" ht="20.25" customHeight="1">
      <c r="A1716" s="1443"/>
      <c r="B1716" s="1483" t="s">
        <v>70</v>
      </c>
      <c r="C1716" s="1497" t="s">
        <v>26</v>
      </c>
      <c r="D1716" s="1498"/>
      <c r="E1716" s="1498"/>
      <c r="F1716" s="1499"/>
      <c r="G1716" s="1500" t="s">
        <v>150</v>
      </c>
      <c r="H1716" s="1501">
        <f>VLOOKUP($A1705,'Result Entry'!$B$9:$FW$108,10,0)</f>
        <v>0.0</v>
      </c>
      <c r="I1716" s="1501"/>
      <c r="J1716" s="1501"/>
      <c r="K1716" s="1501"/>
      <c r="L1716" s="1501"/>
      <c r="M1716" s="1501"/>
      <c r="N1716" s="1502"/>
    </row>
    <row r="1717" spans="8:8" ht="20.25" customHeight="1">
      <c r="A1717" s="1443"/>
      <c r="B1717" s="1503" t="s">
        <v>70</v>
      </c>
      <c r="C1717" s="1504" t="s">
        <v>168</v>
      </c>
      <c r="D1717" s="1505"/>
      <c r="E1717" s="1506" t="s">
        <v>73</v>
      </c>
      <c r="F1717" s="1507" t="s">
        <v>74</v>
      </c>
      <c r="G1717" s="1508" t="s">
        <v>169</v>
      </c>
      <c r="H1717" s="1509" t="s">
        <v>56</v>
      </c>
      <c r="I1717" s="1510"/>
      <c r="J1717" s="1511" t="s">
        <v>85</v>
      </c>
      <c r="K1717" s="1512"/>
      <c r="L1717" s="1513" t="s">
        <v>170</v>
      </c>
      <c r="M1717" s="1514" t="s">
        <v>77</v>
      </c>
      <c r="N1717" s="1515" t="s">
        <v>99</v>
      </c>
    </row>
    <row r="1718" spans="8:8" ht="20.25" customHeight="1">
      <c r="A1718" s="1443"/>
      <c r="B1718" s="1503"/>
      <c r="C1718" s="1516"/>
      <c r="D1718" s="1517"/>
      <c r="E1718" s="1518"/>
      <c r="F1718" s="1519"/>
      <c r="G1718" s="1520"/>
      <c r="H1718" s="1521"/>
      <c r="I1718" s="1522"/>
      <c r="J1718" s="1523"/>
      <c r="K1718" s="1524"/>
      <c r="L1718" s="1525"/>
      <c r="M1718" s="1526"/>
      <c r="N1718" s="1527"/>
    </row>
    <row r="1719" spans="8:8" ht="20.25" customHeight="1">
      <c r="A1719" s="1443"/>
      <c r="B1719" s="1503" t="s">
        <v>70</v>
      </c>
      <c r="C1719" s="1528" t="s">
        <v>57</v>
      </c>
      <c r="D1719" s="1529"/>
      <c r="E1719" s="1530">
        <f>'Result Entry'!$L$7</f>
        <v>10.0</v>
      </c>
      <c r="F1719" s="1531">
        <f>'Result Entry'!$M$7</f>
        <v>10.0</v>
      </c>
      <c r="G1719" s="1532">
        <f>SUM(E1719:F1719)</f>
        <v>20.0</v>
      </c>
      <c r="H1719" s="1533">
        <f>'Result Entry'!$AU$7</f>
        <v>70.0</v>
      </c>
      <c r="I1719" s="1534"/>
      <c r="J1719" s="1535">
        <f>'Result Entry'!$AY$7</f>
        <v>100.0</v>
      </c>
      <c r="K1719" s="1534"/>
      <c r="L1719" s="1532">
        <f t="shared" si="96" ref="L1719:L1724">H1719+J1719</f>
        <v>170.0</v>
      </c>
      <c r="M1719" s="1536">
        <f t="shared" si="97" ref="M1719:M1724">G1719+L1719</f>
        <v>190.0</v>
      </c>
      <c r="N1719" s="1537"/>
    </row>
    <row r="1720" spans="8:8" s="1538" ht="20.25" customFormat="1" customHeight="1">
      <c r="A1720" s="1443"/>
      <c r="B1720" s="1539" t="s">
        <v>70</v>
      </c>
      <c r="C1720" s="1540" t="str">
        <f>'Result Entry'!$L$3</f>
        <v>HINDI Comp.</v>
      </c>
      <c r="D1720" s="1541"/>
      <c r="E1720" s="1542">
        <f>IF($J1708="TC",0,IF($J1708="Nso",0,VLOOKUP($A1705,'Result Entry'!$B$9:$FW$108,11,0)))</f>
        <v>0.0</v>
      </c>
      <c r="F1720" s="1543">
        <f>IF($J1708="TC",0,IF($J1708="Nso",0,VLOOKUP($A1705,'Result Entry'!$B$9:$FW$108,12,0)))</f>
        <v>0.0</v>
      </c>
      <c r="G1720" s="1544">
        <f>E1720+F1720</f>
        <v>0.0</v>
      </c>
      <c r="H1720" s="1545">
        <f>IF($J1708="TC",0,IF($J1708="Nso",0,VLOOKUP($A1705,'Result Entry'!$B$9:$FW$108,16,0)))</f>
        <v>0.0</v>
      </c>
      <c r="I1720" s="1546"/>
      <c r="J1720" s="1547">
        <f>IF($J1708="TC",0,IF($J1708="Nso",0,VLOOKUP($A1705,'Result Entry'!$B$9:$FW$108,19,0)))</f>
        <v>0.0</v>
      </c>
      <c r="K1720" s="1546"/>
      <c r="L1720" s="1548">
        <f t="shared" si="96"/>
        <v>0.0</v>
      </c>
      <c r="M1720" s="1549">
        <f t="shared" si="97"/>
        <v>0.0</v>
      </c>
      <c r="N1720" s="1550" t="str">
        <f>IF($J1708="TC",0,IF($J1708="Nso",0,VLOOKUP($A1705,'Result Entry'!$B$9:$FW$108,24,0)))</f>
        <v/>
      </c>
    </row>
    <row r="1721" spans="8:8" s="1538" ht="20.25" customFormat="1" customHeight="1">
      <c r="A1721" s="1443"/>
      <c r="B1721" s="1539" t="s">
        <v>70</v>
      </c>
      <c r="C1721" s="1551" t="str">
        <f>'Result Entry'!$Z$3</f>
        <v>ENGLISH Comp.</v>
      </c>
      <c r="D1721" s="1552"/>
      <c r="E1721" s="1542">
        <f>IF($J1708="TC",0,IF($J1708="Nso",0,VLOOKUP($A1705,'Result Entry'!$B$9:$FW$108,25,0)))</f>
        <v>0.0</v>
      </c>
      <c r="F1721" s="1543">
        <f>IF($J1708="TC",0,IF($J1708="Nso",0,VLOOKUP($A1705,'Result Entry'!$B$9:$FW$108,26,0)))</f>
        <v>0.0</v>
      </c>
      <c r="G1721" s="1553">
        <f>E1721+F1721</f>
        <v>0.0</v>
      </c>
      <c r="H1721" s="1554">
        <f>IF($J1708="TC",0,IF($J1708="Nso",0,VLOOKUP($A1705,'Result Entry'!$B$9:$FW$108,30,0)))</f>
        <v>0.0</v>
      </c>
      <c r="I1721" s="1555"/>
      <c r="J1721" s="1556">
        <f>IF($J1708="TC",0,IF($J1708="Nso",0,VLOOKUP($A1705,'Result Entry'!$B$9:$FW$108,33,0)))</f>
        <v>0.0</v>
      </c>
      <c r="K1721" s="1555"/>
      <c r="L1721" s="1548">
        <f t="shared" si="96"/>
        <v>0.0</v>
      </c>
      <c r="M1721" s="1549">
        <f t="shared" si="97"/>
        <v>0.0</v>
      </c>
      <c r="N1721" s="1550" t="str">
        <f>IF($J1708="TC",0,IF($J1708="Nso",0,VLOOKUP($A1705,'Result Entry'!$B$9:$FW$108,38,0)))</f>
        <v/>
      </c>
    </row>
    <row r="1722" spans="8:8" s="1538" ht="20.25" customFormat="1" customHeight="1">
      <c r="A1722" s="1443"/>
      <c r="B1722" s="1539" t="s">
        <v>70</v>
      </c>
      <c r="C1722" s="1551" t="str">
        <f>'Result Entry'!$AO$3</f>
        <v>PHYSICS</v>
      </c>
      <c r="D1722" s="1552"/>
      <c r="E1722" s="1542">
        <f>IF($J1708="TC",0,IF($J1708="Nso",0,VLOOKUP($A1705,'Result Entry'!$B$9:$FW$108,39,0)))</f>
        <v>0.0</v>
      </c>
      <c r="F1722" s="1543">
        <f>IF($J1708="TC",0,IF($J1708="Nso",0,VLOOKUP($A1705,'Result Entry'!$B$9:$FW$108,40,0)))</f>
        <v>0.0</v>
      </c>
      <c r="G1722" s="1553">
        <f>E1722+F1722</f>
        <v>0.0</v>
      </c>
      <c r="H1722" s="1554">
        <f>IF($J1708="TC",0,IF($J1708="Nso",0,VLOOKUP($A1705,'Result Entry'!$B$9:$FW$108,45,0)))</f>
        <v>0.0</v>
      </c>
      <c r="I1722" s="1555"/>
      <c r="J1722" s="1556">
        <f>IF($J1708="TC",0,IF($J1708="Nso",0,VLOOKUP($A1705,'Result Entry'!$B$9:$FW$108,49,0)))</f>
        <v>0.0</v>
      </c>
      <c r="K1722" s="1555"/>
      <c r="L1722" s="1548">
        <f t="shared" si="96"/>
        <v>0.0</v>
      </c>
      <c r="M1722" s="1549">
        <f t="shared" si="97"/>
        <v>0.0</v>
      </c>
      <c r="N1722" s="1550" t="str">
        <f>IF($J1708="TC",0,IF($J1708="Nso",0,VLOOKUP($A1705,'Result Entry'!$B$9:$FW$108,54,0)))</f>
        <v/>
      </c>
    </row>
    <row r="1723" spans="8:8" s="1538" ht="20.25" customFormat="1" customHeight="1">
      <c r="A1723" s="1443"/>
      <c r="B1723" s="1539" t="s">
        <v>70</v>
      </c>
      <c r="C1723" s="1551" t="str">
        <f>'Result Entry'!$BF$3</f>
        <v>CHEMISTRY</v>
      </c>
      <c r="D1723" s="1552"/>
      <c r="E1723" s="1542" t="str">
        <f>IF($J1708="TC",0,IF($J1708="Nso",0,VLOOKUP($A1705,'Result Entry'!$B$9:$FW$108,55,0)))</f>
        <v/>
      </c>
      <c r="F1723" s="1543">
        <f>IF($J1708="TC",0,IF($J1708="Nso",0,VLOOKUP($A1705,'Result Entry'!$B$9:$FW$108,56,0)))</f>
        <v>0.0</v>
      </c>
      <c r="G1723" s="1553" t="e">
        <f>E1723+F1723</f>
        <v>#VALUE!</v>
      </c>
      <c r="H1723" s="1554">
        <f>IF($J1708="TC",0,IF($J1708="Nso",0,VLOOKUP($A1705,'Result Entry'!$B$9:$FW$108,61,0)))</f>
        <v>0.0</v>
      </c>
      <c r="I1723" s="1555"/>
      <c r="J1723" s="1556">
        <f>IF($J1708="TC",0,IF($J1708="Nso",0,VLOOKUP($A1705,'Result Entry'!$B$9:$FW$108,65,0)))</f>
        <v>0.0</v>
      </c>
      <c r="K1723" s="1555"/>
      <c r="L1723" s="1548">
        <f t="shared" si="96"/>
        <v>0.0</v>
      </c>
      <c r="M1723" s="1549" t="e">
        <f t="shared" si="97"/>
        <v>#VALUE!</v>
      </c>
      <c r="N1723" s="1550" t="str">
        <f>IF($J1708="TC",0,IF($J1708="Nso",0,VLOOKUP($A1705,'Result Entry'!$B$9:$FW$108,70,0)))</f>
        <v/>
      </c>
    </row>
    <row r="1724" spans="8:8" s="1538" ht="20.25" customFormat="1" customHeight="1">
      <c r="A1724" s="1443"/>
      <c r="B1724" s="1539" t="s">
        <v>70</v>
      </c>
      <c r="C1724" s="1551" t="str">
        <f>'Result Entry'!$BW$3</f>
        <v>BIOLOGY</v>
      </c>
      <c r="D1724" s="1552"/>
      <c r="E1724" s="1557" t="str">
        <f>IF($J1708="TC",0,IF($J1708="Nso",0,VLOOKUP($A1705,'Result Entry'!$B$9:$FW$108,71,0)))</f>
        <v/>
      </c>
      <c r="F1724" s="1558" t="str">
        <f>IF($J1708="TC",0,IF($J1708="Nso",0,VLOOKUP($A1705,'Result Entry'!$B$9:$FW$108,72,0)))</f>
        <v/>
      </c>
      <c r="G1724" s="1559" t="e">
        <f>E1724+F1724</f>
        <v>#VALUE!</v>
      </c>
      <c r="H1724" s="1560">
        <f>IF($J1708="TC",0,IF($J1708="Nso",0,VLOOKUP($A1705,'Result Entry'!$B$9:$FW$108,77,0)))</f>
        <v>0.0</v>
      </c>
      <c r="I1724" s="1561"/>
      <c r="J1724" s="1562">
        <f>IF($J1708="TC",0,IF($J1708="Nso",0,VLOOKUP($A1705,'Result Entry'!$B$9:$FW$108,81,0)))</f>
        <v>0.0</v>
      </c>
      <c r="K1724" s="1561"/>
      <c r="L1724" s="1563">
        <f t="shared" si="96"/>
        <v>0.0</v>
      </c>
      <c r="M1724" s="1564" t="e">
        <f t="shared" si="97"/>
        <v>#VALUE!</v>
      </c>
      <c r="N1724" s="1550">
        <f>IF($J1708="TC",0,IF($J1708="Nso",0,VLOOKUP($A1705,'Result Entry'!$B$9:$FW$108,86,0)))</f>
        <v>0.0</v>
      </c>
    </row>
    <row r="1725" spans="8:8" ht="20.25" customHeight="1">
      <c r="A1725" s="1443"/>
      <c r="B1725" s="1503" t="s">
        <v>70</v>
      </c>
      <c r="C1725" s="1565" t="s">
        <v>78</v>
      </c>
      <c r="D1725" s="1566"/>
      <c r="E1725" s="1567"/>
      <c r="F1725" s="1568" t="s">
        <v>79</v>
      </c>
      <c r="G1725" s="1569"/>
      <c r="H1725" s="1570" t="s">
        <v>80</v>
      </c>
      <c r="I1725" s="1571"/>
      <c r="J1725" s="1572" t="s">
        <v>42</v>
      </c>
      <c r="K1725" s="1667" t="s">
        <v>92</v>
      </c>
      <c r="L1725" s="1574" t="s">
        <v>40</v>
      </c>
      <c r="M1725" s="1575"/>
      <c r="N1725" s="1576" t="s">
        <v>44</v>
      </c>
    </row>
    <row r="1726" spans="8:8" ht="25.5" customHeight="1">
      <c r="A1726" s="1443"/>
      <c r="B1726" s="1503" t="s">
        <v>70</v>
      </c>
      <c r="C1726" s="1577"/>
      <c r="D1726" s="1578"/>
      <c r="E1726" s="1579"/>
      <c r="F1726" s="1580">
        <f>IF($J1708="TC",0,IF($J1708="Nso",0,VLOOKUP($A1705,'Result Entry'!$B$9:$FW$108,146,0)))</f>
        <v>0.0</v>
      </c>
      <c r="G1726" s="1581"/>
      <c r="H1726" s="1582">
        <f>IF($J1708="TC",0,IF($J1708="Nso",0,VLOOKUP($A1705,'Result Entry'!$B$9:$FW$108,147,0)))</f>
        <v>0.0</v>
      </c>
      <c r="I1726" s="1583"/>
      <c r="J1726" s="1584">
        <f>IF($J1708="TC",0,IF($J1708="Nso",0,VLOOKUP($A1705,'Result Entry'!$B$9:$FW$108,148,0)))</f>
        <v>0.0</v>
      </c>
      <c r="K1726" s="1585" t="str">
        <f>IF($J1708="TC",0,IF($J1708="Nso",0,VLOOKUP($A1705,'Result Entry'!$B$9:$FW$108,149,0)))</f>
        <v/>
      </c>
      <c r="L1726" s="1586">
        <f>IF($J1708="TC",0,IF($J1708="Nso",0,VLOOKUP($A1705,'Result Entry'!$B$9:$FW$108,150,0)))</f>
        <v>0.0</v>
      </c>
      <c r="M1726" s="1587"/>
      <c r="N1726" s="1588">
        <f>IF($J1708="TC",0,IF($J1708="Nso",0,VLOOKUP($A1705,'Result Entry'!$B$9:$FW$108,152,0)))</f>
        <v>0.0</v>
      </c>
    </row>
    <row r="1727" spans="8:8" ht="20.25" customHeight="1">
      <c r="A1727" s="1443"/>
      <c r="B1727" s="1503" t="s">
        <v>70</v>
      </c>
      <c r="C1727" s="1589" t="s">
        <v>59</v>
      </c>
      <c r="D1727" s="1590"/>
      <c r="E1727" s="1590"/>
      <c r="F1727" s="1590"/>
      <c r="G1727" s="1590"/>
      <c r="H1727" s="1591"/>
      <c r="I1727" s="1592" t="s">
        <v>60</v>
      </c>
      <c r="J1727" s="1593"/>
      <c r="K1727" s="1594">
        <f>VLOOKUP($A1705,'Result Entry'!$B$9:$FW$108,143,0)</f>
        <v>0.0</v>
      </c>
      <c r="L1727" s="1595"/>
      <c r="M1727" s="1596" t="s">
        <v>38</v>
      </c>
      <c r="N1727" s="1597"/>
    </row>
    <row r="1728" spans="8:8" ht="20.25" customHeight="1">
      <c r="A1728" s="1443"/>
      <c r="B1728" s="1503" t="s">
        <v>70</v>
      </c>
      <c r="C1728" s="1598" t="s">
        <v>55</v>
      </c>
      <c r="D1728" s="1599"/>
      <c r="E1728" s="1599"/>
      <c r="F1728" s="1600" t="s">
        <v>158</v>
      </c>
      <c r="G1728" s="1601"/>
      <c r="H1728" s="1602" t="s">
        <v>48</v>
      </c>
      <c r="I1728" s="1603" t="s">
        <v>61</v>
      </c>
      <c r="J1728" s="1604"/>
      <c r="K1728" s="1605">
        <f>VLOOKUP($A1705,'Result Entry'!$B$9:$FW$108,144,0)</f>
        <v>0.0</v>
      </c>
      <c r="L1728" s="1606"/>
      <c r="M1728" s="1607">
        <f>VLOOKUP($A1705,'Result Entry'!$B$9:$FW$108,145,0)</f>
        <v>0.0</v>
      </c>
      <c r="N1728" s="1608"/>
    </row>
    <row r="1729" spans="8:8" ht="20.25" customHeight="1">
      <c r="A1729" s="1443"/>
      <c r="B1729" s="1503" t="s">
        <v>70</v>
      </c>
      <c r="C1729" s="1598"/>
      <c r="D1729" s="1599"/>
      <c r="E1729" s="1599"/>
      <c r="F1729" s="1609"/>
      <c r="G1729" s="1610"/>
      <c r="H1729" s="1611" t="s">
        <v>100</v>
      </c>
      <c r="I1729" s="1612" t="s">
        <v>62</v>
      </c>
      <c r="J1729" s="1613"/>
      <c r="K1729" s="1614">
        <f>IF($J1708="TC","Transferred",IF($J1708="Nso","NameSeparated",VLOOKUP($A1705,'Result Entry'!$B$9:$FW$108,153,0)))</f>
        <v>0.0</v>
      </c>
      <c r="L1729" s="1614"/>
      <c r="M1729" s="1614"/>
      <c r="N1729" s="1615"/>
    </row>
    <row r="1730" spans="8:8" ht="20.25" customHeight="1">
      <c r="A1730" s="1443"/>
      <c r="B1730" s="1503" t="s">
        <v>70</v>
      </c>
      <c r="C1730" s="1616" t="str">
        <f>'Result Entry'!$DU$3</f>
        <v>Foundation Of Information Tech.</v>
      </c>
      <c r="D1730" s="1617"/>
      <c r="E1730" s="1618"/>
      <c r="F1730" s="1619" t="str">
        <f>IF($J1708="TC",0,IF($J1708="Nso",0,VLOOKUP($A1705,'Result Entry'!$B$9:$GS$108,170,0)))</f>
        <v/>
      </c>
      <c r="G1730" s="1619"/>
      <c r="H1730" s="1620">
        <f>IF($J1708="TC",0,IF($J1708="Nso",0,VLOOKUP($A1705,'Result Entry'!$B$9:$GS$108,112,0)))</f>
        <v>0.0</v>
      </c>
      <c r="I1730" s="1621" t="s">
        <v>72</v>
      </c>
      <c r="J1730" s="1622"/>
      <c r="K1730" s="1623">
        <f>'Result Entry'!$T$2</f>
        <v>45041.0</v>
      </c>
      <c r="L1730" s="1624"/>
      <c r="M1730" s="1624"/>
      <c r="N1730" s="1625"/>
    </row>
    <row r="1731" spans="8:8" ht="20.25" customHeight="1">
      <c r="A1731" s="1443"/>
      <c r="B1731" s="1503" t="s">
        <v>70</v>
      </c>
      <c r="C1731" s="1616" t="str">
        <f>'Result Entry'!$EI$3</f>
        <v>G.I.A.I.-II</v>
      </c>
      <c r="D1731" s="1617"/>
      <c r="E1731" s="1618"/>
      <c r="F1731" s="1619" t="str">
        <f>IF($J1708="TC",0,IF($J1708="Nso",0,VLOOKUP($A1705,'Result Entry'!$B$9:$GS$108,174,0)))</f>
        <v/>
      </c>
      <c r="G1731" s="1619"/>
      <c r="H1731" s="1620">
        <f>IF($J1708="TC",0,IF($J1708="Nso",0,VLOOKUP($A1705,'Result Entry'!$B$9:$GS$108,124,0)))</f>
        <v>0.0</v>
      </c>
      <c r="I1731" s="1626"/>
      <c r="J1731" s="1627"/>
      <c r="K1731" s="1627"/>
      <c r="L1731" s="1627"/>
      <c r="M1731" s="1627"/>
      <c r="N1731" s="1628"/>
    </row>
    <row r="1732" spans="8:8" ht="20.25" customHeight="1">
      <c r="A1732" s="1443"/>
      <c r="B1732" s="1503" t="s">
        <v>70</v>
      </c>
      <c r="C1732" s="1616" t="str">
        <f>'Result Entry'!$EU$3</f>
        <v>SOC.SER.PLAN</v>
      </c>
      <c r="D1732" s="1617"/>
      <c r="E1732" s="1618"/>
      <c r="F1732" s="1619">
        <f>IF($J1708="TC",0,IF($J1708="Nso",0,VLOOKUP($A1705,'Result Entry'!$B$9:$HS$108,178,0)))</f>
        <v>0.0</v>
      </c>
      <c r="G1732" s="1619"/>
      <c r="H1732" s="1620">
        <f>IF($J1708="TC",0,IF($J1708="Nso",0,VLOOKUP($A1705,'Result Entry'!$B$9:$GS$108,136,0)))</f>
        <v>0.0</v>
      </c>
      <c r="I1732" s="1629" t="s">
        <v>175</v>
      </c>
      <c r="J1732" s="1630"/>
      <c r="K1732" s="1668"/>
      <c r="L1732" s="1669"/>
      <c r="M1732" s="1669"/>
      <c r="N1732" s="1670"/>
    </row>
    <row r="1733" spans="8:8" ht="20.25" customHeight="1">
      <c r="A1733" s="1443"/>
      <c r="B1733" s="1503" t="s">
        <v>70</v>
      </c>
      <c r="C1733" s="1616" t="str">
        <f>'Result Entry'!$FG$3</f>
        <v>Jeewan Kaushal</v>
      </c>
      <c r="D1733" s="1617"/>
      <c r="E1733" s="1618"/>
      <c r="F1733" s="1619" t="str">
        <f>IF($J1708="TC",0,IF($J1708="Nso",0,VLOOKUP($A1705,'Result Entry'!$B$9:$HS$108,182,0)))</f>
        <v/>
      </c>
      <c r="G1733" s="1619"/>
      <c r="H1733" s="1620">
        <f>IF($J1708="TC",0,IF($J1708="Nso",0,VLOOKUP($A1705,'Result Entry'!$B$9:$HS$108,136,0)))</f>
        <v>0.0</v>
      </c>
      <c r="I1733" s="1629" t="s">
        <v>149</v>
      </c>
      <c r="J1733" s="1630"/>
      <c r="K1733" s="1630"/>
      <c r="L1733" s="1630"/>
      <c r="M1733" s="1630"/>
      <c r="N1733" s="1634"/>
    </row>
    <row r="1734" spans="8:8" ht="20.25" customHeight="1">
      <c r="A1734" s="1443"/>
      <c r="B1734" s="1483" t="s">
        <v>70</v>
      </c>
      <c r="C1734" s="1635" t="s">
        <v>181</v>
      </c>
      <c r="D1734" s="1636"/>
      <c r="E1734" s="1637"/>
      <c r="F1734" s="1638" t="s">
        <v>182</v>
      </c>
      <c r="G1734" s="1639"/>
      <c r="H1734" s="1640" t="s">
        <v>31</v>
      </c>
      <c r="I1734" s="1629" t="s">
        <v>176</v>
      </c>
      <c r="J1734" s="1630"/>
      <c r="K1734" s="1630"/>
      <c r="L1734" s="1630"/>
      <c r="M1734" s="1630"/>
      <c r="N1734" s="1634"/>
    </row>
    <row r="1735" spans="8:8" ht="20.25" customHeight="1">
      <c r="A1735" s="1443"/>
      <c r="B1735" s="1483" t="s">
        <v>70</v>
      </c>
      <c r="C1735" s="1641"/>
      <c r="D1735" s="1642"/>
      <c r="E1735" s="1643"/>
      <c r="F1735" s="1644" t="s">
        <v>183</v>
      </c>
      <c r="G1735" s="1645"/>
      <c r="H1735" s="1646" t="s">
        <v>180</v>
      </c>
      <c r="I1735" s="1647" t="s">
        <v>68</v>
      </c>
      <c r="J1735" s="1648"/>
      <c r="K1735" s="1648"/>
      <c r="L1735" s="1648"/>
      <c r="M1735" s="1648"/>
      <c r="N1735" s="1649"/>
    </row>
    <row r="1736" spans="8:8" ht="20.25" customHeight="1">
      <c r="A1736" s="1443"/>
      <c r="B1736" s="1483" t="s">
        <v>70</v>
      </c>
      <c r="C1736" s="1641"/>
      <c r="D1736" s="1642"/>
      <c r="E1736" s="1643"/>
      <c r="F1736" s="1644" t="s">
        <v>186</v>
      </c>
      <c r="G1736" s="1645"/>
      <c r="H1736" s="1646" t="s">
        <v>63</v>
      </c>
      <c r="I1736" s="1650"/>
      <c r="J1736" s="1651"/>
      <c r="K1736" s="1651"/>
      <c r="L1736" s="1651"/>
      <c r="M1736" s="1651"/>
      <c r="N1736" s="1652"/>
    </row>
    <row r="1737" spans="8:8" ht="20.25" customHeight="1">
      <c r="A1737" s="1443"/>
      <c r="B1737" s="1483" t="s">
        <v>70</v>
      </c>
      <c r="C1737" s="1641"/>
      <c r="D1737" s="1642"/>
      <c r="E1737" s="1643"/>
      <c r="F1737" s="1644" t="s">
        <v>187</v>
      </c>
      <c r="G1737" s="1645"/>
      <c r="H1737" s="1646" t="s">
        <v>64</v>
      </c>
      <c r="I1737" s="1650"/>
      <c r="J1737" s="1651"/>
      <c r="K1737" s="1651"/>
      <c r="L1737" s="1651"/>
      <c r="M1737" s="1651"/>
      <c r="N1737" s="1652"/>
    </row>
    <row r="1738" spans="8:8" ht="20.25" customHeight="1">
      <c r="A1738" s="1443"/>
      <c r="B1738" s="1483" t="s">
        <v>70</v>
      </c>
      <c r="C1738" s="1641"/>
      <c r="D1738" s="1642"/>
      <c r="E1738" s="1643"/>
      <c r="F1738" s="1644" t="s">
        <v>184</v>
      </c>
      <c r="G1738" s="1645"/>
      <c r="H1738" s="1646" t="s">
        <v>66</v>
      </c>
      <c r="I1738" s="1653" t="s">
        <v>81</v>
      </c>
      <c r="J1738" s="1654"/>
      <c r="K1738" s="1654"/>
      <c r="L1738" s="1654"/>
      <c r="M1738" s="1654"/>
      <c r="N1738" s="1655"/>
    </row>
    <row r="1739" spans="8:8" ht="20.25" customHeight="1">
      <c r="A1739" s="1443"/>
      <c r="B1739" s="1656" t="s">
        <v>70</v>
      </c>
      <c r="C1739" s="1657"/>
      <c r="D1739" s="1658"/>
      <c r="E1739" s="1659"/>
      <c r="F1739" s="1660" t="s">
        <v>185</v>
      </c>
      <c r="G1739" s="1661"/>
      <c r="H1739" s="1662" t="s">
        <v>65</v>
      </c>
      <c r="I1739" s="1663"/>
      <c r="J1739" s="1664"/>
      <c r="K1739" s="1664"/>
      <c r="L1739" s="1664"/>
      <c r="M1739" s="1664"/>
      <c r="N1739" s="1665"/>
    </row>
    <row r="1740" spans="8:8" ht="15.75">
      <c r="A1740" s="1666"/>
      <c r="B1740" s="1666"/>
      <c r="C1740" s="1666"/>
      <c r="D1740" s="1666"/>
      <c r="E1740" s="1666"/>
      <c r="F1740" s="1666"/>
      <c r="G1740" s="1666"/>
      <c r="H1740" s="1666"/>
      <c r="I1740" s="1666"/>
      <c r="J1740" s="1666"/>
      <c r="K1740" s="1666"/>
      <c r="L1740" s="1666"/>
      <c r="M1740" s="1666"/>
      <c r="N1740" s="1666"/>
    </row>
    <row r="1741" spans="8:8" ht="24.75" customHeight="1">
      <c r="A1741" s="1441">
        <f>A1705+1</f>
        <v>50.0</v>
      </c>
      <c r="B1741" s="1442" t="s">
        <v>51</v>
      </c>
      <c r="C1741" s="1442"/>
      <c r="D1741" s="1442"/>
      <c r="E1741" s="1442"/>
      <c r="F1741" s="1442"/>
      <c r="G1741" s="1442"/>
      <c r="H1741" s="1442"/>
      <c r="I1741" s="1442"/>
      <c r="J1741" s="1442"/>
      <c r="K1741" s="1442"/>
      <c r="L1741" s="1442"/>
      <c r="M1741" s="1442"/>
      <c r="N1741" s="1442"/>
    </row>
    <row r="1742" spans="8:8" ht="42.75" customHeight="1">
      <c r="A1742" s="1443"/>
      <c r="B1742" s="1444"/>
      <c r="C1742" s="1445"/>
      <c r="D1742" s="1446" t="str">
        <f>Master!$E$8</f>
        <v>Govt. Sr. Secondary School </v>
      </c>
      <c r="E1742" s="1447"/>
      <c r="F1742" s="1447"/>
      <c r="G1742" s="1447"/>
      <c r="H1742" s="1447"/>
      <c r="I1742" s="1447"/>
      <c r="J1742" s="1447"/>
      <c r="K1742" s="1447"/>
      <c r="L1742" s="1447"/>
      <c r="M1742" s="1447"/>
      <c r="N1742" s="1448"/>
    </row>
    <row r="1743" spans="8:8" ht="26.25" customHeight="1">
      <c r="A1743" s="1443"/>
      <c r="B1743" s="1449"/>
      <c r="C1743" s="1450"/>
      <c r="D1743" s="1451" t="str">
        <f>Master!$E$11</f>
        <v>P.S.-Bapini (Jodhpur)</v>
      </c>
      <c r="E1743" s="1452"/>
      <c r="F1743" s="1452"/>
      <c r="G1743" s="1452"/>
      <c r="H1743" s="1452"/>
      <c r="I1743" s="1452"/>
      <c r="J1743" s="1452"/>
      <c r="K1743" s="1452"/>
      <c r="L1743" s="1452"/>
      <c r="M1743" s="1452"/>
      <c r="N1743" s="1453"/>
    </row>
    <row r="1744" spans="8:8" ht="20.25" customHeight="1">
      <c r="A1744" s="1443"/>
      <c r="B1744" s="1454"/>
      <c r="C1744" s="1455" t="s">
        <v>151</v>
      </c>
      <c r="D1744" s="1456"/>
      <c r="E1744" s="1456"/>
      <c r="F1744" s="1456"/>
      <c r="G1744" s="1457"/>
      <c r="H1744" s="1458" t="s">
        <v>128</v>
      </c>
      <c r="I1744" s="1458"/>
      <c r="J1744" s="1459">
        <f>VLOOKUP(A1741,'Result Entry'!$B$6:$K$108,6,0)</f>
        <v>0.0</v>
      </c>
      <c r="K1744" s="1460" t="s">
        <v>69</v>
      </c>
      <c r="L1744" s="1461"/>
      <c r="M1744" s="1462">
        <f>Master!$E$14</f>
        <v>8.151106901E9</v>
      </c>
      <c r="N1744" s="1463"/>
    </row>
    <row r="1745" spans="8:8" ht="20.25" customHeight="1">
      <c r="A1745" s="1443"/>
      <c r="B1745" s="1464"/>
      <c r="C1745" s="1465"/>
      <c r="D1745" s="1466"/>
      <c r="E1745" s="1466"/>
      <c r="F1745" s="1466"/>
      <c r="G1745" s="1467"/>
      <c r="H1745" s="1468"/>
      <c r="I1745" s="1468"/>
      <c r="J1745" s="1469"/>
      <c r="K1745" s="1470" t="s">
        <v>67</v>
      </c>
      <c r="L1745" s="1471"/>
      <c r="M1745" s="1472"/>
      <c r="N1745" s="1473"/>
      <c r="O1745" s="23" t="s">
        <v>157</v>
      </c>
    </row>
    <row r="1746" spans="8:8" ht="20.25" customHeight="1">
      <c r="A1746" s="1443"/>
      <c r="B1746" s="1464"/>
      <c r="C1746" s="1474"/>
      <c r="D1746" s="1475"/>
      <c r="E1746" s="1475"/>
      <c r="F1746" s="1475"/>
      <c r="G1746" s="1476"/>
      <c r="H1746" s="1477"/>
      <c r="I1746" s="1477"/>
      <c r="J1746" s="1478"/>
      <c r="K1746" s="1479" t="s">
        <v>52</v>
      </c>
      <c r="L1746" s="1480"/>
      <c r="M1746" s="1481" t="str">
        <f>Master!$E$6</f>
        <v>2022-23</v>
      </c>
      <c r="N1746" s="1482"/>
    </row>
    <row r="1747" spans="8:8" ht="20.25" customHeight="1">
      <c r="A1747" s="1443"/>
      <c r="B1747" s="1483" t="s">
        <v>70</v>
      </c>
      <c r="C1747" s="1484" t="s">
        <v>21</v>
      </c>
      <c r="D1747" s="1485"/>
      <c r="E1747" s="1485"/>
      <c r="F1747" s="1486"/>
      <c r="G1747" s="1487" t="s">
        <v>150</v>
      </c>
      <c r="H1747" s="1488">
        <f>VLOOKUP($A1741,'Result Entry'!$B$9:$FW$108,4,0)</f>
        <v>0.0</v>
      </c>
      <c r="I1747" s="1488"/>
      <c r="J1747" s="1488"/>
      <c r="K1747" s="1488"/>
      <c r="L1747" s="1488"/>
      <c r="M1747" s="1488"/>
      <c r="N1747" s="1489"/>
    </row>
    <row r="1748" spans="8:8" ht="20.25" customHeight="1">
      <c r="A1748" s="1443"/>
      <c r="B1748" s="1483" t="s">
        <v>70</v>
      </c>
      <c r="C1748" s="1490" t="s">
        <v>23</v>
      </c>
      <c r="D1748" s="1491"/>
      <c r="E1748" s="1491"/>
      <c r="F1748" s="1492"/>
      <c r="G1748" s="1493" t="s">
        <v>150</v>
      </c>
      <c r="H1748" s="1494">
        <f>VLOOKUP($A1741,'Result Entry'!$B$9:$FW$108,7,0)</f>
        <v>0.0</v>
      </c>
      <c r="I1748" s="1494"/>
      <c r="J1748" s="1494"/>
      <c r="K1748" s="1494"/>
      <c r="L1748" s="1494"/>
      <c r="M1748" s="1494"/>
      <c r="N1748" s="1495"/>
    </row>
    <row r="1749" spans="8:8" ht="20.25" customHeight="1">
      <c r="A1749" s="1443"/>
      <c r="B1749" s="1483" t="s">
        <v>70</v>
      </c>
      <c r="C1749" s="1490" t="s">
        <v>24</v>
      </c>
      <c r="D1749" s="1491"/>
      <c r="E1749" s="1491"/>
      <c r="F1749" s="1492"/>
      <c r="G1749" s="1493" t="s">
        <v>150</v>
      </c>
      <c r="H1749" s="1494">
        <f>VLOOKUP($A1741,'Result Entry'!$B$9:$FW$108,8,0)</f>
        <v>0.0</v>
      </c>
      <c r="I1749" s="1494"/>
      <c r="J1749" s="1494"/>
      <c r="K1749" s="1494"/>
      <c r="L1749" s="1494"/>
      <c r="M1749" s="1494"/>
      <c r="N1749" s="1495"/>
    </row>
    <row r="1750" spans="8:8" ht="20.25" customHeight="1">
      <c r="A1750" s="1443"/>
      <c r="B1750" s="1483" t="s">
        <v>70</v>
      </c>
      <c r="C1750" s="1490" t="s">
        <v>53</v>
      </c>
      <c r="D1750" s="1491"/>
      <c r="E1750" s="1491"/>
      <c r="F1750" s="1492"/>
      <c r="G1750" s="1493" t="s">
        <v>150</v>
      </c>
      <c r="H1750" s="1494">
        <f>VLOOKUP($A1741,'Result Entry'!$B$9:$FW$108,9,0)</f>
        <v>0.0</v>
      </c>
      <c r="I1750" s="1494"/>
      <c r="J1750" s="1494"/>
      <c r="K1750" s="1494"/>
      <c r="L1750" s="1494"/>
      <c r="M1750" s="1494"/>
      <c r="N1750" s="1495"/>
    </row>
    <row r="1751" spans="8:8" ht="20.25" customHeight="1">
      <c r="A1751" s="1443"/>
      <c r="B1751" s="1483" t="s">
        <v>70</v>
      </c>
      <c r="C1751" s="1490" t="s">
        <v>54</v>
      </c>
      <c r="D1751" s="1491"/>
      <c r="E1751" s="1491"/>
      <c r="F1751" s="1492"/>
      <c r="G1751" s="1493" t="s">
        <v>150</v>
      </c>
      <c r="H1751" s="1496" t="str">
        <f>CONCATENATE('Result Entry'!$G$4,'Result Entry'!$J$4)</f>
        <v>11(A)</v>
      </c>
      <c r="I1751" s="1494"/>
      <c r="J1751" s="1494"/>
      <c r="K1751" s="1494"/>
      <c r="L1751" s="1494"/>
      <c r="M1751" s="1494"/>
      <c r="N1751" s="1495"/>
    </row>
    <row r="1752" spans="8:8" ht="20.25" customHeight="1">
      <c r="A1752" s="1443"/>
      <c r="B1752" s="1483" t="s">
        <v>70</v>
      </c>
      <c r="C1752" s="1497" t="s">
        <v>26</v>
      </c>
      <c r="D1752" s="1498"/>
      <c r="E1752" s="1498"/>
      <c r="F1752" s="1499"/>
      <c r="G1752" s="1500" t="s">
        <v>150</v>
      </c>
      <c r="H1752" s="1501">
        <f>VLOOKUP($A1741,'Result Entry'!$B$9:$FW$108,10,0)</f>
        <v>0.0</v>
      </c>
      <c r="I1752" s="1501"/>
      <c r="J1752" s="1501"/>
      <c r="K1752" s="1501"/>
      <c r="L1752" s="1501"/>
      <c r="M1752" s="1501"/>
      <c r="N1752" s="1502"/>
    </row>
    <row r="1753" spans="8:8" ht="20.25" customHeight="1">
      <c r="A1753" s="1443"/>
      <c r="B1753" s="1503" t="s">
        <v>70</v>
      </c>
      <c r="C1753" s="1504" t="s">
        <v>168</v>
      </c>
      <c r="D1753" s="1505"/>
      <c r="E1753" s="1506" t="s">
        <v>73</v>
      </c>
      <c r="F1753" s="1507" t="s">
        <v>74</v>
      </c>
      <c r="G1753" s="1508" t="s">
        <v>169</v>
      </c>
      <c r="H1753" s="1509" t="s">
        <v>56</v>
      </c>
      <c r="I1753" s="1510"/>
      <c r="J1753" s="1511" t="s">
        <v>85</v>
      </c>
      <c r="K1753" s="1512"/>
      <c r="L1753" s="1513" t="s">
        <v>170</v>
      </c>
      <c r="M1753" s="1514" t="s">
        <v>77</v>
      </c>
      <c r="N1753" s="1515" t="s">
        <v>99</v>
      </c>
    </row>
    <row r="1754" spans="8:8" ht="20.25" customHeight="1">
      <c r="A1754" s="1443"/>
      <c r="B1754" s="1503"/>
      <c r="C1754" s="1516"/>
      <c r="D1754" s="1517"/>
      <c r="E1754" s="1518"/>
      <c r="F1754" s="1519"/>
      <c r="G1754" s="1520"/>
      <c r="H1754" s="1521"/>
      <c r="I1754" s="1522"/>
      <c r="J1754" s="1523"/>
      <c r="K1754" s="1524"/>
      <c r="L1754" s="1525"/>
      <c r="M1754" s="1526"/>
      <c r="N1754" s="1527"/>
    </row>
    <row r="1755" spans="8:8" ht="20.25" customHeight="1">
      <c r="A1755" s="1443"/>
      <c r="B1755" s="1503" t="s">
        <v>70</v>
      </c>
      <c r="C1755" s="1528" t="s">
        <v>57</v>
      </c>
      <c r="D1755" s="1529"/>
      <c r="E1755" s="1530">
        <f>'Result Entry'!$L$7</f>
        <v>10.0</v>
      </c>
      <c r="F1755" s="1531">
        <f>'Result Entry'!$M$7</f>
        <v>10.0</v>
      </c>
      <c r="G1755" s="1532">
        <f>SUM(E1755:F1755)</f>
        <v>20.0</v>
      </c>
      <c r="H1755" s="1533">
        <f>'Result Entry'!$AU$7</f>
        <v>70.0</v>
      </c>
      <c r="I1755" s="1534"/>
      <c r="J1755" s="1535">
        <f>'Result Entry'!$AY$7</f>
        <v>100.0</v>
      </c>
      <c r="K1755" s="1534"/>
      <c r="L1755" s="1532">
        <f t="shared" si="98" ref="L1755:L1760">H1755+J1755</f>
        <v>170.0</v>
      </c>
      <c r="M1755" s="1536">
        <f t="shared" si="99" ref="M1755:M1760">G1755+L1755</f>
        <v>190.0</v>
      </c>
      <c r="N1755" s="1537"/>
    </row>
    <row r="1756" spans="8:8" s="1538" ht="20.25" customFormat="1" customHeight="1">
      <c r="A1756" s="1443"/>
      <c r="B1756" s="1539" t="s">
        <v>70</v>
      </c>
      <c r="C1756" s="1540" t="str">
        <f>'Result Entry'!$L$3</f>
        <v>HINDI Comp.</v>
      </c>
      <c r="D1756" s="1541"/>
      <c r="E1756" s="1542">
        <f>IF($J1744="TC",0,IF($J1744="Nso",0,VLOOKUP($A1741,'Result Entry'!$B$9:$FW$108,11,0)))</f>
        <v>0.0</v>
      </c>
      <c r="F1756" s="1543">
        <f>IF($J1744="TC",0,IF($J1744="Nso",0,VLOOKUP($A1741,'Result Entry'!$B$9:$FW$108,12,0)))</f>
        <v>0.0</v>
      </c>
      <c r="G1756" s="1544">
        <f>E1756+F1756</f>
        <v>0.0</v>
      </c>
      <c r="H1756" s="1545">
        <f>IF($J1744="TC",0,IF($J1744="Nso",0,VLOOKUP($A1741,'Result Entry'!$B$9:$FW$108,16,0)))</f>
        <v>0.0</v>
      </c>
      <c r="I1756" s="1546"/>
      <c r="J1756" s="1547">
        <f>IF($J1744="TC",0,IF($J1744="Nso",0,VLOOKUP($A1741,'Result Entry'!$B$9:$FW$108,19,0)))</f>
        <v>0.0</v>
      </c>
      <c r="K1756" s="1546"/>
      <c r="L1756" s="1548">
        <f t="shared" si="98"/>
        <v>0.0</v>
      </c>
      <c r="M1756" s="1549">
        <f t="shared" si="99"/>
        <v>0.0</v>
      </c>
      <c r="N1756" s="1550" t="str">
        <f>IF($J1744="TC",0,IF($J1744="Nso",0,VLOOKUP($A1741,'Result Entry'!$B$9:$FW$108,24,0)))</f>
        <v/>
      </c>
    </row>
    <row r="1757" spans="8:8" s="1538" ht="20.25" customFormat="1" customHeight="1">
      <c r="A1757" s="1443"/>
      <c r="B1757" s="1539" t="s">
        <v>70</v>
      </c>
      <c r="C1757" s="1551" t="str">
        <f>'Result Entry'!$Z$3</f>
        <v>ENGLISH Comp.</v>
      </c>
      <c r="D1757" s="1552"/>
      <c r="E1757" s="1542">
        <f>IF($J1744="TC",0,IF($J1744="Nso",0,VLOOKUP($A1741,'Result Entry'!$B$9:$FW$108,25,0)))</f>
        <v>0.0</v>
      </c>
      <c r="F1757" s="1543">
        <f>IF($J1744="TC",0,IF($J1744="Nso",0,VLOOKUP($A1741,'Result Entry'!$B$9:$FW$108,26,0)))</f>
        <v>0.0</v>
      </c>
      <c r="G1757" s="1553">
        <f>E1757+F1757</f>
        <v>0.0</v>
      </c>
      <c r="H1757" s="1554">
        <f>IF($J1744="TC",0,IF($J1744="Nso",0,VLOOKUP($A1741,'Result Entry'!$B$9:$FW$108,30,0)))</f>
        <v>0.0</v>
      </c>
      <c r="I1757" s="1555"/>
      <c r="J1757" s="1556">
        <f>IF($J1744="TC",0,IF($J1744="Nso",0,VLOOKUP($A1741,'Result Entry'!$B$9:$FW$108,33,0)))</f>
        <v>0.0</v>
      </c>
      <c r="K1757" s="1555"/>
      <c r="L1757" s="1548">
        <f t="shared" si="98"/>
        <v>0.0</v>
      </c>
      <c r="M1757" s="1549">
        <f t="shared" si="99"/>
        <v>0.0</v>
      </c>
      <c r="N1757" s="1550" t="str">
        <f>IF($J1744="TC",0,IF($J1744="Nso",0,VLOOKUP($A1741,'Result Entry'!$B$9:$FW$108,38,0)))</f>
        <v/>
      </c>
    </row>
    <row r="1758" spans="8:8" s="1538" ht="20.25" customFormat="1" customHeight="1">
      <c r="A1758" s="1443"/>
      <c r="B1758" s="1539" t="s">
        <v>70</v>
      </c>
      <c r="C1758" s="1551" t="str">
        <f>'Result Entry'!$AO$3</f>
        <v>PHYSICS</v>
      </c>
      <c r="D1758" s="1552"/>
      <c r="E1758" s="1542">
        <f>IF($J1744="TC",0,IF($J1744="Nso",0,VLOOKUP($A1741,'Result Entry'!$B$9:$FW$108,39,0)))</f>
        <v>0.0</v>
      </c>
      <c r="F1758" s="1543">
        <f>IF($J1744="TC",0,IF($J1744="Nso",0,VLOOKUP($A1741,'Result Entry'!$B$9:$FW$108,40,0)))</f>
        <v>0.0</v>
      </c>
      <c r="G1758" s="1553">
        <f>E1758+F1758</f>
        <v>0.0</v>
      </c>
      <c r="H1758" s="1554">
        <f>IF($J1744="TC",0,IF($J1744="Nso",0,VLOOKUP($A1741,'Result Entry'!$B$9:$FW$108,45,0)))</f>
        <v>0.0</v>
      </c>
      <c r="I1758" s="1555"/>
      <c r="J1758" s="1556">
        <f>IF($J1744="TC",0,IF($J1744="Nso",0,VLOOKUP($A1741,'Result Entry'!$B$9:$FW$108,49,0)))</f>
        <v>0.0</v>
      </c>
      <c r="K1758" s="1555"/>
      <c r="L1758" s="1548">
        <f t="shared" si="98"/>
        <v>0.0</v>
      </c>
      <c r="M1758" s="1549">
        <f t="shared" si="99"/>
        <v>0.0</v>
      </c>
      <c r="N1758" s="1550" t="str">
        <f>IF($J1744="TC",0,IF($J1744="Nso",0,VLOOKUP($A1741,'Result Entry'!$B$9:$FW$108,54,0)))</f>
        <v/>
      </c>
    </row>
    <row r="1759" spans="8:8" s="1538" ht="20.25" customFormat="1" customHeight="1">
      <c r="A1759" s="1443"/>
      <c r="B1759" s="1539" t="s">
        <v>70</v>
      </c>
      <c r="C1759" s="1551" t="str">
        <f>'Result Entry'!$BF$3</f>
        <v>CHEMISTRY</v>
      </c>
      <c r="D1759" s="1552"/>
      <c r="E1759" s="1542" t="str">
        <f>IF($J1744="TC",0,IF($J1744="Nso",0,VLOOKUP($A1741,'Result Entry'!$B$9:$FW$108,55,0)))</f>
        <v/>
      </c>
      <c r="F1759" s="1543">
        <f>IF($J1744="TC",0,IF($J1744="Nso",0,VLOOKUP($A1741,'Result Entry'!$B$9:$FW$108,56,0)))</f>
        <v>0.0</v>
      </c>
      <c r="G1759" s="1553" t="e">
        <f>E1759+F1759</f>
        <v>#VALUE!</v>
      </c>
      <c r="H1759" s="1554">
        <f>IF($J1744="TC",0,IF($J1744="Nso",0,VLOOKUP($A1741,'Result Entry'!$B$9:$FW$108,61,0)))</f>
        <v>0.0</v>
      </c>
      <c r="I1759" s="1555"/>
      <c r="J1759" s="1556">
        <f>IF($J1744="TC",0,IF($J1744="Nso",0,VLOOKUP($A1741,'Result Entry'!$B$9:$FW$108,65,0)))</f>
        <v>0.0</v>
      </c>
      <c r="K1759" s="1555"/>
      <c r="L1759" s="1548">
        <f t="shared" si="98"/>
        <v>0.0</v>
      </c>
      <c r="M1759" s="1549" t="e">
        <f t="shared" si="99"/>
        <v>#VALUE!</v>
      </c>
      <c r="N1759" s="1550" t="str">
        <f>IF($J1744="TC",0,IF($J1744="Nso",0,VLOOKUP($A1741,'Result Entry'!$B$9:$FW$108,70,0)))</f>
        <v/>
      </c>
    </row>
    <row r="1760" spans="8:8" s="1538" ht="20.25" customFormat="1" customHeight="1">
      <c r="A1760" s="1443"/>
      <c r="B1760" s="1539" t="s">
        <v>70</v>
      </c>
      <c r="C1760" s="1551" t="str">
        <f>'Result Entry'!$BW$3</f>
        <v>BIOLOGY</v>
      </c>
      <c r="D1760" s="1552"/>
      <c r="E1760" s="1557" t="str">
        <f>IF($J1744="TC",0,IF($J1744="Nso",0,VLOOKUP($A1741,'Result Entry'!$B$9:$FW$108,71,0)))</f>
        <v/>
      </c>
      <c r="F1760" s="1558" t="str">
        <f>IF($J1744="TC",0,IF($J1744="Nso",0,VLOOKUP($A1741,'Result Entry'!$B$9:$FW$108,72,0)))</f>
        <v/>
      </c>
      <c r="G1760" s="1559" t="e">
        <f>E1760+F1760</f>
        <v>#VALUE!</v>
      </c>
      <c r="H1760" s="1560">
        <f>IF($J1744="TC",0,IF($J1744="Nso",0,VLOOKUP($A1741,'Result Entry'!$B$9:$FW$108,77,0)))</f>
        <v>0.0</v>
      </c>
      <c r="I1760" s="1561"/>
      <c r="J1760" s="1562">
        <f>IF($J1744="TC",0,IF($J1744="Nso",0,VLOOKUP($A1741,'Result Entry'!$B$9:$FW$108,81,0)))</f>
        <v>0.0</v>
      </c>
      <c r="K1760" s="1561"/>
      <c r="L1760" s="1563">
        <f t="shared" si="98"/>
        <v>0.0</v>
      </c>
      <c r="M1760" s="1564" t="e">
        <f t="shared" si="99"/>
        <v>#VALUE!</v>
      </c>
      <c r="N1760" s="1550">
        <f>IF($J1744="TC",0,IF($J1744="Nso",0,VLOOKUP($A1741,'Result Entry'!$B$9:$FW$108,86,0)))</f>
        <v>0.0</v>
      </c>
    </row>
    <row r="1761" spans="8:8" ht="20.25" customHeight="1">
      <c r="A1761" s="1443"/>
      <c r="B1761" s="1503" t="s">
        <v>70</v>
      </c>
      <c r="C1761" s="1565" t="s">
        <v>78</v>
      </c>
      <c r="D1761" s="1566"/>
      <c r="E1761" s="1567"/>
      <c r="F1761" s="1568" t="s">
        <v>79</v>
      </c>
      <c r="G1761" s="1569"/>
      <c r="H1761" s="1570" t="s">
        <v>80</v>
      </c>
      <c r="I1761" s="1571"/>
      <c r="J1761" s="1572" t="s">
        <v>42</v>
      </c>
      <c r="K1761" s="1667" t="s">
        <v>92</v>
      </c>
      <c r="L1761" s="1574" t="s">
        <v>40</v>
      </c>
      <c r="M1761" s="1575"/>
      <c r="N1761" s="1576" t="s">
        <v>44</v>
      </c>
    </row>
    <row r="1762" spans="8:8" ht="25.5" customHeight="1">
      <c r="A1762" s="1443"/>
      <c r="B1762" s="1503" t="s">
        <v>70</v>
      </c>
      <c r="C1762" s="1577"/>
      <c r="D1762" s="1578"/>
      <c r="E1762" s="1579"/>
      <c r="F1762" s="1580">
        <f>IF($J1744="TC",0,IF($J1744="Nso",0,VLOOKUP($A1741,'Result Entry'!$B$9:$FW$108,146,0)))</f>
        <v>0.0</v>
      </c>
      <c r="G1762" s="1581"/>
      <c r="H1762" s="1582">
        <f>IF($J1744="TC",0,IF($J1744="Nso",0,VLOOKUP($A1741,'Result Entry'!$B$9:$FW$108,147,0)))</f>
        <v>0.0</v>
      </c>
      <c r="I1762" s="1583"/>
      <c r="J1762" s="1584">
        <f>IF($J1744="TC",0,IF($J1744="Nso",0,VLOOKUP($A1741,'Result Entry'!$B$9:$FW$108,148,0)))</f>
        <v>0.0</v>
      </c>
      <c r="K1762" s="1585" t="str">
        <f>IF($J1744="TC",0,IF($J1744="Nso",0,VLOOKUP($A1741,'Result Entry'!$B$9:$FW$108,149,0)))</f>
        <v/>
      </c>
      <c r="L1762" s="1586">
        <f>IF($J1744="TC",0,IF($J1744="Nso",0,VLOOKUP($A1741,'Result Entry'!$B$9:$FW$108,150,0)))</f>
        <v>0.0</v>
      </c>
      <c r="M1762" s="1587"/>
      <c r="N1762" s="1588">
        <f>IF($J1744="TC",0,IF($J1744="Nso",0,VLOOKUP($A1741,'Result Entry'!$B$9:$FW$108,152,0)))</f>
        <v>0.0</v>
      </c>
    </row>
    <row r="1763" spans="8:8" ht="20.25" customHeight="1">
      <c r="A1763" s="1443"/>
      <c r="B1763" s="1503" t="s">
        <v>70</v>
      </c>
      <c r="C1763" s="1589" t="s">
        <v>59</v>
      </c>
      <c r="D1763" s="1590"/>
      <c r="E1763" s="1590"/>
      <c r="F1763" s="1590"/>
      <c r="G1763" s="1590"/>
      <c r="H1763" s="1591"/>
      <c r="I1763" s="1592" t="s">
        <v>60</v>
      </c>
      <c r="J1763" s="1593"/>
      <c r="K1763" s="1594">
        <f>VLOOKUP($A1741,'Result Entry'!$B$9:$FW$108,143,0)</f>
        <v>0.0</v>
      </c>
      <c r="L1763" s="1595"/>
      <c r="M1763" s="1596" t="s">
        <v>38</v>
      </c>
      <c r="N1763" s="1597"/>
    </row>
    <row r="1764" spans="8:8" ht="20.25" customHeight="1">
      <c r="A1764" s="1443"/>
      <c r="B1764" s="1503" t="s">
        <v>70</v>
      </c>
      <c r="C1764" s="1598" t="s">
        <v>55</v>
      </c>
      <c r="D1764" s="1599"/>
      <c r="E1764" s="1599"/>
      <c r="F1764" s="1600" t="s">
        <v>158</v>
      </c>
      <c r="G1764" s="1601"/>
      <c r="H1764" s="1602" t="s">
        <v>48</v>
      </c>
      <c r="I1764" s="1603" t="s">
        <v>61</v>
      </c>
      <c r="J1764" s="1604"/>
      <c r="K1764" s="1605">
        <f>VLOOKUP($A1741,'Result Entry'!$B$9:$FW$108,144,0)</f>
        <v>0.0</v>
      </c>
      <c r="L1764" s="1606"/>
      <c r="M1764" s="1607">
        <f>VLOOKUP($A1741,'Result Entry'!$B$9:$FW$108,145,0)</f>
        <v>0.0</v>
      </c>
      <c r="N1764" s="1608"/>
    </row>
    <row r="1765" spans="8:8" ht="20.25" customHeight="1">
      <c r="A1765" s="1443"/>
      <c r="B1765" s="1503" t="s">
        <v>70</v>
      </c>
      <c r="C1765" s="1598"/>
      <c r="D1765" s="1599"/>
      <c r="E1765" s="1599"/>
      <c r="F1765" s="1609"/>
      <c r="G1765" s="1610"/>
      <c r="H1765" s="1611" t="s">
        <v>100</v>
      </c>
      <c r="I1765" s="1612" t="s">
        <v>62</v>
      </c>
      <c r="J1765" s="1613"/>
      <c r="K1765" s="1614">
        <f>IF($J1744="TC","Transferred",IF($J1744="Nso","NameSeparated",VLOOKUP($A1741,'Result Entry'!$B$9:$FW$108,153,0)))</f>
        <v>0.0</v>
      </c>
      <c r="L1765" s="1614"/>
      <c r="M1765" s="1614"/>
      <c r="N1765" s="1615"/>
    </row>
    <row r="1766" spans="8:8" ht="20.25" customHeight="1">
      <c r="A1766" s="1443"/>
      <c r="B1766" s="1503" t="s">
        <v>70</v>
      </c>
      <c r="C1766" s="1616" t="str">
        <f>'Result Entry'!$DU$3</f>
        <v>Foundation Of Information Tech.</v>
      </c>
      <c r="D1766" s="1617"/>
      <c r="E1766" s="1618"/>
      <c r="F1766" s="1619" t="str">
        <f>IF($J1744="TC",0,IF($J1744="Nso",0,VLOOKUP($A1741,'Result Entry'!$B$9:$GS$108,170,0)))</f>
        <v/>
      </c>
      <c r="G1766" s="1619"/>
      <c r="H1766" s="1620">
        <f>IF($J1744="TC",0,IF($J1744="Nso",0,VLOOKUP($A1741,'Result Entry'!$B$9:$GS$108,112,0)))</f>
        <v>0.0</v>
      </c>
      <c r="I1766" s="1621" t="s">
        <v>72</v>
      </c>
      <c r="J1766" s="1622"/>
      <c r="K1766" s="1623">
        <f>'Result Entry'!$T$2</f>
        <v>45041.0</v>
      </c>
      <c r="L1766" s="1624"/>
      <c r="M1766" s="1624"/>
      <c r="N1766" s="1625"/>
    </row>
    <row r="1767" spans="8:8" ht="20.25" customHeight="1">
      <c r="A1767" s="1443"/>
      <c r="B1767" s="1503" t="s">
        <v>70</v>
      </c>
      <c r="C1767" s="1616" t="str">
        <f>'Result Entry'!$EI$3</f>
        <v>G.I.A.I.-II</v>
      </c>
      <c r="D1767" s="1617"/>
      <c r="E1767" s="1618"/>
      <c r="F1767" s="1619" t="str">
        <f>IF($J1744="TC",0,IF($J1744="Nso",0,VLOOKUP($A1741,'Result Entry'!$B$9:$GS$108,174,0)))</f>
        <v/>
      </c>
      <c r="G1767" s="1619"/>
      <c r="H1767" s="1620">
        <f>IF($J1744="TC",0,IF($J1744="Nso",0,VLOOKUP($A1741,'Result Entry'!$B$9:$GS$108,124,0)))</f>
        <v>0.0</v>
      </c>
      <c r="I1767" s="1626"/>
      <c r="J1767" s="1627"/>
      <c r="K1767" s="1627"/>
      <c r="L1767" s="1627"/>
      <c r="M1767" s="1627"/>
      <c r="N1767" s="1628"/>
    </row>
    <row r="1768" spans="8:8" ht="20.25" customHeight="1">
      <c r="A1768" s="1443"/>
      <c r="B1768" s="1503" t="s">
        <v>70</v>
      </c>
      <c r="C1768" s="1616" t="str">
        <f>'Result Entry'!$EU$3</f>
        <v>SOC.SER.PLAN</v>
      </c>
      <c r="D1768" s="1617"/>
      <c r="E1768" s="1618"/>
      <c r="F1768" s="1619">
        <f>IF($J1744="TC",0,IF($J1744="Nso",0,VLOOKUP($A1741,'Result Entry'!$B$9:$HS$108,178,0)))</f>
        <v>0.0</v>
      </c>
      <c r="G1768" s="1619"/>
      <c r="H1768" s="1620">
        <f>IF($J1744="TC",0,IF($J1744="Nso",0,VLOOKUP($A1741,'Result Entry'!$B$9:$GS$108,136,0)))</f>
        <v>0.0</v>
      </c>
      <c r="I1768" s="1629" t="s">
        <v>175</v>
      </c>
      <c r="J1768" s="1630"/>
      <c r="K1768" s="1668"/>
      <c r="L1768" s="1669"/>
      <c r="M1768" s="1669"/>
      <c r="N1768" s="1670"/>
    </row>
    <row r="1769" spans="8:8" ht="20.25" customHeight="1">
      <c r="A1769" s="1443"/>
      <c r="B1769" s="1503" t="s">
        <v>70</v>
      </c>
      <c r="C1769" s="1616" t="str">
        <f>'Result Entry'!$FG$3</f>
        <v>Jeewan Kaushal</v>
      </c>
      <c r="D1769" s="1617"/>
      <c r="E1769" s="1618"/>
      <c r="F1769" s="1619" t="str">
        <f>IF($J1744="TC",0,IF($J1744="Nso",0,VLOOKUP($A1741,'Result Entry'!$B$9:$HS$108,182,0)))</f>
        <v/>
      </c>
      <c r="G1769" s="1619"/>
      <c r="H1769" s="1620">
        <f>IF($J1744="TC",0,IF($J1744="Nso",0,VLOOKUP($A1741,'Result Entry'!$B$9:$HS$108,136,0)))</f>
        <v>0.0</v>
      </c>
      <c r="I1769" s="1629" t="s">
        <v>149</v>
      </c>
      <c r="J1769" s="1630"/>
      <c r="K1769" s="1630"/>
      <c r="L1769" s="1630"/>
      <c r="M1769" s="1630"/>
      <c r="N1769" s="1634"/>
    </row>
    <row r="1770" spans="8:8" ht="20.25" customHeight="1">
      <c r="A1770" s="1443"/>
      <c r="B1770" s="1483" t="s">
        <v>70</v>
      </c>
      <c r="C1770" s="1635" t="s">
        <v>181</v>
      </c>
      <c r="D1770" s="1636"/>
      <c r="E1770" s="1637"/>
      <c r="F1770" s="1638" t="s">
        <v>182</v>
      </c>
      <c r="G1770" s="1639"/>
      <c r="H1770" s="1640" t="s">
        <v>31</v>
      </c>
      <c r="I1770" s="1629" t="s">
        <v>176</v>
      </c>
      <c r="J1770" s="1630"/>
      <c r="K1770" s="1630"/>
      <c r="L1770" s="1630"/>
      <c r="M1770" s="1630"/>
      <c r="N1770" s="1634"/>
    </row>
    <row r="1771" spans="8:8" ht="20.25" customHeight="1">
      <c r="A1771" s="1443"/>
      <c r="B1771" s="1483" t="s">
        <v>70</v>
      </c>
      <c r="C1771" s="1641"/>
      <c r="D1771" s="1642"/>
      <c r="E1771" s="1643"/>
      <c r="F1771" s="1644" t="s">
        <v>183</v>
      </c>
      <c r="G1771" s="1645"/>
      <c r="H1771" s="1646" t="s">
        <v>180</v>
      </c>
      <c r="I1771" s="1647" t="s">
        <v>68</v>
      </c>
      <c r="J1771" s="1648"/>
      <c r="K1771" s="1648"/>
      <c r="L1771" s="1648"/>
      <c r="M1771" s="1648"/>
      <c r="N1771" s="1649"/>
    </row>
    <row r="1772" spans="8:8" ht="20.25" customHeight="1">
      <c r="A1772" s="1443"/>
      <c r="B1772" s="1483" t="s">
        <v>70</v>
      </c>
      <c r="C1772" s="1641"/>
      <c r="D1772" s="1642"/>
      <c r="E1772" s="1643"/>
      <c r="F1772" s="1644" t="s">
        <v>186</v>
      </c>
      <c r="G1772" s="1645"/>
      <c r="H1772" s="1646" t="s">
        <v>63</v>
      </c>
      <c r="I1772" s="1650"/>
      <c r="J1772" s="1651"/>
      <c r="K1772" s="1651"/>
      <c r="L1772" s="1651"/>
      <c r="M1772" s="1651"/>
      <c r="N1772" s="1652"/>
    </row>
    <row r="1773" spans="8:8" ht="20.25" customHeight="1">
      <c r="A1773" s="1443"/>
      <c r="B1773" s="1483" t="s">
        <v>70</v>
      </c>
      <c r="C1773" s="1641"/>
      <c r="D1773" s="1642"/>
      <c r="E1773" s="1643"/>
      <c r="F1773" s="1644" t="s">
        <v>187</v>
      </c>
      <c r="G1773" s="1645"/>
      <c r="H1773" s="1646" t="s">
        <v>64</v>
      </c>
      <c r="I1773" s="1650"/>
      <c r="J1773" s="1651"/>
      <c r="K1773" s="1651"/>
      <c r="L1773" s="1651"/>
      <c r="M1773" s="1651"/>
      <c r="N1773" s="1652"/>
    </row>
    <row r="1774" spans="8:8" ht="20.25" customHeight="1">
      <c r="A1774" s="1443"/>
      <c r="B1774" s="1483" t="s">
        <v>70</v>
      </c>
      <c r="C1774" s="1641"/>
      <c r="D1774" s="1642"/>
      <c r="E1774" s="1643"/>
      <c r="F1774" s="1644" t="s">
        <v>184</v>
      </c>
      <c r="G1774" s="1645"/>
      <c r="H1774" s="1646" t="s">
        <v>66</v>
      </c>
      <c r="I1774" s="1653" t="s">
        <v>81</v>
      </c>
      <c r="J1774" s="1654"/>
      <c r="K1774" s="1654"/>
      <c r="L1774" s="1654"/>
      <c r="M1774" s="1654"/>
      <c r="N1774" s="1655"/>
    </row>
    <row r="1775" spans="8:8" ht="20.25" customHeight="1">
      <c r="A1775" s="1443"/>
      <c r="B1775" s="1656" t="s">
        <v>70</v>
      </c>
      <c r="C1775" s="1657"/>
      <c r="D1775" s="1658"/>
      <c r="E1775" s="1659"/>
      <c r="F1775" s="1660" t="s">
        <v>185</v>
      </c>
      <c r="G1775" s="1661"/>
      <c r="H1775" s="1662" t="s">
        <v>65</v>
      </c>
      <c r="I1775" s="1663"/>
      <c r="J1775" s="1664"/>
      <c r="K1775" s="1664"/>
      <c r="L1775" s="1664"/>
      <c r="M1775" s="1664"/>
      <c r="N1775" s="1665"/>
    </row>
    <row r="1776" spans="8:8" ht="24.75" customHeight="1">
      <c r="A1776" s="1441">
        <f>A1741+1</f>
        <v>51.0</v>
      </c>
      <c r="B1776" s="1442" t="s">
        <v>51</v>
      </c>
      <c r="C1776" s="1442"/>
      <c r="D1776" s="1442"/>
      <c r="E1776" s="1442"/>
      <c r="F1776" s="1442"/>
      <c r="G1776" s="1442"/>
      <c r="H1776" s="1442"/>
      <c r="I1776" s="1442"/>
      <c r="J1776" s="1442"/>
      <c r="K1776" s="1442"/>
      <c r="L1776" s="1442"/>
      <c r="M1776" s="1442"/>
      <c r="N1776" s="1442"/>
    </row>
    <row r="1777" spans="8:8" ht="42.75" customHeight="1">
      <c r="A1777" s="1443"/>
      <c r="B1777" s="1444"/>
      <c r="C1777" s="1445"/>
      <c r="D1777" s="1446" t="str">
        <f>Master!$E$8</f>
        <v>Govt. Sr. Secondary School </v>
      </c>
      <c r="E1777" s="1447"/>
      <c r="F1777" s="1447"/>
      <c r="G1777" s="1447"/>
      <c r="H1777" s="1447"/>
      <c r="I1777" s="1447"/>
      <c r="J1777" s="1447"/>
      <c r="K1777" s="1447"/>
      <c r="L1777" s="1447"/>
      <c r="M1777" s="1447"/>
      <c r="N1777" s="1448"/>
    </row>
    <row r="1778" spans="8:8" ht="20.25" customHeight="1">
      <c r="A1778" s="1443"/>
      <c r="B1778" s="1449"/>
      <c r="C1778" s="1450"/>
      <c r="D1778" s="1451" t="str">
        <f>Master!$E$11</f>
        <v>P.S.-Bapini (Jodhpur)</v>
      </c>
      <c r="E1778" s="1452"/>
      <c r="F1778" s="1452"/>
      <c r="G1778" s="1452"/>
      <c r="H1778" s="1452"/>
      <c r="I1778" s="1452"/>
      <c r="J1778" s="1452"/>
      <c r="K1778" s="1452"/>
      <c r="L1778" s="1452"/>
      <c r="M1778" s="1452"/>
      <c r="N1778" s="1453"/>
    </row>
    <row r="1779" spans="8:8" ht="20.25" customHeight="1">
      <c r="A1779" s="1443"/>
      <c r="B1779" s="1454"/>
      <c r="C1779" s="1455" t="s">
        <v>151</v>
      </c>
      <c r="D1779" s="1456"/>
      <c r="E1779" s="1456"/>
      <c r="F1779" s="1456"/>
      <c r="G1779" s="1457"/>
      <c r="H1779" s="1458" t="s">
        <v>128</v>
      </c>
      <c r="I1779" s="1458"/>
      <c r="J1779" s="1459">
        <f>VLOOKUP(A1776,'Result Entry'!$B$6:$K$108,6,0)</f>
        <v>0.0</v>
      </c>
      <c r="K1779" s="1460" t="s">
        <v>69</v>
      </c>
      <c r="L1779" s="1461"/>
      <c r="M1779" s="1462">
        <f>Master!$E$14</f>
        <v>8.151106901E9</v>
      </c>
      <c r="N1779" s="1463"/>
    </row>
    <row r="1780" spans="8:8" ht="20.25" customHeight="1">
      <c r="A1780" s="1443"/>
      <c r="B1780" s="1464"/>
      <c r="C1780" s="1465"/>
      <c r="D1780" s="1466"/>
      <c r="E1780" s="1466"/>
      <c r="F1780" s="1466"/>
      <c r="G1780" s="1467"/>
      <c r="H1780" s="1468"/>
      <c r="I1780" s="1468"/>
      <c r="J1780" s="1469"/>
      <c r="K1780" s="1470" t="s">
        <v>67</v>
      </c>
      <c r="L1780" s="1471"/>
      <c r="M1780" s="1472"/>
      <c r="N1780" s="1473"/>
      <c r="O1780" s="23" t="s">
        <v>157</v>
      </c>
    </row>
    <row r="1781" spans="8:8" ht="20.25" customHeight="1">
      <c r="A1781" s="1443"/>
      <c r="B1781" s="1464"/>
      <c r="C1781" s="1474"/>
      <c r="D1781" s="1475"/>
      <c r="E1781" s="1475"/>
      <c r="F1781" s="1475"/>
      <c r="G1781" s="1476"/>
      <c r="H1781" s="1477"/>
      <c r="I1781" s="1477"/>
      <c r="J1781" s="1478"/>
      <c r="K1781" s="1479" t="s">
        <v>52</v>
      </c>
      <c r="L1781" s="1480"/>
      <c r="M1781" s="1481" t="str">
        <f>Master!$E$6</f>
        <v>2022-23</v>
      </c>
      <c r="N1781" s="1482"/>
    </row>
    <row r="1782" spans="8:8" ht="20.25" customHeight="1">
      <c r="A1782" s="1443"/>
      <c r="B1782" s="1483" t="s">
        <v>70</v>
      </c>
      <c r="C1782" s="1484" t="s">
        <v>21</v>
      </c>
      <c r="D1782" s="1485"/>
      <c r="E1782" s="1485"/>
      <c r="F1782" s="1486"/>
      <c r="G1782" s="1487" t="s">
        <v>150</v>
      </c>
      <c r="H1782" s="1488">
        <f>VLOOKUP($A1776,'Result Entry'!$B$9:$FW$108,4,0)</f>
        <v>0.0</v>
      </c>
      <c r="I1782" s="1488"/>
      <c r="J1782" s="1488"/>
      <c r="K1782" s="1488"/>
      <c r="L1782" s="1488"/>
      <c r="M1782" s="1488"/>
      <c r="N1782" s="1489"/>
    </row>
    <row r="1783" spans="8:8" ht="20.25" customHeight="1">
      <c r="A1783" s="1443"/>
      <c r="B1783" s="1483" t="s">
        <v>70</v>
      </c>
      <c r="C1783" s="1490" t="s">
        <v>23</v>
      </c>
      <c r="D1783" s="1491"/>
      <c r="E1783" s="1491"/>
      <c r="F1783" s="1492"/>
      <c r="G1783" s="1493" t="s">
        <v>150</v>
      </c>
      <c r="H1783" s="1494">
        <f>VLOOKUP($A1776,'Result Entry'!$B$9:$FW$108,7,0)</f>
        <v>0.0</v>
      </c>
      <c r="I1783" s="1494"/>
      <c r="J1783" s="1494"/>
      <c r="K1783" s="1494"/>
      <c r="L1783" s="1494"/>
      <c r="M1783" s="1494"/>
      <c r="N1783" s="1495"/>
    </row>
    <row r="1784" spans="8:8" ht="20.25" customHeight="1">
      <c r="A1784" s="1443"/>
      <c r="B1784" s="1483" t="s">
        <v>70</v>
      </c>
      <c r="C1784" s="1490" t="s">
        <v>24</v>
      </c>
      <c r="D1784" s="1491"/>
      <c r="E1784" s="1491"/>
      <c r="F1784" s="1492"/>
      <c r="G1784" s="1493" t="s">
        <v>150</v>
      </c>
      <c r="H1784" s="1494">
        <f>VLOOKUP($A1776,'Result Entry'!$B$9:$FW$108,8,0)</f>
        <v>0.0</v>
      </c>
      <c r="I1784" s="1494"/>
      <c r="J1784" s="1494"/>
      <c r="K1784" s="1494"/>
      <c r="L1784" s="1494"/>
      <c r="M1784" s="1494"/>
      <c r="N1784" s="1495"/>
    </row>
    <row r="1785" spans="8:8" ht="20.25" customHeight="1">
      <c r="A1785" s="1443"/>
      <c r="B1785" s="1483" t="s">
        <v>70</v>
      </c>
      <c r="C1785" s="1490" t="s">
        <v>53</v>
      </c>
      <c r="D1785" s="1491"/>
      <c r="E1785" s="1491"/>
      <c r="F1785" s="1492"/>
      <c r="G1785" s="1493" t="s">
        <v>150</v>
      </c>
      <c r="H1785" s="1494">
        <f>VLOOKUP($A1776,'Result Entry'!$B$9:$FW$108,9,0)</f>
        <v>0.0</v>
      </c>
      <c r="I1785" s="1494"/>
      <c r="J1785" s="1494"/>
      <c r="K1785" s="1494"/>
      <c r="L1785" s="1494"/>
      <c r="M1785" s="1494"/>
      <c r="N1785" s="1495"/>
    </row>
    <row r="1786" spans="8:8" ht="20.25" customHeight="1">
      <c r="A1786" s="1443"/>
      <c r="B1786" s="1483" t="s">
        <v>70</v>
      </c>
      <c r="C1786" s="1490" t="s">
        <v>54</v>
      </c>
      <c r="D1786" s="1491"/>
      <c r="E1786" s="1491"/>
      <c r="F1786" s="1492"/>
      <c r="G1786" s="1493" t="s">
        <v>150</v>
      </c>
      <c r="H1786" s="1496" t="str">
        <f>CONCATENATE('Result Entry'!$G$4,'Result Entry'!$J$4)</f>
        <v>11(A)</v>
      </c>
      <c r="I1786" s="1494"/>
      <c r="J1786" s="1494"/>
      <c r="K1786" s="1494"/>
      <c r="L1786" s="1494"/>
      <c r="M1786" s="1494"/>
      <c r="N1786" s="1495"/>
    </row>
    <row r="1787" spans="8:8" ht="20.25" customHeight="1">
      <c r="A1787" s="1443"/>
      <c r="B1787" s="1483" t="s">
        <v>70</v>
      </c>
      <c r="C1787" s="1497" t="s">
        <v>26</v>
      </c>
      <c r="D1787" s="1498"/>
      <c r="E1787" s="1498"/>
      <c r="F1787" s="1499"/>
      <c r="G1787" s="1500" t="s">
        <v>150</v>
      </c>
      <c r="H1787" s="1501">
        <f>VLOOKUP($A1776,'Result Entry'!$B$9:$FW$108,10,0)</f>
        <v>0.0</v>
      </c>
      <c r="I1787" s="1501"/>
      <c r="J1787" s="1501"/>
      <c r="K1787" s="1501"/>
      <c r="L1787" s="1501"/>
      <c r="M1787" s="1501"/>
      <c r="N1787" s="1502"/>
    </row>
    <row r="1788" spans="8:8" ht="20.25" customHeight="1">
      <c r="A1788" s="1443"/>
      <c r="B1788" s="1503" t="s">
        <v>70</v>
      </c>
      <c r="C1788" s="1504" t="s">
        <v>168</v>
      </c>
      <c r="D1788" s="1505"/>
      <c r="E1788" s="1506" t="s">
        <v>73</v>
      </c>
      <c r="F1788" s="1507" t="s">
        <v>74</v>
      </c>
      <c r="G1788" s="1508" t="s">
        <v>169</v>
      </c>
      <c r="H1788" s="1509" t="s">
        <v>56</v>
      </c>
      <c r="I1788" s="1510"/>
      <c r="J1788" s="1511" t="s">
        <v>85</v>
      </c>
      <c r="K1788" s="1512"/>
      <c r="L1788" s="1513" t="s">
        <v>170</v>
      </c>
      <c r="M1788" s="1514" t="s">
        <v>77</v>
      </c>
      <c r="N1788" s="1515" t="s">
        <v>99</v>
      </c>
    </row>
    <row r="1789" spans="8:8" ht="20.25" customHeight="1">
      <c r="A1789" s="1443"/>
      <c r="B1789" s="1503"/>
      <c r="C1789" s="1516"/>
      <c r="D1789" s="1517"/>
      <c r="E1789" s="1518"/>
      <c r="F1789" s="1519"/>
      <c r="G1789" s="1520"/>
      <c r="H1789" s="1521"/>
      <c r="I1789" s="1522"/>
      <c r="J1789" s="1523"/>
      <c r="K1789" s="1524"/>
      <c r="L1789" s="1525"/>
      <c r="M1789" s="1526"/>
      <c r="N1789" s="1527"/>
    </row>
    <row r="1790" spans="8:8" ht="20.25" customHeight="1">
      <c r="A1790" s="1443"/>
      <c r="B1790" s="1503" t="s">
        <v>70</v>
      </c>
      <c r="C1790" s="1528" t="s">
        <v>57</v>
      </c>
      <c r="D1790" s="1529"/>
      <c r="E1790" s="1530">
        <f>'Result Entry'!$L$7</f>
        <v>10.0</v>
      </c>
      <c r="F1790" s="1531">
        <f>'Result Entry'!$M$7</f>
        <v>10.0</v>
      </c>
      <c r="G1790" s="1532">
        <f>SUM(E1790:F1790)</f>
        <v>20.0</v>
      </c>
      <c r="H1790" s="1533">
        <f>'Result Entry'!$AU$7</f>
        <v>70.0</v>
      </c>
      <c r="I1790" s="1534"/>
      <c r="J1790" s="1535">
        <f>'Result Entry'!$AY$7</f>
        <v>100.0</v>
      </c>
      <c r="K1790" s="1534"/>
      <c r="L1790" s="1532">
        <f t="shared" si="100" ref="L1790:L1795">H1790+J1790</f>
        <v>170.0</v>
      </c>
      <c r="M1790" s="1536">
        <f t="shared" si="101" ref="M1790:M1795">G1790+L1790</f>
        <v>190.0</v>
      </c>
      <c r="N1790" s="1537"/>
    </row>
    <row r="1791" spans="8:8" s="1538" ht="20.25" customFormat="1" customHeight="1">
      <c r="A1791" s="1443"/>
      <c r="B1791" s="1539" t="s">
        <v>70</v>
      </c>
      <c r="C1791" s="1540" t="str">
        <f>'Result Entry'!$L$3</f>
        <v>HINDI Comp.</v>
      </c>
      <c r="D1791" s="1541"/>
      <c r="E1791" s="1542">
        <f>IF($J1779="TC",0,IF($J1779="Nso",0,VLOOKUP($A1776,'Result Entry'!$B$9:$FW$108,11,0)))</f>
        <v>0.0</v>
      </c>
      <c r="F1791" s="1543">
        <f>IF($J1779="TC",0,IF($J1779="Nso",0,VLOOKUP($A1776,'Result Entry'!$B$9:$FW$108,12,0)))</f>
        <v>0.0</v>
      </c>
      <c r="G1791" s="1544">
        <f>E1791+F1791</f>
        <v>0.0</v>
      </c>
      <c r="H1791" s="1545">
        <f>IF($J1779="TC",0,IF($J1779="Nso",0,VLOOKUP($A1776,'Result Entry'!$B$9:$FW$108,16,0)))</f>
        <v>0.0</v>
      </c>
      <c r="I1791" s="1546"/>
      <c r="J1791" s="1547">
        <f>IF($J1779="TC",0,IF($J1779="Nso",0,VLOOKUP($A1776,'Result Entry'!$B$9:$FW$108,19,0)))</f>
        <v>0.0</v>
      </c>
      <c r="K1791" s="1546"/>
      <c r="L1791" s="1548">
        <f t="shared" si="100"/>
        <v>0.0</v>
      </c>
      <c r="M1791" s="1549">
        <f t="shared" si="101"/>
        <v>0.0</v>
      </c>
      <c r="N1791" s="1550" t="str">
        <f>IF($J1779="TC",0,IF($J1779="Nso",0,VLOOKUP($A1776,'Result Entry'!$B$9:$FW$108,24,0)))</f>
        <v/>
      </c>
    </row>
    <row r="1792" spans="8:8" s="1538" ht="20.25" customFormat="1" customHeight="1">
      <c r="A1792" s="1443"/>
      <c r="B1792" s="1539" t="s">
        <v>70</v>
      </c>
      <c r="C1792" s="1551" t="str">
        <f>'Result Entry'!$Z$3</f>
        <v>ENGLISH Comp.</v>
      </c>
      <c r="D1792" s="1552"/>
      <c r="E1792" s="1542">
        <f>IF($J1779="TC",0,IF($J1779="Nso",0,VLOOKUP($A1776,'Result Entry'!$B$9:$FW$108,25,0)))</f>
        <v>0.0</v>
      </c>
      <c r="F1792" s="1543">
        <f>IF($J1779="TC",0,IF($J1779="Nso",0,VLOOKUP($A1776,'Result Entry'!$B$9:$FW$108,26,0)))</f>
        <v>0.0</v>
      </c>
      <c r="G1792" s="1553">
        <f>E1792+F1792</f>
        <v>0.0</v>
      </c>
      <c r="H1792" s="1554">
        <f>IF($J1779="TC",0,IF($J1779="Nso",0,VLOOKUP($A1776,'Result Entry'!$B$9:$FW$108,30,0)))</f>
        <v>0.0</v>
      </c>
      <c r="I1792" s="1555"/>
      <c r="J1792" s="1556">
        <f>IF($J1779="TC",0,IF($J1779="Nso",0,VLOOKUP($A1776,'Result Entry'!$B$9:$FW$108,33,0)))</f>
        <v>0.0</v>
      </c>
      <c r="K1792" s="1555"/>
      <c r="L1792" s="1548">
        <f t="shared" si="100"/>
        <v>0.0</v>
      </c>
      <c r="M1792" s="1549">
        <f t="shared" si="101"/>
        <v>0.0</v>
      </c>
      <c r="N1792" s="1550" t="str">
        <f>IF($J1779="TC",0,IF($J1779="Nso",0,VLOOKUP($A1776,'Result Entry'!$B$9:$FW$108,38,0)))</f>
        <v/>
      </c>
    </row>
    <row r="1793" spans="8:8" s="1538" ht="20.25" customFormat="1" customHeight="1">
      <c r="A1793" s="1443"/>
      <c r="B1793" s="1539" t="s">
        <v>70</v>
      </c>
      <c r="C1793" s="1551" t="str">
        <f>'Result Entry'!$AO$3</f>
        <v>PHYSICS</v>
      </c>
      <c r="D1793" s="1552"/>
      <c r="E1793" s="1542">
        <f>IF($J1779="TC",0,IF($J1779="Nso",0,VLOOKUP($A1776,'Result Entry'!$B$9:$FW$108,39,0)))</f>
        <v>0.0</v>
      </c>
      <c r="F1793" s="1543">
        <f>IF($J1779="TC",0,IF($J1779="Nso",0,VLOOKUP($A1776,'Result Entry'!$B$9:$FW$108,40,0)))</f>
        <v>0.0</v>
      </c>
      <c r="G1793" s="1553">
        <f>E1793+F1793</f>
        <v>0.0</v>
      </c>
      <c r="H1793" s="1554">
        <f>IF($J1779="TC",0,IF($J1779="Nso",0,VLOOKUP($A1776,'Result Entry'!$B$9:$FW$108,45,0)))</f>
        <v>0.0</v>
      </c>
      <c r="I1793" s="1555"/>
      <c r="J1793" s="1556">
        <f>IF($J1779="TC",0,IF($J1779="Nso",0,VLOOKUP($A1776,'Result Entry'!$B$9:$FW$108,49,0)))</f>
        <v>0.0</v>
      </c>
      <c r="K1793" s="1555"/>
      <c r="L1793" s="1548">
        <f t="shared" si="100"/>
        <v>0.0</v>
      </c>
      <c r="M1793" s="1549">
        <f t="shared" si="101"/>
        <v>0.0</v>
      </c>
      <c r="N1793" s="1550" t="str">
        <f>IF($J1779="TC",0,IF($J1779="Nso",0,VLOOKUP($A1776,'Result Entry'!$B$9:$FW$108,54,0)))</f>
        <v/>
      </c>
    </row>
    <row r="1794" spans="8:8" s="1538" ht="20.25" customFormat="1" customHeight="1">
      <c r="A1794" s="1443"/>
      <c r="B1794" s="1539" t="s">
        <v>70</v>
      </c>
      <c r="C1794" s="1551" t="str">
        <f>'Result Entry'!$BF$3</f>
        <v>CHEMISTRY</v>
      </c>
      <c r="D1794" s="1552"/>
      <c r="E1794" s="1542" t="str">
        <f>IF($J1779="TC",0,IF($J1779="Nso",0,VLOOKUP($A1776,'Result Entry'!$B$9:$FW$108,55,0)))</f>
        <v/>
      </c>
      <c r="F1794" s="1543">
        <f>IF($J1779="TC",0,IF($J1779="Nso",0,VLOOKUP($A1776,'Result Entry'!$B$9:$FW$108,56,0)))</f>
        <v>0.0</v>
      </c>
      <c r="G1794" s="1553" t="e">
        <f>E1794+F1794</f>
        <v>#VALUE!</v>
      </c>
      <c r="H1794" s="1554">
        <f>IF($J1779="TC",0,IF($J1779="Nso",0,VLOOKUP($A1776,'Result Entry'!$B$9:$FW$108,61,0)))</f>
        <v>0.0</v>
      </c>
      <c r="I1794" s="1555"/>
      <c r="J1794" s="1556">
        <f>IF($J1779="TC",0,IF($J1779="Nso",0,VLOOKUP($A1776,'Result Entry'!$B$9:$FW$108,65,0)))</f>
        <v>0.0</v>
      </c>
      <c r="K1794" s="1555"/>
      <c r="L1794" s="1548">
        <f t="shared" si="100"/>
        <v>0.0</v>
      </c>
      <c r="M1794" s="1549" t="e">
        <f t="shared" si="101"/>
        <v>#VALUE!</v>
      </c>
      <c r="N1794" s="1550" t="str">
        <f>IF($J1779="TC",0,IF($J1779="Nso",0,VLOOKUP($A1776,'Result Entry'!$B$9:$FW$108,70,0)))</f>
        <v/>
      </c>
    </row>
    <row r="1795" spans="8:8" s="1538" ht="20.25" customFormat="1" customHeight="1">
      <c r="A1795" s="1443"/>
      <c r="B1795" s="1539" t="s">
        <v>70</v>
      </c>
      <c r="C1795" s="1551" t="str">
        <f>'Result Entry'!$BW$3</f>
        <v>BIOLOGY</v>
      </c>
      <c r="D1795" s="1552"/>
      <c r="E1795" s="1557" t="str">
        <f>IF($J1779="TC",0,IF($J1779="Nso",0,VLOOKUP($A1776,'Result Entry'!$B$9:$FW$108,71,0)))</f>
        <v/>
      </c>
      <c r="F1795" s="1558" t="str">
        <f>IF($J1779="TC",0,IF($J1779="Nso",0,VLOOKUP($A1776,'Result Entry'!$B$9:$FW$108,72,0)))</f>
        <v/>
      </c>
      <c r="G1795" s="1559" t="e">
        <f>E1795+F1795</f>
        <v>#VALUE!</v>
      </c>
      <c r="H1795" s="1560">
        <f>IF($J1779="TC",0,IF($J1779="Nso",0,VLOOKUP($A1776,'Result Entry'!$B$9:$FW$108,77,0)))</f>
        <v>0.0</v>
      </c>
      <c r="I1795" s="1561"/>
      <c r="J1795" s="1562">
        <f>IF($J1779="TC",0,IF($J1779="Nso",0,VLOOKUP($A1776,'Result Entry'!$B$9:$FW$108,81,0)))</f>
        <v>0.0</v>
      </c>
      <c r="K1795" s="1561"/>
      <c r="L1795" s="1563">
        <f t="shared" si="100"/>
        <v>0.0</v>
      </c>
      <c r="M1795" s="1564" t="e">
        <f t="shared" si="101"/>
        <v>#VALUE!</v>
      </c>
      <c r="N1795" s="1550">
        <f>IF($J1779="TC",0,IF($J1779="Nso",0,VLOOKUP($A1776,'Result Entry'!$B$9:$FW$108,86,0)))</f>
        <v>0.0</v>
      </c>
    </row>
    <row r="1796" spans="8:8" ht="20.25" customHeight="1">
      <c r="A1796" s="1443"/>
      <c r="B1796" s="1503" t="s">
        <v>70</v>
      </c>
      <c r="C1796" s="1565" t="s">
        <v>78</v>
      </c>
      <c r="D1796" s="1566"/>
      <c r="E1796" s="1567"/>
      <c r="F1796" s="1568" t="s">
        <v>79</v>
      </c>
      <c r="G1796" s="1569"/>
      <c r="H1796" s="1570" t="s">
        <v>80</v>
      </c>
      <c r="I1796" s="1571"/>
      <c r="J1796" s="1572" t="s">
        <v>42</v>
      </c>
      <c r="K1796" s="1667" t="s">
        <v>92</v>
      </c>
      <c r="L1796" s="1574" t="s">
        <v>40</v>
      </c>
      <c r="M1796" s="1575"/>
      <c r="N1796" s="1576" t="s">
        <v>44</v>
      </c>
    </row>
    <row r="1797" spans="8:8" ht="25.5" customHeight="1">
      <c r="A1797" s="1443"/>
      <c r="B1797" s="1503" t="s">
        <v>70</v>
      </c>
      <c r="C1797" s="1577"/>
      <c r="D1797" s="1578"/>
      <c r="E1797" s="1579"/>
      <c r="F1797" s="1580">
        <f>IF($J1779="TC",0,IF($J1779="Nso",0,VLOOKUP($A1776,'Result Entry'!$B$9:$FW$108,146,0)))</f>
        <v>0.0</v>
      </c>
      <c r="G1797" s="1581"/>
      <c r="H1797" s="1582">
        <f>IF($J1779="TC",0,IF($J1779="Nso",0,VLOOKUP($A1776,'Result Entry'!$B$9:$FW$108,147,0)))</f>
        <v>0.0</v>
      </c>
      <c r="I1797" s="1583"/>
      <c r="J1797" s="1584">
        <f>IF($J1779="TC",0,IF($J1779="Nso",0,VLOOKUP($A1776,'Result Entry'!$B$9:$FW$108,148,0)))</f>
        <v>0.0</v>
      </c>
      <c r="K1797" s="1585" t="str">
        <f>IF($J1779="TC",0,IF($J1779="Nso",0,VLOOKUP($A1776,'Result Entry'!$B$9:$FW$108,149,0)))</f>
        <v/>
      </c>
      <c r="L1797" s="1586">
        <f>IF($J1779="TC",0,IF($J1779="Nso",0,VLOOKUP($A1776,'Result Entry'!$B$9:$FW$108,150,0)))</f>
        <v>0.0</v>
      </c>
      <c r="M1797" s="1587"/>
      <c r="N1797" s="1588">
        <f>IF($J1779="TC",0,IF($J1779="Nso",0,VLOOKUP($A1776,'Result Entry'!$B$9:$FW$108,152,0)))</f>
        <v>0.0</v>
      </c>
    </row>
    <row r="1798" spans="8:8" ht="20.25" customHeight="1">
      <c r="A1798" s="1443"/>
      <c r="B1798" s="1503" t="s">
        <v>70</v>
      </c>
      <c r="C1798" s="1589" t="s">
        <v>59</v>
      </c>
      <c r="D1798" s="1590"/>
      <c r="E1798" s="1590"/>
      <c r="F1798" s="1590"/>
      <c r="G1798" s="1590"/>
      <c r="H1798" s="1591"/>
      <c r="I1798" s="1592" t="s">
        <v>60</v>
      </c>
      <c r="J1798" s="1593"/>
      <c r="K1798" s="1594">
        <f>VLOOKUP($A1776,'Result Entry'!$B$9:$FW$108,143,0)</f>
        <v>0.0</v>
      </c>
      <c r="L1798" s="1595"/>
      <c r="M1798" s="1596" t="s">
        <v>38</v>
      </c>
      <c r="N1798" s="1597"/>
    </row>
    <row r="1799" spans="8:8" ht="20.25" customHeight="1">
      <c r="A1799" s="1443"/>
      <c r="B1799" s="1503" t="s">
        <v>70</v>
      </c>
      <c r="C1799" s="1598" t="s">
        <v>55</v>
      </c>
      <c r="D1799" s="1599"/>
      <c r="E1799" s="1599"/>
      <c r="F1799" s="1600" t="s">
        <v>158</v>
      </c>
      <c r="G1799" s="1601"/>
      <c r="H1799" s="1602" t="s">
        <v>48</v>
      </c>
      <c r="I1799" s="1603" t="s">
        <v>61</v>
      </c>
      <c r="J1799" s="1604"/>
      <c r="K1799" s="1605">
        <f>VLOOKUP($A1776,'Result Entry'!$B$9:$FW$108,144,0)</f>
        <v>0.0</v>
      </c>
      <c r="L1799" s="1606"/>
      <c r="M1799" s="1607">
        <f>VLOOKUP($A1776,'Result Entry'!$B$9:$FW$108,145,0)</f>
        <v>0.0</v>
      </c>
      <c r="N1799" s="1608"/>
    </row>
    <row r="1800" spans="8:8" ht="20.25" customHeight="1">
      <c r="A1800" s="1443"/>
      <c r="B1800" s="1503" t="s">
        <v>70</v>
      </c>
      <c r="C1800" s="1598"/>
      <c r="D1800" s="1599"/>
      <c r="E1800" s="1599"/>
      <c r="F1800" s="1609"/>
      <c r="G1800" s="1610"/>
      <c r="H1800" s="1611" t="s">
        <v>100</v>
      </c>
      <c r="I1800" s="1612" t="s">
        <v>62</v>
      </c>
      <c r="J1800" s="1613"/>
      <c r="K1800" s="1614">
        <f>IF($J1779="TC","Transferred",IF($J1779="Nso","NameSeparated",VLOOKUP($A1776,'Result Entry'!$B$9:$FW$108,153,0)))</f>
        <v>0.0</v>
      </c>
      <c r="L1800" s="1614"/>
      <c r="M1800" s="1614"/>
      <c r="N1800" s="1615"/>
    </row>
    <row r="1801" spans="8:8" ht="20.25" customHeight="1">
      <c r="A1801" s="1443"/>
      <c r="B1801" s="1503" t="s">
        <v>70</v>
      </c>
      <c r="C1801" s="1616" t="str">
        <f>'Result Entry'!$DU$3</f>
        <v>Foundation Of Information Tech.</v>
      </c>
      <c r="D1801" s="1617"/>
      <c r="E1801" s="1618"/>
      <c r="F1801" s="1619" t="str">
        <f>IF($J1779="TC",0,IF($J1779="Nso",0,VLOOKUP($A1776,'Result Entry'!$B$9:$GS$108,170,0)))</f>
        <v/>
      </c>
      <c r="G1801" s="1619"/>
      <c r="H1801" s="1620">
        <f>IF($J1779="TC",0,IF($J1779="Nso",0,VLOOKUP($A1776,'Result Entry'!$B$9:$GS$108,112,0)))</f>
        <v>0.0</v>
      </c>
      <c r="I1801" s="1621" t="s">
        <v>72</v>
      </c>
      <c r="J1801" s="1622"/>
      <c r="K1801" s="1623">
        <f>'Result Entry'!$T$2</f>
        <v>45041.0</v>
      </c>
      <c r="L1801" s="1624"/>
      <c r="M1801" s="1624"/>
      <c r="N1801" s="1625"/>
    </row>
    <row r="1802" spans="8:8" ht="20.25" customHeight="1">
      <c r="A1802" s="1443"/>
      <c r="B1802" s="1503" t="s">
        <v>70</v>
      </c>
      <c r="C1802" s="1616" t="str">
        <f>'Result Entry'!$EI$3</f>
        <v>G.I.A.I.-II</v>
      </c>
      <c r="D1802" s="1617"/>
      <c r="E1802" s="1618"/>
      <c r="F1802" s="1619" t="str">
        <f>IF($J1779="TC",0,IF($J1779="Nso",0,VLOOKUP($A1776,'Result Entry'!$B$9:$GS$108,174,0)))</f>
        <v/>
      </c>
      <c r="G1802" s="1619"/>
      <c r="H1802" s="1620">
        <f>IF($J1779="TC",0,IF($J1779="Nso",0,VLOOKUP($A1776,'Result Entry'!$B$9:$GS$108,124,0)))</f>
        <v>0.0</v>
      </c>
      <c r="I1802" s="1626"/>
      <c r="J1802" s="1627"/>
      <c r="K1802" s="1627"/>
      <c r="L1802" s="1627"/>
      <c r="M1802" s="1627"/>
      <c r="N1802" s="1628"/>
    </row>
    <row r="1803" spans="8:8" ht="20.25" customHeight="1">
      <c r="A1803" s="1443"/>
      <c r="B1803" s="1503" t="s">
        <v>70</v>
      </c>
      <c r="C1803" s="1616" t="str">
        <f>'Result Entry'!$EU$3</f>
        <v>SOC.SER.PLAN</v>
      </c>
      <c r="D1803" s="1617"/>
      <c r="E1803" s="1618"/>
      <c r="F1803" s="1619">
        <f>IF($J1779="TC",0,IF($J1779="Nso",0,VLOOKUP($A1776,'Result Entry'!$B$9:$HS$108,178,0)))</f>
        <v>0.0</v>
      </c>
      <c r="G1803" s="1619"/>
      <c r="H1803" s="1620">
        <f>IF($J1779="TC",0,IF($J1779="Nso",0,VLOOKUP($A1776,'Result Entry'!$B$9:$GS$108,136,0)))</f>
        <v>0.0</v>
      </c>
      <c r="I1803" s="1629" t="s">
        <v>175</v>
      </c>
      <c r="J1803" s="1630"/>
      <c r="K1803" s="1668"/>
      <c r="L1803" s="1669"/>
      <c r="M1803" s="1669"/>
      <c r="N1803" s="1670"/>
    </row>
    <row r="1804" spans="8:8" ht="20.25" customHeight="1">
      <c r="A1804" s="1443"/>
      <c r="B1804" s="1503" t="s">
        <v>70</v>
      </c>
      <c r="C1804" s="1616" t="str">
        <f>'Result Entry'!$FG$3</f>
        <v>Jeewan Kaushal</v>
      </c>
      <c r="D1804" s="1617"/>
      <c r="E1804" s="1618"/>
      <c r="F1804" s="1619" t="str">
        <f>IF($J1779="TC",0,IF($J1779="Nso",0,VLOOKUP($A1776,'Result Entry'!$B$9:$HS$108,182,0)))</f>
        <v/>
      </c>
      <c r="G1804" s="1619"/>
      <c r="H1804" s="1620">
        <f>IF($J1779="TC",0,IF($J1779="Nso",0,VLOOKUP($A1776,'Result Entry'!$B$9:$HS$108,136,0)))</f>
        <v>0.0</v>
      </c>
      <c r="I1804" s="1629" t="s">
        <v>149</v>
      </c>
      <c r="J1804" s="1630"/>
      <c r="K1804" s="1630"/>
      <c r="L1804" s="1630"/>
      <c r="M1804" s="1630"/>
      <c r="N1804" s="1634"/>
    </row>
    <row r="1805" spans="8:8" ht="20.25" customHeight="1">
      <c r="A1805" s="1443"/>
      <c r="B1805" s="1483" t="s">
        <v>70</v>
      </c>
      <c r="C1805" s="1635" t="s">
        <v>181</v>
      </c>
      <c r="D1805" s="1636"/>
      <c r="E1805" s="1637"/>
      <c r="F1805" s="1638" t="s">
        <v>182</v>
      </c>
      <c r="G1805" s="1639"/>
      <c r="H1805" s="1640" t="s">
        <v>31</v>
      </c>
      <c r="I1805" s="1629" t="s">
        <v>176</v>
      </c>
      <c r="J1805" s="1630"/>
      <c r="K1805" s="1630"/>
      <c r="L1805" s="1630"/>
      <c r="M1805" s="1630"/>
      <c r="N1805" s="1634"/>
    </row>
    <row r="1806" spans="8:8" ht="20.25" customHeight="1">
      <c r="A1806" s="1443"/>
      <c r="B1806" s="1483" t="s">
        <v>70</v>
      </c>
      <c r="C1806" s="1641"/>
      <c r="D1806" s="1642"/>
      <c r="E1806" s="1643"/>
      <c r="F1806" s="1644" t="s">
        <v>183</v>
      </c>
      <c r="G1806" s="1645"/>
      <c r="H1806" s="1646" t="s">
        <v>180</v>
      </c>
      <c r="I1806" s="1647" t="s">
        <v>68</v>
      </c>
      <c r="J1806" s="1648"/>
      <c r="K1806" s="1648"/>
      <c r="L1806" s="1648"/>
      <c r="M1806" s="1648"/>
      <c r="N1806" s="1649"/>
    </row>
    <row r="1807" spans="8:8" ht="20.25" customHeight="1">
      <c r="A1807" s="1443"/>
      <c r="B1807" s="1483" t="s">
        <v>70</v>
      </c>
      <c r="C1807" s="1641"/>
      <c r="D1807" s="1642"/>
      <c r="E1807" s="1643"/>
      <c r="F1807" s="1644" t="s">
        <v>186</v>
      </c>
      <c r="G1807" s="1645"/>
      <c r="H1807" s="1646" t="s">
        <v>63</v>
      </c>
      <c r="I1807" s="1650"/>
      <c r="J1807" s="1651"/>
      <c r="K1807" s="1651"/>
      <c r="L1807" s="1651"/>
      <c r="M1807" s="1651"/>
      <c r="N1807" s="1652"/>
    </row>
    <row r="1808" spans="8:8" ht="20.25" customHeight="1">
      <c r="A1808" s="1443"/>
      <c r="B1808" s="1483" t="s">
        <v>70</v>
      </c>
      <c r="C1808" s="1641"/>
      <c r="D1808" s="1642"/>
      <c r="E1808" s="1643"/>
      <c r="F1808" s="1644" t="s">
        <v>187</v>
      </c>
      <c r="G1808" s="1645"/>
      <c r="H1808" s="1646" t="s">
        <v>64</v>
      </c>
      <c r="I1808" s="1650"/>
      <c r="J1808" s="1651"/>
      <c r="K1808" s="1651"/>
      <c r="L1808" s="1651"/>
      <c r="M1808" s="1651"/>
      <c r="N1808" s="1652"/>
    </row>
    <row r="1809" spans="8:8" ht="20.25" customHeight="1">
      <c r="A1809" s="1443"/>
      <c r="B1809" s="1483" t="s">
        <v>70</v>
      </c>
      <c r="C1809" s="1641"/>
      <c r="D1809" s="1642"/>
      <c r="E1809" s="1643"/>
      <c r="F1809" s="1644" t="s">
        <v>184</v>
      </c>
      <c r="G1809" s="1645"/>
      <c r="H1809" s="1646" t="s">
        <v>66</v>
      </c>
      <c r="I1809" s="1653" t="s">
        <v>81</v>
      </c>
      <c r="J1809" s="1654"/>
      <c r="K1809" s="1654"/>
      <c r="L1809" s="1654"/>
      <c r="M1809" s="1654"/>
      <c r="N1809" s="1655"/>
    </row>
    <row r="1810" spans="8:8" ht="20.25" customHeight="1">
      <c r="A1810" s="1443"/>
      <c r="B1810" s="1656" t="s">
        <v>70</v>
      </c>
      <c r="C1810" s="1657"/>
      <c r="D1810" s="1658"/>
      <c r="E1810" s="1659"/>
      <c r="F1810" s="1660" t="s">
        <v>185</v>
      </c>
      <c r="G1810" s="1661"/>
      <c r="H1810" s="1662" t="s">
        <v>65</v>
      </c>
      <c r="I1810" s="1663"/>
      <c r="J1810" s="1664"/>
      <c r="K1810" s="1664"/>
      <c r="L1810" s="1664"/>
      <c r="M1810" s="1664"/>
      <c r="N1810" s="1665"/>
    </row>
    <row r="1811" spans="8:8" ht="15.75">
      <c r="A1811" s="1666"/>
      <c r="B1811" s="1666"/>
      <c r="C1811" s="1666"/>
      <c r="D1811" s="1666"/>
      <c r="E1811" s="1666"/>
      <c r="F1811" s="1666"/>
      <c r="G1811" s="1666"/>
      <c r="H1811" s="1666"/>
      <c r="I1811" s="1666"/>
      <c r="J1811" s="1666"/>
      <c r="K1811" s="1666"/>
      <c r="L1811" s="1666"/>
      <c r="M1811" s="1666"/>
      <c r="N1811" s="1666"/>
    </row>
    <row r="1812" spans="8:8" ht="24.75" customHeight="1">
      <c r="A1812" s="1441">
        <f>A1776+1</f>
        <v>52.0</v>
      </c>
      <c r="B1812" s="1442" t="s">
        <v>51</v>
      </c>
      <c r="C1812" s="1442"/>
      <c r="D1812" s="1442"/>
      <c r="E1812" s="1442"/>
      <c r="F1812" s="1442"/>
      <c r="G1812" s="1442"/>
      <c r="H1812" s="1442"/>
      <c r="I1812" s="1442"/>
      <c r="J1812" s="1442"/>
      <c r="K1812" s="1442"/>
      <c r="L1812" s="1442"/>
      <c r="M1812" s="1442"/>
      <c r="N1812" s="1442"/>
    </row>
    <row r="1813" spans="8:8" ht="42.75" customHeight="1">
      <c r="A1813" s="1443"/>
      <c r="B1813" s="1444"/>
      <c r="C1813" s="1445"/>
      <c r="D1813" s="1446" t="str">
        <f>Master!$E$8</f>
        <v>Govt. Sr. Secondary School </v>
      </c>
      <c r="E1813" s="1447"/>
      <c r="F1813" s="1447"/>
      <c r="G1813" s="1447"/>
      <c r="H1813" s="1447"/>
      <c r="I1813" s="1447"/>
      <c r="J1813" s="1447"/>
      <c r="K1813" s="1447"/>
      <c r="L1813" s="1447"/>
      <c r="M1813" s="1447"/>
      <c r="N1813" s="1448"/>
    </row>
    <row r="1814" spans="8:8" ht="26.25" customHeight="1">
      <c r="A1814" s="1443"/>
      <c r="B1814" s="1449"/>
      <c r="C1814" s="1450"/>
      <c r="D1814" s="1451" t="str">
        <f>Master!$E$11</f>
        <v>P.S.-Bapini (Jodhpur)</v>
      </c>
      <c r="E1814" s="1452"/>
      <c r="F1814" s="1452"/>
      <c r="G1814" s="1452"/>
      <c r="H1814" s="1452"/>
      <c r="I1814" s="1452"/>
      <c r="J1814" s="1452"/>
      <c r="K1814" s="1452"/>
      <c r="L1814" s="1452"/>
      <c r="M1814" s="1452"/>
      <c r="N1814" s="1453"/>
    </row>
    <row r="1815" spans="8:8" ht="20.25" customHeight="1">
      <c r="A1815" s="1443"/>
      <c r="B1815" s="1454"/>
      <c r="C1815" s="1455" t="s">
        <v>151</v>
      </c>
      <c r="D1815" s="1456"/>
      <c r="E1815" s="1456"/>
      <c r="F1815" s="1456"/>
      <c r="G1815" s="1457"/>
      <c r="H1815" s="1458" t="s">
        <v>128</v>
      </c>
      <c r="I1815" s="1458"/>
      <c r="J1815" s="1459">
        <f>VLOOKUP(A1812,'Result Entry'!$B$6:$K$108,6,0)</f>
        <v>0.0</v>
      </c>
      <c r="K1815" s="1460" t="s">
        <v>69</v>
      </c>
      <c r="L1815" s="1461"/>
      <c r="M1815" s="1462">
        <f>Master!$E$14</f>
        <v>8.151106901E9</v>
      </c>
      <c r="N1815" s="1463"/>
    </row>
    <row r="1816" spans="8:8" ht="20.25" customHeight="1">
      <c r="A1816" s="1443"/>
      <c r="B1816" s="1464"/>
      <c r="C1816" s="1465"/>
      <c r="D1816" s="1466"/>
      <c r="E1816" s="1466"/>
      <c r="F1816" s="1466"/>
      <c r="G1816" s="1467"/>
      <c r="H1816" s="1468"/>
      <c r="I1816" s="1468"/>
      <c r="J1816" s="1469"/>
      <c r="K1816" s="1470" t="s">
        <v>67</v>
      </c>
      <c r="L1816" s="1471"/>
      <c r="M1816" s="1472"/>
      <c r="N1816" s="1473"/>
      <c r="O1816" s="23" t="s">
        <v>157</v>
      </c>
    </row>
    <row r="1817" spans="8:8" ht="20.25" customHeight="1">
      <c r="A1817" s="1443"/>
      <c r="B1817" s="1464"/>
      <c r="C1817" s="1474"/>
      <c r="D1817" s="1475"/>
      <c r="E1817" s="1475"/>
      <c r="F1817" s="1475"/>
      <c r="G1817" s="1476"/>
      <c r="H1817" s="1477"/>
      <c r="I1817" s="1477"/>
      <c r="J1817" s="1478"/>
      <c r="K1817" s="1479" t="s">
        <v>52</v>
      </c>
      <c r="L1817" s="1480"/>
      <c r="M1817" s="1481" t="str">
        <f>Master!$E$6</f>
        <v>2022-23</v>
      </c>
      <c r="N1817" s="1482"/>
    </row>
    <row r="1818" spans="8:8" ht="20.25" customHeight="1">
      <c r="A1818" s="1443"/>
      <c r="B1818" s="1483" t="s">
        <v>70</v>
      </c>
      <c r="C1818" s="1484" t="s">
        <v>21</v>
      </c>
      <c r="D1818" s="1485"/>
      <c r="E1818" s="1485"/>
      <c r="F1818" s="1486"/>
      <c r="G1818" s="1487" t="s">
        <v>150</v>
      </c>
      <c r="H1818" s="1488">
        <f>VLOOKUP($A1812,'Result Entry'!$B$9:$FW$108,4,0)</f>
        <v>0.0</v>
      </c>
      <c r="I1818" s="1488"/>
      <c r="J1818" s="1488"/>
      <c r="K1818" s="1488"/>
      <c r="L1818" s="1488"/>
      <c r="M1818" s="1488"/>
      <c r="N1818" s="1489"/>
    </row>
    <row r="1819" spans="8:8" ht="20.25" customHeight="1">
      <c r="A1819" s="1443"/>
      <c r="B1819" s="1483" t="s">
        <v>70</v>
      </c>
      <c r="C1819" s="1490" t="s">
        <v>23</v>
      </c>
      <c r="D1819" s="1491"/>
      <c r="E1819" s="1491"/>
      <c r="F1819" s="1492"/>
      <c r="G1819" s="1493" t="s">
        <v>150</v>
      </c>
      <c r="H1819" s="1494">
        <f>VLOOKUP($A1812,'Result Entry'!$B$9:$FW$108,7,0)</f>
        <v>0.0</v>
      </c>
      <c r="I1819" s="1494"/>
      <c r="J1819" s="1494"/>
      <c r="K1819" s="1494"/>
      <c r="L1819" s="1494"/>
      <c r="M1819" s="1494"/>
      <c r="N1819" s="1495"/>
    </row>
    <row r="1820" spans="8:8" ht="20.25" customHeight="1">
      <c r="A1820" s="1443"/>
      <c r="B1820" s="1483" t="s">
        <v>70</v>
      </c>
      <c r="C1820" s="1490" t="s">
        <v>24</v>
      </c>
      <c r="D1820" s="1491"/>
      <c r="E1820" s="1491"/>
      <c r="F1820" s="1492"/>
      <c r="G1820" s="1493" t="s">
        <v>150</v>
      </c>
      <c r="H1820" s="1494">
        <f>VLOOKUP($A1812,'Result Entry'!$B$9:$FW$108,8,0)</f>
        <v>0.0</v>
      </c>
      <c r="I1820" s="1494"/>
      <c r="J1820" s="1494"/>
      <c r="K1820" s="1494"/>
      <c r="L1820" s="1494"/>
      <c r="M1820" s="1494"/>
      <c r="N1820" s="1495"/>
    </row>
    <row r="1821" spans="8:8" ht="20.25" customHeight="1">
      <c r="A1821" s="1443"/>
      <c r="B1821" s="1483" t="s">
        <v>70</v>
      </c>
      <c r="C1821" s="1490" t="s">
        <v>53</v>
      </c>
      <c r="D1821" s="1491"/>
      <c r="E1821" s="1491"/>
      <c r="F1821" s="1492"/>
      <c r="G1821" s="1493" t="s">
        <v>150</v>
      </c>
      <c r="H1821" s="1494">
        <f>VLOOKUP($A1812,'Result Entry'!$B$9:$FW$108,9,0)</f>
        <v>0.0</v>
      </c>
      <c r="I1821" s="1494"/>
      <c r="J1821" s="1494"/>
      <c r="K1821" s="1494"/>
      <c r="L1821" s="1494"/>
      <c r="M1821" s="1494"/>
      <c r="N1821" s="1495"/>
    </row>
    <row r="1822" spans="8:8" ht="20.25" customHeight="1">
      <c r="A1822" s="1443"/>
      <c r="B1822" s="1483" t="s">
        <v>70</v>
      </c>
      <c r="C1822" s="1490" t="s">
        <v>54</v>
      </c>
      <c r="D1822" s="1491"/>
      <c r="E1822" s="1491"/>
      <c r="F1822" s="1492"/>
      <c r="G1822" s="1493" t="s">
        <v>150</v>
      </c>
      <c r="H1822" s="1496" t="str">
        <f>CONCATENATE('Result Entry'!$G$4,'Result Entry'!$J$4)</f>
        <v>11(A)</v>
      </c>
      <c r="I1822" s="1494"/>
      <c r="J1822" s="1494"/>
      <c r="K1822" s="1494"/>
      <c r="L1822" s="1494"/>
      <c r="M1822" s="1494"/>
      <c r="N1822" s="1495"/>
    </row>
    <row r="1823" spans="8:8" ht="20.25" customHeight="1">
      <c r="A1823" s="1443"/>
      <c r="B1823" s="1483" t="s">
        <v>70</v>
      </c>
      <c r="C1823" s="1497" t="s">
        <v>26</v>
      </c>
      <c r="D1823" s="1498"/>
      <c r="E1823" s="1498"/>
      <c r="F1823" s="1499"/>
      <c r="G1823" s="1500" t="s">
        <v>150</v>
      </c>
      <c r="H1823" s="1501">
        <f>VLOOKUP($A1812,'Result Entry'!$B$9:$FW$108,10,0)</f>
        <v>0.0</v>
      </c>
      <c r="I1823" s="1501"/>
      <c r="J1823" s="1501"/>
      <c r="K1823" s="1501"/>
      <c r="L1823" s="1501"/>
      <c r="M1823" s="1501"/>
      <c r="N1823" s="1502"/>
    </row>
    <row r="1824" spans="8:8" ht="20.25" customHeight="1">
      <c r="A1824" s="1443"/>
      <c r="B1824" s="1503" t="s">
        <v>70</v>
      </c>
      <c r="C1824" s="1504" t="s">
        <v>168</v>
      </c>
      <c r="D1824" s="1505"/>
      <c r="E1824" s="1506" t="s">
        <v>73</v>
      </c>
      <c r="F1824" s="1507" t="s">
        <v>74</v>
      </c>
      <c r="G1824" s="1508" t="s">
        <v>169</v>
      </c>
      <c r="H1824" s="1509" t="s">
        <v>56</v>
      </c>
      <c r="I1824" s="1510"/>
      <c r="J1824" s="1511" t="s">
        <v>85</v>
      </c>
      <c r="K1824" s="1512"/>
      <c r="L1824" s="1513" t="s">
        <v>170</v>
      </c>
      <c r="M1824" s="1514" t="s">
        <v>77</v>
      </c>
      <c r="N1824" s="1515" t="s">
        <v>99</v>
      </c>
    </row>
    <row r="1825" spans="8:8" ht="20.25" customHeight="1">
      <c r="A1825" s="1443"/>
      <c r="B1825" s="1503"/>
      <c r="C1825" s="1516"/>
      <c r="D1825" s="1517"/>
      <c r="E1825" s="1518"/>
      <c r="F1825" s="1519"/>
      <c r="G1825" s="1520"/>
      <c r="H1825" s="1521"/>
      <c r="I1825" s="1522"/>
      <c r="J1825" s="1523"/>
      <c r="K1825" s="1524"/>
      <c r="L1825" s="1525"/>
      <c r="M1825" s="1526"/>
      <c r="N1825" s="1527"/>
    </row>
    <row r="1826" spans="8:8" ht="20.25" customHeight="1">
      <c r="A1826" s="1443"/>
      <c r="B1826" s="1503" t="s">
        <v>70</v>
      </c>
      <c r="C1826" s="1528" t="s">
        <v>57</v>
      </c>
      <c r="D1826" s="1529"/>
      <c r="E1826" s="1530">
        <f>'Result Entry'!$L$7</f>
        <v>10.0</v>
      </c>
      <c r="F1826" s="1531">
        <f>'Result Entry'!$M$7</f>
        <v>10.0</v>
      </c>
      <c r="G1826" s="1532">
        <f>SUM(E1826:F1826)</f>
        <v>20.0</v>
      </c>
      <c r="H1826" s="1533">
        <f>'Result Entry'!$AU$7</f>
        <v>70.0</v>
      </c>
      <c r="I1826" s="1534"/>
      <c r="J1826" s="1535">
        <f>'Result Entry'!$AY$7</f>
        <v>100.0</v>
      </c>
      <c r="K1826" s="1534"/>
      <c r="L1826" s="1532">
        <f t="shared" si="102" ref="L1826:L1831">H1826+J1826</f>
        <v>170.0</v>
      </c>
      <c r="M1826" s="1536">
        <f t="shared" si="103" ref="M1826:M1831">G1826+L1826</f>
        <v>190.0</v>
      </c>
      <c r="N1826" s="1537"/>
    </row>
    <row r="1827" spans="8:8" s="1538" ht="20.25" customFormat="1" customHeight="1">
      <c r="A1827" s="1443"/>
      <c r="B1827" s="1539" t="s">
        <v>70</v>
      </c>
      <c r="C1827" s="1540" t="str">
        <f>'Result Entry'!$L$3</f>
        <v>HINDI Comp.</v>
      </c>
      <c r="D1827" s="1541"/>
      <c r="E1827" s="1542">
        <f>IF($J1815="TC",0,IF($J1815="Nso",0,VLOOKUP($A1812,'Result Entry'!$B$9:$FW$108,11,0)))</f>
        <v>0.0</v>
      </c>
      <c r="F1827" s="1543">
        <f>IF($J1815="TC",0,IF($J1815="Nso",0,VLOOKUP($A1812,'Result Entry'!$B$9:$FW$108,12,0)))</f>
        <v>0.0</v>
      </c>
      <c r="G1827" s="1544">
        <f>E1827+F1827</f>
        <v>0.0</v>
      </c>
      <c r="H1827" s="1545">
        <f>IF($J1815="TC",0,IF($J1815="Nso",0,VLOOKUP($A1812,'Result Entry'!$B$9:$FW$108,16,0)))</f>
        <v>0.0</v>
      </c>
      <c r="I1827" s="1546"/>
      <c r="J1827" s="1547">
        <f>IF($J1815="TC",0,IF($J1815="Nso",0,VLOOKUP($A1812,'Result Entry'!$B$9:$FW$108,19,0)))</f>
        <v>0.0</v>
      </c>
      <c r="K1827" s="1546"/>
      <c r="L1827" s="1548">
        <f t="shared" si="102"/>
        <v>0.0</v>
      </c>
      <c r="M1827" s="1549">
        <f t="shared" si="103"/>
        <v>0.0</v>
      </c>
      <c r="N1827" s="1550" t="str">
        <f>IF($J1815="TC",0,IF($J1815="Nso",0,VLOOKUP($A1812,'Result Entry'!$B$9:$FW$108,24,0)))</f>
        <v/>
      </c>
    </row>
    <row r="1828" spans="8:8" s="1538" ht="20.25" customFormat="1" customHeight="1">
      <c r="A1828" s="1443"/>
      <c r="B1828" s="1539" t="s">
        <v>70</v>
      </c>
      <c r="C1828" s="1551" t="str">
        <f>'Result Entry'!$Z$3</f>
        <v>ENGLISH Comp.</v>
      </c>
      <c r="D1828" s="1552"/>
      <c r="E1828" s="1542">
        <f>IF($J1815="TC",0,IF($J1815="Nso",0,VLOOKUP($A1812,'Result Entry'!$B$9:$FW$108,25,0)))</f>
        <v>0.0</v>
      </c>
      <c r="F1828" s="1543">
        <f>IF($J1815="TC",0,IF($J1815="Nso",0,VLOOKUP($A1812,'Result Entry'!$B$9:$FW$108,26,0)))</f>
        <v>0.0</v>
      </c>
      <c r="G1828" s="1553">
        <f>E1828+F1828</f>
        <v>0.0</v>
      </c>
      <c r="H1828" s="1554">
        <f>IF($J1815="TC",0,IF($J1815="Nso",0,VLOOKUP($A1812,'Result Entry'!$B$9:$FW$108,30,0)))</f>
        <v>0.0</v>
      </c>
      <c r="I1828" s="1555"/>
      <c r="J1828" s="1556">
        <f>IF($J1815="TC",0,IF($J1815="Nso",0,VLOOKUP($A1812,'Result Entry'!$B$9:$FW$108,33,0)))</f>
        <v>0.0</v>
      </c>
      <c r="K1828" s="1555"/>
      <c r="L1828" s="1548">
        <f t="shared" si="102"/>
        <v>0.0</v>
      </c>
      <c r="M1828" s="1549">
        <f t="shared" si="103"/>
        <v>0.0</v>
      </c>
      <c r="N1828" s="1550" t="str">
        <f>IF($J1815="TC",0,IF($J1815="Nso",0,VLOOKUP($A1812,'Result Entry'!$B$9:$FW$108,38,0)))</f>
        <v/>
      </c>
    </row>
    <row r="1829" spans="8:8" s="1538" ht="20.25" customFormat="1" customHeight="1">
      <c r="A1829" s="1443"/>
      <c r="B1829" s="1539" t="s">
        <v>70</v>
      </c>
      <c r="C1829" s="1551" t="str">
        <f>'Result Entry'!$AO$3</f>
        <v>PHYSICS</v>
      </c>
      <c r="D1829" s="1552"/>
      <c r="E1829" s="1542">
        <f>IF($J1815="TC",0,IF($J1815="Nso",0,VLOOKUP($A1812,'Result Entry'!$B$9:$FW$108,39,0)))</f>
        <v>0.0</v>
      </c>
      <c r="F1829" s="1543">
        <f>IF($J1815="TC",0,IF($J1815="Nso",0,VLOOKUP($A1812,'Result Entry'!$B$9:$FW$108,40,0)))</f>
        <v>0.0</v>
      </c>
      <c r="G1829" s="1553">
        <f>E1829+F1829</f>
        <v>0.0</v>
      </c>
      <c r="H1829" s="1554">
        <f>IF($J1815="TC",0,IF($J1815="Nso",0,VLOOKUP($A1812,'Result Entry'!$B$9:$FW$108,45,0)))</f>
        <v>0.0</v>
      </c>
      <c r="I1829" s="1555"/>
      <c r="J1829" s="1556">
        <f>IF($J1815="TC",0,IF($J1815="Nso",0,VLOOKUP($A1812,'Result Entry'!$B$9:$FW$108,49,0)))</f>
        <v>0.0</v>
      </c>
      <c r="K1829" s="1555"/>
      <c r="L1829" s="1548">
        <f t="shared" si="102"/>
        <v>0.0</v>
      </c>
      <c r="M1829" s="1549">
        <f t="shared" si="103"/>
        <v>0.0</v>
      </c>
      <c r="N1829" s="1550" t="str">
        <f>IF($J1815="TC",0,IF($J1815="Nso",0,VLOOKUP($A1812,'Result Entry'!$B$9:$FW$108,54,0)))</f>
        <v/>
      </c>
    </row>
    <row r="1830" spans="8:8" s="1538" ht="20.25" customFormat="1" customHeight="1">
      <c r="A1830" s="1443"/>
      <c r="B1830" s="1539" t="s">
        <v>70</v>
      </c>
      <c r="C1830" s="1551" t="str">
        <f>'Result Entry'!$BF$3</f>
        <v>CHEMISTRY</v>
      </c>
      <c r="D1830" s="1552"/>
      <c r="E1830" s="1542" t="str">
        <f>IF($J1815="TC",0,IF($J1815="Nso",0,VLOOKUP($A1812,'Result Entry'!$B$9:$FW$108,55,0)))</f>
        <v/>
      </c>
      <c r="F1830" s="1543">
        <f>IF($J1815="TC",0,IF($J1815="Nso",0,VLOOKUP($A1812,'Result Entry'!$B$9:$FW$108,56,0)))</f>
        <v>0.0</v>
      </c>
      <c r="G1830" s="1553" t="e">
        <f>E1830+F1830</f>
        <v>#VALUE!</v>
      </c>
      <c r="H1830" s="1554">
        <f>IF($J1815="TC",0,IF($J1815="Nso",0,VLOOKUP($A1812,'Result Entry'!$B$9:$FW$108,61,0)))</f>
        <v>0.0</v>
      </c>
      <c r="I1830" s="1555"/>
      <c r="J1830" s="1556">
        <f>IF($J1815="TC",0,IF($J1815="Nso",0,VLOOKUP($A1812,'Result Entry'!$B$9:$FW$108,65,0)))</f>
        <v>0.0</v>
      </c>
      <c r="K1830" s="1555"/>
      <c r="L1830" s="1548">
        <f t="shared" si="102"/>
        <v>0.0</v>
      </c>
      <c r="M1830" s="1549" t="e">
        <f t="shared" si="103"/>
        <v>#VALUE!</v>
      </c>
      <c r="N1830" s="1550" t="str">
        <f>IF($J1815="TC",0,IF($J1815="Nso",0,VLOOKUP($A1812,'Result Entry'!$B$9:$FW$108,70,0)))</f>
        <v/>
      </c>
    </row>
    <row r="1831" spans="8:8" s="1538" ht="20.25" customFormat="1" customHeight="1">
      <c r="A1831" s="1443"/>
      <c r="B1831" s="1539" t="s">
        <v>70</v>
      </c>
      <c r="C1831" s="1551" t="str">
        <f>'Result Entry'!$BW$3</f>
        <v>BIOLOGY</v>
      </c>
      <c r="D1831" s="1552"/>
      <c r="E1831" s="1557" t="str">
        <f>IF($J1815="TC",0,IF($J1815="Nso",0,VLOOKUP($A1812,'Result Entry'!$B$9:$FW$108,71,0)))</f>
        <v/>
      </c>
      <c r="F1831" s="1558" t="str">
        <f>IF($J1815="TC",0,IF($J1815="Nso",0,VLOOKUP($A1812,'Result Entry'!$B$9:$FW$108,72,0)))</f>
        <v/>
      </c>
      <c r="G1831" s="1559" t="e">
        <f>E1831+F1831</f>
        <v>#VALUE!</v>
      </c>
      <c r="H1831" s="1560">
        <f>IF($J1815="TC",0,IF($J1815="Nso",0,VLOOKUP($A1812,'Result Entry'!$B$9:$FW$108,77,0)))</f>
        <v>0.0</v>
      </c>
      <c r="I1831" s="1561"/>
      <c r="J1831" s="1562">
        <f>IF($J1815="TC",0,IF($J1815="Nso",0,VLOOKUP($A1812,'Result Entry'!$B$9:$FW$108,81,0)))</f>
        <v>0.0</v>
      </c>
      <c r="K1831" s="1561"/>
      <c r="L1831" s="1563">
        <f t="shared" si="102"/>
        <v>0.0</v>
      </c>
      <c r="M1831" s="1564" t="e">
        <f t="shared" si="103"/>
        <v>#VALUE!</v>
      </c>
      <c r="N1831" s="1550">
        <f>IF($J1815="TC",0,IF($J1815="Nso",0,VLOOKUP($A1812,'Result Entry'!$B$9:$FW$108,86,0)))</f>
        <v>0.0</v>
      </c>
    </row>
    <row r="1832" spans="8:8" ht="20.25" customHeight="1">
      <c r="A1832" s="1443"/>
      <c r="B1832" s="1503" t="s">
        <v>70</v>
      </c>
      <c r="C1832" s="1565" t="s">
        <v>78</v>
      </c>
      <c r="D1832" s="1566"/>
      <c r="E1832" s="1567"/>
      <c r="F1832" s="1568" t="s">
        <v>79</v>
      </c>
      <c r="G1832" s="1569"/>
      <c r="H1832" s="1570" t="s">
        <v>80</v>
      </c>
      <c r="I1832" s="1571"/>
      <c r="J1832" s="1572" t="s">
        <v>42</v>
      </c>
      <c r="K1832" s="1667" t="s">
        <v>92</v>
      </c>
      <c r="L1832" s="1574" t="s">
        <v>40</v>
      </c>
      <c r="M1832" s="1575"/>
      <c r="N1832" s="1576" t="s">
        <v>44</v>
      </c>
    </row>
    <row r="1833" spans="8:8" ht="25.5" customHeight="1">
      <c r="A1833" s="1443"/>
      <c r="B1833" s="1503" t="s">
        <v>70</v>
      </c>
      <c r="C1833" s="1577"/>
      <c r="D1833" s="1578"/>
      <c r="E1833" s="1579"/>
      <c r="F1833" s="1580">
        <f>IF($J1815="TC",0,IF($J1815="Nso",0,VLOOKUP($A1812,'Result Entry'!$B$9:$FW$108,146,0)))</f>
        <v>0.0</v>
      </c>
      <c r="G1833" s="1581"/>
      <c r="H1833" s="1582">
        <f>IF($J1815="TC",0,IF($J1815="Nso",0,VLOOKUP($A1812,'Result Entry'!$B$9:$FW$108,147,0)))</f>
        <v>0.0</v>
      </c>
      <c r="I1833" s="1583"/>
      <c r="J1833" s="1584">
        <f>IF($J1815="TC",0,IF($J1815="Nso",0,VLOOKUP($A1812,'Result Entry'!$B$9:$FW$108,148,0)))</f>
        <v>0.0</v>
      </c>
      <c r="K1833" s="1585" t="str">
        <f>IF($J1815="TC",0,IF($J1815="Nso",0,VLOOKUP($A1812,'Result Entry'!$B$9:$FW$108,149,0)))</f>
        <v/>
      </c>
      <c r="L1833" s="1586">
        <f>IF($J1815="TC",0,IF($J1815="Nso",0,VLOOKUP($A1812,'Result Entry'!$B$9:$FW$108,150,0)))</f>
        <v>0.0</v>
      </c>
      <c r="M1833" s="1587"/>
      <c r="N1833" s="1588">
        <f>IF($J1815="TC",0,IF($J1815="Nso",0,VLOOKUP($A1812,'Result Entry'!$B$9:$FW$108,152,0)))</f>
        <v>0.0</v>
      </c>
    </row>
    <row r="1834" spans="8:8" ht="20.25" customHeight="1">
      <c r="A1834" s="1443"/>
      <c r="B1834" s="1503" t="s">
        <v>70</v>
      </c>
      <c r="C1834" s="1589" t="s">
        <v>59</v>
      </c>
      <c r="D1834" s="1590"/>
      <c r="E1834" s="1590"/>
      <c r="F1834" s="1590"/>
      <c r="G1834" s="1590"/>
      <c r="H1834" s="1591"/>
      <c r="I1834" s="1592" t="s">
        <v>60</v>
      </c>
      <c r="J1834" s="1593"/>
      <c r="K1834" s="1594">
        <f>VLOOKUP($A1812,'Result Entry'!$B$9:$FW$108,143,0)</f>
        <v>0.0</v>
      </c>
      <c r="L1834" s="1595"/>
      <c r="M1834" s="1596" t="s">
        <v>38</v>
      </c>
      <c r="N1834" s="1597"/>
    </row>
    <row r="1835" spans="8:8" ht="20.25" customHeight="1">
      <c r="A1835" s="1443"/>
      <c r="B1835" s="1503" t="s">
        <v>70</v>
      </c>
      <c r="C1835" s="1598" t="s">
        <v>55</v>
      </c>
      <c r="D1835" s="1599"/>
      <c r="E1835" s="1599"/>
      <c r="F1835" s="1600" t="s">
        <v>158</v>
      </c>
      <c r="G1835" s="1601"/>
      <c r="H1835" s="1602" t="s">
        <v>48</v>
      </c>
      <c r="I1835" s="1603" t="s">
        <v>61</v>
      </c>
      <c r="J1835" s="1604"/>
      <c r="K1835" s="1605">
        <f>VLOOKUP($A1812,'Result Entry'!$B$9:$FW$108,144,0)</f>
        <v>0.0</v>
      </c>
      <c r="L1835" s="1606"/>
      <c r="M1835" s="1607">
        <f>VLOOKUP($A1812,'Result Entry'!$B$9:$FW$108,145,0)</f>
        <v>0.0</v>
      </c>
      <c r="N1835" s="1608"/>
    </row>
    <row r="1836" spans="8:8" ht="20.25" customHeight="1">
      <c r="A1836" s="1443"/>
      <c r="B1836" s="1503" t="s">
        <v>70</v>
      </c>
      <c r="C1836" s="1598"/>
      <c r="D1836" s="1599"/>
      <c r="E1836" s="1599"/>
      <c r="F1836" s="1609"/>
      <c r="G1836" s="1610"/>
      <c r="H1836" s="1611" t="s">
        <v>100</v>
      </c>
      <c r="I1836" s="1612" t="s">
        <v>62</v>
      </c>
      <c r="J1836" s="1613"/>
      <c r="K1836" s="1614">
        <f>IF($J1815="TC","Transferred",IF($J1815="Nso","NameSeparated",VLOOKUP($A1812,'Result Entry'!$B$9:$FW$108,153,0)))</f>
        <v>0.0</v>
      </c>
      <c r="L1836" s="1614"/>
      <c r="M1836" s="1614"/>
      <c r="N1836" s="1615"/>
    </row>
    <row r="1837" spans="8:8" ht="20.25" customHeight="1">
      <c r="A1837" s="1443"/>
      <c r="B1837" s="1503" t="s">
        <v>70</v>
      </c>
      <c r="C1837" s="1616" t="str">
        <f>'Result Entry'!$DU$3</f>
        <v>Foundation Of Information Tech.</v>
      </c>
      <c r="D1837" s="1617"/>
      <c r="E1837" s="1618"/>
      <c r="F1837" s="1619" t="str">
        <f>IF($J1815="TC",0,IF($J1815="Nso",0,VLOOKUP($A1812,'Result Entry'!$B$9:$GS$108,170,0)))</f>
        <v/>
      </c>
      <c r="G1837" s="1619"/>
      <c r="H1837" s="1620">
        <f>IF($J1815="TC",0,IF($J1815="Nso",0,VLOOKUP($A1812,'Result Entry'!$B$9:$GS$108,112,0)))</f>
        <v>0.0</v>
      </c>
      <c r="I1837" s="1621" t="s">
        <v>72</v>
      </c>
      <c r="J1837" s="1622"/>
      <c r="K1837" s="1623">
        <f>'Result Entry'!$T$2</f>
        <v>45041.0</v>
      </c>
      <c r="L1837" s="1624"/>
      <c r="M1837" s="1624"/>
      <c r="N1837" s="1625"/>
    </row>
    <row r="1838" spans="8:8" ht="20.25" customHeight="1">
      <c r="A1838" s="1443"/>
      <c r="B1838" s="1503" t="s">
        <v>70</v>
      </c>
      <c r="C1838" s="1616" t="str">
        <f>'Result Entry'!$EI$3</f>
        <v>G.I.A.I.-II</v>
      </c>
      <c r="D1838" s="1617"/>
      <c r="E1838" s="1618"/>
      <c r="F1838" s="1619" t="str">
        <f>IF($J1815="TC",0,IF($J1815="Nso",0,VLOOKUP($A1812,'Result Entry'!$B$9:$GS$108,174,0)))</f>
        <v/>
      </c>
      <c r="G1838" s="1619"/>
      <c r="H1838" s="1620">
        <f>IF($J1815="TC",0,IF($J1815="Nso",0,VLOOKUP($A1812,'Result Entry'!$B$9:$GS$108,124,0)))</f>
        <v>0.0</v>
      </c>
      <c r="I1838" s="1626"/>
      <c r="J1838" s="1627"/>
      <c r="K1838" s="1627"/>
      <c r="L1838" s="1627"/>
      <c r="M1838" s="1627"/>
      <c r="N1838" s="1628"/>
    </row>
    <row r="1839" spans="8:8" ht="20.25" customHeight="1">
      <c r="A1839" s="1443"/>
      <c r="B1839" s="1503" t="s">
        <v>70</v>
      </c>
      <c r="C1839" s="1616" t="str">
        <f>'Result Entry'!$EU$3</f>
        <v>SOC.SER.PLAN</v>
      </c>
      <c r="D1839" s="1617"/>
      <c r="E1839" s="1618"/>
      <c r="F1839" s="1619">
        <f>IF($J1815="TC",0,IF($J1815="Nso",0,VLOOKUP($A1812,'Result Entry'!$B$9:$HS$108,178,0)))</f>
        <v>0.0</v>
      </c>
      <c r="G1839" s="1619"/>
      <c r="H1839" s="1620">
        <f>IF($J1815="TC",0,IF($J1815="Nso",0,VLOOKUP($A1812,'Result Entry'!$B$9:$GS$108,136,0)))</f>
        <v>0.0</v>
      </c>
      <c r="I1839" s="1629" t="s">
        <v>175</v>
      </c>
      <c r="J1839" s="1630"/>
      <c r="K1839" s="1668"/>
      <c r="L1839" s="1669"/>
      <c r="M1839" s="1669"/>
      <c r="N1839" s="1670"/>
    </row>
    <row r="1840" spans="8:8" ht="20.25" customHeight="1">
      <c r="A1840" s="1443"/>
      <c r="B1840" s="1503" t="s">
        <v>70</v>
      </c>
      <c r="C1840" s="1616" t="str">
        <f>'Result Entry'!$FG$3</f>
        <v>Jeewan Kaushal</v>
      </c>
      <c r="D1840" s="1617"/>
      <c r="E1840" s="1618"/>
      <c r="F1840" s="1619" t="str">
        <f>IF($J1815="TC",0,IF($J1815="Nso",0,VLOOKUP($A1812,'Result Entry'!$B$9:$HS$108,182,0)))</f>
        <v/>
      </c>
      <c r="G1840" s="1619"/>
      <c r="H1840" s="1620">
        <f>IF($J1815="TC",0,IF($J1815="Nso",0,VLOOKUP($A1812,'Result Entry'!$B$9:$HS$108,136,0)))</f>
        <v>0.0</v>
      </c>
      <c r="I1840" s="1629" t="s">
        <v>149</v>
      </c>
      <c r="J1840" s="1630"/>
      <c r="K1840" s="1630"/>
      <c r="L1840" s="1630"/>
      <c r="M1840" s="1630"/>
      <c r="N1840" s="1634"/>
    </row>
    <row r="1841" spans="8:8" ht="20.25" customHeight="1">
      <c r="A1841" s="1443"/>
      <c r="B1841" s="1483" t="s">
        <v>70</v>
      </c>
      <c r="C1841" s="1635" t="s">
        <v>181</v>
      </c>
      <c r="D1841" s="1636"/>
      <c r="E1841" s="1637"/>
      <c r="F1841" s="1638" t="s">
        <v>182</v>
      </c>
      <c r="G1841" s="1639"/>
      <c r="H1841" s="1640" t="s">
        <v>31</v>
      </c>
      <c r="I1841" s="1629" t="s">
        <v>176</v>
      </c>
      <c r="J1841" s="1630"/>
      <c r="K1841" s="1630"/>
      <c r="L1841" s="1630"/>
      <c r="M1841" s="1630"/>
      <c r="N1841" s="1634"/>
    </row>
    <row r="1842" spans="8:8" ht="20.25" customHeight="1">
      <c r="A1842" s="1443"/>
      <c r="B1842" s="1483" t="s">
        <v>70</v>
      </c>
      <c r="C1842" s="1641"/>
      <c r="D1842" s="1642"/>
      <c r="E1842" s="1643"/>
      <c r="F1842" s="1644" t="s">
        <v>183</v>
      </c>
      <c r="G1842" s="1645"/>
      <c r="H1842" s="1646" t="s">
        <v>180</v>
      </c>
      <c r="I1842" s="1647" t="s">
        <v>68</v>
      </c>
      <c r="J1842" s="1648"/>
      <c r="K1842" s="1648"/>
      <c r="L1842" s="1648"/>
      <c r="M1842" s="1648"/>
      <c r="N1842" s="1649"/>
    </row>
    <row r="1843" spans="8:8" ht="20.25" customHeight="1">
      <c r="A1843" s="1443"/>
      <c r="B1843" s="1483" t="s">
        <v>70</v>
      </c>
      <c r="C1843" s="1641"/>
      <c r="D1843" s="1642"/>
      <c r="E1843" s="1643"/>
      <c r="F1843" s="1644" t="s">
        <v>186</v>
      </c>
      <c r="G1843" s="1645"/>
      <c r="H1843" s="1646" t="s">
        <v>63</v>
      </c>
      <c r="I1843" s="1650"/>
      <c r="J1843" s="1651"/>
      <c r="K1843" s="1651"/>
      <c r="L1843" s="1651"/>
      <c r="M1843" s="1651"/>
      <c r="N1843" s="1652"/>
    </row>
    <row r="1844" spans="8:8" ht="20.25" customHeight="1">
      <c r="A1844" s="1443"/>
      <c r="B1844" s="1483" t="s">
        <v>70</v>
      </c>
      <c r="C1844" s="1641"/>
      <c r="D1844" s="1642"/>
      <c r="E1844" s="1643"/>
      <c r="F1844" s="1644" t="s">
        <v>187</v>
      </c>
      <c r="G1844" s="1645"/>
      <c r="H1844" s="1646" t="s">
        <v>64</v>
      </c>
      <c r="I1844" s="1650"/>
      <c r="J1844" s="1651"/>
      <c r="K1844" s="1651"/>
      <c r="L1844" s="1651"/>
      <c r="M1844" s="1651"/>
      <c r="N1844" s="1652"/>
    </row>
    <row r="1845" spans="8:8" ht="20.25" customHeight="1">
      <c r="A1845" s="1443"/>
      <c r="B1845" s="1483" t="s">
        <v>70</v>
      </c>
      <c r="C1845" s="1641"/>
      <c r="D1845" s="1642"/>
      <c r="E1845" s="1643"/>
      <c r="F1845" s="1644" t="s">
        <v>184</v>
      </c>
      <c r="G1845" s="1645"/>
      <c r="H1845" s="1646" t="s">
        <v>66</v>
      </c>
      <c r="I1845" s="1653" t="s">
        <v>81</v>
      </c>
      <c r="J1845" s="1654"/>
      <c r="K1845" s="1654"/>
      <c r="L1845" s="1654"/>
      <c r="M1845" s="1654"/>
      <c r="N1845" s="1655"/>
    </row>
    <row r="1846" spans="8:8" ht="20.25" customHeight="1">
      <c r="A1846" s="1443"/>
      <c r="B1846" s="1656" t="s">
        <v>70</v>
      </c>
      <c r="C1846" s="1657"/>
      <c r="D1846" s="1658"/>
      <c r="E1846" s="1659"/>
      <c r="F1846" s="1660" t="s">
        <v>185</v>
      </c>
      <c r="G1846" s="1661"/>
      <c r="H1846" s="1662" t="s">
        <v>65</v>
      </c>
      <c r="I1846" s="1663"/>
      <c r="J1846" s="1664"/>
      <c r="K1846" s="1664"/>
      <c r="L1846" s="1664"/>
      <c r="M1846" s="1664"/>
      <c r="N1846" s="1665"/>
    </row>
    <row r="1847" spans="8:8" ht="24.75" customHeight="1">
      <c r="A1847" s="1441">
        <f>A1812+1</f>
        <v>53.0</v>
      </c>
      <c r="B1847" s="1442" t="s">
        <v>51</v>
      </c>
      <c r="C1847" s="1442"/>
      <c r="D1847" s="1442"/>
      <c r="E1847" s="1442"/>
      <c r="F1847" s="1442"/>
      <c r="G1847" s="1442"/>
      <c r="H1847" s="1442"/>
      <c r="I1847" s="1442"/>
      <c r="J1847" s="1442"/>
      <c r="K1847" s="1442"/>
      <c r="L1847" s="1442"/>
      <c r="M1847" s="1442"/>
      <c r="N1847" s="1442"/>
    </row>
    <row r="1848" spans="8:8" ht="42.75" customHeight="1">
      <c r="A1848" s="1443"/>
      <c r="B1848" s="1444"/>
      <c r="C1848" s="1445"/>
      <c r="D1848" s="1446" t="str">
        <f>Master!$E$8</f>
        <v>Govt. Sr. Secondary School </v>
      </c>
      <c r="E1848" s="1447"/>
      <c r="F1848" s="1447"/>
      <c r="G1848" s="1447"/>
      <c r="H1848" s="1447"/>
      <c r="I1848" s="1447"/>
      <c r="J1848" s="1447"/>
      <c r="K1848" s="1447"/>
      <c r="L1848" s="1447"/>
      <c r="M1848" s="1447"/>
      <c r="N1848" s="1448"/>
    </row>
    <row r="1849" spans="8:8" ht="20.25" customHeight="1">
      <c r="A1849" s="1443"/>
      <c r="B1849" s="1449"/>
      <c r="C1849" s="1450"/>
      <c r="D1849" s="1451" t="str">
        <f>Master!$E$11</f>
        <v>P.S.-Bapini (Jodhpur)</v>
      </c>
      <c r="E1849" s="1452"/>
      <c r="F1849" s="1452"/>
      <c r="G1849" s="1452"/>
      <c r="H1849" s="1452"/>
      <c r="I1849" s="1452"/>
      <c r="J1849" s="1452"/>
      <c r="K1849" s="1452"/>
      <c r="L1849" s="1452"/>
      <c r="M1849" s="1452"/>
      <c r="N1849" s="1453"/>
    </row>
    <row r="1850" spans="8:8" ht="20.25" customHeight="1">
      <c r="A1850" s="1443"/>
      <c r="B1850" s="1454"/>
      <c r="C1850" s="1455" t="s">
        <v>151</v>
      </c>
      <c r="D1850" s="1456"/>
      <c r="E1850" s="1456"/>
      <c r="F1850" s="1456"/>
      <c r="G1850" s="1457"/>
      <c r="H1850" s="1458" t="s">
        <v>128</v>
      </c>
      <c r="I1850" s="1458"/>
      <c r="J1850" s="1459">
        <f>VLOOKUP(A1847,'Result Entry'!$B$6:$K$108,6,0)</f>
        <v>0.0</v>
      </c>
      <c r="K1850" s="1460" t="s">
        <v>69</v>
      </c>
      <c r="L1850" s="1461"/>
      <c r="M1850" s="1462">
        <f>Master!$E$14</f>
        <v>8.151106901E9</v>
      </c>
      <c r="N1850" s="1463"/>
    </row>
    <row r="1851" spans="8:8" ht="20.25" customHeight="1">
      <c r="A1851" s="1443"/>
      <c r="B1851" s="1464"/>
      <c r="C1851" s="1465"/>
      <c r="D1851" s="1466"/>
      <c r="E1851" s="1466"/>
      <c r="F1851" s="1466"/>
      <c r="G1851" s="1467"/>
      <c r="H1851" s="1468"/>
      <c r="I1851" s="1468"/>
      <c r="J1851" s="1469"/>
      <c r="K1851" s="1470" t="s">
        <v>67</v>
      </c>
      <c r="L1851" s="1471"/>
      <c r="M1851" s="1472"/>
      <c r="N1851" s="1473"/>
      <c r="O1851" s="23" t="s">
        <v>157</v>
      </c>
    </row>
    <row r="1852" spans="8:8" ht="20.25" customHeight="1">
      <c r="A1852" s="1443"/>
      <c r="B1852" s="1464"/>
      <c r="C1852" s="1474"/>
      <c r="D1852" s="1475"/>
      <c r="E1852" s="1475"/>
      <c r="F1852" s="1475"/>
      <c r="G1852" s="1476"/>
      <c r="H1852" s="1477"/>
      <c r="I1852" s="1477"/>
      <c r="J1852" s="1478"/>
      <c r="K1852" s="1479" t="s">
        <v>52</v>
      </c>
      <c r="L1852" s="1480"/>
      <c r="M1852" s="1481" t="str">
        <f>Master!$E$6</f>
        <v>2022-23</v>
      </c>
      <c r="N1852" s="1482"/>
    </row>
    <row r="1853" spans="8:8" ht="20.25" customHeight="1">
      <c r="A1853" s="1443"/>
      <c r="B1853" s="1483" t="s">
        <v>70</v>
      </c>
      <c r="C1853" s="1484" t="s">
        <v>21</v>
      </c>
      <c r="D1853" s="1485"/>
      <c r="E1853" s="1485"/>
      <c r="F1853" s="1486"/>
      <c r="G1853" s="1487" t="s">
        <v>150</v>
      </c>
      <c r="H1853" s="1488">
        <f>VLOOKUP($A1847,'Result Entry'!$B$9:$FW$108,4,0)</f>
        <v>0.0</v>
      </c>
      <c r="I1853" s="1488"/>
      <c r="J1853" s="1488"/>
      <c r="K1853" s="1488"/>
      <c r="L1853" s="1488"/>
      <c r="M1853" s="1488"/>
      <c r="N1853" s="1489"/>
    </row>
    <row r="1854" spans="8:8" ht="20.25" customHeight="1">
      <c r="A1854" s="1443"/>
      <c r="B1854" s="1483" t="s">
        <v>70</v>
      </c>
      <c r="C1854" s="1490" t="s">
        <v>23</v>
      </c>
      <c r="D1854" s="1491"/>
      <c r="E1854" s="1491"/>
      <c r="F1854" s="1492"/>
      <c r="G1854" s="1493" t="s">
        <v>150</v>
      </c>
      <c r="H1854" s="1494">
        <f>VLOOKUP($A1847,'Result Entry'!$B$9:$FW$108,7,0)</f>
        <v>0.0</v>
      </c>
      <c r="I1854" s="1494"/>
      <c r="J1854" s="1494"/>
      <c r="K1854" s="1494"/>
      <c r="L1854" s="1494"/>
      <c r="M1854" s="1494"/>
      <c r="N1854" s="1495"/>
    </row>
    <row r="1855" spans="8:8" ht="20.25" customHeight="1">
      <c r="A1855" s="1443"/>
      <c r="B1855" s="1483" t="s">
        <v>70</v>
      </c>
      <c r="C1855" s="1490" t="s">
        <v>24</v>
      </c>
      <c r="D1855" s="1491"/>
      <c r="E1855" s="1491"/>
      <c r="F1855" s="1492"/>
      <c r="G1855" s="1493" t="s">
        <v>150</v>
      </c>
      <c r="H1855" s="1494">
        <f>VLOOKUP($A1847,'Result Entry'!$B$9:$FW$108,8,0)</f>
        <v>0.0</v>
      </c>
      <c r="I1855" s="1494"/>
      <c r="J1855" s="1494"/>
      <c r="K1855" s="1494"/>
      <c r="L1855" s="1494"/>
      <c r="M1855" s="1494"/>
      <c r="N1855" s="1495"/>
    </row>
    <row r="1856" spans="8:8" ht="20.25" customHeight="1">
      <c r="A1856" s="1443"/>
      <c r="B1856" s="1483" t="s">
        <v>70</v>
      </c>
      <c r="C1856" s="1490" t="s">
        <v>53</v>
      </c>
      <c r="D1856" s="1491"/>
      <c r="E1856" s="1491"/>
      <c r="F1856" s="1492"/>
      <c r="G1856" s="1493" t="s">
        <v>150</v>
      </c>
      <c r="H1856" s="1494">
        <f>VLOOKUP($A1847,'Result Entry'!$B$9:$FW$108,9,0)</f>
        <v>0.0</v>
      </c>
      <c r="I1856" s="1494"/>
      <c r="J1856" s="1494"/>
      <c r="K1856" s="1494"/>
      <c r="L1856" s="1494"/>
      <c r="M1856" s="1494"/>
      <c r="N1856" s="1495"/>
    </row>
    <row r="1857" spans="8:8" ht="20.25" customHeight="1">
      <c r="A1857" s="1443"/>
      <c r="B1857" s="1483" t="s">
        <v>70</v>
      </c>
      <c r="C1857" s="1490" t="s">
        <v>54</v>
      </c>
      <c r="D1857" s="1491"/>
      <c r="E1857" s="1491"/>
      <c r="F1857" s="1492"/>
      <c r="G1857" s="1493" t="s">
        <v>150</v>
      </c>
      <c r="H1857" s="1496" t="str">
        <f>CONCATENATE('Result Entry'!$G$4,'Result Entry'!$J$4)</f>
        <v>11(A)</v>
      </c>
      <c r="I1857" s="1494"/>
      <c r="J1857" s="1494"/>
      <c r="K1857" s="1494"/>
      <c r="L1857" s="1494"/>
      <c r="M1857" s="1494"/>
      <c r="N1857" s="1495"/>
    </row>
    <row r="1858" spans="8:8" ht="20.25" customHeight="1">
      <c r="A1858" s="1443"/>
      <c r="B1858" s="1483" t="s">
        <v>70</v>
      </c>
      <c r="C1858" s="1497" t="s">
        <v>26</v>
      </c>
      <c r="D1858" s="1498"/>
      <c r="E1858" s="1498"/>
      <c r="F1858" s="1499"/>
      <c r="G1858" s="1500" t="s">
        <v>150</v>
      </c>
      <c r="H1858" s="1501">
        <f>VLOOKUP($A1847,'Result Entry'!$B$9:$FW$108,10,0)</f>
        <v>0.0</v>
      </c>
      <c r="I1858" s="1501"/>
      <c r="J1858" s="1501"/>
      <c r="K1858" s="1501"/>
      <c r="L1858" s="1501"/>
      <c r="M1858" s="1501"/>
      <c r="N1858" s="1502"/>
    </row>
    <row r="1859" spans="8:8" ht="20.25" customHeight="1">
      <c r="A1859" s="1443"/>
      <c r="B1859" s="1503" t="s">
        <v>70</v>
      </c>
      <c r="C1859" s="1504" t="s">
        <v>168</v>
      </c>
      <c r="D1859" s="1505"/>
      <c r="E1859" s="1506" t="s">
        <v>73</v>
      </c>
      <c r="F1859" s="1507" t="s">
        <v>74</v>
      </c>
      <c r="G1859" s="1508" t="s">
        <v>169</v>
      </c>
      <c r="H1859" s="1509" t="s">
        <v>56</v>
      </c>
      <c r="I1859" s="1510"/>
      <c r="J1859" s="1511" t="s">
        <v>85</v>
      </c>
      <c r="K1859" s="1512"/>
      <c r="L1859" s="1513" t="s">
        <v>170</v>
      </c>
      <c r="M1859" s="1514" t="s">
        <v>77</v>
      </c>
      <c r="N1859" s="1515" t="s">
        <v>99</v>
      </c>
    </row>
    <row r="1860" spans="8:8" ht="20.25" customHeight="1">
      <c r="A1860" s="1443"/>
      <c r="B1860" s="1503"/>
      <c r="C1860" s="1516"/>
      <c r="D1860" s="1517"/>
      <c r="E1860" s="1518"/>
      <c r="F1860" s="1519"/>
      <c r="G1860" s="1520"/>
      <c r="H1860" s="1521"/>
      <c r="I1860" s="1522"/>
      <c r="J1860" s="1523"/>
      <c r="K1860" s="1524"/>
      <c r="L1860" s="1525"/>
      <c r="M1860" s="1526"/>
      <c r="N1860" s="1527"/>
    </row>
    <row r="1861" spans="8:8" ht="20.25" customHeight="1">
      <c r="A1861" s="1443"/>
      <c r="B1861" s="1503" t="s">
        <v>70</v>
      </c>
      <c r="C1861" s="1528" t="s">
        <v>57</v>
      </c>
      <c r="D1861" s="1529"/>
      <c r="E1861" s="1530">
        <f>'Result Entry'!$L$7</f>
        <v>10.0</v>
      </c>
      <c r="F1861" s="1531">
        <f>'Result Entry'!$M$7</f>
        <v>10.0</v>
      </c>
      <c r="G1861" s="1532">
        <f>SUM(E1861:F1861)</f>
        <v>20.0</v>
      </c>
      <c r="H1861" s="1533">
        <f>'Result Entry'!$AU$7</f>
        <v>70.0</v>
      </c>
      <c r="I1861" s="1534"/>
      <c r="J1861" s="1535">
        <f>'Result Entry'!$AY$7</f>
        <v>100.0</v>
      </c>
      <c r="K1861" s="1534"/>
      <c r="L1861" s="1532">
        <f t="shared" si="104" ref="L1861:L1866">H1861+J1861</f>
        <v>170.0</v>
      </c>
      <c r="M1861" s="1536">
        <f t="shared" si="105" ref="M1861:M1866">G1861+L1861</f>
        <v>190.0</v>
      </c>
      <c r="N1861" s="1537"/>
    </row>
    <row r="1862" spans="8:8" s="1538" ht="20.25" customFormat="1" customHeight="1">
      <c r="A1862" s="1443"/>
      <c r="B1862" s="1539" t="s">
        <v>70</v>
      </c>
      <c r="C1862" s="1540" t="str">
        <f>'Result Entry'!$L$3</f>
        <v>HINDI Comp.</v>
      </c>
      <c r="D1862" s="1541"/>
      <c r="E1862" s="1542">
        <f>IF($J1850="TC",0,IF($J1850="Nso",0,VLOOKUP($A1847,'Result Entry'!$B$9:$FW$108,11,0)))</f>
        <v>0.0</v>
      </c>
      <c r="F1862" s="1543">
        <f>IF($J1850="TC",0,IF($J1850="Nso",0,VLOOKUP($A1847,'Result Entry'!$B$9:$FW$108,12,0)))</f>
        <v>0.0</v>
      </c>
      <c r="G1862" s="1544">
        <f>E1862+F1862</f>
        <v>0.0</v>
      </c>
      <c r="H1862" s="1545">
        <f>IF($J1850="TC",0,IF($J1850="Nso",0,VLOOKUP($A1847,'Result Entry'!$B$9:$FW$108,16,0)))</f>
        <v>0.0</v>
      </c>
      <c r="I1862" s="1546"/>
      <c r="J1862" s="1547">
        <f>IF($J1850="TC",0,IF($J1850="Nso",0,VLOOKUP($A1847,'Result Entry'!$B$9:$FW$108,19,0)))</f>
        <v>0.0</v>
      </c>
      <c r="K1862" s="1546"/>
      <c r="L1862" s="1548">
        <f t="shared" si="104"/>
        <v>0.0</v>
      </c>
      <c r="M1862" s="1549">
        <f t="shared" si="105"/>
        <v>0.0</v>
      </c>
      <c r="N1862" s="1550" t="str">
        <f>IF($J1850="TC",0,IF($J1850="Nso",0,VLOOKUP($A1847,'Result Entry'!$B$9:$FW$108,24,0)))</f>
        <v/>
      </c>
    </row>
    <row r="1863" spans="8:8" s="1538" ht="20.25" customFormat="1" customHeight="1">
      <c r="A1863" s="1443"/>
      <c r="B1863" s="1539" t="s">
        <v>70</v>
      </c>
      <c r="C1863" s="1551" t="str">
        <f>'Result Entry'!$Z$3</f>
        <v>ENGLISH Comp.</v>
      </c>
      <c r="D1863" s="1552"/>
      <c r="E1863" s="1542">
        <f>IF($J1850="TC",0,IF($J1850="Nso",0,VLOOKUP($A1847,'Result Entry'!$B$9:$FW$108,25,0)))</f>
        <v>0.0</v>
      </c>
      <c r="F1863" s="1543">
        <f>IF($J1850="TC",0,IF($J1850="Nso",0,VLOOKUP($A1847,'Result Entry'!$B$9:$FW$108,26,0)))</f>
        <v>0.0</v>
      </c>
      <c r="G1863" s="1553">
        <f>E1863+F1863</f>
        <v>0.0</v>
      </c>
      <c r="H1863" s="1554">
        <f>IF($J1850="TC",0,IF($J1850="Nso",0,VLOOKUP($A1847,'Result Entry'!$B$9:$FW$108,30,0)))</f>
        <v>0.0</v>
      </c>
      <c r="I1863" s="1555"/>
      <c r="J1863" s="1556">
        <f>IF($J1850="TC",0,IF($J1850="Nso",0,VLOOKUP($A1847,'Result Entry'!$B$9:$FW$108,33,0)))</f>
        <v>0.0</v>
      </c>
      <c r="K1863" s="1555"/>
      <c r="L1863" s="1548">
        <f t="shared" si="104"/>
        <v>0.0</v>
      </c>
      <c r="M1863" s="1549">
        <f t="shared" si="105"/>
        <v>0.0</v>
      </c>
      <c r="N1863" s="1550" t="str">
        <f>IF($J1850="TC",0,IF($J1850="Nso",0,VLOOKUP($A1847,'Result Entry'!$B$9:$FW$108,38,0)))</f>
        <v/>
      </c>
    </row>
    <row r="1864" spans="8:8" s="1538" ht="20.25" customFormat="1" customHeight="1">
      <c r="A1864" s="1443"/>
      <c r="B1864" s="1539" t="s">
        <v>70</v>
      </c>
      <c r="C1864" s="1551" t="str">
        <f>'Result Entry'!$AO$3</f>
        <v>PHYSICS</v>
      </c>
      <c r="D1864" s="1552"/>
      <c r="E1864" s="1542">
        <f>IF($J1850="TC",0,IF($J1850="Nso",0,VLOOKUP($A1847,'Result Entry'!$B$9:$FW$108,39,0)))</f>
        <v>0.0</v>
      </c>
      <c r="F1864" s="1543">
        <f>IF($J1850="TC",0,IF($J1850="Nso",0,VLOOKUP($A1847,'Result Entry'!$B$9:$FW$108,40,0)))</f>
        <v>0.0</v>
      </c>
      <c r="G1864" s="1553">
        <f>E1864+F1864</f>
        <v>0.0</v>
      </c>
      <c r="H1864" s="1554">
        <f>IF($J1850="TC",0,IF($J1850="Nso",0,VLOOKUP($A1847,'Result Entry'!$B$9:$FW$108,45,0)))</f>
        <v>0.0</v>
      </c>
      <c r="I1864" s="1555"/>
      <c r="J1864" s="1556">
        <f>IF($J1850="TC",0,IF($J1850="Nso",0,VLOOKUP($A1847,'Result Entry'!$B$9:$FW$108,49,0)))</f>
        <v>0.0</v>
      </c>
      <c r="K1864" s="1555"/>
      <c r="L1864" s="1548">
        <f t="shared" si="104"/>
        <v>0.0</v>
      </c>
      <c r="M1864" s="1549">
        <f t="shared" si="105"/>
        <v>0.0</v>
      </c>
      <c r="N1864" s="1550" t="str">
        <f>IF($J1850="TC",0,IF($J1850="Nso",0,VLOOKUP($A1847,'Result Entry'!$B$9:$FW$108,54,0)))</f>
        <v/>
      </c>
    </row>
    <row r="1865" spans="8:8" s="1538" ht="20.25" customFormat="1" customHeight="1">
      <c r="A1865" s="1443"/>
      <c r="B1865" s="1539" t="s">
        <v>70</v>
      </c>
      <c r="C1865" s="1551" t="str">
        <f>'Result Entry'!$BF$3</f>
        <v>CHEMISTRY</v>
      </c>
      <c r="D1865" s="1552"/>
      <c r="E1865" s="1542" t="str">
        <f>IF($J1850="TC",0,IF($J1850="Nso",0,VLOOKUP($A1847,'Result Entry'!$B$9:$FW$108,55,0)))</f>
        <v/>
      </c>
      <c r="F1865" s="1543">
        <f>IF($J1850="TC",0,IF($J1850="Nso",0,VLOOKUP($A1847,'Result Entry'!$B$9:$FW$108,56,0)))</f>
        <v>0.0</v>
      </c>
      <c r="G1865" s="1553" t="e">
        <f>E1865+F1865</f>
        <v>#VALUE!</v>
      </c>
      <c r="H1865" s="1554">
        <f>IF($J1850="TC",0,IF($J1850="Nso",0,VLOOKUP($A1847,'Result Entry'!$B$9:$FW$108,61,0)))</f>
        <v>0.0</v>
      </c>
      <c r="I1865" s="1555"/>
      <c r="J1865" s="1556">
        <f>IF($J1850="TC",0,IF($J1850="Nso",0,VLOOKUP($A1847,'Result Entry'!$B$9:$FW$108,65,0)))</f>
        <v>0.0</v>
      </c>
      <c r="K1865" s="1555"/>
      <c r="L1865" s="1548">
        <f t="shared" si="104"/>
        <v>0.0</v>
      </c>
      <c r="M1865" s="1549" t="e">
        <f t="shared" si="105"/>
        <v>#VALUE!</v>
      </c>
      <c r="N1865" s="1550" t="str">
        <f>IF($J1850="TC",0,IF($J1850="Nso",0,VLOOKUP($A1847,'Result Entry'!$B$9:$FW$108,70,0)))</f>
        <v/>
      </c>
    </row>
    <row r="1866" spans="8:8" s="1538" ht="20.25" customFormat="1" customHeight="1">
      <c r="A1866" s="1443"/>
      <c r="B1866" s="1539" t="s">
        <v>70</v>
      </c>
      <c r="C1866" s="1551" t="str">
        <f>'Result Entry'!$BW$3</f>
        <v>BIOLOGY</v>
      </c>
      <c r="D1866" s="1552"/>
      <c r="E1866" s="1557" t="str">
        <f>IF($J1850="TC",0,IF($J1850="Nso",0,VLOOKUP($A1847,'Result Entry'!$B$9:$FW$108,71,0)))</f>
        <v/>
      </c>
      <c r="F1866" s="1558" t="str">
        <f>IF($J1850="TC",0,IF($J1850="Nso",0,VLOOKUP($A1847,'Result Entry'!$B$9:$FW$108,72,0)))</f>
        <v/>
      </c>
      <c r="G1866" s="1559" t="e">
        <f>E1866+F1866</f>
        <v>#VALUE!</v>
      </c>
      <c r="H1866" s="1560">
        <f>IF($J1850="TC",0,IF($J1850="Nso",0,VLOOKUP($A1847,'Result Entry'!$B$9:$FW$108,77,0)))</f>
        <v>0.0</v>
      </c>
      <c r="I1866" s="1561"/>
      <c r="J1866" s="1562">
        <f>IF($J1850="TC",0,IF($J1850="Nso",0,VLOOKUP($A1847,'Result Entry'!$B$9:$FW$108,81,0)))</f>
        <v>0.0</v>
      </c>
      <c r="K1866" s="1561"/>
      <c r="L1866" s="1563">
        <f t="shared" si="104"/>
        <v>0.0</v>
      </c>
      <c r="M1866" s="1564" t="e">
        <f t="shared" si="105"/>
        <v>#VALUE!</v>
      </c>
      <c r="N1866" s="1550">
        <f>IF($J1850="TC",0,IF($J1850="Nso",0,VLOOKUP($A1847,'Result Entry'!$B$9:$FW$108,86,0)))</f>
        <v>0.0</v>
      </c>
    </row>
    <row r="1867" spans="8:8" ht="20.25" customHeight="1">
      <c r="A1867" s="1443"/>
      <c r="B1867" s="1503" t="s">
        <v>70</v>
      </c>
      <c r="C1867" s="1565" t="s">
        <v>78</v>
      </c>
      <c r="D1867" s="1566"/>
      <c r="E1867" s="1567"/>
      <c r="F1867" s="1568" t="s">
        <v>79</v>
      </c>
      <c r="G1867" s="1569"/>
      <c r="H1867" s="1570" t="s">
        <v>80</v>
      </c>
      <c r="I1867" s="1571"/>
      <c r="J1867" s="1572" t="s">
        <v>42</v>
      </c>
      <c r="K1867" s="1667" t="s">
        <v>92</v>
      </c>
      <c r="L1867" s="1574" t="s">
        <v>40</v>
      </c>
      <c r="M1867" s="1575"/>
      <c r="N1867" s="1576" t="s">
        <v>44</v>
      </c>
    </row>
    <row r="1868" spans="8:8" ht="25.5" customHeight="1">
      <c r="A1868" s="1443"/>
      <c r="B1868" s="1503" t="s">
        <v>70</v>
      </c>
      <c r="C1868" s="1577"/>
      <c r="D1868" s="1578"/>
      <c r="E1868" s="1579"/>
      <c r="F1868" s="1580">
        <f>IF($J1850="TC",0,IF($J1850="Nso",0,VLOOKUP($A1847,'Result Entry'!$B$9:$FW$108,146,0)))</f>
        <v>0.0</v>
      </c>
      <c r="G1868" s="1581"/>
      <c r="H1868" s="1582">
        <f>IF($J1850="TC",0,IF($J1850="Nso",0,VLOOKUP($A1847,'Result Entry'!$B$9:$FW$108,147,0)))</f>
        <v>0.0</v>
      </c>
      <c r="I1868" s="1583"/>
      <c r="J1868" s="1584">
        <f>IF($J1850="TC",0,IF($J1850="Nso",0,VLOOKUP($A1847,'Result Entry'!$B$9:$FW$108,148,0)))</f>
        <v>0.0</v>
      </c>
      <c r="K1868" s="1585" t="str">
        <f>IF($J1850="TC",0,IF($J1850="Nso",0,VLOOKUP($A1847,'Result Entry'!$B$9:$FW$108,149,0)))</f>
        <v/>
      </c>
      <c r="L1868" s="1586">
        <f>IF($J1850="TC",0,IF($J1850="Nso",0,VLOOKUP($A1847,'Result Entry'!$B$9:$FW$108,150,0)))</f>
        <v>0.0</v>
      </c>
      <c r="M1868" s="1587"/>
      <c r="N1868" s="1588">
        <f>IF($J1850="TC",0,IF($J1850="Nso",0,VLOOKUP($A1847,'Result Entry'!$B$9:$FW$108,152,0)))</f>
        <v>0.0</v>
      </c>
    </row>
    <row r="1869" spans="8:8" ht="20.25" customHeight="1">
      <c r="A1869" s="1443"/>
      <c r="B1869" s="1503" t="s">
        <v>70</v>
      </c>
      <c r="C1869" s="1589" t="s">
        <v>59</v>
      </c>
      <c r="D1869" s="1590"/>
      <c r="E1869" s="1590"/>
      <c r="F1869" s="1590"/>
      <c r="G1869" s="1590"/>
      <c r="H1869" s="1591"/>
      <c r="I1869" s="1592" t="s">
        <v>60</v>
      </c>
      <c r="J1869" s="1593"/>
      <c r="K1869" s="1594">
        <f>VLOOKUP($A1847,'Result Entry'!$B$9:$FW$108,143,0)</f>
        <v>0.0</v>
      </c>
      <c r="L1869" s="1595"/>
      <c r="M1869" s="1596" t="s">
        <v>38</v>
      </c>
      <c r="N1869" s="1597"/>
    </row>
    <row r="1870" spans="8:8" ht="20.25" customHeight="1">
      <c r="A1870" s="1443"/>
      <c r="B1870" s="1503" t="s">
        <v>70</v>
      </c>
      <c r="C1870" s="1598" t="s">
        <v>55</v>
      </c>
      <c r="D1870" s="1599"/>
      <c r="E1870" s="1599"/>
      <c r="F1870" s="1600" t="s">
        <v>158</v>
      </c>
      <c r="G1870" s="1601"/>
      <c r="H1870" s="1602" t="s">
        <v>48</v>
      </c>
      <c r="I1870" s="1603" t="s">
        <v>61</v>
      </c>
      <c r="J1870" s="1604"/>
      <c r="K1870" s="1605">
        <f>VLOOKUP($A1847,'Result Entry'!$B$9:$FW$108,144,0)</f>
        <v>0.0</v>
      </c>
      <c r="L1870" s="1606"/>
      <c r="M1870" s="1607">
        <f>VLOOKUP($A1847,'Result Entry'!$B$9:$FW$108,145,0)</f>
        <v>0.0</v>
      </c>
      <c r="N1870" s="1608"/>
    </row>
    <row r="1871" spans="8:8" ht="20.25" customHeight="1">
      <c r="A1871" s="1443"/>
      <c r="B1871" s="1503" t="s">
        <v>70</v>
      </c>
      <c r="C1871" s="1598"/>
      <c r="D1871" s="1599"/>
      <c r="E1871" s="1599"/>
      <c r="F1871" s="1609"/>
      <c r="G1871" s="1610"/>
      <c r="H1871" s="1611" t="s">
        <v>100</v>
      </c>
      <c r="I1871" s="1612" t="s">
        <v>62</v>
      </c>
      <c r="J1871" s="1613"/>
      <c r="K1871" s="1614">
        <f>IF($J1850="TC","Transferred",IF($J1850="Nso","NameSeparated",VLOOKUP($A1847,'Result Entry'!$B$9:$FW$108,153,0)))</f>
        <v>0.0</v>
      </c>
      <c r="L1871" s="1614"/>
      <c r="M1871" s="1614"/>
      <c r="N1871" s="1615"/>
    </row>
    <row r="1872" spans="8:8" ht="20.25" customHeight="1">
      <c r="A1872" s="1443"/>
      <c r="B1872" s="1503" t="s">
        <v>70</v>
      </c>
      <c r="C1872" s="1616" t="str">
        <f>'Result Entry'!$DU$3</f>
        <v>Foundation Of Information Tech.</v>
      </c>
      <c r="D1872" s="1617"/>
      <c r="E1872" s="1618"/>
      <c r="F1872" s="1619" t="str">
        <f>IF($J1850="TC",0,IF($J1850="Nso",0,VLOOKUP($A1847,'Result Entry'!$B$9:$GS$108,170,0)))</f>
        <v/>
      </c>
      <c r="G1872" s="1619"/>
      <c r="H1872" s="1620">
        <f>IF($J1850="TC",0,IF($J1850="Nso",0,VLOOKUP($A1847,'Result Entry'!$B$9:$GS$108,112,0)))</f>
        <v>0.0</v>
      </c>
      <c r="I1872" s="1621" t="s">
        <v>72</v>
      </c>
      <c r="J1872" s="1622"/>
      <c r="K1872" s="1623">
        <f>'Result Entry'!$T$2</f>
        <v>45041.0</v>
      </c>
      <c r="L1872" s="1624"/>
      <c r="M1872" s="1624"/>
      <c r="N1872" s="1625"/>
    </row>
    <row r="1873" spans="8:8" ht="20.25" customHeight="1">
      <c r="A1873" s="1443"/>
      <c r="B1873" s="1503" t="s">
        <v>70</v>
      </c>
      <c r="C1873" s="1616" t="str">
        <f>'Result Entry'!$EI$3</f>
        <v>G.I.A.I.-II</v>
      </c>
      <c r="D1873" s="1617"/>
      <c r="E1873" s="1618"/>
      <c r="F1873" s="1619" t="str">
        <f>IF($J1850="TC",0,IF($J1850="Nso",0,VLOOKUP($A1847,'Result Entry'!$B$9:$GS$108,174,0)))</f>
        <v/>
      </c>
      <c r="G1873" s="1619"/>
      <c r="H1873" s="1620">
        <f>IF($J1850="TC",0,IF($J1850="Nso",0,VLOOKUP($A1847,'Result Entry'!$B$9:$GS$108,124,0)))</f>
        <v>0.0</v>
      </c>
      <c r="I1873" s="1626"/>
      <c r="J1873" s="1627"/>
      <c r="K1873" s="1627"/>
      <c r="L1873" s="1627"/>
      <c r="M1873" s="1627"/>
      <c r="N1873" s="1628"/>
    </row>
    <row r="1874" spans="8:8" ht="20.25" customHeight="1">
      <c r="A1874" s="1443"/>
      <c r="B1874" s="1503" t="s">
        <v>70</v>
      </c>
      <c r="C1874" s="1616" t="str">
        <f>'Result Entry'!$EU$3</f>
        <v>SOC.SER.PLAN</v>
      </c>
      <c r="D1874" s="1617"/>
      <c r="E1874" s="1618"/>
      <c r="F1874" s="1619">
        <f>IF($J1850="TC",0,IF($J1850="Nso",0,VLOOKUP($A1847,'Result Entry'!$B$9:$HS$108,178,0)))</f>
        <v>0.0</v>
      </c>
      <c r="G1874" s="1619"/>
      <c r="H1874" s="1620">
        <f>IF($J1850="TC",0,IF($J1850="Nso",0,VLOOKUP($A1847,'Result Entry'!$B$9:$GS$108,136,0)))</f>
        <v>0.0</v>
      </c>
      <c r="I1874" s="1629" t="s">
        <v>175</v>
      </c>
      <c r="J1874" s="1630"/>
      <c r="K1874" s="1668"/>
      <c r="L1874" s="1669"/>
      <c r="M1874" s="1669"/>
      <c r="N1874" s="1670"/>
    </row>
    <row r="1875" spans="8:8" ht="20.25" customHeight="1">
      <c r="A1875" s="1443"/>
      <c r="B1875" s="1503" t="s">
        <v>70</v>
      </c>
      <c r="C1875" s="1616" t="str">
        <f>'Result Entry'!$FG$3</f>
        <v>Jeewan Kaushal</v>
      </c>
      <c r="D1875" s="1617"/>
      <c r="E1875" s="1618"/>
      <c r="F1875" s="1619" t="str">
        <f>IF($J1850="TC",0,IF($J1850="Nso",0,VLOOKUP($A1847,'Result Entry'!$B$9:$HS$108,182,0)))</f>
        <v/>
      </c>
      <c r="G1875" s="1619"/>
      <c r="H1875" s="1620">
        <f>IF($J1850="TC",0,IF($J1850="Nso",0,VLOOKUP($A1847,'Result Entry'!$B$9:$HS$108,136,0)))</f>
        <v>0.0</v>
      </c>
      <c r="I1875" s="1629" t="s">
        <v>149</v>
      </c>
      <c r="J1875" s="1630"/>
      <c r="K1875" s="1630"/>
      <c r="L1875" s="1630"/>
      <c r="M1875" s="1630"/>
      <c r="N1875" s="1634"/>
    </row>
    <row r="1876" spans="8:8" ht="20.25" customHeight="1">
      <c r="A1876" s="1443"/>
      <c r="B1876" s="1483" t="s">
        <v>70</v>
      </c>
      <c r="C1876" s="1635" t="s">
        <v>181</v>
      </c>
      <c r="D1876" s="1636"/>
      <c r="E1876" s="1637"/>
      <c r="F1876" s="1638" t="s">
        <v>182</v>
      </c>
      <c r="G1876" s="1639"/>
      <c r="H1876" s="1640" t="s">
        <v>31</v>
      </c>
      <c r="I1876" s="1629" t="s">
        <v>176</v>
      </c>
      <c r="J1876" s="1630"/>
      <c r="K1876" s="1630"/>
      <c r="L1876" s="1630"/>
      <c r="M1876" s="1630"/>
      <c r="N1876" s="1634"/>
    </row>
    <row r="1877" spans="8:8" ht="20.25" customHeight="1">
      <c r="A1877" s="1443"/>
      <c r="B1877" s="1483" t="s">
        <v>70</v>
      </c>
      <c r="C1877" s="1641"/>
      <c r="D1877" s="1642"/>
      <c r="E1877" s="1643"/>
      <c r="F1877" s="1644" t="s">
        <v>183</v>
      </c>
      <c r="G1877" s="1645"/>
      <c r="H1877" s="1646" t="s">
        <v>180</v>
      </c>
      <c r="I1877" s="1647" t="s">
        <v>68</v>
      </c>
      <c r="J1877" s="1648"/>
      <c r="K1877" s="1648"/>
      <c r="L1877" s="1648"/>
      <c r="M1877" s="1648"/>
      <c r="N1877" s="1649"/>
    </row>
    <row r="1878" spans="8:8" ht="20.25" customHeight="1">
      <c r="A1878" s="1443"/>
      <c r="B1878" s="1483" t="s">
        <v>70</v>
      </c>
      <c r="C1878" s="1641"/>
      <c r="D1878" s="1642"/>
      <c r="E1878" s="1643"/>
      <c r="F1878" s="1644" t="s">
        <v>186</v>
      </c>
      <c r="G1878" s="1645"/>
      <c r="H1878" s="1646" t="s">
        <v>63</v>
      </c>
      <c r="I1878" s="1650"/>
      <c r="J1878" s="1651"/>
      <c r="K1878" s="1651"/>
      <c r="L1878" s="1651"/>
      <c r="M1878" s="1651"/>
      <c r="N1878" s="1652"/>
    </row>
    <row r="1879" spans="8:8" ht="20.25" customHeight="1">
      <c r="A1879" s="1443"/>
      <c r="B1879" s="1483" t="s">
        <v>70</v>
      </c>
      <c r="C1879" s="1641"/>
      <c r="D1879" s="1642"/>
      <c r="E1879" s="1643"/>
      <c r="F1879" s="1644" t="s">
        <v>187</v>
      </c>
      <c r="G1879" s="1645"/>
      <c r="H1879" s="1646" t="s">
        <v>64</v>
      </c>
      <c r="I1879" s="1650"/>
      <c r="J1879" s="1651"/>
      <c r="K1879" s="1651"/>
      <c r="L1879" s="1651"/>
      <c r="M1879" s="1651"/>
      <c r="N1879" s="1652"/>
    </row>
    <row r="1880" spans="8:8" ht="20.25" customHeight="1">
      <c r="A1880" s="1443"/>
      <c r="B1880" s="1483" t="s">
        <v>70</v>
      </c>
      <c r="C1880" s="1641"/>
      <c r="D1880" s="1642"/>
      <c r="E1880" s="1643"/>
      <c r="F1880" s="1644" t="s">
        <v>184</v>
      </c>
      <c r="G1880" s="1645"/>
      <c r="H1880" s="1646" t="s">
        <v>66</v>
      </c>
      <c r="I1880" s="1653" t="s">
        <v>81</v>
      </c>
      <c r="J1880" s="1654"/>
      <c r="K1880" s="1654"/>
      <c r="L1880" s="1654"/>
      <c r="M1880" s="1654"/>
      <c r="N1880" s="1655"/>
    </row>
    <row r="1881" spans="8:8" ht="20.25" customHeight="1">
      <c r="A1881" s="1443"/>
      <c r="B1881" s="1656" t="s">
        <v>70</v>
      </c>
      <c r="C1881" s="1657"/>
      <c r="D1881" s="1658"/>
      <c r="E1881" s="1659"/>
      <c r="F1881" s="1660" t="s">
        <v>185</v>
      </c>
      <c r="G1881" s="1661"/>
      <c r="H1881" s="1662" t="s">
        <v>65</v>
      </c>
      <c r="I1881" s="1663"/>
      <c r="J1881" s="1664"/>
      <c r="K1881" s="1664"/>
      <c r="L1881" s="1664"/>
      <c r="M1881" s="1664"/>
      <c r="N1881" s="1665"/>
    </row>
    <row r="1882" spans="8:8" ht="15.75">
      <c r="A1882" s="1666"/>
      <c r="B1882" s="1666"/>
      <c r="C1882" s="1666"/>
      <c r="D1882" s="1666"/>
      <c r="E1882" s="1666"/>
      <c r="F1882" s="1666"/>
      <c r="G1882" s="1666"/>
      <c r="H1882" s="1666"/>
      <c r="I1882" s="1666"/>
      <c r="J1882" s="1666"/>
      <c r="K1882" s="1666"/>
      <c r="L1882" s="1666"/>
      <c r="M1882" s="1666"/>
      <c r="N1882" s="1666"/>
    </row>
    <row r="1883" spans="8:8" ht="24.75" customHeight="1">
      <c r="A1883" s="1441">
        <f>A1847+1</f>
        <v>54.0</v>
      </c>
      <c r="B1883" s="1442" t="s">
        <v>51</v>
      </c>
      <c r="C1883" s="1442"/>
      <c r="D1883" s="1442"/>
      <c r="E1883" s="1442"/>
      <c r="F1883" s="1442"/>
      <c r="G1883" s="1442"/>
      <c r="H1883" s="1442"/>
      <c r="I1883" s="1442"/>
      <c r="J1883" s="1442"/>
      <c r="K1883" s="1442"/>
      <c r="L1883" s="1442"/>
      <c r="M1883" s="1442"/>
      <c r="N1883" s="1442"/>
    </row>
    <row r="1884" spans="8:8" ht="42.75" customHeight="1">
      <c r="A1884" s="1443"/>
      <c r="B1884" s="1444"/>
      <c r="C1884" s="1445"/>
      <c r="D1884" s="1446" t="str">
        <f>Master!$E$8</f>
        <v>Govt. Sr. Secondary School </v>
      </c>
      <c r="E1884" s="1447"/>
      <c r="F1884" s="1447"/>
      <c r="G1884" s="1447"/>
      <c r="H1884" s="1447"/>
      <c r="I1884" s="1447"/>
      <c r="J1884" s="1447"/>
      <c r="K1884" s="1447"/>
      <c r="L1884" s="1447"/>
      <c r="M1884" s="1447"/>
      <c r="N1884" s="1448"/>
    </row>
    <row r="1885" spans="8:8" ht="26.25" customHeight="1">
      <c r="A1885" s="1443"/>
      <c r="B1885" s="1449"/>
      <c r="C1885" s="1450"/>
      <c r="D1885" s="1451" t="str">
        <f>Master!$E$11</f>
        <v>P.S.-Bapini (Jodhpur)</v>
      </c>
      <c r="E1885" s="1452"/>
      <c r="F1885" s="1452"/>
      <c r="G1885" s="1452"/>
      <c r="H1885" s="1452"/>
      <c r="I1885" s="1452"/>
      <c r="J1885" s="1452"/>
      <c r="K1885" s="1452"/>
      <c r="L1885" s="1452"/>
      <c r="M1885" s="1452"/>
      <c r="N1885" s="1453"/>
    </row>
    <row r="1886" spans="8:8" ht="20.25" customHeight="1">
      <c r="A1886" s="1443"/>
      <c r="B1886" s="1454"/>
      <c r="C1886" s="1455" t="s">
        <v>151</v>
      </c>
      <c r="D1886" s="1456"/>
      <c r="E1886" s="1456"/>
      <c r="F1886" s="1456"/>
      <c r="G1886" s="1457"/>
      <c r="H1886" s="1458" t="s">
        <v>128</v>
      </c>
      <c r="I1886" s="1458"/>
      <c r="J1886" s="1459">
        <f>VLOOKUP(A1883,'Result Entry'!$B$6:$K$108,6,0)</f>
        <v>0.0</v>
      </c>
      <c r="K1886" s="1460" t="s">
        <v>69</v>
      </c>
      <c r="L1886" s="1461"/>
      <c r="M1886" s="1462">
        <f>Master!$E$14</f>
        <v>8.151106901E9</v>
      </c>
      <c r="N1886" s="1463"/>
    </row>
    <row r="1887" spans="8:8" ht="20.25" customHeight="1">
      <c r="A1887" s="1443"/>
      <c r="B1887" s="1464"/>
      <c r="C1887" s="1465"/>
      <c r="D1887" s="1466"/>
      <c r="E1887" s="1466"/>
      <c r="F1887" s="1466"/>
      <c r="G1887" s="1467"/>
      <c r="H1887" s="1468"/>
      <c r="I1887" s="1468"/>
      <c r="J1887" s="1469"/>
      <c r="K1887" s="1470" t="s">
        <v>67</v>
      </c>
      <c r="L1887" s="1471"/>
      <c r="M1887" s="1472"/>
      <c r="N1887" s="1473"/>
      <c r="O1887" s="23" t="s">
        <v>157</v>
      </c>
    </row>
    <row r="1888" spans="8:8" ht="20.25" customHeight="1">
      <c r="A1888" s="1443"/>
      <c r="B1888" s="1464"/>
      <c r="C1888" s="1474"/>
      <c r="D1888" s="1475"/>
      <c r="E1888" s="1475"/>
      <c r="F1888" s="1475"/>
      <c r="G1888" s="1476"/>
      <c r="H1888" s="1477"/>
      <c r="I1888" s="1477"/>
      <c r="J1888" s="1478"/>
      <c r="K1888" s="1479" t="s">
        <v>52</v>
      </c>
      <c r="L1888" s="1480"/>
      <c r="M1888" s="1481" t="str">
        <f>Master!$E$6</f>
        <v>2022-23</v>
      </c>
      <c r="N1888" s="1482"/>
    </row>
    <row r="1889" spans="8:8" ht="20.25" customHeight="1">
      <c r="A1889" s="1443"/>
      <c r="B1889" s="1483" t="s">
        <v>70</v>
      </c>
      <c r="C1889" s="1484" t="s">
        <v>21</v>
      </c>
      <c r="D1889" s="1485"/>
      <c r="E1889" s="1485"/>
      <c r="F1889" s="1486"/>
      <c r="G1889" s="1487" t="s">
        <v>150</v>
      </c>
      <c r="H1889" s="1488">
        <f>VLOOKUP($A1883,'Result Entry'!$B$9:$FW$108,4,0)</f>
        <v>0.0</v>
      </c>
      <c r="I1889" s="1488"/>
      <c r="J1889" s="1488"/>
      <c r="K1889" s="1488"/>
      <c r="L1889" s="1488"/>
      <c r="M1889" s="1488"/>
      <c r="N1889" s="1489"/>
    </row>
    <row r="1890" spans="8:8" ht="20.25" customHeight="1">
      <c r="A1890" s="1443"/>
      <c r="B1890" s="1483" t="s">
        <v>70</v>
      </c>
      <c r="C1890" s="1490" t="s">
        <v>23</v>
      </c>
      <c r="D1890" s="1491"/>
      <c r="E1890" s="1491"/>
      <c r="F1890" s="1492"/>
      <c r="G1890" s="1493" t="s">
        <v>150</v>
      </c>
      <c r="H1890" s="1494">
        <f>VLOOKUP($A1883,'Result Entry'!$B$9:$FW$108,7,0)</f>
        <v>0.0</v>
      </c>
      <c r="I1890" s="1494"/>
      <c r="J1890" s="1494"/>
      <c r="K1890" s="1494"/>
      <c r="L1890" s="1494"/>
      <c r="M1890" s="1494"/>
      <c r="N1890" s="1495"/>
    </row>
    <row r="1891" spans="8:8" ht="20.25" customHeight="1">
      <c r="A1891" s="1443"/>
      <c r="B1891" s="1483" t="s">
        <v>70</v>
      </c>
      <c r="C1891" s="1490" t="s">
        <v>24</v>
      </c>
      <c r="D1891" s="1491"/>
      <c r="E1891" s="1491"/>
      <c r="F1891" s="1492"/>
      <c r="G1891" s="1493" t="s">
        <v>150</v>
      </c>
      <c r="H1891" s="1494">
        <f>VLOOKUP($A1883,'Result Entry'!$B$9:$FW$108,8,0)</f>
        <v>0.0</v>
      </c>
      <c r="I1891" s="1494"/>
      <c r="J1891" s="1494"/>
      <c r="K1891" s="1494"/>
      <c r="L1891" s="1494"/>
      <c r="M1891" s="1494"/>
      <c r="N1891" s="1495"/>
    </row>
    <row r="1892" spans="8:8" ht="20.25" customHeight="1">
      <c r="A1892" s="1443"/>
      <c r="B1892" s="1483" t="s">
        <v>70</v>
      </c>
      <c r="C1892" s="1490" t="s">
        <v>53</v>
      </c>
      <c r="D1892" s="1491"/>
      <c r="E1892" s="1491"/>
      <c r="F1892" s="1492"/>
      <c r="G1892" s="1493" t="s">
        <v>150</v>
      </c>
      <c r="H1892" s="1494">
        <f>VLOOKUP($A1883,'Result Entry'!$B$9:$FW$108,9,0)</f>
        <v>0.0</v>
      </c>
      <c r="I1892" s="1494"/>
      <c r="J1892" s="1494"/>
      <c r="K1892" s="1494"/>
      <c r="L1892" s="1494"/>
      <c r="M1892" s="1494"/>
      <c r="N1892" s="1495"/>
    </row>
    <row r="1893" spans="8:8" ht="20.25" customHeight="1">
      <c r="A1893" s="1443"/>
      <c r="B1893" s="1483" t="s">
        <v>70</v>
      </c>
      <c r="C1893" s="1490" t="s">
        <v>54</v>
      </c>
      <c r="D1893" s="1491"/>
      <c r="E1893" s="1491"/>
      <c r="F1893" s="1492"/>
      <c r="G1893" s="1493" t="s">
        <v>150</v>
      </c>
      <c r="H1893" s="1496" t="str">
        <f>CONCATENATE('Result Entry'!$G$4,'Result Entry'!$J$4)</f>
        <v>11(A)</v>
      </c>
      <c r="I1893" s="1494"/>
      <c r="J1893" s="1494"/>
      <c r="K1893" s="1494"/>
      <c r="L1893" s="1494"/>
      <c r="M1893" s="1494"/>
      <c r="N1893" s="1495"/>
    </row>
    <row r="1894" spans="8:8" ht="20.25" customHeight="1">
      <c r="A1894" s="1443"/>
      <c r="B1894" s="1483" t="s">
        <v>70</v>
      </c>
      <c r="C1894" s="1497" t="s">
        <v>26</v>
      </c>
      <c r="D1894" s="1498"/>
      <c r="E1894" s="1498"/>
      <c r="F1894" s="1499"/>
      <c r="G1894" s="1500" t="s">
        <v>150</v>
      </c>
      <c r="H1894" s="1501">
        <f>VLOOKUP($A1883,'Result Entry'!$B$9:$FW$108,10,0)</f>
        <v>0.0</v>
      </c>
      <c r="I1894" s="1501"/>
      <c r="J1894" s="1501"/>
      <c r="K1894" s="1501"/>
      <c r="L1894" s="1501"/>
      <c r="M1894" s="1501"/>
      <c r="N1894" s="1502"/>
    </row>
    <row r="1895" spans="8:8" ht="20.25" customHeight="1">
      <c r="A1895" s="1443"/>
      <c r="B1895" s="1503" t="s">
        <v>70</v>
      </c>
      <c r="C1895" s="1504" t="s">
        <v>168</v>
      </c>
      <c r="D1895" s="1505"/>
      <c r="E1895" s="1506" t="s">
        <v>73</v>
      </c>
      <c r="F1895" s="1507" t="s">
        <v>74</v>
      </c>
      <c r="G1895" s="1508" t="s">
        <v>169</v>
      </c>
      <c r="H1895" s="1509" t="s">
        <v>56</v>
      </c>
      <c r="I1895" s="1510"/>
      <c r="J1895" s="1511" t="s">
        <v>85</v>
      </c>
      <c r="K1895" s="1512"/>
      <c r="L1895" s="1513" t="s">
        <v>170</v>
      </c>
      <c r="M1895" s="1514" t="s">
        <v>77</v>
      </c>
      <c r="N1895" s="1515" t="s">
        <v>99</v>
      </c>
    </row>
    <row r="1896" spans="8:8" ht="20.25" customHeight="1">
      <c r="A1896" s="1443"/>
      <c r="B1896" s="1503"/>
      <c r="C1896" s="1516"/>
      <c r="D1896" s="1517"/>
      <c r="E1896" s="1518"/>
      <c r="F1896" s="1519"/>
      <c r="G1896" s="1520"/>
      <c r="H1896" s="1521"/>
      <c r="I1896" s="1522"/>
      <c r="J1896" s="1523"/>
      <c r="K1896" s="1524"/>
      <c r="L1896" s="1525"/>
      <c r="M1896" s="1526"/>
      <c r="N1896" s="1527"/>
    </row>
    <row r="1897" spans="8:8" ht="20.25" customHeight="1">
      <c r="A1897" s="1443"/>
      <c r="B1897" s="1503" t="s">
        <v>70</v>
      </c>
      <c r="C1897" s="1528" t="s">
        <v>57</v>
      </c>
      <c r="D1897" s="1529"/>
      <c r="E1897" s="1530">
        <f>'Result Entry'!$L$7</f>
        <v>10.0</v>
      </c>
      <c r="F1897" s="1531">
        <f>'Result Entry'!$M$7</f>
        <v>10.0</v>
      </c>
      <c r="G1897" s="1532">
        <f>SUM(E1897:F1897)</f>
        <v>20.0</v>
      </c>
      <c r="H1897" s="1533">
        <f>'Result Entry'!$AU$7</f>
        <v>70.0</v>
      </c>
      <c r="I1897" s="1534"/>
      <c r="J1897" s="1535">
        <f>'Result Entry'!$AY$7</f>
        <v>100.0</v>
      </c>
      <c r="K1897" s="1534"/>
      <c r="L1897" s="1532">
        <f t="shared" si="106" ref="L1897:L1902">H1897+J1897</f>
        <v>170.0</v>
      </c>
      <c r="M1897" s="1536">
        <f t="shared" si="107" ref="M1897:M1902">G1897+L1897</f>
        <v>190.0</v>
      </c>
      <c r="N1897" s="1537"/>
    </row>
    <row r="1898" spans="8:8" s="1538" ht="20.25" customFormat="1" customHeight="1">
      <c r="A1898" s="1443"/>
      <c r="B1898" s="1539" t="s">
        <v>70</v>
      </c>
      <c r="C1898" s="1540" t="str">
        <f>'Result Entry'!$L$3</f>
        <v>HINDI Comp.</v>
      </c>
      <c r="D1898" s="1541"/>
      <c r="E1898" s="1542">
        <f>IF($J1886="TC",0,IF($J1886="Nso",0,VLOOKUP($A1883,'Result Entry'!$B$9:$FW$108,11,0)))</f>
        <v>0.0</v>
      </c>
      <c r="F1898" s="1543">
        <f>IF($J1886="TC",0,IF($J1886="Nso",0,VLOOKUP($A1883,'Result Entry'!$B$9:$FW$108,12,0)))</f>
        <v>0.0</v>
      </c>
      <c r="G1898" s="1544">
        <f>E1898+F1898</f>
        <v>0.0</v>
      </c>
      <c r="H1898" s="1545">
        <f>IF($J1886="TC",0,IF($J1886="Nso",0,VLOOKUP($A1883,'Result Entry'!$B$9:$FW$108,16,0)))</f>
        <v>0.0</v>
      </c>
      <c r="I1898" s="1546"/>
      <c r="J1898" s="1547">
        <f>IF($J1886="TC",0,IF($J1886="Nso",0,VLOOKUP($A1883,'Result Entry'!$B$9:$FW$108,19,0)))</f>
        <v>0.0</v>
      </c>
      <c r="K1898" s="1546"/>
      <c r="L1898" s="1548">
        <f t="shared" si="106"/>
        <v>0.0</v>
      </c>
      <c r="M1898" s="1549">
        <f t="shared" si="107"/>
        <v>0.0</v>
      </c>
      <c r="N1898" s="1550" t="str">
        <f>IF($J1886="TC",0,IF($J1886="Nso",0,VLOOKUP($A1883,'Result Entry'!$B$9:$FW$108,24,0)))</f>
        <v/>
      </c>
    </row>
    <row r="1899" spans="8:8" s="1538" ht="20.25" customFormat="1" customHeight="1">
      <c r="A1899" s="1443"/>
      <c r="B1899" s="1539" t="s">
        <v>70</v>
      </c>
      <c r="C1899" s="1551" t="str">
        <f>'Result Entry'!$Z$3</f>
        <v>ENGLISH Comp.</v>
      </c>
      <c r="D1899" s="1552"/>
      <c r="E1899" s="1542">
        <f>IF($J1886="TC",0,IF($J1886="Nso",0,VLOOKUP($A1883,'Result Entry'!$B$9:$FW$108,25,0)))</f>
        <v>0.0</v>
      </c>
      <c r="F1899" s="1543">
        <f>IF($J1886="TC",0,IF($J1886="Nso",0,VLOOKUP($A1883,'Result Entry'!$B$9:$FW$108,26,0)))</f>
        <v>0.0</v>
      </c>
      <c r="G1899" s="1553">
        <f>E1899+F1899</f>
        <v>0.0</v>
      </c>
      <c r="H1899" s="1554">
        <f>IF($J1886="TC",0,IF($J1886="Nso",0,VLOOKUP($A1883,'Result Entry'!$B$9:$FW$108,30,0)))</f>
        <v>0.0</v>
      </c>
      <c r="I1899" s="1555"/>
      <c r="J1899" s="1556">
        <f>IF($J1886="TC",0,IF($J1886="Nso",0,VLOOKUP($A1883,'Result Entry'!$B$9:$FW$108,33,0)))</f>
        <v>0.0</v>
      </c>
      <c r="K1899" s="1555"/>
      <c r="L1899" s="1548">
        <f t="shared" si="106"/>
        <v>0.0</v>
      </c>
      <c r="M1899" s="1549">
        <f t="shared" si="107"/>
        <v>0.0</v>
      </c>
      <c r="N1899" s="1550" t="str">
        <f>IF($J1886="TC",0,IF($J1886="Nso",0,VLOOKUP($A1883,'Result Entry'!$B$9:$FW$108,38,0)))</f>
        <v/>
      </c>
    </row>
    <row r="1900" spans="8:8" s="1538" ht="20.25" customFormat="1" customHeight="1">
      <c r="A1900" s="1443"/>
      <c r="B1900" s="1539" t="s">
        <v>70</v>
      </c>
      <c r="C1900" s="1551" t="str">
        <f>'Result Entry'!$AO$3</f>
        <v>PHYSICS</v>
      </c>
      <c r="D1900" s="1552"/>
      <c r="E1900" s="1542">
        <f>IF($J1886="TC",0,IF($J1886="Nso",0,VLOOKUP($A1883,'Result Entry'!$B$9:$FW$108,39,0)))</f>
        <v>0.0</v>
      </c>
      <c r="F1900" s="1543">
        <f>IF($J1886="TC",0,IF($J1886="Nso",0,VLOOKUP($A1883,'Result Entry'!$B$9:$FW$108,40,0)))</f>
        <v>0.0</v>
      </c>
      <c r="G1900" s="1553">
        <f>E1900+F1900</f>
        <v>0.0</v>
      </c>
      <c r="H1900" s="1554">
        <f>IF($J1886="TC",0,IF($J1886="Nso",0,VLOOKUP($A1883,'Result Entry'!$B$9:$FW$108,45,0)))</f>
        <v>0.0</v>
      </c>
      <c r="I1900" s="1555"/>
      <c r="J1900" s="1556">
        <f>IF($J1886="TC",0,IF($J1886="Nso",0,VLOOKUP($A1883,'Result Entry'!$B$9:$FW$108,49,0)))</f>
        <v>0.0</v>
      </c>
      <c r="K1900" s="1555"/>
      <c r="L1900" s="1548">
        <f t="shared" si="106"/>
        <v>0.0</v>
      </c>
      <c r="M1900" s="1549">
        <f t="shared" si="107"/>
        <v>0.0</v>
      </c>
      <c r="N1900" s="1550" t="str">
        <f>IF($J1886="TC",0,IF($J1886="Nso",0,VLOOKUP($A1883,'Result Entry'!$B$9:$FW$108,54,0)))</f>
        <v/>
      </c>
    </row>
    <row r="1901" spans="8:8" s="1538" ht="20.25" customFormat="1" customHeight="1">
      <c r="A1901" s="1443"/>
      <c r="B1901" s="1539" t="s">
        <v>70</v>
      </c>
      <c r="C1901" s="1551" t="str">
        <f>'Result Entry'!$BF$3</f>
        <v>CHEMISTRY</v>
      </c>
      <c r="D1901" s="1552"/>
      <c r="E1901" s="1542" t="str">
        <f>IF($J1886="TC",0,IF($J1886="Nso",0,VLOOKUP($A1883,'Result Entry'!$B$9:$FW$108,55,0)))</f>
        <v/>
      </c>
      <c r="F1901" s="1543">
        <f>IF($J1886="TC",0,IF($J1886="Nso",0,VLOOKUP($A1883,'Result Entry'!$B$9:$FW$108,56,0)))</f>
        <v>0.0</v>
      </c>
      <c r="G1901" s="1553" t="e">
        <f>E1901+F1901</f>
        <v>#VALUE!</v>
      </c>
      <c r="H1901" s="1554">
        <f>IF($J1886="TC",0,IF($J1886="Nso",0,VLOOKUP($A1883,'Result Entry'!$B$9:$FW$108,61,0)))</f>
        <v>0.0</v>
      </c>
      <c r="I1901" s="1555"/>
      <c r="J1901" s="1556">
        <f>IF($J1886="TC",0,IF($J1886="Nso",0,VLOOKUP($A1883,'Result Entry'!$B$9:$FW$108,65,0)))</f>
        <v>0.0</v>
      </c>
      <c r="K1901" s="1555"/>
      <c r="L1901" s="1548">
        <f t="shared" si="106"/>
        <v>0.0</v>
      </c>
      <c r="M1901" s="1549" t="e">
        <f t="shared" si="107"/>
        <v>#VALUE!</v>
      </c>
      <c r="N1901" s="1550" t="str">
        <f>IF($J1886="TC",0,IF($J1886="Nso",0,VLOOKUP($A1883,'Result Entry'!$B$9:$FW$108,70,0)))</f>
        <v/>
      </c>
    </row>
    <row r="1902" spans="8:8" s="1538" ht="20.25" customFormat="1" customHeight="1">
      <c r="A1902" s="1443"/>
      <c r="B1902" s="1539" t="s">
        <v>70</v>
      </c>
      <c r="C1902" s="1551" t="str">
        <f>'Result Entry'!$BW$3</f>
        <v>BIOLOGY</v>
      </c>
      <c r="D1902" s="1552"/>
      <c r="E1902" s="1557" t="str">
        <f>IF($J1886="TC",0,IF($J1886="Nso",0,VLOOKUP($A1883,'Result Entry'!$B$9:$FW$108,71,0)))</f>
        <v/>
      </c>
      <c r="F1902" s="1558" t="str">
        <f>IF($J1886="TC",0,IF($J1886="Nso",0,VLOOKUP($A1883,'Result Entry'!$B$9:$FW$108,72,0)))</f>
        <v/>
      </c>
      <c r="G1902" s="1559" t="e">
        <f>E1902+F1902</f>
        <v>#VALUE!</v>
      </c>
      <c r="H1902" s="1560">
        <f>IF($J1886="TC",0,IF($J1886="Nso",0,VLOOKUP($A1883,'Result Entry'!$B$9:$FW$108,77,0)))</f>
        <v>0.0</v>
      </c>
      <c r="I1902" s="1561"/>
      <c r="J1902" s="1562">
        <f>IF($J1886="TC",0,IF($J1886="Nso",0,VLOOKUP($A1883,'Result Entry'!$B$9:$FW$108,81,0)))</f>
        <v>0.0</v>
      </c>
      <c r="K1902" s="1561"/>
      <c r="L1902" s="1563">
        <f t="shared" si="106"/>
        <v>0.0</v>
      </c>
      <c r="M1902" s="1564" t="e">
        <f t="shared" si="107"/>
        <v>#VALUE!</v>
      </c>
      <c r="N1902" s="1550">
        <f>IF($J1886="TC",0,IF($J1886="Nso",0,VLOOKUP($A1883,'Result Entry'!$B$9:$FW$108,86,0)))</f>
        <v>0.0</v>
      </c>
    </row>
    <row r="1903" spans="8:8" ht="20.25" customHeight="1">
      <c r="A1903" s="1443"/>
      <c r="B1903" s="1503" t="s">
        <v>70</v>
      </c>
      <c r="C1903" s="1565" t="s">
        <v>78</v>
      </c>
      <c r="D1903" s="1566"/>
      <c r="E1903" s="1567"/>
      <c r="F1903" s="1568" t="s">
        <v>79</v>
      </c>
      <c r="G1903" s="1569"/>
      <c r="H1903" s="1570" t="s">
        <v>80</v>
      </c>
      <c r="I1903" s="1571"/>
      <c r="J1903" s="1572" t="s">
        <v>42</v>
      </c>
      <c r="K1903" s="1667" t="s">
        <v>92</v>
      </c>
      <c r="L1903" s="1574" t="s">
        <v>40</v>
      </c>
      <c r="M1903" s="1575"/>
      <c r="N1903" s="1576" t="s">
        <v>44</v>
      </c>
    </row>
    <row r="1904" spans="8:8" ht="25.5" customHeight="1">
      <c r="A1904" s="1443"/>
      <c r="B1904" s="1503" t="s">
        <v>70</v>
      </c>
      <c r="C1904" s="1577"/>
      <c r="D1904" s="1578"/>
      <c r="E1904" s="1579"/>
      <c r="F1904" s="1580">
        <f>IF($J1886="TC",0,IF($J1886="Nso",0,VLOOKUP($A1883,'Result Entry'!$B$9:$FW$108,146,0)))</f>
        <v>0.0</v>
      </c>
      <c r="G1904" s="1581"/>
      <c r="H1904" s="1582">
        <f>IF($J1886="TC",0,IF($J1886="Nso",0,VLOOKUP($A1883,'Result Entry'!$B$9:$FW$108,147,0)))</f>
        <v>0.0</v>
      </c>
      <c r="I1904" s="1583"/>
      <c r="J1904" s="1584">
        <f>IF($J1886="TC",0,IF($J1886="Nso",0,VLOOKUP($A1883,'Result Entry'!$B$9:$FW$108,148,0)))</f>
        <v>0.0</v>
      </c>
      <c r="K1904" s="1585" t="str">
        <f>IF($J1886="TC",0,IF($J1886="Nso",0,VLOOKUP($A1883,'Result Entry'!$B$9:$FW$108,149,0)))</f>
        <v/>
      </c>
      <c r="L1904" s="1586">
        <f>IF($J1886="TC",0,IF($J1886="Nso",0,VLOOKUP($A1883,'Result Entry'!$B$9:$FW$108,150,0)))</f>
        <v>0.0</v>
      </c>
      <c r="M1904" s="1587"/>
      <c r="N1904" s="1588">
        <f>IF($J1886="TC",0,IF($J1886="Nso",0,VLOOKUP($A1883,'Result Entry'!$B$9:$FW$108,152,0)))</f>
        <v>0.0</v>
      </c>
    </row>
    <row r="1905" spans="8:8" ht="20.25" customHeight="1">
      <c r="A1905" s="1443"/>
      <c r="B1905" s="1503" t="s">
        <v>70</v>
      </c>
      <c r="C1905" s="1589" t="s">
        <v>59</v>
      </c>
      <c r="D1905" s="1590"/>
      <c r="E1905" s="1590"/>
      <c r="F1905" s="1590"/>
      <c r="G1905" s="1590"/>
      <c r="H1905" s="1591"/>
      <c r="I1905" s="1592" t="s">
        <v>60</v>
      </c>
      <c r="J1905" s="1593"/>
      <c r="K1905" s="1594">
        <f>VLOOKUP($A1883,'Result Entry'!$B$9:$FW$108,143,0)</f>
        <v>0.0</v>
      </c>
      <c r="L1905" s="1595"/>
      <c r="M1905" s="1596" t="s">
        <v>38</v>
      </c>
      <c r="N1905" s="1597"/>
    </row>
    <row r="1906" spans="8:8" ht="20.25" customHeight="1">
      <c r="A1906" s="1443"/>
      <c r="B1906" s="1503" t="s">
        <v>70</v>
      </c>
      <c r="C1906" s="1598" t="s">
        <v>55</v>
      </c>
      <c r="D1906" s="1599"/>
      <c r="E1906" s="1599"/>
      <c r="F1906" s="1600" t="s">
        <v>158</v>
      </c>
      <c r="G1906" s="1601"/>
      <c r="H1906" s="1602" t="s">
        <v>48</v>
      </c>
      <c r="I1906" s="1603" t="s">
        <v>61</v>
      </c>
      <c r="J1906" s="1604"/>
      <c r="K1906" s="1605">
        <f>VLOOKUP($A1883,'Result Entry'!$B$9:$FW$108,144,0)</f>
        <v>0.0</v>
      </c>
      <c r="L1906" s="1606"/>
      <c r="M1906" s="1607">
        <f>VLOOKUP($A1883,'Result Entry'!$B$9:$FW$108,145,0)</f>
        <v>0.0</v>
      </c>
      <c r="N1906" s="1608"/>
    </row>
    <row r="1907" spans="8:8" ht="20.25" customHeight="1">
      <c r="A1907" s="1443"/>
      <c r="B1907" s="1503" t="s">
        <v>70</v>
      </c>
      <c r="C1907" s="1598"/>
      <c r="D1907" s="1599"/>
      <c r="E1907" s="1599"/>
      <c r="F1907" s="1609"/>
      <c r="G1907" s="1610"/>
      <c r="H1907" s="1611" t="s">
        <v>100</v>
      </c>
      <c r="I1907" s="1612" t="s">
        <v>62</v>
      </c>
      <c r="J1907" s="1613"/>
      <c r="K1907" s="1614">
        <f>IF($J1886="TC","Transferred",IF($J1886="Nso","NameSeparated",VLOOKUP($A1883,'Result Entry'!$B$9:$FW$108,153,0)))</f>
        <v>0.0</v>
      </c>
      <c r="L1907" s="1614"/>
      <c r="M1907" s="1614"/>
      <c r="N1907" s="1615"/>
    </row>
    <row r="1908" spans="8:8" ht="20.25" customHeight="1">
      <c r="A1908" s="1443"/>
      <c r="B1908" s="1503" t="s">
        <v>70</v>
      </c>
      <c r="C1908" s="1616" t="str">
        <f>'Result Entry'!$DU$3</f>
        <v>Foundation Of Information Tech.</v>
      </c>
      <c r="D1908" s="1617"/>
      <c r="E1908" s="1618"/>
      <c r="F1908" s="1619" t="str">
        <f>IF($J1886="TC",0,IF($J1886="Nso",0,VLOOKUP($A1883,'Result Entry'!$B$9:$GS$108,170,0)))</f>
        <v/>
      </c>
      <c r="G1908" s="1619"/>
      <c r="H1908" s="1620">
        <f>IF($J1886="TC",0,IF($J1886="Nso",0,VLOOKUP($A1883,'Result Entry'!$B$9:$GS$108,112,0)))</f>
        <v>0.0</v>
      </c>
      <c r="I1908" s="1621" t="s">
        <v>72</v>
      </c>
      <c r="J1908" s="1622"/>
      <c r="K1908" s="1623">
        <f>'Result Entry'!$T$2</f>
        <v>45041.0</v>
      </c>
      <c r="L1908" s="1624"/>
      <c r="M1908" s="1624"/>
      <c r="N1908" s="1625"/>
    </row>
    <row r="1909" spans="8:8" ht="20.25" customHeight="1">
      <c r="A1909" s="1443"/>
      <c r="B1909" s="1503" t="s">
        <v>70</v>
      </c>
      <c r="C1909" s="1616" t="str">
        <f>'Result Entry'!$EI$3</f>
        <v>G.I.A.I.-II</v>
      </c>
      <c r="D1909" s="1617"/>
      <c r="E1909" s="1618"/>
      <c r="F1909" s="1619" t="str">
        <f>IF($J1886="TC",0,IF($J1886="Nso",0,VLOOKUP($A1883,'Result Entry'!$B$9:$GS$108,174,0)))</f>
        <v/>
      </c>
      <c r="G1909" s="1619"/>
      <c r="H1909" s="1620">
        <f>IF($J1886="TC",0,IF($J1886="Nso",0,VLOOKUP($A1883,'Result Entry'!$B$9:$GS$108,124,0)))</f>
        <v>0.0</v>
      </c>
      <c r="I1909" s="1626"/>
      <c r="J1909" s="1627"/>
      <c r="K1909" s="1627"/>
      <c r="L1909" s="1627"/>
      <c r="M1909" s="1627"/>
      <c r="N1909" s="1628"/>
    </row>
    <row r="1910" spans="8:8" ht="20.25" customHeight="1">
      <c r="A1910" s="1443"/>
      <c r="B1910" s="1503" t="s">
        <v>70</v>
      </c>
      <c r="C1910" s="1616" t="str">
        <f>'Result Entry'!$EU$3</f>
        <v>SOC.SER.PLAN</v>
      </c>
      <c r="D1910" s="1617"/>
      <c r="E1910" s="1618"/>
      <c r="F1910" s="1619">
        <f>IF($J1886="TC",0,IF($J1886="Nso",0,VLOOKUP($A1883,'Result Entry'!$B$9:$HS$108,178,0)))</f>
        <v>0.0</v>
      </c>
      <c r="G1910" s="1619"/>
      <c r="H1910" s="1620">
        <f>IF($J1886="TC",0,IF($J1886="Nso",0,VLOOKUP($A1883,'Result Entry'!$B$9:$GS$108,136,0)))</f>
        <v>0.0</v>
      </c>
      <c r="I1910" s="1629" t="s">
        <v>175</v>
      </c>
      <c r="J1910" s="1630"/>
      <c r="K1910" s="1668"/>
      <c r="L1910" s="1669"/>
      <c r="M1910" s="1669"/>
      <c r="N1910" s="1670"/>
    </row>
    <row r="1911" spans="8:8" ht="20.25" customHeight="1">
      <c r="A1911" s="1443"/>
      <c r="B1911" s="1503" t="s">
        <v>70</v>
      </c>
      <c r="C1911" s="1616" t="str">
        <f>'Result Entry'!$FG$3</f>
        <v>Jeewan Kaushal</v>
      </c>
      <c r="D1911" s="1617"/>
      <c r="E1911" s="1618"/>
      <c r="F1911" s="1619" t="str">
        <f>IF($J1886="TC",0,IF($J1886="Nso",0,VLOOKUP($A1883,'Result Entry'!$B$9:$HS$108,182,0)))</f>
        <v/>
      </c>
      <c r="G1911" s="1619"/>
      <c r="H1911" s="1620">
        <f>IF($J1886="TC",0,IF($J1886="Nso",0,VLOOKUP($A1883,'Result Entry'!$B$9:$HS$108,136,0)))</f>
        <v>0.0</v>
      </c>
      <c r="I1911" s="1629" t="s">
        <v>149</v>
      </c>
      <c r="J1911" s="1630"/>
      <c r="K1911" s="1630"/>
      <c r="L1911" s="1630"/>
      <c r="M1911" s="1630"/>
      <c r="N1911" s="1634"/>
    </row>
    <row r="1912" spans="8:8" ht="20.25" customHeight="1">
      <c r="A1912" s="1443"/>
      <c r="B1912" s="1483" t="s">
        <v>70</v>
      </c>
      <c r="C1912" s="1635" t="s">
        <v>181</v>
      </c>
      <c r="D1912" s="1636"/>
      <c r="E1912" s="1637"/>
      <c r="F1912" s="1638" t="s">
        <v>182</v>
      </c>
      <c r="G1912" s="1639"/>
      <c r="H1912" s="1640" t="s">
        <v>31</v>
      </c>
      <c r="I1912" s="1629" t="s">
        <v>176</v>
      </c>
      <c r="J1912" s="1630"/>
      <c r="K1912" s="1630"/>
      <c r="L1912" s="1630"/>
      <c r="M1912" s="1630"/>
      <c r="N1912" s="1634"/>
    </row>
    <row r="1913" spans="8:8" ht="20.25" customHeight="1">
      <c r="A1913" s="1443"/>
      <c r="B1913" s="1483" t="s">
        <v>70</v>
      </c>
      <c r="C1913" s="1641"/>
      <c r="D1913" s="1642"/>
      <c r="E1913" s="1643"/>
      <c r="F1913" s="1644" t="s">
        <v>183</v>
      </c>
      <c r="G1913" s="1645"/>
      <c r="H1913" s="1646" t="s">
        <v>180</v>
      </c>
      <c r="I1913" s="1647" t="s">
        <v>68</v>
      </c>
      <c r="J1913" s="1648"/>
      <c r="K1913" s="1648"/>
      <c r="L1913" s="1648"/>
      <c r="M1913" s="1648"/>
      <c r="N1913" s="1649"/>
    </row>
    <row r="1914" spans="8:8" ht="20.25" customHeight="1">
      <c r="A1914" s="1443"/>
      <c r="B1914" s="1483" t="s">
        <v>70</v>
      </c>
      <c r="C1914" s="1641"/>
      <c r="D1914" s="1642"/>
      <c r="E1914" s="1643"/>
      <c r="F1914" s="1644" t="s">
        <v>186</v>
      </c>
      <c r="G1914" s="1645"/>
      <c r="H1914" s="1646" t="s">
        <v>63</v>
      </c>
      <c r="I1914" s="1650"/>
      <c r="J1914" s="1651"/>
      <c r="K1914" s="1651"/>
      <c r="L1914" s="1651"/>
      <c r="M1914" s="1651"/>
      <c r="N1914" s="1652"/>
    </row>
    <row r="1915" spans="8:8" ht="20.25" customHeight="1">
      <c r="A1915" s="1443"/>
      <c r="B1915" s="1483" t="s">
        <v>70</v>
      </c>
      <c r="C1915" s="1641"/>
      <c r="D1915" s="1642"/>
      <c r="E1915" s="1643"/>
      <c r="F1915" s="1644" t="s">
        <v>187</v>
      </c>
      <c r="G1915" s="1645"/>
      <c r="H1915" s="1646" t="s">
        <v>64</v>
      </c>
      <c r="I1915" s="1650"/>
      <c r="J1915" s="1651"/>
      <c r="K1915" s="1651"/>
      <c r="L1915" s="1651"/>
      <c r="M1915" s="1651"/>
      <c r="N1915" s="1652"/>
    </row>
    <row r="1916" spans="8:8" ht="20.25" customHeight="1">
      <c r="A1916" s="1443"/>
      <c r="B1916" s="1483" t="s">
        <v>70</v>
      </c>
      <c r="C1916" s="1641"/>
      <c r="D1916" s="1642"/>
      <c r="E1916" s="1643"/>
      <c r="F1916" s="1644" t="s">
        <v>184</v>
      </c>
      <c r="G1916" s="1645"/>
      <c r="H1916" s="1646" t="s">
        <v>66</v>
      </c>
      <c r="I1916" s="1653" t="s">
        <v>81</v>
      </c>
      <c r="J1916" s="1654"/>
      <c r="K1916" s="1654"/>
      <c r="L1916" s="1654"/>
      <c r="M1916" s="1654"/>
      <c r="N1916" s="1655"/>
    </row>
    <row r="1917" spans="8:8" ht="20.25" customHeight="1">
      <c r="A1917" s="1443"/>
      <c r="B1917" s="1656" t="s">
        <v>70</v>
      </c>
      <c r="C1917" s="1657"/>
      <c r="D1917" s="1658"/>
      <c r="E1917" s="1659"/>
      <c r="F1917" s="1660" t="s">
        <v>185</v>
      </c>
      <c r="G1917" s="1661"/>
      <c r="H1917" s="1662" t="s">
        <v>65</v>
      </c>
      <c r="I1917" s="1663"/>
      <c r="J1917" s="1664"/>
      <c r="K1917" s="1664"/>
      <c r="L1917" s="1664"/>
      <c r="M1917" s="1664"/>
      <c r="N1917" s="1665"/>
    </row>
    <row r="1918" spans="8:8" ht="24.75" customHeight="1">
      <c r="A1918" s="1441">
        <f>A1883+1</f>
        <v>55.0</v>
      </c>
      <c r="B1918" s="1442" t="s">
        <v>51</v>
      </c>
      <c r="C1918" s="1442"/>
      <c r="D1918" s="1442"/>
      <c r="E1918" s="1442"/>
      <c r="F1918" s="1442"/>
      <c r="G1918" s="1442"/>
      <c r="H1918" s="1442"/>
      <c r="I1918" s="1442"/>
      <c r="J1918" s="1442"/>
      <c r="K1918" s="1442"/>
      <c r="L1918" s="1442"/>
      <c r="M1918" s="1442"/>
      <c r="N1918" s="1442"/>
    </row>
    <row r="1919" spans="8:8" ht="42.75" customHeight="1">
      <c r="A1919" s="1443"/>
      <c r="B1919" s="1444"/>
      <c r="C1919" s="1445"/>
      <c r="D1919" s="1446" t="str">
        <f>Master!$E$8</f>
        <v>Govt. Sr. Secondary School </v>
      </c>
      <c r="E1919" s="1447"/>
      <c r="F1919" s="1447"/>
      <c r="G1919" s="1447"/>
      <c r="H1919" s="1447"/>
      <c r="I1919" s="1447"/>
      <c r="J1919" s="1447"/>
      <c r="K1919" s="1447"/>
      <c r="L1919" s="1447"/>
      <c r="M1919" s="1447"/>
      <c r="N1919" s="1448"/>
    </row>
    <row r="1920" spans="8:8" ht="20.25" customHeight="1">
      <c r="A1920" s="1443"/>
      <c r="B1920" s="1449"/>
      <c r="C1920" s="1450"/>
      <c r="D1920" s="1451" t="str">
        <f>Master!$E$11</f>
        <v>P.S.-Bapini (Jodhpur)</v>
      </c>
      <c r="E1920" s="1452"/>
      <c r="F1920" s="1452"/>
      <c r="G1920" s="1452"/>
      <c r="H1920" s="1452"/>
      <c r="I1920" s="1452"/>
      <c r="J1920" s="1452"/>
      <c r="K1920" s="1452"/>
      <c r="L1920" s="1452"/>
      <c r="M1920" s="1452"/>
      <c r="N1920" s="1453"/>
    </row>
    <row r="1921" spans="8:8" ht="20.25" customHeight="1">
      <c r="A1921" s="1443"/>
      <c r="B1921" s="1454"/>
      <c r="C1921" s="1455" t="s">
        <v>151</v>
      </c>
      <c r="D1921" s="1456"/>
      <c r="E1921" s="1456"/>
      <c r="F1921" s="1456"/>
      <c r="G1921" s="1457"/>
      <c r="H1921" s="1458" t="s">
        <v>128</v>
      </c>
      <c r="I1921" s="1458"/>
      <c r="J1921" s="1459">
        <f>VLOOKUP(A1918,'Result Entry'!$B$6:$K$108,6,0)</f>
        <v>0.0</v>
      </c>
      <c r="K1921" s="1460" t="s">
        <v>69</v>
      </c>
      <c r="L1921" s="1461"/>
      <c r="M1921" s="1462">
        <f>Master!$E$14</f>
        <v>8.151106901E9</v>
      </c>
      <c r="N1921" s="1463"/>
    </row>
    <row r="1922" spans="8:8" ht="20.25" customHeight="1">
      <c r="A1922" s="1443"/>
      <c r="B1922" s="1464"/>
      <c r="C1922" s="1465"/>
      <c r="D1922" s="1466"/>
      <c r="E1922" s="1466"/>
      <c r="F1922" s="1466"/>
      <c r="G1922" s="1467"/>
      <c r="H1922" s="1468"/>
      <c r="I1922" s="1468"/>
      <c r="J1922" s="1469"/>
      <c r="K1922" s="1470" t="s">
        <v>67</v>
      </c>
      <c r="L1922" s="1471"/>
      <c r="M1922" s="1472"/>
      <c r="N1922" s="1473"/>
      <c r="O1922" s="23" t="s">
        <v>157</v>
      </c>
    </row>
    <row r="1923" spans="8:8" ht="20.25" customHeight="1">
      <c r="A1923" s="1443"/>
      <c r="B1923" s="1464"/>
      <c r="C1923" s="1474"/>
      <c r="D1923" s="1475"/>
      <c r="E1923" s="1475"/>
      <c r="F1923" s="1475"/>
      <c r="G1923" s="1476"/>
      <c r="H1923" s="1477"/>
      <c r="I1923" s="1477"/>
      <c r="J1923" s="1478"/>
      <c r="K1923" s="1479" t="s">
        <v>52</v>
      </c>
      <c r="L1923" s="1480"/>
      <c r="M1923" s="1481" t="str">
        <f>Master!$E$6</f>
        <v>2022-23</v>
      </c>
      <c r="N1923" s="1482"/>
    </row>
    <row r="1924" spans="8:8" ht="20.25" customHeight="1">
      <c r="A1924" s="1443"/>
      <c r="B1924" s="1483" t="s">
        <v>70</v>
      </c>
      <c r="C1924" s="1484" t="s">
        <v>21</v>
      </c>
      <c r="D1924" s="1485"/>
      <c r="E1924" s="1485"/>
      <c r="F1924" s="1486"/>
      <c r="G1924" s="1487" t="s">
        <v>150</v>
      </c>
      <c r="H1924" s="1488">
        <f>VLOOKUP($A1918,'Result Entry'!$B$9:$FW$108,4,0)</f>
        <v>0.0</v>
      </c>
      <c r="I1924" s="1488"/>
      <c r="J1924" s="1488"/>
      <c r="K1924" s="1488"/>
      <c r="L1924" s="1488"/>
      <c r="M1924" s="1488"/>
      <c r="N1924" s="1489"/>
    </row>
    <row r="1925" spans="8:8" ht="20.25" customHeight="1">
      <c r="A1925" s="1443"/>
      <c r="B1925" s="1483" t="s">
        <v>70</v>
      </c>
      <c r="C1925" s="1490" t="s">
        <v>23</v>
      </c>
      <c r="D1925" s="1491"/>
      <c r="E1925" s="1491"/>
      <c r="F1925" s="1492"/>
      <c r="G1925" s="1493" t="s">
        <v>150</v>
      </c>
      <c r="H1925" s="1494">
        <f>VLOOKUP($A1918,'Result Entry'!$B$9:$FW$108,7,0)</f>
        <v>0.0</v>
      </c>
      <c r="I1925" s="1494"/>
      <c r="J1925" s="1494"/>
      <c r="K1925" s="1494"/>
      <c r="L1925" s="1494"/>
      <c r="M1925" s="1494"/>
      <c r="N1925" s="1495"/>
    </row>
    <row r="1926" spans="8:8" ht="20.25" customHeight="1">
      <c r="A1926" s="1443"/>
      <c r="B1926" s="1483" t="s">
        <v>70</v>
      </c>
      <c r="C1926" s="1490" t="s">
        <v>24</v>
      </c>
      <c r="D1926" s="1491"/>
      <c r="E1926" s="1491"/>
      <c r="F1926" s="1492"/>
      <c r="G1926" s="1493" t="s">
        <v>150</v>
      </c>
      <c r="H1926" s="1494">
        <f>VLOOKUP($A1918,'Result Entry'!$B$9:$FW$108,8,0)</f>
        <v>0.0</v>
      </c>
      <c r="I1926" s="1494"/>
      <c r="J1926" s="1494"/>
      <c r="K1926" s="1494"/>
      <c r="L1926" s="1494"/>
      <c r="M1926" s="1494"/>
      <c r="N1926" s="1495"/>
    </row>
    <row r="1927" spans="8:8" ht="20.25" customHeight="1">
      <c r="A1927" s="1443"/>
      <c r="B1927" s="1483" t="s">
        <v>70</v>
      </c>
      <c r="C1927" s="1490" t="s">
        <v>53</v>
      </c>
      <c r="D1927" s="1491"/>
      <c r="E1927" s="1491"/>
      <c r="F1927" s="1492"/>
      <c r="G1927" s="1493" t="s">
        <v>150</v>
      </c>
      <c r="H1927" s="1494">
        <f>VLOOKUP($A1918,'Result Entry'!$B$9:$FW$108,9,0)</f>
        <v>0.0</v>
      </c>
      <c r="I1927" s="1494"/>
      <c r="J1927" s="1494"/>
      <c r="K1927" s="1494"/>
      <c r="L1927" s="1494"/>
      <c r="M1927" s="1494"/>
      <c r="N1927" s="1495"/>
    </row>
    <row r="1928" spans="8:8" ht="20.25" customHeight="1">
      <c r="A1928" s="1443"/>
      <c r="B1928" s="1483" t="s">
        <v>70</v>
      </c>
      <c r="C1928" s="1490" t="s">
        <v>54</v>
      </c>
      <c r="D1928" s="1491"/>
      <c r="E1928" s="1491"/>
      <c r="F1928" s="1492"/>
      <c r="G1928" s="1493" t="s">
        <v>150</v>
      </c>
      <c r="H1928" s="1496" t="str">
        <f>CONCATENATE('Result Entry'!$G$4,'Result Entry'!$J$4)</f>
        <v>11(A)</v>
      </c>
      <c r="I1928" s="1494"/>
      <c r="J1928" s="1494"/>
      <c r="K1928" s="1494"/>
      <c r="L1928" s="1494"/>
      <c r="M1928" s="1494"/>
      <c r="N1928" s="1495"/>
    </row>
    <row r="1929" spans="8:8" ht="20.25" customHeight="1">
      <c r="A1929" s="1443"/>
      <c r="B1929" s="1483" t="s">
        <v>70</v>
      </c>
      <c r="C1929" s="1497" t="s">
        <v>26</v>
      </c>
      <c r="D1929" s="1498"/>
      <c r="E1929" s="1498"/>
      <c r="F1929" s="1499"/>
      <c r="G1929" s="1500" t="s">
        <v>150</v>
      </c>
      <c r="H1929" s="1501">
        <f>VLOOKUP($A1918,'Result Entry'!$B$9:$FW$108,10,0)</f>
        <v>0.0</v>
      </c>
      <c r="I1929" s="1501"/>
      <c r="J1929" s="1501"/>
      <c r="K1929" s="1501"/>
      <c r="L1929" s="1501"/>
      <c r="M1929" s="1501"/>
      <c r="N1929" s="1502"/>
    </row>
    <row r="1930" spans="8:8" ht="20.25" customHeight="1">
      <c r="A1930" s="1443"/>
      <c r="B1930" s="1503" t="s">
        <v>70</v>
      </c>
      <c r="C1930" s="1504" t="s">
        <v>168</v>
      </c>
      <c r="D1930" s="1505"/>
      <c r="E1930" s="1506" t="s">
        <v>73</v>
      </c>
      <c r="F1930" s="1507" t="s">
        <v>74</v>
      </c>
      <c r="G1930" s="1508" t="s">
        <v>169</v>
      </c>
      <c r="H1930" s="1509" t="s">
        <v>56</v>
      </c>
      <c r="I1930" s="1510"/>
      <c r="J1930" s="1511" t="s">
        <v>85</v>
      </c>
      <c r="K1930" s="1512"/>
      <c r="L1930" s="1513" t="s">
        <v>170</v>
      </c>
      <c r="M1930" s="1514" t="s">
        <v>77</v>
      </c>
      <c r="N1930" s="1515" t="s">
        <v>99</v>
      </c>
    </row>
    <row r="1931" spans="8:8" ht="20.25" customHeight="1">
      <c r="A1931" s="1443"/>
      <c r="B1931" s="1503"/>
      <c r="C1931" s="1516"/>
      <c r="D1931" s="1517"/>
      <c r="E1931" s="1518"/>
      <c r="F1931" s="1519"/>
      <c r="G1931" s="1520"/>
      <c r="H1931" s="1521"/>
      <c r="I1931" s="1522"/>
      <c r="J1931" s="1523"/>
      <c r="K1931" s="1524"/>
      <c r="L1931" s="1525"/>
      <c r="M1931" s="1526"/>
      <c r="N1931" s="1527"/>
    </row>
    <row r="1932" spans="8:8" ht="20.25" customHeight="1">
      <c r="A1932" s="1443"/>
      <c r="B1932" s="1503" t="s">
        <v>70</v>
      </c>
      <c r="C1932" s="1528" t="s">
        <v>57</v>
      </c>
      <c r="D1932" s="1529"/>
      <c r="E1932" s="1530">
        <f>'Result Entry'!$L$7</f>
        <v>10.0</v>
      </c>
      <c r="F1932" s="1531">
        <f>'Result Entry'!$M$7</f>
        <v>10.0</v>
      </c>
      <c r="G1932" s="1532">
        <f>SUM(E1932:F1932)</f>
        <v>20.0</v>
      </c>
      <c r="H1932" s="1533">
        <f>'Result Entry'!$AU$7</f>
        <v>70.0</v>
      </c>
      <c r="I1932" s="1534"/>
      <c r="J1932" s="1535">
        <f>'Result Entry'!$AY$7</f>
        <v>100.0</v>
      </c>
      <c r="K1932" s="1534"/>
      <c r="L1932" s="1532">
        <f t="shared" si="108" ref="L1932:L1937">H1932+J1932</f>
        <v>170.0</v>
      </c>
      <c r="M1932" s="1536">
        <f t="shared" si="109" ref="M1932:M1937">G1932+L1932</f>
        <v>190.0</v>
      </c>
      <c r="N1932" s="1537"/>
    </row>
    <row r="1933" spans="8:8" s="1538" ht="20.25" customFormat="1" customHeight="1">
      <c r="A1933" s="1443"/>
      <c r="B1933" s="1539" t="s">
        <v>70</v>
      </c>
      <c r="C1933" s="1540" t="str">
        <f>'Result Entry'!$L$3</f>
        <v>HINDI Comp.</v>
      </c>
      <c r="D1933" s="1541"/>
      <c r="E1933" s="1542">
        <f>IF($J1921="TC",0,IF($J1921="Nso",0,VLOOKUP($A1918,'Result Entry'!$B$9:$FW$108,11,0)))</f>
        <v>0.0</v>
      </c>
      <c r="F1933" s="1543">
        <f>IF($J1921="TC",0,IF($J1921="Nso",0,VLOOKUP($A1918,'Result Entry'!$B$9:$FW$108,12,0)))</f>
        <v>0.0</v>
      </c>
      <c r="G1933" s="1544">
        <f>E1933+F1933</f>
        <v>0.0</v>
      </c>
      <c r="H1933" s="1545">
        <f>IF($J1921="TC",0,IF($J1921="Nso",0,VLOOKUP($A1918,'Result Entry'!$B$9:$FW$108,16,0)))</f>
        <v>0.0</v>
      </c>
      <c r="I1933" s="1546"/>
      <c r="J1933" s="1547">
        <f>IF($J1921="TC",0,IF($J1921="Nso",0,VLOOKUP($A1918,'Result Entry'!$B$9:$FW$108,19,0)))</f>
        <v>0.0</v>
      </c>
      <c r="K1933" s="1546"/>
      <c r="L1933" s="1548">
        <f t="shared" si="108"/>
        <v>0.0</v>
      </c>
      <c r="M1933" s="1549">
        <f t="shared" si="109"/>
        <v>0.0</v>
      </c>
      <c r="N1933" s="1550" t="str">
        <f>IF($J1921="TC",0,IF($J1921="Nso",0,VLOOKUP($A1918,'Result Entry'!$B$9:$FW$108,24,0)))</f>
        <v/>
      </c>
    </row>
    <row r="1934" spans="8:8" s="1538" ht="20.25" customFormat="1" customHeight="1">
      <c r="A1934" s="1443"/>
      <c r="B1934" s="1539" t="s">
        <v>70</v>
      </c>
      <c r="C1934" s="1551" t="str">
        <f>'Result Entry'!$Z$3</f>
        <v>ENGLISH Comp.</v>
      </c>
      <c r="D1934" s="1552"/>
      <c r="E1934" s="1542">
        <f>IF($J1921="TC",0,IF($J1921="Nso",0,VLOOKUP($A1918,'Result Entry'!$B$9:$FW$108,25,0)))</f>
        <v>0.0</v>
      </c>
      <c r="F1934" s="1543">
        <f>IF($J1921="TC",0,IF($J1921="Nso",0,VLOOKUP($A1918,'Result Entry'!$B$9:$FW$108,26,0)))</f>
        <v>0.0</v>
      </c>
      <c r="G1934" s="1553">
        <f>E1934+F1934</f>
        <v>0.0</v>
      </c>
      <c r="H1934" s="1554">
        <f>IF($J1921="TC",0,IF($J1921="Nso",0,VLOOKUP($A1918,'Result Entry'!$B$9:$FW$108,30,0)))</f>
        <v>0.0</v>
      </c>
      <c r="I1934" s="1555"/>
      <c r="J1934" s="1556">
        <f>IF($J1921="TC",0,IF($J1921="Nso",0,VLOOKUP($A1918,'Result Entry'!$B$9:$FW$108,33,0)))</f>
        <v>0.0</v>
      </c>
      <c r="K1934" s="1555"/>
      <c r="L1934" s="1548">
        <f t="shared" si="108"/>
        <v>0.0</v>
      </c>
      <c r="M1934" s="1549">
        <f t="shared" si="109"/>
        <v>0.0</v>
      </c>
      <c r="N1934" s="1550" t="str">
        <f>IF($J1921="TC",0,IF($J1921="Nso",0,VLOOKUP($A1918,'Result Entry'!$B$9:$FW$108,38,0)))</f>
        <v/>
      </c>
    </row>
    <row r="1935" spans="8:8" s="1538" ht="20.25" customFormat="1" customHeight="1">
      <c r="A1935" s="1443"/>
      <c r="B1935" s="1539" t="s">
        <v>70</v>
      </c>
      <c r="C1935" s="1551" t="str">
        <f>'Result Entry'!$AO$3</f>
        <v>PHYSICS</v>
      </c>
      <c r="D1935" s="1552"/>
      <c r="E1935" s="1542">
        <f>IF($J1921="TC",0,IF($J1921="Nso",0,VLOOKUP($A1918,'Result Entry'!$B$9:$FW$108,39,0)))</f>
        <v>0.0</v>
      </c>
      <c r="F1935" s="1543">
        <f>IF($J1921="TC",0,IF($J1921="Nso",0,VLOOKUP($A1918,'Result Entry'!$B$9:$FW$108,40,0)))</f>
        <v>0.0</v>
      </c>
      <c r="G1935" s="1553">
        <f>E1935+F1935</f>
        <v>0.0</v>
      </c>
      <c r="H1935" s="1554">
        <f>IF($J1921="TC",0,IF($J1921="Nso",0,VLOOKUP($A1918,'Result Entry'!$B$9:$FW$108,45,0)))</f>
        <v>0.0</v>
      </c>
      <c r="I1935" s="1555"/>
      <c r="J1935" s="1556">
        <f>IF($J1921="TC",0,IF($J1921="Nso",0,VLOOKUP($A1918,'Result Entry'!$B$9:$FW$108,49,0)))</f>
        <v>0.0</v>
      </c>
      <c r="K1935" s="1555"/>
      <c r="L1935" s="1548">
        <f t="shared" si="108"/>
        <v>0.0</v>
      </c>
      <c r="M1935" s="1549">
        <f t="shared" si="109"/>
        <v>0.0</v>
      </c>
      <c r="N1935" s="1550" t="str">
        <f>IF($J1921="TC",0,IF($J1921="Nso",0,VLOOKUP($A1918,'Result Entry'!$B$9:$FW$108,54,0)))</f>
        <v/>
      </c>
    </row>
    <row r="1936" spans="8:8" s="1538" ht="20.25" customFormat="1" customHeight="1">
      <c r="A1936" s="1443"/>
      <c r="B1936" s="1539" t="s">
        <v>70</v>
      </c>
      <c r="C1936" s="1551" t="str">
        <f>'Result Entry'!$BF$3</f>
        <v>CHEMISTRY</v>
      </c>
      <c r="D1936" s="1552"/>
      <c r="E1936" s="1542" t="str">
        <f>IF($J1921="TC",0,IF($J1921="Nso",0,VLOOKUP($A1918,'Result Entry'!$B$9:$FW$108,55,0)))</f>
        <v/>
      </c>
      <c r="F1936" s="1543">
        <f>IF($J1921="TC",0,IF($J1921="Nso",0,VLOOKUP($A1918,'Result Entry'!$B$9:$FW$108,56,0)))</f>
        <v>0.0</v>
      </c>
      <c r="G1936" s="1553" t="e">
        <f>E1936+F1936</f>
        <v>#VALUE!</v>
      </c>
      <c r="H1936" s="1554">
        <f>IF($J1921="TC",0,IF($J1921="Nso",0,VLOOKUP($A1918,'Result Entry'!$B$9:$FW$108,61,0)))</f>
        <v>0.0</v>
      </c>
      <c r="I1936" s="1555"/>
      <c r="J1936" s="1556">
        <f>IF($J1921="TC",0,IF($J1921="Nso",0,VLOOKUP($A1918,'Result Entry'!$B$9:$FW$108,65,0)))</f>
        <v>0.0</v>
      </c>
      <c r="K1936" s="1555"/>
      <c r="L1936" s="1548">
        <f t="shared" si="108"/>
        <v>0.0</v>
      </c>
      <c r="M1936" s="1549" t="e">
        <f t="shared" si="109"/>
        <v>#VALUE!</v>
      </c>
      <c r="N1936" s="1550" t="str">
        <f>IF($J1921="TC",0,IF($J1921="Nso",0,VLOOKUP($A1918,'Result Entry'!$B$9:$FW$108,70,0)))</f>
        <v/>
      </c>
    </row>
    <row r="1937" spans="8:8" s="1538" ht="20.25" customFormat="1" customHeight="1">
      <c r="A1937" s="1443"/>
      <c r="B1937" s="1539" t="s">
        <v>70</v>
      </c>
      <c r="C1937" s="1551" t="str">
        <f>'Result Entry'!$BW$3</f>
        <v>BIOLOGY</v>
      </c>
      <c r="D1937" s="1552"/>
      <c r="E1937" s="1557" t="str">
        <f>IF($J1921="TC",0,IF($J1921="Nso",0,VLOOKUP($A1918,'Result Entry'!$B$9:$FW$108,71,0)))</f>
        <v/>
      </c>
      <c r="F1937" s="1558" t="str">
        <f>IF($J1921="TC",0,IF($J1921="Nso",0,VLOOKUP($A1918,'Result Entry'!$B$9:$FW$108,72,0)))</f>
        <v/>
      </c>
      <c r="G1937" s="1559" t="e">
        <f>E1937+F1937</f>
        <v>#VALUE!</v>
      </c>
      <c r="H1937" s="1560">
        <f>IF($J1921="TC",0,IF($J1921="Nso",0,VLOOKUP($A1918,'Result Entry'!$B$9:$FW$108,77,0)))</f>
        <v>0.0</v>
      </c>
      <c r="I1937" s="1561"/>
      <c r="J1937" s="1562">
        <f>IF($J1921="TC",0,IF($J1921="Nso",0,VLOOKUP($A1918,'Result Entry'!$B$9:$FW$108,81,0)))</f>
        <v>0.0</v>
      </c>
      <c r="K1937" s="1561"/>
      <c r="L1937" s="1563">
        <f t="shared" si="108"/>
        <v>0.0</v>
      </c>
      <c r="M1937" s="1564" t="e">
        <f t="shared" si="109"/>
        <v>#VALUE!</v>
      </c>
      <c r="N1937" s="1550">
        <f>IF($J1921="TC",0,IF($J1921="Nso",0,VLOOKUP($A1918,'Result Entry'!$B$9:$FW$108,86,0)))</f>
        <v>0.0</v>
      </c>
    </row>
    <row r="1938" spans="8:8" ht="20.25" customHeight="1">
      <c r="A1938" s="1443"/>
      <c r="B1938" s="1503" t="s">
        <v>70</v>
      </c>
      <c r="C1938" s="1565" t="s">
        <v>78</v>
      </c>
      <c r="D1938" s="1566"/>
      <c r="E1938" s="1567"/>
      <c r="F1938" s="1568" t="s">
        <v>79</v>
      </c>
      <c r="G1938" s="1569"/>
      <c r="H1938" s="1570" t="s">
        <v>80</v>
      </c>
      <c r="I1938" s="1571"/>
      <c r="J1938" s="1572" t="s">
        <v>42</v>
      </c>
      <c r="K1938" s="1667" t="s">
        <v>92</v>
      </c>
      <c r="L1938" s="1574" t="s">
        <v>40</v>
      </c>
      <c r="M1938" s="1575"/>
      <c r="N1938" s="1576" t="s">
        <v>44</v>
      </c>
    </row>
    <row r="1939" spans="8:8" ht="25.5" customHeight="1">
      <c r="A1939" s="1443"/>
      <c r="B1939" s="1503" t="s">
        <v>70</v>
      </c>
      <c r="C1939" s="1577"/>
      <c r="D1939" s="1578"/>
      <c r="E1939" s="1579"/>
      <c r="F1939" s="1580">
        <f>IF($J1921="TC",0,IF($J1921="Nso",0,VLOOKUP($A1918,'Result Entry'!$B$9:$FW$108,146,0)))</f>
        <v>0.0</v>
      </c>
      <c r="G1939" s="1581"/>
      <c r="H1939" s="1582">
        <f>IF($J1921="TC",0,IF($J1921="Nso",0,VLOOKUP($A1918,'Result Entry'!$B$9:$FW$108,147,0)))</f>
        <v>0.0</v>
      </c>
      <c r="I1939" s="1583"/>
      <c r="J1939" s="1584">
        <f>IF($J1921="TC",0,IF($J1921="Nso",0,VLOOKUP($A1918,'Result Entry'!$B$9:$FW$108,148,0)))</f>
        <v>0.0</v>
      </c>
      <c r="K1939" s="1585" t="str">
        <f>IF($J1921="TC",0,IF($J1921="Nso",0,VLOOKUP($A1918,'Result Entry'!$B$9:$FW$108,149,0)))</f>
        <v/>
      </c>
      <c r="L1939" s="1586">
        <f>IF($J1921="TC",0,IF($J1921="Nso",0,VLOOKUP($A1918,'Result Entry'!$B$9:$FW$108,150,0)))</f>
        <v>0.0</v>
      </c>
      <c r="M1939" s="1587"/>
      <c r="N1939" s="1588">
        <f>IF($J1921="TC",0,IF($J1921="Nso",0,VLOOKUP($A1918,'Result Entry'!$B$9:$FW$108,152,0)))</f>
        <v>0.0</v>
      </c>
    </row>
    <row r="1940" spans="8:8" ht="20.25" customHeight="1">
      <c r="A1940" s="1443"/>
      <c r="B1940" s="1503" t="s">
        <v>70</v>
      </c>
      <c r="C1940" s="1589" t="s">
        <v>59</v>
      </c>
      <c r="D1940" s="1590"/>
      <c r="E1940" s="1590"/>
      <c r="F1940" s="1590"/>
      <c r="G1940" s="1590"/>
      <c r="H1940" s="1591"/>
      <c r="I1940" s="1592" t="s">
        <v>60</v>
      </c>
      <c r="J1940" s="1593"/>
      <c r="K1940" s="1594">
        <f>VLOOKUP($A1918,'Result Entry'!$B$9:$FW$108,143,0)</f>
        <v>0.0</v>
      </c>
      <c r="L1940" s="1595"/>
      <c r="M1940" s="1596" t="s">
        <v>38</v>
      </c>
      <c r="N1940" s="1597"/>
    </row>
    <row r="1941" spans="8:8" ht="20.25" customHeight="1">
      <c r="A1941" s="1443"/>
      <c r="B1941" s="1503" t="s">
        <v>70</v>
      </c>
      <c r="C1941" s="1598" t="s">
        <v>55</v>
      </c>
      <c r="D1941" s="1599"/>
      <c r="E1941" s="1599"/>
      <c r="F1941" s="1600" t="s">
        <v>158</v>
      </c>
      <c r="G1941" s="1601"/>
      <c r="H1941" s="1602" t="s">
        <v>48</v>
      </c>
      <c r="I1941" s="1603" t="s">
        <v>61</v>
      </c>
      <c r="J1941" s="1604"/>
      <c r="K1941" s="1605">
        <f>VLOOKUP($A1918,'Result Entry'!$B$9:$FW$108,144,0)</f>
        <v>0.0</v>
      </c>
      <c r="L1941" s="1606"/>
      <c r="M1941" s="1607">
        <f>VLOOKUP($A1918,'Result Entry'!$B$9:$FW$108,145,0)</f>
        <v>0.0</v>
      </c>
      <c r="N1941" s="1608"/>
    </row>
    <row r="1942" spans="8:8" ht="20.25" customHeight="1">
      <c r="A1942" s="1443"/>
      <c r="B1942" s="1503" t="s">
        <v>70</v>
      </c>
      <c r="C1942" s="1598"/>
      <c r="D1942" s="1599"/>
      <c r="E1942" s="1599"/>
      <c r="F1942" s="1609"/>
      <c r="G1942" s="1610"/>
      <c r="H1942" s="1611" t="s">
        <v>100</v>
      </c>
      <c r="I1942" s="1612" t="s">
        <v>62</v>
      </c>
      <c r="J1942" s="1613"/>
      <c r="K1942" s="1614">
        <f>IF($J1921="TC","Transferred",IF($J1921="Nso","NameSeparated",VLOOKUP($A1918,'Result Entry'!$B$9:$FW$108,153,0)))</f>
        <v>0.0</v>
      </c>
      <c r="L1942" s="1614"/>
      <c r="M1942" s="1614"/>
      <c r="N1942" s="1615"/>
    </row>
    <row r="1943" spans="8:8" ht="20.25" customHeight="1">
      <c r="A1943" s="1443"/>
      <c r="B1943" s="1503" t="s">
        <v>70</v>
      </c>
      <c r="C1943" s="1616" t="str">
        <f>'Result Entry'!$DU$3</f>
        <v>Foundation Of Information Tech.</v>
      </c>
      <c r="D1943" s="1617"/>
      <c r="E1943" s="1618"/>
      <c r="F1943" s="1619" t="str">
        <f>IF($J1921="TC",0,IF($J1921="Nso",0,VLOOKUP($A1918,'Result Entry'!$B$9:$GS$108,170,0)))</f>
        <v/>
      </c>
      <c r="G1943" s="1619"/>
      <c r="H1943" s="1620">
        <f>IF($J1921="TC",0,IF($J1921="Nso",0,VLOOKUP($A1918,'Result Entry'!$B$9:$GS$108,112,0)))</f>
        <v>0.0</v>
      </c>
      <c r="I1943" s="1621" t="s">
        <v>72</v>
      </c>
      <c r="J1943" s="1622"/>
      <c r="K1943" s="1623">
        <f>'Result Entry'!$T$2</f>
        <v>45041.0</v>
      </c>
      <c r="L1943" s="1624"/>
      <c r="M1943" s="1624"/>
      <c r="N1943" s="1625"/>
    </row>
    <row r="1944" spans="8:8" ht="20.25" customHeight="1">
      <c r="A1944" s="1443"/>
      <c r="B1944" s="1503" t="s">
        <v>70</v>
      </c>
      <c r="C1944" s="1616" t="str">
        <f>'Result Entry'!$EI$3</f>
        <v>G.I.A.I.-II</v>
      </c>
      <c r="D1944" s="1617"/>
      <c r="E1944" s="1618"/>
      <c r="F1944" s="1619" t="str">
        <f>IF($J1921="TC",0,IF($J1921="Nso",0,VLOOKUP($A1918,'Result Entry'!$B$9:$GS$108,174,0)))</f>
        <v/>
      </c>
      <c r="G1944" s="1619"/>
      <c r="H1944" s="1620">
        <f>IF($J1921="TC",0,IF($J1921="Nso",0,VLOOKUP($A1918,'Result Entry'!$B$9:$GS$108,124,0)))</f>
        <v>0.0</v>
      </c>
      <c r="I1944" s="1626"/>
      <c r="J1944" s="1627"/>
      <c r="K1944" s="1627"/>
      <c r="L1944" s="1627"/>
      <c r="M1944" s="1627"/>
      <c r="N1944" s="1628"/>
    </row>
    <row r="1945" spans="8:8" ht="20.25" customHeight="1">
      <c r="A1945" s="1443"/>
      <c r="B1945" s="1503" t="s">
        <v>70</v>
      </c>
      <c r="C1945" s="1616" t="str">
        <f>'Result Entry'!$EU$3</f>
        <v>SOC.SER.PLAN</v>
      </c>
      <c r="D1945" s="1617"/>
      <c r="E1945" s="1618"/>
      <c r="F1945" s="1619">
        <f>IF($J1921="TC",0,IF($J1921="Nso",0,VLOOKUP($A1918,'Result Entry'!$B$9:$HS$108,178,0)))</f>
        <v>0.0</v>
      </c>
      <c r="G1945" s="1619"/>
      <c r="H1945" s="1620">
        <f>IF($J1921="TC",0,IF($J1921="Nso",0,VLOOKUP($A1918,'Result Entry'!$B$9:$GS$108,136,0)))</f>
        <v>0.0</v>
      </c>
      <c r="I1945" s="1629" t="s">
        <v>175</v>
      </c>
      <c r="J1945" s="1630"/>
      <c r="K1945" s="1668"/>
      <c r="L1945" s="1669"/>
      <c r="M1945" s="1669"/>
      <c r="N1945" s="1670"/>
    </row>
    <row r="1946" spans="8:8" ht="20.25" customHeight="1">
      <c r="A1946" s="1443"/>
      <c r="B1946" s="1503" t="s">
        <v>70</v>
      </c>
      <c r="C1946" s="1616" t="str">
        <f>'Result Entry'!$FG$3</f>
        <v>Jeewan Kaushal</v>
      </c>
      <c r="D1946" s="1617"/>
      <c r="E1946" s="1618"/>
      <c r="F1946" s="1619" t="str">
        <f>IF($J1921="TC",0,IF($J1921="Nso",0,VLOOKUP($A1918,'Result Entry'!$B$9:$HS$108,182,0)))</f>
        <v/>
      </c>
      <c r="G1946" s="1619"/>
      <c r="H1946" s="1620">
        <f>IF($J1921="TC",0,IF($J1921="Nso",0,VLOOKUP($A1918,'Result Entry'!$B$9:$HS$108,136,0)))</f>
        <v>0.0</v>
      </c>
      <c r="I1946" s="1629" t="s">
        <v>149</v>
      </c>
      <c r="J1946" s="1630"/>
      <c r="K1946" s="1630"/>
      <c r="L1946" s="1630"/>
      <c r="M1946" s="1630"/>
      <c r="N1946" s="1634"/>
    </row>
    <row r="1947" spans="8:8" ht="20.25" customHeight="1">
      <c r="A1947" s="1443"/>
      <c r="B1947" s="1483" t="s">
        <v>70</v>
      </c>
      <c r="C1947" s="1635" t="s">
        <v>181</v>
      </c>
      <c r="D1947" s="1636"/>
      <c r="E1947" s="1637"/>
      <c r="F1947" s="1638" t="s">
        <v>182</v>
      </c>
      <c r="G1947" s="1639"/>
      <c r="H1947" s="1640" t="s">
        <v>31</v>
      </c>
      <c r="I1947" s="1629" t="s">
        <v>176</v>
      </c>
      <c r="J1947" s="1630"/>
      <c r="K1947" s="1630"/>
      <c r="L1947" s="1630"/>
      <c r="M1947" s="1630"/>
      <c r="N1947" s="1634"/>
    </row>
    <row r="1948" spans="8:8" ht="20.25" customHeight="1">
      <c r="A1948" s="1443"/>
      <c r="B1948" s="1483" t="s">
        <v>70</v>
      </c>
      <c r="C1948" s="1641"/>
      <c r="D1948" s="1642"/>
      <c r="E1948" s="1643"/>
      <c r="F1948" s="1644" t="s">
        <v>183</v>
      </c>
      <c r="G1948" s="1645"/>
      <c r="H1948" s="1646" t="s">
        <v>180</v>
      </c>
      <c r="I1948" s="1647" t="s">
        <v>68</v>
      </c>
      <c r="J1948" s="1648"/>
      <c r="K1948" s="1648"/>
      <c r="L1948" s="1648"/>
      <c r="M1948" s="1648"/>
      <c r="N1948" s="1649"/>
    </row>
    <row r="1949" spans="8:8" ht="20.25" customHeight="1">
      <c r="A1949" s="1443"/>
      <c r="B1949" s="1483" t="s">
        <v>70</v>
      </c>
      <c r="C1949" s="1641"/>
      <c r="D1949" s="1642"/>
      <c r="E1949" s="1643"/>
      <c r="F1949" s="1644" t="s">
        <v>186</v>
      </c>
      <c r="G1949" s="1645"/>
      <c r="H1949" s="1646" t="s">
        <v>63</v>
      </c>
      <c r="I1949" s="1650"/>
      <c r="J1949" s="1651"/>
      <c r="K1949" s="1651"/>
      <c r="L1949" s="1651"/>
      <c r="M1949" s="1651"/>
      <c r="N1949" s="1652"/>
    </row>
    <row r="1950" spans="8:8" ht="20.25" customHeight="1">
      <c r="A1950" s="1443"/>
      <c r="B1950" s="1483" t="s">
        <v>70</v>
      </c>
      <c r="C1950" s="1641"/>
      <c r="D1950" s="1642"/>
      <c r="E1950" s="1643"/>
      <c r="F1950" s="1644" t="s">
        <v>187</v>
      </c>
      <c r="G1950" s="1645"/>
      <c r="H1950" s="1646" t="s">
        <v>64</v>
      </c>
      <c r="I1950" s="1650"/>
      <c r="J1950" s="1651"/>
      <c r="K1950" s="1651"/>
      <c r="L1950" s="1651"/>
      <c r="M1950" s="1651"/>
      <c r="N1950" s="1652"/>
    </row>
    <row r="1951" spans="8:8" ht="20.25" customHeight="1">
      <c r="A1951" s="1443"/>
      <c r="B1951" s="1483" t="s">
        <v>70</v>
      </c>
      <c r="C1951" s="1641"/>
      <c r="D1951" s="1642"/>
      <c r="E1951" s="1643"/>
      <c r="F1951" s="1644" t="s">
        <v>184</v>
      </c>
      <c r="G1951" s="1645"/>
      <c r="H1951" s="1646" t="s">
        <v>66</v>
      </c>
      <c r="I1951" s="1653" t="s">
        <v>81</v>
      </c>
      <c r="J1951" s="1654"/>
      <c r="K1951" s="1654"/>
      <c r="L1951" s="1654"/>
      <c r="M1951" s="1654"/>
      <c r="N1951" s="1655"/>
    </row>
    <row r="1952" spans="8:8" ht="20.25" customHeight="1">
      <c r="A1952" s="1443"/>
      <c r="B1952" s="1656" t="s">
        <v>70</v>
      </c>
      <c r="C1952" s="1657"/>
      <c r="D1952" s="1658"/>
      <c r="E1952" s="1659"/>
      <c r="F1952" s="1660" t="s">
        <v>185</v>
      </c>
      <c r="G1952" s="1661"/>
      <c r="H1952" s="1662" t="s">
        <v>65</v>
      </c>
      <c r="I1952" s="1663"/>
      <c r="J1952" s="1664"/>
      <c r="K1952" s="1664"/>
      <c r="L1952" s="1664"/>
      <c r="M1952" s="1664"/>
      <c r="N1952" s="1665"/>
    </row>
    <row r="1953" spans="8:8" ht="15.75">
      <c r="A1953" s="1666"/>
      <c r="B1953" s="1666"/>
      <c r="C1953" s="1666"/>
      <c r="D1953" s="1666"/>
      <c r="E1953" s="1666"/>
      <c r="F1953" s="1666"/>
      <c r="G1953" s="1666"/>
      <c r="H1953" s="1666"/>
      <c r="I1953" s="1666"/>
      <c r="J1953" s="1666"/>
      <c r="K1953" s="1666"/>
      <c r="L1953" s="1666"/>
      <c r="M1953" s="1666"/>
      <c r="N1953" s="1666"/>
    </row>
    <row r="1954" spans="8:8" ht="24.75" customHeight="1">
      <c r="A1954" s="1441">
        <f>A1918+1</f>
        <v>56.0</v>
      </c>
      <c r="B1954" s="1442" t="s">
        <v>51</v>
      </c>
      <c r="C1954" s="1442"/>
      <c r="D1954" s="1442"/>
      <c r="E1954" s="1442"/>
      <c r="F1954" s="1442"/>
      <c r="G1954" s="1442"/>
      <c r="H1954" s="1442"/>
      <c r="I1954" s="1442"/>
      <c r="J1954" s="1442"/>
      <c r="K1954" s="1442"/>
      <c r="L1954" s="1442"/>
      <c r="M1954" s="1442"/>
      <c r="N1954" s="1442"/>
    </row>
    <row r="1955" spans="8:8" ht="42.75" customHeight="1">
      <c r="A1955" s="1443"/>
      <c r="B1955" s="1444"/>
      <c r="C1955" s="1445"/>
      <c r="D1955" s="1446" t="str">
        <f>Master!$E$8</f>
        <v>Govt. Sr. Secondary School </v>
      </c>
      <c r="E1955" s="1447"/>
      <c r="F1955" s="1447"/>
      <c r="G1955" s="1447"/>
      <c r="H1955" s="1447"/>
      <c r="I1955" s="1447"/>
      <c r="J1955" s="1447"/>
      <c r="K1955" s="1447"/>
      <c r="L1955" s="1447"/>
      <c r="M1955" s="1447"/>
      <c r="N1955" s="1448"/>
    </row>
    <row r="1956" spans="8:8" ht="26.25" customHeight="1">
      <c r="A1956" s="1443"/>
      <c r="B1956" s="1449"/>
      <c r="C1956" s="1450"/>
      <c r="D1956" s="1451" t="str">
        <f>Master!$E$11</f>
        <v>P.S.-Bapini (Jodhpur)</v>
      </c>
      <c r="E1956" s="1452"/>
      <c r="F1956" s="1452"/>
      <c r="G1956" s="1452"/>
      <c r="H1956" s="1452"/>
      <c r="I1956" s="1452"/>
      <c r="J1956" s="1452"/>
      <c r="K1956" s="1452"/>
      <c r="L1956" s="1452"/>
      <c r="M1956" s="1452"/>
      <c r="N1956" s="1453"/>
    </row>
    <row r="1957" spans="8:8" ht="20.25" customHeight="1">
      <c r="A1957" s="1443"/>
      <c r="B1957" s="1454"/>
      <c r="C1957" s="1455" t="s">
        <v>151</v>
      </c>
      <c r="D1957" s="1456"/>
      <c r="E1957" s="1456"/>
      <c r="F1957" s="1456"/>
      <c r="G1957" s="1457"/>
      <c r="H1957" s="1458" t="s">
        <v>128</v>
      </c>
      <c r="I1957" s="1458"/>
      <c r="J1957" s="1459">
        <f>VLOOKUP(A1954,'Result Entry'!$B$6:$K$108,6,0)</f>
        <v>0.0</v>
      </c>
      <c r="K1957" s="1460" t="s">
        <v>69</v>
      </c>
      <c r="L1957" s="1461"/>
      <c r="M1957" s="1462">
        <f>Master!$E$14</f>
        <v>8.151106901E9</v>
      </c>
      <c r="N1957" s="1463"/>
    </row>
    <row r="1958" spans="8:8" ht="20.25" customHeight="1">
      <c r="A1958" s="1443"/>
      <c r="B1958" s="1464"/>
      <c r="C1958" s="1465"/>
      <c r="D1958" s="1466"/>
      <c r="E1958" s="1466"/>
      <c r="F1958" s="1466"/>
      <c r="G1958" s="1467"/>
      <c r="H1958" s="1468"/>
      <c r="I1958" s="1468"/>
      <c r="J1958" s="1469"/>
      <c r="K1958" s="1470" t="s">
        <v>67</v>
      </c>
      <c r="L1958" s="1471"/>
      <c r="M1958" s="1472"/>
      <c r="N1958" s="1473"/>
      <c r="O1958" s="23" t="s">
        <v>157</v>
      </c>
    </row>
    <row r="1959" spans="8:8" ht="20.25" customHeight="1">
      <c r="A1959" s="1443"/>
      <c r="B1959" s="1464"/>
      <c r="C1959" s="1474"/>
      <c r="D1959" s="1475"/>
      <c r="E1959" s="1475"/>
      <c r="F1959" s="1475"/>
      <c r="G1959" s="1476"/>
      <c r="H1959" s="1477"/>
      <c r="I1959" s="1477"/>
      <c r="J1959" s="1478"/>
      <c r="K1959" s="1479" t="s">
        <v>52</v>
      </c>
      <c r="L1959" s="1480"/>
      <c r="M1959" s="1481" t="str">
        <f>Master!$E$6</f>
        <v>2022-23</v>
      </c>
      <c r="N1959" s="1482"/>
    </row>
    <row r="1960" spans="8:8" ht="20.25" customHeight="1">
      <c r="A1960" s="1443"/>
      <c r="B1960" s="1483" t="s">
        <v>70</v>
      </c>
      <c r="C1960" s="1484" t="s">
        <v>21</v>
      </c>
      <c r="D1960" s="1485"/>
      <c r="E1960" s="1485"/>
      <c r="F1960" s="1486"/>
      <c r="G1960" s="1487" t="s">
        <v>150</v>
      </c>
      <c r="H1960" s="1488">
        <f>VLOOKUP($A1954,'Result Entry'!$B$9:$FW$108,4,0)</f>
        <v>0.0</v>
      </c>
      <c r="I1960" s="1488"/>
      <c r="J1960" s="1488"/>
      <c r="K1960" s="1488"/>
      <c r="L1960" s="1488"/>
      <c r="M1960" s="1488"/>
      <c r="N1960" s="1489"/>
    </row>
    <row r="1961" spans="8:8" ht="20.25" customHeight="1">
      <c r="A1961" s="1443"/>
      <c r="B1961" s="1483" t="s">
        <v>70</v>
      </c>
      <c r="C1961" s="1490" t="s">
        <v>23</v>
      </c>
      <c r="D1961" s="1491"/>
      <c r="E1961" s="1491"/>
      <c r="F1961" s="1492"/>
      <c r="G1961" s="1493" t="s">
        <v>150</v>
      </c>
      <c r="H1961" s="1494">
        <f>VLOOKUP($A1954,'Result Entry'!$B$9:$FW$108,7,0)</f>
        <v>0.0</v>
      </c>
      <c r="I1961" s="1494"/>
      <c r="J1961" s="1494"/>
      <c r="K1961" s="1494"/>
      <c r="L1961" s="1494"/>
      <c r="M1961" s="1494"/>
      <c r="N1961" s="1495"/>
    </row>
    <row r="1962" spans="8:8" ht="20.25" customHeight="1">
      <c r="A1962" s="1443"/>
      <c r="B1962" s="1483" t="s">
        <v>70</v>
      </c>
      <c r="C1962" s="1490" t="s">
        <v>24</v>
      </c>
      <c r="D1962" s="1491"/>
      <c r="E1962" s="1491"/>
      <c r="F1962" s="1492"/>
      <c r="G1962" s="1493" t="s">
        <v>150</v>
      </c>
      <c r="H1962" s="1494">
        <f>VLOOKUP($A1954,'Result Entry'!$B$9:$FW$108,8,0)</f>
        <v>0.0</v>
      </c>
      <c r="I1962" s="1494"/>
      <c r="J1962" s="1494"/>
      <c r="K1962" s="1494"/>
      <c r="L1962" s="1494"/>
      <c r="M1962" s="1494"/>
      <c r="N1962" s="1495"/>
    </row>
    <row r="1963" spans="8:8" ht="20.25" customHeight="1">
      <c r="A1963" s="1443"/>
      <c r="B1963" s="1483" t="s">
        <v>70</v>
      </c>
      <c r="C1963" s="1490" t="s">
        <v>53</v>
      </c>
      <c r="D1963" s="1491"/>
      <c r="E1963" s="1491"/>
      <c r="F1963" s="1492"/>
      <c r="G1963" s="1493" t="s">
        <v>150</v>
      </c>
      <c r="H1963" s="1494">
        <f>VLOOKUP($A1954,'Result Entry'!$B$9:$FW$108,9,0)</f>
        <v>0.0</v>
      </c>
      <c r="I1963" s="1494"/>
      <c r="J1963" s="1494"/>
      <c r="K1963" s="1494"/>
      <c r="L1963" s="1494"/>
      <c r="M1963" s="1494"/>
      <c r="N1963" s="1495"/>
    </row>
    <row r="1964" spans="8:8" ht="20.25" customHeight="1">
      <c r="A1964" s="1443"/>
      <c r="B1964" s="1483" t="s">
        <v>70</v>
      </c>
      <c r="C1964" s="1490" t="s">
        <v>54</v>
      </c>
      <c r="D1964" s="1491"/>
      <c r="E1964" s="1491"/>
      <c r="F1964" s="1492"/>
      <c r="G1964" s="1493" t="s">
        <v>150</v>
      </c>
      <c r="H1964" s="1496" t="str">
        <f>CONCATENATE('Result Entry'!$G$4,'Result Entry'!$J$4)</f>
        <v>11(A)</v>
      </c>
      <c r="I1964" s="1494"/>
      <c r="J1964" s="1494"/>
      <c r="K1964" s="1494"/>
      <c r="L1964" s="1494"/>
      <c r="M1964" s="1494"/>
      <c r="N1964" s="1495"/>
    </row>
    <row r="1965" spans="8:8" ht="20.25" customHeight="1">
      <c r="A1965" s="1443"/>
      <c r="B1965" s="1483" t="s">
        <v>70</v>
      </c>
      <c r="C1965" s="1497" t="s">
        <v>26</v>
      </c>
      <c r="D1965" s="1498"/>
      <c r="E1965" s="1498"/>
      <c r="F1965" s="1499"/>
      <c r="G1965" s="1500" t="s">
        <v>150</v>
      </c>
      <c r="H1965" s="1501">
        <f>VLOOKUP($A1954,'Result Entry'!$B$9:$FW$108,10,0)</f>
        <v>0.0</v>
      </c>
      <c r="I1965" s="1501"/>
      <c r="J1965" s="1501"/>
      <c r="K1965" s="1501"/>
      <c r="L1965" s="1501"/>
      <c r="M1965" s="1501"/>
      <c r="N1965" s="1502"/>
    </row>
    <row r="1966" spans="8:8" ht="20.25" customHeight="1">
      <c r="A1966" s="1443"/>
      <c r="B1966" s="1503" t="s">
        <v>70</v>
      </c>
      <c r="C1966" s="1504" t="s">
        <v>168</v>
      </c>
      <c r="D1966" s="1505"/>
      <c r="E1966" s="1506" t="s">
        <v>73</v>
      </c>
      <c r="F1966" s="1507" t="s">
        <v>74</v>
      </c>
      <c r="G1966" s="1508" t="s">
        <v>169</v>
      </c>
      <c r="H1966" s="1509" t="s">
        <v>56</v>
      </c>
      <c r="I1966" s="1510"/>
      <c r="J1966" s="1511" t="s">
        <v>85</v>
      </c>
      <c r="K1966" s="1512"/>
      <c r="L1966" s="1513" t="s">
        <v>170</v>
      </c>
      <c r="M1966" s="1514" t="s">
        <v>77</v>
      </c>
      <c r="N1966" s="1515" t="s">
        <v>99</v>
      </c>
    </row>
    <row r="1967" spans="8:8" ht="20.25" customHeight="1">
      <c r="A1967" s="1443"/>
      <c r="B1967" s="1503"/>
      <c r="C1967" s="1516"/>
      <c r="D1967" s="1517"/>
      <c r="E1967" s="1518"/>
      <c r="F1967" s="1519"/>
      <c r="G1967" s="1520"/>
      <c r="H1967" s="1521"/>
      <c r="I1967" s="1522"/>
      <c r="J1967" s="1523"/>
      <c r="K1967" s="1524"/>
      <c r="L1967" s="1525"/>
      <c r="M1967" s="1526"/>
      <c r="N1967" s="1527"/>
    </row>
    <row r="1968" spans="8:8" ht="20.25" customHeight="1">
      <c r="A1968" s="1443"/>
      <c r="B1968" s="1503" t="s">
        <v>70</v>
      </c>
      <c r="C1968" s="1528" t="s">
        <v>57</v>
      </c>
      <c r="D1968" s="1529"/>
      <c r="E1968" s="1530">
        <f>'Result Entry'!$L$7</f>
        <v>10.0</v>
      </c>
      <c r="F1968" s="1531">
        <f>'Result Entry'!$M$7</f>
        <v>10.0</v>
      </c>
      <c r="G1968" s="1532">
        <f>SUM(E1968:F1968)</f>
        <v>20.0</v>
      </c>
      <c r="H1968" s="1533">
        <f>'Result Entry'!$AU$7</f>
        <v>70.0</v>
      </c>
      <c r="I1968" s="1534"/>
      <c r="J1968" s="1535">
        <f>'Result Entry'!$AY$7</f>
        <v>100.0</v>
      </c>
      <c r="K1968" s="1534"/>
      <c r="L1968" s="1532">
        <f t="shared" si="110" ref="L1968:L1973">H1968+J1968</f>
        <v>170.0</v>
      </c>
      <c r="M1968" s="1536">
        <f t="shared" si="111" ref="M1968:M1973">G1968+L1968</f>
        <v>190.0</v>
      </c>
      <c r="N1968" s="1537"/>
    </row>
    <row r="1969" spans="8:8" s="1538" ht="20.25" customFormat="1" customHeight="1">
      <c r="A1969" s="1443"/>
      <c r="B1969" s="1539" t="s">
        <v>70</v>
      </c>
      <c r="C1969" s="1540" t="str">
        <f>'Result Entry'!$L$3</f>
        <v>HINDI Comp.</v>
      </c>
      <c r="D1969" s="1541"/>
      <c r="E1969" s="1542">
        <f>IF($J1957="TC",0,IF($J1957="Nso",0,VLOOKUP($A1954,'Result Entry'!$B$9:$FW$108,11,0)))</f>
        <v>0.0</v>
      </c>
      <c r="F1969" s="1543">
        <f>IF($J1957="TC",0,IF($J1957="Nso",0,VLOOKUP($A1954,'Result Entry'!$B$9:$FW$108,12,0)))</f>
        <v>0.0</v>
      </c>
      <c r="G1969" s="1544">
        <f>E1969+F1969</f>
        <v>0.0</v>
      </c>
      <c r="H1969" s="1545">
        <f>IF($J1957="TC",0,IF($J1957="Nso",0,VLOOKUP($A1954,'Result Entry'!$B$9:$FW$108,16,0)))</f>
        <v>0.0</v>
      </c>
      <c r="I1969" s="1546"/>
      <c r="J1969" s="1547">
        <f>IF($J1957="TC",0,IF($J1957="Nso",0,VLOOKUP($A1954,'Result Entry'!$B$9:$FW$108,19,0)))</f>
        <v>0.0</v>
      </c>
      <c r="K1969" s="1546"/>
      <c r="L1969" s="1548">
        <f t="shared" si="110"/>
        <v>0.0</v>
      </c>
      <c r="M1969" s="1549">
        <f t="shared" si="111"/>
        <v>0.0</v>
      </c>
      <c r="N1969" s="1550" t="str">
        <f>IF($J1957="TC",0,IF($J1957="Nso",0,VLOOKUP($A1954,'Result Entry'!$B$9:$FW$108,24,0)))</f>
        <v/>
      </c>
    </row>
    <row r="1970" spans="8:8" s="1538" ht="20.25" customFormat="1" customHeight="1">
      <c r="A1970" s="1443"/>
      <c r="B1970" s="1539" t="s">
        <v>70</v>
      </c>
      <c r="C1970" s="1551" t="str">
        <f>'Result Entry'!$Z$3</f>
        <v>ENGLISH Comp.</v>
      </c>
      <c r="D1970" s="1552"/>
      <c r="E1970" s="1542">
        <f>IF($J1957="TC",0,IF($J1957="Nso",0,VLOOKUP($A1954,'Result Entry'!$B$9:$FW$108,25,0)))</f>
        <v>0.0</v>
      </c>
      <c r="F1970" s="1543">
        <f>IF($J1957="TC",0,IF($J1957="Nso",0,VLOOKUP($A1954,'Result Entry'!$B$9:$FW$108,26,0)))</f>
        <v>0.0</v>
      </c>
      <c r="G1970" s="1553">
        <f>E1970+F1970</f>
        <v>0.0</v>
      </c>
      <c r="H1970" s="1554">
        <f>IF($J1957="TC",0,IF($J1957="Nso",0,VLOOKUP($A1954,'Result Entry'!$B$9:$FW$108,30,0)))</f>
        <v>0.0</v>
      </c>
      <c r="I1970" s="1555"/>
      <c r="J1970" s="1556">
        <f>IF($J1957="TC",0,IF($J1957="Nso",0,VLOOKUP($A1954,'Result Entry'!$B$9:$FW$108,33,0)))</f>
        <v>0.0</v>
      </c>
      <c r="K1970" s="1555"/>
      <c r="L1970" s="1548">
        <f t="shared" si="110"/>
        <v>0.0</v>
      </c>
      <c r="M1970" s="1549">
        <f t="shared" si="111"/>
        <v>0.0</v>
      </c>
      <c r="N1970" s="1550" t="str">
        <f>IF($J1957="TC",0,IF($J1957="Nso",0,VLOOKUP($A1954,'Result Entry'!$B$9:$FW$108,38,0)))</f>
        <v/>
      </c>
    </row>
    <row r="1971" spans="8:8" s="1538" ht="20.25" customFormat="1" customHeight="1">
      <c r="A1971" s="1443"/>
      <c r="B1971" s="1539" t="s">
        <v>70</v>
      </c>
      <c r="C1971" s="1551" t="str">
        <f>'Result Entry'!$AO$3</f>
        <v>PHYSICS</v>
      </c>
      <c r="D1971" s="1552"/>
      <c r="E1971" s="1542">
        <f>IF($J1957="TC",0,IF($J1957="Nso",0,VLOOKUP($A1954,'Result Entry'!$B$9:$FW$108,39,0)))</f>
        <v>0.0</v>
      </c>
      <c r="F1971" s="1543">
        <f>IF($J1957="TC",0,IF($J1957="Nso",0,VLOOKUP($A1954,'Result Entry'!$B$9:$FW$108,40,0)))</f>
        <v>0.0</v>
      </c>
      <c r="G1971" s="1553">
        <f>E1971+F1971</f>
        <v>0.0</v>
      </c>
      <c r="H1971" s="1554">
        <f>IF($J1957="TC",0,IF($J1957="Nso",0,VLOOKUP($A1954,'Result Entry'!$B$9:$FW$108,45,0)))</f>
        <v>0.0</v>
      </c>
      <c r="I1971" s="1555"/>
      <c r="J1971" s="1556">
        <f>IF($J1957="TC",0,IF($J1957="Nso",0,VLOOKUP($A1954,'Result Entry'!$B$9:$FW$108,49,0)))</f>
        <v>0.0</v>
      </c>
      <c r="K1971" s="1555"/>
      <c r="L1971" s="1548">
        <f t="shared" si="110"/>
        <v>0.0</v>
      </c>
      <c r="M1971" s="1549">
        <f t="shared" si="111"/>
        <v>0.0</v>
      </c>
      <c r="N1971" s="1550" t="str">
        <f>IF($J1957="TC",0,IF($J1957="Nso",0,VLOOKUP($A1954,'Result Entry'!$B$9:$FW$108,54,0)))</f>
        <v/>
      </c>
    </row>
    <row r="1972" spans="8:8" s="1538" ht="20.25" customFormat="1" customHeight="1">
      <c r="A1972" s="1443"/>
      <c r="B1972" s="1539" t="s">
        <v>70</v>
      </c>
      <c r="C1972" s="1551" t="str">
        <f>'Result Entry'!$BF$3</f>
        <v>CHEMISTRY</v>
      </c>
      <c r="D1972" s="1552"/>
      <c r="E1972" s="1542" t="str">
        <f>IF($J1957="TC",0,IF($J1957="Nso",0,VLOOKUP($A1954,'Result Entry'!$B$9:$FW$108,55,0)))</f>
        <v/>
      </c>
      <c r="F1972" s="1543">
        <f>IF($J1957="TC",0,IF($J1957="Nso",0,VLOOKUP($A1954,'Result Entry'!$B$9:$FW$108,56,0)))</f>
        <v>0.0</v>
      </c>
      <c r="G1972" s="1553" t="e">
        <f>E1972+F1972</f>
        <v>#VALUE!</v>
      </c>
      <c r="H1972" s="1554">
        <f>IF($J1957="TC",0,IF($J1957="Nso",0,VLOOKUP($A1954,'Result Entry'!$B$9:$FW$108,61,0)))</f>
        <v>0.0</v>
      </c>
      <c r="I1972" s="1555"/>
      <c r="J1972" s="1556">
        <f>IF($J1957="TC",0,IF($J1957="Nso",0,VLOOKUP($A1954,'Result Entry'!$B$9:$FW$108,65,0)))</f>
        <v>0.0</v>
      </c>
      <c r="K1972" s="1555"/>
      <c r="L1972" s="1548">
        <f t="shared" si="110"/>
        <v>0.0</v>
      </c>
      <c r="M1972" s="1549" t="e">
        <f t="shared" si="111"/>
        <v>#VALUE!</v>
      </c>
      <c r="N1972" s="1550" t="str">
        <f>IF($J1957="TC",0,IF($J1957="Nso",0,VLOOKUP($A1954,'Result Entry'!$B$9:$FW$108,70,0)))</f>
        <v/>
      </c>
    </row>
    <row r="1973" spans="8:8" s="1538" ht="20.25" customFormat="1" customHeight="1">
      <c r="A1973" s="1443"/>
      <c r="B1973" s="1539" t="s">
        <v>70</v>
      </c>
      <c r="C1973" s="1551" t="str">
        <f>'Result Entry'!$BW$3</f>
        <v>BIOLOGY</v>
      </c>
      <c r="D1973" s="1552"/>
      <c r="E1973" s="1557" t="str">
        <f>IF($J1957="TC",0,IF($J1957="Nso",0,VLOOKUP($A1954,'Result Entry'!$B$9:$FW$108,71,0)))</f>
        <v/>
      </c>
      <c r="F1973" s="1558" t="str">
        <f>IF($J1957="TC",0,IF($J1957="Nso",0,VLOOKUP($A1954,'Result Entry'!$B$9:$FW$108,72,0)))</f>
        <v/>
      </c>
      <c r="G1973" s="1559" t="e">
        <f>E1973+F1973</f>
        <v>#VALUE!</v>
      </c>
      <c r="H1973" s="1560">
        <f>IF($J1957="TC",0,IF($J1957="Nso",0,VLOOKUP($A1954,'Result Entry'!$B$9:$FW$108,77,0)))</f>
        <v>0.0</v>
      </c>
      <c r="I1973" s="1561"/>
      <c r="J1973" s="1562">
        <f>IF($J1957="TC",0,IF($J1957="Nso",0,VLOOKUP($A1954,'Result Entry'!$B$9:$FW$108,81,0)))</f>
        <v>0.0</v>
      </c>
      <c r="K1973" s="1561"/>
      <c r="L1973" s="1563">
        <f t="shared" si="110"/>
        <v>0.0</v>
      </c>
      <c r="M1973" s="1564" t="e">
        <f t="shared" si="111"/>
        <v>#VALUE!</v>
      </c>
      <c r="N1973" s="1550">
        <f>IF($J1957="TC",0,IF($J1957="Nso",0,VLOOKUP($A1954,'Result Entry'!$B$9:$FW$108,86,0)))</f>
        <v>0.0</v>
      </c>
    </row>
    <row r="1974" spans="8:8" ht="20.25" customHeight="1">
      <c r="A1974" s="1443"/>
      <c r="B1974" s="1503" t="s">
        <v>70</v>
      </c>
      <c r="C1974" s="1565" t="s">
        <v>78</v>
      </c>
      <c r="D1974" s="1566"/>
      <c r="E1974" s="1567"/>
      <c r="F1974" s="1568" t="s">
        <v>79</v>
      </c>
      <c r="G1974" s="1569"/>
      <c r="H1974" s="1570" t="s">
        <v>80</v>
      </c>
      <c r="I1974" s="1571"/>
      <c r="J1974" s="1572" t="s">
        <v>42</v>
      </c>
      <c r="K1974" s="1667" t="s">
        <v>92</v>
      </c>
      <c r="L1974" s="1574" t="s">
        <v>40</v>
      </c>
      <c r="M1974" s="1575"/>
      <c r="N1974" s="1576" t="s">
        <v>44</v>
      </c>
    </row>
    <row r="1975" spans="8:8" ht="25.5" customHeight="1">
      <c r="A1975" s="1443"/>
      <c r="B1975" s="1503" t="s">
        <v>70</v>
      </c>
      <c r="C1975" s="1577"/>
      <c r="D1975" s="1578"/>
      <c r="E1975" s="1579"/>
      <c r="F1975" s="1580">
        <f>IF($J1957="TC",0,IF($J1957="Nso",0,VLOOKUP($A1954,'Result Entry'!$B$9:$FW$108,146,0)))</f>
        <v>0.0</v>
      </c>
      <c r="G1975" s="1581"/>
      <c r="H1975" s="1582">
        <f>IF($J1957="TC",0,IF($J1957="Nso",0,VLOOKUP($A1954,'Result Entry'!$B$9:$FW$108,147,0)))</f>
        <v>0.0</v>
      </c>
      <c r="I1975" s="1583"/>
      <c r="J1975" s="1584">
        <f>IF($J1957="TC",0,IF($J1957="Nso",0,VLOOKUP($A1954,'Result Entry'!$B$9:$FW$108,148,0)))</f>
        <v>0.0</v>
      </c>
      <c r="K1975" s="1585" t="str">
        <f>IF($J1957="TC",0,IF($J1957="Nso",0,VLOOKUP($A1954,'Result Entry'!$B$9:$FW$108,149,0)))</f>
        <v/>
      </c>
      <c r="L1975" s="1586">
        <f>IF($J1957="TC",0,IF($J1957="Nso",0,VLOOKUP($A1954,'Result Entry'!$B$9:$FW$108,150,0)))</f>
        <v>0.0</v>
      </c>
      <c r="M1975" s="1587"/>
      <c r="N1975" s="1588">
        <f>IF($J1957="TC",0,IF($J1957="Nso",0,VLOOKUP($A1954,'Result Entry'!$B$9:$FW$108,152,0)))</f>
        <v>0.0</v>
      </c>
    </row>
    <row r="1976" spans="8:8" ht="20.25" customHeight="1">
      <c r="A1976" s="1443"/>
      <c r="B1976" s="1503" t="s">
        <v>70</v>
      </c>
      <c r="C1976" s="1589" t="s">
        <v>59</v>
      </c>
      <c r="D1976" s="1590"/>
      <c r="E1976" s="1590"/>
      <c r="F1976" s="1590"/>
      <c r="G1976" s="1590"/>
      <c r="H1976" s="1591"/>
      <c r="I1976" s="1592" t="s">
        <v>60</v>
      </c>
      <c r="J1976" s="1593"/>
      <c r="K1976" s="1594">
        <f>VLOOKUP($A1954,'Result Entry'!$B$9:$FW$108,143,0)</f>
        <v>0.0</v>
      </c>
      <c r="L1976" s="1595"/>
      <c r="M1976" s="1596" t="s">
        <v>38</v>
      </c>
      <c r="N1976" s="1597"/>
    </row>
    <row r="1977" spans="8:8" ht="20.25" customHeight="1">
      <c r="A1977" s="1443"/>
      <c r="B1977" s="1503" t="s">
        <v>70</v>
      </c>
      <c r="C1977" s="1598" t="s">
        <v>55</v>
      </c>
      <c r="D1977" s="1599"/>
      <c r="E1977" s="1599"/>
      <c r="F1977" s="1600" t="s">
        <v>158</v>
      </c>
      <c r="G1977" s="1601"/>
      <c r="H1977" s="1602" t="s">
        <v>48</v>
      </c>
      <c r="I1977" s="1603" t="s">
        <v>61</v>
      </c>
      <c r="J1977" s="1604"/>
      <c r="K1977" s="1605">
        <f>VLOOKUP($A1954,'Result Entry'!$B$9:$FW$108,144,0)</f>
        <v>0.0</v>
      </c>
      <c r="L1977" s="1606"/>
      <c r="M1977" s="1607">
        <f>VLOOKUP($A1954,'Result Entry'!$B$9:$FW$108,145,0)</f>
        <v>0.0</v>
      </c>
      <c r="N1977" s="1608"/>
    </row>
    <row r="1978" spans="8:8" ht="20.25" customHeight="1">
      <c r="A1978" s="1443"/>
      <c r="B1978" s="1503" t="s">
        <v>70</v>
      </c>
      <c r="C1978" s="1598"/>
      <c r="D1978" s="1599"/>
      <c r="E1978" s="1599"/>
      <c r="F1978" s="1609"/>
      <c r="G1978" s="1610"/>
      <c r="H1978" s="1611" t="s">
        <v>100</v>
      </c>
      <c r="I1978" s="1612" t="s">
        <v>62</v>
      </c>
      <c r="J1978" s="1613"/>
      <c r="K1978" s="1614">
        <f>IF($J1957="TC","Transferred",IF($J1957="Nso","NameSeparated",VLOOKUP($A1954,'Result Entry'!$B$9:$FW$108,153,0)))</f>
        <v>0.0</v>
      </c>
      <c r="L1978" s="1614"/>
      <c r="M1978" s="1614"/>
      <c r="N1978" s="1615"/>
    </row>
    <row r="1979" spans="8:8" ht="20.25" customHeight="1">
      <c r="A1979" s="1443"/>
      <c r="B1979" s="1503" t="s">
        <v>70</v>
      </c>
      <c r="C1979" s="1616" t="str">
        <f>'Result Entry'!$DU$3</f>
        <v>Foundation Of Information Tech.</v>
      </c>
      <c r="D1979" s="1617"/>
      <c r="E1979" s="1618"/>
      <c r="F1979" s="1619" t="str">
        <f>IF($J1957="TC",0,IF($J1957="Nso",0,VLOOKUP($A1954,'Result Entry'!$B$9:$GS$108,170,0)))</f>
        <v/>
      </c>
      <c r="G1979" s="1619"/>
      <c r="H1979" s="1620">
        <f>IF($J1957="TC",0,IF($J1957="Nso",0,VLOOKUP($A1954,'Result Entry'!$B$9:$GS$108,112,0)))</f>
        <v>0.0</v>
      </c>
      <c r="I1979" s="1621" t="s">
        <v>72</v>
      </c>
      <c r="J1979" s="1622"/>
      <c r="K1979" s="1623">
        <f>'Result Entry'!$T$2</f>
        <v>45041.0</v>
      </c>
      <c r="L1979" s="1624"/>
      <c r="M1979" s="1624"/>
      <c r="N1979" s="1625"/>
    </row>
    <row r="1980" spans="8:8" ht="20.25" customHeight="1">
      <c r="A1980" s="1443"/>
      <c r="B1980" s="1503" t="s">
        <v>70</v>
      </c>
      <c r="C1980" s="1616" t="str">
        <f>'Result Entry'!$EI$3</f>
        <v>G.I.A.I.-II</v>
      </c>
      <c r="D1980" s="1617"/>
      <c r="E1980" s="1618"/>
      <c r="F1980" s="1619" t="str">
        <f>IF($J1957="TC",0,IF($J1957="Nso",0,VLOOKUP($A1954,'Result Entry'!$B$9:$GS$108,174,0)))</f>
        <v/>
      </c>
      <c r="G1980" s="1619"/>
      <c r="H1980" s="1620">
        <f>IF($J1957="TC",0,IF($J1957="Nso",0,VLOOKUP($A1954,'Result Entry'!$B$9:$GS$108,124,0)))</f>
        <v>0.0</v>
      </c>
      <c r="I1980" s="1626"/>
      <c r="J1980" s="1627"/>
      <c r="K1980" s="1627"/>
      <c r="L1980" s="1627"/>
      <c r="M1980" s="1627"/>
      <c r="N1980" s="1628"/>
    </row>
    <row r="1981" spans="8:8" ht="20.25" customHeight="1">
      <c r="A1981" s="1443"/>
      <c r="B1981" s="1503" t="s">
        <v>70</v>
      </c>
      <c r="C1981" s="1616" t="str">
        <f>'Result Entry'!$EU$3</f>
        <v>SOC.SER.PLAN</v>
      </c>
      <c r="D1981" s="1617"/>
      <c r="E1981" s="1618"/>
      <c r="F1981" s="1619">
        <f>IF($J1957="TC",0,IF($J1957="Nso",0,VLOOKUP($A1954,'Result Entry'!$B$9:$HS$108,178,0)))</f>
        <v>0.0</v>
      </c>
      <c r="G1981" s="1619"/>
      <c r="H1981" s="1620">
        <f>IF($J1957="TC",0,IF($J1957="Nso",0,VLOOKUP($A1954,'Result Entry'!$B$9:$GS$108,136,0)))</f>
        <v>0.0</v>
      </c>
      <c r="I1981" s="1629" t="s">
        <v>175</v>
      </c>
      <c r="J1981" s="1630"/>
      <c r="K1981" s="1668"/>
      <c r="L1981" s="1669"/>
      <c r="M1981" s="1669"/>
      <c r="N1981" s="1670"/>
    </row>
    <row r="1982" spans="8:8" ht="20.25" customHeight="1">
      <c r="A1982" s="1443"/>
      <c r="B1982" s="1503" t="s">
        <v>70</v>
      </c>
      <c r="C1982" s="1616" t="str">
        <f>'Result Entry'!$FG$3</f>
        <v>Jeewan Kaushal</v>
      </c>
      <c r="D1982" s="1617"/>
      <c r="E1982" s="1618"/>
      <c r="F1982" s="1619" t="str">
        <f>IF($J1957="TC",0,IF($J1957="Nso",0,VLOOKUP($A1954,'Result Entry'!$B$9:$HS$108,182,0)))</f>
        <v/>
      </c>
      <c r="G1982" s="1619"/>
      <c r="H1982" s="1620">
        <f>IF($J1957="TC",0,IF($J1957="Nso",0,VLOOKUP($A1954,'Result Entry'!$B$9:$HS$108,136,0)))</f>
        <v>0.0</v>
      </c>
      <c r="I1982" s="1629" t="s">
        <v>149</v>
      </c>
      <c r="J1982" s="1630"/>
      <c r="K1982" s="1630"/>
      <c r="L1982" s="1630"/>
      <c r="M1982" s="1630"/>
      <c r="N1982" s="1634"/>
    </row>
    <row r="1983" spans="8:8" ht="20.25" customHeight="1">
      <c r="A1983" s="1443"/>
      <c r="B1983" s="1483" t="s">
        <v>70</v>
      </c>
      <c r="C1983" s="1635" t="s">
        <v>181</v>
      </c>
      <c r="D1983" s="1636"/>
      <c r="E1983" s="1637"/>
      <c r="F1983" s="1638" t="s">
        <v>182</v>
      </c>
      <c r="G1983" s="1639"/>
      <c r="H1983" s="1640" t="s">
        <v>31</v>
      </c>
      <c r="I1983" s="1629" t="s">
        <v>176</v>
      </c>
      <c r="J1983" s="1630"/>
      <c r="K1983" s="1630"/>
      <c r="L1983" s="1630"/>
      <c r="M1983" s="1630"/>
      <c r="N1983" s="1634"/>
    </row>
    <row r="1984" spans="8:8" ht="20.25" customHeight="1">
      <c r="A1984" s="1443"/>
      <c r="B1984" s="1483" t="s">
        <v>70</v>
      </c>
      <c r="C1984" s="1641"/>
      <c r="D1984" s="1642"/>
      <c r="E1984" s="1643"/>
      <c r="F1984" s="1644" t="s">
        <v>183</v>
      </c>
      <c r="G1984" s="1645"/>
      <c r="H1984" s="1646" t="s">
        <v>180</v>
      </c>
      <c r="I1984" s="1647" t="s">
        <v>68</v>
      </c>
      <c r="J1984" s="1648"/>
      <c r="K1984" s="1648"/>
      <c r="L1984" s="1648"/>
      <c r="M1984" s="1648"/>
      <c r="N1984" s="1649"/>
    </row>
    <row r="1985" spans="8:8" ht="20.25" customHeight="1">
      <c r="A1985" s="1443"/>
      <c r="B1985" s="1483" t="s">
        <v>70</v>
      </c>
      <c r="C1985" s="1641"/>
      <c r="D1985" s="1642"/>
      <c r="E1985" s="1643"/>
      <c r="F1985" s="1644" t="s">
        <v>186</v>
      </c>
      <c r="G1985" s="1645"/>
      <c r="H1985" s="1646" t="s">
        <v>63</v>
      </c>
      <c r="I1985" s="1650"/>
      <c r="J1985" s="1651"/>
      <c r="K1985" s="1651"/>
      <c r="L1985" s="1651"/>
      <c r="M1985" s="1651"/>
      <c r="N1985" s="1652"/>
    </row>
    <row r="1986" spans="8:8" ht="20.25" customHeight="1">
      <c r="A1986" s="1443"/>
      <c r="B1986" s="1483" t="s">
        <v>70</v>
      </c>
      <c r="C1986" s="1641"/>
      <c r="D1986" s="1642"/>
      <c r="E1986" s="1643"/>
      <c r="F1986" s="1644" t="s">
        <v>187</v>
      </c>
      <c r="G1986" s="1645"/>
      <c r="H1986" s="1646" t="s">
        <v>64</v>
      </c>
      <c r="I1986" s="1650"/>
      <c r="J1986" s="1651"/>
      <c r="K1986" s="1651"/>
      <c r="L1986" s="1651"/>
      <c r="M1986" s="1651"/>
      <c r="N1986" s="1652"/>
    </row>
    <row r="1987" spans="8:8" ht="20.25" customHeight="1">
      <c r="A1987" s="1443"/>
      <c r="B1987" s="1483" t="s">
        <v>70</v>
      </c>
      <c r="C1987" s="1641"/>
      <c r="D1987" s="1642"/>
      <c r="E1987" s="1643"/>
      <c r="F1987" s="1644" t="s">
        <v>184</v>
      </c>
      <c r="G1987" s="1645"/>
      <c r="H1987" s="1646" t="s">
        <v>66</v>
      </c>
      <c r="I1987" s="1653" t="s">
        <v>81</v>
      </c>
      <c r="J1987" s="1654"/>
      <c r="K1987" s="1654"/>
      <c r="L1987" s="1654"/>
      <c r="M1987" s="1654"/>
      <c r="N1987" s="1655"/>
    </row>
    <row r="1988" spans="8:8" ht="20.25" customHeight="1">
      <c r="A1988" s="1443"/>
      <c r="B1988" s="1656" t="s">
        <v>70</v>
      </c>
      <c r="C1988" s="1657"/>
      <c r="D1988" s="1658"/>
      <c r="E1988" s="1659"/>
      <c r="F1988" s="1660" t="s">
        <v>185</v>
      </c>
      <c r="G1988" s="1661"/>
      <c r="H1988" s="1662" t="s">
        <v>65</v>
      </c>
      <c r="I1988" s="1663"/>
      <c r="J1988" s="1664"/>
      <c r="K1988" s="1664"/>
      <c r="L1988" s="1664"/>
      <c r="M1988" s="1664"/>
      <c r="N1988" s="1665"/>
    </row>
    <row r="1989" spans="8:8" ht="24.75" customHeight="1">
      <c r="A1989" s="1441">
        <f>A1954+1</f>
        <v>57.0</v>
      </c>
      <c r="B1989" s="1442" t="s">
        <v>51</v>
      </c>
      <c r="C1989" s="1442"/>
      <c r="D1989" s="1442"/>
      <c r="E1989" s="1442"/>
      <c r="F1989" s="1442"/>
      <c r="G1989" s="1442"/>
      <c r="H1989" s="1442"/>
      <c r="I1989" s="1442"/>
      <c r="J1989" s="1442"/>
      <c r="K1989" s="1442"/>
      <c r="L1989" s="1442"/>
      <c r="M1989" s="1442"/>
      <c r="N1989" s="1442"/>
    </row>
    <row r="1990" spans="8:8" ht="42.75" customHeight="1">
      <c r="A1990" s="1443"/>
      <c r="B1990" s="1444"/>
      <c r="C1990" s="1445"/>
      <c r="D1990" s="1446" t="str">
        <f>Master!$E$8</f>
        <v>Govt. Sr. Secondary School </v>
      </c>
      <c r="E1990" s="1447"/>
      <c r="F1990" s="1447"/>
      <c r="G1990" s="1447"/>
      <c r="H1990" s="1447"/>
      <c r="I1990" s="1447"/>
      <c r="J1990" s="1447"/>
      <c r="K1990" s="1447"/>
      <c r="L1990" s="1447"/>
      <c r="M1990" s="1447"/>
      <c r="N1990" s="1448"/>
    </row>
    <row r="1991" spans="8:8" ht="20.25" customHeight="1">
      <c r="A1991" s="1443"/>
      <c r="B1991" s="1449"/>
      <c r="C1991" s="1450"/>
      <c r="D1991" s="1451" t="str">
        <f>Master!$E$11</f>
        <v>P.S.-Bapini (Jodhpur)</v>
      </c>
      <c r="E1991" s="1452"/>
      <c r="F1991" s="1452"/>
      <c r="G1991" s="1452"/>
      <c r="H1991" s="1452"/>
      <c r="I1991" s="1452"/>
      <c r="J1991" s="1452"/>
      <c r="K1991" s="1452"/>
      <c r="L1991" s="1452"/>
      <c r="M1991" s="1452"/>
      <c r="N1991" s="1453"/>
    </row>
    <row r="1992" spans="8:8" ht="20.25" customHeight="1">
      <c r="A1992" s="1443"/>
      <c r="B1992" s="1454"/>
      <c r="C1992" s="1455" t="s">
        <v>151</v>
      </c>
      <c r="D1992" s="1456"/>
      <c r="E1992" s="1456"/>
      <c r="F1992" s="1456"/>
      <c r="G1992" s="1457"/>
      <c r="H1992" s="1458" t="s">
        <v>128</v>
      </c>
      <c r="I1992" s="1458"/>
      <c r="J1992" s="1459">
        <f>VLOOKUP(A1989,'Result Entry'!$B$6:$K$108,6,0)</f>
        <v>0.0</v>
      </c>
      <c r="K1992" s="1460" t="s">
        <v>69</v>
      </c>
      <c r="L1992" s="1461"/>
      <c r="M1992" s="1462">
        <f>Master!$E$14</f>
        <v>8.151106901E9</v>
      </c>
      <c r="N1992" s="1463"/>
    </row>
    <row r="1993" spans="8:8" ht="20.25" customHeight="1">
      <c r="A1993" s="1443"/>
      <c r="B1993" s="1464"/>
      <c r="C1993" s="1465"/>
      <c r="D1993" s="1466"/>
      <c r="E1993" s="1466"/>
      <c r="F1993" s="1466"/>
      <c r="G1993" s="1467"/>
      <c r="H1993" s="1468"/>
      <c r="I1993" s="1468"/>
      <c r="J1993" s="1469"/>
      <c r="K1993" s="1470" t="s">
        <v>67</v>
      </c>
      <c r="L1993" s="1471"/>
      <c r="M1993" s="1472"/>
      <c r="N1993" s="1473"/>
      <c r="O1993" s="23" t="s">
        <v>157</v>
      </c>
    </row>
    <row r="1994" spans="8:8" ht="20.25" customHeight="1">
      <c r="A1994" s="1443"/>
      <c r="B1994" s="1464"/>
      <c r="C1994" s="1474"/>
      <c r="D1994" s="1475"/>
      <c r="E1994" s="1475"/>
      <c r="F1994" s="1475"/>
      <c r="G1994" s="1476"/>
      <c r="H1994" s="1477"/>
      <c r="I1994" s="1477"/>
      <c r="J1994" s="1478"/>
      <c r="K1994" s="1479" t="s">
        <v>52</v>
      </c>
      <c r="L1994" s="1480"/>
      <c r="M1994" s="1481" t="str">
        <f>Master!$E$6</f>
        <v>2022-23</v>
      </c>
      <c r="N1994" s="1482"/>
    </row>
    <row r="1995" spans="8:8" ht="20.25" customHeight="1">
      <c r="A1995" s="1443"/>
      <c r="B1995" s="1483" t="s">
        <v>70</v>
      </c>
      <c r="C1995" s="1484" t="s">
        <v>21</v>
      </c>
      <c r="D1995" s="1485"/>
      <c r="E1995" s="1485"/>
      <c r="F1995" s="1486"/>
      <c r="G1995" s="1487" t="s">
        <v>150</v>
      </c>
      <c r="H1995" s="1488">
        <f>VLOOKUP($A1989,'Result Entry'!$B$9:$FW$108,4,0)</f>
        <v>0.0</v>
      </c>
      <c r="I1995" s="1488"/>
      <c r="J1995" s="1488"/>
      <c r="K1995" s="1488"/>
      <c r="L1995" s="1488"/>
      <c r="M1995" s="1488"/>
      <c r="N1995" s="1489"/>
    </row>
    <row r="1996" spans="8:8" ht="20.25" customHeight="1">
      <c r="A1996" s="1443"/>
      <c r="B1996" s="1483" t="s">
        <v>70</v>
      </c>
      <c r="C1996" s="1490" t="s">
        <v>23</v>
      </c>
      <c r="D1996" s="1491"/>
      <c r="E1996" s="1491"/>
      <c r="F1996" s="1492"/>
      <c r="G1996" s="1493" t="s">
        <v>150</v>
      </c>
      <c r="H1996" s="1494">
        <f>VLOOKUP($A1989,'Result Entry'!$B$9:$FW$108,7,0)</f>
        <v>0.0</v>
      </c>
      <c r="I1996" s="1494"/>
      <c r="J1996" s="1494"/>
      <c r="K1996" s="1494"/>
      <c r="L1996" s="1494"/>
      <c r="M1996" s="1494"/>
      <c r="N1996" s="1495"/>
    </row>
    <row r="1997" spans="8:8" ht="20.25" customHeight="1">
      <c r="A1997" s="1443"/>
      <c r="B1997" s="1483" t="s">
        <v>70</v>
      </c>
      <c r="C1997" s="1490" t="s">
        <v>24</v>
      </c>
      <c r="D1997" s="1491"/>
      <c r="E1997" s="1491"/>
      <c r="F1997" s="1492"/>
      <c r="G1997" s="1493" t="s">
        <v>150</v>
      </c>
      <c r="H1997" s="1494">
        <f>VLOOKUP($A1989,'Result Entry'!$B$9:$FW$108,8,0)</f>
        <v>0.0</v>
      </c>
      <c r="I1997" s="1494"/>
      <c r="J1997" s="1494"/>
      <c r="K1997" s="1494"/>
      <c r="L1997" s="1494"/>
      <c r="M1997" s="1494"/>
      <c r="N1997" s="1495"/>
    </row>
    <row r="1998" spans="8:8" ht="20.25" customHeight="1">
      <c r="A1998" s="1443"/>
      <c r="B1998" s="1483" t="s">
        <v>70</v>
      </c>
      <c r="C1998" s="1490" t="s">
        <v>53</v>
      </c>
      <c r="D1998" s="1491"/>
      <c r="E1998" s="1491"/>
      <c r="F1998" s="1492"/>
      <c r="G1998" s="1493" t="s">
        <v>150</v>
      </c>
      <c r="H1998" s="1494">
        <f>VLOOKUP($A1989,'Result Entry'!$B$9:$FW$108,9,0)</f>
        <v>0.0</v>
      </c>
      <c r="I1998" s="1494"/>
      <c r="J1998" s="1494"/>
      <c r="K1998" s="1494"/>
      <c r="L1998" s="1494"/>
      <c r="M1998" s="1494"/>
      <c r="N1998" s="1495"/>
    </row>
    <row r="1999" spans="8:8" ht="20.25" customHeight="1">
      <c r="A1999" s="1443"/>
      <c r="B1999" s="1483" t="s">
        <v>70</v>
      </c>
      <c r="C1999" s="1490" t="s">
        <v>54</v>
      </c>
      <c r="D1999" s="1491"/>
      <c r="E1999" s="1491"/>
      <c r="F1999" s="1492"/>
      <c r="G1999" s="1493" t="s">
        <v>150</v>
      </c>
      <c r="H1999" s="1496" t="str">
        <f>CONCATENATE('Result Entry'!$G$4,'Result Entry'!$J$4)</f>
        <v>11(A)</v>
      </c>
      <c r="I1999" s="1494"/>
      <c r="J1999" s="1494"/>
      <c r="K1999" s="1494"/>
      <c r="L1999" s="1494"/>
      <c r="M1999" s="1494"/>
      <c r="N1999" s="1495"/>
    </row>
    <row r="2000" spans="8:8" ht="20.25" customHeight="1">
      <c r="A2000" s="1443"/>
      <c r="B2000" s="1483" t="s">
        <v>70</v>
      </c>
      <c r="C2000" s="1497" t="s">
        <v>26</v>
      </c>
      <c r="D2000" s="1498"/>
      <c r="E2000" s="1498"/>
      <c r="F2000" s="1499"/>
      <c r="G2000" s="1500" t="s">
        <v>150</v>
      </c>
      <c r="H2000" s="1501">
        <f>VLOOKUP($A1989,'Result Entry'!$B$9:$FW$108,10,0)</f>
        <v>0.0</v>
      </c>
      <c r="I2000" s="1501"/>
      <c r="J2000" s="1501"/>
      <c r="K2000" s="1501"/>
      <c r="L2000" s="1501"/>
      <c r="M2000" s="1501"/>
      <c r="N2000" s="1502"/>
    </row>
    <row r="2001" spans="8:8" ht="20.25" customHeight="1">
      <c r="A2001" s="1443"/>
      <c r="B2001" s="1503" t="s">
        <v>70</v>
      </c>
      <c r="C2001" s="1504" t="s">
        <v>168</v>
      </c>
      <c r="D2001" s="1505"/>
      <c r="E2001" s="1506" t="s">
        <v>73</v>
      </c>
      <c r="F2001" s="1507" t="s">
        <v>74</v>
      </c>
      <c r="G2001" s="1508" t="s">
        <v>169</v>
      </c>
      <c r="H2001" s="1509" t="s">
        <v>56</v>
      </c>
      <c r="I2001" s="1510"/>
      <c r="J2001" s="1511" t="s">
        <v>85</v>
      </c>
      <c r="K2001" s="1512"/>
      <c r="L2001" s="1513" t="s">
        <v>170</v>
      </c>
      <c r="M2001" s="1514" t="s">
        <v>77</v>
      </c>
      <c r="N2001" s="1515" t="s">
        <v>99</v>
      </c>
    </row>
    <row r="2002" spans="8:8" ht="20.25" customHeight="1">
      <c r="A2002" s="1443"/>
      <c r="B2002" s="1503"/>
      <c r="C2002" s="1516"/>
      <c r="D2002" s="1517"/>
      <c r="E2002" s="1518"/>
      <c r="F2002" s="1519"/>
      <c r="G2002" s="1520"/>
      <c r="H2002" s="1521"/>
      <c r="I2002" s="1522"/>
      <c r="J2002" s="1523"/>
      <c r="K2002" s="1524"/>
      <c r="L2002" s="1525"/>
      <c r="M2002" s="1526"/>
      <c r="N2002" s="1527"/>
    </row>
    <row r="2003" spans="8:8" ht="20.25" customHeight="1">
      <c r="A2003" s="1443"/>
      <c r="B2003" s="1503" t="s">
        <v>70</v>
      </c>
      <c r="C2003" s="1528" t="s">
        <v>57</v>
      </c>
      <c r="D2003" s="1529"/>
      <c r="E2003" s="1530">
        <f>'Result Entry'!$L$7</f>
        <v>10.0</v>
      </c>
      <c r="F2003" s="1531">
        <f>'Result Entry'!$M$7</f>
        <v>10.0</v>
      </c>
      <c r="G2003" s="1532">
        <f>SUM(E2003:F2003)</f>
        <v>20.0</v>
      </c>
      <c r="H2003" s="1533">
        <f>'Result Entry'!$AU$7</f>
        <v>70.0</v>
      </c>
      <c r="I2003" s="1534"/>
      <c r="J2003" s="1535">
        <f>'Result Entry'!$AY$7</f>
        <v>100.0</v>
      </c>
      <c r="K2003" s="1534"/>
      <c r="L2003" s="1532">
        <f t="shared" si="112" ref="L2003:L2008">H2003+J2003</f>
        <v>170.0</v>
      </c>
      <c r="M2003" s="1536">
        <f t="shared" si="113" ref="M2003:M2008">G2003+L2003</f>
        <v>190.0</v>
      </c>
      <c r="N2003" s="1537"/>
    </row>
    <row r="2004" spans="8:8" s="1538" ht="20.25" customFormat="1" customHeight="1">
      <c r="A2004" s="1443"/>
      <c r="B2004" s="1539" t="s">
        <v>70</v>
      </c>
      <c r="C2004" s="1540" t="str">
        <f>'Result Entry'!$L$3</f>
        <v>HINDI Comp.</v>
      </c>
      <c r="D2004" s="1541"/>
      <c r="E2004" s="1542">
        <f>IF($J1992="TC",0,IF($J1992="Nso",0,VLOOKUP($A1989,'Result Entry'!$B$9:$FW$108,11,0)))</f>
        <v>0.0</v>
      </c>
      <c r="F2004" s="1543">
        <f>IF($J1992="TC",0,IF($J1992="Nso",0,VLOOKUP($A1989,'Result Entry'!$B$9:$FW$108,12,0)))</f>
        <v>0.0</v>
      </c>
      <c r="G2004" s="1544">
        <f>E2004+F2004</f>
        <v>0.0</v>
      </c>
      <c r="H2004" s="1545">
        <f>IF($J1992="TC",0,IF($J1992="Nso",0,VLOOKUP($A1989,'Result Entry'!$B$9:$FW$108,16,0)))</f>
        <v>0.0</v>
      </c>
      <c r="I2004" s="1546"/>
      <c r="J2004" s="1547">
        <f>IF($J1992="TC",0,IF($J1992="Nso",0,VLOOKUP($A1989,'Result Entry'!$B$9:$FW$108,19,0)))</f>
        <v>0.0</v>
      </c>
      <c r="K2004" s="1546"/>
      <c r="L2004" s="1548">
        <f t="shared" si="112"/>
        <v>0.0</v>
      </c>
      <c r="M2004" s="1549">
        <f t="shared" si="113"/>
        <v>0.0</v>
      </c>
      <c r="N2004" s="1550" t="str">
        <f>IF($J1992="TC",0,IF($J1992="Nso",0,VLOOKUP($A1989,'Result Entry'!$B$9:$FW$108,24,0)))</f>
        <v/>
      </c>
    </row>
    <row r="2005" spans="8:8" s="1538" ht="20.25" customFormat="1" customHeight="1">
      <c r="A2005" s="1443"/>
      <c r="B2005" s="1539" t="s">
        <v>70</v>
      </c>
      <c r="C2005" s="1551" t="str">
        <f>'Result Entry'!$Z$3</f>
        <v>ENGLISH Comp.</v>
      </c>
      <c r="D2005" s="1552"/>
      <c r="E2005" s="1542">
        <f>IF($J1992="TC",0,IF($J1992="Nso",0,VLOOKUP($A1989,'Result Entry'!$B$9:$FW$108,25,0)))</f>
        <v>0.0</v>
      </c>
      <c r="F2005" s="1543">
        <f>IF($J1992="TC",0,IF($J1992="Nso",0,VLOOKUP($A1989,'Result Entry'!$B$9:$FW$108,26,0)))</f>
        <v>0.0</v>
      </c>
      <c r="G2005" s="1553">
        <f>E2005+F2005</f>
        <v>0.0</v>
      </c>
      <c r="H2005" s="1554">
        <f>IF($J1992="TC",0,IF($J1992="Nso",0,VLOOKUP($A1989,'Result Entry'!$B$9:$FW$108,30,0)))</f>
        <v>0.0</v>
      </c>
      <c r="I2005" s="1555"/>
      <c r="J2005" s="1556">
        <f>IF($J1992="TC",0,IF($J1992="Nso",0,VLOOKUP($A1989,'Result Entry'!$B$9:$FW$108,33,0)))</f>
        <v>0.0</v>
      </c>
      <c r="K2005" s="1555"/>
      <c r="L2005" s="1548">
        <f t="shared" si="112"/>
        <v>0.0</v>
      </c>
      <c r="M2005" s="1549">
        <f t="shared" si="113"/>
        <v>0.0</v>
      </c>
      <c r="N2005" s="1550" t="str">
        <f>IF($J1992="TC",0,IF($J1992="Nso",0,VLOOKUP($A1989,'Result Entry'!$B$9:$FW$108,38,0)))</f>
        <v/>
      </c>
    </row>
    <row r="2006" spans="8:8" s="1538" ht="20.25" customFormat="1" customHeight="1">
      <c r="A2006" s="1443"/>
      <c r="B2006" s="1539" t="s">
        <v>70</v>
      </c>
      <c r="C2006" s="1551" t="str">
        <f>'Result Entry'!$AO$3</f>
        <v>PHYSICS</v>
      </c>
      <c r="D2006" s="1552"/>
      <c r="E2006" s="1542">
        <f>IF($J1992="TC",0,IF($J1992="Nso",0,VLOOKUP($A1989,'Result Entry'!$B$9:$FW$108,39,0)))</f>
        <v>0.0</v>
      </c>
      <c r="F2006" s="1543">
        <f>IF($J1992="TC",0,IF($J1992="Nso",0,VLOOKUP($A1989,'Result Entry'!$B$9:$FW$108,40,0)))</f>
        <v>0.0</v>
      </c>
      <c r="G2006" s="1553">
        <f>E2006+F2006</f>
        <v>0.0</v>
      </c>
      <c r="H2006" s="1554">
        <f>IF($J1992="TC",0,IF($J1992="Nso",0,VLOOKUP($A1989,'Result Entry'!$B$9:$FW$108,45,0)))</f>
        <v>0.0</v>
      </c>
      <c r="I2006" s="1555"/>
      <c r="J2006" s="1556">
        <f>IF($J1992="TC",0,IF($J1992="Nso",0,VLOOKUP($A1989,'Result Entry'!$B$9:$FW$108,49,0)))</f>
        <v>0.0</v>
      </c>
      <c r="K2006" s="1555"/>
      <c r="L2006" s="1548">
        <f t="shared" si="112"/>
        <v>0.0</v>
      </c>
      <c r="M2006" s="1549">
        <f t="shared" si="113"/>
        <v>0.0</v>
      </c>
      <c r="N2006" s="1550" t="str">
        <f>IF($J1992="TC",0,IF($J1992="Nso",0,VLOOKUP($A1989,'Result Entry'!$B$9:$FW$108,54,0)))</f>
        <v/>
      </c>
    </row>
    <row r="2007" spans="8:8" s="1538" ht="20.25" customFormat="1" customHeight="1">
      <c r="A2007" s="1443"/>
      <c r="B2007" s="1539" t="s">
        <v>70</v>
      </c>
      <c r="C2007" s="1551" t="str">
        <f>'Result Entry'!$BF$3</f>
        <v>CHEMISTRY</v>
      </c>
      <c r="D2007" s="1552"/>
      <c r="E2007" s="1542" t="str">
        <f>IF($J1992="TC",0,IF($J1992="Nso",0,VLOOKUP($A1989,'Result Entry'!$B$9:$FW$108,55,0)))</f>
        <v/>
      </c>
      <c r="F2007" s="1543">
        <f>IF($J1992="TC",0,IF($J1992="Nso",0,VLOOKUP($A1989,'Result Entry'!$B$9:$FW$108,56,0)))</f>
        <v>0.0</v>
      </c>
      <c r="G2007" s="1553" t="e">
        <f>E2007+F2007</f>
        <v>#VALUE!</v>
      </c>
      <c r="H2007" s="1554">
        <f>IF($J1992="TC",0,IF($J1992="Nso",0,VLOOKUP($A1989,'Result Entry'!$B$9:$FW$108,61,0)))</f>
        <v>0.0</v>
      </c>
      <c r="I2007" s="1555"/>
      <c r="J2007" s="1556">
        <f>IF($J1992="TC",0,IF($J1992="Nso",0,VLOOKUP($A1989,'Result Entry'!$B$9:$FW$108,65,0)))</f>
        <v>0.0</v>
      </c>
      <c r="K2007" s="1555"/>
      <c r="L2007" s="1548">
        <f t="shared" si="112"/>
        <v>0.0</v>
      </c>
      <c r="M2007" s="1549" t="e">
        <f t="shared" si="113"/>
        <v>#VALUE!</v>
      </c>
      <c r="N2007" s="1550" t="str">
        <f>IF($J1992="TC",0,IF($J1992="Nso",0,VLOOKUP($A1989,'Result Entry'!$B$9:$FW$108,70,0)))</f>
        <v/>
      </c>
    </row>
    <row r="2008" spans="8:8" s="1538" ht="20.25" customFormat="1" customHeight="1">
      <c r="A2008" s="1443"/>
      <c r="B2008" s="1539" t="s">
        <v>70</v>
      </c>
      <c r="C2008" s="1551" t="str">
        <f>'Result Entry'!$BW$3</f>
        <v>BIOLOGY</v>
      </c>
      <c r="D2008" s="1552"/>
      <c r="E2008" s="1557" t="str">
        <f>IF($J1992="TC",0,IF($J1992="Nso",0,VLOOKUP($A1989,'Result Entry'!$B$9:$FW$108,71,0)))</f>
        <v/>
      </c>
      <c r="F2008" s="1558" t="str">
        <f>IF($J1992="TC",0,IF($J1992="Nso",0,VLOOKUP($A1989,'Result Entry'!$B$9:$FW$108,72,0)))</f>
        <v/>
      </c>
      <c r="G2008" s="1559" t="e">
        <f>E2008+F2008</f>
        <v>#VALUE!</v>
      </c>
      <c r="H2008" s="1560">
        <f>IF($J1992="TC",0,IF($J1992="Nso",0,VLOOKUP($A1989,'Result Entry'!$B$9:$FW$108,77,0)))</f>
        <v>0.0</v>
      </c>
      <c r="I2008" s="1561"/>
      <c r="J2008" s="1562">
        <f>IF($J1992="TC",0,IF($J1992="Nso",0,VLOOKUP($A1989,'Result Entry'!$B$9:$FW$108,81,0)))</f>
        <v>0.0</v>
      </c>
      <c r="K2008" s="1561"/>
      <c r="L2008" s="1563">
        <f t="shared" si="112"/>
        <v>0.0</v>
      </c>
      <c r="M2008" s="1564" t="e">
        <f t="shared" si="113"/>
        <v>#VALUE!</v>
      </c>
      <c r="N2008" s="1550">
        <f>IF($J1992="TC",0,IF($J1992="Nso",0,VLOOKUP($A1989,'Result Entry'!$B$9:$FW$108,86,0)))</f>
        <v>0.0</v>
      </c>
    </row>
    <row r="2009" spans="8:8" ht="20.25" customHeight="1">
      <c r="A2009" s="1443"/>
      <c r="B2009" s="1503" t="s">
        <v>70</v>
      </c>
      <c r="C2009" s="1565" t="s">
        <v>78</v>
      </c>
      <c r="D2009" s="1566"/>
      <c r="E2009" s="1567"/>
      <c r="F2009" s="1568" t="s">
        <v>79</v>
      </c>
      <c r="G2009" s="1569"/>
      <c r="H2009" s="1570" t="s">
        <v>80</v>
      </c>
      <c r="I2009" s="1571"/>
      <c r="J2009" s="1572" t="s">
        <v>42</v>
      </c>
      <c r="K2009" s="1667" t="s">
        <v>92</v>
      </c>
      <c r="L2009" s="1574" t="s">
        <v>40</v>
      </c>
      <c r="M2009" s="1575"/>
      <c r="N2009" s="1576" t="s">
        <v>44</v>
      </c>
    </row>
    <row r="2010" spans="8:8" ht="25.5" customHeight="1">
      <c r="A2010" s="1443"/>
      <c r="B2010" s="1503" t="s">
        <v>70</v>
      </c>
      <c r="C2010" s="1577"/>
      <c r="D2010" s="1578"/>
      <c r="E2010" s="1579"/>
      <c r="F2010" s="1580">
        <f>IF($J1992="TC",0,IF($J1992="Nso",0,VLOOKUP($A1989,'Result Entry'!$B$9:$FW$108,146,0)))</f>
        <v>0.0</v>
      </c>
      <c r="G2010" s="1581"/>
      <c r="H2010" s="1582">
        <f>IF($J1992="TC",0,IF($J1992="Nso",0,VLOOKUP($A1989,'Result Entry'!$B$9:$FW$108,147,0)))</f>
        <v>0.0</v>
      </c>
      <c r="I2010" s="1583"/>
      <c r="J2010" s="1584">
        <f>IF($J1992="TC",0,IF($J1992="Nso",0,VLOOKUP($A1989,'Result Entry'!$B$9:$FW$108,148,0)))</f>
        <v>0.0</v>
      </c>
      <c r="K2010" s="1585" t="str">
        <f>IF($J1992="TC",0,IF($J1992="Nso",0,VLOOKUP($A1989,'Result Entry'!$B$9:$FW$108,149,0)))</f>
        <v/>
      </c>
      <c r="L2010" s="1586">
        <f>IF($J1992="TC",0,IF($J1992="Nso",0,VLOOKUP($A1989,'Result Entry'!$B$9:$FW$108,150,0)))</f>
        <v>0.0</v>
      </c>
      <c r="M2010" s="1587"/>
      <c r="N2010" s="1588">
        <f>IF($J1992="TC",0,IF($J1992="Nso",0,VLOOKUP($A1989,'Result Entry'!$B$9:$FW$108,152,0)))</f>
        <v>0.0</v>
      </c>
    </row>
    <row r="2011" spans="8:8" ht="20.25" customHeight="1">
      <c r="A2011" s="1443"/>
      <c r="B2011" s="1503" t="s">
        <v>70</v>
      </c>
      <c r="C2011" s="1589" t="s">
        <v>59</v>
      </c>
      <c r="D2011" s="1590"/>
      <c r="E2011" s="1590"/>
      <c r="F2011" s="1590"/>
      <c r="G2011" s="1590"/>
      <c r="H2011" s="1591"/>
      <c r="I2011" s="1592" t="s">
        <v>60</v>
      </c>
      <c r="J2011" s="1593"/>
      <c r="K2011" s="1594">
        <f>VLOOKUP($A1989,'Result Entry'!$B$9:$FW$108,143,0)</f>
        <v>0.0</v>
      </c>
      <c r="L2011" s="1595"/>
      <c r="M2011" s="1596" t="s">
        <v>38</v>
      </c>
      <c r="N2011" s="1597"/>
    </row>
    <row r="2012" spans="8:8" ht="20.25" customHeight="1">
      <c r="A2012" s="1443"/>
      <c r="B2012" s="1503" t="s">
        <v>70</v>
      </c>
      <c r="C2012" s="1598" t="s">
        <v>55</v>
      </c>
      <c r="D2012" s="1599"/>
      <c r="E2012" s="1599"/>
      <c r="F2012" s="1600" t="s">
        <v>158</v>
      </c>
      <c r="G2012" s="1601"/>
      <c r="H2012" s="1602" t="s">
        <v>48</v>
      </c>
      <c r="I2012" s="1603" t="s">
        <v>61</v>
      </c>
      <c r="J2012" s="1604"/>
      <c r="K2012" s="1605">
        <f>VLOOKUP($A1989,'Result Entry'!$B$9:$FW$108,144,0)</f>
        <v>0.0</v>
      </c>
      <c r="L2012" s="1606"/>
      <c r="M2012" s="1607">
        <f>VLOOKUP($A1989,'Result Entry'!$B$9:$FW$108,145,0)</f>
        <v>0.0</v>
      </c>
      <c r="N2012" s="1608"/>
    </row>
    <row r="2013" spans="8:8" ht="20.25" customHeight="1">
      <c r="A2013" s="1443"/>
      <c r="B2013" s="1503" t="s">
        <v>70</v>
      </c>
      <c r="C2013" s="1598"/>
      <c r="D2013" s="1599"/>
      <c r="E2013" s="1599"/>
      <c r="F2013" s="1609"/>
      <c r="G2013" s="1610"/>
      <c r="H2013" s="1611" t="s">
        <v>100</v>
      </c>
      <c r="I2013" s="1612" t="s">
        <v>62</v>
      </c>
      <c r="J2013" s="1613"/>
      <c r="K2013" s="1614">
        <f>IF($J1992="TC","Transferred",IF($J1992="Nso","NameSeparated",VLOOKUP($A1989,'Result Entry'!$B$9:$FW$108,153,0)))</f>
        <v>0.0</v>
      </c>
      <c r="L2013" s="1614"/>
      <c r="M2013" s="1614"/>
      <c r="N2013" s="1615"/>
    </row>
    <row r="2014" spans="8:8" ht="20.25" customHeight="1">
      <c r="A2014" s="1443"/>
      <c r="B2014" s="1503" t="s">
        <v>70</v>
      </c>
      <c r="C2014" s="1616" t="str">
        <f>'Result Entry'!$DU$3</f>
        <v>Foundation Of Information Tech.</v>
      </c>
      <c r="D2014" s="1617"/>
      <c r="E2014" s="1618"/>
      <c r="F2014" s="1619" t="str">
        <f>IF($J1992="TC",0,IF($J1992="Nso",0,VLOOKUP($A1989,'Result Entry'!$B$9:$GS$108,170,0)))</f>
        <v/>
      </c>
      <c r="G2014" s="1619"/>
      <c r="H2014" s="1620">
        <f>IF($J1992="TC",0,IF($J1992="Nso",0,VLOOKUP($A1989,'Result Entry'!$B$9:$GS$108,112,0)))</f>
        <v>0.0</v>
      </c>
      <c r="I2014" s="1621" t="s">
        <v>72</v>
      </c>
      <c r="J2014" s="1622"/>
      <c r="K2014" s="1623">
        <f>'Result Entry'!$T$2</f>
        <v>45041.0</v>
      </c>
      <c r="L2014" s="1624"/>
      <c r="M2014" s="1624"/>
      <c r="N2014" s="1625"/>
    </row>
    <row r="2015" spans="8:8" ht="20.25" customHeight="1">
      <c r="A2015" s="1443"/>
      <c r="B2015" s="1503" t="s">
        <v>70</v>
      </c>
      <c r="C2015" s="1616" t="str">
        <f>'Result Entry'!$EI$3</f>
        <v>G.I.A.I.-II</v>
      </c>
      <c r="D2015" s="1617"/>
      <c r="E2015" s="1618"/>
      <c r="F2015" s="1619" t="str">
        <f>IF($J1992="TC",0,IF($J1992="Nso",0,VLOOKUP($A1989,'Result Entry'!$B$9:$GS$108,174,0)))</f>
        <v/>
      </c>
      <c r="G2015" s="1619"/>
      <c r="H2015" s="1620">
        <f>IF($J1992="TC",0,IF($J1992="Nso",0,VLOOKUP($A1989,'Result Entry'!$B$9:$GS$108,124,0)))</f>
        <v>0.0</v>
      </c>
      <c r="I2015" s="1626"/>
      <c r="J2015" s="1627"/>
      <c r="K2015" s="1627"/>
      <c r="L2015" s="1627"/>
      <c r="M2015" s="1627"/>
      <c r="N2015" s="1628"/>
    </row>
    <row r="2016" spans="8:8" ht="20.25" customHeight="1">
      <c r="A2016" s="1443"/>
      <c r="B2016" s="1503" t="s">
        <v>70</v>
      </c>
      <c r="C2016" s="1616" t="str">
        <f>'Result Entry'!$EU$3</f>
        <v>SOC.SER.PLAN</v>
      </c>
      <c r="D2016" s="1617"/>
      <c r="E2016" s="1618"/>
      <c r="F2016" s="1619">
        <f>IF($J1992="TC",0,IF($J1992="Nso",0,VLOOKUP($A1989,'Result Entry'!$B$9:$HS$108,178,0)))</f>
        <v>0.0</v>
      </c>
      <c r="G2016" s="1619"/>
      <c r="H2016" s="1620">
        <f>IF($J1992="TC",0,IF($J1992="Nso",0,VLOOKUP($A1989,'Result Entry'!$B$9:$GS$108,136,0)))</f>
        <v>0.0</v>
      </c>
      <c r="I2016" s="1629" t="s">
        <v>175</v>
      </c>
      <c r="J2016" s="1630"/>
      <c r="K2016" s="1668"/>
      <c r="L2016" s="1669"/>
      <c r="M2016" s="1669"/>
      <c r="N2016" s="1670"/>
    </row>
    <row r="2017" spans="8:8" ht="20.25" customHeight="1">
      <c r="A2017" s="1443"/>
      <c r="B2017" s="1503" t="s">
        <v>70</v>
      </c>
      <c r="C2017" s="1616" t="str">
        <f>'Result Entry'!$FG$3</f>
        <v>Jeewan Kaushal</v>
      </c>
      <c r="D2017" s="1617"/>
      <c r="E2017" s="1618"/>
      <c r="F2017" s="1619" t="str">
        <f>IF($J1992="TC",0,IF($J1992="Nso",0,VLOOKUP($A1989,'Result Entry'!$B$9:$HS$108,182,0)))</f>
        <v/>
      </c>
      <c r="G2017" s="1619"/>
      <c r="H2017" s="1620">
        <f>IF($J1992="TC",0,IF($J1992="Nso",0,VLOOKUP($A1989,'Result Entry'!$B$9:$HS$108,136,0)))</f>
        <v>0.0</v>
      </c>
      <c r="I2017" s="1629" t="s">
        <v>149</v>
      </c>
      <c r="J2017" s="1630"/>
      <c r="K2017" s="1630"/>
      <c r="L2017" s="1630"/>
      <c r="M2017" s="1630"/>
      <c r="N2017" s="1634"/>
    </row>
    <row r="2018" spans="8:8" ht="20.25" customHeight="1">
      <c r="A2018" s="1443"/>
      <c r="B2018" s="1483" t="s">
        <v>70</v>
      </c>
      <c r="C2018" s="1635" t="s">
        <v>181</v>
      </c>
      <c r="D2018" s="1636"/>
      <c r="E2018" s="1637"/>
      <c r="F2018" s="1638" t="s">
        <v>182</v>
      </c>
      <c r="G2018" s="1639"/>
      <c r="H2018" s="1640" t="s">
        <v>31</v>
      </c>
      <c r="I2018" s="1629" t="s">
        <v>176</v>
      </c>
      <c r="J2018" s="1630"/>
      <c r="K2018" s="1630"/>
      <c r="L2018" s="1630"/>
      <c r="M2018" s="1630"/>
      <c r="N2018" s="1634"/>
    </row>
    <row r="2019" spans="8:8" ht="20.25" customHeight="1">
      <c r="A2019" s="1443"/>
      <c r="B2019" s="1483" t="s">
        <v>70</v>
      </c>
      <c r="C2019" s="1641"/>
      <c r="D2019" s="1642"/>
      <c r="E2019" s="1643"/>
      <c r="F2019" s="1644" t="s">
        <v>183</v>
      </c>
      <c r="G2019" s="1645"/>
      <c r="H2019" s="1646" t="s">
        <v>180</v>
      </c>
      <c r="I2019" s="1647" t="s">
        <v>68</v>
      </c>
      <c r="J2019" s="1648"/>
      <c r="K2019" s="1648"/>
      <c r="L2019" s="1648"/>
      <c r="M2019" s="1648"/>
      <c r="N2019" s="1649"/>
    </row>
    <row r="2020" spans="8:8" ht="20.25" customHeight="1">
      <c r="A2020" s="1443"/>
      <c r="B2020" s="1483" t="s">
        <v>70</v>
      </c>
      <c r="C2020" s="1641"/>
      <c r="D2020" s="1642"/>
      <c r="E2020" s="1643"/>
      <c r="F2020" s="1644" t="s">
        <v>186</v>
      </c>
      <c r="G2020" s="1645"/>
      <c r="H2020" s="1646" t="s">
        <v>63</v>
      </c>
      <c r="I2020" s="1650"/>
      <c r="J2020" s="1651"/>
      <c r="K2020" s="1651"/>
      <c r="L2020" s="1651"/>
      <c r="M2020" s="1651"/>
      <c r="N2020" s="1652"/>
    </row>
    <row r="2021" spans="8:8" ht="20.25" customHeight="1">
      <c r="A2021" s="1443"/>
      <c r="B2021" s="1483" t="s">
        <v>70</v>
      </c>
      <c r="C2021" s="1641"/>
      <c r="D2021" s="1642"/>
      <c r="E2021" s="1643"/>
      <c r="F2021" s="1644" t="s">
        <v>187</v>
      </c>
      <c r="G2021" s="1645"/>
      <c r="H2021" s="1646" t="s">
        <v>64</v>
      </c>
      <c r="I2021" s="1650"/>
      <c r="J2021" s="1651"/>
      <c r="K2021" s="1651"/>
      <c r="L2021" s="1651"/>
      <c r="M2021" s="1651"/>
      <c r="N2021" s="1652"/>
    </row>
    <row r="2022" spans="8:8" ht="20.25" customHeight="1">
      <c r="A2022" s="1443"/>
      <c r="B2022" s="1483" t="s">
        <v>70</v>
      </c>
      <c r="C2022" s="1641"/>
      <c r="D2022" s="1642"/>
      <c r="E2022" s="1643"/>
      <c r="F2022" s="1644" t="s">
        <v>184</v>
      </c>
      <c r="G2022" s="1645"/>
      <c r="H2022" s="1646" t="s">
        <v>66</v>
      </c>
      <c r="I2022" s="1653" t="s">
        <v>81</v>
      </c>
      <c r="J2022" s="1654"/>
      <c r="K2022" s="1654"/>
      <c r="L2022" s="1654"/>
      <c r="M2022" s="1654"/>
      <c r="N2022" s="1655"/>
    </row>
    <row r="2023" spans="8:8" ht="20.25" customHeight="1">
      <c r="A2023" s="1443"/>
      <c r="B2023" s="1656" t="s">
        <v>70</v>
      </c>
      <c r="C2023" s="1657"/>
      <c r="D2023" s="1658"/>
      <c r="E2023" s="1659"/>
      <c r="F2023" s="1660" t="s">
        <v>185</v>
      </c>
      <c r="G2023" s="1661"/>
      <c r="H2023" s="1662" t="s">
        <v>65</v>
      </c>
      <c r="I2023" s="1663"/>
      <c r="J2023" s="1664"/>
      <c r="K2023" s="1664"/>
      <c r="L2023" s="1664"/>
      <c r="M2023" s="1664"/>
      <c r="N2023" s="1665"/>
    </row>
    <row r="2024" spans="8:8" ht="15.75">
      <c r="A2024" s="1666"/>
      <c r="B2024" s="1666"/>
      <c r="C2024" s="1666"/>
      <c r="D2024" s="1666"/>
      <c r="E2024" s="1666"/>
      <c r="F2024" s="1666"/>
      <c r="G2024" s="1666"/>
      <c r="H2024" s="1666"/>
      <c r="I2024" s="1666"/>
      <c r="J2024" s="1666"/>
      <c r="K2024" s="1666"/>
      <c r="L2024" s="1666"/>
      <c r="M2024" s="1666"/>
      <c r="N2024" s="1666"/>
    </row>
    <row r="2025" spans="8:8" ht="24.75" customHeight="1">
      <c r="A2025" s="1441">
        <f>A1989+1</f>
        <v>58.0</v>
      </c>
      <c r="B2025" s="1442" t="s">
        <v>51</v>
      </c>
      <c r="C2025" s="1442"/>
      <c r="D2025" s="1442"/>
      <c r="E2025" s="1442"/>
      <c r="F2025" s="1442"/>
      <c r="G2025" s="1442"/>
      <c r="H2025" s="1442"/>
      <c r="I2025" s="1442"/>
      <c r="J2025" s="1442"/>
      <c r="K2025" s="1442"/>
      <c r="L2025" s="1442"/>
      <c r="M2025" s="1442"/>
      <c r="N2025" s="1442"/>
    </row>
    <row r="2026" spans="8:8" ht="42.75" customHeight="1">
      <c r="A2026" s="1443"/>
      <c r="B2026" s="1444"/>
      <c r="C2026" s="1445"/>
      <c r="D2026" s="1446" t="str">
        <f>Master!$E$8</f>
        <v>Govt. Sr. Secondary School </v>
      </c>
      <c r="E2026" s="1447"/>
      <c r="F2026" s="1447"/>
      <c r="G2026" s="1447"/>
      <c r="H2026" s="1447"/>
      <c r="I2026" s="1447"/>
      <c r="J2026" s="1447"/>
      <c r="K2026" s="1447"/>
      <c r="L2026" s="1447"/>
      <c r="M2026" s="1447"/>
      <c r="N2026" s="1448"/>
    </row>
    <row r="2027" spans="8:8" ht="26.25" customHeight="1">
      <c r="A2027" s="1443"/>
      <c r="B2027" s="1449"/>
      <c r="C2027" s="1450"/>
      <c r="D2027" s="1451" t="str">
        <f>Master!$E$11</f>
        <v>P.S.-Bapini (Jodhpur)</v>
      </c>
      <c r="E2027" s="1452"/>
      <c r="F2027" s="1452"/>
      <c r="G2027" s="1452"/>
      <c r="H2027" s="1452"/>
      <c r="I2027" s="1452"/>
      <c r="J2027" s="1452"/>
      <c r="K2027" s="1452"/>
      <c r="L2027" s="1452"/>
      <c r="M2027" s="1452"/>
      <c r="N2027" s="1453"/>
    </row>
    <row r="2028" spans="8:8" ht="20.25" customHeight="1">
      <c r="A2028" s="1443"/>
      <c r="B2028" s="1454"/>
      <c r="C2028" s="1455" t="s">
        <v>151</v>
      </c>
      <c r="D2028" s="1456"/>
      <c r="E2028" s="1456"/>
      <c r="F2028" s="1456"/>
      <c r="G2028" s="1457"/>
      <c r="H2028" s="1458" t="s">
        <v>128</v>
      </c>
      <c r="I2028" s="1458"/>
      <c r="J2028" s="1459">
        <f>VLOOKUP(A2025,'Result Entry'!$B$6:$K$108,6,0)</f>
        <v>0.0</v>
      </c>
      <c r="K2028" s="1460" t="s">
        <v>69</v>
      </c>
      <c r="L2028" s="1461"/>
      <c r="M2028" s="1462">
        <f>Master!$E$14</f>
        <v>8.151106901E9</v>
      </c>
      <c r="N2028" s="1463"/>
    </row>
    <row r="2029" spans="8:8" ht="20.25" customHeight="1">
      <c r="A2029" s="1443"/>
      <c r="B2029" s="1464"/>
      <c r="C2029" s="1465"/>
      <c r="D2029" s="1466"/>
      <c r="E2029" s="1466"/>
      <c r="F2029" s="1466"/>
      <c r="G2029" s="1467"/>
      <c r="H2029" s="1468"/>
      <c r="I2029" s="1468"/>
      <c r="J2029" s="1469"/>
      <c r="K2029" s="1470" t="s">
        <v>67</v>
      </c>
      <c r="L2029" s="1471"/>
      <c r="M2029" s="1472"/>
      <c r="N2029" s="1473"/>
      <c r="O2029" s="23" t="s">
        <v>157</v>
      </c>
    </row>
    <row r="2030" spans="8:8" ht="20.25" customHeight="1">
      <c r="A2030" s="1443"/>
      <c r="B2030" s="1464"/>
      <c r="C2030" s="1474"/>
      <c r="D2030" s="1475"/>
      <c r="E2030" s="1475"/>
      <c r="F2030" s="1475"/>
      <c r="G2030" s="1476"/>
      <c r="H2030" s="1477"/>
      <c r="I2030" s="1477"/>
      <c r="J2030" s="1478"/>
      <c r="K2030" s="1479" t="s">
        <v>52</v>
      </c>
      <c r="L2030" s="1480"/>
      <c r="M2030" s="1481" t="str">
        <f>Master!$E$6</f>
        <v>2022-23</v>
      </c>
      <c r="N2030" s="1482"/>
    </row>
    <row r="2031" spans="8:8" ht="20.25" customHeight="1">
      <c r="A2031" s="1443"/>
      <c r="B2031" s="1483" t="s">
        <v>70</v>
      </c>
      <c r="C2031" s="1484" t="s">
        <v>21</v>
      </c>
      <c r="D2031" s="1485"/>
      <c r="E2031" s="1485"/>
      <c r="F2031" s="1486"/>
      <c r="G2031" s="1487" t="s">
        <v>150</v>
      </c>
      <c r="H2031" s="1488">
        <f>VLOOKUP($A2025,'Result Entry'!$B$9:$FW$108,4,0)</f>
        <v>0.0</v>
      </c>
      <c r="I2031" s="1488"/>
      <c r="J2031" s="1488"/>
      <c r="K2031" s="1488"/>
      <c r="L2031" s="1488"/>
      <c r="M2031" s="1488"/>
      <c r="N2031" s="1489"/>
    </row>
    <row r="2032" spans="8:8" ht="20.25" customHeight="1">
      <c r="A2032" s="1443"/>
      <c r="B2032" s="1483" t="s">
        <v>70</v>
      </c>
      <c r="C2032" s="1490" t="s">
        <v>23</v>
      </c>
      <c r="D2032" s="1491"/>
      <c r="E2032" s="1491"/>
      <c r="F2032" s="1492"/>
      <c r="G2032" s="1493" t="s">
        <v>150</v>
      </c>
      <c r="H2032" s="1494">
        <f>VLOOKUP($A2025,'Result Entry'!$B$9:$FW$108,7,0)</f>
        <v>0.0</v>
      </c>
      <c r="I2032" s="1494"/>
      <c r="J2032" s="1494"/>
      <c r="K2032" s="1494"/>
      <c r="L2032" s="1494"/>
      <c r="M2032" s="1494"/>
      <c r="N2032" s="1495"/>
    </row>
    <row r="2033" spans="8:8" ht="20.25" customHeight="1">
      <c r="A2033" s="1443"/>
      <c r="B2033" s="1483" t="s">
        <v>70</v>
      </c>
      <c r="C2033" s="1490" t="s">
        <v>24</v>
      </c>
      <c r="D2033" s="1491"/>
      <c r="E2033" s="1491"/>
      <c r="F2033" s="1492"/>
      <c r="G2033" s="1493" t="s">
        <v>150</v>
      </c>
      <c r="H2033" s="1494">
        <f>VLOOKUP($A2025,'Result Entry'!$B$9:$FW$108,8,0)</f>
        <v>0.0</v>
      </c>
      <c r="I2033" s="1494"/>
      <c r="J2033" s="1494"/>
      <c r="K2033" s="1494"/>
      <c r="L2033" s="1494"/>
      <c r="M2033" s="1494"/>
      <c r="N2033" s="1495"/>
    </row>
    <row r="2034" spans="8:8" ht="20.25" customHeight="1">
      <c r="A2034" s="1443"/>
      <c r="B2034" s="1483" t="s">
        <v>70</v>
      </c>
      <c r="C2034" s="1490" t="s">
        <v>53</v>
      </c>
      <c r="D2034" s="1491"/>
      <c r="E2034" s="1491"/>
      <c r="F2034" s="1492"/>
      <c r="G2034" s="1493" t="s">
        <v>150</v>
      </c>
      <c r="H2034" s="1494">
        <f>VLOOKUP($A2025,'Result Entry'!$B$9:$FW$108,9,0)</f>
        <v>0.0</v>
      </c>
      <c r="I2034" s="1494"/>
      <c r="J2034" s="1494"/>
      <c r="K2034" s="1494"/>
      <c r="L2034" s="1494"/>
      <c r="M2034" s="1494"/>
      <c r="N2034" s="1495"/>
    </row>
    <row r="2035" spans="8:8" ht="20.25" customHeight="1">
      <c r="A2035" s="1443"/>
      <c r="B2035" s="1483" t="s">
        <v>70</v>
      </c>
      <c r="C2035" s="1490" t="s">
        <v>54</v>
      </c>
      <c r="D2035" s="1491"/>
      <c r="E2035" s="1491"/>
      <c r="F2035" s="1492"/>
      <c r="G2035" s="1493" t="s">
        <v>150</v>
      </c>
      <c r="H2035" s="1496" t="str">
        <f>CONCATENATE('Result Entry'!$G$4,'Result Entry'!$J$4)</f>
        <v>11(A)</v>
      </c>
      <c r="I2035" s="1494"/>
      <c r="J2035" s="1494"/>
      <c r="K2035" s="1494"/>
      <c r="L2035" s="1494"/>
      <c r="M2035" s="1494"/>
      <c r="N2035" s="1495"/>
    </row>
    <row r="2036" spans="8:8" ht="20.25" customHeight="1">
      <c r="A2036" s="1443"/>
      <c r="B2036" s="1483" t="s">
        <v>70</v>
      </c>
      <c r="C2036" s="1497" t="s">
        <v>26</v>
      </c>
      <c r="D2036" s="1498"/>
      <c r="E2036" s="1498"/>
      <c r="F2036" s="1499"/>
      <c r="G2036" s="1500" t="s">
        <v>150</v>
      </c>
      <c r="H2036" s="1501">
        <f>VLOOKUP($A2025,'Result Entry'!$B$9:$FW$108,10,0)</f>
        <v>0.0</v>
      </c>
      <c r="I2036" s="1501"/>
      <c r="J2036" s="1501"/>
      <c r="K2036" s="1501"/>
      <c r="L2036" s="1501"/>
      <c r="M2036" s="1501"/>
      <c r="N2036" s="1502"/>
    </row>
    <row r="2037" spans="8:8" ht="20.25" customHeight="1">
      <c r="A2037" s="1443"/>
      <c r="B2037" s="1503" t="s">
        <v>70</v>
      </c>
      <c r="C2037" s="1504" t="s">
        <v>168</v>
      </c>
      <c r="D2037" s="1505"/>
      <c r="E2037" s="1506" t="s">
        <v>73</v>
      </c>
      <c r="F2037" s="1507" t="s">
        <v>74</v>
      </c>
      <c r="G2037" s="1508" t="s">
        <v>169</v>
      </c>
      <c r="H2037" s="1509" t="s">
        <v>56</v>
      </c>
      <c r="I2037" s="1510"/>
      <c r="J2037" s="1511" t="s">
        <v>85</v>
      </c>
      <c r="K2037" s="1512"/>
      <c r="L2037" s="1513" t="s">
        <v>170</v>
      </c>
      <c r="M2037" s="1514" t="s">
        <v>77</v>
      </c>
      <c r="N2037" s="1515" t="s">
        <v>99</v>
      </c>
    </row>
    <row r="2038" spans="8:8" ht="20.25" customHeight="1">
      <c r="A2038" s="1443"/>
      <c r="B2038" s="1503"/>
      <c r="C2038" s="1516"/>
      <c r="D2038" s="1517"/>
      <c r="E2038" s="1518"/>
      <c r="F2038" s="1519"/>
      <c r="G2038" s="1520"/>
      <c r="H2038" s="1521"/>
      <c r="I2038" s="1522"/>
      <c r="J2038" s="1523"/>
      <c r="K2038" s="1524"/>
      <c r="L2038" s="1525"/>
      <c r="M2038" s="1526"/>
      <c r="N2038" s="1527"/>
    </row>
    <row r="2039" spans="8:8" ht="20.25" customHeight="1">
      <c r="A2039" s="1443"/>
      <c r="B2039" s="1503" t="s">
        <v>70</v>
      </c>
      <c r="C2039" s="1528" t="s">
        <v>57</v>
      </c>
      <c r="D2039" s="1529"/>
      <c r="E2039" s="1530">
        <f>'Result Entry'!$L$7</f>
        <v>10.0</v>
      </c>
      <c r="F2039" s="1531">
        <f>'Result Entry'!$M$7</f>
        <v>10.0</v>
      </c>
      <c r="G2039" s="1532">
        <f>SUM(E2039:F2039)</f>
        <v>20.0</v>
      </c>
      <c r="H2039" s="1533">
        <f>'Result Entry'!$AU$7</f>
        <v>70.0</v>
      </c>
      <c r="I2039" s="1534"/>
      <c r="J2039" s="1535">
        <f>'Result Entry'!$AY$7</f>
        <v>100.0</v>
      </c>
      <c r="K2039" s="1534"/>
      <c r="L2039" s="1532">
        <f t="shared" si="114" ref="L2039:L2044">H2039+J2039</f>
        <v>170.0</v>
      </c>
      <c r="M2039" s="1536">
        <f t="shared" si="115" ref="M2039:M2044">G2039+L2039</f>
        <v>190.0</v>
      </c>
      <c r="N2039" s="1537"/>
    </row>
    <row r="2040" spans="8:8" s="1538" ht="20.25" customFormat="1" customHeight="1">
      <c r="A2040" s="1443"/>
      <c r="B2040" s="1539" t="s">
        <v>70</v>
      </c>
      <c r="C2040" s="1540" t="str">
        <f>'Result Entry'!$L$3</f>
        <v>HINDI Comp.</v>
      </c>
      <c r="D2040" s="1541"/>
      <c r="E2040" s="1542">
        <f>IF($J2028="TC",0,IF($J2028="Nso",0,VLOOKUP($A2025,'Result Entry'!$B$9:$FW$108,11,0)))</f>
        <v>0.0</v>
      </c>
      <c r="F2040" s="1543">
        <f>IF($J2028="TC",0,IF($J2028="Nso",0,VLOOKUP($A2025,'Result Entry'!$B$9:$FW$108,12,0)))</f>
        <v>0.0</v>
      </c>
      <c r="G2040" s="1544">
        <f>E2040+F2040</f>
        <v>0.0</v>
      </c>
      <c r="H2040" s="1545">
        <f>IF($J2028="TC",0,IF($J2028="Nso",0,VLOOKUP($A2025,'Result Entry'!$B$9:$FW$108,16,0)))</f>
        <v>0.0</v>
      </c>
      <c r="I2040" s="1546"/>
      <c r="J2040" s="1547">
        <f>IF($J2028="TC",0,IF($J2028="Nso",0,VLOOKUP($A2025,'Result Entry'!$B$9:$FW$108,19,0)))</f>
        <v>0.0</v>
      </c>
      <c r="K2040" s="1546"/>
      <c r="L2040" s="1548">
        <f t="shared" si="114"/>
        <v>0.0</v>
      </c>
      <c r="M2040" s="1549">
        <f t="shared" si="115"/>
        <v>0.0</v>
      </c>
      <c r="N2040" s="1550" t="str">
        <f>IF($J2028="TC",0,IF($J2028="Nso",0,VLOOKUP($A2025,'Result Entry'!$B$9:$FW$108,24,0)))</f>
        <v/>
      </c>
    </row>
    <row r="2041" spans="8:8" s="1538" ht="20.25" customFormat="1" customHeight="1">
      <c r="A2041" s="1443"/>
      <c r="B2041" s="1539" t="s">
        <v>70</v>
      </c>
      <c r="C2041" s="1551" t="str">
        <f>'Result Entry'!$Z$3</f>
        <v>ENGLISH Comp.</v>
      </c>
      <c r="D2041" s="1552"/>
      <c r="E2041" s="1542">
        <f>IF($J2028="TC",0,IF($J2028="Nso",0,VLOOKUP($A2025,'Result Entry'!$B$9:$FW$108,25,0)))</f>
        <v>0.0</v>
      </c>
      <c r="F2041" s="1543">
        <f>IF($J2028="TC",0,IF($J2028="Nso",0,VLOOKUP($A2025,'Result Entry'!$B$9:$FW$108,26,0)))</f>
        <v>0.0</v>
      </c>
      <c r="G2041" s="1553">
        <f>E2041+F2041</f>
        <v>0.0</v>
      </c>
      <c r="H2041" s="1554">
        <f>IF($J2028="TC",0,IF($J2028="Nso",0,VLOOKUP($A2025,'Result Entry'!$B$9:$FW$108,30,0)))</f>
        <v>0.0</v>
      </c>
      <c r="I2041" s="1555"/>
      <c r="J2041" s="1556">
        <f>IF($J2028="TC",0,IF($J2028="Nso",0,VLOOKUP($A2025,'Result Entry'!$B$9:$FW$108,33,0)))</f>
        <v>0.0</v>
      </c>
      <c r="K2041" s="1555"/>
      <c r="L2041" s="1548">
        <f t="shared" si="114"/>
        <v>0.0</v>
      </c>
      <c r="M2041" s="1549">
        <f t="shared" si="115"/>
        <v>0.0</v>
      </c>
      <c r="N2041" s="1550" t="str">
        <f>IF($J2028="TC",0,IF($J2028="Nso",0,VLOOKUP($A2025,'Result Entry'!$B$9:$FW$108,38,0)))</f>
        <v/>
      </c>
    </row>
    <row r="2042" spans="8:8" s="1538" ht="20.25" customFormat="1" customHeight="1">
      <c r="A2042" s="1443"/>
      <c r="B2042" s="1539" t="s">
        <v>70</v>
      </c>
      <c r="C2042" s="1551" t="str">
        <f>'Result Entry'!$AO$3</f>
        <v>PHYSICS</v>
      </c>
      <c r="D2042" s="1552"/>
      <c r="E2042" s="1542">
        <f>IF($J2028="TC",0,IF($J2028="Nso",0,VLOOKUP($A2025,'Result Entry'!$B$9:$FW$108,39,0)))</f>
        <v>0.0</v>
      </c>
      <c r="F2042" s="1543">
        <f>IF($J2028="TC",0,IF($J2028="Nso",0,VLOOKUP($A2025,'Result Entry'!$B$9:$FW$108,40,0)))</f>
        <v>0.0</v>
      </c>
      <c r="G2042" s="1553">
        <f>E2042+F2042</f>
        <v>0.0</v>
      </c>
      <c r="H2042" s="1554">
        <f>IF($J2028="TC",0,IF($J2028="Nso",0,VLOOKUP($A2025,'Result Entry'!$B$9:$FW$108,45,0)))</f>
        <v>0.0</v>
      </c>
      <c r="I2042" s="1555"/>
      <c r="J2042" s="1556">
        <f>IF($J2028="TC",0,IF($J2028="Nso",0,VLOOKUP($A2025,'Result Entry'!$B$9:$FW$108,49,0)))</f>
        <v>0.0</v>
      </c>
      <c r="K2042" s="1555"/>
      <c r="L2042" s="1548">
        <f t="shared" si="114"/>
        <v>0.0</v>
      </c>
      <c r="M2042" s="1549">
        <f t="shared" si="115"/>
        <v>0.0</v>
      </c>
      <c r="N2042" s="1550" t="str">
        <f>IF($J2028="TC",0,IF($J2028="Nso",0,VLOOKUP($A2025,'Result Entry'!$B$9:$FW$108,54,0)))</f>
        <v/>
      </c>
    </row>
    <row r="2043" spans="8:8" s="1538" ht="20.25" customFormat="1" customHeight="1">
      <c r="A2043" s="1443"/>
      <c r="B2043" s="1539" t="s">
        <v>70</v>
      </c>
      <c r="C2043" s="1551" t="str">
        <f>'Result Entry'!$BF$3</f>
        <v>CHEMISTRY</v>
      </c>
      <c r="D2043" s="1552"/>
      <c r="E2043" s="1542" t="str">
        <f>IF($J2028="TC",0,IF($J2028="Nso",0,VLOOKUP($A2025,'Result Entry'!$B$9:$FW$108,55,0)))</f>
        <v/>
      </c>
      <c r="F2043" s="1543">
        <f>IF($J2028="TC",0,IF($J2028="Nso",0,VLOOKUP($A2025,'Result Entry'!$B$9:$FW$108,56,0)))</f>
        <v>0.0</v>
      </c>
      <c r="G2043" s="1553" t="e">
        <f>E2043+F2043</f>
        <v>#VALUE!</v>
      </c>
      <c r="H2043" s="1554">
        <f>IF($J2028="TC",0,IF($J2028="Nso",0,VLOOKUP($A2025,'Result Entry'!$B$9:$FW$108,61,0)))</f>
        <v>0.0</v>
      </c>
      <c r="I2043" s="1555"/>
      <c r="J2043" s="1556">
        <f>IF($J2028="TC",0,IF($J2028="Nso",0,VLOOKUP($A2025,'Result Entry'!$B$9:$FW$108,65,0)))</f>
        <v>0.0</v>
      </c>
      <c r="K2043" s="1555"/>
      <c r="L2043" s="1548">
        <f t="shared" si="114"/>
        <v>0.0</v>
      </c>
      <c r="M2043" s="1549" t="e">
        <f t="shared" si="115"/>
        <v>#VALUE!</v>
      </c>
      <c r="N2043" s="1550" t="str">
        <f>IF($J2028="TC",0,IF($J2028="Nso",0,VLOOKUP($A2025,'Result Entry'!$B$9:$FW$108,70,0)))</f>
        <v/>
      </c>
    </row>
    <row r="2044" spans="8:8" s="1538" ht="20.25" customFormat="1" customHeight="1">
      <c r="A2044" s="1443"/>
      <c r="B2044" s="1539" t="s">
        <v>70</v>
      </c>
      <c r="C2044" s="1551" t="str">
        <f>'Result Entry'!$BW$3</f>
        <v>BIOLOGY</v>
      </c>
      <c r="D2044" s="1552"/>
      <c r="E2044" s="1557" t="str">
        <f>IF($J2028="TC",0,IF($J2028="Nso",0,VLOOKUP($A2025,'Result Entry'!$B$9:$FW$108,71,0)))</f>
        <v/>
      </c>
      <c r="F2044" s="1558" t="str">
        <f>IF($J2028="TC",0,IF($J2028="Nso",0,VLOOKUP($A2025,'Result Entry'!$B$9:$FW$108,72,0)))</f>
        <v/>
      </c>
      <c r="G2044" s="1559" t="e">
        <f>E2044+F2044</f>
        <v>#VALUE!</v>
      </c>
      <c r="H2044" s="1560">
        <f>IF($J2028="TC",0,IF($J2028="Nso",0,VLOOKUP($A2025,'Result Entry'!$B$9:$FW$108,77,0)))</f>
        <v>0.0</v>
      </c>
      <c r="I2044" s="1561"/>
      <c r="J2044" s="1562">
        <f>IF($J2028="TC",0,IF($J2028="Nso",0,VLOOKUP($A2025,'Result Entry'!$B$9:$FW$108,81,0)))</f>
        <v>0.0</v>
      </c>
      <c r="K2044" s="1561"/>
      <c r="L2044" s="1563">
        <f t="shared" si="114"/>
        <v>0.0</v>
      </c>
      <c r="M2044" s="1564" t="e">
        <f t="shared" si="115"/>
        <v>#VALUE!</v>
      </c>
      <c r="N2044" s="1550">
        <f>IF($J2028="TC",0,IF($J2028="Nso",0,VLOOKUP($A2025,'Result Entry'!$B$9:$FW$108,86,0)))</f>
        <v>0.0</v>
      </c>
    </row>
    <row r="2045" spans="8:8" ht="20.25" customHeight="1">
      <c r="A2045" s="1443"/>
      <c r="B2045" s="1503" t="s">
        <v>70</v>
      </c>
      <c r="C2045" s="1565" t="s">
        <v>78</v>
      </c>
      <c r="D2045" s="1566"/>
      <c r="E2045" s="1567"/>
      <c r="F2045" s="1568" t="s">
        <v>79</v>
      </c>
      <c r="G2045" s="1569"/>
      <c r="H2045" s="1570" t="s">
        <v>80</v>
      </c>
      <c r="I2045" s="1571"/>
      <c r="J2045" s="1572" t="s">
        <v>42</v>
      </c>
      <c r="K2045" s="1667" t="s">
        <v>92</v>
      </c>
      <c r="L2045" s="1574" t="s">
        <v>40</v>
      </c>
      <c r="M2045" s="1575"/>
      <c r="N2045" s="1576" t="s">
        <v>44</v>
      </c>
    </row>
    <row r="2046" spans="8:8" ht="25.5" customHeight="1">
      <c r="A2046" s="1443"/>
      <c r="B2046" s="1503" t="s">
        <v>70</v>
      </c>
      <c r="C2046" s="1577"/>
      <c r="D2046" s="1578"/>
      <c r="E2046" s="1579"/>
      <c r="F2046" s="1580">
        <f>IF($J2028="TC",0,IF($J2028="Nso",0,VLOOKUP($A2025,'Result Entry'!$B$9:$FW$108,146,0)))</f>
        <v>0.0</v>
      </c>
      <c r="G2046" s="1581"/>
      <c r="H2046" s="1582">
        <f>IF($J2028="TC",0,IF($J2028="Nso",0,VLOOKUP($A2025,'Result Entry'!$B$9:$FW$108,147,0)))</f>
        <v>0.0</v>
      </c>
      <c r="I2046" s="1583"/>
      <c r="J2046" s="1584">
        <f>IF($J2028="TC",0,IF($J2028="Nso",0,VLOOKUP($A2025,'Result Entry'!$B$9:$FW$108,148,0)))</f>
        <v>0.0</v>
      </c>
      <c r="K2046" s="1585" t="str">
        <f>IF($J2028="TC",0,IF($J2028="Nso",0,VLOOKUP($A2025,'Result Entry'!$B$9:$FW$108,149,0)))</f>
        <v/>
      </c>
      <c r="L2046" s="1586">
        <f>IF($J2028="TC",0,IF($J2028="Nso",0,VLOOKUP($A2025,'Result Entry'!$B$9:$FW$108,150,0)))</f>
        <v>0.0</v>
      </c>
      <c r="M2046" s="1587"/>
      <c r="N2046" s="1588">
        <f>IF($J2028="TC",0,IF($J2028="Nso",0,VLOOKUP($A2025,'Result Entry'!$B$9:$FW$108,152,0)))</f>
        <v>0.0</v>
      </c>
    </row>
    <row r="2047" spans="8:8" ht="20.25" customHeight="1">
      <c r="A2047" s="1443"/>
      <c r="B2047" s="1503" t="s">
        <v>70</v>
      </c>
      <c r="C2047" s="1589" t="s">
        <v>59</v>
      </c>
      <c r="D2047" s="1590"/>
      <c r="E2047" s="1590"/>
      <c r="F2047" s="1590"/>
      <c r="G2047" s="1590"/>
      <c r="H2047" s="1591"/>
      <c r="I2047" s="1592" t="s">
        <v>60</v>
      </c>
      <c r="J2047" s="1593"/>
      <c r="K2047" s="1594">
        <f>VLOOKUP($A2025,'Result Entry'!$B$9:$FW$108,143,0)</f>
        <v>0.0</v>
      </c>
      <c r="L2047" s="1595"/>
      <c r="M2047" s="1596" t="s">
        <v>38</v>
      </c>
      <c r="N2047" s="1597"/>
    </row>
    <row r="2048" spans="8:8" ht="20.25" customHeight="1">
      <c r="A2048" s="1443"/>
      <c r="B2048" s="1503" t="s">
        <v>70</v>
      </c>
      <c r="C2048" s="1598" t="s">
        <v>55</v>
      </c>
      <c r="D2048" s="1599"/>
      <c r="E2048" s="1599"/>
      <c r="F2048" s="1600" t="s">
        <v>158</v>
      </c>
      <c r="G2048" s="1601"/>
      <c r="H2048" s="1602" t="s">
        <v>48</v>
      </c>
      <c r="I2048" s="1603" t="s">
        <v>61</v>
      </c>
      <c r="J2048" s="1604"/>
      <c r="K2048" s="1605">
        <f>VLOOKUP($A2025,'Result Entry'!$B$9:$FW$108,144,0)</f>
        <v>0.0</v>
      </c>
      <c r="L2048" s="1606"/>
      <c r="M2048" s="1607">
        <f>VLOOKUP($A2025,'Result Entry'!$B$9:$FW$108,145,0)</f>
        <v>0.0</v>
      </c>
      <c r="N2048" s="1608"/>
    </row>
    <row r="2049" spans="8:8" ht="20.25" customHeight="1">
      <c r="A2049" s="1443"/>
      <c r="B2049" s="1503" t="s">
        <v>70</v>
      </c>
      <c r="C2049" s="1598"/>
      <c r="D2049" s="1599"/>
      <c r="E2049" s="1599"/>
      <c r="F2049" s="1609"/>
      <c r="G2049" s="1610"/>
      <c r="H2049" s="1611" t="s">
        <v>100</v>
      </c>
      <c r="I2049" s="1612" t="s">
        <v>62</v>
      </c>
      <c r="J2049" s="1613"/>
      <c r="K2049" s="1614">
        <f>IF($J2028="TC","Transferred",IF($J2028="Nso","NameSeparated",VLOOKUP($A2025,'Result Entry'!$B$9:$FW$108,153,0)))</f>
        <v>0.0</v>
      </c>
      <c r="L2049" s="1614"/>
      <c r="M2049" s="1614"/>
      <c r="N2049" s="1615"/>
    </row>
    <row r="2050" spans="8:8" ht="20.25" customHeight="1">
      <c r="A2050" s="1443"/>
      <c r="B2050" s="1503" t="s">
        <v>70</v>
      </c>
      <c r="C2050" s="1616" t="str">
        <f>'Result Entry'!$DU$3</f>
        <v>Foundation Of Information Tech.</v>
      </c>
      <c r="D2050" s="1617"/>
      <c r="E2050" s="1618"/>
      <c r="F2050" s="1619" t="str">
        <f>IF($J2028="TC",0,IF($J2028="Nso",0,VLOOKUP($A2025,'Result Entry'!$B$9:$GS$108,170,0)))</f>
        <v/>
      </c>
      <c r="G2050" s="1619"/>
      <c r="H2050" s="1620">
        <f>IF($J2028="TC",0,IF($J2028="Nso",0,VLOOKUP($A2025,'Result Entry'!$B$9:$GS$108,112,0)))</f>
        <v>0.0</v>
      </c>
      <c r="I2050" s="1621" t="s">
        <v>72</v>
      </c>
      <c r="J2050" s="1622"/>
      <c r="K2050" s="1623">
        <f>'Result Entry'!$T$2</f>
        <v>45041.0</v>
      </c>
      <c r="L2050" s="1624"/>
      <c r="M2050" s="1624"/>
      <c r="N2050" s="1625"/>
    </row>
    <row r="2051" spans="8:8" ht="20.25" customHeight="1">
      <c r="A2051" s="1443"/>
      <c r="B2051" s="1503" t="s">
        <v>70</v>
      </c>
      <c r="C2051" s="1616" t="str">
        <f>'Result Entry'!$EI$3</f>
        <v>G.I.A.I.-II</v>
      </c>
      <c r="D2051" s="1617"/>
      <c r="E2051" s="1618"/>
      <c r="F2051" s="1619" t="str">
        <f>IF($J2028="TC",0,IF($J2028="Nso",0,VLOOKUP($A2025,'Result Entry'!$B$9:$GS$108,174,0)))</f>
        <v/>
      </c>
      <c r="G2051" s="1619"/>
      <c r="H2051" s="1620">
        <f>IF($J2028="TC",0,IF($J2028="Nso",0,VLOOKUP($A2025,'Result Entry'!$B$9:$GS$108,124,0)))</f>
        <v>0.0</v>
      </c>
      <c r="I2051" s="1626"/>
      <c r="J2051" s="1627"/>
      <c r="K2051" s="1627"/>
      <c r="L2051" s="1627"/>
      <c r="M2051" s="1627"/>
      <c r="N2051" s="1628"/>
    </row>
    <row r="2052" spans="8:8" ht="20.25" customHeight="1">
      <c r="A2052" s="1443"/>
      <c r="B2052" s="1503" t="s">
        <v>70</v>
      </c>
      <c r="C2052" s="1616" t="str">
        <f>'Result Entry'!$EU$3</f>
        <v>SOC.SER.PLAN</v>
      </c>
      <c r="D2052" s="1617"/>
      <c r="E2052" s="1618"/>
      <c r="F2052" s="1619">
        <f>IF($J2028="TC",0,IF($J2028="Nso",0,VLOOKUP($A2025,'Result Entry'!$B$9:$HS$108,178,0)))</f>
        <v>0.0</v>
      </c>
      <c r="G2052" s="1619"/>
      <c r="H2052" s="1620">
        <f>IF($J2028="TC",0,IF($J2028="Nso",0,VLOOKUP($A2025,'Result Entry'!$B$9:$GS$108,136,0)))</f>
        <v>0.0</v>
      </c>
      <c r="I2052" s="1629" t="s">
        <v>175</v>
      </c>
      <c r="J2052" s="1630"/>
      <c r="K2052" s="1668"/>
      <c r="L2052" s="1669"/>
      <c r="M2052" s="1669"/>
      <c r="N2052" s="1670"/>
    </row>
    <row r="2053" spans="8:8" ht="20.25" customHeight="1">
      <c r="A2053" s="1443"/>
      <c r="B2053" s="1503" t="s">
        <v>70</v>
      </c>
      <c r="C2053" s="1616" t="str">
        <f>'Result Entry'!$FG$3</f>
        <v>Jeewan Kaushal</v>
      </c>
      <c r="D2053" s="1617"/>
      <c r="E2053" s="1618"/>
      <c r="F2053" s="1619" t="str">
        <f>IF($J2028="TC",0,IF($J2028="Nso",0,VLOOKUP($A2025,'Result Entry'!$B$9:$HS$108,182,0)))</f>
        <v/>
      </c>
      <c r="G2053" s="1619"/>
      <c r="H2053" s="1620">
        <f>IF($J2028="TC",0,IF($J2028="Nso",0,VLOOKUP($A2025,'Result Entry'!$B$9:$HS$108,136,0)))</f>
        <v>0.0</v>
      </c>
      <c r="I2053" s="1629" t="s">
        <v>149</v>
      </c>
      <c r="J2053" s="1630"/>
      <c r="K2053" s="1630"/>
      <c r="L2053" s="1630"/>
      <c r="M2053" s="1630"/>
      <c r="N2053" s="1634"/>
    </row>
    <row r="2054" spans="8:8" ht="20.25" customHeight="1">
      <c r="A2054" s="1443"/>
      <c r="B2054" s="1483" t="s">
        <v>70</v>
      </c>
      <c r="C2054" s="1635" t="s">
        <v>181</v>
      </c>
      <c r="D2054" s="1636"/>
      <c r="E2054" s="1637"/>
      <c r="F2054" s="1638" t="s">
        <v>182</v>
      </c>
      <c r="G2054" s="1639"/>
      <c r="H2054" s="1640" t="s">
        <v>31</v>
      </c>
      <c r="I2054" s="1629" t="s">
        <v>176</v>
      </c>
      <c r="J2054" s="1630"/>
      <c r="K2054" s="1630"/>
      <c r="L2054" s="1630"/>
      <c r="M2054" s="1630"/>
      <c r="N2054" s="1634"/>
    </row>
    <row r="2055" spans="8:8" ht="20.25" customHeight="1">
      <c r="A2055" s="1443"/>
      <c r="B2055" s="1483" t="s">
        <v>70</v>
      </c>
      <c r="C2055" s="1641"/>
      <c r="D2055" s="1642"/>
      <c r="E2055" s="1643"/>
      <c r="F2055" s="1644" t="s">
        <v>183</v>
      </c>
      <c r="G2055" s="1645"/>
      <c r="H2055" s="1646" t="s">
        <v>180</v>
      </c>
      <c r="I2055" s="1647" t="s">
        <v>68</v>
      </c>
      <c r="J2055" s="1648"/>
      <c r="K2055" s="1648"/>
      <c r="L2055" s="1648"/>
      <c r="M2055" s="1648"/>
      <c r="N2055" s="1649"/>
    </row>
    <row r="2056" spans="8:8" ht="20.25" customHeight="1">
      <c r="A2056" s="1443"/>
      <c r="B2056" s="1483" t="s">
        <v>70</v>
      </c>
      <c r="C2056" s="1641"/>
      <c r="D2056" s="1642"/>
      <c r="E2056" s="1643"/>
      <c r="F2056" s="1644" t="s">
        <v>186</v>
      </c>
      <c r="G2056" s="1645"/>
      <c r="H2056" s="1646" t="s">
        <v>63</v>
      </c>
      <c r="I2056" s="1650"/>
      <c r="J2056" s="1651"/>
      <c r="K2056" s="1651"/>
      <c r="L2056" s="1651"/>
      <c r="M2056" s="1651"/>
      <c r="N2056" s="1652"/>
    </row>
    <row r="2057" spans="8:8" ht="20.25" customHeight="1">
      <c r="A2057" s="1443"/>
      <c r="B2057" s="1483" t="s">
        <v>70</v>
      </c>
      <c r="C2057" s="1641"/>
      <c r="D2057" s="1642"/>
      <c r="E2057" s="1643"/>
      <c r="F2057" s="1644" t="s">
        <v>187</v>
      </c>
      <c r="G2057" s="1645"/>
      <c r="H2057" s="1646" t="s">
        <v>64</v>
      </c>
      <c r="I2057" s="1650"/>
      <c r="J2057" s="1651"/>
      <c r="K2057" s="1651"/>
      <c r="L2057" s="1651"/>
      <c r="M2057" s="1651"/>
      <c r="N2057" s="1652"/>
    </row>
    <row r="2058" spans="8:8" ht="20.25" customHeight="1">
      <c r="A2058" s="1443"/>
      <c r="B2058" s="1483" t="s">
        <v>70</v>
      </c>
      <c r="C2058" s="1641"/>
      <c r="D2058" s="1642"/>
      <c r="E2058" s="1643"/>
      <c r="F2058" s="1644" t="s">
        <v>184</v>
      </c>
      <c r="G2058" s="1645"/>
      <c r="H2058" s="1646" t="s">
        <v>66</v>
      </c>
      <c r="I2058" s="1653" t="s">
        <v>81</v>
      </c>
      <c r="J2058" s="1654"/>
      <c r="K2058" s="1654"/>
      <c r="L2058" s="1654"/>
      <c r="M2058" s="1654"/>
      <c r="N2058" s="1655"/>
    </row>
    <row r="2059" spans="8:8" ht="20.25" customHeight="1">
      <c r="A2059" s="1443"/>
      <c r="B2059" s="1656" t="s">
        <v>70</v>
      </c>
      <c r="C2059" s="1657"/>
      <c r="D2059" s="1658"/>
      <c r="E2059" s="1659"/>
      <c r="F2059" s="1660" t="s">
        <v>185</v>
      </c>
      <c r="G2059" s="1661"/>
      <c r="H2059" s="1662" t="s">
        <v>65</v>
      </c>
      <c r="I2059" s="1663"/>
      <c r="J2059" s="1664"/>
      <c r="K2059" s="1664"/>
      <c r="L2059" s="1664"/>
      <c r="M2059" s="1664"/>
      <c r="N2059" s="1665"/>
    </row>
    <row r="2060" spans="8:8" ht="24.75" customHeight="1">
      <c r="A2060" s="1441">
        <f>A2025+1</f>
        <v>59.0</v>
      </c>
      <c r="B2060" s="1442" t="s">
        <v>51</v>
      </c>
      <c r="C2060" s="1442"/>
      <c r="D2060" s="1442"/>
      <c r="E2060" s="1442"/>
      <c r="F2060" s="1442"/>
      <c r="G2060" s="1442"/>
      <c r="H2060" s="1442"/>
      <c r="I2060" s="1442"/>
      <c r="J2060" s="1442"/>
      <c r="K2060" s="1442"/>
      <c r="L2060" s="1442"/>
      <c r="M2060" s="1442"/>
      <c r="N2060" s="1442"/>
    </row>
    <row r="2061" spans="8:8" ht="42.75" customHeight="1">
      <c r="A2061" s="1443"/>
      <c r="B2061" s="1444"/>
      <c r="C2061" s="1445"/>
      <c r="D2061" s="1446" t="str">
        <f>Master!$E$8</f>
        <v>Govt. Sr. Secondary School </v>
      </c>
      <c r="E2061" s="1447"/>
      <c r="F2061" s="1447"/>
      <c r="G2061" s="1447"/>
      <c r="H2061" s="1447"/>
      <c r="I2061" s="1447"/>
      <c r="J2061" s="1447"/>
      <c r="K2061" s="1447"/>
      <c r="L2061" s="1447"/>
      <c r="M2061" s="1447"/>
      <c r="N2061" s="1448"/>
    </row>
    <row r="2062" spans="8:8" ht="20.25" customHeight="1">
      <c r="A2062" s="1443"/>
      <c r="B2062" s="1449"/>
      <c r="C2062" s="1450"/>
      <c r="D2062" s="1451" t="str">
        <f>Master!$E$11</f>
        <v>P.S.-Bapini (Jodhpur)</v>
      </c>
      <c r="E2062" s="1452"/>
      <c r="F2062" s="1452"/>
      <c r="G2062" s="1452"/>
      <c r="H2062" s="1452"/>
      <c r="I2062" s="1452"/>
      <c r="J2062" s="1452"/>
      <c r="K2062" s="1452"/>
      <c r="L2062" s="1452"/>
      <c r="M2062" s="1452"/>
      <c r="N2062" s="1453"/>
    </row>
    <row r="2063" spans="8:8" ht="20.25" customHeight="1">
      <c r="A2063" s="1443"/>
      <c r="B2063" s="1454"/>
      <c r="C2063" s="1455" t="s">
        <v>151</v>
      </c>
      <c r="D2063" s="1456"/>
      <c r="E2063" s="1456"/>
      <c r="F2063" s="1456"/>
      <c r="G2063" s="1457"/>
      <c r="H2063" s="1458" t="s">
        <v>128</v>
      </c>
      <c r="I2063" s="1458"/>
      <c r="J2063" s="1459">
        <f>VLOOKUP(A2060,'Result Entry'!$B$6:$K$108,6,0)</f>
        <v>0.0</v>
      </c>
      <c r="K2063" s="1460" t="s">
        <v>69</v>
      </c>
      <c r="L2063" s="1461"/>
      <c r="M2063" s="1462">
        <f>Master!$E$14</f>
        <v>8.151106901E9</v>
      </c>
      <c r="N2063" s="1463"/>
    </row>
    <row r="2064" spans="8:8" ht="20.25" customHeight="1">
      <c r="A2064" s="1443"/>
      <c r="B2064" s="1464"/>
      <c r="C2064" s="1465"/>
      <c r="D2064" s="1466"/>
      <c r="E2064" s="1466"/>
      <c r="F2064" s="1466"/>
      <c r="G2064" s="1467"/>
      <c r="H2064" s="1468"/>
      <c r="I2064" s="1468"/>
      <c r="J2064" s="1469"/>
      <c r="K2064" s="1470" t="s">
        <v>67</v>
      </c>
      <c r="L2064" s="1471"/>
      <c r="M2064" s="1472"/>
      <c r="N2064" s="1473"/>
      <c r="O2064" s="23" t="s">
        <v>157</v>
      </c>
    </row>
    <row r="2065" spans="8:8" ht="20.25" customHeight="1">
      <c r="A2065" s="1443"/>
      <c r="B2065" s="1464"/>
      <c r="C2065" s="1474"/>
      <c r="D2065" s="1475"/>
      <c r="E2065" s="1475"/>
      <c r="F2065" s="1475"/>
      <c r="G2065" s="1476"/>
      <c r="H2065" s="1477"/>
      <c r="I2065" s="1477"/>
      <c r="J2065" s="1478"/>
      <c r="K2065" s="1479" t="s">
        <v>52</v>
      </c>
      <c r="L2065" s="1480"/>
      <c r="M2065" s="1481" t="str">
        <f>Master!$E$6</f>
        <v>2022-23</v>
      </c>
      <c r="N2065" s="1482"/>
    </row>
    <row r="2066" spans="8:8" ht="20.25" customHeight="1">
      <c r="A2066" s="1443"/>
      <c r="B2066" s="1483" t="s">
        <v>70</v>
      </c>
      <c r="C2066" s="1484" t="s">
        <v>21</v>
      </c>
      <c r="D2066" s="1485"/>
      <c r="E2066" s="1485"/>
      <c r="F2066" s="1486"/>
      <c r="G2066" s="1487" t="s">
        <v>150</v>
      </c>
      <c r="H2066" s="1488">
        <f>VLOOKUP($A2060,'Result Entry'!$B$9:$FW$108,4,0)</f>
        <v>0.0</v>
      </c>
      <c r="I2066" s="1488"/>
      <c r="J2066" s="1488"/>
      <c r="K2066" s="1488"/>
      <c r="L2066" s="1488"/>
      <c r="M2066" s="1488"/>
      <c r="N2066" s="1489"/>
    </row>
    <row r="2067" spans="8:8" ht="20.25" customHeight="1">
      <c r="A2067" s="1443"/>
      <c r="B2067" s="1483" t="s">
        <v>70</v>
      </c>
      <c r="C2067" s="1490" t="s">
        <v>23</v>
      </c>
      <c r="D2067" s="1491"/>
      <c r="E2067" s="1491"/>
      <c r="F2067" s="1492"/>
      <c r="G2067" s="1493" t="s">
        <v>150</v>
      </c>
      <c r="H2067" s="1494">
        <f>VLOOKUP($A2060,'Result Entry'!$B$9:$FW$108,7,0)</f>
        <v>0.0</v>
      </c>
      <c r="I2067" s="1494"/>
      <c r="J2067" s="1494"/>
      <c r="K2067" s="1494"/>
      <c r="L2067" s="1494"/>
      <c r="M2067" s="1494"/>
      <c r="N2067" s="1495"/>
    </row>
    <row r="2068" spans="8:8" ht="20.25" customHeight="1">
      <c r="A2068" s="1443"/>
      <c r="B2068" s="1483" t="s">
        <v>70</v>
      </c>
      <c r="C2068" s="1490" t="s">
        <v>24</v>
      </c>
      <c r="D2068" s="1491"/>
      <c r="E2068" s="1491"/>
      <c r="F2068" s="1492"/>
      <c r="G2068" s="1493" t="s">
        <v>150</v>
      </c>
      <c r="H2068" s="1494">
        <f>VLOOKUP($A2060,'Result Entry'!$B$9:$FW$108,8,0)</f>
        <v>0.0</v>
      </c>
      <c r="I2068" s="1494"/>
      <c r="J2068" s="1494"/>
      <c r="K2068" s="1494"/>
      <c r="L2068" s="1494"/>
      <c r="M2068" s="1494"/>
      <c r="N2068" s="1495"/>
    </row>
    <row r="2069" spans="8:8" ht="20.25" customHeight="1">
      <c r="A2069" s="1443"/>
      <c r="B2069" s="1483" t="s">
        <v>70</v>
      </c>
      <c r="C2069" s="1490" t="s">
        <v>53</v>
      </c>
      <c r="D2069" s="1491"/>
      <c r="E2069" s="1491"/>
      <c r="F2069" s="1492"/>
      <c r="G2069" s="1493" t="s">
        <v>150</v>
      </c>
      <c r="H2069" s="1494">
        <f>VLOOKUP($A2060,'Result Entry'!$B$9:$FW$108,9,0)</f>
        <v>0.0</v>
      </c>
      <c r="I2069" s="1494"/>
      <c r="J2069" s="1494"/>
      <c r="K2069" s="1494"/>
      <c r="L2069" s="1494"/>
      <c r="M2069" s="1494"/>
      <c r="N2069" s="1495"/>
    </row>
    <row r="2070" spans="8:8" ht="20.25" customHeight="1">
      <c r="A2070" s="1443"/>
      <c r="B2070" s="1483" t="s">
        <v>70</v>
      </c>
      <c r="C2070" s="1490" t="s">
        <v>54</v>
      </c>
      <c r="D2070" s="1491"/>
      <c r="E2070" s="1491"/>
      <c r="F2070" s="1492"/>
      <c r="G2070" s="1493" t="s">
        <v>150</v>
      </c>
      <c r="H2070" s="1496" t="str">
        <f>CONCATENATE('Result Entry'!$G$4,'Result Entry'!$J$4)</f>
        <v>11(A)</v>
      </c>
      <c r="I2070" s="1494"/>
      <c r="J2070" s="1494"/>
      <c r="K2070" s="1494"/>
      <c r="L2070" s="1494"/>
      <c r="M2070" s="1494"/>
      <c r="N2070" s="1495"/>
    </row>
    <row r="2071" spans="8:8" ht="20.25" customHeight="1">
      <c r="A2071" s="1443"/>
      <c r="B2071" s="1483" t="s">
        <v>70</v>
      </c>
      <c r="C2071" s="1497" t="s">
        <v>26</v>
      </c>
      <c r="D2071" s="1498"/>
      <c r="E2071" s="1498"/>
      <c r="F2071" s="1499"/>
      <c r="G2071" s="1500" t="s">
        <v>150</v>
      </c>
      <c r="H2071" s="1501">
        <f>VLOOKUP($A2060,'Result Entry'!$B$9:$FW$108,10,0)</f>
        <v>0.0</v>
      </c>
      <c r="I2071" s="1501"/>
      <c r="J2071" s="1501"/>
      <c r="K2071" s="1501"/>
      <c r="L2071" s="1501"/>
      <c r="M2071" s="1501"/>
      <c r="N2071" s="1502"/>
    </row>
    <row r="2072" spans="8:8" ht="20.25" customHeight="1">
      <c r="A2072" s="1443"/>
      <c r="B2072" s="1503" t="s">
        <v>70</v>
      </c>
      <c r="C2072" s="1504" t="s">
        <v>168</v>
      </c>
      <c r="D2072" s="1505"/>
      <c r="E2072" s="1506" t="s">
        <v>73</v>
      </c>
      <c r="F2072" s="1507" t="s">
        <v>74</v>
      </c>
      <c r="G2072" s="1508" t="s">
        <v>169</v>
      </c>
      <c r="H2072" s="1509" t="s">
        <v>56</v>
      </c>
      <c r="I2072" s="1510"/>
      <c r="J2072" s="1511" t="s">
        <v>85</v>
      </c>
      <c r="K2072" s="1512"/>
      <c r="L2072" s="1513" t="s">
        <v>170</v>
      </c>
      <c r="M2072" s="1514" t="s">
        <v>77</v>
      </c>
      <c r="N2072" s="1515" t="s">
        <v>99</v>
      </c>
    </row>
    <row r="2073" spans="8:8" ht="20.25" customHeight="1">
      <c r="A2073" s="1443"/>
      <c r="B2073" s="1503"/>
      <c r="C2073" s="1516"/>
      <c r="D2073" s="1517"/>
      <c r="E2073" s="1518"/>
      <c r="F2073" s="1519"/>
      <c r="G2073" s="1520"/>
      <c r="H2073" s="1521"/>
      <c r="I2073" s="1522"/>
      <c r="J2073" s="1523"/>
      <c r="K2073" s="1524"/>
      <c r="L2073" s="1525"/>
      <c r="M2073" s="1526"/>
      <c r="N2073" s="1527"/>
    </row>
    <row r="2074" spans="8:8" ht="20.25" customHeight="1">
      <c r="A2074" s="1443"/>
      <c r="B2074" s="1503" t="s">
        <v>70</v>
      </c>
      <c r="C2074" s="1528" t="s">
        <v>57</v>
      </c>
      <c r="D2074" s="1529"/>
      <c r="E2074" s="1530">
        <f>'Result Entry'!$L$7</f>
        <v>10.0</v>
      </c>
      <c r="F2074" s="1531">
        <f>'Result Entry'!$M$7</f>
        <v>10.0</v>
      </c>
      <c r="G2074" s="1532">
        <f>SUM(E2074:F2074)</f>
        <v>20.0</v>
      </c>
      <c r="H2074" s="1533">
        <f>'Result Entry'!$AU$7</f>
        <v>70.0</v>
      </c>
      <c r="I2074" s="1534"/>
      <c r="J2074" s="1535">
        <f>'Result Entry'!$AY$7</f>
        <v>100.0</v>
      </c>
      <c r="K2074" s="1534"/>
      <c r="L2074" s="1532">
        <f t="shared" si="116" ref="L2074:L2079">H2074+J2074</f>
        <v>170.0</v>
      </c>
      <c r="M2074" s="1536">
        <f t="shared" si="117" ref="M2074:M2079">G2074+L2074</f>
        <v>190.0</v>
      </c>
      <c r="N2074" s="1537"/>
    </row>
    <row r="2075" spans="8:8" s="1538" ht="20.25" customFormat="1" customHeight="1">
      <c r="A2075" s="1443"/>
      <c r="B2075" s="1539" t="s">
        <v>70</v>
      </c>
      <c r="C2075" s="1540" t="str">
        <f>'Result Entry'!$L$3</f>
        <v>HINDI Comp.</v>
      </c>
      <c r="D2075" s="1541"/>
      <c r="E2075" s="1542">
        <f>IF($J2063="TC",0,IF($J2063="Nso",0,VLOOKUP($A2060,'Result Entry'!$B$9:$FW$108,11,0)))</f>
        <v>0.0</v>
      </c>
      <c r="F2075" s="1543">
        <f>IF($J2063="TC",0,IF($J2063="Nso",0,VLOOKUP($A2060,'Result Entry'!$B$9:$FW$108,12,0)))</f>
        <v>0.0</v>
      </c>
      <c r="G2075" s="1544">
        <f>E2075+F2075</f>
        <v>0.0</v>
      </c>
      <c r="H2075" s="1545">
        <f>IF($J2063="TC",0,IF($J2063="Nso",0,VLOOKUP($A2060,'Result Entry'!$B$9:$FW$108,16,0)))</f>
        <v>0.0</v>
      </c>
      <c r="I2075" s="1546"/>
      <c r="J2075" s="1547">
        <f>IF($J2063="TC",0,IF($J2063="Nso",0,VLOOKUP($A2060,'Result Entry'!$B$9:$FW$108,19,0)))</f>
        <v>0.0</v>
      </c>
      <c r="K2075" s="1546"/>
      <c r="L2075" s="1548">
        <f t="shared" si="116"/>
        <v>0.0</v>
      </c>
      <c r="M2075" s="1549">
        <f t="shared" si="117"/>
        <v>0.0</v>
      </c>
      <c r="N2075" s="1550" t="str">
        <f>IF($J2063="TC",0,IF($J2063="Nso",0,VLOOKUP($A2060,'Result Entry'!$B$9:$FW$108,24,0)))</f>
        <v/>
      </c>
    </row>
    <row r="2076" spans="8:8" s="1538" ht="20.25" customFormat="1" customHeight="1">
      <c r="A2076" s="1443"/>
      <c r="B2076" s="1539" t="s">
        <v>70</v>
      </c>
      <c r="C2076" s="1551" t="str">
        <f>'Result Entry'!$Z$3</f>
        <v>ENGLISH Comp.</v>
      </c>
      <c r="D2076" s="1552"/>
      <c r="E2076" s="1542">
        <f>IF($J2063="TC",0,IF($J2063="Nso",0,VLOOKUP($A2060,'Result Entry'!$B$9:$FW$108,25,0)))</f>
        <v>0.0</v>
      </c>
      <c r="F2076" s="1543">
        <f>IF($J2063="TC",0,IF($J2063="Nso",0,VLOOKUP($A2060,'Result Entry'!$B$9:$FW$108,26,0)))</f>
        <v>0.0</v>
      </c>
      <c r="G2076" s="1553">
        <f>E2076+F2076</f>
        <v>0.0</v>
      </c>
      <c r="H2076" s="1554">
        <f>IF($J2063="TC",0,IF($J2063="Nso",0,VLOOKUP($A2060,'Result Entry'!$B$9:$FW$108,30,0)))</f>
        <v>0.0</v>
      </c>
      <c r="I2076" s="1555"/>
      <c r="J2076" s="1556">
        <f>IF($J2063="TC",0,IF($J2063="Nso",0,VLOOKUP($A2060,'Result Entry'!$B$9:$FW$108,33,0)))</f>
        <v>0.0</v>
      </c>
      <c r="K2076" s="1555"/>
      <c r="L2076" s="1548">
        <f t="shared" si="116"/>
        <v>0.0</v>
      </c>
      <c r="M2076" s="1549">
        <f t="shared" si="117"/>
        <v>0.0</v>
      </c>
      <c r="N2076" s="1550" t="str">
        <f>IF($J2063="TC",0,IF($J2063="Nso",0,VLOOKUP($A2060,'Result Entry'!$B$9:$FW$108,38,0)))</f>
        <v/>
      </c>
    </row>
    <row r="2077" spans="8:8" s="1538" ht="20.25" customFormat="1" customHeight="1">
      <c r="A2077" s="1443"/>
      <c r="B2077" s="1539" t="s">
        <v>70</v>
      </c>
      <c r="C2077" s="1551" t="str">
        <f>'Result Entry'!$AO$3</f>
        <v>PHYSICS</v>
      </c>
      <c r="D2077" s="1552"/>
      <c r="E2077" s="1542">
        <f>IF($J2063="TC",0,IF($J2063="Nso",0,VLOOKUP($A2060,'Result Entry'!$B$9:$FW$108,39,0)))</f>
        <v>0.0</v>
      </c>
      <c r="F2077" s="1543">
        <f>IF($J2063="TC",0,IF($J2063="Nso",0,VLOOKUP($A2060,'Result Entry'!$B$9:$FW$108,40,0)))</f>
        <v>0.0</v>
      </c>
      <c r="G2077" s="1553">
        <f>E2077+F2077</f>
        <v>0.0</v>
      </c>
      <c r="H2077" s="1554">
        <f>IF($J2063="TC",0,IF($J2063="Nso",0,VLOOKUP($A2060,'Result Entry'!$B$9:$FW$108,45,0)))</f>
        <v>0.0</v>
      </c>
      <c r="I2077" s="1555"/>
      <c r="J2077" s="1556">
        <f>IF($J2063="TC",0,IF($J2063="Nso",0,VLOOKUP($A2060,'Result Entry'!$B$9:$FW$108,49,0)))</f>
        <v>0.0</v>
      </c>
      <c r="K2077" s="1555"/>
      <c r="L2077" s="1548">
        <f t="shared" si="116"/>
        <v>0.0</v>
      </c>
      <c r="M2077" s="1549">
        <f t="shared" si="117"/>
        <v>0.0</v>
      </c>
      <c r="N2077" s="1550" t="str">
        <f>IF($J2063="TC",0,IF($J2063="Nso",0,VLOOKUP($A2060,'Result Entry'!$B$9:$FW$108,54,0)))</f>
        <v/>
      </c>
    </row>
    <row r="2078" spans="8:8" s="1538" ht="20.25" customFormat="1" customHeight="1">
      <c r="A2078" s="1443"/>
      <c r="B2078" s="1539" t="s">
        <v>70</v>
      </c>
      <c r="C2078" s="1551" t="str">
        <f>'Result Entry'!$BF$3</f>
        <v>CHEMISTRY</v>
      </c>
      <c r="D2078" s="1552"/>
      <c r="E2078" s="1542" t="str">
        <f>IF($J2063="TC",0,IF($J2063="Nso",0,VLOOKUP($A2060,'Result Entry'!$B$9:$FW$108,55,0)))</f>
        <v/>
      </c>
      <c r="F2078" s="1543">
        <f>IF($J2063="TC",0,IF($J2063="Nso",0,VLOOKUP($A2060,'Result Entry'!$B$9:$FW$108,56,0)))</f>
        <v>0.0</v>
      </c>
      <c r="G2078" s="1553" t="e">
        <f>E2078+F2078</f>
        <v>#VALUE!</v>
      </c>
      <c r="H2078" s="1554">
        <f>IF($J2063="TC",0,IF($J2063="Nso",0,VLOOKUP($A2060,'Result Entry'!$B$9:$FW$108,61,0)))</f>
        <v>0.0</v>
      </c>
      <c r="I2078" s="1555"/>
      <c r="J2078" s="1556">
        <f>IF($J2063="TC",0,IF($J2063="Nso",0,VLOOKUP($A2060,'Result Entry'!$B$9:$FW$108,65,0)))</f>
        <v>0.0</v>
      </c>
      <c r="K2078" s="1555"/>
      <c r="L2078" s="1548">
        <f t="shared" si="116"/>
        <v>0.0</v>
      </c>
      <c r="M2078" s="1549" t="e">
        <f t="shared" si="117"/>
        <v>#VALUE!</v>
      </c>
      <c r="N2078" s="1550" t="str">
        <f>IF($J2063="TC",0,IF($J2063="Nso",0,VLOOKUP($A2060,'Result Entry'!$B$9:$FW$108,70,0)))</f>
        <v/>
      </c>
    </row>
    <row r="2079" spans="8:8" s="1538" ht="20.25" customFormat="1" customHeight="1">
      <c r="A2079" s="1443"/>
      <c r="B2079" s="1539" t="s">
        <v>70</v>
      </c>
      <c r="C2079" s="1551" t="str">
        <f>'Result Entry'!$BW$3</f>
        <v>BIOLOGY</v>
      </c>
      <c r="D2079" s="1552"/>
      <c r="E2079" s="1557" t="str">
        <f>IF($J2063="TC",0,IF($J2063="Nso",0,VLOOKUP($A2060,'Result Entry'!$B$9:$FW$108,71,0)))</f>
        <v/>
      </c>
      <c r="F2079" s="1558" t="str">
        <f>IF($J2063="TC",0,IF($J2063="Nso",0,VLOOKUP($A2060,'Result Entry'!$B$9:$FW$108,72,0)))</f>
        <v/>
      </c>
      <c r="G2079" s="1559" t="e">
        <f>E2079+F2079</f>
        <v>#VALUE!</v>
      </c>
      <c r="H2079" s="1560">
        <f>IF($J2063="TC",0,IF($J2063="Nso",0,VLOOKUP($A2060,'Result Entry'!$B$9:$FW$108,77,0)))</f>
        <v>0.0</v>
      </c>
      <c r="I2079" s="1561"/>
      <c r="J2079" s="1562">
        <f>IF($J2063="TC",0,IF($J2063="Nso",0,VLOOKUP($A2060,'Result Entry'!$B$9:$FW$108,81,0)))</f>
        <v>0.0</v>
      </c>
      <c r="K2079" s="1561"/>
      <c r="L2079" s="1563">
        <f t="shared" si="116"/>
        <v>0.0</v>
      </c>
      <c r="M2079" s="1564" t="e">
        <f t="shared" si="117"/>
        <v>#VALUE!</v>
      </c>
      <c r="N2079" s="1550">
        <f>IF($J2063="TC",0,IF($J2063="Nso",0,VLOOKUP($A2060,'Result Entry'!$B$9:$FW$108,86,0)))</f>
        <v>0.0</v>
      </c>
    </row>
    <row r="2080" spans="8:8" ht="20.25" customHeight="1">
      <c r="A2080" s="1443"/>
      <c r="B2080" s="1503" t="s">
        <v>70</v>
      </c>
      <c r="C2080" s="1565" t="s">
        <v>78</v>
      </c>
      <c r="D2080" s="1566"/>
      <c r="E2080" s="1567"/>
      <c r="F2080" s="1568" t="s">
        <v>79</v>
      </c>
      <c r="G2080" s="1569"/>
      <c r="H2080" s="1570" t="s">
        <v>80</v>
      </c>
      <c r="I2080" s="1571"/>
      <c r="J2080" s="1572" t="s">
        <v>42</v>
      </c>
      <c r="K2080" s="1667" t="s">
        <v>92</v>
      </c>
      <c r="L2080" s="1574" t="s">
        <v>40</v>
      </c>
      <c r="M2080" s="1575"/>
      <c r="N2080" s="1576" t="s">
        <v>44</v>
      </c>
    </row>
    <row r="2081" spans="8:8" ht="25.5" customHeight="1">
      <c r="A2081" s="1443"/>
      <c r="B2081" s="1503" t="s">
        <v>70</v>
      </c>
      <c r="C2081" s="1577"/>
      <c r="D2081" s="1578"/>
      <c r="E2081" s="1579"/>
      <c r="F2081" s="1580">
        <f>IF($J2063="TC",0,IF($J2063="Nso",0,VLOOKUP($A2060,'Result Entry'!$B$9:$FW$108,146,0)))</f>
        <v>0.0</v>
      </c>
      <c r="G2081" s="1581"/>
      <c r="H2081" s="1582">
        <f>IF($J2063="TC",0,IF($J2063="Nso",0,VLOOKUP($A2060,'Result Entry'!$B$9:$FW$108,147,0)))</f>
        <v>0.0</v>
      </c>
      <c r="I2081" s="1583"/>
      <c r="J2081" s="1584">
        <f>IF($J2063="TC",0,IF($J2063="Nso",0,VLOOKUP($A2060,'Result Entry'!$B$9:$FW$108,148,0)))</f>
        <v>0.0</v>
      </c>
      <c r="K2081" s="1585" t="str">
        <f>IF($J2063="TC",0,IF($J2063="Nso",0,VLOOKUP($A2060,'Result Entry'!$B$9:$FW$108,149,0)))</f>
        <v/>
      </c>
      <c r="L2081" s="1586">
        <f>IF($J2063="TC",0,IF($J2063="Nso",0,VLOOKUP($A2060,'Result Entry'!$B$9:$FW$108,150,0)))</f>
        <v>0.0</v>
      </c>
      <c r="M2081" s="1587"/>
      <c r="N2081" s="1588">
        <f>IF($J2063="TC",0,IF($J2063="Nso",0,VLOOKUP($A2060,'Result Entry'!$B$9:$FW$108,152,0)))</f>
        <v>0.0</v>
      </c>
    </row>
    <row r="2082" spans="8:8" ht="20.25" customHeight="1">
      <c r="A2082" s="1443"/>
      <c r="B2082" s="1503" t="s">
        <v>70</v>
      </c>
      <c r="C2082" s="1589" t="s">
        <v>59</v>
      </c>
      <c r="D2082" s="1590"/>
      <c r="E2082" s="1590"/>
      <c r="F2082" s="1590"/>
      <c r="G2082" s="1590"/>
      <c r="H2082" s="1591"/>
      <c r="I2082" s="1592" t="s">
        <v>60</v>
      </c>
      <c r="J2082" s="1593"/>
      <c r="K2082" s="1594">
        <f>VLOOKUP($A2060,'Result Entry'!$B$9:$FW$108,143,0)</f>
        <v>0.0</v>
      </c>
      <c r="L2082" s="1595"/>
      <c r="M2082" s="1596" t="s">
        <v>38</v>
      </c>
      <c r="N2082" s="1597"/>
    </row>
    <row r="2083" spans="8:8" ht="20.25" customHeight="1">
      <c r="A2083" s="1443"/>
      <c r="B2083" s="1503" t="s">
        <v>70</v>
      </c>
      <c r="C2083" s="1598" t="s">
        <v>55</v>
      </c>
      <c r="D2083" s="1599"/>
      <c r="E2083" s="1599"/>
      <c r="F2083" s="1600" t="s">
        <v>158</v>
      </c>
      <c r="G2083" s="1601"/>
      <c r="H2083" s="1602" t="s">
        <v>48</v>
      </c>
      <c r="I2083" s="1603" t="s">
        <v>61</v>
      </c>
      <c r="J2083" s="1604"/>
      <c r="K2083" s="1605">
        <f>VLOOKUP($A2060,'Result Entry'!$B$9:$FW$108,144,0)</f>
        <v>0.0</v>
      </c>
      <c r="L2083" s="1606"/>
      <c r="M2083" s="1607">
        <f>VLOOKUP($A2060,'Result Entry'!$B$9:$FW$108,145,0)</f>
        <v>0.0</v>
      </c>
      <c r="N2083" s="1608"/>
    </row>
    <row r="2084" spans="8:8" ht="20.25" customHeight="1">
      <c r="A2084" s="1443"/>
      <c r="B2084" s="1503" t="s">
        <v>70</v>
      </c>
      <c r="C2084" s="1598"/>
      <c r="D2084" s="1599"/>
      <c r="E2084" s="1599"/>
      <c r="F2084" s="1609"/>
      <c r="G2084" s="1610"/>
      <c r="H2084" s="1611" t="s">
        <v>100</v>
      </c>
      <c r="I2084" s="1612" t="s">
        <v>62</v>
      </c>
      <c r="J2084" s="1613"/>
      <c r="K2084" s="1614">
        <f>IF($J2063="TC","Transferred",IF($J2063="Nso","NameSeparated",VLOOKUP($A2060,'Result Entry'!$B$9:$FW$108,153,0)))</f>
        <v>0.0</v>
      </c>
      <c r="L2084" s="1614"/>
      <c r="M2084" s="1614"/>
      <c r="N2084" s="1615"/>
    </row>
    <row r="2085" spans="8:8" ht="20.25" customHeight="1">
      <c r="A2085" s="1443"/>
      <c r="B2085" s="1503" t="s">
        <v>70</v>
      </c>
      <c r="C2085" s="1616" t="str">
        <f>'Result Entry'!$DU$3</f>
        <v>Foundation Of Information Tech.</v>
      </c>
      <c r="D2085" s="1617"/>
      <c r="E2085" s="1618"/>
      <c r="F2085" s="1619" t="str">
        <f>IF($J2063="TC",0,IF($J2063="Nso",0,VLOOKUP($A2060,'Result Entry'!$B$9:$GS$108,170,0)))</f>
        <v/>
      </c>
      <c r="G2085" s="1619"/>
      <c r="H2085" s="1620">
        <f>IF($J2063="TC",0,IF($J2063="Nso",0,VLOOKUP($A2060,'Result Entry'!$B$9:$GS$108,112,0)))</f>
        <v>0.0</v>
      </c>
      <c r="I2085" s="1621" t="s">
        <v>72</v>
      </c>
      <c r="J2085" s="1622"/>
      <c r="K2085" s="1623">
        <f>'Result Entry'!$T$2</f>
        <v>45041.0</v>
      </c>
      <c r="L2085" s="1624"/>
      <c r="M2085" s="1624"/>
      <c r="N2085" s="1625"/>
    </row>
    <row r="2086" spans="8:8" ht="20.25" customHeight="1">
      <c r="A2086" s="1443"/>
      <c r="B2086" s="1503" t="s">
        <v>70</v>
      </c>
      <c r="C2086" s="1616" t="str">
        <f>'Result Entry'!$EI$3</f>
        <v>G.I.A.I.-II</v>
      </c>
      <c r="D2086" s="1617"/>
      <c r="E2086" s="1618"/>
      <c r="F2086" s="1619" t="str">
        <f>IF($J2063="TC",0,IF($J2063="Nso",0,VLOOKUP($A2060,'Result Entry'!$B$9:$GS$108,174,0)))</f>
        <v/>
      </c>
      <c r="G2086" s="1619"/>
      <c r="H2086" s="1620">
        <f>IF($J2063="TC",0,IF($J2063="Nso",0,VLOOKUP($A2060,'Result Entry'!$B$9:$GS$108,124,0)))</f>
        <v>0.0</v>
      </c>
      <c r="I2086" s="1626"/>
      <c r="J2086" s="1627"/>
      <c r="K2086" s="1627"/>
      <c r="L2086" s="1627"/>
      <c r="M2086" s="1627"/>
      <c r="N2086" s="1628"/>
    </row>
    <row r="2087" spans="8:8" ht="20.25" customHeight="1">
      <c r="A2087" s="1443"/>
      <c r="B2087" s="1503" t="s">
        <v>70</v>
      </c>
      <c r="C2087" s="1616" t="str">
        <f>'Result Entry'!$EU$3</f>
        <v>SOC.SER.PLAN</v>
      </c>
      <c r="D2087" s="1617"/>
      <c r="E2087" s="1618"/>
      <c r="F2087" s="1619">
        <f>IF($J2063="TC",0,IF($J2063="Nso",0,VLOOKUP($A2060,'Result Entry'!$B$9:$HS$108,178,0)))</f>
        <v>0.0</v>
      </c>
      <c r="G2087" s="1619"/>
      <c r="H2087" s="1620">
        <f>IF($J2063="TC",0,IF($J2063="Nso",0,VLOOKUP($A2060,'Result Entry'!$B$9:$GS$108,136,0)))</f>
        <v>0.0</v>
      </c>
      <c r="I2087" s="1629" t="s">
        <v>175</v>
      </c>
      <c r="J2087" s="1630"/>
      <c r="K2087" s="1668"/>
      <c r="L2087" s="1669"/>
      <c r="M2087" s="1669"/>
      <c r="N2087" s="1670"/>
    </row>
    <row r="2088" spans="8:8" ht="20.25" customHeight="1">
      <c r="A2088" s="1443"/>
      <c r="B2088" s="1503" t="s">
        <v>70</v>
      </c>
      <c r="C2088" s="1616" t="str">
        <f>'Result Entry'!$FG$3</f>
        <v>Jeewan Kaushal</v>
      </c>
      <c r="D2088" s="1617"/>
      <c r="E2088" s="1618"/>
      <c r="F2088" s="1619" t="str">
        <f>IF($J2063="TC",0,IF($J2063="Nso",0,VLOOKUP($A2060,'Result Entry'!$B$9:$HS$108,182,0)))</f>
        <v/>
      </c>
      <c r="G2088" s="1619"/>
      <c r="H2088" s="1620">
        <f>IF($J2063="TC",0,IF($J2063="Nso",0,VLOOKUP($A2060,'Result Entry'!$B$9:$HS$108,136,0)))</f>
        <v>0.0</v>
      </c>
      <c r="I2088" s="1629" t="s">
        <v>149</v>
      </c>
      <c r="J2088" s="1630"/>
      <c r="K2088" s="1630"/>
      <c r="L2088" s="1630"/>
      <c r="M2088" s="1630"/>
      <c r="N2088" s="1634"/>
    </row>
    <row r="2089" spans="8:8" ht="20.25" customHeight="1">
      <c r="A2089" s="1443"/>
      <c r="B2089" s="1483" t="s">
        <v>70</v>
      </c>
      <c r="C2089" s="1635" t="s">
        <v>181</v>
      </c>
      <c r="D2089" s="1636"/>
      <c r="E2089" s="1637"/>
      <c r="F2089" s="1638" t="s">
        <v>182</v>
      </c>
      <c r="G2089" s="1639"/>
      <c r="H2089" s="1640" t="s">
        <v>31</v>
      </c>
      <c r="I2089" s="1629" t="s">
        <v>176</v>
      </c>
      <c r="J2089" s="1630"/>
      <c r="K2089" s="1630"/>
      <c r="L2089" s="1630"/>
      <c r="M2089" s="1630"/>
      <c r="N2089" s="1634"/>
    </row>
    <row r="2090" spans="8:8" ht="20.25" customHeight="1">
      <c r="A2090" s="1443"/>
      <c r="B2090" s="1483" t="s">
        <v>70</v>
      </c>
      <c r="C2090" s="1641"/>
      <c r="D2090" s="1642"/>
      <c r="E2090" s="1643"/>
      <c r="F2090" s="1644" t="s">
        <v>183</v>
      </c>
      <c r="G2090" s="1645"/>
      <c r="H2090" s="1646" t="s">
        <v>180</v>
      </c>
      <c r="I2090" s="1647" t="s">
        <v>68</v>
      </c>
      <c r="J2090" s="1648"/>
      <c r="K2090" s="1648"/>
      <c r="L2090" s="1648"/>
      <c r="M2090" s="1648"/>
      <c r="N2090" s="1649"/>
    </row>
    <row r="2091" spans="8:8" ht="20.25" customHeight="1">
      <c r="A2091" s="1443"/>
      <c r="B2091" s="1483" t="s">
        <v>70</v>
      </c>
      <c r="C2091" s="1641"/>
      <c r="D2091" s="1642"/>
      <c r="E2091" s="1643"/>
      <c r="F2091" s="1644" t="s">
        <v>186</v>
      </c>
      <c r="G2091" s="1645"/>
      <c r="H2091" s="1646" t="s">
        <v>63</v>
      </c>
      <c r="I2091" s="1650"/>
      <c r="J2091" s="1651"/>
      <c r="K2091" s="1651"/>
      <c r="L2091" s="1651"/>
      <c r="M2091" s="1651"/>
      <c r="N2091" s="1652"/>
    </row>
    <row r="2092" spans="8:8" ht="20.25" customHeight="1">
      <c r="A2092" s="1443"/>
      <c r="B2092" s="1483" t="s">
        <v>70</v>
      </c>
      <c r="C2092" s="1641"/>
      <c r="D2092" s="1642"/>
      <c r="E2092" s="1643"/>
      <c r="F2092" s="1644" t="s">
        <v>187</v>
      </c>
      <c r="G2092" s="1645"/>
      <c r="H2092" s="1646" t="s">
        <v>64</v>
      </c>
      <c r="I2092" s="1650"/>
      <c r="J2092" s="1651"/>
      <c r="K2092" s="1651"/>
      <c r="L2092" s="1651"/>
      <c r="M2092" s="1651"/>
      <c r="N2092" s="1652"/>
    </row>
    <row r="2093" spans="8:8" ht="20.25" customHeight="1">
      <c r="A2093" s="1443"/>
      <c r="B2093" s="1483" t="s">
        <v>70</v>
      </c>
      <c r="C2093" s="1641"/>
      <c r="D2093" s="1642"/>
      <c r="E2093" s="1643"/>
      <c r="F2093" s="1644" t="s">
        <v>184</v>
      </c>
      <c r="G2093" s="1645"/>
      <c r="H2093" s="1646" t="s">
        <v>66</v>
      </c>
      <c r="I2093" s="1653" t="s">
        <v>81</v>
      </c>
      <c r="J2093" s="1654"/>
      <c r="K2093" s="1654"/>
      <c r="L2093" s="1654"/>
      <c r="M2093" s="1654"/>
      <c r="N2093" s="1655"/>
    </row>
    <row r="2094" spans="8:8" ht="20.25" customHeight="1">
      <c r="A2094" s="1443"/>
      <c r="B2094" s="1656" t="s">
        <v>70</v>
      </c>
      <c r="C2094" s="1657"/>
      <c r="D2094" s="1658"/>
      <c r="E2094" s="1659"/>
      <c r="F2094" s="1660" t="s">
        <v>185</v>
      </c>
      <c r="G2094" s="1661"/>
      <c r="H2094" s="1662" t="s">
        <v>65</v>
      </c>
      <c r="I2094" s="1663"/>
      <c r="J2094" s="1664"/>
      <c r="K2094" s="1664"/>
      <c r="L2094" s="1664"/>
      <c r="M2094" s="1664"/>
      <c r="N2094" s="1665"/>
    </row>
    <row r="2095" spans="8:8" ht="15.75">
      <c r="A2095" s="1666"/>
      <c r="B2095" s="1666"/>
      <c r="C2095" s="1666"/>
      <c r="D2095" s="1666"/>
      <c r="E2095" s="1666"/>
      <c r="F2095" s="1666"/>
      <c r="G2095" s="1666"/>
      <c r="H2095" s="1666"/>
      <c r="I2095" s="1666"/>
      <c r="J2095" s="1666"/>
      <c r="K2095" s="1666"/>
      <c r="L2095" s="1666"/>
      <c r="M2095" s="1666"/>
      <c r="N2095" s="1666"/>
    </row>
    <row r="2096" spans="8:8" ht="24.75" customHeight="1">
      <c r="A2096" s="1441">
        <f>A2060+1</f>
        <v>60.0</v>
      </c>
      <c r="B2096" s="1442" t="s">
        <v>51</v>
      </c>
      <c r="C2096" s="1442"/>
      <c r="D2096" s="1442"/>
      <c r="E2096" s="1442"/>
      <c r="F2096" s="1442"/>
      <c r="G2096" s="1442"/>
      <c r="H2096" s="1442"/>
      <c r="I2096" s="1442"/>
      <c r="J2096" s="1442"/>
      <c r="K2096" s="1442"/>
      <c r="L2096" s="1442"/>
      <c r="M2096" s="1442"/>
      <c r="N2096" s="1442"/>
    </row>
    <row r="2097" spans="8:8" ht="42.75" customHeight="1">
      <c r="A2097" s="1443"/>
      <c r="B2097" s="1444"/>
      <c r="C2097" s="1445"/>
      <c r="D2097" s="1446" t="str">
        <f>Master!$E$8</f>
        <v>Govt. Sr. Secondary School </v>
      </c>
      <c r="E2097" s="1447"/>
      <c r="F2097" s="1447"/>
      <c r="G2097" s="1447"/>
      <c r="H2097" s="1447"/>
      <c r="I2097" s="1447"/>
      <c r="J2097" s="1447"/>
      <c r="K2097" s="1447"/>
      <c r="L2097" s="1447"/>
      <c r="M2097" s="1447"/>
      <c r="N2097" s="1448"/>
    </row>
    <row r="2098" spans="8:8" ht="26.25" customHeight="1">
      <c r="A2098" s="1443"/>
      <c r="B2098" s="1449"/>
      <c r="C2098" s="1450"/>
      <c r="D2098" s="1451" t="str">
        <f>Master!$E$11</f>
        <v>P.S.-Bapini (Jodhpur)</v>
      </c>
      <c r="E2098" s="1452"/>
      <c r="F2098" s="1452"/>
      <c r="G2098" s="1452"/>
      <c r="H2098" s="1452"/>
      <c r="I2098" s="1452"/>
      <c r="J2098" s="1452"/>
      <c r="K2098" s="1452"/>
      <c r="L2098" s="1452"/>
      <c r="M2098" s="1452"/>
      <c r="N2098" s="1453"/>
    </row>
    <row r="2099" spans="8:8" ht="20.25" customHeight="1">
      <c r="A2099" s="1443"/>
      <c r="B2099" s="1454"/>
      <c r="C2099" s="1455" t="s">
        <v>151</v>
      </c>
      <c r="D2099" s="1456"/>
      <c r="E2099" s="1456"/>
      <c r="F2099" s="1456"/>
      <c r="G2099" s="1457"/>
      <c r="H2099" s="1458" t="s">
        <v>128</v>
      </c>
      <c r="I2099" s="1458"/>
      <c r="J2099" s="1459">
        <f>VLOOKUP(A2096,'Result Entry'!$B$6:$K$108,6,0)</f>
        <v>0.0</v>
      </c>
      <c r="K2099" s="1460" t="s">
        <v>69</v>
      </c>
      <c r="L2099" s="1461"/>
      <c r="M2099" s="1462">
        <f>Master!$E$14</f>
        <v>8.151106901E9</v>
      </c>
      <c r="N2099" s="1463"/>
    </row>
    <row r="2100" spans="8:8" ht="20.25" customHeight="1">
      <c r="A2100" s="1443"/>
      <c r="B2100" s="1464"/>
      <c r="C2100" s="1465"/>
      <c r="D2100" s="1466"/>
      <c r="E2100" s="1466"/>
      <c r="F2100" s="1466"/>
      <c r="G2100" s="1467"/>
      <c r="H2100" s="1468"/>
      <c r="I2100" s="1468"/>
      <c r="J2100" s="1469"/>
      <c r="K2100" s="1470" t="s">
        <v>67</v>
      </c>
      <c r="L2100" s="1471"/>
      <c r="M2100" s="1472"/>
      <c r="N2100" s="1473"/>
      <c r="O2100" s="23" t="s">
        <v>157</v>
      </c>
    </row>
    <row r="2101" spans="8:8" ht="20.25" customHeight="1">
      <c r="A2101" s="1443"/>
      <c r="B2101" s="1464"/>
      <c r="C2101" s="1474"/>
      <c r="D2101" s="1475"/>
      <c r="E2101" s="1475"/>
      <c r="F2101" s="1475"/>
      <c r="G2101" s="1476"/>
      <c r="H2101" s="1477"/>
      <c r="I2101" s="1477"/>
      <c r="J2101" s="1478"/>
      <c r="K2101" s="1479" t="s">
        <v>52</v>
      </c>
      <c r="L2101" s="1480"/>
      <c r="M2101" s="1481" t="str">
        <f>Master!$E$6</f>
        <v>2022-23</v>
      </c>
      <c r="N2101" s="1482"/>
    </row>
    <row r="2102" spans="8:8" ht="20.25" customHeight="1">
      <c r="A2102" s="1443"/>
      <c r="B2102" s="1483" t="s">
        <v>70</v>
      </c>
      <c r="C2102" s="1484" t="s">
        <v>21</v>
      </c>
      <c r="D2102" s="1485"/>
      <c r="E2102" s="1485"/>
      <c r="F2102" s="1486"/>
      <c r="G2102" s="1487" t="s">
        <v>150</v>
      </c>
      <c r="H2102" s="1488">
        <f>VLOOKUP($A2096,'Result Entry'!$B$9:$FW$108,4,0)</f>
        <v>0.0</v>
      </c>
      <c r="I2102" s="1488"/>
      <c r="J2102" s="1488"/>
      <c r="K2102" s="1488"/>
      <c r="L2102" s="1488"/>
      <c r="M2102" s="1488"/>
      <c r="N2102" s="1489"/>
    </row>
    <row r="2103" spans="8:8" ht="20.25" customHeight="1">
      <c r="A2103" s="1443"/>
      <c r="B2103" s="1483" t="s">
        <v>70</v>
      </c>
      <c r="C2103" s="1490" t="s">
        <v>23</v>
      </c>
      <c r="D2103" s="1491"/>
      <c r="E2103" s="1491"/>
      <c r="F2103" s="1492"/>
      <c r="G2103" s="1493" t="s">
        <v>150</v>
      </c>
      <c r="H2103" s="1494">
        <f>VLOOKUP($A2096,'Result Entry'!$B$9:$FW$108,7,0)</f>
        <v>0.0</v>
      </c>
      <c r="I2103" s="1494"/>
      <c r="J2103" s="1494"/>
      <c r="K2103" s="1494"/>
      <c r="L2103" s="1494"/>
      <c r="M2103" s="1494"/>
      <c r="N2103" s="1495"/>
    </row>
    <row r="2104" spans="8:8" ht="20.25" customHeight="1">
      <c r="A2104" s="1443"/>
      <c r="B2104" s="1483" t="s">
        <v>70</v>
      </c>
      <c r="C2104" s="1490" t="s">
        <v>24</v>
      </c>
      <c r="D2104" s="1491"/>
      <c r="E2104" s="1491"/>
      <c r="F2104" s="1492"/>
      <c r="G2104" s="1493" t="s">
        <v>150</v>
      </c>
      <c r="H2104" s="1494">
        <f>VLOOKUP($A2096,'Result Entry'!$B$9:$FW$108,8,0)</f>
        <v>0.0</v>
      </c>
      <c r="I2104" s="1494"/>
      <c r="J2104" s="1494"/>
      <c r="K2104" s="1494"/>
      <c r="L2104" s="1494"/>
      <c r="M2104" s="1494"/>
      <c r="N2104" s="1495"/>
    </row>
    <row r="2105" spans="8:8" ht="20.25" customHeight="1">
      <c r="A2105" s="1443"/>
      <c r="B2105" s="1483" t="s">
        <v>70</v>
      </c>
      <c r="C2105" s="1490" t="s">
        <v>53</v>
      </c>
      <c r="D2105" s="1491"/>
      <c r="E2105" s="1491"/>
      <c r="F2105" s="1492"/>
      <c r="G2105" s="1493" t="s">
        <v>150</v>
      </c>
      <c r="H2105" s="1494">
        <f>VLOOKUP($A2096,'Result Entry'!$B$9:$FW$108,9,0)</f>
        <v>0.0</v>
      </c>
      <c r="I2105" s="1494"/>
      <c r="J2105" s="1494"/>
      <c r="K2105" s="1494"/>
      <c r="L2105" s="1494"/>
      <c r="M2105" s="1494"/>
      <c r="N2105" s="1495"/>
    </row>
    <row r="2106" spans="8:8" ht="20.25" customHeight="1">
      <c r="A2106" s="1443"/>
      <c r="B2106" s="1483" t="s">
        <v>70</v>
      </c>
      <c r="C2106" s="1490" t="s">
        <v>54</v>
      </c>
      <c r="D2106" s="1491"/>
      <c r="E2106" s="1491"/>
      <c r="F2106" s="1492"/>
      <c r="G2106" s="1493" t="s">
        <v>150</v>
      </c>
      <c r="H2106" s="1496" t="str">
        <f>CONCATENATE('Result Entry'!$G$4,'Result Entry'!$J$4)</f>
        <v>11(A)</v>
      </c>
      <c r="I2106" s="1494"/>
      <c r="J2106" s="1494"/>
      <c r="K2106" s="1494"/>
      <c r="L2106" s="1494"/>
      <c r="M2106" s="1494"/>
      <c r="N2106" s="1495"/>
    </row>
    <row r="2107" spans="8:8" ht="20.25" customHeight="1">
      <c r="A2107" s="1443"/>
      <c r="B2107" s="1483" t="s">
        <v>70</v>
      </c>
      <c r="C2107" s="1497" t="s">
        <v>26</v>
      </c>
      <c r="D2107" s="1498"/>
      <c r="E2107" s="1498"/>
      <c r="F2107" s="1499"/>
      <c r="G2107" s="1500" t="s">
        <v>150</v>
      </c>
      <c r="H2107" s="1501">
        <f>VLOOKUP($A2096,'Result Entry'!$B$9:$FW$108,10,0)</f>
        <v>0.0</v>
      </c>
      <c r="I2107" s="1501"/>
      <c r="J2107" s="1501"/>
      <c r="K2107" s="1501"/>
      <c r="L2107" s="1501"/>
      <c r="M2107" s="1501"/>
      <c r="N2107" s="1502"/>
    </row>
    <row r="2108" spans="8:8" ht="20.25" customHeight="1">
      <c r="A2108" s="1443"/>
      <c r="B2108" s="1503" t="s">
        <v>70</v>
      </c>
      <c r="C2108" s="1504" t="s">
        <v>168</v>
      </c>
      <c r="D2108" s="1505"/>
      <c r="E2108" s="1506" t="s">
        <v>73</v>
      </c>
      <c r="F2108" s="1507" t="s">
        <v>74</v>
      </c>
      <c r="G2108" s="1508" t="s">
        <v>169</v>
      </c>
      <c r="H2108" s="1509" t="s">
        <v>56</v>
      </c>
      <c r="I2108" s="1510"/>
      <c r="J2108" s="1511" t="s">
        <v>85</v>
      </c>
      <c r="K2108" s="1512"/>
      <c r="L2108" s="1513" t="s">
        <v>170</v>
      </c>
      <c r="M2108" s="1514" t="s">
        <v>77</v>
      </c>
      <c r="N2108" s="1515" t="s">
        <v>99</v>
      </c>
    </row>
    <row r="2109" spans="8:8" ht="20.25" customHeight="1">
      <c r="A2109" s="1443"/>
      <c r="B2109" s="1503"/>
      <c r="C2109" s="1516"/>
      <c r="D2109" s="1517"/>
      <c r="E2109" s="1518"/>
      <c r="F2109" s="1519"/>
      <c r="G2109" s="1520"/>
      <c r="H2109" s="1521"/>
      <c r="I2109" s="1522"/>
      <c r="J2109" s="1523"/>
      <c r="K2109" s="1524"/>
      <c r="L2109" s="1525"/>
      <c r="M2109" s="1526"/>
      <c r="N2109" s="1527"/>
    </row>
    <row r="2110" spans="8:8" ht="20.25" customHeight="1">
      <c r="A2110" s="1443"/>
      <c r="B2110" s="1503" t="s">
        <v>70</v>
      </c>
      <c r="C2110" s="1528" t="s">
        <v>57</v>
      </c>
      <c r="D2110" s="1529"/>
      <c r="E2110" s="1530">
        <f>'Result Entry'!$L$7</f>
        <v>10.0</v>
      </c>
      <c r="F2110" s="1531">
        <f>'Result Entry'!$M$7</f>
        <v>10.0</v>
      </c>
      <c r="G2110" s="1532">
        <f>SUM(E2110:F2110)</f>
        <v>20.0</v>
      </c>
      <c r="H2110" s="1533">
        <f>'Result Entry'!$AU$7</f>
        <v>70.0</v>
      </c>
      <c r="I2110" s="1534"/>
      <c r="J2110" s="1535">
        <f>'Result Entry'!$AY$7</f>
        <v>100.0</v>
      </c>
      <c r="K2110" s="1534"/>
      <c r="L2110" s="1532">
        <f t="shared" si="118" ref="L2110:L2115">H2110+J2110</f>
        <v>170.0</v>
      </c>
      <c r="M2110" s="1536">
        <f t="shared" si="119" ref="M2110:M2115">G2110+L2110</f>
        <v>190.0</v>
      </c>
      <c r="N2110" s="1537"/>
    </row>
    <row r="2111" spans="8:8" s="1538" ht="20.25" customFormat="1" customHeight="1">
      <c r="A2111" s="1443"/>
      <c r="B2111" s="1539" t="s">
        <v>70</v>
      </c>
      <c r="C2111" s="1540" t="str">
        <f>'Result Entry'!$L$3</f>
        <v>HINDI Comp.</v>
      </c>
      <c r="D2111" s="1541"/>
      <c r="E2111" s="1542">
        <f>IF($J2099="TC",0,IF($J2099="Nso",0,VLOOKUP($A2096,'Result Entry'!$B$9:$FW$108,11,0)))</f>
        <v>0.0</v>
      </c>
      <c r="F2111" s="1543">
        <f>IF($J2099="TC",0,IF($J2099="Nso",0,VLOOKUP($A2096,'Result Entry'!$B$9:$FW$108,12,0)))</f>
        <v>0.0</v>
      </c>
      <c r="G2111" s="1544">
        <f>E2111+F2111</f>
        <v>0.0</v>
      </c>
      <c r="H2111" s="1545">
        <f>IF($J2099="TC",0,IF($J2099="Nso",0,VLOOKUP($A2096,'Result Entry'!$B$9:$FW$108,16,0)))</f>
        <v>0.0</v>
      </c>
      <c r="I2111" s="1546"/>
      <c r="J2111" s="1547">
        <f>IF($J2099="TC",0,IF($J2099="Nso",0,VLOOKUP($A2096,'Result Entry'!$B$9:$FW$108,19,0)))</f>
        <v>0.0</v>
      </c>
      <c r="K2111" s="1546"/>
      <c r="L2111" s="1548">
        <f t="shared" si="118"/>
        <v>0.0</v>
      </c>
      <c r="M2111" s="1549">
        <f t="shared" si="119"/>
        <v>0.0</v>
      </c>
      <c r="N2111" s="1550" t="str">
        <f>IF($J2099="TC",0,IF($J2099="Nso",0,VLOOKUP($A2096,'Result Entry'!$B$9:$FW$108,24,0)))</f>
        <v/>
      </c>
    </row>
    <row r="2112" spans="8:8" s="1538" ht="20.25" customFormat="1" customHeight="1">
      <c r="A2112" s="1443"/>
      <c r="B2112" s="1539" t="s">
        <v>70</v>
      </c>
      <c r="C2112" s="1551" t="str">
        <f>'Result Entry'!$Z$3</f>
        <v>ENGLISH Comp.</v>
      </c>
      <c r="D2112" s="1552"/>
      <c r="E2112" s="1542">
        <f>IF($J2099="TC",0,IF($J2099="Nso",0,VLOOKUP($A2096,'Result Entry'!$B$9:$FW$108,25,0)))</f>
        <v>0.0</v>
      </c>
      <c r="F2112" s="1543">
        <f>IF($J2099="TC",0,IF($J2099="Nso",0,VLOOKUP($A2096,'Result Entry'!$B$9:$FW$108,26,0)))</f>
        <v>0.0</v>
      </c>
      <c r="G2112" s="1553">
        <f>E2112+F2112</f>
        <v>0.0</v>
      </c>
      <c r="H2112" s="1554">
        <f>IF($J2099="TC",0,IF($J2099="Nso",0,VLOOKUP($A2096,'Result Entry'!$B$9:$FW$108,30,0)))</f>
        <v>0.0</v>
      </c>
      <c r="I2112" s="1555"/>
      <c r="J2112" s="1556">
        <f>IF($J2099="TC",0,IF($J2099="Nso",0,VLOOKUP($A2096,'Result Entry'!$B$9:$FW$108,33,0)))</f>
        <v>0.0</v>
      </c>
      <c r="K2112" s="1555"/>
      <c r="L2112" s="1548">
        <f t="shared" si="118"/>
        <v>0.0</v>
      </c>
      <c r="M2112" s="1549">
        <f t="shared" si="119"/>
        <v>0.0</v>
      </c>
      <c r="N2112" s="1550" t="str">
        <f>IF($J2099="TC",0,IF($J2099="Nso",0,VLOOKUP($A2096,'Result Entry'!$B$9:$FW$108,38,0)))</f>
        <v/>
      </c>
    </row>
    <row r="2113" spans="8:8" s="1538" ht="20.25" customFormat="1" customHeight="1">
      <c r="A2113" s="1443"/>
      <c r="B2113" s="1539" t="s">
        <v>70</v>
      </c>
      <c r="C2113" s="1551" t="str">
        <f>'Result Entry'!$AO$3</f>
        <v>PHYSICS</v>
      </c>
      <c r="D2113" s="1552"/>
      <c r="E2113" s="1542">
        <f>IF($J2099="TC",0,IF($J2099="Nso",0,VLOOKUP($A2096,'Result Entry'!$B$9:$FW$108,39,0)))</f>
        <v>0.0</v>
      </c>
      <c r="F2113" s="1543">
        <f>IF($J2099="TC",0,IF($J2099="Nso",0,VLOOKUP($A2096,'Result Entry'!$B$9:$FW$108,40,0)))</f>
        <v>0.0</v>
      </c>
      <c r="G2113" s="1553">
        <f>E2113+F2113</f>
        <v>0.0</v>
      </c>
      <c r="H2113" s="1554">
        <f>IF($J2099="TC",0,IF($J2099="Nso",0,VLOOKUP($A2096,'Result Entry'!$B$9:$FW$108,45,0)))</f>
        <v>0.0</v>
      </c>
      <c r="I2113" s="1555"/>
      <c r="J2113" s="1556">
        <f>IF($J2099="TC",0,IF($J2099="Nso",0,VLOOKUP($A2096,'Result Entry'!$B$9:$FW$108,49,0)))</f>
        <v>0.0</v>
      </c>
      <c r="K2113" s="1555"/>
      <c r="L2113" s="1548">
        <f t="shared" si="118"/>
        <v>0.0</v>
      </c>
      <c r="M2113" s="1549">
        <f t="shared" si="119"/>
        <v>0.0</v>
      </c>
      <c r="N2113" s="1550" t="str">
        <f>IF($J2099="TC",0,IF($J2099="Nso",0,VLOOKUP($A2096,'Result Entry'!$B$9:$FW$108,54,0)))</f>
        <v/>
      </c>
    </row>
    <row r="2114" spans="8:8" s="1538" ht="20.25" customFormat="1" customHeight="1">
      <c r="A2114" s="1443"/>
      <c r="B2114" s="1539" t="s">
        <v>70</v>
      </c>
      <c r="C2114" s="1551" t="str">
        <f>'Result Entry'!$BF$3</f>
        <v>CHEMISTRY</v>
      </c>
      <c r="D2114" s="1552"/>
      <c r="E2114" s="1542" t="str">
        <f>IF($J2099="TC",0,IF($J2099="Nso",0,VLOOKUP($A2096,'Result Entry'!$B$9:$FW$108,55,0)))</f>
        <v/>
      </c>
      <c r="F2114" s="1543">
        <f>IF($J2099="TC",0,IF($J2099="Nso",0,VLOOKUP($A2096,'Result Entry'!$B$9:$FW$108,56,0)))</f>
        <v>0.0</v>
      </c>
      <c r="G2114" s="1553" t="e">
        <f>E2114+F2114</f>
        <v>#VALUE!</v>
      </c>
      <c r="H2114" s="1554">
        <f>IF($J2099="TC",0,IF($J2099="Nso",0,VLOOKUP($A2096,'Result Entry'!$B$9:$FW$108,61,0)))</f>
        <v>0.0</v>
      </c>
      <c r="I2114" s="1555"/>
      <c r="J2114" s="1556">
        <f>IF($J2099="TC",0,IF($J2099="Nso",0,VLOOKUP($A2096,'Result Entry'!$B$9:$FW$108,65,0)))</f>
        <v>0.0</v>
      </c>
      <c r="K2114" s="1555"/>
      <c r="L2114" s="1548">
        <f t="shared" si="118"/>
        <v>0.0</v>
      </c>
      <c r="M2114" s="1549" t="e">
        <f t="shared" si="119"/>
        <v>#VALUE!</v>
      </c>
      <c r="N2114" s="1550" t="str">
        <f>IF($J2099="TC",0,IF($J2099="Nso",0,VLOOKUP($A2096,'Result Entry'!$B$9:$FW$108,70,0)))</f>
        <v/>
      </c>
    </row>
    <row r="2115" spans="8:8" s="1538" ht="20.25" customFormat="1" customHeight="1">
      <c r="A2115" s="1443"/>
      <c r="B2115" s="1539" t="s">
        <v>70</v>
      </c>
      <c r="C2115" s="1551" t="str">
        <f>'Result Entry'!$BW$3</f>
        <v>BIOLOGY</v>
      </c>
      <c r="D2115" s="1552"/>
      <c r="E2115" s="1557" t="str">
        <f>IF($J2099="TC",0,IF($J2099="Nso",0,VLOOKUP($A2096,'Result Entry'!$B$9:$FW$108,71,0)))</f>
        <v/>
      </c>
      <c r="F2115" s="1558" t="str">
        <f>IF($J2099="TC",0,IF($J2099="Nso",0,VLOOKUP($A2096,'Result Entry'!$B$9:$FW$108,72,0)))</f>
        <v/>
      </c>
      <c r="G2115" s="1559" t="e">
        <f>E2115+F2115</f>
        <v>#VALUE!</v>
      </c>
      <c r="H2115" s="1560">
        <f>IF($J2099="TC",0,IF($J2099="Nso",0,VLOOKUP($A2096,'Result Entry'!$B$9:$FW$108,77,0)))</f>
        <v>0.0</v>
      </c>
      <c r="I2115" s="1561"/>
      <c r="J2115" s="1562">
        <f>IF($J2099="TC",0,IF($J2099="Nso",0,VLOOKUP($A2096,'Result Entry'!$B$9:$FW$108,81,0)))</f>
        <v>0.0</v>
      </c>
      <c r="K2115" s="1561"/>
      <c r="L2115" s="1563">
        <f t="shared" si="118"/>
        <v>0.0</v>
      </c>
      <c r="M2115" s="1564" t="e">
        <f t="shared" si="119"/>
        <v>#VALUE!</v>
      </c>
      <c r="N2115" s="1550">
        <f>IF($J2099="TC",0,IF($J2099="Nso",0,VLOOKUP($A2096,'Result Entry'!$B$9:$FW$108,86,0)))</f>
        <v>0.0</v>
      </c>
    </row>
    <row r="2116" spans="8:8" ht="20.25" customHeight="1">
      <c r="A2116" s="1443"/>
      <c r="B2116" s="1503" t="s">
        <v>70</v>
      </c>
      <c r="C2116" s="1565" t="s">
        <v>78</v>
      </c>
      <c r="D2116" s="1566"/>
      <c r="E2116" s="1567"/>
      <c r="F2116" s="1568" t="s">
        <v>79</v>
      </c>
      <c r="G2116" s="1569"/>
      <c r="H2116" s="1570" t="s">
        <v>80</v>
      </c>
      <c r="I2116" s="1571"/>
      <c r="J2116" s="1572" t="s">
        <v>42</v>
      </c>
      <c r="K2116" s="1667" t="s">
        <v>92</v>
      </c>
      <c r="L2116" s="1574" t="s">
        <v>40</v>
      </c>
      <c r="M2116" s="1575"/>
      <c r="N2116" s="1576" t="s">
        <v>44</v>
      </c>
    </row>
    <row r="2117" spans="8:8" ht="25.5" customHeight="1">
      <c r="A2117" s="1443"/>
      <c r="B2117" s="1503" t="s">
        <v>70</v>
      </c>
      <c r="C2117" s="1577"/>
      <c r="D2117" s="1578"/>
      <c r="E2117" s="1579"/>
      <c r="F2117" s="1580">
        <f>IF($J2099="TC",0,IF($J2099="Nso",0,VLOOKUP($A2096,'Result Entry'!$B$9:$FW$108,146,0)))</f>
        <v>0.0</v>
      </c>
      <c r="G2117" s="1581"/>
      <c r="H2117" s="1582">
        <f>IF($J2099="TC",0,IF($J2099="Nso",0,VLOOKUP($A2096,'Result Entry'!$B$9:$FW$108,147,0)))</f>
        <v>0.0</v>
      </c>
      <c r="I2117" s="1583"/>
      <c r="J2117" s="1584">
        <f>IF($J2099="TC",0,IF($J2099="Nso",0,VLOOKUP($A2096,'Result Entry'!$B$9:$FW$108,148,0)))</f>
        <v>0.0</v>
      </c>
      <c r="K2117" s="1585" t="str">
        <f>IF($J2099="TC",0,IF($J2099="Nso",0,VLOOKUP($A2096,'Result Entry'!$B$9:$FW$108,149,0)))</f>
        <v/>
      </c>
      <c r="L2117" s="1586">
        <f>IF($J2099="TC",0,IF($J2099="Nso",0,VLOOKUP($A2096,'Result Entry'!$B$9:$FW$108,150,0)))</f>
        <v>0.0</v>
      </c>
      <c r="M2117" s="1587"/>
      <c r="N2117" s="1588">
        <f>IF($J2099="TC",0,IF($J2099="Nso",0,VLOOKUP($A2096,'Result Entry'!$B$9:$FW$108,152,0)))</f>
        <v>0.0</v>
      </c>
    </row>
    <row r="2118" spans="8:8" ht="20.25" customHeight="1">
      <c r="A2118" s="1443"/>
      <c r="B2118" s="1503" t="s">
        <v>70</v>
      </c>
      <c r="C2118" s="1589" t="s">
        <v>59</v>
      </c>
      <c r="D2118" s="1590"/>
      <c r="E2118" s="1590"/>
      <c r="F2118" s="1590"/>
      <c r="G2118" s="1590"/>
      <c r="H2118" s="1591"/>
      <c r="I2118" s="1592" t="s">
        <v>60</v>
      </c>
      <c r="J2118" s="1593"/>
      <c r="K2118" s="1594">
        <f>VLOOKUP($A2096,'Result Entry'!$B$9:$FW$108,143,0)</f>
        <v>0.0</v>
      </c>
      <c r="L2118" s="1595"/>
      <c r="M2118" s="1596" t="s">
        <v>38</v>
      </c>
      <c r="N2118" s="1597"/>
    </row>
    <row r="2119" spans="8:8" ht="20.25" customHeight="1">
      <c r="A2119" s="1443"/>
      <c r="B2119" s="1503" t="s">
        <v>70</v>
      </c>
      <c r="C2119" s="1598" t="s">
        <v>55</v>
      </c>
      <c r="D2119" s="1599"/>
      <c r="E2119" s="1599"/>
      <c r="F2119" s="1600" t="s">
        <v>158</v>
      </c>
      <c r="G2119" s="1601"/>
      <c r="H2119" s="1602" t="s">
        <v>48</v>
      </c>
      <c r="I2119" s="1603" t="s">
        <v>61</v>
      </c>
      <c r="J2119" s="1604"/>
      <c r="K2119" s="1605">
        <f>VLOOKUP($A2096,'Result Entry'!$B$9:$FW$108,144,0)</f>
        <v>0.0</v>
      </c>
      <c r="L2119" s="1606"/>
      <c r="M2119" s="1607">
        <f>VLOOKUP($A2096,'Result Entry'!$B$9:$FW$108,145,0)</f>
        <v>0.0</v>
      </c>
      <c r="N2119" s="1608"/>
    </row>
    <row r="2120" spans="8:8" ht="20.25" customHeight="1">
      <c r="A2120" s="1443"/>
      <c r="B2120" s="1503" t="s">
        <v>70</v>
      </c>
      <c r="C2120" s="1598"/>
      <c r="D2120" s="1599"/>
      <c r="E2120" s="1599"/>
      <c r="F2120" s="1609"/>
      <c r="G2120" s="1610"/>
      <c r="H2120" s="1611" t="s">
        <v>100</v>
      </c>
      <c r="I2120" s="1612" t="s">
        <v>62</v>
      </c>
      <c r="J2120" s="1613"/>
      <c r="K2120" s="1614">
        <f>IF($J2099="TC","Transferred",IF($J2099="Nso","NameSeparated",VLOOKUP($A2096,'Result Entry'!$B$9:$FW$108,153,0)))</f>
        <v>0.0</v>
      </c>
      <c r="L2120" s="1614"/>
      <c r="M2120" s="1614"/>
      <c r="N2120" s="1615"/>
    </row>
    <row r="2121" spans="8:8" ht="20.25" customHeight="1">
      <c r="A2121" s="1443"/>
      <c r="B2121" s="1503" t="s">
        <v>70</v>
      </c>
      <c r="C2121" s="1616" t="str">
        <f>'Result Entry'!$DU$3</f>
        <v>Foundation Of Information Tech.</v>
      </c>
      <c r="D2121" s="1617"/>
      <c r="E2121" s="1618"/>
      <c r="F2121" s="1619" t="str">
        <f>IF($J2099="TC",0,IF($J2099="Nso",0,VLOOKUP($A2096,'Result Entry'!$B$9:$GS$108,170,0)))</f>
        <v/>
      </c>
      <c r="G2121" s="1619"/>
      <c r="H2121" s="1620">
        <f>IF($J2099="TC",0,IF($J2099="Nso",0,VLOOKUP($A2096,'Result Entry'!$B$9:$GS$108,112,0)))</f>
        <v>0.0</v>
      </c>
      <c r="I2121" s="1621" t="s">
        <v>72</v>
      </c>
      <c r="J2121" s="1622"/>
      <c r="K2121" s="1623">
        <f>'Result Entry'!$T$2</f>
        <v>45041.0</v>
      </c>
      <c r="L2121" s="1624"/>
      <c r="M2121" s="1624"/>
      <c r="N2121" s="1625"/>
    </row>
    <row r="2122" spans="8:8" ht="20.25" customHeight="1">
      <c r="A2122" s="1443"/>
      <c r="B2122" s="1503" t="s">
        <v>70</v>
      </c>
      <c r="C2122" s="1616" t="str">
        <f>'Result Entry'!$EI$3</f>
        <v>G.I.A.I.-II</v>
      </c>
      <c r="D2122" s="1617"/>
      <c r="E2122" s="1618"/>
      <c r="F2122" s="1619" t="str">
        <f>IF($J2099="TC",0,IF($J2099="Nso",0,VLOOKUP($A2096,'Result Entry'!$B$9:$GS$108,174,0)))</f>
        <v/>
      </c>
      <c r="G2122" s="1619"/>
      <c r="H2122" s="1620">
        <f>IF($J2099="TC",0,IF($J2099="Nso",0,VLOOKUP($A2096,'Result Entry'!$B$9:$GS$108,124,0)))</f>
        <v>0.0</v>
      </c>
      <c r="I2122" s="1626"/>
      <c r="J2122" s="1627"/>
      <c r="K2122" s="1627"/>
      <c r="L2122" s="1627"/>
      <c r="M2122" s="1627"/>
      <c r="N2122" s="1628"/>
    </row>
    <row r="2123" spans="8:8" ht="20.25" customHeight="1">
      <c r="A2123" s="1443"/>
      <c r="B2123" s="1503" t="s">
        <v>70</v>
      </c>
      <c r="C2123" s="1616" t="str">
        <f>'Result Entry'!$EU$3</f>
        <v>SOC.SER.PLAN</v>
      </c>
      <c r="D2123" s="1617"/>
      <c r="E2123" s="1618"/>
      <c r="F2123" s="1619">
        <f>IF($J2099="TC",0,IF($J2099="Nso",0,VLOOKUP($A2096,'Result Entry'!$B$9:$HS$108,178,0)))</f>
        <v>0.0</v>
      </c>
      <c r="G2123" s="1619"/>
      <c r="H2123" s="1620">
        <f>IF($J2099="TC",0,IF($J2099="Nso",0,VLOOKUP($A2096,'Result Entry'!$B$9:$GS$108,136,0)))</f>
        <v>0.0</v>
      </c>
      <c r="I2123" s="1629" t="s">
        <v>175</v>
      </c>
      <c r="J2123" s="1630"/>
      <c r="K2123" s="1668"/>
      <c r="L2123" s="1669"/>
      <c r="M2123" s="1669"/>
      <c r="N2123" s="1670"/>
    </row>
    <row r="2124" spans="8:8" ht="20.25" customHeight="1">
      <c r="A2124" s="1443"/>
      <c r="B2124" s="1503" t="s">
        <v>70</v>
      </c>
      <c r="C2124" s="1616" t="str">
        <f>'Result Entry'!$FG$3</f>
        <v>Jeewan Kaushal</v>
      </c>
      <c r="D2124" s="1617"/>
      <c r="E2124" s="1618"/>
      <c r="F2124" s="1619" t="str">
        <f>IF($J2099="TC",0,IF($J2099="Nso",0,VLOOKUP($A2096,'Result Entry'!$B$9:$HS$108,182,0)))</f>
        <v/>
      </c>
      <c r="G2124" s="1619"/>
      <c r="H2124" s="1620">
        <f>IF($J2099="TC",0,IF($J2099="Nso",0,VLOOKUP($A2096,'Result Entry'!$B$9:$HS$108,136,0)))</f>
        <v>0.0</v>
      </c>
      <c r="I2124" s="1629" t="s">
        <v>149</v>
      </c>
      <c r="J2124" s="1630"/>
      <c r="K2124" s="1630"/>
      <c r="L2124" s="1630"/>
      <c r="M2124" s="1630"/>
      <c r="N2124" s="1634"/>
    </row>
    <row r="2125" spans="8:8" ht="20.25" customHeight="1">
      <c r="A2125" s="1443"/>
      <c r="B2125" s="1483" t="s">
        <v>70</v>
      </c>
      <c r="C2125" s="1635" t="s">
        <v>181</v>
      </c>
      <c r="D2125" s="1636"/>
      <c r="E2125" s="1637"/>
      <c r="F2125" s="1638" t="s">
        <v>182</v>
      </c>
      <c r="G2125" s="1639"/>
      <c r="H2125" s="1640" t="s">
        <v>31</v>
      </c>
      <c r="I2125" s="1629" t="s">
        <v>176</v>
      </c>
      <c r="J2125" s="1630"/>
      <c r="K2125" s="1630"/>
      <c r="L2125" s="1630"/>
      <c r="M2125" s="1630"/>
      <c r="N2125" s="1634"/>
    </row>
    <row r="2126" spans="8:8" ht="20.25" customHeight="1">
      <c r="A2126" s="1443"/>
      <c r="B2126" s="1483" t="s">
        <v>70</v>
      </c>
      <c r="C2126" s="1641"/>
      <c r="D2126" s="1642"/>
      <c r="E2126" s="1643"/>
      <c r="F2126" s="1644" t="s">
        <v>183</v>
      </c>
      <c r="G2126" s="1645"/>
      <c r="H2126" s="1646" t="s">
        <v>180</v>
      </c>
      <c r="I2126" s="1647" t="s">
        <v>68</v>
      </c>
      <c r="J2126" s="1648"/>
      <c r="K2126" s="1648"/>
      <c r="L2126" s="1648"/>
      <c r="M2126" s="1648"/>
      <c r="N2126" s="1649"/>
    </row>
    <row r="2127" spans="8:8" ht="20.25" customHeight="1">
      <c r="A2127" s="1443"/>
      <c r="B2127" s="1483" t="s">
        <v>70</v>
      </c>
      <c r="C2127" s="1641"/>
      <c r="D2127" s="1642"/>
      <c r="E2127" s="1643"/>
      <c r="F2127" s="1644" t="s">
        <v>186</v>
      </c>
      <c r="G2127" s="1645"/>
      <c r="H2127" s="1646" t="s">
        <v>63</v>
      </c>
      <c r="I2127" s="1650"/>
      <c r="J2127" s="1651"/>
      <c r="K2127" s="1651"/>
      <c r="L2127" s="1651"/>
      <c r="M2127" s="1651"/>
      <c r="N2127" s="1652"/>
    </row>
    <row r="2128" spans="8:8" ht="20.25" customHeight="1">
      <c r="A2128" s="1443"/>
      <c r="B2128" s="1483" t="s">
        <v>70</v>
      </c>
      <c r="C2128" s="1641"/>
      <c r="D2128" s="1642"/>
      <c r="E2128" s="1643"/>
      <c r="F2128" s="1644" t="s">
        <v>187</v>
      </c>
      <c r="G2128" s="1645"/>
      <c r="H2128" s="1646" t="s">
        <v>64</v>
      </c>
      <c r="I2128" s="1650"/>
      <c r="J2128" s="1651"/>
      <c r="K2128" s="1651"/>
      <c r="L2128" s="1651"/>
      <c r="M2128" s="1651"/>
      <c r="N2128" s="1652"/>
    </row>
    <row r="2129" spans="8:8" ht="20.25" customHeight="1">
      <c r="A2129" s="1443"/>
      <c r="B2129" s="1483" t="s">
        <v>70</v>
      </c>
      <c r="C2129" s="1641"/>
      <c r="D2129" s="1642"/>
      <c r="E2129" s="1643"/>
      <c r="F2129" s="1644" t="s">
        <v>184</v>
      </c>
      <c r="G2129" s="1645"/>
      <c r="H2129" s="1646" t="s">
        <v>66</v>
      </c>
      <c r="I2129" s="1653" t="s">
        <v>81</v>
      </c>
      <c r="J2129" s="1654"/>
      <c r="K2129" s="1654"/>
      <c r="L2129" s="1654"/>
      <c r="M2129" s="1654"/>
      <c r="N2129" s="1655"/>
    </row>
    <row r="2130" spans="8:8" ht="20.25" customHeight="1">
      <c r="A2130" s="1443"/>
      <c r="B2130" s="1656" t="s">
        <v>70</v>
      </c>
      <c r="C2130" s="1657"/>
      <c r="D2130" s="1658"/>
      <c r="E2130" s="1659"/>
      <c r="F2130" s="1660" t="s">
        <v>185</v>
      </c>
      <c r="G2130" s="1661"/>
      <c r="H2130" s="1662" t="s">
        <v>65</v>
      </c>
      <c r="I2130" s="1663"/>
      <c r="J2130" s="1664"/>
      <c r="K2130" s="1664"/>
      <c r="L2130" s="1664"/>
      <c r="M2130" s="1664"/>
      <c r="N2130" s="1665"/>
    </row>
    <row r="2131" spans="8:8" ht="24.75" customHeight="1">
      <c r="A2131" s="1441">
        <f>A2096+1</f>
        <v>61.0</v>
      </c>
      <c r="B2131" s="1442" t="s">
        <v>51</v>
      </c>
      <c r="C2131" s="1442"/>
      <c r="D2131" s="1442"/>
      <c r="E2131" s="1442"/>
      <c r="F2131" s="1442"/>
      <c r="G2131" s="1442"/>
      <c r="H2131" s="1442"/>
      <c r="I2131" s="1442"/>
      <c r="J2131" s="1442"/>
      <c r="K2131" s="1442"/>
      <c r="L2131" s="1442"/>
      <c r="M2131" s="1442"/>
      <c r="N2131" s="1442"/>
    </row>
    <row r="2132" spans="8:8" ht="42.75" customHeight="1">
      <c r="A2132" s="1443"/>
      <c r="B2132" s="1444"/>
      <c r="C2132" s="1445"/>
      <c r="D2132" s="1446" t="str">
        <f>Master!$E$8</f>
        <v>Govt. Sr. Secondary School </v>
      </c>
      <c r="E2132" s="1447"/>
      <c r="F2132" s="1447"/>
      <c r="G2132" s="1447"/>
      <c r="H2132" s="1447"/>
      <c r="I2132" s="1447"/>
      <c r="J2132" s="1447"/>
      <c r="K2132" s="1447"/>
      <c r="L2132" s="1447"/>
      <c r="M2132" s="1447"/>
      <c r="N2132" s="1448"/>
    </row>
    <row r="2133" spans="8:8" ht="20.25" customHeight="1">
      <c r="A2133" s="1443"/>
      <c r="B2133" s="1449"/>
      <c r="C2133" s="1450"/>
      <c r="D2133" s="1451" t="str">
        <f>Master!$E$11</f>
        <v>P.S.-Bapini (Jodhpur)</v>
      </c>
      <c r="E2133" s="1452"/>
      <c r="F2133" s="1452"/>
      <c r="G2133" s="1452"/>
      <c r="H2133" s="1452"/>
      <c r="I2133" s="1452"/>
      <c r="J2133" s="1452"/>
      <c r="K2133" s="1452"/>
      <c r="L2133" s="1452"/>
      <c r="M2133" s="1452"/>
      <c r="N2133" s="1453"/>
    </row>
    <row r="2134" spans="8:8" ht="20.25" customHeight="1">
      <c r="A2134" s="1443"/>
      <c r="B2134" s="1454"/>
      <c r="C2134" s="1455" t="s">
        <v>151</v>
      </c>
      <c r="D2134" s="1456"/>
      <c r="E2134" s="1456"/>
      <c r="F2134" s="1456"/>
      <c r="G2134" s="1457"/>
      <c r="H2134" s="1458" t="s">
        <v>128</v>
      </c>
      <c r="I2134" s="1458"/>
      <c r="J2134" s="1459">
        <f>VLOOKUP(A2131,'Result Entry'!$B$6:$K$108,6,0)</f>
        <v>0.0</v>
      </c>
      <c r="K2134" s="1460" t="s">
        <v>69</v>
      </c>
      <c r="L2134" s="1461"/>
      <c r="M2134" s="1462">
        <f>Master!$E$14</f>
        <v>8.151106901E9</v>
      </c>
      <c r="N2134" s="1463"/>
    </row>
    <row r="2135" spans="8:8" ht="20.25" customHeight="1">
      <c r="A2135" s="1443"/>
      <c r="B2135" s="1464"/>
      <c r="C2135" s="1465"/>
      <c r="D2135" s="1466"/>
      <c r="E2135" s="1466"/>
      <c r="F2135" s="1466"/>
      <c r="G2135" s="1467"/>
      <c r="H2135" s="1468"/>
      <c r="I2135" s="1468"/>
      <c r="J2135" s="1469"/>
      <c r="K2135" s="1470" t="s">
        <v>67</v>
      </c>
      <c r="L2135" s="1471"/>
      <c r="M2135" s="1472"/>
      <c r="N2135" s="1473"/>
      <c r="O2135" s="23" t="s">
        <v>157</v>
      </c>
    </row>
    <row r="2136" spans="8:8" ht="20.25" customHeight="1">
      <c r="A2136" s="1443"/>
      <c r="B2136" s="1464"/>
      <c r="C2136" s="1474"/>
      <c r="D2136" s="1475"/>
      <c r="E2136" s="1475"/>
      <c r="F2136" s="1475"/>
      <c r="G2136" s="1476"/>
      <c r="H2136" s="1477"/>
      <c r="I2136" s="1477"/>
      <c r="J2136" s="1478"/>
      <c r="K2136" s="1479" t="s">
        <v>52</v>
      </c>
      <c r="L2136" s="1480"/>
      <c r="M2136" s="1481" t="str">
        <f>Master!$E$6</f>
        <v>2022-23</v>
      </c>
      <c r="N2136" s="1482"/>
    </row>
    <row r="2137" spans="8:8" ht="20.25" customHeight="1">
      <c r="A2137" s="1443"/>
      <c r="B2137" s="1483" t="s">
        <v>70</v>
      </c>
      <c r="C2137" s="1484" t="s">
        <v>21</v>
      </c>
      <c r="D2137" s="1485"/>
      <c r="E2137" s="1485"/>
      <c r="F2137" s="1486"/>
      <c r="G2137" s="1487" t="s">
        <v>150</v>
      </c>
      <c r="H2137" s="1488">
        <f>VLOOKUP($A2131,'Result Entry'!$B$9:$FW$108,4,0)</f>
        <v>0.0</v>
      </c>
      <c r="I2137" s="1488"/>
      <c r="J2137" s="1488"/>
      <c r="K2137" s="1488"/>
      <c r="L2137" s="1488"/>
      <c r="M2137" s="1488"/>
      <c r="N2137" s="1489"/>
    </row>
    <row r="2138" spans="8:8" ht="20.25" customHeight="1">
      <c r="A2138" s="1443"/>
      <c r="B2138" s="1483" t="s">
        <v>70</v>
      </c>
      <c r="C2138" s="1490" t="s">
        <v>23</v>
      </c>
      <c r="D2138" s="1491"/>
      <c r="E2138" s="1491"/>
      <c r="F2138" s="1492"/>
      <c r="G2138" s="1493" t="s">
        <v>150</v>
      </c>
      <c r="H2138" s="1494">
        <f>VLOOKUP($A2131,'Result Entry'!$B$9:$FW$108,7,0)</f>
        <v>0.0</v>
      </c>
      <c r="I2138" s="1494"/>
      <c r="J2138" s="1494"/>
      <c r="K2138" s="1494"/>
      <c r="L2138" s="1494"/>
      <c r="M2138" s="1494"/>
      <c r="N2138" s="1495"/>
    </row>
    <row r="2139" spans="8:8" ht="20.25" customHeight="1">
      <c r="A2139" s="1443"/>
      <c r="B2139" s="1483" t="s">
        <v>70</v>
      </c>
      <c r="C2139" s="1490" t="s">
        <v>24</v>
      </c>
      <c r="D2139" s="1491"/>
      <c r="E2139" s="1491"/>
      <c r="F2139" s="1492"/>
      <c r="G2139" s="1493" t="s">
        <v>150</v>
      </c>
      <c r="H2139" s="1494">
        <f>VLOOKUP($A2131,'Result Entry'!$B$9:$FW$108,8,0)</f>
        <v>0.0</v>
      </c>
      <c r="I2139" s="1494"/>
      <c r="J2139" s="1494"/>
      <c r="K2139" s="1494"/>
      <c r="L2139" s="1494"/>
      <c r="M2139" s="1494"/>
      <c r="N2139" s="1495"/>
    </row>
    <row r="2140" spans="8:8" ht="20.25" customHeight="1">
      <c r="A2140" s="1443"/>
      <c r="B2140" s="1483" t="s">
        <v>70</v>
      </c>
      <c r="C2140" s="1490" t="s">
        <v>53</v>
      </c>
      <c r="D2140" s="1491"/>
      <c r="E2140" s="1491"/>
      <c r="F2140" s="1492"/>
      <c r="G2140" s="1493" t="s">
        <v>150</v>
      </c>
      <c r="H2140" s="1494">
        <f>VLOOKUP($A2131,'Result Entry'!$B$9:$FW$108,9,0)</f>
        <v>0.0</v>
      </c>
      <c r="I2140" s="1494"/>
      <c r="J2140" s="1494"/>
      <c r="K2140" s="1494"/>
      <c r="L2140" s="1494"/>
      <c r="M2140" s="1494"/>
      <c r="N2140" s="1495"/>
    </row>
    <row r="2141" spans="8:8" ht="20.25" customHeight="1">
      <c r="A2141" s="1443"/>
      <c r="B2141" s="1483" t="s">
        <v>70</v>
      </c>
      <c r="C2141" s="1490" t="s">
        <v>54</v>
      </c>
      <c r="D2141" s="1491"/>
      <c r="E2141" s="1491"/>
      <c r="F2141" s="1492"/>
      <c r="G2141" s="1493" t="s">
        <v>150</v>
      </c>
      <c r="H2141" s="1496" t="str">
        <f>CONCATENATE('Result Entry'!$G$4,'Result Entry'!$J$4)</f>
        <v>11(A)</v>
      </c>
      <c r="I2141" s="1494"/>
      <c r="J2141" s="1494"/>
      <c r="K2141" s="1494"/>
      <c r="L2141" s="1494"/>
      <c r="M2141" s="1494"/>
      <c r="N2141" s="1495"/>
    </row>
    <row r="2142" spans="8:8" ht="20.25" customHeight="1">
      <c r="A2142" s="1443"/>
      <c r="B2142" s="1483" t="s">
        <v>70</v>
      </c>
      <c r="C2142" s="1497" t="s">
        <v>26</v>
      </c>
      <c r="D2142" s="1498"/>
      <c r="E2142" s="1498"/>
      <c r="F2142" s="1499"/>
      <c r="G2142" s="1500" t="s">
        <v>150</v>
      </c>
      <c r="H2142" s="1501">
        <f>VLOOKUP($A2131,'Result Entry'!$B$9:$FW$108,10,0)</f>
        <v>0.0</v>
      </c>
      <c r="I2142" s="1501"/>
      <c r="J2142" s="1501"/>
      <c r="K2142" s="1501"/>
      <c r="L2142" s="1501"/>
      <c r="M2142" s="1501"/>
      <c r="N2142" s="1502"/>
    </row>
    <row r="2143" spans="8:8" ht="20.25" customHeight="1">
      <c r="A2143" s="1443"/>
      <c r="B2143" s="1503" t="s">
        <v>70</v>
      </c>
      <c r="C2143" s="1504" t="s">
        <v>168</v>
      </c>
      <c r="D2143" s="1505"/>
      <c r="E2143" s="1506" t="s">
        <v>73</v>
      </c>
      <c r="F2143" s="1507" t="s">
        <v>74</v>
      </c>
      <c r="G2143" s="1508" t="s">
        <v>169</v>
      </c>
      <c r="H2143" s="1509" t="s">
        <v>56</v>
      </c>
      <c r="I2143" s="1510"/>
      <c r="J2143" s="1511" t="s">
        <v>85</v>
      </c>
      <c r="K2143" s="1512"/>
      <c r="L2143" s="1513" t="s">
        <v>170</v>
      </c>
      <c r="M2143" s="1514" t="s">
        <v>77</v>
      </c>
      <c r="N2143" s="1515" t="s">
        <v>99</v>
      </c>
    </row>
    <row r="2144" spans="8:8" ht="20.25" customHeight="1">
      <c r="A2144" s="1443"/>
      <c r="B2144" s="1503"/>
      <c r="C2144" s="1516"/>
      <c r="D2144" s="1517"/>
      <c r="E2144" s="1518"/>
      <c r="F2144" s="1519"/>
      <c r="G2144" s="1520"/>
      <c r="H2144" s="1521"/>
      <c r="I2144" s="1522"/>
      <c r="J2144" s="1523"/>
      <c r="K2144" s="1524"/>
      <c r="L2144" s="1525"/>
      <c r="M2144" s="1526"/>
      <c r="N2144" s="1527"/>
    </row>
    <row r="2145" spans="8:8" ht="20.25" customHeight="1">
      <c r="A2145" s="1443"/>
      <c r="B2145" s="1503" t="s">
        <v>70</v>
      </c>
      <c r="C2145" s="1528" t="s">
        <v>57</v>
      </c>
      <c r="D2145" s="1529"/>
      <c r="E2145" s="1530">
        <f>'Result Entry'!$L$7</f>
        <v>10.0</v>
      </c>
      <c r="F2145" s="1531">
        <f>'Result Entry'!$M$7</f>
        <v>10.0</v>
      </c>
      <c r="G2145" s="1532">
        <f>SUM(E2145:F2145)</f>
        <v>20.0</v>
      </c>
      <c r="H2145" s="1533">
        <f>'Result Entry'!$AU$7</f>
        <v>70.0</v>
      </c>
      <c r="I2145" s="1534"/>
      <c r="J2145" s="1535">
        <f>'Result Entry'!$AY$7</f>
        <v>100.0</v>
      </c>
      <c r="K2145" s="1534"/>
      <c r="L2145" s="1532">
        <f t="shared" si="120" ref="L2145:L2150">H2145+J2145</f>
        <v>170.0</v>
      </c>
      <c r="M2145" s="1536">
        <f t="shared" si="121" ref="M2145:M2150">G2145+L2145</f>
        <v>190.0</v>
      </c>
      <c r="N2145" s="1537"/>
    </row>
    <row r="2146" spans="8:8" s="1538" ht="20.25" customFormat="1" customHeight="1">
      <c r="A2146" s="1443"/>
      <c r="B2146" s="1539" t="s">
        <v>70</v>
      </c>
      <c r="C2146" s="1540" t="str">
        <f>'Result Entry'!$L$3</f>
        <v>HINDI Comp.</v>
      </c>
      <c r="D2146" s="1541"/>
      <c r="E2146" s="1542">
        <f>IF($J2134="TC",0,IF($J2134="Nso",0,VLOOKUP($A2131,'Result Entry'!$B$9:$FW$108,11,0)))</f>
        <v>0.0</v>
      </c>
      <c r="F2146" s="1543">
        <f>IF($J2134="TC",0,IF($J2134="Nso",0,VLOOKUP($A2131,'Result Entry'!$B$9:$FW$108,12,0)))</f>
        <v>0.0</v>
      </c>
      <c r="G2146" s="1544">
        <f>E2146+F2146</f>
        <v>0.0</v>
      </c>
      <c r="H2146" s="1545">
        <f>IF($J2134="TC",0,IF($J2134="Nso",0,VLOOKUP($A2131,'Result Entry'!$B$9:$FW$108,16,0)))</f>
        <v>0.0</v>
      </c>
      <c r="I2146" s="1546"/>
      <c r="J2146" s="1547">
        <f>IF($J2134="TC",0,IF($J2134="Nso",0,VLOOKUP($A2131,'Result Entry'!$B$9:$FW$108,19,0)))</f>
        <v>0.0</v>
      </c>
      <c r="K2146" s="1546"/>
      <c r="L2146" s="1548">
        <f t="shared" si="120"/>
        <v>0.0</v>
      </c>
      <c r="M2146" s="1549">
        <f t="shared" si="121"/>
        <v>0.0</v>
      </c>
      <c r="N2146" s="1550" t="str">
        <f>IF($J2134="TC",0,IF($J2134="Nso",0,VLOOKUP($A2131,'Result Entry'!$B$9:$FW$108,24,0)))</f>
        <v/>
      </c>
    </row>
    <row r="2147" spans="8:8" s="1538" ht="20.25" customFormat="1" customHeight="1">
      <c r="A2147" s="1443"/>
      <c r="B2147" s="1539" t="s">
        <v>70</v>
      </c>
      <c r="C2147" s="1551" t="str">
        <f>'Result Entry'!$Z$3</f>
        <v>ENGLISH Comp.</v>
      </c>
      <c r="D2147" s="1552"/>
      <c r="E2147" s="1542">
        <f>IF($J2134="TC",0,IF($J2134="Nso",0,VLOOKUP($A2131,'Result Entry'!$B$9:$FW$108,25,0)))</f>
        <v>0.0</v>
      </c>
      <c r="F2147" s="1543">
        <f>IF($J2134="TC",0,IF($J2134="Nso",0,VLOOKUP($A2131,'Result Entry'!$B$9:$FW$108,26,0)))</f>
        <v>0.0</v>
      </c>
      <c r="G2147" s="1553">
        <f>E2147+F2147</f>
        <v>0.0</v>
      </c>
      <c r="H2147" s="1554">
        <f>IF($J2134="TC",0,IF($J2134="Nso",0,VLOOKUP($A2131,'Result Entry'!$B$9:$FW$108,30,0)))</f>
        <v>0.0</v>
      </c>
      <c r="I2147" s="1555"/>
      <c r="J2147" s="1556">
        <f>IF($J2134="TC",0,IF($J2134="Nso",0,VLOOKUP($A2131,'Result Entry'!$B$9:$FW$108,33,0)))</f>
        <v>0.0</v>
      </c>
      <c r="K2147" s="1555"/>
      <c r="L2147" s="1548">
        <f t="shared" si="120"/>
        <v>0.0</v>
      </c>
      <c r="M2147" s="1549">
        <f t="shared" si="121"/>
        <v>0.0</v>
      </c>
      <c r="N2147" s="1550" t="str">
        <f>IF($J2134="TC",0,IF($J2134="Nso",0,VLOOKUP($A2131,'Result Entry'!$B$9:$FW$108,38,0)))</f>
        <v/>
      </c>
    </row>
    <row r="2148" spans="8:8" s="1538" ht="20.25" customFormat="1" customHeight="1">
      <c r="A2148" s="1443"/>
      <c r="B2148" s="1539" t="s">
        <v>70</v>
      </c>
      <c r="C2148" s="1551" t="str">
        <f>'Result Entry'!$AO$3</f>
        <v>PHYSICS</v>
      </c>
      <c r="D2148" s="1552"/>
      <c r="E2148" s="1542">
        <f>IF($J2134="TC",0,IF($J2134="Nso",0,VLOOKUP($A2131,'Result Entry'!$B$9:$FW$108,39,0)))</f>
        <v>0.0</v>
      </c>
      <c r="F2148" s="1543">
        <f>IF($J2134="TC",0,IF($J2134="Nso",0,VLOOKUP($A2131,'Result Entry'!$B$9:$FW$108,40,0)))</f>
        <v>0.0</v>
      </c>
      <c r="G2148" s="1553">
        <f>E2148+F2148</f>
        <v>0.0</v>
      </c>
      <c r="H2148" s="1554">
        <f>IF($J2134="TC",0,IF($J2134="Nso",0,VLOOKUP($A2131,'Result Entry'!$B$9:$FW$108,45,0)))</f>
        <v>0.0</v>
      </c>
      <c r="I2148" s="1555"/>
      <c r="J2148" s="1556">
        <f>IF($J2134="TC",0,IF($J2134="Nso",0,VLOOKUP($A2131,'Result Entry'!$B$9:$FW$108,49,0)))</f>
        <v>0.0</v>
      </c>
      <c r="K2148" s="1555"/>
      <c r="L2148" s="1548">
        <f t="shared" si="120"/>
        <v>0.0</v>
      </c>
      <c r="M2148" s="1549">
        <f t="shared" si="121"/>
        <v>0.0</v>
      </c>
      <c r="N2148" s="1550" t="str">
        <f>IF($J2134="TC",0,IF($J2134="Nso",0,VLOOKUP($A2131,'Result Entry'!$B$9:$FW$108,54,0)))</f>
        <v/>
      </c>
    </row>
    <row r="2149" spans="8:8" s="1538" ht="20.25" customFormat="1" customHeight="1">
      <c r="A2149" s="1443"/>
      <c r="B2149" s="1539" t="s">
        <v>70</v>
      </c>
      <c r="C2149" s="1551" t="str">
        <f>'Result Entry'!$BF$3</f>
        <v>CHEMISTRY</v>
      </c>
      <c r="D2149" s="1552"/>
      <c r="E2149" s="1542" t="str">
        <f>IF($J2134="TC",0,IF($J2134="Nso",0,VLOOKUP($A2131,'Result Entry'!$B$9:$FW$108,55,0)))</f>
        <v/>
      </c>
      <c r="F2149" s="1543">
        <f>IF($J2134="TC",0,IF($J2134="Nso",0,VLOOKUP($A2131,'Result Entry'!$B$9:$FW$108,56,0)))</f>
        <v>0.0</v>
      </c>
      <c r="G2149" s="1553" t="e">
        <f>E2149+F2149</f>
        <v>#VALUE!</v>
      </c>
      <c r="H2149" s="1554">
        <f>IF($J2134="TC",0,IF($J2134="Nso",0,VLOOKUP($A2131,'Result Entry'!$B$9:$FW$108,61,0)))</f>
        <v>0.0</v>
      </c>
      <c r="I2149" s="1555"/>
      <c r="J2149" s="1556">
        <f>IF($J2134="TC",0,IF($J2134="Nso",0,VLOOKUP($A2131,'Result Entry'!$B$9:$FW$108,65,0)))</f>
        <v>0.0</v>
      </c>
      <c r="K2149" s="1555"/>
      <c r="L2149" s="1548">
        <f t="shared" si="120"/>
        <v>0.0</v>
      </c>
      <c r="M2149" s="1549" t="e">
        <f t="shared" si="121"/>
        <v>#VALUE!</v>
      </c>
      <c r="N2149" s="1550" t="str">
        <f>IF($J2134="TC",0,IF($J2134="Nso",0,VLOOKUP($A2131,'Result Entry'!$B$9:$FW$108,70,0)))</f>
        <v/>
      </c>
    </row>
    <row r="2150" spans="8:8" s="1538" ht="20.25" customFormat="1" customHeight="1">
      <c r="A2150" s="1443"/>
      <c r="B2150" s="1539" t="s">
        <v>70</v>
      </c>
      <c r="C2150" s="1551" t="str">
        <f>'Result Entry'!$BW$3</f>
        <v>BIOLOGY</v>
      </c>
      <c r="D2150" s="1552"/>
      <c r="E2150" s="1557" t="str">
        <f>IF($J2134="TC",0,IF($J2134="Nso",0,VLOOKUP($A2131,'Result Entry'!$B$9:$FW$108,71,0)))</f>
        <v/>
      </c>
      <c r="F2150" s="1558" t="str">
        <f>IF($J2134="TC",0,IF($J2134="Nso",0,VLOOKUP($A2131,'Result Entry'!$B$9:$FW$108,72,0)))</f>
        <v/>
      </c>
      <c r="G2150" s="1559" t="e">
        <f>E2150+F2150</f>
        <v>#VALUE!</v>
      </c>
      <c r="H2150" s="1560">
        <f>IF($J2134="TC",0,IF($J2134="Nso",0,VLOOKUP($A2131,'Result Entry'!$B$9:$FW$108,77,0)))</f>
        <v>0.0</v>
      </c>
      <c r="I2150" s="1561"/>
      <c r="J2150" s="1562">
        <f>IF($J2134="TC",0,IF($J2134="Nso",0,VLOOKUP($A2131,'Result Entry'!$B$9:$FW$108,81,0)))</f>
        <v>0.0</v>
      </c>
      <c r="K2150" s="1561"/>
      <c r="L2150" s="1563">
        <f t="shared" si="120"/>
        <v>0.0</v>
      </c>
      <c r="M2150" s="1564" t="e">
        <f t="shared" si="121"/>
        <v>#VALUE!</v>
      </c>
      <c r="N2150" s="1550">
        <f>IF($J2134="TC",0,IF($J2134="Nso",0,VLOOKUP($A2131,'Result Entry'!$B$9:$FW$108,86,0)))</f>
        <v>0.0</v>
      </c>
    </row>
    <row r="2151" spans="8:8" ht="20.25" customHeight="1">
      <c r="A2151" s="1443"/>
      <c r="B2151" s="1503" t="s">
        <v>70</v>
      </c>
      <c r="C2151" s="1565" t="s">
        <v>78</v>
      </c>
      <c r="D2151" s="1566"/>
      <c r="E2151" s="1567"/>
      <c r="F2151" s="1568" t="s">
        <v>79</v>
      </c>
      <c r="G2151" s="1569"/>
      <c r="H2151" s="1570" t="s">
        <v>80</v>
      </c>
      <c r="I2151" s="1571"/>
      <c r="J2151" s="1572" t="s">
        <v>42</v>
      </c>
      <c r="K2151" s="1667" t="s">
        <v>92</v>
      </c>
      <c r="L2151" s="1574" t="s">
        <v>40</v>
      </c>
      <c r="M2151" s="1575"/>
      <c r="N2151" s="1576" t="s">
        <v>44</v>
      </c>
    </row>
    <row r="2152" spans="8:8" ht="25.5" customHeight="1">
      <c r="A2152" s="1443"/>
      <c r="B2152" s="1503" t="s">
        <v>70</v>
      </c>
      <c r="C2152" s="1577"/>
      <c r="D2152" s="1578"/>
      <c r="E2152" s="1579"/>
      <c r="F2152" s="1580">
        <f>IF($J2134="TC",0,IF($J2134="Nso",0,VLOOKUP($A2131,'Result Entry'!$B$9:$FW$108,146,0)))</f>
        <v>0.0</v>
      </c>
      <c r="G2152" s="1581"/>
      <c r="H2152" s="1582">
        <f>IF($J2134="TC",0,IF($J2134="Nso",0,VLOOKUP($A2131,'Result Entry'!$B$9:$FW$108,147,0)))</f>
        <v>0.0</v>
      </c>
      <c r="I2152" s="1583"/>
      <c r="J2152" s="1584">
        <f>IF($J2134="TC",0,IF($J2134="Nso",0,VLOOKUP($A2131,'Result Entry'!$B$9:$FW$108,148,0)))</f>
        <v>0.0</v>
      </c>
      <c r="K2152" s="1585" t="str">
        <f>IF($J2134="TC",0,IF($J2134="Nso",0,VLOOKUP($A2131,'Result Entry'!$B$9:$FW$108,149,0)))</f>
        <v/>
      </c>
      <c r="L2152" s="1586">
        <f>IF($J2134="TC",0,IF($J2134="Nso",0,VLOOKUP($A2131,'Result Entry'!$B$9:$FW$108,150,0)))</f>
        <v>0.0</v>
      </c>
      <c r="M2152" s="1587"/>
      <c r="N2152" s="1588">
        <f>IF($J2134="TC",0,IF($J2134="Nso",0,VLOOKUP($A2131,'Result Entry'!$B$9:$FW$108,152,0)))</f>
        <v>0.0</v>
      </c>
    </row>
    <row r="2153" spans="8:8" ht="20.25" customHeight="1">
      <c r="A2153" s="1443"/>
      <c r="B2153" s="1503" t="s">
        <v>70</v>
      </c>
      <c r="C2153" s="1589" t="s">
        <v>59</v>
      </c>
      <c r="D2153" s="1590"/>
      <c r="E2153" s="1590"/>
      <c r="F2153" s="1590"/>
      <c r="G2153" s="1590"/>
      <c r="H2153" s="1591"/>
      <c r="I2153" s="1592" t="s">
        <v>60</v>
      </c>
      <c r="J2153" s="1593"/>
      <c r="K2153" s="1594">
        <f>VLOOKUP($A2131,'Result Entry'!$B$9:$FW$108,143,0)</f>
        <v>0.0</v>
      </c>
      <c r="L2153" s="1595"/>
      <c r="M2153" s="1596" t="s">
        <v>38</v>
      </c>
      <c r="N2153" s="1597"/>
    </row>
    <row r="2154" spans="8:8" ht="20.25" customHeight="1">
      <c r="A2154" s="1443"/>
      <c r="B2154" s="1503" t="s">
        <v>70</v>
      </c>
      <c r="C2154" s="1598" t="s">
        <v>55</v>
      </c>
      <c r="D2154" s="1599"/>
      <c r="E2154" s="1599"/>
      <c r="F2154" s="1600" t="s">
        <v>158</v>
      </c>
      <c r="G2154" s="1601"/>
      <c r="H2154" s="1602" t="s">
        <v>48</v>
      </c>
      <c r="I2154" s="1603" t="s">
        <v>61</v>
      </c>
      <c r="J2154" s="1604"/>
      <c r="K2154" s="1605">
        <f>VLOOKUP($A2131,'Result Entry'!$B$9:$FW$108,144,0)</f>
        <v>0.0</v>
      </c>
      <c r="L2154" s="1606"/>
      <c r="M2154" s="1607">
        <f>VLOOKUP($A2131,'Result Entry'!$B$9:$FW$108,145,0)</f>
        <v>0.0</v>
      </c>
      <c r="N2154" s="1608"/>
    </row>
    <row r="2155" spans="8:8" ht="20.25" customHeight="1">
      <c r="A2155" s="1443"/>
      <c r="B2155" s="1503" t="s">
        <v>70</v>
      </c>
      <c r="C2155" s="1598"/>
      <c r="D2155" s="1599"/>
      <c r="E2155" s="1599"/>
      <c r="F2155" s="1609"/>
      <c r="G2155" s="1610"/>
      <c r="H2155" s="1611" t="s">
        <v>100</v>
      </c>
      <c r="I2155" s="1612" t="s">
        <v>62</v>
      </c>
      <c r="J2155" s="1613"/>
      <c r="K2155" s="1614">
        <f>IF($J2134="TC","Transferred",IF($J2134="Nso","NameSeparated",VLOOKUP($A2131,'Result Entry'!$B$9:$FW$108,153,0)))</f>
        <v>0.0</v>
      </c>
      <c r="L2155" s="1614"/>
      <c r="M2155" s="1614"/>
      <c r="N2155" s="1615"/>
    </row>
    <row r="2156" spans="8:8" ht="20.25" customHeight="1">
      <c r="A2156" s="1443"/>
      <c r="B2156" s="1503" t="s">
        <v>70</v>
      </c>
      <c r="C2156" s="1616" t="str">
        <f>'Result Entry'!$DU$3</f>
        <v>Foundation Of Information Tech.</v>
      </c>
      <c r="D2156" s="1617"/>
      <c r="E2156" s="1618"/>
      <c r="F2156" s="1619" t="str">
        <f>IF($J2134="TC",0,IF($J2134="Nso",0,VLOOKUP($A2131,'Result Entry'!$B$9:$GS$108,170,0)))</f>
        <v/>
      </c>
      <c r="G2156" s="1619"/>
      <c r="H2156" s="1620">
        <f>IF($J2134="TC",0,IF($J2134="Nso",0,VLOOKUP($A2131,'Result Entry'!$B$9:$GS$108,112,0)))</f>
        <v>0.0</v>
      </c>
      <c r="I2156" s="1621" t="s">
        <v>72</v>
      </c>
      <c r="J2156" s="1622"/>
      <c r="K2156" s="1623">
        <f>'Result Entry'!$T$2</f>
        <v>45041.0</v>
      </c>
      <c r="L2156" s="1624"/>
      <c r="M2156" s="1624"/>
      <c r="N2156" s="1625"/>
    </row>
    <row r="2157" spans="8:8" ht="20.25" customHeight="1">
      <c r="A2157" s="1443"/>
      <c r="B2157" s="1503" t="s">
        <v>70</v>
      </c>
      <c r="C2157" s="1616" t="str">
        <f>'Result Entry'!$EI$3</f>
        <v>G.I.A.I.-II</v>
      </c>
      <c r="D2157" s="1617"/>
      <c r="E2157" s="1618"/>
      <c r="F2157" s="1619" t="str">
        <f>IF($J2134="TC",0,IF($J2134="Nso",0,VLOOKUP($A2131,'Result Entry'!$B$9:$GS$108,174,0)))</f>
        <v/>
      </c>
      <c r="G2157" s="1619"/>
      <c r="H2157" s="1620">
        <f>IF($J2134="TC",0,IF($J2134="Nso",0,VLOOKUP($A2131,'Result Entry'!$B$9:$GS$108,124,0)))</f>
        <v>0.0</v>
      </c>
      <c r="I2157" s="1626"/>
      <c r="J2157" s="1627"/>
      <c r="K2157" s="1627"/>
      <c r="L2157" s="1627"/>
      <c r="M2157" s="1627"/>
      <c r="N2157" s="1628"/>
    </row>
    <row r="2158" spans="8:8" ht="20.25" customHeight="1">
      <c r="A2158" s="1443"/>
      <c r="B2158" s="1503" t="s">
        <v>70</v>
      </c>
      <c r="C2158" s="1616" t="str">
        <f>'Result Entry'!$EU$3</f>
        <v>SOC.SER.PLAN</v>
      </c>
      <c r="D2158" s="1617"/>
      <c r="E2158" s="1618"/>
      <c r="F2158" s="1619">
        <f>IF($J2134="TC",0,IF($J2134="Nso",0,VLOOKUP($A2131,'Result Entry'!$B$9:$HS$108,178,0)))</f>
        <v>0.0</v>
      </c>
      <c r="G2158" s="1619"/>
      <c r="H2158" s="1620">
        <f>IF($J2134="TC",0,IF($J2134="Nso",0,VLOOKUP($A2131,'Result Entry'!$B$9:$GS$108,136,0)))</f>
        <v>0.0</v>
      </c>
      <c r="I2158" s="1629" t="s">
        <v>175</v>
      </c>
      <c r="J2158" s="1630"/>
      <c r="K2158" s="1668"/>
      <c r="L2158" s="1669"/>
      <c r="M2158" s="1669"/>
      <c r="N2158" s="1670"/>
    </row>
    <row r="2159" spans="8:8" ht="20.25" customHeight="1">
      <c r="A2159" s="1443"/>
      <c r="B2159" s="1503" t="s">
        <v>70</v>
      </c>
      <c r="C2159" s="1616" t="str">
        <f>'Result Entry'!$FG$3</f>
        <v>Jeewan Kaushal</v>
      </c>
      <c r="D2159" s="1617"/>
      <c r="E2159" s="1618"/>
      <c r="F2159" s="1619" t="str">
        <f>IF($J2134="TC",0,IF($J2134="Nso",0,VLOOKUP($A2131,'Result Entry'!$B$9:$HS$108,182,0)))</f>
        <v/>
      </c>
      <c r="G2159" s="1619"/>
      <c r="H2159" s="1620">
        <f>IF($J2134="TC",0,IF($J2134="Nso",0,VLOOKUP($A2131,'Result Entry'!$B$9:$HS$108,136,0)))</f>
        <v>0.0</v>
      </c>
      <c r="I2159" s="1629" t="s">
        <v>149</v>
      </c>
      <c r="J2159" s="1630"/>
      <c r="K2159" s="1630"/>
      <c r="L2159" s="1630"/>
      <c r="M2159" s="1630"/>
      <c r="N2159" s="1634"/>
    </row>
    <row r="2160" spans="8:8" ht="20.25" customHeight="1">
      <c r="A2160" s="1443"/>
      <c r="B2160" s="1483" t="s">
        <v>70</v>
      </c>
      <c r="C2160" s="1635" t="s">
        <v>181</v>
      </c>
      <c r="D2160" s="1636"/>
      <c r="E2160" s="1637"/>
      <c r="F2160" s="1638" t="s">
        <v>182</v>
      </c>
      <c r="G2160" s="1639"/>
      <c r="H2160" s="1640" t="s">
        <v>31</v>
      </c>
      <c r="I2160" s="1629" t="s">
        <v>176</v>
      </c>
      <c r="J2160" s="1630"/>
      <c r="K2160" s="1630"/>
      <c r="L2160" s="1630"/>
      <c r="M2160" s="1630"/>
      <c r="N2160" s="1634"/>
    </row>
    <row r="2161" spans="8:8" ht="20.25" customHeight="1">
      <c r="A2161" s="1443"/>
      <c r="B2161" s="1483" t="s">
        <v>70</v>
      </c>
      <c r="C2161" s="1641"/>
      <c r="D2161" s="1642"/>
      <c r="E2161" s="1643"/>
      <c r="F2161" s="1644" t="s">
        <v>183</v>
      </c>
      <c r="G2161" s="1645"/>
      <c r="H2161" s="1646" t="s">
        <v>180</v>
      </c>
      <c r="I2161" s="1647" t="s">
        <v>68</v>
      </c>
      <c r="J2161" s="1648"/>
      <c r="K2161" s="1648"/>
      <c r="L2161" s="1648"/>
      <c r="M2161" s="1648"/>
      <c r="N2161" s="1649"/>
    </row>
    <row r="2162" spans="8:8" ht="20.25" customHeight="1">
      <c r="A2162" s="1443"/>
      <c r="B2162" s="1483" t="s">
        <v>70</v>
      </c>
      <c r="C2162" s="1641"/>
      <c r="D2162" s="1642"/>
      <c r="E2162" s="1643"/>
      <c r="F2162" s="1644" t="s">
        <v>186</v>
      </c>
      <c r="G2162" s="1645"/>
      <c r="H2162" s="1646" t="s">
        <v>63</v>
      </c>
      <c r="I2162" s="1650"/>
      <c r="J2162" s="1651"/>
      <c r="K2162" s="1651"/>
      <c r="L2162" s="1651"/>
      <c r="M2162" s="1651"/>
      <c r="N2162" s="1652"/>
    </row>
    <row r="2163" spans="8:8" ht="20.25" customHeight="1">
      <c r="A2163" s="1443"/>
      <c r="B2163" s="1483" t="s">
        <v>70</v>
      </c>
      <c r="C2163" s="1641"/>
      <c r="D2163" s="1642"/>
      <c r="E2163" s="1643"/>
      <c r="F2163" s="1644" t="s">
        <v>187</v>
      </c>
      <c r="G2163" s="1645"/>
      <c r="H2163" s="1646" t="s">
        <v>64</v>
      </c>
      <c r="I2163" s="1650"/>
      <c r="J2163" s="1651"/>
      <c r="K2163" s="1651"/>
      <c r="L2163" s="1651"/>
      <c r="M2163" s="1651"/>
      <c r="N2163" s="1652"/>
    </row>
    <row r="2164" spans="8:8" ht="20.25" customHeight="1">
      <c r="A2164" s="1443"/>
      <c r="B2164" s="1483" t="s">
        <v>70</v>
      </c>
      <c r="C2164" s="1641"/>
      <c r="D2164" s="1642"/>
      <c r="E2164" s="1643"/>
      <c r="F2164" s="1644" t="s">
        <v>184</v>
      </c>
      <c r="G2164" s="1645"/>
      <c r="H2164" s="1646" t="s">
        <v>66</v>
      </c>
      <c r="I2164" s="1653" t="s">
        <v>81</v>
      </c>
      <c r="J2164" s="1654"/>
      <c r="K2164" s="1654"/>
      <c r="L2164" s="1654"/>
      <c r="M2164" s="1654"/>
      <c r="N2164" s="1655"/>
    </row>
    <row r="2165" spans="8:8" ht="20.25" customHeight="1">
      <c r="A2165" s="1443"/>
      <c r="B2165" s="1656" t="s">
        <v>70</v>
      </c>
      <c r="C2165" s="1657"/>
      <c r="D2165" s="1658"/>
      <c r="E2165" s="1659"/>
      <c r="F2165" s="1660" t="s">
        <v>185</v>
      </c>
      <c r="G2165" s="1661"/>
      <c r="H2165" s="1662" t="s">
        <v>65</v>
      </c>
      <c r="I2165" s="1663"/>
      <c r="J2165" s="1664"/>
      <c r="K2165" s="1664"/>
      <c r="L2165" s="1664"/>
      <c r="M2165" s="1664"/>
      <c r="N2165" s="1665"/>
    </row>
    <row r="2166" spans="8:8" ht="15.75">
      <c r="A2166" s="1666"/>
      <c r="B2166" s="1666"/>
      <c r="C2166" s="1666"/>
      <c r="D2166" s="1666"/>
      <c r="E2166" s="1666"/>
      <c r="F2166" s="1666"/>
      <c r="G2166" s="1666"/>
      <c r="H2166" s="1666"/>
      <c r="I2166" s="1666"/>
      <c r="J2166" s="1666"/>
      <c r="K2166" s="1666"/>
      <c r="L2166" s="1666"/>
      <c r="M2166" s="1666"/>
      <c r="N2166" s="1666"/>
    </row>
    <row r="2167" spans="8:8" ht="24.75" customHeight="1">
      <c r="A2167" s="1441">
        <f>A2131+1</f>
        <v>62.0</v>
      </c>
      <c r="B2167" s="1442" t="s">
        <v>51</v>
      </c>
      <c r="C2167" s="1442"/>
      <c r="D2167" s="1442"/>
      <c r="E2167" s="1442"/>
      <c r="F2167" s="1442"/>
      <c r="G2167" s="1442"/>
      <c r="H2167" s="1442"/>
      <c r="I2167" s="1442"/>
      <c r="J2167" s="1442"/>
      <c r="K2167" s="1442"/>
      <c r="L2167" s="1442"/>
      <c r="M2167" s="1442"/>
      <c r="N2167" s="1442"/>
    </row>
    <row r="2168" spans="8:8" ht="42.75" customHeight="1">
      <c r="A2168" s="1443"/>
      <c r="B2168" s="1444"/>
      <c r="C2168" s="1445"/>
      <c r="D2168" s="1446" t="str">
        <f>Master!$E$8</f>
        <v>Govt. Sr. Secondary School </v>
      </c>
      <c r="E2168" s="1447"/>
      <c r="F2168" s="1447"/>
      <c r="G2168" s="1447"/>
      <c r="H2168" s="1447"/>
      <c r="I2168" s="1447"/>
      <c r="J2168" s="1447"/>
      <c r="K2168" s="1447"/>
      <c r="L2168" s="1447"/>
      <c r="M2168" s="1447"/>
      <c r="N2168" s="1448"/>
    </row>
    <row r="2169" spans="8:8" ht="26.25" customHeight="1">
      <c r="A2169" s="1443"/>
      <c r="B2169" s="1449"/>
      <c r="C2169" s="1450"/>
      <c r="D2169" s="1451" t="str">
        <f>Master!$E$11</f>
        <v>P.S.-Bapini (Jodhpur)</v>
      </c>
      <c r="E2169" s="1452"/>
      <c r="F2169" s="1452"/>
      <c r="G2169" s="1452"/>
      <c r="H2169" s="1452"/>
      <c r="I2169" s="1452"/>
      <c r="J2169" s="1452"/>
      <c r="K2169" s="1452"/>
      <c r="L2169" s="1452"/>
      <c r="M2169" s="1452"/>
      <c r="N2169" s="1453"/>
    </row>
    <row r="2170" spans="8:8" ht="20.25" customHeight="1">
      <c r="A2170" s="1443"/>
      <c r="B2170" s="1454"/>
      <c r="C2170" s="1455" t="s">
        <v>151</v>
      </c>
      <c r="D2170" s="1456"/>
      <c r="E2170" s="1456"/>
      <c r="F2170" s="1456"/>
      <c r="G2170" s="1457"/>
      <c r="H2170" s="1458" t="s">
        <v>128</v>
      </c>
      <c r="I2170" s="1458"/>
      <c r="J2170" s="1459">
        <f>VLOOKUP(A2167,'Result Entry'!$B$6:$K$108,6,0)</f>
        <v>0.0</v>
      </c>
      <c r="K2170" s="1460" t="s">
        <v>69</v>
      </c>
      <c r="L2170" s="1461"/>
      <c r="M2170" s="1462">
        <f>Master!$E$14</f>
        <v>8.151106901E9</v>
      </c>
      <c r="N2170" s="1463"/>
    </row>
    <row r="2171" spans="8:8" ht="20.25" customHeight="1">
      <c r="A2171" s="1443"/>
      <c r="B2171" s="1464"/>
      <c r="C2171" s="1465"/>
      <c r="D2171" s="1466"/>
      <c r="E2171" s="1466"/>
      <c r="F2171" s="1466"/>
      <c r="G2171" s="1467"/>
      <c r="H2171" s="1468"/>
      <c r="I2171" s="1468"/>
      <c r="J2171" s="1469"/>
      <c r="K2171" s="1470" t="s">
        <v>67</v>
      </c>
      <c r="L2171" s="1471"/>
      <c r="M2171" s="1472"/>
      <c r="N2171" s="1473"/>
      <c r="O2171" s="23" t="s">
        <v>157</v>
      </c>
    </row>
    <row r="2172" spans="8:8" ht="20.25" customHeight="1">
      <c r="A2172" s="1443"/>
      <c r="B2172" s="1464"/>
      <c r="C2172" s="1474"/>
      <c r="D2172" s="1475"/>
      <c r="E2172" s="1475"/>
      <c r="F2172" s="1475"/>
      <c r="G2172" s="1476"/>
      <c r="H2172" s="1477"/>
      <c r="I2172" s="1477"/>
      <c r="J2172" s="1478"/>
      <c r="K2172" s="1479" t="s">
        <v>52</v>
      </c>
      <c r="L2172" s="1480"/>
      <c r="M2172" s="1481" t="str">
        <f>Master!$E$6</f>
        <v>2022-23</v>
      </c>
      <c r="N2172" s="1482"/>
    </row>
    <row r="2173" spans="8:8" ht="20.25" customHeight="1">
      <c r="A2173" s="1443"/>
      <c r="B2173" s="1483" t="s">
        <v>70</v>
      </c>
      <c r="C2173" s="1484" t="s">
        <v>21</v>
      </c>
      <c r="D2173" s="1485"/>
      <c r="E2173" s="1485"/>
      <c r="F2173" s="1486"/>
      <c r="G2173" s="1487" t="s">
        <v>150</v>
      </c>
      <c r="H2173" s="1488">
        <f>VLOOKUP($A2167,'Result Entry'!$B$9:$FW$108,4,0)</f>
        <v>0.0</v>
      </c>
      <c r="I2173" s="1488"/>
      <c r="J2173" s="1488"/>
      <c r="K2173" s="1488"/>
      <c r="L2173" s="1488"/>
      <c r="M2173" s="1488"/>
      <c r="N2173" s="1489"/>
    </row>
    <row r="2174" spans="8:8" ht="20.25" customHeight="1">
      <c r="A2174" s="1443"/>
      <c r="B2174" s="1483" t="s">
        <v>70</v>
      </c>
      <c r="C2174" s="1490" t="s">
        <v>23</v>
      </c>
      <c r="D2174" s="1491"/>
      <c r="E2174" s="1491"/>
      <c r="F2174" s="1492"/>
      <c r="G2174" s="1493" t="s">
        <v>150</v>
      </c>
      <c r="H2174" s="1494">
        <f>VLOOKUP($A2167,'Result Entry'!$B$9:$FW$108,7,0)</f>
        <v>0.0</v>
      </c>
      <c r="I2174" s="1494"/>
      <c r="J2174" s="1494"/>
      <c r="K2174" s="1494"/>
      <c r="L2174" s="1494"/>
      <c r="M2174" s="1494"/>
      <c r="N2174" s="1495"/>
    </row>
    <row r="2175" spans="8:8" ht="20.25" customHeight="1">
      <c r="A2175" s="1443"/>
      <c r="B2175" s="1483" t="s">
        <v>70</v>
      </c>
      <c r="C2175" s="1490" t="s">
        <v>24</v>
      </c>
      <c r="D2175" s="1491"/>
      <c r="E2175" s="1491"/>
      <c r="F2175" s="1492"/>
      <c r="G2175" s="1493" t="s">
        <v>150</v>
      </c>
      <c r="H2175" s="1494">
        <f>VLOOKUP($A2167,'Result Entry'!$B$9:$FW$108,8,0)</f>
        <v>0.0</v>
      </c>
      <c r="I2175" s="1494"/>
      <c r="J2175" s="1494"/>
      <c r="K2175" s="1494"/>
      <c r="L2175" s="1494"/>
      <c r="M2175" s="1494"/>
      <c r="N2175" s="1495"/>
    </row>
    <row r="2176" spans="8:8" ht="20.25" customHeight="1">
      <c r="A2176" s="1443"/>
      <c r="B2176" s="1483" t="s">
        <v>70</v>
      </c>
      <c r="C2176" s="1490" t="s">
        <v>53</v>
      </c>
      <c r="D2176" s="1491"/>
      <c r="E2176" s="1491"/>
      <c r="F2176" s="1492"/>
      <c r="G2176" s="1493" t="s">
        <v>150</v>
      </c>
      <c r="H2176" s="1494">
        <f>VLOOKUP($A2167,'Result Entry'!$B$9:$FW$108,9,0)</f>
        <v>0.0</v>
      </c>
      <c r="I2176" s="1494"/>
      <c r="J2176" s="1494"/>
      <c r="K2176" s="1494"/>
      <c r="L2176" s="1494"/>
      <c r="M2176" s="1494"/>
      <c r="N2176" s="1495"/>
    </row>
    <row r="2177" spans="8:8" ht="20.25" customHeight="1">
      <c r="A2177" s="1443"/>
      <c r="B2177" s="1483" t="s">
        <v>70</v>
      </c>
      <c r="C2177" s="1490" t="s">
        <v>54</v>
      </c>
      <c r="D2177" s="1491"/>
      <c r="E2177" s="1491"/>
      <c r="F2177" s="1492"/>
      <c r="G2177" s="1493" t="s">
        <v>150</v>
      </c>
      <c r="H2177" s="1496" t="str">
        <f>CONCATENATE('Result Entry'!$G$4,'Result Entry'!$J$4)</f>
        <v>11(A)</v>
      </c>
      <c r="I2177" s="1494"/>
      <c r="J2177" s="1494"/>
      <c r="K2177" s="1494"/>
      <c r="L2177" s="1494"/>
      <c r="M2177" s="1494"/>
      <c r="N2177" s="1495"/>
    </row>
    <row r="2178" spans="8:8" ht="20.25" customHeight="1">
      <c r="A2178" s="1443"/>
      <c r="B2178" s="1483" t="s">
        <v>70</v>
      </c>
      <c r="C2178" s="1497" t="s">
        <v>26</v>
      </c>
      <c r="D2178" s="1498"/>
      <c r="E2178" s="1498"/>
      <c r="F2178" s="1499"/>
      <c r="G2178" s="1500" t="s">
        <v>150</v>
      </c>
      <c r="H2178" s="1501">
        <f>VLOOKUP($A2167,'Result Entry'!$B$9:$FW$108,10,0)</f>
        <v>0.0</v>
      </c>
      <c r="I2178" s="1501"/>
      <c r="J2178" s="1501"/>
      <c r="K2178" s="1501"/>
      <c r="L2178" s="1501"/>
      <c r="M2178" s="1501"/>
      <c r="N2178" s="1502"/>
    </row>
    <row r="2179" spans="8:8" ht="20.25" customHeight="1">
      <c r="A2179" s="1443"/>
      <c r="B2179" s="1503" t="s">
        <v>70</v>
      </c>
      <c r="C2179" s="1504" t="s">
        <v>168</v>
      </c>
      <c r="D2179" s="1505"/>
      <c r="E2179" s="1506" t="s">
        <v>73</v>
      </c>
      <c r="F2179" s="1507" t="s">
        <v>74</v>
      </c>
      <c r="G2179" s="1508" t="s">
        <v>169</v>
      </c>
      <c r="H2179" s="1509" t="s">
        <v>56</v>
      </c>
      <c r="I2179" s="1510"/>
      <c r="J2179" s="1511" t="s">
        <v>85</v>
      </c>
      <c r="K2179" s="1512"/>
      <c r="L2179" s="1513" t="s">
        <v>170</v>
      </c>
      <c r="M2179" s="1514" t="s">
        <v>77</v>
      </c>
      <c r="N2179" s="1515" t="s">
        <v>99</v>
      </c>
    </row>
    <row r="2180" spans="8:8" ht="20.25" customHeight="1">
      <c r="A2180" s="1443"/>
      <c r="B2180" s="1503"/>
      <c r="C2180" s="1516"/>
      <c r="D2180" s="1517"/>
      <c r="E2180" s="1518"/>
      <c r="F2180" s="1519"/>
      <c r="G2180" s="1520"/>
      <c r="H2180" s="1521"/>
      <c r="I2180" s="1522"/>
      <c r="J2180" s="1523"/>
      <c r="K2180" s="1524"/>
      <c r="L2180" s="1525"/>
      <c r="M2180" s="1526"/>
      <c r="N2180" s="1527"/>
    </row>
    <row r="2181" spans="8:8" ht="20.25" customHeight="1">
      <c r="A2181" s="1443"/>
      <c r="B2181" s="1503" t="s">
        <v>70</v>
      </c>
      <c r="C2181" s="1528" t="s">
        <v>57</v>
      </c>
      <c r="D2181" s="1529"/>
      <c r="E2181" s="1530">
        <f>'Result Entry'!$L$7</f>
        <v>10.0</v>
      </c>
      <c r="F2181" s="1531">
        <f>'Result Entry'!$M$7</f>
        <v>10.0</v>
      </c>
      <c r="G2181" s="1532">
        <f>SUM(E2181:F2181)</f>
        <v>20.0</v>
      </c>
      <c r="H2181" s="1533">
        <f>'Result Entry'!$AU$7</f>
        <v>70.0</v>
      </c>
      <c r="I2181" s="1534"/>
      <c r="J2181" s="1535">
        <f>'Result Entry'!$AY$7</f>
        <v>100.0</v>
      </c>
      <c r="K2181" s="1534"/>
      <c r="L2181" s="1532">
        <f t="shared" si="122" ref="L2181:L2186">H2181+J2181</f>
        <v>170.0</v>
      </c>
      <c r="M2181" s="1536">
        <f t="shared" si="123" ref="M2181:M2186">G2181+L2181</f>
        <v>190.0</v>
      </c>
      <c r="N2181" s="1537"/>
    </row>
    <row r="2182" spans="8:8" s="1538" ht="20.25" customFormat="1" customHeight="1">
      <c r="A2182" s="1443"/>
      <c r="B2182" s="1539" t="s">
        <v>70</v>
      </c>
      <c r="C2182" s="1540" t="str">
        <f>'Result Entry'!$L$3</f>
        <v>HINDI Comp.</v>
      </c>
      <c r="D2182" s="1541"/>
      <c r="E2182" s="1542">
        <f>IF($J2170="TC",0,IF($J2170="Nso",0,VLOOKUP($A2167,'Result Entry'!$B$9:$FW$108,11,0)))</f>
        <v>0.0</v>
      </c>
      <c r="F2182" s="1543">
        <f>IF($J2170="TC",0,IF($J2170="Nso",0,VLOOKUP($A2167,'Result Entry'!$B$9:$FW$108,12,0)))</f>
        <v>0.0</v>
      </c>
      <c r="G2182" s="1544">
        <f>E2182+F2182</f>
        <v>0.0</v>
      </c>
      <c r="H2182" s="1545">
        <f>IF($J2170="TC",0,IF($J2170="Nso",0,VLOOKUP($A2167,'Result Entry'!$B$9:$FW$108,16,0)))</f>
        <v>0.0</v>
      </c>
      <c r="I2182" s="1546"/>
      <c r="J2182" s="1547">
        <f>IF($J2170="TC",0,IF($J2170="Nso",0,VLOOKUP($A2167,'Result Entry'!$B$9:$FW$108,19,0)))</f>
        <v>0.0</v>
      </c>
      <c r="K2182" s="1546"/>
      <c r="L2182" s="1548">
        <f t="shared" si="122"/>
        <v>0.0</v>
      </c>
      <c r="M2182" s="1549">
        <f t="shared" si="123"/>
        <v>0.0</v>
      </c>
      <c r="N2182" s="1550" t="str">
        <f>IF($J2170="TC",0,IF($J2170="Nso",0,VLOOKUP($A2167,'Result Entry'!$B$9:$FW$108,24,0)))</f>
        <v/>
      </c>
    </row>
    <row r="2183" spans="8:8" s="1538" ht="20.25" customFormat="1" customHeight="1">
      <c r="A2183" s="1443"/>
      <c r="B2183" s="1539" t="s">
        <v>70</v>
      </c>
      <c r="C2183" s="1551" t="str">
        <f>'Result Entry'!$Z$3</f>
        <v>ENGLISH Comp.</v>
      </c>
      <c r="D2183" s="1552"/>
      <c r="E2183" s="1542">
        <f>IF($J2170="TC",0,IF($J2170="Nso",0,VLOOKUP($A2167,'Result Entry'!$B$9:$FW$108,25,0)))</f>
        <v>0.0</v>
      </c>
      <c r="F2183" s="1543">
        <f>IF($J2170="TC",0,IF($J2170="Nso",0,VLOOKUP($A2167,'Result Entry'!$B$9:$FW$108,26,0)))</f>
        <v>0.0</v>
      </c>
      <c r="G2183" s="1553">
        <f>E2183+F2183</f>
        <v>0.0</v>
      </c>
      <c r="H2183" s="1554">
        <f>IF($J2170="TC",0,IF($J2170="Nso",0,VLOOKUP($A2167,'Result Entry'!$B$9:$FW$108,30,0)))</f>
        <v>0.0</v>
      </c>
      <c r="I2183" s="1555"/>
      <c r="J2183" s="1556">
        <f>IF($J2170="TC",0,IF($J2170="Nso",0,VLOOKUP($A2167,'Result Entry'!$B$9:$FW$108,33,0)))</f>
        <v>0.0</v>
      </c>
      <c r="K2183" s="1555"/>
      <c r="L2183" s="1548">
        <f t="shared" si="122"/>
        <v>0.0</v>
      </c>
      <c r="M2183" s="1549">
        <f t="shared" si="123"/>
        <v>0.0</v>
      </c>
      <c r="N2183" s="1550" t="str">
        <f>IF($J2170="TC",0,IF($J2170="Nso",0,VLOOKUP($A2167,'Result Entry'!$B$9:$FW$108,38,0)))</f>
        <v/>
      </c>
    </row>
    <row r="2184" spans="8:8" s="1538" ht="20.25" customFormat="1" customHeight="1">
      <c r="A2184" s="1443"/>
      <c r="B2184" s="1539" t="s">
        <v>70</v>
      </c>
      <c r="C2184" s="1551" t="str">
        <f>'Result Entry'!$AO$3</f>
        <v>PHYSICS</v>
      </c>
      <c r="D2184" s="1552"/>
      <c r="E2184" s="1542">
        <f>IF($J2170="TC",0,IF($J2170="Nso",0,VLOOKUP($A2167,'Result Entry'!$B$9:$FW$108,39,0)))</f>
        <v>0.0</v>
      </c>
      <c r="F2184" s="1543">
        <f>IF($J2170="TC",0,IF($J2170="Nso",0,VLOOKUP($A2167,'Result Entry'!$B$9:$FW$108,40,0)))</f>
        <v>0.0</v>
      </c>
      <c r="G2184" s="1553">
        <f>E2184+F2184</f>
        <v>0.0</v>
      </c>
      <c r="H2184" s="1554">
        <f>IF($J2170="TC",0,IF($J2170="Nso",0,VLOOKUP($A2167,'Result Entry'!$B$9:$FW$108,45,0)))</f>
        <v>0.0</v>
      </c>
      <c r="I2184" s="1555"/>
      <c r="J2184" s="1556">
        <f>IF($J2170="TC",0,IF($J2170="Nso",0,VLOOKUP($A2167,'Result Entry'!$B$9:$FW$108,49,0)))</f>
        <v>0.0</v>
      </c>
      <c r="K2184" s="1555"/>
      <c r="L2184" s="1548">
        <f t="shared" si="122"/>
        <v>0.0</v>
      </c>
      <c r="M2184" s="1549">
        <f t="shared" si="123"/>
        <v>0.0</v>
      </c>
      <c r="N2184" s="1550" t="str">
        <f>IF($J2170="TC",0,IF($J2170="Nso",0,VLOOKUP($A2167,'Result Entry'!$B$9:$FW$108,54,0)))</f>
        <v/>
      </c>
    </row>
    <row r="2185" spans="8:8" s="1538" ht="20.25" customFormat="1" customHeight="1">
      <c r="A2185" s="1443"/>
      <c r="B2185" s="1539" t="s">
        <v>70</v>
      </c>
      <c r="C2185" s="1551" t="str">
        <f>'Result Entry'!$BF$3</f>
        <v>CHEMISTRY</v>
      </c>
      <c r="D2185" s="1552"/>
      <c r="E2185" s="1542" t="str">
        <f>IF($J2170="TC",0,IF($J2170="Nso",0,VLOOKUP($A2167,'Result Entry'!$B$9:$FW$108,55,0)))</f>
        <v/>
      </c>
      <c r="F2185" s="1543">
        <f>IF($J2170="TC",0,IF($J2170="Nso",0,VLOOKUP($A2167,'Result Entry'!$B$9:$FW$108,56,0)))</f>
        <v>0.0</v>
      </c>
      <c r="G2185" s="1553" t="e">
        <f>E2185+F2185</f>
        <v>#VALUE!</v>
      </c>
      <c r="H2185" s="1554">
        <f>IF($J2170="TC",0,IF($J2170="Nso",0,VLOOKUP($A2167,'Result Entry'!$B$9:$FW$108,61,0)))</f>
        <v>0.0</v>
      </c>
      <c r="I2185" s="1555"/>
      <c r="J2185" s="1556">
        <f>IF($J2170="TC",0,IF($J2170="Nso",0,VLOOKUP($A2167,'Result Entry'!$B$9:$FW$108,65,0)))</f>
        <v>0.0</v>
      </c>
      <c r="K2185" s="1555"/>
      <c r="L2185" s="1548">
        <f t="shared" si="122"/>
        <v>0.0</v>
      </c>
      <c r="M2185" s="1549" t="e">
        <f t="shared" si="123"/>
        <v>#VALUE!</v>
      </c>
      <c r="N2185" s="1550" t="str">
        <f>IF($J2170="TC",0,IF($J2170="Nso",0,VLOOKUP($A2167,'Result Entry'!$B$9:$FW$108,70,0)))</f>
        <v/>
      </c>
    </row>
    <row r="2186" spans="8:8" s="1538" ht="20.25" customFormat="1" customHeight="1">
      <c r="A2186" s="1443"/>
      <c r="B2186" s="1539" t="s">
        <v>70</v>
      </c>
      <c r="C2186" s="1551" t="str">
        <f>'Result Entry'!$BW$3</f>
        <v>BIOLOGY</v>
      </c>
      <c r="D2186" s="1552"/>
      <c r="E2186" s="1557" t="str">
        <f>IF($J2170="TC",0,IF($J2170="Nso",0,VLOOKUP($A2167,'Result Entry'!$B$9:$FW$108,71,0)))</f>
        <v/>
      </c>
      <c r="F2186" s="1558" t="str">
        <f>IF($J2170="TC",0,IF($J2170="Nso",0,VLOOKUP($A2167,'Result Entry'!$B$9:$FW$108,72,0)))</f>
        <v/>
      </c>
      <c r="G2186" s="1559" t="e">
        <f>E2186+F2186</f>
        <v>#VALUE!</v>
      </c>
      <c r="H2186" s="1560">
        <f>IF($J2170="TC",0,IF($J2170="Nso",0,VLOOKUP($A2167,'Result Entry'!$B$9:$FW$108,77,0)))</f>
        <v>0.0</v>
      </c>
      <c r="I2186" s="1561"/>
      <c r="J2186" s="1562">
        <f>IF($J2170="TC",0,IF($J2170="Nso",0,VLOOKUP($A2167,'Result Entry'!$B$9:$FW$108,81,0)))</f>
        <v>0.0</v>
      </c>
      <c r="K2186" s="1561"/>
      <c r="L2186" s="1563">
        <f t="shared" si="122"/>
        <v>0.0</v>
      </c>
      <c r="M2186" s="1564" t="e">
        <f t="shared" si="123"/>
        <v>#VALUE!</v>
      </c>
      <c r="N2186" s="1550">
        <f>IF($J2170="TC",0,IF($J2170="Nso",0,VLOOKUP($A2167,'Result Entry'!$B$9:$FW$108,86,0)))</f>
        <v>0.0</v>
      </c>
    </row>
    <row r="2187" spans="8:8" ht="20.25" customHeight="1">
      <c r="A2187" s="1443"/>
      <c r="B2187" s="1503" t="s">
        <v>70</v>
      </c>
      <c r="C2187" s="1565" t="s">
        <v>78</v>
      </c>
      <c r="D2187" s="1566"/>
      <c r="E2187" s="1567"/>
      <c r="F2187" s="1568" t="s">
        <v>79</v>
      </c>
      <c r="G2187" s="1569"/>
      <c r="H2187" s="1570" t="s">
        <v>80</v>
      </c>
      <c r="I2187" s="1571"/>
      <c r="J2187" s="1572" t="s">
        <v>42</v>
      </c>
      <c r="K2187" s="1667" t="s">
        <v>92</v>
      </c>
      <c r="L2187" s="1574" t="s">
        <v>40</v>
      </c>
      <c r="M2187" s="1575"/>
      <c r="N2187" s="1576" t="s">
        <v>44</v>
      </c>
    </row>
    <row r="2188" spans="8:8" ht="25.5" customHeight="1">
      <c r="A2188" s="1443"/>
      <c r="B2188" s="1503" t="s">
        <v>70</v>
      </c>
      <c r="C2188" s="1577"/>
      <c r="D2188" s="1578"/>
      <c r="E2188" s="1579"/>
      <c r="F2188" s="1580">
        <f>IF($J2170="TC",0,IF($J2170="Nso",0,VLOOKUP($A2167,'Result Entry'!$B$9:$FW$108,146,0)))</f>
        <v>0.0</v>
      </c>
      <c r="G2188" s="1581"/>
      <c r="H2188" s="1582">
        <f>IF($J2170="TC",0,IF($J2170="Nso",0,VLOOKUP($A2167,'Result Entry'!$B$9:$FW$108,147,0)))</f>
        <v>0.0</v>
      </c>
      <c r="I2188" s="1583"/>
      <c r="J2188" s="1584">
        <f>IF($J2170="TC",0,IF($J2170="Nso",0,VLOOKUP($A2167,'Result Entry'!$B$9:$FW$108,148,0)))</f>
        <v>0.0</v>
      </c>
      <c r="K2188" s="1585" t="str">
        <f>IF($J2170="TC",0,IF($J2170="Nso",0,VLOOKUP($A2167,'Result Entry'!$B$9:$FW$108,149,0)))</f>
        <v/>
      </c>
      <c r="L2188" s="1586">
        <f>IF($J2170="TC",0,IF($J2170="Nso",0,VLOOKUP($A2167,'Result Entry'!$B$9:$FW$108,150,0)))</f>
        <v>0.0</v>
      </c>
      <c r="M2188" s="1587"/>
      <c r="N2188" s="1588">
        <f>IF($J2170="TC",0,IF($J2170="Nso",0,VLOOKUP($A2167,'Result Entry'!$B$9:$FW$108,152,0)))</f>
        <v>0.0</v>
      </c>
    </row>
    <row r="2189" spans="8:8" ht="20.25" customHeight="1">
      <c r="A2189" s="1443"/>
      <c r="B2189" s="1503" t="s">
        <v>70</v>
      </c>
      <c r="C2189" s="1589" t="s">
        <v>59</v>
      </c>
      <c r="D2189" s="1590"/>
      <c r="E2189" s="1590"/>
      <c r="F2189" s="1590"/>
      <c r="G2189" s="1590"/>
      <c r="H2189" s="1591"/>
      <c r="I2189" s="1592" t="s">
        <v>60</v>
      </c>
      <c r="J2189" s="1593"/>
      <c r="K2189" s="1594">
        <f>VLOOKUP($A2167,'Result Entry'!$B$9:$FW$108,143,0)</f>
        <v>0.0</v>
      </c>
      <c r="L2189" s="1595"/>
      <c r="M2189" s="1596" t="s">
        <v>38</v>
      </c>
      <c r="N2189" s="1597"/>
    </row>
    <row r="2190" spans="8:8" ht="20.25" customHeight="1">
      <c r="A2190" s="1443"/>
      <c r="B2190" s="1503" t="s">
        <v>70</v>
      </c>
      <c r="C2190" s="1598" t="s">
        <v>55</v>
      </c>
      <c r="D2190" s="1599"/>
      <c r="E2190" s="1599"/>
      <c r="F2190" s="1600" t="s">
        <v>158</v>
      </c>
      <c r="G2190" s="1601"/>
      <c r="H2190" s="1602" t="s">
        <v>48</v>
      </c>
      <c r="I2190" s="1603" t="s">
        <v>61</v>
      </c>
      <c r="J2190" s="1604"/>
      <c r="K2190" s="1605">
        <f>VLOOKUP($A2167,'Result Entry'!$B$9:$FW$108,144,0)</f>
        <v>0.0</v>
      </c>
      <c r="L2190" s="1606"/>
      <c r="M2190" s="1607">
        <f>VLOOKUP($A2167,'Result Entry'!$B$9:$FW$108,145,0)</f>
        <v>0.0</v>
      </c>
      <c r="N2190" s="1608"/>
    </row>
    <row r="2191" spans="8:8" ht="20.25" customHeight="1">
      <c r="A2191" s="1443"/>
      <c r="B2191" s="1503" t="s">
        <v>70</v>
      </c>
      <c r="C2191" s="1598"/>
      <c r="D2191" s="1599"/>
      <c r="E2191" s="1599"/>
      <c r="F2191" s="1609"/>
      <c r="G2191" s="1610"/>
      <c r="H2191" s="1611" t="s">
        <v>100</v>
      </c>
      <c r="I2191" s="1612" t="s">
        <v>62</v>
      </c>
      <c r="J2191" s="1613"/>
      <c r="K2191" s="1614">
        <f>IF($J2170="TC","Transferred",IF($J2170="Nso","NameSeparated",VLOOKUP($A2167,'Result Entry'!$B$9:$FW$108,153,0)))</f>
        <v>0.0</v>
      </c>
      <c r="L2191" s="1614"/>
      <c r="M2191" s="1614"/>
      <c r="N2191" s="1615"/>
    </row>
    <row r="2192" spans="8:8" ht="20.25" customHeight="1">
      <c r="A2192" s="1443"/>
      <c r="B2192" s="1503" t="s">
        <v>70</v>
      </c>
      <c r="C2192" s="1616" t="str">
        <f>'Result Entry'!$DU$3</f>
        <v>Foundation Of Information Tech.</v>
      </c>
      <c r="D2192" s="1617"/>
      <c r="E2192" s="1618"/>
      <c r="F2192" s="1619" t="str">
        <f>IF($J2170="TC",0,IF($J2170="Nso",0,VLOOKUP($A2167,'Result Entry'!$B$9:$GS$108,170,0)))</f>
        <v/>
      </c>
      <c r="G2192" s="1619"/>
      <c r="H2192" s="1620">
        <f>IF($J2170="TC",0,IF($J2170="Nso",0,VLOOKUP($A2167,'Result Entry'!$B$9:$GS$108,112,0)))</f>
        <v>0.0</v>
      </c>
      <c r="I2192" s="1621" t="s">
        <v>72</v>
      </c>
      <c r="J2192" s="1622"/>
      <c r="K2192" s="1623">
        <f>'Result Entry'!$T$2</f>
        <v>45041.0</v>
      </c>
      <c r="L2192" s="1624"/>
      <c r="M2192" s="1624"/>
      <c r="N2192" s="1625"/>
    </row>
    <row r="2193" spans="8:8" ht="20.25" customHeight="1">
      <c r="A2193" s="1443"/>
      <c r="B2193" s="1503" t="s">
        <v>70</v>
      </c>
      <c r="C2193" s="1616" t="str">
        <f>'Result Entry'!$EI$3</f>
        <v>G.I.A.I.-II</v>
      </c>
      <c r="D2193" s="1617"/>
      <c r="E2193" s="1618"/>
      <c r="F2193" s="1619" t="str">
        <f>IF($J2170="TC",0,IF($J2170="Nso",0,VLOOKUP($A2167,'Result Entry'!$B$9:$GS$108,174,0)))</f>
        <v/>
      </c>
      <c r="G2193" s="1619"/>
      <c r="H2193" s="1620">
        <f>IF($J2170="TC",0,IF($J2170="Nso",0,VLOOKUP($A2167,'Result Entry'!$B$9:$GS$108,124,0)))</f>
        <v>0.0</v>
      </c>
      <c r="I2193" s="1626"/>
      <c r="J2193" s="1627"/>
      <c r="K2193" s="1627"/>
      <c r="L2193" s="1627"/>
      <c r="M2193" s="1627"/>
      <c r="N2193" s="1628"/>
    </row>
    <row r="2194" spans="8:8" ht="20.25" customHeight="1">
      <c r="A2194" s="1443"/>
      <c r="B2194" s="1503" t="s">
        <v>70</v>
      </c>
      <c r="C2194" s="1616" t="str">
        <f>'Result Entry'!$EU$3</f>
        <v>SOC.SER.PLAN</v>
      </c>
      <c r="D2194" s="1617"/>
      <c r="E2194" s="1618"/>
      <c r="F2194" s="1619">
        <f>IF($J2170="TC",0,IF($J2170="Nso",0,VLOOKUP($A2167,'Result Entry'!$B$9:$HS$108,178,0)))</f>
        <v>0.0</v>
      </c>
      <c r="G2194" s="1619"/>
      <c r="H2194" s="1620">
        <f>IF($J2170="TC",0,IF($J2170="Nso",0,VLOOKUP($A2167,'Result Entry'!$B$9:$GS$108,136,0)))</f>
        <v>0.0</v>
      </c>
      <c r="I2194" s="1629" t="s">
        <v>175</v>
      </c>
      <c r="J2194" s="1630"/>
      <c r="K2194" s="1668"/>
      <c r="L2194" s="1669"/>
      <c r="M2194" s="1669"/>
      <c r="N2194" s="1670"/>
    </row>
    <row r="2195" spans="8:8" ht="20.25" customHeight="1">
      <c r="A2195" s="1443"/>
      <c r="B2195" s="1503" t="s">
        <v>70</v>
      </c>
      <c r="C2195" s="1616" t="str">
        <f>'Result Entry'!$FG$3</f>
        <v>Jeewan Kaushal</v>
      </c>
      <c r="D2195" s="1617"/>
      <c r="E2195" s="1618"/>
      <c r="F2195" s="1619" t="str">
        <f>IF($J2170="TC",0,IF($J2170="Nso",0,VLOOKUP($A2167,'Result Entry'!$B$9:$HS$108,182,0)))</f>
        <v/>
      </c>
      <c r="G2195" s="1619"/>
      <c r="H2195" s="1620">
        <f>IF($J2170="TC",0,IF($J2170="Nso",0,VLOOKUP($A2167,'Result Entry'!$B$9:$HS$108,136,0)))</f>
        <v>0.0</v>
      </c>
      <c r="I2195" s="1629" t="s">
        <v>149</v>
      </c>
      <c r="J2195" s="1630"/>
      <c r="K2195" s="1630"/>
      <c r="L2195" s="1630"/>
      <c r="M2195" s="1630"/>
      <c r="N2195" s="1634"/>
    </row>
    <row r="2196" spans="8:8" ht="20.25" customHeight="1">
      <c r="A2196" s="1443"/>
      <c r="B2196" s="1483" t="s">
        <v>70</v>
      </c>
      <c r="C2196" s="1635" t="s">
        <v>181</v>
      </c>
      <c r="D2196" s="1636"/>
      <c r="E2196" s="1637"/>
      <c r="F2196" s="1638" t="s">
        <v>182</v>
      </c>
      <c r="G2196" s="1639"/>
      <c r="H2196" s="1640" t="s">
        <v>31</v>
      </c>
      <c r="I2196" s="1629" t="s">
        <v>176</v>
      </c>
      <c r="J2196" s="1630"/>
      <c r="K2196" s="1630"/>
      <c r="L2196" s="1630"/>
      <c r="M2196" s="1630"/>
      <c r="N2196" s="1634"/>
    </row>
    <row r="2197" spans="8:8" ht="20.25" customHeight="1">
      <c r="A2197" s="1443"/>
      <c r="B2197" s="1483" t="s">
        <v>70</v>
      </c>
      <c r="C2197" s="1641"/>
      <c r="D2197" s="1642"/>
      <c r="E2197" s="1643"/>
      <c r="F2197" s="1644" t="s">
        <v>183</v>
      </c>
      <c r="G2197" s="1645"/>
      <c r="H2197" s="1646" t="s">
        <v>180</v>
      </c>
      <c r="I2197" s="1647" t="s">
        <v>68</v>
      </c>
      <c r="J2197" s="1648"/>
      <c r="K2197" s="1648"/>
      <c r="L2197" s="1648"/>
      <c r="M2197" s="1648"/>
      <c r="N2197" s="1649"/>
    </row>
    <row r="2198" spans="8:8" ht="20.25" customHeight="1">
      <c r="A2198" s="1443"/>
      <c r="B2198" s="1483" t="s">
        <v>70</v>
      </c>
      <c r="C2198" s="1641"/>
      <c r="D2198" s="1642"/>
      <c r="E2198" s="1643"/>
      <c r="F2198" s="1644" t="s">
        <v>186</v>
      </c>
      <c r="G2198" s="1645"/>
      <c r="H2198" s="1646" t="s">
        <v>63</v>
      </c>
      <c r="I2198" s="1650"/>
      <c r="J2198" s="1651"/>
      <c r="K2198" s="1651"/>
      <c r="L2198" s="1651"/>
      <c r="M2198" s="1651"/>
      <c r="N2198" s="1652"/>
    </row>
    <row r="2199" spans="8:8" ht="20.25" customHeight="1">
      <c r="A2199" s="1443"/>
      <c r="B2199" s="1483" t="s">
        <v>70</v>
      </c>
      <c r="C2199" s="1641"/>
      <c r="D2199" s="1642"/>
      <c r="E2199" s="1643"/>
      <c r="F2199" s="1644" t="s">
        <v>187</v>
      </c>
      <c r="G2199" s="1645"/>
      <c r="H2199" s="1646" t="s">
        <v>64</v>
      </c>
      <c r="I2199" s="1650"/>
      <c r="J2199" s="1651"/>
      <c r="K2199" s="1651"/>
      <c r="L2199" s="1651"/>
      <c r="M2199" s="1651"/>
      <c r="N2199" s="1652"/>
    </row>
    <row r="2200" spans="8:8" ht="20.25" customHeight="1">
      <c r="A2200" s="1443"/>
      <c r="B2200" s="1483" t="s">
        <v>70</v>
      </c>
      <c r="C2200" s="1641"/>
      <c r="D2200" s="1642"/>
      <c r="E2200" s="1643"/>
      <c r="F2200" s="1644" t="s">
        <v>184</v>
      </c>
      <c r="G2200" s="1645"/>
      <c r="H2200" s="1646" t="s">
        <v>66</v>
      </c>
      <c r="I2200" s="1653" t="s">
        <v>81</v>
      </c>
      <c r="J2200" s="1654"/>
      <c r="K2200" s="1654"/>
      <c r="L2200" s="1654"/>
      <c r="M2200" s="1654"/>
      <c r="N2200" s="1655"/>
    </row>
    <row r="2201" spans="8:8" ht="20.25" customHeight="1">
      <c r="A2201" s="1443"/>
      <c r="B2201" s="1656" t="s">
        <v>70</v>
      </c>
      <c r="C2201" s="1657"/>
      <c r="D2201" s="1658"/>
      <c r="E2201" s="1659"/>
      <c r="F2201" s="1660" t="s">
        <v>185</v>
      </c>
      <c r="G2201" s="1661"/>
      <c r="H2201" s="1662" t="s">
        <v>65</v>
      </c>
      <c r="I2201" s="1663"/>
      <c r="J2201" s="1664"/>
      <c r="K2201" s="1664"/>
      <c r="L2201" s="1664"/>
      <c r="M2201" s="1664"/>
      <c r="N2201" s="1665"/>
    </row>
    <row r="2202" spans="8:8" ht="24.75" customHeight="1">
      <c r="A2202" s="1441">
        <f>A2167+1</f>
        <v>63.0</v>
      </c>
      <c r="B2202" s="1442" t="s">
        <v>51</v>
      </c>
      <c r="C2202" s="1442"/>
      <c r="D2202" s="1442"/>
      <c r="E2202" s="1442"/>
      <c r="F2202" s="1442"/>
      <c r="G2202" s="1442"/>
      <c r="H2202" s="1442"/>
      <c r="I2202" s="1442"/>
      <c r="J2202" s="1442"/>
      <c r="K2202" s="1442"/>
      <c r="L2202" s="1442"/>
      <c r="M2202" s="1442"/>
      <c r="N2202" s="1442"/>
    </row>
    <row r="2203" spans="8:8" ht="42.75" customHeight="1">
      <c r="A2203" s="1443"/>
      <c r="B2203" s="1444"/>
      <c r="C2203" s="1445"/>
      <c r="D2203" s="1446" t="str">
        <f>Master!$E$8</f>
        <v>Govt. Sr. Secondary School </v>
      </c>
      <c r="E2203" s="1447"/>
      <c r="F2203" s="1447"/>
      <c r="G2203" s="1447"/>
      <c r="H2203" s="1447"/>
      <c r="I2203" s="1447"/>
      <c r="J2203" s="1447"/>
      <c r="K2203" s="1447"/>
      <c r="L2203" s="1447"/>
      <c r="M2203" s="1447"/>
      <c r="N2203" s="1448"/>
    </row>
    <row r="2204" spans="8:8" ht="20.25" customHeight="1">
      <c r="A2204" s="1443"/>
      <c r="B2204" s="1449"/>
      <c r="C2204" s="1450"/>
      <c r="D2204" s="1451" t="str">
        <f>Master!$E$11</f>
        <v>P.S.-Bapini (Jodhpur)</v>
      </c>
      <c r="E2204" s="1452"/>
      <c r="F2204" s="1452"/>
      <c r="G2204" s="1452"/>
      <c r="H2204" s="1452"/>
      <c r="I2204" s="1452"/>
      <c r="J2204" s="1452"/>
      <c r="K2204" s="1452"/>
      <c r="L2204" s="1452"/>
      <c r="M2204" s="1452"/>
      <c r="N2204" s="1453"/>
    </row>
    <row r="2205" spans="8:8" ht="20.25" customHeight="1">
      <c r="A2205" s="1443"/>
      <c r="B2205" s="1454"/>
      <c r="C2205" s="1455" t="s">
        <v>151</v>
      </c>
      <c r="D2205" s="1456"/>
      <c r="E2205" s="1456"/>
      <c r="F2205" s="1456"/>
      <c r="G2205" s="1457"/>
      <c r="H2205" s="1458" t="s">
        <v>128</v>
      </c>
      <c r="I2205" s="1458"/>
      <c r="J2205" s="1459">
        <f>VLOOKUP(A2202,'Result Entry'!$B$6:$K$108,6,0)</f>
        <v>0.0</v>
      </c>
      <c r="K2205" s="1460" t="s">
        <v>69</v>
      </c>
      <c r="L2205" s="1461"/>
      <c r="M2205" s="1462">
        <f>Master!$E$14</f>
        <v>8.151106901E9</v>
      </c>
      <c r="N2205" s="1463"/>
    </row>
    <row r="2206" spans="8:8" ht="20.25" customHeight="1">
      <c r="A2206" s="1443"/>
      <c r="B2206" s="1464"/>
      <c r="C2206" s="1465"/>
      <c r="D2206" s="1466"/>
      <c r="E2206" s="1466"/>
      <c r="F2206" s="1466"/>
      <c r="G2206" s="1467"/>
      <c r="H2206" s="1468"/>
      <c r="I2206" s="1468"/>
      <c r="J2206" s="1469"/>
      <c r="K2206" s="1470" t="s">
        <v>67</v>
      </c>
      <c r="L2206" s="1471"/>
      <c r="M2206" s="1472"/>
      <c r="N2206" s="1473"/>
      <c r="O2206" s="23" t="s">
        <v>157</v>
      </c>
    </row>
    <row r="2207" spans="8:8" ht="20.25" customHeight="1">
      <c r="A2207" s="1443"/>
      <c r="B2207" s="1464"/>
      <c r="C2207" s="1474"/>
      <c r="D2207" s="1475"/>
      <c r="E2207" s="1475"/>
      <c r="F2207" s="1475"/>
      <c r="G2207" s="1476"/>
      <c r="H2207" s="1477"/>
      <c r="I2207" s="1477"/>
      <c r="J2207" s="1478"/>
      <c r="K2207" s="1479" t="s">
        <v>52</v>
      </c>
      <c r="L2207" s="1480"/>
      <c r="M2207" s="1481" t="str">
        <f>Master!$E$6</f>
        <v>2022-23</v>
      </c>
      <c r="N2207" s="1482"/>
    </row>
    <row r="2208" spans="8:8" ht="20.25" customHeight="1">
      <c r="A2208" s="1443"/>
      <c r="B2208" s="1483" t="s">
        <v>70</v>
      </c>
      <c r="C2208" s="1484" t="s">
        <v>21</v>
      </c>
      <c r="D2208" s="1485"/>
      <c r="E2208" s="1485"/>
      <c r="F2208" s="1486"/>
      <c r="G2208" s="1487" t="s">
        <v>150</v>
      </c>
      <c r="H2208" s="1488">
        <f>VLOOKUP($A2202,'Result Entry'!$B$9:$FW$108,4,0)</f>
        <v>0.0</v>
      </c>
      <c r="I2208" s="1488"/>
      <c r="J2208" s="1488"/>
      <c r="K2208" s="1488"/>
      <c r="L2208" s="1488"/>
      <c r="M2208" s="1488"/>
      <c r="N2208" s="1489"/>
    </row>
    <row r="2209" spans="8:8" ht="20.25" customHeight="1">
      <c r="A2209" s="1443"/>
      <c r="B2209" s="1483" t="s">
        <v>70</v>
      </c>
      <c r="C2209" s="1490" t="s">
        <v>23</v>
      </c>
      <c r="D2209" s="1491"/>
      <c r="E2209" s="1491"/>
      <c r="F2209" s="1492"/>
      <c r="G2209" s="1493" t="s">
        <v>150</v>
      </c>
      <c r="H2209" s="1494">
        <f>VLOOKUP($A2202,'Result Entry'!$B$9:$FW$108,7,0)</f>
        <v>0.0</v>
      </c>
      <c r="I2209" s="1494"/>
      <c r="J2209" s="1494"/>
      <c r="K2209" s="1494"/>
      <c r="L2209" s="1494"/>
      <c r="M2209" s="1494"/>
      <c r="N2209" s="1495"/>
    </row>
    <row r="2210" spans="8:8" ht="20.25" customHeight="1">
      <c r="A2210" s="1443"/>
      <c r="B2210" s="1483" t="s">
        <v>70</v>
      </c>
      <c r="C2210" s="1490" t="s">
        <v>24</v>
      </c>
      <c r="D2210" s="1491"/>
      <c r="E2210" s="1491"/>
      <c r="F2210" s="1492"/>
      <c r="G2210" s="1493" t="s">
        <v>150</v>
      </c>
      <c r="H2210" s="1494">
        <f>VLOOKUP($A2202,'Result Entry'!$B$9:$FW$108,8,0)</f>
        <v>0.0</v>
      </c>
      <c r="I2210" s="1494"/>
      <c r="J2210" s="1494"/>
      <c r="K2210" s="1494"/>
      <c r="L2210" s="1494"/>
      <c r="M2210" s="1494"/>
      <c r="N2210" s="1495"/>
    </row>
    <row r="2211" spans="8:8" ht="20.25" customHeight="1">
      <c r="A2211" s="1443"/>
      <c r="B2211" s="1483" t="s">
        <v>70</v>
      </c>
      <c r="C2211" s="1490" t="s">
        <v>53</v>
      </c>
      <c r="D2211" s="1491"/>
      <c r="E2211" s="1491"/>
      <c r="F2211" s="1492"/>
      <c r="G2211" s="1493" t="s">
        <v>150</v>
      </c>
      <c r="H2211" s="1494">
        <f>VLOOKUP($A2202,'Result Entry'!$B$9:$FW$108,9,0)</f>
        <v>0.0</v>
      </c>
      <c r="I2211" s="1494"/>
      <c r="J2211" s="1494"/>
      <c r="K2211" s="1494"/>
      <c r="L2211" s="1494"/>
      <c r="M2211" s="1494"/>
      <c r="N2211" s="1495"/>
    </row>
    <row r="2212" spans="8:8" ht="20.25" customHeight="1">
      <c r="A2212" s="1443"/>
      <c r="B2212" s="1483" t="s">
        <v>70</v>
      </c>
      <c r="C2212" s="1490" t="s">
        <v>54</v>
      </c>
      <c r="D2212" s="1491"/>
      <c r="E2212" s="1491"/>
      <c r="F2212" s="1492"/>
      <c r="G2212" s="1493" t="s">
        <v>150</v>
      </c>
      <c r="H2212" s="1496" t="str">
        <f>CONCATENATE('Result Entry'!$G$4,'Result Entry'!$J$4)</f>
        <v>11(A)</v>
      </c>
      <c r="I2212" s="1494"/>
      <c r="J2212" s="1494"/>
      <c r="K2212" s="1494"/>
      <c r="L2212" s="1494"/>
      <c r="M2212" s="1494"/>
      <c r="N2212" s="1495"/>
    </row>
    <row r="2213" spans="8:8" ht="20.25" customHeight="1">
      <c r="A2213" s="1443"/>
      <c r="B2213" s="1483" t="s">
        <v>70</v>
      </c>
      <c r="C2213" s="1497" t="s">
        <v>26</v>
      </c>
      <c r="D2213" s="1498"/>
      <c r="E2213" s="1498"/>
      <c r="F2213" s="1499"/>
      <c r="G2213" s="1500" t="s">
        <v>150</v>
      </c>
      <c r="H2213" s="1501">
        <f>VLOOKUP($A2202,'Result Entry'!$B$9:$FW$108,10,0)</f>
        <v>0.0</v>
      </c>
      <c r="I2213" s="1501"/>
      <c r="J2213" s="1501"/>
      <c r="K2213" s="1501"/>
      <c r="L2213" s="1501"/>
      <c r="M2213" s="1501"/>
      <c r="N2213" s="1502"/>
    </row>
    <row r="2214" spans="8:8" ht="20.25" customHeight="1">
      <c r="A2214" s="1443"/>
      <c r="B2214" s="1503" t="s">
        <v>70</v>
      </c>
      <c r="C2214" s="1504" t="s">
        <v>168</v>
      </c>
      <c r="D2214" s="1505"/>
      <c r="E2214" s="1506" t="s">
        <v>73</v>
      </c>
      <c r="F2214" s="1507" t="s">
        <v>74</v>
      </c>
      <c r="G2214" s="1508" t="s">
        <v>169</v>
      </c>
      <c r="H2214" s="1509" t="s">
        <v>56</v>
      </c>
      <c r="I2214" s="1510"/>
      <c r="J2214" s="1511" t="s">
        <v>85</v>
      </c>
      <c r="K2214" s="1512"/>
      <c r="L2214" s="1513" t="s">
        <v>170</v>
      </c>
      <c r="M2214" s="1514" t="s">
        <v>77</v>
      </c>
      <c r="N2214" s="1515" t="s">
        <v>99</v>
      </c>
    </row>
    <row r="2215" spans="8:8" ht="20.25" customHeight="1">
      <c r="A2215" s="1443"/>
      <c r="B2215" s="1503"/>
      <c r="C2215" s="1516"/>
      <c r="D2215" s="1517"/>
      <c r="E2215" s="1518"/>
      <c r="F2215" s="1519"/>
      <c r="G2215" s="1520"/>
      <c r="H2215" s="1521"/>
      <c r="I2215" s="1522"/>
      <c r="J2215" s="1523"/>
      <c r="K2215" s="1524"/>
      <c r="L2215" s="1525"/>
      <c r="M2215" s="1526"/>
      <c r="N2215" s="1527"/>
    </row>
    <row r="2216" spans="8:8" ht="20.25" customHeight="1">
      <c r="A2216" s="1443"/>
      <c r="B2216" s="1503" t="s">
        <v>70</v>
      </c>
      <c r="C2216" s="1528" t="s">
        <v>57</v>
      </c>
      <c r="D2216" s="1529"/>
      <c r="E2216" s="1530">
        <f>'Result Entry'!$L$7</f>
        <v>10.0</v>
      </c>
      <c r="F2216" s="1531">
        <f>'Result Entry'!$M$7</f>
        <v>10.0</v>
      </c>
      <c r="G2216" s="1532">
        <f>SUM(E2216:F2216)</f>
        <v>20.0</v>
      </c>
      <c r="H2216" s="1533">
        <f>'Result Entry'!$AU$7</f>
        <v>70.0</v>
      </c>
      <c r="I2216" s="1534"/>
      <c r="J2216" s="1535">
        <f>'Result Entry'!$AY$7</f>
        <v>100.0</v>
      </c>
      <c r="K2216" s="1534"/>
      <c r="L2216" s="1532">
        <f t="shared" si="124" ref="L2216:L2221">H2216+J2216</f>
        <v>170.0</v>
      </c>
      <c r="M2216" s="1536">
        <f t="shared" si="125" ref="M2216:M2221">G2216+L2216</f>
        <v>190.0</v>
      </c>
      <c r="N2216" s="1537"/>
    </row>
    <row r="2217" spans="8:8" s="1538" ht="20.25" customFormat="1" customHeight="1">
      <c r="A2217" s="1443"/>
      <c r="B2217" s="1539" t="s">
        <v>70</v>
      </c>
      <c r="C2217" s="1540" t="str">
        <f>'Result Entry'!$L$3</f>
        <v>HINDI Comp.</v>
      </c>
      <c r="D2217" s="1541"/>
      <c r="E2217" s="1542">
        <f>IF($J2205="TC",0,IF($J2205="Nso",0,VLOOKUP($A2202,'Result Entry'!$B$9:$FW$108,11,0)))</f>
        <v>0.0</v>
      </c>
      <c r="F2217" s="1543">
        <f>IF($J2205="TC",0,IF($J2205="Nso",0,VLOOKUP($A2202,'Result Entry'!$B$9:$FW$108,12,0)))</f>
        <v>0.0</v>
      </c>
      <c r="G2217" s="1544">
        <f>E2217+F2217</f>
        <v>0.0</v>
      </c>
      <c r="H2217" s="1545">
        <f>IF($J2205="TC",0,IF($J2205="Nso",0,VLOOKUP($A2202,'Result Entry'!$B$9:$FW$108,16,0)))</f>
        <v>0.0</v>
      </c>
      <c r="I2217" s="1546"/>
      <c r="J2217" s="1547">
        <f>IF($J2205="TC",0,IF($J2205="Nso",0,VLOOKUP($A2202,'Result Entry'!$B$9:$FW$108,19,0)))</f>
        <v>0.0</v>
      </c>
      <c r="K2217" s="1546"/>
      <c r="L2217" s="1548">
        <f t="shared" si="124"/>
        <v>0.0</v>
      </c>
      <c r="M2217" s="1549">
        <f t="shared" si="125"/>
        <v>0.0</v>
      </c>
      <c r="N2217" s="1550" t="str">
        <f>IF($J2205="TC",0,IF($J2205="Nso",0,VLOOKUP($A2202,'Result Entry'!$B$9:$FW$108,24,0)))</f>
        <v/>
      </c>
    </row>
    <row r="2218" spans="8:8" s="1538" ht="20.25" customFormat="1" customHeight="1">
      <c r="A2218" s="1443"/>
      <c r="B2218" s="1539" t="s">
        <v>70</v>
      </c>
      <c r="C2218" s="1551" t="str">
        <f>'Result Entry'!$Z$3</f>
        <v>ENGLISH Comp.</v>
      </c>
      <c r="D2218" s="1552"/>
      <c r="E2218" s="1542">
        <f>IF($J2205="TC",0,IF($J2205="Nso",0,VLOOKUP($A2202,'Result Entry'!$B$9:$FW$108,25,0)))</f>
        <v>0.0</v>
      </c>
      <c r="F2218" s="1543">
        <f>IF($J2205="TC",0,IF($J2205="Nso",0,VLOOKUP($A2202,'Result Entry'!$B$9:$FW$108,26,0)))</f>
        <v>0.0</v>
      </c>
      <c r="G2218" s="1553">
        <f>E2218+F2218</f>
        <v>0.0</v>
      </c>
      <c r="H2218" s="1554">
        <f>IF($J2205="TC",0,IF($J2205="Nso",0,VLOOKUP($A2202,'Result Entry'!$B$9:$FW$108,30,0)))</f>
        <v>0.0</v>
      </c>
      <c r="I2218" s="1555"/>
      <c r="J2218" s="1556">
        <f>IF($J2205="TC",0,IF($J2205="Nso",0,VLOOKUP($A2202,'Result Entry'!$B$9:$FW$108,33,0)))</f>
        <v>0.0</v>
      </c>
      <c r="K2218" s="1555"/>
      <c r="L2218" s="1548">
        <f t="shared" si="124"/>
        <v>0.0</v>
      </c>
      <c r="M2218" s="1549">
        <f t="shared" si="125"/>
        <v>0.0</v>
      </c>
      <c r="N2218" s="1550" t="str">
        <f>IF($J2205="TC",0,IF($J2205="Nso",0,VLOOKUP($A2202,'Result Entry'!$B$9:$FW$108,38,0)))</f>
        <v/>
      </c>
    </row>
    <row r="2219" spans="8:8" s="1538" ht="20.25" customFormat="1" customHeight="1">
      <c r="A2219" s="1443"/>
      <c r="B2219" s="1539" t="s">
        <v>70</v>
      </c>
      <c r="C2219" s="1551" t="str">
        <f>'Result Entry'!$AO$3</f>
        <v>PHYSICS</v>
      </c>
      <c r="D2219" s="1552"/>
      <c r="E2219" s="1542">
        <f>IF($J2205="TC",0,IF($J2205="Nso",0,VLOOKUP($A2202,'Result Entry'!$B$9:$FW$108,39,0)))</f>
        <v>0.0</v>
      </c>
      <c r="F2219" s="1543">
        <f>IF($J2205="TC",0,IF($J2205="Nso",0,VLOOKUP($A2202,'Result Entry'!$B$9:$FW$108,40,0)))</f>
        <v>0.0</v>
      </c>
      <c r="G2219" s="1553">
        <f>E2219+F2219</f>
        <v>0.0</v>
      </c>
      <c r="H2219" s="1554">
        <f>IF($J2205="TC",0,IF($J2205="Nso",0,VLOOKUP($A2202,'Result Entry'!$B$9:$FW$108,45,0)))</f>
        <v>0.0</v>
      </c>
      <c r="I2219" s="1555"/>
      <c r="J2219" s="1556">
        <f>IF($J2205="TC",0,IF($J2205="Nso",0,VLOOKUP($A2202,'Result Entry'!$B$9:$FW$108,49,0)))</f>
        <v>0.0</v>
      </c>
      <c r="K2219" s="1555"/>
      <c r="L2219" s="1548">
        <f t="shared" si="124"/>
        <v>0.0</v>
      </c>
      <c r="M2219" s="1549">
        <f t="shared" si="125"/>
        <v>0.0</v>
      </c>
      <c r="N2219" s="1550" t="str">
        <f>IF($J2205="TC",0,IF($J2205="Nso",0,VLOOKUP($A2202,'Result Entry'!$B$9:$FW$108,54,0)))</f>
        <v/>
      </c>
    </row>
    <row r="2220" spans="8:8" s="1538" ht="20.25" customFormat="1" customHeight="1">
      <c r="A2220" s="1443"/>
      <c r="B2220" s="1539" t="s">
        <v>70</v>
      </c>
      <c r="C2220" s="1551" t="str">
        <f>'Result Entry'!$BF$3</f>
        <v>CHEMISTRY</v>
      </c>
      <c r="D2220" s="1552"/>
      <c r="E2220" s="1542" t="str">
        <f>IF($J2205="TC",0,IF($J2205="Nso",0,VLOOKUP($A2202,'Result Entry'!$B$9:$FW$108,55,0)))</f>
        <v/>
      </c>
      <c r="F2220" s="1543">
        <f>IF($J2205="TC",0,IF($J2205="Nso",0,VLOOKUP($A2202,'Result Entry'!$B$9:$FW$108,56,0)))</f>
        <v>0.0</v>
      </c>
      <c r="G2220" s="1553" t="e">
        <f>E2220+F2220</f>
        <v>#VALUE!</v>
      </c>
      <c r="H2220" s="1554">
        <f>IF($J2205="TC",0,IF($J2205="Nso",0,VLOOKUP($A2202,'Result Entry'!$B$9:$FW$108,61,0)))</f>
        <v>0.0</v>
      </c>
      <c r="I2220" s="1555"/>
      <c r="J2220" s="1556">
        <f>IF($J2205="TC",0,IF($J2205="Nso",0,VLOOKUP($A2202,'Result Entry'!$B$9:$FW$108,65,0)))</f>
        <v>0.0</v>
      </c>
      <c r="K2220" s="1555"/>
      <c r="L2220" s="1548">
        <f t="shared" si="124"/>
        <v>0.0</v>
      </c>
      <c r="M2220" s="1549" t="e">
        <f t="shared" si="125"/>
        <v>#VALUE!</v>
      </c>
      <c r="N2220" s="1550" t="str">
        <f>IF($J2205="TC",0,IF($J2205="Nso",0,VLOOKUP($A2202,'Result Entry'!$B$9:$FW$108,70,0)))</f>
        <v/>
      </c>
    </row>
    <row r="2221" spans="8:8" s="1538" ht="20.25" customFormat="1" customHeight="1">
      <c r="A2221" s="1443"/>
      <c r="B2221" s="1539" t="s">
        <v>70</v>
      </c>
      <c r="C2221" s="1551" t="str">
        <f>'Result Entry'!$BW$3</f>
        <v>BIOLOGY</v>
      </c>
      <c r="D2221" s="1552"/>
      <c r="E2221" s="1557" t="str">
        <f>IF($J2205="TC",0,IF($J2205="Nso",0,VLOOKUP($A2202,'Result Entry'!$B$9:$FW$108,71,0)))</f>
        <v/>
      </c>
      <c r="F2221" s="1558" t="str">
        <f>IF($J2205="TC",0,IF($J2205="Nso",0,VLOOKUP($A2202,'Result Entry'!$B$9:$FW$108,72,0)))</f>
        <v/>
      </c>
      <c r="G2221" s="1559" t="e">
        <f>E2221+F2221</f>
        <v>#VALUE!</v>
      </c>
      <c r="H2221" s="1560">
        <f>IF($J2205="TC",0,IF($J2205="Nso",0,VLOOKUP($A2202,'Result Entry'!$B$9:$FW$108,77,0)))</f>
        <v>0.0</v>
      </c>
      <c r="I2221" s="1561"/>
      <c r="J2221" s="1562">
        <f>IF($J2205="TC",0,IF($J2205="Nso",0,VLOOKUP($A2202,'Result Entry'!$B$9:$FW$108,81,0)))</f>
        <v>0.0</v>
      </c>
      <c r="K2221" s="1561"/>
      <c r="L2221" s="1563">
        <f t="shared" si="124"/>
        <v>0.0</v>
      </c>
      <c r="M2221" s="1564" t="e">
        <f t="shared" si="125"/>
        <v>#VALUE!</v>
      </c>
      <c r="N2221" s="1550">
        <f>IF($J2205="TC",0,IF($J2205="Nso",0,VLOOKUP($A2202,'Result Entry'!$B$9:$FW$108,86,0)))</f>
        <v>0.0</v>
      </c>
    </row>
    <row r="2222" spans="8:8" ht="20.25" customHeight="1">
      <c r="A2222" s="1443"/>
      <c r="B2222" s="1503" t="s">
        <v>70</v>
      </c>
      <c r="C2222" s="1565" t="s">
        <v>78</v>
      </c>
      <c r="D2222" s="1566"/>
      <c r="E2222" s="1567"/>
      <c r="F2222" s="1568" t="s">
        <v>79</v>
      </c>
      <c r="G2222" s="1569"/>
      <c r="H2222" s="1570" t="s">
        <v>80</v>
      </c>
      <c r="I2222" s="1571"/>
      <c r="J2222" s="1572" t="s">
        <v>42</v>
      </c>
      <c r="K2222" s="1667" t="s">
        <v>92</v>
      </c>
      <c r="L2222" s="1574" t="s">
        <v>40</v>
      </c>
      <c r="M2222" s="1575"/>
      <c r="N2222" s="1576" t="s">
        <v>44</v>
      </c>
    </row>
    <row r="2223" spans="8:8" ht="25.5" customHeight="1">
      <c r="A2223" s="1443"/>
      <c r="B2223" s="1503" t="s">
        <v>70</v>
      </c>
      <c r="C2223" s="1577"/>
      <c r="D2223" s="1578"/>
      <c r="E2223" s="1579"/>
      <c r="F2223" s="1580">
        <f>IF($J2205="TC",0,IF($J2205="Nso",0,VLOOKUP($A2202,'Result Entry'!$B$9:$FW$108,146,0)))</f>
        <v>0.0</v>
      </c>
      <c r="G2223" s="1581"/>
      <c r="H2223" s="1582">
        <f>IF($J2205="TC",0,IF($J2205="Nso",0,VLOOKUP($A2202,'Result Entry'!$B$9:$FW$108,147,0)))</f>
        <v>0.0</v>
      </c>
      <c r="I2223" s="1583"/>
      <c r="J2223" s="1584">
        <f>IF($J2205="TC",0,IF($J2205="Nso",0,VLOOKUP($A2202,'Result Entry'!$B$9:$FW$108,148,0)))</f>
        <v>0.0</v>
      </c>
      <c r="K2223" s="1585" t="str">
        <f>IF($J2205="TC",0,IF($J2205="Nso",0,VLOOKUP($A2202,'Result Entry'!$B$9:$FW$108,149,0)))</f>
        <v/>
      </c>
      <c r="L2223" s="1586">
        <f>IF($J2205="TC",0,IF($J2205="Nso",0,VLOOKUP($A2202,'Result Entry'!$B$9:$FW$108,150,0)))</f>
        <v>0.0</v>
      </c>
      <c r="M2223" s="1587"/>
      <c r="N2223" s="1588">
        <f>IF($J2205="TC",0,IF($J2205="Nso",0,VLOOKUP($A2202,'Result Entry'!$B$9:$FW$108,152,0)))</f>
        <v>0.0</v>
      </c>
    </row>
    <row r="2224" spans="8:8" ht="20.25" customHeight="1">
      <c r="A2224" s="1443"/>
      <c r="B2224" s="1503" t="s">
        <v>70</v>
      </c>
      <c r="C2224" s="1589" t="s">
        <v>59</v>
      </c>
      <c r="D2224" s="1590"/>
      <c r="E2224" s="1590"/>
      <c r="F2224" s="1590"/>
      <c r="G2224" s="1590"/>
      <c r="H2224" s="1591"/>
      <c r="I2224" s="1592" t="s">
        <v>60</v>
      </c>
      <c r="J2224" s="1593"/>
      <c r="K2224" s="1594">
        <f>VLOOKUP($A2202,'Result Entry'!$B$9:$FW$108,143,0)</f>
        <v>0.0</v>
      </c>
      <c r="L2224" s="1595"/>
      <c r="M2224" s="1596" t="s">
        <v>38</v>
      </c>
      <c r="N2224" s="1597"/>
    </row>
    <row r="2225" spans="8:8" ht="20.25" customHeight="1">
      <c r="A2225" s="1443"/>
      <c r="B2225" s="1503" t="s">
        <v>70</v>
      </c>
      <c r="C2225" s="1598" t="s">
        <v>55</v>
      </c>
      <c r="D2225" s="1599"/>
      <c r="E2225" s="1599"/>
      <c r="F2225" s="1600" t="s">
        <v>158</v>
      </c>
      <c r="G2225" s="1601"/>
      <c r="H2225" s="1602" t="s">
        <v>48</v>
      </c>
      <c r="I2225" s="1603" t="s">
        <v>61</v>
      </c>
      <c r="J2225" s="1604"/>
      <c r="K2225" s="1605">
        <f>VLOOKUP($A2202,'Result Entry'!$B$9:$FW$108,144,0)</f>
        <v>0.0</v>
      </c>
      <c r="L2225" s="1606"/>
      <c r="M2225" s="1607">
        <f>VLOOKUP($A2202,'Result Entry'!$B$9:$FW$108,145,0)</f>
        <v>0.0</v>
      </c>
      <c r="N2225" s="1608"/>
    </row>
    <row r="2226" spans="8:8" ht="20.25" customHeight="1">
      <c r="A2226" s="1443"/>
      <c r="B2226" s="1503" t="s">
        <v>70</v>
      </c>
      <c r="C2226" s="1598"/>
      <c r="D2226" s="1599"/>
      <c r="E2226" s="1599"/>
      <c r="F2226" s="1609"/>
      <c r="G2226" s="1610"/>
      <c r="H2226" s="1611" t="s">
        <v>100</v>
      </c>
      <c r="I2226" s="1612" t="s">
        <v>62</v>
      </c>
      <c r="J2226" s="1613"/>
      <c r="K2226" s="1614">
        <f>IF($J2205="TC","Transferred",IF($J2205="Nso","NameSeparated",VLOOKUP($A2202,'Result Entry'!$B$9:$FW$108,153,0)))</f>
        <v>0.0</v>
      </c>
      <c r="L2226" s="1614"/>
      <c r="M2226" s="1614"/>
      <c r="N2226" s="1615"/>
    </row>
    <row r="2227" spans="8:8" ht="20.25" customHeight="1">
      <c r="A2227" s="1443"/>
      <c r="B2227" s="1503" t="s">
        <v>70</v>
      </c>
      <c r="C2227" s="1616" t="str">
        <f>'Result Entry'!$DU$3</f>
        <v>Foundation Of Information Tech.</v>
      </c>
      <c r="D2227" s="1617"/>
      <c r="E2227" s="1618"/>
      <c r="F2227" s="1619" t="str">
        <f>IF($J2205="TC",0,IF($J2205="Nso",0,VLOOKUP($A2202,'Result Entry'!$B$9:$GS$108,170,0)))</f>
        <v/>
      </c>
      <c r="G2227" s="1619"/>
      <c r="H2227" s="1620">
        <f>IF($J2205="TC",0,IF($J2205="Nso",0,VLOOKUP($A2202,'Result Entry'!$B$9:$GS$108,112,0)))</f>
        <v>0.0</v>
      </c>
      <c r="I2227" s="1621" t="s">
        <v>72</v>
      </c>
      <c r="J2227" s="1622"/>
      <c r="K2227" s="1623">
        <f>'Result Entry'!$T$2</f>
        <v>45041.0</v>
      </c>
      <c r="L2227" s="1624"/>
      <c r="M2227" s="1624"/>
      <c r="N2227" s="1625"/>
    </row>
    <row r="2228" spans="8:8" ht="20.25" customHeight="1">
      <c r="A2228" s="1443"/>
      <c r="B2228" s="1503" t="s">
        <v>70</v>
      </c>
      <c r="C2228" s="1616" t="str">
        <f>'Result Entry'!$EI$3</f>
        <v>G.I.A.I.-II</v>
      </c>
      <c r="D2228" s="1617"/>
      <c r="E2228" s="1618"/>
      <c r="F2228" s="1619" t="str">
        <f>IF($J2205="TC",0,IF($J2205="Nso",0,VLOOKUP($A2202,'Result Entry'!$B$9:$GS$108,174,0)))</f>
        <v/>
      </c>
      <c r="G2228" s="1619"/>
      <c r="H2228" s="1620">
        <f>IF($J2205="TC",0,IF($J2205="Nso",0,VLOOKUP($A2202,'Result Entry'!$B$9:$GS$108,124,0)))</f>
        <v>0.0</v>
      </c>
      <c r="I2228" s="1626"/>
      <c r="J2228" s="1627"/>
      <c r="K2228" s="1627"/>
      <c r="L2228" s="1627"/>
      <c r="M2228" s="1627"/>
      <c r="N2228" s="1628"/>
    </row>
    <row r="2229" spans="8:8" ht="20.25" customHeight="1">
      <c r="A2229" s="1443"/>
      <c r="B2229" s="1503" t="s">
        <v>70</v>
      </c>
      <c r="C2229" s="1616" t="str">
        <f>'Result Entry'!$EU$3</f>
        <v>SOC.SER.PLAN</v>
      </c>
      <c r="D2229" s="1617"/>
      <c r="E2229" s="1618"/>
      <c r="F2229" s="1619">
        <f>IF($J2205="TC",0,IF($J2205="Nso",0,VLOOKUP($A2202,'Result Entry'!$B$9:$HS$108,178,0)))</f>
        <v>0.0</v>
      </c>
      <c r="G2229" s="1619"/>
      <c r="H2229" s="1620">
        <f>IF($J2205="TC",0,IF($J2205="Nso",0,VLOOKUP($A2202,'Result Entry'!$B$9:$GS$108,136,0)))</f>
        <v>0.0</v>
      </c>
      <c r="I2229" s="1629" t="s">
        <v>175</v>
      </c>
      <c r="J2229" s="1630"/>
      <c r="K2229" s="1668"/>
      <c r="L2229" s="1669"/>
      <c r="M2229" s="1669"/>
      <c r="N2229" s="1670"/>
    </row>
    <row r="2230" spans="8:8" ht="20.25" customHeight="1">
      <c r="A2230" s="1443"/>
      <c r="B2230" s="1503" t="s">
        <v>70</v>
      </c>
      <c r="C2230" s="1616" t="str">
        <f>'Result Entry'!$FG$3</f>
        <v>Jeewan Kaushal</v>
      </c>
      <c r="D2230" s="1617"/>
      <c r="E2230" s="1618"/>
      <c r="F2230" s="1619" t="str">
        <f>IF($J2205="TC",0,IF($J2205="Nso",0,VLOOKUP($A2202,'Result Entry'!$B$9:$HS$108,182,0)))</f>
        <v/>
      </c>
      <c r="G2230" s="1619"/>
      <c r="H2230" s="1620">
        <f>IF($J2205="TC",0,IF($J2205="Nso",0,VLOOKUP($A2202,'Result Entry'!$B$9:$HS$108,136,0)))</f>
        <v>0.0</v>
      </c>
      <c r="I2230" s="1629" t="s">
        <v>149</v>
      </c>
      <c r="J2230" s="1630"/>
      <c r="K2230" s="1630"/>
      <c r="L2230" s="1630"/>
      <c r="M2230" s="1630"/>
      <c r="N2230" s="1634"/>
    </row>
    <row r="2231" spans="8:8" ht="20.25" customHeight="1">
      <c r="A2231" s="1443"/>
      <c r="B2231" s="1483" t="s">
        <v>70</v>
      </c>
      <c r="C2231" s="1635" t="s">
        <v>181</v>
      </c>
      <c r="D2231" s="1636"/>
      <c r="E2231" s="1637"/>
      <c r="F2231" s="1638" t="s">
        <v>182</v>
      </c>
      <c r="G2231" s="1639"/>
      <c r="H2231" s="1640" t="s">
        <v>31</v>
      </c>
      <c r="I2231" s="1629" t="s">
        <v>176</v>
      </c>
      <c r="J2231" s="1630"/>
      <c r="K2231" s="1630"/>
      <c r="L2231" s="1630"/>
      <c r="M2231" s="1630"/>
      <c r="N2231" s="1634"/>
    </row>
    <row r="2232" spans="8:8" ht="20.25" customHeight="1">
      <c r="A2232" s="1443"/>
      <c r="B2232" s="1483" t="s">
        <v>70</v>
      </c>
      <c r="C2232" s="1641"/>
      <c r="D2232" s="1642"/>
      <c r="E2232" s="1643"/>
      <c r="F2232" s="1644" t="s">
        <v>183</v>
      </c>
      <c r="G2232" s="1645"/>
      <c r="H2232" s="1646" t="s">
        <v>180</v>
      </c>
      <c r="I2232" s="1647" t="s">
        <v>68</v>
      </c>
      <c r="J2232" s="1648"/>
      <c r="K2232" s="1648"/>
      <c r="L2232" s="1648"/>
      <c r="M2232" s="1648"/>
      <c r="N2232" s="1649"/>
    </row>
    <row r="2233" spans="8:8" ht="20.25" customHeight="1">
      <c r="A2233" s="1443"/>
      <c r="B2233" s="1483" t="s">
        <v>70</v>
      </c>
      <c r="C2233" s="1641"/>
      <c r="D2233" s="1642"/>
      <c r="E2233" s="1643"/>
      <c r="F2233" s="1644" t="s">
        <v>186</v>
      </c>
      <c r="G2233" s="1645"/>
      <c r="H2233" s="1646" t="s">
        <v>63</v>
      </c>
      <c r="I2233" s="1650"/>
      <c r="J2233" s="1651"/>
      <c r="K2233" s="1651"/>
      <c r="L2233" s="1651"/>
      <c r="M2233" s="1651"/>
      <c r="N2233" s="1652"/>
    </row>
    <row r="2234" spans="8:8" ht="20.25" customHeight="1">
      <c r="A2234" s="1443"/>
      <c r="B2234" s="1483" t="s">
        <v>70</v>
      </c>
      <c r="C2234" s="1641"/>
      <c r="D2234" s="1642"/>
      <c r="E2234" s="1643"/>
      <c r="F2234" s="1644" t="s">
        <v>187</v>
      </c>
      <c r="G2234" s="1645"/>
      <c r="H2234" s="1646" t="s">
        <v>64</v>
      </c>
      <c r="I2234" s="1650"/>
      <c r="J2234" s="1651"/>
      <c r="K2234" s="1651"/>
      <c r="L2234" s="1651"/>
      <c r="M2234" s="1651"/>
      <c r="N2234" s="1652"/>
    </row>
    <row r="2235" spans="8:8" ht="20.25" customHeight="1">
      <c r="A2235" s="1443"/>
      <c r="B2235" s="1483" t="s">
        <v>70</v>
      </c>
      <c r="C2235" s="1641"/>
      <c r="D2235" s="1642"/>
      <c r="E2235" s="1643"/>
      <c r="F2235" s="1644" t="s">
        <v>184</v>
      </c>
      <c r="G2235" s="1645"/>
      <c r="H2235" s="1646" t="s">
        <v>66</v>
      </c>
      <c r="I2235" s="1653" t="s">
        <v>81</v>
      </c>
      <c r="J2235" s="1654"/>
      <c r="K2235" s="1654"/>
      <c r="L2235" s="1654"/>
      <c r="M2235" s="1654"/>
      <c r="N2235" s="1655"/>
    </row>
    <row r="2236" spans="8:8" ht="20.25" customHeight="1">
      <c r="A2236" s="1443"/>
      <c r="B2236" s="1656" t="s">
        <v>70</v>
      </c>
      <c r="C2236" s="1657"/>
      <c r="D2236" s="1658"/>
      <c r="E2236" s="1659"/>
      <c r="F2236" s="1660" t="s">
        <v>185</v>
      </c>
      <c r="G2236" s="1661"/>
      <c r="H2236" s="1662" t="s">
        <v>65</v>
      </c>
      <c r="I2236" s="1663"/>
      <c r="J2236" s="1664"/>
      <c r="K2236" s="1664"/>
      <c r="L2236" s="1664"/>
      <c r="M2236" s="1664"/>
      <c r="N2236" s="1665"/>
    </row>
    <row r="2237" spans="8:8" ht="15.75">
      <c r="A2237" s="1666"/>
      <c r="B2237" s="1666"/>
      <c r="C2237" s="1666"/>
      <c r="D2237" s="1666"/>
      <c r="E2237" s="1666"/>
      <c r="F2237" s="1666"/>
      <c r="G2237" s="1666"/>
      <c r="H2237" s="1666"/>
      <c r="I2237" s="1666"/>
      <c r="J2237" s="1666"/>
      <c r="K2237" s="1666"/>
      <c r="L2237" s="1666"/>
      <c r="M2237" s="1666"/>
      <c r="N2237" s="1666"/>
    </row>
    <row r="2238" spans="8:8" ht="24.75" customHeight="1">
      <c r="A2238" s="1441">
        <f>A2202+1</f>
        <v>64.0</v>
      </c>
      <c r="B2238" s="1442" t="s">
        <v>51</v>
      </c>
      <c r="C2238" s="1442"/>
      <c r="D2238" s="1442"/>
      <c r="E2238" s="1442"/>
      <c r="F2238" s="1442"/>
      <c r="G2238" s="1442"/>
      <c r="H2238" s="1442"/>
      <c r="I2238" s="1442"/>
      <c r="J2238" s="1442"/>
      <c r="K2238" s="1442"/>
      <c r="L2238" s="1442"/>
      <c r="M2238" s="1442"/>
      <c r="N2238" s="1442"/>
    </row>
    <row r="2239" spans="8:8" ht="42.75" customHeight="1">
      <c r="A2239" s="1443"/>
      <c r="B2239" s="1444"/>
      <c r="C2239" s="1445"/>
      <c r="D2239" s="1446" t="str">
        <f>Master!$E$8</f>
        <v>Govt. Sr. Secondary School </v>
      </c>
      <c r="E2239" s="1447"/>
      <c r="F2239" s="1447"/>
      <c r="G2239" s="1447"/>
      <c r="H2239" s="1447"/>
      <c r="I2239" s="1447"/>
      <c r="J2239" s="1447"/>
      <c r="K2239" s="1447"/>
      <c r="L2239" s="1447"/>
      <c r="M2239" s="1447"/>
      <c r="N2239" s="1448"/>
    </row>
    <row r="2240" spans="8:8" ht="26.25" customHeight="1">
      <c r="A2240" s="1443"/>
      <c r="B2240" s="1449"/>
      <c r="C2240" s="1450"/>
      <c r="D2240" s="1451" t="str">
        <f>Master!$E$11</f>
        <v>P.S.-Bapini (Jodhpur)</v>
      </c>
      <c r="E2240" s="1452"/>
      <c r="F2240" s="1452"/>
      <c r="G2240" s="1452"/>
      <c r="H2240" s="1452"/>
      <c r="I2240" s="1452"/>
      <c r="J2240" s="1452"/>
      <c r="K2240" s="1452"/>
      <c r="L2240" s="1452"/>
      <c r="M2240" s="1452"/>
      <c r="N2240" s="1453"/>
    </row>
    <row r="2241" spans="8:8" ht="20.25" customHeight="1">
      <c r="A2241" s="1443"/>
      <c r="B2241" s="1454"/>
      <c r="C2241" s="1455" t="s">
        <v>151</v>
      </c>
      <c r="D2241" s="1456"/>
      <c r="E2241" s="1456"/>
      <c r="F2241" s="1456"/>
      <c r="G2241" s="1457"/>
      <c r="H2241" s="1458" t="s">
        <v>128</v>
      </c>
      <c r="I2241" s="1458"/>
      <c r="J2241" s="1459">
        <f>VLOOKUP(A2238,'Result Entry'!$B$6:$K$108,6,0)</f>
        <v>0.0</v>
      </c>
      <c r="K2241" s="1460" t="s">
        <v>69</v>
      </c>
      <c r="L2241" s="1461"/>
      <c r="M2241" s="1462">
        <f>Master!$E$14</f>
        <v>8.151106901E9</v>
      </c>
      <c r="N2241" s="1463"/>
    </row>
    <row r="2242" spans="8:8" ht="20.25" customHeight="1">
      <c r="A2242" s="1443"/>
      <c r="B2242" s="1464"/>
      <c r="C2242" s="1465"/>
      <c r="D2242" s="1466"/>
      <c r="E2242" s="1466"/>
      <c r="F2242" s="1466"/>
      <c r="G2242" s="1467"/>
      <c r="H2242" s="1468"/>
      <c r="I2242" s="1468"/>
      <c r="J2242" s="1469"/>
      <c r="K2242" s="1470" t="s">
        <v>67</v>
      </c>
      <c r="L2242" s="1471"/>
      <c r="M2242" s="1472"/>
      <c r="N2242" s="1473"/>
      <c r="O2242" s="23" t="s">
        <v>157</v>
      </c>
    </row>
    <row r="2243" spans="8:8" ht="20.25" customHeight="1">
      <c r="A2243" s="1443"/>
      <c r="B2243" s="1464"/>
      <c r="C2243" s="1474"/>
      <c r="D2243" s="1475"/>
      <c r="E2243" s="1475"/>
      <c r="F2243" s="1475"/>
      <c r="G2243" s="1476"/>
      <c r="H2243" s="1477"/>
      <c r="I2243" s="1477"/>
      <c r="J2243" s="1478"/>
      <c r="K2243" s="1479" t="s">
        <v>52</v>
      </c>
      <c r="L2243" s="1480"/>
      <c r="M2243" s="1481" t="str">
        <f>Master!$E$6</f>
        <v>2022-23</v>
      </c>
      <c r="N2243" s="1482"/>
    </row>
    <row r="2244" spans="8:8" ht="20.25" customHeight="1">
      <c r="A2244" s="1443"/>
      <c r="B2244" s="1483" t="s">
        <v>70</v>
      </c>
      <c r="C2244" s="1484" t="s">
        <v>21</v>
      </c>
      <c r="D2244" s="1485"/>
      <c r="E2244" s="1485"/>
      <c r="F2244" s="1486"/>
      <c r="G2244" s="1487" t="s">
        <v>150</v>
      </c>
      <c r="H2244" s="1488">
        <f>VLOOKUP($A2238,'Result Entry'!$B$9:$FW$108,4,0)</f>
        <v>0.0</v>
      </c>
      <c r="I2244" s="1488"/>
      <c r="J2244" s="1488"/>
      <c r="K2244" s="1488"/>
      <c r="L2244" s="1488"/>
      <c r="M2244" s="1488"/>
      <c r="N2244" s="1489"/>
    </row>
    <row r="2245" spans="8:8" ht="20.25" customHeight="1">
      <c r="A2245" s="1443"/>
      <c r="B2245" s="1483" t="s">
        <v>70</v>
      </c>
      <c r="C2245" s="1490" t="s">
        <v>23</v>
      </c>
      <c r="D2245" s="1491"/>
      <c r="E2245" s="1491"/>
      <c r="F2245" s="1492"/>
      <c r="G2245" s="1493" t="s">
        <v>150</v>
      </c>
      <c r="H2245" s="1494">
        <f>VLOOKUP($A2238,'Result Entry'!$B$9:$FW$108,7,0)</f>
        <v>0.0</v>
      </c>
      <c r="I2245" s="1494"/>
      <c r="J2245" s="1494"/>
      <c r="K2245" s="1494"/>
      <c r="L2245" s="1494"/>
      <c r="M2245" s="1494"/>
      <c r="N2245" s="1495"/>
    </row>
    <row r="2246" spans="8:8" ht="20.25" customHeight="1">
      <c r="A2246" s="1443"/>
      <c r="B2246" s="1483" t="s">
        <v>70</v>
      </c>
      <c r="C2246" s="1490" t="s">
        <v>24</v>
      </c>
      <c r="D2246" s="1491"/>
      <c r="E2246" s="1491"/>
      <c r="F2246" s="1492"/>
      <c r="G2246" s="1493" t="s">
        <v>150</v>
      </c>
      <c r="H2246" s="1494">
        <f>VLOOKUP($A2238,'Result Entry'!$B$9:$FW$108,8,0)</f>
        <v>0.0</v>
      </c>
      <c r="I2246" s="1494"/>
      <c r="J2246" s="1494"/>
      <c r="K2246" s="1494"/>
      <c r="L2246" s="1494"/>
      <c r="M2246" s="1494"/>
      <c r="N2246" s="1495"/>
    </row>
    <row r="2247" spans="8:8" ht="20.25" customHeight="1">
      <c r="A2247" s="1443"/>
      <c r="B2247" s="1483" t="s">
        <v>70</v>
      </c>
      <c r="C2247" s="1490" t="s">
        <v>53</v>
      </c>
      <c r="D2247" s="1491"/>
      <c r="E2247" s="1491"/>
      <c r="F2247" s="1492"/>
      <c r="G2247" s="1493" t="s">
        <v>150</v>
      </c>
      <c r="H2247" s="1494">
        <f>VLOOKUP($A2238,'Result Entry'!$B$9:$FW$108,9,0)</f>
        <v>0.0</v>
      </c>
      <c r="I2247" s="1494"/>
      <c r="J2247" s="1494"/>
      <c r="K2247" s="1494"/>
      <c r="L2247" s="1494"/>
      <c r="M2247" s="1494"/>
      <c r="N2247" s="1495"/>
    </row>
    <row r="2248" spans="8:8" ht="20.25" customHeight="1">
      <c r="A2248" s="1443"/>
      <c r="B2248" s="1483" t="s">
        <v>70</v>
      </c>
      <c r="C2248" s="1490" t="s">
        <v>54</v>
      </c>
      <c r="D2248" s="1491"/>
      <c r="E2248" s="1491"/>
      <c r="F2248" s="1492"/>
      <c r="G2248" s="1493" t="s">
        <v>150</v>
      </c>
      <c r="H2248" s="1496" t="str">
        <f>CONCATENATE('Result Entry'!$G$4,'Result Entry'!$J$4)</f>
        <v>11(A)</v>
      </c>
      <c r="I2248" s="1494"/>
      <c r="J2248" s="1494"/>
      <c r="K2248" s="1494"/>
      <c r="L2248" s="1494"/>
      <c r="M2248" s="1494"/>
      <c r="N2248" s="1495"/>
    </row>
    <row r="2249" spans="8:8" ht="20.25" customHeight="1">
      <c r="A2249" s="1443"/>
      <c r="B2249" s="1483" t="s">
        <v>70</v>
      </c>
      <c r="C2249" s="1497" t="s">
        <v>26</v>
      </c>
      <c r="D2249" s="1498"/>
      <c r="E2249" s="1498"/>
      <c r="F2249" s="1499"/>
      <c r="G2249" s="1500" t="s">
        <v>150</v>
      </c>
      <c r="H2249" s="1501">
        <f>VLOOKUP($A2238,'Result Entry'!$B$9:$FW$108,10,0)</f>
        <v>0.0</v>
      </c>
      <c r="I2249" s="1501"/>
      <c r="J2249" s="1501"/>
      <c r="K2249" s="1501"/>
      <c r="L2249" s="1501"/>
      <c r="M2249" s="1501"/>
      <c r="N2249" s="1502"/>
    </row>
    <row r="2250" spans="8:8" ht="20.25" customHeight="1">
      <c r="A2250" s="1443"/>
      <c r="B2250" s="1503" t="s">
        <v>70</v>
      </c>
      <c r="C2250" s="1504" t="s">
        <v>168</v>
      </c>
      <c r="D2250" s="1505"/>
      <c r="E2250" s="1506" t="s">
        <v>73</v>
      </c>
      <c r="F2250" s="1507" t="s">
        <v>74</v>
      </c>
      <c r="G2250" s="1508" t="s">
        <v>169</v>
      </c>
      <c r="H2250" s="1509" t="s">
        <v>56</v>
      </c>
      <c r="I2250" s="1510"/>
      <c r="J2250" s="1511" t="s">
        <v>85</v>
      </c>
      <c r="K2250" s="1512"/>
      <c r="L2250" s="1513" t="s">
        <v>170</v>
      </c>
      <c r="M2250" s="1514" t="s">
        <v>77</v>
      </c>
      <c r="N2250" s="1515" t="s">
        <v>99</v>
      </c>
    </row>
    <row r="2251" spans="8:8" ht="20.25" customHeight="1">
      <c r="A2251" s="1443"/>
      <c r="B2251" s="1503"/>
      <c r="C2251" s="1516"/>
      <c r="D2251" s="1517"/>
      <c r="E2251" s="1518"/>
      <c r="F2251" s="1519"/>
      <c r="G2251" s="1520"/>
      <c r="H2251" s="1521"/>
      <c r="I2251" s="1522"/>
      <c r="J2251" s="1523"/>
      <c r="K2251" s="1524"/>
      <c r="L2251" s="1525"/>
      <c r="M2251" s="1526"/>
      <c r="N2251" s="1527"/>
    </row>
    <row r="2252" spans="8:8" ht="20.25" customHeight="1">
      <c r="A2252" s="1443"/>
      <c r="B2252" s="1503" t="s">
        <v>70</v>
      </c>
      <c r="C2252" s="1528" t="s">
        <v>57</v>
      </c>
      <c r="D2252" s="1529"/>
      <c r="E2252" s="1530">
        <f>'Result Entry'!$L$7</f>
        <v>10.0</v>
      </c>
      <c r="F2252" s="1531">
        <f>'Result Entry'!$M$7</f>
        <v>10.0</v>
      </c>
      <c r="G2252" s="1532">
        <f>SUM(E2252:F2252)</f>
        <v>20.0</v>
      </c>
      <c r="H2252" s="1533">
        <f>'Result Entry'!$AU$7</f>
        <v>70.0</v>
      </c>
      <c r="I2252" s="1534"/>
      <c r="J2252" s="1535">
        <f>'Result Entry'!$AY$7</f>
        <v>100.0</v>
      </c>
      <c r="K2252" s="1534"/>
      <c r="L2252" s="1532">
        <f t="shared" si="126" ref="L2252:L2257">H2252+J2252</f>
        <v>170.0</v>
      </c>
      <c r="M2252" s="1536">
        <f t="shared" si="127" ref="M2252:M2257">G2252+L2252</f>
        <v>190.0</v>
      </c>
      <c r="N2252" s="1537"/>
    </row>
    <row r="2253" spans="8:8" s="1538" ht="20.25" customFormat="1" customHeight="1">
      <c r="A2253" s="1443"/>
      <c r="B2253" s="1539" t="s">
        <v>70</v>
      </c>
      <c r="C2253" s="1540" t="str">
        <f>'Result Entry'!$L$3</f>
        <v>HINDI Comp.</v>
      </c>
      <c r="D2253" s="1541"/>
      <c r="E2253" s="1542">
        <f>IF($J2241="TC",0,IF($J2241="Nso",0,VLOOKUP($A2238,'Result Entry'!$B$9:$FW$108,11,0)))</f>
        <v>0.0</v>
      </c>
      <c r="F2253" s="1543">
        <f>IF($J2241="TC",0,IF($J2241="Nso",0,VLOOKUP($A2238,'Result Entry'!$B$9:$FW$108,12,0)))</f>
        <v>0.0</v>
      </c>
      <c r="G2253" s="1544">
        <f>E2253+F2253</f>
        <v>0.0</v>
      </c>
      <c r="H2253" s="1545">
        <f>IF($J2241="TC",0,IF($J2241="Nso",0,VLOOKUP($A2238,'Result Entry'!$B$9:$FW$108,16,0)))</f>
        <v>0.0</v>
      </c>
      <c r="I2253" s="1546"/>
      <c r="J2253" s="1547">
        <f>IF($J2241="TC",0,IF($J2241="Nso",0,VLOOKUP($A2238,'Result Entry'!$B$9:$FW$108,19,0)))</f>
        <v>0.0</v>
      </c>
      <c r="K2253" s="1546"/>
      <c r="L2253" s="1548">
        <f t="shared" si="126"/>
        <v>0.0</v>
      </c>
      <c r="M2253" s="1549">
        <f t="shared" si="127"/>
        <v>0.0</v>
      </c>
      <c r="N2253" s="1550" t="str">
        <f>IF($J2241="TC",0,IF($J2241="Nso",0,VLOOKUP($A2238,'Result Entry'!$B$9:$FW$108,24,0)))</f>
        <v/>
      </c>
    </row>
    <row r="2254" spans="8:8" s="1538" ht="20.25" customFormat="1" customHeight="1">
      <c r="A2254" s="1443"/>
      <c r="B2254" s="1539" t="s">
        <v>70</v>
      </c>
      <c r="C2254" s="1551" t="str">
        <f>'Result Entry'!$Z$3</f>
        <v>ENGLISH Comp.</v>
      </c>
      <c r="D2254" s="1552"/>
      <c r="E2254" s="1542">
        <f>IF($J2241="TC",0,IF($J2241="Nso",0,VLOOKUP($A2238,'Result Entry'!$B$9:$FW$108,25,0)))</f>
        <v>0.0</v>
      </c>
      <c r="F2254" s="1543">
        <f>IF($J2241="TC",0,IF($J2241="Nso",0,VLOOKUP($A2238,'Result Entry'!$B$9:$FW$108,26,0)))</f>
        <v>0.0</v>
      </c>
      <c r="G2254" s="1553">
        <f>E2254+F2254</f>
        <v>0.0</v>
      </c>
      <c r="H2254" s="1554">
        <f>IF($J2241="TC",0,IF($J2241="Nso",0,VLOOKUP($A2238,'Result Entry'!$B$9:$FW$108,30,0)))</f>
        <v>0.0</v>
      </c>
      <c r="I2254" s="1555"/>
      <c r="J2254" s="1556">
        <f>IF($J2241="TC",0,IF($J2241="Nso",0,VLOOKUP($A2238,'Result Entry'!$B$9:$FW$108,33,0)))</f>
        <v>0.0</v>
      </c>
      <c r="K2254" s="1555"/>
      <c r="L2254" s="1548">
        <f t="shared" si="126"/>
        <v>0.0</v>
      </c>
      <c r="M2254" s="1549">
        <f t="shared" si="127"/>
        <v>0.0</v>
      </c>
      <c r="N2254" s="1550" t="str">
        <f>IF($J2241="TC",0,IF($J2241="Nso",0,VLOOKUP($A2238,'Result Entry'!$B$9:$FW$108,38,0)))</f>
        <v/>
      </c>
    </row>
    <row r="2255" spans="8:8" s="1538" ht="20.25" customFormat="1" customHeight="1">
      <c r="A2255" s="1443"/>
      <c r="B2255" s="1539" t="s">
        <v>70</v>
      </c>
      <c r="C2255" s="1551" t="str">
        <f>'Result Entry'!$AO$3</f>
        <v>PHYSICS</v>
      </c>
      <c r="D2255" s="1552"/>
      <c r="E2255" s="1542">
        <f>IF($J2241="TC",0,IF($J2241="Nso",0,VLOOKUP($A2238,'Result Entry'!$B$9:$FW$108,39,0)))</f>
        <v>0.0</v>
      </c>
      <c r="F2255" s="1543">
        <f>IF($J2241="TC",0,IF($J2241="Nso",0,VLOOKUP($A2238,'Result Entry'!$B$9:$FW$108,40,0)))</f>
        <v>0.0</v>
      </c>
      <c r="G2255" s="1553">
        <f>E2255+F2255</f>
        <v>0.0</v>
      </c>
      <c r="H2255" s="1554">
        <f>IF($J2241="TC",0,IF($J2241="Nso",0,VLOOKUP($A2238,'Result Entry'!$B$9:$FW$108,45,0)))</f>
        <v>0.0</v>
      </c>
      <c r="I2255" s="1555"/>
      <c r="J2255" s="1556">
        <f>IF($J2241="TC",0,IF($J2241="Nso",0,VLOOKUP($A2238,'Result Entry'!$B$9:$FW$108,49,0)))</f>
        <v>0.0</v>
      </c>
      <c r="K2255" s="1555"/>
      <c r="L2255" s="1548">
        <f t="shared" si="126"/>
        <v>0.0</v>
      </c>
      <c r="M2255" s="1549">
        <f t="shared" si="127"/>
        <v>0.0</v>
      </c>
      <c r="N2255" s="1550" t="str">
        <f>IF($J2241="TC",0,IF($J2241="Nso",0,VLOOKUP($A2238,'Result Entry'!$B$9:$FW$108,54,0)))</f>
        <v/>
      </c>
    </row>
    <row r="2256" spans="8:8" s="1538" ht="20.25" customFormat="1" customHeight="1">
      <c r="A2256" s="1443"/>
      <c r="B2256" s="1539" t="s">
        <v>70</v>
      </c>
      <c r="C2256" s="1551" t="str">
        <f>'Result Entry'!$BF$3</f>
        <v>CHEMISTRY</v>
      </c>
      <c r="D2256" s="1552"/>
      <c r="E2256" s="1542" t="str">
        <f>IF($J2241="TC",0,IF($J2241="Nso",0,VLOOKUP($A2238,'Result Entry'!$B$9:$FW$108,55,0)))</f>
        <v/>
      </c>
      <c r="F2256" s="1543">
        <f>IF($J2241="TC",0,IF($J2241="Nso",0,VLOOKUP($A2238,'Result Entry'!$B$9:$FW$108,56,0)))</f>
        <v>0.0</v>
      </c>
      <c r="G2256" s="1553" t="e">
        <f>E2256+F2256</f>
        <v>#VALUE!</v>
      </c>
      <c r="H2256" s="1554">
        <f>IF($J2241="TC",0,IF($J2241="Nso",0,VLOOKUP($A2238,'Result Entry'!$B$9:$FW$108,61,0)))</f>
        <v>0.0</v>
      </c>
      <c r="I2256" s="1555"/>
      <c r="J2256" s="1556">
        <f>IF($J2241="TC",0,IF($J2241="Nso",0,VLOOKUP($A2238,'Result Entry'!$B$9:$FW$108,65,0)))</f>
        <v>0.0</v>
      </c>
      <c r="K2256" s="1555"/>
      <c r="L2256" s="1548">
        <f t="shared" si="126"/>
        <v>0.0</v>
      </c>
      <c r="M2256" s="1549" t="e">
        <f t="shared" si="127"/>
        <v>#VALUE!</v>
      </c>
      <c r="N2256" s="1550" t="str">
        <f>IF($J2241="TC",0,IF($J2241="Nso",0,VLOOKUP($A2238,'Result Entry'!$B$9:$FW$108,70,0)))</f>
        <v/>
      </c>
    </row>
    <row r="2257" spans="8:8" s="1538" ht="20.25" customFormat="1" customHeight="1">
      <c r="A2257" s="1443"/>
      <c r="B2257" s="1539" t="s">
        <v>70</v>
      </c>
      <c r="C2257" s="1551" t="str">
        <f>'Result Entry'!$BW$3</f>
        <v>BIOLOGY</v>
      </c>
      <c r="D2257" s="1552"/>
      <c r="E2257" s="1557" t="str">
        <f>IF($J2241="TC",0,IF($J2241="Nso",0,VLOOKUP($A2238,'Result Entry'!$B$9:$FW$108,71,0)))</f>
        <v/>
      </c>
      <c r="F2257" s="1558" t="str">
        <f>IF($J2241="TC",0,IF($J2241="Nso",0,VLOOKUP($A2238,'Result Entry'!$B$9:$FW$108,72,0)))</f>
        <v/>
      </c>
      <c r="G2257" s="1559" t="e">
        <f>E2257+F2257</f>
        <v>#VALUE!</v>
      </c>
      <c r="H2257" s="1560">
        <f>IF($J2241="TC",0,IF($J2241="Nso",0,VLOOKUP($A2238,'Result Entry'!$B$9:$FW$108,77,0)))</f>
        <v>0.0</v>
      </c>
      <c r="I2257" s="1561"/>
      <c r="J2257" s="1562">
        <f>IF($J2241="TC",0,IF($J2241="Nso",0,VLOOKUP($A2238,'Result Entry'!$B$9:$FW$108,81,0)))</f>
        <v>0.0</v>
      </c>
      <c r="K2257" s="1561"/>
      <c r="L2257" s="1563">
        <f t="shared" si="126"/>
        <v>0.0</v>
      </c>
      <c r="M2257" s="1564" t="e">
        <f t="shared" si="127"/>
        <v>#VALUE!</v>
      </c>
      <c r="N2257" s="1550">
        <f>IF($J2241="TC",0,IF($J2241="Nso",0,VLOOKUP($A2238,'Result Entry'!$B$9:$FW$108,86,0)))</f>
        <v>0.0</v>
      </c>
    </row>
    <row r="2258" spans="8:8" ht="20.25" customHeight="1">
      <c r="A2258" s="1443"/>
      <c r="B2258" s="1503" t="s">
        <v>70</v>
      </c>
      <c r="C2258" s="1565" t="s">
        <v>78</v>
      </c>
      <c r="D2258" s="1566"/>
      <c r="E2258" s="1567"/>
      <c r="F2258" s="1568" t="s">
        <v>79</v>
      </c>
      <c r="G2258" s="1569"/>
      <c r="H2258" s="1570" t="s">
        <v>80</v>
      </c>
      <c r="I2258" s="1571"/>
      <c r="J2258" s="1572" t="s">
        <v>42</v>
      </c>
      <c r="K2258" s="1667" t="s">
        <v>92</v>
      </c>
      <c r="L2258" s="1574" t="s">
        <v>40</v>
      </c>
      <c r="M2258" s="1575"/>
      <c r="N2258" s="1576" t="s">
        <v>44</v>
      </c>
    </row>
    <row r="2259" spans="8:8" ht="25.5" customHeight="1">
      <c r="A2259" s="1443"/>
      <c r="B2259" s="1503" t="s">
        <v>70</v>
      </c>
      <c r="C2259" s="1577"/>
      <c r="D2259" s="1578"/>
      <c r="E2259" s="1579"/>
      <c r="F2259" s="1580">
        <f>IF($J2241="TC",0,IF($J2241="Nso",0,VLOOKUP($A2238,'Result Entry'!$B$9:$FW$108,146,0)))</f>
        <v>0.0</v>
      </c>
      <c r="G2259" s="1581"/>
      <c r="H2259" s="1582">
        <f>IF($J2241="TC",0,IF($J2241="Nso",0,VLOOKUP($A2238,'Result Entry'!$B$9:$FW$108,147,0)))</f>
        <v>0.0</v>
      </c>
      <c r="I2259" s="1583"/>
      <c r="J2259" s="1584">
        <f>IF($J2241="TC",0,IF($J2241="Nso",0,VLOOKUP($A2238,'Result Entry'!$B$9:$FW$108,148,0)))</f>
        <v>0.0</v>
      </c>
      <c r="K2259" s="1585" t="str">
        <f>IF($J2241="TC",0,IF($J2241="Nso",0,VLOOKUP($A2238,'Result Entry'!$B$9:$FW$108,149,0)))</f>
        <v/>
      </c>
      <c r="L2259" s="1586">
        <f>IF($J2241="TC",0,IF($J2241="Nso",0,VLOOKUP($A2238,'Result Entry'!$B$9:$FW$108,150,0)))</f>
        <v>0.0</v>
      </c>
      <c r="M2259" s="1587"/>
      <c r="N2259" s="1588">
        <f>IF($J2241="TC",0,IF($J2241="Nso",0,VLOOKUP($A2238,'Result Entry'!$B$9:$FW$108,152,0)))</f>
        <v>0.0</v>
      </c>
    </row>
    <row r="2260" spans="8:8" ht="20.25" customHeight="1">
      <c r="A2260" s="1443"/>
      <c r="B2260" s="1503" t="s">
        <v>70</v>
      </c>
      <c r="C2260" s="1589" t="s">
        <v>59</v>
      </c>
      <c r="D2260" s="1590"/>
      <c r="E2260" s="1590"/>
      <c r="F2260" s="1590"/>
      <c r="G2260" s="1590"/>
      <c r="H2260" s="1591"/>
      <c r="I2260" s="1592" t="s">
        <v>60</v>
      </c>
      <c r="J2260" s="1593"/>
      <c r="K2260" s="1594">
        <f>VLOOKUP($A2238,'Result Entry'!$B$9:$FW$108,143,0)</f>
        <v>0.0</v>
      </c>
      <c r="L2260" s="1595"/>
      <c r="M2260" s="1596" t="s">
        <v>38</v>
      </c>
      <c r="N2260" s="1597"/>
    </row>
    <row r="2261" spans="8:8" ht="20.25" customHeight="1">
      <c r="A2261" s="1443"/>
      <c r="B2261" s="1503" t="s">
        <v>70</v>
      </c>
      <c r="C2261" s="1598" t="s">
        <v>55</v>
      </c>
      <c r="D2261" s="1599"/>
      <c r="E2261" s="1599"/>
      <c r="F2261" s="1600" t="s">
        <v>158</v>
      </c>
      <c r="G2261" s="1601"/>
      <c r="H2261" s="1602" t="s">
        <v>48</v>
      </c>
      <c r="I2261" s="1603" t="s">
        <v>61</v>
      </c>
      <c r="J2261" s="1604"/>
      <c r="K2261" s="1605">
        <f>VLOOKUP($A2238,'Result Entry'!$B$9:$FW$108,144,0)</f>
        <v>0.0</v>
      </c>
      <c r="L2261" s="1606"/>
      <c r="M2261" s="1607">
        <f>VLOOKUP($A2238,'Result Entry'!$B$9:$FW$108,145,0)</f>
        <v>0.0</v>
      </c>
      <c r="N2261" s="1608"/>
    </row>
    <row r="2262" spans="8:8" ht="20.25" customHeight="1">
      <c r="A2262" s="1443"/>
      <c r="B2262" s="1503" t="s">
        <v>70</v>
      </c>
      <c r="C2262" s="1598"/>
      <c r="D2262" s="1599"/>
      <c r="E2262" s="1599"/>
      <c r="F2262" s="1609"/>
      <c r="G2262" s="1610"/>
      <c r="H2262" s="1611" t="s">
        <v>100</v>
      </c>
      <c r="I2262" s="1612" t="s">
        <v>62</v>
      </c>
      <c r="J2262" s="1613"/>
      <c r="K2262" s="1614">
        <f>IF($J2241="TC","Transferred",IF($J2241="Nso","NameSeparated",VLOOKUP($A2238,'Result Entry'!$B$9:$FW$108,153,0)))</f>
        <v>0.0</v>
      </c>
      <c r="L2262" s="1614"/>
      <c r="M2262" s="1614"/>
      <c r="N2262" s="1615"/>
    </row>
    <row r="2263" spans="8:8" ht="20.25" customHeight="1">
      <c r="A2263" s="1443"/>
      <c r="B2263" s="1503" t="s">
        <v>70</v>
      </c>
      <c r="C2263" s="1616" t="str">
        <f>'Result Entry'!$DU$3</f>
        <v>Foundation Of Information Tech.</v>
      </c>
      <c r="D2263" s="1617"/>
      <c r="E2263" s="1618"/>
      <c r="F2263" s="1619" t="str">
        <f>IF($J2241="TC",0,IF($J2241="Nso",0,VLOOKUP($A2238,'Result Entry'!$B$9:$GS$108,170,0)))</f>
        <v/>
      </c>
      <c r="G2263" s="1619"/>
      <c r="H2263" s="1620">
        <f>IF($J2241="TC",0,IF($J2241="Nso",0,VLOOKUP($A2238,'Result Entry'!$B$9:$GS$108,112,0)))</f>
        <v>0.0</v>
      </c>
      <c r="I2263" s="1621" t="s">
        <v>72</v>
      </c>
      <c r="J2263" s="1622"/>
      <c r="K2263" s="1623">
        <f>'Result Entry'!$T$2</f>
        <v>45041.0</v>
      </c>
      <c r="L2263" s="1624"/>
      <c r="M2263" s="1624"/>
      <c r="N2263" s="1625"/>
    </row>
    <row r="2264" spans="8:8" ht="20.25" customHeight="1">
      <c r="A2264" s="1443"/>
      <c r="B2264" s="1503" t="s">
        <v>70</v>
      </c>
      <c r="C2264" s="1616" t="str">
        <f>'Result Entry'!$EI$3</f>
        <v>G.I.A.I.-II</v>
      </c>
      <c r="D2264" s="1617"/>
      <c r="E2264" s="1618"/>
      <c r="F2264" s="1619" t="str">
        <f>IF($J2241="TC",0,IF($J2241="Nso",0,VLOOKUP($A2238,'Result Entry'!$B$9:$GS$108,174,0)))</f>
        <v/>
      </c>
      <c r="G2264" s="1619"/>
      <c r="H2264" s="1620">
        <f>IF($J2241="TC",0,IF($J2241="Nso",0,VLOOKUP($A2238,'Result Entry'!$B$9:$GS$108,124,0)))</f>
        <v>0.0</v>
      </c>
      <c r="I2264" s="1626"/>
      <c r="J2264" s="1627"/>
      <c r="K2264" s="1627"/>
      <c r="L2264" s="1627"/>
      <c r="M2264" s="1627"/>
      <c r="N2264" s="1628"/>
    </row>
    <row r="2265" spans="8:8" ht="20.25" customHeight="1">
      <c r="A2265" s="1443"/>
      <c r="B2265" s="1503" t="s">
        <v>70</v>
      </c>
      <c r="C2265" s="1616" t="str">
        <f>'Result Entry'!$EU$3</f>
        <v>SOC.SER.PLAN</v>
      </c>
      <c r="D2265" s="1617"/>
      <c r="E2265" s="1618"/>
      <c r="F2265" s="1619">
        <f>IF($J2241="TC",0,IF($J2241="Nso",0,VLOOKUP($A2238,'Result Entry'!$B$9:$HS$108,178,0)))</f>
        <v>0.0</v>
      </c>
      <c r="G2265" s="1619"/>
      <c r="H2265" s="1620">
        <f>IF($J2241="TC",0,IF($J2241="Nso",0,VLOOKUP($A2238,'Result Entry'!$B$9:$GS$108,136,0)))</f>
        <v>0.0</v>
      </c>
      <c r="I2265" s="1629" t="s">
        <v>175</v>
      </c>
      <c r="J2265" s="1630"/>
      <c r="K2265" s="1668"/>
      <c r="L2265" s="1669"/>
      <c r="M2265" s="1669"/>
      <c r="N2265" s="1670"/>
    </row>
    <row r="2266" spans="8:8" ht="20.25" customHeight="1">
      <c r="A2266" s="1443"/>
      <c r="B2266" s="1503" t="s">
        <v>70</v>
      </c>
      <c r="C2266" s="1616" t="str">
        <f>'Result Entry'!$FG$3</f>
        <v>Jeewan Kaushal</v>
      </c>
      <c r="D2266" s="1617"/>
      <c r="E2266" s="1618"/>
      <c r="F2266" s="1619" t="str">
        <f>IF($J2241="TC",0,IF($J2241="Nso",0,VLOOKUP($A2238,'Result Entry'!$B$9:$HS$108,182,0)))</f>
        <v/>
      </c>
      <c r="G2266" s="1619"/>
      <c r="H2266" s="1620">
        <f>IF($J2241="TC",0,IF($J2241="Nso",0,VLOOKUP($A2238,'Result Entry'!$B$9:$HS$108,136,0)))</f>
        <v>0.0</v>
      </c>
      <c r="I2266" s="1629" t="s">
        <v>149</v>
      </c>
      <c r="J2266" s="1630"/>
      <c r="K2266" s="1630"/>
      <c r="L2266" s="1630"/>
      <c r="M2266" s="1630"/>
      <c r="N2266" s="1634"/>
    </row>
    <row r="2267" spans="8:8" ht="20.25" customHeight="1">
      <c r="A2267" s="1443"/>
      <c r="B2267" s="1483" t="s">
        <v>70</v>
      </c>
      <c r="C2267" s="1635" t="s">
        <v>181</v>
      </c>
      <c r="D2267" s="1636"/>
      <c r="E2267" s="1637"/>
      <c r="F2267" s="1638" t="s">
        <v>182</v>
      </c>
      <c r="G2267" s="1639"/>
      <c r="H2267" s="1640" t="s">
        <v>31</v>
      </c>
      <c r="I2267" s="1629" t="s">
        <v>176</v>
      </c>
      <c r="J2267" s="1630"/>
      <c r="K2267" s="1630"/>
      <c r="L2267" s="1630"/>
      <c r="M2267" s="1630"/>
      <c r="N2267" s="1634"/>
    </row>
    <row r="2268" spans="8:8" ht="20.25" customHeight="1">
      <c r="A2268" s="1443"/>
      <c r="B2268" s="1483" t="s">
        <v>70</v>
      </c>
      <c r="C2268" s="1641"/>
      <c r="D2268" s="1642"/>
      <c r="E2268" s="1643"/>
      <c r="F2268" s="1644" t="s">
        <v>183</v>
      </c>
      <c r="G2268" s="1645"/>
      <c r="H2268" s="1646" t="s">
        <v>180</v>
      </c>
      <c r="I2268" s="1647" t="s">
        <v>68</v>
      </c>
      <c r="J2268" s="1648"/>
      <c r="K2268" s="1648"/>
      <c r="L2268" s="1648"/>
      <c r="M2268" s="1648"/>
      <c r="N2268" s="1649"/>
    </row>
    <row r="2269" spans="8:8" ht="20.25" customHeight="1">
      <c r="A2269" s="1443"/>
      <c r="B2269" s="1483" t="s">
        <v>70</v>
      </c>
      <c r="C2269" s="1641"/>
      <c r="D2269" s="1642"/>
      <c r="E2269" s="1643"/>
      <c r="F2269" s="1644" t="s">
        <v>186</v>
      </c>
      <c r="G2269" s="1645"/>
      <c r="H2269" s="1646" t="s">
        <v>63</v>
      </c>
      <c r="I2269" s="1650"/>
      <c r="J2269" s="1651"/>
      <c r="K2269" s="1651"/>
      <c r="L2269" s="1651"/>
      <c r="M2269" s="1651"/>
      <c r="N2269" s="1652"/>
    </row>
    <row r="2270" spans="8:8" ht="20.25" customHeight="1">
      <c r="A2270" s="1443"/>
      <c r="B2270" s="1483" t="s">
        <v>70</v>
      </c>
      <c r="C2270" s="1641"/>
      <c r="D2270" s="1642"/>
      <c r="E2270" s="1643"/>
      <c r="F2270" s="1644" t="s">
        <v>187</v>
      </c>
      <c r="G2270" s="1645"/>
      <c r="H2270" s="1646" t="s">
        <v>64</v>
      </c>
      <c r="I2270" s="1650"/>
      <c r="J2270" s="1651"/>
      <c r="K2270" s="1651"/>
      <c r="L2270" s="1651"/>
      <c r="M2270" s="1651"/>
      <c r="N2270" s="1652"/>
    </row>
    <row r="2271" spans="8:8" ht="20.25" customHeight="1">
      <c r="A2271" s="1443"/>
      <c r="B2271" s="1483" t="s">
        <v>70</v>
      </c>
      <c r="C2271" s="1641"/>
      <c r="D2271" s="1642"/>
      <c r="E2271" s="1643"/>
      <c r="F2271" s="1644" t="s">
        <v>184</v>
      </c>
      <c r="G2271" s="1645"/>
      <c r="H2271" s="1646" t="s">
        <v>66</v>
      </c>
      <c r="I2271" s="1653" t="s">
        <v>81</v>
      </c>
      <c r="J2271" s="1654"/>
      <c r="K2271" s="1654"/>
      <c r="L2271" s="1654"/>
      <c r="M2271" s="1654"/>
      <c r="N2271" s="1655"/>
    </row>
    <row r="2272" spans="8:8" ht="20.25" customHeight="1">
      <c r="A2272" s="1443"/>
      <c r="B2272" s="1656" t="s">
        <v>70</v>
      </c>
      <c r="C2272" s="1657"/>
      <c r="D2272" s="1658"/>
      <c r="E2272" s="1659"/>
      <c r="F2272" s="1660" t="s">
        <v>185</v>
      </c>
      <c r="G2272" s="1661"/>
      <c r="H2272" s="1662" t="s">
        <v>65</v>
      </c>
      <c r="I2272" s="1663"/>
      <c r="J2272" s="1664"/>
      <c r="K2272" s="1664"/>
      <c r="L2272" s="1664"/>
      <c r="M2272" s="1664"/>
      <c r="N2272" s="1665"/>
    </row>
    <row r="2273" spans="8:8" ht="24.75" customHeight="1">
      <c r="A2273" s="1441">
        <f>A2238+1</f>
        <v>65.0</v>
      </c>
      <c r="B2273" s="1442" t="s">
        <v>51</v>
      </c>
      <c r="C2273" s="1442"/>
      <c r="D2273" s="1442"/>
      <c r="E2273" s="1442"/>
      <c r="F2273" s="1442"/>
      <c r="G2273" s="1442"/>
      <c r="H2273" s="1442"/>
      <c r="I2273" s="1442"/>
      <c r="J2273" s="1442"/>
      <c r="K2273" s="1442"/>
      <c r="L2273" s="1442"/>
      <c r="M2273" s="1442"/>
      <c r="N2273" s="1442"/>
    </row>
    <row r="2274" spans="8:8" ht="42.75" customHeight="1">
      <c r="A2274" s="1443"/>
      <c r="B2274" s="1444"/>
      <c r="C2274" s="1445"/>
      <c r="D2274" s="1446" t="str">
        <f>Master!$E$8</f>
        <v>Govt. Sr. Secondary School </v>
      </c>
      <c r="E2274" s="1447"/>
      <c r="F2274" s="1447"/>
      <c r="G2274" s="1447"/>
      <c r="H2274" s="1447"/>
      <c r="I2274" s="1447"/>
      <c r="J2274" s="1447"/>
      <c r="K2274" s="1447"/>
      <c r="L2274" s="1447"/>
      <c r="M2274" s="1447"/>
      <c r="N2274" s="1448"/>
    </row>
    <row r="2275" spans="8:8" ht="20.25" customHeight="1">
      <c r="A2275" s="1443"/>
      <c r="B2275" s="1449"/>
      <c r="C2275" s="1450"/>
      <c r="D2275" s="1451" t="str">
        <f>Master!$E$11</f>
        <v>P.S.-Bapini (Jodhpur)</v>
      </c>
      <c r="E2275" s="1452"/>
      <c r="F2275" s="1452"/>
      <c r="G2275" s="1452"/>
      <c r="H2275" s="1452"/>
      <c r="I2275" s="1452"/>
      <c r="J2275" s="1452"/>
      <c r="K2275" s="1452"/>
      <c r="L2275" s="1452"/>
      <c r="M2275" s="1452"/>
      <c r="N2275" s="1453"/>
    </row>
    <row r="2276" spans="8:8" ht="20.25" customHeight="1">
      <c r="A2276" s="1443"/>
      <c r="B2276" s="1454"/>
      <c r="C2276" s="1455" t="s">
        <v>151</v>
      </c>
      <c r="D2276" s="1456"/>
      <c r="E2276" s="1456"/>
      <c r="F2276" s="1456"/>
      <c r="G2276" s="1457"/>
      <c r="H2276" s="1458" t="s">
        <v>128</v>
      </c>
      <c r="I2276" s="1458"/>
      <c r="J2276" s="1459">
        <f>VLOOKUP(A2273,'Result Entry'!$B$6:$K$108,6,0)</f>
        <v>0.0</v>
      </c>
      <c r="K2276" s="1460" t="s">
        <v>69</v>
      </c>
      <c r="L2276" s="1461"/>
      <c r="M2276" s="1462">
        <f>Master!$E$14</f>
        <v>8.151106901E9</v>
      </c>
      <c r="N2276" s="1463"/>
    </row>
    <row r="2277" spans="8:8" ht="20.25" customHeight="1">
      <c r="A2277" s="1443"/>
      <c r="B2277" s="1464"/>
      <c r="C2277" s="1465"/>
      <c r="D2277" s="1466"/>
      <c r="E2277" s="1466"/>
      <c r="F2277" s="1466"/>
      <c r="G2277" s="1467"/>
      <c r="H2277" s="1468"/>
      <c r="I2277" s="1468"/>
      <c r="J2277" s="1469"/>
      <c r="K2277" s="1470" t="s">
        <v>67</v>
      </c>
      <c r="L2277" s="1471"/>
      <c r="M2277" s="1472"/>
      <c r="N2277" s="1473"/>
      <c r="O2277" s="23" t="s">
        <v>157</v>
      </c>
    </row>
    <row r="2278" spans="8:8" ht="20.25" customHeight="1">
      <c r="A2278" s="1443"/>
      <c r="B2278" s="1464"/>
      <c r="C2278" s="1474"/>
      <c r="D2278" s="1475"/>
      <c r="E2278" s="1475"/>
      <c r="F2278" s="1475"/>
      <c r="G2278" s="1476"/>
      <c r="H2278" s="1477"/>
      <c r="I2278" s="1477"/>
      <c r="J2278" s="1478"/>
      <c r="K2278" s="1479" t="s">
        <v>52</v>
      </c>
      <c r="L2278" s="1480"/>
      <c r="M2278" s="1481" t="str">
        <f>Master!$E$6</f>
        <v>2022-23</v>
      </c>
      <c r="N2278" s="1482"/>
    </row>
    <row r="2279" spans="8:8" ht="20.25" customHeight="1">
      <c r="A2279" s="1443"/>
      <c r="B2279" s="1483" t="s">
        <v>70</v>
      </c>
      <c r="C2279" s="1484" t="s">
        <v>21</v>
      </c>
      <c r="D2279" s="1485"/>
      <c r="E2279" s="1485"/>
      <c r="F2279" s="1486"/>
      <c r="G2279" s="1487" t="s">
        <v>150</v>
      </c>
      <c r="H2279" s="1488">
        <f>VLOOKUP($A2273,'Result Entry'!$B$9:$FW$108,4,0)</f>
        <v>0.0</v>
      </c>
      <c r="I2279" s="1488"/>
      <c r="J2279" s="1488"/>
      <c r="K2279" s="1488"/>
      <c r="L2279" s="1488"/>
      <c r="M2279" s="1488"/>
      <c r="N2279" s="1489"/>
    </row>
    <row r="2280" spans="8:8" ht="20.25" customHeight="1">
      <c r="A2280" s="1443"/>
      <c r="B2280" s="1483" t="s">
        <v>70</v>
      </c>
      <c r="C2280" s="1490" t="s">
        <v>23</v>
      </c>
      <c r="D2280" s="1491"/>
      <c r="E2280" s="1491"/>
      <c r="F2280" s="1492"/>
      <c r="G2280" s="1493" t="s">
        <v>150</v>
      </c>
      <c r="H2280" s="1494">
        <f>VLOOKUP($A2273,'Result Entry'!$B$9:$FW$108,7,0)</f>
        <v>0.0</v>
      </c>
      <c r="I2280" s="1494"/>
      <c r="J2280" s="1494"/>
      <c r="K2280" s="1494"/>
      <c r="L2280" s="1494"/>
      <c r="M2280" s="1494"/>
      <c r="N2280" s="1495"/>
    </row>
    <row r="2281" spans="8:8" ht="20.25" customHeight="1">
      <c r="A2281" s="1443"/>
      <c r="B2281" s="1483" t="s">
        <v>70</v>
      </c>
      <c r="C2281" s="1490" t="s">
        <v>24</v>
      </c>
      <c r="D2281" s="1491"/>
      <c r="E2281" s="1491"/>
      <c r="F2281" s="1492"/>
      <c r="G2281" s="1493" t="s">
        <v>150</v>
      </c>
      <c r="H2281" s="1494">
        <f>VLOOKUP($A2273,'Result Entry'!$B$9:$FW$108,8,0)</f>
        <v>0.0</v>
      </c>
      <c r="I2281" s="1494"/>
      <c r="J2281" s="1494"/>
      <c r="K2281" s="1494"/>
      <c r="L2281" s="1494"/>
      <c r="M2281" s="1494"/>
      <c r="N2281" s="1495"/>
    </row>
    <row r="2282" spans="8:8" ht="20.25" customHeight="1">
      <c r="A2282" s="1443"/>
      <c r="B2282" s="1483" t="s">
        <v>70</v>
      </c>
      <c r="C2282" s="1490" t="s">
        <v>53</v>
      </c>
      <c r="D2282" s="1491"/>
      <c r="E2282" s="1491"/>
      <c r="F2282" s="1492"/>
      <c r="G2282" s="1493" t="s">
        <v>150</v>
      </c>
      <c r="H2282" s="1494">
        <f>VLOOKUP($A2273,'Result Entry'!$B$9:$FW$108,9,0)</f>
        <v>0.0</v>
      </c>
      <c r="I2282" s="1494"/>
      <c r="J2282" s="1494"/>
      <c r="K2282" s="1494"/>
      <c r="L2282" s="1494"/>
      <c r="M2282" s="1494"/>
      <c r="N2282" s="1495"/>
    </row>
    <row r="2283" spans="8:8" ht="20.25" customHeight="1">
      <c r="A2283" s="1443"/>
      <c r="B2283" s="1483" t="s">
        <v>70</v>
      </c>
      <c r="C2283" s="1490" t="s">
        <v>54</v>
      </c>
      <c r="D2283" s="1491"/>
      <c r="E2283" s="1491"/>
      <c r="F2283" s="1492"/>
      <c r="G2283" s="1493" t="s">
        <v>150</v>
      </c>
      <c r="H2283" s="1496" t="str">
        <f>CONCATENATE('Result Entry'!$G$4,'Result Entry'!$J$4)</f>
        <v>11(A)</v>
      </c>
      <c r="I2283" s="1494"/>
      <c r="J2283" s="1494"/>
      <c r="K2283" s="1494"/>
      <c r="L2283" s="1494"/>
      <c r="M2283" s="1494"/>
      <c r="N2283" s="1495"/>
    </row>
    <row r="2284" spans="8:8" ht="20.25" customHeight="1">
      <c r="A2284" s="1443"/>
      <c r="B2284" s="1483" t="s">
        <v>70</v>
      </c>
      <c r="C2284" s="1497" t="s">
        <v>26</v>
      </c>
      <c r="D2284" s="1498"/>
      <c r="E2284" s="1498"/>
      <c r="F2284" s="1499"/>
      <c r="G2284" s="1500" t="s">
        <v>150</v>
      </c>
      <c r="H2284" s="1501">
        <f>VLOOKUP($A2273,'Result Entry'!$B$9:$FW$108,10,0)</f>
        <v>0.0</v>
      </c>
      <c r="I2284" s="1501"/>
      <c r="J2284" s="1501"/>
      <c r="K2284" s="1501"/>
      <c r="L2284" s="1501"/>
      <c r="M2284" s="1501"/>
      <c r="N2284" s="1502"/>
    </row>
    <row r="2285" spans="8:8" ht="20.25" customHeight="1">
      <c r="A2285" s="1443"/>
      <c r="B2285" s="1503" t="s">
        <v>70</v>
      </c>
      <c r="C2285" s="1504" t="s">
        <v>168</v>
      </c>
      <c r="D2285" s="1505"/>
      <c r="E2285" s="1506" t="s">
        <v>73</v>
      </c>
      <c r="F2285" s="1507" t="s">
        <v>74</v>
      </c>
      <c r="G2285" s="1508" t="s">
        <v>169</v>
      </c>
      <c r="H2285" s="1509" t="s">
        <v>56</v>
      </c>
      <c r="I2285" s="1510"/>
      <c r="J2285" s="1511" t="s">
        <v>85</v>
      </c>
      <c r="K2285" s="1512"/>
      <c r="L2285" s="1513" t="s">
        <v>170</v>
      </c>
      <c r="M2285" s="1514" t="s">
        <v>77</v>
      </c>
      <c r="N2285" s="1515" t="s">
        <v>99</v>
      </c>
    </row>
    <row r="2286" spans="8:8" ht="20.25" customHeight="1">
      <c r="A2286" s="1443"/>
      <c r="B2286" s="1503"/>
      <c r="C2286" s="1516"/>
      <c r="D2286" s="1517"/>
      <c r="E2286" s="1518"/>
      <c r="F2286" s="1519"/>
      <c r="G2286" s="1520"/>
      <c r="H2286" s="1521"/>
      <c r="I2286" s="1522"/>
      <c r="J2286" s="1523"/>
      <c r="K2286" s="1524"/>
      <c r="L2286" s="1525"/>
      <c r="M2286" s="1526"/>
      <c r="N2286" s="1527"/>
    </row>
    <row r="2287" spans="8:8" ht="20.25" customHeight="1">
      <c r="A2287" s="1443"/>
      <c r="B2287" s="1503" t="s">
        <v>70</v>
      </c>
      <c r="C2287" s="1528" t="s">
        <v>57</v>
      </c>
      <c r="D2287" s="1529"/>
      <c r="E2287" s="1530">
        <f>'Result Entry'!$L$7</f>
        <v>10.0</v>
      </c>
      <c r="F2287" s="1531">
        <f>'Result Entry'!$M$7</f>
        <v>10.0</v>
      </c>
      <c r="G2287" s="1532">
        <f>SUM(E2287:F2287)</f>
        <v>20.0</v>
      </c>
      <c r="H2287" s="1533">
        <f>'Result Entry'!$AU$7</f>
        <v>70.0</v>
      </c>
      <c r="I2287" s="1534"/>
      <c r="J2287" s="1535">
        <f>'Result Entry'!$AY$7</f>
        <v>100.0</v>
      </c>
      <c r="K2287" s="1534"/>
      <c r="L2287" s="1532">
        <f t="shared" si="128" ref="L2287:L2292">H2287+J2287</f>
        <v>170.0</v>
      </c>
      <c r="M2287" s="1536">
        <f t="shared" si="129" ref="M2287:M2292">G2287+L2287</f>
        <v>190.0</v>
      </c>
      <c r="N2287" s="1537"/>
    </row>
    <row r="2288" spans="8:8" s="1538" ht="20.25" customFormat="1" customHeight="1">
      <c r="A2288" s="1443"/>
      <c r="B2288" s="1539" t="s">
        <v>70</v>
      </c>
      <c r="C2288" s="1540" t="str">
        <f>'Result Entry'!$L$3</f>
        <v>HINDI Comp.</v>
      </c>
      <c r="D2288" s="1541"/>
      <c r="E2288" s="1542">
        <f>IF($J2276="TC",0,IF($J2276="Nso",0,VLOOKUP($A2273,'Result Entry'!$B$9:$FW$108,11,0)))</f>
        <v>0.0</v>
      </c>
      <c r="F2288" s="1543">
        <f>IF($J2276="TC",0,IF($J2276="Nso",0,VLOOKUP($A2273,'Result Entry'!$B$9:$FW$108,12,0)))</f>
        <v>0.0</v>
      </c>
      <c r="G2288" s="1544">
        <f>E2288+F2288</f>
        <v>0.0</v>
      </c>
      <c r="H2288" s="1545">
        <f>IF($J2276="TC",0,IF($J2276="Nso",0,VLOOKUP($A2273,'Result Entry'!$B$9:$FW$108,16,0)))</f>
        <v>0.0</v>
      </c>
      <c r="I2288" s="1546"/>
      <c r="J2288" s="1547">
        <f>IF($J2276="TC",0,IF($J2276="Nso",0,VLOOKUP($A2273,'Result Entry'!$B$9:$FW$108,19,0)))</f>
        <v>0.0</v>
      </c>
      <c r="K2288" s="1546"/>
      <c r="L2288" s="1548">
        <f t="shared" si="128"/>
        <v>0.0</v>
      </c>
      <c r="M2288" s="1549">
        <f t="shared" si="129"/>
        <v>0.0</v>
      </c>
      <c r="N2288" s="1550" t="str">
        <f>IF($J2276="TC",0,IF($J2276="Nso",0,VLOOKUP($A2273,'Result Entry'!$B$9:$FW$108,24,0)))</f>
        <v/>
      </c>
    </row>
    <row r="2289" spans="8:8" s="1538" ht="20.25" customFormat="1" customHeight="1">
      <c r="A2289" s="1443"/>
      <c r="B2289" s="1539" t="s">
        <v>70</v>
      </c>
      <c r="C2289" s="1551" t="str">
        <f>'Result Entry'!$Z$3</f>
        <v>ENGLISH Comp.</v>
      </c>
      <c r="D2289" s="1552"/>
      <c r="E2289" s="1542">
        <f>IF($J2276="TC",0,IF($J2276="Nso",0,VLOOKUP($A2273,'Result Entry'!$B$9:$FW$108,25,0)))</f>
        <v>0.0</v>
      </c>
      <c r="F2289" s="1543">
        <f>IF($J2276="TC",0,IF($J2276="Nso",0,VLOOKUP($A2273,'Result Entry'!$B$9:$FW$108,26,0)))</f>
        <v>0.0</v>
      </c>
      <c r="G2289" s="1553">
        <f>E2289+F2289</f>
        <v>0.0</v>
      </c>
      <c r="H2289" s="1554">
        <f>IF($J2276="TC",0,IF($J2276="Nso",0,VLOOKUP($A2273,'Result Entry'!$B$9:$FW$108,30,0)))</f>
        <v>0.0</v>
      </c>
      <c r="I2289" s="1555"/>
      <c r="J2289" s="1556">
        <f>IF($J2276="TC",0,IF($J2276="Nso",0,VLOOKUP($A2273,'Result Entry'!$B$9:$FW$108,33,0)))</f>
        <v>0.0</v>
      </c>
      <c r="K2289" s="1555"/>
      <c r="L2289" s="1548">
        <f t="shared" si="128"/>
        <v>0.0</v>
      </c>
      <c r="M2289" s="1549">
        <f t="shared" si="129"/>
        <v>0.0</v>
      </c>
      <c r="N2289" s="1550" t="str">
        <f>IF($J2276="TC",0,IF($J2276="Nso",0,VLOOKUP($A2273,'Result Entry'!$B$9:$FW$108,38,0)))</f>
        <v/>
      </c>
    </row>
    <row r="2290" spans="8:8" s="1538" ht="20.25" customFormat="1" customHeight="1">
      <c r="A2290" s="1443"/>
      <c r="B2290" s="1539" t="s">
        <v>70</v>
      </c>
      <c r="C2290" s="1551" t="str">
        <f>'Result Entry'!$AO$3</f>
        <v>PHYSICS</v>
      </c>
      <c r="D2290" s="1552"/>
      <c r="E2290" s="1542">
        <f>IF($J2276="TC",0,IF($J2276="Nso",0,VLOOKUP($A2273,'Result Entry'!$B$9:$FW$108,39,0)))</f>
        <v>0.0</v>
      </c>
      <c r="F2290" s="1543">
        <f>IF($J2276="TC",0,IF($J2276="Nso",0,VLOOKUP($A2273,'Result Entry'!$B$9:$FW$108,40,0)))</f>
        <v>0.0</v>
      </c>
      <c r="G2290" s="1553">
        <f>E2290+F2290</f>
        <v>0.0</v>
      </c>
      <c r="H2290" s="1554">
        <f>IF($J2276="TC",0,IF($J2276="Nso",0,VLOOKUP($A2273,'Result Entry'!$B$9:$FW$108,45,0)))</f>
        <v>0.0</v>
      </c>
      <c r="I2290" s="1555"/>
      <c r="J2290" s="1556">
        <f>IF($J2276="TC",0,IF($J2276="Nso",0,VLOOKUP($A2273,'Result Entry'!$B$9:$FW$108,49,0)))</f>
        <v>0.0</v>
      </c>
      <c r="K2290" s="1555"/>
      <c r="L2290" s="1548">
        <f t="shared" si="128"/>
        <v>0.0</v>
      </c>
      <c r="M2290" s="1549">
        <f t="shared" si="129"/>
        <v>0.0</v>
      </c>
      <c r="N2290" s="1550" t="str">
        <f>IF($J2276="TC",0,IF($J2276="Nso",0,VLOOKUP($A2273,'Result Entry'!$B$9:$FW$108,54,0)))</f>
        <v/>
      </c>
    </row>
    <row r="2291" spans="8:8" s="1538" ht="20.25" customFormat="1" customHeight="1">
      <c r="A2291" s="1443"/>
      <c r="B2291" s="1539" t="s">
        <v>70</v>
      </c>
      <c r="C2291" s="1551" t="str">
        <f>'Result Entry'!$BF$3</f>
        <v>CHEMISTRY</v>
      </c>
      <c r="D2291" s="1552"/>
      <c r="E2291" s="1542" t="str">
        <f>IF($J2276="TC",0,IF($J2276="Nso",0,VLOOKUP($A2273,'Result Entry'!$B$9:$FW$108,55,0)))</f>
        <v/>
      </c>
      <c r="F2291" s="1543">
        <f>IF($J2276="TC",0,IF($J2276="Nso",0,VLOOKUP($A2273,'Result Entry'!$B$9:$FW$108,56,0)))</f>
        <v>0.0</v>
      </c>
      <c r="G2291" s="1553" t="e">
        <f>E2291+F2291</f>
        <v>#VALUE!</v>
      </c>
      <c r="H2291" s="1554">
        <f>IF($J2276="TC",0,IF($J2276="Nso",0,VLOOKUP($A2273,'Result Entry'!$B$9:$FW$108,61,0)))</f>
        <v>0.0</v>
      </c>
      <c r="I2291" s="1555"/>
      <c r="J2291" s="1556">
        <f>IF($J2276="TC",0,IF($J2276="Nso",0,VLOOKUP($A2273,'Result Entry'!$B$9:$FW$108,65,0)))</f>
        <v>0.0</v>
      </c>
      <c r="K2291" s="1555"/>
      <c r="L2291" s="1548">
        <f t="shared" si="128"/>
        <v>0.0</v>
      </c>
      <c r="M2291" s="1549" t="e">
        <f t="shared" si="129"/>
        <v>#VALUE!</v>
      </c>
      <c r="N2291" s="1550" t="str">
        <f>IF($J2276="TC",0,IF($J2276="Nso",0,VLOOKUP($A2273,'Result Entry'!$B$9:$FW$108,70,0)))</f>
        <v/>
      </c>
    </row>
    <row r="2292" spans="8:8" s="1538" ht="20.25" customFormat="1" customHeight="1">
      <c r="A2292" s="1443"/>
      <c r="B2292" s="1539" t="s">
        <v>70</v>
      </c>
      <c r="C2292" s="1551" t="str">
        <f>'Result Entry'!$BW$3</f>
        <v>BIOLOGY</v>
      </c>
      <c r="D2292" s="1552"/>
      <c r="E2292" s="1557" t="str">
        <f>IF($J2276="TC",0,IF($J2276="Nso",0,VLOOKUP($A2273,'Result Entry'!$B$9:$FW$108,71,0)))</f>
        <v/>
      </c>
      <c r="F2292" s="1558" t="str">
        <f>IF($J2276="TC",0,IF($J2276="Nso",0,VLOOKUP($A2273,'Result Entry'!$B$9:$FW$108,72,0)))</f>
        <v/>
      </c>
      <c r="G2292" s="1559" t="e">
        <f>E2292+F2292</f>
        <v>#VALUE!</v>
      </c>
      <c r="H2292" s="1560">
        <f>IF($J2276="TC",0,IF($J2276="Nso",0,VLOOKUP($A2273,'Result Entry'!$B$9:$FW$108,77,0)))</f>
        <v>0.0</v>
      </c>
      <c r="I2292" s="1561"/>
      <c r="J2292" s="1562">
        <f>IF($J2276="TC",0,IF($J2276="Nso",0,VLOOKUP($A2273,'Result Entry'!$B$9:$FW$108,81,0)))</f>
        <v>0.0</v>
      </c>
      <c r="K2292" s="1561"/>
      <c r="L2292" s="1563">
        <f t="shared" si="128"/>
        <v>0.0</v>
      </c>
      <c r="M2292" s="1564" t="e">
        <f t="shared" si="129"/>
        <v>#VALUE!</v>
      </c>
      <c r="N2292" s="1550">
        <f>IF($J2276="TC",0,IF($J2276="Nso",0,VLOOKUP($A2273,'Result Entry'!$B$9:$FW$108,86,0)))</f>
        <v>0.0</v>
      </c>
    </row>
    <row r="2293" spans="8:8" ht="20.25" customHeight="1">
      <c r="A2293" s="1443"/>
      <c r="B2293" s="1503" t="s">
        <v>70</v>
      </c>
      <c r="C2293" s="1565" t="s">
        <v>78</v>
      </c>
      <c r="D2293" s="1566"/>
      <c r="E2293" s="1567"/>
      <c r="F2293" s="1568" t="s">
        <v>79</v>
      </c>
      <c r="G2293" s="1569"/>
      <c r="H2293" s="1570" t="s">
        <v>80</v>
      </c>
      <c r="I2293" s="1571"/>
      <c r="J2293" s="1572" t="s">
        <v>42</v>
      </c>
      <c r="K2293" s="1667" t="s">
        <v>92</v>
      </c>
      <c r="L2293" s="1574" t="s">
        <v>40</v>
      </c>
      <c r="M2293" s="1575"/>
      <c r="N2293" s="1576" t="s">
        <v>44</v>
      </c>
    </row>
    <row r="2294" spans="8:8" ht="25.5" customHeight="1">
      <c r="A2294" s="1443"/>
      <c r="B2294" s="1503" t="s">
        <v>70</v>
      </c>
      <c r="C2294" s="1577"/>
      <c r="D2294" s="1578"/>
      <c r="E2294" s="1579"/>
      <c r="F2294" s="1580">
        <f>IF($J2276="TC",0,IF($J2276="Nso",0,VLOOKUP($A2273,'Result Entry'!$B$9:$FW$108,146,0)))</f>
        <v>0.0</v>
      </c>
      <c r="G2294" s="1581"/>
      <c r="H2294" s="1582">
        <f>IF($J2276="TC",0,IF($J2276="Nso",0,VLOOKUP($A2273,'Result Entry'!$B$9:$FW$108,147,0)))</f>
        <v>0.0</v>
      </c>
      <c r="I2294" s="1583"/>
      <c r="J2294" s="1584">
        <f>IF($J2276="TC",0,IF($J2276="Nso",0,VLOOKUP($A2273,'Result Entry'!$B$9:$FW$108,148,0)))</f>
        <v>0.0</v>
      </c>
      <c r="K2294" s="1585" t="str">
        <f>IF($J2276="TC",0,IF($J2276="Nso",0,VLOOKUP($A2273,'Result Entry'!$B$9:$FW$108,149,0)))</f>
        <v/>
      </c>
      <c r="L2294" s="1586">
        <f>IF($J2276="TC",0,IF($J2276="Nso",0,VLOOKUP($A2273,'Result Entry'!$B$9:$FW$108,150,0)))</f>
        <v>0.0</v>
      </c>
      <c r="M2294" s="1587"/>
      <c r="N2294" s="1588">
        <f>IF($J2276="TC",0,IF($J2276="Nso",0,VLOOKUP($A2273,'Result Entry'!$B$9:$FW$108,152,0)))</f>
        <v>0.0</v>
      </c>
    </row>
    <row r="2295" spans="8:8" ht="20.25" customHeight="1">
      <c r="A2295" s="1443"/>
      <c r="B2295" s="1503" t="s">
        <v>70</v>
      </c>
      <c r="C2295" s="1589" t="s">
        <v>59</v>
      </c>
      <c r="D2295" s="1590"/>
      <c r="E2295" s="1590"/>
      <c r="F2295" s="1590"/>
      <c r="G2295" s="1590"/>
      <c r="H2295" s="1591"/>
      <c r="I2295" s="1592" t="s">
        <v>60</v>
      </c>
      <c r="J2295" s="1593"/>
      <c r="K2295" s="1594">
        <f>VLOOKUP($A2273,'Result Entry'!$B$9:$FW$108,143,0)</f>
        <v>0.0</v>
      </c>
      <c r="L2295" s="1595"/>
      <c r="M2295" s="1596" t="s">
        <v>38</v>
      </c>
      <c r="N2295" s="1597"/>
    </row>
    <row r="2296" spans="8:8" ht="20.25" customHeight="1">
      <c r="A2296" s="1443"/>
      <c r="B2296" s="1503" t="s">
        <v>70</v>
      </c>
      <c r="C2296" s="1598" t="s">
        <v>55</v>
      </c>
      <c r="D2296" s="1599"/>
      <c r="E2296" s="1599"/>
      <c r="F2296" s="1600" t="s">
        <v>158</v>
      </c>
      <c r="G2296" s="1601"/>
      <c r="H2296" s="1602" t="s">
        <v>48</v>
      </c>
      <c r="I2296" s="1603" t="s">
        <v>61</v>
      </c>
      <c r="J2296" s="1604"/>
      <c r="K2296" s="1605">
        <f>VLOOKUP($A2273,'Result Entry'!$B$9:$FW$108,144,0)</f>
        <v>0.0</v>
      </c>
      <c r="L2296" s="1606"/>
      <c r="M2296" s="1607">
        <f>VLOOKUP($A2273,'Result Entry'!$B$9:$FW$108,145,0)</f>
        <v>0.0</v>
      </c>
      <c r="N2296" s="1608"/>
    </row>
    <row r="2297" spans="8:8" ht="20.25" customHeight="1">
      <c r="A2297" s="1443"/>
      <c r="B2297" s="1503" t="s">
        <v>70</v>
      </c>
      <c r="C2297" s="1598"/>
      <c r="D2297" s="1599"/>
      <c r="E2297" s="1599"/>
      <c r="F2297" s="1609"/>
      <c r="G2297" s="1610"/>
      <c r="H2297" s="1611" t="s">
        <v>100</v>
      </c>
      <c r="I2297" s="1612" t="s">
        <v>62</v>
      </c>
      <c r="J2297" s="1613"/>
      <c r="K2297" s="1614">
        <f>IF($J2276="TC","Transferred",IF($J2276="Nso","NameSeparated",VLOOKUP($A2273,'Result Entry'!$B$9:$FW$108,153,0)))</f>
        <v>0.0</v>
      </c>
      <c r="L2297" s="1614"/>
      <c r="M2297" s="1614"/>
      <c r="N2297" s="1615"/>
    </row>
    <row r="2298" spans="8:8" ht="20.25" customHeight="1">
      <c r="A2298" s="1443"/>
      <c r="B2298" s="1503" t="s">
        <v>70</v>
      </c>
      <c r="C2298" s="1616" t="str">
        <f>'Result Entry'!$DU$3</f>
        <v>Foundation Of Information Tech.</v>
      </c>
      <c r="D2298" s="1617"/>
      <c r="E2298" s="1618"/>
      <c r="F2298" s="1619" t="str">
        <f>IF($J2276="TC",0,IF($J2276="Nso",0,VLOOKUP($A2273,'Result Entry'!$B$9:$GS$108,170,0)))</f>
        <v/>
      </c>
      <c r="G2298" s="1619"/>
      <c r="H2298" s="1620">
        <f>IF($J2276="TC",0,IF($J2276="Nso",0,VLOOKUP($A2273,'Result Entry'!$B$9:$GS$108,112,0)))</f>
        <v>0.0</v>
      </c>
      <c r="I2298" s="1621" t="s">
        <v>72</v>
      </c>
      <c r="J2298" s="1622"/>
      <c r="K2298" s="1623">
        <f>'Result Entry'!$T$2</f>
        <v>45041.0</v>
      </c>
      <c r="L2298" s="1624"/>
      <c r="M2298" s="1624"/>
      <c r="N2298" s="1625"/>
    </row>
    <row r="2299" spans="8:8" ht="20.25" customHeight="1">
      <c r="A2299" s="1443"/>
      <c r="B2299" s="1503" t="s">
        <v>70</v>
      </c>
      <c r="C2299" s="1616" t="str">
        <f>'Result Entry'!$EI$3</f>
        <v>G.I.A.I.-II</v>
      </c>
      <c r="D2299" s="1617"/>
      <c r="E2299" s="1618"/>
      <c r="F2299" s="1619" t="str">
        <f>IF($J2276="TC",0,IF($J2276="Nso",0,VLOOKUP($A2273,'Result Entry'!$B$9:$GS$108,174,0)))</f>
        <v/>
      </c>
      <c r="G2299" s="1619"/>
      <c r="H2299" s="1620">
        <f>IF($J2276="TC",0,IF($J2276="Nso",0,VLOOKUP($A2273,'Result Entry'!$B$9:$GS$108,124,0)))</f>
        <v>0.0</v>
      </c>
      <c r="I2299" s="1626"/>
      <c r="J2299" s="1627"/>
      <c r="K2299" s="1627"/>
      <c r="L2299" s="1627"/>
      <c r="M2299" s="1627"/>
      <c r="N2299" s="1628"/>
    </row>
    <row r="2300" spans="8:8" ht="20.25" customHeight="1">
      <c r="A2300" s="1443"/>
      <c r="B2300" s="1503" t="s">
        <v>70</v>
      </c>
      <c r="C2300" s="1616" t="str">
        <f>'Result Entry'!$EU$3</f>
        <v>SOC.SER.PLAN</v>
      </c>
      <c r="D2300" s="1617"/>
      <c r="E2300" s="1618"/>
      <c r="F2300" s="1619">
        <f>IF($J2276="TC",0,IF($J2276="Nso",0,VLOOKUP($A2273,'Result Entry'!$B$9:$HS$108,178,0)))</f>
        <v>0.0</v>
      </c>
      <c r="G2300" s="1619"/>
      <c r="H2300" s="1620">
        <f>IF($J2276="TC",0,IF($J2276="Nso",0,VLOOKUP($A2273,'Result Entry'!$B$9:$GS$108,136,0)))</f>
        <v>0.0</v>
      </c>
      <c r="I2300" s="1629" t="s">
        <v>175</v>
      </c>
      <c r="J2300" s="1630"/>
      <c r="K2300" s="1668"/>
      <c r="L2300" s="1669"/>
      <c r="M2300" s="1669"/>
      <c r="N2300" s="1670"/>
    </row>
    <row r="2301" spans="8:8" ht="20.25" customHeight="1">
      <c r="A2301" s="1443"/>
      <c r="B2301" s="1503" t="s">
        <v>70</v>
      </c>
      <c r="C2301" s="1616" t="str">
        <f>'Result Entry'!$FG$3</f>
        <v>Jeewan Kaushal</v>
      </c>
      <c r="D2301" s="1617"/>
      <c r="E2301" s="1618"/>
      <c r="F2301" s="1619" t="str">
        <f>IF($J2276="TC",0,IF($J2276="Nso",0,VLOOKUP($A2273,'Result Entry'!$B$9:$HS$108,182,0)))</f>
        <v/>
      </c>
      <c r="G2301" s="1619"/>
      <c r="H2301" s="1620">
        <f>IF($J2276="TC",0,IF($J2276="Nso",0,VLOOKUP($A2273,'Result Entry'!$B$9:$HS$108,136,0)))</f>
        <v>0.0</v>
      </c>
      <c r="I2301" s="1629" t="s">
        <v>149</v>
      </c>
      <c r="J2301" s="1630"/>
      <c r="K2301" s="1630"/>
      <c r="L2301" s="1630"/>
      <c r="M2301" s="1630"/>
      <c r="N2301" s="1634"/>
    </row>
    <row r="2302" spans="8:8" ht="20.25" customHeight="1">
      <c r="A2302" s="1443"/>
      <c r="B2302" s="1483" t="s">
        <v>70</v>
      </c>
      <c r="C2302" s="1635" t="s">
        <v>181</v>
      </c>
      <c r="D2302" s="1636"/>
      <c r="E2302" s="1637"/>
      <c r="F2302" s="1638" t="s">
        <v>182</v>
      </c>
      <c r="G2302" s="1639"/>
      <c r="H2302" s="1640" t="s">
        <v>31</v>
      </c>
      <c r="I2302" s="1629" t="s">
        <v>176</v>
      </c>
      <c r="J2302" s="1630"/>
      <c r="K2302" s="1630"/>
      <c r="L2302" s="1630"/>
      <c r="M2302" s="1630"/>
      <c r="N2302" s="1634"/>
    </row>
    <row r="2303" spans="8:8" ht="20.25" customHeight="1">
      <c r="A2303" s="1443"/>
      <c r="B2303" s="1483" t="s">
        <v>70</v>
      </c>
      <c r="C2303" s="1641"/>
      <c r="D2303" s="1642"/>
      <c r="E2303" s="1643"/>
      <c r="F2303" s="1644" t="s">
        <v>183</v>
      </c>
      <c r="G2303" s="1645"/>
      <c r="H2303" s="1646" t="s">
        <v>180</v>
      </c>
      <c r="I2303" s="1647" t="s">
        <v>68</v>
      </c>
      <c r="J2303" s="1648"/>
      <c r="K2303" s="1648"/>
      <c r="L2303" s="1648"/>
      <c r="M2303" s="1648"/>
      <c r="N2303" s="1649"/>
    </row>
    <row r="2304" spans="8:8" ht="20.25" customHeight="1">
      <c r="A2304" s="1443"/>
      <c r="B2304" s="1483" t="s">
        <v>70</v>
      </c>
      <c r="C2304" s="1641"/>
      <c r="D2304" s="1642"/>
      <c r="E2304" s="1643"/>
      <c r="F2304" s="1644" t="s">
        <v>186</v>
      </c>
      <c r="G2304" s="1645"/>
      <c r="H2304" s="1646" t="s">
        <v>63</v>
      </c>
      <c r="I2304" s="1650"/>
      <c r="J2304" s="1651"/>
      <c r="K2304" s="1651"/>
      <c r="L2304" s="1651"/>
      <c r="M2304" s="1651"/>
      <c r="N2304" s="1652"/>
    </row>
    <row r="2305" spans="8:8" ht="20.25" customHeight="1">
      <c r="A2305" s="1443"/>
      <c r="B2305" s="1483" t="s">
        <v>70</v>
      </c>
      <c r="C2305" s="1641"/>
      <c r="D2305" s="1642"/>
      <c r="E2305" s="1643"/>
      <c r="F2305" s="1644" t="s">
        <v>187</v>
      </c>
      <c r="G2305" s="1645"/>
      <c r="H2305" s="1646" t="s">
        <v>64</v>
      </c>
      <c r="I2305" s="1650"/>
      <c r="J2305" s="1651"/>
      <c r="K2305" s="1651"/>
      <c r="L2305" s="1651"/>
      <c r="M2305" s="1651"/>
      <c r="N2305" s="1652"/>
    </row>
    <row r="2306" spans="8:8" ht="20.25" customHeight="1">
      <c r="A2306" s="1443"/>
      <c r="B2306" s="1483" t="s">
        <v>70</v>
      </c>
      <c r="C2306" s="1641"/>
      <c r="D2306" s="1642"/>
      <c r="E2306" s="1643"/>
      <c r="F2306" s="1644" t="s">
        <v>184</v>
      </c>
      <c r="G2306" s="1645"/>
      <c r="H2306" s="1646" t="s">
        <v>66</v>
      </c>
      <c r="I2306" s="1653" t="s">
        <v>81</v>
      </c>
      <c r="J2306" s="1654"/>
      <c r="K2306" s="1654"/>
      <c r="L2306" s="1654"/>
      <c r="M2306" s="1654"/>
      <c r="N2306" s="1655"/>
    </row>
    <row r="2307" spans="8:8" ht="20.25" customHeight="1">
      <c r="A2307" s="1443"/>
      <c r="B2307" s="1656" t="s">
        <v>70</v>
      </c>
      <c r="C2307" s="1657"/>
      <c r="D2307" s="1658"/>
      <c r="E2307" s="1659"/>
      <c r="F2307" s="1660" t="s">
        <v>185</v>
      </c>
      <c r="G2307" s="1661"/>
      <c r="H2307" s="1662" t="s">
        <v>65</v>
      </c>
      <c r="I2307" s="1663"/>
      <c r="J2307" s="1664"/>
      <c r="K2307" s="1664"/>
      <c r="L2307" s="1664"/>
      <c r="M2307" s="1664"/>
      <c r="N2307" s="1665"/>
    </row>
    <row r="2308" spans="8:8" ht="15.75">
      <c r="A2308" s="1666"/>
      <c r="B2308" s="1666"/>
      <c r="C2308" s="1666"/>
      <c r="D2308" s="1666"/>
      <c r="E2308" s="1666"/>
      <c r="F2308" s="1666"/>
      <c r="G2308" s="1666"/>
      <c r="H2308" s="1666"/>
      <c r="I2308" s="1666"/>
      <c r="J2308" s="1666"/>
      <c r="K2308" s="1666"/>
      <c r="L2308" s="1666"/>
      <c r="M2308" s="1666"/>
      <c r="N2308" s="1666"/>
    </row>
    <row r="2309" spans="8:8" ht="24.75" customHeight="1">
      <c r="A2309" s="1441">
        <f>A2273+1</f>
        <v>66.0</v>
      </c>
      <c r="B2309" s="1442" t="s">
        <v>51</v>
      </c>
      <c r="C2309" s="1442"/>
      <c r="D2309" s="1442"/>
      <c r="E2309" s="1442"/>
      <c r="F2309" s="1442"/>
      <c r="G2309" s="1442"/>
      <c r="H2309" s="1442"/>
      <c r="I2309" s="1442"/>
      <c r="J2309" s="1442"/>
      <c r="K2309" s="1442"/>
      <c r="L2309" s="1442"/>
      <c r="M2309" s="1442"/>
      <c r="N2309" s="1442"/>
    </row>
    <row r="2310" spans="8:8" ht="42.75" customHeight="1">
      <c r="A2310" s="1443"/>
      <c r="B2310" s="1444"/>
      <c r="C2310" s="1445"/>
      <c r="D2310" s="1446" t="str">
        <f>Master!$E$8</f>
        <v>Govt. Sr. Secondary School </v>
      </c>
      <c r="E2310" s="1447"/>
      <c r="F2310" s="1447"/>
      <c r="G2310" s="1447"/>
      <c r="H2310" s="1447"/>
      <c r="I2310" s="1447"/>
      <c r="J2310" s="1447"/>
      <c r="K2310" s="1447"/>
      <c r="L2310" s="1447"/>
      <c r="M2310" s="1447"/>
      <c r="N2310" s="1448"/>
    </row>
    <row r="2311" spans="8:8" ht="26.25" customHeight="1">
      <c r="A2311" s="1443"/>
      <c r="B2311" s="1449"/>
      <c r="C2311" s="1450"/>
      <c r="D2311" s="1451" t="str">
        <f>Master!$E$11</f>
        <v>P.S.-Bapini (Jodhpur)</v>
      </c>
      <c r="E2311" s="1452"/>
      <c r="F2311" s="1452"/>
      <c r="G2311" s="1452"/>
      <c r="H2311" s="1452"/>
      <c r="I2311" s="1452"/>
      <c r="J2311" s="1452"/>
      <c r="K2311" s="1452"/>
      <c r="L2311" s="1452"/>
      <c r="M2311" s="1452"/>
      <c r="N2311" s="1453"/>
    </row>
    <row r="2312" spans="8:8" ht="20.25" customHeight="1">
      <c r="A2312" s="1443"/>
      <c r="B2312" s="1454"/>
      <c r="C2312" s="1455" t="s">
        <v>151</v>
      </c>
      <c r="D2312" s="1456"/>
      <c r="E2312" s="1456"/>
      <c r="F2312" s="1456"/>
      <c r="G2312" s="1457"/>
      <c r="H2312" s="1458" t="s">
        <v>128</v>
      </c>
      <c r="I2312" s="1458"/>
      <c r="J2312" s="1459">
        <f>VLOOKUP(A2309,'Result Entry'!$B$6:$K$108,6,0)</f>
        <v>0.0</v>
      </c>
      <c r="K2312" s="1460" t="s">
        <v>69</v>
      </c>
      <c r="L2312" s="1461"/>
      <c r="M2312" s="1462">
        <f>Master!$E$14</f>
        <v>8.151106901E9</v>
      </c>
      <c r="N2312" s="1463"/>
    </row>
    <row r="2313" spans="8:8" ht="20.25" customHeight="1">
      <c r="A2313" s="1443"/>
      <c r="B2313" s="1464"/>
      <c r="C2313" s="1465"/>
      <c r="D2313" s="1466"/>
      <c r="E2313" s="1466"/>
      <c r="F2313" s="1466"/>
      <c r="G2313" s="1467"/>
      <c r="H2313" s="1468"/>
      <c r="I2313" s="1468"/>
      <c r="J2313" s="1469"/>
      <c r="K2313" s="1470" t="s">
        <v>67</v>
      </c>
      <c r="L2313" s="1471"/>
      <c r="M2313" s="1472"/>
      <c r="N2313" s="1473"/>
      <c r="O2313" s="23" t="s">
        <v>157</v>
      </c>
    </row>
    <row r="2314" spans="8:8" ht="20.25" customHeight="1">
      <c r="A2314" s="1443"/>
      <c r="B2314" s="1464"/>
      <c r="C2314" s="1474"/>
      <c r="D2314" s="1475"/>
      <c r="E2314" s="1475"/>
      <c r="F2314" s="1475"/>
      <c r="G2314" s="1476"/>
      <c r="H2314" s="1477"/>
      <c r="I2314" s="1477"/>
      <c r="J2314" s="1478"/>
      <c r="K2314" s="1479" t="s">
        <v>52</v>
      </c>
      <c r="L2314" s="1480"/>
      <c r="M2314" s="1481" t="str">
        <f>Master!$E$6</f>
        <v>2022-23</v>
      </c>
      <c r="N2314" s="1482"/>
    </row>
    <row r="2315" spans="8:8" ht="20.25" customHeight="1">
      <c r="A2315" s="1443"/>
      <c r="B2315" s="1483" t="s">
        <v>70</v>
      </c>
      <c r="C2315" s="1484" t="s">
        <v>21</v>
      </c>
      <c r="D2315" s="1485"/>
      <c r="E2315" s="1485"/>
      <c r="F2315" s="1486"/>
      <c r="G2315" s="1487" t="s">
        <v>150</v>
      </c>
      <c r="H2315" s="1488">
        <f>VLOOKUP($A2309,'Result Entry'!$B$9:$FW$108,4,0)</f>
        <v>0.0</v>
      </c>
      <c r="I2315" s="1488"/>
      <c r="J2315" s="1488"/>
      <c r="K2315" s="1488"/>
      <c r="L2315" s="1488"/>
      <c r="M2315" s="1488"/>
      <c r="N2315" s="1489"/>
    </row>
    <row r="2316" spans="8:8" ht="20.25" customHeight="1">
      <c r="A2316" s="1443"/>
      <c r="B2316" s="1483" t="s">
        <v>70</v>
      </c>
      <c r="C2316" s="1490" t="s">
        <v>23</v>
      </c>
      <c r="D2316" s="1491"/>
      <c r="E2316" s="1491"/>
      <c r="F2316" s="1492"/>
      <c r="G2316" s="1493" t="s">
        <v>150</v>
      </c>
      <c r="H2316" s="1494">
        <f>VLOOKUP($A2309,'Result Entry'!$B$9:$FW$108,7,0)</f>
        <v>0.0</v>
      </c>
      <c r="I2316" s="1494"/>
      <c r="J2316" s="1494"/>
      <c r="K2316" s="1494"/>
      <c r="L2316" s="1494"/>
      <c r="M2316" s="1494"/>
      <c r="N2316" s="1495"/>
    </row>
    <row r="2317" spans="8:8" ht="20.25" customHeight="1">
      <c r="A2317" s="1443"/>
      <c r="B2317" s="1483" t="s">
        <v>70</v>
      </c>
      <c r="C2317" s="1490" t="s">
        <v>24</v>
      </c>
      <c r="D2317" s="1491"/>
      <c r="E2317" s="1491"/>
      <c r="F2317" s="1492"/>
      <c r="G2317" s="1493" t="s">
        <v>150</v>
      </c>
      <c r="H2317" s="1494">
        <f>VLOOKUP($A2309,'Result Entry'!$B$9:$FW$108,8,0)</f>
        <v>0.0</v>
      </c>
      <c r="I2317" s="1494"/>
      <c r="J2317" s="1494"/>
      <c r="K2317" s="1494"/>
      <c r="L2317" s="1494"/>
      <c r="M2317" s="1494"/>
      <c r="N2317" s="1495"/>
    </row>
    <row r="2318" spans="8:8" ht="20.25" customHeight="1">
      <c r="A2318" s="1443"/>
      <c r="B2318" s="1483" t="s">
        <v>70</v>
      </c>
      <c r="C2318" s="1490" t="s">
        <v>53</v>
      </c>
      <c r="D2318" s="1491"/>
      <c r="E2318" s="1491"/>
      <c r="F2318" s="1492"/>
      <c r="G2318" s="1493" t="s">
        <v>150</v>
      </c>
      <c r="H2318" s="1494">
        <f>VLOOKUP($A2309,'Result Entry'!$B$9:$FW$108,9,0)</f>
        <v>0.0</v>
      </c>
      <c r="I2318" s="1494"/>
      <c r="J2318" s="1494"/>
      <c r="K2318" s="1494"/>
      <c r="L2318" s="1494"/>
      <c r="M2318" s="1494"/>
      <c r="N2318" s="1495"/>
    </row>
    <row r="2319" spans="8:8" ht="20.25" customHeight="1">
      <c r="A2319" s="1443"/>
      <c r="B2319" s="1483" t="s">
        <v>70</v>
      </c>
      <c r="C2319" s="1490" t="s">
        <v>54</v>
      </c>
      <c r="D2319" s="1491"/>
      <c r="E2319" s="1491"/>
      <c r="F2319" s="1492"/>
      <c r="G2319" s="1493" t="s">
        <v>150</v>
      </c>
      <c r="H2319" s="1496" t="str">
        <f>CONCATENATE('Result Entry'!$G$4,'Result Entry'!$J$4)</f>
        <v>11(A)</v>
      </c>
      <c r="I2319" s="1494"/>
      <c r="J2319" s="1494"/>
      <c r="K2319" s="1494"/>
      <c r="L2319" s="1494"/>
      <c r="M2319" s="1494"/>
      <c r="N2319" s="1495"/>
    </row>
    <row r="2320" spans="8:8" ht="20.25" customHeight="1">
      <c r="A2320" s="1443"/>
      <c r="B2320" s="1483" t="s">
        <v>70</v>
      </c>
      <c r="C2320" s="1497" t="s">
        <v>26</v>
      </c>
      <c r="D2320" s="1498"/>
      <c r="E2320" s="1498"/>
      <c r="F2320" s="1499"/>
      <c r="G2320" s="1500" t="s">
        <v>150</v>
      </c>
      <c r="H2320" s="1501">
        <f>VLOOKUP($A2309,'Result Entry'!$B$9:$FW$108,10,0)</f>
        <v>0.0</v>
      </c>
      <c r="I2320" s="1501"/>
      <c r="J2320" s="1501"/>
      <c r="K2320" s="1501"/>
      <c r="L2320" s="1501"/>
      <c r="M2320" s="1501"/>
      <c r="N2320" s="1502"/>
    </row>
    <row r="2321" spans="8:8" ht="20.25" customHeight="1">
      <c r="A2321" s="1443"/>
      <c r="B2321" s="1503" t="s">
        <v>70</v>
      </c>
      <c r="C2321" s="1504" t="s">
        <v>168</v>
      </c>
      <c r="D2321" s="1505"/>
      <c r="E2321" s="1506" t="s">
        <v>73</v>
      </c>
      <c r="F2321" s="1507" t="s">
        <v>74</v>
      </c>
      <c r="G2321" s="1508" t="s">
        <v>169</v>
      </c>
      <c r="H2321" s="1509" t="s">
        <v>56</v>
      </c>
      <c r="I2321" s="1510"/>
      <c r="J2321" s="1511" t="s">
        <v>85</v>
      </c>
      <c r="K2321" s="1512"/>
      <c r="L2321" s="1513" t="s">
        <v>170</v>
      </c>
      <c r="M2321" s="1514" t="s">
        <v>77</v>
      </c>
      <c r="N2321" s="1515" t="s">
        <v>99</v>
      </c>
    </row>
    <row r="2322" spans="8:8" ht="20.25" customHeight="1">
      <c r="A2322" s="1443"/>
      <c r="B2322" s="1503"/>
      <c r="C2322" s="1516"/>
      <c r="D2322" s="1517"/>
      <c r="E2322" s="1518"/>
      <c r="F2322" s="1519"/>
      <c r="G2322" s="1520"/>
      <c r="H2322" s="1521"/>
      <c r="I2322" s="1522"/>
      <c r="J2322" s="1523"/>
      <c r="K2322" s="1524"/>
      <c r="L2322" s="1525"/>
      <c r="M2322" s="1526"/>
      <c r="N2322" s="1527"/>
    </row>
    <row r="2323" spans="8:8" ht="20.25" customHeight="1">
      <c r="A2323" s="1443"/>
      <c r="B2323" s="1503" t="s">
        <v>70</v>
      </c>
      <c r="C2323" s="1528" t="s">
        <v>57</v>
      </c>
      <c r="D2323" s="1529"/>
      <c r="E2323" s="1530">
        <f>'Result Entry'!$L$7</f>
        <v>10.0</v>
      </c>
      <c r="F2323" s="1531">
        <f>'Result Entry'!$M$7</f>
        <v>10.0</v>
      </c>
      <c r="G2323" s="1532">
        <f>SUM(E2323:F2323)</f>
        <v>20.0</v>
      </c>
      <c r="H2323" s="1533">
        <f>'Result Entry'!$AU$7</f>
        <v>70.0</v>
      </c>
      <c r="I2323" s="1534"/>
      <c r="J2323" s="1535">
        <f>'Result Entry'!$AY$7</f>
        <v>100.0</v>
      </c>
      <c r="K2323" s="1534"/>
      <c r="L2323" s="1532">
        <f t="shared" si="130" ref="L2323:L2328">H2323+J2323</f>
        <v>170.0</v>
      </c>
      <c r="M2323" s="1536">
        <f t="shared" si="131" ref="M2323:M2328">G2323+L2323</f>
        <v>190.0</v>
      </c>
      <c r="N2323" s="1537"/>
    </row>
    <row r="2324" spans="8:8" s="1538" ht="20.25" customFormat="1" customHeight="1">
      <c r="A2324" s="1443"/>
      <c r="B2324" s="1539" t="s">
        <v>70</v>
      </c>
      <c r="C2324" s="1540" t="str">
        <f>'Result Entry'!$L$3</f>
        <v>HINDI Comp.</v>
      </c>
      <c r="D2324" s="1541"/>
      <c r="E2324" s="1542">
        <f>IF($J2312="TC",0,IF($J2312="Nso",0,VLOOKUP($A2309,'Result Entry'!$B$9:$FW$108,11,0)))</f>
        <v>0.0</v>
      </c>
      <c r="F2324" s="1543">
        <f>IF($J2312="TC",0,IF($J2312="Nso",0,VLOOKUP($A2309,'Result Entry'!$B$9:$FW$108,12,0)))</f>
        <v>0.0</v>
      </c>
      <c r="G2324" s="1544">
        <f>E2324+F2324</f>
        <v>0.0</v>
      </c>
      <c r="H2324" s="1545">
        <f>IF($J2312="TC",0,IF($J2312="Nso",0,VLOOKUP($A2309,'Result Entry'!$B$9:$FW$108,16,0)))</f>
        <v>0.0</v>
      </c>
      <c r="I2324" s="1546"/>
      <c r="J2324" s="1547">
        <f>IF($J2312="TC",0,IF($J2312="Nso",0,VLOOKUP($A2309,'Result Entry'!$B$9:$FW$108,19,0)))</f>
        <v>0.0</v>
      </c>
      <c r="K2324" s="1546"/>
      <c r="L2324" s="1548">
        <f t="shared" si="130"/>
        <v>0.0</v>
      </c>
      <c r="M2324" s="1549">
        <f t="shared" si="131"/>
        <v>0.0</v>
      </c>
      <c r="N2324" s="1550" t="str">
        <f>IF($J2312="TC",0,IF($J2312="Nso",0,VLOOKUP($A2309,'Result Entry'!$B$9:$FW$108,24,0)))</f>
        <v/>
      </c>
    </row>
    <row r="2325" spans="8:8" s="1538" ht="20.25" customFormat="1" customHeight="1">
      <c r="A2325" s="1443"/>
      <c r="B2325" s="1539" t="s">
        <v>70</v>
      </c>
      <c r="C2325" s="1551" t="str">
        <f>'Result Entry'!$Z$3</f>
        <v>ENGLISH Comp.</v>
      </c>
      <c r="D2325" s="1552"/>
      <c r="E2325" s="1542">
        <f>IF($J2312="TC",0,IF($J2312="Nso",0,VLOOKUP($A2309,'Result Entry'!$B$9:$FW$108,25,0)))</f>
        <v>0.0</v>
      </c>
      <c r="F2325" s="1543">
        <f>IF($J2312="TC",0,IF($J2312="Nso",0,VLOOKUP($A2309,'Result Entry'!$B$9:$FW$108,26,0)))</f>
        <v>0.0</v>
      </c>
      <c r="G2325" s="1553">
        <f>E2325+F2325</f>
        <v>0.0</v>
      </c>
      <c r="H2325" s="1554">
        <f>IF($J2312="TC",0,IF($J2312="Nso",0,VLOOKUP($A2309,'Result Entry'!$B$9:$FW$108,30,0)))</f>
        <v>0.0</v>
      </c>
      <c r="I2325" s="1555"/>
      <c r="J2325" s="1556">
        <f>IF($J2312="TC",0,IF($J2312="Nso",0,VLOOKUP($A2309,'Result Entry'!$B$9:$FW$108,33,0)))</f>
        <v>0.0</v>
      </c>
      <c r="K2325" s="1555"/>
      <c r="L2325" s="1548">
        <f t="shared" si="130"/>
        <v>0.0</v>
      </c>
      <c r="M2325" s="1549">
        <f t="shared" si="131"/>
        <v>0.0</v>
      </c>
      <c r="N2325" s="1550" t="str">
        <f>IF($J2312="TC",0,IF($J2312="Nso",0,VLOOKUP($A2309,'Result Entry'!$B$9:$FW$108,38,0)))</f>
        <v/>
      </c>
    </row>
    <row r="2326" spans="8:8" s="1538" ht="20.25" customFormat="1" customHeight="1">
      <c r="A2326" s="1443"/>
      <c r="B2326" s="1539" t="s">
        <v>70</v>
      </c>
      <c r="C2326" s="1551" t="str">
        <f>'Result Entry'!$AO$3</f>
        <v>PHYSICS</v>
      </c>
      <c r="D2326" s="1552"/>
      <c r="E2326" s="1542">
        <f>IF($J2312="TC",0,IF($J2312="Nso",0,VLOOKUP($A2309,'Result Entry'!$B$9:$FW$108,39,0)))</f>
        <v>0.0</v>
      </c>
      <c r="F2326" s="1543">
        <f>IF($J2312="TC",0,IF($J2312="Nso",0,VLOOKUP($A2309,'Result Entry'!$B$9:$FW$108,40,0)))</f>
        <v>0.0</v>
      </c>
      <c r="G2326" s="1553">
        <f>E2326+F2326</f>
        <v>0.0</v>
      </c>
      <c r="H2326" s="1554">
        <f>IF($J2312="TC",0,IF($J2312="Nso",0,VLOOKUP($A2309,'Result Entry'!$B$9:$FW$108,45,0)))</f>
        <v>0.0</v>
      </c>
      <c r="I2326" s="1555"/>
      <c r="J2326" s="1556">
        <f>IF($J2312="TC",0,IF($J2312="Nso",0,VLOOKUP($A2309,'Result Entry'!$B$9:$FW$108,49,0)))</f>
        <v>0.0</v>
      </c>
      <c r="K2326" s="1555"/>
      <c r="L2326" s="1548">
        <f t="shared" si="130"/>
        <v>0.0</v>
      </c>
      <c r="M2326" s="1549">
        <f t="shared" si="131"/>
        <v>0.0</v>
      </c>
      <c r="N2326" s="1550" t="str">
        <f>IF($J2312="TC",0,IF($J2312="Nso",0,VLOOKUP($A2309,'Result Entry'!$B$9:$FW$108,54,0)))</f>
        <v/>
      </c>
    </row>
    <row r="2327" spans="8:8" s="1538" ht="20.25" customFormat="1" customHeight="1">
      <c r="A2327" s="1443"/>
      <c r="B2327" s="1539" t="s">
        <v>70</v>
      </c>
      <c r="C2327" s="1551" t="str">
        <f>'Result Entry'!$BF$3</f>
        <v>CHEMISTRY</v>
      </c>
      <c r="D2327" s="1552"/>
      <c r="E2327" s="1542" t="str">
        <f>IF($J2312="TC",0,IF($J2312="Nso",0,VLOOKUP($A2309,'Result Entry'!$B$9:$FW$108,55,0)))</f>
        <v/>
      </c>
      <c r="F2327" s="1543">
        <f>IF($J2312="TC",0,IF($J2312="Nso",0,VLOOKUP($A2309,'Result Entry'!$B$9:$FW$108,56,0)))</f>
        <v>0.0</v>
      </c>
      <c r="G2327" s="1553" t="e">
        <f>E2327+F2327</f>
        <v>#VALUE!</v>
      </c>
      <c r="H2327" s="1554">
        <f>IF($J2312="TC",0,IF($J2312="Nso",0,VLOOKUP($A2309,'Result Entry'!$B$9:$FW$108,61,0)))</f>
        <v>0.0</v>
      </c>
      <c r="I2327" s="1555"/>
      <c r="J2327" s="1556">
        <f>IF($J2312="TC",0,IF($J2312="Nso",0,VLOOKUP($A2309,'Result Entry'!$B$9:$FW$108,65,0)))</f>
        <v>0.0</v>
      </c>
      <c r="K2327" s="1555"/>
      <c r="L2327" s="1548">
        <f t="shared" si="130"/>
        <v>0.0</v>
      </c>
      <c r="M2327" s="1549" t="e">
        <f t="shared" si="131"/>
        <v>#VALUE!</v>
      </c>
      <c r="N2327" s="1550" t="str">
        <f>IF($J2312="TC",0,IF($J2312="Nso",0,VLOOKUP($A2309,'Result Entry'!$B$9:$FW$108,70,0)))</f>
        <v/>
      </c>
    </row>
    <row r="2328" spans="8:8" s="1538" ht="20.25" customFormat="1" customHeight="1">
      <c r="A2328" s="1443"/>
      <c r="B2328" s="1539" t="s">
        <v>70</v>
      </c>
      <c r="C2328" s="1551" t="str">
        <f>'Result Entry'!$BW$3</f>
        <v>BIOLOGY</v>
      </c>
      <c r="D2328" s="1552"/>
      <c r="E2328" s="1557" t="str">
        <f>IF($J2312="TC",0,IF($J2312="Nso",0,VLOOKUP($A2309,'Result Entry'!$B$9:$FW$108,71,0)))</f>
        <v/>
      </c>
      <c r="F2328" s="1558" t="str">
        <f>IF($J2312="TC",0,IF($J2312="Nso",0,VLOOKUP($A2309,'Result Entry'!$B$9:$FW$108,72,0)))</f>
        <v/>
      </c>
      <c r="G2328" s="1559" t="e">
        <f>E2328+F2328</f>
        <v>#VALUE!</v>
      </c>
      <c r="H2328" s="1560">
        <f>IF($J2312="TC",0,IF($J2312="Nso",0,VLOOKUP($A2309,'Result Entry'!$B$9:$FW$108,77,0)))</f>
        <v>0.0</v>
      </c>
      <c r="I2328" s="1561"/>
      <c r="J2328" s="1562">
        <f>IF($J2312="TC",0,IF($J2312="Nso",0,VLOOKUP($A2309,'Result Entry'!$B$9:$FW$108,81,0)))</f>
        <v>0.0</v>
      </c>
      <c r="K2328" s="1561"/>
      <c r="L2328" s="1563">
        <f t="shared" si="130"/>
        <v>0.0</v>
      </c>
      <c r="M2328" s="1564" t="e">
        <f t="shared" si="131"/>
        <v>#VALUE!</v>
      </c>
      <c r="N2328" s="1550">
        <f>IF($J2312="TC",0,IF($J2312="Nso",0,VLOOKUP($A2309,'Result Entry'!$B$9:$FW$108,86,0)))</f>
        <v>0.0</v>
      </c>
    </row>
    <row r="2329" spans="8:8" ht="20.25" customHeight="1">
      <c r="A2329" s="1443"/>
      <c r="B2329" s="1503" t="s">
        <v>70</v>
      </c>
      <c r="C2329" s="1565" t="s">
        <v>78</v>
      </c>
      <c r="D2329" s="1566"/>
      <c r="E2329" s="1567"/>
      <c r="F2329" s="1568" t="s">
        <v>79</v>
      </c>
      <c r="G2329" s="1569"/>
      <c r="H2329" s="1570" t="s">
        <v>80</v>
      </c>
      <c r="I2329" s="1571"/>
      <c r="J2329" s="1572" t="s">
        <v>42</v>
      </c>
      <c r="K2329" s="1667" t="s">
        <v>92</v>
      </c>
      <c r="L2329" s="1574" t="s">
        <v>40</v>
      </c>
      <c r="M2329" s="1575"/>
      <c r="N2329" s="1576" t="s">
        <v>44</v>
      </c>
    </row>
    <row r="2330" spans="8:8" ht="25.5" customHeight="1">
      <c r="A2330" s="1443"/>
      <c r="B2330" s="1503" t="s">
        <v>70</v>
      </c>
      <c r="C2330" s="1577"/>
      <c r="D2330" s="1578"/>
      <c r="E2330" s="1579"/>
      <c r="F2330" s="1580">
        <f>IF($J2312="TC",0,IF($J2312="Nso",0,VLOOKUP($A2309,'Result Entry'!$B$9:$FW$108,146,0)))</f>
        <v>0.0</v>
      </c>
      <c r="G2330" s="1581"/>
      <c r="H2330" s="1582">
        <f>IF($J2312="TC",0,IF($J2312="Nso",0,VLOOKUP($A2309,'Result Entry'!$B$9:$FW$108,147,0)))</f>
        <v>0.0</v>
      </c>
      <c r="I2330" s="1583"/>
      <c r="J2330" s="1584">
        <f>IF($J2312="TC",0,IF($J2312="Nso",0,VLOOKUP($A2309,'Result Entry'!$B$9:$FW$108,148,0)))</f>
        <v>0.0</v>
      </c>
      <c r="K2330" s="1585" t="str">
        <f>IF($J2312="TC",0,IF($J2312="Nso",0,VLOOKUP($A2309,'Result Entry'!$B$9:$FW$108,149,0)))</f>
        <v/>
      </c>
      <c r="L2330" s="1586">
        <f>IF($J2312="TC",0,IF($J2312="Nso",0,VLOOKUP($A2309,'Result Entry'!$B$9:$FW$108,150,0)))</f>
        <v>0.0</v>
      </c>
      <c r="M2330" s="1587"/>
      <c r="N2330" s="1588">
        <f>IF($J2312="TC",0,IF($J2312="Nso",0,VLOOKUP($A2309,'Result Entry'!$B$9:$FW$108,152,0)))</f>
        <v>0.0</v>
      </c>
    </row>
    <row r="2331" spans="8:8" ht="20.25" customHeight="1">
      <c r="A2331" s="1443"/>
      <c r="B2331" s="1503" t="s">
        <v>70</v>
      </c>
      <c r="C2331" s="1589" t="s">
        <v>59</v>
      </c>
      <c r="D2331" s="1590"/>
      <c r="E2331" s="1590"/>
      <c r="F2331" s="1590"/>
      <c r="G2331" s="1590"/>
      <c r="H2331" s="1591"/>
      <c r="I2331" s="1592" t="s">
        <v>60</v>
      </c>
      <c r="J2331" s="1593"/>
      <c r="K2331" s="1594">
        <f>VLOOKUP($A2309,'Result Entry'!$B$9:$FW$108,143,0)</f>
        <v>0.0</v>
      </c>
      <c r="L2331" s="1595"/>
      <c r="M2331" s="1596" t="s">
        <v>38</v>
      </c>
      <c r="N2331" s="1597"/>
    </row>
    <row r="2332" spans="8:8" ht="20.25" customHeight="1">
      <c r="A2332" s="1443"/>
      <c r="B2332" s="1503" t="s">
        <v>70</v>
      </c>
      <c r="C2332" s="1598" t="s">
        <v>55</v>
      </c>
      <c r="D2332" s="1599"/>
      <c r="E2332" s="1599"/>
      <c r="F2332" s="1600" t="s">
        <v>158</v>
      </c>
      <c r="G2332" s="1601"/>
      <c r="H2332" s="1602" t="s">
        <v>48</v>
      </c>
      <c r="I2332" s="1603" t="s">
        <v>61</v>
      </c>
      <c r="J2332" s="1604"/>
      <c r="K2332" s="1605">
        <f>VLOOKUP($A2309,'Result Entry'!$B$9:$FW$108,144,0)</f>
        <v>0.0</v>
      </c>
      <c r="L2332" s="1606"/>
      <c r="M2332" s="1607">
        <f>VLOOKUP($A2309,'Result Entry'!$B$9:$FW$108,145,0)</f>
        <v>0.0</v>
      </c>
      <c r="N2332" s="1608"/>
    </row>
    <row r="2333" spans="8:8" ht="20.25" customHeight="1">
      <c r="A2333" s="1443"/>
      <c r="B2333" s="1503" t="s">
        <v>70</v>
      </c>
      <c r="C2333" s="1598"/>
      <c r="D2333" s="1599"/>
      <c r="E2333" s="1599"/>
      <c r="F2333" s="1609"/>
      <c r="G2333" s="1610"/>
      <c r="H2333" s="1611" t="s">
        <v>100</v>
      </c>
      <c r="I2333" s="1612" t="s">
        <v>62</v>
      </c>
      <c r="J2333" s="1613"/>
      <c r="K2333" s="1614">
        <f>IF($J2312="TC","Transferred",IF($J2312="Nso","NameSeparated",VLOOKUP($A2309,'Result Entry'!$B$9:$FW$108,153,0)))</f>
        <v>0.0</v>
      </c>
      <c r="L2333" s="1614"/>
      <c r="M2333" s="1614"/>
      <c r="N2333" s="1615"/>
    </row>
    <row r="2334" spans="8:8" ht="20.25" customHeight="1">
      <c r="A2334" s="1443"/>
      <c r="B2334" s="1503" t="s">
        <v>70</v>
      </c>
      <c r="C2334" s="1616" t="str">
        <f>'Result Entry'!$DU$3</f>
        <v>Foundation Of Information Tech.</v>
      </c>
      <c r="D2334" s="1617"/>
      <c r="E2334" s="1618"/>
      <c r="F2334" s="1619" t="str">
        <f>IF($J2312="TC",0,IF($J2312="Nso",0,VLOOKUP($A2309,'Result Entry'!$B$9:$GS$108,170,0)))</f>
        <v/>
      </c>
      <c r="G2334" s="1619"/>
      <c r="H2334" s="1620">
        <f>IF($J2312="TC",0,IF($J2312="Nso",0,VLOOKUP($A2309,'Result Entry'!$B$9:$GS$108,112,0)))</f>
        <v>0.0</v>
      </c>
      <c r="I2334" s="1621" t="s">
        <v>72</v>
      </c>
      <c r="J2334" s="1622"/>
      <c r="K2334" s="1623">
        <f>'Result Entry'!$T$2</f>
        <v>45041.0</v>
      </c>
      <c r="L2334" s="1624"/>
      <c r="M2334" s="1624"/>
      <c r="N2334" s="1625"/>
    </row>
    <row r="2335" spans="8:8" ht="20.25" customHeight="1">
      <c r="A2335" s="1443"/>
      <c r="B2335" s="1503" t="s">
        <v>70</v>
      </c>
      <c r="C2335" s="1616" t="str">
        <f>'Result Entry'!$EI$3</f>
        <v>G.I.A.I.-II</v>
      </c>
      <c r="D2335" s="1617"/>
      <c r="E2335" s="1618"/>
      <c r="F2335" s="1619" t="str">
        <f>IF($J2312="TC",0,IF($J2312="Nso",0,VLOOKUP($A2309,'Result Entry'!$B$9:$GS$108,174,0)))</f>
        <v/>
      </c>
      <c r="G2335" s="1619"/>
      <c r="H2335" s="1620">
        <f>IF($J2312="TC",0,IF($J2312="Nso",0,VLOOKUP($A2309,'Result Entry'!$B$9:$GS$108,124,0)))</f>
        <v>0.0</v>
      </c>
      <c r="I2335" s="1626"/>
      <c r="J2335" s="1627"/>
      <c r="K2335" s="1627"/>
      <c r="L2335" s="1627"/>
      <c r="M2335" s="1627"/>
      <c r="N2335" s="1628"/>
    </row>
    <row r="2336" spans="8:8" ht="20.25" customHeight="1">
      <c r="A2336" s="1443"/>
      <c r="B2336" s="1503" t="s">
        <v>70</v>
      </c>
      <c r="C2336" s="1616" t="str">
        <f>'Result Entry'!$EU$3</f>
        <v>SOC.SER.PLAN</v>
      </c>
      <c r="D2336" s="1617"/>
      <c r="E2336" s="1618"/>
      <c r="F2336" s="1619">
        <f>IF($J2312="TC",0,IF($J2312="Nso",0,VLOOKUP($A2309,'Result Entry'!$B$9:$HS$108,178,0)))</f>
        <v>0.0</v>
      </c>
      <c r="G2336" s="1619"/>
      <c r="H2336" s="1620">
        <f>IF($J2312="TC",0,IF($J2312="Nso",0,VLOOKUP($A2309,'Result Entry'!$B$9:$GS$108,136,0)))</f>
        <v>0.0</v>
      </c>
      <c r="I2336" s="1629" t="s">
        <v>175</v>
      </c>
      <c r="J2336" s="1630"/>
      <c r="K2336" s="1668"/>
      <c r="L2336" s="1669"/>
      <c r="M2336" s="1669"/>
      <c r="N2336" s="1670"/>
    </row>
    <row r="2337" spans="8:8" ht="20.25" customHeight="1">
      <c r="A2337" s="1443"/>
      <c r="B2337" s="1503" t="s">
        <v>70</v>
      </c>
      <c r="C2337" s="1616" t="str">
        <f>'Result Entry'!$FG$3</f>
        <v>Jeewan Kaushal</v>
      </c>
      <c r="D2337" s="1617"/>
      <c r="E2337" s="1618"/>
      <c r="F2337" s="1619" t="str">
        <f>IF($J2312="TC",0,IF($J2312="Nso",0,VLOOKUP($A2309,'Result Entry'!$B$9:$HS$108,182,0)))</f>
        <v/>
      </c>
      <c r="G2337" s="1619"/>
      <c r="H2337" s="1620">
        <f>IF($J2312="TC",0,IF($J2312="Nso",0,VLOOKUP($A2309,'Result Entry'!$B$9:$HS$108,136,0)))</f>
        <v>0.0</v>
      </c>
      <c r="I2337" s="1629" t="s">
        <v>149</v>
      </c>
      <c r="J2337" s="1630"/>
      <c r="K2337" s="1630"/>
      <c r="L2337" s="1630"/>
      <c r="M2337" s="1630"/>
      <c r="N2337" s="1634"/>
    </row>
    <row r="2338" spans="8:8" ht="20.25" customHeight="1">
      <c r="A2338" s="1443"/>
      <c r="B2338" s="1483" t="s">
        <v>70</v>
      </c>
      <c r="C2338" s="1635" t="s">
        <v>181</v>
      </c>
      <c r="D2338" s="1636"/>
      <c r="E2338" s="1637"/>
      <c r="F2338" s="1638" t="s">
        <v>182</v>
      </c>
      <c r="G2338" s="1639"/>
      <c r="H2338" s="1640" t="s">
        <v>31</v>
      </c>
      <c r="I2338" s="1629" t="s">
        <v>176</v>
      </c>
      <c r="J2338" s="1630"/>
      <c r="K2338" s="1630"/>
      <c r="L2338" s="1630"/>
      <c r="M2338" s="1630"/>
      <c r="N2338" s="1634"/>
    </row>
    <row r="2339" spans="8:8" ht="20.25" customHeight="1">
      <c r="A2339" s="1443"/>
      <c r="B2339" s="1483" t="s">
        <v>70</v>
      </c>
      <c r="C2339" s="1641"/>
      <c r="D2339" s="1642"/>
      <c r="E2339" s="1643"/>
      <c r="F2339" s="1644" t="s">
        <v>183</v>
      </c>
      <c r="G2339" s="1645"/>
      <c r="H2339" s="1646" t="s">
        <v>180</v>
      </c>
      <c r="I2339" s="1647" t="s">
        <v>68</v>
      </c>
      <c r="J2339" s="1648"/>
      <c r="K2339" s="1648"/>
      <c r="L2339" s="1648"/>
      <c r="M2339" s="1648"/>
      <c r="N2339" s="1649"/>
    </row>
    <row r="2340" spans="8:8" ht="20.25" customHeight="1">
      <c r="A2340" s="1443"/>
      <c r="B2340" s="1483" t="s">
        <v>70</v>
      </c>
      <c r="C2340" s="1641"/>
      <c r="D2340" s="1642"/>
      <c r="E2340" s="1643"/>
      <c r="F2340" s="1644" t="s">
        <v>186</v>
      </c>
      <c r="G2340" s="1645"/>
      <c r="H2340" s="1646" t="s">
        <v>63</v>
      </c>
      <c r="I2340" s="1650"/>
      <c r="J2340" s="1651"/>
      <c r="K2340" s="1651"/>
      <c r="L2340" s="1651"/>
      <c r="M2340" s="1651"/>
      <c r="N2340" s="1652"/>
    </row>
    <row r="2341" spans="8:8" ht="20.25" customHeight="1">
      <c r="A2341" s="1443"/>
      <c r="B2341" s="1483" t="s">
        <v>70</v>
      </c>
      <c r="C2341" s="1641"/>
      <c r="D2341" s="1642"/>
      <c r="E2341" s="1643"/>
      <c r="F2341" s="1644" t="s">
        <v>187</v>
      </c>
      <c r="G2341" s="1645"/>
      <c r="H2341" s="1646" t="s">
        <v>64</v>
      </c>
      <c r="I2341" s="1650"/>
      <c r="J2341" s="1651"/>
      <c r="K2341" s="1651"/>
      <c r="L2341" s="1651"/>
      <c r="M2341" s="1651"/>
      <c r="N2341" s="1652"/>
    </row>
    <row r="2342" spans="8:8" ht="20.25" customHeight="1">
      <c r="A2342" s="1443"/>
      <c r="B2342" s="1483" t="s">
        <v>70</v>
      </c>
      <c r="C2342" s="1641"/>
      <c r="D2342" s="1642"/>
      <c r="E2342" s="1643"/>
      <c r="F2342" s="1644" t="s">
        <v>184</v>
      </c>
      <c r="G2342" s="1645"/>
      <c r="H2342" s="1646" t="s">
        <v>66</v>
      </c>
      <c r="I2342" s="1653" t="s">
        <v>81</v>
      </c>
      <c r="J2342" s="1654"/>
      <c r="K2342" s="1654"/>
      <c r="L2342" s="1654"/>
      <c r="M2342" s="1654"/>
      <c r="N2342" s="1655"/>
    </row>
    <row r="2343" spans="8:8" ht="20.25" customHeight="1">
      <c r="A2343" s="1443"/>
      <c r="B2343" s="1656" t="s">
        <v>70</v>
      </c>
      <c r="C2343" s="1657"/>
      <c r="D2343" s="1658"/>
      <c r="E2343" s="1659"/>
      <c r="F2343" s="1660" t="s">
        <v>185</v>
      </c>
      <c r="G2343" s="1661"/>
      <c r="H2343" s="1662" t="s">
        <v>65</v>
      </c>
      <c r="I2343" s="1663"/>
      <c r="J2343" s="1664"/>
      <c r="K2343" s="1664"/>
      <c r="L2343" s="1664"/>
      <c r="M2343" s="1664"/>
      <c r="N2343" s="1665"/>
    </row>
    <row r="2344" spans="8:8" ht="24.75" customHeight="1">
      <c r="A2344" s="1441">
        <f>A2309+1</f>
        <v>67.0</v>
      </c>
      <c r="B2344" s="1442" t="s">
        <v>51</v>
      </c>
      <c r="C2344" s="1442"/>
      <c r="D2344" s="1442"/>
      <c r="E2344" s="1442"/>
      <c r="F2344" s="1442"/>
      <c r="G2344" s="1442"/>
      <c r="H2344" s="1442"/>
      <c r="I2344" s="1442"/>
      <c r="J2344" s="1442"/>
      <c r="K2344" s="1442"/>
      <c r="L2344" s="1442"/>
      <c r="M2344" s="1442"/>
      <c r="N2344" s="1442"/>
    </row>
    <row r="2345" spans="8:8" ht="42.75" customHeight="1">
      <c r="A2345" s="1443"/>
      <c r="B2345" s="1444"/>
      <c r="C2345" s="1445"/>
      <c r="D2345" s="1446" t="str">
        <f>Master!$E$8</f>
        <v>Govt. Sr. Secondary School </v>
      </c>
      <c r="E2345" s="1447"/>
      <c r="F2345" s="1447"/>
      <c r="G2345" s="1447"/>
      <c r="H2345" s="1447"/>
      <c r="I2345" s="1447"/>
      <c r="J2345" s="1447"/>
      <c r="K2345" s="1447"/>
      <c r="L2345" s="1447"/>
      <c r="M2345" s="1447"/>
      <c r="N2345" s="1448"/>
    </row>
    <row r="2346" spans="8:8" ht="20.25" customHeight="1">
      <c r="A2346" s="1443"/>
      <c r="B2346" s="1449"/>
      <c r="C2346" s="1450"/>
      <c r="D2346" s="1451" t="str">
        <f>Master!$E$11</f>
        <v>P.S.-Bapini (Jodhpur)</v>
      </c>
      <c r="E2346" s="1452"/>
      <c r="F2346" s="1452"/>
      <c r="G2346" s="1452"/>
      <c r="H2346" s="1452"/>
      <c r="I2346" s="1452"/>
      <c r="J2346" s="1452"/>
      <c r="K2346" s="1452"/>
      <c r="L2346" s="1452"/>
      <c r="M2346" s="1452"/>
      <c r="N2346" s="1453"/>
    </row>
    <row r="2347" spans="8:8" ht="20.25" customHeight="1">
      <c r="A2347" s="1443"/>
      <c r="B2347" s="1454"/>
      <c r="C2347" s="1455" t="s">
        <v>151</v>
      </c>
      <c r="D2347" s="1456"/>
      <c r="E2347" s="1456"/>
      <c r="F2347" s="1456"/>
      <c r="G2347" s="1457"/>
      <c r="H2347" s="1458" t="s">
        <v>128</v>
      </c>
      <c r="I2347" s="1458"/>
      <c r="J2347" s="1459">
        <f>VLOOKUP(A2344,'Result Entry'!$B$6:$K$108,6,0)</f>
        <v>0.0</v>
      </c>
      <c r="K2347" s="1460" t="s">
        <v>69</v>
      </c>
      <c r="L2347" s="1461"/>
      <c r="M2347" s="1462">
        <f>Master!$E$14</f>
        <v>8.151106901E9</v>
      </c>
      <c r="N2347" s="1463"/>
    </row>
    <row r="2348" spans="8:8" ht="20.25" customHeight="1">
      <c r="A2348" s="1443"/>
      <c r="B2348" s="1464"/>
      <c r="C2348" s="1465"/>
      <c r="D2348" s="1466"/>
      <c r="E2348" s="1466"/>
      <c r="F2348" s="1466"/>
      <c r="G2348" s="1467"/>
      <c r="H2348" s="1468"/>
      <c r="I2348" s="1468"/>
      <c r="J2348" s="1469"/>
      <c r="K2348" s="1470" t="s">
        <v>67</v>
      </c>
      <c r="L2348" s="1471"/>
      <c r="M2348" s="1472"/>
      <c r="N2348" s="1473"/>
      <c r="O2348" s="23" t="s">
        <v>157</v>
      </c>
    </row>
    <row r="2349" spans="8:8" ht="20.25" customHeight="1">
      <c r="A2349" s="1443"/>
      <c r="B2349" s="1464"/>
      <c r="C2349" s="1474"/>
      <c r="D2349" s="1475"/>
      <c r="E2349" s="1475"/>
      <c r="F2349" s="1475"/>
      <c r="G2349" s="1476"/>
      <c r="H2349" s="1477"/>
      <c r="I2349" s="1477"/>
      <c r="J2349" s="1478"/>
      <c r="K2349" s="1479" t="s">
        <v>52</v>
      </c>
      <c r="L2349" s="1480"/>
      <c r="M2349" s="1481" t="str">
        <f>Master!$E$6</f>
        <v>2022-23</v>
      </c>
      <c r="N2349" s="1482"/>
    </row>
    <row r="2350" spans="8:8" ht="20.25" customHeight="1">
      <c r="A2350" s="1443"/>
      <c r="B2350" s="1483" t="s">
        <v>70</v>
      </c>
      <c r="C2350" s="1484" t="s">
        <v>21</v>
      </c>
      <c r="D2350" s="1485"/>
      <c r="E2350" s="1485"/>
      <c r="F2350" s="1486"/>
      <c r="G2350" s="1487" t="s">
        <v>150</v>
      </c>
      <c r="H2350" s="1488">
        <f>VLOOKUP($A2344,'Result Entry'!$B$9:$FW$108,4,0)</f>
        <v>0.0</v>
      </c>
      <c r="I2350" s="1488"/>
      <c r="J2350" s="1488"/>
      <c r="K2350" s="1488"/>
      <c r="L2350" s="1488"/>
      <c r="M2350" s="1488"/>
      <c r="N2350" s="1489"/>
    </row>
    <row r="2351" spans="8:8" ht="20.25" customHeight="1">
      <c r="A2351" s="1443"/>
      <c r="B2351" s="1483" t="s">
        <v>70</v>
      </c>
      <c r="C2351" s="1490" t="s">
        <v>23</v>
      </c>
      <c r="D2351" s="1491"/>
      <c r="E2351" s="1491"/>
      <c r="F2351" s="1492"/>
      <c r="G2351" s="1493" t="s">
        <v>150</v>
      </c>
      <c r="H2351" s="1494">
        <f>VLOOKUP($A2344,'Result Entry'!$B$9:$FW$108,7,0)</f>
        <v>0.0</v>
      </c>
      <c r="I2351" s="1494"/>
      <c r="J2351" s="1494"/>
      <c r="K2351" s="1494"/>
      <c r="L2351" s="1494"/>
      <c r="M2351" s="1494"/>
      <c r="N2351" s="1495"/>
    </row>
    <row r="2352" spans="8:8" ht="20.25" customHeight="1">
      <c r="A2352" s="1443"/>
      <c r="B2352" s="1483" t="s">
        <v>70</v>
      </c>
      <c r="C2352" s="1490" t="s">
        <v>24</v>
      </c>
      <c r="D2352" s="1491"/>
      <c r="E2352" s="1491"/>
      <c r="F2352" s="1492"/>
      <c r="G2352" s="1493" t="s">
        <v>150</v>
      </c>
      <c r="H2352" s="1494">
        <f>VLOOKUP($A2344,'Result Entry'!$B$9:$FW$108,8,0)</f>
        <v>0.0</v>
      </c>
      <c r="I2352" s="1494"/>
      <c r="J2352" s="1494"/>
      <c r="K2352" s="1494"/>
      <c r="L2352" s="1494"/>
      <c r="M2352" s="1494"/>
      <c r="N2352" s="1495"/>
    </row>
    <row r="2353" spans="8:8" ht="20.25" customHeight="1">
      <c r="A2353" s="1443"/>
      <c r="B2353" s="1483" t="s">
        <v>70</v>
      </c>
      <c r="C2353" s="1490" t="s">
        <v>53</v>
      </c>
      <c r="D2353" s="1491"/>
      <c r="E2353" s="1491"/>
      <c r="F2353" s="1492"/>
      <c r="G2353" s="1493" t="s">
        <v>150</v>
      </c>
      <c r="H2353" s="1494">
        <f>VLOOKUP($A2344,'Result Entry'!$B$9:$FW$108,9,0)</f>
        <v>0.0</v>
      </c>
      <c r="I2353" s="1494"/>
      <c r="J2353" s="1494"/>
      <c r="K2353" s="1494"/>
      <c r="L2353" s="1494"/>
      <c r="M2353" s="1494"/>
      <c r="N2353" s="1495"/>
    </row>
    <row r="2354" spans="8:8" ht="20.25" customHeight="1">
      <c r="A2354" s="1443"/>
      <c r="B2354" s="1483" t="s">
        <v>70</v>
      </c>
      <c r="C2354" s="1490" t="s">
        <v>54</v>
      </c>
      <c r="D2354" s="1491"/>
      <c r="E2354" s="1491"/>
      <c r="F2354" s="1492"/>
      <c r="G2354" s="1493" t="s">
        <v>150</v>
      </c>
      <c r="H2354" s="1496" t="str">
        <f>CONCATENATE('Result Entry'!$G$4,'Result Entry'!$J$4)</f>
        <v>11(A)</v>
      </c>
      <c r="I2354" s="1494"/>
      <c r="J2354" s="1494"/>
      <c r="K2354" s="1494"/>
      <c r="L2354" s="1494"/>
      <c r="M2354" s="1494"/>
      <c r="N2354" s="1495"/>
    </row>
    <row r="2355" spans="8:8" ht="20.25" customHeight="1">
      <c r="A2355" s="1443"/>
      <c r="B2355" s="1483" t="s">
        <v>70</v>
      </c>
      <c r="C2355" s="1497" t="s">
        <v>26</v>
      </c>
      <c r="D2355" s="1498"/>
      <c r="E2355" s="1498"/>
      <c r="F2355" s="1499"/>
      <c r="G2355" s="1500" t="s">
        <v>150</v>
      </c>
      <c r="H2355" s="1501">
        <f>VLOOKUP($A2344,'Result Entry'!$B$9:$FW$108,10,0)</f>
        <v>0.0</v>
      </c>
      <c r="I2355" s="1501"/>
      <c r="J2355" s="1501"/>
      <c r="K2355" s="1501"/>
      <c r="L2355" s="1501"/>
      <c r="M2355" s="1501"/>
      <c r="N2355" s="1502"/>
    </row>
    <row r="2356" spans="8:8" ht="20.25" customHeight="1">
      <c r="A2356" s="1443"/>
      <c r="B2356" s="1503" t="s">
        <v>70</v>
      </c>
      <c r="C2356" s="1504" t="s">
        <v>168</v>
      </c>
      <c r="D2356" s="1505"/>
      <c r="E2356" s="1506" t="s">
        <v>73</v>
      </c>
      <c r="F2356" s="1507" t="s">
        <v>74</v>
      </c>
      <c r="G2356" s="1508" t="s">
        <v>169</v>
      </c>
      <c r="H2356" s="1509" t="s">
        <v>56</v>
      </c>
      <c r="I2356" s="1510"/>
      <c r="J2356" s="1511" t="s">
        <v>85</v>
      </c>
      <c r="K2356" s="1512"/>
      <c r="L2356" s="1513" t="s">
        <v>170</v>
      </c>
      <c r="M2356" s="1514" t="s">
        <v>77</v>
      </c>
      <c r="N2356" s="1515" t="s">
        <v>99</v>
      </c>
    </row>
    <row r="2357" spans="8:8" ht="20.25" customHeight="1">
      <c r="A2357" s="1443"/>
      <c r="B2357" s="1503"/>
      <c r="C2357" s="1516"/>
      <c r="D2357" s="1517"/>
      <c r="E2357" s="1518"/>
      <c r="F2357" s="1519"/>
      <c r="G2357" s="1520"/>
      <c r="H2357" s="1521"/>
      <c r="I2357" s="1522"/>
      <c r="J2357" s="1523"/>
      <c r="K2357" s="1524"/>
      <c r="L2357" s="1525"/>
      <c r="M2357" s="1526"/>
      <c r="N2357" s="1527"/>
    </row>
    <row r="2358" spans="8:8" ht="20.25" customHeight="1">
      <c r="A2358" s="1443"/>
      <c r="B2358" s="1503" t="s">
        <v>70</v>
      </c>
      <c r="C2358" s="1528" t="s">
        <v>57</v>
      </c>
      <c r="D2358" s="1529"/>
      <c r="E2358" s="1530">
        <f>'Result Entry'!$L$7</f>
        <v>10.0</v>
      </c>
      <c r="F2358" s="1531">
        <f>'Result Entry'!$M$7</f>
        <v>10.0</v>
      </c>
      <c r="G2358" s="1532">
        <f>SUM(E2358:F2358)</f>
        <v>20.0</v>
      </c>
      <c r="H2358" s="1533">
        <f>'Result Entry'!$AU$7</f>
        <v>70.0</v>
      </c>
      <c r="I2358" s="1534"/>
      <c r="J2358" s="1535">
        <f>'Result Entry'!$AY$7</f>
        <v>100.0</v>
      </c>
      <c r="K2358" s="1534"/>
      <c r="L2358" s="1532">
        <f t="shared" si="132" ref="L2358:L2363">H2358+J2358</f>
        <v>170.0</v>
      </c>
      <c r="M2358" s="1536">
        <f t="shared" si="133" ref="M2358:M2363">G2358+L2358</f>
        <v>190.0</v>
      </c>
      <c r="N2358" s="1537"/>
    </row>
    <row r="2359" spans="8:8" s="1538" ht="20.25" customFormat="1" customHeight="1">
      <c r="A2359" s="1443"/>
      <c r="B2359" s="1539" t="s">
        <v>70</v>
      </c>
      <c r="C2359" s="1540" t="str">
        <f>'Result Entry'!$L$3</f>
        <v>HINDI Comp.</v>
      </c>
      <c r="D2359" s="1541"/>
      <c r="E2359" s="1542">
        <f>IF($J2347="TC",0,IF($J2347="Nso",0,VLOOKUP($A2344,'Result Entry'!$B$9:$FW$108,11,0)))</f>
        <v>0.0</v>
      </c>
      <c r="F2359" s="1543">
        <f>IF($J2347="TC",0,IF($J2347="Nso",0,VLOOKUP($A2344,'Result Entry'!$B$9:$FW$108,12,0)))</f>
        <v>0.0</v>
      </c>
      <c r="G2359" s="1544">
        <f>E2359+F2359</f>
        <v>0.0</v>
      </c>
      <c r="H2359" s="1545">
        <f>IF($J2347="TC",0,IF($J2347="Nso",0,VLOOKUP($A2344,'Result Entry'!$B$9:$FW$108,16,0)))</f>
        <v>0.0</v>
      </c>
      <c r="I2359" s="1546"/>
      <c r="J2359" s="1547">
        <f>IF($J2347="TC",0,IF($J2347="Nso",0,VLOOKUP($A2344,'Result Entry'!$B$9:$FW$108,19,0)))</f>
        <v>0.0</v>
      </c>
      <c r="K2359" s="1546"/>
      <c r="L2359" s="1548">
        <f t="shared" si="132"/>
        <v>0.0</v>
      </c>
      <c r="M2359" s="1549">
        <f t="shared" si="133"/>
        <v>0.0</v>
      </c>
      <c r="N2359" s="1550" t="str">
        <f>IF($J2347="TC",0,IF($J2347="Nso",0,VLOOKUP($A2344,'Result Entry'!$B$9:$FW$108,24,0)))</f>
        <v/>
      </c>
    </row>
    <row r="2360" spans="8:8" s="1538" ht="20.25" customFormat="1" customHeight="1">
      <c r="A2360" s="1443"/>
      <c r="B2360" s="1539" t="s">
        <v>70</v>
      </c>
      <c r="C2360" s="1551" t="str">
        <f>'Result Entry'!$Z$3</f>
        <v>ENGLISH Comp.</v>
      </c>
      <c r="D2360" s="1552"/>
      <c r="E2360" s="1542">
        <f>IF($J2347="TC",0,IF($J2347="Nso",0,VLOOKUP($A2344,'Result Entry'!$B$9:$FW$108,25,0)))</f>
        <v>0.0</v>
      </c>
      <c r="F2360" s="1543">
        <f>IF($J2347="TC",0,IF($J2347="Nso",0,VLOOKUP($A2344,'Result Entry'!$B$9:$FW$108,26,0)))</f>
        <v>0.0</v>
      </c>
      <c r="G2360" s="1553">
        <f>E2360+F2360</f>
        <v>0.0</v>
      </c>
      <c r="H2360" s="1554">
        <f>IF($J2347="TC",0,IF($J2347="Nso",0,VLOOKUP($A2344,'Result Entry'!$B$9:$FW$108,30,0)))</f>
        <v>0.0</v>
      </c>
      <c r="I2360" s="1555"/>
      <c r="J2360" s="1556">
        <f>IF($J2347="TC",0,IF($J2347="Nso",0,VLOOKUP($A2344,'Result Entry'!$B$9:$FW$108,33,0)))</f>
        <v>0.0</v>
      </c>
      <c r="K2360" s="1555"/>
      <c r="L2360" s="1548">
        <f t="shared" si="132"/>
        <v>0.0</v>
      </c>
      <c r="M2360" s="1549">
        <f t="shared" si="133"/>
        <v>0.0</v>
      </c>
      <c r="N2360" s="1550" t="str">
        <f>IF($J2347="TC",0,IF($J2347="Nso",0,VLOOKUP($A2344,'Result Entry'!$B$9:$FW$108,38,0)))</f>
        <v/>
      </c>
    </row>
    <row r="2361" spans="8:8" s="1538" ht="20.25" customFormat="1" customHeight="1">
      <c r="A2361" s="1443"/>
      <c r="B2361" s="1539" t="s">
        <v>70</v>
      </c>
      <c r="C2361" s="1551" t="str">
        <f>'Result Entry'!$AO$3</f>
        <v>PHYSICS</v>
      </c>
      <c r="D2361" s="1552"/>
      <c r="E2361" s="1542">
        <f>IF($J2347="TC",0,IF($J2347="Nso",0,VLOOKUP($A2344,'Result Entry'!$B$9:$FW$108,39,0)))</f>
        <v>0.0</v>
      </c>
      <c r="F2361" s="1543">
        <f>IF($J2347="TC",0,IF($J2347="Nso",0,VLOOKUP($A2344,'Result Entry'!$B$9:$FW$108,40,0)))</f>
        <v>0.0</v>
      </c>
      <c r="G2361" s="1553">
        <f>E2361+F2361</f>
        <v>0.0</v>
      </c>
      <c r="H2361" s="1554">
        <f>IF($J2347="TC",0,IF($J2347="Nso",0,VLOOKUP($A2344,'Result Entry'!$B$9:$FW$108,45,0)))</f>
        <v>0.0</v>
      </c>
      <c r="I2361" s="1555"/>
      <c r="J2361" s="1556">
        <f>IF($J2347="TC",0,IF($J2347="Nso",0,VLOOKUP($A2344,'Result Entry'!$B$9:$FW$108,49,0)))</f>
        <v>0.0</v>
      </c>
      <c r="K2361" s="1555"/>
      <c r="L2361" s="1548">
        <f t="shared" si="132"/>
        <v>0.0</v>
      </c>
      <c r="M2361" s="1549">
        <f t="shared" si="133"/>
        <v>0.0</v>
      </c>
      <c r="N2361" s="1550" t="str">
        <f>IF($J2347="TC",0,IF($J2347="Nso",0,VLOOKUP($A2344,'Result Entry'!$B$9:$FW$108,54,0)))</f>
        <v/>
      </c>
    </row>
    <row r="2362" spans="8:8" s="1538" ht="20.25" customFormat="1" customHeight="1">
      <c r="A2362" s="1443"/>
      <c r="B2362" s="1539" t="s">
        <v>70</v>
      </c>
      <c r="C2362" s="1551" t="str">
        <f>'Result Entry'!$BF$3</f>
        <v>CHEMISTRY</v>
      </c>
      <c r="D2362" s="1552"/>
      <c r="E2362" s="1542" t="str">
        <f>IF($J2347="TC",0,IF($J2347="Nso",0,VLOOKUP($A2344,'Result Entry'!$B$9:$FW$108,55,0)))</f>
        <v/>
      </c>
      <c r="F2362" s="1543">
        <f>IF($J2347="TC",0,IF($J2347="Nso",0,VLOOKUP($A2344,'Result Entry'!$B$9:$FW$108,56,0)))</f>
        <v>0.0</v>
      </c>
      <c r="G2362" s="1553" t="e">
        <f>E2362+F2362</f>
        <v>#VALUE!</v>
      </c>
      <c r="H2362" s="1554">
        <f>IF($J2347="TC",0,IF($J2347="Nso",0,VLOOKUP($A2344,'Result Entry'!$B$9:$FW$108,61,0)))</f>
        <v>0.0</v>
      </c>
      <c r="I2362" s="1555"/>
      <c r="J2362" s="1556">
        <f>IF($J2347="TC",0,IF($J2347="Nso",0,VLOOKUP($A2344,'Result Entry'!$B$9:$FW$108,65,0)))</f>
        <v>0.0</v>
      </c>
      <c r="K2362" s="1555"/>
      <c r="L2362" s="1548">
        <f t="shared" si="132"/>
        <v>0.0</v>
      </c>
      <c r="M2362" s="1549" t="e">
        <f t="shared" si="133"/>
        <v>#VALUE!</v>
      </c>
      <c r="N2362" s="1550" t="str">
        <f>IF($J2347="TC",0,IF($J2347="Nso",0,VLOOKUP($A2344,'Result Entry'!$B$9:$FW$108,70,0)))</f>
        <v/>
      </c>
    </row>
    <row r="2363" spans="8:8" s="1538" ht="20.25" customFormat="1" customHeight="1">
      <c r="A2363" s="1443"/>
      <c r="B2363" s="1539" t="s">
        <v>70</v>
      </c>
      <c r="C2363" s="1551" t="str">
        <f>'Result Entry'!$BW$3</f>
        <v>BIOLOGY</v>
      </c>
      <c r="D2363" s="1552"/>
      <c r="E2363" s="1557" t="str">
        <f>IF($J2347="TC",0,IF($J2347="Nso",0,VLOOKUP($A2344,'Result Entry'!$B$9:$FW$108,71,0)))</f>
        <v/>
      </c>
      <c r="F2363" s="1558" t="str">
        <f>IF($J2347="TC",0,IF($J2347="Nso",0,VLOOKUP($A2344,'Result Entry'!$B$9:$FW$108,72,0)))</f>
        <v/>
      </c>
      <c r="G2363" s="1559" t="e">
        <f>E2363+F2363</f>
        <v>#VALUE!</v>
      </c>
      <c r="H2363" s="1560">
        <f>IF($J2347="TC",0,IF($J2347="Nso",0,VLOOKUP($A2344,'Result Entry'!$B$9:$FW$108,77,0)))</f>
        <v>0.0</v>
      </c>
      <c r="I2363" s="1561"/>
      <c r="J2363" s="1562">
        <f>IF($J2347="TC",0,IF($J2347="Nso",0,VLOOKUP($A2344,'Result Entry'!$B$9:$FW$108,81,0)))</f>
        <v>0.0</v>
      </c>
      <c r="K2363" s="1561"/>
      <c r="L2363" s="1563">
        <f t="shared" si="132"/>
        <v>0.0</v>
      </c>
      <c r="M2363" s="1564" t="e">
        <f t="shared" si="133"/>
        <v>#VALUE!</v>
      </c>
      <c r="N2363" s="1550">
        <f>IF($J2347="TC",0,IF($J2347="Nso",0,VLOOKUP($A2344,'Result Entry'!$B$9:$FW$108,86,0)))</f>
        <v>0.0</v>
      </c>
    </row>
    <row r="2364" spans="8:8" ht="20.25" customHeight="1">
      <c r="A2364" s="1443"/>
      <c r="B2364" s="1503" t="s">
        <v>70</v>
      </c>
      <c r="C2364" s="1565" t="s">
        <v>78</v>
      </c>
      <c r="D2364" s="1566"/>
      <c r="E2364" s="1567"/>
      <c r="F2364" s="1568" t="s">
        <v>79</v>
      </c>
      <c r="G2364" s="1569"/>
      <c r="H2364" s="1570" t="s">
        <v>80</v>
      </c>
      <c r="I2364" s="1571"/>
      <c r="J2364" s="1572" t="s">
        <v>42</v>
      </c>
      <c r="K2364" s="1667" t="s">
        <v>92</v>
      </c>
      <c r="L2364" s="1574" t="s">
        <v>40</v>
      </c>
      <c r="M2364" s="1575"/>
      <c r="N2364" s="1576" t="s">
        <v>44</v>
      </c>
    </row>
    <row r="2365" spans="8:8" ht="25.5" customHeight="1">
      <c r="A2365" s="1443"/>
      <c r="B2365" s="1503" t="s">
        <v>70</v>
      </c>
      <c r="C2365" s="1577"/>
      <c r="D2365" s="1578"/>
      <c r="E2365" s="1579"/>
      <c r="F2365" s="1580">
        <f>IF($J2347="TC",0,IF($J2347="Nso",0,VLOOKUP($A2344,'Result Entry'!$B$9:$FW$108,146,0)))</f>
        <v>0.0</v>
      </c>
      <c r="G2365" s="1581"/>
      <c r="H2365" s="1582">
        <f>IF($J2347="TC",0,IF($J2347="Nso",0,VLOOKUP($A2344,'Result Entry'!$B$9:$FW$108,147,0)))</f>
        <v>0.0</v>
      </c>
      <c r="I2365" s="1583"/>
      <c r="J2365" s="1584">
        <f>IF($J2347="TC",0,IF($J2347="Nso",0,VLOOKUP($A2344,'Result Entry'!$B$9:$FW$108,148,0)))</f>
        <v>0.0</v>
      </c>
      <c r="K2365" s="1585" t="str">
        <f>IF($J2347="TC",0,IF($J2347="Nso",0,VLOOKUP($A2344,'Result Entry'!$B$9:$FW$108,149,0)))</f>
        <v/>
      </c>
      <c r="L2365" s="1586">
        <f>IF($J2347="TC",0,IF($J2347="Nso",0,VLOOKUP($A2344,'Result Entry'!$B$9:$FW$108,150,0)))</f>
        <v>0.0</v>
      </c>
      <c r="M2365" s="1587"/>
      <c r="N2365" s="1588">
        <f>IF($J2347="TC",0,IF($J2347="Nso",0,VLOOKUP($A2344,'Result Entry'!$B$9:$FW$108,152,0)))</f>
        <v>0.0</v>
      </c>
    </row>
    <row r="2366" spans="8:8" ht="20.25" customHeight="1">
      <c r="A2366" s="1443"/>
      <c r="B2366" s="1503" t="s">
        <v>70</v>
      </c>
      <c r="C2366" s="1589" t="s">
        <v>59</v>
      </c>
      <c r="D2366" s="1590"/>
      <c r="E2366" s="1590"/>
      <c r="F2366" s="1590"/>
      <c r="G2366" s="1590"/>
      <c r="H2366" s="1591"/>
      <c r="I2366" s="1592" t="s">
        <v>60</v>
      </c>
      <c r="J2366" s="1593"/>
      <c r="K2366" s="1594">
        <f>VLOOKUP($A2344,'Result Entry'!$B$9:$FW$108,143,0)</f>
        <v>0.0</v>
      </c>
      <c r="L2366" s="1595"/>
      <c r="M2366" s="1596" t="s">
        <v>38</v>
      </c>
      <c r="N2366" s="1597"/>
    </row>
    <row r="2367" spans="8:8" ht="20.25" customHeight="1">
      <c r="A2367" s="1443"/>
      <c r="B2367" s="1503" t="s">
        <v>70</v>
      </c>
      <c r="C2367" s="1598" t="s">
        <v>55</v>
      </c>
      <c r="D2367" s="1599"/>
      <c r="E2367" s="1599"/>
      <c r="F2367" s="1600" t="s">
        <v>158</v>
      </c>
      <c r="G2367" s="1601"/>
      <c r="H2367" s="1602" t="s">
        <v>48</v>
      </c>
      <c r="I2367" s="1603" t="s">
        <v>61</v>
      </c>
      <c r="J2367" s="1604"/>
      <c r="K2367" s="1605">
        <f>VLOOKUP($A2344,'Result Entry'!$B$9:$FW$108,144,0)</f>
        <v>0.0</v>
      </c>
      <c r="L2367" s="1606"/>
      <c r="M2367" s="1607">
        <f>VLOOKUP($A2344,'Result Entry'!$B$9:$FW$108,145,0)</f>
        <v>0.0</v>
      </c>
      <c r="N2367" s="1608"/>
    </row>
    <row r="2368" spans="8:8" ht="20.25" customHeight="1">
      <c r="A2368" s="1443"/>
      <c r="B2368" s="1503" t="s">
        <v>70</v>
      </c>
      <c r="C2368" s="1598"/>
      <c r="D2368" s="1599"/>
      <c r="E2368" s="1599"/>
      <c r="F2368" s="1609"/>
      <c r="G2368" s="1610"/>
      <c r="H2368" s="1611" t="s">
        <v>100</v>
      </c>
      <c r="I2368" s="1612" t="s">
        <v>62</v>
      </c>
      <c r="J2368" s="1613"/>
      <c r="K2368" s="1614">
        <f>IF($J2347="TC","Transferred",IF($J2347="Nso","NameSeparated",VLOOKUP($A2344,'Result Entry'!$B$9:$FW$108,153,0)))</f>
        <v>0.0</v>
      </c>
      <c r="L2368" s="1614"/>
      <c r="M2368" s="1614"/>
      <c r="N2368" s="1615"/>
    </row>
    <row r="2369" spans="8:8" ht="20.25" customHeight="1">
      <c r="A2369" s="1443"/>
      <c r="B2369" s="1503" t="s">
        <v>70</v>
      </c>
      <c r="C2369" s="1616" t="str">
        <f>'Result Entry'!$DU$3</f>
        <v>Foundation Of Information Tech.</v>
      </c>
      <c r="D2369" s="1617"/>
      <c r="E2369" s="1618"/>
      <c r="F2369" s="1619" t="str">
        <f>IF($J2347="TC",0,IF($J2347="Nso",0,VLOOKUP($A2344,'Result Entry'!$B$9:$GS$108,170,0)))</f>
        <v/>
      </c>
      <c r="G2369" s="1619"/>
      <c r="H2369" s="1620">
        <f>IF($J2347="TC",0,IF($J2347="Nso",0,VLOOKUP($A2344,'Result Entry'!$B$9:$GS$108,112,0)))</f>
        <v>0.0</v>
      </c>
      <c r="I2369" s="1621" t="s">
        <v>72</v>
      </c>
      <c r="J2369" s="1622"/>
      <c r="K2369" s="1623">
        <f>'Result Entry'!$T$2</f>
        <v>45041.0</v>
      </c>
      <c r="L2369" s="1624"/>
      <c r="M2369" s="1624"/>
      <c r="N2369" s="1625"/>
    </row>
    <row r="2370" spans="8:8" ht="20.25" customHeight="1">
      <c r="A2370" s="1443"/>
      <c r="B2370" s="1503" t="s">
        <v>70</v>
      </c>
      <c r="C2370" s="1616" t="str">
        <f>'Result Entry'!$EI$3</f>
        <v>G.I.A.I.-II</v>
      </c>
      <c r="D2370" s="1617"/>
      <c r="E2370" s="1618"/>
      <c r="F2370" s="1619" t="str">
        <f>IF($J2347="TC",0,IF($J2347="Nso",0,VLOOKUP($A2344,'Result Entry'!$B$9:$GS$108,174,0)))</f>
        <v/>
      </c>
      <c r="G2370" s="1619"/>
      <c r="H2370" s="1620">
        <f>IF($J2347="TC",0,IF($J2347="Nso",0,VLOOKUP($A2344,'Result Entry'!$B$9:$GS$108,124,0)))</f>
        <v>0.0</v>
      </c>
      <c r="I2370" s="1626"/>
      <c r="J2370" s="1627"/>
      <c r="K2370" s="1627"/>
      <c r="L2370" s="1627"/>
      <c r="M2370" s="1627"/>
      <c r="N2370" s="1628"/>
    </row>
    <row r="2371" spans="8:8" ht="20.25" customHeight="1">
      <c r="A2371" s="1443"/>
      <c r="B2371" s="1503" t="s">
        <v>70</v>
      </c>
      <c r="C2371" s="1616" t="str">
        <f>'Result Entry'!$EU$3</f>
        <v>SOC.SER.PLAN</v>
      </c>
      <c r="D2371" s="1617"/>
      <c r="E2371" s="1618"/>
      <c r="F2371" s="1619">
        <f>IF($J2347="TC",0,IF($J2347="Nso",0,VLOOKUP($A2344,'Result Entry'!$B$9:$HS$108,178,0)))</f>
        <v>0.0</v>
      </c>
      <c r="G2371" s="1619"/>
      <c r="H2371" s="1620">
        <f>IF($J2347="TC",0,IF($J2347="Nso",0,VLOOKUP($A2344,'Result Entry'!$B$9:$GS$108,136,0)))</f>
        <v>0.0</v>
      </c>
      <c r="I2371" s="1629" t="s">
        <v>175</v>
      </c>
      <c r="J2371" s="1630"/>
      <c r="K2371" s="1668"/>
      <c r="L2371" s="1669"/>
      <c r="M2371" s="1669"/>
      <c r="N2371" s="1670"/>
    </row>
    <row r="2372" spans="8:8" ht="20.25" customHeight="1">
      <c r="A2372" s="1443"/>
      <c r="B2372" s="1503" t="s">
        <v>70</v>
      </c>
      <c r="C2372" s="1616" t="str">
        <f>'Result Entry'!$FG$3</f>
        <v>Jeewan Kaushal</v>
      </c>
      <c r="D2372" s="1617"/>
      <c r="E2372" s="1618"/>
      <c r="F2372" s="1619" t="str">
        <f>IF($J2347="TC",0,IF($J2347="Nso",0,VLOOKUP($A2344,'Result Entry'!$B$9:$HS$108,182,0)))</f>
        <v/>
      </c>
      <c r="G2372" s="1619"/>
      <c r="H2372" s="1620">
        <f>IF($J2347="TC",0,IF($J2347="Nso",0,VLOOKUP($A2344,'Result Entry'!$B$9:$HS$108,136,0)))</f>
        <v>0.0</v>
      </c>
      <c r="I2372" s="1629" t="s">
        <v>149</v>
      </c>
      <c r="J2372" s="1630"/>
      <c r="K2372" s="1630"/>
      <c r="L2372" s="1630"/>
      <c r="M2372" s="1630"/>
      <c r="N2372" s="1634"/>
    </row>
    <row r="2373" spans="8:8" ht="20.25" customHeight="1">
      <c r="A2373" s="1443"/>
      <c r="B2373" s="1483" t="s">
        <v>70</v>
      </c>
      <c r="C2373" s="1635" t="s">
        <v>181</v>
      </c>
      <c r="D2373" s="1636"/>
      <c r="E2373" s="1637"/>
      <c r="F2373" s="1638" t="s">
        <v>182</v>
      </c>
      <c r="G2373" s="1639"/>
      <c r="H2373" s="1640" t="s">
        <v>31</v>
      </c>
      <c r="I2373" s="1629" t="s">
        <v>176</v>
      </c>
      <c r="J2373" s="1630"/>
      <c r="K2373" s="1630"/>
      <c r="L2373" s="1630"/>
      <c r="M2373" s="1630"/>
      <c r="N2373" s="1634"/>
    </row>
    <row r="2374" spans="8:8" ht="20.25" customHeight="1">
      <c r="A2374" s="1443"/>
      <c r="B2374" s="1483" t="s">
        <v>70</v>
      </c>
      <c r="C2374" s="1641"/>
      <c r="D2374" s="1642"/>
      <c r="E2374" s="1643"/>
      <c r="F2374" s="1644" t="s">
        <v>183</v>
      </c>
      <c r="G2374" s="1645"/>
      <c r="H2374" s="1646" t="s">
        <v>180</v>
      </c>
      <c r="I2374" s="1647" t="s">
        <v>68</v>
      </c>
      <c r="J2374" s="1648"/>
      <c r="K2374" s="1648"/>
      <c r="L2374" s="1648"/>
      <c r="M2374" s="1648"/>
      <c r="N2374" s="1649"/>
    </row>
    <row r="2375" spans="8:8" ht="20.25" customHeight="1">
      <c r="A2375" s="1443"/>
      <c r="B2375" s="1483" t="s">
        <v>70</v>
      </c>
      <c r="C2375" s="1641"/>
      <c r="D2375" s="1642"/>
      <c r="E2375" s="1643"/>
      <c r="F2375" s="1644" t="s">
        <v>186</v>
      </c>
      <c r="G2375" s="1645"/>
      <c r="H2375" s="1646" t="s">
        <v>63</v>
      </c>
      <c r="I2375" s="1650"/>
      <c r="J2375" s="1651"/>
      <c r="K2375" s="1651"/>
      <c r="L2375" s="1651"/>
      <c r="M2375" s="1651"/>
      <c r="N2375" s="1652"/>
    </row>
    <row r="2376" spans="8:8" ht="20.25" customHeight="1">
      <c r="A2376" s="1443"/>
      <c r="B2376" s="1483" t="s">
        <v>70</v>
      </c>
      <c r="C2376" s="1641"/>
      <c r="D2376" s="1642"/>
      <c r="E2376" s="1643"/>
      <c r="F2376" s="1644" t="s">
        <v>187</v>
      </c>
      <c r="G2376" s="1645"/>
      <c r="H2376" s="1646" t="s">
        <v>64</v>
      </c>
      <c r="I2376" s="1650"/>
      <c r="J2376" s="1651"/>
      <c r="K2376" s="1651"/>
      <c r="L2376" s="1651"/>
      <c r="M2376" s="1651"/>
      <c r="N2376" s="1652"/>
    </row>
    <row r="2377" spans="8:8" ht="20.25" customHeight="1">
      <c r="A2377" s="1443"/>
      <c r="B2377" s="1483" t="s">
        <v>70</v>
      </c>
      <c r="C2377" s="1641"/>
      <c r="D2377" s="1642"/>
      <c r="E2377" s="1643"/>
      <c r="F2377" s="1644" t="s">
        <v>184</v>
      </c>
      <c r="G2377" s="1645"/>
      <c r="H2377" s="1646" t="s">
        <v>66</v>
      </c>
      <c r="I2377" s="1653" t="s">
        <v>81</v>
      </c>
      <c r="J2377" s="1654"/>
      <c r="K2377" s="1654"/>
      <c r="L2377" s="1654"/>
      <c r="M2377" s="1654"/>
      <c r="N2377" s="1655"/>
    </row>
    <row r="2378" spans="8:8" ht="20.25" customHeight="1">
      <c r="A2378" s="1443"/>
      <c r="B2378" s="1656" t="s">
        <v>70</v>
      </c>
      <c r="C2378" s="1657"/>
      <c r="D2378" s="1658"/>
      <c r="E2378" s="1659"/>
      <c r="F2378" s="1660" t="s">
        <v>185</v>
      </c>
      <c r="G2378" s="1661"/>
      <c r="H2378" s="1662" t="s">
        <v>65</v>
      </c>
      <c r="I2378" s="1663"/>
      <c r="J2378" s="1664"/>
      <c r="K2378" s="1664"/>
      <c r="L2378" s="1664"/>
      <c r="M2378" s="1664"/>
      <c r="N2378" s="1665"/>
    </row>
    <row r="2379" spans="8:8" ht="15.75">
      <c r="A2379" s="1666"/>
      <c r="B2379" s="1666"/>
      <c r="C2379" s="1666"/>
      <c r="D2379" s="1666"/>
      <c r="E2379" s="1666"/>
      <c r="F2379" s="1666"/>
      <c r="G2379" s="1666"/>
      <c r="H2379" s="1666"/>
      <c r="I2379" s="1666"/>
      <c r="J2379" s="1666"/>
      <c r="K2379" s="1666"/>
      <c r="L2379" s="1666"/>
      <c r="M2379" s="1666"/>
      <c r="N2379" s="1666"/>
    </row>
    <row r="2380" spans="8:8" ht="24.75" customHeight="1">
      <c r="A2380" s="1441">
        <f>A2344+1</f>
        <v>68.0</v>
      </c>
      <c r="B2380" s="1442" t="s">
        <v>51</v>
      </c>
      <c r="C2380" s="1442"/>
      <c r="D2380" s="1442"/>
      <c r="E2380" s="1442"/>
      <c r="F2380" s="1442"/>
      <c r="G2380" s="1442"/>
      <c r="H2380" s="1442"/>
      <c r="I2380" s="1442"/>
      <c r="J2380" s="1442"/>
      <c r="K2380" s="1442"/>
      <c r="L2380" s="1442"/>
      <c r="M2380" s="1442"/>
      <c r="N2380" s="1442"/>
    </row>
    <row r="2381" spans="8:8" ht="42.75" customHeight="1">
      <c r="A2381" s="1443"/>
      <c r="B2381" s="1444"/>
      <c r="C2381" s="1445"/>
      <c r="D2381" s="1446" t="str">
        <f>Master!$E$8</f>
        <v>Govt. Sr. Secondary School </v>
      </c>
      <c r="E2381" s="1447"/>
      <c r="F2381" s="1447"/>
      <c r="G2381" s="1447"/>
      <c r="H2381" s="1447"/>
      <c r="I2381" s="1447"/>
      <c r="J2381" s="1447"/>
      <c r="K2381" s="1447"/>
      <c r="L2381" s="1447"/>
      <c r="M2381" s="1447"/>
      <c r="N2381" s="1448"/>
    </row>
    <row r="2382" spans="8:8" ht="26.25" customHeight="1">
      <c r="A2382" s="1443"/>
      <c r="B2382" s="1449"/>
      <c r="C2382" s="1450"/>
      <c r="D2382" s="1451" t="str">
        <f>Master!$E$11</f>
        <v>P.S.-Bapini (Jodhpur)</v>
      </c>
      <c r="E2382" s="1452"/>
      <c r="F2382" s="1452"/>
      <c r="G2382" s="1452"/>
      <c r="H2382" s="1452"/>
      <c r="I2382" s="1452"/>
      <c r="J2382" s="1452"/>
      <c r="K2382" s="1452"/>
      <c r="L2382" s="1452"/>
      <c r="M2382" s="1452"/>
      <c r="N2382" s="1453"/>
    </row>
    <row r="2383" spans="8:8" ht="20.25" customHeight="1">
      <c r="A2383" s="1443"/>
      <c r="B2383" s="1454"/>
      <c r="C2383" s="1455" t="s">
        <v>151</v>
      </c>
      <c r="D2383" s="1456"/>
      <c r="E2383" s="1456"/>
      <c r="F2383" s="1456"/>
      <c r="G2383" s="1457"/>
      <c r="H2383" s="1458" t="s">
        <v>128</v>
      </c>
      <c r="I2383" s="1458"/>
      <c r="J2383" s="1459">
        <f>VLOOKUP(A2380,'Result Entry'!$B$6:$K$108,6,0)</f>
        <v>0.0</v>
      </c>
      <c r="K2383" s="1460" t="s">
        <v>69</v>
      </c>
      <c r="L2383" s="1461"/>
      <c r="M2383" s="1462">
        <f>Master!$E$14</f>
        <v>8.151106901E9</v>
      </c>
      <c r="N2383" s="1463"/>
    </row>
    <row r="2384" spans="8:8" ht="20.25" customHeight="1">
      <c r="A2384" s="1443"/>
      <c r="B2384" s="1464"/>
      <c r="C2384" s="1465"/>
      <c r="D2384" s="1466"/>
      <c r="E2384" s="1466"/>
      <c r="F2384" s="1466"/>
      <c r="G2384" s="1467"/>
      <c r="H2384" s="1468"/>
      <c r="I2384" s="1468"/>
      <c r="J2384" s="1469"/>
      <c r="K2384" s="1470" t="s">
        <v>67</v>
      </c>
      <c r="L2384" s="1471"/>
      <c r="M2384" s="1472"/>
      <c r="N2384" s="1473"/>
      <c r="O2384" s="23" t="s">
        <v>157</v>
      </c>
    </row>
    <row r="2385" spans="8:8" ht="20.25" customHeight="1">
      <c r="A2385" s="1443"/>
      <c r="B2385" s="1464"/>
      <c r="C2385" s="1474"/>
      <c r="D2385" s="1475"/>
      <c r="E2385" s="1475"/>
      <c r="F2385" s="1475"/>
      <c r="G2385" s="1476"/>
      <c r="H2385" s="1477"/>
      <c r="I2385" s="1477"/>
      <c r="J2385" s="1478"/>
      <c r="K2385" s="1479" t="s">
        <v>52</v>
      </c>
      <c r="L2385" s="1480"/>
      <c r="M2385" s="1481" t="str">
        <f>Master!$E$6</f>
        <v>2022-23</v>
      </c>
      <c r="N2385" s="1482"/>
    </row>
    <row r="2386" spans="8:8" ht="20.25" customHeight="1">
      <c r="A2386" s="1443"/>
      <c r="B2386" s="1483" t="s">
        <v>70</v>
      </c>
      <c r="C2386" s="1484" t="s">
        <v>21</v>
      </c>
      <c r="D2386" s="1485"/>
      <c r="E2386" s="1485"/>
      <c r="F2386" s="1486"/>
      <c r="G2386" s="1487" t="s">
        <v>150</v>
      </c>
      <c r="H2386" s="1488">
        <f>VLOOKUP($A2380,'Result Entry'!$B$9:$FW$108,4,0)</f>
        <v>0.0</v>
      </c>
      <c r="I2386" s="1488"/>
      <c r="J2386" s="1488"/>
      <c r="K2386" s="1488"/>
      <c r="L2386" s="1488"/>
      <c r="M2386" s="1488"/>
      <c r="N2386" s="1489"/>
    </row>
    <row r="2387" spans="8:8" ht="20.25" customHeight="1">
      <c r="A2387" s="1443"/>
      <c r="B2387" s="1483" t="s">
        <v>70</v>
      </c>
      <c r="C2387" s="1490" t="s">
        <v>23</v>
      </c>
      <c r="D2387" s="1491"/>
      <c r="E2387" s="1491"/>
      <c r="F2387" s="1492"/>
      <c r="G2387" s="1493" t="s">
        <v>150</v>
      </c>
      <c r="H2387" s="1494">
        <f>VLOOKUP($A2380,'Result Entry'!$B$9:$FW$108,7,0)</f>
        <v>0.0</v>
      </c>
      <c r="I2387" s="1494"/>
      <c r="J2387" s="1494"/>
      <c r="K2387" s="1494"/>
      <c r="L2387" s="1494"/>
      <c r="M2387" s="1494"/>
      <c r="N2387" s="1495"/>
    </row>
    <row r="2388" spans="8:8" ht="20.25" customHeight="1">
      <c r="A2388" s="1443"/>
      <c r="B2388" s="1483" t="s">
        <v>70</v>
      </c>
      <c r="C2388" s="1490" t="s">
        <v>24</v>
      </c>
      <c r="D2388" s="1491"/>
      <c r="E2388" s="1491"/>
      <c r="F2388" s="1492"/>
      <c r="G2388" s="1493" t="s">
        <v>150</v>
      </c>
      <c r="H2388" s="1494">
        <f>VLOOKUP($A2380,'Result Entry'!$B$9:$FW$108,8,0)</f>
        <v>0.0</v>
      </c>
      <c r="I2388" s="1494"/>
      <c r="J2388" s="1494"/>
      <c r="K2388" s="1494"/>
      <c r="L2388" s="1494"/>
      <c r="M2388" s="1494"/>
      <c r="N2388" s="1495"/>
    </row>
    <row r="2389" spans="8:8" ht="20.25" customHeight="1">
      <c r="A2389" s="1443"/>
      <c r="B2389" s="1483" t="s">
        <v>70</v>
      </c>
      <c r="C2389" s="1490" t="s">
        <v>53</v>
      </c>
      <c r="D2389" s="1491"/>
      <c r="E2389" s="1491"/>
      <c r="F2389" s="1492"/>
      <c r="G2389" s="1493" t="s">
        <v>150</v>
      </c>
      <c r="H2389" s="1494">
        <f>VLOOKUP($A2380,'Result Entry'!$B$9:$FW$108,9,0)</f>
        <v>0.0</v>
      </c>
      <c r="I2389" s="1494"/>
      <c r="J2389" s="1494"/>
      <c r="K2389" s="1494"/>
      <c r="L2389" s="1494"/>
      <c r="M2389" s="1494"/>
      <c r="N2389" s="1495"/>
    </row>
    <row r="2390" spans="8:8" ht="20.25" customHeight="1">
      <c r="A2390" s="1443"/>
      <c r="B2390" s="1483" t="s">
        <v>70</v>
      </c>
      <c r="C2390" s="1490" t="s">
        <v>54</v>
      </c>
      <c r="D2390" s="1491"/>
      <c r="E2390" s="1491"/>
      <c r="F2390" s="1492"/>
      <c r="G2390" s="1493" t="s">
        <v>150</v>
      </c>
      <c r="H2390" s="1496" t="str">
        <f>CONCATENATE('Result Entry'!$G$4,'Result Entry'!$J$4)</f>
        <v>11(A)</v>
      </c>
      <c r="I2390" s="1494"/>
      <c r="J2390" s="1494"/>
      <c r="K2390" s="1494"/>
      <c r="L2390" s="1494"/>
      <c r="M2390" s="1494"/>
      <c r="N2390" s="1495"/>
    </row>
    <row r="2391" spans="8:8" ht="20.25" customHeight="1">
      <c r="A2391" s="1443"/>
      <c r="B2391" s="1483" t="s">
        <v>70</v>
      </c>
      <c r="C2391" s="1497" t="s">
        <v>26</v>
      </c>
      <c r="D2391" s="1498"/>
      <c r="E2391" s="1498"/>
      <c r="F2391" s="1499"/>
      <c r="G2391" s="1500" t="s">
        <v>150</v>
      </c>
      <c r="H2391" s="1501">
        <f>VLOOKUP($A2380,'Result Entry'!$B$9:$FW$108,10,0)</f>
        <v>0.0</v>
      </c>
      <c r="I2391" s="1501"/>
      <c r="J2391" s="1501"/>
      <c r="K2391" s="1501"/>
      <c r="L2391" s="1501"/>
      <c r="M2391" s="1501"/>
      <c r="N2391" s="1502"/>
    </row>
    <row r="2392" spans="8:8" ht="20.25" customHeight="1">
      <c r="A2392" s="1443"/>
      <c r="B2392" s="1503" t="s">
        <v>70</v>
      </c>
      <c r="C2392" s="1504" t="s">
        <v>168</v>
      </c>
      <c r="D2392" s="1505"/>
      <c r="E2392" s="1506" t="s">
        <v>73</v>
      </c>
      <c r="F2392" s="1507" t="s">
        <v>74</v>
      </c>
      <c r="G2392" s="1508" t="s">
        <v>169</v>
      </c>
      <c r="H2392" s="1509" t="s">
        <v>56</v>
      </c>
      <c r="I2392" s="1510"/>
      <c r="J2392" s="1511" t="s">
        <v>85</v>
      </c>
      <c r="K2392" s="1512"/>
      <c r="L2392" s="1513" t="s">
        <v>170</v>
      </c>
      <c r="M2392" s="1514" t="s">
        <v>77</v>
      </c>
      <c r="N2392" s="1515" t="s">
        <v>99</v>
      </c>
    </row>
    <row r="2393" spans="8:8" ht="20.25" customHeight="1">
      <c r="A2393" s="1443"/>
      <c r="B2393" s="1503"/>
      <c r="C2393" s="1516"/>
      <c r="D2393" s="1517"/>
      <c r="E2393" s="1518"/>
      <c r="F2393" s="1519"/>
      <c r="G2393" s="1520"/>
      <c r="H2393" s="1521"/>
      <c r="I2393" s="1522"/>
      <c r="J2393" s="1523"/>
      <c r="K2393" s="1524"/>
      <c r="L2393" s="1525"/>
      <c r="M2393" s="1526"/>
      <c r="N2393" s="1527"/>
    </row>
    <row r="2394" spans="8:8" ht="20.25" customHeight="1">
      <c r="A2394" s="1443"/>
      <c r="B2394" s="1503" t="s">
        <v>70</v>
      </c>
      <c r="C2394" s="1528" t="s">
        <v>57</v>
      </c>
      <c r="D2394" s="1529"/>
      <c r="E2394" s="1530">
        <f>'Result Entry'!$L$7</f>
        <v>10.0</v>
      </c>
      <c r="F2394" s="1531">
        <f>'Result Entry'!$M$7</f>
        <v>10.0</v>
      </c>
      <c r="G2394" s="1532">
        <f>SUM(E2394:F2394)</f>
        <v>20.0</v>
      </c>
      <c r="H2394" s="1533">
        <f>'Result Entry'!$AU$7</f>
        <v>70.0</v>
      </c>
      <c r="I2394" s="1534"/>
      <c r="J2394" s="1535">
        <f>'Result Entry'!$AY$7</f>
        <v>100.0</v>
      </c>
      <c r="K2394" s="1534"/>
      <c r="L2394" s="1532">
        <f t="shared" si="134" ref="L2394:L2399">H2394+J2394</f>
        <v>170.0</v>
      </c>
      <c r="M2394" s="1536">
        <f t="shared" si="135" ref="M2394:M2399">G2394+L2394</f>
        <v>190.0</v>
      </c>
      <c r="N2394" s="1537"/>
    </row>
    <row r="2395" spans="8:8" s="1538" ht="20.25" customFormat="1" customHeight="1">
      <c r="A2395" s="1443"/>
      <c r="B2395" s="1539" t="s">
        <v>70</v>
      </c>
      <c r="C2395" s="1540" t="str">
        <f>'Result Entry'!$L$3</f>
        <v>HINDI Comp.</v>
      </c>
      <c r="D2395" s="1541"/>
      <c r="E2395" s="1542">
        <f>IF($J2383="TC",0,IF($J2383="Nso",0,VLOOKUP($A2380,'Result Entry'!$B$9:$FW$108,11,0)))</f>
        <v>0.0</v>
      </c>
      <c r="F2395" s="1543">
        <f>IF($J2383="TC",0,IF($J2383="Nso",0,VLOOKUP($A2380,'Result Entry'!$B$9:$FW$108,12,0)))</f>
        <v>0.0</v>
      </c>
      <c r="G2395" s="1544">
        <f>E2395+F2395</f>
        <v>0.0</v>
      </c>
      <c r="H2395" s="1545">
        <f>IF($J2383="TC",0,IF($J2383="Nso",0,VLOOKUP($A2380,'Result Entry'!$B$9:$FW$108,16,0)))</f>
        <v>0.0</v>
      </c>
      <c r="I2395" s="1546"/>
      <c r="J2395" s="1547">
        <f>IF($J2383="TC",0,IF($J2383="Nso",0,VLOOKUP($A2380,'Result Entry'!$B$9:$FW$108,19,0)))</f>
        <v>0.0</v>
      </c>
      <c r="K2395" s="1546"/>
      <c r="L2395" s="1548">
        <f t="shared" si="134"/>
        <v>0.0</v>
      </c>
      <c r="M2395" s="1549">
        <f t="shared" si="135"/>
        <v>0.0</v>
      </c>
      <c r="N2395" s="1550" t="str">
        <f>IF($J2383="TC",0,IF($J2383="Nso",0,VLOOKUP($A2380,'Result Entry'!$B$9:$FW$108,24,0)))</f>
        <v/>
      </c>
    </row>
    <row r="2396" spans="8:8" s="1538" ht="20.25" customFormat="1" customHeight="1">
      <c r="A2396" s="1443"/>
      <c r="B2396" s="1539" t="s">
        <v>70</v>
      </c>
      <c r="C2396" s="1551" t="str">
        <f>'Result Entry'!$Z$3</f>
        <v>ENGLISH Comp.</v>
      </c>
      <c r="D2396" s="1552"/>
      <c r="E2396" s="1542">
        <f>IF($J2383="TC",0,IF($J2383="Nso",0,VLOOKUP($A2380,'Result Entry'!$B$9:$FW$108,25,0)))</f>
        <v>0.0</v>
      </c>
      <c r="F2396" s="1543">
        <f>IF($J2383="TC",0,IF($J2383="Nso",0,VLOOKUP($A2380,'Result Entry'!$B$9:$FW$108,26,0)))</f>
        <v>0.0</v>
      </c>
      <c r="G2396" s="1553">
        <f>E2396+F2396</f>
        <v>0.0</v>
      </c>
      <c r="H2396" s="1554">
        <f>IF($J2383="TC",0,IF($J2383="Nso",0,VLOOKUP($A2380,'Result Entry'!$B$9:$FW$108,30,0)))</f>
        <v>0.0</v>
      </c>
      <c r="I2396" s="1555"/>
      <c r="J2396" s="1556">
        <f>IF($J2383="TC",0,IF($J2383="Nso",0,VLOOKUP($A2380,'Result Entry'!$B$9:$FW$108,33,0)))</f>
        <v>0.0</v>
      </c>
      <c r="K2396" s="1555"/>
      <c r="L2396" s="1548">
        <f t="shared" si="134"/>
        <v>0.0</v>
      </c>
      <c r="M2396" s="1549">
        <f t="shared" si="135"/>
        <v>0.0</v>
      </c>
      <c r="N2396" s="1550" t="str">
        <f>IF($J2383="TC",0,IF($J2383="Nso",0,VLOOKUP($A2380,'Result Entry'!$B$9:$FW$108,38,0)))</f>
        <v/>
      </c>
    </row>
    <row r="2397" spans="8:8" s="1538" ht="20.25" customFormat="1" customHeight="1">
      <c r="A2397" s="1443"/>
      <c r="B2397" s="1539" t="s">
        <v>70</v>
      </c>
      <c r="C2397" s="1551" t="str">
        <f>'Result Entry'!$AO$3</f>
        <v>PHYSICS</v>
      </c>
      <c r="D2397" s="1552"/>
      <c r="E2397" s="1542">
        <f>IF($J2383="TC",0,IF($J2383="Nso",0,VLOOKUP($A2380,'Result Entry'!$B$9:$FW$108,39,0)))</f>
        <v>0.0</v>
      </c>
      <c r="F2397" s="1543">
        <f>IF($J2383="TC",0,IF($J2383="Nso",0,VLOOKUP($A2380,'Result Entry'!$B$9:$FW$108,40,0)))</f>
        <v>0.0</v>
      </c>
      <c r="G2397" s="1553">
        <f>E2397+F2397</f>
        <v>0.0</v>
      </c>
      <c r="H2397" s="1554">
        <f>IF($J2383="TC",0,IF($J2383="Nso",0,VLOOKUP($A2380,'Result Entry'!$B$9:$FW$108,45,0)))</f>
        <v>0.0</v>
      </c>
      <c r="I2397" s="1555"/>
      <c r="J2397" s="1556">
        <f>IF($J2383="TC",0,IF($J2383="Nso",0,VLOOKUP($A2380,'Result Entry'!$B$9:$FW$108,49,0)))</f>
        <v>0.0</v>
      </c>
      <c r="K2397" s="1555"/>
      <c r="L2397" s="1548">
        <f t="shared" si="134"/>
        <v>0.0</v>
      </c>
      <c r="M2397" s="1549">
        <f t="shared" si="135"/>
        <v>0.0</v>
      </c>
      <c r="N2397" s="1550" t="str">
        <f>IF($J2383="TC",0,IF($J2383="Nso",0,VLOOKUP($A2380,'Result Entry'!$B$9:$FW$108,54,0)))</f>
        <v/>
      </c>
    </row>
    <row r="2398" spans="8:8" s="1538" ht="20.25" customFormat="1" customHeight="1">
      <c r="A2398" s="1443"/>
      <c r="B2398" s="1539" t="s">
        <v>70</v>
      </c>
      <c r="C2398" s="1551" t="str">
        <f>'Result Entry'!$BF$3</f>
        <v>CHEMISTRY</v>
      </c>
      <c r="D2398" s="1552"/>
      <c r="E2398" s="1542" t="str">
        <f>IF($J2383="TC",0,IF($J2383="Nso",0,VLOOKUP($A2380,'Result Entry'!$B$9:$FW$108,55,0)))</f>
        <v/>
      </c>
      <c r="F2398" s="1543">
        <f>IF($J2383="TC",0,IF($J2383="Nso",0,VLOOKUP($A2380,'Result Entry'!$B$9:$FW$108,56,0)))</f>
        <v>0.0</v>
      </c>
      <c r="G2398" s="1553" t="e">
        <f>E2398+F2398</f>
        <v>#VALUE!</v>
      </c>
      <c r="H2398" s="1554">
        <f>IF($J2383="TC",0,IF($J2383="Nso",0,VLOOKUP($A2380,'Result Entry'!$B$9:$FW$108,61,0)))</f>
        <v>0.0</v>
      </c>
      <c r="I2398" s="1555"/>
      <c r="J2398" s="1556">
        <f>IF($J2383="TC",0,IF($J2383="Nso",0,VLOOKUP($A2380,'Result Entry'!$B$9:$FW$108,65,0)))</f>
        <v>0.0</v>
      </c>
      <c r="K2398" s="1555"/>
      <c r="L2398" s="1548">
        <f t="shared" si="134"/>
        <v>0.0</v>
      </c>
      <c r="M2398" s="1549" t="e">
        <f t="shared" si="135"/>
        <v>#VALUE!</v>
      </c>
      <c r="N2398" s="1550" t="str">
        <f>IF($J2383="TC",0,IF($J2383="Nso",0,VLOOKUP($A2380,'Result Entry'!$B$9:$FW$108,70,0)))</f>
        <v/>
      </c>
    </row>
    <row r="2399" spans="8:8" s="1538" ht="20.25" customFormat="1" customHeight="1">
      <c r="A2399" s="1443"/>
      <c r="B2399" s="1539" t="s">
        <v>70</v>
      </c>
      <c r="C2399" s="1551" t="str">
        <f>'Result Entry'!$BW$3</f>
        <v>BIOLOGY</v>
      </c>
      <c r="D2399" s="1552"/>
      <c r="E2399" s="1557" t="str">
        <f>IF($J2383="TC",0,IF($J2383="Nso",0,VLOOKUP($A2380,'Result Entry'!$B$9:$FW$108,71,0)))</f>
        <v/>
      </c>
      <c r="F2399" s="1558" t="str">
        <f>IF($J2383="TC",0,IF($J2383="Nso",0,VLOOKUP($A2380,'Result Entry'!$B$9:$FW$108,72,0)))</f>
        <v/>
      </c>
      <c r="G2399" s="1559" t="e">
        <f>E2399+F2399</f>
        <v>#VALUE!</v>
      </c>
      <c r="H2399" s="1560">
        <f>IF($J2383="TC",0,IF($J2383="Nso",0,VLOOKUP($A2380,'Result Entry'!$B$9:$FW$108,77,0)))</f>
        <v>0.0</v>
      </c>
      <c r="I2399" s="1561"/>
      <c r="J2399" s="1562">
        <f>IF($J2383="TC",0,IF($J2383="Nso",0,VLOOKUP($A2380,'Result Entry'!$B$9:$FW$108,81,0)))</f>
        <v>0.0</v>
      </c>
      <c r="K2399" s="1561"/>
      <c r="L2399" s="1563">
        <f t="shared" si="134"/>
        <v>0.0</v>
      </c>
      <c r="M2399" s="1564" t="e">
        <f t="shared" si="135"/>
        <v>#VALUE!</v>
      </c>
      <c r="N2399" s="1550">
        <f>IF($J2383="TC",0,IF($J2383="Nso",0,VLOOKUP($A2380,'Result Entry'!$B$9:$FW$108,86,0)))</f>
        <v>0.0</v>
      </c>
    </row>
    <row r="2400" spans="8:8" ht="20.25" customHeight="1">
      <c r="A2400" s="1443"/>
      <c r="B2400" s="1503" t="s">
        <v>70</v>
      </c>
      <c r="C2400" s="1565" t="s">
        <v>78</v>
      </c>
      <c r="D2400" s="1566"/>
      <c r="E2400" s="1567"/>
      <c r="F2400" s="1568" t="s">
        <v>79</v>
      </c>
      <c r="G2400" s="1569"/>
      <c r="H2400" s="1570" t="s">
        <v>80</v>
      </c>
      <c r="I2400" s="1571"/>
      <c r="J2400" s="1572" t="s">
        <v>42</v>
      </c>
      <c r="K2400" s="1667" t="s">
        <v>92</v>
      </c>
      <c r="L2400" s="1574" t="s">
        <v>40</v>
      </c>
      <c r="M2400" s="1575"/>
      <c r="N2400" s="1576" t="s">
        <v>44</v>
      </c>
    </row>
    <row r="2401" spans="8:8" ht="25.5" customHeight="1">
      <c r="A2401" s="1443"/>
      <c r="B2401" s="1503" t="s">
        <v>70</v>
      </c>
      <c r="C2401" s="1577"/>
      <c r="D2401" s="1578"/>
      <c r="E2401" s="1579"/>
      <c r="F2401" s="1580">
        <f>IF($J2383="TC",0,IF($J2383="Nso",0,VLOOKUP($A2380,'Result Entry'!$B$9:$FW$108,146,0)))</f>
        <v>0.0</v>
      </c>
      <c r="G2401" s="1581"/>
      <c r="H2401" s="1582">
        <f>IF($J2383="TC",0,IF($J2383="Nso",0,VLOOKUP($A2380,'Result Entry'!$B$9:$FW$108,147,0)))</f>
        <v>0.0</v>
      </c>
      <c r="I2401" s="1583"/>
      <c r="J2401" s="1584">
        <f>IF($J2383="TC",0,IF($J2383="Nso",0,VLOOKUP($A2380,'Result Entry'!$B$9:$FW$108,148,0)))</f>
        <v>0.0</v>
      </c>
      <c r="K2401" s="1585" t="str">
        <f>IF($J2383="TC",0,IF($J2383="Nso",0,VLOOKUP($A2380,'Result Entry'!$B$9:$FW$108,149,0)))</f>
        <v/>
      </c>
      <c r="L2401" s="1586">
        <f>IF($J2383="TC",0,IF($J2383="Nso",0,VLOOKUP($A2380,'Result Entry'!$B$9:$FW$108,150,0)))</f>
        <v>0.0</v>
      </c>
      <c r="M2401" s="1587"/>
      <c r="N2401" s="1588">
        <f>IF($J2383="TC",0,IF($J2383="Nso",0,VLOOKUP($A2380,'Result Entry'!$B$9:$FW$108,152,0)))</f>
        <v>0.0</v>
      </c>
    </row>
    <row r="2402" spans="8:8" ht="20.25" customHeight="1">
      <c r="A2402" s="1443"/>
      <c r="B2402" s="1503" t="s">
        <v>70</v>
      </c>
      <c r="C2402" s="1589" t="s">
        <v>59</v>
      </c>
      <c r="D2402" s="1590"/>
      <c r="E2402" s="1590"/>
      <c r="F2402" s="1590"/>
      <c r="G2402" s="1590"/>
      <c r="H2402" s="1591"/>
      <c r="I2402" s="1592" t="s">
        <v>60</v>
      </c>
      <c r="J2402" s="1593"/>
      <c r="K2402" s="1594">
        <f>VLOOKUP($A2380,'Result Entry'!$B$9:$FW$108,143,0)</f>
        <v>0.0</v>
      </c>
      <c r="L2402" s="1595"/>
      <c r="M2402" s="1596" t="s">
        <v>38</v>
      </c>
      <c r="N2402" s="1597"/>
    </row>
    <row r="2403" spans="8:8" ht="20.25" customHeight="1">
      <c r="A2403" s="1443"/>
      <c r="B2403" s="1503" t="s">
        <v>70</v>
      </c>
      <c r="C2403" s="1598" t="s">
        <v>55</v>
      </c>
      <c r="D2403" s="1599"/>
      <c r="E2403" s="1599"/>
      <c r="F2403" s="1600" t="s">
        <v>158</v>
      </c>
      <c r="G2403" s="1601"/>
      <c r="H2403" s="1602" t="s">
        <v>48</v>
      </c>
      <c r="I2403" s="1603" t="s">
        <v>61</v>
      </c>
      <c r="J2403" s="1604"/>
      <c r="K2403" s="1605">
        <f>VLOOKUP($A2380,'Result Entry'!$B$9:$FW$108,144,0)</f>
        <v>0.0</v>
      </c>
      <c r="L2403" s="1606"/>
      <c r="M2403" s="1607">
        <f>VLOOKUP($A2380,'Result Entry'!$B$9:$FW$108,145,0)</f>
        <v>0.0</v>
      </c>
      <c r="N2403" s="1608"/>
    </row>
    <row r="2404" spans="8:8" ht="20.25" customHeight="1">
      <c r="A2404" s="1443"/>
      <c r="B2404" s="1503" t="s">
        <v>70</v>
      </c>
      <c r="C2404" s="1598"/>
      <c r="D2404" s="1599"/>
      <c r="E2404" s="1599"/>
      <c r="F2404" s="1609"/>
      <c r="G2404" s="1610"/>
      <c r="H2404" s="1611" t="s">
        <v>100</v>
      </c>
      <c r="I2404" s="1612" t="s">
        <v>62</v>
      </c>
      <c r="J2404" s="1613"/>
      <c r="K2404" s="1614">
        <f>IF($J2383="TC","Transferred",IF($J2383="Nso","NameSeparated",VLOOKUP($A2380,'Result Entry'!$B$9:$FW$108,153,0)))</f>
        <v>0.0</v>
      </c>
      <c r="L2404" s="1614"/>
      <c r="M2404" s="1614"/>
      <c r="N2404" s="1615"/>
    </row>
    <row r="2405" spans="8:8" ht="20.25" customHeight="1">
      <c r="A2405" s="1443"/>
      <c r="B2405" s="1503" t="s">
        <v>70</v>
      </c>
      <c r="C2405" s="1616" t="str">
        <f>'Result Entry'!$DU$3</f>
        <v>Foundation Of Information Tech.</v>
      </c>
      <c r="D2405" s="1617"/>
      <c r="E2405" s="1618"/>
      <c r="F2405" s="1619" t="str">
        <f>IF($J2383="TC",0,IF($J2383="Nso",0,VLOOKUP($A2380,'Result Entry'!$B$9:$GS$108,170,0)))</f>
        <v/>
      </c>
      <c r="G2405" s="1619"/>
      <c r="H2405" s="1620">
        <f>IF($J2383="TC",0,IF($J2383="Nso",0,VLOOKUP($A2380,'Result Entry'!$B$9:$GS$108,112,0)))</f>
        <v>0.0</v>
      </c>
      <c r="I2405" s="1621" t="s">
        <v>72</v>
      </c>
      <c r="J2405" s="1622"/>
      <c r="K2405" s="1623">
        <f>'Result Entry'!$T$2</f>
        <v>45041.0</v>
      </c>
      <c r="L2405" s="1624"/>
      <c r="M2405" s="1624"/>
      <c r="N2405" s="1625"/>
    </row>
    <row r="2406" spans="8:8" ht="20.25" customHeight="1">
      <c r="A2406" s="1443"/>
      <c r="B2406" s="1503" t="s">
        <v>70</v>
      </c>
      <c r="C2406" s="1616" t="str">
        <f>'Result Entry'!$EI$3</f>
        <v>G.I.A.I.-II</v>
      </c>
      <c r="D2406" s="1617"/>
      <c r="E2406" s="1618"/>
      <c r="F2406" s="1619" t="str">
        <f>IF($J2383="TC",0,IF($J2383="Nso",0,VLOOKUP($A2380,'Result Entry'!$B$9:$GS$108,174,0)))</f>
        <v/>
      </c>
      <c r="G2406" s="1619"/>
      <c r="H2406" s="1620">
        <f>IF($J2383="TC",0,IF($J2383="Nso",0,VLOOKUP($A2380,'Result Entry'!$B$9:$GS$108,124,0)))</f>
        <v>0.0</v>
      </c>
      <c r="I2406" s="1626"/>
      <c r="J2406" s="1627"/>
      <c r="K2406" s="1627"/>
      <c r="L2406" s="1627"/>
      <c r="M2406" s="1627"/>
      <c r="N2406" s="1628"/>
    </row>
    <row r="2407" spans="8:8" ht="20.25" customHeight="1">
      <c r="A2407" s="1443"/>
      <c r="B2407" s="1503" t="s">
        <v>70</v>
      </c>
      <c r="C2407" s="1616" t="str">
        <f>'Result Entry'!$EU$3</f>
        <v>SOC.SER.PLAN</v>
      </c>
      <c r="D2407" s="1617"/>
      <c r="E2407" s="1618"/>
      <c r="F2407" s="1619">
        <f>IF($J2383="TC",0,IF($J2383="Nso",0,VLOOKUP($A2380,'Result Entry'!$B$9:$HS$108,178,0)))</f>
        <v>0.0</v>
      </c>
      <c r="G2407" s="1619"/>
      <c r="H2407" s="1620">
        <f>IF($J2383="TC",0,IF($J2383="Nso",0,VLOOKUP($A2380,'Result Entry'!$B$9:$GS$108,136,0)))</f>
        <v>0.0</v>
      </c>
      <c r="I2407" s="1629" t="s">
        <v>175</v>
      </c>
      <c r="J2407" s="1630"/>
      <c r="K2407" s="1668"/>
      <c r="L2407" s="1669"/>
      <c r="M2407" s="1669"/>
      <c r="N2407" s="1670"/>
    </row>
    <row r="2408" spans="8:8" ht="20.25" customHeight="1">
      <c r="A2408" s="1443"/>
      <c r="B2408" s="1503" t="s">
        <v>70</v>
      </c>
      <c r="C2408" s="1616" t="str">
        <f>'Result Entry'!$FG$3</f>
        <v>Jeewan Kaushal</v>
      </c>
      <c r="D2408" s="1617"/>
      <c r="E2408" s="1618"/>
      <c r="F2408" s="1619" t="str">
        <f>IF($J2383="TC",0,IF($J2383="Nso",0,VLOOKUP($A2380,'Result Entry'!$B$9:$HS$108,182,0)))</f>
        <v/>
      </c>
      <c r="G2408" s="1619"/>
      <c r="H2408" s="1620">
        <f>IF($J2383="TC",0,IF($J2383="Nso",0,VLOOKUP($A2380,'Result Entry'!$B$9:$HS$108,136,0)))</f>
        <v>0.0</v>
      </c>
      <c r="I2408" s="1629" t="s">
        <v>149</v>
      </c>
      <c r="J2408" s="1630"/>
      <c r="K2408" s="1630"/>
      <c r="L2408" s="1630"/>
      <c r="M2408" s="1630"/>
      <c r="N2408" s="1634"/>
    </row>
    <row r="2409" spans="8:8" ht="20.25" customHeight="1">
      <c r="A2409" s="1443"/>
      <c r="B2409" s="1483" t="s">
        <v>70</v>
      </c>
      <c r="C2409" s="1635" t="s">
        <v>181</v>
      </c>
      <c r="D2409" s="1636"/>
      <c r="E2409" s="1637"/>
      <c r="F2409" s="1638" t="s">
        <v>182</v>
      </c>
      <c r="G2409" s="1639"/>
      <c r="H2409" s="1640" t="s">
        <v>31</v>
      </c>
      <c r="I2409" s="1629" t="s">
        <v>176</v>
      </c>
      <c r="J2409" s="1630"/>
      <c r="K2409" s="1630"/>
      <c r="L2409" s="1630"/>
      <c r="M2409" s="1630"/>
      <c r="N2409" s="1634"/>
    </row>
    <row r="2410" spans="8:8" ht="20.25" customHeight="1">
      <c r="A2410" s="1443"/>
      <c r="B2410" s="1483" t="s">
        <v>70</v>
      </c>
      <c r="C2410" s="1641"/>
      <c r="D2410" s="1642"/>
      <c r="E2410" s="1643"/>
      <c r="F2410" s="1644" t="s">
        <v>183</v>
      </c>
      <c r="G2410" s="1645"/>
      <c r="H2410" s="1646" t="s">
        <v>180</v>
      </c>
      <c r="I2410" s="1647" t="s">
        <v>68</v>
      </c>
      <c r="J2410" s="1648"/>
      <c r="K2410" s="1648"/>
      <c r="L2410" s="1648"/>
      <c r="M2410" s="1648"/>
      <c r="N2410" s="1649"/>
    </row>
    <row r="2411" spans="8:8" ht="20.25" customHeight="1">
      <c r="A2411" s="1443"/>
      <c r="B2411" s="1483" t="s">
        <v>70</v>
      </c>
      <c r="C2411" s="1641"/>
      <c r="D2411" s="1642"/>
      <c r="E2411" s="1643"/>
      <c r="F2411" s="1644" t="s">
        <v>186</v>
      </c>
      <c r="G2411" s="1645"/>
      <c r="H2411" s="1646" t="s">
        <v>63</v>
      </c>
      <c r="I2411" s="1650"/>
      <c r="J2411" s="1651"/>
      <c r="K2411" s="1651"/>
      <c r="L2411" s="1651"/>
      <c r="M2411" s="1651"/>
      <c r="N2411" s="1652"/>
    </row>
    <row r="2412" spans="8:8" ht="20.25" customHeight="1">
      <c r="A2412" s="1443"/>
      <c r="B2412" s="1483" t="s">
        <v>70</v>
      </c>
      <c r="C2412" s="1641"/>
      <c r="D2412" s="1642"/>
      <c r="E2412" s="1643"/>
      <c r="F2412" s="1644" t="s">
        <v>187</v>
      </c>
      <c r="G2412" s="1645"/>
      <c r="H2412" s="1646" t="s">
        <v>64</v>
      </c>
      <c r="I2412" s="1650"/>
      <c r="J2412" s="1651"/>
      <c r="K2412" s="1651"/>
      <c r="L2412" s="1651"/>
      <c r="M2412" s="1651"/>
      <c r="N2412" s="1652"/>
    </row>
    <row r="2413" spans="8:8" ht="20.25" customHeight="1">
      <c r="A2413" s="1443"/>
      <c r="B2413" s="1483" t="s">
        <v>70</v>
      </c>
      <c r="C2413" s="1641"/>
      <c r="D2413" s="1642"/>
      <c r="E2413" s="1643"/>
      <c r="F2413" s="1644" t="s">
        <v>184</v>
      </c>
      <c r="G2413" s="1645"/>
      <c r="H2413" s="1646" t="s">
        <v>66</v>
      </c>
      <c r="I2413" s="1653" t="s">
        <v>81</v>
      </c>
      <c r="J2413" s="1654"/>
      <c r="K2413" s="1654"/>
      <c r="L2413" s="1654"/>
      <c r="M2413" s="1654"/>
      <c r="N2413" s="1655"/>
    </row>
    <row r="2414" spans="8:8" ht="20.25" customHeight="1">
      <c r="A2414" s="1443"/>
      <c r="B2414" s="1656" t="s">
        <v>70</v>
      </c>
      <c r="C2414" s="1657"/>
      <c r="D2414" s="1658"/>
      <c r="E2414" s="1659"/>
      <c r="F2414" s="1660" t="s">
        <v>185</v>
      </c>
      <c r="G2414" s="1661"/>
      <c r="H2414" s="1662" t="s">
        <v>65</v>
      </c>
      <c r="I2414" s="1663"/>
      <c r="J2414" s="1664"/>
      <c r="K2414" s="1664"/>
      <c r="L2414" s="1664"/>
      <c r="M2414" s="1664"/>
      <c r="N2414" s="1665"/>
    </row>
    <row r="2415" spans="8:8" ht="24.75" customHeight="1">
      <c r="A2415" s="1441">
        <f>A2380+1</f>
        <v>69.0</v>
      </c>
      <c r="B2415" s="1442" t="s">
        <v>51</v>
      </c>
      <c r="C2415" s="1442"/>
      <c r="D2415" s="1442"/>
      <c r="E2415" s="1442"/>
      <c r="F2415" s="1442"/>
      <c r="G2415" s="1442"/>
      <c r="H2415" s="1442"/>
      <c r="I2415" s="1442"/>
      <c r="J2415" s="1442"/>
      <c r="K2415" s="1442"/>
      <c r="L2415" s="1442"/>
      <c r="M2415" s="1442"/>
      <c r="N2415" s="1442"/>
    </row>
    <row r="2416" spans="8:8" ht="42.75" customHeight="1">
      <c r="A2416" s="1443"/>
      <c r="B2416" s="1444"/>
      <c r="C2416" s="1445"/>
      <c r="D2416" s="1446" t="str">
        <f>Master!$E$8</f>
        <v>Govt. Sr. Secondary School </v>
      </c>
      <c r="E2416" s="1447"/>
      <c r="F2416" s="1447"/>
      <c r="G2416" s="1447"/>
      <c r="H2416" s="1447"/>
      <c r="I2416" s="1447"/>
      <c r="J2416" s="1447"/>
      <c r="K2416" s="1447"/>
      <c r="L2416" s="1447"/>
      <c r="M2416" s="1447"/>
      <c r="N2416" s="1448"/>
    </row>
    <row r="2417" spans="8:8" ht="20.25" customHeight="1">
      <c r="A2417" s="1443"/>
      <c r="B2417" s="1449"/>
      <c r="C2417" s="1450"/>
      <c r="D2417" s="1451" t="str">
        <f>Master!$E$11</f>
        <v>P.S.-Bapini (Jodhpur)</v>
      </c>
      <c r="E2417" s="1452"/>
      <c r="F2417" s="1452"/>
      <c r="G2417" s="1452"/>
      <c r="H2417" s="1452"/>
      <c r="I2417" s="1452"/>
      <c r="J2417" s="1452"/>
      <c r="K2417" s="1452"/>
      <c r="L2417" s="1452"/>
      <c r="M2417" s="1452"/>
      <c r="N2417" s="1453"/>
    </row>
    <row r="2418" spans="8:8" ht="20.25" customHeight="1">
      <c r="A2418" s="1443"/>
      <c r="B2418" s="1454"/>
      <c r="C2418" s="1455" t="s">
        <v>151</v>
      </c>
      <c r="D2418" s="1456"/>
      <c r="E2418" s="1456"/>
      <c r="F2418" s="1456"/>
      <c r="G2418" s="1457"/>
      <c r="H2418" s="1458" t="s">
        <v>128</v>
      </c>
      <c r="I2418" s="1458"/>
      <c r="J2418" s="1459">
        <f>VLOOKUP(A2415,'Result Entry'!$B$6:$K$108,6,0)</f>
        <v>0.0</v>
      </c>
      <c r="K2418" s="1460" t="s">
        <v>69</v>
      </c>
      <c r="L2418" s="1461"/>
      <c r="M2418" s="1462">
        <f>Master!$E$14</f>
        <v>8.151106901E9</v>
      </c>
      <c r="N2418" s="1463"/>
    </row>
    <row r="2419" spans="8:8" ht="20.25" customHeight="1">
      <c r="A2419" s="1443"/>
      <c r="B2419" s="1464"/>
      <c r="C2419" s="1465"/>
      <c r="D2419" s="1466"/>
      <c r="E2419" s="1466"/>
      <c r="F2419" s="1466"/>
      <c r="G2419" s="1467"/>
      <c r="H2419" s="1468"/>
      <c r="I2419" s="1468"/>
      <c r="J2419" s="1469"/>
      <c r="K2419" s="1470" t="s">
        <v>67</v>
      </c>
      <c r="L2419" s="1471"/>
      <c r="M2419" s="1472"/>
      <c r="N2419" s="1473"/>
      <c r="O2419" s="23" t="s">
        <v>157</v>
      </c>
    </row>
    <row r="2420" spans="8:8" ht="20.25" customHeight="1">
      <c r="A2420" s="1443"/>
      <c r="B2420" s="1464"/>
      <c r="C2420" s="1474"/>
      <c r="D2420" s="1475"/>
      <c r="E2420" s="1475"/>
      <c r="F2420" s="1475"/>
      <c r="G2420" s="1476"/>
      <c r="H2420" s="1477"/>
      <c r="I2420" s="1477"/>
      <c r="J2420" s="1478"/>
      <c r="K2420" s="1479" t="s">
        <v>52</v>
      </c>
      <c r="L2420" s="1480"/>
      <c r="M2420" s="1481" t="str">
        <f>Master!$E$6</f>
        <v>2022-23</v>
      </c>
      <c r="N2420" s="1482"/>
    </row>
    <row r="2421" spans="8:8" ht="20.25" customHeight="1">
      <c r="A2421" s="1443"/>
      <c r="B2421" s="1483" t="s">
        <v>70</v>
      </c>
      <c r="C2421" s="1484" t="s">
        <v>21</v>
      </c>
      <c r="D2421" s="1485"/>
      <c r="E2421" s="1485"/>
      <c r="F2421" s="1486"/>
      <c r="G2421" s="1487" t="s">
        <v>150</v>
      </c>
      <c r="H2421" s="1488">
        <f>VLOOKUP($A2415,'Result Entry'!$B$9:$FW$108,4,0)</f>
        <v>0.0</v>
      </c>
      <c r="I2421" s="1488"/>
      <c r="J2421" s="1488"/>
      <c r="K2421" s="1488"/>
      <c r="L2421" s="1488"/>
      <c r="M2421" s="1488"/>
      <c r="N2421" s="1489"/>
    </row>
    <row r="2422" spans="8:8" ht="20.25" customHeight="1">
      <c r="A2422" s="1443"/>
      <c r="B2422" s="1483" t="s">
        <v>70</v>
      </c>
      <c r="C2422" s="1490" t="s">
        <v>23</v>
      </c>
      <c r="D2422" s="1491"/>
      <c r="E2422" s="1491"/>
      <c r="F2422" s="1492"/>
      <c r="G2422" s="1493" t="s">
        <v>150</v>
      </c>
      <c r="H2422" s="1494">
        <f>VLOOKUP($A2415,'Result Entry'!$B$9:$FW$108,7,0)</f>
        <v>0.0</v>
      </c>
      <c r="I2422" s="1494"/>
      <c r="J2422" s="1494"/>
      <c r="K2422" s="1494"/>
      <c r="L2422" s="1494"/>
      <c r="M2422" s="1494"/>
      <c r="N2422" s="1495"/>
    </row>
    <row r="2423" spans="8:8" ht="20.25" customHeight="1">
      <c r="A2423" s="1443"/>
      <c r="B2423" s="1483" t="s">
        <v>70</v>
      </c>
      <c r="C2423" s="1490" t="s">
        <v>24</v>
      </c>
      <c r="D2423" s="1491"/>
      <c r="E2423" s="1491"/>
      <c r="F2423" s="1492"/>
      <c r="G2423" s="1493" t="s">
        <v>150</v>
      </c>
      <c r="H2423" s="1494">
        <f>VLOOKUP($A2415,'Result Entry'!$B$9:$FW$108,8,0)</f>
        <v>0.0</v>
      </c>
      <c r="I2423" s="1494"/>
      <c r="J2423" s="1494"/>
      <c r="K2423" s="1494"/>
      <c r="L2423" s="1494"/>
      <c r="M2423" s="1494"/>
      <c r="N2423" s="1495"/>
    </row>
    <row r="2424" spans="8:8" ht="20.25" customHeight="1">
      <c r="A2424" s="1443"/>
      <c r="B2424" s="1483" t="s">
        <v>70</v>
      </c>
      <c r="C2424" s="1490" t="s">
        <v>53</v>
      </c>
      <c r="D2424" s="1491"/>
      <c r="E2424" s="1491"/>
      <c r="F2424" s="1492"/>
      <c r="G2424" s="1493" t="s">
        <v>150</v>
      </c>
      <c r="H2424" s="1494">
        <f>VLOOKUP($A2415,'Result Entry'!$B$9:$FW$108,9,0)</f>
        <v>0.0</v>
      </c>
      <c r="I2424" s="1494"/>
      <c r="J2424" s="1494"/>
      <c r="K2424" s="1494"/>
      <c r="L2424" s="1494"/>
      <c r="M2424" s="1494"/>
      <c r="N2424" s="1495"/>
    </row>
    <row r="2425" spans="8:8" ht="20.25" customHeight="1">
      <c r="A2425" s="1443"/>
      <c r="B2425" s="1483" t="s">
        <v>70</v>
      </c>
      <c r="C2425" s="1490" t="s">
        <v>54</v>
      </c>
      <c r="D2425" s="1491"/>
      <c r="E2425" s="1491"/>
      <c r="F2425" s="1492"/>
      <c r="G2425" s="1493" t="s">
        <v>150</v>
      </c>
      <c r="H2425" s="1496" t="str">
        <f>CONCATENATE('Result Entry'!$G$4,'Result Entry'!$J$4)</f>
        <v>11(A)</v>
      </c>
      <c r="I2425" s="1494"/>
      <c r="J2425" s="1494"/>
      <c r="K2425" s="1494"/>
      <c r="L2425" s="1494"/>
      <c r="M2425" s="1494"/>
      <c r="N2425" s="1495"/>
    </row>
    <row r="2426" spans="8:8" ht="20.25" customHeight="1">
      <c r="A2426" s="1443"/>
      <c r="B2426" s="1483" t="s">
        <v>70</v>
      </c>
      <c r="C2426" s="1497" t="s">
        <v>26</v>
      </c>
      <c r="D2426" s="1498"/>
      <c r="E2426" s="1498"/>
      <c r="F2426" s="1499"/>
      <c r="G2426" s="1500" t="s">
        <v>150</v>
      </c>
      <c r="H2426" s="1501">
        <f>VLOOKUP($A2415,'Result Entry'!$B$9:$FW$108,10,0)</f>
        <v>0.0</v>
      </c>
      <c r="I2426" s="1501"/>
      <c r="J2426" s="1501"/>
      <c r="K2426" s="1501"/>
      <c r="L2426" s="1501"/>
      <c r="M2426" s="1501"/>
      <c r="N2426" s="1502"/>
    </row>
    <row r="2427" spans="8:8" ht="20.25" customHeight="1">
      <c r="A2427" s="1443"/>
      <c r="B2427" s="1503" t="s">
        <v>70</v>
      </c>
      <c r="C2427" s="1504" t="s">
        <v>168</v>
      </c>
      <c r="D2427" s="1505"/>
      <c r="E2427" s="1506" t="s">
        <v>73</v>
      </c>
      <c r="F2427" s="1507" t="s">
        <v>74</v>
      </c>
      <c r="G2427" s="1508" t="s">
        <v>169</v>
      </c>
      <c r="H2427" s="1509" t="s">
        <v>56</v>
      </c>
      <c r="I2427" s="1510"/>
      <c r="J2427" s="1511" t="s">
        <v>85</v>
      </c>
      <c r="K2427" s="1512"/>
      <c r="L2427" s="1513" t="s">
        <v>170</v>
      </c>
      <c r="M2427" s="1514" t="s">
        <v>77</v>
      </c>
      <c r="N2427" s="1515" t="s">
        <v>99</v>
      </c>
    </row>
    <row r="2428" spans="8:8" ht="20.25" customHeight="1">
      <c r="A2428" s="1443"/>
      <c r="B2428" s="1503"/>
      <c r="C2428" s="1516"/>
      <c r="D2428" s="1517"/>
      <c r="E2428" s="1518"/>
      <c r="F2428" s="1519"/>
      <c r="G2428" s="1520"/>
      <c r="H2428" s="1521"/>
      <c r="I2428" s="1522"/>
      <c r="J2428" s="1523"/>
      <c r="K2428" s="1524"/>
      <c r="L2428" s="1525"/>
      <c r="M2428" s="1526"/>
      <c r="N2428" s="1527"/>
    </row>
    <row r="2429" spans="8:8" ht="20.25" customHeight="1">
      <c r="A2429" s="1443"/>
      <c r="B2429" s="1503" t="s">
        <v>70</v>
      </c>
      <c r="C2429" s="1528" t="s">
        <v>57</v>
      </c>
      <c r="D2429" s="1529"/>
      <c r="E2429" s="1530">
        <f>'Result Entry'!$L$7</f>
        <v>10.0</v>
      </c>
      <c r="F2429" s="1531">
        <f>'Result Entry'!$M$7</f>
        <v>10.0</v>
      </c>
      <c r="G2429" s="1532">
        <f>SUM(E2429:F2429)</f>
        <v>20.0</v>
      </c>
      <c r="H2429" s="1533">
        <f>'Result Entry'!$AU$7</f>
        <v>70.0</v>
      </c>
      <c r="I2429" s="1534"/>
      <c r="J2429" s="1535">
        <f>'Result Entry'!$AY$7</f>
        <v>100.0</v>
      </c>
      <c r="K2429" s="1534"/>
      <c r="L2429" s="1532">
        <f t="shared" si="136" ref="L2429:L2434">H2429+J2429</f>
        <v>170.0</v>
      </c>
      <c r="M2429" s="1536">
        <f t="shared" si="137" ref="M2429:M2434">G2429+L2429</f>
        <v>190.0</v>
      </c>
      <c r="N2429" s="1537"/>
    </row>
    <row r="2430" spans="8:8" s="1538" ht="20.25" customFormat="1" customHeight="1">
      <c r="A2430" s="1443"/>
      <c r="B2430" s="1539" t="s">
        <v>70</v>
      </c>
      <c r="C2430" s="1540" t="str">
        <f>'Result Entry'!$L$3</f>
        <v>HINDI Comp.</v>
      </c>
      <c r="D2430" s="1541"/>
      <c r="E2430" s="1542">
        <f>IF($J2418="TC",0,IF($J2418="Nso",0,VLOOKUP($A2415,'Result Entry'!$B$9:$FW$108,11,0)))</f>
        <v>0.0</v>
      </c>
      <c r="F2430" s="1543">
        <f>IF($J2418="TC",0,IF($J2418="Nso",0,VLOOKUP($A2415,'Result Entry'!$B$9:$FW$108,12,0)))</f>
        <v>0.0</v>
      </c>
      <c r="G2430" s="1544">
        <f>E2430+F2430</f>
        <v>0.0</v>
      </c>
      <c r="H2430" s="1545">
        <f>IF($J2418="TC",0,IF($J2418="Nso",0,VLOOKUP($A2415,'Result Entry'!$B$9:$FW$108,16,0)))</f>
        <v>0.0</v>
      </c>
      <c r="I2430" s="1546"/>
      <c r="J2430" s="1547">
        <f>IF($J2418="TC",0,IF($J2418="Nso",0,VLOOKUP($A2415,'Result Entry'!$B$9:$FW$108,19,0)))</f>
        <v>0.0</v>
      </c>
      <c r="K2430" s="1546"/>
      <c r="L2430" s="1548">
        <f t="shared" si="136"/>
        <v>0.0</v>
      </c>
      <c r="M2430" s="1549">
        <f t="shared" si="137"/>
        <v>0.0</v>
      </c>
      <c r="N2430" s="1550" t="str">
        <f>IF($J2418="TC",0,IF($J2418="Nso",0,VLOOKUP($A2415,'Result Entry'!$B$9:$FW$108,24,0)))</f>
        <v/>
      </c>
    </row>
    <row r="2431" spans="8:8" s="1538" ht="20.25" customFormat="1" customHeight="1">
      <c r="A2431" s="1443"/>
      <c r="B2431" s="1539" t="s">
        <v>70</v>
      </c>
      <c r="C2431" s="1551" t="str">
        <f>'Result Entry'!$Z$3</f>
        <v>ENGLISH Comp.</v>
      </c>
      <c r="D2431" s="1552"/>
      <c r="E2431" s="1542">
        <f>IF($J2418="TC",0,IF($J2418="Nso",0,VLOOKUP($A2415,'Result Entry'!$B$9:$FW$108,25,0)))</f>
        <v>0.0</v>
      </c>
      <c r="F2431" s="1543">
        <f>IF($J2418="TC",0,IF($J2418="Nso",0,VLOOKUP($A2415,'Result Entry'!$B$9:$FW$108,26,0)))</f>
        <v>0.0</v>
      </c>
      <c r="G2431" s="1553">
        <f>E2431+F2431</f>
        <v>0.0</v>
      </c>
      <c r="H2431" s="1554">
        <f>IF($J2418="TC",0,IF($J2418="Nso",0,VLOOKUP($A2415,'Result Entry'!$B$9:$FW$108,30,0)))</f>
        <v>0.0</v>
      </c>
      <c r="I2431" s="1555"/>
      <c r="J2431" s="1556">
        <f>IF($J2418="TC",0,IF($J2418="Nso",0,VLOOKUP($A2415,'Result Entry'!$B$9:$FW$108,33,0)))</f>
        <v>0.0</v>
      </c>
      <c r="K2431" s="1555"/>
      <c r="L2431" s="1548">
        <f t="shared" si="136"/>
        <v>0.0</v>
      </c>
      <c r="M2431" s="1549">
        <f t="shared" si="137"/>
        <v>0.0</v>
      </c>
      <c r="N2431" s="1550" t="str">
        <f>IF($J2418="TC",0,IF($J2418="Nso",0,VLOOKUP($A2415,'Result Entry'!$B$9:$FW$108,38,0)))</f>
        <v/>
      </c>
    </row>
    <row r="2432" spans="8:8" s="1538" ht="20.25" customFormat="1" customHeight="1">
      <c r="A2432" s="1443"/>
      <c r="B2432" s="1539" t="s">
        <v>70</v>
      </c>
      <c r="C2432" s="1551" t="str">
        <f>'Result Entry'!$AO$3</f>
        <v>PHYSICS</v>
      </c>
      <c r="D2432" s="1552"/>
      <c r="E2432" s="1542">
        <f>IF($J2418="TC",0,IF($J2418="Nso",0,VLOOKUP($A2415,'Result Entry'!$B$9:$FW$108,39,0)))</f>
        <v>0.0</v>
      </c>
      <c r="F2432" s="1543">
        <f>IF($J2418="TC",0,IF($J2418="Nso",0,VLOOKUP($A2415,'Result Entry'!$B$9:$FW$108,40,0)))</f>
        <v>0.0</v>
      </c>
      <c r="G2432" s="1553">
        <f>E2432+F2432</f>
        <v>0.0</v>
      </c>
      <c r="H2432" s="1554">
        <f>IF($J2418="TC",0,IF($J2418="Nso",0,VLOOKUP($A2415,'Result Entry'!$B$9:$FW$108,45,0)))</f>
        <v>0.0</v>
      </c>
      <c r="I2432" s="1555"/>
      <c r="J2432" s="1556">
        <f>IF($J2418="TC",0,IF($J2418="Nso",0,VLOOKUP($A2415,'Result Entry'!$B$9:$FW$108,49,0)))</f>
        <v>0.0</v>
      </c>
      <c r="K2432" s="1555"/>
      <c r="L2432" s="1548">
        <f t="shared" si="136"/>
        <v>0.0</v>
      </c>
      <c r="M2432" s="1549">
        <f t="shared" si="137"/>
        <v>0.0</v>
      </c>
      <c r="N2432" s="1550" t="str">
        <f>IF($J2418="TC",0,IF($J2418="Nso",0,VLOOKUP($A2415,'Result Entry'!$B$9:$FW$108,54,0)))</f>
        <v/>
      </c>
    </row>
    <row r="2433" spans="8:8" s="1538" ht="20.25" customFormat="1" customHeight="1">
      <c r="A2433" s="1443"/>
      <c r="B2433" s="1539" t="s">
        <v>70</v>
      </c>
      <c r="C2433" s="1551" t="str">
        <f>'Result Entry'!$BF$3</f>
        <v>CHEMISTRY</v>
      </c>
      <c r="D2433" s="1552"/>
      <c r="E2433" s="1542" t="str">
        <f>IF($J2418="TC",0,IF($J2418="Nso",0,VLOOKUP($A2415,'Result Entry'!$B$9:$FW$108,55,0)))</f>
        <v/>
      </c>
      <c r="F2433" s="1543">
        <f>IF($J2418="TC",0,IF($J2418="Nso",0,VLOOKUP($A2415,'Result Entry'!$B$9:$FW$108,56,0)))</f>
        <v>0.0</v>
      </c>
      <c r="G2433" s="1553" t="e">
        <f>E2433+F2433</f>
        <v>#VALUE!</v>
      </c>
      <c r="H2433" s="1554">
        <f>IF($J2418="TC",0,IF($J2418="Nso",0,VLOOKUP($A2415,'Result Entry'!$B$9:$FW$108,61,0)))</f>
        <v>0.0</v>
      </c>
      <c r="I2433" s="1555"/>
      <c r="J2433" s="1556">
        <f>IF($J2418="TC",0,IF($J2418="Nso",0,VLOOKUP($A2415,'Result Entry'!$B$9:$FW$108,65,0)))</f>
        <v>0.0</v>
      </c>
      <c r="K2433" s="1555"/>
      <c r="L2433" s="1548">
        <f t="shared" si="136"/>
        <v>0.0</v>
      </c>
      <c r="M2433" s="1549" t="e">
        <f t="shared" si="137"/>
        <v>#VALUE!</v>
      </c>
      <c r="N2433" s="1550" t="str">
        <f>IF($J2418="TC",0,IF($J2418="Nso",0,VLOOKUP($A2415,'Result Entry'!$B$9:$FW$108,70,0)))</f>
        <v/>
      </c>
    </row>
    <row r="2434" spans="8:8" s="1538" ht="20.25" customFormat="1" customHeight="1">
      <c r="A2434" s="1443"/>
      <c r="B2434" s="1539" t="s">
        <v>70</v>
      </c>
      <c r="C2434" s="1551" t="str">
        <f>'Result Entry'!$BW$3</f>
        <v>BIOLOGY</v>
      </c>
      <c r="D2434" s="1552"/>
      <c r="E2434" s="1557" t="str">
        <f>IF($J2418="TC",0,IF($J2418="Nso",0,VLOOKUP($A2415,'Result Entry'!$B$9:$FW$108,71,0)))</f>
        <v/>
      </c>
      <c r="F2434" s="1558" t="str">
        <f>IF($J2418="TC",0,IF($J2418="Nso",0,VLOOKUP($A2415,'Result Entry'!$B$9:$FW$108,72,0)))</f>
        <v/>
      </c>
      <c r="G2434" s="1559" t="e">
        <f>E2434+F2434</f>
        <v>#VALUE!</v>
      </c>
      <c r="H2434" s="1560">
        <f>IF($J2418="TC",0,IF($J2418="Nso",0,VLOOKUP($A2415,'Result Entry'!$B$9:$FW$108,77,0)))</f>
        <v>0.0</v>
      </c>
      <c r="I2434" s="1561"/>
      <c r="J2434" s="1562">
        <f>IF($J2418="TC",0,IF($J2418="Nso",0,VLOOKUP($A2415,'Result Entry'!$B$9:$FW$108,81,0)))</f>
        <v>0.0</v>
      </c>
      <c r="K2434" s="1561"/>
      <c r="L2434" s="1563">
        <f t="shared" si="136"/>
        <v>0.0</v>
      </c>
      <c r="M2434" s="1564" t="e">
        <f t="shared" si="137"/>
        <v>#VALUE!</v>
      </c>
      <c r="N2434" s="1550">
        <f>IF($J2418="TC",0,IF($J2418="Nso",0,VLOOKUP($A2415,'Result Entry'!$B$9:$FW$108,86,0)))</f>
        <v>0.0</v>
      </c>
    </row>
    <row r="2435" spans="8:8" ht="20.25" customHeight="1">
      <c r="A2435" s="1443"/>
      <c r="B2435" s="1503" t="s">
        <v>70</v>
      </c>
      <c r="C2435" s="1565" t="s">
        <v>78</v>
      </c>
      <c r="D2435" s="1566"/>
      <c r="E2435" s="1567"/>
      <c r="F2435" s="1568" t="s">
        <v>79</v>
      </c>
      <c r="G2435" s="1569"/>
      <c r="H2435" s="1570" t="s">
        <v>80</v>
      </c>
      <c r="I2435" s="1571"/>
      <c r="J2435" s="1572" t="s">
        <v>42</v>
      </c>
      <c r="K2435" s="1667" t="s">
        <v>92</v>
      </c>
      <c r="L2435" s="1574" t="s">
        <v>40</v>
      </c>
      <c r="M2435" s="1575"/>
      <c r="N2435" s="1576" t="s">
        <v>44</v>
      </c>
    </row>
    <row r="2436" spans="8:8" ht="25.5" customHeight="1">
      <c r="A2436" s="1443"/>
      <c r="B2436" s="1503" t="s">
        <v>70</v>
      </c>
      <c r="C2436" s="1577"/>
      <c r="D2436" s="1578"/>
      <c r="E2436" s="1579"/>
      <c r="F2436" s="1580">
        <f>IF($J2418="TC",0,IF($J2418="Nso",0,VLOOKUP($A2415,'Result Entry'!$B$9:$FW$108,146,0)))</f>
        <v>0.0</v>
      </c>
      <c r="G2436" s="1581"/>
      <c r="H2436" s="1582">
        <f>IF($J2418="TC",0,IF($J2418="Nso",0,VLOOKUP($A2415,'Result Entry'!$B$9:$FW$108,147,0)))</f>
        <v>0.0</v>
      </c>
      <c r="I2436" s="1583"/>
      <c r="J2436" s="1584">
        <f>IF($J2418="TC",0,IF($J2418="Nso",0,VLOOKUP($A2415,'Result Entry'!$B$9:$FW$108,148,0)))</f>
        <v>0.0</v>
      </c>
      <c r="K2436" s="1585" t="str">
        <f>IF($J2418="TC",0,IF($J2418="Nso",0,VLOOKUP($A2415,'Result Entry'!$B$9:$FW$108,149,0)))</f>
        <v/>
      </c>
      <c r="L2436" s="1586">
        <f>IF($J2418="TC",0,IF($J2418="Nso",0,VLOOKUP($A2415,'Result Entry'!$B$9:$FW$108,150,0)))</f>
        <v>0.0</v>
      </c>
      <c r="M2436" s="1587"/>
      <c r="N2436" s="1588">
        <f>IF($J2418="TC",0,IF($J2418="Nso",0,VLOOKUP($A2415,'Result Entry'!$B$9:$FW$108,152,0)))</f>
        <v>0.0</v>
      </c>
    </row>
    <row r="2437" spans="8:8" ht="20.25" customHeight="1">
      <c r="A2437" s="1443"/>
      <c r="B2437" s="1503" t="s">
        <v>70</v>
      </c>
      <c r="C2437" s="1589" t="s">
        <v>59</v>
      </c>
      <c r="D2437" s="1590"/>
      <c r="E2437" s="1590"/>
      <c r="F2437" s="1590"/>
      <c r="G2437" s="1590"/>
      <c r="H2437" s="1591"/>
      <c r="I2437" s="1592" t="s">
        <v>60</v>
      </c>
      <c r="J2437" s="1593"/>
      <c r="K2437" s="1594">
        <f>VLOOKUP($A2415,'Result Entry'!$B$9:$FW$108,143,0)</f>
        <v>0.0</v>
      </c>
      <c r="L2437" s="1595"/>
      <c r="M2437" s="1596" t="s">
        <v>38</v>
      </c>
      <c r="N2437" s="1597"/>
    </row>
    <row r="2438" spans="8:8" ht="20.25" customHeight="1">
      <c r="A2438" s="1443"/>
      <c r="B2438" s="1503" t="s">
        <v>70</v>
      </c>
      <c r="C2438" s="1598" t="s">
        <v>55</v>
      </c>
      <c r="D2438" s="1599"/>
      <c r="E2438" s="1599"/>
      <c r="F2438" s="1600" t="s">
        <v>158</v>
      </c>
      <c r="G2438" s="1601"/>
      <c r="H2438" s="1602" t="s">
        <v>48</v>
      </c>
      <c r="I2438" s="1603" t="s">
        <v>61</v>
      </c>
      <c r="J2438" s="1604"/>
      <c r="K2438" s="1605">
        <f>VLOOKUP($A2415,'Result Entry'!$B$9:$FW$108,144,0)</f>
        <v>0.0</v>
      </c>
      <c r="L2438" s="1606"/>
      <c r="M2438" s="1607">
        <f>VLOOKUP($A2415,'Result Entry'!$B$9:$FW$108,145,0)</f>
        <v>0.0</v>
      </c>
      <c r="N2438" s="1608"/>
    </row>
    <row r="2439" spans="8:8" ht="20.25" customHeight="1">
      <c r="A2439" s="1443"/>
      <c r="B2439" s="1503" t="s">
        <v>70</v>
      </c>
      <c r="C2439" s="1598"/>
      <c r="D2439" s="1599"/>
      <c r="E2439" s="1599"/>
      <c r="F2439" s="1609"/>
      <c r="G2439" s="1610"/>
      <c r="H2439" s="1611" t="s">
        <v>100</v>
      </c>
      <c r="I2439" s="1612" t="s">
        <v>62</v>
      </c>
      <c r="J2439" s="1613"/>
      <c r="K2439" s="1614">
        <f>IF($J2418="TC","Transferred",IF($J2418="Nso","NameSeparated",VLOOKUP($A2415,'Result Entry'!$B$9:$FW$108,153,0)))</f>
        <v>0.0</v>
      </c>
      <c r="L2439" s="1614"/>
      <c r="M2439" s="1614"/>
      <c r="N2439" s="1615"/>
    </row>
    <row r="2440" spans="8:8" ht="20.25" customHeight="1">
      <c r="A2440" s="1443"/>
      <c r="B2440" s="1503" t="s">
        <v>70</v>
      </c>
      <c r="C2440" s="1616" t="str">
        <f>'Result Entry'!$DU$3</f>
        <v>Foundation Of Information Tech.</v>
      </c>
      <c r="D2440" s="1617"/>
      <c r="E2440" s="1618"/>
      <c r="F2440" s="1619" t="str">
        <f>IF($J2418="TC",0,IF($J2418="Nso",0,VLOOKUP($A2415,'Result Entry'!$B$9:$GS$108,170,0)))</f>
        <v/>
      </c>
      <c r="G2440" s="1619"/>
      <c r="H2440" s="1620">
        <f>IF($J2418="TC",0,IF($J2418="Nso",0,VLOOKUP($A2415,'Result Entry'!$B$9:$GS$108,112,0)))</f>
        <v>0.0</v>
      </c>
      <c r="I2440" s="1621" t="s">
        <v>72</v>
      </c>
      <c r="J2440" s="1622"/>
      <c r="K2440" s="1623">
        <f>'Result Entry'!$T$2</f>
        <v>45041.0</v>
      </c>
      <c r="L2440" s="1624"/>
      <c r="M2440" s="1624"/>
      <c r="N2440" s="1625"/>
    </row>
    <row r="2441" spans="8:8" ht="20.25" customHeight="1">
      <c r="A2441" s="1443"/>
      <c r="B2441" s="1503" t="s">
        <v>70</v>
      </c>
      <c r="C2441" s="1616" t="str">
        <f>'Result Entry'!$EI$3</f>
        <v>G.I.A.I.-II</v>
      </c>
      <c r="D2441" s="1617"/>
      <c r="E2441" s="1618"/>
      <c r="F2441" s="1619" t="str">
        <f>IF($J2418="TC",0,IF($J2418="Nso",0,VLOOKUP($A2415,'Result Entry'!$B$9:$GS$108,174,0)))</f>
        <v/>
      </c>
      <c r="G2441" s="1619"/>
      <c r="H2441" s="1620">
        <f>IF($J2418="TC",0,IF($J2418="Nso",0,VLOOKUP($A2415,'Result Entry'!$B$9:$GS$108,124,0)))</f>
        <v>0.0</v>
      </c>
      <c r="I2441" s="1626"/>
      <c r="J2441" s="1627"/>
      <c r="K2441" s="1627"/>
      <c r="L2441" s="1627"/>
      <c r="M2441" s="1627"/>
      <c r="N2441" s="1628"/>
    </row>
    <row r="2442" spans="8:8" ht="20.25" customHeight="1">
      <c r="A2442" s="1443"/>
      <c r="B2442" s="1503" t="s">
        <v>70</v>
      </c>
      <c r="C2442" s="1616" t="str">
        <f>'Result Entry'!$EU$3</f>
        <v>SOC.SER.PLAN</v>
      </c>
      <c r="D2442" s="1617"/>
      <c r="E2442" s="1618"/>
      <c r="F2442" s="1619">
        <f>IF($J2418="TC",0,IF($J2418="Nso",0,VLOOKUP($A2415,'Result Entry'!$B$9:$HS$108,178,0)))</f>
        <v>0.0</v>
      </c>
      <c r="G2442" s="1619"/>
      <c r="H2442" s="1620">
        <f>IF($J2418="TC",0,IF($J2418="Nso",0,VLOOKUP($A2415,'Result Entry'!$B$9:$GS$108,136,0)))</f>
        <v>0.0</v>
      </c>
      <c r="I2442" s="1629" t="s">
        <v>175</v>
      </c>
      <c r="J2442" s="1630"/>
      <c r="K2442" s="1668"/>
      <c r="L2442" s="1669"/>
      <c r="M2442" s="1669"/>
      <c r="N2442" s="1670"/>
    </row>
    <row r="2443" spans="8:8" ht="20.25" customHeight="1">
      <c r="A2443" s="1443"/>
      <c r="B2443" s="1503" t="s">
        <v>70</v>
      </c>
      <c r="C2443" s="1616" t="str">
        <f>'Result Entry'!$FG$3</f>
        <v>Jeewan Kaushal</v>
      </c>
      <c r="D2443" s="1617"/>
      <c r="E2443" s="1618"/>
      <c r="F2443" s="1619" t="str">
        <f>IF($J2418="TC",0,IF($J2418="Nso",0,VLOOKUP($A2415,'Result Entry'!$B$9:$HS$108,182,0)))</f>
        <v/>
      </c>
      <c r="G2443" s="1619"/>
      <c r="H2443" s="1620">
        <f>IF($J2418="TC",0,IF($J2418="Nso",0,VLOOKUP($A2415,'Result Entry'!$B$9:$HS$108,136,0)))</f>
        <v>0.0</v>
      </c>
      <c r="I2443" s="1629" t="s">
        <v>149</v>
      </c>
      <c r="J2443" s="1630"/>
      <c r="K2443" s="1630"/>
      <c r="L2443" s="1630"/>
      <c r="M2443" s="1630"/>
      <c r="N2443" s="1634"/>
    </row>
    <row r="2444" spans="8:8" ht="20.25" customHeight="1">
      <c r="A2444" s="1443"/>
      <c r="B2444" s="1483" t="s">
        <v>70</v>
      </c>
      <c r="C2444" s="1635" t="s">
        <v>181</v>
      </c>
      <c r="D2444" s="1636"/>
      <c r="E2444" s="1637"/>
      <c r="F2444" s="1638" t="s">
        <v>182</v>
      </c>
      <c r="G2444" s="1639"/>
      <c r="H2444" s="1640" t="s">
        <v>31</v>
      </c>
      <c r="I2444" s="1629" t="s">
        <v>176</v>
      </c>
      <c r="J2444" s="1630"/>
      <c r="K2444" s="1630"/>
      <c r="L2444" s="1630"/>
      <c r="M2444" s="1630"/>
      <c r="N2444" s="1634"/>
    </row>
    <row r="2445" spans="8:8" ht="20.25" customHeight="1">
      <c r="A2445" s="1443"/>
      <c r="B2445" s="1483" t="s">
        <v>70</v>
      </c>
      <c r="C2445" s="1641"/>
      <c r="D2445" s="1642"/>
      <c r="E2445" s="1643"/>
      <c r="F2445" s="1644" t="s">
        <v>183</v>
      </c>
      <c r="G2445" s="1645"/>
      <c r="H2445" s="1646" t="s">
        <v>180</v>
      </c>
      <c r="I2445" s="1647" t="s">
        <v>68</v>
      </c>
      <c r="J2445" s="1648"/>
      <c r="K2445" s="1648"/>
      <c r="L2445" s="1648"/>
      <c r="M2445" s="1648"/>
      <c r="N2445" s="1649"/>
    </row>
    <row r="2446" spans="8:8" ht="20.25" customHeight="1">
      <c r="A2446" s="1443"/>
      <c r="B2446" s="1483" t="s">
        <v>70</v>
      </c>
      <c r="C2446" s="1641"/>
      <c r="D2446" s="1642"/>
      <c r="E2446" s="1643"/>
      <c r="F2446" s="1644" t="s">
        <v>186</v>
      </c>
      <c r="G2446" s="1645"/>
      <c r="H2446" s="1646" t="s">
        <v>63</v>
      </c>
      <c r="I2446" s="1650"/>
      <c r="J2446" s="1651"/>
      <c r="K2446" s="1651"/>
      <c r="L2446" s="1651"/>
      <c r="M2446" s="1651"/>
      <c r="N2446" s="1652"/>
    </row>
    <row r="2447" spans="8:8" ht="20.25" customHeight="1">
      <c r="A2447" s="1443"/>
      <c r="B2447" s="1483" t="s">
        <v>70</v>
      </c>
      <c r="C2447" s="1641"/>
      <c r="D2447" s="1642"/>
      <c r="E2447" s="1643"/>
      <c r="F2447" s="1644" t="s">
        <v>187</v>
      </c>
      <c r="G2447" s="1645"/>
      <c r="H2447" s="1646" t="s">
        <v>64</v>
      </c>
      <c r="I2447" s="1650"/>
      <c r="J2447" s="1651"/>
      <c r="K2447" s="1651"/>
      <c r="L2447" s="1651"/>
      <c r="M2447" s="1651"/>
      <c r="N2447" s="1652"/>
    </row>
    <row r="2448" spans="8:8" ht="20.25" customHeight="1">
      <c r="A2448" s="1443"/>
      <c r="B2448" s="1483" t="s">
        <v>70</v>
      </c>
      <c r="C2448" s="1641"/>
      <c r="D2448" s="1642"/>
      <c r="E2448" s="1643"/>
      <c r="F2448" s="1644" t="s">
        <v>184</v>
      </c>
      <c r="G2448" s="1645"/>
      <c r="H2448" s="1646" t="s">
        <v>66</v>
      </c>
      <c r="I2448" s="1653" t="s">
        <v>81</v>
      </c>
      <c r="J2448" s="1654"/>
      <c r="K2448" s="1654"/>
      <c r="L2448" s="1654"/>
      <c r="M2448" s="1654"/>
      <c r="N2448" s="1655"/>
    </row>
    <row r="2449" spans="8:8" ht="20.25" customHeight="1">
      <c r="A2449" s="1443"/>
      <c r="B2449" s="1656" t="s">
        <v>70</v>
      </c>
      <c r="C2449" s="1657"/>
      <c r="D2449" s="1658"/>
      <c r="E2449" s="1659"/>
      <c r="F2449" s="1660" t="s">
        <v>185</v>
      </c>
      <c r="G2449" s="1661"/>
      <c r="H2449" s="1662" t="s">
        <v>65</v>
      </c>
      <c r="I2449" s="1663"/>
      <c r="J2449" s="1664"/>
      <c r="K2449" s="1664"/>
      <c r="L2449" s="1664"/>
      <c r="M2449" s="1664"/>
      <c r="N2449" s="1665"/>
    </row>
    <row r="2450" spans="8:8" ht="15.75">
      <c r="A2450" s="1666"/>
      <c r="B2450" s="1666"/>
      <c r="C2450" s="1666"/>
      <c r="D2450" s="1666"/>
      <c r="E2450" s="1666"/>
      <c r="F2450" s="1666"/>
      <c r="G2450" s="1666"/>
      <c r="H2450" s="1666"/>
      <c r="I2450" s="1666"/>
      <c r="J2450" s="1666"/>
      <c r="K2450" s="1666"/>
      <c r="L2450" s="1666"/>
      <c r="M2450" s="1666"/>
      <c r="N2450" s="1666"/>
    </row>
    <row r="2451" spans="8:8" ht="24.75" customHeight="1">
      <c r="A2451" s="1441">
        <f>A2415+1</f>
        <v>70.0</v>
      </c>
      <c r="B2451" s="1442" t="s">
        <v>51</v>
      </c>
      <c r="C2451" s="1442"/>
      <c r="D2451" s="1442"/>
      <c r="E2451" s="1442"/>
      <c r="F2451" s="1442"/>
      <c r="G2451" s="1442"/>
      <c r="H2451" s="1442"/>
      <c r="I2451" s="1442"/>
      <c r="J2451" s="1442"/>
      <c r="K2451" s="1442"/>
      <c r="L2451" s="1442"/>
      <c r="M2451" s="1442"/>
      <c r="N2451" s="1442"/>
    </row>
    <row r="2452" spans="8:8" ht="42.75" customHeight="1">
      <c r="A2452" s="1443"/>
      <c r="B2452" s="1444"/>
      <c r="C2452" s="1445"/>
      <c r="D2452" s="1446" t="str">
        <f>Master!$E$8</f>
        <v>Govt. Sr. Secondary School </v>
      </c>
      <c r="E2452" s="1447"/>
      <c r="F2452" s="1447"/>
      <c r="G2452" s="1447"/>
      <c r="H2452" s="1447"/>
      <c r="I2452" s="1447"/>
      <c r="J2452" s="1447"/>
      <c r="K2452" s="1447"/>
      <c r="L2452" s="1447"/>
      <c r="M2452" s="1447"/>
      <c r="N2452" s="1448"/>
    </row>
    <row r="2453" spans="8:8" ht="26.25" customHeight="1">
      <c r="A2453" s="1443"/>
      <c r="B2453" s="1449"/>
      <c r="C2453" s="1450"/>
      <c r="D2453" s="1451" t="str">
        <f>Master!$E$11</f>
        <v>P.S.-Bapini (Jodhpur)</v>
      </c>
      <c r="E2453" s="1452"/>
      <c r="F2453" s="1452"/>
      <c r="G2453" s="1452"/>
      <c r="H2453" s="1452"/>
      <c r="I2453" s="1452"/>
      <c r="J2453" s="1452"/>
      <c r="K2453" s="1452"/>
      <c r="L2453" s="1452"/>
      <c r="M2453" s="1452"/>
      <c r="N2453" s="1453"/>
    </row>
    <row r="2454" spans="8:8" ht="20.25" customHeight="1">
      <c r="A2454" s="1443"/>
      <c r="B2454" s="1454"/>
      <c r="C2454" s="1455" t="s">
        <v>151</v>
      </c>
      <c r="D2454" s="1456"/>
      <c r="E2454" s="1456"/>
      <c r="F2454" s="1456"/>
      <c r="G2454" s="1457"/>
      <c r="H2454" s="1458" t="s">
        <v>128</v>
      </c>
      <c r="I2454" s="1458"/>
      <c r="J2454" s="1459">
        <f>VLOOKUP(A2451,'Result Entry'!$B$6:$K$108,6,0)</f>
        <v>0.0</v>
      </c>
      <c r="K2454" s="1460" t="s">
        <v>69</v>
      </c>
      <c r="L2454" s="1461"/>
      <c r="M2454" s="1462">
        <f>Master!$E$14</f>
        <v>8.151106901E9</v>
      </c>
      <c r="N2454" s="1463"/>
    </row>
    <row r="2455" spans="8:8" ht="20.25" customHeight="1">
      <c r="A2455" s="1443"/>
      <c r="B2455" s="1464"/>
      <c r="C2455" s="1465"/>
      <c r="D2455" s="1466"/>
      <c r="E2455" s="1466"/>
      <c r="F2455" s="1466"/>
      <c r="G2455" s="1467"/>
      <c r="H2455" s="1468"/>
      <c r="I2455" s="1468"/>
      <c r="J2455" s="1469"/>
      <c r="K2455" s="1470" t="s">
        <v>67</v>
      </c>
      <c r="L2455" s="1471"/>
      <c r="M2455" s="1472"/>
      <c r="N2455" s="1473"/>
      <c r="O2455" s="23" t="s">
        <v>157</v>
      </c>
    </row>
    <row r="2456" spans="8:8" ht="20.25" customHeight="1">
      <c r="A2456" s="1443"/>
      <c r="B2456" s="1464"/>
      <c r="C2456" s="1474"/>
      <c r="D2456" s="1475"/>
      <c r="E2456" s="1475"/>
      <c r="F2456" s="1475"/>
      <c r="G2456" s="1476"/>
      <c r="H2456" s="1477"/>
      <c r="I2456" s="1477"/>
      <c r="J2456" s="1478"/>
      <c r="K2456" s="1479" t="s">
        <v>52</v>
      </c>
      <c r="L2456" s="1480"/>
      <c r="M2456" s="1481" t="str">
        <f>Master!$E$6</f>
        <v>2022-23</v>
      </c>
      <c r="N2456" s="1482"/>
    </row>
    <row r="2457" spans="8:8" ht="20.25" customHeight="1">
      <c r="A2457" s="1443"/>
      <c r="B2457" s="1483" t="s">
        <v>70</v>
      </c>
      <c r="C2457" s="1484" t="s">
        <v>21</v>
      </c>
      <c r="D2457" s="1485"/>
      <c r="E2457" s="1485"/>
      <c r="F2457" s="1486"/>
      <c r="G2457" s="1487" t="s">
        <v>150</v>
      </c>
      <c r="H2457" s="1488">
        <f>VLOOKUP($A2451,'Result Entry'!$B$9:$FW$108,4,0)</f>
        <v>0.0</v>
      </c>
      <c r="I2457" s="1488"/>
      <c r="J2457" s="1488"/>
      <c r="K2457" s="1488"/>
      <c r="L2457" s="1488"/>
      <c r="M2457" s="1488"/>
      <c r="N2457" s="1489"/>
    </row>
    <row r="2458" spans="8:8" ht="20.25" customHeight="1">
      <c r="A2458" s="1443"/>
      <c r="B2458" s="1483" t="s">
        <v>70</v>
      </c>
      <c r="C2458" s="1490" t="s">
        <v>23</v>
      </c>
      <c r="D2458" s="1491"/>
      <c r="E2458" s="1491"/>
      <c r="F2458" s="1492"/>
      <c r="G2458" s="1493" t="s">
        <v>150</v>
      </c>
      <c r="H2458" s="1494">
        <f>VLOOKUP($A2451,'Result Entry'!$B$9:$FW$108,7,0)</f>
        <v>0.0</v>
      </c>
      <c r="I2458" s="1494"/>
      <c r="J2458" s="1494"/>
      <c r="K2458" s="1494"/>
      <c r="L2458" s="1494"/>
      <c r="M2458" s="1494"/>
      <c r="N2458" s="1495"/>
    </row>
    <row r="2459" spans="8:8" ht="20.25" customHeight="1">
      <c r="A2459" s="1443"/>
      <c r="B2459" s="1483" t="s">
        <v>70</v>
      </c>
      <c r="C2459" s="1490" t="s">
        <v>24</v>
      </c>
      <c r="D2459" s="1491"/>
      <c r="E2459" s="1491"/>
      <c r="F2459" s="1492"/>
      <c r="G2459" s="1493" t="s">
        <v>150</v>
      </c>
      <c r="H2459" s="1494">
        <f>VLOOKUP($A2451,'Result Entry'!$B$9:$FW$108,8,0)</f>
        <v>0.0</v>
      </c>
      <c r="I2459" s="1494"/>
      <c r="J2459" s="1494"/>
      <c r="K2459" s="1494"/>
      <c r="L2459" s="1494"/>
      <c r="M2459" s="1494"/>
      <c r="N2459" s="1495"/>
    </row>
    <row r="2460" spans="8:8" ht="20.25" customHeight="1">
      <c r="A2460" s="1443"/>
      <c r="B2460" s="1483" t="s">
        <v>70</v>
      </c>
      <c r="C2460" s="1490" t="s">
        <v>53</v>
      </c>
      <c r="D2460" s="1491"/>
      <c r="E2460" s="1491"/>
      <c r="F2460" s="1492"/>
      <c r="G2460" s="1493" t="s">
        <v>150</v>
      </c>
      <c r="H2460" s="1494">
        <f>VLOOKUP($A2451,'Result Entry'!$B$9:$FW$108,9,0)</f>
        <v>0.0</v>
      </c>
      <c r="I2460" s="1494"/>
      <c r="J2460" s="1494"/>
      <c r="K2460" s="1494"/>
      <c r="L2460" s="1494"/>
      <c r="M2460" s="1494"/>
      <c r="N2460" s="1495"/>
    </row>
    <row r="2461" spans="8:8" ht="20.25" customHeight="1">
      <c r="A2461" s="1443"/>
      <c r="B2461" s="1483" t="s">
        <v>70</v>
      </c>
      <c r="C2461" s="1490" t="s">
        <v>54</v>
      </c>
      <c r="D2461" s="1491"/>
      <c r="E2461" s="1491"/>
      <c r="F2461" s="1492"/>
      <c r="G2461" s="1493" t="s">
        <v>150</v>
      </c>
      <c r="H2461" s="1496" t="str">
        <f>CONCATENATE('Result Entry'!$G$4,'Result Entry'!$J$4)</f>
        <v>11(A)</v>
      </c>
      <c r="I2461" s="1494"/>
      <c r="J2461" s="1494"/>
      <c r="K2461" s="1494"/>
      <c r="L2461" s="1494"/>
      <c r="M2461" s="1494"/>
      <c r="N2461" s="1495"/>
    </row>
    <row r="2462" spans="8:8" ht="20.25" customHeight="1">
      <c r="A2462" s="1443"/>
      <c r="B2462" s="1483" t="s">
        <v>70</v>
      </c>
      <c r="C2462" s="1497" t="s">
        <v>26</v>
      </c>
      <c r="D2462" s="1498"/>
      <c r="E2462" s="1498"/>
      <c r="F2462" s="1499"/>
      <c r="G2462" s="1500" t="s">
        <v>150</v>
      </c>
      <c r="H2462" s="1501">
        <f>VLOOKUP($A2451,'Result Entry'!$B$9:$FW$108,10,0)</f>
        <v>0.0</v>
      </c>
      <c r="I2462" s="1501"/>
      <c r="J2462" s="1501"/>
      <c r="K2462" s="1501"/>
      <c r="L2462" s="1501"/>
      <c r="M2462" s="1501"/>
      <c r="N2462" s="1502"/>
    </row>
    <row r="2463" spans="8:8" ht="20.25" customHeight="1">
      <c r="A2463" s="1443"/>
      <c r="B2463" s="1503" t="s">
        <v>70</v>
      </c>
      <c r="C2463" s="1504" t="s">
        <v>168</v>
      </c>
      <c r="D2463" s="1505"/>
      <c r="E2463" s="1506" t="s">
        <v>73</v>
      </c>
      <c r="F2463" s="1507" t="s">
        <v>74</v>
      </c>
      <c r="G2463" s="1508" t="s">
        <v>169</v>
      </c>
      <c r="H2463" s="1509" t="s">
        <v>56</v>
      </c>
      <c r="I2463" s="1510"/>
      <c r="J2463" s="1511" t="s">
        <v>85</v>
      </c>
      <c r="K2463" s="1512"/>
      <c r="L2463" s="1513" t="s">
        <v>170</v>
      </c>
      <c r="M2463" s="1514" t="s">
        <v>77</v>
      </c>
      <c r="N2463" s="1515" t="s">
        <v>99</v>
      </c>
    </row>
    <row r="2464" spans="8:8" ht="20.25" customHeight="1">
      <c r="A2464" s="1443"/>
      <c r="B2464" s="1503"/>
      <c r="C2464" s="1516"/>
      <c r="D2464" s="1517"/>
      <c r="E2464" s="1518"/>
      <c r="F2464" s="1519"/>
      <c r="G2464" s="1520"/>
      <c r="H2464" s="1521"/>
      <c r="I2464" s="1522"/>
      <c r="J2464" s="1523"/>
      <c r="K2464" s="1524"/>
      <c r="L2464" s="1525"/>
      <c r="M2464" s="1526"/>
      <c r="N2464" s="1527"/>
    </row>
    <row r="2465" spans="8:8" ht="20.25" customHeight="1">
      <c r="A2465" s="1443"/>
      <c r="B2465" s="1503" t="s">
        <v>70</v>
      </c>
      <c r="C2465" s="1528" t="s">
        <v>57</v>
      </c>
      <c r="D2465" s="1529"/>
      <c r="E2465" s="1530">
        <f>'Result Entry'!$L$7</f>
        <v>10.0</v>
      </c>
      <c r="F2465" s="1531">
        <f>'Result Entry'!$M$7</f>
        <v>10.0</v>
      </c>
      <c r="G2465" s="1532">
        <f>SUM(E2465:F2465)</f>
        <v>20.0</v>
      </c>
      <c r="H2465" s="1533">
        <f>'Result Entry'!$AU$7</f>
        <v>70.0</v>
      </c>
      <c r="I2465" s="1534"/>
      <c r="J2465" s="1535">
        <f>'Result Entry'!$AY$7</f>
        <v>100.0</v>
      </c>
      <c r="K2465" s="1534"/>
      <c r="L2465" s="1532">
        <f t="shared" si="138" ref="L2465:L2470">H2465+J2465</f>
        <v>170.0</v>
      </c>
      <c r="M2465" s="1536">
        <f t="shared" si="139" ref="M2465:M2470">G2465+L2465</f>
        <v>190.0</v>
      </c>
      <c r="N2465" s="1537"/>
    </row>
    <row r="2466" spans="8:8" s="1538" ht="20.25" customFormat="1" customHeight="1">
      <c r="A2466" s="1443"/>
      <c r="B2466" s="1539" t="s">
        <v>70</v>
      </c>
      <c r="C2466" s="1540" t="str">
        <f>'Result Entry'!$L$3</f>
        <v>HINDI Comp.</v>
      </c>
      <c r="D2466" s="1541"/>
      <c r="E2466" s="1542">
        <f>IF($J2454="TC",0,IF($J2454="Nso",0,VLOOKUP($A2451,'Result Entry'!$B$9:$FW$108,11,0)))</f>
        <v>0.0</v>
      </c>
      <c r="F2466" s="1543">
        <f>IF($J2454="TC",0,IF($J2454="Nso",0,VLOOKUP($A2451,'Result Entry'!$B$9:$FW$108,12,0)))</f>
        <v>0.0</v>
      </c>
      <c r="G2466" s="1544">
        <f>E2466+F2466</f>
        <v>0.0</v>
      </c>
      <c r="H2466" s="1545">
        <f>IF($J2454="TC",0,IF($J2454="Nso",0,VLOOKUP($A2451,'Result Entry'!$B$9:$FW$108,16,0)))</f>
        <v>0.0</v>
      </c>
      <c r="I2466" s="1546"/>
      <c r="J2466" s="1547">
        <f>IF($J2454="TC",0,IF($J2454="Nso",0,VLOOKUP($A2451,'Result Entry'!$B$9:$FW$108,19,0)))</f>
        <v>0.0</v>
      </c>
      <c r="K2466" s="1546"/>
      <c r="L2466" s="1548">
        <f t="shared" si="138"/>
        <v>0.0</v>
      </c>
      <c r="M2466" s="1549">
        <f t="shared" si="139"/>
        <v>0.0</v>
      </c>
      <c r="N2466" s="1550" t="str">
        <f>IF($J2454="TC",0,IF($J2454="Nso",0,VLOOKUP($A2451,'Result Entry'!$B$9:$FW$108,24,0)))</f>
        <v/>
      </c>
    </row>
    <row r="2467" spans="8:8" s="1538" ht="20.25" customFormat="1" customHeight="1">
      <c r="A2467" s="1443"/>
      <c r="B2467" s="1539" t="s">
        <v>70</v>
      </c>
      <c r="C2467" s="1551" t="str">
        <f>'Result Entry'!$Z$3</f>
        <v>ENGLISH Comp.</v>
      </c>
      <c r="D2467" s="1552"/>
      <c r="E2467" s="1542">
        <f>IF($J2454="TC",0,IF($J2454="Nso",0,VLOOKUP($A2451,'Result Entry'!$B$9:$FW$108,25,0)))</f>
        <v>0.0</v>
      </c>
      <c r="F2467" s="1543">
        <f>IF($J2454="TC",0,IF($J2454="Nso",0,VLOOKUP($A2451,'Result Entry'!$B$9:$FW$108,26,0)))</f>
        <v>0.0</v>
      </c>
      <c r="G2467" s="1553">
        <f>E2467+F2467</f>
        <v>0.0</v>
      </c>
      <c r="H2467" s="1554">
        <f>IF($J2454="TC",0,IF($J2454="Nso",0,VLOOKUP($A2451,'Result Entry'!$B$9:$FW$108,30,0)))</f>
        <v>0.0</v>
      </c>
      <c r="I2467" s="1555"/>
      <c r="J2467" s="1556">
        <f>IF($J2454="TC",0,IF($J2454="Nso",0,VLOOKUP($A2451,'Result Entry'!$B$9:$FW$108,33,0)))</f>
        <v>0.0</v>
      </c>
      <c r="K2467" s="1555"/>
      <c r="L2467" s="1548">
        <f t="shared" si="138"/>
        <v>0.0</v>
      </c>
      <c r="M2467" s="1549">
        <f t="shared" si="139"/>
        <v>0.0</v>
      </c>
      <c r="N2467" s="1550" t="str">
        <f>IF($J2454="TC",0,IF($J2454="Nso",0,VLOOKUP($A2451,'Result Entry'!$B$9:$FW$108,38,0)))</f>
        <v/>
      </c>
    </row>
    <row r="2468" spans="8:8" s="1538" ht="20.25" customFormat="1" customHeight="1">
      <c r="A2468" s="1443"/>
      <c r="B2468" s="1539" t="s">
        <v>70</v>
      </c>
      <c r="C2468" s="1551" t="str">
        <f>'Result Entry'!$AO$3</f>
        <v>PHYSICS</v>
      </c>
      <c r="D2468" s="1552"/>
      <c r="E2468" s="1542">
        <f>IF($J2454="TC",0,IF($J2454="Nso",0,VLOOKUP($A2451,'Result Entry'!$B$9:$FW$108,39,0)))</f>
        <v>0.0</v>
      </c>
      <c r="F2468" s="1543">
        <f>IF($J2454="TC",0,IF($J2454="Nso",0,VLOOKUP($A2451,'Result Entry'!$B$9:$FW$108,40,0)))</f>
        <v>0.0</v>
      </c>
      <c r="G2468" s="1553">
        <f>E2468+F2468</f>
        <v>0.0</v>
      </c>
      <c r="H2468" s="1554">
        <f>IF($J2454="TC",0,IF($J2454="Nso",0,VLOOKUP($A2451,'Result Entry'!$B$9:$FW$108,45,0)))</f>
        <v>0.0</v>
      </c>
      <c r="I2468" s="1555"/>
      <c r="J2468" s="1556">
        <f>IF($J2454="TC",0,IF($J2454="Nso",0,VLOOKUP($A2451,'Result Entry'!$B$9:$FW$108,49,0)))</f>
        <v>0.0</v>
      </c>
      <c r="K2468" s="1555"/>
      <c r="L2468" s="1548">
        <f t="shared" si="138"/>
        <v>0.0</v>
      </c>
      <c r="M2468" s="1549">
        <f t="shared" si="139"/>
        <v>0.0</v>
      </c>
      <c r="N2468" s="1550" t="str">
        <f>IF($J2454="TC",0,IF($J2454="Nso",0,VLOOKUP($A2451,'Result Entry'!$B$9:$FW$108,54,0)))</f>
        <v/>
      </c>
    </row>
    <row r="2469" spans="8:8" s="1538" ht="20.25" customFormat="1" customHeight="1">
      <c r="A2469" s="1443"/>
      <c r="B2469" s="1539" t="s">
        <v>70</v>
      </c>
      <c r="C2469" s="1551" t="str">
        <f>'Result Entry'!$BF$3</f>
        <v>CHEMISTRY</v>
      </c>
      <c r="D2469" s="1552"/>
      <c r="E2469" s="1542" t="str">
        <f>IF($J2454="TC",0,IF($J2454="Nso",0,VLOOKUP($A2451,'Result Entry'!$B$9:$FW$108,55,0)))</f>
        <v/>
      </c>
      <c r="F2469" s="1543">
        <f>IF($J2454="TC",0,IF($J2454="Nso",0,VLOOKUP($A2451,'Result Entry'!$B$9:$FW$108,56,0)))</f>
        <v>0.0</v>
      </c>
      <c r="G2469" s="1553" t="e">
        <f>E2469+F2469</f>
        <v>#VALUE!</v>
      </c>
      <c r="H2469" s="1554">
        <f>IF($J2454="TC",0,IF($J2454="Nso",0,VLOOKUP($A2451,'Result Entry'!$B$9:$FW$108,61,0)))</f>
        <v>0.0</v>
      </c>
      <c r="I2469" s="1555"/>
      <c r="J2469" s="1556">
        <f>IF($J2454="TC",0,IF($J2454="Nso",0,VLOOKUP($A2451,'Result Entry'!$B$9:$FW$108,65,0)))</f>
        <v>0.0</v>
      </c>
      <c r="K2469" s="1555"/>
      <c r="L2469" s="1548">
        <f t="shared" si="138"/>
        <v>0.0</v>
      </c>
      <c r="M2469" s="1549" t="e">
        <f t="shared" si="139"/>
        <v>#VALUE!</v>
      </c>
      <c r="N2469" s="1550" t="str">
        <f>IF($J2454="TC",0,IF($J2454="Nso",0,VLOOKUP($A2451,'Result Entry'!$B$9:$FW$108,70,0)))</f>
        <v/>
      </c>
    </row>
    <row r="2470" spans="8:8" s="1538" ht="20.25" customFormat="1" customHeight="1">
      <c r="A2470" s="1443"/>
      <c r="B2470" s="1539" t="s">
        <v>70</v>
      </c>
      <c r="C2470" s="1551" t="str">
        <f>'Result Entry'!$BW$3</f>
        <v>BIOLOGY</v>
      </c>
      <c r="D2470" s="1552"/>
      <c r="E2470" s="1557" t="str">
        <f>IF($J2454="TC",0,IF($J2454="Nso",0,VLOOKUP($A2451,'Result Entry'!$B$9:$FW$108,71,0)))</f>
        <v/>
      </c>
      <c r="F2470" s="1558" t="str">
        <f>IF($J2454="TC",0,IF($J2454="Nso",0,VLOOKUP($A2451,'Result Entry'!$B$9:$FW$108,72,0)))</f>
        <v/>
      </c>
      <c r="G2470" s="1559" t="e">
        <f>E2470+F2470</f>
        <v>#VALUE!</v>
      </c>
      <c r="H2470" s="1560">
        <f>IF($J2454="TC",0,IF($J2454="Nso",0,VLOOKUP($A2451,'Result Entry'!$B$9:$FW$108,77,0)))</f>
        <v>0.0</v>
      </c>
      <c r="I2470" s="1561"/>
      <c r="J2470" s="1562">
        <f>IF($J2454="TC",0,IF($J2454="Nso",0,VLOOKUP($A2451,'Result Entry'!$B$9:$FW$108,81,0)))</f>
        <v>0.0</v>
      </c>
      <c r="K2470" s="1561"/>
      <c r="L2470" s="1563">
        <f t="shared" si="138"/>
        <v>0.0</v>
      </c>
      <c r="M2470" s="1564" t="e">
        <f t="shared" si="139"/>
        <v>#VALUE!</v>
      </c>
      <c r="N2470" s="1550">
        <f>IF($J2454="TC",0,IF($J2454="Nso",0,VLOOKUP($A2451,'Result Entry'!$B$9:$FW$108,86,0)))</f>
        <v>0.0</v>
      </c>
    </row>
    <row r="2471" spans="8:8" ht="20.25" customHeight="1">
      <c r="A2471" s="1443"/>
      <c r="B2471" s="1503" t="s">
        <v>70</v>
      </c>
      <c r="C2471" s="1565" t="s">
        <v>78</v>
      </c>
      <c r="D2471" s="1566"/>
      <c r="E2471" s="1567"/>
      <c r="F2471" s="1568" t="s">
        <v>79</v>
      </c>
      <c r="G2471" s="1569"/>
      <c r="H2471" s="1570" t="s">
        <v>80</v>
      </c>
      <c r="I2471" s="1571"/>
      <c r="J2471" s="1572" t="s">
        <v>42</v>
      </c>
      <c r="K2471" s="1667" t="s">
        <v>92</v>
      </c>
      <c r="L2471" s="1574" t="s">
        <v>40</v>
      </c>
      <c r="M2471" s="1575"/>
      <c r="N2471" s="1576" t="s">
        <v>44</v>
      </c>
    </row>
    <row r="2472" spans="8:8" ht="25.5" customHeight="1">
      <c r="A2472" s="1443"/>
      <c r="B2472" s="1503" t="s">
        <v>70</v>
      </c>
      <c r="C2472" s="1577"/>
      <c r="D2472" s="1578"/>
      <c r="E2472" s="1579"/>
      <c r="F2472" s="1580">
        <f>IF($J2454="TC",0,IF($J2454="Nso",0,VLOOKUP($A2451,'Result Entry'!$B$9:$FW$108,146,0)))</f>
        <v>0.0</v>
      </c>
      <c r="G2472" s="1581"/>
      <c r="H2472" s="1582">
        <f>IF($J2454="TC",0,IF($J2454="Nso",0,VLOOKUP($A2451,'Result Entry'!$B$9:$FW$108,147,0)))</f>
        <v>0.0</v>
      </c>
      <c r="I2472" s="1583"/>
      <c r="J2472" s="1584">
        <f>IF($J2454="TC",0,IF($J2454="Nso",0,VLOOKUP($A2451,'Result Entry'!$B$9:$FW$108,148,0)))</f>
        <v>0.0</v>
      </c>
      <c r="K2472" s="1585" t="str">
        <f>IF($J2454="TC",0,IF($J2454="Nso",0,VLOOKUP($A2451,'Result Entry'!$B$9:$FW$108,149,0)))</f>
        <v/>
      </c>
      <c r="L2472" s="1586">
        <f>IF($J2454="TC",0,IF($J2454="Nso",0,VLOOKUP($A2451,'Result Entry'!$B$9:$FW$108,150,0)))</f>
        <v>0.0</v>
      </c>
      <c r="M2472" s="1587"/>
      <c r="N2472" s="1588">
        <f>IF($J2454="TC",0,IF($J2454="Nso",0,VLOOKUP($A2451,'Result Entry'!$B$9:$FW$108,152,0)))</f>
        <v>0.0</v>
      </c>
    </row>
    <row r="2473" spans="8:8" ht="20.25" customHeight="1">
      <c r="A2473" s="1443"/>
      <c r="B2473" s="1503" t="s">
        <v>70</v>
      </c>
      <c r="C2473" s="1589" t="s">
        <v>59</v>
      </c>
      <c r="D2473" s="1590"/>
      <c r="E2473" s="1590"/>
      <c r="F2473" s="1590"/>
      <c r="G2473" s="1590"/>
      <c r="H2473" s="1591"/>
      <c r="I2473" s="1592" t="s">
        <v>60</v>
      </c>
      <c r="J2473" s="1593"/>
      <c r="K2473" s="1594">
        <f>VLOOKUP($A2451,'Result Entry'!$B$9:$FW$108,143,0)</f>
        <v>0.0</v>
      </c>
      <c r="L2473" s="1595"/>
      <c r="M2473" s="1596" t="s">
        <v>38</v>
      </c>
      <c r="N2473" s="1597"/>
    </row>
    <row r="2474" spans="8:8" ht="20.25" customHeight="1">
      <c r="A2474" s="1443"/>
      <c r="B2474" s="1503" t="s">
        <v>70</v>
      </c>
      <c r="C2474" s="1598" t="s">
        <v>55</v>
      </c>
      <c r="D2474" s="1599"/>
      <c r="E2474" s="1599"/>
      <c r="F2474" s="1600" t="s">
        <v>158</v>
      </c>
      <c r="G2474" s="1601"/>
      <c r="H2474" s="1602" t="s">
        <v>48</v>
      </c>
      <c r="I2474" s="1603" t="s">
        <v>61</v>
      </c>
      <c r="J2474" s="1604"/>
      <c r="K2474" s="1605">
        <f>VLOOKUP($A2451,'Result Entry'!$B$9:$FW$108,144,0)</f>
        <v>0.0</v>
      </c>
      <c r="L2474" s="1606"/>
      <c r="M2474" s="1607">
        <f>VLOOKUP($A2451,'Result Entry'!$B$9:$FW$108,145,0)</f>
        <v>0.0</v>
      </c>
      <c r="N2474" s="1608"/>
    </row>
    <row r="2475" spans="8:8" ht="20.25" customHeight="1">
      <c r="A2475" s="1443"/>
      <c r="B2475" s="1503" t="s">
        <v>70</v>
      </c>
      <c r="C2475" s="1598"/>
      <c r="D2475" s="1599"/>
      <c r="E2475" s="1599"/>
      <c r="F2475" s="1609"/>
      <c r="G2475" s="1610"/>
      <c r="H2475" s="1611" t="s">
        <v>100</v>
      </c>
      <c r="I2475" s="1612" t="s">
        <v>62</v>
      </c>
      <c r="J2475" s="1613"/>
      <c r="K2475" s="1614">
        <f>IF($J2454="TC","Transferred",IF($J2454="Nso","NameSeparated",VLOOKUP($A2451,'Result Entry'!$B$9:$FW$108,153,0)))</f>
        <v>0.0</v>
      </c>
      <c r="L2475" s="1614"/>
      <c r="M2475" s="1614"/>
      <c r="N2475" s="1615"/>
    </row>
    <row r="2476" spans="8:8" ht="20.25" customHeight="1">
      <c r="A2476" s="1443"/>
      <c r="B2476" s="1503" t="s">
        <v>70</v>
      </c>
      <c r="C2476" s="1616" t="str">
        <f>'Result Entry'!$DU$3</f>
        <v>Foundation Of Information Tech.</v>
      </c>
      <c r="D2476" s="1617"/>
      <c r="E2476" s="1618"/>
      <c r="F2476" s="1619" t="str">
        <f>IF($J2454="TC",0,IF($J2454="Nso",0,VLOOKUP($A2451,'Result Entry'!$B$9:$GS$108,170,0)))</f>
        <v/>
      </c>
      <c r="G2476" s="1619"/>
      <c r="H2476" s="1620">
        <f>IF($J2454="TC",0,IF($J2454="Nso",0,VLOOKUP($A2451,'Result Entry'!$B$9:$GS$108,112,0)))</f>
        <v>0.0</v>
      </c>
      <c r="I2476" s="1621" t="s">
        <v>72</v>
      </c>
      <c r="J2476" s="1622"/>
      <c r="K2476" s="1623">
        <f>'Result Entry'!$T$2</f>
        <v>45041.0</v>
      </c>
      <c r="L2476" s="1624"/>
      <c r="M2476" s="1624"/>
      <c r="N2476" s="1625"/>
    </row>
    <row r="2477" spans="8:8" ht="20.25" customHeight="1">
      <c r="A2477" s="1443"/>
      <c r="B2477" s="1503" t="s">
        <v>70</v>
      </c>
      <c r="C2477" s="1616" t="str">
        <f>'Result Entry'!$EI$3</f>
        <v>G.I.A.I.-II</v>
      </c>
      <c r="D2477" s="1617"/>
      <c r="E2477" s="1618"/>
      <c r="F2477" s="1619" t="str">
        <f>IF($J2454="TC",0,IF($J2454="Nso",0,VLOOKUP($A2451,'Result Entry'!$B$9:$GS$108,174,0)))</f>
        <v/>
      </c>
      <c r="G2477" s="1619"/>
      <c r="H2477" s="1620">
        <f>IF($J2454="TC",0,IF($J2454="Nso",0,VLOOKUP($A2451,'Result Entry'!$B$9:$GS$108,124,0)))</f>
        <v>0.0</v>
      </c>
      <c r="I2477" s="1626"/>
      <c r="J2477" s="1627"/>
      <c r="K2477" s="1627"/>
      <c r="L2477" s="1627"/>
      <c r="M2477" s="1627"/>
      <c r="N2477" s="1628"/>
    </row>
    <row r="2478" spans="8:8" ht="20.25" customHeight="1">
      <c r="A2478" s="1443"/>
      <c r="B2478" s="1503" t="s">
        <v>70</v>
      </c>
      <c r="C2478" s="1616" t="str">
        <f>'Result Entry'!$EU$3</f>
        <v>SOC.SER.PLAN</v>
      </c>
      <c r="D2478" s="1617"/>
      <c r="E2478" s="1618"/>
      <c r="F2478" s="1619">
        <f>IF($J2454="TC",0,IF($J2454="Nso",0,VLOOKUP($A2451,'Result Entry'!$B$9:$HS$108,178,0)))</f>
        <v>0.0</v>
      </c>
      <c r="G2478" s="1619"/>
      <c r="H2478" s="1620">
        <f>IF($J2454="TC",0,IF($J2454="Nso",0,VLOOKUP($A2451,'Result Entry'!$B$9:$GS$108,136,0)))</f>
        <v>0.0</v>
      </c>
      <c r="I2478" s="1629" t="s">
        <v>175</v>
      </c>
      <c r="J2478" s="1630"/>
      <c r="K2478" s="1668"/>
      <c r="L2478" s="1669"/>
      <c r="M2478" s="1669"/>
      <c r="N2478" s="1670"/>
    </row>
    <row r="2479" spans="8:8" ht="20.25" customHeight="1">
      <c r="A2479" s="1443"/>
      <c r="B2479" s="1503" t="s">
        <v>70</v>
      </c>
      <c r="C2479" s="1616" t="str">
        <f>'Result Entry'!$FG$3</f>
        <v>Jeewan Kaushal</v>
      </c>
      <c r="D2479" s="1617"/>
      <c r="E2479" s="1618"/>
      <c r="F2479" s="1619" t="str">
        <f>IF($J2454="TC",0,IF($J2454="Nso",0,VLOOKUP($A2451,'Result Entry'!$B$9:$HS$108,182,0)))</f>
        <v/>
      </c>
      <c r="G2479" s="1619"/>
      <c r="H2479" s="1620">
        <f>IF($J2454="TC",0,IF($J2454="Nso",0,VLOOKUP($A2451,'Result Entry'!$B$9:$HS$108,136,0)))</f>
        <v>0.0</v>
      </c>
      <c r="I2479" s="1629" t="s">
        <v>149</v>
      </c>
      <c r="J2479" s="1630"/>
      <c r="K2479" s="1630"/>
      <c r="L2479" s="1630"/>
      <c r="M2479" s="1630"/>
      <c r="N2479" s="1634"/>
    </row>
    <row r="2480" spans="8:8" ht="20.25" customHeight="1">
      <c r="A2480" s="1443"/>
      <c r="B2480" s="1483" t="s">
        <v>70</v>
      </c>
      <c r="C2480" s="1635" t="s">
        <v>181</v>
      </c>
      <c r="D2480" s="1636"/>
      <c r="E2480" s="1637"/>
      <c r="F2480" s="1638" t="s">
        <v>182</v>
      </c>
      <c r="G2480" s="1639"/>
      <c r="H2480" s="1640" t="s">
        <v>31</v>
      </c>
      <c r="I2480" s="1629" t="s">
        <v>176</v>
      </c>
      <c r="J2480" s="1630"/>
      <c r="K2480" s="1630"/>
      <c r="L2480" s="1630"/>
      <c r="M2480" s="1630"/>
      <c r="N2480" s="1634"/>
    </row>
    <row r="2481" spans="8:8" ht="20.25" customHeight="1">
      <c r="A2481" s="1443"/>
      <c r="B2481" s="1483" t="s">
        <v>70</v>
      </c>
      <c r="C2481" s="1641"/>
      <c r="D2481" s="1642"/>
      <c r="E2481" s="1643"/>
      <c r="F2481" s="1644" t="s">
        <v>183</v>
      </c>
      <c r="G2481" s="1645"/>
      <c r="H2481" s="1646" t="s">
        <v>180</v>
      </c>
      <c r="I2481" s="1647" t="s">
        <v>68</v>
      </c>
      <c r="J2481" s="1648"/>
      <c r="K2481" s="1648"/>
      <c r="L2481" s="1648"/>
      <c r="M2481" s="1648"/>
      <c r="N2481" s="1649"/>
    </row>
    <row r="2482" spans="8:8" ht="20.25" customHeight="1">
      <c r="A2482" s="1443"/>
      <c r="B2482" s="1483" t="s">
        <v>70</v>
      </c>
      <c r="C2482" s="1641"/>
      <c r="D2482" s="1642"/>
      <c r="E2482" s="1643"/>
      <c r="F2482" s="1644" t="s">
        <v>186</v>
      </c>
      <c r="G2482" s="1645"/>
      <c r="H2482" s="1646" t="s">
        <v>63</v>
      </c>
      <c r="I2482" s="1650"/>
      <c r="J2482" s="1651"/>
      <c r="K2482" s="1651"/>
      <c r="L2482" s="1651"/>
      <c r="M2482" s="1651"/>
      <c r="N2482" s="1652"/>
    </row>
    <row r="2483" spans="8:8" ht="20.25" customHeight="1">
      <c r="A2483" s="1443"/>
      <c r="B2483" s="1483" t="s">
        <v>70</v>
      </c>
      <c r="C2483" s="1641"/>
      <c r="D2483" s="1642"/>
      <c r="E2483" s="1643"/>
      <c r="F2483" s="1644" t="s">
        <v>187</v>
      </c>
      <c r="G2483" s="1645"/>
      <c r="H2483" s="1646" t="s">
        <v>64</v>
      </c>
      <c r="I2483" s="1650"/>
      <c r="J2483" s="1651"/>
      <c r="K2483" s="1651"/>
      <c r="L2483" s="1651"/>
      <c r="M2483" s="1651"/>
      <c r="N2483" s="1652"/>
    </row>
    <row r="2484" spans="8:8" ht="20.25" customHeight="1">
      <c r="A2484" s="1443"/>
      <c r="B2484" s="1483" t="s">
        <v>70</v>
      </c>
      <c r="C2484" s="1641"/>
      <c r="D2484" s="1642"/>
      <c r="E2484" s="1643"/>
      <c r="F2484" s="1644" t="s">
        <v>184</v>
      </c>
      <c r="G2484" s="1645"/>
      <c r="H2484" s="1646" t="s">
        <v>66</v>
      </c>
      <c r="I2484" s="1653" t="s">
        <v>81</v>
      </c>
      <c r="J2484" s="1654"/>
      <c r="K2484" s="1654"/>
      <c r="L2484" s="1654"/>
      <c r="M2484" s="1654"/>
      <c r="N2484" s="1655"/>
    </row>
    <row r="2485" spans="8:8" ht="20.25" customHeight="1">
      <c r="A2485" s="1443"/>
      <c r="B2485" s="1656" t="s">
        <v>70</v>
      </c>
      <c r="C2485" s="1657"/>
      <c r="D2485" s="1658"/>
      <c r="E2485" s="1659"/>
      <c r="F2485" s="1660" t="s">
        <v>185</v>
      </c>
      <c r="G2485" s="1661"/>
      <c r="H2485" s="1662" t="s">
        <v>65</v>
      </c>
      <c r="I2485" s="1663"/>
      <c r="J2485" s="1664"/>
      <c r="K2485" s="1664"/>
      <c r="L2485" s="1664"/>
      <c r="M2485" s="1664"/>
      <c r="N2485" s="1665"/>
    </row>
    <row r="2486" spans="8:8" ht="24.75" customHeight="1">
      <c r="A2486" s="1441">
        <f>A2451+1</f>
        <v>71.0</v>
      </c>
      <c r="B2486" s="1442" t="s">
        <v>51</v>
      </c>
      <c r="C2486" s="1442"/>
      <c r="D2486" s="1442"/>
      <c r="E2486" s="1442"/>
      <c r="F2486" s="1442"/>
      <c r="G2486" s="1442"/>
      <c r="H2486" s="1442"/>
      <c r="I2486" s="1442"/>
      <c r="J2486" s="1442"/>
      <c r="K2486" s="1442"/>
      <c r="L2486" s="1442"/>
      <c r="M2486" s="1442"/>
      <c r="N2486" s="1442"/>
    </row>
    <row r="2487" spans="8:8" ht="42.75" customHeight="1">
      <c r="A2487" s="1443"/>
      <c r="B2487" s="1444"/>
      <c r="C2487" s="1445"/>
      <c r="D2487" s="1446" t="str">
        <f>Master!$E$8</f>
        <v>Govt. Sr. Secondary School </v>
      </c>
      <c r="E2487" s="1447"/>
      <c r="F2487" s="1447"/>
      <c r="G2487" s="1447"/>
      <c r="H2487" s="1447"/>
      <c r="I2487" s="1447"/>
      <c r="J2487" s="1447"/>
      <c r="K2487" s="1447"/>
      <c r="L2487" s="1447"/>
      <c r="M2487" s="1447"/>
      <c r="N2487" s="1448"/>
    </row>
    <row r="2488" spans="8:8" ht="20.25" customHeight="1">
      <c r="A2488" s="1443"/>
      <c r="B2488" s="1449"/>
      <c r="C2488" s="1450"/>
      <c r="D2488" s="1451" t="str">
        <f>Master!$E$11</f>
        <v>P.S.-Bapini (Jodhpur)</v>
      </c>
      <c r="E2488" s="1452"/>
      <c r="F2488" s="1452"/>
      <c r="G2488" s="1452"/>
      <c r="H2488" s="1452"/>
      <c r="I2488" s="1452"/>
      <c r="J2488" s="1452"/>
      <c r="K2488" s="1452"/>
      <c r="L2488" s="1452"/>
      <c r="M2488" s="1452"/>
      <c r="N2488" s="1453"/>
    </row>
    <row r="2489" spans="8:8" ht="20.25" customHeight="1">
      <c r="A2489" s="1443"/>
      <c r="B2489" s="1454"/>
      <c r="C2489" s="1455" t="s">
        <v>151</v>
      </c>
      <c r="D2489" s="1456"/>
      <c r="E2489" s="1456"/>
      <c r="F2489" s="1456"/>
      <c r="G2489" s="1457"/>
      <c r="H2489" s="1458" t="s">
        <v>128</v>
      </c>
      <c r="I2489" s="1458"/>
      <c r="J2489" s="1459">
        <f>VLOOKUP(A2486,'Result Entry'!$B$6:$K$108,6,0)</f>
        <v>0.0</v>
      </c>
      <c r="K2489" s="1460" t="s">
        <v>69</v>
      </c>
      <c r="L2489" s="1461"/>
      <c r="M2489" s="1462">
        <f>Master!$E$14</f>
        <v>8.151106901E9</v>
      </c>
      <c r="N2489" s="1463"/>
    </row>
    <row r="2490" spans="8:8" ht="20.25" customHeight="1">
      <c r="A2490" s="1443"/>
      <c r="B2490" s="1464"/>
      <c r="C2490" s="1465"/>
      <c r="D2490" s="1466"/>
      <c r="E2490" s="1466"/>
      <c r="F2490" s="1466"/>
      <c r="G2490" s="1467"/>
      <c r="H2490" s="1468"/>
      <c r="I2490" s="1468"/>
      <c r="J2490" s="1469"/>
      <c r="K2490" s="1470" t="s">
        <v>67</v>
      </c>
      <c r="L2490" s="1471"/>
      <c r="M2490" s="1472"/>
      <c r="N2490" s="1473"/>
      <c r="O2490" s="23" t="s">
        <v>157</v>
      </c>
    </row>
    <row r="2491" spans="8:8" ht="20.25" customHeight="1">
      <c r="A2491" s="1443"/>
      <c r="B2491" s="1464"/>
      <c r="C2491" s="1474"/>
      <c r="D2491" s="1475"/>
      <c r="E2491" s="1475"/>
      <c r="F2491" s="1475"/>
      <c r="G2491" s="1476"/>
      <c r="H2491" s="1477"/>
      <c r="I2491" s="1477"/>
      <c r="J2491" s="1478"/>
      <c r="K2491" s="1479" t="s">
        <v>52</v>
      </c>
      <c r="L2491" s="1480"/>
      <c r="M2491" s="1481" t="str">
        <f>Master!$E$6</f>
        <v>2022-23</v>
      </c>
      <c r="N2491" s="1482"/>
    </row>
    <row r="2492" spans="8:8" ht="20.25" customHeight="1">
      <c r="A2492" s="1443"/>
      <c r="B2492" s="1483" t="s">
        <v>70</v>
      </c>
      <c r="C2492" s="1484" t="s">
        <v>21</v>
      </c>
      <c r="D2492" s="1485"/>
      <c r="E2492" s="1485"/>
      <c r="F2492" s="1486"/>
      <c r="G2492" s="1487" t="s">
        <v>150</v>
      </c>
      <c r="H2492" s="1488">
        <f>VLOOKUP($A2486,'Result Entry'!$B$9:$FW$108,4,0)</f>
        <v>0.0</v>
      </c>
      <c r="I2492" s="1488"/>
      <c r="J2492" s="1488"/>
      <c r="K2492" s="1488"/>
      <c r="L2492" s="1488"/>
      <c r="M2492" s="1488"/>
      <c r="N2492" s="1489"/>
    </row>
    <row r="2493" spans="8:8" ht="20.25" customHeight="1">
      <c r="A2493" s="1443"/>
      <c r="B2493" s="1483" t="s">
        <v>70</v>
      </c>
      <c r="C2493" s="1490" t="s">
        <v>23</v>
      </c>
      <c r="D2493" s="1491"/>
      <c r="E2493" s="1491"/>
      <c r="F2493" s="1492"/>
      <c r="G2493" s="1493" t="s">
        <v>150</v>
      </c>
      <c r="H2493" s="1494">
        <f>VLOOKUP($A2486,'Result Entry'!$B$9:$FW$108,7,0)</f>
        <v>0.0</v>
      </c>
      <c r="I2493" s="1494"/>
      <c r="J2493" s="1494"/>
      <c r="K2493" s="1494"/>
      <c r="L2493" s="1494"/>
      <c r="M2493" s="1494"/>
      <c r="N2493" s="1495"/>
    </row>
    <row r="2494" spans="8:8" ht="20.25" customHeight="1">
      <c r="A2494" s="1443"/>
      <c r="B2494" s="1483" t="s">
        <v>70</v>
      </c>
      <c r="C2494" s="1490" t="s">
        <v>24</v>
      </c>
      <c r="D2494" s="1491"/>
      <c r="E2494" s="1491"/>
      <c r="F2494" s="1492"/>
      <c r="G2494" s="1493" t="s">
        <v>150</v>
      </c>
      <c r="H2494" s="1494">
        <f>VLOOKUP($A2486,'Result Entry'!$B$9:$FW$108,8,0)</f>
        <v>0.0</v>
      </c>
      <c r="I2494" s="1494"/>
      <c r="J2494" s="1494"/>
      <c r="K2494" s="1494"/>
      <c r="L2494" s="1494"/>
      <c r="M2494" s="1494"/>
      <c r="N2494" s="1495"/>
    </row>
    <row r="2495" spans="8:8" ht="20.25" customHeight="1">
      <c r="A2495" s="1443"/>
      <c r="B2495" s="1483" t="s">
        <v>70</v>
      </c>
      <c r="C2495" s="1490" t="s">
        <v>53</v>
      </c>
      <c r="D2495" s="1491"/>
      <c r="E2495" s="1491"/>
      <c r="F2495" s="1492"/>
      <c r="G2495" s="1493" t="s">
        <v>150</v>
      </c>
      <c r="H2495" s="1494">
        <f>VLOOKUP($A2486,'Result Entry'!$B$9:$FW$108,9,0)</f>
        <v>0.0</v>
      </c>
      <c r="I2495" s="1494"/>
      <c r="J2495" s="1494"/>
      <c r="K2495" s="1494"/>
      <c r="L2495" s="1494"/>
      <c r="M2495" s="1494"/>
      <c r="N2495" s="1495"/>
    </row>
    <row r="2496" spans="8:8" ht="20.25" customHeight="1">
      <c r="A2496" s="1443"/>
      <c r="B2496" s="1483" t="s">
        <v>70</v>
      </c>
      <c r="C2496" s="1490" t="s">
        <v>54</v>
      </c>
      <c r="D2496" s="1491"/>
      <c r="E2496" s="1491"/>
      <c r="F2496" s="1492"/>
      <c r="G2496" s="1493" t="s">
        <v>150</v>
      </c>
      <c r="H2496" s="1496" t="str">
        <f>CONCATENATE('Result Entry'!$G$4,'Result Entry'!$J$4)</f>
        <v>11(A)</v>
      </c>
      <c r="I2496" s="1494"/>
      <c r="J2496" s="1494"/>
      <c r="K2496" s="1494"/>
      <c r="L2496" s="1494"/>
      <c r="M2496" s="1494"/>
      <c r="N2496" s="1495"/>
    </row>
    <row r="2497" spans="8:8" ht="20.25" customHeight="1">
      <c r="A2497" s="1443"/>
      <c r="B2497" s="1483" t="s">
        <v>70</v>
      </c>
      <c r="C2497" s="1497" t="s">
        <v>26</v>
      </c>
      <c r="D2497" s="1498"/>
      <c r="E2497" s="1498"/>
      <c r="F2497" s="1499"/>
      <c r="G2497" s="1500" t="s">
        <v>150</v>
      </c>
      <c r="H2497" s="1501">
        <f>VLOOKUP($A2486,'Result Entry'!$B$9:$FW$108,10,0)</f>
        <v>0.0</v>
      </c>
      <c r="I2497" s="1501"/>
      <c r="J2497" s="1501"/>
      <c r="K2497" s="1501"/>
      <c r="L2497" s="1501"/>
      <c r="M2497" s="1501"/>
      <c r="N2497" s="1502"/>
    </row>
    <row r="2498" spans="8:8" ht="20.25" customHeight="1">
      <c r="A2498" s="1443"/>
      <c r="B2498" s="1503" t="s">
        <v>70</v>
      </c>
      <c r="C2498" s="1504" t="s">
        <v>168</v>
      </c>
      <c r="D2498" s="1505"/>
      <c r="E2498" s="1506" t="s">
        <v>73</v>
      </c>
      <c r="F2498" s="1507" t="s">
        <v>74</v>
      </c>
      <c r="G2498" s="1508" t="s">
        <v>169</v>
      </c>
      <c r="H2498" s="1509" t="s">
        <v>56</v>
      </c>
      <c r="I2498" s="1510"/>
      <c r="J2498" s="1511" t="s">
        <v>85</v>
      </c>
      <c r="K2498" s="1512"/>
      <c r="L2498" s="1513" t="s">
        <v>170</v>
      </c>
      <c r="M2498" s="1514" t="s">
        <v>77</v>
      </c>
      <c r="N2498" s="1515" t="s">
        <v>99</v>
      </c>
    </row>
    <row r="2499" spans="8:8" ht="20.25" customHeight="1">
      <c r="A2499" s="1443"/>
      <c r="B2499" s="1503"/>
      <c r="C2499" s="1516"/>
      <c r="D2499" s="1517"/>
      <c r="E2499" s="1518"/>
      <c r="F2499" s="1519"/>
      <c r="G2499" s="1520"/>
      <c r="H2499" s="1521"/>
      <c r="I2499" s="1522"/>
      <c r="J2499" s="1523"/>
      <c r="K2499" s="1524"/>
      <c r="L2499" s="1525"/>
      <c r="M2499" s="1526"/>
      <c r="N2499" s="1527"/>
    </row>
    <row r="2500" spans="8:8" ht="20.25" customHeight="1">
      <c r="A2500" s="1443"/>
      <c r="B2500" s="1503" t="s">
        <v>70</v>
      </c>
      <c r="C2500" s="1528" t="s">
        <v>57</v>
      </c>
      <c r="D2500" s="1529"/>
      <c r="E2500" s="1530">
        <f>'Result Entry'!$L$7</f>
        <v>10.0</v>
      </c>
      <c r="F2500" s="1531">
        <f>'Result Entry'!$M$7</f>
        <v>10.0</v>
      </c>
      <c r="G2500" s="1532">
        <f>SUM(E2500:F2500)</f>
        <v>20.0</v>
      </c>
      <c r="H2500" s="1533">
        <f>'Result Entry'!$AU$7</f>
        <v>70.0</v>
      </c>
      <c r="I2500" s="1534"/>
      <c r="J2500" s="1535">
        <f>'Result Entry'!$AY$7</f>
        <v>100.0</v>
      </c>
      <c r="K2500" s="1534"/>
      <c r="L2500" s="1532">
        <f t="shared" si="140" ref="L2500:L2505">H2500+J2500</f>
        <v>170.0</v>
      </c>
      <c r="M2500" s="1536">
        <f t="shared" si="141" ref="M2500:M2505">G2500+L2500</f>
        <v>190.0</v>
      </c>
      <c r="N2500" s="1537"/>
    </row>
    <row r="2501" spans="8:8" s="1538" ht="20.25" customFormat="1" customHeight="1">
      <c r="A2501" s="1443"/>
      <c r="B2501" s="1539" t="s">
        <v>70</v>
      </c>
      <c r="C2501" s="1540" t="str">
        <f>'Result Entry'!$L$3</f>
        <v>HINDI Comp.</v>
      </c>
      <c r="D2501" s="1541"/>
      <c r="E2501" s="1542">
        <f>IF($J2489="TC",0,IF($J2489="Nso",0,VLOOKUP($A2486,'Result Entry'!$B$9:$FW$108,11,0)))</f>
        <v>0.0</v>
      </c>
      <c r="F2501" s="1543">
        <f>IF($J2489="TC",0,IF($J2489="Nso",0,VLOOKUP($A2486,'Result Entry'!$B$9:$FW$108,12,0)))</f>
        <v>0.0</v>
      </c>
      <c r="G2501" s="1544">
        <f>E2501+F2501</f>
        <v>0.0</v>
      </c>
      <c r="H2501" s="1545">
        <f>IF($J2489="TC",0,IF($J2489="Nso",0,VLOOKUP($A2486,'Result Entry'!$B$9:$FW$108,16,0)))</f>
        <v>0.0</v>
      </c>
      <c r="I2501" s="1546"/>
      <c r="J2501" s="1547">
        <f>IF($J2489="TC",0,IF($J2489="Nso",0,VLOOKUP($A2486,'Result Entry'!$B$9:$FW$108,19,0)))</f>
        <v>0.0</v>
      </c>
      <c r="K2501" s="1546"/>
      <c r="L2501" s="1548">
        <f t="shared" si="140"/>
        <v>0.0</v>
      </c>
      <c r="M2501" s="1549">
        <f t="shared" si="141"/>
        <v>0.0</v>
      </c>
      <c r="N2501" s="1550" t="str">
        <f>IF($J2489="TC",0,IF($J2489="Nso",0,VLOOKUP($A2486,'Result Entry'!$B$9:$FW$108,24,0)))</f>
        <v/>
      </c>
    </row>
    <row r="2502" spans="8:8" s="1538" ht="20.25" customFormat="1" customHeight="1">
      <c r="A2502" s="1443"/>
      <c r="B2502" s="1539" t="s">
        <v>70</v>
      </c>
      <c r="C2502" s="1551" t="str">
        <f>'Result Entry'!$Z$3</f>
        <v>ENGLISH Comp.</v>
      </c>
      <c r="D2502" s="1552"/>
      <c r="E2502" s="1542">
        <f>IF($J2489="TC",0,IF($J2489="Nso",0,VLOOKUP($A2486,'Result Entry'!$B$9:$FW$108,25,0)))</f>
        <v>0.0</v>
      </c>
      <c r="F2502" s="1543">
        <f>IF($J2489="TC",0,IF($J2489="Nso",0,VLOOKUP($A2486,'Result Entry'!$B$9:$FW$108,26,0)))</f>
        <v>0.0</v>
      </c>
      <c r="G2502" s="1553">
        <f>E2502+F2502</f>
        <v>0.0</v>
      </c>
      <c r="H2502" s="1554">
        <f>IF($J2489="TC",0,IF($J2489="Nso",0,VLOOKUP($A2486,'Result Entry'!$B$9:$FW$108,30,0)))</f>
        <v>0.0</v>
      </c>
      <c r="I2502" s="1555"/>
      <c r="J2502" s="1556">
        <f>IF($J2489="TC",0,IF($J2489="Nso",0,VLOOKUP($A2486,'Result Entry'!$B$9:$FW$108,33,0)))</f>
        <v>0.0</v>
      </c>
      <c r="K2502" s="1555"/>
      <c r="L2502" s="1548">
        <f t="shared" si="140"/>
        <v>0.0</v>
      </c>
      <c r="M2502" s="1549">
        <f t="shared" si="141"/>
        <v>0.0</v>
      </c>
      <c r="N2502" s="1550" t="str">
        <f>IF($J2489="TC",0,IF($J2489="Nso",0,VLOOKUP($A2486,'Result Entry'!$B$9:$FW$108,38,0)))</f>
        <v/>
      </c>
    </row>
    <row r="2503" spans="8:8" s="1538" ht="20.25" customFormat="1" customHeight="1">
      <c r="A2503" s="1443"/>
      <c r="B2503" s="1539" t="s">
        <v>70</v>
      </c>
      <c r="C2503" s="1551" t="str">
        <f>'Result Entry'!$AO$3</f>
        <v>PHYSICS</v>
      </c>
      <c r="D2503" s="1552"/>
      <c r="E2503" s="1542">
        <f>IF($J2489="TC",0,IF($J2489="Nso",0,VLOOKUP($A2486,'Result Entry'!$B$9:$FW$108,39,0)))</f>
        <v>0.0</v>
      </c>
      <c r="F2503" s="1543">
        <f>IF($J2489="TC",0,IF($J2489="Nso",0,VLOOKUP($A2486,'Result Entry'!$B$9:$FW$108,40,0)))</f>
        <v>0.0</v>
      </c>
      <c r="G2503" s="1553">
        <f>E2503+F2503</f>
        <v>0.0</v>
      </c>
      <c r="H2503" s="1554">
        <f>IF($J2489="TC",0,IF($J2489="Nso",0,VLOOKUP($A2486,'Result Entry'!$B$9:$FW$108,45,0)))</f>
        <v>0.0</v>
      </c>
      <c r="I2503" s="1555"/>
      <c r="J2503" s="1556">
        <f>IF($J2489="TC",0,IF($J2489="Nso",0,VLOOKUP($A2486,'Result Entry'!$B$9:$FW$108,49,0)))</f>
        <v>0.0</v>
      </c>
      <c r="K2503" s="1555"/>
      <c r="L2503" s="1548">
        <f t="shared" si="140"/>
        <v>0.0</v>
      </c>
      <c r="M2503" s="1549">
        <f t="shared" si="141"/>
        <v>0.0</v>
      </c>
      <c r="N2503" s="1550" t="str">
        <f>IF($J2489="TC",0,IF($J2489="Nso",0,VLOOKUP($A2486,'Result Entry'!$B$9:$FW$108,54,0)))</f>
        <v/>
      </c>
    </row>
    <row r="2504" spans="8:8" s="1538" ht="20.25" customFormat="1" customHeight="1">
      <c r="A2504" s="1443"/>
      <c r="B2504" s="1539" t="s">
        <v>70</v>
      </c>
      <c r="C2504" s="1551" t="str">
        <f>'Result Entry'!$BF$3</f>
        <v>CHEMISTRY</v>
      </c>
      <c r="D2504" s="1552"/>
      <c r="E2504" s="1542" t="str">
        <f>IF($J2489="TC",0,IF($J2489="Nso",0,VLOOKUP($A2486,'Result Entry'!$B$9:$FW$108,55,0)))</f>
        <v/>
      </c>
      <c r="F2504" s="1543">
        <f>IF($J2489="TC",0,IF($J2489="Nso",0,VLOOKUP($A2486,'Result Entry'!$B$9:$FW$108,56,0)))</f>
        <v>0.0</v>
      </c>
      <c r="G2504" s="1553" t="e">
        <f>E2504+F2504</f>
        <v>#VALUE!</v>
      </c>
      <c r="H2504" s="1554">
        <f>IF($J2489="TC",0,IF($J2489="Nso",0,VLOOKUP($A2486,'Result Entry'!$B$9:$FW$108,61,0)))</f>
        <v>0.0</v>
      </c>
      <c r="I2504" s="1555"/>
      <c r="J2504" s="1556">
        <f>IF($J2489="TC",0,IF($J2489="Nso",0,VLOOKUP($A2486,'Result Entry'!$B$9:$FW$108,65,0)))</f>
        <v>0.0</v>
      </c>
      <c r="K2504" s="1555"/>
      <c r="L2504" s="1548">
        <f t="shared" si="140"/>
        <v>0.0</v>
      </c>
      <c r="M2504" s="1549" t="e">
        <f t="shared" si="141"/>
        <v>#VALUE!</v>
      </c>
      <c r="N2504" s="1550" t="str">
        <f>IF($J2489="TC",0,IF($J2489="Nso",0,VLOOKUP($A2486,'Result Entry'!$B$9:$FW$108,70,0)))</f>
        <v/>
      </c>
    </row>
    <row r="2505" spans="8:8" s="1538" ht="20.25" customFormat="1" customHeight="1">
      <c r="A2505" s="1443"/>
      <c r="B2505" s="1539" t="s">
        <v>70</v>
      </c>
      <c r="C2505" s="1551" t="str">
        <f>'Result Entry'!$BW$3</f>
        <v>BIOLOGY</v>
      </c>
      <c r="D2505" s="1552"/>
      <c r="E2505" s="1557" t="str">
        <f>IF($J2489="TC",0,IF($J2489="Nso",0,VLOOKUP($A2486,'Result Entry'!$B$9:$FW$108,71,0)))</f>
        <v/>
      </c>
      <c r="F2505" s="1558" t="str">
        <f>IF($J2489="TC",0,IF($J2489="Nso",0,VLOOKUP($A2486,'Result Entry'!$B$9:$FW$108,72,0)))</f>
        <v/>
      </c>
      <c r="G2505" s="1559" t="e">
        <f>E2505+F2505</f>
        <v>#VALUE!</v>
      </c>
      <c r="H2505" s="1560">
        <f>IF($J2489="TC",0,IF($J2489="Nso",0,VLOOKUP($A2486,'Result Entry'!$B$9:$FW$108,77,0)))</f>
        <v>0.0</v>
      </c>
      <c r="I2505" s="1561"/>
      <c r="J2505" s="1562">
        <f>IF($J2489="TC",0,IF($J2489="Nso",0,VLOOKUP($A2486,'Result Entry'!$B$9:$FW$108,81,0)))</f>
        <v>0.0</v>
      </c>
      <c r="K2505" s="1561"/>
      <c r="L2505" s="1563">
        <f t="shared" si="140"/>
        <v>0.0</v>
      </c>
      <c r="M2505" s="1564" t="e">
        <f t="shared" si="141"/>
        <v>#VALUE!</v>
      </c>
      <c r="N2505" s="1550">
        <f>IF($J2489="TC",0,IF($J2489="Nso",0,VLOOKUP($A2486,'Result Entry'!$B$9:$FW$108,86,0)))</f>
        <v>0.0</v>
      </c>
    </row>
    <row r="2506" spans="8:8" ht="20.25" customHeight="1">
      <c r="A2506" s="1443"/>
      <c r="B2506" s="1503" t="s">
        <v>70</v>
      </c>
      <c r="C2506" s="1565" t="s">
        <v>78</v>
      </c>
      <c r="D2506" s="1566"/>
      <c r="E2506" s="1567"/>
      <c r="F2506" s="1568" t="s">
        <v>79</v>
      </c>
      <c r="G2506" s="1569"/>
      <c r="H2506" s="1570" t="s">
        <v>80</v>
      </c>
      <c r="I2506" s="1571"/>
      <c r="J2506" s="1572" t="s">
        <v>42</v>
      </c>
      <c r="K2506" s="1667" t="s">
        <v>92</v>
      </c>
      <c r="L2506" s="1574" t="s">
        <v>40</v>
      </c>
      <c r="M2506" s="1575"/>
      <c r="N2506" s="1576" t="s">
        <v>44</v>
      </c>
    </row>
    <row r="2507" spans="8:8" ht="25.5" customHeight="1">
      <c r="A2507" s="1443"/>
      <c r="B2507" s="1503" t="s">
        <v>70</v>
      </c>
      <c r="C2507" s="1577"/>
      <c r="D2507" s="1578"/>
      <c r="E2507" s="1579"/>
      <c r="F2507" s="1580">
        <f>IF($J2489="TC",0,IF($J2489="Nso",0,VLOOKUP($A2486,'Result Entry'!$B$9:$FW$108,146,0)))</f>
        <v>0.0</v>
      </c>
      <c r="G2507" s="1581"/>
      <c r="H2507" s="1582">
        <f>IF($J2489="TC",0,IF($J2489="Nso",0,VLOOKUP($A2486,'Result Entry'!$B$9:$FW$108,147,0)))</f>
        <v>0.0</v>
      </c>
      <c r="I2507" s="1583"/>
      <c r="J2507" s="1584">
        <f>IF($J2489="TC",0,IF($J2489="Nso",0,VLOOKUP($A2486,'Result Entry'!$B$9:$FW$108,148,0)))</f>
        <v>0.0</v>
      </c>
      <c r="K2507" s="1585" t="str">
        <f>IF($J2489="TC",0,IF($J2489="Nso",0,VLOOKUP($A2486,'Result Entry'!$B$9:$FW$108,149,0)))</f>
        <v/>
      </c>
      <c r="L2507" s="1586">
        <f>IF($J2489="TC",0,IF($J2489="Nso",0,VLOOKUP($A2486,'Result Entry'!$B$9:$FW$108,150,0)))</f>
        <v>0.0</v>
      </c>
      <c r="M2507" s="1587"/>
      <c r="N2507" s="1588">
        <f>IF($J2489="TC",0,IF($J2489="Nso",0,VLOOKUP($A2486,'Result Entry'!$B$9:$FW$108,152,0)))</f>
        <v>0.0</v>
      </c>
    </row>
    <row r="2508" spans="8:8" ht="20.25" customHeight="1">
      <c r="A2508" s="1443"/>
      <c r="B2508" s="1503" t="s">
        <v>70</v>
      </c>
      <c r="C2508" s="1589" t="s">
        <v>59</v>
      </c>
      <c r="D2508" s="1590"/>
      <c r="E2508" s="1590"/>
      <c r="F2508" s="1590"/>
      <c r="G2508" s="1590"/>
      <c r="H2508" s="1591"/>
      <c r="I2508" s="1592" t="s">
        <v>60</v>
      </c>
      <c r="J2508" s="1593"/>
      <c r="K2508" s="1594">
        <f>VLOOKUP($A2486,'Result Entry'!$B$9:$FW$108,143,0)</f>
        <v>0.0</v>
      </c>
      <c r="L2508" s="1595"/>
      <c r="M2508" s="1596" t="s">
        <v>38</v>
      </c>
      <c r="N2508" s="1597"/>
    </row>
    <row r="2509" spans="8:8" ht="20.25" customHeight="1">
      <c r="A2509" s="1443"/>
      <c r="B2509" s="1503" t="s">
        <v>70</v>
      </c>
      <c r="C2509" s="1598" t="s">
        <v>55</v>
      </c>
      <c r="D2509" s="1599"/>
      <c r="E2509" s="1599"/>
      <c r="F2509" s="1600" t="s">
        <v>158</v>
      </c>
      <c r="G2509" s="1601"/>
      <c r="H2509" s="1602" t="s">
        <v>48</v>
      </c>
      <c r="I2509" s="1603" t="s">
        <v>61</v>
      </c>
      <c r="J2509" s="1604"/>
      <c r="K2509" s="1605">
        <f>VLOOKUP($A2486,'Result Entry'!$B$9:$FW$108,144,0)</f>
        <v>0.0</v>
      </c>
      <c r="L2509" s="1606"/>
      <c r="M2509" s="1607">
        <f>VLOOKUP($A2486,'Result Entry'!$B$9:$FW$108,145,0)</f>
        <v>0.0</v>
      </c>
      <c r="N2509" s="1608"/>
    </row>
    <row r="2510" spans="8:8" ht="20.25" customHeight="1">
      <c r="A2510" s="1443"/>
      <c r="B2510" s="1503" t="s">
        <v>70</v>
      </c>
      <c r="C2510" s="1598"/>
      <c r="D2510" s="1599"/>
      <c r="E2510" s="1599"/>
      <c r="F2510" s="1609"/>
      <c r="G2510" s="1610"/>
      <c r="H2510" s="1611" t="s">
        <v>100</v>
      </c>
      <c r="I2510" s="1612" t="s">
        <v>62</v>
      </c>
      <c r="J2510" s="1613"/>
      <c r="K2510" s="1614">
        <f>IF($J2489="TC","Transferred",IF($J2489="Nso","NameSeparated",VLOOKUP($A2486,'Result Entry'!$B$9:$FW$108,153,0)))</f>
        <v>0.0</v>
      </c>
      <c r="L2510" s="1614"/>
      <c r="M2510" s="1614"/>
      <c r="N2510" s="1615"/>
    </row>
    <row r="2511" spans="8:8" ht="20.25" customHeight="1">
      <c r="A2511" s="1443"/>
      <c r="B2511" s="1503" t="s">
        <v>70</v>
      </c>
      <c r="C2511" s="1616" t="str">
        <f>'Result Entry'!$DU$3</f>
        <v>Foundation Of Information Tech.</v>
      </c>
      <c r="D2511" s="1617"/>
      <c r="E2511" s="1618"/>
      <c r="F2511" s="1619" t="str">
        <f>IF($J2489="TC",0,IF($J2489="Nso",0,VLOOKUP($A2486,'Result Entry'!$B$9:$GS$108,170,0)))</f>
        <v/>
      </c>
      <c r="G2511" s="1619"/>
      <c r="H2511" s="1620">
        <f>IF($J2489="TC",0,IF($J2489="Nso",0,VLOOKUP($A2486,'Result Entry'!$B$9:$GS$108,112,0)))</f>
        <v>0.0</v>
      </c>
      <c r="I2511" s="1621" t="s">
        <v>72</v>
      </c>
      <c r="J2511" s="1622"/>
      <c r="K2511" s="1623">
        <f>'Result Entry'!$T$2</f>
        <v>45041.0</v>
      </c>
      <c r="L2511" s="1624"/>
      <c r="M2511" s="1624"/>
      <c r="N2511" s="1625"/>
    </row>
    <row r="2512" spans="8:8" ht="20.25" customHeight="1">
      <c r="A2512" s="1443"/>
      <c r="B2512" s="1503" t="s">
        <v>70</v>
      </c>
      <c r="C2512" s="1616" t="str">
        <f>'Result Entry'!$EI$3</f>
        <v>G.I.A.I.-II</v>
      </c>
      <c r="D2512" s="1617"/>
      <c r="E2512" s="1618"/>
      <c r="F2512" s="1619" t="str">
        <f>IF($J2489="TC",0,IF($J2489="Nso",0,VLOOKUP($A2486,'Result Entry'!$B$9:$GS$108,174,0)))</f>
        <v/>
      </c>
      <c r="G2512" s="1619"/>
      <c r="H2512" s="1620">
        <f>IF($J2489="TC",0,IF($J2489="Nso",0,VLOOKUP($A2486,'Result Entry'!$B$9:$GS$108,124,0)))</f>
        <v>0.0</v>
      </c>
      <c r="I2512" s="1626"/>
      <c r="J2512" s="1627"/>
      <c r="K2512" s="1627"/>
      <c r="L2512" s="1627"/>
      <c r="M2512" s="1627"/>
      <c r="N2512" s="1628"/>
    </row>
    <row r="2513" spans="8:8" ht="20.25" customHeight="1">
      <c r="A2513" s="1443"/>
      <c r="B2513" s="1503" t="s">
        <v>70</v>
      </c>
      <c r="C2513" s="1616" t="str">
        <f>'Result Entry'!$EU$3</f>
        <v>SOC.SER.PLAN</v>
      </c>
      <c r="D2513" s="1617"/>
      <c r="E2513" s="1618"/>
      <c r="F2513" s="1619">
        <f>IF($J2489="TC",0,IF($J2489="Nso",0,VLOOKUP($A2486,'Result Entry'!$B$9:$HS$108,178,0)))</f>
        <v>0.0</v>
      </c>
      <c r="G2513" s="1619"/>
      <c r="H2513" s="1620">
        <f>IF($J2489="TC",0,IF($J2489="Nso",0,VLOOKUP($A2486,'Result Entry'!$B$9:$GS$108,136,0)))</f>
        <v>0.0</v>
      </c>
      <c r="I2513" s="1629" t="s">
        <v>175</v>
      </c>
      <c r="J2513" s="1630"/>
      <c r="K2513" s="1668"/>
      <c r="L2513" s="1669"/>
      <c r="M2513" s="1669"/>
      <c r="N2513" s="1670"/>
    </row>
    <row r="2514" spans="8:8" ht="20.25" customHeight="1">
      <c r="A2514" s="1443"/>
      <c r="B2514" s="1503" t="s">
        <v>70</v>
      </c>
      <c r="C2514" s="1616" t="str">
        <f>'Result Entry'!$FG$3</f>
        <v>Jeewan Kaushal</v>
      </c>
      <c r="D2514" s="1617"/>
      <c r="E2514" s="1618"/>
      <c r="F2514" s="1619" t="str">
        <f>IF($J2489="TC",0,IF($J2489="Nso",0,VLOOKUP($A2486,'Result Entry'!$B$9:$HS$108,182,0)))</f>
        <v/>
      </c>
      <c r="G2514" s="1619"/>
      <c r="H2514" s="1620">
        <f>IF($J2489="TC",0,IF($J2489="Nso",0,VLOOKUP($A2486,'Result Entry'!$B$9:$HS$108,136,0)))</f>
        <v>0.0</v>
      </c>
      <c r="I2514" s="1629" t="s">
        <v>149</v>
      </c>
      <c r="J2514" s="1630"/>
      <c r="K2514" s="1630"/>
      <c r="L2514" s="1630"/>
      <c r="M2514" s="1630"/>
      <c r="N2514" s="1634"/>
    </row>
    <row r="2515" spans="8:8" ht="20.25" customHeight="1">
      <c r="A2515" s="1443"/>
      <c r="B2515" s="1483" t="s">
        <v>70</v>
      </c>
      <c r="C2515" s="1635" t="s">
        <v>181</v>
      </c>
      <c r="D2515" s="1636"/>
      <c r="E2515" s="1637"/>
      <c r="F2515" s="1638" t="s">
        <v>182</v>
      </c>
      <c r="G2515" s="1639"/>
      <c r="H2515" s="1640" t="s">
        <v>31</v>
      </c>
      <c r="I2515" s="1629" t="s">
        <v>176</v>
      </c>
      <c r="J2515" s="1630"/>
      <c r="K2515" s="1630"/>
      <c r="L2515" s="1630"/>
      <c r="M2515" s="1630"/>
      <c r="N2515" s="1634"/>
    </row>
    <row r="2516" spans="8:8" ht="20.25" customHeight="1">
      <c r="A2516" s="1443"/>
      <c r="B2516" s="1483" t="s">
        <v>70</v>
      </c>
      <c r="C2516" s="1641"/>
      <c r="D2516" s="1642"/>
      <c r="E2516" s="1643"/>
      <c r="F2516" s="1644" t="s">
        <v>183</v>
      </c>
      <c r="G2516" s="1645"/>
      <c r="H2516" s="1646" t="s">
        <v>180</v>
      </c>
      <c r="I2516" s="1647" t="s">
        <v>68</v>
      </c>
      <c r="J2516" s="1648"/>
      <c r="K2516" s="1648"/>
      <c r="L2516" s="1648"/>
      <c r="M2516" s="1648"/>
      <c r="N2516" s="1649"/>
    </row>
    <row r="2517" spans="8:8" ht="20.25" customHeight="1">
      <c r="A2517" s="1443"/>
      <c r="B2517" s="1483" t="s">
        <v>70</v>
      </c>
      <c r="C2517" s="1641"/>
      <c r="D2517" s="1642"/>
      <c r="E2517" s="1643"/>
      <c r="F2517" s="1644" t="s">
        <v>186</v>
      </c>
      <c r="G2517" s="1645"/>
      <c r="H2517" s="1646" t="s">
        <v>63</v>
      </c>
      <c r="I2517" s="1650"/>
      <c r="J2517" s="1651"/>
      <c r="K2517" s="1651"/>
      <c r="L2517" s="1651"/>
      <c r="M2517" s="1651"/>
      <c r="N2517" s="1652"/>
    </row>
    <row r="2518" spans="8:8" ht="20.25" customHeight="1">
      <c r="A2518" s="1443"/>
      <c r="B2518" s="1483" t="s">
        <v>70</v>
      </c>
      <c r="C2518" s="1641"/>
      <c r="D2518" s="1642"/>
      <c r="E2518" s="1643"/>
      <c r="F2518" s="1644" t="s">
        <v>187</v>
      </c>
      <c r="G2518" s="1645"/>
      <c r="H2518" s="1646" t="s">
        <v>64</v>
      </c>
      <c r="I2518" s="1650"/>
      <c r="J2518" s="1651"/>
      <c r="K2518" s="1651"/>
      <c r="L2518" s="1651"/>
      <c r="M2518" s="1651"/>
      <c r="N2518" s="1652"/>
    </row>
    <row r="2519" spans="8:8" ht="20.25" customHeight="1">
      <c r="A2519" s="1443"/>
      <c r="B2519" s="1483" t="s">
        <v>70</v>
      </c>
      <c r="C2519" s="1641"/>
      <c r="D2519" s="1642"/>
      <c r="E2519" s="1643"/>
      <c r="F2519" s="1644" t="s">
        <v>184</v>
      </c>
      <c r="G2519" s="1645"/>
      <c r="H2519" s="1646" t="s">
        <v>66</v>
      </c>
      <c r="I2519" s="1653" t="s">
        <v>81</v>
      </c>
      <c r="J2519" s="1654"/>
      <c r="K2519" s="1654"/>
      <c r="L2519" s="1654"/>
      <c r="M2519" s="1654"/>
      <c r="N2519" s="1655"/>
    </row>
    <row r="2520" spans="8:8" ht="20.25" customHeight="1">
      <c r="A2520" s="1443"/>
      <c r="B2520" s="1656" t="s">
        <v>70</v>
      </c>
      <c r="C2520" s="1657"/>
      <c r="D2520" s="1658"/>
      <c r="E2520" s="1659"/>
      <c r="F2520" s="1660" t="s">
        <v>185</v>
      </c>
      <c r="G2520" s="1661"/>
      <c r="H2520" s="1662" t="s">
        <v>65</v>
      </c>
      <c r="I2520" s="1663"/>
      <c r="J2520" s="1664"/>
      <c r="K2520" s="1664"/>
      <c r="L2520" s="1664"/>
      <c r="M2520" s="1664"/>
      <c r="N2520" s="1665"/>
    </row>
    <row r="2521" spans="8:8" ht="15.75">
      <c r="A2521" s="1666"/>
      <c r="B2521" s="1666"/>
      <c r="C2521" s="1666"/>
      <c r="D2521" s="1666"/>
      <c r="E2521" s="1666"/>
      <c r="F2521" s="1666"/>
      <c r="G2521" s="1666"/>
      <c r="H2521" s="1666"/>
      <c r="I2521" s="1666"/>
      <c r="J2521" s="1666"/>
      <c r="K2521" s="1666"/>
      <c r="L2521" s="1666"/>
      <c r="M2521" s="1666"/>
      <c r="N2521" s="1666"/>
    </row>
    <row r="2522" spans="8:8" ht="24.75" customHeight="1">
      <c r="A2522" s="1441">
        <f>A2486+1</f>
        <v>72.0</v>
      </c>
      <c r="B2522" s="1442" t="s">
        <v>51</v>
      </c>
      <c r="C2522" s="1442"/>
      <c r="D2522" s="1442"/>
      <c r="E2522" s="1442"/>
      <c r="F2522" s="1442"/>
      <c r="G2522" s="1442"/>
      <c r="H2522" s="1442"/>
      <c r="I2522" s="1442"/>
      <c r="J2522" s="1442"/>
      <c r="K2522" s="1442"/>
      <c r="L2522" s="1442"/>
      <c r="M2522" s="1442"/>
      <c r="N2522" s="1442"/>
    </row>
    <row r="2523" spans="8:8" ht="42.75" customHeight="1">
      <c r="A2523" s="1443"/>
      <c r="B2523" s="1444"/>
      <c r="C2523" s="1445"/>
      <c r="D2523" s="1446" t="str">
        <f>Master!$E$8</f>
        <v>Govt. Sr. Secondary School </v>
      </c>
      <c r="E2523" s="1447"/>
      <c r="F2523" s="1447"/>
      <c r="G2523" s="1447"/>
      <c r="H2523" s="1447"/>
      <c r="I2523" s="1447"/>
      <c r="J2523" s="1447"/>
      <c r="K2523" s="1447"/>
      <c r="L2523" s="1447"/>
      <c r="M2523" s="1447"/>
      <c r="N2523" s="1448"/>
    </row>
    <row r="2524" spans="8:8" ht="26.25" customHeight="1">
      <c r="A2524" s="1443"/>
      <c r="B2524" s="1449"/>
      <c r="C2524" s="1450"/>
      <c r="D2524" s="1451" t="str">
        <f>Master!$E$11</f>
        <v>P.S.-Bapini (Jodhpur)</v>
      </c>
      <c r="E2524" s="1452"/>
      <c r="F2524" s="1452"/>
      <c r="G2524" s="1452"/>
      <c r="H2524" s="1452"/>
      <c r="I2524" s="1452"/>
      <c r="J2524" s="1452"/>
      <c r="K2524" s="1452"/>
      <c r="L2524" s="1452"/>
      <c r="M2524" s="1452"/>
      <c r="N2524" s="1453"/>
    </row>
    <row r="2525" spans="8:8" ht="20.25" customHeight="1">
      <c r="A2525" s="1443"/>
      <c r="B2525" s="1454"/>
      <c r="C2525" s="1455" t="s">
        <v>151</v>
      </c>
      <c r="D2525" s="1456"/>
      <c r="E2525" s="1456"/>
      <c r="F2525" s="1456"/>
      <c r="G2525" s="1457"/>
      <c r="H2525" s="1458" t="s">
        <v>128</v>
      </c>
      <c r="I2525" s="1458"/>
      <c r="J2525" s="1459">
        <f>VLOOKUP(A2522,'Result Entry'!$B$6:$K$108,6,0)</f>
        <v>0.0</v>
      </c>
      <c r="K2525" s="1460" t="s">
        <v>69</v>
      </c>
      <c r="L2525" s="1461"/>
      <c r="M2525" s="1462">
        <f>Master!$E$14</f>
        <v>8.151106901E9</v>
      </c>
      <c r="N2525" s="1463"/>
    </row>
    <row r="2526" spans="8:8" ht="20.25" customHeight="1">
      <c r="A2526" s="1443"/>
      <c r="B2526" s="1464"/>
      <c r="C2526" s="1465"/>
      <c r="D2526" s="1466"/>
      <c r="E2526" s="1466"/>
      <c r="F2526" s="1466"/>
      <c r="G2526" s="1467"/>
      <c r="H2526" s="1468"/>
      <c r="I2526" s="1468"/>
      <c r="J2526" s="1469"/>
      <c r="K2526" s="1470" t="s">
        <v>67</v>
      </c>
      <c r="L2526" s="1471"/>
      <c r="M2526" s="1472"/>
      <c r="N2526" s="1473"/>
      <c r="O2526" s="23" t="s">
        <v>157</v>
      </c>
    </row>
    <row r="2527" spans="8:8" ht="20.25" customHeight="1">
      <c r="A2527" s="1443"/>
      <c r="B2527" s="1464"/>
      <c r="C2527" s="1474"/>
      <c r="D2527" s="1475"/>
      <c r="E2527" s="1475"/>
      <c r="F2527" s="1475"/>
      <c r="G2527" s="1476"/>
      <c r="H2527" s="1477"/>
      <c r="I2527" s="1477"/>
      <c r="J2527" s="1478"/>
      <c r="K2527" s="1479" t="s">
        <v>52</v>
      </c>
      <c r="L2527" s="1480"/>
      <c r="M2527" s="1481" t="str">
        <f>Master!$E$6</f>
        <v>2022-23</v>
      </c>
      <c r="N2527" s="1482"/>
    </row>
    <row r="2528" spans="8:8" ht="20.25" customHeight="1">
      <c r="A2528" s="1443"/>
      <c r="B2528" s="1483" t="s">
        <v>70</v>
      </c>
      <c r="C2528" s="1484" t="s">
        <v>21</v>
      </c>
      <c r="D2528" s="1485"/>
      <c r="E2528" s="1485"/>
      <c r="F2528" s="1486"/>
      <c r="G2528" s="1487" t="s">
        <v>150</v>
      </c>
      <c r="H2528" s="1488">
        <f>VLOOKUP($A2522,'Result Entry'!$B$9:$FW$108,4,0)</f>
        <v>0.0</v>
      </c>
      <c r="I2528" s="1488"/>
      <c r="J2528" s="1488"/>
      <c r="K2528" s="1488"/>
      <c r="L2528" s="1488"/>
      <c r="M2528" s="1488"/>
      <c r="N2528" s="1489"/>
    </row>
    <row r="2529" spans="8:8" ht="20.25" customHeight="1">
      <c r="A2529" s="1443"/>
      <c r="B2529" s="1483" t="s">
        <v>70</v>
      </c>
      <c r="C2529" s="1490" t="s">
        <v>23</v>
      </c>
      <c r="D2529" s="1491"/>
      <c r="E2529" s="1491"/>
      <c r="F2529" s="1492"/>
      <c r="G2529" s="1493" t="s">
        <v>150</v>
      </c>
      <c r="H2529" s="1494">
        <f>VLOOKUP($A2522,'Result Entry'!$B$9:$FW$108,7,0)</f>
        <v>0.0</v>
      </c>
      <c r="I2529" s="1494"/>
      <c r="J2529" s="1494"/>
      <c r="K2529" s="1494"/>
      <c r="L2529" s="1494"/>
      <c r="M2529" s="1494"/>
      <c r="N2529" s="1495"/>
    </row>
    <row r="2530" spans="8:8" ht="20.25" customHeight="1">
      <c r="A2530" s="1443"/>
      <c r="B2530" s="1483" t="s">
        <v>70</v>
      </c>
      <c r="C2530" s="1490" t="s">
        <v>24</v>
      </c>
      <c r="D2530" s="1491"/>
      <c r="E2530" s="1491"/>
      <c r="F2530" s="1492"/>
      <c r="G2530" s="1493" t="s">
        <v>150</v>
      </c>
      <c r="H2530" s="1494">
        <f>VLOOKUP($A2522,'Result Entry'!$B$9:$FW$108,8,0)</f>
        <v>0.0</v>
      </c>
      <c r="I2530" s="1494"/>
      <c r="J2530" s="1494"/>
      <c r="K2530" s="1494"/>
      <c r="L2530" s="1494"/>
      <c r="M2530" s="1494"/>
      <c r="N2530" s="1495"/>
    </row>
    <row r="2531" spans="8:8" ht="20.25" customHeight="1">
      <c r="A2531" s="1443"/>
      <c r="B2531" s="1483" t="s">
        <v>70</v>
      </c>
      <c r="C2531" s="1490" t="s">
        <v>53</v>
      </c>
      <c r="D2531" s="1491"/>
      <c r="E2531" s="1491"/>
      <c r="F2531" s="1492"/>
      <c r="G2531" s="1493" t="s">
        <v>150</v>
      </c>
      <c r="H2531" s="1494">
        <f>VLOOKUP($A2522,'Result Entry'!$B$9:$FW$108,9,0)</f>
        <v>0.0</v>
      </c>
      <c r="I2531" s="1494"/>
      <c r="J2531" s="1494"/>
      <c r="K2531" s="1494"/>
      <c r="L2531" s="1494"/>
      <c r="M2531" s="1494"/>
      <c r="N2531" s="1495"/>
    </row>
    <row r="2532" spans="8:8" ht="20.25" customHeight="1">
      <c r="A2532" s="1443"/>
      <c r="B2532" s="1483" t="s">
        <v>70</v>
      </c>
      <c r="C2532" s="1490" t="s">
        <v>54</v>
      </c>
      <c r="D2532" s="1491"/>
      <c r="E2532" s="1491"/>
      <c r="F2532" s="1492"/>
      <c r="G2532" s="1493" t="s">
        <v>150</v>
      </c>
      <c r="H2532" s="1496" t="str">
        <f>CONCATENATE('Result Entry'!$G$4,'Result Entry'!$J$4)</f>
        <v>11(A)</v>
      </c>
      <c r="I2532" s="1494"/>
      <c r="J2532" s="1494"/>
      <c r="K2532" s="1494"/>
      <c r="L2532" s="1494"/>
      <c r="M2532" s="1494"/>
      <c r="N2532" s="1495"/>
    </row>
    <row r="2533" spans="8:8" ht="20.25" customHeight="1">
      <c r="A2533" s="1443"/>
      <c r="B2533" s="1483" t="s">
        <v>70</v>
      </c>
      <c r="C2533" s="1497" t="s">
        <v>26</v>
      </c>
      <c r="D2533" s="1498"/>
      <c r="E2533" s="1498"/>
      <c r="F2533" s="1499"/>
      <c r="G2533" s="1500" t="s">
        <v>150</v>
      </c>
      <c r="H2533" s="1501">
        <f>VLOOKUP($A2522,'Result Entry'!$B$9:$FW$108,10,0)</f>
        <v>0.0</v>
      </c>
      <c r="I2533" s="1501"/>
      <c r="J2533" s="1501"/>
      <c r="K2533" s="1501"/>
      <c r="L2533" s="1501"/>
      <c r="M2533" s="1501"/>
      <c r="N2533" s="1502"/>
    </row>
    <row r="2534" spans="8:8" ht="20.25" customHeight="1">
      <c r="A2534" s="1443"/>
      <c r="B2534" s="1503" t="s">
        <v>70</v>
      </c>
      <c r="C2534" s="1504" t="s">
        <v>168</v>
      </c>
      <c r="D2534" s="1505"/>
      <c r="E2534" s="1506" t="s">
        <v>73</v>
      </c>
      <c r="F2534" s="1507" t="s">
        <v>74</v>
      </c>
      <c r="G2534" s="1508" t="s">
        <v>169</v>
      </c>
      <c r="H2534" s="1509" t="s">
        <v>56</v>
      </c>
      <c r="I2534" s="1510"/>
      <c r="J2534" s="1511" t="s">
        <v>85</v>
      </c>
      <c r="K2534" s="1512"/>
      <c r="L2534" s="1513" t="s">
        <v>170</v>
      </c>
      <c r="M2534" s="1514" t="s">
        <v>77</v>
      </c>
      <c r="N2534" s="1515" t="s">
        <v>99</v>
      </c>
    </row>
    <row r="2535" spans="8:8" ht="20.25" customHeight="1">
      <c r="A2535" s="1443"/>
      <c r="B2535" s="1503"/>
      <c r="C2535" s="1516"/>
      <c r="D2535" s="1517"/>
      <c r="E2535" s="1518"/>
      <c r="F2535" s="1519"/>
      <c r="G2535" s="1520"/>
      <c r="H2535" s="1521"/>
      <c r="I2535" s="1522"/>
      <c r="J2535" s="1523"/>
      <c r="K2535" s="1524"/>
      <c r="L2535" s="1525"/>
      <c r="M2535" s="1526"/>
      <c r="N2535" s="1527"/>
    </row>
    <row r="2536" spans="8:8" ht="20.25" customHeight="1">
      <c r="A2536" s="1443"/>
      <c r="B2536" s="1503" t="s">
        <v>70</v>
      </c>
      <c r="C2536" s="1528" t="s">
        <v>57</v>
      </c>
      <c r="D2536" s="1529"/>
      <c r="E2536" s="1530">
        <f>'Result Entry'!$L$7</f>
        <v>10.0</v>
      </c>
      <c r="F2536" s="1531">
        <f>'Result Entry'!$M$7</f>
        <v>10.0</v>
      </c>
      <c r="G2536" s="1532">
        <f>SUM(E2536:F2536)</f>
        <v>20.0</v>
      </c>
      <c r="H2536" s="1533">
        <f>'Result Entry'!$AU$7</f>
        <v>70.0</v>
      </c>
      <c r="I2536" s="1534"/>
      <c r="J2536" s="1535">
        <f>'Result Entry'!$AY$7</f>
        <v>100.0</v>
      </c>
      <c r="K2536" s="1534"/>
      <c r="L2536" s="1532">
        <f t="shared" si="142" ref="L2536:L2541">H2536+J2536</f>
        <v>170.0</v>
      </c>
      <c r="M2536" s="1536">
        <f t="shared" si="143" ref="M2536:M2541">G2536+L2536</f>
        <v>190.0</v>
      </c>
      <c r="N2536" s="1537"/>
    </row>
    <row r="2537" spans="8:8" s="1538" ht="20.25" customFormat="1" customHeight="1">
      <c r="A2537" s="1443"/>
      <c r="B2537" s="1539" t="s">
        <v>70</v>
      </c>
      <c r="C2537" s="1540" t="str">
        <f>'Result Entry'!$L$3</f>
        <v>HINDI Comp.</v>
      </c>
      <c r="D2537" s="1541"/>
      <c r="E2537" s="1542">
        <f>IF($J2525="TC",0,IF($J2525="Nso",0,VLOOKUP($A2522,'Result Entry'!$B$9:$FW$108,11,0)))</f>
        <v>0.0</v>
      </c>
      <c r="F2537" s="1543">
        <f>IF($J2525="TC",0,IF($J2525="Nso",0,VLOOKUP($A2522,'Result Entry'!$B$9:$FW$108,12,0)))</f>
        <v>0.0</v>
      </c>
      <c r="G2537" s="1544">
        <f>E2537+F2537</f>
        <v>0.0</v>
      </c>
      <c r="H2537" s="1545">
        <f>IF($J2525="TC",0,IF($J2525="Nso",0,VLOOKUP($A2522,'Result Entry'!$B$9:$FW$108,16,0)))</f>
        <v>0.0</v>
      </c>
      <c r="I2537" s="1546"/>
      <c r="J2537" s="1547">
        <f>IF($J2525="TC",0,IF($J2525="Nso",0,VLOOKUP($A2522,'Result Entry'!$B$9:$FW$108,19,0)))</f>
        <v>0.0</v>
      </c>
      <c r="K2537" s="1546"/>
      <c r="L2537" s="1548">
        <f t="shared" si="142"/>
        <v>0.0</v>
      </c>
      <c r="M2537" s="1549">
        <f t="shared" si="143"/>
        <v>0.0</v>
      </c>
      <c r="N2537" s="1550" t="str">
        <f>IF($J2525="TC",0,IF($J2525="Nso",0,VLOOKUP($A2522,'Result Entry'!$B$9:$FW$108,24,0)))</f>
        <v/>
      </c>
    </row>
    <row r="2538" spans="8:8" s="1538" ht="20.25" customFormat="1" customHeight="1">
      <c r="A2538" s="1443"/>
      <c r="B2538" s="1539" t="s">
        <v>70</v>
      </c>
      <c r="C2538" s="1551" t="str">
        <f>'Result Entry'!$Z$3</f>
        <v>ENGLISH Comp.</v>
      </c>
      <c r="D2538" s="1552"/>
      <c r="E2538" s="1542">
        <f>IF($J2525="TC",0,IF($J2525="Nso",0,VLOOKUP($A2522,'Result Entry'!$B$9:$FW$108,25,0)))</f>
        <v>0.0</v>
      </c>
      <c r="F2538" s="1543">
        <f>IF($J2525="TC",0,IF($J2525="Nso",0,VLOOKUP($A2522,'Result Entry'!$B$9:$FW$108,26,0)))</f>
        <v>0.0</v>
      </c>
      <c r="G2538" s="1553">
        <f>E2538+F2538</f>
        <v>0.0</v>
      </c>
      <c r="H2538" s="1554">
        <f>IF($J2525="TC",0,IF($J2525="Nso",0,VLOOKUP($A2522,'Result Entry'!$B$9:$FW$108,30,0)))</f>
        <v>0.0</v>
      </c>
      <c r="I2538" s="1555"/>
      <c r="J2538" s="1556">
        <f>IF($J2525="TC",0,IF($J2525="Nso",0,VLOOKUP($A2522,'Result Entry'!$B$9:$FW$108,33,0)))</f>
        <v>0.0</v>
      </c>
      <c r="K2538" s="1555"/>
      <c r="L2538" s="1548">
        <f t="shared" si="142"/>
        <v>0.0</v>
      </c>
      <c r="M2538" s="1549">
        <f t="shared" si="143"/>
        <v>0.0</v>
      </c>
      <c r="N2538" s="1550" t="str">
        <f>IF($J2525="TC",0,IF($J2525="Nso",0,VLOOKUP($A2522,'Result Entry'!$B$9:$FW$108,38,0)))</f>
        <v/>
      </c>
    </row>
    <row r="2539" spans="8:8" s="1538" ht="20.25" customFormat="1" customHeight="1">
      <c r="A2539" s="1443"/>
      <c r="B2539" s="1539" t="s">
        <v>70</v>
      </c>
      <c r="C2539" s="1551" t="str">
        <f>'Result Entry'!$AO$3</f>
        <v>PHYSICS</v>
      </c>
      <c r="D2539" s="1552"/>
      <c r="E2539" s="1542">
        <f>IF($J2525="TC",0,IF($J2525="Nso",0,VLOOKUP($A2522,'Result Entry'!$B$9:$FW$108,39,0)))</f>
        <v>0.0</v>
      </c>
      <c r="F2539" s="1543">
        <f>IF($J2525="TC",0,IF($J2525="Nso",0,VLOOKUP($A2522,'Result Entry'!$B$9:$FW$108,40,0)))</f>
        <v>0.0</v>
      </c>
      <c r="G2539" s="1553">
        <f>E2539+F2539</f>
        <v>0.0</v>
      </c>
      <c r="H2539" s="1554">
        <f>IF($J2525="TC",0,IF($J2525="Nso",0,VLOOKUP($A2522,'Result Entry'!$B$9:$FW$108,45,0)))</f>
        <v>0.0</v>
      </c>
      <c r="I2539" s="1555"/>
      <c r="J2539" s="1556">
        <f>IF($J2525="TC",0,IF($J2525="Nso",0,VLOOKUP($A2522,'Result Entry'!$B$9:$FW$108,49,0)))</f>
        <v>0.0</v>
      </c>
      <c r="K2539" s="1555"/>
      <c r="L2539" s="1548">
        <f t="shared" si="142"/>
        <v>0.0</v>
      </c>
      <c r="M2539" s="1549">
        <f t="shared" si="143"/>
        <v>0.0</v>
      </c>
      <c r="N2539" s="1550" t="str">
        <f>IF($J2525="TC",0,IF($J2525="Nso",0,VLOOKUP($A2522,'Result Entry'!$B$9:$FW$108,54,0)))</f>
        <v/>
      </c>
    </row>
    <row r="2540" spans="8:8" s="1538" ht="20.25" customFormat="1" customHeight="1">
      <c r="A2540" s="1443"/>
      <c r="B2540" s="1539" t="s">
        <v>70</v>
      </c>
      <c r="C2540" s="1551" t="str">
        <f>'Result Entry'!$BF$3</f>
        <v>CHEMISTRY</v>
      </c>
      <c r="D2540" s="1552"/>
      <c r="E2540" s="1542" t="str">
        <f>IF($J2525="TC",0,IF($J2525="Nso",0,VLOOKUP($A2522,'Result Entry'!$B$9:$FW$108,55,0)))</f>
        <v/>
      </c>
      <c r="F2540" s="1543">
        <f>IF($J2525="TC",0,IF($J2525="Nso",0,VLOOKUP($A2522,'Result Entry'!$B$9:$FW$108,56,0)))</f>
        <v>0.0</v>
      </c>
      <c r="G2540" s="1553" t="e">
        <f>E2540+F2540</f>
        <v>#VALUE!</v>
      </c>
      <c r="H2540" s="1554">
        <f>IF($J2525="TC",0,IF($J2525="Nso",0,VLOOKUP($A2522,'Result Entry'!$B$9:$FW$108,61,0)))</f>
        <v>0.0</v>
      </c>
      <c r="I2540" s="1555"/>
      <c r="J2540" s="1556">
        <f>IF($J2525="TC",0,IF($J2525="Nso",0,VLOOKUP($A2522,'Result Entry'!$B$9:$FW$108,65,0)))</f>
        <v>0.0</v>
      </c>
      <c r="K2540" s="1555"/>
      <c r="L2540" s="1548">
        <f t="shared" si="142"/>
        <v>0.0</v>
      </c>
      <c r="M2540" s="1549" t="e">
        <f t="shared" si="143"/>
        <v>#VALUE!</v>
      </c>
      <c r="N2540" s="1550" t="str">
        <f>IF($J2525="TC",0,IF($J2525="Nso",0,VLOOKUP($A2522,'Result Entry'!$B$9:$FW$108,70,0)))</f>
        <v/>
      </c>
    </row>
    <row r="2541" spans="8:8" s="1538" ht="20.25" customFormat="1" customHeight="1">
      <c r="A2541" s="1443"/>
      <c r="B2541" s="1539" t="s">
        <v>70</v>
      </c>
      <c r="C2541" s="1551" t="str">
        <f>'Result Entry'!$BW$3</f>
        <v>BIOLOGY</v>
      </c>
      <c r="D2541" s="1552"/>
      <c r="E2541" s="1557" t="str">
        <f>IF($J2525="TC",0,IF($J2525="Nso",0,VLOOKUP($A2522,'Result Entry'!$B$9:$FW$108,71,0)))</f>
        <v/>
      </c>
      <c r="F2541" s="1558" t="str">
        <f>IF($J2525="TC",0,IF($J2525="Nso",0,VLOOKUP($A2522,'Result Entry'!$B$9:$FW$108,72,0)))</f>
        <v/>
      </c>
      <c r="G2541" s="1559" t="e">
        <f>E2541+F2541</f>
        <v>#VALUE!</v>
      </c>
      <c r="H2541" s="1560">
        <f>IF($J2525="TC",0,IF($J2525="Nso",0,VLOOKUP($A2522,'Result Entry'!$B$9:$FW$108,77,0)))</f>
        <v>0.0</v>
      </c>
      <c r="I2541" s="1561"/>
      <c r="J2541" s="1562">
        <f>IF($J2525="TC",0,IF($J2525="Nso",0,VLOOKUP($A2522,'Result Entry'!$B$9:$FW$108,81,0)))</f>
        <v>0.0</v>
      </c>
      <c r="K2541" s="1561"/>
      <c r="L2541" s="1563">
        <f t="shared" si="142"/>
        <v>0.0</v>
      </c>
      <c r="M2541" s="1564" t="e">
        <f t="shared" si="143"/>
        <v>#VALUE!</v>
      </c>
      <c r="N2541" s="1550">
        <f>IF($J2525="TC",0,IF($J2525="Nso",0,VLOOKUP($A2522,'Result Entry'!$B$9:$FW$108,86,0)))</f>
        <v>0.0</v>
      </c>
    </row>
    <row r="2542" spans="8:8" ht="20.25" customHeight="1">
      <c r="A2542" s="1443"/>
      <c r="B2542" s="1503" t="s">
        <v>70</v>
      </c>
      <c r="C2542" s="1565" t="s">
        <v>78</v>
      </c>
      <c r="D2542" s="1566"/>
      <c r="E2542" s="1567"/>
      <c r="F2542" s="1568" t="s">
        <v>79</v>
      </c>
      <c r="G2542" s="1569"/>
      <c r="H2542" s="1570" t="s">
        <v>80</v>
      </c>
      <c r="I2542" s="1571"/>
      <c r="J2542" s="1572" t="s">
        <v>42</v>
      </c>
      <c r="K2542" s="1667" t="s">
        <v>92</v>
      </c>
      <c r="L2542" s="1574" t="s">
        <v>40</v>
      </c>
      <c r="M2542" s="1575"/>
      <c r="N2542" s="1576" t="s">
        <v>44</v>
      </c>
    </row>
    <row r="2543" spans="8:8" ht="25.5" customHeight="1">
      <c r="A2543" s="1443"/>
      <c r="B2543" s="1503" t="s">
        <v>70</v>
      </c>
      <c r="C2543" s="1577"/>
      <c r="D2543" s="1578"/>
      <c r="E2543" s="1579"/>
      <c r="F2543" s="1580">
        <f>IF($J2525="TC",0,IF($J2525="Nso",0,VLOOKUP($A2522,'Result Entry'!$B$9:$FW$108,146,0)))</f>
        <v>0.0</v>
      </c>
      <c r="G2543" s="1581"/>
      <c r="H2543" s="1582">
        <f>IF($J2525="TC",0,IF($J2525="Nso",0,VLOOKUP($A2522,'Result Entry'!$B$9:$FW$108,147,0)))</f>
        <v>0.0</v>
      </c>
      <c r="I2543" s="1583"/>
      <c r="J2543" s="1584">
        <f>IF($J2525="TC",0,IF($J2525="Nso",0,VLOOKUP($A2522,'Result Entry'!$B$9:$FW$108,148,0)))</f>
        <v>0.0</v>
      </c>
      <c r="K2543" s="1585" t="str">
        <f>IF($J2525="TC",0,IF($J2525="Nso",0,VLOOKUP($A2522,'Result Entry'!$B$9:$FW$108,149,0)))</f>
        <v/>
      </c>
      <c r="L2543" s="1586">
        <f>IF($J2525="TC",0,IF($J2525="Nso",0,VLOOKUP($A2522,'Result Entry'!$B$9:$FW$108,150,0)))</f>
        <v>0.0</v>
      </c>
      <c r="M2543" s="1587"/>
      <c r="N2543" s="1588">
        <f>IF($J2525="TC",0,IF($J2525="Nso",0,VLOOKUP($A2522,'Result Entry'!$B$9:$FW$108,152,0)))</f>
        <v>0.0</v>
      </c>
    </row>
    <row r="2544" spans="8:8" ht="20.25" customHeight="1">
      <c r="A2544" s="1443"/>
      <c r="B2544" s="1503" t="s">
        <v>70</v>
      </c>
      <c r="C2544" s="1589" t="s">
        <v>59</v>
      </c>
      <c r="D2544" s="1590"/>
      <c r="E2544" s="1590"/>
      <c r="F2544" s="1590"/>
      <c r="G2544" s="1590"/>
      <c r="H2544" s="1591"/>
      <c r="I2544" s="1592" t="s">
        <v>60</v>
      </c>
      <c r="J2544" s="1593"/>
      <c r="K2544" s="1594">
        <f>VLOOKUP($A2522,'Result Entry'!$B$9:$FW$108,143,0)</f>
        <v>0.0</v>
      </c>
      <c r="L2544" s="1595"/>
      <c r="M2544" s="1596" t="s">
        <v>38</v>
      </c>
      <c r="N2544" s="1597"/>
    </row>
    <row r="2545" spans="8:8" ht="20.25" customHeight="1">
      <c r="A2545" s="1443"/>
      <c r="B2545" s="1503" t="s">
        <v>70</v>
      </c>
      <c r="C2545" s="1598" t="s">
        <v>55</v>
      </c>
      <c r="D2545" s="1599"/>
      <c r="E2545" s="1599"/>
      <c r="F2545" s="1600" t="s">
        <v>158</v>
      </c>
      <c r="G2545" s="1601"/>
      <c r="H2545" s="1602" t="s">
        <v>48</v>
      </c>
      <c r="I2545" s="1603" t="s">
        <v>61</v>
      </c>
      <c r="J2545" s="1604"/>
      <c r="K2545" s="1605">
        <f>VLOOKUP($A2522,'Result Entry'!$B$9:$FW$108,144,0)</f>
        <v>0.0</v>
      </c>
      <c r="L2545" s="1606"/>
      <c r="M2545" s="1607">
        <f>VLOOKUP($A2522,'Result Entry'!$B$9:$FW$108,145,0)</f>
        <v>0.0</v>
      </c>
      <c r="N2545" s="1608"/>
    </row>
    <row r="2546" spans="8:8" ht="20.25" customHeight="1">
      <c r="A2546" s="1443"/>
      <c r="B2546" s="1503" t="s">
        <v>70</v>
      </c>
      <c r="C2546" s="1598"/>
      <c r="D2546" s="1599"/>
      <c r="E2546" s="1599"/>
      <c r="F2546" s="1609"/>
      <c r="G2546" s="1610"/>
      <c r="H2546" s="1611" t="s">
        <v>100</v>
      </c>
      <c r="I2546" s="1612" t="s">
        <v>62</v>
      </c>
      <c r="J2546" s="1613"/>
      <c r="K2546" s="1614">
        <f>IF($J2525="TC","Transferred",IF($J2525="Nso","NameSeparated",VLOOKUP($A2522,'Result Entry'!$B$9:$FW$108,153,0)))</f>
        <v>0.0</v>
      </c>
      <c r="L2546" s="1614"/>
      <c r="M2546" s="1614"/>
      <c r="N2546" s="1615"/>
    </row>
    <row r="2547" spans="8:8" ht="20.25" customHeight="1">
      <c r="A2547" s="1443"/>
      <c r="B2547" s="1503" t="s">
        <v>70</v>
      </c>
      <c r="C2547" s="1616" t="str">
        <f>'Result Entry'!$DU$3</f>
        <v>Foundation Of Information Tech.</v>
      </c>
      <c r="D2547" s="1617"/>
      <c r="E2547" s="1618"/>
      <c r="F2547" s="1619" t="str">
        <f>IF($J2525="TC",0,IF($J2525="Nso",0,VLOOKUP($A2522,'Result Entry'!$B$9:$GS$108,170,0)))</f>
        <v/>
      </c>
      <c r="G2547" s="1619"/>
      <c r="H2547" s="1620">
        <f>IF($J2525="TC",0,IF($J2525="Nso",0,VLOOKUP($A2522,'Result Entry'!$B$9:$GS$108,112,0)))</f>
        <v>0.0</v>
      </c>
      <c r="I2547" s="1621" t="s">
        <v>72</v>
      </c>
      <c r="J2547" s="1622"/>
      <c r="K2547" s="1623">
        <f>'Result Entry'!$T$2</f>
        <v>45041.0</v>
      </c>
      <c r="L2547" s="1624"/>
      <c r="M2547" s="1624"/>
      <c r="N2547" s="1625"/>
    </row>
    <row r="2548" spans="8:8" ht="20.25" customHeight="1">
      <c r="A2548" s="1443"/>
      <c r="B2548" s="1503" t="s">
        <v>70</v>
      </c>
      <c r="C2548" s="1616" t="str">
        <f>'Result Entry'!$EI$3</f>
        <v>G.I.A.I.-II</v>
      </c>
      <c r="D2548" s="1617"/>
      <c r="E2548" s="1618"/>
      <c r="F2548" s="1619" t="str">
        <f>IF($J2525="TC",0,IF($J2525="Nso",0,VLOOKUP($A2522,'Result Entry'!$B$9:$GS$108,174,0)))</f>
        <v/>
      </c>
      <c r="G2548" s="1619"/>
      <c r="H2548" s="1620">
        <f>IF($J2525="TC",0,IF($J2525="Nso",0,VLOOKUP($A2522,'Result Entry'!$B$9:$GS$108,124,0)))</f>
        <v>0.0</v>
      </c>
      <c r="I2548" s="1626"/>
      <c r="J2548" s="1627"/>
      <c r="K2548" s="1627"/>
      <c r="L2548" s="1627"/>
      <c r="M2548" s="1627"/>
      <c r="N2548" s="1628"/>
    </row>
    <row r="2549" spans="8:8" ht="20.25" customHeight="1">
      <c r="A2549" s="1443"/>
      <c r="B2549" s="1503" t="s">
        <v>70</v>
      </c>
      <c r="C2549" s="1616" t="str">
        <f>'Result Entry'!$EU$3</f>
        <v>SOC.SER.PLAN</v>
      </c>
      <c r="D2549" s="1617"/>
      <c r="E2549" s="1618"/>
      <c r="F2549" s="1619">
        <f>IF($J2525="TC",0,IF($J2525="Nso",0,VLOOKUP($A2522,'Result Entry'!$B$9:$HS$108,178,0)))</f>
        <v>0.0</v>
      </c>
      <c r="G2549" s="1619"/>
      <c r="H2549" s="1620">
        <f>IF($J2525="TC",0,IF($J2525="Nso",0,VLOOKUP($A2522,'Result Entry'!$B$9:$GS$108,136,0)))</f>
        <v>0.0</v>
      </c>
      <c r="I2549" s="1629" t="s">
        <v>175</v>
      </c>
      <c r="J2549" s="1630"/>
      <c r="K2549" s="1668"/>
      <c r="L2549" s="1669"/>
      <c r="M2549" s="1669"/>
      <c r="N2549" s="1670"/>
    </row>
    <row r="2550" spans="8:8" ht="20.25" customHeight="1">
      <c r="A2550" s="1443"/>
      <c r="B2550" s="1503" t="s">
        <v>70</v>
      </c>
      <c r="C2550" s="1616" t="str">
        <f>'Result Entry'!$FG$3</f>
        <v>Jeewan Kaushal</v>
      </c>
      <c r="D2550" s="1617"/>
      <c r="E2550" s="1618"/>
      <c r="F2550" s="1619" t="str">
        <f>IF($J2525="TC",0,IF($J2525="Nso",0,VLOOKUP($A2522,'Result Entry'!$B$9:$HS$108,182,0)))</f>
        <v/>
      </c>
      <c r="G2550" s="1619"/>
      <c r="H2550" s="1620">
        <f>IF($J2525="TC",0,IF($J2525="Nso",0,VLOOKUP($A2522,'Result Entry'!$B$9:$HS$108,136,0)))</f>
        <v>0.0</v>
      </c>
      <c r="I2550" s="1629" t="s">
        <v>149</v>
      </c>
      <c r="J2550" s="1630"/>
      <c r="K2550" s="1630"/>
      <c r="L2550" s="1630"/>
      <c r="M2550" s="1630"/>
      <c r="N2550" s="1634"/>
    </row>
    <row r="2551" spans="8:8" ht="20.25" customHeight="1">
      <c r="A2551" s="1443"/>
      <c r="B2551" s="1483" t="s">
        <v>70</v>
      </c>
      <c r="C2551" s="1635" t="s">
        <v>181</v>
      </c>
      <c r="D2551" s="1636"/>
      <c r="E2551" s="1637"/>
      <c r="F2551" s="1638" t="s">
        <v>182</v>
      </c>
      <c r="G2551" s="1639"/>
      <c r="H2551" s="1640" t="s">
        <v>31</v>
      </c>
      <c r="I2551" s="1629" t="s">
        <v>176</v>
      </c>
      <c r="J2551" s="1630"/>
      <c r="K2551" s="1630"/>
      <c r="L2551" s="1630"/>
      <c r="M2551" s="1630"/>
      <c r="N2551" s="1634"/>
    </row>
    <row r="2552" spans="8:8" ht="20.25" customHeight="1">
      <c r="A2552" s="1443"/>
      <c r="B2552" s="1483" t="s">
        <v>70</v>
      </c>
      <c r="C2552" s="1641"/>
      <c r="D2552" s="1642"/>
      <c r="E2552" s="1643"/>
      <c r="F2552" s="1644" t="s">
        <v>183</v>
      </c>
      <c r="G2552" s="1645"/>
      <c r="H2552" s="1646" t="s">
        <v>180</v>
      </c>
      <c r="I2552" s="1647" t="s">
        <v>68</v>
      </c>
      <c r="J2552" s="1648"/>
      <c r="K2552" s="1648"/>
      <c r="L2552" s="1648"/>
      <c r="M2552" s="1648"/>
      <c r="N2552" s="1649"/>
    </row>
    <row r="2553" spans="8:8" ht="20.25" customHeight="1">
      <c r="A2553" s="1443"/>
      <c r="B2553" s="1483" t="s">
        <v>70</v>
      </c>
      <c r="C2553" s="1641"/>
      <c r="D2553" s="1642"/>
      <c r="E2553" s="1643"/>
      <c r="F2553" s="1644" t="s">
        <v>186</v>
      </c>
      <c r="G2553" s="1645"/>
      <c r="H2553" s="1646" t="s">
        <v>63</v>
      </c>
      <c r="I2553" s="1650"/>
      <c r="J2553" s="1651"/>
      <c r="K2553" s="1651"/>
      <c r="L2553" s="1651"/>
      <c r="M2553" s="1651"/>
      <c r="N2553" s="1652"/>
    </row>
    <row r="2554" spans="8:8" ht="20.25" customHeight="1">
      <c r="A2554" s="1443"/>
      <c r="B2554" s="1483" t="s">
        <v>70</v>
      </c>
      <c r="C2554" s="1641"/>
      <c r="D2554" s="1642"/>
      <c r="E2554" s="1643"/>
      <c r="F2554" s="1644" t="s">
        <v>187</v>
      </c>
      <c r="G2554" s="1645"/>
      <c r="H2554" s="1646" t="s">
        <v>64</v>
      </c>
      <c r="I2554" s="1650"/>
      <c r="J2554" s="1651"/>
      <c r="K2554" s="1651"/>
      <c r="L2554" s="1651"/>
      <c r="M2554" s="1651"/>
      <c r="N2554" s="1652"/>
    </row>
    <row r="2555" spans="8:8" ht="20.25" customHeight="1">
      <c r="A2555" s="1443"/>
      <c r="B2555" s="1483" t="s">
        <v>70</v>
      </c>
      <c r="C2555" s="1641"/>
      <c r="D2555" s="1642"/>
      <c r="E2555" s="1643"/>
      <c r="F2555" s="1644" t="s">
        <v>184</v>
      </c>
      <c r="G2555" s="1645"/>
      <c r="H2555" s="1646" t="s">
        <v>66</v>
      </c>
      <c r="I2555" s="1653" t="s">
        <v>81</v>
      </c>
      <c r="J2555" s="1654"/>
      <c r="K2555" s="1654"/>
      <c r="L2555" s="1654"/>
      <c r="M2555" s="1654"/>
      <c r="N2555" s="1655"/>
    </row>
    <row r="2556" spans="8:8" ht="20.25" customHeight="1">
      <c r="A2556" s="1443"/>
      <c r="B2556" s="1656" t="s">
        <v>70</v>
      </c>
      <c r="C2556" s="1657"/>
      <c r="D2556" s="1658"/>
      <c r="E2556" s="1659"/>
      <c r="F2556" s="1660" t="s">
        <v>185</v>
      </c>
      <c r="G2556" s="1661"/>
      <c r="H2556" s="1662" t="s">
        <v>65</v>
      </c>
      <c r="I2556" s="1663"/>
      <c r="J2556" s="1664"/>
      <c r="K2556" s="1664"/>
      <c r="L2556" s="1664"/>
      <c r="M2556" s="1664"/>
      <c r="N2556" s="1665"/>
    </row>
    <row r="2557" spans="8:8" ht="24.75" customHeight="1">
      <c r="A2557" s="1441">
        <f>A2522+1</f>
        <v>73.0</v>
      </c>
      <c r="B2557" s="1442" t="s">
        <v>51</v>
      </c>
      <c r="C2557" s="1442"/>
      <c r="D2557" s="1442"/>
      <c r="E2557" s="1442"/>
      <c r="F2557" s="1442"/>
      <c r="G2557" s="1442"/>
      <c r="H2557" s="1442"/>
      <c r="I2557" s="1442"/>
      <c r="J2557" s="1442"/>
      <c r="K2557" s="1442"/>
      <c r="L2557" s="1442"/>
      <c r="M2557" s="1442"/>
      <c r="N2557" s="1442"/>
    </row>
    <row r="2558" spans="8:8" ht="42.75" customHeight="1">
      <c r="A2558" s="1443"/>
      <c r="B2558" s="1444"/>
      <c r="C2558" s="1445"/>
      <c r="D2558" s="1446" t="str">
        <f>Master!$E$8</f>
        <v>Govt. Sr. Secondary School </v>
      </c>
      <c r="E2558" s="1447"/>
      <c r="F2558" s="1447"/>
      <c r="G2558" s="1447"/>
      <c r="H2558" s="1447"/>
      <c r="I2558" s="1447"/>
      <c r="J2558" s="1447"/>
      <c r="K2558" s="1447"/>
      <c r="L2558" s="1447"/>
      <c r="M2558" s="1447"/>
      <c r="N2558" s="1448"/>
    </row>
    <row r="2559" spans="8:8" ht="20.25" customHeight="1">
      <c r="A2559" s="1443"/>
      <c r="B2559" s="1449"/>
      <c r="C2559" s="1450"/>
      <c r="D2559" s="1451" t="str">
        <f>Master!$E$11</f>
        <v>P.S.-Bapini (Jodhpur)</v>
      </c>
      <c r="E2559" s="1452"/>
      <c r="F2559" s="1452"/>
      <c r="G2559" s="1452"/>
      <c r="H2559" s="1452"/>
      <c r="I2559" s="1452"/>
      <c r="J2559" s="1452"/>
      <c r="K2559" s="1452"/>
      <c r="L2559" s="1452"/>
      <c r="M2559" s="1452"/>
      <c r="N2559" s="1453"/>
    </row>
    <row r="2560" spans="8:8" ht="20.25" customHeight="1">
      <c r="A2560" s="1443"/>
      <c r="B2560" s="1454"/>
      <c r="C2560" s="1455" t="s">
        <v>151</v>
      </c>
      <c r="D2560" s="1456"/>
      <c r="E2560" s="1456"/>
      <c r="F2560" s="1456"/>
      <c r="G2560" s="1457"/>
      <c r="H2560" s="1458" t="s">
        <v>128</v>
      </c>
      <c r="I2560" s="1458"/>
      <c r="J2560" s="1459">
        <f>VLOOKUP(A2557,'Result Entry'!$B$6:$K$108,6,0)</f>
        <v>0.0</v>
      </c>
      <c r="K2560" s="1460" t="s">
        <v>69</v>
      </c>
      <c r="L2560" s="1461"/>
      <c r="M2560" s="1462">
        <f>Master!$E$14</f>
        <v>8.151106901E9</v>
      </c>
      <c r="N2560" s="1463"/>
    </row>
    <row r="2561" spans="8:8" ht="20.25" customHeight="1">
      <c r="A2561" s="1443"/>
      <c r="B2561" s="1464"/>
      <c r="C2561" s="1465"/>
      <c r="D2561" s="1466"/>
      <c r="E2561" s="1466"/>
      <c r="F2561" s="1466"/>
      <c r="G2561" s="1467"/>
      <c r="H2561" s="1468"/>
      <c r="I2561" s="1468"/>
      <c r="J2561" s="1469"/>
      <c r="K2561" s="1470" t="s">
        <v>67</v>
      </c>
      <c r="L2561" s="1471"/>
      <c r="M2561" s="1472"/>
      <c r="N2561" s="1473"/>
      <c r="O2561" s="23" t="s">
        <v>157</v>
      </c>
    </row>
    <row r="2562" spans="8:8" ht="20.25" customHeight="1">
      <c r="A2562" s="1443"/>
      <c r="B2562" s="1464"/>
      <c r="C2562" s="1474"/>
      <c r="D2562" s="1475"/>
      <c r="E2562" s="1475"/>
      <c r="F2562" s="1475"/>
      <c r="G2562" s="1476"/>
      <c r="H2562" s="1477"/>
      <c r="I2562" s="1477"/>
      <c r="J2562" s="1478"/>
      <c r="K2562" s="1479" t="s">
        <v>52</v>
      </c>
      <c r="L2562" s="1480"/>
      <c r="M2562" s="1481" t="str">
        <f>Master!$E$6</f>
        <v>2022-23</v>
      </c>
      <c r="N2562" s="1482"/>
    </row>
    <row r="2563" spans="8:8" ht="20.25" customHeight="1">
      <c r="A2563" s="1443"/>
      <c r="B2563" s="1483" t="s">
        <v>70</v>
      </c>
      <c r="C2563" s="1484" t="s">
        <v>21</v>
      </c>
      <c r="D2563" s="1485"/>
      <c r="E2563" s="1485"/>
      <c r="F2563" s="1486"/>
      <c r="G2563" s="1487" t="s">
        <v>150</v>
      </c>
      <c r="H2563" s="1488">
        <f>VLOOKUP($A2557,'Result Entry'!$B$9:$FW$108,4,0)</f>
        <v>0.0</v>
      </c>
      <c r="I2563" s="1488"/>
      <c r="J2563" s="1488"/>
      <c r="K2563" s="1488"/>
      <c r="L2563" s="1488"/>
      <c r="M2563" s="1488"/>
      <c r="N2563" s="1489"/>
    </row>
    <row r="2564" spans="8:8" ht="20.25" customHeight="1">
      <c r="A2564" s="1443"/>
      <c r="B2564" s="1483" t="s">
        <v>70</v>
      </c>
      <c r="C2564" s="1490" t="s">
        <v>23</v>
      </c>
      <c r="D2564" s="1491"/>
      <c r="E2564" s="1491"/>
      <c r="F2564" s="1492"/>
      <c r="G2564" s="1493" t="s">
        <v>150</v>
      </c>
      <c r="H2564" s="1494">
        <f>VLOOKUP($A2557,'Result Entry'!$B$9:$FW$108,7,0)</f>
        <v>0.0</v>
      </c>
      <c r="I2564" s="1494"/>
      <c r="J2564" s="1494"/>
      <c r="K2564" s="1494"/>
      <c r="L2564" s="1494"/>
      <c r="M2564" s="1494"/>
      <c r="N2564" s="1495"/>
    </row>
    <row r="2565" spans="8:8" ht="20.25" customHeight="1">
      <c r="A2565" s="1443"/>
      <c r="B2565" s="1483" t="s">
        <v>70</v>
      </c>
      <c r="C2565" s="1490" t="s">
        <v>24</v>
      </c>
      <c r="D2565" s="1491"/>
      <c r="E2565" s="1491"/>
      <c r="F2565" s="1492"/>
      <c r="G2565" s="1493" t="s">
        <v>150</v>
      </c>
      <c r="H2565" s="1494">
        <f>VLOOKUP($A2557,'Result Entry'!$B$9:$FW$108,8,0)</f>
        <v>0.0</v>
      </c>
      <c r="I2565" s="1494"/>
      <c r="J2565" s="1494"/>
      <c r="K2565" s="1494"/>
      <c r="L2565" s="1494"/>
      <c r="M2565" s="1494"/>
      <c r="N2565" s="1495"/>
    </row>
    <row r="2566" spans="8:8" ht="20.25" customHeight="1">
      <c r="A2566" s="1443"/>
      <c r="B2566" s="1483" t="s">
        <v>70</v>
      </c>
      <c r="C2566" s="1490" t="s">
        <v>53</v>
      </c>
      <c r="D2566" s="1491"/>
      <c r="E2566" s="1491"/>
      <c r="F2566" s="1492"/>
      <c r="G2566" s="1493" t="s">
        <v>150</v>
      </c>
      <c r="H2566" s="1494">
        <f>VLOOKUP($A2557,'Result Entry'!$B$9:$FW$108,9,0)</f>
        <v>0.0</v>
      </c>
      <c r="I2566" s="1494"/>
      <c r="J2566" s="1494"/>
      <c r="K2566" s="1494"/>
      <c r="L2566" s="1494"/>
      <c r="M2566" s="1494"/>
      <c r="N2566" s="1495"/>
    </row>
    <row r="2567" spans="8:8" ht="20.25" customHeight="1">
      <c r="A2567" s="1443"/>
      <c r="B2567" s="1483" t="s">
        <v>70</v>
      </c>
      <c r="C2567" s="1490" t="s">
        <v>54</v>
      </c>
      <c r="D2567" s="1491"/>
      <c r="E2567" s="1491"/>
      <c r="F2567" s="1492"/>
      <c r="G2567" s="1493" t="s">
        <v>150</v>
      </c>
      <c r="H2567" s="1496" t="str">
        <f>CONCATENATE('Result Entry'!$G$4,'Result Entry'!$J$4)</f>
        <v>11(A)</v>
      </c>
      <c r="I2567" s="1494"/>
      <c r="J2567" s="1494"/>
      <c r="K2567" s="1494"/>
      <c r="L2567" s="1494"/>
      <c r="M2567" s="1494"/>
      <c r="N2567" s="1495"/>
    </row>
    <row r="2568" spans="8:8" ht="20.25" customHeight="1">
      <c r="A2568" s="1443"/>
      <c r="B2568" s="1483" t="s">
        <v>70</v>
      </c>
      <c r="C2568" s="1497" t="s">
        <v>26</v>
      </c>
      <c r="D2568" s="1498"/>
      <c r="E2568" s="1498"/>
      <c r="F2568" s="1499"/>
      <c r="G2568" s="1500" t="s">
        <v>150</v>
      </c>
      <c r="H2568" s="1501">
        <f>VLOOKUP($A2557,'Result Entry'!$B$9:$FW$108,10,0)</f>
        <v>0.0</v>
      </c>
      <c r="I2568" s="1501"/>
      <c r="J2568" s="1501"/>
      <c r="K2568" s="1501"/>
      <c r="L2568" s="1501"/>
      <c r="M2568" s="1501"/>
      <c r="N2568" s="1502"/>
    </row>
    <row r="2569" spans="8:8" ht="20.25" customHeight="1">
      <c r="A2569" s="1443"/>
      <c r="B2569" s="1503" t="s">
        <v>70</v>
      </c>
      <c r="C2569" s="1504" t="s">
        <v>168</v>
      </c>
      <c r="D2569" s="1505"/>
      <c r="E2569" s="1506" t="s">
        <v>73</v>
      </c>
      <c r="F2569" s="1507" t="s">
        <v>74</v>
      </c>
      <c r="G2569" s="1508" t="s">
        <v>169</v>
      </c>
      <c r="H2569" s="1509" t="s">
        <v>56</v>
      </c>
      <c r="I2569" s="1510"/>
      <c r="J2569" s="1511" t="s">
        <v>85</v>
      </c>
      <c r="K2569" s="1512"/>
      <c r="L2569" s="1513" t="s">
        <v>170</v>
      </c>
      <c r="M2569" s="1514" t="s">
        <v>77</v>
      </c>
      <c r="N2569" s="1515" t="s">
        <v>99</v>
      </c>
    </row>
    <row r="2570" spans="8:8" ht="20.25" customHeight="1">
      <c r="A2570" s="1443"/>
      <c r="B2570" s="1503"/>
      <c r="C2570" s="1516"/>
      <c r="D2570" s="1517"/>
      <c r="E2570" s="1518"/>
      <c r="F2570" s="1519"/>
      <c r="G2570" s="1520"/>
      <c r="H2570" s="1521"/>
      <c r="I2570" s="1522"/>
      <c r="J2570" s="1523"/>
      <c r="K2570" s="1524"/>
      <c r="L2570" s="1525"/>
      <c r="M2570" s="1526"/>
      <c r="N2570" s="1527"/>
    </row>
    <row r="2571" spans="8:8" ht="20.25" customHeight="1">
      <c r="A2571" s="1443"/>
      <c r="B2571" s="1503" t="s">
        <v>70</v>
      </c>
      <c r="C2571" s="1528" t="s">
        <v>57</v>
      </c>
      <c r="D2571" s="1529"/>
      <c r="E2571" s="1530">
        <f>'Result Entry'!$L$7</f>
        <v>10.0</v>
      </c>
      <c r="F2571" s="1531">
        <f>'Result Entry'!$M$7</f>
        <v>10.0</v>
      </c>
      <c r="G2571" s="1532">
        <f>SUM(E2571:F2571)</f>
        <v>20.0</v>
      </c>
      <c r="H2571" s="1533">
        <f>'Result Entry'!$AU$7</f>
        <v>70.0</v>
      </c>
      <c r="I2571" s="1534"/>
      <c r="J2571" s="1535">
        <f>'Result Entry'!$AY$7</f>
        <v>100.0</v>
      </c>
      <c r="K2571" s="1534"/>
      <c r="L2571" s="1532">
        <f t="shared" si="144" ref="L2571:L2576">H2571+J2571</f>
        <v>170.0</v>
      </c>
      <c r="M2571" s="1536">
        <f t="shared" si="145" ref="M2571:M2576">G2571+L2571</f>
        <v>190.0</v>
      </c>
      <c r="N2571" s="1537"/>
    </row>
    <row r="2572" spans="8:8" s="1538" ht="20.25" customFormat="1" customHeight="1">
      <c r="A2572" s="1443"/>
      <c r="B2572" s="1539" t="s">
        <v>70</v>
      </c>
      <c r="C2572" s="1540" t="str">
        <f>'Result Entry'!$L$3</f>
        <v>HINDI Comp.</v>
      </c>
      <c r="D2572" s="1541"/>
      <c r="E2572" s="1542">
        <f>IF($J2560="TC",0,IF($J2560="Nso",0,VLOOKUP($A2557,'Result Entry'!$B$9:$FW$108,11,0)))</f>
        <v>0.0</v>
      </c>
      <c r="F2572" s="1543">
        <f>IF($J2560="TC",0,IF($J2560="Nso",0,VLOOKUP($A2557,'Result Entry'!$B$9:$FW$108,12,0)))</f>
        <v>0.0</v>
      </c>
      <c r="G2572" s="1544">
        <f>E2572+F2572</f>
        <v>0.0</v>
      </c>
      <c r="H2572" s="1545">
        <f>IF($J2560="TC",0,IF($J2560="Nso",0,VLOOKUP($A2557,'Result Entry'!$B$9:$FW$108,16,0)))</f>
        <v>0.0</v>
      </c>
      <c r="I2572" s="1546"/>
      <c r="J2572" s="1547">
        <f>IF($J2560="TC",0,IF($J2560="Nso",0,VLOOKUP($A2557,'Result Entry'!$B$9:$FW$108,19,0)))</f>
        <v>0.0</v>
      </c>
      <c r="K2572" s="1546"/>
      <c r="L2572" s="1548">
        <f t="shared" si="144"/>
        <v>0.0</v>
      </c>
      <c r="M2572" s="1549">
        <f t="shared" si="145"/>
        <v>0.0</v>
      </c>
      <c r="N2572" s="1550" t="str">
        <f>IF($J2560="TC",0,IF($J2560="Nso",0,VLOOKUP($A2557,'Result Entry'!$B$9:$FW$108,24,0)))</f>
        <v/>
      </c>
    </row>
    <row r="2573" spans="8:8" s="1538" ht="20.25" customFormat="1" customHeight="1">
      <c r="A2573" s="1443"/>
      <c r="B2573" s="1539" t="s">
        <v>70</v>
      </c>
      <c r="C2573" s="1551" t="str">
        <f>'Result Entry'!$Z$3</f>
        <v>ENGLISH Comp.</v>
      </c>
      <c r="D2573" s="1552"/>
      <c r="E2573" s="1542">
        <f>IF($J2560="TC",0,IF($J2560="Nso",0,VLOOKUP($A2557,'Result Entry'!$B$9:$FW$108,25,0)))</f>
        <v>0.0</v>
      </c>
      <c r="F2573" s="1543">
        <f>IF($J2560="TC",0,IF($J2560="Nso",0,VLOOKUP($A2557,'Result Entry'!$B$9:$FW$108,26,0)))</f>
        <v>0.0</v>
      </c>
      <c r="G2573" s="1553">
        <f>E2573+F2573</f>
        <v>0.0</v>
      </c>
      <c r="H2573" s="1554">
        <f>IF($J2560="TC",0,IF($J2560="Nso",0,VLOOKUP($A2557,'Result Entry'!$B$9:$FW$108,30,0)))</f>
        <v>0.0</v>
      </c>
      <c r="I2573" s="1555"/>
      <c r="J2573" s="1556">
        <f>IF($J2560="TC",0,IF($J2560="Nso",0,VLOOKUP($A2557,'Result Entry'!$B$9:$FW$108,33,0)))</f>
        <v>0.0</v>
      </c>
      <c r="K2573" s="1555"/>
      <c r="L2573" s="1548">
        <f t="shared" si="144"/>
        <v>0.0</v>
      </c>
      <c r="M2573" s="1549">
        <f t="shared" si="145"/>
        <v>0.0</v>
      </c>
      <c r="N2573" s="1550" t="str">
        <f>IF($J2560="TC",0,IF($J2560="Nso",0,VLOOKUP($A2557,'Result Entry'!$B$9:$FW$108,38,0)))</f>
        <v/>
      </c>
    </row>
    <row r="2574" spans="8:8" s="1538" ht="20.25" customFormat="1" customHeight="1">
      <c r="A2574" s="1443"/>
      <c r="B2574" s="1539" t="s">
        <v>70</v>
      </c>
      <c r="C2574" s="1551" t="str">
        <f>'Result Entry'!$AO$3</f>
        <v>PHYSICS</v>
      </c>
      <c r="D2574" s="1552"/>
      <c r="E2574" s="1542">
        <f>IF($J2560="TC",0,IF($J2560="Nso",0,VLOOKUP($A2557,'Result Entry'!$B$9:$FW$108,39,0)))</f>
        <v>0.0</v>
      </c>
      <c r="F2574" s="1543">
        <f>IF($J2560="TC",0,IF($J2560="Nso",0,VLOOKUP($A2557,'Result Entry'!$B$9:$FW$108,40,0)))</f>
        <v>0.0</v>
      </c>
      <c r="G2574" s="1553">
        <f>E2574+F2574</f>
        <v>0.0</v>
      </c>
      <c r="H2574" s="1554">
        <f>IF($J2560="TC",0,IF($J2560="Nso",0,VLOOKUP($A2557,'Result Entry'!$B$9:$FW$108,45,0)))</f>
        <v>0.0</v>
      </c>
      <c r="I2574" s="1555"/>
      <c r="J2574" s="1556">
        <f>IF($J2560="TC",0,IF($J2560="Nso",0,VLOOKUP($A2557,'Result Entry'!$B$9:$FW$108,49,0)))</f>
        <v>0.0</v>
      </c>
      <c r="K2574" s="1555"/>
      <c r="L2574" s="1548">
        <f t="shared" si="144"/>
        <v>0.0</v>
      </c>
      <c r="M2574" s="1549">
        <f t="shared" si="145"/>
        <v>0.0</v>
      </c>
      <c r="N2574" s="1550" t="str">
        <f>IF($J2560="TC",0,IF($J2560="Nso",0,VLOOKUP($A2557,'Result Entry'!$B$9:$FW$108,54,0)))</f>
        <v/>
      </c>
    </row>
    <row r="2575" spans="8:8" s="1538" ht="20.25" customFormat="1" customHeight="1">
      <c r="A2575" s="1443"/>
      <c r="B2575" s="1539" t="s">
        <v>70</v>
      </c>
      <c r="C2575" s="1551" t="str">
        <f>'Result Entry'!$BF$3</f>
        <v>CHEMISTRY</v>
      </c>
      <c r="D2575" s="1552"/>
      <c r="E2575" s="1542" t="str">
        <f>IF($J2560="TC",0,IF($J2560="Nso",0,VLOOKUP($A2557,'Result Entry'!$B$9:$FW$108,55,0)))</f>
        <v/>
      </c>
      <c r="F2575" s="1543">
        <f>IF($J2560="TC",0,IF($J2560="Nso",0,VLOOKUP($A2557,'Result Entry'!$B$9:$FW$108,56,0)))</f>
        <v>0.0</v>
      </c>
      <c r="G2575" s="1553" t="e">
        <f>E2575+F2575</f>
        <v>#VALUE!</v>
      </c>
      <c r="H2575" s="1554">
        <f>IF($J2560="TC",0,IF($J2560="Nso",0,VLOOKUP($A2557,'Result Entry'!$B$9:$FW$108,61,0)))</f>
        <v>0.0</v>
      </c>
      <c r="I2575" s="1555"/>
      <c r="J2575" s="1556">
        <f>IF($J2560="TC",0,IF($J2560="Nso",0,VLOOKUP($A2557,'Result Entry'!$B$9:$FW$108,65,0)))</f>
        <v>0.0</v>
      </c>
      <c r="K2575" s="1555"/>
      <c r="L2575" s="1548">
        <f t="shared" si="144"/>
        <v>0.0</v>
      </c>
      <c r="M2575" s="1549" t="e">
        <f t="shared" si="145"/>
        <v>#VALUE!</v>
      </c>
      <c r="N2575" s="1550" t="str">
        <f>IF($J2560="TC",0,IF($J2560="Nso",0,VLOOKUP($A2557,'Result Entry'!$B$9:$FW$108,70,0)))</f>
        <v/>
      </c>
    </row>
    <row r="2576" spans="8:8" s="1538" ht="20.25" customFormat="1" customHeight="1">
      <c r="A2576" s="1443"/>
      <c r="B2576" s="1539" t="s">
        <v>70</v>
      </c>
      <c r="C2576" s="1551" t="str">
        <f>'Result Entry'!$BW$3</f>
        <v>BIOLOGY</v>
      </c>
      <c r="D2576" s="1552"/>
      <c r="E2576" s="1557" t="str">
        <f>IF($J2560="TC",0,IF($J2560="Nso",0,VLOOKUP($A2557,'Result Entry'!$B$9:$FW$108,71,0)))</f>
        <v/>
      </c>
      <c r="F2576" s="1558" t="str">
        <f>IF($J2560="TC",0,IF($J2560="Nso",0,VLOOKUP($A2557,'Result Entry'!$B$9:$FW$108,72,0)))</f>
        <v/>
      </c>
      <c r="G2576" s="1559" t="e">
        <f>E2576+F2576</f>
        <v>#VALUE!</v>
      </c>
      <c r="H2576" s="1560">
        <f>IF($J2560="TC",0,IF($J2560="Nso",0,VLOOKUP($A2557,'Result Entry'!$B$9:$FW$108,77,0)))</f>
        <v>0.0</v>
      </c>
      <c r="I2576" s="1561"/>
      <c r="J2576" s="1562">
        <f>IF($J2560="TC",0,IF($J2560="Nso",0,VLOOKUP($A2557,'Result Entry'!$B$9:$FW$108,81,0)))</f>
        <v>0.0</v>
      </c>
      <c r="K2576" s="1561"/>
      <c r="L2576" s="1563">
        <f t="shared" si="144"/>
        <v>0.0</v>
      </c>
      <c r="M2576" s="1564" t="e">
        <f t="shared" si="145"/>
        <v>#VALUE!</v>
      </c>
      <c r="N2576" s="1550">
        <f>IF($J2560="TC",0,IF($J2560="Nso",0,VLOOKUP($A2557,'Result Entry'!$B$9:$FW$108,86,0)))</f>
        <v>0.0</v>
      </c>
    </row>
    <row r="2577" spans="8:8" ht="20.25" customHeight="1">
      <c r="A2577" s="1443"/>
      <c r="B2577" s="1503" t="s">
        <v>70</v>
      </c>
      <c r="C2577" s="1565" t="s">
        <v>78</v>
      </c>
      <c r="D2577" s="1566"/>
      <c r="E2577" s="1567"/>
      <c r="F2577" s="1568" t="s">
        <v>79</v>
      </c>
      <c r="G2577" s="1569"/>
      <c r="H2577" s="1570" t="s">
        <v>80</v>
      </c>
      <c r="I2577" s="1571"/>
      <c r="J2577" s="1572" t="s">
        <v>42</v>
      </c>
      <c r="K2577" s="1667" t="s">
        <v>92</v>
      </c>
      <c r="L2577" s="1574" t="s">
        <v>40</v>
      </c>
      <c r="M2577" s="1575"/>
      <c r="N2577" s="1576" t="s">
        <v>44</v>
      </c>
    </row>
    <row r="2578" spans="8:8" ht="25.5" customHeight="1">
      <c r="A2578" s="1443"/>
      <c r="B2578" s="1503" t="s">
        <v>70</v>
      </c>
      <c r="C2578" s="1577"/>
      <c r="D2578" s="1578"/>
      <c r="E2578" s="1579"/>
      <c r="F2578" s="1580">
        <f>IF($J2560="TC",0,IF($J2560="Nso",0,VLOOKUP($A2557,'Result Entry'!$B$9:$FW$108,146,0)))</f>
        <v>0.0</v>
      </c>
      <c r="G2578" s="1581"/>
      <c r="H2578" s="1582">
        <f>IF($J2560="TC",0,IF($J2560="Nso",0,VLOOKUP($A2557,'Result Entry'!$B$9:$FW$108,147,0)))</f>
        <v>0.0</v>
      </c>
      <c r="I2578" s="1583"/>
      <c r="J2578" s="1584">
        <f>IF($J2560="TC",0,IF($J2560="Nso",0,VLOOKUP($A2557,'Result Entry'!$B$9:$FW$108,148,0)))</f>
        <v>0.0</v>
      </c>
      <c r="K2578" s="1585" t="str">
        <f>IF($J2560="TC",0,IF($J2560="Nso",0,VLOOKUP($A2557,'Result Entry'!$B$9:$FW$108,149,0)))</f>
        <v/>
      </c>
      <c r="L2578" s="1586">
        <f>IF($J2560="TC",0,IF($J2560="Nso",0,VLOOKUP($A2557,'Result Entry'!$B$9:$FW$108,150,0)))</f>
        <v>0.0</v>
      </c>
      <c r="M2578" s="1587"/>
      <c r="N2578" s="1588">
        <f>IF($J2560="TC",0,IF($J2560="Nso",0,VLOOKUP($A2557,'Result Entry'!$B$9:$FW$108,152,0)))</f>
        <v>0.0</v>
      </c>
    </row>
    <row r="2579" spans="8:8" ht="20.25" customHeight="1">
      <c r="A2579" s="1443"/>
      <c r="B2579" s="1503" t="s">
        <v>70</v>
      </c>
      <c r="C2579" s="1589" t="s">
        <v>59</v>
      </c>
      <c r="D2579" s="1590"/>
      <c r="E2579" s="1590"/>
      <c r="F2579" s="1590"/>
      <c r="G2579" s="1590"/>
      <c r="H2579" s="1591"/>
      <c r="I2579" s="1592" t="s">
        <v>60</v>
      </c>
      <c r="J2579" s="1593"/>
      <c r="K2579" s="1594">
        <f>VLOOKUP($A2557,'Result Entry'!$B$9:$FW$108,143,0)</f>
        <v>0.0</v>
      </c>
      <c r="L2579" s="1595"/>
      <c r="M2579" s="1596" t="s">
        <v>38</v>
      </c>
      <c r="N2579" s="1597"/>
    </row>
    <row r="2580" spans="8:8" ht="20.25" customHeight="1">
      <c r="A2580" s="1443"/>
      <c r="B2580" s="1503" t="s">
        <v>70</v>
      </c>
      <c r="C2580" s="1598" t="s">
        <v>55</v>
      </c>
      <c r="D2580" s="1599"/>
      <c r="E2580" s="1599"/>
      <c r="F2580" s="1600" t="s">
        <v>158</v>
      </c>
      <c r="G2580" s="1601"/>
      <c r="H2580" s="1602" t="s">
        <v>48</v>
      </c>
      <c r="I2580" s="1603" t="s">
        <v>61</v>
      </c>
      <c r="J2580" s="1604"/>
      <c r="K2580" s="1605">
        <f>VLOOKUP($A2557,'Result Entry'!$B$9:$FW$108,144,0)</f>
        <v>0.0</v>
      </c>
      <c r="L2580" s="1606"/>
      <c r="M2580" s="1607">
        <f>VLOOKUP($A2557,'Result Entry'!$B$9:$FW$108,145,0)</f>
        <v>0.0</v>
      </c>
      <c r="N2580" s="1608"/>
    </row>
    <row r="2581" spans="8:8" ht="20.25" customHeight="1">
      <c r="A2581" s="1443"/>
      <c r="B2581" s="1503" t="s">
        <v>70</v>
      </c>
      <c r="C2581" s="1598"/>
      <c r="D2581" s="1599"/>
      <c r="E2581" s="1599"/>
      <c r="F2581" s="1609"/>
      <c r="G2581" s="1610"/>
      <c r="H2581" s="1611" t="s">
        <v>100</v>
      </c>
      <c r="I2581" s="1612" t="s">
        <v>62</v>
      </c>
      <c r="J2581" s="1613"/>
      <c r="K2581" s="1614">
        <f>IF($J2560="TC","Transferred",IF($J2560="Nso","NameSeparated",VLOOKUP($A2557,'Result Entry'!$B$9:$FW$108,153,0)))</f>
        <v>0.0</v>
      </c>
      <c r="L2581" s="1614"/>
      <c r="M2581" s="1614"/>
      <c r="N2581" s="1615"/>
    </row>
    <row r="2582" spans="8:8" ht="20.25" customHeight="1">
      <c r="A2582" s="1443"/>
      <c r="B2582" s="1503" t="s">
        <v>70</v>
      </c>
      <c r="C2582" s="1616" t="str">
        <f>'Result Entry'!$DU$3</f>
        <v>Foundation Of Information Tech.</v>
      </c>
      <c r="D2582" s="1617"/>
      <c r="E2582" s="1618"/>
      <c r="F2582" s="1619" t="str">
        <f>IF($J2560="TC",0,IF($J2560="Nso",0,VLOOKUP($A2557,'Result Entry'!$B$9:$GS$108,170,0)))</f>
        <v/>
      </c>
      <c r="G2582" s="1619"/>
      <c r="H2582" s="1620">
        <f>IF($J2560="TC",0,IF($J2560="Nso",0,VLOOKUP($A2557,'Result Entry'!$B$9:$GS$108,112,0)))</f>
        <v>0.0</v>
      </c>
      <c r="I2582" s="1621" t="s">
        <v>72</v>
      </c>
      <c r="J2582" s="1622"/>
      <c r="K2582" s="1623">
        <f>'Result Entry'!$T$2</f>
        <v>45041.0</v>
      </c>
      <c r="L2582" s="1624"/>
      <c r="M2582" s="1624"/>
      <c r="N2582" s="1625"/>
    </row>
    <row r="2583" spans="8:8" ht="20.25" customHeight="1">
      <c r="A2583" s="1443"/>
      <c r="B2583" s="1503" t="s">
        <v>70</v>
      </c>
      <c r="C2583" s="1616" t="str">
        <f>'Result Entry'!$EI$3</f>
        <v>G.I.A.I.-II</v>
      </c>
      <c r="D2583" s="1617"/>
      <c r="E2583" s="1618"/>
      <c r="F2583" s="1619" t="str">
        <f>IF($J2560="TC",0,IF($J2560="Nso",0,VLOOKUP($A2557,'Result Entry'!$B$9:$GS$108,174,0)))</f>
        <v/>
      </c>
      <c r="G2583" s="1619"/>
      <c r="H2583" s="1620">
        <f>IF($J2560="TC",0,IF($J2560="Nso",0,VLOOKUP($A2557,'Result Entry'!$B$9:$GS$108,124,0)))</f>
        <v>0.0</v>
      </c>
      <c r="I2583" s="1626"/>
      <c r="J2583" s="1627"/>
      <c r="K2583" s="1627"/>
      <c r="L2583" s="1627"/>
      <c r="M2583" s="1627"/>
      <c r="N2583" s="1628"/>
    </row>
    <row r="2584" spans="8:8" ht="20.25" customHeight="1">
      <c r="A2584" s="1443"/>
      <c r="B2584" s="1503" t="s">
        <v>70</v>
      </c>
      <c r="C2584" s="1616" t="str">
        <f>'Result Entry'!$EU$3</f>
        <v>SOC.SER.PLAN</v>
      </c>
      <c r="D2584" s="1617"/>
      <c r="E2584" s="1618"/>
      <c r="F2584" s="1619">
        <f>IF($J2560="TC",0,IF($J2560="Nso",0,VLOOKUP($A2557,'Result Entry'!$B$9:$HS$108,178,0)))</f>
        <v>0.0</v>
      </c>
      <c r="G2584" s="1619"/>
      <c r="H2584" s="1620">
        <f>IF($J2560="TC",0,IF($J2560="Nso",0,VLOOKUP($A2557,'Result Entry'!$B$9:$GS$108,136,0)))</f>
        <v>0.0</v>
      </c>
      <c r="I2584" s="1629" t="s">
        <v>175</v>
      </c>
      <c r="J2584" s="1630"/>
      <c r="K2584" s="1668"/>
      <c r="L2584" s="1669"/>
      <c r="M2584" s="1669"/>
      <c r="N2584" s="1670"/>
    </row>
    <row r="2585" spans="8:8" ht="20.25" customHeight="1">
      <c r="A2585" s="1443"/>
      <c r="B2585" s="1503" t="s">
        <v>70</v>
      </c>
      <c r="C2585" s="1616" t="str">
        <f>'Result Entry'!$FG$3</f>
        <v>Jeewan Kaushal</v>
      </c>
      <c r="D2585" s="1617"/>
      <c r="E2585" s="1618"/>
      <c r="F2585" s="1619" t="str">
        <f>IF($J2560="TC",0,IF($J2560="Nso",0,VLOOKUP($A2557,'Result Entry'!$B$9:$HS$108,182,0)))</f>
        <v/>
      </c>
      <c r="G2585" s="1619"/>
      <c r="H2585" s="1620">
        <f>IF($J2560="TC",0,IF($J2560="Nso",0,VLOOKUP($A2557,'Result Entry'!$B$9:$HS$108,136,0)))</f>
        <v>0.0</v>
      </c>
      <c r="I2585" s="1629" t="s">
        <v>149</v>
      </c>
      <c r="J2585" s="1630"/>
      <c r="K2585" s="1630"/>
      <c r="L2585" s="1630"/>
      <c r="M2585" s="1630"/>
      <c r="N2585" s="1634"/>
    </row>
    <row r="2586" spans="8:8" ht="20.25" customHeight="1">
      <c r="A2586" s="1443"/>
      <c r="B2586" s="1483" t="s">
        <v>70</v>
      </c>
      <c r="C2586" s="1635" t="s">
        <v>181</v>
      </c>
      <c r="D2586" s="1636"/>
      <c r="E2586" s="1637"/>
      <c r="F2586" s="1638" t="s">
        <v>182</v>
      </c>
      <c r="G2586" s="1639"/>
      <c r="H2586" s="1640" t="s">
        <v>31</v>
      </c>
      <c r="I2586" s="1629" t="s">
        <v>176</v>
      </c>
      <c r="J2586" s="1630"/>
      <c r="K2586" s="1630"/>
      <c r="L2586" s="1630"/>
      <c r="M2586" s="1630"/>
      <c r="N2586" s="1634"/>
    </row>
    <row r="2587" spans="8:8" ht="20.25" customHeight="1">
      <c r="A2587" s="1443"/>
      <c r="B2587" s="1483" t="s">
        <v>70</v>
      </c>
      <c r="C2587" s="1641"/>
      <c r="D2587" s="1642"/>
      <c r="E2587" s="1643"/>
      <c r="F2587" s="1644" t="s">
        <v>183</v>
      </c>
      <c r="G2587" s="1645"/>
      <c r="H2587" s="1646" t="s">
        <v>180</v>
      </c>
      <c r="I2587" s="1647" t="s">
        <v>68</v>
      </c>
      <c r="J2587" s="1648"/>
      <c r="K2587" s="1648"/>
      <c r="L2587" s="1648"/>
      <c r="M2587" s="1648"/>
      <c r="N2587" s="1649"/>
    </row>
    <row r="2588" spans="8:8" ht="20.25" customHeight="1">
      <c r="A2588" s="1443"/>
      <c r="B2588" s="1483" t="s">
        <v>70</v>
      </c>
      <c r="C2588" s="1641"/>
      <c r="D2588" s="1642"/>
      <c r="E2588" s="1643"/>
      <c r="F2588" s="1644" t="s">
        <v>186</v>
      </c>
      <c r="G2588" s="1645"/>
      <c r="H2588" s="1646" t="s">
        <v>63</v>
      </c>
      <c r="I2588" s="1650"/>
      <c r="J2588" s="1651"/>
      <c r="K2588" s="1651"/>
      <c r="L2588" s="1651"/>
      <c r="M2588" s="1651"/>
      <c r="N2588" s="1652"/>
    </row>
    <row r="2589" spans="8:8" ht="20.25" customHeight="1">
      <c r="A2589" s="1443"/>
      <c r="B2589" s="1483" t="s">
        <v>70</v>
      </c>
      <c r="C2589" s="1641"/>
      <c r="D2589" s="1642"/>
      <c r="E2589" s="1643"/>
      <c r="F2589" s="1644" t="s">
        <v>187</v>
      </c>
      <c r="G2589" s="1645"/>
      <c r="H2589" s="1646" t="s">
        <v>64</v>
      </c>
      <c r="I2589" s="1650"/>
      <c r="J2589" s="1651"/>
      <c r="K2589" s="1651"/>
      <c r="L2589" s="1651"/>
      <c r="M2589" s="1651"/>
      <c r="N2589" s="1652"/>
    </row>
    <row r="2590" spans="8:8" ht="20.25" customHeight="1">
      <c r="A2590" s="1443"/>
      <c r="B2590" s="1483" t="s">
        <v>70</v>
      </c>
      <c r="C2590" s="1641"/>
      <c r="D2590" s="1642"/>
      <c r="E2590" s="1643"/>
      <c r="F2590" s="1644" t="s">
        <v>184</v>
      </c>
      <c r="G2590" s="1645"/>
      <c r="H2590" s="1646" t="s">
        <v>66</v>
      </c>
      <c r="I2590" s="1653" t="s">
        <v>81</v>
      </c>
      <c r="J2590" s="1654"/>
      <c r="K2590" s="1654"/>
      <c r="L2590" s="1654"/>
      <c r="M2590" s="1654"/>
      <c r="N2590" s="1655"/>
    </row>
    <row r="2591" spans="8:8" ht="20.25" customHeight="1">
      <c r="A2591" s="1443"/>
      <c r="B2591" s="1656" t="s">
        <v>70</v>
      </c>
      <c r="C2591" s="1657"/>
      <c r="D2591" s="1658"/>
      <c r="E2591" s="1659"/>
      <c r="F2591" s="1660" t="s">
        <v>185</v>
      </c>
      <c r="G2591" s="1661"/>
      <c r="H2591" s="1662" t="s">
        <v>65</v>
      </c>
      <c r="I2591" s="1663"/>
      <c r="J2591" s="1664"/>
      <c r="K2591" s="1664"/>
      <c r="L2591" s="1664"/>
      <c r="M2591" s="1664"/>
      <c r="N2591" s="1665"/>
    </row>
    <row r="2592" spans="8:8" ht="15.75">
      <c r="A2592" s="1666"/>
      <c r="B2592" s="1666"/>
      <c r="C2592" s="1666"/>
      <c r="D2592" s="1666"/>
      <c r="E2592" s="1666"/>
      <c r="F2592" s="1666"/>
      <c r="G2592" s="1666"/>
      <c r="H2592" s="1666"/>
      <c r="I2592" s="1666"/>
      <c r="J2592" s="1666"/>
      <c r="K2592" s="1666"/>
      <c r="L2592" s="1666"/>
      <c r="M2592" s="1666"/>
      <c r="N2592" s="1666"/>
    </row>
    <row r="2593" spans="8:8" ht="24.75" customHeight="1">
      <c r="A2593" s="1441">
        <f>A2557+1</f>
        <v>74.0</v>
      </c>
      <c r="B2593" s="1442" t="s">
        <v>51</v>
      </c>
      <c r="C2593" s="1442"/>
      <c r="D2593" s="1442"/>
      <c r="E2593" s="1442"/>
      <c r="F2593" s="1442"/>
      <c r="G2593" s="1442"/>
      <c r="H2593" s="1442"/>
      <c r="I2593" s="1442"/>
      <c r="J2593" s="1442"/>
      <c r="K2593" s="1442"/>
      <c r="L2593" s="1442"/>
      <c r="M2593" s="1442"/>
      <c r="N2593" s="1442"/>
    </row>
    <row r="2594" spans="8:8" ht="42.75" customHeight="1">
      <c r="A2594" s="1443"/>
      <c r="B2594" s="1444"/>
      <c r="C2594" s="1445"/>
      <c r="D2594" s="1446" t="str">
        <f>Master!$E$8</f>
        <v>Govt. Sr. Secondary School </v>
      </c>
      <c r="E2594" s="1447"/>
      <c r="F2594" s="1447"/>
      <c r="G2594" s="1447"/>
      <c r="H2594" s="1447"/>
      <c r="I2594" s="1447"/>
      <c r="J2594" s="1447"/>
      <c r="K2594" s="1447"/>
      <c r="L2594" s="1447"/>
      <c r="M2594" s="1447"/>
      <c r="N2594" s="1448"/>
    </row>
    <row r="2595" spans="8:8" ht="26.25" customHeight="1">
      <c r="A2595" s="1443"/>
      <c r="B2595" s="1449"/>
      <c r="C2595" s="1450"/>
      <c r="D2595" s="1451" t="str">
        <f>Master!$E$11</f>
        <v>P.S.-Bapini (Jodhpur)</v>
      </c>
      <c r="E2595" s="1452"/>
      <c r="F2595" s="1452"/>
      <c r="G2595" s="1452"/>
      <c r="H2595" s="1452"/>
      <c r="I2595" s="1452"/>
      <c r="J2595" s="1452"/>
      <c r="K2595" s="1452"/>
      <c r="L2595" s="1452"/>
      <c r="M2595" s="1452"/>
      <c r="N2595" s="1453"/>
    </row>
    <row r="2596" spans="8:8" ht="20.25" customHeight="1">
      <c r="A2596" s="1443"/>
      <c r="B2596" s="1454"/>
      <c r="C2596" s="1455" t="s">
        <v>151</v>
      </c>
      <c r="D2596" s="1456"/>
      <c r="E2596" s="1456"/>
      <c r="F2596" s="1456"/>
      <c r="G2596" s="1457"/>
      <c r="H2596" s="1458" t="s">
        <v>128</v>
      </c>
      <c r="I2596" s="1458"/>
      <c r="J2596" s="1459">
        <f>VLOOKUP(A2593,'Result Entry'!$B$6:$K$108,6,0)</f>
        <v>0.0</v>
      </c>
      <c r="K2596" s="1460" t="s">
        <v>69</v>
      </c>
      <c r="L2596" s="1461"/>
      <c r="M2596" s="1462">
        <f>Master!$E$14</f>
        <v>8.151106901E9</v>
      </c>
      <c r="N2596" s="1463"/>
    </row>
    <row r="2597" spans="8:8" ht="20.25" customHeight="1">
      <c r="A2597" s="1443"/>
      <c r="B2597" s="1464"/>
      <c r="C2597" s="1465"/>
      <c r="D2597" s="1466"/>
      <c r="E2597" s="1466"/>
      <c r="F2597" s="1466"/>
      <c r="G2597" s="1467"/>
      <c r="H2597" s="1468"/>
      <c r="I2597" s="1468"/>
      <c r="J2597" s="1469"/>
      <c r="K2597" s="1470" t="s">
        <v>67</v>
      </c>
      <c r="L2597" s="1471"/>
      <c r="M2597" s="1472"/>
      <c r="N2597" s="1473"/>
      <c r="O2597" s="23" t="s">
        <v>157</v>
      </c>
    </row>
    <row r="2598" spans="8:8" ht="20.25" customHeight="1">
      <c r="A2598" s="1443"/>
      <c r="B2598" s="1464"/>
      <c r="C2598" s="1474"/>
      <c r="D2598" s="1475"/>
      <c r="E2598" s="1475"/>
      <c r="F2598" s="1475"/>
      <c r="G2598" s="1476"/>
      <c r="H2598" s="1477"/>
      <c r="I2598" s="1477"/>
      <c r="J2598" s="1478"/>
      <c r="K2598" s="1479" t="s">
        <v>52</v>
      </c>
      <c r="L2598" s="1480"/>
      <c r="M2598" s="1481" t="str">
        <f>Master!$E$6</f>
        <v>2022-23</v>
      </c>
      <c r="N2598" s="1482"/>
    </row>
    <row r="2599" spans="8:8" ht="20.25" customHeight="1">
      <c r="A2599" s="1443"/>
      <c r="B2599" s="1483" t="s">
        <v>70</v>
      </c>
      <c r="C2599" s="1484" t="s">
        <v>21</v>
      </c>
      <c r="D2599" s="1485"/>
      <c r="E2599" s="1485"/>
      <c r="F2599" s="1486"/>
      <c r="G2599" s="1487" t="s">
        <v>150</v>
      </c>
      <c r="H2599" s="1488">
        <f>VLOOKUP($A2593,'Result Entry'!$B$9:$FW$108,4,0)</f>
        <v>0.0</v>
      </c>
      <c r="I2599" s="1488"/>
      <c r="J2599" s="1488"/>
      <c r="K2599" s="1488"/>
      <c r="L2599" s="1488"/>
      <c r="M2599" s="1488"/>
      <c r="N2599" s="1489"/>
    </row>
    <row r="2600" spans="8:8" ht="20.25" customHeight="1">
      <c r="A2600" s="1443"/>
      <c r="B2600" s="1483" t="s">
        <v>70</v>
      </c>
      <c r="C2600" s="1490" t="s">
        <v>23</v>
      </c>
      <c r="D2600" s="1491"/>
      <c r="E2600" s="1491"/>
      <c r="F2600" s="1492"/>
      <c r="G2600" s="1493" t="s">
        <v>150</v>
      </c>
      <c r="H2600" s="1494">
        <f>VLOOKUP($A2593,'Result Entry'!$B$9:$FW$108,7,0)</f>
        <v>0.0</v>
      </c>
      <c r="I2600" s="1494"/>
      <c r="J2600" s="1494"/>
      <c r="K2600" s="1494"/>
      <c r="L2600" s="1494"/>
      <c r="M2600" s="1494"/>
      <c r="N2600" s="1495"/>
    </row>
    <row r="2601" spans="8:8" ht="20.25" customHeight="1">
      <c r="A2601" s="1443"/>
      <c r="B2601" s="1483" t="s">
        <v>70</v>
      </c>
      <c r="C2601" s="1490" t="s">
        <v>24</v>
      </c>
      <c r="D2601" s="1491"/>
      <c r="E2601" s="1491"/>
      <c r="F2601" s="1492"/>
      <c r="G2601" s="1493" t="s">
        <v>150</v>
      </c>
      <c r="H2601" s="1494">
        <f>VLOOKUP($A2593,'Result Entry'!$B$9:$FW$108,8,0)</f>
        <v>0.0</v>
      </c>
      <c r="I2601" s="1494"/>
      <c r="J2601" s="1494"/>
      <c r="K2601" s="1494"/>
      <c r="L2601" s="1494"/>
      <c r="M2601" s="1494"/>
      <c r="N2601" s="1495"/>
    </row>
    <row r="2602" spans="8:8" ht="20.25" customHeight="1">
      <c r="A2602" s="1443"/>
      <c r="B2602" s="1483" t="s">
        <v>70</v>
      </c>
      <c r="C2602" s="1490" t="s">
        <v>53</v>
      </c>
      <c r="D2602" s="1491"/>
      <c r="E2602" s="1491"/>
      <c r="F2602" s="1492"/>
      <c r="G2602" s="1493" t="s">
        <v>150</v>
      </c>
      <c r="H2602" s="1494">
        <f>VLOOKUP($A2593,'Result Entry'!$B$9:$FW$108,9,0)</f>
        <v>0.0</v>
      </c>
      <c r="I2602" s="1494"/>
      <c r="J2602" s="1494"/>
      <c r="K2602" s="1494"/>
      <c r="L2602" s="1494"/>
      <c r="M2602" s="1494"/>
      <c r="N2602" s="1495"/>
    </row>
    <row r="2603" spans="8:8" ht="20.25" customHeight="1">
      <c r="A2603" s="1443"/>
      <c r="B2603" s="1483" t="s">
        <v>70</v>
      </c>
      <c r="C2603" s="1490" t="s">
        <v>54</v>
      </c>
      <c r="D2603" s="1491"/>
      <c r="E2603" s="1491"/>
      <c r="F2603" s="1492"/>
      <c r="G2603" s="1493" t="s">
        <v>150</v>
      </c>
      <c r="H2603" s="1496" t="str">
        <f>CONCATENATE('Result Entry'!$G$4,'Result Entry'!$J$4)</f>
        <v>11(A)</v>
      </c>
      <c r="I2603" s="1494"/>
      <c r="J2603" s="1494"/>
      <c r="K2603" s="1494"/>
      <c r="L2603" s="1494"/>
      <c r="M2603" s="1494"/>
      <c r="N2603" s="1495"/>
    </row>
    <row r="2604" spans="8:8" ht="20.25" customHeight="1">
      <c r="A2604" s="1443"/>
      <c r="B2604" s="1483" t="s">
        <v>70</v>
      </c>
      <c r="C2604" s="1497" t="s">
        <v>26</v>
      </c>
      <c r="D2604" s="1498"/>
      <c r="E2604" s="1498"/>
      <c r="F2604" s="1499"/>
      <c r="G2604" s="1500" t="s">
        <v>150</v>
      </c>
      <c r="H2604" s="1501">
        <f>VLOOKUP($A2593,'Result Entry'!$B$9:$FW$108,10,0)</f>
        <v>0.0</v>
      </c>
      <c r="I2604" s="1501"/>
      <c r="J2604" s="1501"/>
      <c r="K2604" s="1501"/>
      <c r="L2604" s="1501"/>
      <c r="M2604" s="1501"/>
      <c r="N2604" s="1502"/>
    </row>
    <row r="2605" spans="8:8" ht="20.25" customHeight="1">
      <c r="A2605" s="1443"/>
      <c r="B2605" s="1503" t="s">
        <v>70</v>
      </c>
      <c r="C2605" s="1504" t="s">
        <v>168</v>
      </c>
      <c r="D2605" s="1505"/>
      <c r="E2605" s="1506" t="s">
        <v>73</v>
      </c>
      <c r="F2605" s="1507" t="s">
        <v>74</v>
      </c>
      <c r="G2605" s="1508" t="s">
        <v>169</v>
      </c>
      <c r="H2605" s="1509" t="s">
        <v>56</v>
      </c>
      <c r="I2605" s="1510"/>
      <c r="J2605" s="1511" t="s">
        <v>85</v>
      </c>
      <c r="K2605" s="1512"/>
      <c r="L2605" s="1513" t="s">
        <v>170</v>
      </c>
      <c r="M2605" s="1514" t="s">
        <v>77</v>
      </c>
      <c r="N2605" s="1515" t="s">
        <v>99</v>
      </c>
    </row>
    <row r="2606" spans="8:8" ht="20.25" customHeight="1">
      <c r="A2606" s="1443"/>
      <c r="B2606" s="1503"/>
      <c r="C2606" s="1516"/>
      <c r="D2606" s="1517"/>
      <c r="E2606" s="1518"/>
      <c r="F2606" s="1519"/>
      <c r="G2606" s="1520"/>
      <c r="H2606" s="1521"/>
      <c r="I2606" s="1522"/>
      <c r="J2606" s="1523"/>
      <c r="K2606" s="1524"/>
      <c r="L2606" s="1525"/>
      <c r="M2606" s="1526"/>
      <c r="N2606" s="1527"/>
    </row>
    <row r="2607" spans="8:8" ht="20.25" customHeight="1">
      <c r="A2607" s="1443"/>
      <c r="B2607" s="1503" t="s">
        <v>70</v>
      </c>
      <c r="C2607" s="1528" t="s">
        <v>57</v>
      </c>
      <c r="D2607" s="1529"/>
      <c r="E2607" s="1530">
        <f>'Result Entry'!$L$7</f>
        <v>10.0</v>
      </c>
      <c r="F2607" s="1531">
        <f>'Result Entry'!$M$7</f>
        <v>10.0</v>
      </c>
      <c r="G2607" s="1532">
        <f>SUM(E2607:F2607)</f>
        <v>20.0</v>
      </c>
      <c r="H2607" s="1533">
        <f>'Result Entry'!$AU$7</f>
        <v>70.0</v>
      </c>
      <c r="I2607" s="1534"/>
      <c r="J2607" s="1535">
        <f>'Result Entry'!$AY$7</f>
        <v>100.0</v>
      </c>
      <c r="K2607" s="1534"/>
      <c r="L2607" s="1532">
        <f t="shared" si="146" ref="L2607:L2612">H2607+J2607</f>
        <v>170.0</v>
      </c>
      <c r="M2607" s="1536">
        <f t="shared" si="147" ref="M2607:M2612">G2607+L2607</f>
        <v>190.0</v>
      </c>
      <c r="N2607" s="1537"/>
    </row>
    <row r="2608" spans="8:8" s="1538" ht="20.25" customFormat="1" customHeight="1">
      <c r="A2608" s="1443"/>
      <c r="B2608" s="1539" t="s">
        <v>70</v>
      </c>
      <c r="C2608" s="1540" t="str">
        <f>'Result Entry'!$L$3</f>
        <v>HINDI Comp.</v>
      </c>
      <c r="D2608" s="1541"/>
      <c r="E2608" s="1542">
        <f>IF($J2596="TC",0,IF($J2596="Nso",0,VLOOKUP($A2593,'Result Entry'!$B$9:$FW$108,11,0)))</f>
        <v>0.0</v>
      </c>
      <c r="F2608" s="1543">
        <f>IF($J2596="TC",0,IF($J2596="Nso",0,VLOOKUP($A2593,'Result Entry'!$B$9:$FW$108,12,0)))</f>
        <v>0.0</v>
      </c>
      <c r="G2608" s="1544">
        <f>E2608+F2608</f>
        <v>0.0</v>
      </c>
      <c r="H2608" s="1545">
        <f>IF($J2596="TC",0,IF($J2596="Nso",0,VLOOKUP($A2593,'Result Entry'!$B$9:$FW$108,16,0)))</f>
        <v>0.0</v>
      </c>
      <c r="I2608" s="1546"/>
      <c r="J2608" s="1547">
        <f>IF($J2596="TC",0,IF($J2596="Nso",0,VLOOKUP($A2593,'Result Entry'!$B$9:$FW$108,19,0)))</f>
        <v>0.0</v>
      </c>
      <c r="K2608" s="1546"/>
      <c r="L2608" s="1548">
        <f t="shared" si="146"/>
        <v>0.0</v>
      </c>
      <c r="M2608" s="1549">
        <f t="shared" si="147"/>
        <v>0.0</v>
      </c>
      <c r="N2608" s="1550" t="str">
        <f>IF($J2596="TC",0,IF($J2596="Nso",0,VLOOKUP($A2593,'Result Entry'!$B$9:$FW$108,24,0)))</f>
        <v/>
      </c>
    </row>
    <row r="2609" spans="8:8" s="1538" ht="20.25" customFormat="1" customHeight="1">
      <c r="A2609" s="1443"/>
      <c r="B2609" s="1539" t="s">
        <v>70</v>
      </c>
      <c r="C2609" s="1551" t="str">
        <f>'Result Entry'!$Z$3</f>
        <v>ENGLISH Comp.</v>
      </c>
      <c r="D2609" s="1552"/>
      <c r="E2609" s="1542">
        <f>IF($J2596="TC",0,IF($J2596="Nso",0,VLOOKUP($A2593,'Result Entry'!$B$9:$FW$108,25,0)))</f>
        <v>0.0</v>
      </c>
      <c r="F2609" s="1543">
        <f>IF($J2596="TC",0,IF($J2596="Nso",0,VLOOKUP($A2593,'Result Entry'!$B$9:$FW$108,26,0)))</f>
        <v>0.0</v>
      </c>
      <c r="G2609" s="1553">
        <f>E2609+F2609</f>
        <v>0.0</v>
      </c>
      <c r="H2609" s="1554">
        <f>IF($J2596="TC",0,IF($J2596="Nso",0,VLOOKUP($A2593,'Result Entry'!$B$9:$FW$108,30,0)))</f>
        <v>0.0</v>
      </c>
      <c r="I2609" s="1555"/>
      <c r="J2609" s="1556">
        <f>IF($J2596="TC",0,IF($J2596="Nso",0,VLOOKUP($A2593,'Result Entry'!$B$9:$FW$108,33,0)))</f>
        <v>0.0</v>
      </c>
      <c r="K2609" s="1555"/>
      <c r="L2609" s="1548">
        <f t="shared" si="146"/>
        <v>0.0</v>
      </c>
      <c r="M2609" s="1549">
        <f t="shared" si="147"/>
        <v>0.0</v>
      </c>
      <c r="N2609" s="1550" t="str">
        <f>IF($J2596="TC",0,IF($J2596="Nso",0,VLOOKUP($A2593,'Result Entry'!$B$9:$FW$108,38,0)))</f>
        <v/>
      </c>
    </row>
    <row r="2610" spans="8:8" s="1538" ht="20.25" customFormat="1" customHeight="1">
      <c r="A2610" s="1443"/>
      <c r="B2610" s="1539" t="s">
        <v>70</v>
      </c>
      <c r="C2610" s="1551" t="str">
        <f>'Result Entry'!$AO$3</f>
        <v>PHYSICS</v>
      </c>
      <c r="D2610" s="1552"/>
      <c r="E2610" s="1542">
        <f>IF($J2596="TC",0,IF($J2596="Nso",0,VLOOKUP($A2593,'Result Entry'!$B$9:$FW$108,39,0)))</f>
        <v>0.0</v>
      </c>
      <c r="F2610" s="1543">
        <f>IF($J2596="TC",0,IF($J2596="Nso",0,VLOOKUP($A2593,'Result Entry'!$B$9:$FW$108,40,0)))</f>
        <v>0.0</v>
      </c>
      <c r="G2610" s="1553">
        <f>E2610+F2610</f>
        <v>0.0</v>
      </c>
      <c r="H2610" s="1554">
        <f>IF($J2596="TC",0,IF($J2596="Nso",0,VLOOKUP($A2593,'Result Entry'!$B$9:$FW$108,45,0)))</f>
        <v>0.0</v>
      </c>
      <c r="I2610" s="1555"/>
      <c r="J2610" s="1556">
        <f>IF($J2596="TC",0,IF($J2596="Nso",0,VLOOKUP($A2593,'Result Entry'!$B$9:$FW$108,49,0)))</f>
        <v>0.0</v>
      </c>
      <c r="K2610" s="1555"/>
      <c r="L2610" s="1548">
        <f t="shared" si="146"/>
        <v>0.0</v>
      </c>
      <c r="M2610" s="1549">
        <f t="shared" si="147"/>
        <v>0.0</v>
      </c>
      <c r="N2610" s="1550" t="str">
        <f>IF($J2596="TC",0,IF($J2596="Nso",0,VLOOKUP($A2593,'Result Entry'!$B$9:$FW$108,54,0)))</f>
        <v/>
      </c>
    </row>
    <row r="2611" spans="8:8" s="1538" ht="20.25" customFormat="1" customHeight="1">
      <c r="A2611" s="1443"/>
      <c r="B2611" s="1539" t="s">
        <v>70</v>
      </c>
      <c r="C2611" s="1551" t="str">
        <f>'Result Entry'!$BF$3</f>
        <v>CHEMISTRY</v>
      </c>
      <c r="D2611" s="1552"/>
      <c r="E2611" s="1542" t="str">
        <f>IF($J2596="TC",0,IF($J2596="Nso",0,VLOOKUP($A2593,'Result Entry'!$B$9:$FW$108,55,0)))</f>
        <v/>
      </c>
      <c r="F2611" s="1543">
        <f>IF($J2596="TC",0,IF($J2596="Nso",0,VLOOKUP($A2593,'Result Entry'!$B$9:$FW$108,56,0)))</f>
        <v>0.0</v>
      </c>
      <c r="G2611" s="1553" t="e">
        <f>E2611+F2611</f>
        <v>#VALUE!</v>
      </c>
      <c r="H2611" s="1554">
        <f>IF($J2596="TC",0,IF($J2596="Nso",0,VLOOKUP($A2593,'Result Entry'!$B$9:$FW$108,61,0)))</f>
        <v>0.0</v>
      </c>
      <c r="I2611" s="1555"/>
      <c r="J2611" s="1556">
        <f>IF($J2596="TC",0,IF($J2596="Nso",0,VLOOKUP($A2593,'Result Entry'!$B$9:$FW$108,65,0)))</f>
        <v>0.0</v>
      </c>
      <c r="K2611" s="1555"/>
      <c r="L2611" s="1548">
        <f t="shared" si="146"/>
        <v>0.0</v>
      </c>
      <c r="M2611" s="1549" t="e">
        <f t="shared" si="147"/>
        <v>#VALUE!</v>
      </c>
      <c r="N2611" s="1550" t="str">
        <f>IF($J2596="TC",0,IF($J2596="Nso",0,VLOOKUP($A2593,'Result Entry'!$B$9:$FW$108,70,0)))</f>
        <v/>
      </c>
    </row>
    <row r="2612" spans="8:8" s="1538" ht="20.25" customFormat="1" customHeight="1">
      <c r="A2612" s="1443"/>
      <c r="B2612" s="1539" t="s">
        <v>70</v>
      </c>
      <c r="C2612" s="1551" t="str">
        <f>'Result Entry'!$BW$3</f>
        <v>BIOLOGY</v>
      </c>
      <c r="D2612" s="1552"/>
      <c r="E2612" s="1557" t="str">
        <f>IF($J2596="TC",0,IF($J2596="Nso",0,VLOOKUP($A2593,'Result Entry'!$B$9:$FW$108,71,0)))</f>
        <v/>
      </c>
      <c r="F2612" s="1558" t="str">
        <f>IF($J2596="TC",0,IF($J2596="Nso",0,VLOOKUP($A2593,'Result Entry'!$B$9:$FW$108,72,0)))</f>
        <v/>
      </c>
      <c r="G2612" s="1559" t="e">
        <f>E2612+F2612</f>
        <v>#VALUE!</v>
      </c>
      <c r="H2612" s="1560">
        <f>IF($J2596="TC",0,IF($J2596="Nso",0,VLOOKUP($A2593,'Result Entry'!$B$9:$FW$108,77,0)))</f>
        <v>0.0</v>
      </c>
      <c r="I2612" s="1561"/>
      <c r="J2612" s="1562">
        <f>IF($J2596="TC",0,IF($J2596="Nso",0,VLOOKUP($A2593,'Result Entry'!$B$9:$FW$108,81,0)))</f>
        <v>0.0</v>
      </c>
      <c r="K2612" s="1561"/>
      <c r="L2612" s="1563">
        <f t="shared" si="146"/>
        <v>0.0</v>
      </c>
      <c r="M2612" s="1564" t="e">
        <f t="shared" si="147"/>
        <v>#VALUE!</v>
      </c>
      <c r="N2612" s="1550">
        <f>IF($J2596="TC",0,IF($J2596="Nso",0,VLOOKUP($A2593,'Result Entry'!$B$9:$FW$108,86,0)))</f>
        <v>0.0</v>
      </c>
    </row>
    <row r="2613" spans="8:8" ht="20.25" customHeight="1">
      <c r="A2613" s="1443"/>
      <c r="B2613" s="1503" t="s">
        <v>70</v>
      </c>
      <c r="C2613" s="1565" t="s">
        <v>78</v>
      </c>
      <c r="D2613" s="1566"/>
      <c r="E2613" s="1567"/>
      <c r="F2613" s="1568" t="s">
        <v>79</v>
      </c>
      <c r="G2613" s="1569"/>
      <c r="H2613" s="1570" t="s">
        <v>80</v>
      </c>
      <c r="I2613" s="1571"/>
      <c r="J2613" s="1572" t="s">
        <v>42</v>
      </c>
      <c r="K2613" s="1667" t="s">
        <v>92</v>
      </c>
      <c r="L2613" s="1574" t="s">
        <v>40</v>
      </c>
      <c r="M2613" s="1575"/>
      <c r="N2613" s="1576" t="s">
        <v>44</v>
      </c>
    </row>
    <row r="2614" spans="8:8" ht="25.5" customHeight="1">
      <c r="A2614" s="1443"/>
      <c r="B2614" s="1503" t="s">
        <v>70</v>
      </c>
      <c r="C2614" s="1577"/>
      <c r="D2614" s="1578"/>
      <c r="E2614" s="1579"/>
      <c r="F2614" s="1580">
        <f>IF($J2596="TC",0,IF($J2596="Nso",0,VLOOKUP($A2593,'Result Entry'!$B$9:$FW$108,146,0)))</f>
        <v>0.0</v>
      </c>
      <c r="G2614" s="1581"/>
      <c r="H2614" s="1582">
        <f>IF($J2596="TC",0,IF($J2596="Nso",0,VLOOKUP($A2593,'Result Entry'!$B$9:$FW$108,147,0)))</f>
        <v>0.0</v>
      </c>
      <c r="I2614" s="1583"/>
      <c r="J2614" s="1584">
        <f>IF($J2596="TC",0,IF($J2596="Nso",0,VLOOKUP($A2593,'Result Entry'!$B$9:$FW$108,148,0)))</f>
        <v>0.0</v>
      </c>
      <c r="K2614" s="1585" t="str">
        <f>IF($J2596="TC",0,IF($J2596="Nso",0,VLOOKUP($A2593,'Result Entry'!$B$9:$FW$108,149,0)))</f>
        <v/>
      </c>
      <c r="L2614" s="1586">
        <f>IF($J2596="TC",0,IF($J2596="Nso",0,VLOOKUP($A2593,'Result Entry'!$B$9:$FW$108,150,0)))</f>
        <v>0.0</v>
      </c>
      <c r="M2614" s="1587"/>
      <c r="N2614" s="1588">
        <f>IF($J2596="TC",0,IF($J2596="Nso",0,VLOOKUP($A2593,'Result Entry'!$B$9:$FW$108,152,0)))</f>
        <v>0.0</v>
      </c>
    </row>
    <row r="2615" spans="8:8" ht="20.25" customHeight="1">
      <c r="A2615" s="1443"/>
      <c r="B2615" s="1503" t="s">
        <v>70</v>
      </c>
      <c r="C2615" s="1589" t="s">
        <v>59</v>
      </c>
      <c r="D2615" s="1590"/>
      <c r="E2615" s="1590"/>
      <c r="F2615" s="1590"/>
      <c r="G2615" s="1590"/>
      <c r="H2615" s="1591"/>
      <c r="I2615" s="1592" t="s">
        <v>60</v>
      </c>
      <c r="J2615" s="1593"/>
      <c r="K2615" s="1594">
        <f>VLOOKUP($A2593,'Result Entry'!$B$9:$FW$108,143,0)</f>
        <v>0.0</v>
      </c>
      <c r="L2615" s="1595"/>
      <c r="M2615" s="1596" t="s">
        <v>38</v>
      </c>
      <c r="N2615" s="1597"/>
    </row>
    <row r="2616" spans="8:8" ht="20.25" customHeight="1">
      <c r="A2616" s="1443"/>
      <c r="B2616" s="1503" t="s">
        <v>70</v>
      </c>
      <c r="C2616" s="1598" t="s">
        <v>55</v>
      </c>
      <c r="D2616" s="1599"/>
      <c r="E2616" s="1599"/>
      <c r="F2616" s="1600" t="s">
        <v>158</v>
      </c>
      <c r="G2616" s="1601"/>
      <c r="H2616" s="1602" t="s">
        <v>48</v>
      </c>
      <c r="I2616" s="1603" t="s">
        <v>61</v>
      </c>
      <c r="J2616" s="1604"/>
      <c r="K2616" s="1605">
        <f>VLOOKUP($A2593,'Result Entry'!$B$9:$FW$108,144,0)</f>
        <v>0.0</v>
      </c>
      <c r="L2616" s="1606"/>
      <c r="M2616" s="1607">
        <f>VLOOKUP($A2593,'Result Entry'!$B$9:$FW$108,145,0)</f>
        <v>0.0</v>
      </c>
      <c r="N2616" s="1608"/>
    </row>
    <row r="2617" spans="8:8" ht="20.25" customHeight="1">
      <c r="A2617" s="1443"/>
      <c r="B2617" s="1503" t="s">
        <v>70</v>
      </c>
      <c r="C2617" s="1598"/>
      <c r="D2617" s="1599"/>
      <c r="E2617" s="1599"/>
      <c r="F2617" s="1609"/>
      <c r="G2617" s="1610"/>
      <c r="H2617" s="1611" t="s">
        <v>100</v>
      </c>
      <c r="I2617" s="1612" t="s">
        <v>62</v>
      </c>
      <c r="J2617" s="1613"/>
      <c r="K2617" s="1614">
        <f>IF($J2596="TC","Transferred",IF($J2596="Nso","NameSeparated",VLOOKUP($A2593,'Result Entry'!$B$9:$FW$108,153,0)))</f>
        <v>0.0</v>
      </c>
      <c r="L2617" s="1614"/>
      <c r="M2617" s="1614"/>
      <c r="N2617" s="1615"/>
    </row>
    <row r="2618" spans="8:8" ht="20.25" customHeight="1">
      <c r="A2618" s="1443"/>
      <c r="B2618" s="1503" t="s">
        <v>70</v>
      </c>
      <c r="C2618" s="1616" t="str">
        <f>'Result Entry'!$DU$3</f>
        <v>Foundation Of Information Tech.</v>
      </c>
      <c r="D2618" s="1617"/>
      <c r="E2618" s="1618"/>
      <c r="F2618" s="1619" t="str">
        <f>IF($J2596="TC",0,IF($J2596="Nso",0,VLOOKUP($A2593,'Result Entry'!$B$9:$GS$108,170,0)))</f>
        <v/>
      </c>
      <c r="G2618" s="1619"/>
      <c r="H2618" s="1620">
        <f>IF($J2596="TC",0,IF($J2596="Nso",0,VLOOKUP($A2593,'Result Entry'!$B$9:$GS$108,112,0)))</f>
        <v>0.0</v>
      </c>
      <c r="I2618" s="1621" t="s">
        <v>72</v>
      </c>
      <c r="J2618" s="1622"/>
      <c r="K2618" s="1623">
        <f>'Result Entry'!$T$2</f>
        <v>45041.0</v>
      </c>
      <c r="L2618" s="1624"/>
      <c r="M2618" s="1624"/>
      <c r="N2618" s="1625"/>
    </row>
    <row r="2619" spans="8:8" ht="20.25" customHeight="1">
      <c r="A2619" s="1443"/>
      <c r="B2619" s="1503" t="s">
        <v>70</v>
      </c>
      <c r="C2619" s="1616" t="str">
        <f>'Result Entry'!$EI$3</f>
        <v>G.I.A.I.-II</v>
      </c>
      <c r="D2619" s="1617"/>
      <c r="E2619" s="1618"/>
      <c r="F2619" s="1619" t="str">
        <f>IF($J2596="TC",0,IF($J2596="Nso",0,VLOOKUP($A2593,'Result Entry'!$B$9:$GS$108,174,0)))</f>
        <v/>
      </c>
      <c r="G2619" s="1619"/>
      <c r="H2619" s="1620">
        <f>IF($J2596="TC",0,IF($J2596="Nso",0,VLOOKUP($A2593,'Result Entry'!$B$9:$GS$108,124,0)))</f>
        <v>0.0</v>
      </c>
      <c r="I2619" s="1626"/>
      <c r="J2619" s="1627"/>
      <c r="K2619" s="1627"/>
      <c r="L2619" s="1627"/>
      <c r="M2619" s="1627"/>
      <c r="N2619" s="1628"/>
    </row>
    <row r="2620" spans="8:8" ht="20.25" customHeight="1">
      <c r="A2620" s="1443"/>
      <c r="B2620" s="1503" t="s">
        <v>70</v>
      </c>
      <c r="C2620" s="1616" t="str">
        <f>'Result Entry'!$EU$3</f>
        <v>SOC.SER.PLAN</v>
      </c>
      <c r="D2620" s="1617"/>
      <c r="E2620" s="1618"/>
      <c r="F2620" s="1619">
        <f>IF($J2596="TC",0,IF($J2596="Nso",0,VLOOKUP($A2593,'Result Entry'!$B$9:$HS$108,178,0)))</f>
        <v>0.0</v>
      </c>
      <c r="G2620" s="1619"/>
      <c r="H2620" s="1620">
        <f>IF($J2596="TC",0,IF($J2596="Nso",0,VLOOKUP($A2593,'Result Entry'!$B$9:$GS$108,136,0)))</f>
        <v>0.0</v>
      </c>
      <c r="I2620" s="1629" t="s">
        <v>175</v>
      </c>
      <c r="J2620" s="1630"/>
      <c r="K2620" s="1668"/>
      <c r="L2620" s="1669"/>
      <c r="M2620" s="1669"/>
      <c r="N2620" s="1670"/>
    </row>
    <row r="2621" spans="8:8" ht="20.25" customHeight="1">
      <c r="A2621" s="1443"/>
      <c r="B2621" s="1503" t="s">
        <v>70</v>
      </c>
      <c r="C2621" s="1616" t="str">
        <f>'Result Entry'!$FG$3</f>
        <v>Jeewan Kaushal</v>
      </c>
      <c r="D2621" s="1617"/>
      <c r="E2621" s="1618"/>
      <c r="F2621" s="1619" t="str">
        <f>IF($J2596="TC",0,IF($J2596="Nso",0,VLOOKUP($A2593,'Result Entry'!$B$9:$HS$108,182,0)))</f>
        <v/>
      </c>
      <c r="G2621" s="1619"/>
      <c r="H2621" s="1620">
        <f>IF($J2596="TC",0,IF($J2596="Nso",0,VLOOKUP($A2593,'Result Entry'!$B$9:$HS$108,136,0)))</f>
        <v>0.0</v>
      </c>
      <c r="I2621" s="1629" t="s">
        <v>149</v>
      </c>
      <c r="J2621" s="1630"/>
      <c r="K2621" s="1630"/>
      <c r="L2621" s="1630"/>
      <c r="M2621" s="1630"/>
      <c r="N2621" s="1634"/>
    </row>
    <row r="2622" spans="8:8" ht="20.25" customHeight="1">
      <c r="A2622" s="1443"/>
      <c r="B2622" s="1483" t="s">
        <v>70</v>
      </c>
      <c r="C2622" s="1635" t="s">
        <v>181</v>
      </c>
      <c r="D2622" s="1636"/>
      <c r="E2622" s="1637"/>
      <c r="F2622" s="1638" t="s">
        <v>182</v>
      </c>
      <c r="G2622" s="1639"/>
      <c r="H2622" s="1640" t="s">
        <v>31</v>
      </c>
      <c r="I2622" s="1629" t="s">
        <v>176</v>
      </c>
      <c r="J2622" s="1630"/>
      <c r="K2622" s="1630"/>
      <c r="L2622" s="1630"/>
      <c r="M2622" s="1630"/>
      <c r="N2622" s="1634"/>
    </row>
    <row r="2623" spans="8:8" ht="20.25" customHeight="1">
      <c r="A2623" s="1443"/>
      <c r="B2623" s="1483" t="s">
        <v>70</v>
      </c>
      <c r="C2623" s="1641"/>
      <c r="D2623" s="1642"/>
      <c r="E2623" s="1643"/>
      <c r="F2623" s="1644" t="s">
        <v>183</v>
      </c>
      <c r="G2623" s="1645"/>
      <c r="H2623" s="1646" t="s">
        <v>180</v>
      </c>
      <c r="I2623" s="1647" t="s">
        <v>68</v>
      </c>
      <c r="J2623" s="1648"/>
      <c r="K2623" s="1648"/>
      <c r="L2623" s="1648"/>
      <c r="M2623" s="1648"/>
      <c r="N2623" s="1649"/>
    </row>
    <row r="2624" spans="8:8" ht="20.25" customHeight="1">
      <c r="A2624" s="1443"/>
      <c r="B2624" s="1483" t="s">
        <v>70</v>
      </c>
      <c r="C2624" s="1641"/>
      <c r="D2624" s="1642"/>
      <c r="E2624" s="1643"/>
      <c r="F2624" s="1644" t="s">
        <v>186</v>
      </c>
      <c r="G2624" s="1645"/>
      <c r="H2624" s="1646" t="s">
        <v>63</v>
      </c>
      <c r="I2624" s="1650"/>
      <c r="J2624" s="1651"/>
      <c r="K2624" s="1651"/>
      <c r="L2624" s="1651"/>
      <c r="M2624" s="1651"/>
      <c r="N2624" s="1652"/>
    </row>
    <row r="2625" spans="8:8" ht="20.25" customHeight="1">
      <c r="A2625" s="1443"/>
      <c r="B2625" s="1483" t="s">
        <v>70</v>
      </c>
      <c r="C2625" s="1641"/>
      <c r="D2625" s="1642"/>
      <c r="E2625" s="1643"/>
      <c r="F2625" s="1644" t="s">
        <v>187</v>
      </c>
      <c r="G2625" s="1645"/>
      <c r="H2625" s="1646" t="s">
        <v>64</v>
      </c>
      <c r="I2625" s="1650"/>
      <c r="J2625" s="1651"/>
      <c r="K2625" s="1651"/>
      <c r="L2625" s="1651"/>
      <c r="M2625" s="1651"/>
      <c r="N2625" s="1652"/>
    </row>
    <row r="2626" spans="8:8" ht="20.25" customHeight="1">
      <c r="A2626" s="1443"/>
      <c r="B2626" s="1483" t="s">
        <v>70</v>
      </c>
      <c r="C2626" s="1641"/>
      <c r="D2626" s="1642"/>
      <c r="E2626" s="1643"/>
      <c r="F2626" s="1644" t="s">
        <v>184</v>
      </c>
      <c r="G2626" s="1645"/>
      <c r="H2626" s="1646" t="s">
        <v>66</v>
      </c>
      <c r="I2626" s="1653" t="s">
        <v>81</v>
      </c>
      <c r="J2626" s="1654"/>
      <c r="K2626" s="1654"/>
      <c r="L2626" s="1654"/>
      <c r="M2626" s="1654"/>
      <c r="N2626" s="1655"/>
    </row>
    <row r="2627" spans="8:8" ht="20.25" customHeight="1">
      <c r="A2627" s="1443"/>
      <c r="B2627" s="1656" t="s">
        <v>70</v>
      </c>
      <c r="C2627" s="1657"/>
      <c r="D2627" s="1658"/>
      <c r="E2627" s="1659"/>
      <c r="F2627" s="1660" t="s">
        <v>185</v>
      </c>
      <c r="G2627" s="1661"/>
      <c r="H2627" s="1662" t="s">
        <v>65</v>
      </c>
      <c r="I2627" s="1663"/>
      <c r="J2627" s="1664"/>
      <c r="K2627" s="1664"/>
      <c r="L2627" s="1664"/>
      <c r="M2627" s="1664"/>
      <c r="N2627" s="1665"/>
    </row>
    <row r="2628" spans="8:8" ht="24.75" customHeight="1">
      <c r="A2628" s="1441">
        <f>A2593+1</f>
        <v>75.0</v>
      </c>
      <c r="B2628" s="1442" t="s">
        <v>51</v>
      </c>
      <c r="C2628" s="1442"/>
      <c r="D2628" s="1442"/>
      <c r="E2628" s="1442"/>
      <c r="F2628" s="1442"/>
      <c r="G2628" s="1442"/>
      <c r="H2628" s="1442"/>
      <c r="I2628" s="1442"/>
      <c r="J2628" s="1442"/>
      <c r="K2628" s="1442"/>
      <c r="L2628" s="1442"/>
      <c r="M2628" s="1442"/>
      <c r="N2628" s="1442"/>
    </row>
    <row r="2629" spans="8:8" ht="42.75" customHeight="1">
      <c r="A2629" s="1443"/>
      <c r="B2629" s="1444"/>
      <c r="C2629" s="1445"/>
      <c r="D2629" s="1446" t="str">
        <f>Master!$E$8</f>
        <v>Govt. Sr. Secondary School </v>
      </c>
      <c r="E2629" s="1447"/>
      <c r="F2629" s="1447"/>
      <c r="G2629" s="1447"/>
      <c r="H2629" s="1447"/>
      <c r="I2629" s="1447"/>
      <c r="J2629" s="1447"/>
      <c r="K2629" s="1447"/>
      <c r="L2629" s="1447"/>
      <c r="M2629" s="1447"/>
      <c r="N2629" s="1448"/>
    </row>
    <row r="2630" spans="8:8" ht="20.25" customHeight="1">
      <c r="A2630" s="1443"/>
      <c r="B2630" s="1449"/>
      <c r="C2630" s="1450"/>
      <c r="D2630" s="1451" t="str">
        <f>Master!$E$11</f>
        <v>P.S.-Bapini (Jodhpur)</v>
      </c>
      <c r="E2630" s="1452"/>
      <c r="F2630" s="1452"/>
      <c r="G2630" s="1452"/>
      <c r="H2630" s="1452"/>
      <c r="I2630" s="1452"/>
      <c r="J2630" s="1452"/>
      <c r="K2630" s="1452"/>
      <c r="L2630" s="1452"/>
      <c r="M2630" s="1452"/>
      <c r="N2630" s="1453"/>
    </row>
    <row r="2631" spans="8:8" ht="20.25" customHeight="1">
      <c r="A2631" s="1443"/>
      <c r="B2631" s="1454"/>
      <c r="C2631" s="1455" t="s">
        <v>151</v>
      </c>
      <c r="D2631" s="1456"/>
      <c r="E2631" s="1456"/>
      <c r="F2631" s="1456"/>
      <c r="G2631" s="1457"/>
      <c r="H2631" s="1458" t="s">
        <v>128</v>
      </c>
      <c r="I2631" s="1458"/>
      <c r="J2631" s="1459">
        <f>VLOOKUP(A2628,'Result Entry'!$B$6:$K$108,6,0)</f>
        <v>0.0</v>
      </c>
      <c r="K2631" s="1460" t="s">
        <v>69</v>
      </c>
      <c r="L2631" s="1461"/>
      <c r="M2631" s="1462">
        <f>Master!$E$14</f>
        <v>8.151106901E9</v>
      </c>
      <c r="N2631" s="1463"/>
    </row>
    <row r="2632" spans="8:8" ht="20.25" customHeight="1">
      <c r="A2632" s="1443"/>
      <c r="B2632" s="1464"/>
      <c r="C2632" s="1465"/>
      <c r="D2632" s="1466"/>
      <c r="E2632" s="1466"/>
      <c r="F2632" s="1466"/>
      <c r="G2632" s="1467"/>
      <c r="H2632" s="1468"/>
      <c r="I2632" s="1468"/>
      <c r="J2632" s="1469"/>
      <c r="K2632" s="1470" t="s">
        <v>67</v>
      </c>
      <c r="L2632" s="1471"/>
      <c r="M2632" s="1472"/>
      <c r="N2632" s="1473"/>
      <c r="O2632" s="23" t="s">
        <v>157</v>
      </c>
    </row>
    <row r="2633" spans="8:8" ht="20.25" customHeight="1">
      <c r="A2633" s="1443"/>
      <c r="B2633" s="1464"/>
      <c r="C2633" s="1474"/>
      <c r="D2633" s="1475"/>
      <c r="E2633" s="1475"/>
      <c r="F2633" s="1475"/>
      <c r="G2633" s="1476"/>
      <c r="H2633" s="1477"/>
      <c r="I2633" s="1477"/>
      <c r="J2633" s="1478"/>
      <c r="K2633" s="1479" t="s">
        <v>52</v>
      </c>
      <c r="L2633" s="1480"/>
      <c r="M2633" s="1481" t="str">
        <f>Master!$E$6</f>
        <v>2022-23</v>
      </c>
      <c r="N2633" s="1482"/>
    </row>
    <row r="2634" spans="8:8" ht="20.25" customHeight="1">
      <c r="A2634" s="1443"/>
      <c r="B2634" s="1483" t="s">
        <v>70</v>
      </c>
      <c r="C2634" s="1484" t="s">
        <v>21</v>
      </c>
      <c r="D2634" s="1485"/>
      <c r="E2634" s="1485"/>
      <c r="F2634" s="1486"/>
      <c r="G2634" s="1487" t="s">
        <v>150</v>
      </c>
      <c r="H2634" s="1488">
        <f>VLOOKUP($A2628,'Result Entry'!$B$9:$FW$108,4,0)</f>
        <v>0.0</v>
      </c>
      <c r="I2634" s="1488"/>
      <c r="J2634" s="1488"/>
      <c r="K2634" s="1488"/>
      <c r="L2634" s="1488"/>
      <c r="M2634" s="1488"/>
      <c r="N2634" s="1489"/>
    </row>
    <row r="2635" spans="8:8" ht="20.25" customHeight="1">
      <c r="A2635" s="1443"/>
      <c r="B2635" s="1483" t="s">
        <v>70</v>
      </c>
      <c r="C2635" s="1490" t="s">
        <v>23</v>
      </c>
      <c r="D2635" s="1491"/>
      <c r="E2635" s="1491"/>
      <c r="F2635" s="1492"/>
      <c r="G2635" s="1493" t="s">
        <v>150</v>
      </c>
      <c r="H2635" s="1494">
        <f>VLOOKUP($A2628,'Result Entry'!$B$9:$FW$108,7,0)</f>
        <v>0.0</v>
      </c>
      <c r="I2635" s="1494"/>
      <c r="J2635" s="1494"/>
      <c r="K2635" s="1494"/>
      <c r="L2635" s="1494"/>
      <c r="M2635" s="1494"/>
      <c r="N2635" s="1495"/>
    </row>
    <row r="2636" spans="8:8" ht="20.25" customHeight="1">
      <c r="A2636" s="1443"/>
      <c r="B2636" s="1483" t="s">
        <v>70</v>
      </c>
      <c r="C2636" s="1490" t="s">
        <v>24</v>
      </c>
      <c r="D2636" s="1491"/>
      <c r="E2636" s="1491"/>
      <c r="F2636" s="1492"/>
      <c r="G2636" s="1493" t="s">
        <v>150</v>
      </c>
      <c r="H2636" s="1494">
        <f>VLOOKUP($A2628,'Result Entry'!$B$9:$FW$108,8,0)</f>
        <v>0.0</v>
      </c>
      <c r="I2636" s="1494"/>
      <c r="J2636" s="1494"/>
      <c r="K2636" s="1494"/>
      <c r="L2636" s="1494"/>
      <c r="M2636" s="1494"/>
      <c r="N2636" s="1495"/>
    </row>
    <row r="2637" spans="8:8" ht="20.25" customHeight="1">
      <c r="A2637" s="1443"/>
      <c r="B2637" s="1483" t="s">
        <v>70</v>
      </c>
      <c r="C2637" s="1490" t="s">
        <v>53</v>
      </c>
      <c r="D2637" s="1491"/>
      <c r="E2637" s="1491"/>
      <c r="F2637" s="1492"/>
      <c r="G2637" s="1493" t="s">
        <v>150</v>
      </c>
      <c r="H2637" s="1494">
        <f>VLOOKUP($A2628,'Result Entry'!$B$9:$FW$108,9,0)</f>
        <v>0.0</v>
      </c>
      <c r="I2637" s="1494"/>
      <c r="J2637" s="1494"/>
      <c r="K2637" s="1494"/>
      <c r="L2637" s="1494"/>
      <c r="M2637" s="1494"/>
      <c r="N2637" s="1495"/>
    </row>
    <row r="2638" spans="8:8" ht="20.25" customHeight="1">
      <c r="A2638" s="1443"/>
      <c r="B2638" s="1483" t="s">
        <v>70</v>
      </c>
      <c r="C2638" s="1490" t="s">
        <v>54</v>
      </c>
      <c r="D2638" s="1491"/>
      <c r="E2638" s="1491"/>
      <c r="F2638" s="1492"/>
      <c r="G2638" s="1493" t="s">
        <v>150</v>
      </c>
      <c r="H2638" s="1496" t="str">
        <f>CONCATENATE('Result Entry'!$G$4,'Result Entry'!$J$4)</f>
        <v>11(A)</v>
      </c>
      <c r="I2638" s="1494"/>
      <c r="J2638" s="1494"/>
      <c r="K2638" s="1494"/>
      <c r="L2638" s="1494"/>
      <c r="M2638" s="1494"/>
      <c r="N2638" s="1495"/>
    </row>
    <row r="2639" spans="8:8" ht="20.25" customHeight="1">
      <c r="A2639" s="1443"/>
      <c r="B2639" s="1483" t="s">
        <v>70</v>
      </c>
      <c r="C2639" s="1497" t="s">
        <v>26</v>
      </c>
      <c r="D2639" s="1498"/>
      <c r="E2639" s="1498"/>
      <c r="F2639" s="1499"/>
      <c r="G2639" s="1500" t="s">
        <v>150</v>
      </c>
      <c r="H2639" s="1501">
        <f>VLOOKUP($A2628,'Result Entry'!$B$9:$FW$108,10,0)</f>
        <v>0.0</v>
      </c>
      <c r="I2639" s="1501"/>
      <c r="J2639" s="1501"/>
      <c r="K2639" s="1501"/>
      <c r="L2639" s="1501"/>
      <c r="M2639" s="1501"/>
      <c r="N2639" s="1502"/>
    </row>
    <row r="2640" spans="8:8" ht="20.25" customHeight="1">
      <c r="A2640" s="1443"/>
      <c r="B2640" s="1503" t="s">
        <v>70</v>
      </c>
      <c r="C2640" s="1504" t="s">
        <v>168</v>
      </c>
      <c r="D2640" s="1505"/>
      <c r="E2640" s="1506" t="s">
        <v>73</v>
      </c>
      <c r="F2640" s="1507" t="s">
        <v>74</v>
      </c>
      <c r="G2640" s="1508" t="s">
        <v>169</v>
      </c>
      <c r="H2640" s="1509" t="s">
        <v>56</v>
      </c>
      <c r="I2640" s="1510"/>
      <c r="J2640" s="1511" t="s">
        <v>85</v>
      </c>
      <c r="K2640" s="1512"/>
      <c r="L2640" s="1513" t="s">
        <v>170</v>
      </c>
      <c r="M2640" s="1514" t="s">
        <v>77</v>
      </c>
      <c r="N2640" s="1515" t="s">
        <v>99</v>
      </c>
    </row>
    <row r="2641" spans="8:8" ht="20.25" customHeight="1">
      <c r="A2641" s="1443"/>
      <c r="B2641" s="1503"/>
      <c r="C2641" s="1516"/>
      <c r="D2641" s="1517"/>
      <c r="E2641" s="1518"/>
      <c r="F2641" s="1519"/>
      <c r="G2641" s="1520"/>
      <c r="H2641" s="1521"/>
      <c r="I2641" s="1522"/>
      <c r="J2641" s="1523"/>
      <c r="K2641" s="1524"/>
      <c r="L2641" s="1525"/>
      <c r="M2641" s="1526"/>
      <c r="N2641" s="1527"/>
    </row>
    <row r="2642" spans="8:8" ht="20.25" customHeight="1">
      <c r="A2642" s="1443"/>
      <c r="B2642" s="1503" t="s">
        <v>70</v>
      </c>
      <c r="C2642" s="1528" t="s">
        <v>57</v>
      </c>
      <c r="D2642" s="1529"/>
      <c r="E2642" s="1530">
        <f>'Result Entry'!$L$7</f>
        <v>10.0</v>
      </c>
      <c r="F2642" s="1531">
        <f>'Result Entry'!$M$7</f>
        <v>10.0</v>
      </c>
      <c r="G2642" s="1532">
        <f>SUM(E2642:F2642)</f>
        <v>20.0</v>
      </c>
      <c r="H2642" s="1533">
        <f>'Result Entry'!$AU$7</f>
        <v>70.0</v>
      </c>
      <c r="I2642" s="1534"/>
      <c r="J2642" s="1535">
        <f>'Result Entry'!$AY$7</f>
        <v>100.0</v>
      </c>
      <c r="K2642" s="1534"/>
      <c r="L2642" s="1532">
        <f t="shared" si="148" ref="L2642:L2647">H2642+J2642</f>
        <v>170.0</v>
      </c>
      <c r="M2642" s="1536">
        <f t="shared" si="149" ref="M2642:M2647">G2642+L2642</f>
        <v>190.0</v>
      </c>
      <c r="N2642" s="1537"/>
    </row>
    <row r="2643" spans="8:8" s="1538" ht="20.25" customFormat="1" customHeight="1">
      <c r="A2643" s="1443"/>
      <c r="B2643" s="1539" t="s">
        <v>70</v>
      </c>
      <c r="C2643" s="1540" t="str">
        <f>'Result Entry'!$L$3</f>
        <v>HINDI Comp.</v>
      </c>
      <c r="D2643" s="1541"/>
      <c r="E2643" s="1542">
        <f>IF($J2631="TC",0,IF($J2631="Nso",0,VLOOKUP($A2628,'Result Entry'!$B$9:$FW$108,11,0)))</f>
        <v>0.0</v>
      </c>
      <c r="F2643" s="1543">
        <f>IF($J2631="TC",0,IF($J2631="Nso",0,VLOOKUP($A2628,'Result Entry'!$B$9:$FW$108,12,0)))</f>
        <v>0.0</v>
      </c>
      <c r="G2643" s="1544">
        <f>E2643+F2643</f>
        <v>0.0</v>
      </c>
      <c r="H2643" s="1545">
        <f>IF($J2631="TC",0,IF($J2631="Nso",0,VLOOKUP($A2628,'Result Entry'!$B$9:$FW$108,16,0)))</f>
        <v>0.0</v>
      </c>
      <c r="I2643" s="1546"/>
      <c r="J2643" s="1547">
        <f>IF($J2631="TC",0,IF($J2631="Nso",0,VLOOKUP($A2628,'Result Entry'!$B$9:$FW$108,19,0)))</f>
        <v>0.0</v>
      </c>
      <c r="K2643" s="1546"/>
      <c r="L2643" s="1548">
        <f t="shared" si="148"/>
        <v>0.0</v>
      </c>
      <c r="M2643" s="1549">
        <f t="shared" si="149"/>
        <v>0.0</v>
      </c>
      <c r="N2643" s="1550" t="str">
        <f>IF($J2631="TC",0,IF($J2631="Nso",0,VLOOKUP($A2628,'Result Entry'!$B$9:$FW$108,24,0)))</f>
        <v/>
      </c>
    </row>
    <row r="2644" spans="8:8" s="1538" ht="20.25" customFormat="1" customHeight="1">
      <c r="A2644" s="1443"/>
      <c r="B2644" s="1539" t="s">
        <v>70</v>
      </c>
      <c r="C2644" s="1551" t="str">
        <f>'Result Entry'!$Z$3</f>
        <v>ENGLISH Comp.</v>
      </c>
      <c r="D2644" s="1552"/>
      <c r="E2644" s="1542">
        <f>IF($J2631="TC",0,IF($J2631="Nso",0,VLOOKUP($A2628,'Result Entry'!$B$9:$FW$108,25,0)))</f>
        <v>0.0</v>
      </c>
      <c r="F2644" s="1543">
        <f>IF($J2631="TC",0,IF($J2631="Nso",0,VLOOKUP($A2628,'Result Entry'!$B$9:$FW$108,26,0)))</f>
        <v>0.0</v>
      </c>
      <c r="G2644" s="1553">
        <f>E2644+F2644</f>
        <v>0.0</v>
      </c>
      <c r="H2644" s="1554">
        <f>IF($J2631="TC",0,IF($J2631="Nso",0,VLOOKUP($A2628,'Result Entry'!$B$9:$FW$108,30,0)))</f>
        <v>0.0</v>
      </c>
      <c r="I2644" s="1555"/>
      <c r="J2644" s="1556">
        <f>IF($J2631="TC",0,IF($J2631="Nso",0,VLOOKUP($A2628,'Result Entry'!$B$9:$FW$108,33,0)))</f>
        <v>0.0</v>
      </c>
      <c r="K2644" s="1555"/>
      <c r="L2644" s="1548">
        <f t="shared" si="148"/>
        <v>0.0</v>
      </c>
      <c r="M2644" s="1549">
        <f t="shared" si="149"/>
        <v>0.0</v>
      </c>
      <c r="N2644" s="1550" t="str">
        <f>IF($J2631="TC",0,IF($J2631="Nso",0,VLOOKUP($A2628,'Result Entry'!$B$9:$FW$108,38,0)))</f>
        <v/>
      </c>
    </row>
    <row r="2645" spans="8:8" s="1538" ht="20.25" customFormat="1" customHeight="1">
      <c r="A2645" s="1443"/>
      <c r="B2645" s="1539" t="s">
        <v>70</v>
      </c>
      <c r="C2645" s="1551" t="str">
        <f>'Result Entry'!$AO$3</f>
        <v>PHYSICS</v>
      </c>
      <c r="D2645" s="1552"/>
      <c r="E2645" s="1542">
        <f>IF($J2631="TC",0,IF($J2631="Nso",0,VLOOKUP($A2628,'Result Entry'!$B$9:$FW$108,39,0)))</f>
        <v>0.0</v>
      </c>
      <c r="F2645" s="1543">
        <f>IF($J2631="TC",0,IF($J2631="Nso",0,VLOOKUP($A2628,'Result Entry'!$B$9:$FW$108,40,0)))</f>
        <v>0.0</v>
      </c>
      <c r="G2645" s="1553">
        <f>E2645+F2645</f>
        <v>0.0</v>
      </c>
      <c r="H2645" s="1554">
        <f>IF($J2631="TC",0,IF($J2631="Nso",0,VLOOKUP($A2628,'Result Entry'!$B$9:$FW$108,45,0)))</f>
        <v>0.0</v>
      </c>
      <c r="I2645" s="1555"/>
      <c r="J2645" s="1556">
        <f>IF($J2631="TC",0,IF($J2631="Nso",0,VLOOKUP($A2628,'Result Entry'!$B$9:$FW$108,49,0)))</f>
        <v>0.0</v>
      </c>
      <c r="K2645" s="1555"/>
      <c r="L2645" s="1548">
        <f t="shared" si="148"/>
        <v>0.0</v>
      </c>
      <c r="M2645" s="1549">
        <f t="shared" si="149"/>
        <v>0.0</v>
      </c>
      <c r="N2645" s="1550" t="str">
        <f>IF($J2631="TC",0,IF($J2631="Nso",0,VLOOKUP($A2628,'Result Entry'!$B$9:$FW$108,54,0)))</f>
        <v/>
      </c>
    </row>
    <row r="2646" spans="8:8" s="1538" ht="20.25" customFormat="1" customHeight="1">
      <c r="A2646" s="1443"/>
      <c r="B2646" s="1539" t="s">
        <v>70</v>
      </c>
      <c r="C2646" s="1551" t="str">
        <f>'Result Entry'!$BF$3</f>
        <v>CHEMISTRY</v>
      </c>
      <c r="D2646" s="1552"/>
      <c r="E2646" s="1542" t="str">
        <f>IF($J2631="TC",0,IF($J2631="Nso",0,VLOOKUP($A2628,'Result Entry'!$B$9:$FW$108,55,0)))</f>
        <v/>
      </c>
      <c r="F2646" s="1543">
        <f>IF($J2631="TC",0,IF($J2631="Nso",0,VLOOKUP($A2628,'Result Entry'!$B$9:$FW$108,56,0)))</f>
        <v>0.0</v>
      </c>
      <c r="G2646" s="1553" t="e">
        <f>E2646+F2646</f>
        <v>#VALUE!</v>
      </c>
      <c r="H2646" s="1554">
        <f>IF($J2631="TC",0,IF($J2631="Nso",0,VLOOKUP($A2628,'Result Entry'!$B$9:$FW$108,61,0)))</f>
        <v>0.0</v>
      </c>
      <c r="I2646" s="1555"/>
      <c r="J2646" s="1556">
        <f>IF($J2631="TC",0,IF($J2631="Nso",0,VLOOKUP($A2628,'Result Entry'!$B$9:$FW$108,65,0)))</f>
        <v>0.0</v>
      </c>
      <c r="K2646" s="1555"/>
      <c r="L2646" s="1548">
        <f t="shared" si="148"/>
        <v>0.0</v>
      </c>
      <c r="M2646" s="1549" t="e">
        <f t="shared" si="149"/>
        <v>#VALUE!</v>
      </c>
      <c r="N2646" s="1550" t="str">
        <f>IF($J2631="TC",0,IF($J2631="Nso",0,VLOOKUP($A2628,'Result Entry'!$B$9:$FW$108,70,0)))</f>
        <v/>
      </c>
    </row>
    <row r="2647" spans="8:8" s="1538" ht="20.25" customFormat="1" customHeight="1">
      <c r="A2647" s="1443"/>
      <c r="B2647" s="1539" t="s">
        <v>70</v>
      </c>
      <c r="C2647" s="1551" t="str">
        <f>'Result Entry'!$BW$3</f>
        <v>BIOLOGY</v>
      </c>
      <c r="D2647" s="1552"/>
      <c r="E2647" s="1557" t="str">
        <f>IF($J2631="TC",0,IF($J2631="Nso",0,VLOOKUP($A2628,'Result Entry'!$B$9:$FW$108,71,0)))</f>
        <v/>
      </c>
      <c r="F2647" s="1558" t="str">
        <f>IF($J2631="TC",0,IF($J2631="Nso",0,VLOOKUP($A2628,'Result Entry'!$B$9:$FW$108,72,0)))</f>
        <v/>
      </c>
      <c r="G2647" s="1559" t="e">
        <f>E2647+F2647</f>
        <v>#VALUE!</v>
      </c>
      <c r="H2647" s="1560">
        <f>IF($J2631="TC",0,IF($J2631="Nso",0,VLOOKUP($A2628,'Result Entry'!$B$9:$FW$108,77,0)))</f>
        <v>0.0</v>
      </c>
      <c r="I2647" s="1561"/>
      <c r="J2647" s="1562">
        <f>IF($J2631="TC",0,IF($J2631="Nso",0,VLOOKUP($A2628,'Result Entry'!$B$9:$FW$108,81,0)))</f>
        <v>0.0</v>
      </c>
      <c r="K2647" s="1561"/>
      <c r="L2647" s="1563">
        <f t="shared" si="148"/>
        <v>0.0</v>
      </c>
      <c r="M2647" s="1564" t="e">
        <f t="shared" si="149"/>
        <v>#VALUE!</v>
      </c>
      <c r="N2647" s="1550">
        <f>IF($J2631="TC",0,IF($J2631="Nso",0,VLOOKUP($A2628,'Result Entry'!$B$9:$FW$108,86,0)))</f>
        <v>0.0</v>
      </c>
    </row>
    <row r="2648" spans="8:8" ht="20.25" customHeight="1">
      <c r="A2648" s="1443"/>
      <c r="B2648" s="1503" t="s">
        <v>70</v>
      </c>
      <c r="C2648" s="1565" t="s">
        <v>78</v>
      </c>
      <c r="D2648" s="1566"/>
      <c r="E2648" s="1567"/>
      <c r="F2648" s="1568" t="s">
        <v>79</v>
      </c>
      <c r="G2648" s="1569"/>
      <c r="H2648" s="1570" t="s">
        <v>80</v>
      </c>
      <c r="I2648" s="1571"/>
      <c r="J2648" s="1572" t="s">
        <v>42</v>
      </c>
      <c r="K2648" s="1667" t="s">
        <v>92</v>
      </c>
      <c r="L2648" s="1574" t="s">
        <v>40</v>
      </c>
      <c r="M2648" s="1575"/>
      <c r="N2648" s="1576" t="s">
        <v>44</v>
      </c>
    </row>
    <row r="2649" spans="8:8" ht="25.5" customHeight="1">
      <c r="A2649" s="1443"/>
      <c r="B2649" s="1503" t="s">
        <v>70</v>
      </c>
      <c r="C2649" s="1577"/>
      <c r="D2649" s="1578"/>
      <c r="E2649" s="1579"/>
      <c r="F2649" s="1580">
        <f>IF($J2631="TC",0,IF($J2631="Nso",0,VLOOKUP($A2628,'Result Entry'!$B$9:$FW$108,146,0)))</f>
        <v>0.0</v>
      </c>
      <c r="G2649" s="1581"/>
      <c r="H2649" s="1582">
        <f>IF($J2631="TC",0,IF($J2631="Nso",0,VLOOKUP($A2628,'Result Entry'!$B$9:$FW$108,147,0)))</f>
        <v>0.0</v>
      </c>
      <c r="I2649" s="1583"/>
      <c r="J2649" s="1584">
        <f>IF($J2631="TC",0,IF($J2631="Nso",0,VLOOKUP($A2628,'Result Entry'!$B$9:$FW$108,148,0)))</f>
        <v>0.0</v>
      </c>
      <c r="K2649" s="1585" t="str">
        <f>IF($J2631="TC",0,IF($J2631="Nso",0,VLOOKUP($A2628,'Result Entry'!$B$9:$FW$108,149,0)))</f>
        <v/>
      </c>
      <c r="L2649" s="1586">
        <f>IF($J2631="TC",0,IF($J2631="Nso",0,VLOOKUP($A2628,'Result Entry'!$B$9:$FW$108,150,0)))</f>
        <v>0.0</v>
      </c>
      <c r="M2649" s="1587"/>
      <c r="N2649" s="1588">
        <f>IF($J2631="TC",0,IF($J2631="Nso",0,VLOOKUP($A2628,'Result Entry'!$B$9:$FW$108,152,0)))</f>
        <v>0.0</v>
      </c>
    </row>
    <row r="2650" spans="8:8" ht="20.25" customHeight="1">
      <c r="A2650" s="1443"/>
      <c r="B2650" s="1503" t="s">
        <v>70</v>
      </c>
      <c r="C2650" s="1589" t="s">
        <v>59</v>
      </c>
      <c r="D2650" s="1590"/>
      <c r="E2650" s="1590"/>
      <c r="F2650" s="1590"/>
      <c r="G2650" s="1590"/>
      <c r="H2650" s="1591"/>
      <c r="I2650" s="1592" t="s">
        <v>60</v>
      </c>
      <c r="J2650" s="1593"/>
      <c r="K2650" s="1594">
        <f>VLOOKUP($A2628,'Result Entry'!$B$9:$FW$108,143,0)</f>
        <v>0.0</v>
      </c>
      <c r="L2650" s="1595"/>
      <c r="M2650" s="1596" t="s">
        <v>38</v>
      </c>
      <c r="N2650" s="1597"/>
    </row>
    <row r="2651" spans="8:8" ht="20.25" customHeight="1">
      <c r="A2651" s="1443"/>
      <c r="B2651" s="1503" t="s">
        <v>70</v>
      </c>
      <c r="C2651" s="1598" t="s">
        <v>55</v>
      </c>
      <c r="D2651" s="1599"/>
      <c r="E2651" s="1599"/>
      <c r="F2651" s="1600" t="s">
        <v>158</v>
      </c>
      <c r="G2651" s="1601"/>
      <c r="H2651" s="1602" t="s">
        <v>48</v>
      </c>
      <c r="I2651" s="1603" t="s">
        <v>61</v>
      </c>
      <c r="J2651" s="1604"/>
      <c r="K2651" s="1605">
        <f>VLOOKUP($A2628,'Result Entry'!$B$9:$FW$108,144,0)</f>
        <v>0.0</v>
      </c>
      <c r="L2651" s="1606"/>
      <c r="M2651" s="1607">
        <f>VLOOKUP($A2628,'Result Entry'!$B$9:$FW$108,145,0)</f>
        <v>0.0</v>
      </c>
      <c r="N2651" s="1608"/>
    </row>
    <row r="2652" spans="8:8" ht="20.25" customHeight="1">
      <c r="A2652" s="1443"/>
      <c r="B2652" s="1503" t="s">
        <v>70</v>
      </c>
      <c r="C2652" s="1598"/>
      <c r="D2652" s="1599"/>
      <c r="E2652" s="1599"/>
      <c r="F2652" s="1609"/>
      <c r="G2652" s="1610"/>
      <c r="H2652" s="1611" t="s">
        <v>100</v>
      </c>
      <c r="I2652" s="1612" t="s">
        <v>62</v>
      </c>
      <c r="J2652" s="1613"/>
      <c r="K2652" s="1614">
        <f>IF($J2631="TC","Transferred",IF($J2631="Nso","NameSeparated",VLOOKUP($A2628,'Result Entry'!$B$9:$FW$108,153,0)))</f>
        <v>0.0</v>
      </c>
      <c r="L2652" s="1614"/>
      <c r="M2652" s="1614"/>
      <c r="N2652" s="1615"/>
    </row>
    <row r="2653" spans="8:8" ht="20.25" customHeight="1">
      <c r="A2653" s="1443"/>
      <c r="B2653" s="1503" t="s">
        <v>70</v>
      </c>
      <c r="C2653" s="1616" t="str">
        <f>'Result Entry'!$DU$3</f>
        <v>Foundation Of Information Tech.</v>
      </c>
      <c r="D2653" s="1617"/>
      <c r="E2653" s="1618"/>
      <c r="F2653" s="1619" t="str">
        <f>IF($J2631="TC",0,IF($J2631="Nso",0,VLOOKUP($A2628,'Result Entry'!$B$9:$GS$108,170,0)))</f>
        <v/>
      </c>
      <c r="G2653" s="1619"/>
      <c r="H2653" s="1620">
        <f>IF($J2631="TC",0,IF($J2631="Nso",0,VLOOKUP($A2628,'Result Entry'!$B$9:$GS$108,112,0)))</f>
        <v>0.0</v>
      </c>
      <c r="I2653" s="1621" t="s">
        <v>72</v>
      </c>
      <c r="J2653" s="1622"/>
      <c r="K2653" s="1623">
        <f>'Result Entry'!$T$2</f>
        <v>45041.0</v>
      </c>
      <c r="L2653" s="1624"/>
      <c r="M2653" s="1624"/>
      <c r="N2653" s="1625"/>
    </row>
    <row r="2654" spans="8:8" ht="20.25" customHeight="1">
      <c r="A2654" s="1443"/>
      <c r="B2654" s="1503" t="s">
        <v>70</v>
      </c>
      <c r="C2654" s="1616" t="str">
        <f>'Result Entry'!$EI$3</f>
        <v>G.I.A.I.-II</v>
      </c>
      <c r="D2654" s="1617"/>
      <c r="E2654" s="1618"/>
      <c r="F2654" s="1619" t="str">
        <f>IF($J2631="TC",0,IF($J2631="Nso",0,VLOOKUP($A2628,'Result Entry'!$B$9:$GS$108,174,0)))</f>
        <v/>
      </c>
      <c r="G2654" s="1619"/>
      <c r="H2654" s="1620">
        <f>IF($J2631="TC",0,IF($J2631="Nso",0,VLOOKUP($A2628,'Result Entry'!$B$9:$GS$108,124,0)))</f>
        <v>0.0</v>
      </c>
      <c r="I2654" s="1626"/>
      <c r="J2654" s="1627"/>
      <c r="K2654" s="1627"/>
      <c r="L2654" s="1627"/>
      <c r="M2654" s="1627"/>
      <c r="N2654" s="1628"/>
    </row>
    <row r="2655" spans="8:8" ht="20.25" customHeight="1">
      <c r="A2655" s="1443"/>
      <c r="B2655" s="1503" t="s">
        <v>70</v>
      </c>
      <c r="C2655" s="1616" t="str">
        <f>'Result Entry'!$EU$3</f>
        <v>SOC.SER.PLAN</v>
      </c>
      <c r="D2655" s="1617"/>
      <c r="E2655" s="1618"/>
      <c r="F2655" s="1619">
        <f>IF($J2631="TC",0,IF($J2631="Nso",0,VLOOKUP($A2628,'Result Entry'!$B$9:$HS$108,178,0)))</f>
        <v>0.0</v>
      </c>
      <c r="G2655" s="1619"/>
      <c r="H2655" s="1620">
        <f>IF($J2631="TC",0,IF($J2631="Nso",0,VLOOKUP($A2628,'Result Entry'!$B$9:$GS$108,136,0)))</f>
        <v>0.0</v>
      </c>
      <c r="I2655" s="1629" t="s">
        <v>175</v>
      </c>
      <c r="J2655" s="1630"/>
      <c r="K2655" s="1668"/>
      <c r="L2655" s="1669"/>
      <c r="M2655" s="1669"/>
      <c r="N2655" s="1670"/>
    </row>
    <row r="2656" spans="8:8" ht="20.25" customHeight="1">
      <c r="A2656" s="1443"/>
      <c r="B2656" s="1503" t="s">
        <v>70</v>
      </c>
      <c r="C2656" s="1616" t="str">
        <f>'Result Entry'!$FG$3</f>
        <v>Jeewan Kaushal</v>
      </c>
      <c r="D2656" s="1617"/>
      <c r="E2656" s="1618"/>
      <c r="F2656" s="1619" t="str">
        <f>IF($J2631="TC",0,IF($J2631="Nso",0,VLOOKUP($A2628,'Result Entry'!$B$9:$HS$108,182,0)))</f>
        <v/>
      </c>
      <c r="G2656" s="1619"/>
      <c r="H2656" s="1620">
        <f>IF($J2631="TC",0,IF($J2631="Nso",0,VLOOKUP($A2628,'Result Entry'!$B$9:$HS$108,136,0)))</f>
        <v>0.0</v>
      </c>
      <c r="I2656" s="1629" t="s">
        <v>149</v>
      </c>
      <c r="J2656" s="1630"/>
      <c r="K2656" s="1630"/>
      <c r="L2656" s="1630"/>
      <c r="M2656" s="1630"/>
      <c r="N2656" s="1634"/>
    </row>
    <row r="2657" spans="8:8" ht="20.25" customHeight="1">
      <c r="A2657" s="1443"/>
      <c r="B2657" s="1483" t="s">
        <v>70</v>
      </c>
      <c r="C2657" s="1635" t="s">
        <v>181</v>
      </c>
      <c r="D2657" s="1636"/>
      <c r="E2657" s="1637"/>
      <c r="F2657" s="1638" t="s">
        <v>182</v>
      </c>
      <c r="G2657" s="1639"/>
      <c r="H2657" s="1640" t="s">
        <v>31</v>
      </c>
      <c r="I2657" s="1629" t="s">
        <v>176</v>
      </c>
      <c r="J2657" s="1630"/>
      <c r="K2657" s="1630"/>
      <c r="L2657" s="1630"/>
      <c r="M2657" s="1630"/>
      <c r="N2657" s="1634"/>
    </row>
    <row r="2658" spans="8:8" ht="20.25" customHeight="1">
      <c r="A2658" s="1443"/>
      <c r="B2658" s="1483" t="s">
        <v>70</v>
      </c>
      <c r="C2658" s="1641"/>
      <c r="D2658" s="1642"/>
      <c r="E2658" s="1643"/>
      <c r="F2658" s="1644" t="s">
        <v>183</v>
      </c>
      <c r="G2658" s="1645"/>
      <c r="H2658" s="1646" t="s">
        <v>180</v>
      </c>
      <c r="I2658" s="1647" t="s">
        <v>68</v>
      </c>
      <c r="J2658" s="1648"/>
      <c r="K2658" s="1648"/>
      <c r="L2658" s="1648"/>
      <c r="M2658" s="1648"/>
      <c r="N2658" s="1649"/>
    </row>
    <row r="2659" spans="8:8" ht="20.25" customHeight="1">
      <c r="A2659" s="1443"/>
      <c r="B2659" s="1483" t="s">
        <v>70</v>
      </c>
      <c r="C2659" s="1641"/>
      <c r="D2659" s="1642"/>
      <c r="E2659" s="1643"/>
      <c r="F2659" s="1644" t="s">
        <v>186</v>
      </c>
      <c r="G2659" s="1645"/>
      <c r="H2659" s="1646" t="s">
        <v>63</v>
      </c>
      <c r="I2659" s="1650"/>
      <c r="J2659" s="1651"/>
      <c r="K2659" s="1651"/>
      <c r="L2659" s="1651"/>
      <c r="M2659" s="1651"/>
      <c r="N2659" s="1652"/>
    </row>
    <row r="2660" spans="8:8" ht="20.25" customHeight="1">
      <c r="A2660" s="1443"/>
      <c r="B2660" s="1483" t="s">
        <v>70</v>
      </c>
      <c r="C2660" s="1641"/>
      <c r="D2660" s="1642"/>
      <c r="E2660" s="1643"/>
      <c r="F2660" s="1644" t="s">
        <v>187</v>
      </c>
      <c r="G2660" s="1645"/>
      <c r="H2660" s="1646" t="s">
        <v>64</v>
      </c>
      <c r="I2660" s="1650"/>
      <c r="J2660" s="1651"/>
      <c r="K2660" s="1651"/>
      <c r="L2660" s="1651"/>
      <c r="M2660" s="1651"/>
      <c r="N2660" s="1652"/>
    </row>
    <row r="2661" spans="8:8" ht="20.25" customHeight="1">
      <c r="A2661" s="1443"/>
      <c r="B2661" s="1483" t="s">
        <v>70</v>
      </c>
      <c r="C2661" s="1641"/>
      <c r="D2661" s="1642"/>
      <c r="E2661" s="1643"/>
      <c r="F2661" s="1644" t="s">
        <v>184</v>
      </c>
      <c r="G2661" s="1645"/>
      <c r="H2661" s="1646" t="s">
        <v>66</v>
      </c>
      <c r="I2661" s="1653" t="s">
        <v>81</v>
      </c>
      <c r="J2661" s="1654"/>
      <c r="K2661" s="1654"/>
      <c r="L2661" s="1654"/>
      <c r="M2661" s="1654"/>
      <c r="N2661" s="1655"/>
    </row>
    <row r="2662" spans="8:8" ht="20.25" customHeight="1">
      <c r="A2662" s="1443"/>
      <c r="B2662" s="1656" t="s">
        <v>70</v>
      </c>
      <c r="C2662" s="1657"/>
      <c r="D2662" s="1658"/>
      <c r="E2662" s="1659"/>
      <c r="F2662" s="1660" t="s">
        <v>185</v>
      </c>
      <c r="G2662" s="1661"/>
      <c r="H2662" s="1662" t="s">
        <v>65</v>
      </c>
      <c r="I2662" s="1663"/>
      <c r="J2662" s="1664"/>
      <c r="K2662" s="1664"/>
      <c r="L2662" s="1664"/>
      <c r="M2662" s="1664"/>
      <c r="N2662" s="1665"/>
    </row>
    <row r="2663" spans="8:8" ht="15.75">
      <c r="A2663" s="1666"/>
      <c r="B2663" s="1666"/>
      <c r="C2663" s="1666"/>
      <c r="D2663" s="1666"/>
      <c r="E2663" s="1666"/>
      <c r="F2663" s="1666"/>
      <c r="G2663" s="1666"/>
      <c r="H2663" s="1666"/>
      <c r="I2663" s="1666"/>
      <c r="J2663" s="1666"/>
      <c r="K2663" s="1666"/>
      <c r="L2663" s="1666"/>
      <c r="M2663" s="1666"/>
      <c r="N2663" s="1666"/>
    </row>
    <row r="2664" spans="8:8" ht="24.75" customHeight="1">
      <c r="A2664" s="1441">
        <f>A2628+1</f>
        <v>76.0</v>
      </c>
      <c r="B2664" s="1442" t="s">
        <v>51</v>
      </c>
      <c r="C2664" s="1442"/>
      <c r="D2664" s="1442"/>
      <c r="E2664" s="1442"/>
      <c r="F2664" s="1442"/>
      <c r="G2664" s="1442"/>
      <c r="H2664" s="1442"/>
      <c r="I2664" s="1442"/>
      <c r="J2664" s="1442"/>
      <c r="K2664" s="1442"/>
      <c r="L2664" s="1442"/>
      <c r="M2664" s="1442"/>
      <c r="N2664" s="1442"/>
    </row>
    <row r="2665" spans="8:8" ht="42.75" customHeight="1">
      <c r="A2665" s="1443"/>
      <c r="B2665" s="1444"/>
      <c r="C2665" s="1445"/>
      <c r="D2665" s="1446" t="str">
        <f>Master!$E$8</f>
        <v>Govt. Sr. Secondary School </v>
      </c>
      <c r="E2665" s="1447"/>
      <c r="F2665" s="1447"/>
      <c r="G2665" s="1447"/>
      <c r="H2665" s="1447"/>
      <c r="I2665" s="1447"/>
      <c r="J2665" s="1447"/>
      <c r="K2665" s="1447"/>
      <c r="L2665" s="1447"/>
      <c r="M2665" s="1447"/>
      <c r="N2665" s="1448"/>
    </row>
    <row r="2666" spans="8:8" ht="26.25" customHeight="1">
      <c r="A2666" s="1443"/>
      <c r="B2666" s="1449"/>
      <c r="C2666" s="1450"/>
      <c r="D2666" s="1451" t="str">
        <f>Master!$E$11</f>
        <v>P.S.-Bapini (Jodhpur)</v>
      </c>
      <c r="E2666" s="1452"/>
      <c r="F2666" s="1452"/>
      <c r="G2666" s="1452"/>
      <c r="H2666" s="1452"/>
      <c r="I2666" s="1452"/>
      <c r="J2666" s="1452"/>
      <c r="K2666" s="1452"/>
      <c r="L2666" s="1452"/>
      <c r="M2666" s="1452"/>
      <c r="N2666" s="1453"/>
    </row>
    <row r="2667" spans="8:8" ht="20.25" customHeight="1">
      <c r="A2667" s="1443"/>
      <c r="B2667" s="1454"/>
      <c r="C2667" s="1455" t="s">
        <v>151</v>
      </c>
      <c r="D2667" s="1456"/>
      <c r="E2667" s="1456"/>
      <c r="F2667" s="1456"/>
      <c r="G2667" s="1457"/>
      <c r="H2667" s="1458" t="s">
        <v>128</v>
      </c>
      <c r="I2667" s="1458"/>
      <c r="J2667" s="1459">
        <f>VLOOKUP(A2664,'Result Entry'!$B$6:$K$108,6,0)</f>
        <v>0.0</v>
      </c>
      <c r="K2667" s="1460" t="s">
        <v>69</v>
      </c>
      <c r="L2667" s="1461"/>
      <c r="M2667" s="1462">
        <f>Master!$E$14</f>
        <v>8.151106901E9</v>
      </c>
      <c r="N2667" s="1463"/>
    </row>
    <row r="2668" spans="8:8" ht="20.25" customHeight="1">
      <c r="A2668" s="1443"/>
      <c r="B2668" s="1464"/>
      <c r="C2668" s="1465"/>
      <c r="D2668" s="1466"/>
      <c r="E2668" s="1466"/>
      <c r="F2668" s="1466"/>
      <c r="G2668" s="1467"/>
      <c r="H2668" s="1468"/>
      <c r="I2668" s="1468"/>
      <c r="J2668" s="1469"/>
      <c r="K2668" s="1470" t="s">
        <v>67</v>
      </c>
      <c r="L2668" s="1471"/>
      <c r="M2668" s="1472"/>
      <c r="N2668" s="1473"/>
      <c r="O2668" s="23" t="s">
        <v>157</v>
      </c>
    </row>
    <row r="2669" spans="8:8" ht="20.25" customHeight="1">
      <c r="A2669" s="1443"/>
      <c r="B2669" s="1464"/>
      <c r="C2669" s="1474"/>
      <c r="D2669" s="1475"/>
      <c r="E2669" s="1475"/>
      <c r="F2669" s="1475"/>
      <c r="G2669" s="1476"/>
      <c r="H2669" s="1477"/>
      <c r="I2669" s="1477"/>
      <c r="J2669" s="1478"/>
      <c r="K2669" s="1479" t="s">
        <v>52</v>
      </c>
      <c r="L2669" s="1480"/>
      <c r="M2669" s="1481" t="str">
        <f>Master!$E$6</f>
        <v>2022-23</v>
      </c>
      <c r="N2669" s="1482"/>
    </row>
    <row r="2670" spans="8:8" ht="20.25" customHeight="1">
      <c r="A2670" s="1443"/>
      <c r="B2670" s="1483" t="s">
        <v>70</v>
      </c>
      <c r="C2670" s="1484" t="s">
        <v>21</v>
      </c>
      <c r="D2670" s="1485"/>
      <c r="E2670" s="1485"/>
      <c r="F2670" s="1486"/>
      <c r="G2670" s="1487" t="s">
        <v>150</v>
      </c>
      <c r="H2670" s="1488">
        <f>VLOOKUP($A2664,'Result Entry'!$B$9:$FW$108,4,0)</f>
        <v>0.0</v>
      </c>
      <c r="I2670" s="1488"/>
      <c r="J2670" s="1488"/>
      <c r="K2670" s="1488"/>
      <c r="L2670" s="1488"/>
      <c r="M2670" s="1488"/>
      <c r="N2670" s="1489"/>
    </row>
    <row r="2671" spans="8:8" ht="20.25" customHeight="1">
      <c r="A2671" s="1443"/>
      <c r="B2671" s="1483" t="s">
        <v>70</v>
      </c>
      <c r="C2671" s="1490" t="s">
        <v>23</v>
      </c>
      <c r="D2671" s="1491"/>
      <c r="E2671" s="1491"/>
      <c r="F2671" s="1492"/>
      <c r="G2671" s="1493" t="s">
        <v>150</v>
      </c>
      <c r="H2671" s="1494">
        <f>VLOOKUP($A2664,'Result Entry'!$B$9:$FW$108,7,0)</f>
        <v>0.0</v>
      </c>
      <c r="I2671" s="1494"/>
      <c r="J2671" s="1494"/>
      <c r="K2671" s="1494"/>
      <c r="L2671" s="1494"/>
      <c r="M2671" s="1494"/>
      <c r="N2671" s="1495"/>
    </row>
    <row r="2672" spans="8:8" ht="20.25" customHeight="1">
      <c r="A2672" s="1443"/>
      <c r="B2672" s="1483" t="s">
        <v>70</v>
      </c>
      <c r="C2672" s="1490" t="s">
        <v>24</v>
      </c>
      <c r="D2672" s="1491"/>
      <c r="E2672" s="1491"/>
      <c r="F2672" s="1492"/>
      <c r="G2672" s="1493" t="s">
        <v>150</v>
      </c>
      <c r="H2672" s="1494">
        <f>VLOOKUP($A2664,'Result Entry'!$B$9:$FW$108,8,0)</f>
        <v>0.0</v>
      </c>
      <c r="I2672" s="1494"/>
      <c r="J2672" s="1494"/>
      <c r="K2672" s="1494"/>
      <c r="L2672" s="1494"/>
      <c r="M2672" s="1494"/>
      <c r="N2672" s="1495"/>
    </row>
    <row r="2673" spans="8:8" ht="20.25" customHeight="1">
      <c r="A2673" s="1443"/>
      <c r="B2673" s="1483" t="s">
        <v>70</v>
      </c>
      <c r="C2673" s="1490" t="s">
        <v>53</v>
      </c>
      <c r="D2673" s="1491"/>
      <c r="E2673" s="1491"/>
      <c r="F2673" s="1492"/>
      <c r="G2673" s="1493" t="s">
        <v>150</v>
      </c>
      <c r="H2673" s="1494">
        <f>VLOOKUP($A2664,'Result Entry'!$B$9:$FW$108,9,0)</f>
        <v>0.0</v>
      </c>
      <c r="I2673" s="1494"/>
      <c r="J2673" s="1494"/>
      <c r="K2673" s="1494"/>
      <c r="L2673" s="1494"/>
      <c r="M2673" s="1494"/>
      <c r="N2673" s="1495"/>
    </row>
    <row r="2674" spans="8:8" ht="20.25" customHeight="1">
      <c r="A2674" s="1443"/>
      <c r="B2674" s="1483" t="s">
        <v>70</v>
      </c>
      <c r="C2674" s="1490" t="s">
        <v>54</v>
      </c>
      <c r="D2674" s="1491"/>
      <c r="E2674" s="1491"/>
      <c r="F2674" s="1492"/>
      <c r="G2674" s="1493" t="s">
        <v>150</v>
      </c>
      <c r="H2674" s="1496" t="str">
        <f>CONCATENATE('Result Entry'!$G$4,'Result Entry'!$J$4)</f>
        <v>11(A)</v>
      </c>
      <c r="I2674" s="1494"/>
      <c r="J2674" s="1494"/>
      <c r="K2674" s="1494"/>
      <c r="L2674" s="1494"/>
      <c r="M2674" s="1494"/>
      <c r="N2674" s="1495"/>
    </row>
    <row r="2675" spans="8:8" ht="20.25" customHeight="1">
      <c r="A2675" s="1443"/>
      <c r="B2675" s="1483" t="s">
        <v>70</v>
      </c>
      <c r="C2675" s="1497" t="s">
        <v>26</v>
      </c>
      <c r="D2675" s="1498"/>
      <c r="E2675" s="1498"/>
      <c r="F2675" s="1499"/>
      <c r="G2675" s="1500" t="s">
        <v>150</v>
      </c>
      <c r="H2675" s="1501">
        <f>VLOOKUP($A2664,'Result Entry'!$B$9:$FW$108,10,0)</f>
        <v>0.0</v>
      </c>
      <c r="I2675" s="1501"/>
      <c r="J2675" s="1501"/>
      <c r="K2675" s="1501"/>
      <c r="L2675" s="1501"/>
      <c r="M2675" s="1501"/>
      <c r="N2675" s="1502"/>
    </row>
    <row r="2676" spans="8:8" ht="20.25" customHeight="1">
      <c r="A2676" s="1443"/>
      <c r="B2676" s="1503" t="s">
        <v>70</v>
      </c>
      <c r="C2676" s="1504" t="s">
        <v>168</v>
      </c>
      <c r="D2676" s="1505"/>
      <c r="E2676" s="1506" t="s">
        <v>73</v>
      </c>
      <c r="F2676" s="1507" t="s">
        <v>74</v>
      </c>
      <c r="G2676" s="1508" t="s">
        <v>169</v>
      </c>
      <c r="H2676" s="1509" t="s">
        <v>56</v>
      </c>
      <c r="I2676" s="1510"/>
      <c r="J2676" s="1511" t="s">
        <v>85</v>
      </c>
      <c r="K2676" s="1512"/>
      <c r="L2676" s="1513" t="s">
        <v>170</v>
      </c>
      <c r="M2676" s="1514" t="s">
        <v>77</v>
      </c>
      <c r="N2676" s="1515" t="s">
        <v>99</v>
      </c>
    </row>
    <row r="2677" spans="8:8" ht="20.25" customHeight="1">
      <c r="A2677" s="1443"/>
      <c r="B2677" s="1503"/>
      <c r="C2677" s="1516"/>
      <c r="D2677" s="1517"/>
      <c r="E2677" s="1518"/>
      <c r="F2677" s="1519"/>
      <c r="G2677" s="1520"/>
      <c r="H2677" s="1521"/>
      <c r="I2677" s="1522"/>
      <c r="J2677" s="1523"/>
      <c r="K2677" s="1524"/>
      <c r="L2677" s="1525"/>
      <c r="M2677" s="1526"/>
      <c r="N2677" s="1527"/>
    </row>
    <row r="2678" spans="8:8" ht="20.25" customHeight="1">
      <c r="A2678" s="1443"/>
      <c r="B2678" s="1503" t="s">
        <v>70</v>
      </c>
      <c r="C2678" s="1528" t="s">
        <v>57</v>
      </c>
      <c r="D2678" s="1529"/>
      <c r="E2678" s="1530">
        <f>'Result Entry'!$L$7</f>
        <v>10.0</v>
      </c>
      <c r="F2678" s="1531">
        <f>'Result Entry'!$M$7</f>
        <v>10.0</v>
      </c>
      <c r="G2678" s="1532">
        <f>SUM(E2678:F2678)</f>
        <v>20.0</v>
      </c>
      <c r="H2678" s="1533">
        <f>'Result Entry'!$AU$7</f>
        <v>70.0</v>
      </c>
      <c r="I2678" s="1534"/>
      <c r="J2678" s="1535">
        <f>'Result Entry'!$AY$7</f>
        <v>100.0</v>
      </c>
      <c r="K2678" s="1534"/>
      <c r="L2678" s="1532">
        <f t="shared" si="150" ref="L2678:L2683">H2678+J2678</f>
        <v>170.0</v>
      </c>
      <c r="M2678" s="1536">
        <f t="shared" si="151" ref="M2678:M2683">G2678+L2678</f>
        <v>190.0</v>
      </c>
      <c r="N2678" s="1537"/>
    </row>
    <row r="2679" spans="8:8" s="1538" ht="20.25" customFormat="1" customHeight="1">
      <c r="A2679" s="1443"/>
      <c r="B2679" s="1539" t="s">
        <v>70</v>
      </c>
      <c r="C2679" s="1540" t="str">
        <f>'Result Entry'!$L$3</f>
        <v>HINDI Comp.</v>
      </c>
      <c r="D2679" s="1541"/>
      <c r="E2679" s="1542">
        <f>IF($J2667="TC",0,IF($J2667="Nso",0,VLOOKUP($A2664,'Result Entry'!$B$9:$FW$108,11,0)))</f>
        <v>0.0</v>
      </c>
      <c r="F2679" s="1543">
        <f>IF($J2667="TC",0,IF($J2667="Nso",0,VLOOKUP($A2664,'Result Entry'!$B$9:$FW$108,12,0)))</f>
        <v>0.0</v>
      </c>
      <c r="G2679" s="1544">
        <f>E2679+F2679</f>
        <v>0.0</v>
      </c>
      <c r="H2679" s="1545">
        <f>IF($J2667="TC",0,IF($J2667="Nso",0,VLOOKUP($A2664,'Result Entry'!$B$9:$FW$108,16,0)))</f>
        <v>0.0</v>
      </c>
      <c r="I2679" s="1546"/>
      <c r="J2679" s="1547">
        <f>IF($J2667="TC",0,IF($J2667="Nso",0,VLOOKUP($A2664,'Result Entry'!$B$9:$FW$108,19,0)))</f>
        <v>0.0</v>
      </c>
      <c r="K2679" s="1546"/>
      <c r="L2679" s="1548">
        <f t="shared" si="150"/>
        <v>0.0</v>
      </c>
      <c r="M2679" s="1549">
        <f t="shared" si="151"/>
        <v>0.0</v>
      </c>
      <c r="N2679" s="1550" t="str">
        <f>IF($J2667="TC",0,IF($J2667="Nso",0,VLOOKUP($A2664,'Result Entry'!$B$9:$FW$108,24,0)))</f>
        <v/>
      </c>
    </row>
    <row r="2680" spans="8:8" s="1538" ht="20.25" customFormat="1" customHeight="1">
      <c r="A2680" s="1443"/>
      <c r="B2680" s="1539" t="s">
        <v>70</v>
      </c>
      <c r="C2680" s="1551" t="str">
        <f>'Result Entry'!$Z$3</f>
        <v>ENGLISH Comp.</v>
      </c>
      <c r="D2680" s="1552"/>
      <c r="E2680" s="1542">
        <f>IF($J2667="TC",0,IF($J2667="Nso",0,VLOOKUP($A2664,'Result Entry'!$B$9:$FW$108,25,0)))</f>
        <v>0.0</v>
      </c>
      <c r="F2680" s="1543">
        <f>IF($J2667="TC",0,IF($J2667="Nso",0,VLOOKUP($A2664,'Result Entry'!$B$9:$FW$108,26,0)))</f>
        <v>0.0</v>
      </c>
      <c r="G2680" s="1553">
        <f>E2680+F2680</f>
        <v>0.0</v>
      </c>
      <c r="H2680" s="1554">
        <f>IF($J2667="TC",0,IF($J2667="Nso",0,VLOOKUP($A2664,'Result Entry'!$B$9:$FW$108,30,0)))</f>
        <v>0.0</v>
      </c>
      <c r="I2680" s="1555"/>
      <c r="J2680" s="1556">
        <f>IF($J2667="TC",0,IF($J2667="Nso",0,VLOOKUP($A2664,'Result Entry'!$B$9:$FW$108,33,0)))</f>
        <v>0.0</v>
      </c>
      <c r="K2680" s="1555"/>
      <c r="L2680" s="1548">
        <f t="shared" si="150"/>
        <v>0.0</v>
      </c>
      <c r="M2680" s="1549">
        <f t="shared" si="151"/>
        <v>0.0</v>
      </c>
      <c r="N2680" s="1550" t="str">
        <f>IF($J2667="TC",0,IF($J2667="Nso",0,VLOOKUP($A2664,'Result Entry'!$B$9:$FW$108,38,0)))</f>
        <v/>
      </c>
    </row>
    <row r="2681" spans="8:8" s="1538" ht="20.25" customFormat="1" customHeight="1">
      <c r="A2681" s="1443"/>
      <c r="B2681" s="1539" t="s">
        <v>70</v>
      </c>
      <c r="C2681" s="1551" t="str">
        <f>'Result Entry'!$AO$3</f>
        <v>PHYSICS</v>
      </c>
      <c r="D2681" s="1552"/>
      <c r="E2681" s="1542">
        <f>IF($J2667="TC",0,IF($J2667="Nso",0,VLOOKUP($A2664,'Result Entry'!$B$9:$FW$108,39,0)))</f>
        <v>0.0</v>
      </c>
      <c r="F2681" s="1543">
        <f>IF($J2667="TC",0,IF($J2667="Nso",0,VLOOKUP($A2664,'Result Entry'!$B$9:$FW$108,40,0)))</f>
        <v>0.0</v>
      </c>
      <c r="G2681" s="1553">
        <f>E2681+F2681</f>
        <v>0.0</v>
      </c>
      <c r="H2681" s="1554">
        <f>IF($J2667="TC",0,IF($J2667="Nso",0,VLOOKUP($A2664,'Result Entry'!$B$9:$FW$108,45,0)))</f>
        <v>0.0</v>
      </c>
      <c r="I2681" s="1555"/>
      <c r="J2681" s="1556">
        <f>IF($J2667="TC",0,IF($J2667="Nso",0,VLOOKUP($A2664,'Result Entry'!$B$9:$FW$108,49,0)))</f>
        <v>0.0</v>
      </c>
      <c r="K2681" s="1555"/>
      <c r="L2681" s="1548">
        <f t="shared" si="150"/>
        <v>0.0</v>
      </c>
      <c r="M2681" s="1549">
        <f t="shared" si="151"/>
        <v>0.0</v>
      </c>
      <c r="N2681" s="1550" t="str">
        <f>IF($J2667="TC",0,IF($J2667="Nso",0,VLOOKUP($A2664,'Result Entry'!$B$9:$FW$108,54,0)))</f>
        <v/>
      </c>
    </row>
    <row r="2682" spans="8:8" s="1538" ht="20.25" customFormat="1" customHeight="1">
      <c r="A2682" s="1443"/>
      <c r="B2682" s="1539" t="s">
        <v>70</v>
      </c>
      <c r="C2682" s="1551" t="str">
        <f>'Result Entry'!$BF$3</f>
        <v>CHEMISTRY</v>
      </c>
      <c r="D2682" s="1552"/>
      <c r="E2682" s="1542" t="str">
        <f>IF($J2667="TC",0,IF($J2667="Nso",0,VLOOKUP($A2664,'Result Entry'!$B$9:$FW$108,55,0)))</f>
        <v/>
      </c>
      <c r="F2682" s="1543">
        <f>IF($J2667="TC",0,IF($J2667="Nso",0,VLOOKUP($A2664,'Result Entry'!$B$9:$FW$108,56,0)))</f>
        <v>0.0</v>
      </c>
      <c r="G2682" s="1553" t="e">
        <f>E2682+F2682</f>
        <v>#VALUE!</v>
      </c>
      <c r="H2682" s="1554">
        <f>IF($J2667="TC",0,IF($J2667="Nso",0,VLOOKUP($A2664,'Result Entry'!$B$9:$FW$108,61,0)))</f>
        <v>0.0</v>
      </c>
      <c r="I2682" s="1555"/>
      <c r="J2682" s="1556">
        <f>IF($J2667="TC",0,IF($J2667="Nso",0,VLOOKUP($A2664,'Result Entry'!$B$9:$FW$108,65,0)))</f>
        <v>0.0</v>
      </c>
      <c r="K2682" s="1555"/>
      <c r="L2682" s="1548">
        <f t="shared" si="150"/>
        <v>0.0</v>
      </c>
      <c r="M2682" s="1549" t="e">
        <f t="shared" si="151"/>
        <v>#VALUE!</v>
      </c>
      <c r="N2682" s="1550" t="str">
        <f>IF($J2667="TC",0,IF($J2667="Nso",0,VLOOKUP($A2664,'Result Entry'!$B$9:$FW$108,70,0)))</f>
        <v/>
      </c>
    </row>
    <row r="2683" spans="8:8" s="1538" ht="20.25" customFormat="1" customHeight="1">
      <c r="A2683" s="1443"/>
      <c r="B2683" s="1539" t="s">
        <v>70</v>
      </c>
      <c r="C2683" s="1551" t="str">
        <f>'Result Entry'!$BW$3</f>
        <v>BIOLOGY</v>
      </c>
      <c r="D2683" s="1552"/>
      <c r="E2683" s="1557" t="str">
        <f>IF($J2667="TC",0,IF($J2667="Nso",0,VLOOKUP($A2664,'Result Entry'!$B$9:$FW$108,71,0)))</f>
        <v/>
      </c>
      <c r="F2683" s="1558" t="str">
        <f>IF($J2667="TC",0,IF($J2667="Nso",0,VLOOKUP($A2664,'Result Entry'!$B$9:$FW$108,72,0)))</f>
        <v/>
      </c>
      <c r="G2683" s="1559" t="e">
        <f>E2683+F2683</f>
        <v>#VALUE!</v>
      </c>
      <c r="H2683" s="1560">
        <f>IF($J2667="TC",0,IF($J2667="Nso",0,VLOOKUP($A2664,'Result Entry'!$B$9:$FW$108,77,0)))</f>
        <v>0.0</v>
      </c>
      <c r="I2683" s="1561"/>
      <c r="J2683" s="1562">
        <f>IF($J2667="TC",0,IF($J2667="Nso",0,VLOOKUP($A2664,'Result Entry'!$B$9:$FW$108,81,0)))</f>
        <v>0.0</v>
      </c>
      <c r="K2683" s="1561"/>
      <c r="L2683" s="1563">
        <f t="shared" si="150"/>
        <v>0.0</v>
      </c>
      <c r="M2683" s="1564" t="e">
        <f t="shared" si="151"/>
        <v>#VALUE!</v>
      </c>
      <c r="N2683" s="1550">
        <f>IF($J2667="TC",0,IF($J2667="Nso",0,VLOOKUP($A2664,'Result Entry'!$B$9:$FW$108,86,0)))</f>
        <v>0.0</v>
      </c>
    </row>
    <row r="2684" spans="8:8" ht="20.25" customHeight="1">
      <c r="A2684" s="1443"/>
      <c r="B2684" s="1503" t="s">
        <v>70</v>
      </c>
      <c r="C2684" s="1565" t="s">
        <v>78</v>
      </c>
      <c r="D2684" s="1566"/>
      <c r="E2684" s="1567"/>
      <c r="F2684" s="1568" t="s">
        <v>79</v>
      </c>
      <c r="G2684" s="1569"/>
      <c r="H2684" s="1570" t="s">
        <v>80</v>
      </c>
      <c r="I2684" s="1571"/>
      <c r="J2684" s="1572" t="s">
        <v>42</v>
      </c>
      <c r="K2684" s="1667" t="s">
        <v>92</v>
      </c>
      <c r="L2684" s="1574" t="s">
        <v>40</v>
      </c>
      <c r="M2684" s="1575"/>
      <c r="N2684" s="1576" t="s">
        <v>44</v>
      </c>
    </row>
    <row r="2685" spans="8:8" ht="25.5" customHeight="1">
      <c r="A2685" s="1443"/>
      <c r="B2685" s="1503" t="s">
        <v>70</v>
      </c>
      <c r="C2685" s="1577"/>
      <c r="D2685" s="1578"/>
      <c r="E2685" s="1579"/>
      <c r="F2685" s="1580">
        <f>IF($J2667="TC",0,IF($J2667="Nso",0,VLOOKUP($A2664,'Result Entry'!$B$9:$FW$108,146,0)))</f>
        <v>0.0</v>
      </c>
      <c r="G2685" s="1581"/>
      <c r="H2685" s="1582">
        <f>IF($J2667="TC",0,IF($J2667="Nso",0,VLOOKUP($A2664,'Result Entry'!$B$9:$FW$108,147,0)))</f>
        <v>0.0</v>
      </c>
      <c r="I2685" s="1583"/>
      <c r="J2685" s="1584">
        <f>IF($J2667="TC",0,IF($J2667="Nso",0,VLOOKUP($A2664,'Result Entry'!$B$9:$FW$108,148,0)))</f>
        <v>0.0</v>
      </c>
      <c r="K2685" s="1585" t="str">
        <f>IF($J2667="TC",0,IF($J2667="Nso",0,VLOOKUP($A2664,'Result Entry'!$B$9:$FW$108,149,0)))</f>
        <v/>
      </c>
      <c r="L2685" s="1586">
        <f>IF($J2667="TC",0,IF($J2667="Nso",0,VLOOKUP($A2664,'Result Entry'!$B$9:$FW$108,150,0)))</f>
        <v>0.0</v>
      </c>
      <c r="M2685" s="1587"/>
      <c r="N2685" s="1588">
        <f>IF($J2667="TC",0,IF($J2667="Nso",0,VLOOKUP($A2664,'Result Entry'!$B$9:$FW$108,152,0)))</f>
        <v>0.0</v>
      </c>
    </row>
    <row r="2686" spans="8:8" ht="20.25" customHeight="1">
      <c r="A2686" s="1443"/>
      <c r="B2686" s="1503" t="s">
        <v>70</v>
      </c>
      <c r="C2686" s="1589" t="s">
        <v>59</v>
      </c>
      <c r="D2686" s="1590"/>
      <c r="E2686" s="1590"/>
      <c r="F2686" s="1590"/>
      <c r="G2686" s="1590"/>
      <c r="H2686" s="1591"/>
      <c r="I2686" s="1592" t="s">
        <v>60</v>
      </c>
      <c r="J2686" s="1593"/>
      <c r="K2686" s="1594">
        <f>VLOOKUP($A2664,'Result Entry'!$B$9:$FW$108,143,0)</f>
        <v>0.0</v>
      </c>
      <c r="L2686" s="1595"/>
      <c r="M2686" s="1596" t="s">
        <v>38</v>
      </c>
      <c r="N2686" s="1597"/>
    </row>
    <row r="2687" spans="8:8" ht="20.25" customHeight="1">
      <c r="A2687" s="1443"/>
      <c r="B2687" s="1503" t="s">
        <v>70</v>
      </c>
      <c r="C2687" s="1598" t="s">
        <v>55</v>
      </c>
      <c r="D2687" s="1599"/>
      <c r="E2687" s="1599"/>
      <c r="F2687" s="1600" t="s">
        <v>158</v>
      </c>
      <c r="G2687" s="1601"/>
      <c r="H2687" s="1602" t="s">
        <v>48</v>
      </c>
      <c r="I2687" s="1603" t="s">
        <v>61</v>
      </c>
      <c r="J2687" s="1604"/>
      <c r="K2687" s="1605">
        <f>VLOOKUP($A2664,'Result Entry'!$B$9:$FW$108,144,0)</f>
        <v>0.0</v>
      </c>
      <c r="L2687" s="1606"/>
      <c r="M2687" s="1607">
        <f>VLOOKUP($A2664,'Result Entry'!$B$9:$FW$108,145,0)</f>
        <v>0.0</v>
      </c>
      <c r="N2687" s="1608"/>
    </row>
    <row r="2688" spans="8:8" ht="20.25" customHeight="1">
      <c r="A2688" s="1443"/>
      <c r="B2688" s="1503" t="s">
        <v>70</v>
      </c>
      <c r="C2688" s="1598"/>
      <c r="D2688" s="1599"/>
      <c r="E2688" s="1599"/>
      <c r="F2688" s="1609"/>
      <c r="G2688" s="1610"/>
      <c r="H2688" s="1611" t="s">
        <v>100</v>
      </c>
      <c r="I2688" s="1612" t="s">
        <v>62</v>
      </c>
      <c r="J2688" s="1613"/>
      <c r="K2688" s="1614">
        <f>IF($J2667="TC","Transferred",IF($J2667="Nso","NameSeparated",VLOOKUP($A2664,'Result Entry'!$B$9:$FW$108,153,0)))</f>
        <v>0.0</v>
      </c>
      <c r="L2688" s="1614"/>
      <c r="M2688" s="1614"/>
      <c r="N2688" s="1615"/>
    </row>
    <row r="2689" spans="8:8" ht="20.25" customHeight="1">
      <c r="A2689" s="1443"/>
      <c r="B2689" s="1503" t="s">
        <v>70</v>
      </c>
      <c r="C2689" s="1616" t="str">
        <f>'Result Entry'!$DU$3</f>
        <v>Foundation Of Information Tech.</v>
      </c>
      <c r="D2689" s="1617"/>
      <c r="E2689" s="1618"/>
      <c r="F2689" s="1619" t="str">
        <f>IF($J2667="TC",0,IF($J2667="Nso",0,VLOOKUP($A2664,'Result Entry'!$B$9:$GS$108,170,0)))</f>
        <v/>
      </c>
      <c r="G2689" s="1619"/>
      <c r="H2689" s="1620">
        <f>IF($J2667="TC",0,IF($J2667="Nso",0,VLOOKUP($A2664,'Result Entry'!$B$9:$GS$108,112,0)))</f>
        <v>0.0</v>
      </c>
      <c r="I2689" s="1621" t="s">
        <v>72</v>
      </c>
      <c r="J2689" s="1622"/>
      <c r="K2689" s="1623">
        <f>'Result Entry'!$T$2</f>
        <v>45041.0</v>
      </c>
      <c r="L2689" s="1624"/>
      <c r="M2689" s="1624"/>
      <c r="N2689" s="1625"/>
    </row>
    <row r="2690" spans="8:8" ht="20.25" customHeight="1">
      <c r="A2690" s="1443"/>
      <c r="B2690" s="1503" t="s">
        <v>70</v>
      </c>
      <c r="C2690" s="1616" t="str">
        <f>'Result Entry'!$EI$3</f>
        <v>G.I.A.I.-II</v>
      </c>
      <c r="D2690" s="1617"/>
      <c r="E2690" s="1618"/>
      <c r="F2690" s="1619" t="str">
        <f>IF($J2667="TC",0,IF($J2667="Nso",0,VLOOKUP($A2664,'Result Entry'!$B$9:$GS$108,174,0)))</f>
        <v/>
      </c>
      <c r="G2690" s="1619"/>
      <c r="H2690" s="1620">
        <f>IF($J2667="TC",0,IF($J2667="Nso",0,VLOOKUP($A2664,'Result Entry'!$B$9:$GS$108,124,0)))</f>
        <v>0.0</v>
      </c>
      <c r="I2690" s="1626"/>
      <c r="J2690" s="1627"/>
      <c r="K2690" s="1627"/>
      <c r="L2690" s="1627"/>
      <c r="M2690" s="1627"/>
      <c r="N2690" s="1628"/>
    </row>
    <row r="2691" spans="8:8" ht="20.25" customHeight="1">
      <c r="A2691" s="1443"/>
      <c r="B2691" s="1503" t="s">
        <v>70</v>
      </c>
      <c r="C2691" s="1616" t="str">
        <f>'Result Entry'!$EU$3</f>
        <v>SOC.SER.PLAN</v>
      </c>
      <c r="D2691" s="1617"/>
      <c r="E2691" s="1618"/>
      <c r="F2691" s="1619">
        <f>IF($J2667="TC",0,IF($J2667="Nso",0,VLOOKUP($A2664,'Result Entry'!$B$9:$HS$108,178,0)))</f>
        <v>0.0</v>
      </c>
      <c r="G2691" s="1619"/>
      <c r="H2691" s="1620">
        <f>IF($J2667="TC",0,IF($J2667="Nso",0,VLOOKUP($A2664,'Result Entry'!$B$9:$GS$108,136,0)))</f>
        <v>0.0</v>
      </c>
      <c r="I2691" s="1629" t="s">
        <v>175</v>
      </c>
      <c r="J2691" s="1630"/>
      <c r="K2691" s="1668"/>
      <c r="L2691" s="1669"/>
      <c r="M2691" s="1669"/>
      <c r="N2691" s="1670"/>
    </row>
    <row r="2692" spans="8:8" ht="20.25" customHeight="1">
      <c r="A2692" s="1443"/>
      <c r="B2692" s="1503" t="s">
        <v>70</v>
      </c>
      <c r="C2692" s="1616" t="str">
        <f>'Result Entry'!$FG$3</f>
        <v>Jeewan Kaushal</v>
      </c>
      <c r="D2692" s="1617"/>
      <c r="E2692" s="1618"/>
      <c r="F2692" s="1619" t="str">
        <f>IF($J2667="TC",0,IF($J2667="Nso",0,VLOOKUP($A2664,'Result Entry'!$B$9:$HS$108,182,0)))</f>
        <v/>
      </c>
      <c r="G2692" s="1619"/>
      <c r="H2692" s="1620">
        <f>IF($J2667="TC",0,IF($J2667="Nso",0,VLOOKUP($A2664,'Result Entry'!$B$9:$HS$108,136,0)))</f>
        <v>0.0</v>
      </c>
      <c r="I2692" s="1629" t="s">
        <v>149</v>
      </c>
      <c r="J2692" s="1630"/>
      <c r="K2692" s="1630"/>
      <c r="L2692" s="1630"/>
      <c r="M2692" s="1630"/>
      <c r="N2692" s="1634"/>
    </row>
    <row r="2693" spans="8:8" ht="20.25" customHeight="1">
      <c r="A2693" s="1443"/>
      <c r="B2693" s="1483" t="s">
        <v>70</v>
      </c>
      <c r="C2693" s="1635" t="s">
        <v>181</v>
      </c>
      <c r="D2693" s="1636"/>
      <c r="E2693" s="1637"/>
      <c r="F2693" s="1638" t="s">
        <v>182</v>
      </c>
      <c r="G2693" s="1639"/>
      <c r="H2693" s="1640" t="s">
        <v>31</v>
      </c>
      <c r="I2693" s="1629" t="s">
        <v>176</v>
      </c>
      <c r="J2693" s="1630"/>
      <c r="K2693" s="1630"/>
      <c r="L2693" s="1630"/>
      <c r="M2693" s="1630"/>
      <c r="N2693" s="1634"/>
    </row>
    <row r="2694" spans="8:8" ht="20.25" customHeight="1">
      <c r="A2694" s="1443"/>
      <c r="B2694" s="1483" t="s">
        <v>70</v>
      </c>
      <c r="C2694" s="1641"/>
      <c r="D2694" s="1642"/>
      <c r="E2694" s="1643"/>
      <c r="F2694" s="1644" t="s">
        <v>183</v>
      </c>
      <c r="G2694" s="1645"/>
      <c r="H2694" s="1646" t="s">
        <v>180</v>
      </c>
      <c r="I2694" s="1647" t="s">
        <v>68</v>
      </c>
      <c r="J2694" s="1648"/>
      <c r="K2694" s="1648"/>
      <c r="L2694" s="1648"/>
      <c r="M2694" s="1648"/>
      <c r="N2694" s="1649"/>
    </row>
    <row r="2695" spans="8:8" ht="20.25" customHeight="1">
      <c r="A2695" s="1443"/>
      <c r="B2695" s="1483" t="s">
        <v>70</v>
      </c>
      <c r="C2695" s="1641"/>
      <c r="D2695" s="1642"/>
      <c r="E2695" s="1643"/>
      <c r="F2695" s="1644" t="s">
        <v>186</v>
      </c>
      <c r="G2695" s="1645"/>
      <c r="H2695" s="1646" t="s">
        <v>63</v>
      </c>
      <c r="I2695" s="1650"/>
      <c r="J2695" s="1651"/>
      <c r="K2695" s="1651"/>
      <c r="L2695" s="1651"/>
      <c r="M2695" s="1651"/>
      <c r="N2695" s="1652"/>
    </row>
    <row r="2696" spans="8:8" ht="20.25" customHeight="1">
      <c r="A2696" s="1443"/>
      <c r="B2696" s="1483" t="s">
        <v>70</v>
      </c>
      <c r="C2696" s="1641"/>
      <c r="D2696" s="1642"/>
      <c r="E2696" s="1643"/>
      <c r="F2696" s="1644" t="s">
        <v>187</v>
      </c>
      <c r="G2696" s="1645"/>
      <c r="H2696" s="1646" t="s">
        <v>64</v>
      </c>
      <c r="I2696" s="1650"/>
      <c r="J2696" s="1651"/>
      <c r="K2696" s="1651"/>
      <c r="L2696" s="1651"/>
      <c r="M2696" s="1651"/>
      <c r="N2696" s="1652"/>
    </row>
    <row r="2697" spans="8:8" ht="20.25" customHeight="1">
      <c r="A2697" s="1443"/>
      <c r="B2697" s="1483" t="s">
        <v>70</v>
      </c>
      <c r="C2697" s="1641"/>
      <c r="D2697" s="1642"/>
      <c r="E2697" s="1643"/>
      <c r="F2697" s="1644" t="s">
        <v>184</v>
      </c>
      <c r="G2697" s="1645"/>
      <c r="H2697" s="1646" t="s">
        <v>66</v>
      </c>
      <c r="I2697" s="1653" t="s">
        <v>81</v>
      </c>
      <c r="J2697" s="1654"/>
      <c r="K2697" s="1654"/>
      <c r="L2697" s="1654"/>
      <c r="M2697" s="1654"/>
      <c r="N2697" s="1655"/>
    </row>
    <row r="2698" spans="8:8" ht="20.25" customHeight="1">
      <c r="A2698" s="1443"/>
      <c r="B2698" s="1656" t="s">
        <v>70</v>
      </c>
      <c r="C2698" s="1657"/>
      <c r="D2698" s="1658"/>
      <c r="E2698" s="1659"/>
      <c r="F2698" s="1660" t="s">
        <v>185</v>
      </c>
      <c r="G2698" s="1661"/>
      <c r="H2698" s="1662" t="s">
        <v>65</v>
      </c>
      <c r="I2698" s="1663"/>
      <c r="J2698" s="1664"/>
      <c r="K2698" s="1664"/>
      <c r="L2698" s="1664"/>
      <c r="M2698" s="1664"/>
      <c r="N2698" s="1665"/>
    </row>
    <row r="2699" spans="8:8" ht="24.75" customHeight="1">
      <c r="A2699" s="1441">
        <f>A2664+1</f>
        <v>77.0</v>
      </c>
      <c r="B2699" s="1442" t="s">
        <v>51</v>
      </c>
      <c r="C2699" s="1442"/>
      <c r="D2699" s="1442"/>
      <c r="E2699" s="1442"/>
      <c r="F2699" s="1442"/>
      <c r="G2699" s="1442"/>
      <c r="H2699" s="1442"/>
      <c r="I2699" s="1442"/>
      <c r="J2699" s="1442"/>
      <c r="K2699" s="1442"/>
      <c r="L2699" s="1442"/>
      <c r="M2699" s="1442"/>
      <c r="N2699" s="1442"/>
    </row>
    <row r="2700" spans="8:8" ht="42.75" customHeight="1">
      <c r="A2700" s="1443"/>
      <c r="B2700" s="1444"/>
      <c r="C2700" s="1445"/>
      <c r="D2700" s="1446" t="str">
        <f>Master!$E$8</f>
        <v>Govt. Sr. Secondary School </v>
      </c>
      <c r="E2700" s="1447"/>
      <c r="F2700" s="1447"/>
      <c r="G2700" s="1447"/>
      <c r="H2700" s="1447"/>
      <c r="I2700" s="1447"/>
      <c r="J2700" s="1447"/>
      <c r="K2700" s="1447"/>
      <c r="L2700" s="1447"/>
      <c r="M2700" s="1447"/>
      <c r="N2700" s="1448"/>
    </row>
    <row r="2701" spans="8:8" ht="20.25" customHeight="1">
      <c r="A2701" s="1443"/>
      <c r="B2701" s="1449"/>
      <c r="C2701" s="1450"/>
      <c r="D2701" s="1451" t="str">
        <f>Master!$E$11</f>
        <v>P.S.-Bapini (Jodhpur)</v>
      </c>
      <c r="E2701" s="1452"/>
      <c r="F2701" s="1452"/>
      <c r="G2701" s="1452"/>
      <c r="H2701" s="1452"/>
      <c r="I2701" s="1452"/>
      <c r="J2701" s="1452"/>
      <c r="K2701" s="1452"/>
      <c r="L2701" s="1452"/>
      <c r="M2701" s="1452"/>
      <c r="N2701" s="1453"/>
    </row>
    <row r="2702" spans="8:8" ht="20.25" customHeight="1">
      <c r="A2702" s="1443"/>
      <c r="B2702" s="1454"/>
      <c r="C2702" s="1455" t="s">
        <v>151</v>
      </c>
      <c r="D2702" s="1456"/>
      <c r="E2702" s="1456"/>
      <c r="F2702" s="1456"/>
      <c r="G2702" s="1457"/>
      <c r="H2702" s="1458" t="s">
        <v>128</v>
      </c>
      <c r="I2702" s="1458"/>
      <c r="J2702" s="1459">
        <f>VLOOKUP(A2699,'Result Entry'!$B$6:$K$108,6,0)</f>
        <v>0.0</v>
      </c>
      <c r="K2702" s="1460" t="s">
        <v>69</v>
      </c>
      <c r="L2702" s="1461"/>
      <c r="M2702" s="1462">
        <f>Master!$E$14</f>
        <v>8.151106901E9</v>
      </c>
      <c r="N2702" s="1463"/>
    </row>
    <row r="2703" spans="8:8" ht="20.25" customHeight="1">
      <c r="A2703" s="1443"/>
      <c r="B2703" s="1464"/>
      <c r="C2703" s="1465"/>
      <c r="D2703" s="1466"/>
      <c r="E2703" s="1466"/>
      <c r="F2703" s="1466"/>
      <c r="G2703" s="1467"/>
      <c r="H2703" s="1468"/>
      <c r="I2703" s="1468"/>
      <c r="J2703" s="1469"/>
      <c r="K2703" s="1470" t="s">
        <v>67</v>
      </c>
      <c r="L2703" s="1471"/>
      <c r="M2703" s="1472"/>
      <c r="N2703" s="1473"/>
      <c r="O2703" s="23" t="s">
        <v>157</v>
      </c>
    </row>
    <row r="2704" spans="8:8" ht="20.25" customHeight="1">
      <c r="A2704" s="1443"/>
      <c r="B2704" s="1464"/>
      <c r="C2704" s="1474"/>
      <c r="D2704" s="1475"/>
      <c r="E2704" s="1475"/>
      <c r="F2704" s="1475"/>
      <c r="G2704" s="1476"/>
      <c r="H2704" s="1477"/>
      <c r="I2704" s="1477"/>
      <c r="J2704" s="1478"/>
      <c r="K2704" s="1479" t="s">
        <v>52</v>
      </c>
      <c r="L2704" s="1480"/>
      <c r="M2704" s="1481" t="str">
        <f>Master!$E$6</f>
        <v>2022-23</v>
      </c>
      <c r="N2704" s="1482"/>
    </row>
    <row r="2705" spans="8:8" ht="20.25" customHeight="1">
      <c r="A2705" s="1443"/>
      <c r="B2705" s="1483" t="s">
        <v>70</v>
      </c>
      <c r="C2705" s="1484" t="s">
        <v>21</v>
      </c>
      <c r="D2705" s="1485"/>
      <c r="E2705" s="1485"/>
      <c r="F2705" s="1486"/>
      <c r="G2705" s="1487" t="s">
        <v>150</v>
      </c>
      <c r="H2705" s="1488">
        <f>VLOOKUP($A2699,'Result Entry'!$B$9:$FW$108,4,0)</f>
        <v>0.0</v>
      </c>
      <c r="I2705" s="1488"/>
      <c r="J2705" s="1488"/>
      <c r="K2705" s="1488"/>
      <c r="L2705" s="1488"/>
      <c r="M2705" s="1488"/>
      <c r="N2705" s="1489"/>
    </row>
    <row r="2706" spans="8:8" ht="20.25" customHeight="1">
      <c r="A2706" s="1443"/>
      <c r="B2706" s="1483" t="s">
        <v>70</v>
      </c>
      <c r="C2706" s="1490" t="s">
        <v>23</v>
      </c>
      <c r="D2706" s="1491"/>
      <c r="E2706" s="1491"/>
      <c r="F2706" s="1492"/>
      <c r="G2706" s="1493" t="s">
        <v>150</v>
      </c>
      <c r="H2706" s="1494">
        <f>VLOOKUP($A2699,'Result Entry'!$B$9:$FW$108,7,0)</f>
        <v>0.0</v>
      </c>
      <c r="I2706" s="1494"/>
      <c r="J2706" s="1494"/>
      <c r="K2706" s="1494"/>
      <c r="L2706" s="1494"/>
      <c r="M2706" s="1494"/>
      <c r="N2706" s="1495"/>
    </row>
    <row r="2707" spans="8:8" ht="20.25" customHeight="1">
      <c r="A2707" s="1443"/>
      <c r="B2707" s="1483" t="s">
        <v>70</v>
      </c>
      <c r="C2707" s="1490" t="s">
        <v>24</v>
      </c>
      <c r="D2707" s="1491"/>
      <c r="E2707" s="1491"/>
      <c r="F2707" s="1492"/>
      <c r="G2707" s="1493" t="s">
        <v>150</v>
      </c>
      <c r="H2707" s="1494">
        <f>VLOOKUP($A2699,'Result Entry'!$B$9:$FW$108,8,0)</f>
        <v>0.0</v>
      </c>
      <c r="I2707" s="1494"/>
      <c r="J2707" s="1494"/>
      <c r="K2707" s="1494"/>
      <c r="L2707" s="1494"/>
      <c r="M2707" s="1494"/>
      <c r="N2707" s="1495"/>
    </row>
    <row r="2708" spans="8:8" ht="20.25" customHeight="1">
      <c r="A2708" s="1443"/>
      <c r="B2708" s="1483" t="s">
        <v>70</v>
      </c>
      <c r="C2708" s="1490" t="s">
        <v>53</v>
      </c>
      <c r="D2708" s="1491"/>
      <c r="E2708" s="1491"/>
      <c r="F2708" s="1492"/>
      <c r="G2708" s="1493" t="s">
        <v>150</v>
      </c>
      <c r="H2708" s="1494">
        <f>VLOOKUP($A2699,'Result Entry'!$B$9:$FW$108,9,0)</f>
        <v>0.0</v>
      </c>
      <c r="I2708" s="1494"/>
      <c r="J2708" s="1494"/>
      <c r="K2708" s="1494"/>
      <c r="L2708" s="1494"/>
      <c r="M2708" s="1494"/>
      <c r="N2708" s="1495"/>
    </row>
    <row r="2709" spans="8:8" ht="20.25" customHeight="1">
      <c r="A2709" s="1443"/>
      <c r="B2709" s="1483" t="s">
        <v>70</v>
      </c>
      <c r="C2709" s="1490" t="s">
        <v>54</v>
      </c>
      <c r="D2709" s="1491"/>
      <c r="E2709" s="1491"/>
      <c r="F2709" s="1492"/>
      <c r="G2709" s="1493" t="s">
        <v>150</v>
      </c>
      <c r="H2709" s="1496" t="str">
        <f>CONCATENATE('Result Entry'!$G$4,'Result Entry'!$J$4)</f>
        <v>11(A)</v>
      </c>
      <c r="I2709" s="1494"/>
      <c r="J2709" s="1494"/>
      <c r="K2709" s="1494"/>
      <c r="L2709" s="1494"/>
      <c r="M2709" s="1494"/>
      <c r="N2709" s="1495"/>
    </row>
    <row r="2710" spans="8:8" ht="20.25" customHeight="1">
      <c r="A2710" s="1443"/>
      <c r="B2710" s="1483" t="s">
        <v>70</v>
      </c>
      <c r="C2710" s="1497" t="s">
        <v>26</v>
      </c>
      <c r="D2710" s="1498"/>
      <c r="E2710" s="1498"/>
      <c r="F2710" s="1499"/>
      <c r="G2710" s="1500" t="s">
        <v>150</v>
      </c>
      <c r="H2710" s="1501">
        <f>VLOOKUP($A2699,'Result Entry'!$B$9:$FW$108,10,0)</f>
        <v>0.0</v>
      </c>
      <c r="I2710" s="1501"/>
      <c r="J2710" s="1501"/>
      <c r="K2710" s="1501"/>
      <c r="L2710" s="1501"/>
      <c r="M2710" s="1501"/>
      <c r="N2710" s="1502"/>
    </row>
    <row r="2711" spans="8:8" ht="20.25" customHeight="1">
      <c r="A2711" s="1443"/>
      <c r="B2711" s="1503" t="s">
        <v>70</v>
      </c>
      <c r="C2711" s="1504" t="s">
        <v>168</v>
      </c>
      <c r="D2711" s="1505"/>
      <c r="E2711" s="1506" t="s">
        <v>73</v>
      </c>
      <c r="F2711" s="1507" t="s">
        <v>74</v>
      </c>
      <c r="G2711" s="1508" t="s">
        <v>169</v>
      </c>
      <c r="H2711" s="1509" t="s">
        <v>56</v>
      </c>
      <c r="I2711" s="1510"/>
      <c r="J2711" s="1511" t="s">
        <v>85</v>
      </c>
      <c r="K2711" s="1512"/>
      <c r="L2711" s="1513" t="s">
        <v>170</v>
      </c>
      <c r="M2711" s="1514" t="s">
        <v>77</v>
      </c>
      <c r="N2711" s="1515" t="s">
        <v>99</v>
      </c>
    </row>
    <row r="2712" spans="8:8" ht="20.25" customHeight="1">
      <c r="A2712" s="1443"/>
      <c r="B2712" s="1503"/>
      <c r="C2712" s="1516"/>
      <c r="D2712" s="1517"/>
      <c r="E2712" s="1518"/>
      <c r="F2712" s="1519"/>
      <c r="G2712" s="1520"/>
      <c r="H2712" s="1521"/>
      <c r="I2712" s="1522"/>
      <c r="J2712" s="1523"/>
      <c r="K2712" s="1524"/>
      <c r="L2712" s="1525"/>
      <c r="M2712" s="1526"/>
      <c r="N2712" s="1527"/>
    </row>
    <row r="2713" spans="8:8" ht="20.25" customHeight="1">
      <c r="A2713" s="1443"/>
      <c r="B2713" s="1503" t="s">
        <v>70</v>
      </c>
      <c r="C2713" s="1528" t="s">
        <v>57</v>
      </c>
      <c r="D2713" s="1529"/>
      <c r="E2713" s="1530">
        <f>'Result Entry'!$L$7</f>
        <v>10.0</v>
      </c>
      <c r="F2713" s="1531">
        <f>'Result Entry'!$M$7</f>
        <v>10.0</v>
      </c>
      <c r="G2713" s="1532">
        <f>SUM(E2713:F2713)</f>
        <v>20.0</v>
      </c>
      <c r="H2713" s="1533">
        <f>'Result Entry'!$AU$7</f>
        <v>70.0</v>
      </c>
      <c r="I2713" s="1534"/>
      <c r="J2713" s="1535">
        <f>'Result Entry'!$AY$7</f>
        <v>100.0</v>
      </c>
      <c r="K2713" s="1534"/>
      <c r="L2713" s="1532">
        <f t="shared" si="152" ref="L2713:L2718">H2713+J2713</f>
        <v>170.0</v>
      </c>
      <c r="M2713" s="1536">
        <f t="shared" si="153" ref="M2713:M2718">G2713+L2713</f>
        <v>190.0</v>
      </c>
      <c r="N2713" s="1537"/>
    </row>
    <row r="2714" spans="8:8" s="1538" ht="20.25" customFormat="1" customHeight="1">
      <c r="A2714" s="1443"/>
      <c r="B2714" s="1539" t="s">
        <v>70</v>
      </c>
      <c r="C2714" s="1540" t="str">
        <f>'Result Entry'!$L$3</f>
        <v>HINDI Comp.</v>
      </c>
      <c r="D2714" s="1541"/>
      <c r="E2714" s="1542">
        <f>IF($J2702="TC",0,IF($J2702="Nso",0,VLOOKUP($A2699,'Result Entry'!$B$9:$FW$108,11,0)))</f>
        <v>0.0</v>
      </c>
      <c r="F2714" s="1543">
        <f>IF($J2702="TC",0,IF($J2702="Nso",0,VLOOKUP($A2699,'Result Entry'!$B$9:$FW$108,12,0)))</f>
        <v>0.0</v>
      </c>
      <c r="G2714" s="1544">
        <f>E2714+F2714</f>
        <v>0.0</v>
      </c>
      <c r="H2714" s="1545">
        <f>IF($J2702="TC",0,IF($J2702="Nso",0,VLOOKUP($A2699,'Result Entry'!$B$9:$FW$108,16,0)))</f>
        <v>0.0</v>
      </c>
      <c r="I2714" s="1546"/>
      <c r="J2714" s="1547">
        <f>IF($J2702="TC",0,IF($J2702="Nso",0,VLOOKUP($A2699,'Result Entry'!$B$9:$FW$108,19,0)))</f>
        <v>0.0</v>
      </c>
      <c r="K2714" s="1546"/>
      <c r="L2714" s="1548">
        <f t="shared" si="152"/>
        <v>0.0</v>
      </c>
      <c r="M2714" s="1549">
        <f t="shared" si="153"/>
        <v>0.0</v>
      </c>
      <c r="N2714" s="1550" t="str">
        <f>IF($J2702="TC",0,IF($J2702="Nso",0,VLOOKUP($A2699,'Result Entry'!$B$9:$FW$108,24,0)))</f>
        <v/>
      </c>
    </row>
    <row r="2715" spans="8:8" s="1538" ht="20.25" customFormat="1" customHeight="1">
      <c r="A2715" s="1443"/>
      <c r="B2715" s="1539" t="s">
        <v>70</v>
      </c>
      <c r="C2715" s="1551" t="str">
        <f>'Result Entry'!$Z$3</f>
        <v>ENGLISH Comp.</v>
      </c>
      <c r="D2715" s="1552"/>
      <c r="E2715" s="1542">
        <f>IF($J2702="TC",0,IF($J2702="Nso",0,VLOOKUP($A2699,'Result Entry'!$B$9:$FW$108,25,0)))</f>
        <v>0.0</v>
      </c>
      <c r="F2715" s="1543">
        <f>IF($J2702="TC",0,IF($J2702="Nso",0,VLOOKUP($A2699,'Result Entry'!$B$9:$FW$108,26,0)))</f>
        <v>0.0</v>
      </c>
      <c r="G2715" s="1553">
        <f>E2715+F2715</f>
        <v>0.0</v>
      </c>
      <c r="H2715" s="1554">
        <f>IF($J2702="TC",0,IF($J2702="Nso",0,VLOOKUP($A2699,'Result Entry'!$B$9:$FW$108,30,0)))</f>
        <v>0.0</v>
      </c>
      <c r="I2715" s="1555"/>
      <c r="J2715" s="1556">
        <f>IF($J2702="TC",0,IF($J2702="Nso",0,VLOOKUP($A2699,'Result Entry'!$B$9:$FW$108,33,0)))</f>
        <v>0.0</v>
      </c>
      <c r="K2715" s="1555"/>
      <c r="L2715" s="1548">
        <f t="shared" si="152"/>
        <v>0.0</v>
      </c>
      <c r="M2715" s="1549">
        <f t="shared" si="153"/>
        <v>0.0</v>
      </c>
      <c r="N2715" s="1550" t="str">
        <f>IF($J2702="TC",0,IF($J2702="Nso",0,VLOOKUP($A2699,'Result Entry'!$B$9:$FW$108,38,0)))</f>
        <v/>
      </c>
    </row>
    <row r="2716" spans="8:8" s="1538" ht="20.25" customFormat="1" customHeight="1">
      <c r="A2716" s="1443"/>
      <c r="B2716" s="1539" t="s">
        <v>70</v>
      </c>
      <c r="C2716" s="1551" t="str">
        <f>'Result Entry'!$AO$3</f>
        <v>PHYSICS</v>
      </c>
      <c r="D2716" s="1552"/>
      <c r="E2716" s="1542">
        <f>IF($J2702="TC",0,IF($J2702="Nso",0,VLOOKUP($A2699,'Result Entry'!$B$9:$FW$108,39,0)))</f>
        <v>0.0</v>
      </c>
      <c r="F2716" s="1543">
        <f>IF($J2702="TC",0,IF($J2702="Nso",0,VLOOKUP($A2699,'Result Entry'!$B$9:$FW$108,40,0)))</f>
        <v>0.0</v>
      </c>
      <c r="G2716" s="1553">
        <f>E2716+F2716</f>
        <v>0.0</v>
      </c>
      <c r="H2716" s="1554">
        <f>IF($J2702="TC",0,IF($J2702="Nso",0,VLOOKUP($A2699,'Result Entry'!$B$9:$FW$108,45,0)))</f>
        <v>0.0</v>
      </c>
      <c r="I2716" s="1555"/>
      <c r="J2716" s="1556">
        <f>IF($J2702="TC",0,IF($J2702="Nso",0,VLOOKUP($A2699,'Result Entry'!$B$9:$FW$108,49,0)))</f>
        <v>0.0</v>
      </c>
      <c r="K2716" s="1555"/>
      <c r="L2716" s="1548">
        <f t="shared" si="152"/>
        <v>0.0</v>
      </c>
      <c r="M2716" s="1549">
        <f t="shared" si="153"/>
        <v>0.0</v>
      </c>
      <c r="N2716" s="1550" t="str">
        <f>IF($J2702="TC",0,IF($J2702="Nso",0,VLOOKUP($A2699,'Result Entry'!$B$9:$FW$108,54,0)))</f>
        <v/>
      </c>
    </row>
    <row r="2717" spans="8:8" s="1538" ht="20.25" customFormat="1" customHeight="1">
      <c r="A2717" s="1443"/>
      <c r="B2717" s="1539" t="s">
        <v>70</v>
      </c>
      <c r="C2717" s="1551" t="str">
        <f>'Result Entry'!$BF$3</f>
        <v>CHEMISTRY</v>
      </c>
      <c r="D2717" s="1552"/>
      <c r="E2717" s="1542" t="str">
        <f>IF($J2702="TC",0,IF($J2702="Nso",0,VLOOKUP($A2699,'Result Entry'!$B$9:$FW$108,55,0)))</f>
        <v/>
      </c>
      <c r="F2717" s="1543">
        <f>IF($J2702="TC",0,IF($J2702="Nso",0,VLOOKUP($A2699,'Result Entry'!$B$9:$FW$108,56,0)))</f>
        <v>0.0</v>
      </c>
      <c r="G2717" s="1553" t="e">
        <f>E2717+F2717</f>
        <v>#VALUE!</v>
      </c>
      <c r="H2717" s="1554">
        <f>IF($J2702="TC",0,IF($J2702="Nso",0,VLOOKUP($A2699,'Result Entry'!$B$9:$FW$108,61,0)))</f>
        <v>0.0</v>
      </c>
      <c r="I2717" s="1555"/>
      <c r="J2717" s="1556">
        <f>IF($J2702="TC",0,IF($J2702="Nso",0,VLOOKUP($A2699,'Result Entry'!$B$9:$FW$108,65,0)))</f>
        <v>0.0</v>
      </c>
      <c r="K2717" s="1555"/>
      <c r="L2717" s="1548">
        <f t="shared" si="152"/>
        <v>0.0</v>
      </c>
      <c r="M2717" s="1549" t="e">
        <f t="shared" si="153"/>
        <v>#VALUE!</v>
      </c>
      <c r="N2717" s="1550" t="str">
        <f>IF($J2702="TC",0,IF($J2702="Nso",0,VLOOKUP($A2699,'Result Entry'!$B$9:$FW$108,70,0)))</f>
        <v/>
      </c>
    </row>
    <row r="2718" spans="8:8" s="1538" ht="20.25" customFormat="1" customHeight="1">
      <c r="A2718" s="1443"/>
      <c r="B2718" s="1539" t="s">
        <v>70</v>
      </c>
      <c r="C2718" s="1551" t="str">
        <f>'Result Entry'!$BW$3</f>
        <v>BIOLOGY</v>
      </c>
      <c r="D2718" s="1552"/>
      <c r="E2718" s="1557" t="str">
        <f>IF($J2702="TC",0,IF($J2702="Nso",0,VLOOKUP($A2699,'Result Entry'!$B$9:$FW$108,71,0)))</f>
        <v/>
      </c>
      <c r="F2718" s="1558" t="str">
        <f>IF($J2702="TC",0,IF($J2702="Nso",0,VLOOKUP($A2699,'Result Entry'!$B$9:$FW$108,72,0)))</f>
        <v/>
      </c>
      <c r="G2718" s="1559" t="e">
        <f>E2718+F2718</f>
        <v>#VALUE!</v>
      </c>
      <c r="H2718" s="1560">
        <f>IF($J2702="TC",0,IF($J2702="Nso",0,VLOOKUP($A2699,'Result Entry'!$B$9:$FW$108,77,0)))</f>
        <v>0.0</v>
      </c>
      <c r="I2718" s="1561"/>
      <c r="J2718" s="1562">
        <f>IF($J2702="TC",0,IF($J2702="Nso",0,VLOOKUP($A2699,'Result Entry'!$B$9:$FW$108,81,0)))</f>
        <v>0.0</v>
      </c>
      <c r="K2718" s="1561"/>
      <c r="L2718" s="1563">
        <f t="shared" si="152"/>
        <v>0.0</v>
      </c>
      <c r="M2718" s="1564" t="e">
        <f t="shared" si="153"/>
        <v>#VALUE!</v>
      </c>
      <c r="N2718" s="1550">
        <f>IF($J2702="TC",0,IF($J2702="Nso",0,VLOOKUP($A2699,'Result Entry'!$B$9:$FW$108,86,0)))</f>
        <v>0.0</v>
      </c>
    </row>
    <row r="2719" spans="8:8" ht="20.25" customHeight="1">
      <c r="A2719" s="1443"/>
      <c r="B2719" s="1503" t="s">
        <v>70</v>
      </c>
      <c r="C2719" s="1565" t="s">
        <v>78</v>
      </c>
      <c r="D2719" s="1566"/>
      <c r="E2719" s="1567"/>
      <c r="F2719" s="1568" t="s">
        <v>79</v>
      </c>
      <c r="G2719" s="1569"/>
      <c r="H2719" s="1570" t="s">
        <v>80</v>
      </c>
      <c r="I2719" s="1571"/>
      <c r="J2719" s="1572" t="s">
        <v>42</v>
      </c>
      <c r="K2719" s="1667" t="s">
        <v>92</v>
      </c>
      <c r="L2719" s="1574" t="s">
        <v>40</v>
      </c>
      <c r="M2719" s="1575"/>
      <c r="N2719" s="1576" t="s">
        <v>44</v>
      </c>
    </row>
    <row r="2720" spans="8:8" ht="25.5" customHeight="1">
      <c r="A2720" s="1443"/>
      <c r="B2720" s="1503" t="s">
        <v>70</v>
      </c>
      <c r="C2720" s="1577"/>
      <c r="D2720" s="1578"/>
      <c r="E2720" s="1579"/>
      <c r="F2720" s="1580">
        <f>IF($J2702="TC",0,IF($J2702="Nso",0,VLOOKUP($A2699,'Result Entry'!$B$9:$FW$108,146,0)))</f>
        <v>0.0</v>
      </c>
      <c r="G2720" s="1581"/>
      <c r="H2720" s="1582">
        <f>IF($J2702="TC",0,IF($J2702="Nso",0,VLOOKUP($A2699,'Result Entry'!$B$9:$FW$108,147,0)))</f>
        <v>0.0</v>
      </c>
      <c r="I2720" s="1583"/>
      <c r="J2720" s="1584">
        <f>IF($J2702="TC",0,IF($J2702="Nso",0,VLOOKUP($A2699,'Result Entry'!$B$9:$FW$108,148,0)))</f>
        <v>0.0</v>
      </c>
      <c r="K2720" s="1585" t="str">
        <f>IF($J2702="TC",0,IF($J2702="Nso",0,VLOOKUP($A2699,'Result Entry'!$B$9:$FW$108,149,0)))</f>
        <v/>
      </c>
      <c r="L2720" s="1586">
        <f>IF($J2702="TC",0,IF($J2702="Nso",0,VLOOKUP($A2699,'Result Entry'!$B$9:$FW$108,150,0)))</f>
        <v>0.0</v>
      </c>
      <c r="M2720" s="1587"/>
      <c r="N2720" s="1588">
        <f>IF($J2702="TC",0,IF($J2702="Nso",0,VLOOKUP($A2699,'Result Entry'!$B$9:$FW$108,152,0)))</f>
        <v>0.0</v>
      </c>
    </row>
    <row r="2721" spans="8:8" ht="20.25" customHeight="1">
      <c r="A2721" s="1443"/>
      <c r="B2721" s="1503" t="s">
        <v>70</v>
      </c>
      <c r="C2721" s="1589" t="s">
        <v>59</v>
      </c>
      <c r="D2721" s="1590"/>
      <c r="E2721" s="1590"/>
      <c r="F2721" s="1590"/>
      <c r="G2721" s="1590"/>
      <c r="H2721" s="1591"/>
      <c r="I2721" s="1592" t="s">
        <v>60</v>
      </c>
      <c r="J2721" s="1593"/>
      <c r="K2721" s="1594">
        <f>VLOOKUP($A2699,'Result Entry'!$B$9:$FW$108,143,0)</f>
        <v>0.0</v>
      </c>
      <c r="L2721" s="1595"/>
      <c r="M2721" s="1596" t="s">
        <v>38</v>
      </c>
      <c r="N2721" s="1597"/>
    </row>
    <row r="2722" spans="8:8" ht="20.25" customHeight="1">
      <c r="A2722" s="1443"/>
      <c r="B2722" s="1503" t="s">
        <v>70</v>
      </c>
      <c r="C2722" s="1598" t="s">
        <v>55</v>
      </c>
      <c r="D2722" s="1599"/>
      <c r="E2722" s="1599"/>
      <c r="F2722" s="1600" t="s">
        <v>158</v>
      </c>
      <c r="G2722" s="1601"/>
      <c r="H2722" s="1602" t="s">
        <v>48</v>
      </c>
      <c r="I2722" s="1603" t="s">
        <v>61</v>
      </c>
      <c r="J2722" s="1604"/>
      <c r="K2722" s="1605">
        <f>VLOOKUP($A2699,'Result Entry'!$B$9:$FW$108,144,0)</f>
        <v>0.0</v>
      </c>
      <c r="L2722" s="1606"/>
      <c r="M2722" s="1607">
        <f>VLOOKUP($A2699,'Result Entry'!$B$9:$FW$108,145,0)</f>
        <v>0.0</v>
      </c>
      <c r="N2722" s="1608"/>
    </row>
    <row r="2723" spans="8:8" ht="20.25" customHeight="1">
      <c r="A2723" s="1443"/>
      <c r="B2723" s="1503" t="s">
        <v>70</v>
      </c>
      <c r="C2723" s="1598"/>
      <c r="D2723" s="1599"/>
      <c r="E2723" s="1599"/>
      <c r="F2723" s="1609"/>
      <c r="G2723" s="1610"/>
      <c r="H2723" s="1611" t="s">
        <v>100</v>
      </c>
      <c r="I2723" s="1612" t="s">
        <v>62</v>
      </c>
      <c r="J2723" s="1613"/>
      <c r="K2723" s="1614">
        <f>IF($J2702="TC","Transferred",IF($J2702="Nso","NameSeparated",VLOOKUP($A2699,'Result Entry'!$B$9:$FW$108,153,0)))</f>
        <v>0.0</v>
      </c>
      <c r="L2723" s="1614"/>
      <c r="M2723" s="1614"/>
      <c r="N2723" s="1615"/>
    </row>
    <row r="2724" spans="8:8" ht="20.25" customHeight="1">
      <c r="A2724" s="1443"/>
      <c r="B2724" s="1503" t="s">
        <v>70</v>
      </c>
      <c r="C2724" s="1616" t="str">
        <f>'Result Entry'!$DU$3</f>
        <v>Foundation Of Information Tech.</v>
      </c>
      <c r="D2724" s="1617"/>
      <c r="E2724" s="1618"/>
      <c r="F2724" s="1619" t="str">
        <f>IF($J2702="TC",0,IF($J2702="Nso",0,VLOOKUP($A2699,'Result Entry'!$B$9:$GS$108,170,0)))</f>
        <v/>
      </c>
      <c r="G2724" s="1619"/>
      <c r="H2724" s="1620">
        <f>IF($J2702="TC",0,IF($J2702="Nso",0,VLOOKUP($A2699,'Result Entry'!$B$9:$GS$108,112,0)))</f>
        <v>0.0</v>
      </c>
      <c r="I2724" s="1621" t="s">
        <v>72</v>
      </c>
      <c r="J2724" s="1622"/>
      <c r="K2724" s="1623">
        <f>'Result Entry'!$T$2</f>
        <v>45041.0</v>
      </c>
      <c r="L2724" s="1624"/>
      <c r="M2724" s="1624"/>
      <c r="N2724" s="1625"/>
    </row>
    <row r="2725" spans="8:8" ht="20.25" customHeight="1">
      <c r="A2725" s="1443"/>
      <c r="B2725" s="1503" t="s">
        <v>70</v>
      </c>
      <c r="C2725" s="1616" t="str">
        <f>'Result Entry'!$EI$3</f>
        <v>G.I.A.I.-II</v>
      </c>
      <c r="D2725" s="1617"/>
      <c r="E2725" s="1618"/>
      <c r="F2725" s="1619" t="str">
        <f>IF($J2702="TC",0,IF($J2702="Nso",0,VLOOKUP($A2699,'Result Entry'!$B$9:$GS$108,174,0)))</f>
        <v/>
      </c>
      <c r="G2725" s="1619"/>
      <c r="H2725" s="1620">
        <f>IF($J2702="TC",0,IF($J2702="Nso",0,VLOOKUP($A2699,'Result Entry'!$B$9:$GS$108,124,0)))</f>
        <v>0.0</v>
      </c>
      <c r="I2725" s="1626"/>
      <c r="J2725" s="1627"/>
      <c r="K2725" s="1627"/>
      <c r="L2725" s="1627"/>
      <c r="M2725" s="1627"/>
      <c r="N2725" s="1628"/>
    </row>
    <row r="2726" spans="8:8" ht="20.25" customHeight="1">
      <c r="A2726" s="1443"/>
      <c r="B2726" s="1503" t="s">
        <v>70</v>
      </c>
      <c r="C2726" s="1616" t="str">
        <f>'Result Entry'!$EU$3</f>
        <v>SOC.SER.PLAN</v>
      </c>
      <c r="D2726" s="1617"/>
      <c r="E2726" s="1618"/>
      <c r="F2726" s="1619">
        <f>IF($J2702="TC",0,IF($J2702="Nso",0,VLOOKUP($A2699,'Result Entry'!$B$9:$HS$108,178,0)))</f>
        <v>0.0</v>
      </c>
      <c r="G2726" s="1619"/>
      <c r="H2726" s="1620">
        <f>IF($J2702="TC",0,IF($J2702="Nso",0,VLOOKUP($A2699,'Result Entry'!$B$9:$GS$108,136,0)))</f>
        <v>0.0</v>
      </c>
      <c r="I2726" s="1629" t="s">
        <v>175</v>
      </c>
      <c r="J2726" s="1630"/>
      <c r="K2726" s="1668"/>
      <c r="L2726" s="1669"/>
      <c r="M2726" s="1669"/>
      <c r="N2726" s="1670"/>
    </row>
    <row r="2727" spans="8:8" ht="20.25" customHeight="1">
      <c r="A2727" s="1443"/>
      <c r="B2727" s="1503" t="s">
        <v>70</v>
      </c>
      <c r="C2727" s="1616" t="str">
        <f>'Result Entry'!$FG$3</f>
        <v>Jeewan Kaushal</v>
      </c>
      <c r="D2727" s="1617"/>
      <c r="E2727" s="1618"/>
      <c r="F2727" s="1619" t="str">
        <f>IF($J2702="TC",0,IF($J2702="Nso",0,VLOOKUP($A2699,'Result Entry'!$B$9:$HS$108,182,0)))</f>
        <v/>
      </c>
      <c r="G2727" s="1619"/>
      <c r="H2727" s="1620">
        <f>IF($J2702="TC",0,IF($J2702="Nso",0,VLOOKUP($A2699,'Result Entry'!$B$9:$HS$108,136,0)))</f>
        <v>0.0</v>
      </c>
      <c r="I2727" s="1629" t="s">
        <v>149</v>
      </c>
      <c r="J2727" s="1630"/>
      <c r="K2727" s="1630"/>
      <c r="L2727" s="1630"/>
      <c r="M2727" s="1630"/>
      <c r="N2727" s="1634"/>
    </row>
    <row r="2728" spans="8:8" ht="20.25" customHeight="1">
      <c r="A2728" s="1443"/>
      <c r="B2728" s="1483" t="s">
        <v>70</v>
      </c>
      <c r="C2728" s="1635" t="s">
        <v>181</v>
      </c>
      <c r="D2728" s="1636"/>
      <c r="E2728" s="1637"/>
      <c r="F2728" s="1638" t="s">
        <v>182</v>
      </c>
      <c r="G2728" s="1639"/>
      <c r="H2728" s="1640" t="s">
        <v>31</v>
      </c>
      <c r="I2728" s="1629" t="s">
        <v>176</v>
      </c>
      <c r="J2728" s="1630"/>
      <c r="K2728" s="1630"/>
      <c r="L2728" s="1630"/>
      <c r="M2728" s="1630"/>
      <c r="N2728" s="1634"/>
    </row>
    <row r="2729" spans="8:8" ht="20.25" customHeight="1">
      <c r="A2729" s="1443"/>
      <c r="B2729" s="1483" t="s">
        <v>70</v>
      </c>
      <c r="C2729" s="1641"/>
      <c r="D2729" s="1642"/>
      <c r="E2729" s="1643"/>
      <c r="F2729" s="1644" t="s">
        <v>183</v>
      </c>
      <c r="G2729" s="1645"/>
      <c r="H2729" s="1646" t="s">
        <v>180</v>
      </c>
      <c r="I2729" s="1647" t="s">
        <v>68</v>
      </c>
      <c r="J2729" s="1648"/>
      <c r="K2729" s="1648"/>
      <c r="L2729" s="1648"/>
      <c r="M2729" s="1648"/>
      <c r="N2729" s="1649"/>
    </row>
    <row r="2730" spans="8:8" ht="20.25" customHeight="1">
      <c r="A2730" s="1443"/>
      <c r="B2730" s="1483" t="s">
        <v>70</v>
      </c>
      <c r="C2730" s="1641"/>
      <c r="D2730" s="1642"/>
      <c r="E2730" s="1643"/>
      <c r="F2730" s="1644" t="s">
        <v>186</v>
      </c>
      <c r="G2730" s="1645"/>
      <c r="H2730" s="1646" t="s">
        <v>63</v>
      </c>
      <c r="I2730" s="1650"/>
      <c r="J2730" s="1651"/>
      <c r="K2730" s="1651"/>
      <c r="L2730" s="1651"/>
      <c r="M2730" s="1651"/>
      <c r="N2730" s="1652"/>
    </row>
    <row r="2731" spans="8:8" ht="20.25" customHeight="1">
      <c r="A2731" s="1443"/>
      <c r="B2731" s="1483" t="s">
        <v>70</v>
      </c>
      <c r="C2731" s="1641"/>
      <c r="D2731" s="1642"/>
      <c r="E2731" s="1643"/>
      <c r="F2731" s="1644" t="s">
        <v>187</v>
      </c>
      <c r="G2731" s="1645"/>
      <c r="H2731" s="1646" t="s">
        <v>64</v>
      </c>
      <c r="I2731" s="1650"/>
      <c r="J2731" s="1651"/>
      <c r="K2731" s="1651"/>
      <c r="L2731" s="1651"/>
      <c r="M2731" s="1651"/>
      <c r="N2731" s="1652"/>
    </row>
    <row r="2732" spans="8:8" ht="20.25" customHeight="1">
      <c r="A2732" s="1443"/>
      <c r="B2732" s="1483" t="s">
        <v>70</v>
      </c>
      <c r="C2732" s="1641"/>
      <c r="D2732" s="1642"/>
      <c r="E2732" s="1643"/>
      <c r="F2732" s="1644" t="s">
        <v>184</v>
      </c>
      <c r="G2732" s="1645"/>
      <c r="H2732" s="1646" t="s">
        <v>66</v>
      </c>
      <c r="I2732" s="1653" t="s">
        <v>81</v>
      </c>
      <c r="J2732" s="1654"/>
      <c r="K2732" s="1654"/>
      <c r="L2732" s="1654"/>
      <c r="M2732" s="1654"/>
      <c r="N2732" s="1655"/>
    </row>
    <row r="2733" spans="8:8" ht="20.25" customHeight="1">
      <c r="A2733" s="1443"/>
      <c r="B2733" s="1656" t="s">
        <v>70</v>
      </c>
      <c r="C2733" s="1657"/>
      <c r="D2733" s="1658"/>
      <c r="E2733" s="1659"/>
      <c r="F2733" s="1660" t="s">
        <v>185</v>
      </c>
      <c r="G2733" s="1661"/>
      <c r="H2733" s="1662" t="s">
        <v>65</v>
      </c>
      <c r="I2733" s="1663"/>
      <c r="J2733" s="1664"/>
      <c r="K2733" s="1664"/>
      <c r="L2733" s="1664"/>
      <c r="M2733" s="1664"/>
      <c r="N2733" s="1665"/>
    </row>
    <row r="2734" spans="8:8" ht="15.75">
      <c r="A2734" s="1666"/>
      <c r="B2734" s="1666"/>
      <c r="C2734" s="1666"/>
      <c r="D2734" s="1666"/>
      <c r="E2734" s="1666"/>
      <c r="F2734" s="1666"/>
      <c r="G2734" s="1666"/>
      <c r="H2734" s="1666"/>
      <c r="I2734" s="1666"/>
      <c r="J2734" s="1666"/>
      <c r="K2734" s="1666"/>
      <c r="L2734" s="1666"/>
      <c r="M2734" s="1666"/>
      <c r="N2734" s="1666"/>
    </row>
    <row r="2735" spans="8:8" ht="24.75" customHeight="1">
      <c r="A2735" s="1441">
        <f>A2699+1</f>
        <v>78.0</v>
      </c>
      <c r="B2735" s="1442" t="s">
        <v>51</v>
      </c>
      <c r="C2735" s="1442"/>
      <c r="D2735" s="1442"/>
      <c r="E2735" s="1442"/>
      <c r="F2735" s="1442"/>
      <c r="G2735" s="1442"/>
      <c r="H2735" s="1442"/>
      <c r="I2735" s="1442"/>
      <c r="J2735" s="1442"/>
      <c r="K2735" s="1442"/>
      <c r="L2735" s="1442"/>
      <c r="M2735" s="1442"/>
      <c r="N2735" s="1442"/>
    </row>
    <row r="2736" spans="8:8" ht="42.75" customHeight="1">
      <c r="A2736" s="1443"/>
      <c r="B2736" s="1444"/>
      <c r="C2736" s="1445"/>
      <c r="D2736" s="1446" t="str">
        <f>Master!$E$8</f>
        <v>Govt. Sr. Secondary School </v>
      </c>
      <c r="E2736" s="1447"/>
      <c r="F2736" s="1447"/>
      <c r="G2736" s="1447"/>
      <c r="H2736" s="1447"/>
      <c r="I2736" s="1447"/>
      <c r="J2736" s="1447"/>
      <c r="K2736" s="1447"/>
      <c r="L2736" s="1447"/>
      <c r="M2736" s="1447"/>
      <c r="N2736" s="1448"/>
    </row>
    <row r="2737" spans="8:8" ht="26.25" customHeight="1">
      <c r="A2737" s="1443"/>
      <c r="B2737" s="1449"/>
      <c r="C2737" s="1450"/>
      <c r="D2737" s="1451" t="str">
        <f>Master!$E$11</f>
        <v>P.S.-Bapini (Jodhpur)</v>
      </c>
      <c r="E2737" s="1452"/>
      <c r="F2737" s="1452"/>
      <c r="G2737" s="1452"/>
      <c r="H2737" s="1452"/>
      <c r="I2737" s="1452"/>
      <c r="J2737" s="1452"/>
      <c r="K2737" s="1452"/>
      <c r="L2737" s="1452"/>
      <c r="M2737" s="1452"/>
      <c r="N2737" s="1453"/>
    </row>
    <row r="2738" spans="8:8" ht="20.25" customHeight="1">
      <c r="A2738" s="1443"/>
      <c r="B2738" s="1454"/>
      <c r="C2738" s="1455" t="s">
        <v>151</v>
      </c>
      <c r="D2738" s="1456"/>
      <c r="E2738" s="1456"/>
      <c r="F2738" s="1456"/>
      <c r="G2738" s="1457"/>
      <c r="H2738" s="1458" t="s">
        <v>128</v>
      </c>
      <c r="I2738" s="1458"/>
      <c r="J2738" s="1459">
        <f>VLOOKUP(A2735,'Result Entry'!$B$6:$K$108,6,0)</f>
        <v>0.0</v>
      </c>
      <c r="K2738" s="1460" t="s">
        <v>69</v>
      </c>
      <c r="L2738" s="1461"/>
      <c r="M2738" s="1462">
        <f>Master!$E$14</f>
        <v>8.151106901E9</v>
      </c>
      <c r="N2738" s="1463"/>
    </row>
    <row r="2739" spans="8:8" ht="20.25" customHeight="1">
      <c r="A2739" s="1443"/>
      <c r="B2739" s="1464"/>
      <c r="C2739" s="1465"/>
      <c r="D2739" s="1466"/>
      <c r="E2739" s="1466"/>
      <c r="F2739" s="1466"/>
      <c r="G2739" s="1467"/>
      <c r="H2739" s="1468"/>
      <c r="I2739" s="1468"/>
      <c r="J2739" s="1469"/>
      <c r="K2739" s="1470" t="s">
        <v>67</v>
      </c>
      <c r="L2739" s="1471"/>
      <c r="M2739" s="1472"/>
      <c r="N2739" s="1473"/>
      <c r="O2739" s="23" t="s">
        <v>157</v>
      </c>
    </row>
    <row r="2740" spans="8:8" ht="20.25" customHeight="1">
      <c r="A2740" s="1443"/>
      <c r="B2740" s="1464"/>
      <c r="C2740" s="1474"/>
      <c r="D2740" s="1475"/>
      <c r="E2740" s="1475"/>
      <c r="F2740" s="1475"/>
      <c r="G2740" s="1476"/>
      <c r="H2740" s="1477"/>
      <c r="I2740" s="1477"/>
      <c r="J2740" s="1478"/>
      <c r="K2740" s="1479" t="s">
        <v>52</v>
      </c>
      <c r="L2740" s="1480"/>
      <c r="M2740" s="1481" t="str">
        <f>Master!$E$6</f>
        <v>2022-23</v>
      </c>
      <c r="N2740" s="1482"/>
    </row>
    <row r="2741" spans="8:8" ht="20.25" customHeight="1">
      <c r="A2741" s="1443"/>
      <c r="B2741" s="1483" t="s">
        <v>70</v>
      </c>
      <c r="C2741" s="1484" t="s">
        <v>21</v>
      </c>
      <c r="D2741" s="1485"/>
      <c r="E2741" s="1485"/>
      <c r="F2741" s="1486"/>
      <c r="G2741" s="1487" t="s">
        <v>150</v>
      </c>
      <c r="H2741" s="1488">
        <f>VLOOKUP($A2735,'Result Entry'!$B$9:$FW$108,4,0)</f>
        <v>0.0</v>
      </c>
      <c r="I2741" s="1488"/>
      <c r="J2741" s="1488"/>
      <c r="K2741" s="1488"/>
      <c r="L2741" s="1488"/>
      <c r="M2741" s="1488"/>
      <c r="N2741" s="1489"/>
    </row>
    <row r="2742" spans="8:8" ht="20.25" customHeight="1">
      <c r="A2742" s="1443"/>
      <c r="B2742" s="1483" t="s">
        <v>70</v>
      </c>
      <c r="C2742" s="1490" t="s">
        <v>23</v>
      </c>
      <c r="D2742" s="1491"/>
      <c r="E2742" s="1491"/>
      <c r="F2742" s="1492"/>
      <c r="G2742" s="1493" t="s">
        <v>150</v>
      </c>
      <c r="H2742" s="1494">
        <f>VLOOKUP($A2735,'Result Entry'!$B$9:$FW$108,7,0)</f>
        <v>0.0</v>
      </c>
      <c r="I2742" s="1494"/>
      <c r="J2742" s="1494"/>
      <c r="K2742" s="1494"/>
      <c r="L2742" s="1494"/>
      <c r="M2742" s="1494"/>
      <c r="N2742" s="1495"/>
    </row>
    <row r="2743" spans="8:8" ht="20.25" customHeight="1">
      <c r="A2743" s="1443"/>
      <c r="B2743" s="1483" t="s">
        <v>70</v>
      </c>
      <c r="C2743" s="1490" t="s">
        <v>24</v>
      </c>
      <c r="D2743" s="1491"/>
      <c r="E2743" s="1491"/>
      <c r="F2743" s="1492"/>
      <c r="G2743" s="1493" t="s">
        <v>150</v>
      </c>
      <c r="H2743" s="1494">
        <f>VLOOKUP($A2735,'Result Entry'!$B$9:$FW$108,8,0)</f>
        <v>0.0</v>
      </c>
      <c r="I2743" s="1494"/>
      <c r="J2743" s="1494"/>
      <c r="K2743" s="1494"/>
      <c r="L2743" s="1494"/>
      <c r="M2743" s="1494"/>
      <c r="N2743" s="1495"/>
    </row>
    <row r="2744" spans="8:8" ht="20.25" customHeight="1">
      <c r="A2744" s="1443"/>
      <c r="B2744" s="1483" t="s">
        <v>70</v>
      </c>
      <c r="C2744" s="1490" t="s">
        <v>53</v>
      </c>
      <c r="D2744" s="1491"/>
      <c r="E2744" s="1491"/>
      <c r="F2744" s="1492"/>
      <c r="G2744" s="1493" t="s">
        <v>150</v>
      </c>
      <c r="H2744" s="1494">
        <f>VLOOKUP($A2735,'Result Entry'!$B$9:$FW$108,9,0)</f>
        <v>0.0</v>
      </c>
      <c r="I2744" s="1494"/>
      <c r="J2744" s="1494"/>
      <c r="K2744" s="1494"/>
      <c r="L2744" s="1494"/>
      <c r="M2744" s="1494"/>
      <c r="N2744" s="1495"/>
    </row>
    <row r="2745" spans="8:8" ht="20.25" customHeight="1">
      <c r="A2745" s="1443"/>
      <c r="B2745" s="1483" t="s">
        <v>70</v>
      </c>
      <c r="C2745" s="1490" t="s">
        <v>54</v>
      </c>
      <c r="D2745" s="1491"/>
      <c r="E2745" s="1491"/>
      <c r="F2745" s="1492"/>
      <c r="G2745" s="1493" t="s">
        <v>150</v>
      </c>
      <c r="H2745" s="1496" t="str">
        <f>CONCATENATE('Result Entry'!$G$4,'Result Entry'!$J$4)</f>
        <v>11(A)</v>
      </c>
      <c r="I2745" s="1494"/>
      <c r="J2745" s="1494"/>
      <c r="K2745" s="1494"/>
      <c r="L2745" s="1494"/>
      <c r="M2745" s="1494"/>
      <c r="N2745" s="1495"/>
    </row>
    <row r="2746" spans="8:8" ht="20.25" customHeight="1">
      <c r="A2746" s="1443"/>
      <c r="B2746" s="1483" t="s">
        <v>70</v>
      </c>
      <c r="C2746" s="1497" t="s">
        <v>26</v>
      </c>
      <c r="D2746" s="1498"/>
      <c r="E2746" s="1498"/>
      <c r="F2746" s="1499"/>
      <c r="G2746" s="1500" t="s">
        <v>150</v>
      </c>
      <c r="H2746" s="1501">
        <f>VLOOKUP($A2735,'Result Entry'!$B$9:$FW$108,10,0)</f>
        <v>0.0</v>
      </c>
      <c r="I2746" s="1501"/>
      <c r="J2746" s="1501"/>
      <c r="K2746" s="1501"/>
      <c r="L2746" s="1501"/>
      <c r="M2746" s="1501"/>
      <c r="N2746" s="1502"/>
    </row>
    <row r="2747" spans="8:8" ht="20.25" customHeight="1">
      <c r="A2747" s="1443"/>
      <c r="B2747" s="1503" t="s">
        <v>70</v>
      </c>
      <c r="C2747" s="1504" t="s">
        <v>168</v>
      </c>
      <c r="D2747" s="1505"/>
      <c r="E2747" s="1506" t="s">
        <v>73</v>
      </c>
      <c r="F2747" s="1507" t="s">
        <v>74</v>
      </c>
      <c r="G2747" s="1508" t="s">
        <v>169</v>
      </c>
      <c r="H2747" s="1509" t="s">
        <v>56</v>
      </c>
      <c r="I2747" s="1510"/>
      <c r="J2747" s="1511" t="s">
        <v>85</v>
      </c>
      <c r="K2747" s="1512"/>
      <c r="L2747" s="1513" t="s">
        <v>170</v>
      </c>
      <c r="M2747" s="1514" t="s">
        <v>77</v>
      </c>
      <c r="N2747" s="1515" t="s">
        <v>99</v>
      </c>
    </row>
    <row r="2748" spans="8:8" ht="20.25" customHeight="1">
      <c r="A2748" s="1443"/>
      <c r="B2748" s="1503"/>
      <c r="C2748" s="1516"/>
      <c r="D2748" s="1517"/>
      <c r="E2748" s="1518"/>
      <c r="F2748" s="1519"/>
      <c r="G2748" s="1520"/>
      <c r="H2748" s="1521"/>
      <c r="I2748" s="1522"/>
      <c r="J2748" s="1523"/>
      <c r="K2748" s="1524"/>
      <c r="L2748" s="1525"/>
      <c r="M2748" s="1526"/>
      <c r="N2748" s="1527"/>
    </row>
    <row r="2749" spans="8:8" ht="20.25" customHeight="1">
      <c r="A2749" s="1443"/>
      <c r="B2749" s="1503" t="s">
        <v>70</v>
      </c>
      <c r="C2749" s="1528" t="s">
        <v>57</v>
      </c>
      <c r="D2749" s="1529"/>
      <c r="E2749" s="1530">
        <f>'Result Entry'!$L$7</f>
        <v>10.0</v>
      </c>
      <c r="F2749" s="1531">
        <f>'Result Entry'!$M$7</f>
        <v>10.0</v>
      </c>
      <c r="G2749" s="1532">
        <f>SUM(E2749:F2749)</f>
        <v>20.0</v>
      </c>
      <c r="H2749" s="1533">
        <f>'Result Entry'!$AU$7</f>
        <v>70.0</v>
      </c>
      <c r="I2749" s="1534"/>
      <c r="J2749" s="1535">
        <f>'Result Entry'!$AY$7</f>
        <v>100.0</v>
      </c>
      <c r="K2749" s="1534"/>
      <c r="L2749" s="1532">
        <f t="shared" si="154" ref="L2749:L2754">H2749+J2749</f>
        <v>170.0</v>
      </c>
      <c r="M2749" s="1536">
        <f t="shared" si="155" ref="M2749:M2754">G2749+L2749</f>
        <v>190.0</v>
      </c>
      <c r="N2749" s="1537"/>
    </row>
    <row r="2750" spans="8:8" s="1538" ht="20.25" customFormat="1" customHeight="1">
      <c r="A2750" s="1443"/>
      <c r="B2750" s="1539" t="s">
        <v>70</v>
      </c>
      <c r="C2750" s="1540" t="str">
        <f>'Result Entry'!$L$3</f>
        <v>HINDI Comp.</v>
      </c>
      <c r="D2750" s="1541"/>
      <c r="E2750" s="1542">
        <f>IF($J2738="TC",0,IF($J2738="Nso",0,VLOOKUP($A2735,'Result Entry'!$B$9:$FW$108,11,0)))</f>
        <v>0.0</v>
      </c>
      <c r="F2750" s="1543">
        <f>IF($J2738="TC",0,IF($J2738="Nso",0,VLOOKUP($A2735,'Result Entry'!$B$9:$FW$108,12,0)))</f>
        <v>0.0</v>
      </c>
      <c r="G2750" s="1544">
        <f>E2750+F2750</f>
        <v>0.0</v>
      </c>
      <c r="H2750" s="1545">
        <f>IF($J2738="TC",0,IF($J2738="Nso",0,VLOOKUP($A2735,'Result Entry'!$B$9:$FW$108,16,0)))</f>
        <v>0.0</v>
      </c>
      <c r="I2750" s="1546"/>
      <c r="J2750" s="1547">
        <f>IF($J2738="TC",0,IF($J2738="Nso",0,VLOOKUP($A2735,'Result Entry'!$B$9:$FW$108,19,0)))</f>
        <v>0.0</v>
      </c>
      <c r="K2750" s="1546"/>
      <c r="L2750" s="1548">
        <f t="shared" si="154"/>
        <v>0.0</v>
      </c>
      <c r="M2750" s="1549">
        <f t="shared" si="155"/>
        <v>0.0</v>
      </c>
      <c r="N2750" s="1550" t="str">
        <f>IF($J2738="TC",0,IF($J2738="Nso",0,VLOOKUP($A2735,'Result Entry'!$B$9:$FW$108,24,0)))</f>
        <v/>
      </c>
    </row>
    <row r="2751" spans="8:8" s="1538" ht="20.25" customFormat="1" customHeight="1">
      <c r="A2751" s="1443"/>
      <c r="B2751" s="1539" t="s">
        <v>70</v>
      </c>
      <c r="C2751" s="1551" t="str">
        <f>'Result Entry'!$Z$3</f>
        <v>ENGLISH Comp.</v>
      </c>
      <c r="D2751" s="1552"/>
      <c r="E2751" s="1542">
        <f>IF($J2738="TC",0,IF($J2738="Nso",0,VLOOKUP($A2735,'Result Entry'!$B$9:$FW$108,25,0)))</f>
        <v>0.0</v>
      </c>
      <c r="F2751" s="1543">
        <f>IF($J2738="TC",0,IF($J2738="Nso",0,VLOOKUP($A2735,'Result Entry'!$B$9:$FW$108,26,0)))</f>
        <v>0.0</v>
      </c>
      <c r="G2751" s="1553">
        <f>E2751+F2751</f>
        <v>0.0</v>
      </c>
      <c r="H2751" s="1554">
        <f>IF($J2738="TC",0,IF($J2738="Nso",0,VLOOKUP($A2735,'Result Entry'!$B$9:$FW$108,30,0)))</f>
        <v>0.0</v>
      </c>
      <c r="I2751" s="1555"/>
      <c r="J2751" s="1556">
        <f>IF($J2738="TC",0,IF($J2738="Nso",0,VLOOKUP($A2735,'Result Entry'!$B$9:$FW$108,33,0)))</f>
        <v>0.0</v>
      </c>
      <c r="K2751" s="1555"/>
      <c r="L2751" s="1548">
        <f t="shared" si="154"/>
        <v>0.0</v>
      </c>
      <c r="M2751" s="1549">
        <f t="shared" si="155"/>
        <v>0.0</v>
      </c>
      <c r="N2751" s="1550" t="str">
        <f>IF($J2738="TC",0,IF($J2738="Nso",0,VLOOKUP($A2735,'Result Entry'!$B$9:$FW$108,38,0)))</f>
        <v/>
      </c>
    </row>
    <row r="2752" spans="8:8" s="1538" ht="20.25" customFormat="1" customHeight="1">
      <c r="A2752" s="1443"/>
      <c r="B2752" s="1539" t="s">
        <v>70</v>
      </c>
      <c r="C2752" s="1551" t="str">
        <f>'Result Entry'!$AO$3</f>
        <v>PHYSICS</v>
      </c>
      <c r="D2752" s="1552"/>
      <c r="E2752" s="1542">
        <f>IF($J2738="TC",0,IF($J2738="Nso",0,VLOOKUP($A2735,'Result Entry'!$B$9:$FW$108,39,0)))</f>
        <v>0.0</v>
      </c>
      <c r="F2752" s="1543">
        <f>IF($J2738="TC",0,IF($J2738="Nso",0,VLOOKUP($A2735,'Result Entry'!$B$9:$FW$108,40,0)))</f>
        <v>0.0</v>
      </c>
      <c r="G2752" s="1553">
        <f>E2752+F2752</f>
        <v>0.0</v>
      </c>
      <c r="H2752" s="1554">
        <f>IF($J2738="TC",0,IF($J2738="Nso",0,VLOOKUP($A2735,'Result Entry'!$B$9:$FW$108,45,0)))</f>
        <v>0.0</v>
      </c>
      <c r="I2752" s="1555"/>
      <c r="J2752" s="1556">
        <f>IF($J2738="TC",0,IF($J2738="Nso",0,VLOOKUP($A2735,'Result Entry'!$B$9:$FW$108,49,0)))</f>
        <v>0.0</v>
      </c>
      <c r="K2752" s="1555"/>
      <c r="L2752" s="1548">
        <f t="shared" si="154"/>
        <v>0.0</v>
      </c>
      <c r="M2752" s="1549">
        <f t="shared" si="155"/>
        <v>0.0</v>
      </c>
      <c r="N2752" s="1550" t="str">
        <f>IF($J2738="TC",0,IF($J2738="Nso",0,VLOOKUP($A2735,'Result Entry'!$B$9:$FW$108,54,0)))</f>
        <v/>
      </c>
    </row>
    <row r="2753" spans="8:8" s="1538" ht="20.25" customFormat="1" customHeight="1">
      <c r="A2753" s="1443"/>
      <c r="B2753" s="1539" t="s">
        <v>70</v>
      </c>
      <c r="C2753" s="1551" t="str">
        <f>'Result Entry'!$BF$3</f>
        <v>CHEMISTRY</v>
      </c>
      <c r="D2753" s="1552"/>
      <c r="E2753" s="1542" t="str">
        <f>IF($J2738="TC",0,IF($J2738="Nso",0,VLOOKUP($A2735,'Result Entry'!$B$9:$FW$108,55,0)))</f>
        <v/>
      </c>
      <c r="F2753" s="1543">
        <f>IF($J2738="TC",0,IF($J2738="Nso",0,VLOOKUP($A2735,'Result Entry'!$B$9:$FW$108,56,0)))</f>
        <v>0.0</v>
      </c>
      <c r="G2753" s="1553" t="e">
        <f>E2753+F2753</f>
        <v>#VALUE!</v>
      </c>
      <c r="H2753" s="1554">
        <f>IF($J2738="TC",0,IF($J2738="Nso",0,VLOOKUP($A2735,'Result Entry'!$B$9:$FW$108,61,0)))</f>
        <v>0.0</v>
      </c>
      <c r="I2753" s="1555"/>
      <c r="J2753" s="1556">
        <f>IF($J2738="TC",0,IF($J2738="Nso",0,VLOOKUP($A2735,'Result Entry'!$B$9:$FW$108,65,0)))</f>
        <v>0.0</v>
      </c>
      <c r="K2753" s="1555"/>
      <c r="L2753" s="1548">
        <f t="shared" si="154"/>
        <v>0.0</v>
      </c>
      <c r="M2753" s="1549" t="e">
        <f t="shared" si="155"/>
        <v>#VALUE!</v>
      </c>
      <c r="N2753" s="1550" t="str">
        <f>IF($J2738="TC",0,IF($J2738="Nso",0,VLOOKUP($A2735,'Result Entry'!$B$9:$FW$108,70,0)))</f>
        <v/>
      </c>
    </row>
    <row r="2754" spans="8:8" s="1538" ht="20.25" customFormat="1" customHeight="1">
      <c r="A2754" s="1443"/>
      <c r="B2754" s="1539" t="s">
        <v>70</v>
      </c>
      <c r="C2754" s="1551" t="str">
        <f>'Result Entry'!$BW$3</f>
        <v>BIOLOGY</v>
      </c>
      <c r="D2754" s="1552"/>
      <c r="E2754" s="1557" t="str">
        <f>IF($J2738="TC",0,IF($J2738="Nso",0,VLOOKUP($A2735,'Result Entry'!$B$9:$FW$108,71,0)))</f>
        <v/>
      </c>
      <c r="F2754" s="1558" t="str">
        <f>IF($J2738="TC",0,IF($J2738="Nso",0,VLOOKUP($A2735,'Result Entry'!$B$9:$FW$108,72,0)))</f>
        <v/>
      </c>
      <c r="G2754" s="1559" t="e">
        <f>E2754+F2754</f>
        <v>#VALUE!</v>
      </c>
      <c r="H2754" s="1560">
        <f>IF($J2738="TC",0,IF($J2738="Nso",0,VLOOKUP($A2735,'Result Entry'!$B$9:$FW$108,77,0)))</f>
        <v>0.0</v>
      </c>
      <c r="I2754" s="1561"/>
      <c r="J2754" s="1562">
        <f>IF($J2738="TC",0,IF($J2738="Nso",0,VLOOKUP($A2735,'Result Entry'!$B$9:$FW$108,81,0)))</f>
        <v>0.0</v>
      </c>
      <c r="K2754" s="1561"/>
      <c r="L2754" s="1563">
        <f t="shared" si="154"/>
        <v>0.0</v>
      </c>
      <c r="M2754" s="1564" t="e">
        <f t="shared" si="155"/>
        <v>#VALUE!</v>
      </c>
      <c r="N2754" s="1550">
        <f>IF($J2738="TC",0,IF($J2738="Nso",0,VLOOKUP($A2735,'Result Entry'!$B$9:$FW$108,86,0)))</f>
        <v>0.0</v>
      </c>
    </row>
    <row r="2755" spans="8:8" ht="20.25" customHeight="1">
      <c r="A2755" s="1443"/>
      <c r="B2755" s="1503" t="s">
        <v>70</v>
      </c>
      <c r="C2755" s="1565" t="s">
        <v>78</v>
      </c>
      <c r="D2755" s="1566"/>
      <c r="E2755" s="1567"/>
      <c r="F2755" s="1568" t="s">
        <v>79</v>
      </c>
      <c r="G2755" s="1569"/>
      <c r="H2755" s="1570" t="s">
        <v>80</v>
      </c>
      <c r="I2755" s="1571"/>
      <c r="J2755" s="1572" t="s">
        <v>42</v>
      </c>
      <c r="K2755" s="1667" t="s">
        <v>92</v>
      </c>
      <c r="L2755" s="1574" t="s">
        <v>40</v>
      </c>
      <c r="M2755" s="1575"/>
      <c r="N2755" s="1576" t="s">
        <v>44</v>
      </c>
    </row>
    <row r="2756" spans="8:8" ht="25.5" customHeight="1">
      <c r="A2756" s="1443"/>
      <c r="B2756" s="1503" t="s">
        <v>70</v>
      </c>
      <c r="C2756" s="1577"/>
      <c r="D2756" s="1578"/>
      <c r="E2756" s="1579"/>
      <c r="F2756" s="1580">
        <f>IF($J2738="TC",0,IF($J2738="Nso",0,VLOOKUP($A2735,'Result Entry'!$B$9:$FW$108,146,0)))</f>
        <v>0.0</v>
      </c>
      <c r="G2756" s="1581"/>
      <c r="H2756" s="1582">
        <f>IF($J2738="TC",0,IF($J2738="Nso",0,VLOOKUP($A2735,'Result Entry'!$B$9:$FW$108,147,0)))</f>
        <v>0.0</v>
      </c>
      <c r="I2756" s="1583"/>
      <c r="J2756" s="1584">
        <f>IF($J2738="TC",0,IF($J2738="Nso",0,VLOOKUP($A2735,'Result Entry'!$B$9:$FW$108,148,0)))</f>
        <v>0.0</v>
      </c>
      <c r="K2756" s="1585" t="str">
        <f>IF($J2738="TC",0,IF($J2738="Nso",0,VLOOKUP($A2735,'Result Entry'!$B$9:$FW$108,149,0)))</f>
        <v/>
      </c>
      <c r="L2756" s="1586">
        <f>IF($J2738="TC",0,IF($J2738="Nso",0,VLOOKUP($A2735,'Result Entry'!$B$9:$FW$108,150,0)))</f>
        <v>0.0</v>
      </c>
      <c r="M2756" s="1587"/>
      <c r="N2756" s="1588">
        <f>IF($J2738="TC",0,IF($J2738="Nso",0,VLOOKUP($A2735,'Result Entry'!$B$9:$FW$108,152,0)))</f>
        <v>0.0</v>
      </c>
    </row>
    <row r="2757" spans="8:8" ht="20.25" customHeight="1">
      <c r="A2757" s="1443"/>
      <c r="B2757" s="1503" t="s">
        <v>70</v>
      </c>
      <c r="C2757" s="1589" t="s">
        <v>59</v>
      </c>
      <c r="D2757" s="1590"/>
      <c r="E2757" s="1590"/>
      <c r="F2757" s="1590"/>
      <c r="G2757" s="1590"/>
      <c r="H2757" s="1591"/>
      <c r="I2757" s="1592" t="s">
        <v>60</v>
      </c>
      <c r="J2757" s="1593"/>
      <c r="K2757" s="1594">
        <f>VLOOKUP($A2735,'Result Entry'!$B$9:$FW$108,143,0)</f>
        <v>0.0</v>
      </c>
      <c r="L2757" s="1595"/>
      <c r="M2757" s="1596" t="s">
        <v>38</v>
      </c>
      <c r="N2757" s="1597"/>
    </row>
    <row r="2758" spans="8:8" ht="20.25" customHeight="1">
      <c r="A2758" s="1443"/>
      <c r="B2758" s="1503" t="s">
        <v>70</v>
      </c>
      <c r="C2758" s="1598" t="s">
        <v>55</v>
      </c>
      <c r="D2758" s="1599"/>
      <c r="E2758" s="1599"/>
      <c r="F2758" s="1600" t="s">
        <v>158</v>
      </c>
      <c r="G2758" s="1601"/>
      <c r="H2758" s="1602" t="s">
        <v>48</v>
      </c>
      <c r="I2758" s="1603" t="s">
        <v>61</v>
      </c>
      <c r="J2758" s="1604"/>
      <c r="K2758" s="1605">
        <f>VLOOKUP($A2735,'Result Entry'!$B$9:$FW$108,144,0)</f>
        <v>0.0</v>
      </c>
      <c r="L2758" s="1606"/>
      <c r="M2758" s="1607">
        <f>VLOOKUP($A2735,'Result Entry'!$B$9:$FW$108,145,0)</f>
        <v>0.0</v>
      </c>
      <c r="N2758" s="1608"/>
    </row>
    <row r="2759" spans="8:8" ht="20.25" customHeight="1">
      <c r="A2759" s="1443"/>
      <c r="B2759" s="1503" t="s">
        <v>70</v>
      </c>
      <c r="C2759" s="1598"/>
      <c r="D2759" s="1599"/>
      <c r="E2759" s="1599"/>
      <c r="F2759" s="1609"/>
      <c r="G2759" s="1610"/>
      <c r="H2759" s="1611" t="s">
        <v>100</v>
      </c>
      <c r="I2759" s="1612" t="s">
        <v>62</v>
      </c>
      <c r="J2759" s="1613"/>
      <c r="K2759" s="1614">
        <f>IF($J2738="TC","Transferred",IF($J2738="Nso","NameSeparated",VLOOKUP($A2735,'Result Entry'!$B$9:$FW$108,153,0)))</f>
        <v>0.0</v>
      </c>
      <c r="L2759" s="1614"/>
      <c r="M2759" s="1614"/>
      <c r="N2759" s="1615"/>
    </row>
    <row r="2760" spans="8:8" ht="20.25" customHeight="1">
      <c r="A2760" s="1443"/>
      <c r="B2760" s="1503" t="s">
        <v>70</v>
      </c>
      <c r="C2760" s="1616" t="str">
        <f>'Result Entry'!$DU$3</f>
        <v>Foundation Of Information Tech.</v>
      </c>
      <c r="D2760" s="1617"/>
      <c r="E2760" s="1618"/>
      <c r="F2760" s="1619" t="str">
        <f>IF($J2738="TC",0,IF($J2738="Nso",0,VLOOKUP($A2735,'Result Entry'!$B$9:$GS$108,170,0)))</f>
        <v/>
      </c>
      <c r="G2760" s="1619"/>
      <c r="H2760" s="1620">
        <f>IF($J2738="TC",0,IF($J2738="Nso",0,VLOOKUP($A2735,'Result Entry'!$B$9:$GS$108,112,0)))</f>
        <v>0.0</v>
      </c>
      <c r="I2760" s="1621" t="s">
        <v>72</v>
      </c>
      <c r="J2760" s="1622"/>
      <c r="K2760" s="1623">
        <f>'Result Entry'!$T$2</f>
        <v>45041.0</v>
      </c>
      <c r="L2760" s="1624"/>
      <c r="M2760" s="1624"/>
      <c r="N2760" s="1625"/>
    </row>
    <row r="2761" spans="8:8" ht="20.25" customHeight="1">
      <c r="A2761" s="1443"/>
      <c r="B2761" s="1503" t="s">
        <v>70</v>
      </c>
      <c r="C2761" s="1616" t="str">
        <f>'Result Entry'!$EI$3</f>
        <v>G.I.A.I.-II</v>
      </c>
      <c r="D2761" s="1617"/>
      <c r="E2761" s="1618"/>
      <c r="F2761" s="1619" t="str">
        <f>IF($J2738="TC",0,IF($J2738="Nso",0,VLOOKUP($A2735,'Result Entry'!$B$9:$GS$108,174,0)))</f>
        <v/>
      </c>
      <c r="G2761" s="1619"/>
      <c r="H2761" s="1620">
        <f>IF($J2738="TC",0,IF($J2738="Nso",0,VLOOKUP($A2735,'Result Entry'!$B$9:$GS$108,124,0)))</f>
        <v>0.0</v>
      </c>
      <c r="I2761" s="1626"/>
      <c r="J2761" s="1627"/>
      <c r="K2761" s="1627"/>
      <c r="L2761" s="1627"/>
      <c r="M2761" s="1627"/>
      <c r="N2761" s="1628"/>
    </row>
    <row r="2762" spans="8:8" ht="20.25" customHeight="1">
      <c r="A2762" s="1443"/>
      <c r="B2762" s="1503" t="s">
        <v>70</v>
      </c>
      <c r="C2762" s="1616" t="str">
        <f>'Result Entry'!$EU$3</f>
        <v>SOC.SER.PLAN</v>
      </c>
      <c r="D2762" s="1617"/>
      <c r="E2762" s="1618"/>
      <c r="F2762" s="1619">
        <f>IF($J2738="TC",0,IF($J2738="Nso",0,VLOOKUP($A2735,'Result Entry'!$B$9:$HS$108,178,0)))</f>
        <v>0.0</v>
      </c>
      <c r="G2762" s="1619"/>
      <c r="H2762" s="1620">
        <f>IF($J2738="TC",0,IF($J2738="Nso",0,VLOOKUP($A2735,'Result Entry'!$B$9:$GS$108,136,0)))</f>
        <v>0.0</v>
      </c>
      <c r="I2762" s="1629" t="s">
        <v>175</v>
      </c>
      <c r="J2762" s="1630"/>
      <c r="K2762" s="1668"/>
      <c r="L2762" s="1669"/>
      <c r="M2762" s="1669"/>
      <c r="N2762" s="1670"/>
    </row>
    <row r="2763" spans="8:8" ht="20.25" customHeight="1">
      <c r="A2763" s="1443"/>
      <c r="B2763" s="1503" t="s">
        <v>70</v>
      </c>
      <c r="C2763" s="1616" t="str">
        <f>'Result Entry'!$FG$3</f>
        <v>Jeewan Kaushal</v>
      </c>
      <c r="D2763" s="1617"/>
      <c r="E2763" s="1618"/>
      <c r="F2763" s="1619" t="str">
        <f>IF($J2738="TC",0,IF($J2738="Nso",0,VLOOKUP($A2735,'Result Entry'!$B$9:$HS$108,182,0)))</f>
        <v/>
      </c>
      <c r="G2763" s="1619"/>
      <c r="H2763" s="1620">
        <f>IF($J2738="TC",0,IF($J2738="Nso",0,VLOOKUP($A2735,'Result Entry'!$B$9:$HS$108,136,0)))</f>
        <v>0.0</v>
      </c>
      <c r="I2763" s="1629" t="s">
        <v>149</v>
      </c>
      <c r="J2763" s="1630"/>
      <c r="K2763" s="1630"/>
      <c r="L2763" s="1630"/>
      <c r="M2763" s="1630"/>
      <c r="N2763" s="1634"/>
    </row>
    <row r="2764" spans="8:8" ht="20.25" customHeight="1">
      <c r="A2764" s="1443"/>
      <c r="B2764" s="1483" t="s">
        <v>70</v>
      </c>
      <c r="C2764" s="1635" t="s">
        <v>181</v>
      </c>
      <c r="D2764" s="1636"/>
      <c r="E2764" s="1637"/>
      <c r="F2764" s="1638" t="s">
        <v>182</v>
      </c>
      <c r="G2764" s="1639"/>
      <c r="H2764" s="1640" t="s">
        <v>31</v>
      </c>
      <c r="I2764" s="1629" t="s">
        <v>176</v>
      </c>
      <c r="J2764" s="1630"/>
      <c r="K2764" s="1630"/>
      <c r="L2764" s="1630"/>
      <c r="M2764" s="1630"/>
      <c r="N2764" s="1634"/>
    </row>
    <row r="2765" spans="8:8" ht="20.25" customHeight="1">
      <c r="A2765" s="1443"/>
      <c r="B2765" s="1483" t="s">
        <v>70</v>
      </c>
      <c r="C2765" s="1641"/>
      <c r="D2765" s="1642"/>
      <c r="E2765" s="1643"/>
      <c r="F2765" s="1644" t="s">
        <v>183</v>
      </c>
      <c r="G2765" s="1645"/>
      <c r="H2765" s="1646" t="s">
        <v>180</v>
      </c>
      <c r="I2765" s="1647" t="s">
        <v>68</v>
      </c>
      <c r="J2765" s="1648"/>
      <c r="K2765" s="1648"/>
      <c r="L2765" s="1648"/>
      <c r="M2765" s="1648"/>
      <c r="N2765" s="1649"/>
    </row>
    <row r="2766" spans="8:8" ht="20.25" customHeight="1">
      <c r="A2766" s="1443"/>
      <c r="B2766" s="1483" t="s">
        <v>70</v>
      </c>
      <c r="C2766" s="1641"/>
      <c r="D2766" s="1642"/>
      <c r="E2766" s="1643"/>
      <c r="F2766" s="1644" t="s">
        <v>186</v>
      </c>
      <c r="G2766" s="1645"/>
      <c r="H2766" s="1646" t="s">
        <v>63</v>
      </c>
      <c r="I2766" s="1650"/>
      <c r="J2766" s="1651"/>
      <c r="K2766" s="1651"/>
      <c r="L2766" s="1651"/>
      <c r="M2766" s="1651"/>
      <c r="N2766" s="1652"/>
    </row>
    <row r="2767" spans="8:8" ht="20.25" customHeight="1">
      <c r="A2767" s="1443"/>
      <c r="B2767" s="1483" t="s">
        <v>70</v>
      </c>
      <c r="C2767" s="1641"/>
      <c r="D2767" s="1642"/>
      <c r="E2767" s="1643"/>
      <c r="F2767" s="1644" t="s">
        <v>187</v>
      </c>
      <c r="G2767" s="1645"/>
      <c r="H2767" s="1646" t="s">
        <v>64</v>
      </c>
      <c r="I2767" s="1650"/>
      <c r="J2767" s="1651"/>
      <c r="K2767" s="1651"/>
      <c r="L2767" s="1651"/>
      <c r="M2767" s="1651"/>
      <c r="N2767" s="1652"/>
    </row>
    <row r="2768" spans="8:8" ht="20.25" customHeight="1">
      <c r="A2768" s="1443"/>
      <c r="B2768" s="1483" t="s">
        <v>70</v>
      </c>
      <c r="C2768" s="1641"/>
      <c r="D2768" s="1642"/>
      <c r="E2768" s="1643"/>
      <c r="F2768" s="1644" t="s">
        <v>184</v>
      </c>
      <c r="G2768" s="1645"/>
      <c r="H2768" s="1646" t="s">
        <v>66</v>
      </c>
      <c r="I2768" s="1653" t="s">
        <v>81</v>
      </c>
      <c r="J2768" s="1654"/>
      <c r="K2768" s="1654"/>
      <c r="L2768" s="1654"/>
      <c r="M2768" s="1654"/>
      <c r="N2768" s="1655"/>
    </row>
    <row r="2769" spans="8:8" ht="20.25" customHeight="1">
      <c r="A2769" s="1443"/>
      <c r="B2769" s="1656" t="s">
        <v>70</v>
      </c>
      <c r="C2769" s="1657"/>
      <c r="D2769" s="1658"/>
      <c r="E2769" s="1659"/>
      <c r="F2769" s="1660" t="s">
        <v>185</v>
      </c>
      <c r="G2769" s="1661"/>
      <c r="H2769" s="1662" t="s">
        <v>65</v>
      </c>
      <c r="I2769" s="1663"/>
      <c r="J2769" s="1664"/>
      <c r="K2769" s="1664"/>
      <c r="L2769" s="1664"/>
      <c r="M2769" s="1664"/>
      <c r="N2769" s="1665"/>
    </row>
    <row r="2770" spans="8:8" ht="24.75" customHeight="1">
      <c r="A2770" s="1441">
        <f>A2735+1</f>
        <v>79.0</v>
      </c>
      <c r="B2770" s="1442" t="s">
        <v>51</v>
      </c>
      <c r="C2770" s="1442"/>
      <c r="D2770" s="1442"/>
      <c r="E2770" s="1442"/>
      <c r="F2770" s="1442"/>
      <c r="G2770" s="1442"/>
      <c r="H2770" s="1442"/>
      <c r="I2770" s="1442"/>
      <c r="J2770" s="1442"/>
      <c r="K2770" s="1442"/>
      <c r="L2770" s="1442"/>
      <c r="M2770" s="1442"/>
      <c r="N2770" s="1442"/>
    </row>
    <row r="2771" spans="8:8" ht="42.75" customHeight="1">
      <c r="A2771" s="1443"/>
      <c r="B2771" s="1444"/>
      <c r="C2771" s="1445"/>
      <c r="D2771" s="1446" t="str">
        <f>Master!$E$8</f>
        <v>Govt. Sr. Secondary School </v>
      </c>
      <c r="E2771" s="1447"/>
      <c r="F2771" s="1447"/>
      <c r="G2771" s="1447"/>
      <c r="H2771" s="1447"/>
      <c r="I2771" s="1447"/>
      <c r="J2771" s="1447"/>
      <c r="K2771" s="1447"/>
      <c r="L2771" s="1447"/>
      <c r="M2771" s="1447"/>
      <c r="N2771" s="1448"/>
    </row>
    <row r="2772" spans="8:8" ht="20.25" customHeight="1">
      <c r="A2772" s="1443"/>
      <c r="B2772" s="1449"/>
      <c r="C2772" s="1450"/>
      <c r="D2772" s="1451" t="str">
        <f>Master!$E$11</f>
        <v>P.S.-Bapini (Jodhpur)</v>
      </c>
      <c r="E2772" s="1452"/>
      <c r="F2772" s="1452"/>
      <c r="G2772" s="1452"/>
      <c r="H2772" s="1452"/>
      <c r="I2772" s="1452"/>
      <c r="J2772" s="1452"/>
      <c r="K2772" s="1452"/>
      <c r="L2772" s="1452"/>
      <c r="M2772" s="1452"/>
      <c r="N2772" s="1453"/>
    </row>
    <row r="2773" spans="8:8" ht="20.25" customHeight="1">
      <c r="A2773" s="1443"/>
      <c r="B2773" s="1454"/>
      <c r="C2773" s="1455" t="s">
        <v>151</v>
      </c>
      <c r="D2773" s="1456"/>
      <c r="E2773" s="1456"/>
      <c r="F2773" s="1456"/>
      <c r="G2773" s="1457"/>
      <c r="H2773" s="1458" t="s">
        <v>128</v>
      </c>
      <c r="I2773" s="1458"/>
      <c r="J2773" s="1459">
        <f>VLOOKUP(A2770,'Result Entry'!$B$6:$K$108,6,0)</f>
        <v>0.0</v>
      </c>
      <c r="K2773" s="1460" t="s">
        <v>69</v>
      </c>
      <c r="L2773" s="1461"/>
      <c r="M2773" s="1462">
        <f>Master!$E$14</f>
        <v>8.151106901E9</v>
      </c>
      <c r="N2773" s="1463"/>
    </row>
    <row r="2774" spans="8:8" ht="20.25" customHeight="1">
      <c r="A2774" s="1443"/>
      <c r="B2774" s="1464"/>
      <c r="C2774" s="1465"/>
      <c r="D2774" s="1466"/>
      <c r="E2774" s="1466"/>
      <c r="F2774" s="1466"/>
      <c r="G2774" s="1467"/>
      <c r="H2774" s="1468"/>
      <c r="I2774" s="1468"/>
      <c r="J2774" s="1469"/>
      <c r="K2774" s="1470" t="s">
        <v>67</v>
      </c>
      <c r="L2774" s="1471"/>
      <c r="M2774" s="1472"/>
      <c r="N2774" s="1473"/>
      <c r="O2774" s="23" t="s">
        <v>157</v>
      </c>
    </row>
    <row r="2775" spans="8:8" ht="20.25" customHeight="1">
      <c r="A2775" s="1443"/>
      <c r="B2775" s="1464"/>
      <c r="C2775" s="1474"/>
      <c r="D2775" s="1475"/>
      <c r="E2775" s="1475"/>
      <c r="F2775" s="1475"/>
      <c r="G2775" s="1476"/>
      <c r="H2775" s="1477"/>
      <c r="I2775" s="1477"/>
      <c r="J2775" s="1478"/>
      <c r="K2775" s="1479" t="s">
        <v>52</v>
      </c>
      <c r="L2775" s="1480"/>
      <c r="M2775" s="1481" t="str">
        <f>Master!$E$6</f>
        <v>2022-23</v>
      </c>
      <c r="N2775" s="1482"/>
    </row>
    <row r="2776" spans="8:8" ht="20.25" customHeight="1">
      <c r="A2776" s="1443"/>
      <c r="B2776" s="1483" t="s">
        <v>70</v>
      </c>
      <c r="C2776" s="1484" t="s">
        <v>21</v>
      </c>
      <c r="D2776" s="1485"/>
      <c r="E2776" s="1485"/>
      <c r="F2776" s="1486"/>
      <c r="G2776" s="1487" t="s">
        <v>150</v>
      </c>
      <c r="H2776" s="1488">
        <f>VLOOKUP($A2770,'Result Entry'!$B$9:$FW$108,4,0)</f>
        <v>0.0</v>
      </c>
      <c r="I2776" s="1488"/>
      <c r="J2776" s="1488"/>
      <c r="K2776" s="1488"/>
      <c r="L2776" s="1488"/>
      <c r="M2776" s="1488"/>
      <c r="N2776" s="1489"/>
    </row>
    <row r="2777" spans="8:8" ht="20.25" customHeight="1">
      <c r="A2777" s="1443"/>
      <c r="B2777" s="1483" t="s">
        <v>70</v>
      </c>
      <c r="C2777" s="1490" t="s">
        <v>23</v>
      </c>
      <c r="D2777" s="1491"/>
      <c r="E2777" s="1491"/>
      <c r="F2777" s="1492"/>
      <c r="G2777" s="1493" t="s">
        <v>150</v>
      </c>
      <c r="H2777" s="1494">
        <f>VLOOKUP($A2770,'Result Entry'!$B$9:$FW$108,7,0)</f>
        <v>0.0</v>
      </c>
      <c r="I2777" s="1494"/>
      <c r="J2777" s="1494"/>
      <c r="K2777" s="1494"/>
      <c r="L2777" s="1494"/>
      <c r="M2777" s="1494"/>
      <c r="N2777" s="1495"/>
    </row>
    <row r="2778" spans="8:8" ht="20.25" customHeight="1">
      <c r="A2778" s="1443"/>
      <c r="B2778" s="1483" t="s">
        <v>70</v>
      </c>
      <c r="C2778" s="1490" t="s">
        <v>24</v>
      </c>
      <c r="D2778" s="1491"/>
      <c r="E2778" s="1491"/>
      <c r="F2778" s="1492"/>
      <c r="G2778" s="1493" t="s">
        <v>150</v>
      </c>
      <c r="H2778" s="1494">
        <f>VLOOKUP($A2770,'Result Entry'!$B$9:$FW$108,8,0)</f>
        <v>0.0</v>
      </c>
      <c r="I2778" s="1494"/>
      <c r="J2778" s="1494"/>
      <c r="K2778" s="1494"/>
      <c r="L2778" s="1494"/>
      <c r="M2778" s="1494"/>
      <c r="N2778" s="1495"/>
    </row>
    <row r="2779" spans="8:8" ht="20.25" customHeight="1">
      <c r="A2779" s="1443"/>
      <c r="B2779" s="1483" t="s">
        <v>70</v>
      </c>
      <c r="C2779" s="1490" t="s">
        <v>53</v>
      </c>
      <c r="D2779" s="1491"/>
      <c r="E2779" s="1491"/>
      <c r="F2779" s="1492"/>
      <c r="G2779" s="1493" t="s">
        <v>150</v>
      </c>
      <c r="H2779" s="1494">
        <f>VLOOKUP($A2770,'Result Entry'!$B$9:$FW$108,9,0)</f>
        <v>0.0</v>
      </c>
      <c r="I2779" s="1494"/>
      <c r="J2779" s="1494"/>
      <c r="K2779" s="1494"/>
      <c r="L2779" s="1494"/>
      <c r="M2779" s="1494"/>
      <c r="N2779" s="1495"/>
    </row>
    <row r="2780" spans="8:8" ht="20.25" customHeight="1">
      <c r="A2780" s="1443"/>
      <c r="B2780" s="1483" t="s">
        <v>70</v>
      </c>
      <c r="C2780" s="1490" t="s">
        <v>54</v>
      </c>
      <c r="D2780" s="1491"/>
      <c r="E2780" s="1491"/>
      <c r="F2780" s="1492"/>
      <c r="G2780" s="1493" t="s">
        <v>150</v>
      </c>
      <c r="H2780" s="1496" t="str">
        <f>CONCATENATE('Result Entry'!$G$4,'Result Entry'!$J$4)</f>
        <v>11(A)</v>
      </c>
      <c r="I2780" s="1494"/>
      <c r="J2780" s="1494"/>
      <c r="K2780" s="1494"/>
      <c r="L2780" s="1494"/>
      <c r="M2780" s="1494"/>
      <c r="N2780" s="1495"/>
    </row>
    <row r="2781" spans="8:8" ht="20.25" customHeight="1">
      <c r="A2781" s="1443"/>
      <c r="B2781" s="1483" t="s">
        <v>70</v>
      </c>
      <c r="C2781" s="1497" t="s">
        <v>26</v>
      </c>
      <c r="D2781" s="1498"/>
      <c r="E2781" s="1498"/>
      <c r="F2781" s="1499"/>
      <c r="G2781" s="1500" t="s">
        <v>150</v>
      </c>
      <c r="H2781" s="1501">
        <f>VLOOKUP($A2770,'Result Entry'!$B$9:$FW$108,10,0)</f>
        <v>0.0</v>
      </c>
      <c r="I2781" s="1501"/>
      <c r="J2781" s="1501"/>
      <c r="K2781" s="1501"/>
      <c r="L2781" s="1501"/>
      <c r="M2781" s="1501"/>
      <c r="N2781" s="1502"/>
    </row>
    <row r="2782" spans="8:8" ht="20.25" customHeight="1">
      <c r="A2782" s="1443"/>
      <c r="B2782" s="1503" t="s">
        <v>70</v>
      </c>
      <c r="C2782" s="1504" t="s">
        <v>168</v>
      </c>
      <c r="D2782" s="1505"/>
      <c r="E2782" s="1506" t="s">
        <v>73</v>
      </c>
      <c r="F2782" s="1507" t="s">
        <v>74</v>
      </c>
      <c r="G2782" s="1508" t="s">
        <v>169</v>
      </c>
      <c r="H2782" s="1509" t="s">
        <v>56</v>
      </c>
      <c r="I2782" s="1510"/>
      <c r="J2782" s="1511" t="s">
        <v>85</v>
      </c>
      <c r="K2782" s="1512"/>
      <c r="L2782" s="1513" t="s">
        <v>170</v>
      </c>
      <c r="M2782" s="1514" t="s">
        <v>77</v>
      </c>
      <c r="N2782" s="1515" t="s">
        <v>99</v>
      </c>
    </row>
    <row r="2783" spans="8:8" ht="20.25" customHeight="1">
      <c r="A2783" s="1443"/>
      <c r="B2783" s="1503"/>
      <c r="C2783" s="1516"/>
      <c r="D2783" s="1517"/>
      <c r="E2783" s="1518"/>
      <c r="F2783" s="1519"/>
      <c r="G2783" s="1520"/>
      <c r="H2783" s="1521"/>
      <c r="I2783" s="1522"/>
      <c r="J2783" s="1523"/>
      <c r="K2783" s="1524"/>
      <c r="L2783" s="1525"/>
      <c r="M2783" s="1526"/>
      <c r="N2783" s="1527"/>
    </row>
    <row r="2784" spans="8:8" ht="20.25" customHeight="1">
      <c r="A2784" s="1443"/>
      <c r="B2784" s="1503" t="s">
        <v>70</v>
      </c>
      <c r="C2784" s="1528" t="s">
        <v>57</v>
      </c>
      <c r="D2784" s="1529"/>
      <c r="E2784" s="1530">
        <f>'Result Entry'!$L$7</f>
        <v>10.0</v>
      </c>
      <c r="F2784" s="1531">
        <f>'Result Entry'!$M$7</f>
        <v>10.0</v>
      </c>
      <c r="G2784" s="1532">
        <f>SUM(E2784:F2784)</f>
        <v>20.0</v>
      </c>
      <c r="H2784" s="1533">
        <f>'Result Entry'!$AU$7</f>
        <v>70.0</v>
      </c>
      <c r="I2784" s="1534"/>
      <c r="J2784" s="1535">
        <f>'Result Entry'!$AY$7</f>
        <v>100.0</v>
      </c>
      <c r="K2784" s="1534"/>
      <c r="L2784" s="1532">
        <f t="shared" si="156" ref="L2784:L2789">H2784+J2784</f>
        <v>170.0</v>
      </c>
      <c r="M2784" s="1536">
        <f t="shared" si="157" ref="M2784:M2789">G2784+L2784</f>
        <v>190.0</v>
      </c>
      <c r="N2784" s="1537"/>
    </row>
    <row r="2785" spans="8:8" s="1538" ht="20.25" customFormat="1" customHeight="1">
      <c r="A2785" s="1443"/>
      <c r="B2785" s="1539" t="s">
        <v>70</v>
      </c>
      <c r="C2785" s="1540" t="str">
        <f>'Result Entry'!$L$3</f>
        <v>HINDI Comp.</v>
      </c>
      <c r="D2785" s="1541"/>
      <c r="E2785" s="1542">
        <f>IF($J2773="TC",0,IF($J2773="Nso",0,VLOOKUP($A2770,'Result Entry'!$B$9:$FW$108,11,0)))</f>
        <v>0.0</v>
      </c>
      <c r="F2785" s="1543">
        <f>IF($J2773="TC",0,IF($J2773="Nso",0,VLOOKUP($A2770,'Result Entry'!$B$9:$FW$108,12,0)))</f>
        <v>0.0</v>
      </c>
      <c r="G2785" s="1544">
        <f>E2785+F2785</f>
        <v>0.0</v>
      </c>
      <c r="H2785" s="1545">
        <f>IF($J2773="TC",0,IF($J2773="Nso",0,VLOOKUP($A2770,'Result Entry'!$B$9:$FW$108,16,0)))</f>
        <v>0.0</v>
      </c>
      <c r="I2785" s="1546"/>
      <c r="J2785" s="1547">
        <f>IF($J2773="TC",0,IF($J2773="Nso",0,VLOOKUP($A2770,'Result Entry'!$B$9:$FW$108,19,0)))</f>
        <v>0.0</v>
      </c>
      <c r="K2785" s="1546"/>
      <c r="L2785" s="1548">
        <f t="shared" si="156"/>
        <v>0.0</v>
      </c>
      <c r="M2785" s="1549">
        <f t="shared" si="157"/>
        <v>0.0</v>
      </c>
      <c r="N2785" s="1550" t="str">
        <f>IF($J2773="TC",0,IF($J2773="Nso",0,VLOOKUP($A2770,'Result Entry'!$B$9:$FW$108,24,0)))</f>
        <v/>
      </c>
    </row>
    <row r="2786" spans="8:8" s="1538" ht="20.25" customFormat="1" customHeight="1">
      <c r="A2786" s="1443"/>
      <c r="B2786" s="1539" t="s">
        <v>70</v>
      </c>
      <c r="C2786" s="1551" t="str">
        <f>'Result Entry'!$Z$3</f>
        <v>ENGLISH Comp.</v>
      </c>
      <c r="D2786" s="1552"/>
      <c r="E2786" s="1542">
        <f>IF($J2773="TC",0,IF($J2773="Nso",0,VLOOKUP($A2770,'Result Entry'!$B$9:$FW$108,25,0)))</f>
        <v>0.0</v>
      </c>
      <c r="F2786" s="1543">
        <f>IF($J2773="TC",0,IF($J2773="Nso",0,VLOOKUP($A2770,'Result Entry'!$B$9:$FW$108,26,0)))</f>
        <v>0.0</v>
      </c>
      <c r="G2786" s="1553">
        <f>E2786+F2786</f>
        <v>0.0</v>
      </c>
      <c r="H2786" s="1554">
        <f>IF($J2773="TC",0,IF($J2773="Nso",0,VLOOKUP($A2770,'Result Entry'!$B$9:$FW$108,30,0)))</f>
        <v>0.0</v>
      </c>
      <c r="I2786" s="1555"/>
      <c r="J2786" s="1556">
        <f>IF($J2773="TC",0,IF($J2773="Nso",0,VLOOKUP($A2770,'Result Entry'!$B$9:$FW$108,33,0)))</f>
        <v>0.0</v>
      </c>
      <c r="K2786" s="1555"/>
      <c r="L2786" s="1548">
        <f t="shared" si="156"/>
        <v>0.0</v>
      </c>
      <c r="M2786" s="1549">
        <f t="shared" si="157"/>
        <v>0.0</v>
      </c>
      <c r="N2786" s="1550" t="str">
        <f>IF($J2773="TC",0,IF($J2773="Nso",0,VLOOKUP($A2770,'Result Entry'!$B$9:$FW$108,38,0)))</f>
        <v/>
      </c>
    </row>
    <row r="2787" spans="8:8" s="1538" ht="20.25" customFormat="1" customHeight="1">
      <c r="A2787" s="1443"/>
      <c r="B2787" s="1539" t="s">
        <v>70</v>
      </c>
      <c r="C2787" s="1551" t="str">
        <f>'Result Entry'!$AO$3</f>
        <v>PHYSICS</v>
      </c>
      <c r="D2787" s="1552"/>
      <c r="E2787" s="1542">
        <f>IF($J2773="TC",0,IF($J2773="Nso",0,VLOOKUP($A2770,'Result Entry'!$B$9:$FW$108,39,0)))</f>
        <v>0.0</v>
      </c>
      <c r="F2787" s="1543">
        <f>IF($J2773="TC",0,IF($J2773="Nso",0,VLOOKUP($A2770,'Result Entry'!$B$9:$FW$108,40,0)))</f>
        <v>0.0</v>
      </c>
      <c r="G2787" s="1553">
        <f>E2787+F2787</f>
        <v>0.0</v>
      </c>
      <c r="H2787" s="1554">
        <f>IF($J2773="TC",0,IF($J2773="Nso",0,VLOOKUP($A2770,'Result Entry'!$B$9:$FW$108,45,0)))</f>
        <v>0.0</v>
      </c>
      <c r="I2787" s="1555"/>
      <c r="J2787" s="1556">
        <f>IF($J2773="TC",0,IF($J2773="Nso",0,VLOOKUP($A2770,'Result Entry'!$B$9:$FW$108,49,0)))</f>
        <v>0.0</v>
      </c>
      <c r="K2787" s="1555"/>
      <c r="L2787" s="1548">
        <f t="shared" si="156"/>
        <v>0.0</v>
      </c>
      <c r="M2787" s="1549">
        <f t="shared" si="157"/>
        <v>0.0</v>
      </c>
      <c r="N2787" s="1550" t="str">
        <f>IF($J2773="TC",0,IF($J2773="Nso",0,VLOOKUP($A2770,'Result Entry'!$B$9:$FW$108,54,0)))</f>
        <v/>
      </c>
    </row>
    <row r="2788" spans="8:8" s="1538" ht="20.25" customFormat="1" customHeight="1">
      <c r="A2788" s="1443"/>
      <c r="B2788" s="1539" t="s">
        <v>70</v>
      </c>
      <c r="C2788" s="1551" t="str">
        <f>'Result Entry'!$BF$3</f>
        <v>CHEMISTRY</v>
      </c>
      <c r="D2788" s="1552"/>
      <c r="E2788" s="1542" t="str">
        <f>IF($J2773="TC",0,IF($J2773="Nso",0,VLOOKUP($A2770,'Result Entry'!$B$9:$FW$108,55,0)))</f>
        <v/>
      </c>
      <c r="F2788" s="1543">
        <f>IF($J2773="TC",0,IF($J2773="Nso",0,VLOOKUP($A2770,'Result Entry'!$B$9:$FW$108,56,0)))</f>
        <v>0.0</v>
      </c>
      <c r="G2788" s="1553" t="e">
        <f>E2788+F2788</f>
        <v>#VALUE!</v>
      </c>
      <c r="H2788" s="1554">
        <f>IF($J2773="TC",0,IF($J2773="Nso",0,VLOOKUP($A2770,'Result Entry'!$B$9:$FW$108,61,0)))</f>
        <v>0.0</v>
      </c>
      <c r="I2788" s="1555"/>
      <c r="J2788" s="1556">
        <f>IF($J2773="TC",0,IF($J2773="Nso",0,VLOOKUP($A2770,'Result Entry'!$B$9:$FW$108,65,0)))</f>
        <v>0.0</v>
      </c>
      <c r="K2788" s="1555"/>
      <c r="L2788" s="1548">
        <f t="shared" si="156"/>
        <v>0.0</v>
      </c>
      <c r="M2788" s="1549" t="e">
        <f t="shared" si="157"/>
        <v>#VALUE!</v>
      </c>
      <c r="N2788" s="1550" t="str">
        <f>IF($J2773="TC",0,IF($J2773="Nso",0,VLOOKUP($A2770,'Result Entry'!$B$9:$FW$108,70,0)))</f>
        <v/>
      </c>
    </row>
    <row r="2789" spans="8:8" s="1538" ht="20.25" customFormat="1" customHeight="1">
      <c r="A2789" s="1443"/>
      <c r="B2789" s="1539" t="s">
        <v>70</v>
      </c>
      <c r="C2789" s="1551" t="str">
        <f>'Result Entry'!$BW$3</f>
        <v>BIOLOGY</v>
      </c>
      <c r="D2789" s="1552"/>
      <c r="E2789" s="1557" t="str">
        <f>IF($J2773="TC",0,IF($J2773="Nso",0,VLOOKUP($A2770,'Result Entry'!$B$9:$FW$108,71,0)))</f>
        <v/>
      </c>
      <c r="F2789" s="1558" t="str">
        <f>IF($J2773="TC",0,IF($J2773="Nso",0,VLOOKUP($A2770,'Result Entry'!$B$9:$FW$108,72,0)))</f>
        <v/>
      </c>
      <c r="G2789" s="1559" t="e">
        <f>E2789+F2789</f>
        <v>#VALUE!</v>
      </c>
      <c r="H2789" s="1560">
        <f>IF($J2773="TC",0,IF($J2773="Nso",0,VLOOKUP($A2770,'Result Entry'!$B$9:$FW$108,77,0)))</f>
        <v>0.0</v>
      </c>
      <c r="I2789" s="1561"/>
      <c r="J2789" s="1562">
        <f>IF($J2773="TC",0,IF($J2773="Nso",0,VLOOKUP($A2770,'Result Entry'!$B$9:$FW$108,81,0)))</f>
        <v>0.0</v>
      </c>
      <c r="K2789" s="1561"/>
      <c r="L2789" s="1563">
        <f t="shared" si="156"/>
        <v>0.0</v>
      </c>
      <c r="M2789" s="1564" t="e">
        <f t="shared" si="157"/>
        <v>#VALUE!</v>
      </c>
      <c r="N2789" s="1550">
        <f>IF($J2773="TC",0,IF($J2773="Nso",0,VLOOKUP($A2770,'Result Entry'!$B$9:$FW$108,86,0)))</f>
        <v>0.0</v>
      </c>
    </row>
    <row r="2790" spans="8:8" ht="20.25" customHeight="1">
      <c r="A2790" s="1443"/>
      <c r="B2790" s="1503" t="s">
        <v>70</v>
      </c>
      <c r="C2790" s="1565" t="s">
        <v>78</v>
      </c>
      <c r="D2790" s="1566"/>
      <c r="E2790" s="1567"/>
      <c r="F2790" s="1568" t="s">
        <v>79</v>
      </c>
      <c r="G2790" s="1569"/>
      <c r="H2790" s="1570" t="s">
        <v>80</v>
      </c>
      <c r="I2790" s="1571"/>
      <c r="J2790" s="1572" t="s">
        <v>42</v>
      </c>
      <c r="K2790" s="1667" t="s">
        <v>92</v>
      </c>
      <c r="L2790" s="1574" t="s">
        <v>40</v>
      </c>
      <c r="M2790" s="1575"/>
      <c r="N2790" s="1576" t="s">
        <v>44</v>
      </c>
    </row>
    <row r="2791" spans="8:8" ht="25.5" customHeight="1">
      <c r="A2791" s="1443"/>
      <c r="B2791" s="1503" t="s">
        <v>70</v>
      </c>
      <c r="C2791" s="1577"/>
      <c r="D2791" s="1578"/>
      <c r="E2791" s="1579"/>
      <c r="F2791" s="1580">
        <f>IF($J2773="TC",0,IF($J2773="Nso",0,VLOOKUP($A2770,'Result Entry'!$B$9:$FW$108,146,0)))</f>
        <v>0.0</v>
      </c>
      <c r="G2791" s="1581"/>
      <c r="H2791" s="1582">
        <f>IF($J2773="TC",0,IF($J2773="Nso",0,VLOOKUP($A2770,'Result Entry'!$B$9:$FW$108,147,0)))</f>
        <v>0.0</v>
      </c>
      <c r="I2791" s="1583"/>
      <c r="J2791" s="1584">
        <f>IF($J2773="TC",0,IF($J2773="Nso",0,VLOOKUP($A2770,'Result Entry'!$B$9:$FW$108,148,0)))</f>
        <v>0.0</v>
      </c>
      <c r="K2791" s="1585" t="str">
        <f>IF($J2773="TC",0,IF($J2773="Nso",0,VLOOKUP($A2770,'Result Entry'!$B$9:$FW$108,149,0)))</f>
        <v/>
      </c>
      <c r="L2791" s="1586">
        <f>IF($J2773="TC",0,IF($J2773="Nso",0,VLOOKUP($A2770,'Result Entry'!$B$9:$FW$108,150,0)))</f>
        <v>0.0</v>
      </c>
      <c r="M2791" s="1587"/>
      <c r="N2791" s="1588">
        <f>IF($J2773="TC",0,IF($J2773="Nso",0,VLOOKUP($A2770,'Result Entry'!$B$9:$FW$108,152,0)))</f>
        <v>0.0</v>
      </c>
    </row>
    <row r="2792" spans="8:8" ht="20.25" customHeight="1">
      <c r="A2792" s="1443"/>
      <c r="B2792" s="1503" t="s">
        <v>70</v>
      </c>
      <c r="C2792" s="1589" t="s">
        <v>59</v>
      </c>
      <c r="D2792" s="1590"/>
      <c r="E2792" s="1590"/>
      <c r="F2792" s="1590"/>
      <c r="G2792" s="1590"/>
      <c r="H2792" s="1591"/>
      <c r="I2792" s="1592" t="s">
        <v>60</v>
      </c>
      <c r="J2792" s="1593"/>
      <c r="K2792" s="1594">
        <f>VLOOKUP($A2770,'Result Entry'!$B$9:$FW$108,143,0)</f>
        <v>0.0</v>
      </c>
      <c r="L2792" s="1595"/>
      <c r="M2792" s="1596" t="s">
        <v>38</v>
      </c>
      <c r="N2792" s="1597"/>
    </row>
    <row r="2793" spans="8:8" ht="20.25" customHeight="1">
      <c r="A2793" s="1443"/>
      <c r="B2793" s="1503" t="s">
        <v>70</v>
      </c>
      <c r="C2793" s="1598" t="s">
        <v>55</v>
      </c>
      <c r="D2793" s="1599"/>
      <c r="E2793" s="1599"/>
      <c r="F2793" s="1600" t="s">
        <v>158</v>
      </c>
      <c r="G2793" s="1601"/>
      <c r="H2793" s="1602" t="s">
        <v>48</v>
      </c>
      <c r="I2793" s="1603" t="s">
        <v>61</v>
      </c>
      <c r="J2793" s="1604"/>
      <c r="K2793" s="1605">
        <f>VLOOKUP($A2770,'Result Entry'!$B$9:$FW$108,144,0)</f>
        <v>0.0</v>
      </c>
      <c r="L2793" s="1606"/>
      <c r="M2793" s="1607">
        <f>VLOOKUP($A2770,'Result Entry'!$B$9:$FW$108,145,0)</f>
        <v>0.0</v>
      </c>
      <c r="N2793" s="1608"/>
    </row>
    <row r="2794" spans="8:8" ht="20.25" customHeight="1">
      <c r="A2794" s="1443"/>
      <c r="B2794" s="1503" t="s">
        <v>70</v>
      </c>
      <c r="C2794" s="1598"/>
      <c r="D2794" s="1599"/>
      <c r="E2794" s="1599"/>
      <c r="F2794" s="1609"/>
      <c r="G2794" s="1610"/>
      <c r="H2794" s="1611" t="s">
        <v>100</v>
      </c>
      <c r="I2794" s="1612" t="s">
        <v>62</v>
      </c>
      <c r="J2794" s="1613"/>
      <c r="K2794" s="1614">
        <f>IF($J2773="TC","Transferred",IF($J2773="Nso","NameSeparated",VLOOKUP($A2770,'Result Entry'!$B$9:$FW$108,153,0)))</f>
        <v>0.0</v>
      </c>
      <c r="L2794" s="1614"/>
      <c r="M2794" s="1614"/>
      <c r="N2794" s="1615"/>
    </row>
    <row r="2795" spans="8:8" ht="20.25" customHeight="1">
      <c r="A2795" s="1443"/>
      <c r="B2795" s="1503" t="s">
        <v>70</v>
      </c>
      <c r="C2795" s="1616" t="str">
        <f>'Result Entry'!$DU$3</f>
        <v>Foundation Of Information Tech.</v>
      </c>
      <c r="D2795" s="1617"/>
      <c r="E2795" s="1618"/>
      <c r="F2795" s="1619" t="str">
        <f>IF($J2773="TC",0,IF($J2773="Nso",0,VLOOKUP($A2770,'Result Entry'!$B$9:$GS$108,170,0)))</f>
        <v/>
      </c>
      <c r="G2795" s="1619"/>
      <c r="H2795" s="1620">
        <f>IF($J2773="TC",0,IF($J2773="Nso",0,VLOOKUP($A2770,'Result Entry'!$B$9:$GS$108,112,0)))</f>
        <v>0.0</v>
      </c>
      <c r="I2795" s="1621" t="s">
        <v>72</v>
      </c>
      <c r="J2795" s="1622"/>
      <c r="K2795" s="1623">
        <f>'Result Entry'!$T$2</f>
        <v>45041.0</v>
      </c>
      <c r="L2795" s="1624"/>
      <c r="M2795" s="1624"/>
      <c r="N2795" s="1625"/>
    </row>
    <row r="2796" spans="8:8" ht="20.25" customHeight="1">
      <c r="A2796" s="1443"/>
      <c r="B2796" s="1503" t="s">
        <v>70</v>
      </c>
      <c r="C2796" s="1616" t="str">
        <f>'Result Entry'!$EI$3</f>
        <v>G.I.A.I.-II</v>
      </c>
      <c r="D2796" s="1617"/>
      <c r="E2796" s="1618"/>
      <c r="F2796" s="1619" t="str">
        <f>IF($J2773="TC",0,IF($J2773="Nso",0,VLOOKUP($A2770,'Result Entry'!$B$9:$GS$108,174,0)))</f>
        <v/>
      </c>
      <c r="G2796" s="1619"/>
      <c r="H2796" s="1620">
        <f>IF($J2773="TC",0,IF($J2773="Nso",0,VLOOKUP($A2770,'Result Entry'!$B$9:$GS$108,124,0)))</f>
        <v>0.0</v>
      </c>
      <c r="I2796" s="1626"/>
      <c r="J2796" s="1627"/>
      <c r="K2796" s="1627"/>
      <c r="L2796" s="1627"/>
      <c r="M2796" s="1627"/>
      <c r="N2796" s="1628"/>
    </row>
    <row r="2797" spans="8:8" ht="20.25" customHeight="1">
      <c r="A2797" s="1443"/>
      <c r="B2797" s="1503" t="s">
        <v>70</v>
      </c>
      <c r="C2797" s="1616" t="str">
        <f>'Result Entry'!$EU$3</f>
        <v>SOC.SER.PLAN</v>
      </c>
      <c r="D2797" s="1617"/>
      <c r="E2797" s="1618"/>
      <c r="F2797" s="1619">
        <f>IF($J2773="TC",0,IF($J2773="Nso",0,VLOOKUP($A2770,'Result Entry'!$B$9:$HS$108,178,0)))</f>
        <v>0.0</v>
      </c>
      <c r="G2797" s="1619"/>
      <c r="H2797" s="1620">
        <f>IF($J2773="TC",0,IF($J2773="Nso",0,VLOOKUP($A2770,'Result Entry'!$B$9:$GS$108,136,0)))</f>
        <v>0.0</v>
      </c>
      <c r="I2797" s="1629" t="s">
        <v>175</v>
      </c>
      <c r="J2797" s="1630"/>
      <c r="K2797" s="1668"/>
      <c r="L2797" s="1669"/>
      <c r="M2797" s="1669"/>
      <c r="N2797" s="1670"/>
    </row>
    <row r="2798" spans="8:8" ht="20.25" customHeight="1">
      <c r="A2798" s="1443"/>
      <c r="B2798" s="1503" t="s">
        <v>70</v>
      </c>
      <c r="C2798" s="1616" t="str">
        <f>'Result Entry'!$FG$3</f>
        <v>Jeewan Kaushal</v>
      </c>
      <c r="D2798" s="1617"/>
      <c r="E2798" s="1618"/>
      <c r="F2798" s="1619" t="str">
        <f>IF($J2773="TC",0,IF($J2773="Nso",0,VLOOKUP($A2770,'Result Entry'!$B$9:$HS$108,182,0)))</f>
        <v/>
      </c>
      <c r="G2798" s="1619"/>
      <c r="H2798" s="1620">
        <f>IF($J2773="TC",0,IF($J2773="Nso",0,VLOOKUP($A2770,'Result Entry'!$B$9:$HS$108,136,0)))</f>
        <v>0.0</v>
      </c>
      <c r="I2798" s="1629" t="s">
        <v>149</v>
      </c>
      <c r="J2798" s="1630"/>
      <c r="K2798" s="1630"/>
      <c r="L2798" s="1630"/>
      <c r="M2798" s="1630"/>
      <c r="N2798" s="1634"/>
    </row>
    <row r="2799" spans="8:8" ht="20.25" customHeight="1">
      <c r="A2799" s="1443"/>
      <c r="B2799" s="1483" t="s">
        <v>70</v>
      </c>
      <c r="C2799" s="1635" t="s">
        <v>181</v>
      </c>
      <c r="D2799" s="1636"/>
      <c r="E2799" s="1637"/>
      <c r="F2799" s="1638" t="s">
        <v>182</v>
      </c>
      <c r="G2799" s="1639"/>
      <c r="H2799" s="1640" t="s">
        <v>31</v>
      </c>
      <c r="I2799" s="1629" t="s">
        <v>176</v>
      </c>
      <c r="J2799" s="1630"/>
      <c r="K2799" s="1630"/>
      <c r="L2799" s="1630"/>
      <c r="M2799" s="1630"/>
      <c r="N2799" s="1634"/>
    </row>
    <row r="2800" spans="8:8" ht="20.25" customHeight="1">
      <c r="A2800" s="1443"/>
      <c r="B2800" s="1483" t="s">
        <v>70</v>
      </c>
      <c r="C2800" s="1641"/>
      <c r="D2800" s="1642"/>
      <c r="E2800" s="1643"/>
      <c r="F2800" s="1644" t="s">
        <v>183</v>
      </c>
      <c r="G2800" s="1645"/>
      <c r="H2800" s="1646" t="s">
        <v>180</v>
      </c>
      <c r="I2800" s="1647" t="s">
        <v>68</v>
      </c>
      <c r="J2800" s="1648"/>
      <c r="K2800" s="1648"/>
      <c r="L2800" s="1648"/>
      <c r="M2800" s="1648"/>
      <c r="N2800" s="1649"/>
    </row>
    <row r="2801" spans="8:8" ht="20.25" customHeight="1">
      <c r="A2801" s="1443"/>
      <c r="B2801" s="1483" t="s">
        <v>70</v>
      </c>
      <c r="C2801" s="1641"/>
      <c r="D2801" s="1642"/>
      <c r="E2801" s="1643"/>
      <c r="F2801" s="1644" t="s">
        <v>186</v>
      </c>
      <c r="G2801" s="1645"/>
      <c r="H2801" s="1646" t="s">
        <v>63</v>
      </c>
      <c r="I2801" s="1650"/>
      <c r="J2801" s="1651"/>
      <c r="K2801" s="1651"/>
      <c r="L2801" s="1651"/>
      <c r="M2801" s="1651"/>
      <c r="N2801" s="1652"/>
    </row>
    <row r="2802" spans="8:8" ht="20.25" customHeight="1">
      <c r="A2802" s="1443"/>
      <c r="B2802" s="1483" t="s">
        <v>70</v>
      </c>
      <c r="C2802" s="1641"/>
      <c r="D2802" s="1642"/>
      <c r="E2802" s="1643"/>
      <c r="F2802" s="1644" t="s">
        <v>187</v>
      </c>
      <c r="G2802" s="1645"/>
      <c r="H2802" s="1646" t="s">
        <v>64</v>
      </c>
      <c r="I2802" s="1650"/>
      <c r="J2802" s="1651"/>
      <c r="K2802" s="1651"/>
      <c r="L2802" s="1651"/>
      <c r="M2802" s="1651"/>
      <c r="N2802" s="1652"/>
    </row>
    <row r="2803" spans="8:8" ht="20.25" customHeight="1">
      <c r="A2803" s="1443"/>
      <c r="B2803" s="1483" t="s">
        <v>70</v>
      </c>
      <c r="C2803" s="1641"/>
      <c r="D2803" s="1642"/>
      <c r="E2803" s="1643"/>
      <c r="F2803" s="1644" t="s">
        <v>184</v>
      </c>
      <c r="G2803" s="1645"/>
      <c r="H2803" s="1646" t="s">
        <v>66</v>
      </c>
      <c r="I2803" s="1653" t="s">
        <v>81</v>
      </c>
      <c r="J2803" s="1654"/>
      <c r="K2803" s="1654"/>
      <c r="L2803" s="1654"/>
      <c r="M2803" s="1654"/>
      <c r="N2803" s="1655"/>
    </row>
    <row r="2804" spans="8:8" ht="20.25" customHeight="1">
      <c r="A2804" s="1443"/>
      <c r="B2804" s="1656" t="s">
        <v>70</v>
      </c>
      <c r="C2804" s="1657"/>
      <c r="D2804" s="1658"/>
      <c r="E2804" s="1659"/>
      <c r="F2804" s="1660" t="s">
        <v>185</v>
      </c>
      <c r="G2804" s="1661"/>
      <c r="H2804" s="1662" t="s">
        <v>65</v>
      </c>
      <c r="I2804" s="1663"/>
      <c r="J2804" s="1664"/>
      <c r="K2804" s="1664"/>
      <c r="L2804" s="1664"/>
      <c r="M2804" s="1664"/>
      <c r="N2804" s="1665"/>
    </row>
    <row r="2805" spans="8:8" ht="15.75">
      <c r="A2805" s="1666"/>
      <c r="B2805" s="1666"/>
      <c r="C2805" s="1666"/>
      <c r="D2805" s="1666"/>
      <c r="E2805" s="1666"/>
      <c r="F2805" s="1666"/>
      <c r="G2805" s="1666"/>
      <c r="H2805" s="1666"/>
      <c r="I2805" s="1666"/>
      <c r="J2805" s="1666"/>
      <c r="K2805" s="1666"/>
      <c r="L2805" s="1666"/>
      <c r="M2805" s="1666"/>
      <c r="N2805" s="1666"/>
    </row>
    <row r="2806" spans="8:8" ht="24.75" customHeight="1">
      <c r="A2806" s="1441">
        <f>A2770+1</f>
        <v>80.0</v>
      </c>
      <c r="B2806" s="1442" t="s">
        <v>51</v>
      </c>
      <c r="C2806" s="1442"/>
      <c r="D2806" s="1442"/>
      <c r="E2806" s="1442"/>
      <c r="F2806" s="1442"/>
      <c r="G2806" s="1442"/>
      <c r="H2806" s="1442"/>
      <c r="I2806" s="1442"/>
      <c r="J2806" s="1442"/>
      <c r="K2806" s="1442"/>
      <c r="L2806" s="1442"/>
      <c r="M2806" s="1442"/>
      <c r="N2806" s="1442"/>
    </row>
    <row r="2807" spans="8:8" ht="42.75" customHeight="1">
      <c r="A2807" s="1443"/>
      <c r="B2807" s="1444"/>
      <c r="C2807" s="1445"/>
      <c r="D2807" s="1446" t="str">
        <f>Master!$E$8</f>
        <v>Govt. Sr. Secondary School </v>
      </c>
      <c r="E2807" s="1447"/>
      <c r="F2807" s="1447"/>
      <c r="G2807" s="1447"/>
      <c r="H2807" s="1447"/>
      <c r="I2807" s="1447"/>
      <c r="J2807" s="1447"/>
      <c r="K2807" s="1447"/>
      <c r="L2807" s="1447"/>
      <c r="M2807" s="1447"/>
      <c r="N2807" s="1448"/>
    </row>
    <row r="2808" spans="8:8" ht="26.25" customHeight="1">
      <c r="A2808" s="1443"/>
      <c r="B2808" s="1449"/>
      <c r="C2808" s="1450"/>
      <c r="D2808" s="1451" t="str">
        <f>Master!$E$11</f>
        <v>P.S.-Bapini (Jodhpur)</v>
      </c>
      <c r="E2808" s="1452"/>
      <c r="F2808" s="1452"/>
      <c r="G2808" s="1452"/>
      <c r="H2808" s="1452"/>
      <c r="I2808" s="1452"/>
      <c r="J2808" s="1452"/>
      <c r="K2808" s="1452"/>
      <c r="L2808" s="1452"/>
      <c r="M2808" s="1452"/>
      <c r="N2808" s="1453"/>
    </row>
    <row r="2809" spans="8:8" ht="20.25" customHeight="1">
      <c r="A2809" s="1443"/>
      <c r="B2809" s="1454"/>
      <c r="C2809" s="1455" t="s">
        <v>151</v>
      </c>
      <c r="D2809" s="1456"/>
      <c r="E2809" s="1456"/>
      <c r="F2809" s="1456"/>
      <c r="G2809" s="1457"/>
      <c r="H2809" s="1458" t="s">
        <v>128</v>
      </c>
      <c r="I2809" s="1458"/>
      <c r="J2809" s="1459">
        <f>VLOOKUP(A2806,'Result Entry'!$B$6:$K$108,6,0)</f>
        <v>0.0</v>
      </c>
      <c r="K2809" s="1460" t="s">
        <v>69</v>
      </c>
      <c r="L2809" s="1461"/>
      <c r="M2809" s="1462">
        <f>Master!$E$14</f>
        <v>8.151106901E9</v>
      </c>
      <c r="N2809" s="1463"/>
    </row>
    <row r="2810" spans="8:8" ht="20.25" customHeight="1">
      <c r="A2810" s="1443"/>
      <c r="B2810" s="1464"/>
      <c r="C2810" s="1465"/>
      <c r="D2810" s="1466"/>
      <c r="E2810" s="1466"/>
      <c r="F2810" s="1466"/>
      <c r="G2810" s="1467"/>
      <c r="H2810" s="1468"/>
      <c r="I2810" s="1468"/>
      <c r="J2810" s="1469"/>
      <c r="K2810" s="1470" t="s">
        <v>67</v>
      </c>
      <c r="L2810" s="1471"/>
      <c r="M2810" s="1472"/>
      <c r="N2810" s="1473"/>
      <c r="O2810" s="23" t="s">
        <v>157</v>
      </c>
    </row>
    <row r="2811" spans="8:8" ht="20.25" customHeight="1">
      <c r="A2811" s="1443"/>
      <c r="B2811" s="1464"/>
      <c r="C2811" s="1474"/>
      <c r="D2811" s="1475"/>
      <c r="E2811" s="1475"/>
      <c r="F2811" s="1475"/>
      <c r="G2811" s="1476"/>
      <c r="H2811" s="1477"/>
      <c r="I2811" s="1477"/>
      <c r="J2811" s="1478"/>
      <c r="K2811" s="1479" t="s">
        <v>52</v>
      </c>
      <c r="L2811" s="1480"/>
      <c r="M2811" s="1481" t="str">
        <f>Master!$E$6</f>
        <v>2022-23</v>
      </c>
      <c r="N2811" s="1482"/>
    </row>
    <row r="2812" spans="8:8" ht="20.25" customHeight="1">
      <c r="A2812" s="1443"/>
      <c r="B2812" s="1483" t="s">
        <v>70</v>
      </c>
      <c r="C2812" s="1484" t="s">
        <v>21</v>
      </c>
      <c r="D2812" s="1485"/>
      <c r="E2812" s="1485"/>
      <c r="F2812" s="1486"/>
      <c r="G2812" s="1487" t="s">
        <v>150</v>
      </c>
      <c r="H2812" s="1488">
        <f>VLOOKUP($A2806,'Result Entry'!$B$9:$FW$108,4,0)</f>
        <v>0.0</v>
      </c>
      <c r="I2812" s="1488"/>
      <c r="J2812" s="1488"/>
      <c r="K2812" s="1488"/>
      <c r="L2812" s="1488"/>
      <c r="M2812" s="1488"/>
      <c r="N2812" s="1489"/>
    </row>
    <row r="2813" spans="8:8" ht="20.25" customHeight="1">
      <c r="A2813" s="1443"/>
      <c r="B2813" s="1483" t="s">
        <v>70</v>
      </c>
      <c r="C2813" s="1490" t="s">
        <v>23</v>
      </c>
      <c r="D2813" s="1491"/>
      <c r="E2813" s="1491"/>
      <c r="F2813" s="1492"/>
      <c r="G2813" s="1493" t="s">
        <v>150</v>
      </c>
      <c r="H2813" s="1494">
        <f>VLOOKUP($A2806,'Result Entry'!$B$9:$FW$108,7,0)</f>
        <v>0.0</v>
      </c>
      <c r="I2813" s="1494"/>
      <c r="J2813" s="1494"/>
      <c r="K2813" s="1494"/>
      <c r="L2813" s="1494"/>
      <c r="M2813" s="1494"/>
      <c r="N2813" s="1495"/>
    </row>
    <row r="2814" spans="8:8" ht="20.25" customHeight="1">
      <c r="A2814" s="1443"/>
      <c r="B2814" s="1483" t="s">
        <v>70</v>
      </c>
      <c r="C2814" s="1490" t="s">
        <v>24</v>
      </c>
      <c r="D2814" s="1491"/>
      <c r="E2814" s="1491"/>
      <c r="F2814" s="1492"/>
      <c r="G2814" s="1493" t="s">
        <v>150</v>
      </c>
      <c r="H2814" s="1494">
        <f>VLOOKUP($A2806,'Result Entry'!$B$9:$FW$108,8,0)</f>
        <v>0.0</v>
      </c>
      <c r="I2814" s="1494"/>
      <c r="J2814" s="1494"/>
      <c r="K2814" s="1494"/>
      <c r="L2814" s="1494"/>
      <c r="M2814" s="1494"/>
      <c r="N2814" s="1495"/>
    </row>
    <row r="2815" spans="8:8" ht="20.25" customHeight="1">
      <c r="A2815" s="1443"/>
      <c r="B2815" s="1483" t="s">
        <v>70</v>
      </c>
      <c r="C2815" s="1490" t="s">
        <v>53</v>
      </c>
      <c r="D2815" s="1491"/>
      <c r="E2815" s="1491"/>
      <c r="F2815" s="1492"/>
      <c r="G2815" s="1493" t="s">
        <v>150</v>
      </c>
      <c r="H2815" s="1494">
        <f>VLOOKUP($A2806,'Result Entry'!$B$9:$FW$108,9,0)</f>
        <v>0.0</v>
      </c>
      <c r="I2815" s="1494"/>
      <c r="J2815" s="1494"/>
      <c r="K2815" s="1494"/>
      <c r="L2815" s="1494"/>
      <c r="M2815" s="1494"/>
      <c r="N2815" s="1495"/>
    </row>
    <row r="2816" spans="8:8" ht="20.25" customHeight="1">
      <c r="A2816" s="1443"/>
      <c r="B2816" s="1483" t="s">
        <v>70</v>
      </c>
      <c r="C2816" s="1490" t="s">
        <v>54</v>
      </c>
      <c r="D2816" s="1491"/>
      <c r="E2816" s="1491"/>
      <c r="F2816" s="1492"/>
      <c r="G2816" s="1493" t="s">
        <v>150</v>
      </c>
      <c r="H2816" s="1496" t="str">
        <f>CONCATENATE('Result Entry'!$G$4,'Result Entry'!$J$4)</f>
        <v>11(A)</v>
      </c>
      <c r="I2816" s="1494"/>
      <c r="J2816" s="1494"/>
      <c r="K2816" s="1494"/>
      <c r="L2816" s="1494"/>
      <c r="M2816" s="1494"/>
      <c r="N2816" s="1495"/>
    </row>
    <row r="2817" spans="8:8" ht="20.25" customHeight="1">
      <c r="A2817" s="1443"/>
      <c r="B2817" s="1483" t="s">
        <v>70</v>
      </c>
      <c r="C2817" s="1497" t="s">
        <v>26</v>
      </c>
      <c r="D2817" s="1498"/>
      <c r="E2817" s="1498"/>
      <c r="F2817" s="1499"/>
      <c r="G2817" s="1500" t="s">
        <v>150</v>
      </c>
      <c r="H2817" s="1501">
        <f>VLOOKUP($A2806,'Result Entry'!$B$9:$FW$108,10,0)</f>
        <v>0.0</v>
      </c>
      <c r="I2817" s="1501"/>
      <c r="J2817" s="1501"/>
      <c r="K2817" s="1501"/>
      <c r="L2817" s="1501"/>
      <c r="M2817" s="1501"/>
      <c r="N2817" s="1502"/>
    </row>
    <row r="2818" spans="8:8" ht="20.25" customHeight="1">
      <c r="A2818" s="1443"/>
      <c r="B2818" s="1503" t="s">
        <v>70</v>
      </c>
      <c r="C2818" s="1504" t="s">
        <v>168</v>
      </c>
      <c r="D2818" s="1505"/>
      <c r="E2818" s="1506" t="s">
        <v>73</v>
      </c>
      <c r="F2818" s="1507" t="s">
        <v>74</v>
      </c>
      <c r="G2818" s="1508" t="s">
        <v>169</v>
      </c>
      <c r="H2818" s="1509" t="s">
        <v>56</v>
      </c>
      <c r="I2818" s="1510"/>
      <c r="J2818" s="1511" t="s">
        <v>85</v>
      </c>
      <c r="K2818" s="1512"/>
      <c r="L2818" s="1513" t="s">
        <v>170</v>
      </c>
      <c r="M2818" s="1514" t="s">
        <v>77</v>
      </c>
      <c r="N2818" s="1515" t="s">
        <v>99</v>
      </c>
    </row>
    <row r="2819" spans="8:8" ht="20.25" customHeight="1">
      <c r="A2819" s="1443"/>
      <c r="B2819" s="1503"/>
      <c r="C2819" s="1516"/>
      <c r="D2819" s="1517"/>
      <c r="E2819" s="1518"/>
      <c r="F2819" s="1519"/>
      <c r="G2819" s="1520"/>
      <c r="H2819" s="1521"/>
      <c r="I2819" s="1522"/>
      <c r="J2819" s="1523"/>
      <c r="K2819" s="1524"/>
      <c r="L2819" s="1525"/>
      <c r="M2819" s="1526"/>
      <c r="N2819" s="1527"/>
    </row>
    <row r="2820" spans="8:8" ht="20.25" customHeight="1">
      <c r="A2820" s="1443"/>
      <c r="B2820" s="1503" t="s">
        <v>70</v>
      </c>
      <c r="C2820" s="1528" t="s">
        <v>57</v>
      </c>
      <c r="D2820" s="1529"/>
      <c r="E2820" s="1530">
        <f>'Result Entry'!$L$7</f>
        <v>10.0</v>
      </c>
      <c r="F2820" s="1531">
        <f>'Result Entry'!$M$7</f>
        <v>10.0</v>
      </c>
      <c r="G2820" s="1532">
        <f>SUM(E2820:F2820)</f>
        <v>20.0</v>
      </c>
      <c r="H2820" s="1533">
        <f>'Result Entry'!$AU$7</f>
        <v>70.0</v>
      </c>
      <c r="I2820" s="1534"/>
      <c r="J2820" s="1535">
        <f>'Result Entry'!$AY$7</f>
        <v>100.0</v>
      </c>
      <c r="K2820" s="1534"/>
      <c r="L2820" s="1532">
        <f t="shared" si="158" ref="L2820:L2825">H2820+J2820</f>
        <v>170.0</v>
      </c>
      <c r="M2820" s="1536">
        <f t="shared" si="159" ref="M2820:M2825">G2820+L2820</f>
        <v>190.0</v>
      </c>
      <c r="N2820" s="1537"/>
    </row>
    <row r="2821" spans="8:8" s="1538" ht="20.25" customFormat="1" customHeight="1">
      <c r="A2821" s="1443"/>
      <c r="B2821" s="1539" t="s">
        <v>70</v>
      </c>
      <c r="C2821" s="1540" t="str">
        <f>'Result Entry'!$L$3</f>
        <v>HINDI Comp.</v>
      </c>
      <c r="D2821" s="1541"/>
      <c r="E2821" s="1542">
        <f>IF($J2809="TC",0,IF($J2809="Nso",0,VLOOKUP($A2806,'Result Entry'!$B$9:$FW$108,11,0)))</f>
        <v>0.0</v>
      </c>
      <c r="F2821" s="1543">
        <f>IF($J2809="TC",0,IF($J2809="Nso",0,VLOOKUP($A2806,'Result Entry'!$B$9:$FW$108,12,0)))</f>
        <v>0.0</v>
      </c>
      <c r="G2821" s="1544">
        <f>E2821+F2821</f>
        <v>0.0</v>
      </c>
      <c r="H2821" s="1545">
        <f>IF($J2809="TC",0,IF($J2809="Nso",0,VLOOKUP($A2806,'Result Entry'!$B$9:$FW$108,16,0)))</f>
        <v>0.0</v>
      </c>
      <c r="I2821" s="1546"/>
      <c r="J2821" s="1547">
        <f>IF($J2809="TC",0,IF($J2809="Nso",0,VLOOKUP($A2806,'Result Entry'!$B$9:$FW$108,19,0)))</f>
        <v>0.0</v>
      </c>
      <c r="K2821" s="1546"/>
      <c r="L2821" s="1548">
        <f t="shared" si="158"/>
        <v>0.0</v>
      </c>
      <c r="M2821" s="1549">
        <f t="shared" si="159"/>
        <v>0.0</v>
      </c>
      <c r="N2821" s="1550" t="str">
        <f>IF($J2809="TC",0,IF($J2809="Nso",0,VLOOKUP($A2806,'Result Entry'!$B$9:$FW$108,24,0)))</f>
        <v/>
      </c>
    </row>
    <row r="2822" spans="8:8" s="1538" ht="20.25" customFormat="1" customHeight="1">
      <c r="A2822" s="1443"/>
      <c r="B2822" s="1539" t="s">
        <v>70</v>
      </c>
      <c r="C2822" s="1551" t="str">
        <f>'Result Entry'!$Z$3</f>
        <v>ENGLISH Comp.</v>
      </c>
      <c r="D2822" s="1552"/>
      <c r="E2822" s="1542">
        <f>IF($J2809="TC",0,IF($J2809="Nso",0,VLOOKUP($A2806,'Result Entry'!$B$9:$FW$108,25,0)))</f>
        <v>0.0</v>
      </c>
      <c r="F2822" s="1543">
        <f>IF($J2809="TC",0,IF($J2809="Nso",0,VLOOKUP($A2806,'Result Entry'!$B$9:$FW$108,26,0)))</f>
        <v>0.0</v>
      </c>
      <c r="G2822" s="1553">
        <f>E2822+F2822</f>
        <v>0.0</v>
      </c>
      <c r="H2822" s="1554">
        <f>IF($J2809="TC",0,IF($J2809="Nso",0,VLOOKUP($A2806,'Result Entry'!$B$9:$FW$108,30,0)))</f>
        <v>0.0</v>
      </c>
      <c r="I2822" s="1555"/>
      <c r="J2822" s="1556">
        <f>IF($J2809="TC",0,IF($J2809="Nso",0,VLOOKUP($A2806,'Result Entry'!$B$9:$FW$108,33,0)))</f>
        <v>0.0</v>
      </c>
      <c r="K2822" s="1555"/>
      <c r="L2822" s="1548">
        <f t="shared" si="158"/>
        <v>0.0</v>
      </c>
      <c r="M2822" s="1549">
        <f t="shared" si="159"/>
        <v>0.0</v>
      </c>
      <c r="N2822" s="1550" t="str">
        <f>IF($J2809="TC",0,IF($J2809="Nso",0,VLOOKUP($A2806,'Result Entry'!$B$9:$FW$108,38,0)))</f>
        <v/>
      </c>
    </row>
    <row r="2823" spans="8:8" s="1538" ht="20.25" customFormat="1" customHeight="1">
      <c r="A2823" s="1443"/>
      <c r="B2823" s="1539" t="s">
        <v>70</v>
      </c>
      <c r="C2823" s="1551" t="str">
        <f>'Result Entry'!$AO$3</f>
        <v>PHYSICS</v>
      </c>
      <c r="D2823" s="1552"/>
      <c r="E2823" s="1542">
        <f>IF($J2809="TC",0,IF($J2809="Nso",0,VLOOKUP($A2806,'Result Entry'!$B$9:$FW$108,39,0)))</f>
        <v>0.0</v>
      </c>
      <c r="F2823" s="1543">
        <f>IF($J2809="TC",0,IF($J2809="Nso",0,VLOOKUP($A2806,'Result Entry'!$B$9:$FW$108,40,0)))</f>
        <v>0.0</v>
      </c>
      <c r="G2823" s="1553">
        <f>E2823+F2823</f>
        <v>0.0</v>
      </c>
      <c r="H2823" s="1554">
        <f>IF($J2809="TC",0,IF($J2809="Nso",0,VLOOKUP($A2806,'Result Entry'!$B$9:$FW$108,45,0)))</f>
        <v>0.0</v>
      </c>
      <c r="I2823" s="1555"/>
      <c r="J2823" s="1556">
        <f>IF($J2809="TC",0,IF($J2809="Nso",0,VLOOKUP($A2806,'Result Entry'!$B$9:$FW$108,49,0)))</f>
        <v>0.0</v>
      </c>
      <c r="K2823" s="1555"/>
      <c r="L2823" s="1548">
        <f t="shared" si="158"/>
        <v>0.0</v>
      </c>
      <c r="M2823" s="1549">
        <f t="shared" si="159"/>
        <v>0.0</v>
      </c>
      <c r="N2823" s="1550" t="str">
        <f>IF($J2809="TC",0,IF($J2809="Nso",0,VLOOKUP($A2806,'Result Entry'!$B$9:$FW$108,54,0)))</f>
        <v/>
      </c>
    </row>
    <row r="2824" spans="8:8" s="1538" ht="20.25" customFormat="1" customHeight="1">
      <c r="A2824" s="1443"/>
      <c r="B2824" s="1539" t="s">
        <v>70</v>
      </c>
      <c r="C2824" s="1551" t="str">
        <f>'Result Entry'!$BF$3</f>
        <v>CHEMISTRY</v>
      </c>
      <c r="D2824" s="1552"/>
      <c r="E2824" s="1542" t="str">
        <f>IF($J2809="TC",0,IF($J2809="Nso",0,VLOOKUP($A2806,'Result Entry'!$B$9:$FW$108,55,0)))</f>
        <v/>
      </c>
      <c r="F2824" s="1543">
        <f>IF($J2809="TC",0,IF($J2809="Nso",0,VLOOKUP($A2806,'Result Entry'!$B$9:$FW$108,56,0)))</f>
        <v>0.0</v>
      </c>
      <c r="G2824" s="1553" t="e">
        <f>E2824+F2824</f>
        <v>#VALUE!</v>
      </c>
      <c r="H2824" s="1554">
        <f>IF($J2809="TC",0,IF($J2809="Nso",0,VLOOKUP($A2806,'Result Entry'!$B$9:$FW$108,61,0)))</f>
        <v>0.0</v>
      </c>
      <c r="I2824" s="1555"/>
      <c r="J2824" s="1556">
        <f>IF($J2809="TC",0,IF($J2809="Nso",0,VLOOKUP($A2806,'Result Entry'!$B$9:$FW$108,65,0)))</f>
        <v>0.0</v>
      </c>
      <c r="K2824" s="1555"/>
      <c r="L2824" s="1548">
        <f t="shared" si="158"/>
        <v>0.0</v>
      </c>
      <c r="M2824" s="1549" t="e">
        <f t="shared" si="159"/>
        <v>#VALUE!</v>
      </c>
      <c r="N2824" s="1550" t="str">
        <f>IF($J2809="TC",0,IF($J2809="Nso",0,VLOOKUP($A2806,'Result Entry'!$B$9:$FW$108,70,0)))</f>
        <v/>
      </c>
    </row>
    <row r="2825" spans="8:8" s="1538" ht="20.25" customFormat="1" customHeight="1">
      <c r="A2825" s="1443"/>
      <c r="B2825" s="1539" t="s">
        <v>70</v>
      </c>
      <c r="C2825" s="1551" t="str">
        <f>'Result Entry'!$BW$3</f>
        <v>BIOLOGY</v>
      </c>
      <c r="D2825" s="1552"/>
      <c r="E2825" s="1557" t="str">
        <f>IF($J2809="TC",0,IF($J2809="Nso",0,VLOOKUP($A2806,'Result Entry'!$B$9:$FW$108,71,0)))</f>
        <v/>
      </c>
      <c r="F2825" s="1558" t="str">
        <f>IF($J2809="TC",0,IF($J2809="Nso",0,VLOOKUP($A2806,'Result Entry'!$B$9:$FW$108,72,0)))</f>
        <v/>
      </c>
      <c r="G2825" s="1559" t="e">
        <f>E2825+F2825</f>
        <v>#VALUE!</v>
      </c>
      <c r="H2825" s="1560">
        <f>IF($J2809="TC",0,IF($J2809="Nso",0,VLOOKUP($A2806,'Result Entry'!$B$9:$FW$108,77,0)))</f>
        <v>0.0</v>
      </c>
      <c r="I2825" s="1561"/>
      <c r="J2825" s="1562">
        <f>IF($J2809="TC",0,IF($J2809="Nso",0,VLOOKUP($A2806,'Result Entry'!$B$9:$FW$108,81,0)))</f>
        <v>0.0</v>
      </c>
      <c r="K2825" s="1561"/>
      <c r="L2825" s="1563">
        <f t="shared" si="158"/>
        <v>0.0</v>
      </c>
      <c r="M2825" s="1564" t="e">
        <f t="shared" si="159"/>
        <v>#VALUE!</v>
      </c>
      <c r="N2825" s="1550">
        <f>IF($J2809="TC",0,IF($J2809="Nso",0,VLOOKUP($A2806,'Result Entry'!$B$9:$FW$108,86,0)))</f>
        <v>0.0</v>
      </c>
    </row>
    <row r="2826" spans="8:8" ht="20.25" customHeight="1">
      <c r="A2826" s="1443"/>
      <c r="B2826" s="1503" t="s">
        <v>70</v>
      </c>
      <c r="C2826" s="1565" t="s">
        <v>78</v>
      </c>
      <c r="D2826" s="1566"/>
      <c r="E2826" s="1567"/>
      <c r="F2826" s="1568" t="s">
        <v>79</v>
      </c>
      <c r="G2826" s="1569"/>
      <c r="H2826" s="1570" t="s">
        <v>80</v>
      </c>
      <c r="I2826" s="1571"/>
      <c r="J2826" s="1572" t="s">
        <v>42</v>
      </c>
      <c r="K2826" s="1667" t="s">
        <v>92</v>
      </c>
      <c r="L2826" s="1574" t="s">
        <v>40</v>
      </c>
      <c r="M2826" s="1575"/>
      <c r="N2826" s="1576" t="s">
        <v>44</v>
      </c>
    </row>
    <row r="2827" spans="8:8" ht="25.5" customHeight="1">
      <c r="A2827" s="1443"/>
      <c r="B2827" s="1503" t="s">
        <v>70</v>
      </c>
      <c r="C2827" s="1577"/>
      <c r="D2827" s="1578"/>
      <c r="E2827" s="1579"/>
      <c r="F2827" s="1580">
        <f>IF($J2809="TC",0,IF($J2809="Nso",0,VLOOKUP($A2806,'Result Entry'!$B$9:$FW$108,146,0)))</f>
        <v>0.0</v>
      </c>
      <c r="G2827" s="1581"/>
      <c r="H2827" s="1582">
        <f>IF($J2809="TC",0,IF($J2809="Nso",0,VLOOKUP($A2806,'Result Entry'!$B$9:$FW$108,147,0)))</f>
        <v>0.0</v>
      </c>
      <c r="I2827" s="1583"/>
      <c r="J2827" s="1584">
        <f>IF($J2809="TC",0,IF($J2809="Nso",0,VLOOKUP($A2806,'Result Entry'!$B$9:$FW$108,148,0)))</f>
        <v>0.0</v>
      </c>
      <c r="K2827" s="1585" t="str">
        <f>IF($J2809="TC",0,IF($J2809="Nso",0,VLOOKUP($A2806,'Result Entry'!$B$9:$FW$108,149,0)))</f>
        <v/>
      </c>
      <c r="L2827" s="1586">
        <f>IF($J2809="TC",0,IF($J2809="Nso",0,VLOOKUP($A2806,'Result Entry'!$B$9:$FW$108,150,0)))</f>
        <v>0.0</v>
      </c>
      <c r="M2827" s="1587"/>
      <c r="N2827" s="1588">
        <f>IF($J2809="TC",0,IF($J2809="Nso",0,VLOOKUP($A2806,'Result Entry'!$B$9:$FW$108,152,0)))</f>
        <v>0.0</v>
      </c>
    </row>
    <row r="2828" spans="8:8" ht="20.25" customHeight="1">
      <c r="A2828" s="1443"/>
      <c r="B2828" s="1503" t="s">
        <v>70</v>
      </c>
      <c r="C2828" s="1589" t="s">
        <v>59</v>
      </c>
      <c r="D2828" s="1590"/>
      <c r="E2828" s="1590"/>
      <c r="F2828" s="1590"/>
      <c r="G2828" s="1590"/>
      <c r="H2828" s="1591"/>
      <c r="I2828" s="1592" t="s">
        <v>60</v>
      </c>
      <c r="J2828" s="1593"/>
      <c r="K2828" s="1594">
        <f>VLOOKUP($A2806,'Result Entry'!$B$9:$FW$108,143,0)</f>
        <v>0.0</v>
      </c>
      <c r="L2828" s="1595"/>
      <c r="M2828" s="1596" t="s">
        <v>38</v>
      </c>
      <c r="N2828" s="1597"/>
    </row>
    <row r="2829" spans="8:8" ht="20.25" customHeight="1">
      <c r="A2829" s="1443"/>
      <c r="B2829" s="1503" t="s">
        <v>70</v>
      </c>
      <c r="C2829" s="1598" t="s">
        <v>55</v>
      </c>
      <c r="D2829" s="1599"/>
      <c r="E2829" s="1599"/>
      <c r="F2829" s="1600" t="s">
        <v>158</v>
      </c>
      <c r="G2829" s="1601"/>
      <c r="H2829" s="1602" t="s">
        <v>48</v>
      </c>
      <c r="I2829" s="1603" t="s">
        <v>61</v>
      </c>
      <c r="J2829" s="1604"/>
      <c r="K2829" s="1605">
        <f>VLOOKUP($A2806,'Result Entry'!$B$9:$FW$108,144,0)</f>
        <v>0.0</v>
      </c>
      <c r="L2829" s="1606"/>
      <c r="M2829" s="1607">
        <f>VLOOKUP($A2806,'Result Entry'!$B$9:$FW$108,145,0)</f>
        <v>0.0</v>
      </c>
      <c r="N2829" s="1608"/>
    </row>
    <row r="2830" spans="8:8" ht="20.25" customHeight="1">
      <c r="A2830" s="1443"/>
      <c r="B2830" s="1503" t="s">
        <v>70</v>
      </c>
      <c r="C2830" s="1598"/>
      <c r="D2830" s="1599"/>
      <c r="E2830" s="1599"/>
      <c r="F2830" s="1609"/>
      <c r="G2830" s="1610"/>
      <c r="H2830" s="1611" t="s">
        <v>100</v>
      </c>
      <c r="I2830" s="1612" t="s">
        <v>62</v>
      </c>
      <c r="J2830" s="1613"/>
      <c r="K2830" s="1614">
        <f>IF($J2809="TC","Transferred",IF($J2809="Nso","NameSeparated",VLOOKUP($A2806,'Result Entry'!$B$9:$FW$108,153,0)))</f>
        <v>0.0</v>
      </c>
      <c r="L2830" s="1614"/>
      <c r="M2830" s="1614"/>
      <c r="N2830" s="1615"/>
    </row>
    <row r="2831" spans="8:8" ht="20.25" customHeight="1">
      <c r="A2831" s="1443"/>
      <c r="B2831" s="1503" t="s">
        <v>70</v>
      </c>
      <c r="C2831" s="1616" t="str">
        <f>'Result Entry'!$DU$3</f>
        <v>Foundation Of Information Tech.</v>
      </c>
      <c r="D2831" s="1617"/>
      <c r="E2831" s="1618"/>
      <c r="F2831" s="1619" t="str">
        <f>IF($J2809="TC",0,IF($J2809="Nso",0,VLOOKUP($A2806,'Result Entry'!$B$9:$GS$108,170,0)))</f>
        <v/>
      </c>
      <c r="G2831" s="1619"/>
      <c r="H2831" s="1620">
        <f>IF($J2809="TC",0,IF($J2809="Nso",0,VLOOKUP($A2806,'Result Entry'!$B$9:$GS$108,112,0)))</f>
        <v>0.0</v>
      </c>
      <c r="I2831" s="1621" t="s">
        <v>72</v>
      </c>
      <c r="J2831" s="1622"/>
      <c r="K2831" s="1623">
        <f>'Result Entry'!$T$2</f>
        <v>45041.0</v>
      </c>
      <c r="L2831" s="1624"/>
      <c r="M2831" s="1624"/>
      <c r="N2831" s="1625"/>
    </row>
    <row r="2832" spans="8:8" ht="20.25" customHeight="1">
      <c r="A2832" s="1443"/>
      <c r="B2832" s="1503" t="s">
        <v>70</v>
      </c>
      <c r="C2832" s="1616" t="str">
        <f>'Result Entry'!$EI$3</f>
        <v>G.I.A.I.-II</v>
      </c>
      <c r="D2832" s="1617"/>
      <c r="E2832" s="1618"/>
      <c r="F2832" s="1619" t="str">
        <f>IF($J2809="TC",0,IF($J2809="Nso",0,VLOOKUP($A2806,'Result Entry'!$B$9:$GS$108,174,0)))</f>
        <v/>
      </c>
      <c r="G2832" s="1619"/>
      <c r="H2832" s="1620">
        <f>IF($J2809="TC",0,IF($J2809="Nso",0,VLOOKUP($A2806,'Result Entry'!$B$9:$GS$108,124,0)))</f>
        <v>0.0</v>
      </c>
      <c r="I2832" s="1626"/>
      <c r="J2832" s="1627"/>
      <c r="K2832" s="1627"/>
      <c r="L2832" s="1627"/>
      <c r="M2832" s="1627"/>
      <c r="N2832" s="1628"/>
    </row>
    <row r="2833" spans="8:8" ht="20.25" customHeight="1">
      <c r="A2833" s="1443"/>
      <c r="B2833" s="1503" t="s">
        <v>70</v>
      </c>
      <c r="C2833" s="1616" t="str">
        <f>'Result Entry'!$EU$3</f>
        <v>SOC.SER.PLAN</v>
      </c>
      <c r="D2833" s="1617"/>
      <c r="E2833" s="1618"/>
      <c r="F2833" s="1619">
        <f>IF($J2809="TC",0,IF($J2809="Nso",0,VLOOKUP($A2806,'Result Entry'!$B$9:$HS$108,178,0)))</f>
        <v>0.0</v>
      </c>
      <c r="G2833" s="1619"/>
      <c r="H2833" s="1620">
        <f>IF($J2809="TC",0,IF($J2809="Nso",0,VLOOKUP($A2806,'Result Entry'!$B$9:$GS$108,136,0)))</f>
        <v>0.0</v>
      </c>
      <c r="I2833" s="1629" t="s">
        <v>175</v>
      </c>
      <c r="J2833" s="1630"/>
      <c r="K2833" s="1668"/>
      <c r="L2833" s="1669"/>
      <c r="M2833" s="1669"/>
      <c r="N2833" s="1670"/>
    </row>
    <row r="2834" spans="8:8" ht="20.25" customHeight="1">
      <c r="A2834" s="1443"/>
      <c r="B2834" s="1503" t="s">
        <v>70</v>
      </c>
      <c r="C2834" s="1616" t="str">
        <f>'Result Entry'!$FG$3</f>
        <v>Jeewan Kaushal</v>
      </c>
      <c r="D2834" s="1617"/>
      <c r="E2834" s="1618"/>
      <c r="F2834" s="1619" t="str">
        <f>IF($J2809="TC",0,IF($J2809="Nso",0,VLOOKUP($A2806,'Result Entry'!$B$9:$HS$108,182,0)))</f>
        <v/>
      </c>
      <c r="G2834" s="1619"/>
      <c r="H2834" s="1620">
        <f>IF($J2809="TC",0,IF($J2809="Nso",0,VLOOKUP($A2806,'Result Entry'!$B$9:$HS$108,136,0)))</f>
        <v>0.0</v>
      </c>
      <c r="I2834" s="1629" t="s">
        <v>149</v>
      </c>
      <c r="J2834" s="1630"/>
      <c r="K2834" s="1630"/>
      <c r="L2834" s="1630"/>
      <c r="M2834" s="1630"/>
      <c r="N2834" s="1634"/>
    </row>
    <row r="2835" spans="8:8" ht="20.25" customHeight="1">
      <c r="A2835" s="1443"/>
      <c r="B2835" s="1483" t="s">
        <v>70</v>
      </c>
      <c r="C2835" s="1635" t="s">
        <v>181</v>
      </c>
      <c r="D2835" s="1636"/>
      <c r="E2835" s="1637"/>
      <c r="F2835" s="1638" t="s">
        <v>182</v>
      </c>
      <c r="G2835" s="1639"/>
      <c r="H2835" s="1640" t="s">
        <v>31</v>
      </c>
      <c r="I2835" s="1629" t="s">
        <v>176</v>
      </c>
      <c r="J2835" s="1630"/>
      <c r="K2835" s="1630"/>
      <c r="L2835" s="1630"/>
      <c r="M2835" s="1630"/>
      <c r="N2835" s="1634"/>
    </row>
    <row r="2836" spans="8:8" ht="20.25" customHeight="1">
      <c r="A2836" s="1443"/>
      <c r="B2836" s="1483" t="s">
        <v>70</v>
      </c>
      <c r="C2836" s="1641"/>
      <c r="D2836" s="1642"/>
      <c r="E2836" s="1643"/>
      <c r="F2836" s="1644" t="s">
        <v>183</v>
      </c>
      <c r="G2836" s="1645"/>
      <c r="H2836" s="1646" t="s">
        <v>180</v>
      </c>
      <c r="I2836" s="1647" t="s">
        <v>68</v>
      </c>
      <c r="J2836" s="1648"/>
      <c r="K2836" s="1648"/>
      <c r="L2836" s="1648"/>
      <c r="M2836" s="1648"/>
      <c r="N2836" s="1649"/>
    </row>
    <row r="2837" spans="8:8" ht="20.25" customHeight="1">
      <c r="A2837" s="1443"/>
      <c r="B2837" s="1483" t="s">
        <v>70</v>
      </c>
      <c r="C2837" s="1641"/>
      <c r="D2837" s="1642"/>
      <c r="E2837" s="1643"/>
      <c r="F2837" s="1644" t="s">
        <v>186</v>
      </c>
      <c r="G2837" s="1645"/>
      <c r="H2837" s="1646" t="s">
        <v>63</v>
      </c>
      <c r="I2837" s="1650"/>
      <c r="J2837" s="1651"/>
      <c r="K2837" s="1651"/>
      <c r="L2837" s="1651"/>
      <c r="M2837" s="1651"/>
      <c r="N2837" s="1652"/>
    </row>
    <row r="2838" spans="8:8" ht="20.25" customHeight="1">
      <c r="A2838" s="1443"/>
      <c r="B2838" s="1483" t="s">
        <v>70</v>
      </c>
      <c r="C2838" s="1641"/>
      <c r="D2838" s="1642"/>
      <c r="E2838" s="1643"/>
      <c r="F2838" s="1644" t="s">
        <v>187</v>
      </c>
      <c r="G2838" s="1645"/>
      <c r="H2838" s="1646" t="s">
        <v>64</v>
      </c>
      <c r="I2838" s="1650"/>
      <c r="J2838" s="1651"/>
      <c r="K2838" s="1651"/>
      <c r="L2838" s="1651"/>
      <c r="M2838" s="1651"/>
      <c r="N2838" s="1652"/>
    </row>
    <row r="2839" spans="8:8" ht="20.25" customHeight="1">
      <c r="A2839" s="1443"/>
      <c r="B2839" s="1483" t="s">
        <v>70</v>
      </c>
      <c r="C2839" s="1641"/>
      <c r="D2839" s="1642"/>
      <c r="E2839" s="1643"/>
      <c r="F2839" s="1644" t="s">
        <v>184</v>
      </c>
      <c r="G2839" s="1645"/>
      <c r="H2839" s="1646" t="s">
        <v>66</v>
      </c>
      <c r="I2839" s="1653" t="s">
        <v>81</v>
      </c>
      <c r="J2839" s="1654"/>
      <c r="K2839" s="1654"/>
      <c r="L2839" s="1654"/>
      <c r="M2839" s="1654"/>
      <c r="N2839" s="1655"/>
    </row>
    <row r="2840" spans="8:8" ht="20.25" customHeight="1">
      <c r="A2840" s="1443"/>
      <c r="B2840" s="1656" t="s">
        <v>70</v>
      </c>
      <c r="C2840" s="1657"/>
      <c r="D2840" s="1658"/>
      <c r="E2840" s="1659"/>
      <c r="F2840" s="1660" t="s">
        <v>185</v>
      </c>
      <c r="G2840" s="1661"/>
      <c r="H2840" s="1662" t="s">
        <v>65</v>
      </c>
      <c r="I2840" s="1663"/>
      <c r="J2840" s="1664"/>
      <c r="K2840" s="1664"/>
      <c r="L2840" s="1664"/>
      <c r="M2840" s="1664"/>
      <c r="N2840" s="1665"/>
    </row>
    <row r="2841" spans="8:8" ht="24.75" customHeight="1">
      <c r="A2841" s="1441">
        <f>A2806+1</f>
        <v>81.0</v>
      </c>
      <c r="B2841" s="1442" t="s">
        <v>51</v>
      </c>
      <c r="C2841" s="1442"/>
      <c r="D2841" s="1442"/>
      <c r="E2841" s="1442"/>
      <c r="F2841" s="1442"/>
      <c r="G2841" s="1442"/>
      <c r="H2841" s="1442"/>
      <c r="I2841" s="1442"/>
      <c r="J2841" s="1442"/>
      <c r="K2841" s="1442"/>
      <c r="L2841" s="1442"/>
      <c r="M2841" s="1442"/>
      <c r="N2841" s="1442"/>
    </row>
    <row r="2842" spans="8:8" ht="42.75" customHeight="1">
      <c r="A2842" s="1443"/>
      <c r="B2842" s="1444"/>
      <c r="C2842" s="1445"/>
      <c r="D2842" s="1446" t="str">
        <f>Master!$E$8</f>
        <v>Govt. Sr. Secondary School </v>
      </c>
      <c r="E2842" s="1447"/>
      <c r="F2842" s="1447"/>
      <c r="G2842" s="1447"/>
      <c r="H2842" s="1447"/>
      <c r="I2842" s="1447"/>
      <c r="J2842" s="1447"/>
      <c r="K2842" s="1447"/>
      <c r="L2842" s="1447"/>
      <c r="M2842" s="1447"/>
      <c r="N2842" s="1448"/>
    </row>
    <row r="2843" spans="8:8" ht="20.25" customHeight="1">
      <c r="A2843" s="1443"/>
      <c r="B2843" s="1449"/>
      <c r="C2843" s="1450"/>
      <c r="D2843" s="1451" t="str">
        <f>Master!$E$11</f>
        <v>P.S.-Bapini (Jodhpur)</v>
      </c>
      <c r="E2843" s="1452"/>
      <c r="F2843" s="1452"/>
      <c r="G2843" s="1452"/>
      <c r="H2843" s="1452"/>
      <c r="I2843" s="1452"/>
      <c r="J2843" s="1452"/>
      <c r="K2843" s="1452"/>
      <c r="L2843" s="1452"/>
      <c r="M2843" s="1452"/>
      <c r="N2843" s="1453"/>
    </row>
    <row r="2844" spans="8:8" ht="20.25" customHeight="1">
      <c r="A2844" s="1443"/>
      <c r="B2844" s="1454"/>
      <c r="C2844" s="1455" t="s">
        <v>151</v>
      </c>
      <c r="D2844" s="1456"/>
      <c r="E2844" s="1456"/>
      <c r="F2844" s="1456"/>
      <c r="G2844" s="1457"/>
      <c r="H2844" s="1458" t="s">
        <v>128</v>
      </c>
      <c r="I2844" s="1458"/>
      <c r="J2844" s="1459">
        <f>VLOOKUP(A2841,'Result Entry'!$B$6:$K$108,6,0)</f>
        <v>0.0</v>
      </c>
      <c r="K2844" s="1460" t="s">
        <v>69</v>
      </c>
      <c r="L2844" s="1461"/>
      <c r="M2844" s="1462">
        <f>Master!$E$14</f>
        <v>8.151106901E9</v>
      </c>
      <c r="N2844" s="1463"/>
    </row>
    <row r="2845" spans="8:8" ht="20.25" customHeight="1">
      <c r="A2845" s="1443"/>
      <c r="B2845" s="1464"/>
      <c r="C2845" s="1465"/>
      <c r="D2845" s="1466"/>
      <c r="E2845" s="1466"/>
      <c r="F2845" s="1466"/>
      <c r="G2845" s="1467"/>
      <c r="H2845" s="1468"/>
      <c r="I2845" s="1468"/>
      <c r="J2845" s="1469"/>
      <c r="K2845" s="1470" t="s">
        <v>67</v>
      </c>
      <c r="L2845" s="1471"/>
      <c r="M2845" s="1472"/>
      <c r="N2845" s="1473"/>
      <c r="O2845" s="23" t="s">
        <v>157</v>
      </c>
    </row>
    <row r="2846" spans="8:8" ht="20.25" customHeight="1">
      <c r="A2846" s="1443"/>
      <c r="B2846" s="1464"/>
      <c r="C2846" s="1474"/>
      <c r="D2846" s="1475"/>
      <c r="E2846" s="1475"/>
      <c r="F2846" s="1475"/>
      <c r="G2846" s="1476"/>
      <c r="H2846" s="1477"/>
      <c r="I2846" s="1477"/>
      <c r="J2846" s="1478"/>
      <c r="K2846" s="1479" t="s">
        <v>52</v>
      </c>
      <c r="L2846" s="1480"/>
      <c r="M2846" s="1481" t="str">
        <f>Master!$E$6</f>
        <v>2022-23</v>
      </c>
      <c r="N2846" s="1482"/>
    </row>
    <row r="2847" spans="8:8" ht="20.25" customHeight="1">
      <c r="A2847" s="1443"/>
      <c r="B2847" s="1483" t="s">
        <v>70</v>
      </c>
      <c r="C2847" s="1484" t="s">
        <v>21</v>
      </c>
      <c r="D2847" s="1485"/>
      <c r="E2847" s="1485"/>
      <c r="F2847" s="1486"/>
      <c r="G2847" s="1487" t="s">
        <v>150</v>
      </c>
      <c r="H2847" s="1488">
        <f>VLOOKUP($A2841,'Result Entry'!$B$9:$FW$108,4,0)</f>
        <v>0.0</v>
      </c>
      <c r="I2847" s="1488"/>
      <c r="J2847" s="1488"/>
      <c r="K2847" s="1488"/>
      <c r="L2847" s="1488"/>
      <c r="M2847" s="1488"/>
      <c r="N2847" s="1489"/>
    </row>
    <row r="2848" spans="8:8" ht="20.25" customHeight="1">
      <c r="A2848" s="1443"/>
      <c r="B2848" s="1483" t="s">
        <v>70</v>
      </c>
      <c r="C2848" s="1490" t="s">
        <v>23</v>
      </c>
      <c r="D2848" s="1491"/>
      <c r="E2848" s="1491"/>
      <c r="F2848" s="1492"/>
      <c r="G2848" s="1493" t="s">
        <v>150</v>
      </c>
      <c r="H2848" s="1494">
        <f>VLOOKUP($A2841,'Result Entry'!$B$9:$FW$108,7,0)</f>
        <v>0.0</v>
      </c>
      <c r="I2848" s="1494"/>
      <c r="J2848" s="1494"/>
      <c r="K2848" s="1494"/>
      <c r="L2848" s="1494"/>
      <c r="M2848" s="1494"/>
      <c r="N2848" s="1495"/>
    </row>
    <row r="2849" spans="8:8" ht="20.25" customHeight="1">
      <c r="A2849" s="1443"/>
      <c r="B2849" s="1483" t="s">
        <v>70</v>
      </c>
      <c r="C2849" s="1490" t="s">
        <v>24</v>
      </c>
      <c r="D2849" s="1491"/>
      <c r="E2849" s="1491"/>
      <c r="F2849" s="1492"/>
      <c r="G2849" s="1493" t="s">
        <v>150</v>
      </c>
      <c r="H2849" s="1494">
        <f>VLOOKUP($A2841,'Result Entry'!$B$9:$FW$108,8,0)</f>
        <v>0.0</v>
      </c>
      <c r="I2849" s="1494"/>
      <c r="J2849" s="1494"/>
      <c r="K2849" s="1494"/>
      <c r="L2849" s="1494"/>
      <c r="M2849" s="1494"/>
      <c r="N2849" s="1495"/>
    </row>
    <row r="2850" spans="8:8" ht="20.25" customHeight="1">
      <c r="A2850" s="1443"/>
      <c r="B2850" s="1483" t="s">
        <v>70</v>
      </c>
      <c r="C2850" s="1490" t="s">
        <v>53</v>
      </c>
      <c r="D2850" s="1491"/>
      <c r="E2850" s="1491"/>
      <c r="F2850" s="1492"/>
      <c r="G2850" s="1493" t="s">
        <v>150</v>
      </c>
      <c r="H2850" s="1494">
        <f>VLOOKUP($A2841,'Result Entry'!$B$9:$FW$108,9,0)</f>
        <v>0.0</v>
      </c>
      <c r="I2850" s="1494"/>
      <c r="J2850" s="1494"/>
      <c r="K2850" s="1494"/>
      <c r="L2850" s="1494"/>
      <c r="M2850" s="1494"/>
      <c r="N2850" s="1495"/>
    </row>
    <row r="2851" spans="8:8" ht="20.25" customHeight="1">
      <c r="A2851" s="1443"/>
      <c r="B2851" s="1483" t="s">
        <v>70</v>
      </c>
      <c r="C2851" s="1490" t="s">
        <v>54</v>
      </c>
      <c r="D2851" s="1491"/>
      <c r="E2851" s="1491"/>
      <c r="F2851" s="1492"/>
      <c r="G2851" s="1493" t="s">
        <v>150</v>
      </c>
      <c r="H2851" s="1496" t="str">
        <f>CONCATENATE('Result Entry'!$G$4,'Result Entry'!$J$4)</f>
        <v>11(A)</v>
      </c>
      <c r="I2851" s="1494"/>
      <c r="J2851" s="1494"/>
      <c r="K2851" s="1494"/>
      <c r="L2851" s="1494"/>
      <c r="M2851" s="1494"/>
      <c r="N2851" s="1495"/>
    </row>
    <row r="2852" spans="8:8" ht="20.25" customHeight="1">
      <c r="A2852" s="1443"/>
      <c r="B2852" s="1483" t="s">
        <v>70</v>
      </c>
      <c r="C2852" s="1497" t="s">
        <v>26</v>
      </c>
      <c r="D2852" s="1498"/>
      <c r="E2852" s="1498"/>
      <c r="F2852" s="1499"/>
      <c r="G2852" s="1500" t="s">
        <v>150</v>
      </c>
      <c r="H2852" s="1501">
        <f>VLOOKUP($A2841,'Result Entry'!$B$9:$FW$108,10,0)</f>
        <v>0.0</v>
      </c>
      <c r="I2852" s="1501"/>
      <c r="J2852" s="1501"/>
      <c r="K2852" s="1501"/>
      <c r="L2852" s="1501"/>
      <c r="M2852" s="1501"/>
      <c r="N2852" s="1502"/>
    </row>
    <row r="2853" spans="8:8" ht="20.25" customHeight="1">
      <c r="A2853" s="1443"/>
      <c r="B2853" s="1503" t="s">
        <v>70</v>
      </c>
      <c r="C2853" s="1504" t="s">
        <v>168</v>
      </c>
      <c r="D2853" s="1505"/>
      <c r="E2853" s="1506" t="s">
        <v>73</v>
      </c>
      <c r="F2853" s="1507" t="s">
        <v>74</v>
      </c>
      <c r="G2853" s="1508" t="s">
        <v>169</v>
      </c>
      <c r="H2853" s="1509" t="s">
        <v>56</v>
      </c>
      <c r="I2853" s="1510"/>
      <c r="J2853" s="1511" t="s">
        <v>85</v>
      </c>
      <c r="K2853" s="1512"/>
      <c r="L2853" s="1513" t="s">
        <v>170</v>
      </c>
      <c r="M2853" s="1514" t="s">
        <v>77</v>
      </c>
      <c r="N2853" s="1515" t="s">
        <v>99</v>
      </c>
    </row>
    <row r="2854" spans="8:8" ht="20.25" customHeight="1">
      <c r="A2854" s="1443"/>
      <c r="B2854" s="1503"/>
      <c r="C2854" s="1516"/>
      <c r="D2854" s="1517"/>
      <c r="E2854" s="1518"/>
      <c r="F2854" s="1519"/>
      <c r="G2854" s="1520"/>
      <c r="H2854" s="1521"/>
      <c r="I2854" s="1522"/>
      <c r="J2854" s="1523"/>
      <c r="K2854" s="1524"/>
      <c r="L2854" s="1525"/>
      <c r="M2854" s="1526"/>
      <c r="N2854" s="1527"/>
    </row>
    <row r="2855" spans="8:8" ht="20.25" customHeight="1">
      <c r="A2855" s="1443"/>
      <c r="B2855" s="1503" t="s">
        <v>70</v>
      </c>
      <c r="C2855" s="1528" t="s">
        <v>57</v>
      </c>
      <c r="D2855" s="1529"/>
      <c r="E2855" s="1530">
        <f>'Result Entry'!$L$7</f>
        <v>10.0</v>
      </c>
      <c r="F2855" s="1531">
        <f>'Result Entry'!$M$7</f>
        <v>10.0</v>
      </c>
      <c r="G2855" s="1532">
        <f>SUM(E2855:F2855)</f>
        <v>20.0</v>
      </c>
      <c r="H2855" s="1533">
        <f>'Result Entry'!$AU$7</f>
        <v>70.0</v>
      </c>
      <c r="I2855" s="1534"/>
      <c r="J2855" s="1535">
        <f>'Result Entry'!$AY$7</f>
        <v>100.0</v>
      </c>
      <c r="K2855" s="1534"/>
      <c r="L2855" s="1532">
        <f t="shared" si="160" ref="L2855:L2860">H2855+J2855</f>
        <v>170.0</v>
      </c>
      <c r="M2855" s="1536">
        <f t="shared" si="161" ref="M2855:M2860">G2855+L2855</f>
        <v>190.0</v>
      </c>
      <c r="N2855" s="1537"/>
    </row>
    <row r="2856" spans="8:8" s="1538" ht="20.25" customFormat="1" customHeight="1">
      <c r="A2856" s="1443"/>
      <c r="B2856" s="1539" t="s">
        <v>70</v>
      </c>
      <c r="C2856" s="1540" t="str">
        <f>'Result Entry'!$L$3</f>
        <v>HINDI Comp.</v>
      </c>
      <c r="D2856" s="1541"/>
      <c r="E2856" s="1542">
        <f>IF($J2844="TC",0,IF($J2844="Nso",0,VLOOKUP($A2841,'Result Entry'!$B$9:$FW$108,11,0)))</f>
        <v>0.0</v>
      </c>
      <c r="F2856" s="1543">
        <f>IF($J2844="TC",0,IF($J2844="Nso",0,VLOOKUP($A2841,'Result Entry'!$B$9:$FW$108,12,0)))</f>
        <v>0.0</v>
      </c>
      <c r="G2856" s="1544">
        <f>E2856+F2856</f>
        <v>0.0</v>
      </c>
      <c r="H2856" s="1545">
        <f>IF($J2844="TC",0,IF($J2844="Nso",0,VLOOKUP($A2841,'Result Entry'!$B$9:$FW$108,16,0)))</f>
        <v>0.0</v>
      </c>
      <c r="I2856" s="1546"/>
      <c r="J2856" s="1547">
        <f>IF($J2844="TC",0,IF($J2844="Nso",0,VLOOKUP($A2841,'Result Entry'!$B$9:$FW$108,19,0)))</f>
        <v>0.0</v>
      </c>
      <c r="K2856" s="1546"/>
      <c r="L2856" s="1548">
        <f t="shared" si="160"/>
        <v>0.0</v>
      </c>
      <c r="M2856" s="1549">
        <f t="shared" si="161"/>
        <v>0.0</v>
      </c>
      <c r="N2856" s="1550" t="str">
        <f>IF($J2844="TC",0,IF($J2844="Nso",0,VLOOKUP($A2841,'Result Entry'!$B$9:$FW$108,24,0)))</f>
        <v/>
      </c>
    </row>
    <row r="2857" spans="8:8" s="1538" ht="20.25" customFormat="1" customHeight="1">
      <c r="A2857" s="1443"/>
      <c r="B2857" s="1539" t="s">
        <v>70</v>
      </c>
      <c r="C2857" s="1551" t="str">
        <f>'Result Entry'!$Z$3</f>
        <v>ENGLISH Comp.</v>
      </c>
      <c r="D2857" s="1552"/>
      <c r="E2857" s="1542">
        <f>IF($J2844="TC",0,IF($J2844="Nso",0,VLOOKUP($A2841,'Result Entry'!$B$9:$FW$108,25,0)))</f>
        <v>0.0</v>
      </c>
      <c r="F2857" s="1543">
        <f>IF($J2844="TC",0,IF($J2844="Nso",0,VLOOKUP($A2841,'Result Entry'!$B$9:$FW$108,26,0)))</f>
        <v>0.0</v>
      </c>
      <c r="G2857" s="1553">
        <f>E2857+F2857</f>
        <v>0.0</v>
      </c>
      <c r="H2857" s="1554">
        <f>IF($J2844="TC",0,IF($J2844="Nso",0,VLOOKUP($A2841,'Result Entry'!$B$9:$FW$108,30,0)))</f>
        <v>0.0</v>
      </c>
      <c r="I2857" s="1555"/>
      <c r="J2857" s="1556">
        <f>IF($J2844="TC",0,IF($J2844="Nso",0,VLOOKUP($A2841,'Result Entry'!$B$9:$FW$108,33,0)))</f>
        <v>0.0</v>
      </c>
      <c r="K2857" s="1555"/>
      <c r="L2857" s="1548">
        <f t="shared" si="160"/>
        <v>0.0</v>
      </c>
      <c r="M2857" s="1549">
        <f t="shared" si="161"/>
        <v>0.0</v>
      </c>
      <c r="N2857" s="1550" t="str">
        <f>IF($J2844="TC",0,IF($J2844="Nso",0,VLOOKUP($A2841,'Result Entry'!$B$9:$FW$108,38,0)))</f>
        <v/>
      </c>
    </row>
    <row r="2858" spans="8:8" s="1538" ht="20.25" customFormat="1" customHeight="1">
      <c r="A2858" s="1443"/>
      <c r="B2858" s="1539" t="s">
        <v>70</v>
      </c>
      <c r="C2858" s="1551" t="str">
        <f>'Result Entry'!$AO$3</f>
        <v>PHYSICS</v>
      </c>
      <c r="D2858" s="1552"/>
      <c r="E2858" s="1542">
        <f>IF($J2844="TC",0,IF($J2844="Nso",0,VLOOKUP($A2841,'Result Entry'!$B$9:$FW$108,39,0)))</f>
        <v>0.0</v>
      </c>
      <c r="F2858" s="1543">
        <f>IF($J2844="TC",0,IF($J2844="Nso",0,VLOOKUP($A2841,'Result Entry'!$B$9:$FW$108,40,0)))</f>
        <v>0.0</v>
      </c>
      <c r="G2858" s="1553">
        <f>E2858+F2858</f>
        <v>0.0</v>
      </c>
      <c r="H2858" s="1554">
        <f>IF($J2844="TC",0,IF($J2844="Nso",0,VLOOKUP($A2841,'Result Entry'!$B$9:$FW$108,45,0)))</f>
        <v>0.0</v>
      </c>
      <c r="I2858" s="1555"/>
      <c r="J2858" s="1556">
        <f>IF($J2844="TC",0,IF($J2844="Nso",0,VLOOKUP($A2841,'Result Entry'!$B$9:$FW$108,49,0)))</f>
        <v>0.0</v>
      </c>
      <c r="K2858" s="1555"/>
      <c r="L2858" s="1548">
        <f t="shared" si="160"/>
        <v>0.0</v>
      </c>
      <c r="M2858" s="1549">
        <f t="shared" si="161"/>
        <v>0.0</v>
      </c>
      <c r="N2858" s="1550" t="str">
        <f>IF($J2844="TC",0,IF($J2844="Nso",0,VLOOKUP($A2841,'Result Entry'!$B$9:$FW$108,54,0)))</f>
        <v/>
      </c>
    </row>
    <row r="2859" spans="8:8" s="1538" ht="20.25" customFormat="1" customHeight="1">
      <c r="A2859" s="1443"/>
      <c r="B2859" s="1539" t="s">
        <v>70</v>
      </c>
      <c r="C2859" s="1551" t="str">
        <f>'Result Entry'!$BF$3</f>
        <v>CHEMISTRY</v>
      </c>
      <c r="D2859" s="1552"/>
      <c r="E2859" s="1542" t="str">
        <f>IF($J2844="TC",0,IF($J2844="Nso",0,VLOOKUP($A2841,'Result Entry'!$B$9:$FW$108,55,0)))</f>
        <v/>
      </c>
      <c r="F2859" s="1543">
        <f>IF($J2844="TC",0,IF($J2844="Nso",0,VLOOKUP($A2841,'Result Entry'!$B$9:$FW$108,56,0)))</f>
        <v>0.0</v>
      </c>
      <c r="G2859" s="1553" t="e">
        <f>E2859+F2859</f>
        <v>#VALUE!</v>
      </c>
      <c r="H2859" s="1554">
        <f>IF($J2844="TC",0,IF($J2844="Nso",0,VLOOKUP($A2841,'Result Entry'!$B$9:$FW$108,61,0)))</f>
        <v>0.0</v>
      </c>
      <c r="I2859" s="1555"/>
      <c r="J2859" s="1556">
        <f>IF($J2844="TC",0,IF($J2844="Nso",0,VLOOKUP($A2841,'Result Entry'!$B$9:$FW$108,65,0)))</f>
        <v>0.0</v>
      </c>
      <c r="K2859" s="1555"/>
      <c r="L2859" s="1548">
        <f t="shared" si="160"/>
        <v>0.0</v>
      </c>
      <c r="M2859" s="1549" t="e">
        <f t="shared" si="161"/>
        <v>#VALUE!</v>
      </c>
      <c r="N2859" s="1550" t="str">
        <f>IF($J2844="TC",0,IF($J2844="Nso",0,VLOOKUP($A2841,'Result Entry'!$B$9:$FW$108,70,0)))</f>
        <v/>
      </c>
    </row>
    <row r="2860" spans="8:8" s="1538" ht="20.25" customFormat="1" customHeight="1">
      <c r="A2860" s="1443"/>
      <c r="B2860" s="1539" t="s">
        <v>70</v>
      </c>
      <c r="C2860" s="1551" t="str">
        <f>'Result Entry'!$BW$3</f>
        <v>BIOLOGY</v>
      </c>
      <c r="D2860" s="1552"/>
      <c r="E2860" s="1557" t="str">
        <f>IF($J2844="TC",0,IF($J2844="Nso",0,VLOOKUP($A2841,'Result Entry'!$B$9:$FW$108,71,0)))</f>
        <v/>
      </c>
      <c r="F2860" s="1558" t="str">
        <f>IF($J2844="TC",0,IF($J2844="Nso",0,VLOOKUP($A2841,'Result Entry'!$B$9:$FW$108,72,0)))</f>
        <v/>
      </c>
      <c r="G2860" s="1559" t="e">
        <f>E2860+F2860</f>
        <v>#VALUE!</v>
      </c>
      <c r="H2860" s="1560">
        <f>IF($J2844="TC",0,IF($J2844="Nso",0,VLOOKUP($A2841,'Result Entry'!$B$9:$FW$108,77,0)))</f>
        <v>0.0</v>
      </c>
      <c r="I2860" s="1561"/>
      <c r="J2860" s="1562">
        <f>IF($J2844="TC",0,IF($J2844="Nso",0,VLOOKUP($A2841,'Result Entry'!$B$9:$FW$108,81,0)))</f>
        <v>0.0</v>
      </c>
      <c r="K2860" s="1561"/>
      <c r="L2860" s="1563">
        <f t="shared" si="160"/>
        <v>0.0</v>
      </c>
      <c r="M2860" s="1564" t="e">
        <f t="shared" si="161"/>
        <v>#VALUE!</v>
      </c>
      <c r="N2860" s="1550">
        <f>IF($J2844="TC",0,IF($J2844="Nso",0,VLOOKUP($A2841,'Result Entry'!$B$9:$FW$108,86,0)))</f>
        <v>0.0</v>
      </c>
    </row>
    <row r="2861" spans="8:8" ht="20.25" customHeight="1">
      <c r="A2861" s="1443"/>
      <c r="B2861" s="1503" t="s">
        <v>70</v>
      </c>
      <c r="C2861" s="1565" t="s">
        <v>78</v>
      </c>
      <c r="D2861" s="1566"/>
      <c r="E2861" s="1567"/>
      <c r="F2861" s="1568" t="s">
        <v>79</v>
      </c>
      <c r="G2861" s="1569"/>
      <c r="H2861" s="1570" t="s">
        <v>80</v>
      </c>
      <c r="I2861" s="1571"/>
      <c r="J2861" s="1572" t="s">
        <v>42</v>
      </c>
      <c r="K2861" s="1667" t="s">
        <v>92</v>
      </c>
      <c r="L2861" s="1574" t="s">
        <v>40</v>
      </c>
      <c r="M2861" s="1575"/>
      <c r="N2861" s="1576" t="s">
        <v>44</v>
      </c>
    </row>
    <row r="2862" spans="8:8" ht="25.5" customHeight="1">
      <c r="A2862" s="1443"/>
      <c r="B2862" s="1503" t="s">
        <v>70</v>
      </c>
      <c r="C2862" s="1577"/>
      <c r="D2862" s="1578"/>
      <c r="E2862" s="1579"/>
      <c r="F2862" s="1580">
        <f>IF($J2844="TC",0,IF($J2844="Nso",0,VLOOKUP($A2841,'Result Entry'!$B$9:$FW$108,146,0)))</f>
        <v>0.0</v>
      </c>
      <c r="G2862" s="1581"/>
      <c r="H2862" s="1582">
        <f>IF($J2844="TC",0,IF($J2844="Nso",0,VLOOKUP($A2841,'Result Entry'!$B$9:$FW$108,147,0)))</f>
        <v>0.0</v>
      </c>
      <c r="I2862" s="1583"/>
      <c r="J2862" s="1584">
        <f>IF($J2844="TC",0,IF($J2844="Nso",0,VLOOKUP($A2841,'Result Entry'!$B$9:$FW$108,148,0)))</f>
        <v>0.0</v>
      </c>
      <c r="K2862" s="1585" t="str">
        <f>IF($J2844="TC",0,IF($J2844="Nso",0,VLOOKUP($A2841,'Result Entry'!$B$9:$FW$108,149,0)))</f>
        <v/>
      </c>
      <c r="L2862" s="1586">
        <f>IF($J2844="TC",0,IF($J2844="Nso",0,VLOOKUP($A2841,'Result Entry'!$B$9:$FW$108,150,0)))</f>
        <v>0.0</v>
      </c>
      <c r="M2862" s="1587"/>
      <c r="N2862" s="1588">
        <f>IF($J2844="TC",0,IF($J2844="Nso",0,VLOOKUP($A2841,'Result Entry'!$B$9:$FW$108,152,0)))</f>
        <v>0.0</v>
      </c>
    </row>
    <row r="2863" spans="8:8" ht="20.25" customHeight="1">
      <c r="A2863" s="1443"/>
      <c r="B2863" s="1503" t="s">
        <v>70</v>
      </c>
      <c r="C2863" s="1589" t="s">
        <v>59</v>
      </c>
      <c r="D2863" s="1590"/>
      <c r="E2863" s="1590"/>
      <c r="F2863" s="1590"/>
      <c r="G2863" s="1590"/>
      <c r="H2863" s="1591"/>
      <c r="I2863" s="1592" t="s">
        <v>60</v>
      </c>
      <c r="J2863" s="1593"/>
      <c r="K2863" s="1594">
        <f>VLOOKUP($A2841,'Result Entry'!$B$9:$FW$108,143,0)</f>
        <v>0.0</v>
      </c>
      <c r="L2863" s="1595"/>
      <c r="M2863" s="1596" t="s">
        <v>38</v>
      </c>
      <c r="N2863" s="1597"/>
    </row>
    <row r="2864" spans="8:8" ht="20.25" customHeight="1">
      <c r="A2864" s="1443"/>
      <c r="B2864" s="1503" t="s">
        <v>70</v>
      </c>
      <c r="C2864" s="1598" t="s">
        <v>55</v>
      </c>
      <c r="D2864" s="1599"/>
      <c r="E2864" s="1599"/>
      <c r="F2864" s="1600" t="s">
        <v>158</v>
      </c>
      <c r="G2864" s="1601"/>
      <c r="H2864" s="1602" t="s">
        <v>48</v>
      </c>
      <c r="I2864" s="1603" t="s">
        <v>61</v>
      </c>
      <c r="J2864" s="1604"/>
      <c r="K2864" s="1605">
        <f>VLOOKUP($A2841,'Result Entry'!$B$9:$FW$108,144,0)</f>
        <v>0.0</v>
      </c>
      <c r="L2864" s="1606"/>
      <c r="M2864" s="1607">
        <f>VLOOKUP($A2841,'Result Entry'!$B$9:$FW$108,145,0)</f>
        <v>0.0</v>
      </c>
      <c r="N2864" s="1608"/>
    </row>
    <row r="2865" spans="8:8" ht="20.25" customHeight="1">
      <c r="A2865" s="1443"/>
      <c r="B2865" s="1503" t="s">
        <v>70</v>
      </c>
      <c r="C2865" s="1598"/>
      <c r="D2865" s="1599"/>
      <c r="E2865" s="1599"/>
      <c r="F2865" s="1609"/>
      <c r="G2865" s="1610"/>
      <c r="H2865" s="1611" t="s">
        <v>100</v>
      </c>
      <c r="I2865" s="1612" t="s">
        <v>62</v>
      </c>
      <c r="J2865" s="1613"/>
      <c r="K2865" s="1614">
        <f>IF($J2844="TC","Transferred",IF($J2844="Nso","NameSeparated",VLOOKUP($A2841,'Result Entry'!$B$9:$FW$108,153,0)))</f>
        <v>0.0</v>
      </c>
      <c r="L2865" s="1614"/>
      <c r="M2865" s="1614"/>
      <c r="N2865" s="1615"/>
    </row>
    <row r="2866" spans="8:8" ht="20.25" customHeight="1">
      <c r="A2866" s="1443"/>
      <c r="B2866" s="1503" t="s">
        <v>70</v>
      </c>
      <c r="C2866" s="1616" t="str">
        <f>'Result Entry'!$DU$3</f>
        <v>Foundation Of Information Tech.</v>
      </c>
      <c r="D2866" s="1617"/>
      <c r="E2866" s="1618"/>
      <c r="F2866" s="1619" t="str">
        <f>IF($J2844="TC",0,IF($J2844="Nso",0,VLOOKUP($A2841,'Result Entry'!$B$9:$GS$108,170,0)))</f>
        <v/>
      </c>
      <c r="G2866" s="1619"/>
      <c r="H2866" s="1620">
        <f>IF($J2844="TC",0,IF($J2844="Nso",0,VLOOKUP($A2841,'Result Entry'!$B$9:$GS$108,112,0)))</f>
        <v>0.0</v>
      </c>
      <c r="I2866" s="1621" t="s">
        <v>72</v>
      </c>
      <c r="J2866" s="1622"/>
      <c r="K2866" s="1623">
        <f>'Result Entry'!$T$2</f>
        <v>45041.0</v>
      </c>
      <c r="L2866" s="1624"/>
      <c r="M2866" s="1624"/>
      <c r="N2866" s="1625"/>
    </row>
    <row r="2867" spans="8:8" ht="20.25" customHeight="1">
      <c r="A2867" s="1443"/>
      <c r="B2867" s="1503" t="s">
        <v>70</v>
      </c>
      <c r="C2867" s="1616" t="str">
        <f>'Result Entry'!$EI$3</f>
        <v>G.I.A.I.-II</v>
      </c>
      <c r="D2867" s="1617"/>
      <c r="E2867" s="1618"/>
      <c r="F2867" s="1619" t="str">
        <f>IF($J2844="TC",0,IF($J2844="Nso",0,VLOOKUP($A2841,'Result Entry'!$B$9:$GS$108,174,0)))</f>
        <v/>
      </c>
      <c r="G2867" s="1619"/>
      <c r="H2867" s="1620">
        <f>IF($J2844="TC",0,IF($J2844="Nso",0,VLOOKUP($A2841,'Result Entry'!$B$9:$GS$108,124,0)))</f>
        <v>0.0</v>
      </c>
      <c r="I2867" s="1626"/>
      <c r="J2867" s="1627"/>
      <c r="K2867" s="1627"/>
      <c r="L2867" s="1627"/>
      <c r="M2867" s="1627"/>
      <c r="N2867" s="1628"/>
    </row>
    <row r="2868" spans="8:8" ht="20.25" customHeight="1">
      <c r="A2868" s="1443"/>
      <c r="B2868" s="1503" t="s">
        <v>70</v>
      </c>
      <c r="C2868" s="1616" t="str">
        <f>'Result Entry'!$EU$3</f>
        <v>SOC.SER.PLAN</v>
      </c>
      <c r="D2868" s="1617"/>
      <c r="E2868" s="1618"/>
      <c r="F2868" s="1619">
        <f>IF($J2844="TC",0,IF($J2844="Nso",0,VLOOKUP($A2841,'Result Entry'!$B$9:$HS$108,178,0)))</f>
        <v>0.0</v>
      </c>
      <c r="G2868" s="1619"/>
      <c r="H2868" s="1620">
        <f>IF($J2844="TC",0,IF($J2844="Nso",0,VLOOKUP($A2841,'Result Entry'!$B$9:$GS$108,136,0)))</f>
        <v>0.0</v>
      </c>
      <c r="I2868" s="1629" t="s">
        <v>175</v>
      </c>
      <c r="J2868" s="1630"/>
      <c r="K2868" s="1668"/>
      <c r="L2868" s="1669"/>
      <c r="M2868" s="1669"/>
      <c r="N2868" s="1670"/>
    </row>
    <row r="2869" spans="8:8" ht="20.25" customHeight="1">
      <c r="A2869" s="1443"/>
      <c r="B2869" s="1503" t="s">
        <v>70</v>
      </c>
      <c r="C2869" s="1616" t="str">
        <f>'Result Entry'!$FG$3</f>
        <v>Jeewan Kaushal</v>
      </c>
      <c r="D2869" s="1617"/>
      <c r="E2869" s="1618"/>
      <c r="F2869" s="1619" t="str">
        <f>IF($J2844="TC",0,IF($J2844="Nso",0,VLOOKUP($A2841,'Result Entry'!$B$9:$HS$108,182,0)))</f>
        <v/>
      </c>
      <c r="G2869" s="1619"/>
      <c r="H2869" s="1620">
        <f>IF($J2844="TC",0,IF($J2844="Nso",0,VLOOKUP($A2841,'Result Entry'!$B$9:$HS$108,136,0)))</f>
        <v>0.0</v>
      </c>
      <c r="I2869" s="1629" t="s">
        <v>149</v>
      </c>
      <c r="J2869" s="1630"/>
      <c r="K2869" s="1630"/>
      <c r="L2869" s="1630"/>
      <c r="M2869" s="1630"/>
      <c r="N2869" s="1634"/>
    </row>
    <row r="2870" spans="8:8" ht="20.25" customHeight="1">
      <c r="A2870" s="1443"/>
      <c r="B2870" s="1483" t="s">
        <v>70</v>
      </c>
      <c r="C2870" s="1635" t="s">
        <v>181</v>
      </c>
      <c r="D2870" s="1636"/>
      <c r="E2870" s="1637"/>
      <c r="F2870" s="1638" t="s">
        <v>182</v>
      </c>
      <c r="G2870" s="1639"/>
      <c r="H2870" s="1640" t="s">
        <v>31</v>
      </c>
      <c r="I2870" s="1629" t="s">
        <v>176</v>
      </c>
      <c r="J2870" s="1630"/>
      <c r="K2870" s="1630"/>
      <c r="L2870" s="1630"/>
      <c r="M2870" s="1630"/>
      <c r="N2870" s="1634"/>
    </row>
    <row r="2871" spans="8:8" ht="20.25" customHeight="1">
      <c r="A2871" s="1443"/>
      <c r="B2871" s="1483" t="s">
        <v>70</v>
      </c>
      <c r="C2871" s="1641"/>
      <c r="D2871" s="1642"/>
      <c r="E2871" s="1643"/>
      <c r="F2871" s="1644" t="s">
        <v>183</v>
      </c>
      <c r="G2871" s="1645"/>
      <c r="H2871" s="1646" t="s">
        <v>180</v>
      </c>
      <c r="I2871" s="1647" t="s">
        <v>68</v>
      </c>
      <c r="J2871" s="1648"/>
      <c r="K2871" s="1648"/>
      <c r="L2871" s="1648"/>
      <c r="M2871" s="1648"/>
      <c r="N2871" s="1649"/>
    </row>
    <row r="2872" spans="8:8" ht="20.25" customHeight="1">
      <c r="A2872" s="1443"/>
      <c r="B2872" s="1483" t="s">
        <v>70</v>
      </c>
      <c r="C2872" s="1641"/>
      <c r="D2872" s="1642"/>
      <c r="E2872" s="1643"/>
      <c r="F2872" s="1644" t="s">
        <v>186</v>
      </c>
      <c r="G2872" s="1645"/>
      <c r="H2872" s="1646" t="s">
        <v>63</v>
      </c>
      <c r="I2872" s="1650"/>
      <c r="J2872" s="1651"/>
      <c r="K2872" s="1651"/>
      <c r="L2872" s="1651"/>
      <c r="M2872" s="1651"/>
      <c r="N2872" s="1652"/>
    </row>
    <row r="2873" spans="8:8" ht="20.25" customHeight="1">
      <c r="A2873" s="1443"/>
      <c r="B2873" s="1483" t="s">
        <v>70</v>
      </c>
      <c r="C2873" s="1641"/>
      <c r="D2873" s="1642"/>
      <c r="E2873" s="1643"/>
      <c r="F2873" s="1644" t="s">
        <v>187</v>
      </c>
      <c r="G2873" s="1645"/>
      <c r="H2873" s="1646" t="s">
        <v>64</v>
      </c>
      <c r="I2873" s="1650"/>
      <c r="J2873" s="1651"/>
      <c r="K2873" s="1651"/>
      <c r="L2873" s="1651"/>
      <c r="M2873" s="1651"/>
      <c r="N2873" s="1652"/>
    </row>
    <row r="2874" spans="8:8" ht="20.25" customHeight="1">
      <c r="A2874" s="1443"/>
      <c r="B2874" s="1483" t="s">
        <v>70</v>
      </c>
      <c r="C2874" s="1641"/>
      <c r="D2874" s="1642"/>
      <c r="E2874" s="1643"/>
      <c r="F2874" s="1644" t="s">
        <v>184</v>
      </c>
      <c r="G2874" s="1645"/>
      <c r="H2874" s="1646" t="s">
        <v>66</v>
      </c>
      <c r="I2874" s="1653" t="s">
        <v>81</v>
      </c>
      <c r="J2874" s="1654"/>
      <c r="K2874" s="1654"/>
      <c r="L2874" s="1654"/>
      <c r="M2874" s="1654"/>
      <c r="N2874" s="1655"/>
    </row>
    <row r="2875" spans="8:8" ht="20.25" customHeight="1">
      <c r="A2875" s="1443"/>
      <c r="B2875" s="1656" t="s">
        <v>70</v>
      </c>
      <c r="C2875" s="1657"/>
      <c r="D2875" s="1658"/>
      <c r="E2875" s="1659"/>
      <c r="F2875" s="1660" t="s">
        <v>185</v>
      </c>
      <c r="G2875" s="1661"/>
      <c r="H2875" s="1662" t="s">
        <v>65</v>
      </c>
      <c r="I2875" s="1663"/>
      <c r="J2875" s="1664"/>
      <c r="K2875" s="1664"/>
      <c r="L2875" s="1664"/>
      <c r="M2875" s="1664"/>
      <c r="N2875" s="1665"/>
    </row>
    <row r="2876" spans="8:8" ht="15.75">
      <c r="A2876" s="1666"/>
      <c r="B2876" s="1666"/>
      <c r="C2876" s="1666"/>
      <c r="D2876" s="1666"/>
      <c r="E2876" s="1666"/>
      <c r="F2876" s="1666"/>
      <c r="G2876" s="1666"/>
      <c r="H2876" s="1666"/>
      <c r="I2876" s="1666"/>
      <c r="J2876" s="1666"/>
      <c r="K2876" s="1666"/>
      <c r="L2876" s="1666"/>
      <c r="M2876" s="1666"/>
      <c r="N2876" s="1666"/>
    </row>
    <row r="2877" spans="8:8" ht="24.75" customHeight="1">
      <c r="A2877" s="1441">
        <f>A2841+1</f>
        <v>82.0</v>
      </c>
      <c r="B2877" s="1442" t="s">
        <v>51</v>
      </c>
      <c r="C2877" s="1442"/>
      <c r="D2877" s="1442"/>
      <c r="E2877" s="1442"/>
      <c r="F2877" s="1442"/>
      <c r="G2877" s="1442"/>
      <c r="H2877" s="1442"/>
      <c r="I2877" s="1442"/>
      <c r="J2877" s="1442"/>
      <c r="K2877" s="1442"/>
      <c r="L2877" s="1442"/>
      <c r="M2877" s="1442"/>
      <c r="N2877" s="1442"/>
    </row>
    <row r="2878" spans="8:8" ht="42.75" customHeight="1">
      <c r="A2878" s="1443"/>
      <c r="B2878" s="1444"/>
      <c r="C2878" s="1445"/>
      <c r="D2878" s="1446" t="str">
        <f>Master!$E$8</f>
        <v>Govt. Sr. Secondary School </v>
      </c>
      <c r="E2878" s="1447"/>
      <c r="F2878" s="1447"/>
      <c r="G2878" s="1447"/>
      <c r="H2878" s="1447"/>
      <c r="I2878" s="1447"/>
      <c r="J2878" s="1447"/>
      <c r="K2878" s="1447"/>
      <c r="L2878" s="1447"/>
      <c r="M2878" s="1447"/>
      <c r="N2878" s="1448"/>
    </row>
    <row r="2879" spans="8:8" ht="26.25" customHeight="1">
      <c r="A2879" s="1443"/>
      <c r="B2879" s="1449"/>
      <c r="C2879" s="1450"/>
      <c r="D2879" s="1451" t="str">
        <f>Master!$E$11</f>
        <v>P.S.-Bapini (Jodhpur)</v>
      </c>
      <c r="E2879" s="1452"/>
      <c r="F2879" s="1452"/>
      <c r="G2879" s="1452"/>
      <c r="H2879" s="1452"/>
      <c r="I2879" s="1452"/>
      <c r="J2879" s="1452"/>
      <c r="K2879" s="1452"/>
      <c r="L2879" s="1452"/>
      <c r="M2879" s="1452"/>
      <c r="N2879" s="1453"/>
    </row>
    <row r="2880" spans="8:8" ht="20.25" customHeight="1">
      <c r="A2880" s="1443"/>
      <c r="B2880" s="1454"/>
      <c r="C2880" s="1455" t="s">
        <v>151</v>
      </c>
      <c r="D2880" s="1456"/>
      <c r="E2880" s="1456"/>
      <c r="F2880" s="1456"/>
      <c r="G2880" s="1457"/>
      <c r="H2880" s="1458" t="s">
        <v>128</v>
      </c>
      <c r="I2880" s="1458"/>
      <c r="J2880" s="1459">
        <f>VLOOKUP(A2877,'Result Entry'!$B$6:$K$108,6,0)</f>
        <v>0.0</v>
      </c>
      <c r="K2880" s="1460" t="s">
        <v>69</v>
      </c>
      <c r="L2880" s="1461"/>
      <c r="M2880" s="1462">
        <f>Master!$E$14</f>
        <v>8.151106901E9</v>
      </c>
      <c r="N2880" s="1463"/>
    </row>
    <row r="2881" spans="8:8" ht="20.25" customHeight="1">
      <c r="A2881" s="1443"/>
      <c r="B2881" s="1464"/>
      <c r="C2881" s="1465"/>
      <c r="D2881" s="1466"/>
      <c r="E2881" s="1466"/>
      <c r="F2881" s="1466"/>
      <c r="G2881" s="1467"/>
      <c r="H2881" s="1468"/>
      <c r="I2881" s="1468"/>
      <c r="J2881" s="1469"/>
      <c r="K2881" s="1470" t="s">
        <v>67</v>
      </c>
      <c r="L2881" s="1471"/>
      <c r="M2881" s="1472"/>
      <c r="N2881" s="1473"/>
      <c r="O2881" s="23" t="s">
        <v>157</v>
      </c>
    </row>
    <row r="2882" spans="8:8" ht="20.25" customHeight="1">
      <c r="A2882" s="1443"/>
      <c r="B2882" s="1464"/>
      <c r="C2882" s="1474"/>
      <c r="D2882" s="1475"/>
      <c r="E2882" s="1475"/>
      <c r="F2882" s="1475"/>
      <c r="G2882" s="1476"/>
      <c r="H2882" s="1477"/>
      <c r="I2882" s="1477"/>
      <c r="J2882" s="1478"/>
      <c r="K2882" s="1479" t="s">
        <v>52</v>
      </c>
      <c r="L2882" s="1480"/>
      <c r="M2882" s="1481" t="str">
        <f>Master!$E$6</f>
        <v>2022-23</v>
      </c>
      <c r="N2882" s="1482"/>
    </row>
    <row r="2883" spans="8:8" ht="20.25" customHeight="1">
      <c r="A2883" s="1443"/>
      <c r="B2883" s="1483" t="s">
        <v>70</v>
      </c>
      <c r="C2883" s="1484" t="s">
        <v>21</v>
      </c>
      <c r="D2883" s="1485"/>
      <c r="E2883" s="1485"/>
      <c r="F2883" s="1486"/>
      <c r="G2883" s="1487" t="s">
        <v>150</v>
      </c>
      <c r="H2883" s="1488">
        <f>VLOOKUP($A2877,'Result Entry'!$B$9:$FW$108,4,0)</f>
        <v>0.0</v>
      </c>
      <c r="I2883" s="1488"/>
      <c r="J2883" s="1488"/>
      <c r="K2883" s="1488"/>
      <c r="L2883" s="1488"/>
      <c r="M2883" s="1488"/>
      <c r="N2883" s="1489"/>
    </row>
    <row r="2884" spans="8:8" ht="20.25" customHeight="1">
      <c r="A2884" s="1443"/>
      <c r="B2884" s="1483" t="s">
        <v>70</v>
      </c>
      <c r="C2884" s="1490" t="s">
        <v>23</v>
      </c>
      <c r="D2884" s="1491"/>
      <c r="E2884" s="1491"/>
      <c r="F2884" s="1492"/>
      <c r="G2884" s="1493" t="s">
        <v>150</v>
      </c>
      <c r="H2884" s="1494">
        <f>VLOOKUP($A2877,'Result Entry'!$B$9:$FW$108,7,0)</f>
        <v>0.0</v>
      </c>
      <c r="I2884" s="1494"/>
      <c r="J2884" s="1494"/>
      <c r="K2884" s="1494"/>
      <c r="L2884" s="1494"/>
      <c r="M2884" s="1494"/>
      <c r="N2884" s="1495"/>
    </row>
    <row r="2885" spans="8:8" ht="20.25" customHeight="1">
      <c r="A2885" s="1443"/>
      <c r="B2885" s="1483" t="s">
        <v>70</v>
      </c>
      <c r="C2885" s="1490" t="s">
        <v>24</v>
      </c>
      <c r="D2885" s="1491"/>
      <c r="E2885" s="1491"/>
      <c r="F2885" s="1492"/>
      <c r="G2885" s="1493" t="s">
        <v>150</v>
      </c>
      <c r="H2885" s="1494">
        <f>VLOOKUP($A2877,'Result Entry'!$B$9:$FW$108,8,0)</f>
        <v>0.0</v>
      </c>
      <c r="I2885" s="1494"/>
      <c r="J2885" s="1494"/>
      <c r="K2885" s="1494"/>
      <c r="L2885" s="1494"/>
      <c r="M2885" s="1494"/>
      <c r="N2885" s="1495"/>
    </row>
    <row r="2886" spans="8:8" ht="20.25" customHeight="1">
      <c r="A2886" s="1443"/>
      <c r="B2886" s="1483" t="s">
        <v>70</v>
      </c>
      <c r="C2886" s="1490" t="s">
        <v>53</v>
      </c>
      <c r="D2886" s="1491"/>
      <c r="E2886" s="1491"/>
      <c r="F2886" s="1492"/>
      <c r="G2886" s="1493" t="s">
        <v>150</v>
      </c>
      <c r="H2886" s="1494">
        <f>VLOOKUP($A2877,'Result Entry'!$B$9:$FW$108,9,0)</f>
        <v>0.0</v>
      </c>
      <c r="I2886" s="1494"/>
      <c r="J2886" s="1494"/>
      <c r="K2886" s="1494"/>
      <c r="L2886" s="1494"/>
      <c r="M2886" s="1494"/>
      <c r="N2886" s="1495"/>
    </row>
    <row r="2887" spans="8:8" ht="20.25" customHeight="1">
      <c r="A2887" s="1443"/>
      <c r="B2887" s="1483" t="s">
        <v>70</v>
      </c>
      <c r="C2887" s="1490" t="s">
        <v>54</v>
      </c>
      <c r="D2887" s="1491"/>
      <c r="E2887" s="1491"/>
      <c r="F2887" s="1492"/>
      <c r="G2887" s="1493" t="s">
        <v>150</v>
      </c>
      <c r="H2887" s="1496" t="str">
        <f>CONCATENATE('Result Entry'!$G$4,'Result Entry'!$J$4)</f>
        <v>11(A)</v>
      </c>
      <c r="I2887" s="1494"/>
      <c r="J2887" s="1494"/>
      <c r="K2887" s="1494"/>
      <c r="L2887" s="1494"/>
      <c r="M2887" s="1494"/>
      <c r="N2887" s="1495"/>
    </row>
    <row r="2888" spans="8:8" ht="20.25" customHeight="1">
      <c r="A2888" s="1443"/>
      <c r="B2888" s="1483" t="s">
        <v>70</v>
      </c>
      <c r="C2888" s="1497" t="s">
        <v>26</v>
      </c>
      <c r="D2888" s="1498"/>
      <c r="E2888" s="1498"/>
      <c r="F2888" s="1499"/>
      <c r="G2888" s="1500" t="s">
        <v>150</v>
      </c>
      <c r="H2888" s="1501">
        <f>VLOOKUP($A2877,'Result Entry'!$B$9:$FW$108,10,0)</f>
        <v>0.0</v>
      </c>
      <c r="I2888" s="1501"/>
      <c r="J2888" s="1501"/>
      <c r="K2888" s="1501"/>
      <c r="L2888" s="1501"/>
      <c r="M2888" s="1501"/>
      <c r="N2888" s="1502"/>
    </row>
    <row r="2889" spans="8:8" ht="20.25" customHeight="1">
      <c r="A2889" s="1443"/>
      <c r="B2889" s="1503" t="s">
        <v>70</v>
      </c>
      <c r="C2889" s="1504" t="s">
        <v>168</v>
      </c>
      <c r="D2889" s="1505"/>
      <c r="E2889" s="1506" t="s">
        <v>73</v>
      </c>
      <c r="F2889" s="1507" t="s">
        <v>74</v>
      </c>
      <c r="G2889" s="1508" t="s">
        <v>169</v>
      </c>
      <c r="H2889" s="1509" t="s">
        <v>56</v>
      </c>
      <c r="I2889" s="1510"/>
      <c r="J2889" s="1511" t="s">
        <v>85</v>
      </c>
      <c r="K2889" s="1512"/>
      <c r="L2889" s="1513" t="s">
        <v>170</v>
      </c>
      <c r="M2889" s="1514" t="s">
        <v>77</v>
      </c>
      <c r="N2889" s="1515" t="s">
        <v>99</v>
      </c>
    </row>
    <row r="2890" spans="8:8" ht="20.25" customHeight="1">
      <c r="A2890" s="1443"/>
      <c r="B2890" s="1503"/>
      <c r="C2890" s="1516"/>
      <c r="D2890" s="1517"/>
      <c r="E2890" s="1518"/>
      <c r="F2890" s="1519"/>
      <c r="G2890" s="1520"/>
      <c r="H2890" s="1521"/>
      <c r="I2890" s="1522"/>
      <c r="J2890" s="1523"/>
      <c r="K2890" s="1524"/>
      <c r="L2890" s="1525"/>
      <c r="M2890" s="1526"/>
      <c r="N2890" s="1527"/>
    </row>
    <row r="2891" spans="8:8" ht="20.25" customHeight="1">
      <c r="A2891" s="1443"/>
      <c r="B2891" s="1503" t="s">
        <v>70</v>
      </c>
      <c r="C2891" s="1528" t="s">
        <v>57</v>
      </c>
      <c r="D2891" s="1529"/>
      <c r="E2891" s="1530">
        <f>'Result Entry'!$L$7</f>
        <v>10.0</v>
      </c>
      <c r="F2891" s="1531">
        <f>'Result Entry'!$M$7</f>
        <v>10.0</v>
      </c>
      <c r="G2891" s="1532">
        <f>SUM(E2891:F2891)</f>
        <v>20.0</v>
      </c>
      <c r="H2891" s="1533">
        <f>'Result Entry'!$AU$7</f>
        <v>70.0</v>
      </c>
      <c r="I2891" s="1534"/>
      <c r="J2891" s="1535">
        <f>'Result Entry'!$AY$7</f>
        <v>100.0</v>
      </c>
      <c r="K2891" s="1534"/>
      <c r="L2891" s="1532">
        <f t="shared" si="162" ref="L2891:L2896">H2891+J2891</f>
        <v>170.0</v>
      </c>
      <c r="M2891" s="1536">
        <f t="shared" si="163" ref="M2891:M2896">G2891+L2891</f>
        <v>190.0</v>
      </c>
      <c r="N2891" s="1537"/>
    </row>
    <row r="2892" spans="8:8" s="1538" ht="20.25" customFormat="1" customHeight="1">
      <c r="A2892" s="1443"/>
      <c r="B2892" s="1539" t="s">
        <v>70</v>
      </c>
      <c r="C2892" s="1540" t="str">
        <f>'Result Entry'!$L$3</f>
        <v>HINDI Comp.</v>
      </c>
      <c r="D2892" s="1541"/>
      <c r="E2892" s="1542">
        <f>IF($J2880="TC",0,IF($J2880="Nso",0,VLOOKUP($A2877,'Result Entry'!$B$9:$FW$108,11,0)))</f>
        <v>0.0</v>
      </c>
      <c r="F2892" s="1543">
        <f>IF($J2880="TC",0,IF($J2880="Nso",0,VLOOKUP($A2877,'Result Entry'!$B$9:$FW$108,12,0)))</f>
        <v>0.0</v>
      </c>
      <c r="G2892" s="1544">
        <f>E2892+F2892</f>
        <v>0.0</v>
      </c>
      <c r="H2892" s="1545">
        <f>IF($J2880="TC",0,IF($J2880="Nso",0,VLOOKUP($A2877,'Result Entry'!$B$9:$FW$108,16,0)))</f>
        <v>0.0</v>
      </c>
      <c r="I2892" s="1546"/>
      <c r="J2892" s="1547">
        <f>IF($J2880="TC",0,IF($J2880="Nso",0,VLOOKUP($A2877,'Result Entry'!$B$9:$FW$108,19,0)))</f>
        <v>0.0</v>
      </c>
      <c r="K2892" s="1546"/>
      <c r="L2892" s="1548">
        <f t="shared" si="162"/>
        <v>0.0</v>
      </c>
      <c r="M2892" s="1549">
        <f t="shared" si="163"/>
        <v>0.0</v>
      </c>
      <c r="N2892" s="1550" t="str">
        <f>IF($J2880="TC",0,IF($J2880="Nso",0,VLOOKUP($A2877,'Result Entry'!$B$9:$FW$108,24,0)))</f>
        <v/>
      </c>
    </row>
    <row r="2893" spans="8:8" s="1538" ht="20.25" customFormat="1" customHeight="1">
      <c r="A2893" s="1443"/>
      <c r="B2893" s="1539" t="s">
        <v>70</v>
      </c>
      <c r="C2893" s="1551" t="str">
        <f>'Result Entry'!$Z$3</f>
        <v>ENGLISH Comp.</v>
      </c>
      <c r="D2893" s="1552"/>
      <c r="E2893" s="1542">
        <f>IF($J2880="TC",0,IF($J2880="Nso",0,VLOOKUP($A2877,'Result Entry'!$B$9:$FW$108,25,0)))</f>
        <v>0.0</v>
      </c>
      <c r="F2893" s="1543">
        <f>IF($J2880="TC",0,IF($J2880="Nso",0,VLOOKUP($A2877,'Result Entry'!$B$9:$FW$108,26,0)))</f>
        <v>0.0</v>
      </c>
      <c r="G2893" s="1553">
        <f>E2893+F2893</f>
        <v>0.0</v>
      </c>
      <c r="H2893" s="1554">
        <f>IF($J2880="TC",0,IF($J2880="Nso",0,VLOOKUP($A2877,'Result Entry'!$B$9:$FW$108,30,0)))</f>
        <v>0.0</v>
      </c>
      <c r="I2893" s="1555"/>
      <c r="J2893" s="1556">
        <f>IF($J2880="TC",0,IF($J2880="Nso",0,VLOOKUP($A2877,'Result Entry'!$B$9:$FW$108,33,0)))</f>
        <v>0.0</v>
      </c>
      <c r="K2893" s="1555"/>
      <c r="L2893" s="1548">
        <f t="shared" si="162"/>
        <v>0.0</v>
      </c>
      <c r="M2893" s="1549">
        <f t="shared" si="163"/>
        <v>0.0</v>
      </c>
      <c r="N2893" s="1550" t="str">
        <f>IF($J2880="TC",0,IF($J2880="Nso",0,VLOOKUP($A2877,'Result Entry'!$B$9:$FW$108,38,0)))</f>
        <v/>
      </c>
    </row>
    <row r="2894" spans="8:8" s="1538" ht="20.25" customFormat="1" customHeight="1">
      <c r="A2894" s="1443"/>
      <c r="B2894" s="1539" t="s">
        <v>70</v>
      </c>
      <c r="C2894" s="1551" t="str">
        <f>'Result Entry'!$AO$3</f>
        <v>PHYSICS</v>
      </c>
      <c r="D2894" s="1552"/>
      <c r="E2894" s="1542">
        <f>IF($J2880="TC",0,IF($J2880="Nso",0,VLOOKUP($A2877,'Result Entry'!$B$9:$FW$108,39,0)))</f>
        <v>0.0</v>
      </c>
      <c r="F2894" s="1543">
        <f>IF($J2880="TC",0,IF($J2880="Nso",0,VLOOKUP($A2877,'Result Entry'!$B$9:$FW$108,40,0)))</f>
        <v>0.0</v>
      </c>
      <c r="G2894" s="1553">
        <f>E2894+F2894</f>
        <v>0.0</v>
      </c>
      <c r="H2894" s="1554">
        <f>IF($J2880="TC",0,IF($J2880="Nso",0,VLOOKUP($A2877,'Result Entry'!$B$9:$FW$108,45,0)))</f>
        <v>0.0</v>
      </c>
      <c r="I2894" s="1555"/>
      <c r="J2894" s="1556">
        <f>IF($J2880="TC",0,IF($J2880="Nso",0,VLOOKUP($A2877,'Result Entry'!$B$9:$FW$108,49,0)))</f>
        <v>0.0</v>
      </c>
      <c r="K2894" s="1555"/>
      <c r="L2894" s="1548">
        <f t="shared" si="162"/>
        <v>0.0</v>
      </c>
      <c r="M2894" s="1549">
        <f t="shared" si="163"/>
        <v>0.0</v>
      </c>
      <c r="N2894" s="1550" t="str">
        <f>IF($J2880="TC",0,IF($J2880="Nso",0,VLOOKUP($A2877,'Result Entry'!$B$9:$FW$108,54,0)))</f>
        <v/>
      </c>
    </row>
    <row r="2895" spans="8:8" s="1538" ht="20.25" customFormat="1" customHeight="1">
      <c r="A2895" s="1443"/>
      <c r="B2895" s="1539" t="s">
        <v>70</v>
      </c>
      <c r="C2895" s="1551" t="str">
        <f>'Result Entry'!$BF$3</f>
        <v>CHEMISTRY</v>
      </c>
      <c r="D2895" s="1552"/>
      <c r="E2895" s="1542" t="str">
        <f>IF($J2880="TC",0,IF($J2880="Nso",0,VLOOKUP($A2877,'Result Entry'!$B$9:$FW$108,55,0)))</f>
        <v/>
      </c>
      <c r="F2895" s="1543">
        <f>IF($J2880="TC",0,IF($J2880="Nso",0,VLOOKUP($A2877,'Result Entry'!$B$9:$FW$108,56,0)))</f>
        <v>0.0</v>
      </c>
      <c r="G2895" s="1553" t="e">
        <f>E2895+F2895</f>
        <v>#VALUE!</v>
      </c>
      <c r="H2895" s="1554">
        <f>IF($J2880="TC",0,IF($J2880="Nso",0,VLOOKUP($A2877,'Result Entry'!$B$9:$FW$108,61,0)))</f>
        <v>0.0</v>
      </c>
      <c r="I2895" s="1555"/>
      <c r="J2895" s="1556">
        <f>IF($J2880="TC",0,IF($J2880="Nso",0,VLOOKUP($A2877,'Result Entry'!$B$9:$FW$108,65,0)))</f>
        <v>0.0</v>
      </c>
      <c r="K2895" s="1555"/>
      <c r="L2895" s="1548">
        <f t="shared" si="162"/>
        <v>0.0</v>
      </c>
      <c r="M2895" s="1549" t="e">
        <f t="shared" si="163"/>
        <v>#VALUE!</v>
      </c>
      <c r="N2895" s="1550" t="str">
        <f>IF($J2880="TC",0,IF($J2880="Nso",0,VLOOKUP($A2877,'Result Entry'!$B$9:$FW$108,70,0)))</f>
        <v/>
      </c>
    </row>
    <row r="2896" spans="8:8" s="1538" ht="20.25" customFormat="1" customHeight="1">
      <c r="A2896" s="1443"/>
      <c r="B2896" s="1539" t="s">
        <v>70</v>
      </c>
      <c r="C2896" s="1551" t="str">
        <f>'Result Entry'!$BW$3</f>
        <v>BIOLOGY</v>
      </c>
      <c r="D2896" s="1552"/>
      <c r="E2896" s="1557" t="str">
        <f>IF($J2880="TC",0,IF($J2880="Nso",0,VLOOKUP($A2877,'Result Entry'!$B$9:$FW$108,71,0)))</f>
        <v/>
      </c>
      <c r="F2896" s="1558" t="str">
        <f>IF($J2880="TC",0,IF($J2880="Nso",0,VLOOKUP($A2877,'Result Entry'!$B$9:$FW$108,72,0)))</f>
        <v/>
      </c>
      <c r="G2896" s="1559" t="e">
        <f>E2896+F2896</f>
        <v>#VALUE!</v>
      </c>
      <c r="H2896" s="1560">
        <f>IF($J2880="TC",0,IF($J2880="Nso",0,VLOOKUP($A2877,'Result Entry'!$B$9:$FW$108,77,0)))</f>
        <v>0.0</v>
      </c>
      <c r="I2896" s="1561"/>
      <c r="J2896" s="1562">
        <f>IF($J2880="TC",0,IF($J2880="Nso",0,VLOOKUP($A2877,'Result Entry'!$B$9:$FW$108,81,0)))</f>
        <v>0.0</v>
      </c>
      <c r="K2896" s="1561"/>
      <c r="L2896" s="1563">
        <f t="shared" si="162"/>
        <v>0.0</v>
      </c>
      <c r="M2896" s="1564" t="e">
        <f t="shared" si="163"/>
        <v>#VALUE!</v>
      </c>
      <c r="N2896" s="1550">
        <f>IF($J2880="TC",0,IF($J2880="Nso",0,VLOOKUP($A2877,'Result Entry'!$B$9:$FW$108,86,0)))</f>
        <v>0.0</v>
      </c>
    </row>
    <row r="2897" spans="8:8" ht="20.25" customHeight="1">
      <c r="A2897" s="1443"/>
      <c r="B2897" s="1503" t="s">
        <v>70</v>
      </c>
      <c r="C2897" s="1565" t="s">
        <v>78</v>
      </c>
      <c r="D2897" s="1566"/>
      <c r="E2897" s="1567"/>
      <c r="F2897" s="1568" t="s">
        <v>79</v>
      </c>
      <c r="G2897" s="1569"/>
      <c r="H2897" s="1570" t="s">
        <v>80</v>
      </c>
      <c r="I2897" s="1571"/>
      <c r="J2897" s="1572" t="s">
        <v>42</v>
      </c>
      <c r="K2897" s="1667" t="s">
        <v>92</v>
      </c>
      <c r="L2897" s="1574" t="s">
        <v>40</v>
      </c>
      <c r="M2897" s="1575"/>
      <c r="N2897" s="1576" t="s">
        <v>44</v>
      </c>
    </row>
    <row r="2898" spans="8:8" ht="25.5" customHeight="1">
      <c r="A2898" s="1443"/>
      <c r="B2898" s="1503" t="s">
        <v>70</v>
      </c>
      <c r="C2898" s="1577"/>
      <c r="D2898" s="1578"/>
      <c r="E2898" s="1579"/>
      <c r="F2898" s="1580">
        <f>IF($J2880="TC",0,IF($J2880="Nso",0,VLOOKUP($A2877,'Result Entry'!$B$9:$FW$108,146,0)))</f>
        <v>0.0</v>
      </c>
      <c r="G2898" s="1581"/>
      <c r="H2898" s="1582">
        <f>IF($J2880="TC",0,IF($J2880="Nso",0,VLOOKUP($A2877,'Result Entry'!$B$9:$FW$108,147,0)))</f>
        <v>0.0</v>
      </c>
      <c r="I2898" s="1583"/>
      <c r="J2898" s="1584">
        <f>IF($J2880="TC",0,IF($J2880="Nso",0,VLOOKUP($A2877,'Result Entry'!$B$9:$FW$108,148,0)))</f>
        <v>0.0</v>
      </c>
      <c r="K2898" s="1585" t="str">
        <f>IF($J2880="TC",0,IF($J2880="Nso",0,VLOOKUP($A2877,'Result Entry'!$B$9:$FW$108,149,0)))</f>
        <v/>
      </c>
      <c r="L2898" s="1586">
        <f>IF($J2880="TC",0,IF($J2880="Nso",0,VLOOKUP($A2877,'Result Entry'!$B$9:$FW$108,150,0)))</f>
        <v>0.0</v>
      </c>
      <c r="M2898" s="1587"/>
      <c r="N2898" s="1588">
        <f>IF($J2880="TC",0,IF($J2880="Nso",0,VLOOKUP($A2877,'Result Entry'!$B$9:$FW$108,152,0)))</f>
        <v>0.0</v>
      </c>
    </row>
    <row r="2899" spans="8:8" ht="20.25" customHeight="1">
      <c r="A2899" s="1443"/>
      <c r="B2899" s="1503" t="s">
        <v>70</v>
      </c>
      <c r="C2899" s="1589" t="s">
        <v>59</v>
      </c>
      <c r="D2899" s="1590"/>
      <c r="E2899" s="1590"/>
      <c r="F2899" s="1590"/>
      <c r="G2899" s="1590"/>
      <c r="H2899" s="1591"/>
      <c r="I2899" s="1592" t="s">
        <v>60</v>
      </c>
      <c r="J2899" s="1593"/>
      <c r="K2899" s="1594">
        <f>VLOOKUP($A2877,'Result Entry'!$B$9:$FW$108,143,0)</f>
        <v>0.0</v>
      </c>
      <c r="L2899" s="1595"/>
      <c r="M2899" s="1596" t="s">
        <v>38</v>
      </c>
      <c r="N2899" s="1597"/>
    </row>
    <row r="2900" spans="8:8" ht="20.25" customHeight="1">
      <c r="A2900" s="1443"/>
      <c r="B2900" s="1503" t="s">
        <v>70</v>
      </c>
      <c r="C2900" s="1598" t="s">
        <v>55</v>
      </c>
      <c r="D2900" s="1599"/>
      <c r="E2900" s="1599"/>
      <c r="F2900" s="1600" t="s">
        <v>158</v>
      </c>
      <c r="G2900" s="1601"/>
      <c r="H2900" s="1602" t="s">
        <v>48</v>
      </c>
      <c r="I2900" s="1603" t="s">
        <v>61</v>
      </c>
      <c r="J2900" s="1604"/>
      <c r="K2900" s="1605">
        <f>VLOOKUP($A2877,'Result Entry'!$B$9:$FW$108,144,0)</f>
        <v>0.0</v>
      </c>
      <c r="L2900" s="1606"/>
      <c r="M2900" s="1607">
        <f>VLOOKUP($A2877,'Result Entry'!$B$9:$FW$108,145,0)</f>
        <v>0.0</v>
      </c>
      <c r="N2900" s="1608"/>
    </row>
    <row r="2901" spans="8:8" ht="20.25" customHeight="1">
      <c r="A2901" s="1443"/>
      <c r="B2901" s="1503" t="s">
        <v>70</v>
      </c>
      <c r="C2901" s="1598"/>
      <c r="D2901" s="1599"/>
      <c r="E2901" s="1599"/>
      <c r="F2901" s="1609"/>
      <c r="G2901" s="1610"/>
      <c r="H2901" s="1611" t="s">
        <v>100</v>
      </c>
      <c r="I2901" s="1612" t="s">
        <v>62</v>
      </c>
      <c r="J2901" s="1613"/>
      <c r="K2901" s="1614">
        <f>IF($J2880="TC","Transferred",IF($J2880="Nso","NameSeparated",VLOOKUP($A2877,'Result Entry'!$B$9:$FW$108,153,0)))</f>
        <v>0.0</v>
      </c>
      <c r="L2901" s="1614"/>
      <c r="M2901" s="1614"/>
      <c r="N2901" s="1615"/>
    </row>
    <row r="2902" spans="8:8" ht="20.25" customHeight="1">
      <c r="A2902" s="1443"/>
      <c r="B2902" s="1503" t="s">
        <v>70</v>
      </c>
      <c r="C2902" s="1616" t="str">
        <f>'Result Entry'!$DU$3</f>
        <v>Foundation Of Information Tech.</v>
      </c>
      <c r="D2902" s="1617"/>
      <c r="E2902" s="1618"/>
      <c r="F2902" s="1619" t="str">
        <f>IF($J2880="TC",0,IF($J2880="Nso",0,VLOOKUP($A2877,'Result Entry'!$B$9:$GS$108,170,0)))</f>
        <v/>
      </c>
      <c r="G2902" s="1619"/>
      <c r="H2902" s="1620">
        <f>IF($J2880="TC",0,IF($J2880="Nso",0,VLOOKUP($A2877,'Result Entry'!$B$9:$GS$108,112,0)))</f>
        <v>0.0</v>
      </c>
      <c r="I2902" s="1621" t="s">
        <v>72</v>
      </c>
      <c r="J2902" s="1622"/>
      <c r="K2902" s="1623">
        <f>'Result Entry'!$T$2</f>
        <v>45041.0</v>
      </c>
      <c r="L2902" s="1624"/>
      <c r="M2902" s="1624"/>
      <c r="N2902" s="1625"/>
    </row>
    <row r="2903" spans="8:8" ht="20.25" customHeight="1">
      <c r="A2903" s="1443"/>
      <c r="B2903" s="1503" t="s">
        <v>70</v>
      </c>
      <c r="C2903" s="1616" t="str">
        <f>'Result Entry'!$EI$3</f>
        <v>G.I.A.I.-II</v>
      </c>
      <c r="D2903" s="1617"/>
      <c r="E2903" s="1618"/>
      <c r="F2903" s="1619" t="str">
        <f>IF($J2880="TC",0,IF($J2880="Nso",0,VLOOKUP($A2877,'Result Entry'!$B$9:$GS$108,174,0)))</f>
        <v/>
      </c>
      <c r="G2903" s="1619"/>
      <c r="H2903" s="1620">
        <f>IF($J2880="TC",0,IF($J2880="Nso",0,VLOOKUP($A2877,'Result Entry'!$B$9:$GS$108,124,0)))</f>
        <v>0.0</v>
      </c>
      <c r="I2903" s="1626"/>
      <c r="J2903" s="1627"/>
      <c r="K2903" s="1627"/>
      <c r="L2903" s="1627"/>
      <c r="M2903" s="1627"/>
      <c r="N2903" s="1628"/>
    </row>
    <row r="2904" spans="8:8" ht="20.25" customHeight="1">
      <c r="A2904" s="1443"/>
      <c r="B2904" s="1503" t="s">
        <v>70</v>
      </c>
      <c r="C2904" s="1616" t="str">
        <f>'Result Entry'!$EU$3</f>
        <v>SOC.SER.PLAN</v>
      </c>
      <c r="D2904" s="1617"/>
      <c r="E2904" s="1618"/>
      <c r="F2904" s="1619">
        <f>IF($J2880="TC",0,IF($J2880="Nso",0,VLOOKUP($A2877,'Result Entry'!$B$9:$HS$108,178,0)))</f>
        <v>0.0</v>
      </c>
      <c r="G2904" s="1619"/>
      <c r="H2904" s="1620">
        <f>IF($J2880="TC",0,IF($J2880="Nso",0,VLOOKUP($A2877,'Result Entry'!$B$9:$GS$108,136,0)))</f>
        <v>0.0</v>
      </c>
      <c r="I2904" s="1629" t="s">
        <v>175</v>
      </c>
      <c r="J2904" s="1630"/>
      <c r="K2904" s="1668"/>
      <c r="L2904" s="1669"/>
      <c r="M2904" s="1669"/>
      <c r="N2904" s="1670"/>
    </row>
    <row r="2905" spans="8:8" ht="20.25" customHeight="1">
      <c r="A2905" s="1443"/>
      <c r="B2905" s="1503" t="s">
        <v>70</v>
      </c>
      <c r="C2905" s="1616" t="str">
        <f>'Result Entry'!$FG$3</f>
        <v>Jeewan Kaushal</v>
      </c>
      <c r="D2905" s="1617"/>
      <c r="E2905" s="1618"/>
      <c r="F2905" s="1619" t="str">
        <f>IF($J2880="TC",0,IF($J2880="Nso",0,VLOOKUP($A2877,'Result Entry'!$B$9:$HS$108,182,0)))</f>
        <v/>
      </c>
      <c r="G2905" s="1619"/>
      <c r="H2905" s="1620">
        <f>IF($J2880="TC",0,IF($J2880="Nso",0,VLOOKUP($A2877,'Result Entry'!$B$9:$HS$108,136,0)))</f>
        <v>0.0</v>
      </c>
      <c r="I2905" s="1629" t="s">
        <v>149</v>
      </c>
      <c r="J2905" s="1630"/>
      <c r="K2905" s="1630"/>
      <c r="L2905" s="1630"/>
      <c r="M2905" s="1630"/>
      <c r="N2905" s="1634"/>
    </row>
    <row r="2906" spans="8:8" ht="20.25" customHeight="1">
      <c r="A2906" s="1443"/>
      <c r="B2906" s="1483" t="s">
        <v>70</v>
      </c>
      <c r="C2906" s="1635" t="s">
        <v>181</v>
      </c>
      <c r="D2906" s="1636"/>
      <c r="E2906" s="1637"/>
      <c r="F2906" s="1638" t="s">
        <v>182</v>
      </c>
      <c r="G2906" s="1639"/>
      <c r="H2906" s="1640" t="s">
        <v>31</v>
      </c>
      <c r="I2906" s="1629" t="s">
        <v>176</v>
      </c>
      <c r="J2906" s="1630"/>
      <c r="K2906" s="1630"/>
      <c r="L2906" s="1630"/>
      <c r="M2906" s="1630"/>
      <c r="N2906" s="1634"/>
    </row>
    <row r="2907" spans="8:8" ht="20.25" customHeight="1">
      <c r="A2907" s="1443"/>
      <c r="B2907" s="1483" t="s">
        <v>70</v>
      </c>
      <c r="C2907" s="1641"/>
      <c r="D2907" s="1642"/>
      <c r="E2907" s="1643"/>
      <c r="F2907" s="1644" t="s">
        <v>183</v>
      </c>
      <c r="G2907" s="1645"/>
      <c r="H2907" s="1646" t="s">
        <v>180</v>
      </c>
      <c r="I2907" s="1647" t="s">
        <v>68</v>
      </c>
      <c r="J2907" s="1648"/>
      <c r="K2907" s="1648"/>
      <c r="L2907" s="1648"/>
      <c r="M2907" s="1648"/>
      <c r="N2907" s="1649"/>
    </row>
    <row r="2908" spans="8:8" ht="20.25" customHeight="1">
      <c r="A2908" s="1443"/>
      <c r="B2908" s="1483" t="s">
        <v>70</v>
      </c>
      <c r="C2908" s="1641"/>
      <c r="D2908" s="1642"/>
      <c r="E2908" s="1643"/>
      <c r="F2908" s="1644" t="s">
        <v>186</v>
      </c>
      <c r="G2908" s="1645"/>
      <c r="H2908" s="1646" t="s">
        <v>63</v>
      </c>
      <c r="I2908" s="1650"/>
      <c r="J2908" s="1651"/>
      <c r="K2908" s="1651"/>
      <c r="L2908" s="1651"/>
      <c r="M2908" s="1651"/>
      <c r="N2908" s="1652"/>
    </row>
    <row r="2909" spans="8:8" ht="20.25" customHeight="1">
      <c r="A2909" s="1443"/>
      <c r="B2909" s="1483" t="s">
        <v>70</v>
      </c>
      <c r="C2909" s="1641"/>
      <c r="D2909" s="1642"/>
      <c r="E2909" s="1643"/>
      <c r="F2909" s="1644" t="s">
        <v>187</v>
      </c>
      <c r="G2909" s="1645"/>
      <c r="H2909" s="1646" t="s">
        <v>64</v>
      </c>
      <c r="I2909" s="1650"/>
      <c r="J2909" s="1651"/>
      <c r="K2909" s="1651"/>
      <c r="L2909" s="1651"/>
      <c r="M2909" s="1651"/>
      <c r="N2909" s="1652"/>
    </row>
    <row r="2910" spans="8:8" ht="20.25" customHeight="1">
      <c r="A2910" s="1443"/>
      <c r="B2910" s="1483" t="s">
        <v>70</v>
      </c>
      <c r="C2910" s="1641"/>
      <c r="D2910" s="1642"/>
      <c r="E2910" s="1643"/>
      <c r="F2910" s="1644" t="s">
        <v>184</v>
      </c>
      <c r="G2910" s="1645"/>
      <c r="H2910" s="1646" t="s">
        <v>66</v>
      </c>
      <c r="I2910" s="1653" t="s">
        <v>81</v>
      </c>
      <c r="J2910" s="1654"/>
      <c r="K2910" s="1654"/>
      <c r="L2910" s="1654"/>
      <c r="M2910" s="1654"/>
      <c r="N2910" s="1655"/>
    </row>
    <row r="2911" spans="8:8" ht="20.25" customHeight="1">
      <c r="A2911" s="1443"/>
      <c r="B2911" s="1656" t="s">
        <v>70</v>
      </c>
      <c r="C2911" s="1657"/>
      <c r="D2911" s="1658"/>
      <c r="E2911" s="1659"/>
      <c r="F2911" s="1660" t="s">
        <v>185</v>
      </c>
      <c r="G2911" s="1661"/>
      <c r="H2911" s="1662" t="s">
        <v>65</v>
      </c>
      <c r="I2911" s="1663"/>
      <c r="J2911" s="1664"/>
      <c r="K2911" s="1664"/>
      <c r="L2911" s="1664"/>
      <c r="M2911" s="1664"/>
      <c r="N2911" s="1665"/>
    </row>
    <row r="2912" spans="8:8" ht="24.75" customHeight="1">
      <c r="A2912" s="1441">
        <f>A2877+1</f>
        <v>83.0</v>
      </c>
      <c r="B2912" s="1442" t="s">
        <v>51</v>
      </c>
      <c r="C2912" s="1442"/>
      <c r="D2912" s="1442"/>
      <c r="E2912" s="1442"/>
      <c r="F2912" s="1442"/>
      <c r="G2912" s="1442"/>
      <c r="H2912" s="1442"/>
      <c r="I2912" s="1442"/>
      <c r="J2912" s="1442"/>
      <c r="K2912" s="1442"/>
      <c r="L2912" s="1442"/>
      <c r="M2912" s="1442"/>
      <c r="N2912" s="1442"/>
    </row>
    <row r="2913" spans="8:8" ht="42.75" customHeight="1">
      <c r="A2913" s="1443"/>
      <c r="B2913" s="1444"/>
      <c r="C2913" s="1445"/>
      <c r="D2913" s="1446" t="str">
        <f>Master!$E$8</f>
        <v>Govt. Sr. Secondary School </v>
      </c>
      <c r="E2913" s="1447"/>
      <c r="F2913" s="1447"/>
      <c r="G2913" s="1447"/>
      <c r="H2913" s="1447"/>
      <c r="I2913" s="1447"/>
      <c r="J2913" s="1447"/>
      <c r="K2913" s="1447"/>
      <c r="L2913" s="1447"/>
      <c r="M2913" s="1447"/>
      <c r="N2913" s="1448"/>
    </row>
    <row r="2914" spans="8:8" ht="20.25" customHeight="1">
      <c r="A2914" s="1443"/>
      <c r="B2914" s="1449"/>
      <c r="C2914" s="1450"/>
      <c r="D2914" s="1451" t="str">
        <f>Master!$E$11</f>
        <v>P.S.-Bapini (Jodhpur)</v>
      </c>
      <c r="E2914" s="1452"/>
      <c r="F2914" s="1452"/>
      <c r="G2914" s="1452"/>
      <c r="H2914" s="1452"/>
      <c r="I2914" s="1452"/>
      <c r="J2914" s="1452"/>
      <c r="K2914" s="1452"/>
      <c r="L2914" s="1452"/>
      <c r="M2914" s="1452"/>
      <c r="N2914" s="1453"/>
    </row>
    <row r="2915" spans="8:8" ht="20.25" customHeight="1">
      <c r="A2915" s="1443"/>
      <c r="B2915" s="1454"/>
      <c r="C2915" s="1455" t="s">
        <v>151</v>
      </c>
      <c r="D2915" s="1456"/>
      <c r="E2915" s="1456"/>
      <c r="F2915" s="1456"/>
      <c r="G2915" s="1457"/>
      <c r="H2915" s="1458" t="s">
        <v>128</v>
      </c>
      <c r="I2915" s="1458"/>
      <c r="J2915" s="1459">
        <f>VLOOKUP(A2912,'Result Entry'!$B$6:$K$108,6,0)</f>
        <v>0.0</v>
      </c>
      <c r="K2915" s="1460" t="s">
        <v>69</v>
      </c>
      <c r="L2915" s="1461"/>
      <c r="M2915" s="1462">
        <f>Master!$E$14</f>
        <v>8.151106901E9</v>
      </c>
      <c r="N2915" s="1463"/>
    </row>
    <row r="2916" spans="8:8" ht="20.25" customHeight="1">
      <c r="A2916" s="1443"/>
      <c r="B2916" s="1464"/>
      <c r="C2916" s="1465"/>
      <c r="D2916" s="1466"/>
      <c r="E2916" s="1466"/>
      <c r="F2916" s="1466"/>
      <c r="G2916" s="1467"/>
      <c r="H2916" s="1468"/>
      <c r="I2916" s="1468"/>
      <c r="J2916" s="1469"/>
      <c r="K2916" s="1470" t="s">
        <v>67</v>
      </c>
      <c r="L2916" s="1471"/>
      <c r="M2916" s="1472"/>
      <c r="N2916" s="1473"/>
      <c r="O2916" s="23" t="s">
        <v>157</v>
      </c>
    </row>
    <row r="2917" spans="8:8" ht="20.25" customHeight="1">
      <c r="A2917" s="1443"/>
      <c r="B2917" s="1464"/>
      <c r="C2917" s="1474"/>
      <c r="D2917" s="1475"/>
      <c r="E2917" s="1475"/>
      <c r="F2917" s="1475"/>
      <c r="G2917" s="1476"/>
      <c r="H2917" s="1477"/>
      <c r="I2917" s="1477"/>
      <c r="J2917" s="1478"/>
      <c r="K2917" s="1479" t="s">
        <v>52</v>
      </c>
      <c r="L2917" s="1480"/>
      <c r="M2917" s="1481" t="str">
        <f>Master!$E$6</f>
        <v>2022-23</v>
      </c>
      <c r="N2917" s="1482"/>
    </row>
    <row r="2918" spans="8:8" ht="20.25" customHeight="1">
      <c r="A2918" s="1443"/>
      <c r="B2918" s="1483" t="s">
        <v>70</v>
      </c>
      <c r="C2918" s="1484" t="s">
        <v>21</v>
      </c>
      <c r="D2918" s="1485"/>
      <c r="E2918" s="1485"/>
      <c r="F2918" s="1486"/>
      <c r="G2918" s="1487" t="s">
        <v>150</v>
      </c>
      <c r="H2918" s="1488">
        <f>VLOOKUP($A2912,'Result Entry'!$B$9:$FW$108,4,0)</f>
        <v>0.0</v>
      </c>
      <c r="I2918" s="1488"/>
      <c r="J2918" s="1488"/>
      <c r="K2918" s="1488"/>
      <c r="L2918" s="1488"/>
      <c r="M2918" s="1488"/>
      <c r="N2918" s="1489"/>
    </row>
    <row r="2919" spans="8:8" ht="20.25" customHeight="1">
      <c r="A2919" s="1443"/>
      <c r="B2919" s="1483" t="s">
        <v>70</v>
      </c>
      <c r="C2919" s="1490" t="s">
        <v>23</v>
      </c>
      <c r="D2919" s="1491"/>
      <c r="E2919" s="1491"/>
      <c r="F2919" s="1492"/>
      <c r="G2919" s="1493" t="s">
        <v>150</v>
      </c>
      <c r="H2919" s="1494">
        <f>VLOOKUP($A2912,'Result Entry'!$B$9:$FW$108,7,0)</f>
        <v>0.0</v>
      </c>
      <c r="I2919" s="1494"/>
      <c r="J2919" s="1494"/>
      <c r="K2919" s="1494"/>
      <c r="L2919" s="1494"/>
      <c r="M2919" s="1494"/>
      <c r="N2919" s="1495"/>
    </row>
    <row r="2920" spans="8:8" ht="20.25" customHeight="1">
      <c r="A2920" s="1443"/>
      <c r="B2920" s="1483" t="s">
        <v>70</v>
      </c>
      <c r="C2920" s="1490" t="s">
        <v>24</v>
      </c>
      <c r="D2920" s="1491"/>
      <c r="E2920" s="1491"/>
      <c r="F2920" s="1492"/>
      <c r="G2920" s="1493" t="s">
        <v>150</v>
      </c>
      <c r="H2920" s="1494">
        <f>VLOOKUP($A2912,'Result Entry'!$B$9:$FW$108,8,0)</f>
        <v>0.0</v>
      </c>
      <c r="I2920" s="1494"/>
      <c r="J2920" s="1494"/>
      <c r="K2920" s="1494"/>
      <c r="L2920" s="1494"/>
      <c r="M2920" s="1494"/>
      <c r="N2920" s="1495"/>
    </row>
    <row r="2921" spans="8:8" ht="20.25" customHeight="1">
      <c r="A2921" s="1443"/>
      <c r="B2921" s="1483" t="s">
        <v>70</v>
      </c>
      <c r="C2921" s="1490" t="s">
        <v>53</v>
      </c>
      <c r="D2921" s="1491"/>
      <c r="E2921" s="1491"/>
      <c r="F2921" s="1492"/>
      <c r="G2921" s="1493" t="s">
        <v>150</v>
      </c>
      <c r="H2921" s="1494">
        <f>VLOOKUP($A2912,'Result Entry'!$B$9:$FW$108,9,0)</f>
        <v>0.0</v>
      </c>
      <c r="I2921" s="1494"/>
      <c r="J2921" s="1494"/>
      <c r="K2921" s="1494"/>
      <c r="L2921" s="1494"/>
      <c r="M2921" s="1494"/>
      <c r="N2921" s="1495"/>
    </row>
    <row r="2922" spans="8:8" ht="20.25" customHeight="1">
      <c r="A2922" s="1443"/>
      <c r="B2922" s="1483" t="s">
        <v>70</v>
      </c>
      <c r="C2922" s="1490" t="s">
        <v>54</v>
      </c>
      <c r="D2922" s="1491"/>
      <c r="E2922" s="1491"/>
      <c r="F2922" s="1492"/>
      <c r="G2922" s="1493" t="s">
        <v>150</v>
      </c>
      <c r="H2922" s="1496" t="str">
        <f>CONCATENATE('Result Entry'!$G$4,'Result Entry'!$J$4)</f>
        <v>11(A)</v>
      </c>
      <c r="I2922" s="1494"/>
      <c r="J2922" s="1494"/>
      <c r="K2922" s="1494"/>
      <c r="L2922" s="1494"/>
      <c r="M2922" s="1494"/>
      <c r="N2922" s="1495"/>
    </row>
    <row r="2923" spans="8:8" ht="20.25" customHeight="1">
      <c r="A2923" s="1443"/>
      <c r="B2923" s="1483" t="s">
        <v>70</v>
      </c>
      <c r="C2923" s="1497" t="s">
        <v>26</v>
      </c>
      <c r="D2923" s="1498"/>
      <c r="E2923" s="1498"/>
      <c r="F2923" s="1499"/>
      <c r="G2923" s="1500" t="s">
        <v>150</v>
      </c>
      <c r="H2923" s="1501">
        <f>VLOOKUP($A2912,'Result Entry'!$B$9:$FW$108,10,0)</f>
        <v>0.0</v>
      </c>
      <c r="I2923" s="1501"/>
      <c r="J2923" s="1501"/>
      <c r="K2923" s="1501"/>
      <c r="L2923" s="1501"/>
      <c r="M2923" s="1501"/>
      <c r="N2923" s="1502"/>
    </row>
    <row r="2924" spans="8:8" ht="20.25" customHeight="1">
      <c r="A2924" s="1443"/>
      <c r="B2924" s="1503" t="s">
        <v>70</v>
      </c>
      <c r="C2924" s="1504" t="s">
        <v>168</v>
      </c>
      <c r="D2924" s="1505"/>
      <c r="E2924" s="1506" t="s">
        <v>73</v>
      </c>
      <c r="F2924" s="1507" t="s">
        <v>74</v>
      </c>
      <c r="G2924" s="1508" t="s">
        <v>169</v>
      </c>
      <c r="H2924" s="1509" t="s">
        <v>56</v>
      </c>
      <c r="I2924" s="1510"/>
      <c r="J2924" s="1511" t="s">
        <v>85</v>
      </c>
      <c r="K2924" s="1512"/>
      <c r="L2924" s="1513" t="s">
        <v>170</v>
      </c>
      <c r="M2924" s="1514" t="s">
        <v>77</v>
      </c>
      <c r="N2924" s="1515" t="s">
        <v>99</v>
      </c>
    </row>
    <row r="2925" spans="8:8" ht="20.25" customHeight="1">
      <c r="A2925" s="1443"/>
      <c r="B2925" s="1503"/>
      <c r="C2925" s="1516"/>
      <c r="D2925" s="1517"/>
      <c r="E2925" s="1518"/>
      <c r="F2925" s="1519"/>
      <c r="G2925" s="1520"/>
      <c r="H2925" s="1521"/>
      <c r="I2925" s="1522"/>
      <c r="J2925" s="1523"/>
      <c r="K2925" s="1524"/>
      <c r="L2925" s="1525"/>
      <c r="M2925" s="1526"/>
      <c r="N2925" s="1527"/>
    </row>
    <row r="2926" spans="8:8" ht="20.25" customHeight="1">
      <c r="A2926" s="1443"/>
      <c r="B2926" s="1503" t="s">
        <v>70</v>
      </c>
      <c r="C2926" s="1528" t="s">
        <v>57</v>
      </c>
      <c r="D2926" s="1529"/>
      <c r="E2926" s="1530">
        <f>'Result Entry'!$L$7</f>
        <v>10.0</v>
      </c>
      <c r="F2926" s="1531">
        <f>'Result Entry'!$M$7</f>
        <v>10.0</v>
      </c>
      <c r="G2926" s="1532">
        <f>SUM(E2926:F2926)</f>
        <v>20.0</v>
      </c>
      <c r="H2926" s="1533">
        <f>'Result Entry'!$AU$7</f>
        <v>70.0</v>
      </c>
      <c r="I2926" s="1534"/>
      <c r="J2926" s="1535">
        <f>'Result Entry'!$AY$7</f>
        <v>100.0</v>
      </c>
      <c r="K2926" s="1534"/>
      <c r="L2926" s="1532">
        <f t="shared" si="164" ref="L2926:L2931">H2926+J2926</f>
        <v>170.0</v>
      </c>
      <c r="M2926" s="1536">
        <f t="shared" si="165" ref="M2926:M2931">G2926+L2926</f>
        <v>190.0</v>
      </c>
      <c r="N2926" s="1537"/>
    </row>
    <row r="2927" spans="8:8" s="1538" ht="20.25" customFormat="1" customHeight="1">
      <c r="A2927" s="1443"/>
      <c r="B2927" s="1539" t="s">
        <v>70</v>
      </c>
      <c r="C2927" s="1540" t="str">
        <f>'Result Entry'!$L$3</f>
        <v>HINDI Comp.</v>
      </c>
      <c r="D2927" s="1541"/>
      <c r="E2927" s="1542">
        <f>IF($J2915="TC",0,IF($J2915="Nso",0,VLOOKUP($A2912,'Result Entry'!$B$9:$FW$108,11,0)))</f>
        <v>0.0</v>
      </c>
      <c r="F2927" s="1543">
        <f>IF($J2915="TC",0,IF($J2915="Nso",0,VLOOKUP($A2912,'Result Entry'!$B$9:$FW$108,12,0)))</f>
        <v>0.0</v>
      </c>
      <c r="G2927" s="1544">
        <f>E2927+F2927</f>
        <v>0.0</v>
      </c>
      <c r="H2927" s="1545">
        <f>IF($J2915="TC",0,IF($J2915="Nso",0,VLOOKUP($A2912,'Result Entry'!$B$9:$FW$108,16,0)))</f>
        <v>0.0</v>
      </c>
      <c r="I2927" s="1546"/>
      <c r="J2927" s="1547">
        <f>IF($J2915="TC",0,IF($J2915="Nso",0,VLOOKUP($A2912,'Result Entry'!$B$9:$FW$108,19,0)))</f>
        <v>0.0</v>
      </c>
      <c r="K2927" s="1546"/>
      <c r="L2927" s="1548">
        <f t="shared" si="164"/>
        <v>0.0</v>
      </c>
      <c r="M2927" s="1549">
        <f t="shared" si="165"/>
        <v>0.0</v>
      </c>
      <c r="N2927" s="1550" t="str">
        <f>IF($J2915="TC",0,IF($J2915="Nso",0,VLOOKUP($A2912,'Result Entry'!$B$9:$FW$108,24,0)))</f>
        <v/>
      </c>
    </row>
    <row r="2928" spans="8:8" s="1538" ht="20.25" customFormat="1" customHeight="1">
      <c r="A2928" s="1443"/>
      <c r="B2928" s="1539" t="s">
        <v>70</v>
      </c>
      <c r="C2928" s="1551" t="str">
        <f>'Result Entry'!$Z$3</f>
        <v>ENGLISH Comp.</v>
      </c>
      <c r="D2928" s="1552"/>
      <c r="E2928" s="1542">
        <f>IF($J2915="TC",0,IF($J2915="Nso",0,VLOOKUP($A2912,'Result Entry'!$B$9:$FW$108,25,0)))</f>
        <v>0.0</v>
      </c>
      <c r="F2928" s="1543">
        <f>IF($J2915="TC",0,IF($J2915="Nso",0,VLOOKUP($A2912,'Result Entry'!$B$9:$FW$108,26,0)))</f>
        <v>0.0</v>
      </c>
      <c r="G2928" s="1553">
        <f>E2928+F2928</f>
        <v>0.0</v>
      </c>
      <c r="H2928" s="1554">
        <f>IF($J2915="TC",0,IF($J2915="Nso",0,VLOOKUP($A2912,'Result Entry'!$B$9:$FW$108,30,0)))</f>
        <v>0.0</v>
      </c>
      <c r="I2928" s="1555"/>
      <c r="J2928" s="1556">
        <f>IF($J2915="TC",0,IF($J2915="Nso",0,VLOOKUP($A2912,'Result Entry'!$B$9:$FW$108,33,0)))</f>
        <v>0.0</v>
      </c>
      <c r="K2928" s="1555"/>
      <c r="L2928" s="1548">
        <f t="shared" si="164"/>
        <v>0.0</v>
      </c>
      <c r="M2928" s="1549">
        <f t="shared" si="165"/>
        <v>0.0</v>
      </c>
      <c r="N2928" s="1550" t="str">
        <f>IF($J2915="TC",0,IF($J2915="Nso",0,VLOOKUP($A2912,'Result Entry'!$B$9:$FW$108,38,0)))</f>
        <v/>
      </c>
    </row>
    <row r="2929" spans="8:8" s="1538" ht="20.25" customFormat="1" customHeight="1">
      <c r="A2929" s="1443"/>
      <c r="B2929" s="1539" t="s">
        <v>70</v>
      </c>
      <c r="C2929" s="1551" t="str">
        <f>'Result Entry'!$AO$3</f>
        <v>PHYSICS</v>
      </c>
      <c r="D2929" s="1552"/>
      <c r="E2929" s="1542">
        <f>IF($J2915="TC",0,IF($J2915="Nso",0,VLOOKUP($A2912,'Result Entry'!$B$9:$FW$108,39,0)))</f>
        <v>0.0</v>
      </c>
      <c r="F2929" s="1543">
        <f>IF($J2915="TC",0,IF($J2915="Nso",0,VLOOKUP($A2912,'Result Entry'!$B$9:$FW$108,40,0)))</f>
        <v>0.0</v>
      </c>
      <c r="G2929" s="1553">
        <f>E2929+F2929</f>
        <v>0.0</v>
      </c>
      <c r="H2929" s="1554">
        <f>IF($J2915="TC",0,IF($J2915="Nso",0,VLOOKUP($A2912,'Result Entry'!$B$9:$FW$108,45,0)))</f>
        <v>0.0</v>
      </c>
      <c r="I2929" s="1555"/>
      <c r="J2929" s="1556">
        <f>IF($J2915="TC",0,IF($J2915="Nso",0,VLOOKUP($A2912,'Result Entry'!$B$9:$FW$108,49,0)))</f>
        <v>0.0</v>
      </c>
      <c r="K2929" s="1555"/>
      <c r="L2929" s="1548">
        <f t="shared" si="164"/>
        <v>0.0</v>
      </c>
      <c r="M2929" s="1549">
        <f t="shared" si="165"/>
        <v>0.0</v>
      </c>
      <c r="N2929" s="1550" t="str">
        <f>IF($J2915="TC",0,IF($J2915="Nso",0,VLOOKUP($A2912,'Result Entry'!$B$9:$FW$108,54,0)))</f>
        <v/>
      </c>
    </row>
    <row r="2930" spans="8:8" s="1538" ht="20.25" customFormat="1" customHeight="1">
      <c r="A2930" s="1443"/>
      <c r="B2930" s="1539" t="s">
        <v>70</v>
      </c>
      <c r="C2930" s="1551" t="str">
        <f>'Result Entry'!$BF$3</f>
        <v>CHEMISTRY</v>
      </c>
      <c r="D2930" s="1552"/>
      <c r="E2930" s="1542" t="str">
        <f>IF($J2915="TC",0,IF($J2915="Nso",0,VLOOKUP($A2912,'Result Entry'!$B$9:$FW$108,55,0)))</f>
        <v/>
      </c>
      <c r="F2930" s="1543">
        <f>IF($J2915="TC",0,IF($J2915="Nso",0,VLOOKUP($A2912,'Result Entry'!$B$9:$FW$108,56,0)))</f>
        <v>0.0</v>
      </c>
      <c r="G2930" s="1553" t="e">
        <f>E2930+F2930</f>
        <v>#VALUE!</v>
      </c>
      <c r="H2930" s="1554">
        <f>IF($J2915="TC",0,IF($J2915="Nso",0,VLOOKUP($A2912,'Result Entry'!$B$9:$FW$108,61,0)))</f>
        <v>0.0</v>
      </c>
      <c r="I2930" s="1555"/>
      <c r="J2930" s="1556">
        <f>IF($J2915="TC",0,IF($J2915="Nso",0,VLOOKUP($A2912,'Result Entry'!$B$9:$FW$108,65,0)))</f>
        <v>0.0</v>
      </c>
      <c r="K2930" s="1555"/>
      <c r="L2930" s="1548">
        <f t="shared" si="164"/>
        <v>0.0</v>
      </c>
      <c r="M2930" s="1549" t="e">
        <f t="shared" si="165"/>
        <v>#VALUE!</v>
      </c>
      <c r="N2930" s="1550" t="str">
        <f>IF($J2915="TC",0,IF($J2915="Nso",0,VLOOKUP($A2912,'Result Entry'!$B$9:$FW$108,70,0)))</f>
        <v/>
      </c>
    </row>
    <row r="2931" spans="8:8" s="1538" ht="20.25" customFormat="1" customHeight="1">
      <c r="A2931" s="1443"/>
      <c r="B2931" s="1539" t="s">
        <v>70</v>
      </c>
      <c r="C2931" s="1551" t="str">
        <f>'Result Entry'!$BW$3</f>
        <v>BIOLOGY</v>
      </c>
      <c r="D2931" s="1552"/>
      <c r="E2931" s="1557" t="str">
        <f>IF($J2915="TC",0,IF($J2915="Nso",0,VLOOKUP($A2912,'Result Entry'!$B$9:$FW$108,71,0)))</f>
        <v/>
      </c>
      <c r="F2931" s="1558" t="str">
        <f>IF($J2915="TC",0,IF($J2915="Nso",0,VLOOKUP($A2912,'Result Entry'!$B$9:$FW$108,72,0)))</f>
        <v/>
      </c>
      <c r="G2931" s="1559" t="e">
        <f>E2931+F2931</f>
        <v>#VALUE!</v>
      </c>
      <c r="H2931" s="1560">
        <f>IF($J2915="TC",0,IF($J2915="Nso",0,VLOOKUP($A2912,'Result Entry'!$B$9:$FW$108,77,0)))</f>
        <v>0.0</v>
      </c>
      <c r="I2931" s="1561"/>
      <c r="J2931" s="1562">
        <f>IF($J2915="TC",0,IF($J2915="Nso",0,VLOOKUP($A2912,'Result Entry'!$B$9:$FW$108,81,0)))</f>
        <v>0.0</v>
      </c>
      <c r="K2931" s="1561"/>
      <c r="L2931" s="1563">
        <f t="shared" si="164"/>
        <v>0.0</v>
      </c>
      <c r="M2931" s="1564" t="e">
        <f t="shared" si="165"/>
        <v>#VALUE!</v>
      </c>
      <c r="N2931" s="1550">
        <f>IF($J2915="TC",0,IF($J2915="Nso",0,VLOOKUP($A2912,'Result Entry'!$B$9:$FW$108,86,0)))</f>
        <v>0.0</v>
      </c>
    </row>
    <row r="2932" spans="8:8" ht="20.25" customHeight="1">
      <c r="A2932" s="1443"/>
      <c r="B2932" s="1503" t="s">
        <v>70</v>
      </c>
      <c r="C2932" s="1565" t="s">
        <v>78</v>
      </c>
      <c r="D2932" s="1566"/>
      <c r="E2932" s="1567"/>
      <c r="F2932" s="1568" t="s">
        <v>79</v>
      </c>
      <c r="G2932" s="1569"/>
      <c r="H2932" s="1570" t="s">
        <v>80</v>
      </c>
      <c r="I2932" s="1571"/>
      <c r="J2932" s="1572" t="s">
        <v>42</v>
      </c>
      <c r="K2932" s="1667" t="s">
        <v>92</v>
      </c>
      <c r="L2932" s="1574" t="s">
        <v>40</v>
      </c>
      <c r="M2932" s="1575"/>
      <c r="N2932" s="1576" t="s">
        <v>44</v>
      </c>
    </row>
    <row r="2933" spans="8:8" ht="25.5" customHeight="1">
      <c r="A2933" s="1443"/>
      <c r="B2933" s="1503" t="s">
        <v>70</v>
      </c>
      <c r="C2933" s="1577"/>
      <c r="D2933" s="1578"/>
      <c r="E2933" s="1579"/>
      <c r="F2933" s="1580">
        <f>IF($J2915="TC",0,IF($J2915="Nso",0,VLOOKUP($A2912,'Result Entry'!$B$9:$FW$108,146,0)))</f>
        <v>0.0</v>
      </c>
      <c r="G2933" s="1581"/>
      <c r="H2933" s="1582">
        <f>IF($J2915="TC",0,IF($J2915="Nso",0,VLOOKUP($A2912,'Result Entry'!$B$9:$FW$108,147,0)))</f>
        <v>0.0</v>
      </c>
      <c r="I2933" s="1583"/>
      <c r="J2933" s="1584">
        <f>IF($J2915="TC",0,IF($J2915="Nso",0,VLOOKUP($A2912,'Result Entry'!$B$9:$FW$108,148,0)))</f>
        <v>0.0</v>
      </c>
      <c r="K2933" s="1585" t="str">
        <f>IF($J2915="TC",0,IF($J2915="Nso",0,VLOOKUP($A2912,'Result Entry'!$B$9:$FW$108,149,0)))</f>
        <v/>
      </c>
      <c r="L2933" s="1586">
        <f>IF($J2915="TC",0,IF($J2915="Nso",0,VLOOKUP($A2912,'Result Entry'!$B$9:$FW$108,150,0)))</f>
        <v>0.0</v>
      </c>
      <c r="M2933" s="1587"/>
      <c r="N2933" s="1588">
        <f>IF($J2915="TC",0,IF($J2915="Nso",0,VLOOKUP($A2912,'Result Entry'!$B$9:$FW$108,152,0)))</f>
        <v>0.0</v>
      </c>
    </row>
    <row r="2934" spans="8:8" ht="20.25" customHeight="1">
      <c r="A2934" s="1443"/>
      <c r="B2934" s="1503" t="s">
        <v>70</v>
      </c>
      <c r="C2934" s="1589" t="s">
        <v>59</v>
      </c>
      <c r="D2934" s="1590"/>
      <c r="E2934" s="1590"/>
      <c r="F2934" s="1590"/>
      <c r="G2934" s="1590"/>
      <c r="H2934" s="1591"/>
      <c r="I2934" s="1592" t="s">
        <v>60</v>
      </c>
      <c r="J2934" s="1593"/>
      <c r="K2934" s="1594">
        <f>VLOOKUP($A2912,'Result Entry'!$B$9:$FW$108,143,0)</f>
        <v>0.0</v>
      </c>
      <c r="L2934" s="1595"/>
      <c r="M2934" s="1596" t="s">
        <v>38</v>
      </c>
      <c r="N2934" s="1597"/>
    </row>
    <row r="2935" spans="8:8" ht="20.25" customHeight="1">
      <c r="A2935" s="1443"/>
      <c r="B2935" s="1503" t="s">
        <v>70</v>
      </c>
      <c r="C2935" s="1598" t="s">
        <v>55</v>
      </c>
      <c r="D2935" s="1599"/>
      <c r="E2935" s="1599"/>
      <c r="F2935" s="1600" t="s">
        <v>158</v>
      </c>
      <c r="G2935" s="1601"/>
      <c r="H2935" s="1602" t="s">
        <v>48</v>
      </c>
      <c r="I2935" s="1603" t="s">
        <v>61</v>
      </c>
      <c r="J2935" s="1604"/>
      <c r="K2935" s="1605">
        <f>VLOOKUP($A2912,'Result Entry'!$B$9:$FW$108,144,0)</f>
        <v>0.0</v>
      </c>
      <c r="L2935" s="1606"/>
      <c r="M2935" s="1607">
        <f>VLOOKUP($A2912,'Result Entry'!$B$9:$FW$108,145,0)</f>
        <v>0.0</v>
      </c>
      <c r="N2935" s="1608"/>
    </row>
    <row r="2936" spans="8:8" ht="20.25" customHeight="1">
      <c r="A2936" s="1443"/>
      <c r="B2936" s="1503" t="s">
        <v>70</v>
      </c>
      <c r="C2936" s="1598"/>
      <c r="D2936" s="1599"/>
      <c r="E2936" s="1599"/>
      <c r="F2936" s="1609"/>
      <c r="G2936" s="1610"/>
      <c r="H2936" s="1611" t="s">
        <v>100</v>
      </c>
      <c r="I2936" s="1612" t="s">
        <v>62</v>
      </c>
      <c r="J2936" s="1613"/>
      <c r="K2936" s="1614">
        <f>IF($J2915="TC","Transferred",IF($J2915="Nso","NameSeparated",VLOOKUP($A2912,'Result Entry'!$B$9:$FW$108,153,0)))</f>
        <v>0.0</v>
      </c>
      <c r="L2936" s="1614"/>
      <c r="M2936" s="1614"/>
      <c r="N2936" s="1615"/>
    </row>
    <row r="2937" spans="8:8" ht="20.25" customHeight="1">
      <c r="A2937" s="1443"/>
      <c r="B2937" s="1503" t="s">
        <v>70</v>
      </c>
      <c r="C2937" s="1616" t="str">
        <f>'Result Entry'!$DU$3</f>
        <v>Foundation Of Information Tech.</v>
      </c>
      <c r="D2937" s="1617"/>
      <c r="E2937" s="1618"/>
      <c r="F2937" s="1619" t="str">
        <f>IF($J2915="TC",0,IF($J2915="Nso",0,VLOOKUP($A2912,'Result Entry'!$B$9:$GS$108,170,0)))</f>
        <v/>
      </c>
      <c r="G2937" s="1619"/>
      <c r="H2937" s="1620">
        <f>IF($J2915="TC",0,IF($J2915="Nso",0,VLOOKUP($A2912,'Result Entry'!$B$9:$GS$108,112,0)))</f>
        <v>0.0</v>
      </c>
      <c r="I2937" s="1621" t="s">
        <v>72</v>
      </c>
      <c r="J2937" s="1622"/>
      <c r="K2937" s="1623">
        <f>'Result Entry'!$T$2</f>
        <v>45041.0</v>
      </c>
      <c r="L2937" s="1624"/>
      <c r="M2937" s="1624"/>
      <c r="N2937" s="1625"/>
    </row>
    <row r="2938" spans="8:8" ht="20.25" customHeight="1">
      <c r="A2938" s="1443"/>
      <c r="B2938" s="1503" t="s">
        <v>70</v>
      </c>
      <c r="C2938" s="1616" t="str">
        <f>'Result Entry'!$EI$3</f>
        <v>G.I.A.I.-II</v>
      </c>
      <c r="D2938" s="1617"/>
      <c r="E2938" s="1618"/>
      <c r="F2938" s="1619" t="str">
        <f>IF($J2915="TC",0,IF($J2915="Nso",0,VLOOKUP($A2912,'Result Entry'!$B$9:$GS$108,174,0)))</f>
        <v/>
      </c>
      <c r="G2938" s="1619"/>
      <c r="H2938" s="1620">
        <f>IF($J2915="TC",0,IF($J2915="Nso",0,VLOOKUP($A2912,'Result Entry'!$B$9:$GS$108,124,0)))</f>
        <v>0.0</v>
      </c>
      <c r="I2938" s="1626"/>
      <c r="J2938" s="1627"/>
      <c r="K2938" s="1627"/>
      <c r="L2938" s="1627"/>
      <c r="M2938" s="1627"/>
      <c r="N2938" s="1628"/>
    </row>
    <row r="2939" spans="8:8" ht="20.25" customHeight="1">
      <c r="A2939" s="1443"/>
      <c r="B2939" s="1503" t="s">
        <v>70</v>
      </c>
      <c r="C2939" s="1616" t="str">
        <f>'Result Entry'!$EU$3</f>
        <v>SOC.SER.PLAN</v>
      </c>
      <c r="D2939" s="1617"/>
      <c r="E2939" s="1618"/>
      <c r="F2939" s="1619">
        <f>IF($J2915="TC",0,IF($J2915="Nso",0,VLOOKUP($A2912,'Result Entry'!$B$9:$HS$108,178,0)))</f>
        <v>0.0</v>
      </c>
      <c r="G2939" s="1619"/>
      <c r="H2939" s="1620">
        <f>IF($J2915="TC",0,IF($J2915="Nso",0,VLOOKUP($A2912,'Result Entry'!$B$9:$GS$108,136,0)))</f>
        <v>0.0</v>
      </c>
      <c r="I2939" s="1629" t="s">
        <v>175</v>
      </c>
      <c r="J2939" s="1630"/>
      <c r="K2939" s="1668"/>
      <c r="L2939" s="1669"/>
      <c r="M2939" s="1669"/>
      <c r="N2939" s="1670"/>
    </row>
    <row r="2940" spans="8:8" ht="20.25" customHeight="1">
      <c r="A2940" s="1443"/>
      <c r="B2940" s="1503" t="s">
        <v>70</v>
      </c>
      <c r="C2940" s="1616" t="str">
        <f>'Result Entry'!$FG$3</f>
        <v>Jeewan Kaushal</v>
      </c>
      <c r="D2940" s="1617"/>
      <c r="E2940" s="1618"/>
      <c r="F2940" s="1619" t="str">
        <f>IF($J2915="TC",0,IF($J2915="Nso",0,VLOOKUP($A2912,'Result Entry'!$B$9:$HS$108,182,0)))</f>
        <v/>
      </c>
      <c r="G2940" s="1619"/>
      <c r="H2940" s="1620">
        <f>IF($J2915="TC",0,IF($J2915="Nso",0,VLOOKUP($A2912,'Result Entry'!$B$9:$HS$108,136,0)))</f>
        <v>0.0</v>
      </c>
      <c r="I2940" s="1629" t="s">
        <v>149</v>
      </c>
      <c r="J2940" s="1630"/>
      <c r="K2940" s="1630"/>
      <c r="L2940" s="1630"/>
      <c r="M2940" s="1630"/>
      <c r="N2940" s="1634"/>
    </row>
    <row r="2941" spans="8:8" ht="20.25" customHeight="1">
      <c r="A2941" s="1443"/>
      <c r="B2941" s="1483" t="s">
        <v>70</v>
      </c>
      <c r="C2941" s="1635" t="s">
        <v>181</v>
      </c>
      <c r="D2941" s="1636"/>
      <c r="E2941" s="1637"/>
      <c r="F2941" s="1638" t="s">
        <v>182</v>
      </c>
      <c r="G2941" s="1639"/>
      <c r="H2941" s="1640" t="s">
        <v>31</v>
      </c>
      <c r="I2941" s="1629" t="s">
        <v>176</v>
      </c>
      <c r="J2941" s="1630"/>
      <c r="K2941" s="1630"/>
      <c r="L2941" s="1630"/>
      <c r="M2941" s="1630"/>
      <c r="N2941" s="1634"/>
    </row>
    <row r="2942" spans="8:8" ht="20.25" customHeight="1">
      <c r="A2942" s="1443"/>
      <c r="B2942" s="1483" t="s">
        <v>70</v>
      </c>
      <c r="C2942" s="1641"/>
      <c r="D2942" s="1642"/>
      <c r="E2942" s="1643"/>
      <c r="F2942" s="1644" t="s">
        <v>183</v>
      </c>
      <c r="G2942" s="1645"/>
      <c r="H2942" s="1646" t="s">
        <v>180</v>
      </c>
      <c r="I2942" s="1647" t="s">
        <v>68</v>
      </c>
      <c r="J2942" s="1648"/>
      <c r="K2942" s="1648"/>
      <c r="L2942" s="1648"/>
      <c r="M2942" s="1648"/>
      <c r="N2942" s="1649"/>
    </row>
    <row r="2943" spans="8:8" ht="20.25" customHeight="1">
      <c r="A2943" s="1443"/>
      <c r="B2943" s="1483" t="s">
        <v>70</v>
      </c>
      <c r="C2943" s="1641"/>
      <c r="D2943" s="1642"/>
      <c r="E2943" s="1643"/>
      <c r="F2943" s="1644" t="s">
        <v>186</v>
      </c>
      <c r="G2943" s="1645"/>
      <c r="H2943" s="1646" t="s">
        <v>63</v>
      </c>
      <c r="I2943" s="1650"/>
      <c r="J2943" s="1651"/>
      <c r="K2943" s="1651"/>
      <c r="L2943" s="1651"/>
      <c r="M2943" s="1651"/>
      <c r="N2943" s="1652"/>
    </row>
    <row r="2944" spans="8:8" ht="20.25" customHeight="1">
      <c r="A2944" s="1443"/>
      <c r="B2944" s="1483" t="s">
        <v>70</v>
      </c>
      <c r="C2944" s="1641"/>
      <c r="D2944" s="1642"/>
      <c r="E2944" s="1643"/>
      <c r="F2944" s="1644" t="s">
        <v>187</v>
      </c>
      <c r="G2944" s="1645"/>
      <c r="H2944" s="1646" t="s">
        <v>64</v>
      </c>
      <c r="I2944" s="1650"/>
      <c r="J2944" s="1651"/>
      <c r="K2944" s="1651"/>
      <c r="L2944" s="1651"/>
      <c r="M2944" s="1651"/>
      <c r="N2944" s="1652"/>
    </row>
    <row r="2945" spans="8:8" ht="20.25" customHeight="1">
      <c r="A2945" s="1443"/>
      <c r="B2945" s="1483" t="s">
        <v>70</v>
      </c>
      <c r="C2945" s="1641"/>
      <c r="D2945" s="1642"/>
      <c r="E2945" s="1643"/>
      <c r="F2945" s="1644" t="s">
        <v>184</v>
      </c>
      <c r="G2945" s="1645"/>
      <c r="H2945" s="1646" t="s">
        <v>66</v>
      </c>
      <c r="I2945" s="1653" t="s">
        <v>81</v>
      </c>
      <c r="J2945" s="1654"/>
      <c r="K2945" s="1654"/>
      <c r="L2945" s="1654"/>
      <c r="M2945" s="1654"/>
      <c r="N2945" s="1655"/>
    </row>
    <row r="2946" spans="8:8" ht="20.25" customHeight="1">
      <c r="A2946" s="1443"/>
      <c r="B2946" s="1656" t="s">
        <v>70</v>
      </c>
      <c r="C2946" s="1657"/>
      <c r="D2946" s="1658"/>
      <c r="E2946" s="1659"/>
      <c r="F2946" s="1660" t="s">
        <v>185</v>
      </c>
      <c r="G2946" s="1661"/>
      <c r="H2946" s="1662" t="s">
        <v>65</v>
      </c>
      <c r="I2946" s="1663"/>
      <c r="J2946" s="1664"/>
      <c r="K2946" s="1664"/>
      <c r="L2946" s="1664"/>
      <c r="M2946" s="1664"/>
      <c r="N2946" s="1665"/>
    </row>
    <row r="2947" spans="8:8" ht="15.75">
      <c r="A2947" s="1666"/>
      <c r="B2947" s="1666"/>
      <c r="C2947" s="1666"/>
      <c r="D2947" s="1666"/>
      <c r="E2947" s="1666"/>
      <c r="F2947" s="1666"/>
      <c r="G2947" s="1666"/>
      <c r="H2947" s="1666"/>
      <c r="I2947" s="1666"/>
      <c r="J2947" s="1666"/>
      <c r="K2947" s="1666"/>
      <c r="L2947" s="1666"/>
      <c r="M2947" s="1666"/>
      <c r="N2947" s="1666"/>
    </row>
    <row r="2948" spans="8:8" ht="24.75" customHeight="1">
      <c r="A2948" s="1441">
        <f>A2912+1</f>
        <v>84.0</v>
      </c>
      <c r="B2948" s="1442" t="s">
        <v>51</v>
      </c>
      <c r="C2948" s="1442"/>
      <c r="D2948" s="1442"/>
      <c r="E2948" s="1442"/>
      <c r="F2948" s="1442"/>
      <c r="G2948" s="1442"/>
      <c r="H2948" s="1442"/>
      <c r="I2948" s="1442"/>
      <c r="J2948" s="1442"/>
      <c r="K2948" s="1442"/>
      <c r="L2948" s="1442"/>
      <c r="M2948" s="1442"/>
      <c r="N2948" s="1442"/>
    </row>
    <row r="2949" spans="8:8" ht="42.75" customHeight="1">
      <c r="A2949" s="1443"/>
      <c r="B2949" s="1444"/>
      <c r="C2949" s="1445"/>
      <c r="D2949" s="1446" t="str">
        <f>Master!$E$8</f>
        <v>Govt. Sr. Secondary School </v>
      </c>
      <c r="E2949" s="1447"/>
      <c r="F2949" s="1447"/>
      <c r="G2949" s="1447"/>
      <c r="H2949" s="1447"/>
      <c r="I2949" s="1447"/>
      <c r="J2949" s="1447"/>
      <c r="K2949" s="1447"/>
      <c r="L2949" s="1447"/>
      <c r="M2949" s="1447"/>
      <c r="N2949" s="1448"/>
    </row>
    <row r="2950" spans="8:8" ht="26.25" customHeight="1">
      <c r="A2950" s="1443"/>
      <c r="B2950" s="1449"/>
      <c r="C2950" s="1450"/>
      <c r="D2950" s="1451" t="str">
        <f>Master!$E$11</f>
        <v>P.S.-Bapini (Jodhpur)</v>
      </c>
      <c r="E2950" s="1452"/>
      <c r="F2950" s="1452"/>
      <c r="G2950" s="1452"/>
      <c r="H2950" s="1452"/>
      <c r="I2950" s="1452"/>
      <c r="J2950" s="1452"/>
      <c r="K2950" s="1452"/>
      <c r="L2950" s="1452"/>
      <c r="M2950" s="1452"/>
      <c r="N2950" s="1453"/>
    </row>
    <row r="2951" spans="8:8" ht="20.25" customHeight="1">
      <c r="A2951" s="1443"/>
      <c r="B2951" s="1454"/>
      <c r="C2951" s="1455" t="s">
        <v>151</v>
      </c>
      <c r="D2951" s="1456"/>
      <c r="E2951" s="1456"/>
      <c r="F2951" s="1456"/>
      <c r="G2951" s="1457"/>
      <c r="H2951" s="1458" t="s">
        <v>128</v>
      </c>
      <c r="I2951" s="1458"/>
      <c r="J2951" s="1459">
        <f>VLOOKUP(A2948,'Result Entry'!$B$6:$K$108,6,0)</f>
        <v>0.0</v>
      </c>
      <c r="K2951" s="1460" t="s">
        <v>69</v>
      </c>
      <c r="L2951" s="1461"/>
      <c r="M2951" s="1462">
        <f>Master!$E$14</f>
        <v>8.151106901E9</v>
      </c>
      <c r="N2951" s="1463"/>
    </row>
    <row r="2952" spans="8:8" ht="20.25" customHeight="1">
      <c r="A2952" s="1443"/>
      <c r="B2952" s="1464"/>
      <c r="C2952" s="1465"/>
      <c r="D2952" s="1466"/>
      <c r="E2952" s="1466"/>
      <c r="F2952" s="1466"/>
      <c r="G2952" s="1467"/>
      <c r="H2952" s="1468"/>
      <c r="I2952" s="1468"/>
      <c r="J2952" s="1469"/>
      <c r="K2952" s="1470" t="s">
        <v>67</v>
      </c>
      <c r="L2952" s="1471"/>
      <c r="M2952" s="1472"/>
      <c r="N2952" s="1473"/>
      <c r="O2952" s="23" t="s">
        <v>157</v>
      </c>
    </row>
    <row r="2953" spans="8:8" ht="20.25" customHeight="1">
      <c r="A2953" s="1443"/>
      <c r="B2953" s="1464"/>
      <c r="C2953" s="1474"/>
      <c r="D2953" s="1475"/>
      <c r="E2953" s="1475"/>
      <c r="F2953" s="1475"/>
      <c r="G2953" s="1476"/>
      <c r="H2953" s="1477"/>
      <c r="I2953" s="1477"/>
      <c r="J2953" s="1478"/>
      <c r="K2953" s="1479" t="s">
        <v>52</v>
      </c>
      <c r="L2953" s="1480"/>
      <c r="M2953" s="1481" t="str">
        <f>Master!$E$6</f>
        <v>2022-23</v>
      </c>
      <c r="N2953" s="1482"/>
    </row>
    <row r="2954" spans="8:8" ht="20.25" customHeight="1">
      <c r="A2954" s="1443"/>
      <c r="B2954" s="1483" t="s">
        <v>70</v>
      </c>
      <c r="C2954" s="1484" t="s">
        <v>21</v>
      </c>
      <c r="D2954" s="1485"/>
      <c r="E2954" s="1485"/>
      <c r="F2954" s="1486"/>
      <c r="G2954" s="1487" t="s">
        <v>150</v>
      </c>
      <c r="H2954" s="1488">
        <f>VLOOKUP($A2948,'Result Entry'!$B$9:$FW$108,4,0)</f>
        <v>0.0</v>
      </c>
      <c r="I2954" s="1488"/>
      <c r="J2954" s="1488"/>
      <c r="K2954" s="1488"/>
      <c r="L2954" s="1488"/>
      <c r="M2954" s="1488"/>
      <c r="N2954" s="1489"/>
    </row>
    <row r="2955" spans="8:8" ht="20.25" customHeight="1">
      <c r="A2955" s="1443"/>
      <c r="B2955" s="1483" t="s">
        <v>70</v>
      </c>
      <c r="C2955" s="1490" t="s">
        <v>23</v>
      </c>
      <c r="D2955" s="1491"/>
      <c r="E2955" s="1491"/>
      <c r="F2955" s="1492"/>
      <c r="G2955" s="1493" t="s">
        <v>150</v>
      </c>
      <c r="H2955" s="1494">
        <f>VLOOKUP($A2948,'Result Entry'!$B$9:$FW$108,7,0)</f>
        <v>0.0</v>
      </c>
      <c r="I2955" s="1494"/>
      <c r="J2955" s="1494"/>
      <c r="K2955" s="1494"/>
      <c r="L2955" s="1494"/>
      <c r="M2955" s="1494"/>
      <c r="N2955" s="1495"/>
    </row>
    <row r="2956" spans="8:8" ht="20.25" customHeight="1">
      <c r="A2956" s="1443"/>
      <c r="B2956" s="1483" t="s">
        <v>70</v>
      </c>
      <c r="C2956" s="1490" t="s">
        <v>24</v>
      </c>
      <c r="D2956" s="1491"/>
      <c r="E2956" s="1491"/>
      <c r="F2956" s="1492"/>
      <c r="G2956" s="1493" t="s">
        <v>150</v>
      </c>
      <c r="H2956" s="1494">
        <f>VLOOKUP($A2948,'Result Entry'!$B$9:$FW$108,8,0)</f>
        <v>0.0</v>
      </c>
      <c r="I2956" s="1494"/>
      <c r="J2956" s="1494"/>
      <c r="K2956" s="1494"/>
      <c r="L2956" s="1494"/>
      <c r="M2956" s="1494"/>
      <c r="N2956" s="1495"/>
    </row>
    <row r="2957" spans="8:8" ht="20.25" customHeight="1">
      <c r="A2957" s="1443"/>
      <c r="B2957" s="1483" t="s">
        <v>70</v>
      </c>
      <c r="C2957" s="1490" t="s">
        <v>53</v>
      </c>
      <c r="D2957" s="1491"/>
      <c r="E2957" s="1491"/>
      <c r="F2957" s="1492"/>
      <c r="G2957" s="1493" t="s">
        <v>150</v>
      </c>
      <c r="H2957" s="1494">
        <f>VLOOKUP($A2948,'Result Entry'!$B$9:$FW$108,9,0)</f>
        <v>0.0</v>
      </c>
      <c r="I2957" s="1494"/>
      <c r="J2957" s="1494"/>
      <c r="K2957" s="1494"/>
      <c r="L2957" s="1494"/>
      <c r="M2957" s="1494"/>
      <c r="N2957" s="1495"/>
    </row>
    <row r="2958" spans="8:8" ht="20.25" customHeight="1">
      <c r="A2958" s="1443"/>
      <c r="B2958" s="1483" t="s">
        <v>70</v>
      </c>
      <c r="C2958" s="1490" t="s">
        <v>54</v>
      </c>
      <c r="D2958" s="1491"/>
      <c r="E2958" s="1491"/>
      <c r="F2958" s="1492"/>
      <c r="G2958" s="1493" t="s">
        <v>150</v>
      </c>
      <c r="H2958" s="1496" t="str">
        <f>CONCATENATE('Result Entry'!$G$4,'Result Entry'!$J$4)</f>
        <v>11(A)</v>
      </c>
      <c r="I2958" s="1494"/>
      <c r="J2958" s="1494"/>
      <c r="K2958" s="1494"/>
      <c r="L2958" s="1494"/>
      <c r="M2958" s="1494"/>
      <c r="N2958" s="1495"/>
    </row>
    <row r="2959" spans="8:8" ht="20.25" customHeight="1">
      <c r="A2959" s="1443"/>
      <c r="B2959" s="1483" t="s">
        <v>70</v>
      </c>
      <c r="C2959" s="1497" t="s">
        <v>26</v>
      </c>
      <c r="D2959" s="1498"/>
      <c r="E2959" s="1498"/>
      <c r="F2959" s="1499"/>
      <c r="G2959" s="1500" t="s">
        <v>150</v>
      </c>
      <c r="H2959" s="1501">
        <f>VLOOKUP($A2948,'Result Entry'!$B$9:$FW$108,10,0)</f>
        <v>0.0</v>
      </c>
      <c r="I2959" s="1501"/>
      <c r="J2959" s="1501"/>
      <c r="K2959" s="1501"/>
      <c r="L2959" s="1501"/>
      <c r="M2959" s="1501"/>
      <c r="N2959" s="1502"/>
    </row>
    <row r="2960" spans="8:8" ht="20.25" customHeight="1">
      <c r="A2960" s="1443"/>
      <c r="B2960" s="1503" t="s">
        <v>70</v>
      </c>
      <c r="C2960" s="1504" t="s">
        <v>168</v>
      </c>
      <c r="D2960" s="1505"/>
      <c r="E2960" s="1506" t="s">
        <v>73</v>
      </c>
      <c r="F2960" s="1507" t="s">
        <v>74</v>
      </c>
      <c r="G2960" s="1508" t="s">
        <v>169</v>
      </c>
      <c r="H2960" s="1509" t="s">
        <v>56</v>
      </c>
      <c r="I2960" s="1510"/>
      <c r="J2960" s="1511" t="s">
        <v>85</v>
      </c>
      <c r="K2960" s="1512"/>
      <c r="L2960" s="1513" t="s">
        <v>170</v>
      </c>
      <c r="M2960" s="1514" t="s">
        <v>77</v>
      </c>
      <c r="N2960" s="1515" t="s">
        <v>99</v>
      </c>
    </row>
    <row r="2961" spans="8:8" ht="20.25" customHeight="1">
      <c r="A2961" s="1443"/>
      <c r="B2961" s="1503"/>
      <c r="C2961" s="1516"/>
      <c r="D2961" s="1517"/>
      <c r="E2961" s="1518"/>
      <c r="F2961" s="1519"/>
      <c r="G2961" s="1520"/>
      <c r="H2961" s="1521"/>
      <c r="I2961" s="1522"/>
      <c r="J2961" s="1523"/>
      <c r="K2961" s="1524"/>
      <c r="L2961" s="1525"/>
      <c r="M2961" s="1526"/>
      <c r="N2961" s="1527"/>
    </row>
    <row r="2962" spans="8:8" ht="20.25" customHeight="1">
      <c r="A2962" s="1443"/>
      <c r="B2962" s="1503" t="s">
        <v>70</v>
      </c>
      <c r="C2962" s="1528" t="s">
        <v>57</v>
      </c>
      <c r="D2962" s="1529"/>
      <c r="E2962" s="1530">
        <f>'Result Entry'!$L$7</f>
        <v>10.0</v>
      </c>
      <c r="F2962" s="1531">
        <f>'Result Entry'!$M$7</f>
        <v>10.0</v>
      </c>
      <c r="G2962" s="1532">
        <f>SUM(E2962:F2962)</f>
        <v>20.0</v>
      </c>
      <c r="H2962" s="1533">
        <f>'Result Entry'!$AU$7</f>
        <v>70.0</v>
      </c>
      <c r="I2962" s="1534"/>
      <c r="J2962" s="1535">
        <f>'Result Entry'!$AY$7</f>
        <v>100.0</v>
      </c>
      <c r="K2962" s="1534"/>
      <c r="L2962" s="1532">
        <f t="shared" si="166" ref="L2962:L2967">H2962+J2962</f>
        <v>170.0</v>
      </c>
      <c r="M2962" s="1536">
        <f t="shared" si="167" ref="M2962:M2967">G2962+L2962</f>
        <v>190.0</v>
      </c>
      <c r="N2962" s="1537"/>
    </row>
    <row r="2963" spans="8:8" s="1538" ht="20.25" customFormat="1" customHeight="1">
      <c r="A2963" s="1443"/>
      <c r="B2963" s="1539" t="s">
        <v>70</v>
      </c>
      <c r="C2963" s="1540" t="str">
        <f>'Result Entry'!$L$3</f>
        <v>HINDI Comp.</v>
      </c>
      <c r="D2963" s="1541"/>
      <c r="E2963" s="1542">
        <f>IF($J2951="TC",0,IF($J2951="Nso",0,VLOOKUP($A2948,'Result Entry'!$B$9:$FW$108,11,0)))</f>
        <v>0.0</v>
      </c>
      <c r="F2963" s="1543">
        <f>IF($J2951="TC",0,IF($J2951="Nso",0,VLOOKUP($A2948,'Result Entry'!$B$9:$FW$108,12,0)))</f>
        <v>0.0</v>
      </c>
      <c r="G2963" s="1544">
        <f>E2963+F2963</f>
        <v>0.0</v>
      </c>
      <c r="H2963" s="1545">
        <f>IF($J2951="TC",0,IF($J2951="Nso",0,VLOOKUP($A2948,'Result Entry'!$B$9:$FW$108,16,0)))</f>
        <v>0.0</v>
      </c>
      <c r="I2963" s="1546"/>
      <c r="J2963" s="1547">
        <f>IF($J2951="TC",0,IF($J2951="Nso",0,VLOOKUP($A2948,'Result Entry'!$B$9:$FW$108,19,0)))</f>
        <v>0.0</v>
      </c>
      <c r="K2963" s="1546"/>
      <c r="L2963" s="1548">
        <f t="shared" si="166"/>
        <v>0.0</v>
      </c>
      <c r="M2963" s="1549">
        <f t="shared" si="167"/>
        <v>0.0</v>
      </c>
      <c r="N2963" s="1550" t="str">
        <f>IF($J2951="TC",0,IF($J2951="Nso",0,VLOOKUP($A2948,'Result Entry'!$B$9:$FW$108,24,0)))</f>
        <v/>
      </c>
    </row>
    <row r="2964" spans="8:8" s="1538" ht="20.25" customFormat="1" customHeight="1">
      <c r="A2964" s="1443"/>
      <c r="B2964" s="1539" t="s">
        <v>70</v>
      </c>
      <c r="C2964" s="1551" t="str">
        <f>'Result Entry'!$Z$3</f>
        <v>ENGLISH Comp.</v>
      </c>
      <c r="D2964" s="1552"/>
      <c r="E2964" s="1542">
        <f>IF($J2951="TC",0,IF($J2951="Nso",0,VLOOKUP($A2948,'Result Entry'!$B$9:$FW$108,25,0)))</f>
        <v>0.0</v>
      </c>
      <c r="F2964" s="1543">
        <f>IF($J2951="TC",0,IF($J2951="Nso",0,VLOOKUP($A2948,'Result Entry'!$B$9:$FW$108,26,0)))</f>
        <v>0.0</v>
      </c>
      <c r="G2964" s="1553">
        <f>E2964+F2964</f>
        <v>0.0</v>
      </c>
      <c r="H2964" s="1554">
        <f>IF($J2951="TC",0,IF($J2951="Nso",0,VLOOKUP($A2948,'Result Entry'!$B$9:$FW$108,30,0)))</f>
        <v>0.0</v>
      </c>
      <c r="I2964" s="1555"/>
      <c r="J2964" s="1556">
        <f>IF($J2951="TC",0,IF($J2951="Nso",0,VLOOKUP($A2948,'Result Entry'!$B$9:$FW$108,33,0)))</f>
        <v>0.0</v>
      </c>
      <c r="K2964" s="1555"/>
      <c r="L2964" s="1548">
        <f t="shared" si="166"/>
        <v>0.0</v>
      </c>
      <c r="M2964" s="1549">
        <f t="shared" si="167"/>
        <v>0.0</v>
      </c>
      <c r="N2964" s="1550" t="str">
        <f>IF($J2951="TC",0,IF($J2951="Nso",0,VLOOKUP($A2948,'Result Entry'!$B$9:$FW$108,38,0)))</f>
        <v/>
      </c>
    </row>
    <row r="2965" spans="8:8" s="1538" ht="20.25" customFormat="1" customHeight="1">
      <c r="A2965" s="1443"/>
      <c r="B2965" s="1539" t="s">
        <v>70</v>
      </c>
      <c r="C2965" s="1551" t="str">
        <f>'Result Entry'!$AO$3</f>
        <v>PHYSICS</v>
      </c>
      <c r="D2965" s="1552"/>
      <c r="E2965" s="1542">
        <f>IF($J2951="TC",0,IF($J2951="Nso",0,VLOOKUP($A2948,'Result Entry'!$B$9:$FW$108,39,0)))</f>
        <v>0.0</v>
      </c>
      <c r="F2965" s="1543">
        <f>IF($J2951="TC",0,IF($J2951="Nso",0,VLOOKUP($A2948,'Result Entry'!$B$9:$FW$108,40,0)))</f>
        <v>0.0</v>
      </c>
      <c r="G2965" s="1553">
        <f>E2965+F2965</f>
        <v>0.0</v>
      </c>
      <c r="H2965" s="1554">
        <f>IF($J2951="TC",0,IF($J2951="Nso",0,VLOOKUP($A2948,'Result Entry'!$B$9:$FW$108,45,0)))</f>
        <v>0.0</v>
      </c>
      <c r="I2965" s="1555"/>
      <c r="J2965" s="1556">
        <f>IF($J2951="TC",0,IF($J2951="Nso",0,VLOOKUP($A2948,'Result Entry'!$B$9:$FW$108,49,0)))</f>
        <v>0.0</v>
      </c>
      <c r="K2965" s="1555"/>
      <c r="L2965" s="1548">
        <f t="shared" si="166"/>
        <v>0.0</v>
      </c>
      <c r="M2965" s="1549">
        <f t="shared" si="167"/>
        <v>0.0</v>
      </c>
      <c r="N2965" s="1550" t="str">
        <f>IF($J2951="TC",0,IF($J2951="Nso",0,VLOOKUP($A2948,'Result Entry'!$B$9:$FW$108,54,0)))</f>
        <v/>
      </c>
    </row>
    <row r="2966" spans="8:8" s="1538" ht="20.25" customFormat="1" customHeight="1">
      <c r="A2966" s="1443"/>
      <c r="B2966" s="1539" t="s">
        <v>70</v>
      </c>
      <c r="C2966" s="1551" t="str">
        <f>'Result Entry'!$BF$3</f>
        <v>CHEMISTRY</v>
      </c>
      <c r="D2966" s="1552"/>
      <c r="E2966" s="1542" t="str">
        <f>IF($J2951="TC",0,IF($J2951="Nso",0,VLOOKUP($A2948,'Result Entry'!$B$9:$FW$108,55,0)))</f>
        <v/>
      </c>
      <c r="F2966" s="1543">
        <f>IF($J2951="TC",0,IF($J2951="Nso",0,VLOOKUP($A2948,'Result Entry'!$B$9:$FW$108,56,0)))</f>
        <v>0.0</v>
      </c>
      <c r="G2966" s="1553" t="e">
        <f>E2966+F2966</f>
        <v>#VALUE!</v>
      </c>
      <c r="H2966" s="1554">
        <f>IF($J2951="TC",0,IF($J2951="Nso",0,VLOOKUP($A2948,'Result Entry'!$B$9:$FW$108,61,0)))</f>
        <v>0.0</v>
      </c>
      <c r="I2966" s="1555"/>
      <c r="J2966" s="1556">
        <f>IF($J2951="TC",0,IF($J2951="Nso",0,VLOOKUP($A2948,'Result Entry'!$B$9:$FW$108,65,0)))</f>
        <v>0.0</v>
      </c>
      <c r="K2966" s="1555"/>
      <c r="L2966" s="1548">
        <f t="shared" si="166"/>
        <v>0.0</v>
      </c>
      <c r="M2966" s="1549" t="e">
        <f t="shared" si="167"/>
        <v>#VALUE!</v>
      </c>
      <c r="N2966" s="1550" t="str">
        <f>IF($J2951="TC",0,IF($J2951="Nso",0,VLOOKUP($A2948,'Result Entry'!$B$9:$FW$108,70,0)))</f>
        <v/>
      </c>
    </row>
    <row r="2967" spans="8:8" s="1538" ht="20.25" customFormat="1" customHeight="1">
      <c r="A2967" s="1443"/>
      <c r="B2967" s="1539" t="s">
        <v>70</v>
      </c>
      <c r="C2967" s="1551" t="str">
        <f>'Result Entry'!$BW$3</f>
        <v>BIOLOGY</v>
      </c>
      <c r="D2967" s="1552"/>
      <c r="E2967" s="1557" t="str">
        <f>IF($J2951="TC",0,IF($J2951="Nso",0,VLOOKUP($A2948,'Result Entry'!$B$9:$FW$108,71,0)))</f>
        <v/>
      </c>
      <c r="F2967" s="1558" t="str">
        <f>IF($J2951="TC",0,IF($J2951="Nso",0,VLOOKUP($A2948,'Result Entry'!$B$9:$FW$108,72,0)))</f>
        <v/>
      </c>
      <c r="G2967" s="1559" t="e">
        <f>E2967+F2967</f>
        <v>#VALUE!</v>
      </c>
      <c r="H2967" s="1560">
        <f>IF($J2951="TC",0,IF($J2951="Nso",0,VLOOKUP($A2948,'Result Entry'!$B$9:$FW$108,77,0)))</f>
        <v>0.0</v>
      </c>
      <c r="I2967" s="1561"/>
      <c r="J2967" s="1562">
        <f>IF($J2951="TC",0,IF($J2951="Nso",0,VLOOKUP($A2948,'Result Entry'!$B$9:$FW$108,81,0)))</f>
        <v>0.0</v>
      </c>
      <c r="K2967" s="1561"/>
      <c r="L2967" s="1563">
        <f t="shared" si="166"/>
        <v>0.0</v>
      </c>
      <c r="M2967" s="1564" t="e">
        <f t="shared" si="167"/>
        <v>#VALUE!</v>
      </c>
      <c r="N2967" s="1550">
        <f>IF($J2951="TC",0,IF($J2951="Nso",0,VLOOKUP($A2948,'Result Entry'!$B$9:$FW$108,86,0)))</f>
        <v>0.0</v>
      </c>
    </row>
    <row r="2968" spans="8:8" ht="20.25" customHeight="1">
      <c r="A2968" s="1443"/>
      <c r="B2968" s="1503" t="s">
        <v>70</v>
      </c>
      <c r="C2968" s="1565" t="s">
        <v>78</v>
      </c>
      <c r="D2968" s="1566"/>
      <c r="E2968" s="1567"/>
      <c r="F2968" s="1568" t="s">
        <v>79</v>
      </c>
      <c r="G2968" s="1569"/>
      <c r="H2968" s="1570" t="s">
        <v>80</v>
      </c>
      <c r="I2968" s="1571"/>
      <c r="J2968" s="1572" t="s">
        <v>42</v>
      </c>
      <c r="K2968" s="1667" t="s">
        <v>92</v>
      </c>
      <c r="L2968" s="1574" t="s">
        <v>40</v>
      </c>
      <c r="M2968" s="1575"/>
      <c r="N2968" s="1576" t="s">
        <v>44</v>
      </c>
    </row>
    <row r="2969" spans="8:8" ht="25.5" customHeight="1">
      <c r="A2969" s="1443"/>
      <c r="B2969" s="1503" t="s">
        <v>70</v>
      </c>
      <c r="C2969" s="1577"/>
      <c r="D2969" s="1578"/>
      <c r="E2969" s="1579"/>
      <c r="F2969" s="1580">
        <f>IF($J2951="TC",0,IF($J2951="Nso",0,VLOOKUP($A2948,'Result Entry'!$B$9:$FW$108,146,0)))</f>
        <v>0.0</v>
      </c>
      <c r="G2969" s="1581"/>
      <c r="H2969" s="1582">
        <f>IF($J2951="TC",0,IF($J2951="Nso",0,VLOOKUP($A2948,'Result Entry'!$B$9:$FW$108,147,0)))</f>
        <v>0.0</v>
      </c>
      <c r="I2969" s="1583"/>
      <c r="J2969" s="1584">
        <f>IF($J2951="TC",0,IF($J2951="Nso",0,VLOOKUP($A2948,'Result Entry'!$B$9:$FW$108,148,0)))</f>
        <v>0.0</v>
      </c>
      <c r="K2969" s="1585" t="str">
        <f>IF($J2951="TC",0,IF($J2951="Nso",0,VLOOKUP($A2948,'Result Entry'!$B$9:$FW$108,149,0)))</f>
        <v/>
      </c>
      <c r="L2969" s="1586">
        <f>IF($J2951="TC",0,IF($J2951="Nso",0,VLOOKUP($A2948,'Result Entry'!$B$9:$FW$108,150,0)))</f>
        <v>0.0</v>
      </c>
      <c r="M2969" s="1587"/>
      <c r="N2969" s="1588">
        <f>IF($J2951="TC",0,IF($J2951="Nso",0,VLOOKUP($A2948,'Result Entry'!$B$9:$FW$108,152,0)))</f>
        <v>0.0</v>
      </c>
    </row>
    <row r="2970" spans="8:8" ht="20.25" customHeight="1">
      <c r="A2970" s="1443"/>
      <c r="B2970" s="1503" t="s">
        <v>70</v>
      </c>
      <c r="C2970" s="1589" t="s">
        <v>59</v>
      </c>
      <c r="D2970" s="1590"/>
      <c r="E2970" s="1590"/>
      <c r="F2970" s="1590"/>
      <c r="G2970" s="1590"/>
      <c r="H2970" s="1591"/>
      <c r="I2970" s="1592" t="s">
        <v>60</v>
      </c>
      <c r="J2970" s="1593"/>
      <c r="K2970" s="1594">
        <f>VLOOKUP($A2948,'Result Entry'!$B$9:$FW$108,143,0)</f>
        <v>0.0</v>
      </c>
      <c r="L2970" s="1595"/>
      <c r="M2970" s="1596" t="s">
        <v>38</v>
      </c>
      <c r="N2970" s="1597"/>
    </row>
    <row r="2971" spans="8:8" ht="20.25" customHeight="1">
      <c r="A2971" s="1443"/>
      <c r="B2971" s="1503" t="s">
        <v>70</v>
      </c>
      <c r="C2971" s="1598" t="s">
        <v>55</v>
      </c>
      <c r="D2971" s="1599"/>
      <c r="E2971" s="1599"/>
      <c r="F2971" s="1600" t="s">
        <v>158</v>
      </c>
      <c r="G2971" s="1601"/>
      <c r="H2971" s="1602" t="s">
        <v>48</v>
      </c>
      <c r="I2971" s="1603" t="s">
        <v>61</v>
      </c>
      <c r="J2971" s="1604"/>
      <c r="K2971" s="1605">
        <f>VLOOKUP($A2948,'Result Entry'!$B$9:$FW$108,144,0)</f>
        <v>0.0</v>
      </c>
      <c r="L2971" s="1606"/>
      <c r="M2971" s="1607">
        <f>VLOOKUP($A2948,'Result Entry'!$B$9:$FW$108,145,0)</f>
        <v>0.0</v>
      </c>
      <c r="N2971" s="1608"/>
    </row>
    <row r="2972" spans="8:8" ht="20.25" customHeight="1">
      <c r="A2972" s="1443"/>
      <c r="B2972" s="1503" t="s">
        <v>70</v>
      </c>
      <c r="C2972" s="1598"/>
      <c r="D2972" s="1599"/>
      <c r="E2972" s="1599"/>
      <c r="F2972" s="1609"/>
      <c r="G2972" s="1610"/>
      <c r="H2972" s="1611" t="s">
        <v>100</v>
      </c>
      <c r="I2972" s="1612" t="s">
        <v>62</v>
      </c>
      <c r="J2972" s="1613"/>
      <c r="K2972" s="1614">
        <f>IF($J2951="TC","Transferred",IF($J2951="Nso","NameSeparated",VLOOKUP($A2948,'Result Entry'!$B$9:$FW$108,153,0)))</f>
        <v>0.0</v>
      </c>
      <c r="L2972" s="1614"/>
      <c r="M2972" s="1614"/>
      <c r="N2972" s="1615"/>
    </row>
    <row r="2973" spans="8:8" ht="20.25" customHeight="1">
      <c r="A2973" s="1443"/>
      <c r="B2973" s="1503" t="s">
        <v>70</v>
      </c>
      <c r="C2973" s="1616" t="str">
        <f>'Result Entry'!$DU$3</f>
        <v>Foundation Of Information Tech.</v>
      </c>
      <c r="D2973" s="1617"/>
      <c r="E2973" s="1618"/>
      <c r="F2973" s="1619" t="str">
        <f>IF($J2951="TC",0,IF($J2951="Nso",0,VLOOKUP($A2948,'Result Entry'!$B$9:$GS$108,170,0)))</f>
        <v/>
      </c>
      <c r="G2973" s="1619"/>
      <c r="H2973" s="1620">
        <f>IF($J2951="TC",0,IF($J2951="Nso",0,VLOOKUP($A2948,'Result Entry'!$B$9:$GS$108,112,0)))</f>
        <v>0.0</v>
      </c>
      <c r="I2973" s="1621" t="s">
        <v>72</v>
      </c>
      <c r="J2973" s="1622"/>
      <c r="K2973" s="1623">
        <f>'Result Entry'!$T$2</f>
        <v>45041.0</v>
      </c>
      <c r="L2973" s="1624"/>
      <c r="M2973" s="1624"/>
      <c r="N2973" s="1625"/>
    </row>
    <row r="2974" spans="8:8" ht="20.25" customHeight="1">
      <c r="A2974" s="1443"/>
      <c r="B2974" s="1503" t="s">
        <v>70</v>
      </c>
      <c r="C2974" s="1616" t="str">
        <f>'Result Entry'!$EI$3</f>
        <v>G.I.A.I.-II</v>
      </c>
      <c r="D2974" s="1617"/>
      <c r="E2974" s="1618"/>
      <c r="F2974" s="1619" t="str">
        <f>IF($J2951="TC",0,IF($J2951="Nso",0,VLOOKUP($A2948,'Result Entry'!$B$9:$GS$108,174,0)))</f>
        <v/>
      </c>
      <c r="G2974" s="1619"/>
      <c r="H2974" s="1620">
        <f>IF($J2951="TC",0,IF($J2951="Nso",0,VLOOKUP($A2948,'Result Entry'!$B$9:$GS$108,124,0)))</f>
        <v>0.0</v>
      </c>
      <c r="I2974" s="1626"/>
      <c r="J2974" s="1627"/>
      <c r="K2974" s="1627"/>
      <c r="L2974" s="1627"/>
      <c r="M2974" s="1627"/>
      <c r="N2974" s="1628"/>
    </row>
    <row r="2975" spans="8:8" ht="20.25" customHeight="1">
      <c r="A2975" s="1443"/>
      <c r="B2975" s="1503" t="s">
        <v>70</v>
      </c>
      <c r="C2975" s="1616" t="str">
        <f>'Result Entry'!$EU$3</f>
        <v>SOC.SER.PLAN</v>
      </c>
      <c r="D2975" s="1617"/>
      <c r="E2975" s="1618"/>
      <c r="F2975" s="1619">
        <f>IF($J2951="TC",0,IF($J2951="Nso",0,VLOOKUP($A2948,'Result Entry'!$B$9:$HS$108,178,0)))</f>
        <v>0.0</v>
      </c>
      <c r="G2975" s="1619"/>
      <c r="H2975" s="1620">
        <f>IF($J2951="TC",0,IF($J2951="Nso",0,VLOOKUP($A2948,'Result Entry'!$B$9:$GS$108,136,0)))</f>
        <v>0.0</v>
      </c>
      <c r="I2975" s="1629" t="s">
        <v>175</v>
      </c>
      <c r="J2975" s="1630"/>
      <c r="K2975" s="1668"/>
      <c r="L2975" s="1669"/>
      <c r="M2975" s="1669"/>
      <c r="N2975" s="1670"/>
    </row>
    <row r="2976" spans="8:8" ht="20.25" customHeight="1">
      <c r="A2976" s="1443"/>
      <c r="B2976" s="1503" t="s">
        <v>70</v>
      </c>
      <c r="C2976" s="1616" t="str">
        <f>'Result Entry'!$FG$3</f>
        <v>Jeewan Kaushal</v>
      </c>
      <c r="D2976" s="1617"/>
      <c r="E2976" s="1618"/>
      <c r="F2976" s="1619" t="str">
        <f>IF($J2951="TC",0,IF($J2951="Nso",0,VLOOKUP($A2948,'Result Entry'!$B$9:$HS$108,182,0)))</f>
        <v/>
      </c>
      <c r="G2976" s="1619"/>
      <c r="H2976" s="1620">
        <f>IF($J2951="TC",0,IF($J2951="Nso",0,VLOOKUP($A2948,'Result Entry'!$B$9:$HS$108,136,0)))</f>
        <v>0.0</v>
      </c>
      <c r="I2976" s="1629" t="s">
        <v>149</v>
      </c>
      <c r="J2976" s="1630"/>
      <c r="K2976" s="1630"/>
      <c r="L2976" s="1630"/>
      <c r="M2976" s="1630"/>
      <c r="N2976" s="1634"/>
    </row>
    <row r="2977" spans="8:8" ht="20.25" customHeight="1">
      <c r="A2977" s="1443"/>
      <c r="B2977" s="1483" t="s">
        <v>70</v>
      </c>
      <c r="C2977" s="1635" t="s">
        <v>181</v>
      </c>
      <c r="D2977" s="1636"/>
      <c r="E2977" s="1637"/>
      <c r="F2977" s="1638" t="s">
        <v>182</v>
      </c>
      <c r="G2977" s="1639"/>
      <c r="H2977" s="1640" t="s">
        <v>31</v>
      </c>
      <c r="I2977" s="1629" t="s">
        <v>176</v>
      </c>
      <c r="J2977" s="1630"/>
      <c r="K2977" s="1630"/>
      <c r="L2977" s="1630"/>
      <c r="M2977" s="1630"/>
      <c r="N2977" s="1634"/>
    </row>
    <row r="2978" spans="8:8" ht="20.25" customHeight="1">
      <c r="A2978" s="1443"/>
      <c r="B2978" s="1483" t="s">
        <v>70</v>
      </c>
      <c r="C2978" s="1641"/>
      <c r="D2978" s="1642"/>
      <c r="E2978" s="1643"/>
      <c r="F2978" s="1644" t="s">
        <v>183</v>
      </c>
      <c r="G2978" s="1645"/>
      <c r="H2978" s="1646" t="s">
        <v>180</v>
      </c>
      <c r="I2978" s="1647" t="s">
        <v>68</v>
      </c>
      <c r="J2978" s="1648"/>
      <c r="K2978" s="1648"/>
      <c r="L2978" s="1648"/>
      <c r="M2978" s="1648"/>
      <c r="N2978" s="1649"/>
    </row>
    <row r="2979" spans="8:8" ht="20.25" customHeight="1">
      <c r="A2979" s="1443"/>
      <c r="B2979" s="1483" t="s">
        <v>70</v>
      </c>
      <c r="C2979" s="1641"/>
      <c r="D2979" s="1642"/>
      <c r="E2979" s="1643"/>
      <c r="F2979" s="1644" t="s">
        <v>186</v>
      </c>
      <c r="G2979" s="1645"/>
      <c r="H2979" s="1646" t="s">
        <v>63</v>
      </c>
      <c r="I2979" s="1650"/>
      <c r="J2979" s="1651"/>
      <c r="K2979" s="1651"/>
      <c r="L2979" s="1651"/>
      <c r="M2979" s="1651"/>
      <c r="N2979" s="1652"/>
    </row>
    <row r="2980" spans="8:8" ht="20.25" customHeight="1">
      <c r="A2980" s="1443"/>
      <c r="B2980" s="1483" t="s">
        <v>70</v>
      </c>
      <c r="C2980" s="1641"/>
      <c r="D2980" s="1642"/>
      <c r="E2980" s="1643"/>
      <c r="F2980" s="1644" t="s">
        <v>187</v>
      </c>
      <c r="G2980" s="1645"/>
      <c r="H2980" s="1646" t="s">
        <v>64</v>
      </c>
      <c r="I2980" s="1650"/>
      <c r="J2980" s="1651"/>
      <c r="K2980" s="1651"/>
      <c r="L2980" s="1651"/>
      <c r="M2980" s="1651"/>
      <c r="N2980" s="1652"/>
    </row>
    <row r="2981" spans="8:8" ht="20.25" customHeight="1">
      <c r="A2981" s="1443"/>
      <c r="B2981" s="1483" t="s">
        <v>70</v>
      </c>
      <c r="C2981" s="1641"/>
      <c r="D2981" s="1642"/>
      <c r="E2981" s="1643"/>
      <c r="F2981" s="1644" t="s">
        <v>184</v>
      </c>
      <c r="G2981" s="1645"/>
      <c r="H2981" s="1646" t="s">
        <v>66</v>
      </c>
      <c r="I2981" s="1653" t="s">
        <v>81</v>
      </c>
      <c r="J2981" s="1654"/>
      <c r="K2981" s="1654"/>
      <c r="L2981" s="1654"/>
      <c r="M2981" s="1654"/>
      <c r="N2981" s="1655"/>
    </row>
    <row r="2982" spans="8:8" ht="20.25" customHeight="1">
      <c r="A2982" s="1443"/>
      <c r="B2982" s="1656" t="s">
        <v>70</v>
      </c>
      <c r="C2982" s="1657"/>
      <c r="D2982" s="1658"/>
      <c r="E2982" s="1659"/>
      <c r="F2982" s="1660" t="s">
        <v>185</v>
      </c>
      <c r="G2982" s="1661"/>
      <c r="H2982" s="1662" t="s">
        <v>65</v>
      </c>
      <c r="I2982" s="1663"/>
      <c r="J2982" s="1664"/>
      <c r="K2982" s="1664"/>
      <c r="L2982" s="1664"/>
      <c r="M2982" s="1664"/>
      <c r="N2982" s="1665"/>
    </row>
    <row r="2983" spans="8:8" ht="24.75" customHeight="1">
      <c r="A2983" s="1441">
        <f>A2948+1</f>
        <v>85.0</v>
      </c>
      <c r="B2983" s="1442" t="s">
        <v>51</v>
      </c>
      <c r="C2983" s="1442"/>
      <c r="D2983" s="1442"/>
      <c r="E2983" s="1442"/>
      <c r="F2983" s="1442"/>
      <c r="G2983" s="1442"/>
      <c r="H2983" s="1442"/>
      <c r="I2983" s="1442"/>
      <c r="J2983" s="1442"/>
      <c r="K2983" s="1442"/>
      <c r="L2983" s="1442"/>
      <c r="M2983" s="1442"/>
      <c r="N2983" s="1442"/>
    </row>
    <row r="2984" spans="8:8" ht="42.75" customHeight="1">
      <c r="A2984" s="1443"/>
      <c r="B2984" s="1444"/>
      <c r="C2984" s="1445"/>
      <c r="D2984" s="1446" t="str">
        <f>Master!$E$8</f>
        <v>Govt. Sr. Secondary School </v>
      </c>
      <c r="E2984" s="1447"/>
      <c r="F2984" s="1447"/>
      <c r="G2984" s="1447"/>
      <c r="H2984" s="1447"/>
      <c r="I2984" s="1447"/>
      <c r="J2984" s="1447"/>
      <c r="K2984" s="1447"/>
      <c r="L2984" s="1447"/>
      <c r="M2984" s="1447"/>
      <c r="N2984" s="1448"/>
    </row>
    <row r="2985" spans="8:8" ht="20.25" customHeight="1">
      <c r="A2985" s="1443"/>
      <c r="B2985" s="1449"/>
      <c r="C2985" s="1450"/>
      <c r="D2985" s="1451" t="str">
        <f>Master!$E$11</f>
        <v>P.S.-Bapini (Jodhpur)</v>
      </c>
      <c r="E2985" s="1452"/>
      <c r="F2985" s="1452"/>
      <c r="G2985" s="1452"/>
      <c r="H2985" s="1452"/>
      <c r="I2985" s="1452"/>
      <c r="J2985" s="1452"/>
      <c r="K2985" s="1452"/>
      <c r="L2985" s="1452"/>
      <c r="M2985" s="1452"/>
      <c r="N2985" s="1453"/>
    </row>
    <row r="2986" spans="8:8" ht="20.25" customHeight="1">
      <c r="A2986" s="1443"/>
      <c r="B2986" s="1454"/>
      <c r="C2986" s="1455" t="s">
        <v>151</v>
      </c>
      <c r="D2986" s="1456"/>
      <c r="E2986" s="1456"/>
      <c r="F2986" s="1456"/>
      <c r="G2986" s="1457"/>
      <c r="H2986" s="1458" t="s">
        <v>128</v>
      </c>
      <c r="I2986" s="1458"/>
      <c r="J2986" s="1459">
        <f>VLOOKUP(A2983,'Result Entry'!$B$6:$K$108,6,0)</f>
        <v>0.0</v>
      </c>
      <c r="K2986" s="1460" t="s">
        <v>69</v>
      </c>
      <c r="L2986" s="1461"/>
      <c r="M2986" s="1462">
        <f>Master!$E$14</f>
        <v>8.151106901E9</v>
      </c>
      <c r="N2986" s="1463"/>
    </row>
    <row r="2987" spans="8:8" ht="20.25" customHeight="1">
      <c r="A2987" s="1443"/>
      <c r="B2987" s="1464"/>
      <c r="C2987" s="1465"/>
      <c r="D2987" s="1466"/>
      <c r="E2987" s="1466"/>
      <c r="F2987" s="1466"/>
      <c r="G2987" s="1467"/>
      <c r="H2987" s="1468"/>
      <c r="I2987" s="1468"/>
      <c r="J2987" s="1469"/>
      <c r="K2987" s="1470" t="s">
        <v>67</v>
      </c>
      <c r="L2987" s="1471"/>
      <c r="M2987" s="1472"/>
      <c r="N2987" s="1473"/>
      <c r="O2987" s="23" t="s">
        <v>157</v>
      </c>
    </row>
    <row r="2988" spans="8:8" ht="20.25" customHeight="1">
      <c r="A2988" s="1443"/>
      <c r="B2988" s="1464"/>
      <c r="C2988" s="1474"/>
      <c r="D2988" s="1475"/>
      <c r="E2988" s="1475"/>
      <c r="F2988" s="1475"/>
      <c r="G2988" s="1476"/>
      <c r="H2988" s="1477"/>
      <c r="I2988" s="1477"/>
      <c r="J2988" s="1478"/>
      <c r="K2988" s="1479" t="s">
        <v>52</v>
      </c>
      <c r="L2988" s="1480"/>
      <c r="M2988" s="1481" t="str">
        <f>Master!$E$6</f>
        <v>2022-23</v>
      </c>
      <c r="N2988" s="1482"/>
    </row>
    <row r="2989" spans="8:8" ht="20.25" customHeight="1">
      <c r="A2989" s="1443"/>
      <c r="B2989" s="1483" t="s">
        <v>70</v>
      </c>
      <c r="C2989" s="1484" t="s">
        <v>21</v>
      </c>
      <c r="D2989" s="1485"/>
      <c r="E2989" s="1485"/>
      <c r="F2989" s="1486"/>
      <c r="G2989" s="1487" t="s">
        <v>150</v>
      </c>
      <c r="H2989" s="1488">
        <f>VLOOKUP($A2983,'Result Entry'!$B$9:$FW$108,4,0)</f>
        <v>0.0</v>
      </c>
      <c r="I2989" s="1488"/>
      <c r="J2989" s="1488"/>
      <c r="K2989" s="1488"/>
      <c r="L2989" s="1488"/>
      <c r="M2989" s="1488"/>
      <c r="N2989" s="1489"/>
    </row>
    <row r="2990" spans="8:8" ht="20.25" customHeight="1">
      <c r="A2990" s="1443"/>
      <c r="B2990" s="1483" t="s">
        <v>70</v>
      </c>
      <c r="C2990" s="1490" t="s">
        <v>23</v>
      </c>
      <c r="D2990" s="1491"/>
      <c r="E2990" s="1491"/>
      <c r="F2990" s="1492"/>
      <c r="G2990" s="1493" t="s">
        <v>150</v>
      </c>
      <c r="H2990" s="1494">
        <f>VLOOKUP($A2983,'Result Entry'!$B$9:$FW$108,7,0)</f>
        <v>0.0</v>
      </c>
      <c r="I2990" s="1494"/>
      <c r="J2990" s="1494"/>
      <c r="K2990" s="1494"/>
      <c r="L2990" s="1494"/>
      <c r="M2990" s="1494"/>
      <c r="N2990" s="1495"/>
    </row>
    <row r="2991" spans="8:8" ht="20.25" customHeight="1">
      <c r="A2991" s="1443"/>
      <c r="B2991" s="1483" t="s">
        <v>70</v>
      </c>
      <c r="C2991" s="1490" t="s">
        <v>24</v>
      </c>
      <c r="D2991" s="1491"/>
      <c r="E2991" s="1491"/>
      <c r="F2991" s="1492"/>
      <c r="G2991" s="1493" t="s">
        <v>150</v>
      </c>
      <c r="H2991" s="1494">
        <f>VLOOKUP($A2983,'Result Entry'!$B$9:$FW$108,8,0)</f>
        <v>0.0</v>
      </c>
      <c r="I2991" s="1494"/>
      <c r="J2991" s="1494"/>
      <c r="K2991" s="1494"/>
      <c r="L2991" s="1494"/>
      <c r="M2991" s="1494"/>
      <c r="N2991" s="1495"/>
    </row>
    <row r="2992" spans="8:8" ht="20.25" customHeight="1">
      <c r="A2992" s="1443"/>
      <c r="B2992" s="1483" t="s">
        <v>70</v>
      </c>
      <c r="C2992" s="1490" t="s">
        <v>53</v>
      </c>
      <c r="D2992" s="1491"/>
      <c r="E2992" s="1491"/>
      <c r="F2992" s="1492"/>
      <c r="G2992" s="1493" t="s">
        <v>150</v>
      </c>
      <c r="H2992" s="1494">
        <f>VLOOKUP($A2983,'Result Entry'!$B$9:$FW$108,9,0)</f>
        <v>0.0</v>
      </c>
      <c r="I2992" s="1494"/>
      <c r="J2992" s="1494"/>
      <c r="K2992" s="1494"/>
      <c r="L2992" s="1494"/>
      <c r="M2992" s="1494"/>
      <c r="N2992" s="1495"/>
    </row>
    <row r="2993" spans="8:8" ht="20.25" customHeight="1">
      <c r="A2993" s="1443"/>
      <c r="B2993" s="1483" t="s">
        <v>70</v>
      </c>
      <c r="C2993" s="1490" t="s">
        <v>54</v>
      </c>
      <c r="D2993" s="1491"/>
      <c r="E2993" s="1491"/>
      <c r="F2993" s="1492"/>
      <c r="G2993" s="1493" t="s">
        <v>150</v>
      </c>
      <c r="H2993" s="1496" t="str">
        <f>CONCATENATE('Result Entry'!$G$4,'Result Entry'!$J$4)</f>
        <v>11(A)</v>
      </c>
      <c r="I2993" s="1494"/>
      <c r="J2993" s="1494"/>
      <c r="K2993" s="1494"/>
      <c r="L2993" s="1494"/>
      <c r="M2993" s="1494"/>
      <c r="N2993" s="1495"/>
    </row>
    <row r="2994" spans="8:8" ht="20.25" customHeight="1">
      <c r="A2994" s="1443"/>
      <c r="B2994" s="1483" t="s">
        <v>70</v>
      </c>
      <c r="C2994" s="1497" t="s">
        <v>26</v>
      </c>
      <c r="D2994" s="1498"/>
      <c r="E2994" s="1498"/>
      <c r="F2994" s="1499"/>
      <c r="G2994" s="1500" t="s">
        <v>150</v>
      </c>
      <c r="H2994" s="1501">
        <f>VLOOKUP($A2983,'Result Entry'!$B$9:$FW$108,10,0)</f>
        <v>0.0</v>
      </c>
      <c r="I2994" s="1501"/>
      <c r="J2994" s="1501"/>
      <c r="K2994" s="1501"/>
      <c r="L2994" s="1501"/>
      <c r="M2994" s="1501"/>
      <c r="N2994" s="1502"/>
    </row>
    <row r="2995" spans="8:8" ht="20.25" customHeight="1">
      <c r="A2995" s="1443"/>
      <c r="B2995" s="1503" t="s">
        <v>70</v>
      </c>
      <c r="C2995" s="1504" t="s">
        <v>168</v>
      </c>
      <c r="D2995" s="1505"/>
      <c r="E2995" s="1506" t="s">
        <v>73</v>
      </c>
      <c r="F2995" s="1507" t="s">
        <v>74</v>
      </c>
      <c r="G2995" s="1508" t="s">
        <v>169</v>
      </c>
      <c r="H2995" s="1509" t="s">
        <v>56</v>
      </c>
      <c r="I2995" s="1510"/>
      <c r="J2995" s="1511" t="s">
        <v>85</v>
      </c>
      <c r="K2995" s="1512"/>
      <c r="L2995" s="1513" t="s">
        <v>170</v>
      </c>
      <c r="M2995" s="1514" t="s">
        <v>77</v>
      </c>
      <c r="N2995" s="1515" t="s">
        <v>99</v>
      </c>
    </row>
    <row r="2996" spans="8:8" ht="20.25" customHeight="1">
      <c r="A2996" s="1443"/>
      <c r="B2996" s="1503"/>
      <c r="C2996" s="1516"/>
      <c r="D2996" s="1517"/>
      <c r="E2996" s="1518"/>
      <c r="F2996" s="1519"/>
      <c r="G2996" s="1520"/>
      <c r="H2996" s="1521"/>
      <c r="I2996" s="1522"/>
      <c r="J2996" s="1523"/>
      <c r="K2996" s="1524"/>
      <c r="L2996" s="1525"/>
      <c r="M2996" s="1526"/>
      <c r="N2996" s="1527"/>
    </row>
    <row r="2997" spans="8:8" ht="20.25" customHeight="1">
      <c r="A2997" s="1443"/>
      <c r="B2997" s="1503" t="s">
        <v>70</v>
      </c>
      <c r="C2997" s="1528" t="s">
        <v>57</v>
      </c>
      <c r="D2997" s="1529"/>
      <c r="E2997" s="1530">
        <f>'Result Entry'!$L$7</f>
        <v>10.0</v>
      </c>
      <c r="F2997" s="1531">
        <f>'Result Entry'!$M$7</f>
        <v>10.0</v>
      </c>
      <c r="G2997" s="1532">
        <f>SUM(E2997:F2997)</f>
        <v>20.0</v>
      </c>
      <c r="H2997" s="1533">
        <f>'Result Entry'!$AU$7</f>
        <v>70.0</v>
      </c>
      <c r="I2997" s="1534"/>
      <c r="J2997" s="1535">
        <f>'Result Entry'!$AY$7</f>
        <v>100.0</v>
      </c>
      <c r="K2997" s="1534"/>
      <c r="L2997" s="1532">
        <f t="shared" si="168" ref="L2997:L3002">H2997+J2997</f>
        <v>170.0</v>
      </c>
      <c r="M2997" s="1536">
        <f t="shared" si="169" ref="M2997:M3002">G2997+L2997</f>
        <v>190.0</v>
      </c>
      <c r="N2997" s="1537"/>
    </row>
    <row r="2998" spans="8:8" s="1538" ht="20.25" customFormat="1" customHeight="1">
      <c r="A2998" s="1443"/>
      <c r="B2998" s="1539" t="s">
        <v>70</v>
      </c>
      <c r="C2998" s="1540" t="str">
        <f>'Result Entry'!$L$3</f>
        <v>HINDI Comp.</v>
      </c>
      <c r="D2998" s="1541"/>
      <c r="E2998" s="1542">
        <f>IF($J2986="TC",0,IF($J2986="Nso",0,VLOOKUP($A2983,'Result Entry'!$B$9:$FW$108,11,0)))</f>
        <v>0.0</v>
      </c>
      <c r="F2998" s="1543">
        <f>IF($J2986="TC",0,IF($J2986="Nso",0,VLOOKUP($A2983,'Result Entry'!$B$9:$FW$108,12,0)))</f>
        <v>0.0</v>
      </c>
      <c r="G2998" s="1544">
        <f>E2998+F2998</f>
        <v>0.0</v>
      </c>
      <c r="H2998" s="1545">
        <f>IF($J2986="TC",0,IF($J2986="Nso",0,VLOOKUP($A2983,'Result Entry'!$B$9:$FW$108,16,0)))</f>
        <v>0.0</v>
      </c>
      <c r="I2998" s="1546"/>
      <c r="J2998" s="1547">
        <f>IF($J2986="TC",0,IF($J2986="Nso",0,VLOOKUP($A2983,'Result Entry'!$B$9:$FW$108,19,0)))</f>
        <v>0.0</v>
      </c>
      <c r="K2998" s="1546"/>
      <c r="L2998" s="1548">
        <f t="shared" si="168"/>
        <v>0.0</v>
      </c>
      <c r="M2998" s="1549">
        <f t="shared" si="169"/>
        <v>0.0</v>
      </c>
      <c r="N2998" s="1550" t="str">
        <f>IF($J2986="TC",0,IF($J2986="Nso",0,VLOOKUP($A2983,'Result Entry'!$B$9:$FW$108,24,0)))</f>
        <v/>
      </c>
    </row>
    <row r="2999" spans="8:8" s="1538" ht="20.25" customFormat="1" customHeight="1">
      <c r="A2999" s="1443"/>
      <c r="B2999" s="1539" t="s">
        <v>70</v>
      </c>
      <c r="C2999" s="1551" t="str">
        <f>'Result Entry'!$Z$3</f>
        <v>ENGLISH Comp.</v>
      </c>
      <c r="D2999" s="1552"/>
      <c r="E2999" s="1542">
        <f>IF($J2986="TC",0,IF($J2986="Nso",0,VLOOKUP($A2983,'Result Entry'!$B$9:$FW$108,25,0)))</f>
        <v>0.0</v>
      </c>
      <c r="F2999" s="1543">
        <f>IF($J2986="TC",0,IF($J2986="Nso",0,VLOOKUP($A2983,'Result Entry'!$B$9:$FW$108,26,0)))</f>
        <v>0.0</v>
      </c>
      <c r="G2999" s="1553">
        <f>E2999+F2999</f>
        <v>0.0</v>
      </c>
      <c r="H2999" s="1554">
        <f>IF($J2986="TC",0,IF($J2986="Nso",0,VLOOKUP($A2983,'Result Entry'!$B$9:$FW$108,30,0)))</f>
        <v>0.0</v>
      </c>
      <c r="I2999" s="1555"/>
      <c r="J2999" s="1556">
        <f>IF($J2986="TC",0,IF($J2986="Nso",0,VLOOKUP($A2983,'Result Entry'!$B$9:$FW$108,33,0)))</f>
        <v>0.0</v>
      </c>
      <c r="K2999" s="1555"/>
      <c r="L2999" s="1548">
        <f t="shared" si="168"/>
        <v>0.0</v>
      </c>
      <c r="M2999" s="1549">
        <f t="shared" si="169"/>
        <v>0.0</v>
      </c>
      <c r="N2999" s="1550" t="str">
        <f>IF($J2986="TC",0,IF($J2986="Nso",0,VLOOKUP($A2983,'Result Entry'!$B$9:$FW$108,38,0)))</f>
        <v/>
      </c>
    </row>
    <row r="3000" spans="8:8" s="1538" ht="20.25" customFormat="1" customHeight="1">
      <c r="A3000" s="1443"/>
      <c r="B3000" s="1539" t="s">
        <v>70</v>
      </c>
      <c r="C3000" s="1551" t="str">
        <f>'Result Entry'!$AO$3</f>
        <v>PHYSICS</v>
      </c>
      <c r="D3000" s="1552"/>
      <c r="E3000" s="1542">
        <f>IF($J2986="TC",0,IF($J2986="Nso",0,VLOOKUP($A2983,'Result Entry'!$B$9:$FW$108,39,0)))</f>
        <v>0.0</v>
      </c>
      <c r="F3000" s="1543">
        <f>IF($J2986="TC",0,IF($J2986="Nso",0,VLOOKUP($A2983,'Result Entry'!$B$9:$FW$108,40,0)))</f>
        <v>0.0</v>
      </c>
      <c r="G3000" s="1553">
        <f>E3000+F3000</f>
        <v>0.0</v>
      </c>
      <c r="H3000" s="1554">
        <f>IF($J2986="TC",0,IF($J2986="Nso",0,VLOOKUP($A2983,'Result Entry'!$B$9:$FW$108,45,0)))</f>
        <v>0.0</v>
      </c>
      <c r="I3000" s="1555"/>
      <c r="J3000" s="1556">
        <f>IF($J2986="TC",0,IF($J2986="Nso",0,VLOOKUP($A2983,'Result Entry'!$B$9:$FW$108,49,0)))</f>
        <v>0.0</v>
      </c>
      <c r="K3000" s="1555"/>
      <c r="L3000" s="1548">
        <f t="shared" si="168"/>
        <v>0.0</v>
      </c>
      <c r="M3000" s="1549">
        <f t="shared" si="169"/>
        <v>0.0</v>
      </c>
      <c r="N3000" s="1550" t="str">
        <f>IF($J2986="TC",0,IF($J2986="Nso",0,VLOOKUP($A2983,'Result Entry'!$B$9:$FW$108,54,0)))</f>
        <v/>
      </c>
    </row>
    <row r="3001" spans="8:8" s="1538" ht="20.25" customFormat="1" customHeight="1">
      <c r="A3001" s="1443"/>
      <c r="B3001" s="1539" t="s">
        <v>70</v>
      </c>
      <c r="C3001" s="1551" t="str">
        <f>'Result Entry'!$BF$3</f>
        <v>CHEMISTRY</v>
      </c>
      <c r="D3001" s="1552"/>
      <c r="E3001" s="1542" t="str">
        <f>IF($J2986="TC",0,IF($J2986="Nso",0,VLOOKUP($A2983,'Result Entry'!$B$9:$FW$108,55,0)))</f>
        <v/>
      </c>
      <c r="F3001" s="1543">
        <f>IF($J2986="TC",0,IF($J2986="Nso",0,VLOOKUP($A2983,'Result Entry'!$B$9:$FW$108,56,0)))</f>
        <v>0.0</v>
      </c>
      <c r="G3001" s="1553" t="e">
        <f>E3001+F3001</f>
        <v>#VALUE!</v>
      </c>
      <c r="H3001" s="1554">
        <f>IF($J2986="TC",0,IF($J2986="Nso",0,VLOOKUP($A2983,'Result Entry'!$B$9:$FW$108,61,0)))</f>
        <v>0.0</v>
      </c>
      <c r="I3001" s="1555"/>
      <c r="J3001" s="1556">
        <f>IF($J2986="TC",0,IF($J2986="Nso",0,VLOOKUP($A2983,'Result Entry'!$B$9:$FW$108,65,0)))</f>
        <v>0.0</v>
      </c>
      <c r="K3001" s="1555"/>
      <c r="L3001" s="1548">
        <f t="shared" si="168"/>
        <v>0.0</v>
      </c>
      <c r="M3001" s="1549" t="e">
        <f t="shared" si="169"/>
        <v>#VALUE!</v>
      </c>
      <c r="N3001" s="1550" t="str">
        <f>IF($J2986="TC",0,IF($J2986="Nso",0,VLOOKUP($A2983,'Result Entry'!$B$9:$FW$108,70,0)))</f>
        <v/>
      </c>
    </row>
    <row r="3002" spans="8:8" s="1538" ht="20.25" customFormat="1" customHeight="1">
      <c r="A3002" s="1443"/>
      <c r="B3002" s="1539" t="s">
        <v>70</v>
      </c>
      <c r="C3002" s="1551" t="str">
        <f>'Result Entry'!$BW$3</f>
        <v>BIOLOGY</v>
      </c>
      <c r="D3002" s="1552"/>
      <c r="E3002" s="1557" t="str">
        <f>IF($J2986="TC",0,IF($J2986="Nso",0,VLOOKUP($A2983,'Result Entry'!$B$9:$FW$108,71,0)))</f>
        <v/>
      </c>
      <c r="F3002" s="1558" t="str">
        <f>IF($J2986="TC",0,IF($J2986="Nso",0,VLOOKUP($A2983,'Result Entry'!$B$9:$FW$108,72,0)))</f>
        <v/>
      </c>
      <c r="G3002" s="1559" t="e">
        <f>E3002+F3002</f>
        <v>#VALUE!</v>
      </c>
      <c r="H3002" s="1560">
        <f>IF($J2986="TC",0,IF($J2986="Nso",0,VLOOKUP($A2983,'Result Entry'!$B$9:$FW$108,77,0)))</f>
        <v>0.0</v>
      </c>
      <c r="I3002" s="1561"/>
      <c r="J3002" s="1562">
        <f>IF($J2986="TC",0,IF($J2986="Nso",0,VLOOKUP($A2983,'Result Entry'!$B$9:$FW$108,81,0)))</f>
        <v>0.0</v>
      </c>
      <c r="K3002" s="1561"/>
      <c r="L3002" s="1563">
        <f t="shared" si="168"/>
        <v>0.0</v>
      </c>
      <c r="M3002" s="1564" t="e">
        <f t="shared" si="169"/>
        <v>#VALUE!</v>
      </c>
      <c r="N3002" s="1550">
        <f>IF($J2986="TC",0,IF($J2986="Nso",0,VLOOKUP($A2983,'Result Entry'!$B$9:$FW$108,86,0)))</f>
        <v>0.0</v>
      </c>
    </row>
    <row r="3003" spans="8:8" ht="20.25" customHeight="1">
      <c r="A3003" s="1443"/>
      <c r="B3003" s="1503" t="s">
        <v>70</v>
      </c>
      <c r="C3003" s="1565" t="s">
        <v>78</v>
      </c>
      <c r="D3003" s="1566"/>
      <c r="E3003" s="1567"/>
      <c r="F3003" s="1568" t="s">
        <v>79</v>
      </c>
      <c r="G3003" s="1569"/>
      <c r="H3003" s="1570" t="s">
        <v>80</v>
      </c>
      <c r="I3003" s="1571"/>
      <c r="J3003" s="1572" t="s">
        <v>42</v>
      </c>
      <c r="K3003" s="1667" t="s">
        <v>92</v>
      </c>
      <c r="L3003" s="1574" t="s">
        <v>40</v>
      </c>
      <c r="M3003" s="1575"/>
      <c r="N3003" s="1576" t="s">
        <v>44</v>
      </c>
    </row>
    <row r="3004" spans="8:8" ht="25.5" customHeight="1">
      <c r="A3004" s="1443"/>
      <c r="B3004" s="1503" t="s">
        <v>70</v>
      </c>
      <c r="C3004" s="1577"/>
      <c r="D3004" s="1578"/>
      <c r="E3004" s="1579"/>
      <c r="F3004" s="1580">
        <f>IF($J2986="TC",0,IF($J2986="Nso",0,VLOOKUP($A2983,'Result Entry'!$B$9:$FW$108,146,0)))</f>
        <v>0.0</v>
      </c>
      <c r="G3004" s="1581"/>
      <c r="H3004" s="1582">
        <f>IF($J2986="TC",0,IF($J2986="Nso",0,VLOOKUP($A2983,'Result Entry'!$B$9:$FW$108,147,0)))</f>
        <v>0.0</v>
      </c>
      <c r="I3004" s="1583"/>
      <c r="J3004" s="1584">
        <f>IF($J2986="TC",0,IF($J2986="Nso",0,VLOOKUP($A2983,'Result Entry'!$B$9:$FW$108,148,0)))</f>
        <v>0.0</v>
      </c>
      <c r="K3004" s="1585" t="str">
        <f>IF($J2986="TC",0,IF($J2986="Nso",0,VLOOKUP($A2983,'Result Entry'!$B$9:$FW$108,149,0)))</f>
        <v/>
      </c>
      <c r="L3004" s="1586">
        <f>IF($J2986="TC",0,IF($J2986="Nso",0,VLOOKUP($A2983,'Result Entry'!$B$9:$FW$108,150,0)))</f>
        <v>0.0</v>
      </c>
      <c r="M3004" s="1587"/>
      <c r="N3004" s="1588">
        <f>IF($J2986="TC",0,IF($J2986="Nso",0,VLOOKUP($A2983,'Result Entry'!$B$9:$FW$108,152,0)))</f>
        <v>0.0</v>
      </c>
    </row>
    <row r="3005" spans="8:8" ht="20.25" customHeight="1">
      <c r="A3005" s="1443"/>
      <c r="B3005" s="1503" t="s">
        <v>70</v>
      </c>
      <c r="C3005" s="1589" t="s">
        <v>59</v>
      </c>
      <c r="D3005" s="1590"/>
      <c r="E3005" s="1590"/>
      <c r="F3005" s="1590"/>
      <c r="G3005" s="1590"/>
      <c r="H3005" s="1591"/>
      <c r="I3005" s="1592" t="s">
        <v>60</v>
      </c>
      <c r="J3005" s="1593"/>
      <c r="K3005" s="1594">
        <f>VLOOKUP($A2983,'Result Entry'!$B$9:$FW$108,143,0)</f>
        <v>0.0</v>
      </c>
      <c r="L3005" s="1595"/>
      <c r="M3005" s="1596" t="s">
        <v>38</v>
      </c>
      <c r="N3005" s="1597"/>
    </row>
    <row r="3006" spans="8:8" ht="20.25" customHeight="1">
      <c r="A3006" s="1443"/>
      <c r="B3006" s="1503" t="s">
        <v>70</v>
      </c>
      <c r="C3006" s="1598" t="s">
        <v>55</v>
      </c>
      <c r="D3006" s="1599"/>
      <c r="E3006" s="1599"/>
      <c r="F3006" s="1600" t="s">
        <v>158</v>
      </c>
      <c r="G3006" s="1601"/>
      <c r="H3006" s="1602" t="s">
        <v>48</v>
      </c>
      <c r="I3006" s="1603" t="s">
        <v>61</v>
      </c>
      <c r="J3006" s="1604"/>
      <c r="K3006" s="1605">
        <f>VLOOKUP($A2983,'Result Entry'!$B$9:$FW$108,144,0)</f>
        <v>0.0</v>
      </c>
      <c r="L3006" s="1606"/>
      <c r="M3006" s="1607">
        <f>VLOOKUP($A2983,'Result Entry'!$B$9:$FW$108,145,0)</f>
        <v>0.0</v>
      </c>
      <c r="N3006" s="1608"/>
    </row>
    <row r="3007" spans="8:8" ht="20.25" customHeight="1">
      <c r="A3007" s="1443"/>
      <c r="B3007" s="1503" t="s">
        <v>70</v>
      </c>
      <c r="C3007" s="1598"/>
      <c r="D3007" s="1599"/>
      <c r="E3007" s="1599"/>
      <c r="F3007" s="1609"/>
      <c r="G3007" s="1610"/>
      <c r="H3007" s="1611" t="s">
        <v>100</v>
      </c>
      <c r="I3007" s="1612" t="s">
        <v>62</v>
      </c>
      <c r="J3007" s="1613"/>
      <c r="K3007" s="1614">
        <f>IF($J2986="TC","Transferred",IF($J2986="Nso","NameSeparated",VLOOKUP($A2983,'Result Entry'!$B$9:$FW$108,153,0)))</f>
        <v>0.0</v>
      </c>
      <c r="L3007" s="1614"/>
      <c r="M3007" s="1614"/>
      <c r="N3007" s="1615"/>
    </row>
    <row r="3008" spans="8:8" ht="20.25" customHeight="1">
      <c r="A3008" s="1443"/>
      <c r="B3008" s="1503" t="s">
        <v>70</v>
      </c>
      <c r="C3008" s="1616" t="str">
        <f>'Result Entry'!$DU$3</f>
        <v>Foundation Of Information Tech.</v>
      </c>
      <c r="D3008" s="1617"/>
      <c r="E3008" s="1618"/>
      <c r="F3008" s="1619" t="str">
        <f>IF($J2986="TC",0,IF($J2986="Nso",0,VLOOKUP($A2983,'Result Entry'!$B$9:$GS$108,170,0)))</f>
        <v/>
      </c>
      <c r="G3008" s="1619"/>
      <c r="H3008" s="1620">
        <f>IF($J2986="TC",0,IF($J2986="Nso",0,VLOOKUP($A2983,'Result Entry'!$B$9:$GS$108,112,0)))</f>
        <v>0.0</v>
      </c>
      <c r="I3008" s="1621" t="s">
        <v>72</v>
      </c>
      <c r="J3008" s="1622"/>
      <c r="K3008" s="1623">
        <f>'Result Entry'!$T$2</f>
        <v>45041.0</v>
      </c>
      <c r="L3008" s="1624"/>
      <c r="M3008" s="1624"/>
      <c r="N3008" s="1625"/>
    </row>
    <row r="3009" spans="8:8" ht="20.25" customHeight="1">
      <c r="A3009" s="1443"/>
      <c r="B3009" s="1503" t="s">
        <v>70</v>
      </c>
      <c r="C3009" s="1616" t="str">
        <f>'Result Entry'!$EI$3</f>
        <v>G.I.A.I.-II</v>
      </c>
      <c r="D3009" s="1617"/>
      <c r="E3009" s="1618"/>
      <c r="F3009" s="1619" t="str">
        <f>IF($J2986="TC",0,IF($J2986="Nso",0,VLOOKUP($A2983,'Result Entry'!$B$9:$GS$108,174,0)))</f>
        <v/>
      </c>
      <c r="G3009" s="1619"/>
      <c r="H3009" s="1620">
        <f>IF($J2986="TC",0,IF($J2986="Nso",0,VLOOKUP($A2983,'Result Entry'!$B$9:$GS$108,124,0)))</f>
        <v>0.0</v>
      </c>
      <c r="I3009" s="1626"/>
      <c r="J3009" s="1627"/>
      <c r="K3009" s="1627"/>
      <c r="L3009" s="1627"/>
      <c r="M3009" s="1627"/>
      <c r="N3009" s="1628"/>
    </row>
    <row r="3010" spans="8:8" ht="20.25" customHeight="1">
      <c r="A3010" s="1443"/>
      <c r="B3010" s="1503" t="s">
        <v>70</v>
      </c>
      <c r="C3010" s="1616" t="str">
        <f>'Result Entry'!$EU$3</f>
        <v>SOC.SER.PLAN</v>
      </c>
      <c r="D3010" s="1617"/>
      <c r="E3010" s="1618"/>
      <c r="F3010" s="1619">
        <f>IF($J2986="TC",0,IF($J2986="Nso",0,VLOOKUP($A2983,'Result Entry'!$B$9:$HS$108,178,0)))</f>
        <v>0.0</v>
      </c>
      <c r="G3010" s="1619"/>
      <c r="H3010" s="1620">
        <f>IF($J2986="TC",0,IF($J2986="Nso",0,VLOOKUP($A2983,'Result Entry'!$B$9:$GS$108,136,0)))</f>
        <v>0.0</v>
      </c>
      <c r="I3010" s="1629" t="s">
        <v>175</v>
      </c>
      <c r="J3010" s="1630"/>
      <c r="K3010" s="1668"/>
      <c r="L3010" s="1669"/>
      <c r="M3010" s="1669"/>
      <c r="N3010" s="1670"/>
    </row>
    <row r="3011" spans="8:8" ht="20.25" customHeight="1">
      <c r="A3011" s="1443"/>
      <c r="B3011" s="1503" t="s">
        <v>70</v>
      </c>
      <c r="C3011" s="1616" t="str">
        <f>'Result Entry'!$FG$3</f>
        <v>Jeewan Kaushal</v>
      </c>
      <c r="D3011" s="1617"/>
      <c r="E3011" s="1618"/>
      <c r="F3011" s="1619" t="str">
        <f>IF($J2986="TC",0,IF($J2986="Nso",0,VLOOKUP($A2983,'Result Entry'!$B$9:$HS$108,182,0)))</f>
        <v/>
      </c>
      <c r="G3011" s="1619"/>
      <c r="H3011" s="1620">
        <f>IF($J2986="TC",0,IF($J2986="Nso",0,VLOOKUP($A2983,'Result Entry'!$B$9:$HS$108,136,0)))</f>
        <v>0.0</v>
      </c>
      <c r="I3011" s="1629" t="s">
        <v>149</v>
      </c>
      <c r="J3011" s="1630"/>
      <c r="K3011" s="1630"/>
      <c r="L3011" s="1630"/>
      <c r="M3011" s="1630"/>
      <c r="N3011" s="1634"/>
    </row>
    <row r="3012" spans="8:8" ht="20.25" customHeight="1">
      <c r="A3012" s="1443"/>
      <c r="B3012" s="1483" t="s">
        <v>70</v>
      </c>
      <c r="C3012" s="1635" t="s">
        <v>181</v>
      </c>
      <c r="D3012" s="1636"/>
      <c r="E3012" s="1637"/>
      <c r="F3012" s="1638" t="s">
        <v>182</v>
      </c>
      <c r="G3012" s="1639"/>
      <c r="H3012" s="1640" t="s">
        <v>31</v>
      </c>
      <c r="I3012" s="1629" t="s">
        <v>176</v>
      </c>
      <c r="J3012" s="1630"/>
      <c r="K3012" s="1630"/>
      <c r="L3012" s="1630"/>
      <c r="M3012" s="1630"/>
      <c r="N3012" s="1634"/>
    </row>
    <row r="3013" spans="8:8" ht="20.25" customHeight="1">
      <c r="A3013" s="1443"/>
      <c r="B3013" s="1483" t="s">
        <v>70</v>
      </c>
      <c r="C3013" s="1641"/>
      <c r="D3013" s="1642"/>
      <c r="E3013" s="1643"/>
      <c r="F3013" s="1644" t="s">
        <v>183</v>
      </c>
      <c r="G3013" s="1645"/>
      <c r="H3013" s="1646" t="s">
        <v>180</v>
      </c>
      <c r="I3013" s="1647" t="s">
        <v>68</v>
      </c>
      <c r="J3013" s="1648"/>
      <c r="K3013" s="1648"/>
      <c r="L3013" s="1648"/>
      <c r="M3013" s="1648"/>
      <c r="N3013" s="1649"/>
    </row>
    <row r="3014" spans="8:8" ht="20.25" customHeight="1">
      <c r="A3014" s="1443"/>
      <c r="B3014" s="1483" t="s">
        <v>70</v>
      </c>
      <c r="C3014" s="1641"/>
      <c r="D3014" s="1642"/>
      <c r="E3014" s="1643"/>
      <c r="F3014" s="1644" t="s">
        <v>186</v>
      </c>
      <c r="G3014" s="1645"/>
      <c r="H3014" s="1646" t="s">
        <v>63</v>
      </c>
      <c r="I3014" s="1650"/>
      <c r="J3014" s="1651"/>
      <c r="K3014" s="1651"/>
      <c r="L3014" s="1651"/>
      <c r="M3014" s="1651"/>
      <c r="N3014" s="1652"/>
    </row>
    <row r="3015" spans="8:8" ht="20.25" customHeight="1">
      <c r="A3015" s="1443"/>
      <c r="B3015" s="1483" t="s">
        <v>70</v>
      </c>
      <c r="C3015" s="1641"/>
      <c r="D3015" s="1642"/>
      <c r="E3015" s="1643"/>
      <c r="F3015" s="1644" t="s">
        <v>187</v>
      </c>
      <c r="G3015" s="1645"/>
      <c r="H3015" s="1646" t="s">
        <v>64</v>
      </c>
      <c r="I3015" s="1650"/>
      <c r="J3015" s="1651"/>
      <c r="K3015" s="1651"/>
      <c r="L3015" s="1651"/>
      <c r="M3015" s="1651"/>
      <c r="N3015" s="1652"/>
    </row>
    <row r="3016" spans="8:8" ht="20.25" customHeight="1">
      <c r="A3016" s="1443"/>
      <c r="B3016" s="1483" t="s">
        <v>70</v>
      </c>
      <c r="C3016" s="1641"/>
      <c r="D3016" s="1642"/>
      <c r="E3016" s="1643"/>
      <c r="F3016" s="1644" t="s">
        <v>184</v>
      </c>
      <c r="G3016" s="1645"/>
      <c r="H3016" s="1646" t="s">
        <v>66</v>
      </c>
      <c r="I3016" s="1653" t="s">
        <v>81</v>
      </c>
      <c r="J3016" s="1654"/>
      <c r="K3016" s="1654"/>
      <c r="L3016" s="1654"/>
      <c r="M3016" s="1654"/>
      <c r="N3016" s="1655"/>
    </row>
    <row r="3017" spans="8:8" ht="20.25" customHeight="1">
      <c r="A3017" s="1443"/>
      <c r="B3017" s="1656" t="s">
        <v>70</v>
      </c>
      <c r="C3017" s="1657"/>
      <c r="D3017" s="1658"/>
      <c r="E3017" s="1659"/>
      <c r="F3017" s="1660" t="s">
        <v>185</v>
      </c>
      <c r="G3017" s="1661"/>
      <c r="H3017" s="1662" t="s">
        <v>65</v>
      </c>
      <c r="I3017" s="1663"/>
      <c r="J3017" s="1664"/>
      <c r="K3017" s="1664"/>
      <c r="L3017" s="1664"/>
      <c r="M3017" s="1664"/>
      <c r="N3017" s="1665"/>
    </row>
    <row r="3018" spans="8:8" ht="15.75">
      <c r="A3018" s="1666"/>
      <c r="B3018" s="1666"/>
      <c r="C3018" s="1666"/>
      <c r="D3018" s="1666"/>
      <c r="E3018" s="1666"/>
      <c r="F3018" s="1666"/>
      <c r="G3018" s="1666"/>
      <c r="H3018" s="1666"/>
      <c r="I3018" s="1666"/>
      <c r="J3018" s="1666"/>
      <c r="K3018" s="1666"/>
      <c r="L3018" s="1666"/>
      <c r="M3018" s="1666"/>
      <c r="N3018" s="1666"/>
    </row>
    <row r="3019" spans="8:8" ht="24.75" customHeight="1">
      <c r="A3019" s="1441">
        <f>A2983+1</f>
        <v>86.0</v>
      </c>
      <c r="B3019" s="1442" t="s">
        <v>51</v>
      </c>
      <c r="C3019" s="1442"/>
      <c r="D3019" s="1442"/>
      <c r="E3019" s="1442"/>
      <c r="F3019" s="1442"/>
      <c r="G3019" s="1442"/>
      <c r="H3019" s="1442"/>
      <c r="I3019" s="1442"/>
      <c r="J3019" s="1442"/>
      <c r="K3019" s="1442"/>
      <c r="L3019" s="1442"/>
      <c r="M3019" s="1442"/>
      <c r="N3019" s="1442"/>
    </row>
    <row r="3020" spans="8:8" ht="42.75" customHeight="1">
      <c r="A3020" s="1443"/>
      <c r="B3020" s="1444"/>
      <c r="C3020" s="1445"/>
      <c r="D3020" s="1446" t="str">
        <f>Master!$E$8</f>
        <v>Govt. Sr. Secondary School </v>
      </c>
      <c r="E3020" s="1447"/>
      <c r="F3020" s="1447"/>
      <c r="G3020" s="1447"/>
      <c r="H3020" s="1447"/>
      <c r="I3020" s="1447"/>
      <c r="J3020" s="1447"/>
      <c r="K3020" s="1447"/>
      <c r="L3020" s="1447"/>
      <c r="M3020" s="1447"/>
      <c r="N3020" s="1448"/>
    </row>
    <row r="3021" spans="8:8" ht="26.25" customHeight="1">
      <c r="A3021" s="1443"/>
      <c r="B3021" s="1449"/>
      <c r="C3021" s="1450"/>
      <c r="D3021" s="1451" t="str">
        <f>Master!$E$11</f>
        <v>P.S.-Bapini (Jodhpur)</v>
      </c>
      <c r="E3021" s="1452"/>
      <c r="F3021" s="1452"/>
      <c r="G3021" s="1452"/>
      <c r="H3021" s="1452"/>
      <c r="I3021" s="1452"/>
      <c r="J3021" s="1452"/>
      <c r="K3021" s="1452"/>
      <c r="L3021" s="1452"/>
      <c r="M3021" s="1452"/>
      <c r="N3021" s="1453"/>
    </row>
    <row r="3022" spans="8:8" ht="20.25" customHeight="1">
      <c r="A3022" s="1443"/>
      <c r="B3022" s="1454"/>
      <c r="C3022" s="1455" t="s">
        <v>151</v>
      </c>
      <c r="D3022" s="1456"/>
      <c r="E3022" s="1456"/>
      <c r="F3022" s="1456"/>
      <c r="G3022" s="1457"/>
      <c r="H3022" s="1458" t="s">
        <v>128</v>
      </c>
      <c r="I3022" s="1458"/>
      <c r="J3022" s="1459">
        <f>VLOOKUP(A3019,'Result Entry'!$B$6:$K$108,6,0)</f>
        <v>0.0</v>
      </c>
      <c r="K3022" s="1460" t="s">
        <v>69</v>
      </c>
      <c r="L3022" s="1461"/>
      <c r="M3022" s="1462">
        <f>Master!$E$14</f>
        <v>8.151106901E9</v>
      </c>
      <c r="N3022" s="1463"/>
    </row>
    <row r="3023" spans="8:8" ht="20.25" customHeight="1">
      <c r="A3023" s="1443"/>
      <c r="B3023" s="1464"/>
      <c r="C3023" s="1465"/>
      <c r="D3023" s="1466"/>
      <c r="E3023" s="1466"/>
      <c r="F3023" s="1466"/>
      <c r="G3023" s="1467"/>
      <c r="H3023" s="1468"/>
      <c r="I3023" s="1468"/>
      <c r="J3023" s="1469"/>
      <c r="K3023" s="1470" t="s">
        <v>67</v>
      </c>
      <c r="L3023" s="1471"/>
      <c r="M3023" s="1472"/>
      <c r="N3023" s="1473"/>
      <c r="O3023" s="23" t="s">
        <v>157</v>
      </c>
    </row>
    <row r="3024" spans="8:8" ht="20.25" customHeight="1">
      <c r="A3024" s="1443"/>
      <c r="B3024" s="1464"/>
      <c r="C3024" s="1474"/>
      <c r="D3024" s="1475"/>
      <c r="E3024" s="1475"/>
      <c r="F3024" s="1475"/>
      <c r="G3024" s="1476"/>
      <c r="H3024" s="1477"/>
      <c r="I3024" s="1477"/>
      <c r="J3024" s="1478"/>
      <c r="K3024" s="1479" t="s">
        <v>52</v>
      </c>
      <c r="L3024" s="1480"/>
      <c r="M3024" s="1481" t="str">
        <f>Master!$E$6</f>
        <v>2022-23</v>
      </c>
      <c r="N3024" s="1482"/>
    </row>
    <row r="3025" spans="8:8" ht="20.25" customHeight="1">
      <c r="A3025" s="1443"/>
      <c r="B3025" s="1483" t="s">
        <v>70</v>
      </c>
      <c r="C3025" s="1484" t="s">
        <v>21</v>
      </c>
      <c r="D3025" s="1485"/>
      <c r="E3025" s="1485"/>
      <c r="F3025" s="1486"/>
      <c r="G3025" s="1487" t="s">
        <v>150</v>
      </c>
      <c r="H3025" s="1488">
        <f>VLOOKUP($A3019,'Result Entry'!$B$9:$FW$108,4,0)</f>
        <v>0.0</v>
      </c>
      <c r="I3025" s="1488"/>
      <c r="J3025" s="1488"/>
      <c r="K3025" s="1488"/>
      <c r="L3025" s="1488"/>
      <c r="M3025" s="1488"/>
      <c r="N3025" s="1489"/>
    </row>
    <row r="3026" spans="8:8" ht="20.25" customHeight="1">
      <c r="A3026" s="1443"/>
      <c r="B3026" s="1483" t="s">
        <v>70</v>
      </c>
      <c r="C3026" s="1490" t="s">
        <v>23</v>
      </c>
      <c r="D3026" s="1491"/>
      <c r="E3026" s="1491"/>
      <c r="F3026" s="1492"/>
      <c r="G3026" s="1493" t="s">
        <v>150</v>
      </c>
      <c r="H3026" s="1494">
        <f>VLOOKUP($A3019,'Result Entry'!$B$9:$FW$108,7,0)</f>
        <v>0.0</v>
      </c>
      <c r="I3026" s="1494"/>
      <c r="J3026" s="1494"/>
      <c r="K3026" s="1494"/>
      <c r="L3026" s="1494"/>
      <c r="M3026" s="1494"/>
      <c r="N3026" s="1495"/>
    </row>
    <row r="3027" spans="8:8" ht="20.25" customHeight="1">
      <c r="A3027" s="1443"/>
      <c r="B3027" s="1483" t="s">
        <v>70</v>
      </c>
      <c r="C3027" s="1490" t="s">
        <v>24</v>
      </c>
      <c r="D3027" s="1491"/>
      <c r="E3027" s="1491"/>
      <c r="F3027" s="1492"/>
      <c r="G3027" s="1493" t="s">
        <v>150</v>
      </c>
      <c r="H3027" s="1494">
        <f>VLOOKUP($A3019,'Result Entry'!$B$9:$FW$108,8,0)</f>
        <v>0.0</v>
      </c>
      <c r="I3027" s="1494"/>
      <c r="J3027" s="1494"/>
      <c r="K3027" s="1494"/>
      <c r="L3027" s="1494"/>
      <c r="M3027" s="1494"/>
      <c r="N3027" s="1495"/>
    </row>
    <row r="3028" spans="8:8" ht="20.25" customHeight="1">
      <c r="A3028" s="1443"/>
      <c r="B3028" s="1483" t="s">
        <v>70</v>
      </c>
      <c r="C3028" s="1490" t="s">
        <v>53</v>
      </c>
      <c r="D3028" s="1491"/>
      <c r="E3028" s="1491"/>
      <c r="F3028" s="1492"/>
      <c r="G3028" s="1493" t="s">
        <v>150</v>
      </c>
      <c r="H3028" s="1494">
        <f>VLOOKUP($A3019,'Result Entry'!$B$9:$FW$108,9,0)</f>
        <v>0.0</v>
      </c>
      <c r="I3028" s="1494"/>
      <c r="J3028" s="1494"/>
      <c r="K3028" s="1494"/>
      <c r="L3028" s="1494"/>
      <c r="M3028" s="1494"/>
      <c r="N3028" s="1495"/>
    </row>
    <row r="3029" spans="8:8" ht="20.25" customHeight="1">
      <c r="A3029" s="1443"/>
      <c r="B3029" s="1483" t="s">
        <v>70</v>
      </c>
      <c r="C3029" s="1490" t="s">
        <v>54</v>
      </c>
      <c r="D3029" s="1491"/>
      <c r="E3029" s="1491"/>
      <c r="F3029" s="1492"/>
      <c r="G3029" s="1493" t="s">
        <v>150</v>
      </c>
      <c r="H3029" s="1496" t="str">
        <f>CONCATENATE('Result Entry'!$G$4,'Result Entry'!$J$4)</f>
        <v>11(A)</v>
      </c>
      <c r="I3029" s="1494"/>
      <c r="J3029" s="1494"/>
      <c r="K3029" s="1494"/>
      <c r="L3029" s="1494"/>
      <c r="M3029" s="1494"/>
      <c r="N3029" s="1495"/>
    </row>
    <row r="3030" spans="8:8" ht="20.25" customHeight="1">
      <c r="A3030" s="1443"/>
      <c r="B3030" s="1483" t="s">
        <v>70</v>
      </c>
      <c r="C3030" s="1497" t="s">
        <v>26</v>
      </c>
      <c r="D3030" s="1498"/>
      <c r="E3030" s="1498"/>
      <c r="F3030" s="1499"/>
      <c r="G3030" s="1500" t="s">
        <v>150</v>
      </c>
      <c r="H3030" s="1501">
        <f>VLOOKUP($A3019,'Result Entry'!$B$9:$FW$108,10,0)</f>
        <v>0.0</v>
      </c>
      <c r="I3030" s="1501"/>
      <c r="J3030" s="1501"/>
      <c r="K3030" s="1501"/>
      <c r="L3030" s="1501"/>
      <c r="M3030" s="1501"/>
      <c r="N3030" s="1502"/>
    </row>
    <row r="3031" spans="8:8" ht="20.25" customHeight="1">
      <c r="A3031" s="1443"/>
      <c r="B3031" s="1503" t="s">
        <v>70</v>
      </c>
      <c r="C3031" s="1504" t="s">
        <v>168</v>
      </c>
      <c r="D3031" s="1505"/>
      <c r="E3031" s="1506" t="s">
        <v>73</v>
      </c>
      <c r="F3031" s="1507" t="s">
        <v>74</v>
      </c>
      <c r="G3031" s="1508" t="s">
        <v>169</v>
      </c>
      <c r="H3031" s="1509" t="s">
        <v>56</v>
      </c>
      <c r="I3031" s="1510"/>
      <c r="J3031" s="1511" t="s">
        <v>85</v>
      </c>
      <c r="K3031" s="1512"/>
      <c r="L3031" s="1513" t="s">
        <v>170</v>
      </c>
      <c r="M3031" s="1514" t="s">
        <v>77</v>
      </c>
      <c r="N3031" s="1515" t="s">
        <v>99</v>
      </c>
    </row>
    <row r="3032" spans="8:8" ht="20.25" customHeight="1">
      <c r="A3032" s="1443"/>
      <c r="B3032" s="1503"/>
      <c r="C3032" s="1516"/>
      <c r="D3032" s="1517"/>
      <c r="E3032" s="1518"/>
      <c r="F3032" s="1519"/>
      <c r="G3032" s="1520"/>
      <c r="H3032" s="1521"/>
      <c r="I3032" s="1522"/>
      <c r="J3032" s="1523"/>
      <c r="K3032" s="1524"/>
      <c r="L3032" s="1525"/>
      <c r="M3032" s="1526"/>
      <c r="N3032" s="1527"/>
    </row>
    <row r="3033" spans="8:8" ht="20.25" customHeight="1">
      <c r="A3033" s="1443"/>
      <c r="B3033" s="1503" t="s">
        <v>70</v>
      </c>
      <c r="C3033" s="1528" t="s">
        <v>57</v>
      </c>
      <c r="D3033" s="1529"/>
      <c r="E3033" s="1530">
        <f>'Result Entry'!$L$7</f>
        <v>10.0</v>
      </c>
      <c r="F3033" s="1531">
        <f>'Result Entry'!$M$7</f>
        <v>10.0</v>
      </c>
      <c r="G3033" s="1532">
        <f>SUM(E3033:F3033)</f>
        <v>20.0</v>
      </c>
      <c r="H3033" s="1533">
        <f>'Result Entry'!$AU$7</f>
        <v>70.0</v>
      </c>
      <c r="I3033" s="1534"/>
      <c r="J3033" s="1535">
        <f>'Result Entry'!$AY$7</f>
        <v>100.0</v>
      </c>
      <c r="K3033" s="1534"/>
      <c r="L3033" s="1532">
        <f t="shared" si="170" ref="L3033:L3038">H3033+J3033</f>
        <v>170.0</v>
      </c>
      <c r="M3033" s="1536">
        <f t="shared" si="171" ref="M3033:M3038">G3033+L3033</f>
        <v>190.0</v>
      </c>
      <c r="N3033" s="1537"/>
    </row>
    <row r="3034" spans="8:8" s="1538" ht="20.25" customFormat="1" customHeight="1">
      <c r="A3034" s="1443"/>
      <c r="B3034" s="1539" t="s">
        <v>70</v>
      </c>
      <c r="C3034" s="1540" t="str">
        <f>'Result Entry'!$L$3</f>
        <v>HINDI Comp.</v>
      </c>
      <c r="D3034" s="1541"/>
      <c r="E3034" s="1542">
        <f>IF($J3022="TC",0,IF($J3022="Nso",0,VLOOKUP($A3019,'Result Entry'!$B$9:$FW$108,11,0)))</f>
        <v>0.0</v>
      </c>
      <c r="F3034" s="1543">
        <f>IF($J3022="TC",0,IF($J3022="Nso",0,VLOOKUP($A3019,'Result Entry'!$B$9:$FW$108,12,0)))</f>
        <v>0.0</v>
      </c>
      <c r="G3034" s="1544">
        <f>E3034+F3034</f>
        <v>0.0</v>
      </c>
      <c r="H3034" s="1545">
        <f>IF($J3022="TC",0,IF($J3022="Nso",0,VLOOKUP($A3019,'Result Entry'!$B$9:$FW$108,16,0)))</f>
        <v>0.0</v>
      </c>
      <c r="I3034" s="1546"/>
      <c r="J3034" s="1547">
        <f>IF($J3022="TC",0,IF($J3022="Nso",0,VLOOKUP($A3019,'Result Entry'!$B$9:$FW$108,19,0)))</f>
        <v>0.0</v>
      </c>
      <c r="K3034" s="1546"/>
      <c r="L3034" s="1548">
        <f t="shared" si="170"/>
        <v>0.0</v>
      </c>
      <c r="M3034" s="1549">
        <f t="shared" si="171"/>
        <v>0.0</v>
      </c>
      <c r="N3034" s="1550" t="str">
        <f>IF($J3022="TC",0,IF($J3022="Nso",0,VLOOKUP($A3019,'Result Entry'!$B$9:$FW$108,24,0)))</f>
        <v/>
      </c>
    </row>
    <row r="3035" spans="8:8" s="1538" ht="20.25" customFormat="1" customHeight="1">
      <c r="A3035" s="1443"/>
      <c r="B3035" s="1539" t="s">
        <v>70</v>
      </c>
      <c r="C3035" s="1551" t="str">
        <f>'Result Entry'!$Z$3</f>
        <v>ENGLISH Comp.</v>
      </c>
      <c r="D3035" s="1552"/>
      <c r="E3035" s="1542">
        <f>IF($J3022="TC",0,IF($J3022="Nso",0,VLOOKUP($A3019,'Result Entry'!$B$9:$FW$108,25,0)))</f>
        <v>0.0</v>
      </c>
      <c r="F3035" s="1543">
        <f>IF($J3022="TC",0,IF($J3022="Nso",0,VLOOKUP($A3019,'Result Entry'!$B$9:$FW$108,26,0)))</f>
        <v>0.0</v>
      </c>
      <c r="G3035" s="1553">
        <f>E3035+F3035</f>
        <v>0.0</v>
      </c>
      <c r="H3035" s="1554">
        <f>IF($J3022="TC",0,IF($J3022="Nso",0,VLOOKUP($A3019,'Result Entry'!$B$9:$FW$108,30,0)))</f>
        <v>0.0</v>
      </c>
      <c r="I3035" s="1555"/>
      <c r="J3035" s="1556">
        <f>IF($J3022="TC",0,IF($J3022="Nso",0,VLOOKUP($A3019,'Result Entry'!$B$9:$FW$108,33,0)))</f>
        <v>0.0</v>
      </c>
      <c r="K3035" s="1555"/>
      <c r="L3035" s="1548">
        <f t="shared" si="170"/>
        <v>0.0</v>
      </c>
      <c r="M3035" s="1549">
        <f t="shared" si="171"/>
        <v>0.0</v>
      </c>
      <c r="N3035" s="1550" t="str">
        <f>IF($J3022="TC",0,IF($J3022="Nso",0,VLOOKUP($A3019,'Result Entry'!$B$9:$FW$108,38,0)))</f>
        <v/>
      </c>
    </row>
    <row r="3036" spans="8:8" s="1538" ht="20.25" customFormat="1" customHeight="1">
      <c r="A3036" s="1443"/>
      <c r="B3036" s="1539" t="s">
        <v>70</v>
      </c>
      <c r="C3036" s="1551" t="str">
        <f>'Result Entry'!$AO$3</f>
        <v>PHYSICS</v>
      </c>
      <c r="D3036" s="1552"/>
      <c r="E3036" s="1542">
        <f>IF($J3022="TC",0,IF($J3022="Nso",0,VLOOKUP($A3019,'Result Entry'!$B$9:$FW$108,39,0)))</f>
        <v>0.0</v>
      </c>
      <c r="F3036" s="1543">
        <f>IF($J3022="TC",0,IF($J3022="Nso",0,VLOOKUP($A3019,'Result Entry'!$B$9:$FW$108,40,0)))</f>
        <v>0.0</v>
      </c>
      <c r="G3036" s="1553">
        <f>E3036+F3036</f>
        <v>0.0</v>
      </c>
      <c r="H3036" s="1554">
        <f>IF($J3022="TC",0,IF($J3022="Nso",0,VLOOKUP($A3019,'Result Entry'!$B$9:$FW$108,45,0)))</f>
        <v>0.0</v>
      </c>
      <c r="I3036" s="1555"/>
      <c r="J3036" s="1556">
        <f>IF($J3022="TC",0,IF($J3022="Nso",0,VLOOKUP($A3019,'Result Entry'!$B$9:$FW$108,49,0)))</f>
        <v>0.0</v>
      </c>
      <c r="K3036" s="1555"/>
      <c r="L3036" s="1548">
        <f t="shared" si="170"/>
        <v>0.0</v>
      </c>
      <c r="M3036" s="1549">
        <f t="shared" si="171"/>
        <v>0.0</v>
      </c>
      <c r="N3036" s="1550" t="str">
        <f>IF($J3022="TC",0,IF($J3022="Nso",0,VLOOKUP($A3019,'Result Entry'!$B$9:$FW$108,54,0)))</f>
        <v/>
      </c>
    </row>
    <row r="3037" spans="8:8" s="1538" ht="20.25" customFormat="1" customHeight="1">
      <c r="A3037" s="1443"/>
      <c r="B3037" s="1539" t="s">
        <v>70</v>
      </c>
      <c r="C3037" s="1551" t="str">
        <f>'Result Entry'!$BF$3</f>
        <v>CHEMISTRY</v>
      </c>
      <c r="D3037" s="1552"/>
      <c r="E3037" s="1542" t="str">
        <f>IF($J3022="TC",0,IF($J3022="Nso",0,VLOOKUP($A3019,'Result Entry'!$B$9:$FW$108,55,0)))</f>
        <v/>
      </c>
      <c r="F3037" s="1543">
        <f>IF($J3022="TC",0,IF($J3022="Nso",0,VLOOKUP($A3019,'Result Entry'!$B$9:$FW$108,56,0)))</f>
        <v>0.0</v>
      </c>
      <c r="G3037" s="1553" t="e">
        <f>E3037+F3037</f>
        <v>#VALUE!</v>
      </c>
      <c r="H3037" s="1554">
        <f>IF($J3022="TC",0,IF($J3022="Nso",0,VLOOKUP($A3019,'Result Entry'!$B$9:$FW$108,61,0)))</f>
        <v>0.0</v>
      </c>
      <c r="I3037" s="1555"/>
      <c r="J3037" s="1556">
        <f>IF($J3022="TC",0,IF($J3022="Nso",0,VLOOKUP($A3019,'Result Entry'!$B$9:$FW$108,65,0)))</f>
        <v>0.0</v>
      </c>
      <c r="K3037" s="1555"/>
      <c r="L3037" s="1548">
        <f t="shared" si="170"/>
        <v>0.0</v>
      </c>
      <c r="M3037" s="1549" t="e">
        <f t="shared" si="171"/>
        <v>#VALUE!</v>
      </c>
      <c r="N3037" s="1550" t="str">
        <f>IF($J3022="TC",0,IF($J3022="Nso",0,VLOOKUP($A3019,'Result Entry'!$B$9:$FW$108,70,0)))</f>
        <v/>
      </c>
    </row>
    <row r="3038" spans="8:8" s="1538" ht="20.25" customFormat="1" customHeight="1">
      <c r="A3038" s="1443"/>
      <c r="B3038" s="1539" t="s">
        <v>70</v>
      </c>
      <c r="C3038" s="1551" t="str">
        <f>'Result Entry'!$BW$3</f>
        <v>BIOLOGY</v>
      </c>
      <c r="D3038" s="1552"/>
      <c r="E3038" s="1557" t="str">
        <f>IF($J3022="TC",0,IF($J3022="Nso",0,VLOOKUP($A3019,'Result Entry'!$B$9:$FW$108,71,0)))</f>
        <v/>
      </c>
      <c r="F3038" s="1558" t="str">
        <f>IF($J3022="TC",0,IF($J3022="Nso",0,VLOOKUP($A3019,'Result Entry'!$B$9:$FW$108,72,0)))</f>
        <v/>
      </c>
      <c r="G3038" s="1559" t="e">
        <f>E3038+F3038</f>
        <v>#VALUE!</v>
      </c>
      <c r="H3038" s="1560">
        <f>IF($J3022="TC",0,IF($J3022="Nso",0,VLOOKUP($A3019,'Result Entry'!$B$9:$FW$108,77,0)))</f>
        <v>0.0</v>
      </c>
      <c r="I3038" s="1561"/>
      <c r="J3038" s="1562">
        <f>IF($J3022="TC",0,IF($J3022="Nso",0,VLOOKUP($A3019,'Result Entry'!$B$9:$FW$108,81,0)))</f>
        <v>0.0</v>
      </c>
      <c r="K3038" s="1561"/>
      <c r="L3038" s="1563">
        <f t="shared" si="170"/>
        <v>0.0</v>
      </c>
      <c r="M3038" s="1564" t="e">
        <f t="shared" si="171"/>
        <v>#VALUE!</v>
      </c>
      <c r="N3038" s="1550">
        <f>IF($J3022="TC",0,IF($J3022="Nso",0,VLOOKUP($A3019,'Result Entry'!$B$9:$FW$108,86,0)))</f>
        <v>0.0</v>
      </c>
    </row>
    <row r="3039" spans="8:8" ht="20.25" customHeight="1">
      <c r="A3039" s="1443"/>
      <c r="B3039" s="1503" t="s">
        <v>70</v>
      </c>
      <c r="C3039" s="1565" t="s">
        <v>78</v>
      </c>
      <c r="D3039" s="1566"/>
      <c r="E3039" s="1567"/>
      <c r="F3039" s="1568" t="s">
        <v>79</v>
      </c>
      <c r="G3039" s="1569"/>
      <c r="H3039" s="1570" t="s">
        <v>80</v>
      </c>
      <c r="I3039" s="1571"/>
      <c r="J3039" s="1572" t="s">
        <v>42</v>
      </c>
      <c r="K3039" s="1667" t="s">
        <v>92</v>
      </c>
      <c r="L3039" s="1574" t="s">
        <v>40</v>
      </c>
      <c r="M3039" s="1575"/>
      <c r="N3039" s="1576" t="s">
        <v>44</v>
      </c>
    </row>
    <row r="3040" spans="8:8" ht="25.5" customHeight="1">
      <c r="A3040" s="1443"/>
      <c r="B3040" s="1503" t="s">
        <v>70</v>
      </c>
      <c r="C3040" s="1577"/>
      <c r="D3040" s="1578"/>
      <c r="E3040" s="1579"/>
      <c r="F3040" s="1580">
        <f>IF($J3022="TC",0,IF($J3022="Nso",0,VLOOKUP($A3019,'Result Entry'!$B$9:$FW$108,146,0)))</f>
        <v>0.0</v>
      </c>
      <c r="G3040" s="1581"/>
      <c r="H3040" s="1582">
        <f>IF($J3022="TC",0,IF($J3022="Nso",0,VLOOKUP($A3019,'Result Entry'!$B$9:$FW$108,147,0)))</f>
        <v>0.0</v>
      </c>
      <c r="I3040" s="1583"/>
      <c r="J3040" s="1584">
        <f>IF($J3022="TC",0,IF($J3022="Nso",0,VLOOKUP($A3019,'Result Entry'!$B$9:$FW$108,148,0)))</f>
        <v>0.0</v>
      </c>
      <c r="K3040" s="1585" t="str">
        <f>IF($J3022="TC",0,IF($J3022="Nso",0,VLOOKUP($A3019,'Result Entry'!$B$9:$FW$108,149,0)))</f>
        <v/>
      </c>
      <c r="L3040" s="1586">
        <f>IF($J3022="TC",0,IF($J3022="Nso",0,VLOOKUP($A3019,'Result Entry'!$B$9:$FW$108,150,0)))</f>
        <v>0.0</v>
      </c>
      <c r="M3040" s="1587"/>
      <c r="N3040" s="1588">
        <f>IF($J3022="TC",0,IF($J3022="Nso",0,VLOOKUP($A3019,'Result Entry'!$B$9:$FW$108,152,0)))</f>
        <v>0.0</v>
      </c>
    </row>
    <row r="3041" spans="8:8" ht="20.25" customHeight="1">
      <c r="A3041" s="1443"/>
      <c r="B3041" s="1503" t="s">
        <v>70</v>
      </c>
      <c r="C3041" s="1589" t="s">
        <v>59</v>
      </c>
      <c r="D3041" s="1590"/>
      <c r="E3041" s="1590"/>
      <c r="F3041" s="1590"/>
      <c r="G3041" s="1590"/>
      <c r="H3041" s="1591"/>
      <c r="I3041" s="1592" t="s">
        <v>60</v>
      </c>
      <c r="J3041" s="1593"/>
      <c r="K3041" s="1594">
        <f>VLOOKUP($A3019,'Result Entry'!$B$9:$FW$108,143,0)</f>
        <v>0.0</v>
      </c>
      <c r="L3041" s="1595"/>
      <c r="M3041" s="1596" t="s">
        <v>38</v>
      </c>
      <c r="N3041" s="1597"/>
    </row>
    <row r="3042" spans="8:8" ht="20.25" customHeight="1">
      <c r="A3042" s="1443"/>
      <c r="B3042" s="1503" t="s">
        <v>70</v>
      </c>
      <c r="C3042" s="1598" t="s">
        <v>55</v>
      </c>
      <c r="D3042" s="1599"/>
      <c r="E3042" s="1599"/>
      <c r="F3042" s="1600" t="s">
        <v>158</v>
      </c>
      <c r="G3042" s="1601"/>
      <c r="H3042" s="1602" t="s">
        <v>48</v>
      </c>
      <c r="I3042" s="1603" t="s">
        <v>61</v>
      </c>
      <c r="J3042" s="1604"/>
      <c r="K3042" s="1605">
        <f>VLOOKUP($A3019,'Result Entry'!$B$9:$FW$108,144,0)</f>
        <v>0.0</v>
      </c>
      <c r="L3042" s="1606"/>
      <c r="M3042" s="1607">
        <f>VLOOKUP($A3019,'Result Entry'!$B$9:$FW$108,145,0)</f>
        <v>0.0</v>
      </c>
      <c r="N3042" s="1608"/>
    </row>
    <row r="3043" spans="8:8" ht="20.25" customHeight="1">
      <c r="A3043" s="1443"/>
      <c r="B3043" s="1503" t="s">
        <v>70</v>
      </c>
      <c r="C3043" s="1598"/>
      <c r="D3043" s="1599"/>
      <c r="E3043" s="1599"/>
      <c r="F3043" s="1609"/>
      <c r="G3043" s="1610"/>
      <c r="H3043" s="1611" t="s">
        <v>100</v>
      </c>
      <c r="I3043" s="1612" t="s">
        <v>62</v>
      </c>
      <c r="J3043" s="1613"/>
      <c r="K3043" s="1614">
        <f>IF($J3022="TC","Transferred",IF($J3022="Nso","NameSeparated",VLOOKUP($A3019,'Result Entry'!$B$9:$FW$108,153,0)))</f>
        <v>0.0</v>
      </c>
      <c r="L3043" s="1614"/>
      <c r="M3043" s="1614"/>
      <c r="N3043" s="1615"/>
    </row>
    <row r="3044" spans="8:8" ht="20.25" customHeight="1">
      <c r="A3044" s="1443"/>
      <c r="B3044" s="1503" t="s">
        <v>70</v>
      </c>
      <c r="C3044" s="1616" t="str">
        <f>'Result Entry'!$DU$3</f>
        <v>Foundation Of Information Tech.</v>
      </c>
      <c r="D3044" s="1617"/>
      <c r="E3044" s="1618"/>
      <c r="F3044" s="1619" t="str">
        <f>IF($J3022="TC",0,IF($J3022="Nso",0,VLOOKUP($A3019,'Result Entry'!$B$9:$GS$108,170,0)))</f>
        <v/>
      </c>
      <c r="G3044" s="1619"/>
      <c r="H3044" s="1620">
        <f>IF($J3022="TC",0,IF($J3022="Nso",0,VLOOKUP($A3019,'Result Entry'!$B$9:$GS$108,112,0)))</f>
        <v>0.0</v>
      </c>
      <c r="I3044" s="1621" t="s">
        <v>72</v>
      </c>
      <c r="J3044" s="1622"/>
      <c r="K3044" s="1623">
        <f>'Result Entry'!$T$2</f>
        <v>45041.0</v>
      </c>
      <c r="L3044" s="1624"/>
      <c r="M3044" s="1624"/>
      <c r="N3044" s="1625"/>
    </row>
    <row r="3045" spans="8:8" ht="20.25" customHeight="1">
      <c r="A3045" s="1443"/>
      <c r="B3045" s="1503" t="s">
        <v>70</v>
      </c>
      <c r="C3045" s="1616" t="str">
        <f>'Result Entry'!$EI$3</f>
        <v>G.I.A.I.-II</v>
      </c>
      <c r="D3045" s="1617"/>
      <c r="E3045" s="1618"/>
      <c r="F3045" s="1619" t="str">
        <f>IF($J3022="TC",0,IF($J3022="Nso",0,VLOOKUP($A3019,'Result Entry'!$B$9:$GS$108,174,0)))</f>
        <v/>
      </c>
      <c r="G3045" s="1619"/>
      <c r="H3045" s="1620">
        <f>IF($J3022="TC",0,IF($J3022="Nso",0,VLOOKUP($A3019,'Result Entry'!$B$9:$GS$108,124,0)))</f>
        <v>0.0</v>
      </c>
      <c r="I3045" s="1626"/>
      <c r="J3045" s="1627"/>
      <c r="K3045" s="1627"/>
      <c r="L3045" s="1627"/>
      <c r="M3045" s="1627"/>
      <c r="N3045" s="1628"/>
    </row>
    <row r="3046" spans="8:8" ht="20.25" customHeight="1">
      <c r="A3046" s="1443"/>
      <c r="B3046" s="1503" t="s">
        <v>70</v>
      </c>
      <c r="C3046" s="1616" t="str">
        <f>'Result Entry'!$EU$3</f>
        <v>SOC.SER.PLAN</v>
      </c>
      <c r="D3046" s="1617"/>
      <c r="E3046" s="1618"/>
      <c r="F3046" s="1619">
        <f>IF($J3022="TC",0,IF($J3022="Nso",0,VLOOKUP($A3019,'Result Entry'!$B$9:$HS$108,178,0)))</f>
        <v>0.0</v>
      </c>
      <c r="G3046" s="1619"/>
      <c r="H3046" s="1620">
        <f>IF($J3022="TC",0,IF($J3022="Nso",0,VLOOKUP($A3019,'Result Entry'!$B$9:$GS$108,136,0)))</f>
        <v>0.0</v>
      </c>
      <c r="I3046" s="1629" t="s">
        <v>175</v>
      </c>
      <c r="J3046" s="1630"/>
      <c r="K3046" s="1668"/>
      <c r="L3046" s="1669"/>
      <c r="M3046" s="1669"/>
      <c r="N3046" s="1670"/>
    </row>
    <row r="3047" spans="8:8" ht="20.25" customHeight="1">
      <c r="A3047" s="1443"/>
      <c r="B3047" s="1503" t="s">
        <v>70</v>
      </c>
      <c r="C3047" s="1616" t="str">
        <f>'Result Entry'!$FG$3</f>
        <v>Jeewan Kaushal</v>
      </c>
      <c r="D3047" s="1617"/>
      <c r="E3047" s="1618"/>
      <c r="F3047" s="1619" t="str">
        <f>IF($J3022="TC",0,IF($J3022="Nso",0,VLOOKUP($A3019,'Result Entry'!$B$9:$HS$108,182,0)))</f>
        <v/>
      </c>
      <c r="G3047" s="1619"/>
      <c r="H3047" s="1620">
        <f>IF($J3022="TC",0,IF($J3022="Nso",0,VLOOKUP($A3019,'Result Entry'!$B$9:$HS$108,136,0)))</f>
        <v>0.0</v>
      </c>
      <c r="I3047" s="1629" t="s">
        <v>149</v>
      </c>
      <c r="J3047" s="1630"/>
      <c r="K3047" s="1630"/>
      <c r="L3047" s="1630"/>
      <c r="M3047" s="1630"/>
      <c r="N3047" s="1634"/>
    </row>
    <row r="3048" spans="8:8" ht="20.25" customHeight="1">
      <c r="A3048" s="1443"/>
      <c r="B3048" s="1483" t="s">
        <v>70</v>
      </c>
      <c r="C3048" s="1635" t="s">
        <v>181</v>
      </c>
      <c r="D3048" s="1636"/>
      <c r="E3048" s="1637"/>
      <c r="F3048" s="1638" t="s">
        <v>182</v>
      </c>
      <c r="G3048" s="1639"/>
      <c r="H3048" s="1640" t="s">
        <v>31</v>
      </c>
      <c r="I3048" s="1629" t="s">
        <v>176</v>
      </c>
      <c r="J3048" s="1630"/>
      <c r="K3048" s="1630"/>
      <c r="L3048" s="1630"/>
      <c r="M3048" s="1630"/>
      <c r="N3048" s="1634"/>
    </row>
    <row r="3049" spans="8:8" ht="20.25" customHeight="1">
      <c r="A3049" s="1443"/>
      <c r="B3049" s="1483" t="s">
        <v>70</v>
      </c>
      <c r="C3049" s="1641"/>
      <c r="D3049" s="1642"/>
      <c r="E3049" s="1643"/>
      <c r="F3049" s="1644" t="s">
        <v>183</v>
      </c>
      <c r="G3049" s="1645"/>
      <c r="H3049" s="1646" t="s">
        <v>180</v>
      </c>
      <c r="I3049" s="1647" t="s">
        <v>68</v>
      </c>
      <c r="J3049" s="1648"/>
      <c r="K3049" s="1648"/>
      <c r="L3049" s="1648"/>
      <c r="M3049" s="1648"/>
      <c r="N3049" s="1649"/>
    </row>
    <row r="3050" spans="8:8" ht="20.25" customHeight="1">
      <c r="A3050" s="1443"/>
      <c r="B3050" s="1483" t="s">
        <v>70</v>
      </c>
      <c r="C3050" s="1641"/>
      <c r="D3050" s="1642"/>
      <c r="E3050" s="1643"/>
      <c r="F3050" s="1644" t="s">
        <v>186</v>
      </c>
      <c r="G3050" s="1645"/>
      <c r="H3050" s="1646" t="s">
        <v>63</v>
      </c>
      <c r="I3050" s="1650"/>
      <c r="J3050" s="1651"/>
      <c r="K3050" s="1651"/>
      <c r="L3050" s="1651"/>
      <c r="M3050" s="1651"/>
      <c r="N3050" s="1652"/>
    </row>
    <row r="3051" spans="8:8" ht="20.25" customHeight="1">
      <c r="A3051" s="1443"/>
      <c r="B3051" s="1483" t="s">
        <v>70</v>
      </c>
      <c r="C3051" s="1641"/>
      <c r="D3051" s="1642"/>
      <c r="E3051" s="1643"/>
      <c r="F3051" s="1644" t="s">
        <v>187</v>
      </c>
      <c r="G3051" s="1645"/>
      <c r="H3051" s="1646" t="s">
        <v>64</v>
      </c>
      <c r="I3051" s="1650"/>
      <c r="J3051" s="1651"/>
      <c r="K3051" s="1651"/>
      <c r="L3051" s="1651"/>
      <c r="M3051" s="1651"/>
      <c r="N3051" s="1652"/>
    </row>
    <row r="3052" spans="8:8" ht="20.25" customHeight="1">
      <c r="A3052" s="1443"/>
      <c r="B3052" s="1483" t="s">
        <v>70</v>
      </c>
      <c r="C3052" s="1641"/>
      <c r="D3052" s="1642"/>
      <c r="E3052" s="1643"/>
      <c r="F3052" s="1644" t="s">
        <v>184</v>
      </c>
      <c r="G3052" s="1645"/>
      <c r="H3052" s="1646" t="s">
        <v>66</v>
      </c>
      <c r="I3052" s="1653" t="s">
        <v>81</v>
      </c>
      <c r="J3052" s="1654"/>
      <c r="K3052" s="1654"/>
      <c r="L3052" s="1654"/>
      <c r="M3052" s="1654"/>
      <c r="N3052" s="1655"/>
    </row>
    <row r="3053" spans="8:8" ht="20.25" customHeight="1">
      <c r="A3053" s="1443"/>
      <c r="B3053" s="1656" t="s">
        <v>70</v>
      </c>
      <c r="C3053" s="1657"/>
      <c r="D3053" s="1658"/>
      <c r="E3053" s="1659"/>
      <c r="F3053" s="1660" t="s">
        <v>185</v>
      </c>
      <c r="G3053" s="1661"/>
      <c r="H3053" s="1662" t="s">
        <v>65</v>
      </c>
      <c r="I3053" s="1663"/>
      <c r="J3053" s="1664"/>
      <c r="K3053" s="1664"/>
      <c r="L3053" s="1664"/>
      <c r="M3053" s="1664"/>
      <c r="N3053" s="1665"/>
    </row>
    <row r="3054" spans="8:8" ht="24.75" customHeight="1">
      <c r="A3054" s="1441">
        <f>A3019+1</f>
        <v>87.0</v>
      </c>
      <c r="B3054" s="1442" t="s">
        <v>51</v>
      </c>
      <c r="C3054" s="1442"/>
      <c r="D3054" s="1442"/>
      <c r="E3054" s="1442"/>
      <c r="F3054" s="1442"/>
      <c r="G3054" s="1442"/>
      <c r="H3054" s="1442"/>
      <c r="I3054" s="1442"/>
      <c r="J3054" s="1442"/>
      <c r="K3054" s="1442"/>
      <c r="L3054" s="1442"/>
      <c r="M3054" s="1442"/>
      <c r="N3054" s="1442"/>
    </row>
    <row r="3055" spans="8:8" ht="42.75" customHeight="1">
      <c r="A3055" s="1443"/>
      <c r="B3055" s="1444"/>
      <c r="C3055" s="1445"/>
      <c r="D3055" s="1446" t="str">
        <f>Master!$E$8</f>
        <v>Govt. Sr. Secondary School </v>
      </c>
      <c r="E3055" s="1447"/>
      <c r="F3055" s="1447"/>
      <c r="G3055" s="1447"/>
      <c r="H3055" s="1447"/>
      <c r="I3055" s="1447"/>
      <c r="J3055" s="1447"/>
      <c r="K3055" s="1447"/>
      <c r="L3055" s="1447"/>
      <c r="M3055" s="1447"/>
      <c r="N3055" s="1448"/>
    </row>
    <row r="3056" spans="8:8" ht="20.25" customHeight="1">
      <c r="A3056" s="1443"/>
      <c r="B3056" s="1449"/>
      <c r="C3056" s="1450"/>
      <c r="D3056" s="1451" t="str">
        <f>Master!$E$11</f>
        <v>P.S.-Bapini (Jodhpur)</v>
      </c>
      <c r="E3056" s="1452"/>
      <c r="F3056" s="1452"/>
      <c r="G3056" s="1452"/>
      <c r="H3056" s="1452"/>
      <c r="I3056" s="1452"/>
      <c r="J3056" s="1452"/>
      <c r="K3056" s="1452"/>
      <c r="L3056" s="1452"/>
      <c r="M3056" s="1452"/>
      <c r="N3056" s="1453"/>
    </row>
    <row r="3057" spans="8:8" ht="20.25" customHeight="1">
      <c r="A3057" s="1443"/>
      <c r="B3057" s="1454"/>
      <c r="C3057" s="1455" t="s">
        <v>151</v>
      </c>
      <c r="D3057" s="1456"/>
      <c r="E3057" s="1456"/>
      <c r="F3057" s="1456"/>
      <c r="G3057" s="1457"/>
      <c r="H3057" s="1458" t="s">
        <v>128</v>
      </c>
      <c r="I3057" s="1458"/>
      <c r="J3057" s="1459">
        <f>VLOOKUP(A3054,'Result Entry'!$B$6:$K$108,6,0)</f>
        <v>0.0</v>
      </c>
      <c r="K3057" s="1460" t="s">
        <v>69</v>
      </c>
      <c r="L3057" s="1461"/>
      <c r="M3057" s="1462">
        <f>Master!$E$14</f>
        <v>8.151106901E9</v>
      </c>
      <c r="N3057" s="1463"/>
    </row>
    <row r="3058" spans="8:8" ht="20.25" customHeight="1">
      <c r="A3058" s="1443"/>
      <c r="B3058" s="1464"/>
      <c r="C3058" s="1465"/>
      <c r="D3058" s="1466"/>
      <c r="E3058" s="1466"/>
      <c r="F3058" s="1466"/>
      <c r="G3058" s="1467"/>
      <c r="H3058" s="1468"/>
      <c r="I3058" s="1468"/>
      <c r="J3058" s="1469"/>
      <c r="K3058" s="1470" t="s">
        <v>67</v>
      </c>
      <c r="L3058" s="1471"/>
      <c r="M3058" s="1472"/>
      <c r="N3058" s="1473"/>
      <c r="O3058" s="23" t="s">
        <v>157</v>
      </c>
    </row>
    <row r="3059" spans="8:8" ht="20.25" customHeight="1">
      <c r="A3059" s="1443"/>
      <c r="B3059" s="1464"/>
      <c r="C3059" s="1474"/>
      <c r="D3059" s="1475"/>
      <c r="E3059" s="1475"/>
      <c r="F3059" s="1475"/>
      <c r="G3059" s="1476"/>
      <c r="H3059" s="1477"/>
      <c r="I3059" s="1477"/>
      <c r="J3059" s="1478"/>
      <c r="K3059" s="1479" t="s">
        <v>52</v>
      </c>
      <c r="L3059" s="1480"/>
      <c r="M3059" s="1481" t="str">
        <f>Master!$E$6</f>
        <v>2022-23</v>
      </c>
      <c r="N3059" s="1482"/>
    </row>
    <row r="3060" spans="8:8" ht="20.25" customHeight="1">
      <c r="A3060" s="1443"/>
      <c r="B3060" s="1483" t="s">
        <v>70</v>
      </c>
      <c r="C3060" s="1484" t="s">
        <v>21</v>
      </c>
      <c r="D3060" s="1485"/>
      <c r="E3060" s="1485"/>
      <c r="F3060" s="1486"/>
      <c r="G3060" s="1487" t="s">
        <v>150</v>
      </c>
      <c r="H3060" s="1488">
        <f>VLOOKUP($A3054,'Result Entry'!$B$9:$FW$108,4,0)</f>
        <v>0.0</v>
      </c>
      <c r="I3060" s="1488"/>
      <c r="J3060" s="1488"/>
      <c r="K3060" s="1488"/>
      <c r="L3060" s="1488"/>
      <c r="M3060" s="1488"/>
      <c r="N3060" s="1489"/>
    </row>
    <row r="3061" spans="8:8" ht="20.25" customHeight="1">
      <c r="A3061" s="1443"/>
      <c r="B3061" s="1483" t="s">
        <v>70</v>
      </c>
      <c r="C3061" s="1490" t="s">
        <v>23</v>
      </c>
      <c r="D3061" s="1491"/>
      <c r="E3061" s="1491"/>
      <c r="F3061" s="1492"/>
      <c r="G3061" s="1493" t="s">
        <v>150</v>
      </c>
      <c r="H3061" s="1494">
        <f>VLOOKUP($A3054,'Result Entry'!$B$9:$FW$108,7,0)</f>
        <v>0.0</v>
      </c>
      <c r="I3061" s="1494"/>
      <c r="J3061" s="1494"/>
      <c r="K3061" s="1494"/>
      <c r="L3061" s="1494"/>
      <c r="M3061" s="1494"/>
      <c r="N3061" s="1495"/>
    </row>
    <row r="3062" spans="8:8" ht="20.25" customHeight="1">
      <c r="A3062" s="1443"/>
      <c r="B3062" s="1483" t="s">
        <v>70</v>
      </c>
      <c r="C3062" s="1490" t="s">
        <v>24</v>
      </c>
      <c r="D3062" s="1491"/>
      <c r="E3062" s="1491"/>
      <c r="F3062" s="1492"/>
      <c r="G3062" s="1493" t="s">
        <v>150</v>
      </c>
      <c r="H3062" s="1494">
        <f>VLOOKUP($A3054,'Result Entry'!$B$9:$FW$108,8,0)</f>
        <v>0.0</v>
      </c>
      <c r="I3062" s="1494"/>
      <c r="J3062" s="1494"/>
      <c r="K3062" s="1494"/>
      <c r="L3062" s="1494"/>
      <c r="M3062" s="1494"/>
      <c r="N3062" s="1495"/>
    </row>
    <row r="3063" spans="8:8" ht="20.25" customHeight="1">
      <c r="A3063" s="1443"/>
      <c r="B3063" s="1483" t="s">
        <v>70</v>
      </c>
      <c r="C3063" s="1490" t="s">
        <v>53</v>
      </c>
      <c r="D3063" s="1491"/>
      <c r="E3063" s="1491"/>
      <c r="F3063" s="1492"/>
      <c r="G3063" s="1493" t="s">
        <v>150</v>
      </c>
      <c r="H3063" s="1494">
        <f>VLOOKUP($A3054,'Result Entry'!$B$9:$FW$108,9,0)</f>
        <v>0.0</v>
      </c>
      <c r="I3063" s="1494"/>
      <c r="J3063" s="1494"/>
      <c r="K3063" s="1494"/>
      <c r="L3063" s="1494"/>
      <c r="M3063" s="1494"/>
      <c r="N3063" s="1495"/>
    </row>
    <row r="3064" spans="8:8" ht="20.25" customHeight="1">
      <c r="A3064" s="1443"/>
      <c r="B3064" s="1483" t="s">
        <v>70</v>
      </c>
      <c r="C3064" s="1490" t="s">
        <v>54</v>
      </c>
      <c r="D3064" s="1491"/>
      <c r="E3064" s="1491"/>
      <c r="F3064" s="1492"/>
      <c r="G3064" s="1493" t="s">
        <v>150</v>
      </c>
      <c r="H3064" s="1496" t="str">
        <f>CONCATENATE('Result Entry'!$G$4,'Result Entry'!$J$4)</f>
        <v>11(A)</v>
      </c>
      <c r="I3064" s="1494"/>
      <c r="J3064" s="1494"/>
      <c r="K3064" s="1494"/>
      <c r="L3064" s="1494"/>
      <c r="M3064" s="1494"/>
      <c r="N3064" s="1495"/>
    </row>
    <row r="3065" spans="8:8" ht="20.25" customHeight="1">
      <c r="A3065" s="1443"/>
      <c r="B3065" s="1483" t="s">
        <v>70</v>
      </c>
      <c r="C3065" s="1497" t="s">
        <v>26</v>
      </c>
      <c r="D3065" s="1498"/>
      <c r="E3065" s="1498"/>
      <c r="F3065" s="1499"/>
      <c r="G3065" s="1500" t="s">
        <v>150</v>
      </c>
      <c r="H3065" s="1501">
        <f>VLOOKUP($A3054,'Result Entry'!$B$9:$FW$108,10,0)</f>
        <v>0.0</v>
      </c>
      <c r="I3065" s="1501"/>
      <c r="J3065" s="1501"/>
      <c r="K3065" s="1501"/>
      <c r="L3065" s="1501"/>
      <c r="M3065" s="1501"/>
      <c r="N3065" s="1502"/>
    </row>
    <row r="3066" spans="8:8" ht="20.25" customHeight="1">
      <c r="A3066" s="1443"/>
      <c r="B3066" s="1503" t="s">
        <v>70</v>
      </c>
      <c r="C3066" s="1504" t="s">
        <v>168</v>
      </c>
      <c r="D3066" s="1505"/>
      <c r="E3066" s="1506" t="s">
        <v>73</v>
      </c>
      <c r="F3066" s="1507" t="s">
        <v>74</v>
      </c>
      <c r="G3066" s="1508" t="s">
        <v>169</v>
      </c>
      <c r="H3066" s="1509" t="s">
        <v>56</v>
      </c>
      <c r="I3066" s="1510"/>
      <c r="J3066" s="1511" t="s">
        <v>85</v>
      </c>
      <c r="K3066" s="1512"/>
      <c r="L3066" s="1513" t="s">
        <v>170</v>
      </c>
      <c r="M3066" s="1514" t="s">
        <v>77</v>
      </c>
      <c r="N3066" s="1515" t="s">
        <v>99</v>
      </c>
    </row>
    <row r="3067" spans="8:8" ht="20.25" customHeight="1">
      <c r="A3067" s="1443"/>
      <c r="B3067" s="1503"/>
      <c r="C3067" s="1516"/>
      <c r="D3067" s="1517"/>
      <c r="E3067" s="1518"/>
      <c r="F3067" s="1519"/>
      <c r="G3067" s="1520"/>
      <c r="H3067" s="1521"/>
      <c r="I3067" s="1522"/>
      <c r="J3067" s="1523"/>
      <c r="K3067" s="1524"/>
      <c r="L3067" s="1525"/>
      <c r="M3067" s="1526"/>
      <c r="N3067" s="1527"/>
    </row>
    <row r="3068" spans="8:8" ht="20.25" customHeight="1">
      <c r="A3068" s="1443"/>
      <c r="B3068" s="1503" t="s">
        <v>70</v>
      </c>
      <c r="C3068" s="1528" t="s">
        <v>57</v>
      </c>
      <c r="D3068" s="1529"/>
      <c r="E3068" s="1530">
        <f>'Result Entry'!$L$7</f>
        <v>10.0</v>
      </c>
      <c r="F3068" s="1531">
        <f>'Result Entry'!$M$7</f>
        <v>10.0</v>
      </c>
      <c r="G3068" s="1532">
        <f>SUM(E3068:F3068)</f>
        <v>20.0</v>
      </c>
      <c r="H3068" s="1533">
        <f>'Result Entry'!$AU$7</f>
        <v>70.0</v>
      </c>
      <c r="I3068" s="1534"/>
      <c r="J3068" s="1535">
        <f>'Result Entry'!$AY$7</f>
        <v>100.0</v>
      </c>
      <c r="K3068" s="1534"/>
      <c r="L3068" s="1532">
        <f t="shared" si="172" ref="L3068:L3073">H3068+J3068</f>
        <v>170.0</v>
      </c>
      <c r="M3068" s="1536">
        <f t="shared" si="173" ref="M3068:M3073">G3068+L3068</f>
        <v>190.0</v>
      </c>
      <c r="N3068" s="1537"/>
    </row>
    <row r="3069" spans="8:8" s="1538" ht="20.25" customFormat="1" customHeight="1">
      <c r="A3069" s="1443"/>
      <c r="B3069" s="1539" t="s">
        <v>70</v>
      </c>
      <c r="C3069" s="1540" t="str">
        <f>'Result Entry'!$L$3</f>
        <v>HINDI Comp.</v>
      </c>
      <c r="D3069" s="1541"/>
      <c r="E3069" s="1542">
        <f>IF($J3057="TC",0,IF($J3057="Nso",0,VLOOKUP($A3054,'Result Entry'!$B$9:$FW$108,11,0)))</f>
        <v>0.0</v>
      </c>
      <c r="F3069" s="1543">
        <f>IF($J3057="TC",0,IF($J3057="Nso",0,VLOOKUP($A3054,'Result Entry'!$B$9:$FW$108,12,0)))</f>
        <v>0.0</v>
      </c>
      <c r="G3069" s="1544">
        <f>E3069+F3069</f>
        <v>0.0</v>
      </c>
      <c r="H3069" s="1545">
        <f>IF($J3057="TC",0,IF($J3057="Nso",0,VLOOKUP($A3054,'Result Entry'!$B$9:$FW$108,16,0)))</f>
        <v>0.0</v>
      </c>
      <c r="I3069" s="1546"/>
      <c r="J3069" s="1547">
        <f>IF($J3057="TC",0,IF($J3057="Nso",0,VLOOKUP($A3054,'Result Entry'!$B$9:$FW$108,19,0)))</f>
        <v>0.0</v>
      </c>
      <c r="K3069" s="1546"/>
      <c r="L3069" s="1548">
        <f t="shared" si="172"/>
        <v>0.0</v>
      </c>
      <c r="M3069" s="1549">
        <f t="shared" si="173"/>
        <v>0.0</v>
      </c>
      <c r="N3069" s="1550" t="str">
        <f>IF($J3057="TC",0,IF($J3057="Nso",0,VLOOKUP($A3054,'Result Entry'!$B$9:$FW$108,24,0)))</f>
        <v/>
      </c>
    </row>
    <row r="3070" spans="8:8" s="1538" ht="20.25" customFormat="1" customHeight="1">
      <c r="A3070" s="1443"/>
      <c r="B3070" s="1539" t="s">
        <v>70</v>
      </c>
      <c r="C3070" s="1551" t="str">
        <f>'Result Entry'!$Z$3</f>
        <v>ENGLISH Comp.</v>
      </c>
      <c r="D3070" s="1552"/>
      <c r="E3070" s="1542">
        <f>IF($J3057="TC",0,IF($J3057="Nso",0,VLOOKUP($A3054,'Result Entry'!$B$9:$FW$108,25,0)))</f>
        <v>0.0</v>
      </c>
      <c r="F3070" s="1543">
        <f>IF($J3057="TC",0,IF($J3057="Nso",0,VLOOKUP($A3054,'Result Entry'!$B$9:$FW$108,26,0)))</f>
        <v>0.0</v>
      </c>
      <c r="G3070" s="1553">
        <f>E3070+F3070</f>
        <v>0.0</v>
      </c>
      <c r="H3070" s="1554">
        <f>IF($J3057="TC",0,IF($J3057="Nso",0,VLOOKUP($A3054,'Result Entry'!$B$9:$FW$108,30,0)))</f>
        <v>0.0</v>
      </c>
      <c r="I3070" s="1555"/>
      <c r="J3070" s="1556">
        <f>IF($J3057="TC",0,IF($J3057="Nso",0,VLOOKUP($A3054,'Result Entry'!$B$9:$FW$108,33,0)))</f>
        <v>0.0</v>
      </c>
      <c r="K3070" s="1555"/>
      <c r="L3070" s="1548">
        <f t="shared" si="172"/>
        <v>0.0</v>
      </c>
      <c r="M3070" s="1549">
        <f t="shared" si="173"/>
        <v>0.0</v>
      </c>
      <c r="N3070" s="1550" t="str">
        <f>IF($J3057="TC",0,IF($J3057="Nso",0,VLOOKUP($A3054,'Result Entry'!$B$9:$FW$108,38,0)))</f>
        <v/>
      </c>
    </row>
    <row r="3071" spans="8:8" s="1538" ht="20.25" customFormat="1" customHeight="1">
      <c r="A3071" s="1443"/>
      <c r="B3071" s="1539" t="s">
        <v>70</v>
      </c>
      <c r="C3071" s="1551" t="str">
        <f>'Result Entry'!$AO$3</f>
        <v>PHYSICS</v>
      </c>
      <c r="D3071" s="1552"/>
      <c r="E3071" s="1542">
        <f>IF($J3057="TC",0,IF($J3057="Nso",0,VLOOKUP($A3054,'Result Entry'!$B$9:$FW$108,39,0)))</f>
        <v>0.0</v>
      </c>
      <c r="F3071" s="1543">
        <f>IF($J3057="TC",0,IF($J3057="Nso",0,VLOOKUP($A3054,'Result Entry'!$B$9:$FW$108,40,0)))</f>
        <v>0.0</v>
      </c>
      <c r="G3071" s="1553">
        <f>E3071+F3071</f>
        <v>0.0</v>
      </c>
      <c r="H3071" s="1554">
        <f>IF($J3057="TC",0,IF($J3057="Nso",0,VLOOKUP($A3054,'Result Entry'!$B$9:$FW$108,45,0)))</f>
        <v>0.0</v>
      </c>
      <c r="I3071" s="1555"/>
      <c r="J3071" s="1556">
        <f>IF($J3057="TC",0,IF($J3057="Nso",0,VLOOKUP($A3054,'Result Entry'!$B$9:$FW$108,49,0)))</f>
        <v>0.0</v>
      </c>
      <c r="K3071" s="1555"/>
      <c r="L3071" s="1548">
        <f t="shared" si="172"/>
        <v>0.0</v>
      </c>
      <c r="M3071" s="1549">
        <f t="shared" si="173"/>
        <v>0.0</v>
      </c>
      <c r="N3071" s="1550" t="str">
        <f>IF($J3057="TC",0,IF($J3057="Nso",0,VLOOKUP($A3054,'Result Entry'!$B$9:$FW$108,54,0)))</f>
        <v/>
      </c>
    </row>
    <row r="3072" spans="8:8" s="1538" ht="20.25" customFormat="1" customHeight="1">
      <c r="A3072" s="1443"/>
      <c r="B3072" s="1539" t="s">
        <v>70</v>
      </c>
      <c r="C3072" s="1551" t="str">
        <f>'Result Entry'!$BF$3</f>
        <v>CHEMISTRY</v>
      </c>
      <c r="D3072" s="1552"/>
      <c r="E3072" s="1542" t="str">
        <f>IF($J3057="TC",0,IF($J3057="Nso",0,VLOOKUP($A3054,'Result Entry'!$B$9:$FW$108,55,0)))</f>
        <v/>
      </c>
      <c r="F3072" s="1543">
        <f>IF($J3057="TC",0,IF($J3057="Nso",0,VLOOKUP($A3054,'Result Entry'!$B$9:$FW$108,56,0)))</f>
        <v>0.0</v>
      </c>
      <c r="G3072" s="1553" t="e">
        <f>E3072+F3072</f>
        <v>#VALUE!</v>
      </c>
      <c r="H3072" s="1554">
        <f>IF($J3057="TC",0,IF($J3057="Nso",0,VLOOKUP($A3054,'Result Entry'!$B$9:$FW$108,61,0)))</f>
        <v>0.0</v>
      </c>
      <c r="I3072" s="1555"/>
      <c r="J3072" s="1556">
        <f>IF($J3057="TC",0,IF($J3057="Nso",0,VLOOKUP($A3054,'Result Entry'!$B$9:$FW$108,65,0)))</f>
        <v>0.0</v>
      </c>
      <c r="K3072" s="1555"/>
      <c r="L3072" s="1548">
        <f t="shared" si="172"/>
        <v>0.0</v>
      </c>
      <c r="M3072" s="1549" t="e">
        <f t="shared" si="173"/>
        <v>#VALUE!</v>
      </c>
      <c r="N3072" s="1550" t="str">
        <f>IF($J3057="TC",0,IF($J3057="Nso",0,VLOOKUP($A3054,'Result Entry'!$B$9:$FW$108,70,0)))</f>
        <v/>
      </c>
    </row>
    <row r="3073" spans="8:8" s="1538" ht="20.25" customFormat="1" customHeight="1">
      <c r="A3073" s="1443"/>
      <c r="B3073" s="1539" t="s">
        <v>70</v>
      </c>
      <c r="C3073" s="1551" t="str">
        <f>'Result Entry'!$BW$3</f>
        <v>BIOLOGY</v>
      </c>
      <c r="D3073" s="1552"/>
      <c r="E3073" s="1557" t="str">
        <f>IF($J3057="TC",0,IF($J3057="Nso",0,VLOOKUP($A3054,'Result Entry'!$B$9:$FW$108,71,0)))</f>
        <v/>
      </c>
      <c r="F3073" s="1558" t="str">
        <f>IF($J3057="TC",0,IF($J3057="Nso",0,VLOOKUP($A3054,'Result Entry'!$B$9:$FW$108,72,0)))</f>
        <v/>
      </c>
      <c r="G3073" s="1559" t="e">
        <f>E3073+F3073</f>
        <v>#VALUE!</v>
      </c>
      <c r="H3073" s="1560">
        <f>IF($J3057="TC",0,IF($J3057="Nso",0,VLOOKUP($A3054,'Result Entry'!$B$9:$FW$108,77,0)))</f>
        <v>0.0</v>
      </c>
      <c r="I3073" s="1561"/>
      <c r="J3073" s="1562">
        <f>IF($J3057="TC",0,IF($J3057="Nso",0,VLOOKUP($A3054,'Result Entry'!$B$9:$FW$108,81,0)))</f>
        <v>0.0</v>
      </c>
      <c r="K3073" s="1561"/>
      <c r="L3073" s="1563">
        <f t="shared" si="172"/>
        <v>0.0</v>
      </c>
      <c r="M3073" s="1564" t="e">
        <f t="shared" si="173"/>
        <v>#VALUE!</v>
      </c>
      <c r="N3073" s="1550">
        <f>IF($J3057="TC",0,IF($J3057="Nso",0,VLOOKUP($A3054,'Result Entry'!$B$9:$FW$108,86,0)))</f>
        <v>0.0</v>
      </c>
    </row>
    <row r="3074" spans="8:8" ht="20.25" customHeight="1">
      <c r="A3074" s="1443"/>
      <c r="B3074" s="1503" t="s">
        <v>70</v>
      </c>
      <c r="C3074" s="1565" t="s">
        <v>78</v>
      </c>
      <c r="D3074" s="1566"/>
      <c r="E3074" s="1567"/>
      <c r="F3074" s="1568" t="s">
        <v>79</v>
      </c>
      <c r="G3074" s="1569"/>
      <c r="H3074" s="1570" t="s">
        <v>80</v>
      </c>
      <c r="I3074" s="1571"/>
      <c r="J3074" s="1572" t="s">
        <v>42</v>
      </c>
      <c r="K3074" s="1667" t="s">
        <v>92</v>
      </c>
      <c r="L3074" s="1574" t="s">
        <v>40</v>
      </c>
      <c r="M3074" s="1575"/>
      <c r="N3074" s="1576" t="s">
        <v>44</v>
      </c>
    </row>
    <row r="3075" spans="8:8" ht="25.5" customHeight="1">
      <c r="A3075" s="1443"/>
      <c r="B3075" s="1503" t="s">
        <v>70</v>
      </c>
      <c r="C3075" s="1577"/>
      <c r="D3075" s="1578"/>
      <c r="E3075" s="1579"/>
      <c r="F3075" s="1580">
        <f>IF($J3057="TC",0,IF($J3057="Nso",0,VLOOKUP($A3054,'Result Entry'!$B$9:$FW$108,146,0)))</f>
        <v>0.0</v>
      </c>
      <c r="G3075" s="1581"/>
      <c r="H3075" s="1582">
        <f>IF($J3057="TC",0,IF($J3057="Nso",0,VLOOKUP($A3054,'Result Entry'!$B$9:$FW$108,147,0)))</f>
        <v>0.0</v>
      </c>
      <c r="I3075" s="1583"/>
      <c r="J3075" s="1584">
        <f>IF($J3057="TC",0,IF($J3057="Nso",0,VLOOKUP($A3054,'Result Entry'!$B$9:$FW$108,148,0)))</f>
        <v>0.0</v>
      </c>
      <c r="K3075" s="1585" t="str">
        <f>IF($J3057="TC",0,IF($J3057="Nso",0,VLOOKUP($A3054,'Result Entry'!$B$9:$FW$108,149,0)))</f>
        <v/>
      </c>
      <c r="L3075" s="1586">
        <f>IF($J3057="TC",0,IF($J3057="Nso",0,VLOOKUP($A3054,'Result Entry'!$B$9:$FW$108,150,0)))</f>
        <v>0.0</v>
      </c>
      <c r="M3075" s="1587"/>
      <c r="N3075" s="1588">
        <f>IF($J3057="TC",0,IF($J3057="Nso",0,VLOOKUP($A3054,'Result Entry'!$B$9:$FW$108,152,0)))</f>
        <v>0.0</v>
      </c>
    </row>
    <row r="3076" spans="8:8" ht="20.25" customHeight="1">
      <c r="A3076" s="1443"/>
      <c r="B3076" s="1503" t="s">
        <v>70</v>
      </c>
      <c r="C3076" s="1589" t="s">
        <v>59</v>
      </c>
      <c r="D3076" s="1590"/>
      <c r="E3076" s="1590"/>
      <c r="F3076" s="1590"/>
      <c r="G3076" s="1590"/>
      <c r="H3076" s="1591"/>
      <c r="I3076" s="1592" t="s">
        <v>60</v>
      </c>
      <c r="J3076" s="1593"/>
      <c r="K3076" s="1594">
        <f>VLOOKUP($A3054,'Result Entry'!$B$9:$FW$108,143,0)</f>
        <v>0.0</v>
      </c>
      <c r="L3076" s="1595"/>
      <c r="M3076" s="1596" t="s">
        <v>38</v>
      </c>
      <c r="N3076" s="1597"/>
    </row>
    <row r="3077" spans="8:8" ht="20.25" customHeight="1">
      <c r="A3077" s="1443"/>
      <c r="B3077" s="1503" t="s">
        <v>70</v>
      </c>
      <c r="C3077" s="1598" t="s">
        <v>55</v>
      </c>
      <c r="D3077" s="1599"/>
      <c r="E3077" s="1599"/>
      <c r="F3077" s="1600" t="s">
        <v>158</v>
      </c>
      <c r="G3077" s="1601"/>
      <c r="H3077" s="1602" t="s">
        <v>48</v>
      </c>
      <c r="I3077" s="1603" t="s">
        <v>61</v>
      </c>
      <c r="J3077" s="1604"/>
      <c r="K3077" s="1605">
        <f>VLOOKUP($A3054,'Result Entry'!$B$9:$FW$108,144,0)</f>
        <v>0.0</v>
      </c>
      <c r="L3077" s="1606"/>
      <c r="M3077" s="1607">
        <f>VLOOKUP($A3054,'Result Entry'!$B$9:$FW$108,145,0)</f>
        <v>0.0</v>
      </c>
      <c r="N3077" s="1608"/>
    </row>
    <row r="3078" spans="8:8" ht="20.25" customHeight="1">
      <c r="A3078" s="1443"/>
      <c r="B3078" s="1503" t="s">
        <v>70</v>
      </c>
      <c r="C3078" s="1598"/>
      <c r="D3078" s="1599"/>
      <c r="E3078" s="1599"/>
      <c r="F3078" s="1609"/>
      <c r="G3078" s="1610"/>
      <c r="H3078" s="1611" t="s">
        <v>100</v>
      </c>
      <c r="I3078" s="1612" t="s">
        <v>62</v>
      </c>
      <c r="J3078" s="1613"/>
      <c r="K3078" s="1614">
        <f>IF($J3057="TC","Transferred",IF($J3057="Nso","NameSeparated",VLOOKUP($A3054,'Result Entry'!$B$9:$FW$108,153,0)))</f>
        <v>0.0</v>
      </c>
      <c r="L3078" s="1614"/>
      <c r="M3078" s="1614"/>
      <c r="N3078" s="1615"/>
    </row>
    <row r="3079" spans="8:8" ht="20.25" customHeight="1">
      <c r="A3079" s="1443"/>
      <c r="B3079" s="1503" t="s">
        <v>70</v>
      </c>
      <c r="C3079" s="1616" t="str">
        <f>'Result Entry'!$DU$3</f>
        <v>Foundation Of Information Tech.</v>
      </c>
      <c r="D3079" s="1617"/>
      <c r="E3079" s="1618"/>
      <c r="F3079" s="1619" t="str">
        <f>IF($J3057="TC",0,IF($J3057="Nso",0,VLOOKUP($A3054,'Result Entry'!$B$9:$GS$108,170,0)))</f>
        <v/>
      </c>
      <c r="G3079" s="1619"/>
      <c r="H3079" s="1620">
        <f>IF($J3057="TC",0,IF($J3057="Nso",0,VLOOKUP($A3054,'Result Entry'!$B$9:$GS$108,112,0)))</f>
        <v>0.0</v>
      </c>
      <c r="I3079" s="1621" t="s">
        <v>72</v>
      </c>
      <c r="J3079" s="1622"/>
      <c r="K3079" s="1623">
        <f>'Result Entry'!$T$2</f>
        <v>45041.0</v>
      </c>
      <c r="L3079" s="1624"/>
      <c r="M3079" s="1624"/>
      <c r="N3079" s="1625"/>
    </row>
    <row r="3080" spans="8:8" ht="20.25" customHeight="1">
      <c r="A3080" s="1443"/>
      <c r="B3080" s="1503" t="s">
        <v>70</v>
      </c>
      <c r="C3080" s="1616" t="str">
        <f>'Result Entry'!$EI$3</f>
        <v>G.I.A.I.-II</v>
      </c>
      <c r="D3080" s="1617"/>
      <c r="E3080" s="1618"/>
      <c r="F3080" s="1619" t="str">
        <f>IF($J3057="TC",0,IF($J3057="Nso",0,VLOOKUP($A3054,'Result Entry'!$B$9:$GS$108,174,0)))</f>
        <v/>
      </c>
      <c r="G3080" s="1619"/>
      <c r="H3080" s="1620">
        <f>IF($J3057="TC",0,IF($J3057="Nso",0,VLOOKUP($A3054,'Result Entry'!$B$9:$GS$108,124,0)))</f>
        <v>0.0</v>
      </c>
      <c r="I3080" s="1626"/>
      <c r="J3080" s="1627"/>
      <c r="K3080" s="1627"/>
      <c r="L3080" s="1627"/>
      <c r="M3080" s="1627"/>
      <c r="N3080" s="1628"/>
    </row>
    <row r="3081" spans="8:8" ht="20.25" customHeight="1">
      <c r="A3081" s="1443"/>
      <c r="B3081" s="1503" t="s">
        <v>70</v>
      </c>
      <c r="C3081" s="1616" t="str">
        <f>'Result Entry'!$EU$3</f>
        <v>SOC.SER.PLAN</v>
      </c>
      <c r="D3081" s="1617"/>
      <c r="E3081" s="1618"/>
      <c r="F3081" s="1619">
        <f>IF($J3057="TC",0,IF($J3057="Nso",0,VLOOKUP($A3054,'Result Entry'!$B$9:$HS$108,178,0)))</f>
        <v>0.0</v>
      </c>
      <c r="G3081" s="1619"/>
      <c r="H3081" s="1620">
        <f>IF($J3057="TC",0,IF($J3057="Nso",0,VLOOKUP($A3054,'Result Entry'!$B$9:$GS$108,136,0)))</f>
        <v>0.0</v>
      </c>
      <c r="I3081" s="1629" t="s">
        <v>175</v>
      </c>
      <c r="J3081" s="1630"/>
      <c r="K3081" s="1668"/>
      <c r="L3081" s="1669"/>
      <c r="M3081" s="1669"/>
      <c r="N3081" s="1670"/>
    </row>
    <row r="3082" spans="8:8" ht="20.25" customHeight="1">
      <c r="A3082" s="1443"/>
      <c r="B3082" s="1503" t="s">
        <v>70</v>
      </c>
      <c r="C3082" s="1616" t="str">
        <f>'Result Entry'!$FG$3</f>
        <v>Jeewan Kaushal</v>
      </c>
      <c r="D3082" s="1617"/>
      <c r="E3082" s="1618"/>
      <c r="F3082" s="1619" t="str">
        <f>IF($J3057="TC",0,IF($J3057="Nso",0,VLOOKUP($A3054,'Result Entry'!$B$9:$HS$108,182,0)))</f>
        <v/>
      </c>
      <c r="G3082" s="1619"/>
      <c r="H3082" s="1620">
        <f>IF($J3057="TC",0,IF($J3057="Nso",0,VLOOKUP($A3054,'Result Entry'!$B$9:$HS$108,136,0)))</f>
        <v>0.0</v>
      </c>
      <c r="I3082" s="1629" t="s">
        <v>149</v>
      </c>
      <c r="J3082" s="1630"/>
      <c r="K3082" s="1630"/>
      <c r="L3082" s="1630"/>
      <c r="M3082" s="1630"/>
      <c r="N3082" s="1634"/>
    </row>
    <row r="3083" spans="8:8" ht="20.25" customHeight="1">
      <c r="A3083" s="1443"/>
      <c r="B3083" s="1483" t="s">
        <v>70</v>
      </c>
      <c r="C3083" s="1635" t="s">
        <v>181</v>
      </c>
      <c r="D3083" s="1636"/>
      <c r="E3083" s="1637"/>
      <c r="F3083" s="1638" t="s">
        <v>182</v>
      </c>
      <c r="G3083" s="1639"/>
      <c r="H3083" s="1640" t="s">
        <v>31</v>
      </c>
      <c r="I3083" s="1629" t="s">
        <v>176</v>
      </c>
      <c r="J3083" s="1630"/>
      <c r="K3083" s="1630"/>
      <c r="L3083" s="1630"/>
      <c r="M3083" s="1630"/>
      <c r="N3083" s="1634"/>
    </row>
    <row r="3084" spans="8:8" ht="20.25" customHeight="1">
      <c r="A3084" s="1443"/>
      <c r="B3084" s="1483" t="s">
        <v>70</v>
      </c>
      <c r="C3084" s="1641"/>
      <c r="D3084" s="1642"/>
      <c r="E3084" s="1643"/>
      <c r="F3084" s="1644" t="s">
        <v>183</v>
      </c>
      <c r="G3084" s="1645"/>
      <c r="H3084" s="1646" t="s">
        <v>180</v>
      </c>
      <c r="I3084" s="1647" t="s">
        <v>68</v>
      </c>
      <c r="J3084" s="1648"/>
      <c r="K3084" s="1648"/>
      <c r="L3084" s="1648"/>
      <c r="M3084" s="1648"/>
      <c r="N3084" s="1649"/>
    </row>
    <row r="3085" spans="8:8" ht="20.25" customHeight="1">
      <c r="A3085" s="1443"/>
      <c r="B3085" s="1483" t="s">
        <v>70</v>
      </c>
      <c r="C3085" s="1641"/>
      <c r="D3085" s="1642"/>
      <c r="E3085" s="1643"/>
      <c r="F3085" s="1644" t="s">
        <v>186</v>
      </c>
      <c r="G3085" s="1645"/>
      <c r="H3085" s="1646" t="s">
        <v>63</v>
      </c>
      <c r="I3085" s="1650"/>
      <c r="J3085" s="1651"/>
      <c r="K3085" s="1651"/>
      <c r="L3085" s="1651"/>
      <c r="M3085" s="1651"/>
      <c r="N3085" s="1652"/>
    </row>
    <row r="3086" spans="8:8" ht="20.25" customHeight="1">
      <c r="A3086" s="1443"/>
      <c r="B3086" s="1483" t="s">
        <v>70</v>
      </c>
      <c r="C3086" s="1641"/>
      <c r="D3086" s="1642"/>
      <c r="E3086" s="1643"/>
      <c r="F3086" s="1644" t="s">
        <v>187</v>
      </c>
      <c r="G3086" s="1645"/>
      <c r="H3086" s="1646" t="s">
        <v>64</v>
      </c>
      <c r="I3086" s="1650"/>
      <c r="J3086" s="1651"/>
      <c r="K3086" s="1651"/>
      <c r="L3086" s="1651"/>
      <c r="M3086" s="1651"/>
      <c r="N3086" s="1652"/>
    </row>
    <row r="3087" spans="8:8" ht="20.25" customHeight="1">
      <c r="A3087" s="1443"/>
      <c r="B3087" s="1483" t="s">
        <v>70</v>
      </c>
      <c r="C3087" s="1641"/>
      <c r="D3087" s="1642"/>
      <c r="E3087" s="1643"/>
      <c r="F3087" s="1644" t="s">
        <v>184</v>
      </c>
      <c r="G3087" s="1645"/>
      <c r="H3087" s="1646" t="s">
        <v>66</v>
      </c>
      <c r="I3087" s="1653" t="s">
        <v>81</v>
      </c>
      <c r="J3087" s="1654"/>
      <c r="K3087" s="1654"/>
      <c r="L3087" s="1654"/>
      <c r="M3087" s="1654"/>
      <c r="N3087" s="1655"/>
    </row>
    <row r="3088" spans="8:8" ht="20.25" customHeight="1">
      <c r="A3088" s="1443"/>
      <c r="B3088" s="1656" t="s">
        <v>70</v>
      </c>
      <c r="C3088" s="1657"/>
      <c r="D3088" s="1658"/>
      <c r="E3088" s="1659"/>
      <c r="F3088" s="1660" t="s">
        <v>185</v>
      </c>
      <c r="G3088" s="1661"/>
      <c r="H3088" s="1662" t="s">
        <v>65</v>
      </c>
      <c r="I3088" s="1663"/>
      <c r="J3088" s="1664"/>
      <c r="K3088" s="1664"/>
      <c r="L3088" s="1664"/>
      <c r="M3088" s="1664"/>
      <c r="N3088" s="1665"/>
    </row>
    <row r="3089" spans="8:8" ht="15.75">
      <c r="A3089" s="1666"/>
      <c r="B3089" s="1666"/>
      <c r="C3089" s="1666"/>
      <c r="D3089" s="1666"/>
      <c r="E3089" s="1666"/>
      <c r="F3089" s="1666"/>
      <c r="G3089" s="1666"/>
      <c r="H3089" s="1666"/>
      <c r="I3089" s="1666"/>
      <c r="J3089" s="1666"/>
      <c r="K3089" s="1666"/>
      <c r="L3089" s="1666"/>
      <c r="M3089" s="1666"/>
      <c r="N3089" s="1666"/>
    </row>
    <row r="3090" spans="8:8" ht="24.75" customHeight="1">
      <c r="A3090" s="1441">
        <f>A3054+1</f>
        <v>88.0</v>
      </c>
      <c r="B3090" s="1442" t="s">
        <v>51</v>
      </c>
      <c r="C3090" s="1442"/>
      <c r="D3090" s="1442"/>
      <c r="E3090" s="1442"/>
      <c r="F3090" s="1442"/>
      <c r="G3090" s="1442"/>
      <c r="H3090" s="1442"/>
      <c r="I3090" s="1442"/>
      <c r="J3090" s="1442"/>
      <c r="K3090" s="1442"/>
      <c r="L3090" s="1442"/>
      <c r="M3090" s="1442"/>
      <c r="N3090" s="1442"/>
    </row>
    <row r="3091" spans="8:8" ht="42.75" customHeight="1">
      <c r="A3091" s="1443"/>
      <c r="B3091" s="1444"/>
      <c r="C3091" s="1445"/>
      <c r="D3091" s="1446" t="str">
        <f>Master!$E$8</f>
        <v>Govt. Sr. Secondary School </v>
      </c>
      <c r="E3091" s="1447"/>
      <c r="F3091" s="1447"/>
      <c r="G3091" s="1447"/>
      <c r="H3091" s="1447"/>
      <c r="I3091" s="1447"/>
      <c r="J3091" s="1447"/>
      <c r="K3091" s="1447"/>
      <c r="L3091" s="1447"/>
      <c r="M3091" s="1447"/>
      <c r="N3091" s="1448"/>
    </row>
    <row r="3092" spans="8:8" ht="26.25" customHeight="1">
      <c r="A3092" s="1443"/>
      <c r="B3092" s="1449"/>
      <c r="C3092" s="1450"/>
      <c r="D3092" s="1451" t="str">
        <f>Master!$E$11</f>
        <v>P.S.-Bapini (Jodhpur)</v>
      </c>
      <c r="E3092" s="1452"/>
      <c r="F3092" s="1452"/>
      <c r="G3092" s="1452"/>
      <c r="H3092" s="1452"/>
      <c r="I3092" s="1452"/>
      <c r="J3092" s="1452"/>
      <c r="K3092" s="1452"/>
      <c r="L3092" s="1452"/>
      <c r="M3092" s="1452"/>
      <c r="N3092" s="1453"/>
    </row>
    <row r="3093" spans="8:8" ht="20.25" customHeight="1">
      <c r="A3093" s="1443"/>
      <c r="B3093" s="1454"/>
      <c r="C3093" s="1455" t="s">
        <v>151</v>
      </c>
      <c r="D3093" s="1456"/>
      <c r="E3093" s="1456"/>
      <c r="F3093" s="1456"/>
      <c r="G3093" s="1457"/>
      <c r="H3093" s="1458" t="s">
        <v>128</v>
      </c>
      <c r="I3093" s="1458"/>
      <c r="J3093" s="1459">
        <f>VLOOKUP(A3090,'Result Entry'!$B$6:$K$108,6,0)</f>
        <v>0.0</v>
      </c>
      <c r="K3093" s="1460" t="s">
        <v>69</v>
      </c>
      <c r="L3093" s="1461"/>
      <c r="M3093" s="1462">
        <f>Master!$E$14</f>
        <v>8.151106901E9</v>
      </c>
      <c r="N3093" s="1463"/>
    </row>
    <row r="3094" spans="8:8" ht="20.25" customHeight="1">
      <c r="A3094" s="1443"/>
      <c r="B3094" s="1464"/>
      <c r="C3094" s="1465"/>
      <c r="D3094" s="1466"/>
      <c r="E3094" s="1466"/>
      <c r="F3094" s="1466"/>
      <c r="G3094" s="1467"/>
      <c r="H3094" s="1468"/>
      <c r="I3094" s="1468"/>
      <c r="J3094" s="1469"/>
      <c r="K3094" s="1470" t="s">
        <v>67</v>
      </c>
      <c r="L3094" s="1471"/>
      <c r="M3094" s="1472"/>
      <c r="N3094" s="1473"/>
      <c r="O3094" s="23" t="s">
        <v>157</v>
      </c>
    </row>
    <row r="3095" spans="8:8" ht="20.25" customHeight="1">
      <c r="A3095" s="1443"/>
      <c r="B3095" s="1464"/>
      <c r="C3095" s="1474"/>
      <c r="D3095" s="1475"/>
      <c r="E3095" s="1475"/>
      <c r="F3095" s="1475"/>
      <c r="G3095" s="1476"/>
      <c r="H3095" s="1477"/>
      <c r="I3095" s="1477"/>
      <c r="J3095" s="1478"/>
      <c r="K3095" s="1479" t="s">
        <v>52</v>
      </c>
      <c r="L3095" s="1480"/>
      <c r="M3095" s="1481" t="str">
        <f>Master!$E$6</f>
        <v>2022-23</v>
      </c>
      <c r="N3095" s="1482"/>
    </row>
    <row r="3096" spans="8:8" ht="20.25" customHeight="1">
      <c r="A3096" s="1443"/>
      <c r="B3096" s="1483" t="s">
        <v>70</v>
      </c>
      <c r="C3096" s="1484" t="s">
        <v>21</v>
      </c>
      <c r="D3096" s="1485"/>
      <c r="E3096" s="1485"/>
      <c r="F3096" s="1486"/>
      <c r="G3096" s="1487" t="s">
        <v>150</v>
      </c>
      <c r="H3096" s="1488">
        <f>VLOOKUP($A3090,'Result Entry'!$B$9:$FW$108,4,0)</f>
        <v>0.0</v>
      </c>
      <c r="I3096" s="1488"/>
      <c r="J3096" s="1488"/>
      <c r="K3096" s="1488"/>
      <c r="L3096" s="1488"/>
      <c r="M3096" s="1488"/>
      <c r="N3096" s="1489"/>
    </row>
    <row r="3097" spans="8:8" ht="20.25" customHeight="1">
      <c r="A3097" s="1443"/>
      <c r="B3097" s="1483" t="s">
        <v>70</v>
      </c>
      <c r="C3097" s="1490" t="s">
        <v>23</v>
      </c>
      <c r="D3097" s="1491"/>
      <c r="E3097" s="1491"/>
      <c r="F3097" s="1492"/>
      <c r="G3097" s="1493" t="s">
        <v>150</v>
      </c>
      <c r="H3097" s="1494">
        <f>VLOOKUP($A3090,'Result Entry'!$B$9:$FW$108,7,0)</f>
        <v>0.0</v>
      </c>
      <c r="I3097" s="1494"/>
      <c r="J3097" s="1494"/>
      <c r="K3097" s="1494"/>
      <c r="L3097" s="1494"/>
      <c r="M3097" s="1494"/>
      <c r="N3097" s="1495"/>
    </row>
    <row r="3098" spans="8:8" ht="20.25" customHeight="1">
      <c r="A3098" s="1443"/>
      <c r="B3098" s="1483" t="s">
        <v>70</v>
      </c>
      <c r="C3098" s="1490" t="s">
        <v>24</v>
      </c>
      <c r="D3098" s="1491"/>
      <c r="E3098" s="1491"/>
      <c r="F3098" s="1492"/>
      <c r="G3098" s="1493" t="s">
        <v>150</v>
      </c>
      <c r="H3098" s="1494">
        <f>VLOOKUP($A3090,'Result Entry'!$B$9:$FW$108,8,0)</f>
        <v>0.0</v>
      </c>
      <c r="I3098" s="1494"/>
      <c r="J3098" s="1494"/>
      <c r="K3098" s="1494"/>
      <c r="L3098" s="1494"/>
      <c r="M3098" s="1494"/>
      <c r="N3098" s="1495"/>
    </row>
    <row r="3099" spans="8:8" ht="20.25" customHeight="1">
      <c r="A3099" s="1443"/>
      <c r="B3099" s="1483" t="s">
        <v>70</v>
      </c>
      <c r="C3099" s="1490" t="s">
        <v>53</v>
      </c>
      <c r="D3099" s="1491"/>
      <c r="E3099" s="1491"/>
      <c r="F3099" s="1492"/>
      <c r="G3099" s="1493" t="s">
        <v>150</v>
      </c>
      <c r="H3099" s="1494">
        <f>VLOOKUP($A3090,'Result Entry'!$B$9:$FW$108,9,0)</f>
        <v>0.0</v>
      </c>
      <c r="I3099" s="1494"/>
      <c r="J3099" s="1494"/>
      <c r="K3099" s="1494"/>
      <c r="L3099" s="1494"/>
      <c r="M3099" s="1494"/>
      <c r="N3099" s="1495"/>
    </row>
    <row r="3100" spans="8:8" ht="20.25" customHeight="1">
      <c r="A3100" s="1443"/>
      <c r="B3100" s="1483" t="s">
        <v>70</v>
      </c>
      <c r="C3100" s="1490" t="s">
        <v>54</v>
      </c>
      <c r="D3100" s="1491"/>
      <c r="E3100" s="1491"/>
      <c r="F3100" s="1492"/>
      <c r="G3100" s="1493" t="s">
        <v>150</v>
      </c>
      <c r="H3100" s="1496" t="str">
        <f>CONCATENATE('Result Entry'!$G$4,'Result Entry'!$J$4)</f>
        <v>11(A)</v>
      </c>
      <c r="I3100" s="1494"/>
      <c r="J3100" s="1494"/>
      <c r="K3100" s="1494"/>
      <c r="L3100" s="1494"/>
      <c r="M3100" s="1494"/>
      <c r="N3100" s="1495"/>
    </row>
    <row r="3101" spans="8:8" ht="20.25" customHeight="1">
      <c r="A3101" s="1443"/>
      <c r="B3101" s="1483" t="s">
        <v>70</v>
      </c>
      <c r="C3101" s="1497" t="s">
        <v>26</v>
      </c>
      <c r="D3101" s="1498"/>
      <c r="E3101" s="1498"/>
      <c r="F3101" s="1499"/>
      <c r="G3101" s="1500" t="s">
        <v>150</v>
      </c>
      <c r="H3101" s="1501">
        <f>VLOOKUP($A3090,'Result Entry'!$B$9:$FW$108,10,0)</f>
        <v>0.0</v>
      </c>
      <c r="I3101" s="1501"/>
      <c r="J3101" s="1501"/>
      <c r="K3101" s="1501"/>
      <c r="L3101" s="1501"/>
      <c r="M3101" s="1501"/>
      <c r="N3101" s="1502"/>
    </row>
    <row r="3102" spans="8:8" ht="20.25" customHeight="1">
      <c r="A3102" s="1443"/>
      <c r="B3102" s="1503" t="s">
        <v>70</v>
      </c>
      <c r="C3102" s="1504" t="s">
        <v>168</v>
      </c>
      <c r="D3102" s="1505"/>
      <c r="E3102" s="1506" t="s">
        <v>73</v>
      </c>
      <c r="F3102" s="1507" t="s">
        <v>74</v>
      </c>
      <c r="G3102" s="1508" t="s">
        <v>169</v>
      </c>
      <c r="H3102" s="1509" t="s">
        <v>56</v>
      </c>
      <c r="I3102" s="1510"/>
      <c r="J3102" s="1511" t="s">
        <v>85</v>
      </c>
      <c r="K3102" s="1512"/>
      <c r="L3102" s="1513" t="s">
        <v>170</v>
      </c>
      <c r="M3102" s="1514" t="s">
        <v>77</v>
      </c>
      <c r="N3102" s="1515" t="s">
        <v>99</v>
      </c>
    </row>
    <row r="3103" spans="8:8" ht="20.25" customHeight="1">
      <c r="A3103" s="1443"/>
      <c r="B3103" s="1503"/>
      <c r="C3103" s="1516"/>
      <c r="D3103" s="1517"/>
      <c r="E3103" s="1518"/>
      <c r="F3103" s="1519"/>
      <c r="G3103" s="1520"/>
      <c r="H3103" s="1521"/>
      <c r="I3103" s="1522"/>
      <c r="J3103" s="1523"/>
      <c r="K3103" s="1524"/>
      <c r="L3103" s="1525"/>
      <c r="M3103" s="1526"/>
      <c r="N3103" s="1527"/>
    </row>
    <row r="3104" spans="8:8" ht="20.25" customHeight="1">
      <c r="A3104" s="1443"/>
      <c r="B3104" s="1503" t="s">
        <v>70</v>
      </c>
      <c r="C3104" s="1528" t="s">
        <v>57</v>
      </c>
      <c r="D3104" s="1529"/>
      <c r="E3104" s="1530">
        <f>'Result Entry'!$L$7</f>
        <v>10.0</v>
      </c>
      <c r="F3104" s="1531">
        <f>'Result Entry'!$M$7</f>
        <v>10.0</v>
      </c>
      <c r="G3104" s="1532">
        <f>SUM(E3104:F3104)</f>
        <v>20.0</v>
      </c>
      <c r="H3104" s="1533">
        <f>'Result Entry'!$AU$7</f>
        <v>70.0</v>
      </c>
      <c r="I3104" s="1534"/>
      <c r="J3104" s="1535">
        <f>'Result Entry'!$AY$7</f>
        <v>100.0</v>
      </c>
      <c r="K3104" s="1534"/>
      <c r="L3104" s="1532">
        <f t="shared" si="174" ref="L3104:L3109">H3104+J3104</f>
        <v>170.0</v>
      </c>
      <c r="M3104" s="1536">
        <f t="shared" si="175" ref="M3104:M3109">G3104+L3104</f>
        <v>190.0</v>
      </c>
      <c r="N3104" s="1537"/>
    </row>
    <row r="3105" spans="8:8" s="1538" ht="20.25" customFormat="1" customHeight="1">
      <c r="A3105" s="1443"/>
      <c r="B3105" s="1539" t="s">
        <v>70</v>
      </c>
      <c r="C3105" s="1540" t="str">
        <f>'Result Entry'!$L$3</f>
        <v>HINDI Comp.</v>
      </c>
      <c r="D3105" s="1541"/>
      <c r="E3105" s="1542">
        <f>IF($J3093="TC",0,IF($J3093="Nso",0,VLOOKUP($A3090,'Result Entry'!$B$9:$FW$108,11,0)))</f>
        <v>0.0</v>
      </c>
      <c r="F3105" s="1543">
        <f>IF($J3093="TC",0,IF($J3093="Nso",0,VLOOKUP($A3090,'Result Entry'!$B$9:$FW$108,12,0)))</f>
        <v>0.0</v>
      </c>
      <c r="G3105" s="1544">
        <f>E3105+F3105</f>
        <v>0.0</v>
      </c>
      <c r="H3105" s="1545">
        <f>IF($J3093="TC",0,IF($J3093="Nso",0,VLOOKUP($A3090,'Result Entry'!$B$9:$FW$108,16,0)))</f>
        <v>0.0</v>
      </c>
      <c r="I3105" s="1546"/>
      <c r="J3105" s="1547">
        <f>IF($J3093="TC",0,IF($J3093="Nso",0,VLOOKUP($A3090,'Result Entry'!$B$9:$FW$108,19,0)))</f>
        <v>0.0</v>
      </c>
      <c r="K3105" s="1546"/>
      <c r="L3105" s="1548">
        <f t="shared" si="174"/>
        <v>0.0</v>
      </c>
      <c r="M3105" s="1549">
        <f t="shared" si="175"/>
        <v>0.0</v>
      </c>
      <c r="N3105" s="1550" t="str">
        <f>IF($J3093="TC",0,IF($J3093="Nso",0,VLOOKUP($A3090,'Result Entry'!$B$9:$FW$108,24,0)))</f>
        <v/>
      </c>
    </row>
    <row r="3106" spans="8:8" s="1538" ht="20.25" customFormat="1" customHeight="1">
      <c r="A3106" s="1443"/>
      <c r="B3106" s="1539" t="s">
        <v>70</v>
      </c>
      <c r="C3106" s="1551" t="str">
        <f>'Result Entry'!$Z$3</f>
        <v>ENGLISH Comp.</v>
      </c>
      <c r="D3106" s="1552"/>
      <c r="E3106" s="1542">
        <f>IF($J3093="TC",0,IF($J3093="Nso",0,VLOOKUP($A3090,'Result Entry'!$B$9:$FW$108,25,0)))</f>
        <v>0.0</v>
      </c>
      <c r="F3106" s="1543">
        <f>IF($J3093="TC",0,IF($J3093="Nso",0,VLOOKUP($A3090,'Result Entry'!$B$9:$FW$108,26,0)))</f>
        <v>0.0</v>
      </c>
      <c r="G3106" s="1553">
        <f>E3106+F3106</f>
        <v>0.0</v>
      </c>
      <c r="H3106" s="1554">
        <f>IF($J3093="TC",0,IF($J3093="Nso",0,VLOOKUP($A3090,'Result Entry'!$B$9:$FW$108,30,0)))</f>
        <v>0.0</v>
      </c>
      <c r="I3106" s="1555"/>
      <c r="J3106" s="1556">
        <f>IF($J3093="TC",0,IF($J3093="Nso",0,VLOOKUP($A3090,'Result Entry'!$B$9:$FW$108,33,0)))</f>
        <v>0.0</v>
      </c>
      <c r="K3106" s="1555"/>
      <c r="L3106" s="1548">
        <f t="shared" si="174"/>
        <v>0.0</v>
      </c>
      <c r="M3106" s="1549">
        <f t="shared" si="175"/>
        <v>0.0</v>
      </c>
      <c r="N3106" s="1550" t="str">
        <f>IF($J3093="TC",0,IF($J3093="Nso",0,VLOOKUP($A3090,'Result Entry'!$B$9:$FW$108,38,0)))</f>
        <v/>
      </c>
    </row>
    <row r="3107" spans="8:8" s="1538" ht="20.25" customFormat="1" customHeight="1">
      <c r="A3107" s="1443"/>
      <c r="B3107" s="1539" t="s">
        <v>70</v>
      </c>
      <c r="C3107" s="1551" t="str">
        <f>'Result Entry'!$AO$3</f>
        <v>PHYSICS</v>
      </c>
      <c r="D3107" s="1552"/>
      <c r="E3107" s="1542">
        <f>IF($J3093="TC",0,IF($J3093="Nso",0,VLOOKUP($A3090,'Result Entry'!$B$9:$FW$108,39,0)))</f>
        <v>0.0</v>
      </c>
      <c r="F3107" s="1543">
        <f>IF($J3093="TC",0,IF($J3093="Nso",0,VLOOKUP($A3090,'Result Entry'!$B$9:$FW$108,40,0)))</f>
        <v>0.0</v>
      </c>
      <c r="G3107" s="1553">
        <f>E3107+F3107</f>
        <v>0.0</v>
      </c>
      <c r="H3107" s="1554">
        <f>IF($J3093="TC",0,IF($J3093="Nso",0,VLOOKUP($A3090,'Result Entry'!$B$9:$FW$108,45,0)))</f>
        <v>0.0</v>
      </c>
      <c r="I3107" s="1555"/>
      <c r="J3107" s="1556">
        <f>IF($J3093="TC",0,IF($J3093="Nso",0,VLOOKUP($A3090,'Result Entry'!$B$9:$FW$108,49,0)))</f>
        <v>0.0</v>
      </c>
      <c r="K3107" s="1555"/>
      <c r="L3107" s="1548">
        <f t="shared" si="174"/>
        <v>0.0</v>
      </c>
      <c r="M3107" s="1549">
        <f t="shared" si="175"/>
        <v>0.0</v>
      </c>
      <c r="N3107" s="1550" t="str">
        <f>IF($J3093="TC",0,IF($J3093="Nso",0,VLOOKUP($A3090,'Result Entry'!$B$9:$FW$108,54,0)))</f>
        <v/>
      </c>
    </row>
    <row r="3108" spans="8:8" s="1538" ht="20.25" customFormat="1" customHeight="1">
      <c r="A3108" s="1443"/>
      <c r="B3108" s="1539" t="s">
        <v>70</v>
      </c>
      <c r="C3108" s="1551" t="str">
        <f>'Result Entry'!$BF$3</f>
        <v>CHEMISTRY</v>
      </c>
      <c r="D3108" s="1552"/>
      <c r="E3108" s="1542" t="str">
        <f>IF($J3093="TC",0,IF($J3093="Nso",0,VLOOKUP($A3090,'Result Entry'!$B$9:$FW$108,55,0)))</f>
        <v/>
      </c>
      <c r="F3108" s="1543">
        <f>IF($J3093="TC",0,IF($J3093="Nso",0,VLOOKUP($A3090,'Result Entry'!$B$9:$FW$108,56,0)))</f>
        <v>0.0</v>
      </c>
      <c r="G3108" s="1553" t="e">
        <f>E3108+F3108</f>
        <v>#VALUE!</v>
      </c>
      <c r="H3108" s="1554">
        <f>IF($J3093="TC",0,IF($J3093="Nso",0,VLOOKUP($A3090,'Result Entry'!$B$9:$FW$108,61,0)))</f>
        <v>0.0</v>
      </c>
      <c r="I3108" s="1555"/>
      <c r="J3108" s="1556">
        <f>IF($J3093="TC",0,IF($J3093="Nso",0,VLOOKUP($A3090,'Result Entry'!$B$9:$FW$108,65,0)))</f>
        <v>0.0</v>
      </c>
      <c r="K3108" s="1555"/>
      <c r="L3108" s="1548">
        <f t="shared" si="174"/>
        <v>0.0</v>
      </c>
      <c r="M3108" s="1549" t="e">
        <f t="shared" si="175"/>
        <v>#VALUE!</v>
      </c>
      <c r="N3108" s="1550" t="str">
        <f>IF($J3093="TC",0,IF($J3093="Nso",0,VLOOKUP($A3090,'Result Entry'!$B$9:$FW$108,70,0)))</f>
        <v/>
      </c>
    </row>
    <row r="3109" spans="8:8" s="1538" ht="20.25" customFormat="1" customHeight="1">
      <c r="A3109" s="1443"/>
      <c r="B3109" s="1539" t="s">
        <v>70</v>
      </c>
      <c r="C3109" s="1551" t="str">
        <f>'Result Entry'!$BW$3</f>
        <v>BIOLOGY</v>
      </c>
      <c r="D3109" s="1552"/>
      <c r="E3109" s="1557" t="str">
        <f>IF($J3093="TC",0,IF($J3093="Nso",0,VLOOKUP($A3090,'Result Entry'!$B$9:$FW$108,71,0)))</f>
        <v/>
      </c>
      <c r="F3109" s="1558" t="str">
        <f>IF($J3093="TC",0,IF($J3093="Nso",0,VLOOKUP($A3090,'Result Entry'!$B$9:$FW$108,72,0)))</f>
        <v/>
      </c>
      <c r="G3109" s="1559" t="e">
        <f>E3109+F3109</f>
        <v>#VALUE!</v>
      </c>
      <c r="H3109" s="1560">
        <f>IF($J3093="TC",0,IF($J3093="Nso",0,VLOOKUP($A3090,'Result Entry'!$B$9:$FW$108,77,0)))</f>
        <v>0.0</v>
      </c>
      <c r="I3109" s="1561"/>
      <c r="J3109" s="1562">
        <f>IF($J3093="TC",0,IF($J3093="Nso",0,VLOOKUP($A3090,'Result Entry'!$B$9:$FW$108,81,0)))</f>
        <v>0.0</v>
      </c>
      <c r="K3109" s="1561"/>
      <c r="L3109" s="1563">
        <f t="shared" si="174"/>
        <v>0.0</v>
      </c>
      <c r="M3109" s="1564" t="e">
        <f t="shared" si="175"/>
        <v>#VALUE!</v>
      </c>
      <c r="N3109" s="1550">
        <f>IF($J3093="TC",0,IF($J3093="Nso",0,VLOOKUP($A3090,'Result Entry'!$B$9:$FW$108,86,0)))</f>
        <v>0.0</v>
      </c>
    </row>
    <row r="3110" spans="8:8" ht="20.25" customHeight="1">
      <c r="A3110" s="1443"/>
      <c r="B3110" s="1503" t="s">
        <v>70</v>
      </c>
      <c r="C3110" s="1565" t="s">
        <v>78</v>
      </c>
      <c r="D3110" s="1566"/>
      <c r="E3110" s="1567"/>
      <c r="F3110" s="1568" t="s">
        <v>79</v>
      </c>
      <c r="G3110" s="1569"/>
      <c r="H3110" s="1570" t="s">
        <v>80</v>
      </c>
      <c r="I3110" s="1571"/>
      <c r="J3110" s="1572" t="s">
        <v>42</v>
      </c>
      <c r="K3110" s="1667" t="s">
        <v>92</v>
      </c>
      <c r="L3110" s="1574" t="s">
        <v>40</v>
      </c>
      <c r="M3110" s="1575"/>
      <c r="N3110" s="1576" t="s">
        <v>44</v>
      </c>
    </row>
    <row r="3111" spans="8:8" ht="25.5" customHeight="1">
      <c r="A3111" s="1443"/>
      <c r="B3111" s="1503" t="s">
        <v>70</v>
      </c>
      <c r="C3111" s="1577"/>
      <c r="D3111" s="1578"/>
      <c r="E3111" s="1579"/>
      <c r="F3111" s="1580">
        <f>IF($J3093="TC",0,IF($J3093="Nso",0,VLOOKUP($A3090,'Result Entry'!$B$9:$FW$108,146,0)))</f>
        <v>0.0</v>
      </c>
      <c r="G3111" s="1581"/>
      <c r="H3111" s="1582">
        <f>IF($J3093="TC",0,IF($J3093="Nso",0,VLOOKUP($A3090,'Result Entry'!$B$9:$FW$108,147,0)))</f>
        <v>0.0</v>
      </c>
      <c r="I3111" s="1583"/>
      <c r="J3111" s="1584">
        <f>IF($J3093="TC",0,IF($J3093="Nso",0,VLOOKUP($A3090,'Result Entry'!$B$9:$FW$108,148,0)))</f>
        <v>0.0</v>
      </c>
      <c r="K3111" s="1585" t="str">
        <f>IF($J3093="TC",0,IF($J3093="Nso",0,VLOOKUP($A3090,'Result Entry'!$B$9:$FW$108,149,0)))</f>
        <v/>
      </c>
      <c r="L3111" s="1586">
        <f>IF($J3093="TC",0,IF($J3093="Nso",0,VLOOKUP($A3090,'Result Entry'!$B$9:$FW$108,150,0)))</f>
        <v>0.0</v>
      </c>
      <c r="M3111" s="1587"/>
      <c r="N3111" s="1588">
        <f>IF($J3093="TC",0,IF($J3093="Nso",0,VLOOKUP($A3090,'Result Entry'!$B$9:$FW$108,152,0)))</f>
        <v>0.0</v>
      </c>
    </row>
    <row r="3112" spans="8:8" ht="20.25" customHeight="1">
      <c r="A3112" s="1443"/>
      <c r="B3112" s="1503" t="s">
        <v>70</v>
      </c>
      <c r="C3112" s="1589" t="s">
        <v>59</v>
      </c>
      <c r="D3112" s="1590"/>
      <c r="E3112" s="1590"/>
      <c r="F3112" s="1590"/>
      <c r="G3112" s="1590"/>
      <c r="H3112" s="1591"/>
      <c r="I3112" s="1592" t="s">
        <v>60</v>
      </c>
      <c r="J3112" s="1593"/>
      <c r="K3112" s="1594">
        <f>VLOOKUP($A3090,'Result Entry'!$B$9:$FW$108,143,0)</f>
        <v>0.0</v>
      </c>
      <c r="L3112" s="1595"/>
      <c r="M3112" s="1596" t="s">
        <v>38</v>
      </c>
      <c r="N3112" s="1597"/>
    </row>
    <row r="3113" spans="8:8" ht="20.25" customHeight="1">
      <c r="A3113" s="1443"/>
      <c r="B3113" s="1503" t="s">
        <v>70</v>
      </c>
      <c r="C3113" s="1598" t="s">
        <v>55</v>
      </c>
      <c r="D3113" s="1599"/>
      <c r="E3113" s="1599"/>
      <c r="F3113" s="1600" t="s">
        <v>158</v>
      </c>
      <c r="G3113" s="1601"/>
      <c r="H3113" s="1602" t="s">
        <v>48</v>
      </c>
      <c r="I3113" s="1603" t="s">
        <v>61</v>
      </c>
      <c r="J3113" s="1604"/>
      <c r="K3113" s="1605">
        <f>VLOOKUP($A3090,'Result Entry'!$B$9:$FW$108,144,0)</f>
        <v>0.0</v>
      </c>
      <c r="L3113" s="1606"/>
      <c r="M3113" s="1607">
        <f>VLOOKUP($A3090,'Result Entry'!$B$9:$FW$108,145,0)</f>
        <v>0.0</v>
      </c>
      <c r="N3113" s="1608"/>
    </row>
    <row r="3114" spans="8:8" ht="20.25" customHeight="1">
      <c r="A3114" s="1443"/>
      <c r="B3114" s="1503" t="s">
        <v>70</v>
      </c>
      <c r="C3114" s="1598"/>
      <c r="D3114" s="1599"/>
      <c r="E3114" s="1599"/>
      <c r="F3114" s="1609"/>
      <c r="G3114" s="1610"/>
      <c r="H3114" s="1611" t="s">
        <v>100</v>
      </c>
      <c r="I3114" s="1612" t="s">
        <v>62</v>
      </c>
      <c r="J3114" s="1613"/>
      <c r="K3114" s="1614">
        <f>IF($J3093="TC","Transferred",IF($J3093="Nso","NameSeparated",VLOOKUP($A3090,'Result Entry'!$B$9:$FW$108,153,0)))</f>
        <v>0.0</v>
      </c>
      <c r="L3114" s="1614"/>
      <c r="M3114" s="1614"/>
      <c r="N3114" s="1615"/>
    </row>
    <row r="3115" spans="8:8" ht="20.25" customHeight="1">
      <c r="A3115" s="1443"/>
      <c r="B3115" s="1503" t="s">
        <v>70</v>
      </c>
      <c r="C3115" s="1616" t="str">
        <f>'Result Entry'!$DU$3</f>
        <v>Foundation Of Information Tech.</v>
      </c>
      <c r="D3115" s="1617"/>
      <c r="E3115" s="1618"/>
      <c r="F3115" s="1619" t="str">
        <f>IF($J3093="TC",0,IF($J3093="Nso",0,VLOOKUP($A3090,'Result Entry'!$B$9:$GS$108,170,0)))</f>
        <v/>
      </c>
      <c r="G3115" s="1619"/>
      <c r="H3115" s="1620">
        <f>IF($J3093="TC",0,IF($J3093="Nso",0,VLOOKUP($A3090,'Result Entry'!$B$9:$GS$108,112,0)))</f>
        <v>0.0</v>
      </c>
      <c r="I3115" s="1621" t="s">
        <v>72</v>
      </c>
      <c r="J3115" s="1622"/>
      <c r="K3115" s="1623">
        <f>'Result Entry'!$T$2</f>
        <v>45041.0</v>
      </c>
      <c r="L3115" s="1624"/>
      <c r="M3115" s="1624"/>
      <c r="N3115" s="1625"/>
    </row>
    <row r="3116" spans="8:8" ht="20.25" customHeight="1">
      <c r="A3116" s="1443"/>
      <c r="B3116" s="1503" t="s">
        <v>70</v>
      </c>
      <c r="C3116" s="1616" t="str">
        <f>'Result Entry'!$EI$3</f>
        <v>G.I.A.I.-II</v>
      </c>
      <c r="D3116" s="1617"/>
      <c r="E3116" s="1618"/>
      <c r="F3116" s="1619" t="str">
        <f>IF($J3093="TC",0,IF($J3093="Nso",0,VLOOKUP($A3090,'Result Entry'!$B$9:$GS$108,174,0)))</f>
        <v/>
      </c>
      <c r="G3116" s="1619"/>
      <c r="H3116" s="1620">
        <f>IF($J3093="TC",0,IF($J3093="Nso",0,VLOOKUP($A3090,'Result Entry'!$B$9:$GS$108,124,0)))</f>
        <v>0.0</v>
      </c>
      <c r="I3116" s="1626"/>
      <c r="J3116" s="1627"/>
      <c r="K3116" s="1627"/>
      <c r="L3116" s="1627"/>
      <c r="M3116" s="1627"/>
      <c r="N3116" s="1628"/>
    </row>
    <row r="3117" spans="8:8" ht="20.25" customHeight="1">
      <c r="A3117" s="1443"/>
      <c r="B3117" s="1503" t="s">
        <v>70</v>
      </c>
      <c r="C3117" s="1616" t="str">
        <f>'Result Entry'!$EU$3</f>
        <v>SOC.SER.PLAN</v>
      </c>
      <c r="D3117" s="1617"/>
      <c r="E3117" s="1618"/>
      <c r="F3117" s="1619">
        <f>IF($J3093="TC",0,IF($J3093="Nso",0,VLOOKUP($A3090,'Result Entry'!$B$9:$HS$108,178,0)))</f>
        <v>0.0</v>
      </c>
      <c r="G3117" s="1619"/>
      <c r="H3117" s="1620">
        <f>IF($J3093="TC",0,IF($J3093="Nso",0,VLOOKUP($A3090,'Result Entry'!$B$9:$GS$108,136,0)))</f>
        <v>0.0</v>
      </c>
      <c r="I3117" s="1629" t="s">
        <v>175</v>
      </c>
      <c r="J3117" s="1630"/>
      <c r="K3117" s="1668"/>
      <c r="L3117" s="1669"/>
      <c r="M3117" s="1669"/>
      <c r="N3117" s="1670"/>
    </row>
    <row r="3118" spans="8:8" ht="20.25" customHeight="1">
      <c r="A3118" s="1443"/>
      <c r="B3118" s="1503" t="s">
        <v>70</v>
      </c>
      <c r="C3118" s="1616" t="str">
        <f>'Result Entry'!$FG$3</f>
        <v>Jeewan Kaushal</v>
      </c>
      <c r="D3118" s="1617"/>
      <c r="E3118" s="1618"/>
      <c r="F3118" s="1619" t="str">
        <f>IF($J3093="TC",0,IF($J3093="Nso",0,VLOOKUP($A3090,'Result Entry'!$B$9:$HS$108,182,0)))</f>
        <v/>
      </c>
      <c r="G3118" s="1619"/>
      <c r="H3118" s="1620">
        <f>IF($J3093="TC",0,IF($J3093="Nso",0,VLOOKUP($A3090,'Result Entry'!$B$9:$HS$108,136,0)))</f>
        <v>0.0</v>
      </c>
      <c r="I3118" s="1629" t="s">
        <v>149</v>
      </c>
      <c r="J3118" s="1630"/>
      <c r="K3118" s="1630"/>
      <c r="L3118" s="1630"/>
      <c r="M3118" s="1630"/>
      <c r="N3118" s="1634"/>
    </row>
    <row r="3119" spans="8:8" ht="20.25" customHeight="1">
      <c r="A3119" s="1443"/>
      <c r="B3119" s="1483" t="s">
        <v>70</v>
      </c>
      <c r="C3119" s="1635" t="s">
        <v>181</v>
      </c>
      <c r="D3119" s="1636"/>
      <c r="E3119" s="1637"/>
      <c r="F3119" s="1638" t="s">
        <v>182</v>
      </c>
      <c r="G3119" s="1639"/>
      <c r="H3119" s="1640" t="s">
        <v>31</v>
      </c>
      <c r="I3119" s="1629" t="s">
        <v>176</v>
      </c>
      <c r="J3119" s="1630"/>
      <c r="K3119" s="1630"/>
      <c r="L3119" s="1630"/>
      <c r="M3119" s="1630"/>
      <c r="N3119" s="1634"/>
    </row>
    <row r="3120" spans="8:8" ht="20.25" customHeight="1">
      <c r="A3120" s="1443"/>
      <c r="B3120" s="1483" t="s">
        <v>70</v>
      </c>
      <c r="C3120" s="1641"/>
      <c r="D3120" s="1642"/>
      <c r="E3120" s="1643"/>
      <c r="F3120" s="1644" t="s">
        <v>183</v>
      </c>
      <c r="G3120" s="1645"/>
      <c r="H3120" s="1646" t="s">
        <v>180</v>
      </c>
      <c r="I3120" s="1647" t="s">
        <v>68</v>
      </c>
      <c r="J3120" s="1648"/>
      <c r="K3120" s="1648"/>
      <c r="L3120" s="1648"/>
      <c r="M3120" s="1648"/>
      <c r="N3120" s="1649"/>
    </row>
    <row r="3121" spans="8:8" ht="20.25" customHeight="1">
      <c r="A3121" s="1443"/>
      <c r="B3121" s="1483" t="s">
        <v>70</v>
      </c>
      <c r="C3121" s="1641"/>
      <c r="D3121" s="1642"/>
      <c r="E3121" s="1643"/>
      <c r="F3121" s="1644" t="s">
        <v>186</v>
      </c>
      <c r="G3121" s="1645"/>
      <c r="H3121" s="1646" t="s">
        <v>63</v>
      </c>
      <c r="I3121" s="1650"/>
      <c r="J3121" s="1651"/>
      <c r="K3121" s="1651"/>
      <c r="L3121" s="1651"/>
      <c r="M3121" s="1651"/>
      <c r="N3121" s="1652"/>
    </row>
    <row r="3122" spans="8:8" ht="20.25" customHeight="1">
      <c r="A3122" s="1443"/>
      <c r="B3122" s="1483" t="s">
        <v>70</v>
      </c>
      <c r="C3122" s="1641"/>
      <c r="D3122" s="1642"/>
      <c r="E3122" s="1643"/>
      <c r="F3122" s="1644" t="s">
        <v>187</v>
      </c>
      <c r="G3122" s="1645"/>
      <c r="H3122" s="1646" t="s">
        <v>64</v>
      </c>
      <c r="I3122" s="1650"/>
      <c r="J3122" s="1651"/>
      <c r="K3122" s="1651"/>
      <c r="L3122" s="1651"/>
      <c r="M3122" s="1651"/>
      <c r="N3122" s="1652"/>
    </row>
    <row r="3123" spans="8:8" ht="20.25" customHeight="1">
      <c r="A3123" s="1443"/>
      <c r="B3123" s="1483" t="s">
        <v>70</v>
      </c>
      <c r="C3123" s="1641"/>
      <c r="D3123" s="1642"/>
      <c r="E3123" s="1643"/>
      <c r="F3123" s="1644" t="s">
        <v>184</v>
      </c>
      <c r="G3123" s="1645"/>
      <c r="H3123" s="1646" t="s">
        <v>66</v>
      </c>
      <c r="I3123" s="1653" t="s">
        <v>81</v>
      </c>
      <c r="J3123" s="1654"/>
      <c r="K3123" s="1654"/>
      <c r="L3123" s="1654"/>
      <c r="M3123" s="1654"/>
      <c r="N3123" s="1655"/>
    </row>
    <row r="3124" spans="8:8" ht="20.25" customHeight="1">
      <c r="A3124" s="1443"/>
      <c r="B3124" s="1656" t="s">
        <v>70</v>
      </c>
      <c r="C3124" s="1657"/>
      <c r="D3124" s="1658"/>
      <c r="E3124" s="1659"/>
      <c r="F3124" s="1660" t="s">
        <v>185</v>
      </c>
      <c r="G3124" s="1661"/>
      <c r="H3124" s="1662" t="s">
        <v>65</v>
      </c>
      <c r="I3124" s="1663"/>
      <c r="J3124" s="1664"/>
      <c r="K3124" s="1664"/>
      <c r="L3124" s="1664"/>
      <c r="M3124" s="1664"/>
      <c r="N3124" s="1665"/>
    </row>
    <row r="3125" spans="8:8" ht="24.75" customHeight="1">
      <c r="A3125" s="1441">
        <f>A3090+1</f>
        <v>89.0</v>
      </c>
      <c r="B3125" s="1442" t="s">
        <v>51</v>
      </c>
      <c r="C3125" s="1442"/>
      <c r="D3125" s="1442"/>
      <c r="E3125" s="1442"/>
      <c r="F3125" s="1442"/>
      <c r="G3125" s="1442"/>
      <c r="H3125" s="1442"/>
      <c r="I3125" s="1442"/>
      <c r="J3125" s="1442"/>
      <c r="K3125" s="1442"/>
      <c r="L3125" s="1442"/>
      <c r="M3125" s="1442"/>
      <c r="N3125" s="1442"/>
    </row>
    <row r="3126" spans="8:8" ht="42.75" customHeight="1">
      <c r="A3126" s="1443"/>
      <c r="B3126" s="1444"/>
      <c r="C3126" s="1445"/>
      <c r="D3126" s="1446" t="str">
        <f>Master!$E$8</f>
        <v>Govt. Sr. Secondary School </v>
      </c>
      <c r="E3126" s="1447"/>
      <c r="F3126" s="1447"/>
      <c r="G3126" s="1447"/>
      <c r="H3126" s="1447"/>
      <c r="I3126" s="1447"/>
      <c r="J3126" s="1447"/>
      <c r="K3126" s="1447"/>
      <c r="L3126" s="1447"/>
      <c r="M3126" s="1447"/>
      <c r="N3126" s="1448"/>
    </row>
    <row r="3127" spans="8:8" ht="20.25" customHeight="1">
      <c r="A3127" s="1443"/>
      <c r="B3127" s="1449"/>
      <c r="C3127" s="1450"/>
      <c r="D3127" s="1451" t="str">
        <f>Master!$E$11</f>
        <v>P.S.-Bapini (Jodhpur)</v>
      </c>
      <c r="E3127" s="1452"/>
      <c r="F3127" s="1452"/>
      <c r="G3127" s="1452"/>
      <c r="H3127" s="1452"/>
      <c r="I3127" s="1452"/>
      <c r="J3127" s="1452"/>
      <c r="K3127" s="1452"/>
      <c r="L3127" s="1452"/>
      <c r="M3127" s="1452"/>
      <c r="N3127" s="1453"/>
    </row>
    <row r="3128" spans="8:8" ht="20.25" customHeight="1">
      <c r="A3128" s="1443"/>
      <c r="B3128" s="1454"/>
      <c r="C3128" s="1455" t="s">
        <v>151</v>
      </c>
      <c r="D3128" s="1456"/>
      <c r="E3128" s="1456"/>
      <c r="F3128" s="1456"/>
      <c r="G3128" s="1457"/>
      <c r="H3128" s="1458" t="s">
        <v>128</v>
      </c>
      <c r="I3128" s="1458"/>
      <c r="J3128" s="1459">
        <f>VLOOKUP(A3125,'Result Entry'!$B$6:$K$108,6,0)</f>
        <v>0.0</v>
      </c>
      <c r="K3128" s="1460" t="s">
        <v>69</v>
      </c>
      <c r="L3128" s="1461"/>
      <c r="M3128" s="1462">
        <f>Master!$E$14</f>
        <v>8.151106901E9</v>
      </c>
      <c r="N3128" s="1463"/>
    </row>
    <row r="3129" spans="8:8" ht="20.25" customHeight="1">
      <c r="A3129" s="1443"/>
      <c r="B3129" s="1464"/>
      <c r="C3129" s="1465"/>
      <c r="D3129" s="1466"/>
      <c r="E3129" s="1466"/>
      <c r="F3129" s="1466"/>
      <c r="G3129" s="1467"/>
      <c r="H3129" s="1468"/>
      <c r="I3129" s="1468"/>
      <c r="J3129" s="1469"/>
      <c r="K3129" s="1470" t="s">
        <v>67</v>
      </c>
      <c r="L3129" s="1471"/>
      <c r="M3129" s="1472"/>
      <c r="N3129" s="1473"/>
      <c r="O3129" s="23" t="s">
        <v>157</v>
      </c>
    </row>
    <row r="3130" spans="8:8" ht="20.25" customHeight="1">
      <c r="A3130" s="1443"/>
      <c r="B3130" s="1464"/>
      <c r="C3130" s="1474"/>
      <c r="D3130" s="1475"/>
      <c r="E3130" s="1475"/>
      <c r="F3130" s="1475"/>
      <c r="G3130" s="1476"/>
      <c r="H3130" s="1477"/>
      <c r="I3130" s="1477"/>
      <c r="J3130" s="1478"/>
      <c r="K3130" s="1479" t="s">
        <v>52</v>
      </c>
      <c r="L3130" s="1480"/>
      <c r="M3130" s="1481" t="str">
        <f>Master!$E$6</f>
        <v>2022-23</v>
      </c>
      <c r="N3130" s="1482"/>
    </row>
    <row r="3131" spans="8:8" ht="20.25" customHeight="1">
      <c r="A3131" s="1443"/>
      <c r="B3131" s="1483" t="s">
        <v>70</v>
      </c>
      <c r="C3131" s="1484" t="s">
        <v>21</v>
      </c>
      <c r="D3131" s="1485"/>
      <c r="E3131" s="1485"/>
      <c r="F3131" s="1486"/>
      <c r="G3131" s="1487" t="s">
        <v>150</v>
      </c>
      <c r="H3131" s="1488">
        <f>VLOOKUP($A3125,'Result Entry'!$B$9:$FW$108,4,0)</f>
        <v>0.0</v>
      </c>
      <c r="I3131" s="1488"/>
      <c r="J3131" s="1488"/>
      <c r="K3131" s="1488"/>
      <c r="L3131" s="1488"/>
      <c r="M3131" s="1488"/>
      <c r="N3131" s="1489"/>
    </row>
    <row r="3132" spans="8:8" ht="20.25" customHeight="1">
      <c r="A3132" s="1443"/>
      <c r="B3132" s="1483" t="s">
        <v>70</v>
      </c>
      <c r="C3132" s="1490" t="s">
        <v>23</v>
      </c>
      <c r="D3132" s="1491"/>
      <c r="E3132" s="1491"/>
      <c r="F3132" s="1492"/>
      <c r="G3132" s="1493" t="s">
        <v>150</v>
      </c>
      <c r="H3132" s="1494">
        <f>VLOOKUP($A3125,'Result Entry'!$B$9:$FW$108,7,0)</f>
        <v>0.0</v>
      </c>
      <c r="I3132" s="1494"/>
      <c r="J3132" s="1494"/>
      <c r="K3132" s="1494"/>
      <c r="L3132" s="1494"/>
      <c r="M3132" s="1494"/>
      <c r="N3132" s="1495"/>
    </row>
    <row r="3133" spans="8:8" ht="20.25" customHeight="1">
      <c r="A3133" s="1443"/>
      <c r="B3133" s="1483" t="s">
        <v>70</v>
      </c>
      <c r="C3133" s="1490" t="s">
        <v>24</v>
      </c>
      <c r="D3133" s="1491"/>
      <c r="E3133" s="1491"/>
      <c r="F3133" s="1492"/>
      <c r="G3133" s="1493" t="s">
        <v>150</v>
      </c>
      <c r="H3133" s="1494">
        <f>VLOOKUP($A3125,'Result Entry'!$B$9:$FW$108,8,0)</f>
        <v>0.0</v>
      </c>
      <c r="I3133" s="1494"/>
      <c r="J3133" s="1494"/>
      <c r="K3133" s="1494"/>
      <c r="L3133" s="1494"/>
      <c r="M3133" s="1494"/>
      <c r="N3133" s="1495"/>
    </row>
    <row r="3134" spans="8:8" ht="20.25" customHeight="1">
      <c r="A3134" s="1443"/>
      <c r="B3134" s="1483" t="s">
        <v>70</v>
      </c>
      <c r="C3134" s="1490" t="s">
        <v>53</v>
      </c>
      <c r="D3134" s="1491"/>
      <c r="E3134" s="1491"/>
      <c r="F3134" s="1492"/>
      <c r="G3134" s="1493" t="s">
        <v>150</v>
      </c>
      <c r="H3134" s="1494">
        <f>VLOOKUP($A3125,'Result Entry'!$B$9:$FW$108,9,0)</f>
        <v>0.0</v>
      </c>
      <c r="I3134" s="1494"/>
      <c r="J3134" s="1494"/>
      <c r="K3134" s="1494"/>
      <c r="L3134" s="1494"/>
      <c r="M3134" s="1494"/>
      <c r="N3134" s="1495"/>
    </row>
    <row r="3135" spans="8:8" ht="20.25" customHeight="1">
      <c r="A3135" s="1443"/>
      <c r="B3135" s="1483" t="s">
        <v>70</v>
      </c>
      <c r="C3135" s="1490" t="s">
        <v>54</v>
      </c>
      <c r="D3135" s="1491"/>
      <c r="E3135" s="1491"/>
      <c r="F3135" s="1492"/>
      <c r="G3135" s="1493" t="s">
        <v>150</v>
      </c>
      <c r="H3135" s="1496" t="str">
        <f>CONCATENATE('Result Entry'!$G$4,'Result Entry'!$J$4)</f>
        <v>11(A)</v>
      </c>
      <c r="I3135" s="1494"/>
      <c r="J3135" s="1494"/>
      <c r="K3135" s="1494"/>
      <c r="L3135" s="1494"/>
      <c r="M3135" s="1494"/>
      <c r="N3135" s="1495"/>
    </row>
    <row r="3136" spans="8:8" ht="20.25" customHeight="1">
      <c r="A3136" s="1443"/>
      <c r="B3136" s="1483" t="s">
        <v>70</v>
      </c>
      <c r="C3136" s="1497" t="s">
        <v>26</v>
      </c>
      <c r="D3136" s="1498"/>
      <c r="E3136" s="1498"/>
      <c r="F3136" s="1499"/>
      <c r="G3136" s="1500" t="s">
        <v>150</v>
      </c>
      <c r="H3136" s="1501">
        <f>VLOOKUP($A3125,'Result Entry'!$B$9:$FW$108,10,0)</f>
        <v>0.0</v>
      </c>
      <c r="I3136" s="1501"/>
      <c r="J3136" s="1501"/>
      <c r="K3136" s="1501"/>
      <c r="L3136" s="1501"/>
      <c r="M3136" s="1501"/>
      <c r="N3136" s="1502"/>
    </row>
    <row r="3137" spans="8:8" ht="20.25" customHeight="1">
      <c r="A3137" s="1443"/>
      <c r="B3137" s="1503" t="s">
        <v>70</v>
      </c>
      <c r="C3137" s="1504" t="s">
        <v>168</v>
      </c>
      <c r="D3137" s="1505"/>
      <c r="E3137" s="1506" t="s">
        <v>73</v>
      </c>
      <c r="F3137" s="1507" t="s">
        <v>74</v>
      </c>
      <c r="G3137" s="1508" t="s">
        <v>169</v>
      </c>
      <c r="H3137" s="1509" t="s">
        <v>56</v>
      </c>
      <c r="I3137" s="1510"/>
      <c r="J3137" s="1511" t="s">
        <v>85</v>
      </c>
      <c r="K3137" s="1512"/>
      <c r="L3137" s="1513" t="s">
        <v>170</v>
      </c>
      <c r="M3137" s="1514" t="s">
        <v>77</v>
      </c>
      <c r="N3137" s="1515" t="s">
        <v>99</v>
      </c>
    </row>
    <row r="3138" spans="8:8" ht="20.25" customHeight="1">
      <c r="A3138" s="1443"/>
      <c r="B3138" s="1503"/>
      <c r="C3138" s="1516"/>
      <c r="D3138" s="1517"/>
      <c r="E3138" s="1518"/>
      <c r="F3138" s="1519"/>
      <c r="G3138" s="1520"/>
      <c r="H3138" s="1521"/>
      <c r="I3138" s="1522"/>
      <c r="J3138" s="1523"/>
      <c r="K3138" s="1524"/>
      <c r="L3138" s="1525"/>
      <c r="M3138" s="1526"/>
      <c r="N3138" s="1527"/>
    </row>
    <row r="3139" spans="8:8" ht="20.25" customHeight="1">
      <c r="A3139" s="1443"/>
      <c r="B3139" s="1503" t="s">
        <v>70</v>
      </c>
      <c r="C3139" s="1528" t="s">
        <v>57</v>
      </c>
      <c r="D3139" s="1529"/>
      <c r="E3139" s="1530">
        <f>'Result Entry'!$L$7</f>
        <v>10.0</v>
      </c>
      <c r="F3139" s="1531">
        <f>'Result Entry'!$M$7</f>
        <v>10.0</v>
      </c>
      <c r="G3139" s="1532">
        <f>SUM(E3139:F3139)</f>
        <v>20.0</v>
      </c>
      <c r="H3139" s="1533">
        <f>'Result Entry'!$AU$7</f>
        <v>70.0</v>
      </c>
      <c r="I3139" s="1534"/>
      <c r="J3139" s="1535">
        <f>'Result Entry'!$AY$7</f>
        <v>100.0</v>
      </c>
      <c r="K3139" s="1534"/>
      <c r="L3139" s="1532">
        <f t="shared" si="176" ref="L3139:L3144">H3139+J3139</f>
        <v>170.0</v>
      </c>
      <c r="M3139" s="1536">
        <f t="shared" si="177" ref="M3139:M3144">G3139+L3139</f>
        <v>190.0</v>
      </c>
      <c r="N3139" s="1537"/>
    </row>
    <row r="3140" spans="8:8" s="1538" ht="20.25" customFormat="1" customHeight="1">
      <c r="A3140" s="1443"/>
      <c r="B3140" s="1539" t="s">
        <v>70</v>
      </c>
      <c r="C3140" s="1540" t="str">
        <f>'Result Entry'!$L$3</f>
        <v>HINDI Comp.</v>
      </c>
      <c r="D3140" s="1541"/>
      <c r="E3140" s="1542">
        <f>IF($J3128="TC",0,IF($J3128="Nso",0,VLOOKUP($A3125,'Result Entry'!$B$9:$FW$108,11,0)))</f>
        <v>0.0</v>
      </c>
      <c r="F3140" s="1543">
        <f>IF($J3128="TC",0,IF($J3128="Nso",0,VLOOKUP($A3125,'Result Entry'!$B$9:$FW$108,12,0)))</f>
        <v>0.0</v>
      </c>
      <c r="G3140" s="1544">
        <f>E3140+F3140</f>
        <v>0.0</v>
      </c>
      <c r="H3140" s="1545">
        <f>IF($J3128="TC",0,IF($J3128="Nso",0,VLOOKUP($A3125,'Result Entry'!$B$9:$FW$108,16,0)))</f>
        <v>0.0</v>
      </c>
      <c r="I3140" s="1546"/>
      <c r="J3140" s="1547">
        <f>IF($J3128="TC",0,IF($J3128="Nso",0,VLOOKUP($A3125,'Result Entry'!$B$9:$FW$108,19,0)))</f>
        <v>0.0</v>
      </c>
      <c r="K3140" s="1546"/>
      <c r="L3140" s="1548">
        <f t="shared" si="176"/>
        <v>0.0</v>
      </c>
      <c r="M3140" s="1549">
        <f t="shared" si="177"/>
        <v>0.0</v>
      </c>
      <c r="N3140" s="1550" t="str">
        <f>IF($J3128="TC",0,IF($J3128="Nso",0,VLOOKUP($A3125,'Result Entry'!$B$9:$FW$108,24,0)))</f>
        <v/>
      </c>
    </row>
    <row r="3141" spans="8:8" s="1538" ht="20.25" customFormat="1" customHeight="1">
      <c r="A3141" s="1443"/>
      <c r="B3141" s="1539" t="s">
        <v>70</v>
      </c>
      <c r="C3141" s="1551" t="str">
        <f>'Result Entry'!$Z$3</f>
        <v>ENGLISH Comp.</v>
      </c>
      <c r="D3141" s="1552"/>
      <c r="E3141" s="1542">
        <f>IF($J3128="TC",0,IF($J3128="Nso",0,VLOOKUP($A3125,'Result Entry'!$B$9:$FW$108,25,0)))</f>
        <v>0.0</v>
      </c>
      <c r="F3141" s="1543">
        <f>IF($J3128="TC",0,IF($J3128="Nso",0,VLOOKUP($A3125,'Result Entry'!$B$9:$FW$108,26,0)))</f>
        <v>0.0</v>
      </c>
      <c r="G3141" s="1553">
        <f>E3141+F3141</f>
        <v>0.0</v>
      </c>
      <c r="H3141" s="1554">
        <f>IF($J3128="TC",0,IF($J3128="Nso",0,VLOOKUP($A3125,'Result Entry'!$B$9:$FW$108,30,0)))</f>
        <v>0.0</v>
      </c>
      <c r="I3141" s="1555"/>
      <c r="J3141" s="1556">
        <f>IF($J3128="TC",0,IF($J3128="Nso",0,VLOOKUP($A3125,'Result Entry'!$B$9:$FW$108,33,0)))</f>
        <v>0.0</v>
      </c>
      <c r="K3141" s="1555"/>
      <c r="L3141" s="1548">
        <f t="shared" si="176"/>
        <v>0.0</v>
      </c>
      <c r="M3141" s="1549">
        <f t="shared" si="177"/>
        <v>0.0</v>
      </c>
      <c r="N3141" s="1550" t="str">
        <f>IF($J3128="TC",0,IF($J3128="Nso",0,VLOOKUP($A3125,'Result Entry'!$B$9:$FW$108,38,0)))</f>
        <v/>
      </c>
    </row>
    <row r="3142" spans="8:8" s="1538" ht="20.25" customFormat="1" customHeight="1">
      <c r="A3142" s="1443"/>
      <c r="B3142" s="1539" t="s">
        <v>70</v>
      </c>
      <c r="C3142" s="1551" t="str">
        <f>'Result Entry'!$AO$3</f>
        <v>PHYSICS</v>
      </c>
      <c r="D3142" s="1552"/>
      <c r="E3142" s="1542">
        <f>IF($J3128="TC",0,IF($J3128="Nso",0,VLOOKUP($A3125,'Result Entry'!$B$9:$FW$108,39,0)))</f>
        <v>0.0</v>
      </c>
      <c r="F3142" s="1543">
        <f>IF($J3128="TC",0,IF($J3128="Nso",0,VLOOKUP($A3125,'Result Entry'!$B$9:$FW$108,40,0)))</f>
        <v>0.0</v>
      </c>
      <c r="G3142" s="1553">
        <f>E3142+F3142</f>
        <v>0.0</v>
      </c>
      <c r="H3142" s="1554">
        <f>IF($J3128="TC",0,IF($J3128="Nso",0,VLOOKUP($A3125,'Result Entry'!$B$9:$FW$108,45,0)))</f>
        <v>0.0</v>
      </c>
      <c r="I3142" s="1555"/>
      <c r="J3142" s="1556">
        <f>IF($J3128="TC",0,IF($J3128="Nso",0,VLOOKUP($A3125,'Result Entry'!$B$9:$FW$108,49,0)))</f>
        <v>0.0</v>
      </c>
      <c r="K3142" s="1555"/>
      <c r="L3142" s="1548">
        <f t="shared" si="176"/>
        <v>0.0</v>
      </c>
      <c r="M3142" s="1549">
        <f t="shared" si="177"/>
        <v>0.0</v>
      </c>
      <c r="N3142" s="1550" t="str">
        <f>IF($J3128="TC",0,IF($J3128="Nso",0,VLOOKUP($A3125,'Result Entry'!$B$9:$FW$108,54,0)))</f>
        <v/>
      </c>
    </row>
    <row r="3143" spans="8:8" s="1538" ht="20.25" customFormat="1" customHeight="1">
      <c r="A3143" s="1443"/>
      <c r="B3143" s="1539" t="s">
        <v>70</v>
      </c>
      <c r="C3143" s="1551" t="str">
        <f>'Result Entry'!$BF$3</f>
        <v>CHEMISTRY</v>
      </c>
      <c r="D3143" s="1552"/>
      <c r="E3143" s="1542" t="str">
        <f>IF($J3128="TC",0,IF($J3128="Nso",0,VLOOKUP($A3125,'Result Entry'!$B$9:$FW$108,55,0)))</f>
        <v/>
      </c>
      <c r="F3143" s="1543">
        <f>IF($J3128="TC",0,IF($J3128="Nso",0,VLOOKUP($A3125,'Result Entry'!$B$9:$FW$108,56,0)))</f>
        <v>0.0</v>
      </c>
      <c r="G3143" s="1553" t="e">
        <f>E3143+F3143</f>
        <v>#VALUE!</v>
      </c>
      <c r="H3143" s="1554">
        <f>IF($J3128="TC",0,IF($J3128="Nso",0,VLOOKUP($A3125,'Result Entry'!$B$9:$FW$108,61,0)))</f>
        <v>0.0</v>
      </c>
      <c r="I3143" s="1555"/>
      <c r="J3143" s="1556">
        <f>IF($J3128="TC",0,IF($J3128="Nso",0,VLOOKUP($A3125,'Result Entry'!$B$9:$FW$108,65,0)))</f>
        <v>0.0</v>
      </c>
      <c r="K3143" s="1555"/>
      <c r="L3143" s="1548">
        <f t="shared" si="176"/>
        <v>0.0</v>
      </c>
      <c r="M3143" s="1549" t="e">
        <f t="shared" si="177"/>
        <v>#VALUE!</v>
      </c>
      <c r="N3143" s="1550" t="str">
        <f>IF($J3128="TC",0,IF($J3128="Nso",0,VLOOKUP($A3125,'Result Entry'!$B$9:$FW$108,70,0)))</f>
        <v/>
      </c>
    </row>
    <row r="3144" spans="8:8" s="1538" ht="20.25" customFormat="1" customHeight="1">
      <c r="A3144" s="1443"/>
      <c r="B3144" s="1539" t="s">
        <v>70</v>
      </c>
      <c r="C3144" s="1551" t="str">
        <f>'Result Entry'!$BW$3</f>
        <v>BIOLOGY</v>
      </c>
      <c r="D3144" s="1552"/>
      <c r="E3144" s="1557" t="str">
        <f>IF($J3128="TC",0,IF($J3128="Nso",0,VLOOKUP($A3125,'Result Entry'!$B$9:$FW$108,71,0)))</f>
        <v/>
      </c>
      <c r="F3144" s="1558" t="str">
        <f>IF($J3128="TC",0,IF($J3128="Nso",0,VLOOKUP($A3125,'Result Entry'!$B$9:$FW$108,72,0)))</f>
        <v/>
      </c>
      <c r="G3144" s="1559" t="e">
        <f>E3144+F3144</f>
        <v>#VALUE!</v>
      </c>
      <c r="H3144" s="1560">
        <f>IF($J3128="TC",0,IF($J3128="Nso",0,VLOOKUP($A3125,'Result Entry'!$B$9:$FW$108,77,0)))</f>
        <v>0.0</v>
      </c>
      <c r="I3144" s="1561"/>
      <c r="J3144" s="1562">
        <f>IF($J3128="TC",0,IF($J3128="Nso",0,VLOOKUP($A3125,'Result Entry'!$B$9:$FW$108,81,0)))</f>
        <v>0.0</v>
      </c>
      <c r="K3144" s="1561"/>
      <c r="L3144" s="1563">
        <f t="shared" si="176"/>
        <v>0.0</v>
      </c>
      <c r="M3144" s="1564" t="e">
        <f t="shared" si="177"/>
        <v>#VALUE!</v>
      </c>
      <c r="N3144" s="1550">
        <f>IF($J3128="TC",0,IF($J3128="Nso",0,VLOOKUP($A3125,'Result Entry'!$B$9:$FW$108,86,0)))</f>
        <v>0.0</v>
      </c>
    </row>
    <row r="3145" spans="8:8" ht="20.25" customHeight="1">
      <c r="A3145" s="1443"/>
      <c r="B3145" s="1503" t="s">
        <v>70</v>
      </c>
      <c r="C3145" s="1565" t="s">
        <v>78</v>
      </c>
      <c r="D3145" s="1566"/>
      <c r="E3145" s="1567"/>
      <c r="F3145" s="1568" t="s">
        <v>79</v>
      </c>
      <c r="G3145" s="1569"/>
      <c r="H3145" s="1570" t="s">
        <v>80</v>
      </c>
      <c r="I3145" s="1571"/>
      <c r="J3145" s="1572" t="s">
        <v>42</v>
      </c>
      <c r="K3145" s="1667" t="s">
        <v>92</v>
      </c>
      <c r="L3145" s="1574" t="s">
        <v>40</v>
      </c>
      <c r="M3145" s="1575"/>
      <c r="N3145" s="1576" t="s">
        <v>44</v>
      </c>
    </row>
    <row r="3146" spans="8:8" ht="25.5" customHeight="1">
      <c r="A3146" s="1443"/>
      <c r="B3146" s="1503" t="s">
        <v>70</v>
      </c>
      <c r="C3146" s="1577"/>
      <c r="D3146" s="1578"/>
      <c r="E3146" s="1579"/>
      <c r="F3146" s="1580">
        <f>IF($J3128="TC",0,IF($J3128="Nso",0,VLOOKUP($A3125,'Result Entry'!$B$9:$FW$108,146,0)))</f>
        <v>0.0</v>
      </c>
      <c r="G3146" s="1581"/>
      <c r="H3146" s="1582">
        <f>IF($J3128="TC",0,IF($J3128="Nso",0,VLOOKUP($A3125,'Result Entry'!$B$9:$FW$108,147,0)))</f>
        <v>0.0</v>
      </c>
      <c r="I3146" s="1583"/>
      <c r="J3146" s="1584">
        <f>IF($J3128="TC",0,IF($J3128="Nso",0,VLOOKUP($A3125,'Result Entry'!$B$9:$FW$108,148,0)))</f>
        <v>0.0</v>
      </c>
      <c r="K3146" s="1585" t="str">
        <f>IF($J3128="TC",0,IF($J3128="Nso",0,VLOOKUP($A3125,'Result Entry'!$B$9:$FW$108,149,0)))</f>
        <v/>
      </c>
      <c r="L3146" s="1586">
        <f>IF($J3128="TC",0,IF($J3128="Nso",0,VLOOKUP($A3125,'Result Entry'!$B$9:$FW$108,150,0)))</f>
        <v>0.0</v>
      </c>
      <c r="M3146" s="1587"/>
      <c r="N3146" s="1588">
        <f>IF($J3128="TC",0,IF($J3128="Nso",0,VLOOKUP($A3125,'Result Entry'!$B$9:$FW$108,152,0)))</f>
        <v>0.0</v>
      </c>
    </row>
    <row r="3147" spans="8:8" ht="20.25" customHeight="1">
      <c r="A3147" s="1443"/>
      <c r="B3147" s="1503" t="s">
        <v>70</v>
      </c>
      <c r="C3147" s="1589" t="s">
        <v>59</v>
      </c>
      <c r="D3147" s="1590"/>
      <c r="E3147" s="1590"/>
      <c r="F3147" s="1590"/>
      <c r="G3147" s="1590"/>
      <c r="H3147" s="1591"/>
      <c r="I3147" s="1592" t="s">
        <v>60</v>
      </c>
      <c r="J3147" s="1593"/>
      <c r="K3147" s="1594">
        <f>VLOOKUP($A3125,'Result Entry'!$B$9:$FW$108,143,0)</f>
        <v>0.0</v>
      </c>
      <c r="L3147" s="1595"/>
      <c r="M3147" s="1596" t="s">
        <v>38</v>
      </c>
      <c r="N3147" s="1597"/>
    </row>
    <row r="3148" spans="8:8" ht="20.25" customHeight="1">
      <c r="A3148" s="1443"/>
      <c r="B3148" s="1503" t="s">
        <v>70</v>
      </c>
      <c r="C3148" s="1598" t="s">
        <v>55</v>
      </c>
      <c r="D3148" s="1599"/>
      <c r="E3148" s="1599"/>
      <c r="F3148" s="1600" t="s">
        <v>158</v>
      </c>
      <c r="G3148" s="1601"/>
      <c r="H3148" s="1602" t="s">
        <v>48</v>
      </c>
      <c r="I3148" s="1603" t="s">
        <v>61</v>
      </c>
      <c r="J3148" s="1604"/>
      <c r="K3148" s="1605">
        <f>VLOOKUP($A3125,'Result Entry'!$B$9:$FW$108,144,0)</f>
        <v>0.0</v>
      </c>
      <c r="L3148" s="1606"/>
      <c r="M3148" s="1607">
        <f>VLOOKUP($A3125,'Result Entry'!$B$9:$FW$108,145,0)</f>
        <v>0.0</v>
      </c>
      <c r="N3148" s="1608"/>
    </row>
    <row r="3149" spans="8:8" ht="20.25" customHeight="1">
      <c r="A3149" s="1443"/>
      <c r="B3149" s="1503" t="s">
        <v>70</v>
      </c>
      <c r="C3149" s="1598"/>
      <c r="D3149" s="1599"/>
      <c r="E3149" s="1599"/>
      <c r="F3149" s="1609"/>
      <c r="G3149" s="1610"/>
      <c r="H3149" s="1611" t="s">
        <v>100</v>
      </c>
      <c r="I3149" s="1612" t="s">
        <v>62</v>
      </c>
      <c r="J3149" s="1613"/>
      <c r="K3149" s="1614">
        <f>IF($J3128="TC","Transferred",IF($J3128="Nso","NameSeparated",VLOOKUP($A3125,'Result Entry'!$B$9:$FW$108,153,0)))</f>
        <v>0.0</v>
      </c>
      <c r="L3149" s="1614"/>
      <c r="M3149" s="1614"/>
      <c r="N3149" s="1615"/>
    </row>
    <row r="3150" spans="8:8" ht="20.25" customHeight="1">
      <c r="A3150" s="1443"/>
      <c r="B3150" s="1503" t="s">
        <v>70</v>
      </c>
      <c r="C3150" s="1616" t="str">
        <f>'Result Entry'!$DU$3</f>
        <v>Foundation Of Information Tech.</v>
      </c>
      <c r="D3150" s="1617"/>
      <c r="E3150" s="1618"/>
      <c r="F3150" s="1619" t="str">
        <f>IF($J3128="TC",0,IF($J3128="Nso",0,VLOOKUP($A3125,'Result Entry'!$B$9:$GS$108,170,0)))</f>
        <v/>
      </c>
      <c r="G3150" s="1619"/>
      <c r="H3150" s="1620">
        <f>IF($J3128="TC",0,IF($J3128="Nso",0,VLOOKUP($A3125,'Result Entry'!$B$9:$GS$108,112,0)))</f>
        <v>0.0</v>
      </c>
      <c r="I3150" s="1621" t="s">
        <v>72</v>
      </c>
      <c r="J3150" s="1622"/>
      <c r="K3150" s="1623">
        <f>'Result Entry'!$T$2</f>
        <v>45041.0</v>
      </c>
      <c r="L3150" s="1624"/>
      <c r="M3150" s="1624"/>
      <c r="N3150" s="1625"/>
    </row>
    <row r="3151" spans="8:8" ht="20.25" customHeight="1">
      <c r="A3151" s="1443"/>
      <c r="B3151" s="1503" t="s">
        <v>70</v>
      </c>
      <c r="C3151" s="1616" t="str">
        <f>'Result Entry'!$EI$3</f>
        <v>G.I.A.I.-II</v>
      </c>
      <c r="D3151" s="1617"/>
      <c r="E3151" s="1618"/>
      <c r="F3151" s="1619" t="str">
        <f>IF($J3128="TC",0,IF($J3128="Nso",0,VLOOKUP($A3125,'Result Entry'!$B$9:$GS$108,174,0)))</f>
        <v/>
      </c>
      <c r="G3151" s="1619"/>
      <c r="H3151" s="1620">
        <f>IF($J3128="TC",0,IF($J3128="Nso",0,VLOOKUP($A3125,'Result Entry'!$B$9:$GS$108,124,0)))</f>
        <v>0.0</v>
      </c>
      <c r="I3151" s="1626"/>
      <c r="J3151" s="1627"/>
      <c r="K3151" s="1627"/>
      <c r="L3151" s="1627"/>
      <c r="M3151" s="1627"/>
      <c r="N3151" s="1628"/>
    </row>
    <row r="3152" spans="8:8" ht="20.25" customHeight="1">
      <c r="A3152" s="1443"/>
      <c r="B3152" s="1503" t="s">
        <v>70</v>
      </c>
      <c r="C3152" s="1616" t="str">
        <f>'Result Entry'!$EU$3</f>
        <v>SOC.SER.PLAN</v>
      </c>
      <c r="D3152" s="1617"/>
      <c r="E3152" s="1618"/>
      <c r="F3152" s="1619">
        <f>IF($J3128="TC",0,IF($J3128="Nso",0,VLOOKUP($A3125,'Result Entry'!$B$9:$HS$108,178,0)))</f>
        <v>0.0</v>
      </c>
      <c r="G3152" s="1619"/>
      <c r="H3152" s="1620">
        <f>IF($J3128="TC",0,IF($J3128="Nso",0,VLOOKUP($A3125,'Result Entry'!$B$9:$GS$108,136,0)))</f>
        <v>0.0</v>
      </c>
      <c r="I3152" s="1629" t="s">
        <v>175</v>
      </c>
      <c r="J3152" s="1630"/>
      <c r="K3152" s="1668"/>
      <c r="L3152" s="1669"/>
      <c r="M3152" s="1669"/>
      <c r="N3152" s="1670"/>
    </row>
    <row r="3153" spans="8:8" ht="20.25" customHeight="1">
      <c r="A3153" s="1443"/>
      <c r="B3153" s="1503" t="s">
        <v>70</v>
      </c>
      <c r="C3153" s="1616" t="str">
        <f>'Result Entry'!$FG$3</f>
        <v>Jeewan Kaushal</v>
      </c>
      <c r="D3153" s="1617"/>
      <c r="E3153" s="1618"/>
      <c r="F3153" s="1619" t="str">
        <f>IF($J3128="TC",0,IF($J3128="Nso",0,VLOOKUP($A3125,'Result Entry'!$B$9:$HS$108,182,0)))</f>
        <v/>
      </c>
      <c r="G3153" s="1619"/>
      <c r="H3153" s="1620">
        <f>IF($J3128="TC",0,IF($J3128="Nso",0,VLOOKUP($A3125,'Result Entry'!$B$9:$HS$108,136,0)))</f>
        <v>0.0</v>
      </c>
      <c r="I3153" s="1629" t="s">
        <v>149</v>
      </c>
      <c r="J3153" s="1630"/>
      <c r="K3153" s="1630"/>
      <c r="L3153" s="1630"/>
      <c r="M3153" s="1630"/>
      <c r="N3153" s="1634"/>
    </row>
    <row r="3154" spans="8:8" ht="20.25" customHeight="1">
      <c r="A3154" s="1443"/>
      <c r="B3154" s="1483" t="s">
        <v>70</v>
      </c>
      <c r="C3154" s="1635" t="s">
        <v>181</v>
      </c>
      <c r="D3154" s="1636"/>
      <c r="E3154" s="1637"/>
      <c r="F3154" s="1638" t="s">
        <v>182</v>
      </c>
      <c r="G3154" s="1639"/>
      <c r="H3154" s="1640" t="s">
        <v>31</v>
      </c>
      <c r="I3154" s="1629" t="s">
        <v>176</v>
      </c>
      <c r="J3154" s="1630"/>
      <c r="K3154" s="1630"/>
      <c r="L3154" s="1630"/>
      <c r="M3154" s="1630"/>
      <c r="N3154" s="1634"/>
    </row>
    <row r="3155" spans="8:8" ht="20.25" customHeight="1">
      <c r="A3155" s="1443"/>
      <c r="B3155" s="1483" t="s">
        <v>70</v>
      </c>
      <c r="C3155" s="1641"/>
      <c r="D3155" s="1642"/>
      <c r="E3155" s="1643"/>
      <c r="F3155" s="1644" t="s">
        <v>183</v>
      </c>
      <c r="G3155" s="1645"/>
      <c r="H3155" s="1646" t="s">
        <v>180</v>
      </c>
      <c r="I3155" s="1647" t="s">
        <v>68</v>
      </c>
      <c r="J3155" s="1648"/>
      <c r="K3155" s="1648"/>
      <c r="L3155" s="1648"/>
      <c r="M3155" s="1648"/>
      <c r="N3155" s="1649"/>
    </row>
    <row r="3156" spans="8:8" ht="20.25" customHeight="1">
      <c r="A3156" s="1443"/>
      <c r="B3156" s="1483" t="s">
        <v>70</v>
      </c>
      <c r="C3156" s="1641"/>
      <c r="D3156" s="1642"/>
      <c r="E3156" s="1643"/>
      <c r="F3156" s="1644" t="s">
        <v>186</v>
      </c>
      <c r="G3156" s="1645"/>
      <c r="H3156" s="1646" t="s">
        <v>63</v>
      </c>
      <c r="I3156" s="1650"/>
      <c r="J3156" s="1651"/>
      <c r="K3156" s="1651"/>
      <c r="L3156" s="1651"/>
      <c r="M3156" s="1651"/>
      <c r="N3156" s="1652"/>
    </row>
    <row r="3157" spans="8:8" ht="20.25" customHeight="1">
      <c r="A3157" s="1443"/>
      <c r="B3157" s="1483" t="s">
        <v>70</v>
      </c>
      <c r="C3157" s="1641"/>
      <c r="D3157" s="1642"/>
      <c r="E3157" s="1643"/>
      <c r="F3157" s="1644" t="s">
        <v>187</v>
      </c>
      <c r="G3157" s="1645"/>
      <c r="H3157" s="1646" t="s">
        <v>64</v>
      </c>
      <c r="I3157" s="1650"/>
      <c r="J3157" s="1651"/>
      <c r="K3157" s="1651"/>
      <c r="L3157" s="1651"/>
      <c r="M3157" s="1651"/>
      <c r="N3157" s="1652"/>
    </row>
    <row r="3158" spans="8:8" ht="20.25" customHeight="1">
      <c r="A3158" s="1443"/>
      <c r="B3158" s="1483" t="s">
        <v>70</v>
      </c>
      <c r="C3158" s="1641"/>
      <c r="D3158" s="1642"/>
      <c r="E3158" s="1643"/>
      <c r="F3158" s="1644" t="s">
        <v>184</v>
      </c>
      <c r="G3158" s="1645"/>
      <c r="H3158" s="1646" t="s">
        <v>66</v>
      </c>
      <c r="I3158" s="1653" t="s">
        <v>81</v>
      </c>
      <c r="J3158" s="1654"/>
      <c r="K3158" s="1654"/>
      <c r="L3158" s="1654"/>
      <c r="M3158" s="1654"/>
      <c r="N3158" s="1655"/>
    </row>
    <row r="3159" spans="8:8" ht="20.25" customHeight="1">
      <c r="A3159" s="1443"/>
      <c r="B3159" s="1656" t="s">
        <v>70</v>
      </c>
      <c r="C3159" s="1657"/>
      <c r="D3159" s="1658"/>
      <c r="E3159" s="1659"/>
      <c r="F3159" s="1660" t="s">
        <v>185</v>
      </c>
      <c r="G3159" s="1661"/>
      <c r="H3159" s="1662" t="s">
        <v>65</v>
      </c>
      <c r="I3159" s="1663"/>
      <c r="J3159" s="1664"/>
      <c r="K3159" s="1664"/>
      <c r="L3159" s="1664"/>
      <c r="M3159" s="1664"/>
      <c r="N3159" s="1665"/>
    </row>
    <row r="3160" spans="8:8" ht="15.75">
      <c r="A3160" s="1666"/>
      <c r="B3160" s="1666"/>
      <c r="C3160" s="1666"/>
      <c r="D3160" s="1666"/>
      <c r="E3160" s="1666"/>
      <c r="F3160" s="1666"/>
      <c r="G3160" s="1666"/>
      <c r="H3160" s="1666"/>
      <c r="I3160" s="1666"/>
      <c r="J3160" s="1666"/>
      <c r="K3160" s="1666"/>
      <c r="L3160" s="1666"/>
      <c r="M3160" s="1666"/>
      <c r="N3160" s="1666"/>
    </row>
    <row r="3161" spans="8:8" ht="24.75" customHeight="1">
      <c r="A3161" s="1441">
        <f>A3125+1</f>
        <v>90.0</v>
      </c>
      <c r="B3161" s="1442" t="s">
        <v>51</v>
      </c>
      <c r="C3161" s="1442"/>
      <c r="D3161" s="1442"/>
      <c r="E3161" s="1442"/>
      <c r="F3161" s="1442"/>
      <c r="G3161" s="1442"/>
      <c r="H3161" s="1442"/>
      <c r="I3161" s="1442"/>
      <c r="J3161" s="1442"/>
      <c r="K3161" s="1442"/>
      <c r="L3161" s="1442"/>
      <c r="M3161" s="1442"/>
      <c r="N3161" s="1442"/>
    </row>
    <row r="3162" spans="8:8" ht="42.75" customHeight="1">
      <c r="A3162" s="1443"/>
      <c r="B3162" s="1444"/>
      <c r="C3162" s="1445"/>
      <c r="D3162" s="1446" t="str">
        <f>Master!$E$8</f>
        <v>Govt. Sr. Secondary School </v>
      </c>
      <c r="E3162" s="1447"/>
      <c r="F3162" s="1447"/>
      <c r="G3162" s="1447"/>
      <c r="H3162" s="1447"/>
      <c r="I3162" s="1447"/>
      <c r="J3162" s="1447"/>
      <c r="K3162" s="1447"/>
      <c r="L3162" s="1447"/>
      <c r="M3162" s="1447"/>
      <c r="N3162" s="1448"/>
    </row>
    <row r="3163" spans="8:8" ht="26.25" customHeight="1">
      <c r="A3163" s="1443"/>
      <c r="B3163" s="1449"/>
      <c r="C3163" s="1450"/>
      <c r="D3163" s="1451" t="str">
        <f>Master!$E$11</f>
        <v>P.S.-Bapini (Jodhpur)</v>
      </c>
      <c r="E3163" s="1452"/>
      <c r="F3163" s="1452"/>
      <c r="G3163" s="1452"/>
      <c r="H3163" s="1452"/>
      <c r="I3163" s="1452"/>
      <c r="J3163" s="1452"/>
      <c r="K3163" s="1452"/>
      <c r="L3163" s="1452"/>
      <c r="M3163" s="1452"/>
      <c r="N3163" s="1453"/>
    </row>
    <row r="3164" spans="8:8" ht="20.25" customHeight="1">
      <c r="A3164" s="1443"/>
      <c r="B3164" s="1454"/>
      <c r="C3164" s="1455" t="s">
        <v>151</v>
      </c>
      <c r="D3164" s="1456"/>
      <c r="E3164" s="1456"/>
      <c r="F3164" s="1456"/>
      <c r="G3164" s="1457"/>
      <c r="H3164" s="1458" t="s">
        <v>128</v>
      </c>
      <c r="I3164" s="1458"/>
      <c r="J3164" s="1459">
        <f>VLOOKUP(A3161,'Result Entry'!$B$6:$K$108,6,0)</f>
        <v>0.0</v>
      </c>
      <c r="K3164" s="1460" t="s">
        <v>69</v>
      </c>
      <c r="L3164" s="1461"/>
      <c r="M3164" s="1462">
        <f>Master!$E$14</f>
        <v>8.151106901E9</v>
      </c>
      <c r="N3164" s="1463"/>
    </row>
    <row r="3165" spans="8:8" ht="20.25" customHeight="1">
      <c r="A3165" s="1443"/>
      <c r="B3165" s="1464"/>
      <c r="C3165" s="1465"/>
      <c r="D3165" s="1466"/>
      <c r="E3165" s="1466"/>
      <c r="F3165" s="1466"/>
      <c r="G3165" s="1467"/>
      <c r="H3165" s="1468"/>
      <c r="I3165" s="1468"/>
      <c r="J3165" s="1469"/>
      <c r="K3165" s="1470" t="s">
        <v>67</v>
      </c>
      <c r="L3165" s="1471"/>
      <c r="M3165" s="1472"/>
      <c r="N3165" s="1473"/>
      <c r="O3165" s="23" t="s">
        <v>157</v>
      </c>
    </row>
    <row r="3166" spans="8:8" ht="20.25" customHeight="1">
      <c r="A3166" s="1443"/>
      <c r="B3166" s="1464"/>
      <c r="C3166" s="1474"/>
      <c r="D3166" s="1475"/>
      <c r="E3166" s="1475"/>
      <c r="F3166" s="1475"/>
      <c r="G3166" s="1476"/>
      <c r="H3166" s="1477"/>
      <c r="I3166" s="1477"/>
      <c r="J3166" s="1478"/>
      <c r="K3166" s="1479" t="s">
        <v>52</v>
      </c>
      <c r="L3166" s="1480"/>
      <c r="M3166" s="1481" t="str">
        <f>Master!$E$6</f>
        <v>2022-23</v>
      </c>
      <c r="N3166" s="1482"/>
    </row>
    <row r="3167" spans="8:8" ht="20.25" customHeight="1">
      <c r="A3167" s="1443"/>
      <c r="B3167" s="1483" t="s">
        <v>70</v>
      </c>
      <c r="C3167" s="1484" t="s">
        <v>21</v>
      </c>
      <c r="D3167" s="1485"/>
      <c r="E3167" s="1485"/>
      <c r="F3167" s="1486"/>
      <c r="G3167" s="1487" t="s">
        <v>150</v>
      </c>
      <c r="H3167" s="1488">
        <f>VLOOKUP($A3161,'Result Entry'!$B$9:$FW$108,4,0)</f>
        <v>0.0</v>
      </c>
      <c r="I3167" s="1488"/>
      <c r="J3167" s="1488"/>
      <c r="K3167" s="1488"/>
      <c r="L3167" s="1488"/>
      <c r="M3167" s="1488"/>
      <c r="N3167" s="1489"/>
    </row>
    <row r="3168" spans="8:8" ht="20.25" customHeight="1">
      <c r="A3168" s="1443"/>
      <c r="B3168" s="1483" t="s">
        <v>70</v>
      </c>
      <c r="C3168" s="1490" t="s">
        <v>23</v>
      </c>
      <c r="D3168" s="1491"/>
      <c r="E3168" s="1491"/>
      <c r="F3168" s="1492"/>
      <c r="G3168" s="1493" t="s">
        <v>150</v>
      </c>
      <c r="H3168" s="1494">
        <f>VLOOKUP($A3161,'Result Entry'!$B$9:$FW$108,7,0)</f>
        <v>0.0</v>
      </c>
      <c r="I3168" s="1494"/>
      <c r="J3168" s="1494"/>
      <c r="K3168" s="1494"/>
      <c r="L3168" s="1494"/>
      <c r="M3168" s="1494"/>
      <c r="N3168" s="1495"/>
    </row>
    <row r="3169" spans="8:8" ht="20.25" customHeight="1">
      <c r="A3169" s="1443"/>
      <c r="B3169" s="1483" t="s">
        <v>70</v>
      </c>
      <c r="C3169" s="1490" t="s">
        <v>24</v>
      </c>
      <c r="D3169" s="1491"/>
      <c r="E3169" s="1491"/>
      <c r="F3169" s="1492"/>
      <c r="G3169" s="1493" t="s">
        <v>150</v>
      </c>
      <c r="H3169" s="1494">
        <f>VLOOKUP($A3161,'Result Entry'!$B$9:$FW$108,8,0)</f>
        <v>0.0</v>
      </c>
      <c r="I3169" s="1494"/>
      <c r="J3169" s="1494"/>
      <c r="K3169" s="1494"/>
      <c r="L3169" s="1494"/>
      <c r="M3169" s="1494"/>
      <c r="N3169" s="1495"/>
    </row>
    <row r="3170" spans="8:8" ht="20.25" customHeight="1">
      <c r="A3170" s="1443"/>
      <c r="B3170" s="1483" t="s">
        <v>70</v>
      </c>
      <c r="C3170" s="1490" t="s">
        <v>53</v>
      </c>
      <c r="D3170" s="1491"/>
      <c r="E3170" s="1491"/>
      <c r="F3170" s="1492"/>
      <c r="G3170" s="1493" t="s">
        <v>150</v>
      </c>
      <c r="H3170" s="1494">
        <f>VLOOKUP($A3161,'Result Entry'!$B$9:$FW$108,9,0)</f>
        <v>0.0</v>
      </c>
      <c r="I3170" s="1494"/>
      <c r="J3170" s="1494"/>
      <c r="K3170" s="1494"/>
      <c r="L3170" s="1494"/>
      <c r="M3170" s="1494"/>
      <c r="N3170" s="1495"/>
    </row>
    <row r="3171" spans="8:8" ht="20.25" customHeight="1">
      <c r="A3171" s="1443"/>
      <c r="B3171" s="1483" t="s">
        <v>70</v>
      </c>
      <c r="C3171" s="1490" t="s">
        <v>54</v>
      </c>
      <c r="D3171" s="1491"/>
      <c r="E3171" s="1491"/>
      <c r="F3171" s="1492"/>
      <c r="G3171" s="1493" t="s">
        <v>150</v>
      </c>
      <c r="H3171" s="1496" t="str">
        <f>CONCATENATE('Result Entry'!$G$4,'Result Entry'!$J$4)</f>
        <v>11(A)</v>
      </c>
      <c r="I3171" s="1494"/>
      <c r="J3171" s="1494"/>
      <c r="K3171" s="1494"/>
      <c r="L3171" s="1494"/>
      <c r="M3171" s="1494"/>
      <c r="N3171" s="1495"/>
    </row>
    <row r="3172" spans="8:8" ht="20.25" customHeight="1">
      <c r="A3172" s="1443"/>
      <c r="B3172" s="1483" t="s">
        <v>70</v>
      </c>
      <c r="C3172" s="1497" t="s">
        <v>26</v>
      </c>
      <c r="D3172" s="1498"/>
      <c r="E3172" s="1498"/>
      <c r="F3172" s="1499"/>
      <c r="G3172" s="1500" t="s">
        <v>150</v>
      </c>
      <c r="H3172" s="1501">
        <f>VLOOKUP($A3161,'Result Entry'!$B$9:$FW$108,10,0)</f>
        <v>0.0</v>
      </c>
      <c r="I3172" s="1501"/>
      <c r="J3172" s="1501"/>
      <c r="K3172" s="1501"/>
      <c r="L3172" s="1501"/>
      <c r="M3172" s="1501"/>
      <c r="N3172" s="1502"/>
    </row>
    <row r="3173" spans="8:8" ht="20.25" customHeight="1">
      <c r="A3173" s="1443"/>
      <c r="B3173" s="1503" t="s">
        <v>70</v>
      </c>
      <c r="C3173" s="1504" t="s">
        <v>168</v>
      </c>
      <c r="D3173" s="1505"/>
      <c r="E3173" s="1506" t="s">
        <v>73</v>
      </c>
      <c r="F3173" s="1507" t="s">
        <v>74</v>
      </c>
      <c r="G3173" s="1508" t="s">
        <v>169</v>
      </c>
      <c r="H3173" s="1509" t="s">
        <v>56</v>
      </c>
      <c r="I3173" s="1510"/>
      <c r="J3173" s="1511" t="s">
        <v>85</v>
      </c>
      <c r="K3173" s="1512"/>
      <c r="L3173" s="1513" t="s">
        <v>170</v>
      </c>
      <c r="M3173" s="1514" t="s">
        <v>77</v>
      </c>
      <c r="N3173" s="1515" t="s">
        <v>99</v>
      </c>
    </row>
    <row r="3174" spans="8:8" ht="20.25" customHeight="1">
      <c r="A3174" s="1443"/>
      <c r="B3174" s="1503"/>
      <c r="C3174" s="1516"/>
      <c r="D3174" s="1517"/>
      <c r="E3174" s="1518"/>
      <c r="F3174" s="1519"/>
      <c r="G3174" s="1520"/>
      <c r="H3174" s="1521"/>
      <c r="I3174" s="1522"/>
      <c r="J3174" s="1523"/>
      <c r="K3174" s="1524"/>
      <c r="L3174" s="1525"/>
      <c r="M3174" s="1526"/>
      <c r="N3174" s="1527"/>
    </row>
    <row r="3175" spans="8:8" ht="20.25" customHeight="1">
      <c r="A3175" s="1443"/>
      <c r="B3175" s="1503" t="s">
        <v>70</v>
      </c>
      <c r="C3175" s="1528" t="s">
        <v>57</v>
      </c>
      <c r="D3175" s="1529"/>
      <c r="E3175" s="1530">
        <f>'Result Entry'!$L$7</f>
        <v>10.0</v>
      </c>
      <c r="F3175" s="1531">
        <f>'Result Entry'!$M$7</f>
        <v>10.0</v>
      </c>
      <c r="G3175" s="1532">
        <f>SUM(E3175:F3175)</f>
        <v>20.0</v>
      </c>
      <c r="H3175" s="1533">
        <f>'Result Entry'!$AU$7</f>
        <v>70.0</v>
      </c>
      <c r="I3175" s="1534"/>
      <c r="J3175" s="1535">
        <f>'Result Entry'!$AY$7</f>
        <v>100.0</v>
      </c>
      <c r="K3175" s="1534"/>
      <c r="L3175" s="1532">
        <f t="shared" si="178" ref="L3175:L3180">H3175+J3175</f>
        <v>170.0</v>
      </c>
      <c r="M3175" s="1536">
        <f t="shared" si="179" ref="M3175:M3180">G3175+L3175</f>
        <v>190.0</v>
      </c>
      <c r="N3175" s="1537"/>
    </row>
    <row r="3176" spans="8:8" s="1538" ht="20.25" customFormat="1" customHeight="1">
      <c r="A3176" s="1443"/>
      <c r="B3176" s="1539" t="s">
        <v>70</v>
      </c>
      <c r="C3176" s="1540" t="str">
        <f>'Result Entry'!$L$3</f>
        <v>HINDI Comp.</v>
      </c>
      <c r="D3176" s="1541"/>
      <c r="E3176" s="1542">
        <f>IF($J3164="TC",0,IF($J3164="Nso",0,VLOOKUP($A3161,'Result Entry'!$B$9:$FW$108,11,0)))</f>
        <v>0.0</v>
      </c>
      <c r="F3176" s="1543">
        <f>IF($J3164="TC",0,IF($J3164="Nso",0,VLOOKUP($A3161,'Result Entry'!$B$9:$FW$108,12,0)))</f>
        <v>0.0</v>
      </c>
      <c r="G3176" s="1544">
        <f>E3176+F3176</f>
        <v>0.0</v>
      </c>
      <c r="H3176" s="1545">
        <f>IF($J3164="TC",0,IF($J3164="Nso",0,VLOOKUP($A3161,'Result Entry'!$B$9:$FW$108,16,0)))</f>
        <v>0.0</v>
      </c>
      <c r="I3176" s="1546"/>
      <c r="J3176" s="1547">
        <f>IF($J3164="TC",0,IF($J3164="Nso",0,VLOOKUP($A3161,'Result Entry'!$B$9:$FW$108,19,0)))</f>
        <v>0.0</v>
      </c>
      <c r="K3176" s="1546"/>
      <c r="L3176" s="1548">
        <f t="shared" si="178"/>
        <v>0.0</v>
      </c>
      <c r="M3176" s="1549">
        <f t="shared" si="179"/>
        <v>0.0</v>
      </c>
      <c r="N3176" s="1550" t="str">
        <f>IF($J3164="TC",0,IF($J3164="Nso",0,VLOOKUP($A3161,'Result Entry'!$B$9:$FW$108,24,0)))</f>
        <v/>
      </c>
    </row>
    <row r="3177" spans="8:8" s="1538" ht="20.25" customFormat="1" customHeight="1">
      <c r="A3177" s="1443"/>
      <c r="B3177" s="1539" t="s">
        <v>70</v>
      </c>
      <c r="C3177" s="1551" t="str">
        <f>'Result Entry'!$Z$3</f>
        <v>ENGLISH Comp.</v>
      </c>
      <c r="D3177" s="1552"/>
      <c r="E3177" s="1542">
        <f>IF($J3164="TC",0,IF($J3164="Nso",0,VLOOKUP($A3161,'Result Entry'!$B$9:$FW$108,25,0)))</f>
        <v>0.0</v>
      </c>
      <c r="F3177" s="1543">
        <f>IF($J3164="TC",0,IF($J3164="Nso",0,VLOOKUP($A3161,'Result Entry'!$B$9:$FW$108,26,0)))</f>
        <v>0.0</v>
      </c>
      <c r="G3177" s="1553">
        <f>E3177+F3177</f>
        <v>0.0</v>
      </c>
      <c r="H3177" s="1554">
        <f>IF($J3164="TC",0,IF($J3164="Nso",0,VLOOKUP($A3161,'Result Entry'!$B$9:$FW$108,30,0)))</f>
        <v>0.0</v>
      </c>
      <c r="I3177" s="1555"/>
      <c r="J3177" s="1556">
        <f>IF($J3164="TC",0,IF($J3164="Nso",0,VLOOKUP($A3161,'Result Entry'!$B$9:$FW$108,33,0)))</f>
        <v>0.0</v>
      </c>
      <c r="K3177" s="1555"/>
      <c r="L3177" s="1548">
        <f t="shared" si="178"/>
        <v>0.0</v>
      </c>
      <c r="M3177" s="1549">
        <f t="shared" si="179"/>
        <v>0.0</v>
      </c>
      <c r="N3177" s="1550" t="str">
        <f>IF($J3164="TC",0,IF($J3164="Nso",0,VLOOKUP($A3161,'Result Entry'!$B$9:$FW$108,38,0)))</f>
        <v/>
      </c>
    </row>
    <row r="3178" spans="8:8" s="1538" ht="20.25" customFormat="1" customHeight="1">
      <c r="A3178" s="1443"/>
      <c r="B3178" s="1539" t="s">
        <v>70</v>
      </c>
      <c r="C3178" s="1551" t="str">
        <f>'Result Entry'!$AO$3</f>
        <v>PHYSICS</v>
      </c>
      <c r="D3178" s="1552"/>
      <c r="E3178" s="1542">
        <f>IF($J3164="TC",0,IF($J3164="Nso",0,VLOOKUP($A3161,'Result Entry'!$B$9:$FW$108,39,0)))</f>
        <v>0.0</v>
      </c>
      <c r="F3178" s="1543">
        <f>IF($J3164="TC",0,IF($J3164="Nso",0,VLOOKUP($A3161,'Result Entry'!$B$9:$FW$108,40,0)))</f>
        <v>0.0</v>
      </c>
      <c r="G3178" s="1553">
        <f>E3178+F3178</f>
        <v>0.0</v>
      </c>
      <c r="H3178" s="1554">
        <f>IF($J3164="TC",0,IF($J3164="Nso",0,VLOOKUP($A3161,'Result Entry'!$B$9:$FW$108,45,0)))</f>
        <v>0.0</v>
      </c>
      <c r="I3178" s="1555"/>
      <c r="J3178" s="1556">
        <f>IF($J3164="TC",0,IF($J3164="Nso",0,VLOOKUP($A3161,'Result Entry'!$B$9:$FW$108,49,0)))</f>
        <v>0.0</v>
      </c>
      <c r="K3178" s="1555"/>
      <c r="L3178" s="1548">
        <f t="shared" si="178"/>
        <v>0.0</v>
      </c>
      <c r="M3178" s="1549">
        <f t="shared" si="179"/>
        <v>0.0</v>
      </c>
      <c r="N3178" s="1550" t="str">
        <f>IF($J3164="TC",0,IF($J3164="Nso",0,VLOOKUP($A3161,'Result Entry'!$B$9:$FW$108,54,0)))</f>
        <v/>
      </c>
    </row>
    <row r="3179" spans="8:8" s="1538" ht="20.25" customFormat="1" customHeight="1">
      <c r="A3179" s="1443"/>
      <c r="B3179" s="1539" t="s">
        <v>70</v>
      </c>
      <c r="C3179" s="1551" t="str">
        <f>'Result Entry'!$BF$3</f>
        <v>CHEMISTRY</v>
      </c>
      <c r="D3179" s="1552"/>
      <c r="E3179" s="1542" t="str">
        <f>IF($J3164="TC",0,IF($J3164="Nso",0,VLOOKUP($A3161,'Result Entry'!$B$9:$FW$108,55,0)))</f>
        <v/>
      </c>
      <c r="F3179" s="1543">
        <f>IF($J3164="TC",0,IF($J3164="Nso",0,VLOOKUP($A3161,'Result Entry'!$B$9:$FW$108,56,0)))</f>
        <v>0.0</v>
      </c>
      <c r="G3179" s="1553" t="e">
        <f>E3179+F3179</f>
        <v>#VALUE!</v>
      </c>
      <c r="H3179" s="1554">
        <f>IF($J3164="TC",0,IF($J3164="Nso",0,VLOOKUP($A3161,'Result Entry'!$B$9:$FW$108,61,0)))</f>
        <v>0.0</v>
      </c>
      <c r="I3179" s="1555"/>
      <c r="J3179" s="1556">
        <f>IF($J3164="TC",0,IF($J3164="Nso",0,VLOOKUP($A3161,'Result Entry'!$B$9:$FW$108,65,0)))</f>
        <v>0.0</v>
      </c>
      <c r="K3179" s="1555"/>
      <c r="L3179" s="1548">
        <f t="shared" si="178"/>
        <v>0.0</v>
      </c>
      <c r="M3179" s="1549" t="e">
        <f t="shared" si="179"/>
        <v>#VALUE!</v>
      </c>
      <c r="N3179" s="1550" t="str">
        <f>IF($J3164="TC",0,IF($J3164="Nso",0,VLOOKUP($A3161,'Result Entry'!$B$9:$FW$108,70,0)))</f>
        <v/>
      </c>
    </row>
    <row r="3180" spans="8:8" s="1538" ht="20.25" customFormat="1" customHeight="1">
      <c r="A3180" s="1443"/>
      <c r="B3180" s="1539" t="s">
        <v>70</v>
      </c>
      <c r="C3180" s="1551" t="str">
        <f>'Result Entry'!$BW$3</f>
        <v>BIOLOGY</v>
      </c>
      <c r="D3180" s="1552"/>
      <c r="E3180" s="1557" t="str">
        <f>IF($J3164="TC",0,IF($J3164="Nso",0,VLOOKUP($A3161,'Result Entry'!$B$9:$FW$108,71,0)))</f>
        <v/>
      </c>
      <c r="F3180" s="1558" t="str">
        <f>IF($J3164="TC",0,IF($J3164="Nso",0,VLOOKUP($A3161,'Result Entry'!$B$9:$FW$108,72,0)))</f>
        <v/>
      </c>
      <c r="G3180" s="1559" t="e">
        <f>E3180+F3180</f>
        <v>#VALUE!</v>
      </c>
      <c r="H3180" s="1560">
        <f>IF($J3164="TC",0,IF($J3164="Nso",0,VLOOKUP($A3161,'Result Entry'!$B$9:$FW$108,77,0)))</f>
        <v>0.0</v>
      </c>
      <c r="I3180" s="1561"/>
      <c r="J3180" s="1562">
        <f>IF($J3164="TC",0,IF($J3164="Nso",0,VLOOKUP($A3161,'Result Entry'!$B$9:$FW$108,81,0)))</f>
        <v>0.0</v>
      </c>
      <c r="K3180" s="1561"/>
      <c r="L3180" s="1563">
        <f t="shared" si="178"/>
        <v>0.0</v>
      </c>
      <c r="M3180" s="1564" t="e">
        <f t="shared" si="179"/>
        <v>#VALUE!</v>
      </c>
      <c r="N3180" s="1550">
        <f>IF($J3164="TC",0,IF($J3164="Nso",0,VLOOKUP($A3161,'Result Entry'!$B$9:$FW$108,86,0)))</f>
        <v>0.0</v>
      </c>
    </row>
    <row r="3181" spans="8:8" ht="20.25" customHeight="1">
      <c r="A3181" s="1443"/>
      <c r="B3181" s="1503" t="s">
        <v>70</v>
      </c>
      <c r="C3181" s="1565" t="s">
        <v>78</v>
      </c>
      <c r="D3181" s="1566"/>
      <c r="E3181" s="1567"/>
      <c r="F3181" s="1568" t="s">
        <v>79</v>
      </c>
      <c r="G3181" s="1569"/>
      <c r="H3181" s="1570" t="s">
        <v>80</v>
      </c>
      <c r="I3181" s="1571"/>
      <c r="J3181" s="1572" t="s">
        <v>42</v>
      </c>
      <c r="K3181" s="1667" t="s">
        <v>92</v>
      </c>
      <c r="L3181" s="1574" t="s">
        <v>40</v>
      </c>
      <c r="M3181" s="1575"/>
      <c r="N3181" s="1576" t="s">
        <v>44</v>
      </c>
    </row>
    <row r="3182" spans="8:8" ht="25.5" customHeight="1">
      <c r="A3182" s="1443"/>
      <c r="B3182" s="1503" t="s">
        <v>70</v>
      </c>
      <c r="C3182" s="1577"/>
      <c r="D3182" s="1578"/>
      <c r="E3182" s="1579"/>
      <c r="F3182" s="1580">
        <f>IF($J3164="TC",0,IF($J3164="Nso",0,VLOOKUP($A3161,'Result Entry'!$B$9:$FW$108,146,0)))</f>
        <v>0.0</v>
      </c>
      <c r="G3182" s="1581"/>
      <c r="H3182" s="1582">
        <f>IF($J3164="TC",0,IF($J3164="Nso",0,VLOOKUP($A3161,'Result Entry'!$B$9:$FW$108,147,0)))</f>
        <v>0.0</v>
      </c>
      <c r="I3182" s="1583"/>
      <c r="J3182" s="1584">
        <f>IF($J3164="TC",0,IF($J3164="Nso",0,VLOOKUP($A3161,'Result Entry'!$B$9:$FW$108,148,0)))</f>
        <v>0.0</v>
      </c>
      <c r="K3182" s="1585" t="str">
        <f>IF($J3164="TC",0,IF($J3164="Nso",0,VLOOKUP($A3161,'Result Entry'!$B$9:$FW$108,149,0)))</f>
        <v/>
      </c>
      <c r="L3182" s="1586">
        <f>IF($J3164="TC",0,IF($J3164="Nso",0,VLOOKUP($A3161,'Result Entry'!$B$9:$FW$108,150,0)))</f>
        <v>0.0</v>
      </c>
      <c r="M3182" s="1587"/>
      <c r="N3182" s="1588">
        <f>IF($J3164="TC",0,IF($J3164="Nso",0,VLOOKUP($A3161,'Result Entry'!$B$9:$FW$108,152,0)))</f>
        <v>0.0</v>
      </c>
    </row>
    <row r="3183" spans="8:8" ht="20.25" customHeight="1">
      <c r="A3183" s="1443"/>
      <c r="B3183" s="1503" t="s">
        <v>70</v>
      </c>
      <c r="C3183" s="1589" t="s">
        <v>59</v>
      </c>
      <c r="D3183" s="1590"/>
      <c r="E3183" s="1590"/>
      <c r="F3183" s="1590"/>
      <c r="G3183" s="1590"/>
      <c r="H3183" s="1591"/>
      <c r="I3183" s="1592" t="s">
        <v>60</v>
      </c>
      <c r="J3183" s="1593"/>
      <c r="K3183" s="1594">
        <f>VLOOKUP($A3161,'Result Entry'!$B$9:$FW$108,143,0)</f>
        <v>0.0</v>
      </c>
      <c r="L3183" s="1595"/>
      <c r="M3183" s="1596" t="s">
        <v>38</v>
      </c>
      <c r="N3183" s="1597"/>
    </row>
    <row r="3184" spans="8:8" ht="20.25" customHeight="1">
      <c r="A3184" s="1443"/>
      <c r="B3184" s="1503" t="s">
        <v>70</v>
      </c>
      <c r="C3184" s="1598" t="s">
        <v>55</v>
      </c>
      <c r="D3184" s="1599"/>
      <c r="E3184" s="1599"/>
      <c r="F3184" s="1600" t="s">
        <v>158</v>
      </c>
      <c r="G3184" s="1601"/>
      <c r="H3184" s="1602" t="s">
        <v>48</v>
      </c>
      <c r="I3184" s="1603" t="s">
        <v>61</v>
      </c>
      <c r="J3184" s="1604"/>
      <c r="K3184" s="1605">
        <f>VLOOKUP($A3161,'Result Entry'!$B$9:$FW$108,144,0)</f>
        <v>0.0</v>
      </c>
      <c r="L3184" s="1606"/>
      <c r="M3184" s="1607">
        <f>VLOOKUP($A3161,'Result Entry'!$B$9:$FW$108,145,0)</f>
        <v>0.0</v>
      </c>
      <c r="N3184" s="1608"/>
    </row>
    <row r="3185" spans="8:8" ht="20.25" customHeight="1">
      <c r="A3185" s="1443"/>
      <c r="B3185" s="1503" t="s">
        <v>70</v>
      </c>
      <c r="C3185" s="1598"/>
      <c r="D3185" s="1599"/>
      <c r="E3185" s="1599"/>
      <c r="F3185" s="1609"/>
      <c r="G3185" s="1610"/>
      <c r="H3185" s="1611" t="s">
        <v>100</v>
      </c>
      <c r="I3185" s="1612" t="s">
        <v>62</v>
      </c>
      <c r="J3185" s="1613"/>
      <c r="K3185" s="1614">
        <f>IF($J3164="TC","Transferred",IF($J3164="Nso","NameSeparated",VLOOKUP($A3161,'Result Entry'!$B$9:$FW$108,153,0)))</f>
        <v>0.0</v>
      </c>
      <c r="L3185" s="1614"/>
      <c r="M3185" s="1614"/>
      <c r="N3185" s="1615"/>
    </row>
    <row r="3186" spans="8:8" ht="20.25" customHeight="1">
      <c r="A3186" s="1443"/>
      <c r="B3186" s="1503" t="s">
        <v>70</v>
      </c>
      <c r="C3186" s="1616" t="str">
        <f>'Result Entry'!$DU$3</f>
        <v>Foundation Of Information Tech.</v>
      </c>
      <c r="D3186" s="1617"/>
      <c r="E3186" s="1618"/>
      <c r="F3186" s="1619" t="str">
        <f>IF($J3164="TC",0,IF($J3164="Nso",0,VLOOKUP($A3161,'Result Entry'!$B$9:$GS$108,170,0)))</f>
        <v/>
      </c>
      <c r="G3186" s="1619"/>
      <c r="H3186" s="1620">
        <f>IF($J3164="TC",0,IF($J3164="Nso",0,VLOOKUP($A3161,'Result Entry'!$B$9:$GS$108,112,0)))</f>
        <v>0.0</v>
      </c>
      <c r="I3186" s="1621" t="s">
        <v>72</v>
      </c>
      <c r="J3186" s="1622"/>
      <c r="K3186" s="1623">
        <f>'Result Entry'!$T$2</f>
        <v>45041.0</v>
      </c>
      <c r="L3186" s="1624"/>
      <c r="M3186" s="1624"/>
      <c r="N3186" s="1625"/>
    </row>
    <row r="3187" spans="8:8" ht="20.25" customHeight="1">
      <c r="A3187" s="1443"/>
      <c r="B3187" s="1503" t="s">
        <v>70</v>
      </c>
      <c r="C3187" s="1616" t="str">
        <f>'Result Entry'!$EI$3</f>
        <v>G.I.A.I.-II</v>
      </c>
      <c r="D3187" s="1617"/>
      <c r="E3187" s="1618"/>
      <c r="F3187" s="1619" t="str">
        <f>IF($J3164="TC",0,IF($J3164="Nso",0,VLOOKUP($A3161,'Result Entry'!$B$9:$GS$108,174,0)))</f>
        <v/>
      </c>
      <c r="G3187" s="1619"/>
      <c r="H3187" s="1620">
        <f>IF($J3164="TC",0,IF($J3164="Nso",0,VLOOKUP($A3161,'Result Entry'!$B$9:$GS$108,124,0)))</f>
        <v>0.0</v>
      </c>
      <c r="I3187" s="1626"/>
      <c r="J3187" s="1627"/>
      <c r="K3187" s="1627"/>
      <c r="L3187" s="1627"/>
      <c r="M3187" s="1627"/>
      <c r="N3187" s="1628"/>
    </row>
    <row r="3188" spans="8:8" ht="20.25" customHeight="1">
      <c r="A3188" s="1443"/>
      <c r="B3188" s="1503" t="s">
        <v>70</v>
      </c>
      <c r="C3188" s="1616" t="str">
        <f>'Result Entry'!$EU$3</f>
        <v>SOC.SER.PLAN</v>
      </c>
      <c r="D3188" s="1617"/>
      <c r="E3188" s="1618"/>
      <c r="F3188" s="1619">
        <f>IF($J3164="TC",0,IF($J3164="Nso",0,VLOOKUP($A3161,'Result Entry'!$B$9:$HS$108,178,0)))</f>
        <v>0.0</v>
      </c>
      <c r="G3188" s="1619"/>
      <c r="H3188" s="1620">
        <f>IF($J3164="TC",0,IF($J3164="Nso",0,VLOOKUP($A3161,'Result Entry'!$B$9:$GS$108,136,0)))</f>
        <v>0.0</v>
      </c>
      <c r="I3188" s="1629" t="s">
        <v>175</v>
      </c>
      <c r="J3188" s="1630"/>
      <c r="K3188" s="1668"/>
      <c r="L3188" s="1669"/>
      <c r="M3188" s="1669"/>
      <c r="N3188" s="1670"/>
    </row>
    <row r="3189" spans="8:8" ht="20.25" customHeight="1">
      <c r="A3189" s="1443"/>
      <c r="B3189" s="1503" t="s">
        <v>70</v>
      </c>
      <c r="C3189" s="1616" t="str">
        <f>'Result Entry'!$FG$3</f>
        <v>Jeewan Kaushal</v>
      </c>
      <c r="D3189" s="1617"/>
      <c r="E3189" s="1618"/>
      <c r="F3189" s="1619" t="str">
        <f>IF($J3164="TC",0,IF($J3164="Nso",0,VLOOKUP($A3161,'Result Entry'!$B$9:$HS$108,182,0)))</f>
        <v/>
      </c>
      <c r="G3189" s="1619"/>
      <c r="H3189" s="1620">
        <f>IF($J3164="TC",0,IF($J3164="Nso",0,VLOOKUP($A3161,'Result Entry'!$B$9:$HS$108,136,0)))</f>
        <v>0.0</v>
      </c>
      <c r="I3189" s="1629" t="s">
        <v>149</v>
      </c>
      <c r="J3189" s="1630"/>
      <c r="K3189" s="1630"/>
      <c r="L3189" s="1630"/>
      <c r="M3189" s="1630"/>
      <c r="N3189" s="1634"/>
    </row>
    <row r="3190" spans="8:8" ht="20.25" customHeight="1">
      <c r="A3190" s="1443"/>
      <c r="B3190" s="1483" t="s">
        <v>70</v>
      </c>
      <c r="C3190" s="1635" t="s">
        <v>181</v>
      </c>
      <c r="D3190" s="1636"/>
      <c r="E3190" s="1637"/>
      <c r="F3190" s="1638" t="s">
        <v>182</v>
      </c>
      <c r="G3190" s="1639"/>
      <c r="H3190" s="1640" t="s">
        <v>31</v>
      </c>
      <c r="I3190" s="1629" t="s">
        <v>176</v>
      </c>
      <c r="J3190" s="1630"/>
      <c r="K3190" s="1630"/>
      <c r="L3190" s="1630"/>
      <c r="M3190" s="1630"/>
      <c r="N3190" s="1634"/>
    </row>
    <row r="3191" spans="8:8" ht="20.25" customHeight="1">
      <c r="A3191" s="1443"/>
      <c r="B3191" s="1483" t="s">
        <v>70</v>
      </c>
      <c r="C3191" s="1641"/>
      <c r="D3191" s="1642"/>
      <c r="E3191" s="1643"/>
      <c r="F3191" s="1644" t="s">
        <v>183</v>
      </c>
      <c r="G3191" s="1645"/>
      <c r="H3191" s="1646" t="s">
        <v>180</v>
      </c>
      <c r="I3191" s="1647" t="s">
        <v>68</v>
      </c>
      <c r="J3191" s="1648"/>
      <c r="K3191" s="1648"/>
      <c r="L3191" s="1648"/>
      <c r="M3191" s="1648"/>
      <c r="N3191" s="1649"/>
    </row>
    <row r="3192" spans="8:8" ht="20.25" customHeight="1">
      <c r="A3192" s="1443"/>
      <c r="B3192" s="1483" t="s">
        <v>70</v>
      </c>
      <c r="C3192" s="1641"/>
      <c r="D3192" s="1642"/>
      <c r="E3192" s="1643"/>
      <c r="F3192" s="1644" t="s">
        <v>186</v>
      </c>
      <c r="G3192" s="1645"/>
      <c r="H3192" s="1646" t="s">
        <v>63</v>
      </c>
      <c r="I3192" s="1650"/>
      <c r="J3192" s="1651"/>
      <c r="K3192" s="1651"/>
      <c r="L3192" s="1651"/>
      <c r="M3192" s="1651"/>
      <c r="N3192" s="1652"/>
    </row>
    <row r="3193" spans="8:8" ht="20.25" customHeight="1">
      <c r="A3193" s="1443"/>
      <c r="B3193" s="1483" t="s">
        <v>70</v>
      </c>
      <c r="C3193" s="1641"/>
      <c r="D3193" s="1642"/>
      <c r="E3193" s="1643"/>
      <c r="F3193" s="1644" t="s">
        <v>187</v>
      </c>
      <c r="G3193" s="1645"/>
      <c r="H3193" s="1646" t="s">
        <v>64</v>
      </c>
      <c r="I3193" s="1650"/>
      <c r="J3193" s="1651"/>
      <c r="K3193" s="1651"/>
      <c r="L3193" s="1651"/>
      <c r="M3193" s="1651"/>
      <c r="N3193" s="1652"/>
    </row>
    <row r="3194" spans="8:8" ht="20.25" customHeight="1">
      <c r="A3194" s="1443"/>
      <c r="B3194" s="1483" t="s">
        <v>70</v>
      </c>
      <c r="C3194" s="1641"/>
      <c r="D3194" s="1642"/>
      <c r="E3194" s="1643"/>
      <c r="F3194" s="1644" t="s">
        <v>184</v>
      </c>
      <c r="G3194" s="1645"/>
      <c r="H3194" s="1646" t="s">
        <v>66</v>
      </c>
      <c r="I3194" s="1653" t="s">
        <v>81</v>
      </c>
      <c r="J3194" s="1654"/>
      <c r="K3194" s="1654"/>
      <c r="L3194" s="1654"/>
      <c r="M3194" s="1654"/>
      <c r="N3194" s="1655"/>
    </row>
    <row r="3195" spans="8:8" ht="20.25" customHeight="1">
      <c r="A3195" s="1443"/>
      <c r="B3195" s="1656" t="s">
        <v>70</v>
      </c>
      <c r="C3195" s="1657"/>
      <c r="D3195" s="1658"/>
      <c r="E3195" s="1659"/>
      <c r="F3195" s="1660" t="s">
        <v>185</v>
      </c>
      <c r="G3195" s="1661"/>
      <c r="H3195" s="1662" t="s">
        <v>65</v>
      </c>
      <c r="I3195" s="1663"/>
      <c r="J3195" s="1664"/>
      <c r="K3195" s="1664"/>
      <c r="L3195" s="1664"/>
      <c r="M3195" s="1664"/>
      <c r="N3195" s="1665"/>
    </row>
    <row r="3196" spans="8:8" ht="24.75" customHeight="1">
      <c r="A3196" s="1441">
        <f>A3161+1</f>
        <v>91.0</v>
      </c>
      <c r="B3196" s="1442" t="s">
        <v>51</v>
      </c>
      <c r="C3196" s="1442"/>
      <c r="D3196" s="1442"/>
      <c r="E3196" s="1442"/>
      <c r="F3196" s="1442"/>
      <c r="G3196" s="1442"/>
      <c r="H3196" s="1442"/>
      <c r="I3196" s="1442"/>
      <c r="J3196" s="1442"/>
      <c r="K3196" s="1442"/>
      <c r="L3196" s="1442"/>
      <c r="M3196" s="1442"/>
      <c r="N3196" s="1442"/>
    </row>
    <row r="3197" spans="8:8" ht="42.75" customHeight="1">
      <c r="A3197" s="1443"/>
      <c r="B3197" s="1444"/>
      <c r="C3197" s="1445"/>
      <c r="D3197" s="1446" t="str">
        <f>Master!$E$8</f>
        <v>Govt. Sr. Secondary School </v>
      </c>
      <c r="E3197" s="1447"/>
      <c r="F3197" s="1447"/>
      <c r="G3197" s="1447"/>
      <c r="H3197" s="1447"/>
      <c r="I3197" s="1447"/>
      <c r="J3197" s="1447"/>
      <c r="K3197" s="1447"/>
      <c r="L3197" s="1447"/>
      <c r="M3197" s="1447"/>
      <c r="N3197" s="1448"/>
    </row>
    <row r="3198" spans="8:8" ht="20.25" customHeight="1">
      <c r="A3198" s="1443"/>
      <c r="B3198" s="1449"/>
      <c r="C3198" s="1450"/>
      <c r="D3198" s="1451" t="str">
        <f>Master!$E$11</f>
        <v>P.S.-Bapini (Jodhpur)</v>
      </c>
      <c r="E3198" s="1452"/>
      <c r="F3198" s="1452"/>
      <c r="G3198" s="1452"/>
      <c r="H3198" s="1452"/>
      <c r="I3198" s="1452"/>
      <c r="J3198" s="1452"/>
      <c r="K3198" s="1452"/>
      <c r="L3198" s="1452"/>
      <c r="M3198" s="1452"/>
      <c r="N3198" s="1453"/>
    </row>
    <row r="3199" spans="8:8" ht="20.25" customHeight="1">
      <c r="A3199" s="1443"/>
      <c r="B3199" s="1454"/>
      <c r="C3199" s="1455" t="s">
        <v>151</v>
      </c>
      <c r="D3199" s="1456"/>
      <c r="E3199" s="1456"/>
      <c r="F3199" s="1456"/>
      <c r="G3199" s="1457"/>
      <c r="H3199" s="1458" t="s">
        <v>128</v>
      </c>
      <c r="I3199" s="1458"/>
      <c r="J3199" s="1459">
        <f>VLOOKUP(A3196,'Result Entry'!$B$6:$K$108,6,0)</f>
        <v>0.0</v>
      </c>
      <c r="K3199" s="1460" t="s">
        <v>69</v>
      </c>
      <c r="L3199" s="1461"/>
      <c r="M3199" s="1462">
        <f>Master!$E$14</f>
        <v>8.151106901E9</v>
      </c>
      <c r="N3199" s="1463"/>
    </row>
    <row r="3200" spans="8:8" ht="20.25" customHeight="1">
      <c r="A3200" s="1443"/>
      <c r="B3200" s="1464"/>
      <c r="C3200" s="1465"/>
      <c r="D3200" s="1466"/>
      <c r="E3200" s="1466"/>
      <c r="F3200" s="1466"/>
      <c r="G3200" s="1467"/>
      <c r="H3200" s="1468"/>
      <c r="I3200" s="1468"/>
      <c r="J3200" s="1469"/>
      <c r="K3200" s="1470" t="s">
        <v>67</v>
      </c>
      <c r="L3200" s="1471"/>
      <c r="M3200" s="1472"/>
      <c r="N3200" s="1473"/>
      <c r="O3200" s="23" t="s">
        <v>157</v>
      </c>
    </row>
    <row r="3201" spans="8:8" ht="20.25" customHeight="1">
      <c r="A3201" s="1443"/>
      <c r="B3201" s="1464"/>
      <c r="C3201" s="1474"/>
      <c r="D3201" s="1475"/>
      <c r="E3201" s="1475"/>
      <c r="F3201" s="1475"/>
      <c r="G3201" s="1476"/>
      <c r="H3201" s="1477"/>
      <c r="I3201" s="1477"/>
      <c r="J3201" s="1478"/>
      <c r="K3201" s="1479" t="s">
        <v>52</v>
      </c>
      <c r="L3201" s="1480"/>
      <c r="M3201" s="1481" t="str">
        <f>Master!$E$6</f>
        <v>2022-23</v>
      </c>
      <c r="N3201" s="1482"/>
    </row>
    <row r="3202" spans="8:8" ht="20.25" customHeight="1">
      <c r="A3202" s="1443"/>
      <c r="B3202" s="1483" t="s">
        <v>70</v>
      </c>
      <c r="C3202" s="1484" t="s">
        <v>21</v>
      </c>
      <c r="D3202" s="1485"/>
      <c r="E3202" s="1485"/>
      <c r="F3202" s="1486"/>
      <c r="G3202" s="1487" t="s">
        <v>150</v>
      </c>
      <c r="H3202" s="1488">
        <f>VLOOKUP($A3196,'Result Entry'!$B$9:$FW$108,4,0)</f>
        <v>0.0</v>
      </c>
      <c r="I3202" s="1488"/>
      <c r="J3202" s="1488"/>
      <c r="K3202" s="1488"/>
      <c r="L3202" s="1488"/>
      <c r="M3202" s="1488"/>
      <c r="N3202" s="1489"/>
    </row>
    <row r="3203" spans="8:8" ht="20.25" customHeight="1">
      <c r="A3203" s="1443"/>
      <c r="B3203" s="1483" t="s">
        <v>70</v>
      </c>
      <c r="C3203" s="1490" t="s">
        <v>23</v>
      </c>
      <c r="D3203" s="1491"/>
      <c r="E3203" s="1491"/>
      <c r="F3203" s="1492"/>
      <c r="G3203" s="1493" t="s">
        <v>150</v>
      </c>
      <c r="H3203" s="1494">
        <f>VLOOKUP($A3196,'Result Entry'!$B$9:$FW$108,7,0)</f>
        <v>0.0</v>
      </c>
      <c r="I3203" s="1494"/>
      <c r="J3203" s="1494"/>
      <c r="K3203" s="1494"/>
      <c r="L3203" s="1494"/>
      <c r="M3203" s="1494"/>
      <c r="N3203" s="1495"/>
    </row>
    <row r="3204" spans="8:8" ht="20.25" customHeight="1">
      <c r="A3204" s="1443"/>
      <c r="B3204" s="1483" t="s">
        <v>70</v>
      </c>
      <c r="C3204" s="1490" t="s">
        <v>24</v>
      </c>
      <c r="D3204" s="1491"/>
      <c r="E3204" s="1491"/>
      <c r="F3204" s="1492"/>
      <c r="G3204" s="1493" t="s">
        <v>150</v>
      </c>
      <c r="H3204" s="1494">
        <f>VLOOKUP($A3196,'Result Entry'!$B$9:$FW$108,8,0)</f>
        <v>0.0</v>
      </c>
      <c r="I3204" s="1494"/>
      <c r="J3204" s="1494"/>
      <c r="K3204" s="1494"/>
      <c r="L3204" s="1494"/>
      <c r="M3204" s="1494"/>
      <c r="N3204" s="1495"/>
    </row>
    <row r="3205" spans="8:8" ht="20.25" customHeight="1">
      <c r="A3205" s="1443"/>
      <c r="B3205" s="1483" t="s">
        <v>70</v>
      </c>
      <c r="C3205" s="1490" t="s">
        <v>53</v>
      </c>
      <c r="D3205" s="1491"/>
      <c r="E3205" s="1491"/>
      <c r="F3205" s="1492"/>
      <c r="G3205" s="1493" t="s">
        <v>150</v>
      </c>
      <c r="H3205" s="1494">
        <f>VLOOKUP($A3196,'Result Entry'!$B$9:$FW$108,9,0)</f>
        <v>0.0</v>
      </c>
      <c r="I3205" s="1494"/>
      <c r="J3205" s="1494"/>
      <c r="K3205" s="1494"/>
      <c r="L3205" s="1494"/>
      <c r="M3205" s="1494"/>
      <c r="N3205" s="1495"/>
    </row>
    <row r="3206" spans="8:8" ht="20.25" customHeight="1">
      <c r="A3206" s="1443"/>
      <c r="B3206" s="1483" t="s">
        <v>70</v>
      </c>
      <c r="C3206" s="1490" t="s">
        <v>54</v>
      </c>
      <c r="D3206" s="1491"/>
      <c r="E3206" s="1491"/>
      <c r="F3206" s="1492"/>
      <c r="G3206" s="1493" t="s">
        <v>150</v>
      </c>
      <c r="H3206" s="1496" t="str">
        <f>CONCATENATE('Result Entry'!$G$4,'Result Entry'!$J$4)</f>
        <v>11(A)</v>
      </c>
      <c r="I3206" s="1494"/>
      <c r="J3206" s="1494"/>
      <c r="K3206" s="1494"/>
      <c r="L3206" s="1494"/>
      <c r="M3206" s="1494"/>
      <c r="N3206" s="1495"/>
    </row>
    <row r="3207" spans="8:8" ht="20.25" customHeight="1">
      <c r="A3207" s="1443"/>
      <c r="B3207" s="1483" t="s">
        <v>70</v>
      </c>
      <c r="C3207" s="1497" t="s">
        <v>26</v>
      </c>
      <c r="D3207" s="1498"/>
      <c r="E3207" s="1498"/>
      <c r="F3207" s="1499"/>
      <c r="G3207" s="1500" t="s">
        <v>150</v>
      </c>
      <c r="H3207" s="1501">
        <f>VLOOKUP($A3196,'Result Entry'!$B$9:$FW$108,10,0)</f>
        <v>0.0</v>
      </c>
      <c r="I3207" s="1501"/>
      <c r="J3207" s="1501"/>
      <c r="K3207" s="1501"/>
      <c r="L3207" s="1501"/>
      <c r="M3207" s="1501"/>
      <c r="N3207" s="1502"/>
    </row>
    <row r="3208" spans="8:8" ht="20.25" customHeight="1">
      <c r="A3208" s="1443"/>
      <c r="B3208" s="1503" t="s">
        <v>70</v>
      </c>
      <c r="C3208" s="1504" t="s">
        <v>168</v>
      </c>
      <c r="D3208" s="1505"/>
      <c r="E3208" s="1506" t="s">
        <v>73</v>
      </c>
      <c r="F3208" s="1507" t="s">
        <v>74</v>
      </c>
      <c r="G3208" s="1508" t="s">
        <v>169</v>
      </c>
      <c r="H3208" s="1509" t="s">
        <v>56</v>
      </c>
      <c r="I3208" s="1510"/>
      <c r="J3208" s="1511" t="s">
        <v>85</v>
      </c>
      <c r="K3208" s="1512"/>
      <c r="L3208" s="1513" t="s">
        <v>170</v>
      </c>
      <c r="M3208" s="1514" t="s">
        <v>77</v>
      </c>
      <c r="N3208" s="1515" t="s">
        <v>99</v>
      </c>
    </row>
    <row r="3209" spans="8:8" ht="20.25" customHeight="1">
      <c r="A3209" s="1443"/>
      <c r="B3209" s="1503"/>
      <c r="C3209" s="1516"/>
      <c r="D3209" s="1517"/>
      <c r="E3209" s="1518"/>
      <c r="F3209" s="1519"/>
      <c r="G3209" s="1520"/>
      <c r="H3209" s="1521"/>
      <c r="I3209" s="1522"/>
      <c r="J3209" s="1523"/>
      <c r="K3209" s="1524"/>
      <c r="L3209" s="1525"/>
      <c r="M3209" s="1526"/>
      <c r="N3209" s="1527"/>
    </row>
    <row r="3210" spans="8:8" ht="20.25" customHeight="1">
      <c r="A3210" s="1443"/>
      <c r="B3210" s="1503" t="s">
        <v>70</v>
      </c>
      <c r="C3210" s="1528" t="s">
        <v>57</v>
      </c>
      <c r="D3210" s="1529"/>
      <c r="E3210" s="1530">
        <f>'Result Entry'!$L$7</f>
        <v>10.0</v>
      </c>
      <c r="F3210" s="1531">
        <f>'Result Entry'!$M$7</f>
        <v>10.0</v>
      </c>
      <c r="G3210" s="1532">
        <f>SUM(E3210:F3210)</f>
        <v>20.0</v>
      </c>
      <c r="H3210" s="1533">
        <f>'Result Entry'!$AU$7</f>
        <v>70.0</v>
      </c>
      <c r="I3210" s="1534"/>
      <c r="J3210" s="1535">
        <f>'Result Entry'!$AY$7</f>
        <v>100.0</v>
      </c>
      <c r="K3210" s="1534"/>
      <c r="L3210" s="1532">
        <f t="shared" si="180" ref="L3210:L3215">H3210+J3210</f>
        <v>170.0</v>
      </c>
      <c r="M3210" s="1536">
        <f t="shared" si="181" ref="M3210:M3215">G3210+L3210</f>
        <v>190.0</v>
      </c>
      <c r="N3210" s="1537"/>
    </row>
    <row r="3211" spans="8:8" s="1538" ht="20.25" customFormat="1" customHeight="1">
      <c r="A3211" s="1443"/>
      <c r="B3211" s="1539" t="s">
        <v>70</v>
      </c>
      <c r="C3211" s="1540" t="str">
        <f>'Result Entry'!$L$3</f>
        <v>HINDI Comp.</v>
      </c>
      <c r="D3211" s="1541"/>
      <c r="E3211" s="1542">
        <f>IF($J3199="TC",0,IF($J3199="Nso",0,VLOOKUP($A3196,'Result Entry'!$B$9:$FW$108,11,0)))</f>
        <v>0.0</v>
      </c>
      <c r="F3211" s="1543">
        <f>IF($J3199="TC",0,IF($J3199="Nso",0,VLOOKUP($A3196,'Result Entry'!$B$9:$FW$108,12,0)))</f>
        <v>0.0</v>
      </c>
      <c r="G3211" s="1544">
        <f>E3211+F3211</f>
        <v>0.0</v>
      </c>
      <c r="H3211" s="1545">
        <f>IF($J3199="TC",0,IF($J3199="Nso",0,VLOOKUP($A3196,'Result Entry'!$B$9:$FW$108,16,0)))</f>
        <v>0.0</v>
      </c>
      <c r="I3211" s="1546"/>
      <c r="J3211" s="1547">
        <f>IF($J3199="TC",0,IF($J3199="Nso",0,VLOOKUP($A3196,'Result Entry'!$B$9:$FW$108,19,0)))</f>
        <v>0.0</v>
      </c>
      <c r="K3211" s="1546"/>
      <c r="L3211" s="1548">
        <f t="shared" si="180"/>
        <v>0.0</v>
      </c>
      <c r="M3211" s="1549">
        <f t="shared" si="181"/>
        <v>0.0</v>
      </c>
      <c r="N3211" s="1550" t="str">
        <f>IF($J3199="TC",0,IF($J3199="Nso",0,VLOOKUP($A3196,'Result Entry'!$B$9:$FW$108,24,0)))</f>
        <v/>
      </c>
    </row>
    <row r="3212" spans="8:8" s="1538" ht="20.25" customFormat="1" customHeight="1">
      <c r="A3212" s="1443"/>
      <c r="B3212" s="1539" t="s">
        <v>70</v>
      </c>
      <c r="C3212" s="1551" t="str">
        <f>'Result Entry'!$Z$3</f>
        <v>ENGLISH Comp.</v>
      </c>
      <c r="D3212" s="1552"/>
      <c r="E3212" s="1542">
        <f>IF($J3199="TC",0,IF($J3199="Nso",0,VLOOKUP($A3196,'Result Entry'!$B$9:$FW$108,25,0)))</f>
        <v>0.0</v>
      </c>
      <c r="F3212" s="1543">
        <f>IF($J3199="TC",0,IF($J3199="Nso",0,VLOOKUP($A3196,'Result Entry'!$B$9:$FW$108,26,0)))</f>
        <v>0.0</v>
      </c>
      <c r="G3212" s="1553">
        <f>E3212+F3212</f>
        <v>0.0</v>
      </c>
      <c r="H3212" s="1554">
        <f>IF($J3199="TC",0,IF($J3199="Nso",0,VLOOKUP($A3196,'Result Entry'!$B$9:$FW$108,30,0)))</f>
        <v>0.0</v>
      </c>
      <c r="I3212" s="1555"/>
      <c r="J3212" s="1556">
        <f>IF($J3199="TC",0,IF($J3199="Nso",0,VLOOKUP($A3196,'Result Entry'!$B$9:$FW$108,33,0)))</f>
        <v>0.0</v>
      </c>
      <c r="K3212" s="1555"/>
      <c r="L3212" s="1548">
        <f t="shared" si="180"/>
        <v>0.0</v>
      </c>
      <c r="M3212" s="1549">
        <f t="shared" si="181"/>
        <v>0.0</v>
      </c>
      <c r="N3212" s="1550" t="str">
        <f>IF($J3199="TC",0,IF($J3199="Nso",0,VLOOKUP($A3196,'Result Entry'!$B$9:$FW$108,38,0)))</f>
        <v/>
      </c>
    </row>
    <row r="3213" spans="8:8" s="1538" ht="20.25" customFormat="1" customHeight="1">
      <c r="A3213" s="1443"/>
      <c r="B3213" s="1539" t="s">
        <v>70</v>
      </c>
      <c r="C3213" s="1551" t="str">
        <f>'Result Entry'!$AO$3</f>
        <v>PHYSICS</v>
      </c>
      <c r="D3213" s="1552"/>
      <c r="E3213" s="1542">
        <f>IF($J3199="TC",0,IF($J3199="Nso",0,VLOOKUP($A3196,'Result Entry'!$B$9:$FW$108,39,0)))</f>
        <v>0.0</v>
      </c>
      <c r="F3213" s="1543">
        <f>IF($J3199="TC",0,IF($J3199="Nso",0,VLOOKUP($A3196,'Result Entry'!$B$9:$FW$108,40,0)))</f>
        <v>0.0</v>
      </c>
      <c r="G3213" s="1553">
        <f>E3213+F3213</f>
        <v>0.0</v>
      </c>
      <c r="H3213" s="1554">
        <f>IF($J3199="TC",0,IF($J3199="Nso",0,VLOOKUP($A3196,'Result Entry'!$B$9:$FW$108,45,0)))</f>
        <v>0.0</v>
      </c>
      <c r="I3213" s="1555"/>
      <c r="J3213" s="1556">
        <f>IF($J3199="TC",0,IF($J3199="Nso",0,VLOOKUP($A3196,'Result Entry'!$B$9:$FW$108,49,0)))</f>
        <v>0.0</v>
      </c>
      <c r="K3213" s="1555"/>
      <c r="L3213" s="1548">
        <f t="shared" si="180"/>
        <v>0.0</v>
      </c>
      <c r="M3213" s="1549">
        <f t="shared" si="181"/>
        <v>0.0</v>
      </c>
      <c r="N3213" s="1550" t="str">
        <f>IF($J3199="TC",0,IF($J3199="Nso",0,VLOOKUP($A3196,'Result Entry'!$B$9:$FW$108,54,0)))</f>
        <v/>
      </c>
    </row>
    <row r="3214" spans="8:8" s="1538" ht="20.25" customFormat="1" customHeight="1">
      <c r="A3214" s="1443"/>
      <c r="B3214" s="1539" t="s">
        <v>70</v>
      </c>
      <c r="C3214" s="1551" t="str">
        <f>'Result Entry'!$BF$3</f>
        <v>CHEMISTRY</v>
      </c>
      <c r="D3214" s="1552"/>
      <c r="E3214" s="1542" t="str">
        <f>IF($J3199="TC",0,IF($J3199="Nso",0,VLOOKUP($A3196,'Result Entry'!$B$9:$FW$108,55,0)))</f>
        <v/>
      </c>
      <c r="F3214" s="1543">
        <f>IF($J3199="TC",0,IF($J3199="Nso",0,VLOOKUP($A3196,'Result Entry'!$B$9:$FW$108,56,0)))</f>
        <v>0.0</v>
      </c>
      <c r="G3214" s="1553" t="e">
        <f>E3214+F3214</f>
        <v>#VALUE!</v>
      </c>
      <c r="H3214" s="1554">
        <f>IF($J3199="TC",0,IF($J3199="Nso",0,VLOOKUP($A3196,'Result Entry'!$B$9:$FW$108,61,0)))</f>
        <v>0.0</v>
      </c>
      <c r="I3214" s="1555"/>
      <c r="J3214" s="1556">
        <f>IF($J3199="TC",0,IF($J3199="Nso",0,VLOOKUP($A3196,'Result Entry'!$B$9:$FW$108,65,0)))</f>
        <v>0.0</v>
      </c>
      <c r="K3214" s="1555"/>
      <c r="L3214" s="1548">
        <f t="shared" si="180"/>
        <v>0.0</v>
      </c>
      <c r="M3214" s="1549" t="e">
        <f t="shared" si="181"/>
        <v>#VALUE!</v>
      </c>
      <c r="N3214" s="1550" t="str">
        <f>IF($J3199="TC",0,IF($J3199="Nso",0,VLOOKUP($A3196,'Result Entry'!$B$9:$FW$108,70,0)))</f>
        <v/>
      </c>
    </row>
    <row r="3215" spans="8:8" s="1538" ht="20.25" customFormat="1" customHeight="1">
      <c r="A3215" s="1443"/>
      <c r="B3215" s="1539" t="s">
        <v>70</v>
      </c>
      <c r="C3215" s="1551" t="str">
        <f>'Result Entry'!$BW$3</f>
        <v>BIOLOGY</v>
      </c>
      <c r="D3215" s="1552"/>
      <c r="E3215" s="1557" t="str">
        <f>IF($J3199="TC",0,IF($J3199="Nso",0,VLOOKUP($A3196,'Result Entry'!$B$9:$FW$108,71,0)))</f>
        <v/>
      </c>
      <c r="F3215" s="1558" t="str">
        <f>IF($J3199="TC",0,IF($J3199="Nso",0,VLOOKUP($A3196,'Result Entry'!$B$9:$FW$108,72,0)))</f>
        <v/>
      </c>
      <c r="G3215" s="1559" t="e">
        <f>E3215+F3215</f>
        <v>#VALUE!</v>
      </c>
      <c r="H3215" s="1560">
        <f>IF($J3199="TC",0,IF($J3199="Nso",0,VLOOKUP($A3196,'Result Entry'!$B$9:$FW$108,77,0)))</f>
        <v>0.0</v>
      </c>
      <c r="I3215" s="1561"/>
      <c r="J3215" s="1562">
        <f>IF($J3199="TC",0,IF($J3199="Nso",0,VLOOKUP($A3196,'Result Entry'!$B$9:$FW$108,81,0)))</f>
        <v>0.0</v>
      </c>
      <c r="K3215" s="1561"/>
      <c r="L3215" s="1563">
        <f t="shared" si="180"/>
        <v>0.0</v>
      </c>
      <c r="M3215" s="1564" t="e">
        <f t="shared" si="181"/>
        <v>#VALUE!</v>
      </c>
      <c r="N3215" s="1550">
        <f>IF($J3199="TC",0,IF($J3199="Nso",0,VLOOKUP($A3196,'Result Entry'!$B$9:$FW$108,86,0)))</f>
        <v>0.0</v>
      </c>
    </row>
    <row r="3216" spans="8:8" ht="20.25" customHeight="1">
      <c r="A3216" s="1443"/>
      <c r="B3216" s="1503" t="s">
        <v>70</v>
      </c>
      <c r="C3216" s="1565" t="s">
        <v>78</v>
      </c>
      <c r="D3216" s="1566"/>
      <c r="E3216" s="1567"/>
      <c r="F3216" s="1568" t="s">
        <v>79</v>
      </c>
      <c r="G3216" s="1569"/>
      <c r="H3216" s="1570" t="s">
        <v>80</v>
      </c>
      <c r="I3216" s="1571"/>
      <c r="J3216" s="1572" t="s">
        <v>42</v>
      </c>
      <c r="K3216" s="1667" t="s">
        <v>92</v>
      </c>
      <c r="L3216" s="1574" t="s">
        <v>40</v>
      </c>
      <c r="M3216" s="1575"/>
      <c r="N3216" s="1576" t="s">
        <v>44</v>
      </c>
    </row>
    <row r="3217" spans="8:8" ht="25.5" customHeight="1">
      <c r="A3217" s="1443"/>
      <c r="B3217" s="1503" t="s">
        <v>70</v>
      </c>
      <c r="C3217" s="1577"/>
      <c r="D3217" s="1578"/>
      <c r="E3217" s="1579"/>
      <c r="F3217" s="1580">
        <f>IF($J3199="TC",0,IF($J3199="Nso",0,VLOOKUP($A3196,'Result Entry'!$B$9:$FW$108,146,0)))</f>
        <v>0.0</v>
      </c>
      <c r="G3217" s="1581"/>
      <c r="H3217" s="1582">
        <f>IF($J3199="TC",0,IF($J3199="Nso",0,VLOOKUP($A3196,'Result Entry'!$B$9:$FW$108,147,0)))</f>
        <v>0.0</v>
      </c>
      <c r="I3217" s="1583"/>
      <c r="J3217" s="1584">
        <f>IF($J3199="TC",0,IF($J3199="Nso",0,VLOOKUP($A3196,'Result Entry'!$B$9:$FW$108,148,0)))</f>
        <v>0.0</v>
      </c>
      <c r="K3217" s="1585" t="str">
        <f>IF($J3199="TC",0,IF($J3199="Nso",0,VLOOKUP($A3196,'Result Entry'!$B$9:$FW$108,149,0)))</f>
        <v/>
      </c>
      <c r="L3217" s="1586">
        <f>IF($J3199="TC",0,IF($J3199="Nso",0,VLOOKUP($A3196,'Result Entry'!$B$9:$FW$108,150,0)))</f>
        <v>0.0</v>
      </c>
      <c r="M3217" s="1587"/>
      <c r="N3217" s="1588">
        <f>IF($J3199="TC",0,IF($J3199="Nso",0,VLOOKUP($A3196,'Result Entry'!$B$9:$FW$108,152,0)))</f>
        <v>0.0</v>
      </c>
    </row>
    <row r="3218" spans="8:8" ht="20.25" customHeight="1">
      <c r="A3218" s="1443"/>
      <c r="B3218" s="1503" t="s">
        <v>70</v>
      </c>
      <c r="C3218" s="1589" t="s">
        <v>59</v>
      </c>
      <c r="D3218" s="1590"/>
      <c r="E3218" s="1590"/>
      <c r="F3218" s="1590"/>
      <c r="G3218" s="1590"/>
      <c r="H3218" s="1591"/>
      <c r="I3218" s="1592" t="s">
        <v>60</v>
      </c>
      <c r="J3218" s="1593"/>
      <c r="K3218" s="1594">
        <f>VLOOKUP($A3196,'Result Entry'!$B$9:$FW$108,143,0)</f>
        <v>0.0</v>
      </c>
      <c r="L3218" s="1595"/>
      <c r="M3218" s="1596" t="s">
        <v>38</v>
      </c>
      <c r="N3218" s="1597"/>
    </row>
    <row r="3219" spans="8:8" ht="20.25" customHeight="1">
      <c r="A3219" s="1443"/>
      <c r="B3219" s="1503" t="s">
        <v>70</v>
      </c>
      <c r="C3219" s="1598" t="s">
        <v>55</v>
      </c>
      <c r="D3219" s="1599"/>
      <c r="E3219" s="1599"/>
      <c r="F3219" s="1600" t="s">
        <v>158</v>
      </c>
      <c r="G3219" s="1601"/>
      <c r="H3219" s="1602" t="s">
        <v>48</v>
      </c>
      <c r="I3219" s="1603" t="s">
        <v>61</v>
      </c>
      <c r="J3219" s="1604"/>
      <c r="K3219" s="1605">
        <f>VLOOKUP($A3196,'Result Entry'!$B$9:$FW$108,144,0)</f>
        <v>0.0</v>
      </c>
      <c r="L3219" s="1606"/>
      <c r="M3219" s="1607">
        <f>VLOOKUP($A3196,'Result Entry'!$B$9:$FW$108,145,0)</f>
        <v>0.0</v>
      </c>
      <c r="N3219" s="1608"/>
    </row>
    <row r="3220" spans="8:8" ht="20.25" customHeight="1">
      <c r="A3220" s="1443"/>
      <c r="B3220" s="1503" t="s">
        <v>70</v>
      </c>
      <c r="C3220" s="1598"/>
      <c r="D3220" s="1599"/>
      <c r="E3220" s="1599"/>
      <c r="F3220" s="1609"/>
      <c r="G3220" s="1610"/>
      <c r="H3220" s="1611" t="s">
        <v>100</v>
      </c>
      <c r="I3220" s="1612" t="s">
        <v>62</v>
      </c>
      <c r="J3220" s="1613"/>
      <c r="K3220" s="1614">
        <f>IF($J3199="TC","Transferred",IF($J3199="Nso","NameSeparated",VLOOKUP($A3196,'Result Entry'!$B$9:$FW$108,153,0)))</f>
        <v>0.0</v>
      </c>
      <c r="L3220" s="1614"/>
      <c r="M3220" s="1614"/>
      <c r="N3220" s="1615"/>
    </row>
    <row r="3221" spans="8:8" ht="20.25" customHeight="1">
      <c r="A3221" s="1443"/>
      <c r="B3221" s="1503" t="s">
        <v>70</v>
      </c>
      <c r="C3221" s="1616" t="str">
        <f>'Result Entry'!$DU$3</f>
        <v>Foundation Of Information Tech.</v>
      </c>
      <c r="D3221" s="1617"/>
      <c r="E3221" s="1618"/>
      <c r="F3221" s="1619" t="str">
        <f>IF($J3199="TC",0,IF($J3199="Nso",0,VLOOKUP($A3196,'Result Entry'!$B$9:$GS$108,170,0)))</f>
        <v/>
      </c>
      <c r="G3221" s="1619"/>
      <c r="H3221" s="1620">
        <f>IF($J3199="TC",0,IF($J3199="Nso",0,VLOOKUP($A3196,'Result Entry'!$B$9:$GS$108,112,0)))</f>
        <v>0.0</v>
      </c>
      <c r="I3221" s="1621" t="s">
        <v>72</v>
      </c>
      <c r="J3221" s="1622"/>
      <c r="K3221" s="1623">
        <f>'Result Entry'!$T$2</f>
        <v>45041.0</v>
      </c>
      <c r="L3221" s="1624"/>
      <c r="M3221" s="1624"/>
      <c r="N3221" s="1625"/>
    </row>
    <row r="3222" spans="8:8" ht="20.25" customHeight="1">
      <c r="A3222" s="1443"/>
      <c r="B3222" s="1503" t="s">
        <v>70</v>
      </c>
      <c r="C3222" s="1616" t="str">
        <f>'Result Entry'!$EI$3</f>
        <v>G.I.A.I.-II</v>
      </c>
      <c r="D3222" s="1617"/>
      <c r="E3222" s="1618"/>
      <c r="F3222" s="1619" t="str">
        <f>IF($J3199="TC",0,IF($J3199="Nso",0,VLOOKUP($A3196,'Result Entry'!$B$9:$GS$108,174,0)))</f>
        <v/>
      </c>
      <c r="G3222" s="1619"/>
      <c r="H3222" s="1620">
        <f>IF($J3199="TC",0,IF($J3199="Nso",0,VLOOKUP($A3196,'Result Entry'!$B$9:$GS$108,124,0)))</f>
        <v>0.0</v>
      </c>
      <c r="I3222" s="1626"/>
      <c r="J3222" s="1627"/>
      <c r="K3222" s="1627"/>
      <c r="L3222" s="1627"/>
      <c r="M3222" s="1627"/>
      <c r="N3222" s="1628"/>
    </row>
    <row r="3223" spans="8:8" ht="20.25" customHeight="1">
      <c r="A3223" s="1443"/>
      <c r="B3223" s="1503" t="s">
        <v>70</v>
      </c>
      <c r="C3223" s="1616" t="str">
        <f>'Result Entry'!$EU$3</f>
        <v>SOC.SER.PLAN</v>
      </c>
      <c r="D3223" s="1617"/>
      <c r="E3223" s="1618"/>
      <c r="F3223" s="1619">
        <f>IF($J3199="TC",0,IF($J3199="Nso",0,VLOOKUP($A3196,'Result Entry'!$B$9:$HS$108,178,0)))</f>
        <v>0.0</v>
      </c>
      <c r="G3223" s="1619"/>
      <c r="H3223" s="1620">
        <f>IF($J3199="TC",0,IF($J3199="Nso",0,VLOOKUP($A3196,'Result Entry'!$B$9:$GS$108,136,0)))</f>
        <v>0.0</v>
      </c>
      <c r="I3223" s="1629" t="s">
        <v>175</v>
      </c>
      <c r="J3223" s="1630"/>
      <c r="K3223" s="1668"/>
      <c r="L3223" s="1669"/>
      <c r="M3223" s="1669"/>
      <c r="N3223" s="1670"/>
    </row>
    <row r="3224" spans="8:8" ht="20.25" customHeight="1">
      <c r="A3224" s="1443"/>
      <c r="B3224" s="1503" t="s">
        <v>70</v>
      </c>
      <c r="C3224" s="1616" t="str">
        <f>'Result Entry'!$FG$3</f>
        <v>Jeewan Kaushal</v>
      </c>
      <c r="D3224" s="1617"/>
      <c r="E3224" s="1618"/>
      <c r="F3224" s="1619" t="str">
        <f>IF($J3199="TC",0,IF($J3199="Nso",0,VLOOKUP($A3196,'Result Entry'!$B$9:$HS$108,182,0)))</f>
        <v/>
      </c>
      <c r="G3224" s="1619"/>
      <c r="H3224" s="1620">
        <f>IF($J3199="TC",0,IF($J3199="Nso",0,VLOOKUP($A3196,'Result Entry'!$B$9:$HS$108,136,0)))</f>
        <v>0.0</v>
      </c>
      <c r="I3224" s="1629" t="s">
        <v>149</v>
      </c>
      <c r="J3224" s="1630"/>
      <c r="K3224" s="1630"/>
      <c r="L3224" s="1630"/>
      <c r="M3224" s="1630"/>
      <c r="N3224" s="1634"/>
    </row>
    <row r="3225" spans="8:8" ht="20.25" customHeight="1">
      <c r="A3225" s="1443"/>
      <c r="B3225" s="1483" t="s">
        <v>70</v>
      </c>
      <c r="C3225" s="1635" t="s">
        <v>181</v>
      </c>
      <c r="D3225" s="1636"/>
      <c r="E3225" s="1637"/>
      <c r="F3225" s="1638" t="s">
        <v>182</v>
      </c>
      <c r="G3225" s="1639"/>
      <c r="H3225" s="1640" t="s">
        <v>31</v>
      </c>
      <c r="I3225" s="1629" t="s">
        <v>176</v>
      </c>
      <c r="J3225" s="1630"/>
      <c r="K3225" s="1630"/>
      <c r="L3225" s="1630"/>
      <c r="M3225" s="1630"/>
      <c r="N3225" s="1634"/>
    </row>
    <row r="3226" spans="8:8" ht="20.25" customHeight="1">
      <c r="A3226" s="1443"/>
      <c r="B3226" s="1483" t="s">
        <v>70</v>
      </c>
      <c r="C3226" s="1641"/>
      <c r="D3226" s="1642"/>
      <c r="E3226" s="1643"/>
      <c r="F3226" s="1644" t="s">
        <v>183</v>
      </c>
      <c r="G3226" s="1645"/>
      <c r="H3226" s="1646" t="s">
        <v>180</v>
      </c>
      <c r="I3226" s="1647" t="s">
        <v>68</v>
      </c>
      <c r="J3226" s="1648"/>
      <c r="K3226" s="1648"/>
      <c r="L3226" s="1648"/>
      <c r="M3226" s="1648"/>
      <c r="N3226" s="1649"/>
    </row>
    <row r="3227" spans="8:8" ht="20.25" customHeight="1">
      <c r="A3227" s="1443"/>
      <c r="B3227" s="1483" t="s">
        <v>70</v>
      </c>
      <c r="C3227" s="1641"/>
      <c r="D3227" s="1642"/>
      <c r="E3227" s="1643"/>
      <c r="F3227" s="1644" t="s">
        <v>186</v>
      </c>
      <c r="G3227" s="1645"/>
      <c r="H3227" s="1646" t="s">
        <v>63</v>
      </c>
      <c r="I3227" s="1650"/>
      <c r="J3227" s="1651"/>
      <c r="K3227" s="1651"/>
      <c r="L3227" s="1651"/>
      <c r="M3227" s="1651"/>
      <c r="N3227" s="1652"/>
    </row>
    <row r="3228" spans="8:8" ht="20.25" customHeight="1">
      <c r="A3228" s="1443"/>
      <c r="B3228" s="1483" t="s">
        <v>70</v>
      </c>
      <c r="C3228" s="1641"/>
      <c r="D3228" s="1642"/>
      <c r="E3228" s="1643"/>
      <c r="F3228" s="1644" t="s">
        <v>187</v>
      </c>
      <c r="G3228" s="1645"/>
      <c r="H3228" s="1646" t="s">
        <v>64</v>
      </c>
      <c r="I3228" s="1650"/>
      <c r="J3228" s="1651"/>
      <c r="K3228" s="1651"/>
      <c r="L3228" s="1651"/>
      <c r="M3228" s="1651"/>
      <c r="N3228" s="1652"/>
    </row>
    <row r="3229" spans="8:8" ht="20.25" customHeight="1">
      <c r="A3229" s="1443"/>
      <c r="B3229" s="1483" t="s">
        <v>70</v>
      </c>
      <c r="C3229" s="1641"/>
      <c r="D3229" s="1642"/>
      <c r="E3229" s="1643"/>
      <c r="F3229" s="1644" t="s">
        <v>184</v>
      </c>
      <c r="G3229" s="1645"/>
      <c r="H3229" s="1646" t="s">
        <v>66</v>
      </c>
      <c r="I3229" s="1653" t="s">
        <v>81</v>
      </c>
      <c r="J3229" s="1654"/>
      <c r="K3229" s="1654"/>
      <c r="L3229" s="1654"/>
      <c r="M3229" s="1654"/>
      <c r="N3229" s="1655"/>
    </row>
    <row r="3230" spans="8:8" ht="20.25" customHeight="1">
      <c r="A3230" s="1443"/>
      <c r="B3230" s="1656" t="s">
        <v>70</v>
      </c>
      <c r="C3230" s="1657"/>
      <c r="D3230" s="1658"/>
      <c r="E3230" s="1659"/>
      <c r="F3230" s="1660" t="s">
        <v>185</v>
      </c>
      <c r="G3230" s="1661"/>
      <c r="H3230" s="1662" t="s">
        <v>65</v>
      </c>
      <c r="I3230" s="1663"/>
      <c r="J3230" s="1664"/>
      <c r="K3230" s="1664"/>
      <c r="L3230" s="1664"/>
      <c r="M3230" s="1664"/>
      <c r="N3230" s="1665"/>
    </row>
    <row r="3231" spans="8:8" ht="15.75">
      <c r="A3231" s="1666"/>
      <c r="B3231" s="1666"/>
      <c r="C3231" s="1666"/>
      <c r="D3231" s="1666"/>
      <c r="E3231" s="1666"/>
      <c r="F3231" s="1666"/>
      <c r="G3231" s="1666"/>
      <c r="H3231" s="1666"/>
      <c r="I3231" s="1666"/>
      <c r="J3231" s="1666"/>
      <c r="K3231" s="1666"/>
      <c r="L3231" s="1666"/>
      <c r="M3231" s="1666"/>
      <c r="N3231" s="1666"/>
    </row>
    <row r="3232" spans="8:8" ht="24.75" customHeight="1">
      <c r="A3232" s="1441">
        <f>A3196+1</f>
        <v>92.0</v>
      </c>
      <c r="B3232" s="1442" t="s">
        <v>51</v>
      </c>
      <c r="C3232" s="1442"/>
      <c r="D3232" s="1442"/>
      <c r="E3232" s="1442"/>
      <c r="F3232" s="1442"/>
      <c r="G3232" s="1442"/>
      <c r="H3232" s="1442"/>
      <c r="I3232" s="1442"/>
      <c r="J3232" s="1442"/>
      <c r="K3232" s="1442"/>
      <c r="L3232" s="1442"/>
      <c r="M3232" s="1442"/>
      <c r="N3232" s="1442"/>
    </row>
    <row r="3233" spans="8:8" ht="42.75" customHeight="1">
      <c r="A3233" s="1443"/>
      <c r="B3233" s="1444"/>
      <c r="C3233" s="1445"/>
      <c r="D3233" s="1446" t="str">
        <f>Master!$E$8</f>
        <v>Govt. Sr. Secondary School </v>
      </c>
      <c r="E3233" s="1447"/>
      <c r="F3233" s="1447"/>
      <c r="G3233" s="1447"/>
      <c r="H3233" s="1447"/>
      <c r="I3233" s="1447"/>
      <c r="J3233" s="1447"/>
      <c r="K3233" s="1447"/>
      <c r="L3233" s="1447"/>
      <c r="M3233" s="1447"/>
      <c r="N3233" s="1448"/>
    </row>
    <row r="3234" spans="8:8" ht="26.25" customHeight="1">
      <c r="A3234" s="1443"/>
      <c r="B3234" s="1449"/>
      <c r="C3234" s="1450"/>
      <c r="D3234" s="1451" t="str">
        <f>Master!$E$11</f>
        <v>P.S.-Bapini (Jodhpur)</v>
      </c>
      <c r="E3234" s="1452"/>
      <c r="F3234" s="1452"/>
      <c r="G3234" s="1452"/>
      <c r="H3234" s="1452"/>
      <c r="I3234" s="1452"/>
      <c r="J3234" s="1452"/>
      <c r="K3234" s="1452"/>
      <c r="L3234" s="1452"/>
      <c r="M3234" s="1452"/>
      <c r="N3234" s="1453"/>
    </row>
    <row r="3235" spans="8:8" ht="20.25" customHeight="1">
      <c r="A3235" s="1443"/>
      <c r="B3235" s="1454"/>
      <c r="C3235" s="1455" t="s">
        <v>151</v>
      </c>
      <c r="D3235" s="1456"/>
      <c r="E3235" s="1456"/>
      <c r="F3235" s="1456"/>
      <c r="G3235" s="1457"/>
      <c r="H3235" s="1458" t="s">
        <v>128</v>
      </c>
      <c r="I3235" s="1458"/>
      <c r="J3235" s="1459">
        <f>VLOOKUP(A3232,'Result Entry'!$B$6:$K$108,6,0)</f>
        <v>0.0</v>
      </c>
      <c r="K3235" s="1460" t="s">
        <v>69</v>
      </c>
      <c r="L3235" s="1461"/>
      <c r="M3235" s="1462">
        <f>Master!$E$14</f>
        <v>8.151106901E9</v>
      </c>
      <c r="N3235" s="1463"/>
    </row>
    <row r="3236" spans="8:8" ht="20.25" customHeight="1">
      <c r="A3236" s="1443"/>
      <c r="B3236" s="1464"/>
      <c r="C3236" s="1465"/>
      <c r="D3236" s="1466"/>
      <c r="E3236" s="1466"/>
      <c r="F3236" s="1466"/>
      <c r="G3236" s="1467"/>
      <c r="H3236" s="1468"/>
      <c r="I3236" s="1468"/>
      <c r="J3236" s="1469"/>
      <c r="K3236" s="1470" t="s">
        <v>67</v>
      </c>
      <c r="L3236" s="1471"/>
      <c r="M3236" s="1472"/>
      <c r="N3236" s="1473"/>
      <c r="O3236" s="23" t="s">
        <v>157</v>
      </c>
    </row>
    <row r="3237" spans="8:8" ht="20.25" customHeight="1">
      <c r="A3237" s="1443"/>
      <c r="B3237" s="1464"/>
      <c r="C3237" s="1474"/>
      <c r="D3237" s="1475"/>
      <c r="E3237" s="1475"/>
      <c r="F3237" s="1475"/>
      <c r="G3237" s="1476"/>
      <c r="H3237" s="1477"/>
      <c r="I3237" s="1477"/>
      <c r="J3237" s="1478"/>
      <c r="K3237" s="1479" t="s">
        <v>52</v>
      </c>
      <c r="L3237" s="1480"/>
      <c r="M3237" s="1481" t="str">
        <f>Master!$E$6</f>
        <v>2022-23</v>
      </c>
      <c r="N3237" s="1482"/>
    </row>
    <row r="3238" spans="8:8" ht="20.25" customHeight="1">
      <c r="A3238" s="1443"/>
      <c r="B3238" s="1483" t="s">
        <v>70</v>
      </c>
      <c r="C3238" s="1484" t="s">
        <v>21</v>
      </c>
      <c r="D3238" s="1485"/>
      <c r="E3238" s="1485"/>
      <c r="F3238" s="1486"/>
      <c r="G3238" s="1487" t="s">
        <v>150</v>
      </c>
      <c r="H3238" s="1488">
        <f>VLOOKUP($A3232,'Result Entry'!$B$9:$FW$108,4,0)</f>
        <v>0.0</v>
      </c>
      <c r="I3238" s="1488"/>
      <c r="J3238" s="1488"/>
      <c r="K3238" s="1488"/>
      <c r="L3238" s="1488"/>
      <c r="M3238" s="1488"/>
      <c r="N3238" s="1489"/>
    </row>
    <row r="3239" spans="8:8" ht="20.25" customHeight="1">
      <c r="A3239" s="1443"/>
      <c r="B3239" s="1483" t="s">
        <v>70</v>
      </c>
      <c r="C3239" s="1490" t="s">
        <v>23</v>
      </c>
      <c r="D3239" s="1491"/>
      <c r="E3239" s="1491"/>
      <c r="F3239" s="1492"/>
      <c r="G3239" s="1493" t="s">
        <v>150</v>
      </c>
      <c r="H3239" s="1494">
        <f>VLOOKUP($A3232,'Result Entry'!$B$9:$FW$108,7,0)</f>
        <v>0.0</v>
      </c>
      <c r="I3239" s="1494"/>
      <c r="J3239" s="1494"/>
      <c r="K3239" s="1494"/>
      <c r="L3239" s="1494"/>
      <c r="M3239" s="1494"/>
      <c r="N3239" s="1495"/>
    </row>
    <row r="3240" spans="8:8" ht="20.25" customHeight="1">
      <c r="A3240" s="1443"/>
      <c r="B3240" s="1483" t="s">
        <v>70</v>
      </c>
      <c r="C3240" s="1490" t="s">
        <v>24</v>
      </c>
      <c r="D3240" s="1491"/>
      <c r="E3240" s="1491"/>
      <c r="F3240" s="1492"/>
      <c r="G3240" s="1493" t="s">
        <v>150</v>
      </c>
      <c r="H3240" s="1494">
        <f>VLOOKUP($A3232,'Result Entry'!$B$9:$FW$108,8,0)</f>
        <v>0.0</v>
      </c>
      <c r="I3240" s="1494"/>
      <c r="J3240" s="1494"/>
      <c r="K3240" s="1494"/>
      <c r="L3240" s="1494"/>
      <c r="M3240" s="1494"/>
      <c r="N3240" s="1495"/>
    </row>
    <row r="3241" spans="8:8" ht="20.25" customHeight="1">
      <c r="A3241" s="1443"/>
      <c r="B3241" s="1483" t="s">
        <v>70</v>
      </c>
      <c r="C3241" s="1490" t="s">
        <v>53</v>
      </c>
      <c r="D3241" s="1491"/>
      <c r="E3241" s="1491"/>
      <c r="F3241" s="1492"/>
      <c r="G3241" s="1493" t="s">
        <v>150</v>
      </c>
      <c r="H3241" s="1494">
        <f>VLOOKUP($A3232,'Result Entry'!$B$9:$FW$108,9,0)</f>
        <v>0.0</v>
      </c>
      <c r="I3241" s="1494"/>
      <c r="J3241" s="1494"/>
      <c r="K3241" s="1494"/>
      <c r="L3241" s="1494"/>
      <c r="M3241" s="1494"/>
      <c r="N3241" s="1495"/>
    </row>
    <row r="3242" spans="8:8" ht="20.25" customHeight="1">
      <c r="A3242" s="1443"/>
      <c r="B3242" s="1483" t="s">
        <v>70</v>
      </c>
      <c r="C3242" s="1490" t="s">
        <v>54</v>
      </c>
      <c r="D3242" s="1491"/>
      <c r="E3242" s="1491"/>
      <c r="F3242" s="1492"/>
      <c r="G3242" s="1493" t="s">
        <v>150</v>
      </c>
      <c r="H3242" s="1496" t="str">
        <f>CONCATENATE('Result Entry'!$G$4,'Result Entry'!$J$4)</f>
        <v>11(A)</v>
      </c>
      <c r="I3242" s="1494"/>
      <c r="J3242" s="1494"/>
      <c r="K3242" s="1494"/>
      <c r="L3242" s="1494"/>
      <c r="M3242" s="1494"/>
      <c r="N3242" s="1495"/>
    </row>
    <row r="3243" spans="8:8" ht="20.25" customHeight="1">
      <c r="A3243" s="1443"/>
      <c r="B3243" s="1483" t="s">
        <v>70</v>
      </c>
      <c r="C3243" s="1497" t="s">
        <v>26</v>
      </c>
      <c r="D3243" s="1498"/>
      <c r="E3243" s="1498"/>
      <c r="F3243" s="1499"/>
      <c r="G3243" s="1500" t="s">
        <v>150</v>
      </c>
      <c r="H3243" s="1501">
        <f>VLOOKUP($A3232,'Result Entry'!$B$9:$FW$108,10,0)</f>
        <v>0.0</v>
      </c>
      <c r="I3243" s="1501"/>
      <c r="J3243" s="1501"/>
      <c r="K3243" s="1501"/>
      <c r="L3243" s="1501"/>
      <c r="M3243" s="1501"/>
      <c r="N3243" s="1502"/>
    </row>
    <row r="3244" spans="8:8" ht="20.25" customHeight="1">
      <c r="A3244" s="1443"/>
      <c r="B3244" s="1503" t="s">
        <v>70</v>
      </c>
      <c r="C3244" s="1504" t="s">
        <v>168</v>
      </c>
      <c r="D3244" s="1505"/>
      <c r="E3244" s="1506" t="s">
        <v>73</v>
      </c>
      <c r="F3244" s="1507" t="s">
        <v>74</v>
      </c>
      <c r="G3244" s="1508" t="s">
        <v>169</v>
      </c>
      <c r="H3244" s="1509" t="s">
        <v>56</v>
      </c>
      <c r="I3244" s="1510"/>
      <c r="J3244" s="1511" t="s">
        <v>85</v>
      </c>
      <c r="K3244" s="1512"/>
      <c r="L3244" s="1513" t="s">
        <v>170</v>
      </c>
      <c r="M3244" s="1514" t="s">
        <v>77</v>
      </c>
      <c r="N3244" s="1515" t="s">
        <v>99</v>
      </c>
    </row>
    <row r="3245" spans="8:8" ht="20.25" customHeight="1">
      <c r="A3245" s="1443"/>
      <c r="B3245" s="1503"/>
      <c r="C3245" s="1516"/>
      <c r="D3245" s="1517"/>
      <c r="E3245" s="1518"/>
      <c r="F3245" s="1519"/>
      <c r="G3245" s="1520"/>
      <c r="H3245" s="1521"/>
      <c r="I3245" s="1522"/>
      <c r="J3245" s="1523"/>
      <c r="K3245" s="1524"/>
      <c r="L3245" s="1525"/>
      <c r="M3245" s="1526"/>
      <c r="N3245" s="1527"/>
    </row>
    <row r="3246" spans="8:8" ht="20.25" customHeight="1">
      <c r="A3246" s="1443"/>
      <c r="B3246" s="1503" t="s">
        <v>70</v>
      </c>
      <c r="C3246" s="1528" t="s">
        <v>57</v>
      </c>
      <c r="D3246" s="1529"/>
      <c r="E3246" s="1530">
        <f>'Result Entry'!$L$7</f>
        <v>10.0</v>
      </c>
      <c r="F3246" s="1531">
        <f>'Result Entry'!$M$7</f>
        <v>10.0</v>
      </c>
      <c r="G3246" s="1532">
        <f>SUM(E3246:F3246)</f>
        <v>20.0</v>
      </c>
      <c r="H3246" s="1533">
        <f>'Result Entry'!$AU$7</f>
        <v>70.0</v>
      </c>
      <c r="I3246" s="1534"/>
      <c r="J3246" s="1535">
        <f>'Result Entry'!$AY$7</f>
        <v>100.0</v>
      </c>
      <c r="K3246" s="1534"/>
      <c r="L3246" s="1532">
        <f t="shared" si="182" ref="L3246:L3251">H3246+J3246</f>
        <v>170.0</v>
      </c>
      <c r="M3246" s="1536">
        <f t="shared" si="183" ref="M3246:M3251">G3246+L3246</f>
        <v>190.0</v>
      </c>
      <c r="N3246" s="1537"/>
    </row>
    <row r="3247" spans="8:8" s="1538" ht="20.25" customFormat="1" customHeight="1">
      <c r="A3247" s="1443"/>
      <c r="B3247" s="1539" t="s">
        <v>70</v>
      </c>
      <c r="C3247" s="1540" t="str">
        <f>'Result Entry'!$L$3</f>
        <v>HINDI Comp.</v>
      </c>
      <c r="D3247" s="1541"/>
      <c r="E3247" s="1542">
        <f>IF($J3235="TC",0,IF($J3235="Nso",0,VLOOKUP($A3232,'Result Entry'!$B$9:$FW$108,11,0)))</f>
        <v>0.0</v>
      </c>
      <c r="F3247" s="1543">
        <f>IF($J3235="TC",0,IF($J3235="Nso",0,VLOOKUP($A3232,'Result Entry'!$B$9:$FW$108,12,0)))</f>
        <v>0.0</v>
      </c>
      <c r="G3247" s="1544">
        <f>E3247+F3247</f>
        <v>0.0</v>
      </c>
      <c r="H3247" s="1545">
        <f>IF($J3235="TC",0,IF($J3235="Nso",0,VLOOKUP($A3232,'Result Entry'!$B$9:$FW$108,16,0)))</f>
        <v>0.0</v>
      </c>
      <c r="I3247" s="1546"/>
      <c r="J3247" s="1547">
        <f>IF($J3235="TC",0,IF($J3235="Nso",0,VLOOKUP($A3232,'Result Entry'!$B$9:$FW$108,19,0)))</f>
        <v>0.0</v>
      </c>
      <c r="K3247" s="1546"/>
      <c r="L3247" s="1548">
        <f t="shared" si="182"/>
        <v>0.0</v>
      </c>
      <c r="M3247" s="1549">
        <f t="shared" si="183"/>
        <v>0.0</v>
      </c>
      <c r="N3247" s="1550" t="str">
        <f>IF($J3235="TC",0,IF($J3235="Nso",0,VLOOKUP($A3232,'Result Entry'!$B$9:$FW$108,24,0)))</f>
        <v/>
      </c>
    </row>
    <row r="3248" spans="8:8" s="1538" ht="20.25" customFormat="1" customHeight="1">
      <c r="A3248" s="1443"/>
      <c r="B3248" s="1539" t="s">
        <v>70</v>
      </c>
      <c r="C3248" s="1551" t="str">
        <f>'Result Entry'!$Z$3</f>
        <v>ENGLISH Comp.</v>
      </c>
      <c r="D3248" s="1552"/>
      <c r="E3248" s="1542">
        <f>IF($J3235="TC",0,IF($J3235="Nso",0,VLOOKUP($A3232,'Result Entry'!$B$9:$FW$108,25,0)))</f>
        <v>0.0</v>
      </c>
      <c r="F3248" s="1543">
        <f>IF($J3235="TC",0,IF($J3235="Nso",0,VLOOKUP($A3232,'Result Entry'!$B$9:$FW$108,26,0)))</f>
        <v>0.0</v>
      </c>
      <c r="G3248" s="1553">
        <f>E3248+F3248</f>
        <v>0.0</v>
      </c>
      <c r="H3248" s="1554">
        <f>IF($J3235="TC",0,IF($J3235="Nso",0,VLOOKUP($A3232,'Result Entry'!$B$9:$FW$108,30,0)))</f>
        <v>0.0</v>
      </c>
      <c r="I3248" s="1555"/>
      <c r="J3248" s="1556">
        <f>IF($J3235="TC",0,IF($J3235="Nso",0,VLOOKUP($A3232,'Result Entry'!$B$9:$FW$108,33,0)))</f>
        <v>0.0</v>
      </c>
      <c r="K3248" s="1555"/>
      <c r="L3248" s="1548">
        <f t="shared" si="182"/>
        <v>0.0</v>
      </c>
      <c r="M3248" s="1549">
        <f t="shared" si="183"/>
        <v>0.0</v>
      </c>
      <c r="N3248" s="1550" t="str">
        <f>IF($J3235="TC",0,IF($J3235="Nso",0,VLOOKUP($A3232,'Result Entry'!$B$9:$FW$108,38,0)))</f>
        <v/>
      </c>
    </row>
    <row r="3249" spans="8:8" s="1538" ht="20.25" customFormat="1" customHeight="1">
      <c r="A3249" s="1443"/>
      <c r="B3249" s="1539" t="s">
        <v>70</v>
      </c>
      <c r="C3249" s="1551" t="str">
        <f>'Result Entry'!$AO$3</f>
        <v>PHYSICS</v>
      </c>
      <c r="D3249" s="1552"/>
      <c r="E3249" s="1542">
        <f>IF($J3235="TC",0,IF($J3235="Nso",0,VLOOKUP($A3232,'Result Entry'!$B$9:$FW$108,39,0)))</f>
        <v>0.0</v>
      </c>
      <c r="F3249" s="1543">
        <f>IF($J3235="TC",0,IF($J3235="Nso",0,VLOOKUP($A3232,'Result Entry'!$B$9:$FW$108,40,0)))</f>
        <v>0.0</v>
      </c>
      <c r="G3249" s="1553">
        <f>E3249+F3249</f>
        <v>0.0</v>
      </c>
      <c r="H3249" s="1554">
        <f>IF($J3235="TC",0,IF($J3235="Nso",0,VLOOKUP($A3232,'Result Entry'!$B$9:$FW$108,45,0)))</f>
        <v>0.0</v>
      </c>
      <c r="I3249" s="1555"/>
      <c r="J3249" s="1556">
        <f>IF($J3235="TC",0,IF($J3235="Nso",0,VLOOKUP($A3232,'Result Entry'!$B$9:$FW$108,49,0)))</f>
        <v>0.0</v>
      </c>
      <c r="K3249" s="1555"/>
      <c r="L3249" s="1548">
        <f t="shared" si="182"/>
        <v>0.0</v>
      </c>
      <c r="M3249" s="1549">
        <f t="shared" si="183"/>
        <v>0.0</v>
      </c>
      <c r="N3249" s="1550" t="str">
        <f>IF($J3235="TC",0,IF($J3235="Nso",0,VLOOKUP($A3232,'Result Entry'!$B$9:$FW$108,54,0)))</f>
        <v/>
      </c>
    </row>
    <row r="3250" spans="8:8" s="1538" ht="20.25" customFormat="1" customHeight="1">
      <c r="A3250" s="1443"/>
      <c r="B3250" s="1539" t="s">
        <v>70</v>
      </c>
      <c r="C3250" s="1551" t="str">
        <f>'Result Entry'!$BF$3</f>
        <v>CHEMISTRY</v>
      </c>
      <c r="D3250" s="1552"/>
      <c r="E3250" s="1542" t="str">
        <f>IF($J3235="TC",0,IF($J3235="Nso",0,VLOOKUP($A3232,'Result Entry'!$B$9:$FW$108,55,0)))</f>
        <v/>
      </c>
      <c r="F3250" s="1543">
        <f>IF($J3235="TC",0,IF($J3235="Nso",0,VLOOKUP($A3232,'Result Entry'!$B$9:$FW$108,56,0)))</f>
        <v>0.0</v>
      </c>
      <c r="G3250" s="1553" t="e">
        <f>E3250+F3250</f>
        <v>#VALUE!</v>
      </c>
      <c r="H3250" s="1554">
        <f>IF($J3235="TC",0,IF($J3235="Nso",0,VLOOKUP($A3232,'Result Entry'!$B$9:$FW$108,61,0)))</f>
        <v>0.0</v>
      </c>
      <c r="I3250" s="1555"/>
      <c r="J3250" s="1556">
        <f>IF($J3235="TC",0,IF($J3235="Nso",0,VLOOKUP($A3232,'Result Entry'!$B$9:$FW$108,65,0)))</f>
        <v>0.0</v>
      </c>
      <c r="K3250" s="1555"/>
      <c r="L3250" s="1548">
        <f t="shared" si="182"/>
        <v>0.0</v>
      </c>
      <c r="M3250" s="1549" t="e">
        <f t="shared" si="183"/>
        <v>#VALUE!</v>
      </c>
      <c r="N3250" s="1550" t="str">
        <f>IF($J3235="TC",0,IF($J3235="Nso",0,VLOOKUP($A3232,'Result Entry'!$B$9:$FW$108,70,0)))</f>
        <v/>
      </c>
    </row>
    <row r="3251" spans="8:8" s="1538" ht="20.25" customFormat="1" customHeight="1">
      <c r="A3251" s="1443"/>
      <c r="B3251" s="1539" t="s">
        <v>70</v>
      </c>
      <c r="C3251" s="1551" t="str">
        <f>'Result Entry'!$BW$3</f>
        <v>BIOLOGY</v>
      </c>
      <c r="D3251" s="1552"/>
      <c r="E3251" s="1557" t="str">
        <f>IF($J3235="TC",0,IF($J3235="Nso",0,VLOOKUP($A3232,'Result Entry'!$B$9:$FW$108,71,0)))</f>
        <v/>
      </c>
      <c r="F3251" s="1558" t="str">
        <f>IF($J3235="TC",0,IF($J3235="Nso",0,VLOOKUP($A3232,'Result Entry'!$B$9:$FW$108,72,0)))</f>
        <v/>
      </c>
      <c r="G3251" s="1559" t="e">
        <f>E3251+F3251</f>
        <v>#VALUE!</v>
      </c>
      <c r="H3251" s="1560">
        <f>IF($J3235="TC",0,IF($J3235="Nso",0,VLOOKUP($A3232,'Result Entry'!$B$9:$FW$108,77,0)))</f>
        <v>0.0</v>
      </c>
      <c r="I3251" s="1561"/>
      <c r="J3251" s="1562">
        <f>IF($J3235="TC",0,IF($J3235="Nso",0,VLOOKUP($A3232,'Result Entry'!$B$9:$FW$108,81,0)))</f>
        <v>0.0</v>
      </c>
      <c r="K3251" s="1561"/>
      <c r="L3251" s="1563">
        <f t="shared" si="182"/>
        <v>0.0</v>
      </c>
      <c r="M3251" s="1564" t="e">
        <f t="shared" si="183"/>
        <v>#VALUE!</v>
      </c>
      <c r="N3251" s="1550">
        <f>IF($J3235="TC",0,IF($J3235="Nso",0,VLOOKUP($A3232,'Result Entry'!$B$9:$FW$108,86,0)))</f>
        <v>0.0</v>
      </c>
    </row>
    <row r="3252" spans="8:8" ht="20.25" customHeight="1">
      <c r="A3252" s="1443"/>
      <c r="B3252" s="1503" t="s">
        <v>70</v>
      </c>
      <c r="C3252" s="1565" t="s">
        <v>78</v>
      </c>
      <c r="D3252" s="1566"/>
      <c r="E3252" s="1567"/>
      <c r="F3252" s="1568" t="s">
        <v>79</v>
      </c>
      <c r="G3252" s="1569"/>
      <c r="H3252" s="1570" t="s">
        <v>80</v>
      </c>
      <c r="I3252" s="1571"/>
      <c r="J3252" s="1572" t="s">
        <v>42</v>
      </c>
      <c r="K3252" s="1667" t="s">
        <v>92</v>
      </c>
      <c r="L3252" s="1574" t="s">
        <v>40</v>
      </c>
      <c r="M3252" s="1575"/>
      <c r="N3252" s="1576" t="s">
        <v>44</v>
      </c>
    </row>
    <row r="3253" spans="8:8" ht="25.5" customHeight="1">
      <c r="A3253" s="1443"/>
      <c r="B3253" s="1503" t="s">
        <v>70</v>
      </c>
      <c r="C3253" s="1577"/>
      <c r="D3253" s="1578"/>
      <c r="E3253" s="1579"/>
      <c r="F3253" s="1580">
        <f>IF($J3235="TC",0,IF($J3235="Nso",0,VLOOKUP($A3232,'Result Entry'!$B$9:$FW$108,146,0)))</f>
        <v>0.0</v>
      </c>
      <c r="G3253" s="1581"/>
      <c r="H3253" s="1582">
        <f>IF($J3235="TC",0,IF($J3235="Nso",0,VLOOKUP($A3232,'Result Entry'!$B$9:$FW$108,147,0)))</f>
        <v>0.0</v>
      </c>
      <c r="I3253" s="1583"/>
      <c r="J3253" s="1584">
        <f>IF($J3235="TC",0,IF($J3235="Nso",0,VLOOKUP($A3232,'Result Entry'!$B$9:$FW$108,148,0)))</f>
        <v>0.0</v>
      </c>
      <c r="K3253" s="1585" t="str">
        <f>IF($J3235="TC",0,IF($J3235="Nso",0,VLOOKUP($A3232,'Result Entry'!$B$9:$FW$108,149,0)))</f>
        <v/>
      </c>
      <c r="L3253" s="1586">
        <f>IF($J3235="TC",0,IF($J3235="Nso",0,VLOOKUP($A3232,'Result Entry'!$B$9:$FW$108,150,0)))</f>
        <v>0.0</v>
      </c>
      <c r="M3253" s="1587"/>
      <c r="N3253" s="1588">
        <f>IF($J3235="TC",0,IF($J3235="Nso",0,VLOOKUP($A3232,'Result Entry'!$B$9:$FW$108,152,0)))</f>
        <v>0.0</v>
      </c>
    </row>
    <row r="3254" spans="8:8" ht="20.25" customHeight="1">
      <c r="A3254" s="1443"/>
      <c r="B3254" s="1503" t="s">
        <v>70</v>
      </c>
      <c r="C3254" s="1589" t="s">
        <v>59</v>
      </c>
      <c r="D3254" s="1590"/>
      <c r="E3254" s="1590"/>
      <c r="F3254" s="1590"/>
      <c r="G3254" s="1590"/>
      <c r="H3254" s="1591"/>
      <c r="I3254" s="1592" t="s">
        <v>60</v>
      </c>
      <c r="J3254" s="1593"/>
      <c r="K3254" s="1594">
        <f>VLOOKUP($A3232,'Result Entry'!$B$9:$FW$108,143,0)</f>
        <v>0.0</v>
      </c>
      <c r="L3254" s="1595"/>
      <c r="M3254" s="1596" t="s">
        <v>38</v>
      </c>
      <c r="N3254" s="1597"/>
    </row>
    <row r="3255" spans="8:8" ht="20.25" customHeight="1">
      <c r="A3255" s="1443"/>
      <c r="B3255" s="1503" t="s">
        <v>70</v>
      </c>
      <c r="C3255" s="1598" t="s">
        <v>55</v>
      </c>
      <c r="D3255" s="1599"/>
      <c r="E3255" s="1599"/>
      <c r="F3255" s="1600" t="s">
        <v>158</v>
      </c>
      <c r="G3255" s="1601"/>
      <c r="H3255" s="1602" t="s">
        <v>48</v>
      </c>
      <c r="I3255" s="1603" t="s">
        <v>61</v>
      </c>
      <c r="J3255" s="1604"/>
      <c r="K3255" s="1605">
        <f>VLOOKUP($A3232,'Result Entry'!$B$9:$FW$108,144,0)</f>
        <v>0.0</v>
      </c>
      <c r="L3255" s="1606"/>
      <c r="M3255" s="1607">
        <f>VLOOKUP($A3232,'Result Entry'!$B$9:$FW$108,145,0)</f>
        <v>0.0</v>
      </c>
      <c r="N3255" s="1608"/>
    </row>
    <row r="3256" spans="8:8" ht="20.25" customHeight="1">
      <c r="A3256" s="1443"/>
      <c r="B3256" s="1503" t="s">
        <v>70</v>
      </c>
      <c r="C3256" s="1598"/>
      <c r="D3256" s="1599"/>
      <c r="E3256" s="1599"/>
      <c r="F3256" s="1609"/>
      <c r="G3256" s="1610"/>
      <c r="H3256" s="1611" t="s">
        <v>100</v>
      </c>
      <c r="I3256" s="1612" t="s">
        <v>62</v>
      </c>
      <c r="J3256" s="1613"/>
      <c r="K3256" s="1614">
        <f>IF($J3235="TC","Transferred",IF($J3235="Nso","NameSeparated",VLOOKUP($A3232,'Result Entry'!$B$9:$FW$108,153,0)))</f>
        <v>0.0</v>
      </c>
      <c r="L3256" s="1614"/>
      <c r="M3256" s="1614"/>
      <c r="N3256" s="1615"/>
    </row>
    <row r="3257" spans="8:8" ht="20.25" customHeight="1">
      <c r="A3257" s="1443"/>
      <c r="B3257" s="1503" t="s">
        <v>70</v>
      </c>
      <c r="C3257" s="1616" t="str">
        <f>'Result Entry'!$DU$3</f>
        <v>Foundation Of Information Tech.</v>
      </c>
      <c r="D3257" s="1617"/>
      <c r="E3257" s="1618"/>
      <c r="F3257" s="1619" t="str">
        <f>IF($J3235="TC",0,IF($J3235="Nso",0,VLOOKUP($A3232,'Result Entry'!$B$9:$GS$108,170,0)))</f>
        <v/>
      </c>
      <c r="G3257" s="1619"/>
      <c r="H3257" s="1620">
        <f>IF($J3235="TC",0,IF($J3235="Nso",0,VLOOKUP($A3232,'Result Entry'!$B$9:$GS$108,112,0)))</f>
        <v>0.0</v>
      </c>
      <c r="I3257" s="1621" t="s">
        <v>72</v>
      </c>
      <c r="J3257" s="1622"/>
      <c r="K3257" s="1623">
        <f>'Result Entry'!$T$2</f>
        <v>45041.0</v>
      </c>
      <c r="L3257" s="1624"/>
      <c r="M3257" s="1624"/>
      <c r="N3257" s="1625"/>
    </row>
    <row r="3258" spans="8:8" ht="20.25" customHeight="1">
      <c r="A3258" s="1443"/>
      <c r="B3258" s="1503" t="s">
        <v>70</v>
      </c>
      <c r="C3258" s="1616" t="str">
        <f>'Result Entry'!$EI$3</f>
        <v>G.I.A.I.-II</v>
      </c>
      <c r="D3258" s="1617"/>
      <c r="E3258" s="1618"/>
      <c r="F3258" s="1619" t="str">
        <f>IF($J3235="TC",0,IF($J3235="Nso",0,VLOOKUP($A3232,'Result Entry'!$B$9:$GS$108,174,0)))</f>
        <v/>
      </c>
      <c r="G3258" s="1619"/>
      <c r="H3258" s="1620">
        <f>IF($J3235="TC",0,IF($J3235="Nso",0,VLOOKUP($A3232,'Result Entry'!$B$9:$GS$108,124,0)))</f>
        <v>0.0</v>
      </c>
      <c r="I3258" s="1626"/>
      <c r="J3258" s="1627"/>
      <c r="K3258" s="1627"/>
      <c r="L3258" s="1627"/>
      <c r="M3258" s="1627"/>
      <c r="N3258" s="1628"/>
    </row>
    <row r="3259" spans="8:8" ht="20.25" customHeight="1">
      <c r="A3259" s="1443"/>
      <c r="B3259" s="1503" t="s">
        <v>70</v>
      </c>
      <c r="C3259" s="1616" t="str">
        <f>'Result Entry'!$EU$3</f>
        <v>SOC.SER.PLAN</v>
      </c>
      <c r="D3259" s="1617"/>
      <c r="E3259" s="1618"/>
      <c r="F3259" s="1619">
        <f>IF($J3235="TC",0,IF($J3235="Nso",0,VLOOKUP($A3232,'Result Entry'!$B$9:$HS$108,178,0)))</f>
        <v>0.0</v>
      </c>
      <c r="G3259" s="1619"/>
      <c r="H3259" s="1620">
        <f>IF($J3235="TC",0,IF($J3235="Nso",0,VLOOKUP($A3232,'Result Entry'!$B$9:$GS$108,136,0)))</f>
        <v>0.0</v>
      </c>
      <c r="I3259" s="1629" t="s">
        <v>175</v>
      </c>
      <c r="J3259" s="1630"/>
      <c r="K3259" s="1668"/>
      <c r="L3259" s="1669"/>
      <c r="M3259" s="1669"/>
      <c r="N3259" s="1670"/>
    </row>
    <row r="3260" spans="8:8" ht="20.25" customHeight="1">
      <c r="A3260" s="1443"/>
      <c r="B3260" s="1503" t="s">
        <v>70</v>
      </c>
      <c r="C3260" s="1616" t="str">
        <f>'Result Entry'!$FG$3</f>
        <v>Jeewan Kaushal</v>
      </c>
      <c r="D3260" s="1617"/>
      <c r="E3260" s="1618"/>
      <c r="F3260" s="1619" t="str">
        <f>IF($J3235="TC",0,IF($J3235="Nso",0,VLOOKUP($A3232,'Result Entry'!$B$9:$HS$108,182,0)))</f>
        <v/>
      </c>
      <c r="G3260" s="1619"/>
      <c r="H3260" s="1620">
        <f>IF($J3235="TC",0,IF($J3235="Nso",0,VLOOKUP($A3232,'Result Entry'!$B$9:$HS$108,136,0)))</f>
        <v>0.0</v>
      </c>
      <c r="I3260" s="1629" t="s">
        <v>149</v>
      </c>
      <c r="J3260" s="1630"/>
      <c r="K3260" s="1630"/>
      <c r="L3260" s="1630"/>
      <c r="M3260" s="1630"/>
      <c r="N3260" s="1634"/>
    </row>
    <row r="3261" spans="8:8" ht="20.25" customHeight="1">
      <c r="A3261" s="1443"/>
      <c r="B3261" s="1483" t="s">
        <v>70</v>
      </c>
      <c r="C3261" s="1635" t="s">
        <v>181</v>
      </c>
      <c r="D3261" s="1636"/>
      <c r="E3261" s="1637"/>
      <c r="F3261" s="1638" t="s">
        <v>182</v>
      </c>
      <c r="G3261" s="1639"/>
      <c r="H3261" s="1640" t="s">
        <v>31</v>
      </c>
      <c r="I3261" s="1629" t="s">
        <v>176</v>
      </c>
      <c r="J3261" s="1630"/>
      <c r="K3261" s="1630"/>
      <c r="L3261" s="1630"/>
      <c r="M3261" s="1630"/>
      <c r="N3261" s="1634"/>
    </row>
    <row r="3262" spans="8:8" ht="20.25" customHeight="1">
      <c r="A3262" s="1443"/>
      <c r="B3262" s="1483" t="s">
        <v>70</v>
      </c>
      <c r="C3262" s="1641"/>
      <c r="D3262" s="1642"/>
      <c r="E3262" s="1643"/>
      <c r="F3262" s="1644" t="s">
        <v>183</v>
      </c>
      <c r="G3262" s="1645"/>
      <c r="H3262" s="1646" t="s">
        <v>180</v>
      </c>
      <c r="I3262" s="1647" t="s">
        <v>68</v>
      </c>
      <c r="J3262" s="1648"/>
      <c r="K3262" s="1648"/>
      <c r="L3262" s="1648"/>
      <c r="M3262" s="1648"/>
      <c r="N3262" s="1649"/>
    </row>
    <row r="3263" spans="8:8" ht="20.25" customHeight="1">
      <c r="A3263" s="1443"/>
      <c r="B3263" s="1483" t="s">
        <v>70</v>
      </c>
      <c r="C3263" s="1641"/>
      <c r="D3263" s="1642"/>
      <c r="E3263" s="1643"/>
      <c r="F3263" s="1644" t="s">
        <v>186</v>
      </c>
      <c r="G3263" s="1645"/>
      <c r="H3263" s="1646" t="s">
        <v>63</v>
      </c>
      <c r="I3263" s="1650"/>
      <c r="J3263" s="1651"/>
      <c r="K3263" s="1651"/>
      <c r="L3263" s="1651"/>
      <c r="M3263" s="1651"/>
      <c r="N3263" s="1652"/>
    </row>
    <row r="3264" spans="8:8" ht="20.25" customHeight="1">
      <c r="A3264" s="1443"/>
      <c r="B3264" s="1483" t="s">
        <v>70</v>
      </c>
      <c r="C3264" s="1641"/>
      <c r="D3264" s="1642"/>
      <c r="E3264" s="1643"/>
      <c r="F3264" s="1644" t="s">
        <v>187</v>
      </c>
      <c r="G3264" s="1645"/>
      <c r="H3264" s="1646" t="s">
        <v>64</v>
      </c>
      <c r="I3264" s="1650"/>
      <c r="J3264" s="1651"/>
      <c r="K3264" s="1651"/>
      <c r="L3264" s="1651"/>
      <c r="M3264" s="1651"/>
      <c r="N3264" s="1652"/>
    </row>
    <row r="3265" spans="8:8" ht="20.25" customHeight="1">
      <c r="A3265" s="1443"/>
      <c r="B3265" s="1483" t="s">
        <v>70</v>
      </c>
      <c r="C3265" s="1641"/>
      <c r="D3265" s="1642"/>
      <c r="E3265" s="1643"/>
      <c r="F3265" s="1644" t="s">
        <v>184</v>
      </c>
      <c r="G3265" s="1645"/>
      <c r="H3265" s="1646" t="s">
        <v>66</v>
      </c>
      <c r="I3265" s="1653" t="s">
        <v>81</v>
      </c>
      <c r="J3265" s="1654"/>
      <c r="K3265" s="1654"/>
      <c r="L3265" s="1654"/>
      <c r="M3265" s="1654"/>
      <c r="N3265" s="1655"/>
    </row>
    <row r="3266" spans="8:8" ht="20.25" customHeight="1">
      <c r="A3266" s="1443"/>
      <c r="B3266" s="1656" t="s">
        <v>70</v>
      </c>
      <c r="C3266" s="1657"/>
      <c r="D3266" s="1658"/>
      <c r="E3266" s="1659"/>
      <c r="F3266" s="1660" t="s">
        <v>185</v>
      </c>
      <c r="G3266" s="1661"/>
      <c r="H3266" s="1662" t="s">
        <v>65</v>
      </c>
      <c r="I3266" s="1663"/>
      <c r="J3266" s="1664"/>
      <c r="K3266" s="1664"/>
      <c r="L3266" s="1664"/>
      <c r="M3266" s="1664"/>
      <c r="N3266" s="1665"/>
    </row>
    <row r="3267" spans="8:8" ht="24.75" customHeight="1">
      <c r="A3267" s="1441">
        <f>A3232+1</f>
        <v>93.0</v>
      </c>
      <c r="B3267" s="1442" t="s">
        <v>51</v>
      </c>
      <c r="C3267" s="1442"/>
      <c r="D3267" s="1442"/>
      <c r="E3267" s="1442"/>
      <c r="F3267" s="1442"/>
      <c r="G3267" s="1442"/>
      <c r="H3267" s="1442"/>
      <c r="I3267" s="1442"/>
      <c r="J3267" s="1442"/>
      <c r="K3267" s="1442"/>
      <c r="L3267" s="1442"/>
      <c r="M3267" s="1442"/>
      <c r="N3267" s="1442"/>
    </row>
    <row r="3268" spans="8:8" ht="42.75" customHeight="1">
      <c r="A3268" s="1443"/>
      <c r="B3268" s="1444"/>
      <c r="C3268" s="1445"/>
      <c r="D3268" s="1446" t="str">
        <f>Master!$E$8</f>
        <v>Govt. Sr. Secondary School </v>
      </c>
      <c r="E3268" s="1447"/>
      <c r="F3268" s="1447"/>
      <c r="G3268" s="1447"/>
      <c r="H3268" s="1447"/>
      <c r="I3268" s="1447"/>
      <c r="J3268" s="1447"/>
      <c r="K3268" s="1447"/>
      <c r="L3268" s="1447"/>
      <c r="M3268" s="1447"/>
      <c r="N3268" s="1448"/>
    </row>
    <row r="3269" spans="8:8" ht="20.25" customHeight="1">
      <c r="A3269" s="1443"/>
      <c r="B3269" s="1449"/>
      <c r="C3269" s="1450"/>
      <c r="D3269" s="1451" t="str">
        <f>Master!$E$11</f>
        <v>P.S.-Bapini (Jodhpur)</v>
      </c>
      <c r="E3269" s="1452"/>
      <c r="F3269" s="1452"/>
      <c r="G3269" s="1452"/>
      <c r="H3269" s="1452"/>
      <c r="I3269" s="1452"/>
      <c r="J3269" s="1452"/>
      <c r="K3269" s="1452"/>
      <c r="L3269" s="1452"/>
      <c r="M3269" s="1452"/>
      <c r="N3269" s="1453"/>
    </row>
    <row r="3270" spans="8:8" ht="20.25" customHeight="1">
      <c r="A3270" s="1443"/>
      <c r="B3270" s="1454"/>
      <c r="C3270" s="1455" t="s">
        <v>151</v>
      </c>
      <c r="D3270" s="1456"/>
      <c r="E3270" s="1456"/>
      <c r="F3270" s="1456"/>
      <c r="G3270" s="1457"/>
      <c r="H3270" s="1458" t="s">
        <v>128</v>
      </c>
      <c r="I3270" s="1458"/>
      <c r="J3270" s="1459">
        <f>VLOOKUP(A3267,'Result Entry'!$B$6:$K$108,6,0)</f>
        <v>0.0</v>
      </c>
      <c r="K3270" s="1460" t="s">
        <v>69</v>
      </c>
      <c r="L3270" s="1461"/>
      <c r="M3270" s="1462">
        <f>Master!$E$14</f>
        <v>8.151106901E9</v>
      </c>
      <c r="N3270" s="1463"/>
    </row>
    <row r="3271" spans="8:8" ht="20.25" customHeight="1">
      <c r="A3271" s="1443"/>
      <c r="B3271" s="1464"/>
      <c r="C3271" s="1465"/>
      <c r="D3271" s="1466"/>
      <c r="E3271" s="1466"/>
      <c r="F3271" s="1466"/>
      <c r="G3271" s="1467"/>
      <c r="H3271" s="1468"/>
      <c r="I3271" s="1468"/>
      <c r="J3271" s="1469"/>
      <c r="K3271" s="1470" t="s">
        <v>67</v>
      </c>
      <c r="L3271" s="1471"/>
      <c r="M3271" s="1472"/>
      <c r="N3271" s="1473"/>
      <c r="O3271" s="23" t="s">
        <v>157</v>
      </c>
    </row>
    <row r="3272" spans="8:8" ht="20.25" customHeight="1">
      <c r="A3272" s="1443"/>
      <c r="B3272" s="1464"/>
      <c r="C3272" s="1474"/>
      <c r="D3272" s="1475"/>
      <c r="E3272" s="1475"/>
      <c r="F3272" s="1475"/>
      <c r="G3272" s="1476"/>
      <c r="H3272" s="1477"/>
      <c r="I3272" s="1477"/>
      <c r="J3272" s="1478"/>
      <c r="K3272" s="1479" t="s">
        <v>52</v>
      </c>
      <c r="L3272" s="1480"/>
      <c r="M3272" s="1481" t="str">
        <f>Master!$E$6</f>
        <v>2022-23</v>
      </c>
      <c r="N3272" s="1482"/>
    </row>
    <row r="3273" spans="8:8" ht="20.25" customHeight="1">
      <c r="A3273" s="1443"/>
      <c r="B3273" s="1483" t="s">
        <v>70</v>
      </c>
      <c r="C3273" s="1484" t="s">
        <v>21</v>
      </c>
      <c r="D3273" s="1485"/>
      <c r="E3273" s="1485"/>
      <c r="F3273" s="1486"/>
      <c r="G3273" s="1487" t="s">
        <v>150</v>
      </c>
      <c r="H3273" s="1488">
        <f>VLOOKUP($A3267,'Result Entry'!$B$9:$FW$108,4,0)</f>
        <v>0.0</v>
      </c>
      <c r="I3273" s="1488"/>
      <c r="J3273" s="1488"/>
      <c r="K3273" s="1488"/>
      <c r="L3273" s="1488"/>
      <c r="M3273" s="1488"/>
      <c r="N3273" s="1489"/>
    </row>
    <row r="3274" spans="8:8" ht="20.25" customHeight="1">
      <c r="A3274" s="1443"/>
      <c r="B3274" s="1483" t="s">
        <v>70</v>
      </c>
      <c r="C3274" s="1490" t="s">
        <v>23</v>
      </c>
      <c r="D3274" s="1491"/>
      <c r="E3274" s="1491"/>
      <c r="F3274" s="1492"/>
      <c r="G3274" s="1493" t="s">
        <v>150</v>
      </c>
      <c r="H3274" s="1494">
        <f>VLOOKUP($A3267,'Result Entry'!$B$9:$FW$108,7,0)</f>
        <v>0.0</v>
      </c>
      <c r="I3274" s="1494"/>
      <c r="J3274" s="1494"/>
      <c r="K3274" s="1494"/>
      <c r="L3274" s="1494"/>
      <c r="M3274" s="1494"/>
      <c r="N3274" s="1495"/>
    </row>
    <row r="3275" spans="8:8" ht="20.25" customHeight="1">
      <c r="A3275" s="1443"/>
      <c r="B3275" s="1483" t="s">
        <v>70</v>
      </c>
      <c r="C3275" s="1490" t="s">
        <v>24</v>
      </c>
      <c r="D3275" s="1491"/>
      <c r="E3275" s="1491"/>
      <c r="F3275" s="1492"/>
      <c r="G3275" s="1493" t="s">
        <v>150</v>
      </c>
      <c r="H3275" s="1494">
        <f>VLOOKUP($A3267,'Result Entry'!$B$9:$FW$108,8,0)</f>
        <v>0.0</v>
      </c>
      <c r="I3275" s="1494"/>
      <c r="J3275" s="1494"/>
      <c r="K3275" s="1494"/>
      <c r="L3275" s="1494"/>
      <c r="M3275" s="1494"/>
      <c r="N3275" s="1495"/>
    </row>
    <row r="3276" spans="8:8" ht="20.25" customHeight="1">
      <c r="A3276" s="1443"/>
      <c r="B3276" s="1483" t="s">
        <v>70</v>
      </c>
      <c r="C3276" s="1490" t="s">
        <v>53</v>
      </c>
      <c r="D3276" s="1491"/>
      <c r="E3276" s="1491"/>
      <c r="F3276" s="1492"/>
      <c r="G3276" s="1493" t="s">
        <v>150</v>
      </c>
      <c r="H3276" s="1494">
        <f>VLOOKUP($A3267,'Result Entry'!$B$9:$FW$108,9,0)</f>
        <v>0.0</v>
      </c>
      <c r="I3276" s="1494"/>
      <c r="J3276" s="1494"/>
      <c r="K3276" s="1494"/>
      <c r="L3276" s="1494"/>
      <c r="M3276" s="1494"/>
      <c r="N3276" s="1495"/>
    </row>
    <row r="3277" spans="8:8" ht="20.25" customHeight="1">
      <c r="A3277" s="1443"/>
      <c r="B3277" s="1483" t="s">
        <v>70</v>
      </c>
      <c r="C3277" s="1490" t="s">
        <v>54</v>
      </c>
      <c r="D3277" s="1491"/>
      <c r="E3277" s="1491"/>
      <c r="F3277" s="1492"/>
      <c r="G3277" s="1493" t="s">
        <v>150</v>
      </c>
      <c r="H3277" s="1496" t="str">
        <f>CONCATENATE('Result Entry'!$G$4,'Result Entry'!$J$4)</f>
        <v>11(A)</v>
      </c>
      <c r="I3277" s="1494"/>
      <c r="J3277" s="1494"/>
      <c r="K3277" s="1494"/>
      <c r="L3277" s="1494"/>
      <c r="M3277" s="1494"/>
      <c r="N3277" s="1495"/>
    </row>
    <row r="3278" spans="8:8" ht="20.25" customHeight="1">
      <c r="A3278" s="1443"/>
      <c r="B3278" s="1483" t="s">
        <v>70</v>
      </c>
      <c r="C3278" s="1497" t="s">
        <v>26</v>
      </c>
      <c r="D3278" s="1498"/>
      <c r="E3278" s="1498"/>
      <c r="F3278" s="1499"/>
      <c r="G3278" s="1500" t="s">
        <v>150</v>
      </c>
      <c r="H3278" s="1501">
        <f>VLOOKUP($A3267,'Result Entry'!$B$9:$FW$108,10,0)</f>
        <v>0.0</v>
      </c>
      <c r="I3278" s="1501"/>
      <c r="J3278" s="1501"/>
      <c r="K3278" s="1501"/>
      <c r="L3278" s="1501"/>
      <c r="M3278" s="1501"/>
      <c r="N3278" s="1502"/>
    </row>
    <row r="3279" spans="8:8" ht="20.25" customHeight="1">
      <c r="A3279" s="1443"/>
      <c r="B3279" s="1503" t="s">
        <v>70</v>
      </c>
      <c r="C3279" s="1504" t="s">
        <v>168</v>
      </c>
      <c r="D3279" s="1505"/>
      <c r="E3279" s="1506" t="s">
        <v>73</v>
      </c>
      <c r="F3279" s="1507" t="s">
        <v>74</v>
      </c>
      <c r="G3279" s="1508" t="s">
        <v>169</v>
      </c>
      <c r="H3279" s="1509" t="s">
        <v>56</v>
      </c>
      <c r="I3279" s="1510"/>
      <c r="J3279" s="1511" t="s">
        <v>85</v>
      </c>
      <c r="K3279" s="1512"/>
      <c r="L3279" s="1513" t="s">
        <v>170</v>
      </c>
      <c r="M3279" s="1514" t="s">
        <v>77</v>
      </c>
      <c r="N3279" s="1515" t="s">
        <v>99</v>
      </c>
    </row>
    <row r="3280" spans="8:8" ht="20.25" customHeight="1">
      <c r="A3280" s="1443"/>
      <c r="B3280" s="1503"/>
      <c r="C3280" s="1516"/>
      <c r="D3280" s="1517"/>
      <c r="E3280" s="1518"/>
      <c r="F3280" s="1519"/>
      <c r="G3280" s="1520"/>
      <c r="H3280" s="1521"/>
      <c r="I3280" s="1522"/>
      <c r="J3280" s="1523"/>
      <c r="K3280" s="1524"/>
      <c r="L3280" s="1525"/>
      <c r="M3280" s="1526"/>
      <c r="N3280" s="1527"/>
    </row>
    <row r="3281" spans="8:8" ht="20.25" customHeight="1">
      <c r="A3281" s="1443"/>
      <c r="B3281" s="1503" t="s">
        <v>70</v>
      </c>
      <c r="C3281" s="1528" t="s">
        <v>57</v>
      </c>
      <c r="D3281" s="1529"/>
      <c r="E3281" s="1530">
        <f>'Result Entry'!$L$7</f>
        <v>10.0</v>
      </c>
      <c r="F3281" s="1531">
        <f>'Result Entry'!$M$7</f>
        <v>10.0</v>
      </c>
      <c r="G3281" s="1532">
        <f>SUM(E3281:F3281)</f>
        <v>20.0</v>
      </c>
      <c r="H3281" s="1533">
        <f>'Result Entry'!$AU$7</f>
        <v>70.0</v>
      </c>
      <c r="I3281" s="1534"/>
      <c r="J3281" s="1535">
        <f>'Result Entry'!$AY$7</f>
        <v>100.0</v>
      </c>
      <c r="K3281" s="1534"/>
      <c r="L3281" s="1532">
        <f t="shared" si="184" ref="L3281:L3286">H3281+J3281</f>
        <v>170.0</v>
      </c>
      <c r="M3281" s="1536">
        <f t="shared" si="185" ref="M3281:M3286">G3281+L3281</f>
        <v>190.0</v>
      </c>
      <c r="N3281" s="1537"/>
    </row>
    <row r="3282" spans="8:8" s="1538" ht="20.25" customFormat="1" customHeight="1">
      <c r="A3282" s="1443"/>
      <c r="B3282" s="1539" t="s">
        <v>70</v>
      </c>
      <c r="C3282" s="1540" t="str">
        <f>'Result Entry'!$L$3</f>
        <v>HINDI Comp.</v>
      </c>
      <c r="D3282" s="1541"/>
      <c r="E3282" s="1542">
        <f>IF($J3270="TC",0,IF($J3270="Nso",0,VLOOKUP($A3267,'Result Entry'!$B$9:$FW$108,11,0)))</f>
        <v>0.0</v>
      </c>
      <c r="F3282" s="1543">
        <f>IF($J3270="TC",0,IF($J3270="Nso",0,VLOOKUP($A3267,'Result Entry'!$B$9:$FW$108,12,0)))</f>
        <v>0.0</v>
      </c>
      <c r="G3282" s="1544">
        <f>E3282+F3282</f>
        <v>0.0</v>
      </c>
      <c r="H3282" s="1545">
        <f>IF($J3270="TC",0,IF($J3270="Nso",0,VLOOKUP($A3267,'Result Entry'!$B$9:$FW$108,16,0)))</f>
        <v>0.0</v>
      </c>
      <c r="I3282" s="1546"/>
      <c r="J3282" s="1547">
        <f>IF($J3270="TC",0,IF($J3270="Nso",0,VLOOKUP($A3267,'Result Entry'!$B$9:$FW$108,19,0)))</f>
        <v>0.0</v>
      </c>
      <c r="K3282" s="1546"/>
      <c r="L3282" s="1548">
        <f t="shared" si="184"/>
        <v>0.0</v>
      </c>
      <c r="M3282" s="1549">
        <f t="shared" si="185"/>
        <v>0.0</v>
      </c>
      <c r="N3282" s="1550" t="str">
        <f>IF($J3270="TC",0,IF($J3270="Nso",0,VLOOKUP($A3267,'Result Entry'!$B$9:$FW$108,24,0)))</f>
        <v/>
      </c>
    </row>
    <row r="3283" spans="8:8" s="1538" ht="20.25" customFormat="1" customHeight="1">
      <c r="A3283" s="1443"/>
      <c r="B3283" s="1539" t="s">
        <v>70</v>
      </c>
      <c r="C3283" s="1551" t="str">
        <f>'Result Entry'!$Z$3</f>
        <v>ENGLISH Comp.</v>
      </c>
      <c r="D3283" s="1552"/>
      <c r="E3283" s="1542">
        <f>IF($J3270="TC",0,IF($J3270="Nso",0,VLOOKUP($A3267,'Result Entry'!$B$9:$FW$108,25,0)))</f>
        <v>0.0</v>
      </c>
      <c r="F3283" s="1543">
        <f>IF($J3270="TC",0,IF($J3270="Nso",0,VLOOKUP($A3267,'Result Entry'!$B$9:$FW$108,26,0)))</f>
        <v>0.0</v>
      </c>
      <c r="G3283" s="1553">
        <f>E3283+F3283</f>
        <v>0.0</v>
      </c>
      <c r="H3283" s="1554">
        <f>IF($J3270="TC",0,IF($J3270="Nso",0,VLOOKUP($A3267,'Result Entry'!$B$9:$FW$108,30,0)))</f>
        <v>0.0</v>
      </c>
      <c r="I3283" s="1555"/>
      <c r="J3283" s="1556">
        <f>IF($J3270="TC",0,IF($J3270="Nso",0,VLOOKUP($A3267,'Result Entry'!$B$9:$FW$108,33,0)))</f>
        <v>0.0</v>
      </c>
      <c r="K3283" s="1555"/>
      <c r="L3283" s="1548">
        <f t="shared" si="184"/>
        <v>0.0</v>
      </c>
      <c r="M3283" s="1549">
        <f t="shared" si="185"/>
        <v>0.0</v>
      </c>
      <c r="N3283" s="1550" t="str">
        <f>IF($J3270="TC",0,IF($J3270="Nso",0,VLOOKUP($A3267,'Result Entry'!$B$9:$FW$108,38,0)))</f>
        <v/>
      </c>
    </row>
    <row r="3284" spans="8:8" s="1538" ht="20.25" customFormat="1" customHeight="1">
      <c r="A3284" s="1443"/>
      <c r="B3284" s="1539" t="s">
        <v>70</v>
      </c>
      <c r="C3284" s="1551" t="str">
        <f>'Result Entry'!$AO$3</f>
        <v>PHYSICS</v>
      </c>
      <c r="D3284" s="1552"/>
      <c r="E3284" s="1542">
        <f>IF($J3270="TC",0,IF($J3270="Nso",0,VLOOKUP($A3267,'Result Entry'!$B$9:$FW$108,39,0)))</f>
        <v>0.0</v>
      </c>
      <c r="F3284" s="1543">
        <f>IF($J3270="TC",0,IF($J3270="Nso",0,VLOOKUP($A3267,'Result Entry'!$B$9:$FW$108,40,0)))</f>
        <v>0.0</v>
      </c>
      <c r="G3284" s="1553">
        <f>E3284+F3284</f>
        <v>0.0</v>
      </c>
      <c r="H3284" s="1554">
        <f>IF($J3270="TC",0,IF($J3270="Nso",0,VLOOKUP($A3267,'Result Entry'!$B$9:$FW$108,45,0)))</f>
        <v>0.0</v>
      </c>
      <c r="I3284" s="1555"/>
      <c r="J3284" s="1556">
        <f>IF($J3270="TC",0,IF($J3270="Nso",0,VLOOKUP($A3267,'Result Entry'!$B$9:$FW$108,49,0)))</f>
        <v>0.0</v>
      </c>
      <c r="K3284" s="1555"/>
      <c r="L3284" s="1548">
        <f t="shared" si="184"/>
        <v>0.0</v>
      </c>
      <c r="M3284" s="1549">
        <f t="shared" si="185"/>
        <v>0.0</v>
      </c>
      <c r="N3284" s="1550" t="str">
        <f>IF($J3270="TC",0,IF($J3270="Nso",0,VLOOKUP($A3267,'Result Entry'!$B$9:$FW$108,54,0)))</f>
        <v/>
      </c>
    </row>
    <row r="3285" spans="8:8" s="1538" ht="20.25" customFormat="1" customHeight="1">
      <c r="A3285" s="1443"/>
      <c r="B3285" s="1539" t="s">
        <v>70</v>
      </c>
      <c r="C3285" s="1551" t="str">
        <f>'Result Entry'!$BF$3</f>
        <v>CHEMISTRY</v>
      </c>
      <c r="D3285" s="1552"/>
      <c r="E3285" s="1542" t="str">
        <f>IF($J3270="TC",0,IF($J3270="Nso",0,VLOOKUP($A3267,'Result Entry'!$B$9:$FW$108,55,0)))</f>
        <v/>
      </c>
      <c r="F3285" s="1543">
        <f>IF($J3270="TC",0,IF($J3270="Nso",0,VLOOKUP($A3267,'Result Entry'!$B$9:$FW$108,56,0)))</f>
        <v>0.0</v>
      </c>
      <c r="G3285" s="1553" t="e">
        <f>E3285+F3285</f>
        <v>#VALUE!</v>
      </c>
      <c r="H3285" s="1554">
        <f>IF($J3270="TC",0,IF($J3270="Nso",0,VLOOKUP($A3267,'Result Entry'!$B$9:$FW$108,61,0)))</f>
        <v>0.0</v>
      </c>
      <c r="I3285" s="1555"/>
      <c r="J3285" s="1556">
        <f>IF($J3270="TC",0,IF($J3270="Nso",0,VLOOKUP($A3267,'Result Entry'!$B$9:$FW$108,65,0)))</f>
        <v>0.0</v>
      </c>
      <c r="K3285" s="1555"/>
      <c r="L3285" s="1548">
        <f t="shared" si="184"/>
        <v>0.0</v>
      </c>
      <c r="M3285" s="1549" t="e">
        <f t="shared" si="185"/>
        <v>#VALUE!</v>
      </c>
      <c r="N3285" s="1550" t="str">
        <f>IF($J3270="TC",0,IF($J3270="Nso",0,VLOOKUP($A3267,'Result Entry'!$B$9:$FW$108,70,0)))</f>
        <v/>
      </c>
    </row>
    <row r="3286" spans="8:8" s="1538" ht="20.25" customFormat="1" customHeight="1">
      <c r="A3286" s="1443"/>
      <c r="B3286" s="1539" t="s">
        <v>70</v>
      </c>
      <c r="C3286" s="1551" t="str">
        <f>'Result Entry'!$BW$3</f>
        <v>BIOLOGY</v>
      </c>
      <c r="D3286" s="1552"/>
      <c r="E3286" s="1557" t="str">
        <f>IF($J3270="TC",0,IF($J3270="Nso",0,VLOOKUP($A3267,'Result Entry'!$B$9:$FW$108,71,0)))</f>
        <v/>
      </c>
      <c r="F3286" s="1558" t="str">
        <f>IF($J3270="TC",0,IF($J3270="Nso",0,VLOOKUP($A3267,'Result Entry'!$B$9:$FW$108,72,0)))</f>
        <v/>
      </c>
      <c r="G3286" s="1559" t="e">
        <f>E3286+F3286</f>
        <v>#VALUE!</v>
      </c>
      <c r="H3286" s="1560">
        <f>IF($J3270="TC",0,IF($J3270="Nso",0,VLOOKUP($A3267,'Result Entry'!$B$9:$FW$108,77,0)))</f>
        <v>0.0</v>
      </c>
      <c r="I3286" s="1561"/>
      <c r="J3286" s="1562">
        <f>IF($J3270="TC",0,IF($J3270="Nso",0,VLOOKUP($A3267,'Result Entry'!$B$9:$FW$108,81,0)))</f>
        <v>0.0</v>
      </c>
      <c r="K3286" s="1561"/>
      <c r="L3286" s="1563">
        <f t="shared" si="184"/>
        <v>0.0</v>
      </c>
      <c r="M3286" s="1564" t="e">
        <f t="shared" si="185"/>
        <v>#VALUE!</v>
      </c>
      <c r="N3286" s="1550">
        <f>IF($J3270="TC",0,IF($J3270="Nso",0,VLOOKUP($A3267,'Result Entry'!$B$9:$FW$108,86,0)))</f>
        <v>0.0</v>
      </c>
    </row>
    <row r="3287" spans="8:8" ht="20.25" customHeight="1">
      <c r="A3287" s="1443"/>
      <c r="B3287" s="1503" t="s">
        <v>70</v>
      </c>
      <c r="C3287" s="1565" t="s">
        <v>78</v>
      </c>
      <c r="D3287" s="1566"/>
      <c r="E3287" s="1567"/>
      <c r="F3287" s="1568" t="s">
        <v>79</v>
      </c>
      <c r="G3287" s="1569"/>
      <c r="H3287" s="1570" t="s">
        <v>80</v>
      </c>
      <c r="I3287" s="1571"/>
      <c r="J3287" s="1572" t="s">
        <v>42</v>
      </c>
      <c r="K3287" s="1667" t="s">
        <v>92</v>
      </c>
      <c r="L3287" s="1574" t="s">
        <v>40</v>
      </c>
      <c r="M3287" s="1575"/>
      <c r="N3287" s="1576" t="s">
        <v>44</v>
      </c>
    </row>
    <row r="3288" spans="8:8" ht="25.5" customHeight="1">
      <c r="A3288" s="1443"/>
      <c r="B3288" s="1503" t="s">
        <v>70</v>
      </c>
      <c r="C3288" s="1577"/>
      <c r="D3288" s="1578"/>
      <c r="E3288" s="1579"/>
      <c r="F3288" s="1580">
        <f>IF($J3270="TC",0,IF($J3270="Nso",0,VLOOKUP($A3267,'Result Entry'!$B$9:$FW$108,146,0)))</f>
        <v>0.0</v>
      </c>
      <c r="G3288" s="1581"/>
      <c r="H3288" s="1582">
        <f>IF($J3270="TC",0,IF($J3270="Nso",0,VLOOKUP($A3267,'Result Entry'!$B$9:$FW$108,147,0)))</f>
        <v>0.0</v>
      </c>
      <c r="I3288" s="1583"/>
      <c r="J3288" s="1584">
        <f>IF($J3270="TC",0,IF($J3270="Nso",0,VLOOKUP($A3267,'Result Entry'!$B$9:$FW$108,148,0)))</f>
        <v>0.0</v>
      </c>
      <c r="K3288" s="1585" t="str">
        <f>IF($J3270="TC",0,IF($J3270="Nso",0,VLOOKUP($A3267,'Result Entry'!$B$9:$FW$108,149,0)))</f>
        <v/>
      </c>
      <c r="L3288" s="1586">
        <f>IF($J3270="TC",0,IF($J3270="Nso",0,VLOOKUP($A3267,'Result Entry'!$B$9:$FW$108,150,0)))</f>
        <v>0.0</v>
      </c>
      <c r="M3288" s="1587"/>
      <c r="N3288" s="1588">
        <f>IF($J3270="TC",0,IF($J3270="Nso",0,VLOOKUP($A3267,'Result Entry'!$B$9:$FW$108,152,0)))</f>
        <v>0.0</v>
      </c>
    </row>
    <row r="3289" spans="8:8" ht="20.25" customHeight="1">
      <c r="A3289" s="1443"/>
      <c r="B3289" s="1503" t="s">
        <v>70</v>
      </c>
      <c r="C3289" s="1589" t="s">
        <v>59</v>
      </c>
      <c r="D3289" s="1590"/>
      <c r="E3289" s="1590"/>
      <c r="F3289" s="1590"/>
      <c r="G3289" s="1590"/>
      <c r="H3289" s="1591"/>
      <c r="I3289" s="1592" t="s">
        <v>60</v>
      </c>
      <c r="J3289" s="1593"/>
      <c r="K3289" s="1594">
        <f>VLOOKUP($A3267,'Result Entry'!$B$9:$FW$108,143,0)</f>
        <v>0.0</v>
      </c>
      <c r="L3289" s="1595"/>
      <c r="M3289" s="1596" t="s">
        <v>38</v>
      </c>
      <c r="N3289" s="1597"/>
    </row>
    <row r="3290" spans="8:8" ht="20.25" customHeight="1">
      <c r="A3290" s="1443"/>
      <c r="B3290" s="1503" t="s">
        <v>70</v>
      </c>
      <c r="C3290" s="1598" t="s">
        <v>55</v>
      </c>
      <c r="D3290" s="1599"/>
      <c r="E3290" s="1599"/>
      <c r="F3290" s="1600" t="s">
        <v>158</v>
      </c>
      <c r="G3290" s="1601"/>
      <c r="H3290" s="1602" t="s">
        <v>48</v>
      </c>
      <c r="I3290" s="1603" t="s">
        <v>61</v>
      </c>
      <c r="J3290" s="1604"/>
      <c r="K3290" s="1605">
        <f>VLOOKUP($A3267,'Result Entry'!$B$9:$FW$108,144,0)</f>
        <v>0.0</v>
      </c>
      <c r="L3290" s="1606"/>
      <c r="M3290" s="1607">
        <f>VLOOKUP($A3267,'Result Entry'!$B$9:$FW$108,145,0)</f>
        <v>0.0</v>
      </c>
      <c r="N3290" s="1608"/>
    </row>
    <row r="3291" spans="8:8" ht="20.25" customHeight="1">
      <c r="A3291" s="1443"/>
      <c r="B3291" s="1503" t="s">
        <v>70</v>
      </c>
      <c r="C3291" s="1598"/>
      <c r="D3291" s="1599"/>
      <c r="E3291" s="1599"/>
      <c r="F3291" s="1609"/>
      <c r="G3291" s="1610"/>
      <c r="H3291" s="1611" t="s">
        <v>100</v>
      </c>
      <c r="I3291" s="1612" t="s">
        <v>62</v>
      </c>
      <c r="J3291" s="1613"/>
      <c r="K3291" s="1614">
        <f>IF($J3270="TC","Transferred",IF($J3270="Nso","NameSeparated",VLOOKUP($A3267,'Result Entry'!$B$9:$FW$108,153,0)))</f>
        <v>0.0</v>
      </c>
      <c r="L3291" s="1614"/>
      <c r="M3291" s="1614"/>
      <c r="N3291" s="1615"/>
    </row>
    <row r="3292" spans="8:8" ht="20.25" customHeight="1">
      <c r="A3292" s="1443"/>
      <c r="B3292" s="1503" t="s">
        <v>70</v>
      </c>
      <c r="C3292" s="1616" t="str">
        <f>'Result Entry'!$DU$3</f>
        <v>Foundation Of Information Tech.</v>
      </c>
      <c r="D3292" s="1617"/>
      <c r="E3292" s="1618"/>
      <c r="F3292" s="1619" t="str">
        <f>IF($J3270="TC",0,IF($J3270="Nso",0,VLOOKUP($A3267,'Result Entry'!$B$9:$GS$108,170,0)))</f>
        <v/>
      </c>
      <c r="G3292" s="1619"/>
      <c r="H3292" s="1620">
        <f>IF($J3270="TC",0,IF($J3270="Nso",0,VLOOKUP($A3267,'Result Entry'!$B$9:$GS$108,112,0)))</f>
        <v>0.0</v>
      </c>
      <c r="I3292" s="1621" t="s">
        <v>72</v>
      </c>
      <c r="J3292" s="1622"/>
      <c r="K3292" s="1623">
        <f>'Result Entry'!$T$2</f>
        <v>45041.0</v>
      </c>
      <c r="L3292" s="1624"/>
      <c r="M3292" s="1624"/>
      <c r="N3292" s="1625"/>
    </row>
    <row r="3293" spans="8:8" ht="20.25" customHeight="1">
      <c r="A3293" s="1443"/>
      <c r="B3293" s="1503" t="s">
        <v>70</v>
      </c>
      <c r="C3293" s="1616" t="str">
        <f>'Result Entry'!$EI$3</f>
        <v>G.I.A.I.-II</v>
      </c>
      <c r="D3293" s="1617"/>
      <c r="E3293" s="1618"/>
      <c r="F3293" s="1619" t="str">
        <f>IF($J3270="TC",0,IF($J3270="Nso",0,VLOOKUP($A3267,'Result Entry'!$B$9:$GS$108,174,0)))</f>
        <v/>
      </c>
      <c r="G3293" s="1619"/>
      <c r="H3293" s="1620">
        <f>IF($J3270="TC",0,IF($J3270="Nso",0,VLOOKUP($A3267,'Result Entry'!$B$9:$GS$108,124,0)))</f>
        <v>0.0</v>
      </c>
      <c r="I3293" s="1626"/>
      <c r="J3293" s="1627"/>
      <c r="K3293" s="1627"/>
      <c r="L3293" s="1627"/>
      <c r="M3293" s="1627"/>
      <c r="N3293" s="1628"/>
    </row>
    <row r="3294" spans="8:8" ht="20.25" customHeight="1">
      <c r="A3294" s="1443"/>
      <c r="B3294" s="1503" t="s">
        <v>70</v>
      </c>
      <c r="C3294" s="1616" t="str">
        <f>'Result Entry'!$EU$3</f>
        <v>SOC.SER.PLAN</v>
      </c>
      <c r="D3294" s="1617"/>
      <c r="E3294" s="1618"/>
      <c r="F3294" s="1619">
        <f>IF($J3270="TC",0,IF($J3270="Nso",0,VLOOKUP($A3267,'Result Entry'!$B$9:$HS$108,178,0)))</f>
        <v>0.0</v>
      </c>
      <c r="G3294" s="1619"/>
      <c r="H3294" s="1620">
        <f>IF($J3270="TC",0,IF($J3270="Nso",0,VLOOKUP($A3267,'Result Entry'!$B$9:$GS$108,136,0)))</f>
        <v>0.0</v>
      </c>
      <c r="I3294" s="1629" t="s">
        <v>175</v>
      </c>
      <c r="J3294" s="1630"/>
      <c r="K3294" s="1668"/>
      <c r="L3294" s="1669"/>
      <c r="M3294" s="1669"/>
      <c r="N3294" s="1670"/>
    </row>
    <row r="3295" spans="8:8" ht="20.25" customHeight="1">
      <c r="A3295" s="1443"/>
      <c r="B3295" s="1503" t="s">
        <v>70</v>
      </c>
      <c r="C3295" s="1616" t="str">
        <f>'Result Entry'!$FG$3</f>
        <v>Jeewan Kaushal</v>
      </c>
      <c r="D3295" s="1617"/>
      <c r="E3295" s="1618"/>
      <c r="F3295" s="1619" t="str">
        <f>IF($J3270="TC",0,IF($J3270="Nso",0,VLOOKUP($A3267,'Result Entry'!$B$9:$HS$108,182,0)))</f>
        <v/>
      </c>
      <c r="G3295" s="1619"/>
      <c r="H3295" s="1620">
        <f>IF($J3270="TC",0,IF($J3270="Nso",0,VLOOKUP($A3267,'Result Entry'!$B$9:$HS$108,136,0)))</f>
        <v>0.0</v>
      </c>
      <c r="I3295" s="1629" t="s">
        <v>149</v>
      </c>
      <c r="J3295" s="1630"/>
      <c r="K3295" s="1630"/>
      <c r="L3295" s="1630"/>
      <c r="M3295" s="1630"/>
      <c r="N3295" s="1634"/>
    </row>
    <row r="3296" spans="8:8" ht="20.25" customHeight="1">
      <c r="A3296" s="1443"/>
      <c r="B3296" s="1483" t="s">
        <v>70</v>
      </c>
      <c r="C3296" s="1635" t="s">
        <v>181</v>
      </c>
      <c r="D3296" s="1636"/>
      <c r="E3296" s="1637"/>
      <c r="F3296" s="1638" t="s">
        <v>182</v>
      </c>
      <c r="G3296" s="1639"/>
      <c r="H3296" s="1640" t="s">
        <v>31</v>
      </c>
      <c r="I3296" s="1629" t="s">
        <v>176</v>
      </c>
      <c r="J3296" s="1630"/>
      <c r="K3296" s="1630"/>
      <c r="L3296" s="1630"/>
      <c r="M3296" s="1630"/>
      <c r="N3296" s="1634"/>
    </row>
    <row r="3297" spans="8:8" ht="20.25" customHeight="1">
      <c r="A3297" s="1443"/>
      <c r="B3297" s="1483" t="s">
        <v>70</v>
      </c>
      <c r="C3297" s="1641"/>
      <c r="D3297" s="1642"/>
      <c r="E3297" s="1643"/>
      <c r="F3297" s="1644" t="s">
        <v>183</v>
      </c>
      <c r="G3297" s="1645"/>
      <c r="H3297" s="1646" t="s">
        <v>180</v>
      </c>
      <c r="I3297" s="1647" t="s">
        <v>68</v>
      </c>
      <c r="J3297" s="1648"/>
      <c r="K3297" s="1648"/>
      <c r="L3297" s="1648"/>
      <c r="M3297" s="1648"/>
      <c r="N3297" s="1649"/>
    </row>
    <row r="3298" spans="8:8" ht="20.25" customHeight="1">
      <c r="A3298" s="1443"/>
      <c r="B3298" s="1483" t="s">
        <v>70</v>
      </c>
      <c r="C3298" s="1641"/>
      <c r="D3298" s="1642"/>
      <c r="E3298" s="1643"/>
      <c r="F3298" s="1644" t="s">
        <v>186</v>
      </c>
      <c r="G3298" s="1645"/>
      <c r="H3298" s="1646" t="s">
        <v>63</v>
      </c>
      <c r="I3298" s="1650"/>
      <c r="J3298" s="1651"/>
      <c r="K3298" s="1651"/>
      <c r="L3298" s="1651"/>
      <c r="M3298" s="1651"/>
      <c r="N3298" s="1652"/>
    </row>
    <row r="3299" spans="8:8" ht="20.25" customHeight="1">
      <c r="A3299" s="1443"/>
      <c r="B3299" s="1483" t="s">
        <v>70</v>
      </c>
      <c r="C3299" s="1641"/>
      <c r="D3299" s="1642"/>
      <c r="E3299" s="1643"/>
      <c r="F3299" s="1644" t="s">
        <v>187</v>
      </c>
      <c r="G3299" s="1645"/>
      <c r="H3299" s="1646" t="s">
        <v>64</v>
      </c>
      <c r="I3299" s="1650"/>
      <c r="J3299" s="1651"/>
      <c r="K3299" s="1651"/>
      <c r="L3299" s="1651"/>
      <c r="M3299" s="1651"/>
      <c r="N3299" s="1652"/>
    </row>
    <row r="3300" spans="8:8" ht="20.25" customHeight="1">
      <c r="A3300" s="1443"/>
      <c r="B3300" s="1483" t="s">
        <v>70</v>
      </c>
      <c r="C3300" s="1641"/>
      <c r="D3300" s="1642"/>
      <c r="E3300" s="1643"/>
      <c r="F3300" s="1644" t="s">
        <v>184</v>
      </c>
      <c r="G3300" s="1645"/>
      <c r="H3300" s="1646" t="s">
        <v>66</v>
      </c>
      <c r="I3300" s="1653" t="s">
        <v>81</v>
      </c>
      <c r="J3300" s="1654"/>
      <c r="K3300" s="1654"/>
      <c r="L3300" s="1654"/>
      <c r="M3300" s="1654"/>
      <c r="N3300" s="1655"/>
    </row>
    <row r="3301" spans="8:8" ht="20.25" customHeight="1">
      <c r="A3301" s="1443"/>
      <c r="B3301" s="1656" t="s">
        <v>70</v>
      </c>
      <c r="C3301" s="1657"/>
      <c r="D3301" s="1658"/>
      <c r="E3301" s="1659"/>
      <c r="F3301" s="1660" t="s">
        <v>185</v>
      </c>
      <c r="G3301" s="1661"/>
      <c r="H3301" s="1662" t="s">
        <v>65</v>
      </c>
      <c r="I3301" s="1663"/>
      <c r="J3301" s="1664"/>
      <c r="K3301" s="1664"/>
      <c r="L3301" s="1664"/>
      <c r="M3301" s="1664"/>
      <c r="N3301" s="1665"/>
    </row>
    <row r="3302" spans="8:8" ht="15.75">
      <c r="A3302" s="1666"/>
      <c r="B3302" s="1666"/>
      <c r="C3302" s="1666"/>
      <c r="D3302" s="1666"/>
      <c r="E3302" s="1666"/>
      <c r="F3302" s="1666"/>
      <c r="G3302" s="1666"/>
      <c r="H3302" s="1666"/>
      <c r="I3302" s="1666"/>
      <c r="J3302" s="1666"/>
      <c r="K3302" s="1666"/>
      <c r="L3302" s="1666"/>
      <c r="M3302" s="1666"/>
      <c r="N3302" s="1666"/>
    </row>
    <row r="3303" spans="8:8" ht="24.75" customHeight="1">
      <c r="A3303" s="1441">
        <f>A3267+1</f>
        <v>94.0</v>
      </c>
      <c r="B3303" s="1442" t="s">
        <v>51</v>
      </c>
      <c r="C3303" s="1442"/>
      <c r="D3303" s="1442"/>
      <c r="E3303" s="1442"/>
      <c r="F3303" s="1442"/>
      <c r="G3303" s="1442"/>
      <c r="H3303" s="1442"/>
      <c r="I3303" s="1442"/>
      <c r="J3303" s="1442"/>
      <c r="K3303" s="1442"/>
      <c r="L3303" s="1442"/>
      <c r="M3303" s="1442"/>
      <c r="N3303" s="1442"/>
    </row>
    <row r="3304" spans="8:8" ht="42.75" customHeight="1">
      <c r="A3304" s="1443"/>
      <c r="B3304" s="1444"/>
      <c r="C3304" s="1445"/>
      <c r="D3304" s="1446" t="str">
        <f>Master!$E$8</f>
        <v>Govt. Sr. Secondary School </v>
      </c>
      <c r="E3304" s="1447"/>
      <c r="F3304" s="1447"/>
      <c r="G3304" s="1447"/>
      <c r="H3304" s="1447"/>
      <c r="I3304" s="1447"/>
      <c r="J3304" s="1447"/>
      <c r="K3304" s="1447"/>
      <c r="L3304" s="1447"/>
      <c r="M3304" s="1447"/>
      <c r="N3304" s="1448"/>
    </row>
    <row r="3305" spans="8:8" ht="26.25" customHeight="1">
      <c r="A3305" s="1443"/>
      <c r="B3305" s="1449"/>
      <c r="C3305" s="1450"/>
      <c r="D3305" s="1451" t="str">
        <f>Master!$E$11</f>
        <v>P.S.-Bapini (Jodhpur)</v>
      </c>
      <c r="E3305" s="1452"/>
      <c r="F3305" s="1452"/>
      <c r="G3305" s="1452"/>
      <c r="H3305" s="1452"/>
      <c r="I3305" s="1452"/>
      <c r="J3305" s="1452"/>
      <c r="K3305" s="1452"/>
      <c r="L3305" s="1452"/>
      <c r="M3305" s="1452"/>
      <c r="N3305" s="1453"/>
    </row>
    <row r="3306" spans="8:8" ht="20.25" customHeight="1">
      <c r="A3306" s="1443"/>
      <c r="B3306" s="1454"/>
      <c r="C3306" s="1455" t="s">
        <v>151</v>
      </c>
      <c r="D3306" s="1456"/>
      <c r="E3306" s="1456"/>
      <c r="F3306" s="1456"/>
      <c r="G3306" s="1457"/>
      <c r="H3306" s="1458" t="s">
        <v>128</v>
      </c>
      <c r="I3306" s="1458"/>
      <c r="J3306" s="1459">
        <f>VLOOKUP(A3303,'Result Entry'!$B$6:$K$108,6,0)</f>
        <v>0.0</v>
      </c>
      <c r="K3306" s="1460" t="s">
        <v>69</v>
      </c>
      <c r="L3306" s="1461"/>
      <c r="M3306" s="1462">
        <f>Master!$E$14</f>
        <v>8.151106901E9</v>
      </c>
      <c r="N3306" s="1463"/>
    </row>
    <row r="3307" spans="8:8" ht="20.25" customHeight="1">
      <c r="A3307" s="1443"/>
      <c r="B3307" s="1464"/>
      <c r="C3307" s="1465"/>
      <c r="D3307" s="1466"/>
      <c r="E3307" s="1466"/>
      <c r="F3307" s="1466"/>
      <c r="G3307" s="1467"/>
      <c r="H3307" s="1468"/>
      <c r="I3307" s="1468"/>
      <c r="J3307" s="1469"/>
      <c r="K3307" s="1470" t="s">
        <v>67</v>
      </c>
      <c r="L3307" s="1471"/>
      <c r="M3307" s="1472"/>
      <c r="N3307" s="1473"/>
      <c r="O3307" s="23" t="s">
        <v>157</v>
      </c>
    </row>
    <row r="3308" spans="8:8" ht="20.25" customHeight="1">
      <c r="A3308" s="1443"/>
      <c r="B3308" s="1464"/>
      <c r="C3308" s="1474"/>
      <c r="D3308" s="1475"/>
      <c r="E3308" s="1475"/>
      <c r="F3308" s="1475"/>
      <c r="G3308" s="1476"/>
      <c r="H3308" s="1477"/>
      <c r="I3308" s="1477"/>
      <c r="J3308" s="1478"/>
      <c r="K3308" s="1479" t="s">
        <v>52</v>
      </c>
      <c r="L3308" s="1480"/>
      <c r="M3308" s="1481" t="str">
        <f>Master!$E$6</f>
        <v>2022-23</v>
      </c>
      <c r="N3308" s="1482"/>
    </row>
    <row r="3309" spans="8:8" ht="20.25" customHeight="1">
      <c r="A3309" s="1443"/>
      <c r="B3309" s="1483" t="s">
        <v>70</v>
      </c>
      <c r="C3309" s="1484" t="s">
        <v>21</v>
      </c>
      <c r="D3309" s="1485"/>
      <c r="E3309" s="1485"/>
      <c r="F3309" s="1486"/>
      <c r="G3309" s="1487" t="s">
        <v>150</v>
      </c>
      <c r="H3309" s="1488">
        <f>VLOOKUP($A3303,'Result Entry'!$B$9:$FW$108,4,0)</f>
        <v>0.0</v>
      </c>
      <c r="I3309" s="1488"/>
      <c r="J3309" s="1488"/>
      <c r="K3309" s="1488"/>
      <c r="L3309" s="1488"/>
      <c r="M3309" s="1488"/>
      <c r="N3309" s="1489"/>
    </row>
    <row r="3310" spans="8:8" ht="20.25" customHeight="1">
      <c r="A3310" s="1443"/>
      <c r="B3310" s="1483" t="s">
        <v>70</v>
      </c>
      <c r="C3310" s="1490" t="s">
        <v>23</v>
      </c>
      <c r="D3310" s="1491"/>
      <c r="E3310" s="1491"/>
      <c r="F3310" s="1492"/>
      <c r="G3310" s="1493" t="s">
        <v>150</v>
      </c>
      <c r="H3310" s="1494">
        <f>VLOOKUP($A3303,'Result Entry'!$B$9:$FW$108,7,0)</f>
        <v>0.0</v>
      </c>
      <c r="I3310" s="1494"/>
      <c r="J3310" s="1494"/>
      <c r="K3310" s="1494"/>
      <c r="L3310" s="1494"/>
      <c r="M3310" s="1494"/>
      <c r="N3310" s="1495"/>
    </row>
    <row r="3311" spans="8:8" ht="20.25" customHeight="1">
      <c r="A3311" s="1443"/>
      <c r="B3311" s="1483" t="s">
        <v>70</v>
      </c>
      <c r="C3311" s="1490" t="s">
        <v>24</v>
      </c>
      <c r="D3311" s="1491"/>
      <c r="E3311" s="1491"/>
      <c r="F3311" s="1492"/>
      <c r="G3311" s="1493" t="s">
        <v>150</v>
      </c>
      <c r="H3311" s="1494">
        <f>VLOOKUP($A3303,'Result Entry'!$B$9:$FW$108,8,0)</f>
        <v>0.0</v>
      </c>
      <c r="I3311" s="1494"/>
      <c r="J3311" s="1494"/>
      <c r="K3311" s="1494"/>
      <c r="L3311" s="1494"/>
      <c r="M3311" s="1494"/>
      <c r="N3311" s="1495"/>
    </row>
    <row r="3312" spans="8:8" ht="20.25" customHeight="1">
      <c r="A3312" s="1443"/>
      <c r="B3312" s="1483" t="s">
        <v>70</v>
      </c>
      <c r="C3312" s="1490" t="s">
        <v>53</v>
      </c>
      <c r="D3312" s="1491"/>
      <c r="E3312" s="1491"/>
      <c r="F3312" s="1492"/>
      <c r="G3312" s="1493" t="s">
        <v>150</v>
      </c>
      <c r="H3312" s="1494">
        <f>VLOOKUP($A3303,'Result Entry'!$B$9:$FW$108,9,0)</f>
        <v>0.0</v>
      </c>
      <c r="I3312" s="1494"/>
      <c r="J3312" s="1494"/>
      <c r="K3312" s="1494"/>
      <c r="L3312" s="1494"/>
      <c r="M3312" s="1494"/>
      <c r="N3312" s="1495"/>
    </row>
    <row r="3313" spans="8:8" ht="20.25" customHeight="1">
      <c r="A3313" s="1443"/>
      <c r="B3313" s="1483" t="s">
        <v>70</v>
      </c>
      <c r="C3313" s="1490" t="s">
        <v>54</v>
      </c>
      <c r="D3313" s="1491"/>
      <c r="E3313" s="1491"/>
      <c r="F3313" s="1492"/>
      <c r="G3313" s="1493" t="s">
        <v>150</v>
      </c>
      <c r="H3313" s="1496" t="str">
        <f>CONCATENATE('Result Entry'!$G$4,'Result Entry'!$J$4)</f>
        <v>11(A)</v>
      </c>
      <c r="I3313" s="1494"/>
      <c r="J3313" s="1494"/>
      <c r="K3313" s="1494"/>
      <c r="L3313" s="1494"/>
      <c r="M3313" s="1494"/>
      <c r="N3313" s="1495"/>
    </row>
    <row r="3314" spans="8:8" ht="20.25" customHeight="1">
      <c r="A3314" s="1443"/>
      <c r="B3314" s="1483" t="s">
        <v>70</v>
      </c>
      <c r="C3314" s="1497" t="s">
        <v>26</v>
      </c>
      <c r="D3314" s="1498"/>
      <c r="E3314" s="1498"/>
      <c r="F3314" s="1499"/>
      <c r="G3314" s="1500" t="s">
        <v>150</v>
      </c>
      <c r="H3314" s="1501">
        <f>VLOOKUP($A3303,'Result Entry'!$B$9:$FW$108,10,0)</f>
        <v>0.0</v>
      </c>
      <c r="I3314" s="1501"/>
      <c r="J3314" s="1501"/>
      <c r="K3314" s="1501"/>
      <c r="L3314" s="1501"/>
      <c r="M3314" s="1501"/>
      <c r="N3314" s="1502"/>
    </row>
    <row r="3315" spans="8:8" ht="20.25" customHeight="1">
      <c r="A3315" s="1443"/>
      <c r="B3315" s="1503" t="s">
        <v>70</v>
      </c>
      <c r="C3315" s="1504" t="s">
        <v>168</v>
      </c>
      <c r="D3315" s="1505"/>
      <c r="E3315" s="1506" t="s">
        <v>73</v>
      </c>
      <c r="F3315" s="1507" t="s">
        <v>74</v>
      </c>
      <c r="G3315" s="1508" t="s">
        <v>169</v>
      </c>
      <c r="H3315" s="1509" t="s">
        <v>56</v>
      </c>
      <c r="I3315" s="1510"/>
      <c r="J3315" s="1511" t="s">
        <v>85</v>
      </c>
      <c r="K3315" s="1512"/>
      <c r="L3315" s="1513" t="s">
        <v>170</v>
      </c>
      <c r="M3315" s="1514" t="s">
        <v>77</v>
      </c>
      <c r="N3315" s="1515" t="s">
        <v>99</v>
      </c>
    </row>
    <row r="3316" spans="8:8" ht="20.25" customHeight="1">
      <c r="A3316" s="1443"/>
      <c r="B3316" s="1503"/>
      <c r="C3316" s="1516"/>
      <c r="D3316" s="1517"/>
      <c r="E3316" s="1518"/>
      <c r="F3316" s="1519"/>
      <c r="G3316" s="1520"/>
      <c r="H3316" s="1521"/>
      <c r="I3316" s="1522"/>
      <c r="J3316" s="1523"/>
      <c r="K3316" s="1524"/>
      <c r="L3316" s="1525"/>
      <c r="M3316" s="1526"/>
      <c r="N3316" s="1527"/>
    </row>
    <row r="3317" spans="8:8" ht="20.25" customHeight="1">
      <c r="A3317" s="1443"/>
      <c r="B3317" s="1503" t="s">
        <v>70</v>
      </c>
      <c r="C3317" s="1528" t="s">
        <v>57</v>
      </c>
      <c r="D3317" s="1529"/>
      <c r="E3317" s="1530">
        <f>'Result Entry'!$L$7</f>
        <v>10.0</v>
      </c>
      <c r="F3317" s="1531">
        <f>'Result Entry'!$M$7</f>
        <v>10.0</v>
      </c>
      <c r="G3317" s="1532">
        <f>SUM(E3317:F3317)</f>
        <v>20.0</v>
      </c>
      <c r="H3317" s="1533">
        <f>'Result Entry'!$AU$7</f>
        <v>70.0</v>
      </c>
      <c r="I3317" s="1534"/>
      <c r="J3317" s="1535">
        <f>'Result Entry'!$AY$7</f>
        <v>100.0</v>
      </c>
      <c r="K3317" s="1534"/>
      <c r="L3317" s="1532">
        <f t="shared" si="186" ref="L3317:L3322">H3317+J3317</f>
        <v>170.0</v>
      </c>
      <c r="M3317" s="1536">
        <f t="shared" si="187" ref="M3317:M3322">G3317+L3317</f>
        <v>190.0</v>
      </c>
      <c r="N3317" s="1537"/>
    </row>
    <row r="3318" spans="8:8" s="1538" ht="20.25" customFormat="1" customHeight="1">
      <c r="A3318" s="1443"/>
      <c r="B3318" s="1539" t="s">
        <v>70</v>
      </c>
      <c r="C3318" s="1540" t="str">
        <f>'Result Entry'!$L$3</f>
        <v>HINDI Comp.</v>
      </c>
      <c r="D3318" s="1541"/>
      <c r="E3318" s="1542">
        <f>IF($J3306="TC",0,IF($J3306="Nso",0,VLOOKUP($A3303,'Result Entry'!$B$9:$FW$108,11,0)))</f>
        <v>0.0</v>
      </c>
      <c r="F3318" s="1543">
        <f>IF($J3306="TC",0,IF($J3306="Nso",0,VLOOKUP($A3303,'Result Entry'!$B$9:$FW$108,12,0)))</f>
        <v>0.0</v>
      </c>
      <c r="G3318" s="1544">
        <f>E3318+F3318</f>
        <v>0.0</v>
      </c>
      <c r="H3318" s="1545">
        <f>IF($J3306="TC",0,IF($J3306="Nso",0,VLOOKUP($A3303,'Result Entry'!$B$9:$FW$108,16,0)))</f>
        <v>0.0</v>
      </c>
      <c r="I3318" s="1546"/>
      <c r="J3318" s="1547">
        <f>IF($J3306="TC",0,IF($J3306="Nso",0,VLOOKUP($A3303,'Result Entry'!$B$9:$FW$108,19,0)))</f>
        <v>0.0</v>
      </c>
      <c r="K3318" s="1546"/>
      <c r="L3318" s="1548">
        <f t="shared" si="186"/>
        <v>0.0</v>
      </c>
      <c r="M3318" s="1549">
        <f t="shared" si="187"/>
        <v>0.0</v>
      </c>
      <c r="N3318" s="1550" t="str">
        <f>IF($J3306="TC",0,IF($J3306="Nso",0,VLOOKUP($A3303,'Result Entry'!$B$9:$FW$108,24,0)))</f>
        <v/>
      </c>
    </row>
    <row r="3319" spans="8:8" s="1538" ht="20.25" customFormat="1" customHeight="1">
      <c r="A3319" s="1443"/>
      <c r="B3319" s="1539" t="s">
        <v>70</v>
      </c>
      <c r="C3319" s="1551" t="str">
        <f>'Result Entry'!$Z$3</f>
        <v>ENGLISH Comp.</v>
      </c>
      <c r="D3319" s="1552"/>
      <c r="E3319" s="1542">
        <f>IF($J3306="TC",0,IF($J3306="Nso",0,VLOOKUP($A3303,'Result Entry'!$B$9:$FW$108,25,0)))</f>
        <v>0.0</v>
      </c>
      <c r="F3319" s="1543">
        <f>IF($J3306="TC",0,IF($J3306="Nso",0,VLOOKUP($A3303,'Result Entry'!$B$9:$FW$108,26,0)))</f>
        <v>0.0</v>
      </c>
      <c r="G3319" s="1553">
        <f>E3319+F3319</f>
        <v>0.0</v>
      </c>
      <c r="H3319" s="1554">
        <f>IF($J3306="TC",0,IF($J3306="Nso",0,VLOOKUP($A3303,'Result Entry'!$B$9:$FW$108,30,0)))</f>
        <v>0.0</v>
      </c>
      <c r="I3319" s="1555"/>
      <c r="J3319" s="1556">
        <f>IF($J3306="TC",0,IF($J3306="Nso",0,VLOOKUP($A3303,'Result Entry'!$B$9:$FW$108,33,0)))</f>
        <v>0.0</v>
      </c>
      <c r="K3319" s="1555"/>
      <c r="L3319" s="1548">
        <f t="shared" si="186"/>
        <v>0.0</v>
      </c>
      <c r="M3319" s="1549">
        <f t="shared" si="187"/>
        <v>0.0</v>
      </c>
      <c r="N3319" s="1550" t="str">
        <f>IF($J3306="TC",0,IF($J3306="Nso",0,VLOOKUP($A3303,'Result Entry'!$B$9:$FW$108,38,0)))</f>
        <v/>
      </c>
    </row>
    <row r="3320" spans="8:8" s="1538" ht="20.25" customFormat="1" customHeight="1">
      <c r="A3320" s="1443"/>
      <c r="B3320" s="1539" t="s">
        <v>70</v>
      </c>
      <c r="C3320" s="1551" t="str">
        <f>'Result Entry'!$AO$3</f>
        <v>PHYSICS</v>
      </c>
      <c r="D3320" s="1552"/>
      <c r="E3320" s="1542">
        <f>IF($J3306="TC",0,IF($J3306="Nso",0,VLOOKUP($A3303,'Result Entry'!$B$9:$FW$108,39,0)))</f>
        <v>0.0</v>
      </c>
      <c r="F3320" s="1543">
        <f>IF($J3306="TC",0,IF($J3306="Nso",0,VLOOKUP($A3303,'Result Entry'!$B$9:$FW$108,40,0)))</f>
        <v>0.0</v>
      </c>
      <c r="G3320" s="1553">
        <f>E3320+F3320</f>
        <v>0.0</v>
      </c>
      <c r="H3320" s="1554">
        <f>IF($J3306="TC",0,IF($J3306="Nso",0,VLOOKUP($A3303,'Result Entry'!$B$9:$FW$108,45,0)))</f>
        <v>0.0</v>
      </c>
      <c r="I3320" s="1555"/>
      <c r="J3320" s="1556">
        <f>IF($J3306="TC",0,IF($J3306="Nso",0,VLOOKUP($A3303,'Result Entry'!$B$9:$FW$108,49,0)))</f>
        <v>0.0</v>
      </c>
      <c r="K3320" s="1555"/>
      <c r="L3320" s="1548">
        <f t="shared" si="186"/>
        <v>0.0</v>
      </c>
      <c r="M3320" s="1549">
        <f t="shared" si="187"/>
        <v>0.0</v>
      </c>
      <c r="N3320" s="1550" t="str">
        <f>IF($J3306="TC",0,IF($J3306="Nso",0,VLOOKUP($A3303,'Result Entry'!$B$9:$FW$108,54,0)))</f>
        <v/>
      </c>
    </row>
    <row r="3321" spans="8:8" s="1538" ht="20.25" customFormat="1" customHeight="1">
      <c r="A3321" s="1443"/>
      <c r="B3321" s="1539" t="s">
        <v>70</v>
      </c>
      <c r="C3321" s="1551" t="str">
        <f>'Result Entry'!$BF$3</f>
        <v>CHEMISTRY</v>
      </c>
      <c r="D3321" s="1552"/>
      <c r="E3321" s="1542" t="str">
        <f>IF($J3306="TC",0,IF($J3306="Nso",0,VLOOKUP($A3303,'Result Entry'!$B$9:$FW$108,55,0)))</f>
        <v/>
      </c>
      <c r="F3321" s="1543">
        <f>IF($J3306="TC",0,IF($J3306="Nso",0,VLOOKUP($A3303,'Result Entry'!$B$9:$FW$108,56,0)))</f>
        <v>0.0</v>
      </c>
      <c r="G3321" s="1553" t="e">
        <f>E3321+F3321</f>
        <v>#VALUE!</v>
      </c>
      <c r="H3321" s="1554">
        <f>IF($J3306="TC",0,IF($J3306="Nso",0,VLOOKUP($A3303,'Result Entry'!$B$9:$FW$108,61,0)))</f>
        <v>0.0</v>
      </c>
      <c r="I3321" s="1555"/>
      <c r="J3321" s="1556">
        <f>IF($J3306="TC",0,IF($J3306="Nso",0,VLOOKUP($A3303,'Result Entry'!$B$9:$FW$108,65,0)))</f>
        <v>0.0</v>
      </c>
      <c r="K3321" s="1555"/>
      <c r="L3321" s="1548">
        <f t="shared" si="186"/>
        <v>0.0</v>
      </c>
      <c r="M3321" s="1549" t="e">
        <f t="shared" si="187"/>
        <v>#VALUE!</v>
      </c>
      <c r="N3321" s="1550" t="str">
        <f>IF($J3306="TC",0,IF($J3306="Nso",0,VLOOKUP($A3303,'Result Entry'!$B$9:$FW$108,70,0)))</f>
        <v/>
      </c>
    </row>
    <row r="3322" spans="8:8" s="1538" ht="20.25" customFormat="1" customHeight="1">
      <c r="A3322" s="1443"/>
      <c r="B3322" s="1539" t="s">
        <v>70</v>
      </c>
      <c r="C3322" s="1551" t="str">
        <f>'Result Entry'!$BW$3</f>
        <v>BIOLOGY</v>
      </c>
      <c r="D3322" s="1552"/>
      <c r="E3322" s="1557" t="str">
        <f>IF($J3306="TC",0,IF($J3306="Nso",0,VLOOKUP($A3303,'Result Entry'!$B$9:$FW$108,71,0)))</f>
        <v/>
      </c>
      <c r="F3322" s="1558" t="str">
        <f>IF($J3306="TC",0,IF($J3306="Nso",0,VLOOKUP($A3303,'Result Entry'!$B$9:$FW$108,72,0)))</f>
        <v/>
      </c>
      <c r="G3322" s="1559" t="e">
        <f>E3322+F3322</f>
        <v>#VALUE!</v>
      </c>
      <c r="H3322" s="1560">
        <f>IF($J3306="TC",0,IF($J3306="Nso",0,VLOOKUP($A3303,'Result Entry'!$B$9:$FW$108,77,0)))</f>
        <v>0.0</v>
      </c>
      <c r="I3322" s="1561"/>
      <c r="J3322" s="1562">
        <f>IF($J3306="TC",0,IF($J3306="Nso",0,VLOOKUP($A3303,'Result Entry'!$B$9:$FW$108,81,0)))</f>
        <v>0.0</v>
      </c>
      <c r="K3322" s="1561"/>
      <c r="L3322" s="1563">
        <f t="shared" si="186"/>
        <v>0.0</v>
      </c>
      <c r="M3322" s="1564" t="e">
        <f t="shared" si="187"/>
        <v>#VALUE!</v>
      </c>
      <c r="N3322" s="1550">
        <f>IF($J3306="TC",0,IF($J3306="Nso",0,VLOOKUP($A3303,'Result Entry'!$B$9:$FW$108,86,0)))</f>
        <v>0.0</v>
      </c>
    </row>
    <row r="3323" spans="8:8" ht="20.25" customHeight="1">
      <c r="A3323" s="1443"/>
      <c r="B3323" s="1503" t="s">
        <v>70</v>
      </c>
      <c r="C3323" s="1565" t="s">
        <v>78</v>
      </c>
      <c r="D3323" s="1566"/>
      <c r="E3323" s="1567"/>
      <c r="F3323" s="1568" t="s">
        <v>79</v>
      </c>
      <c r="G3323" s="1569"/>
      <c r="H3323" s="1570" t="s">
        <v>80</v>
      </c>
      <c r="I3323" s="1571"/>
      <c r="J3323" s="1572" t="s">
        <v>42</v>
      </c>
      <c r="K3323" s="1667" t="s">
        <v>92</v>
      </c>
      <c r="L3323" s="1574" t="s">
        <v>40</v>
      </c>
      <c r="M3323" s="1575"/>
      <c r="N3323" s="1576" t="s">
        <v>44</v>
      </c>
    </row>
    <row r="3324" spans="8:8" ht="25.5" customHeight="1">
      <c r="A3324" s="1443"/>
      <c r="B3324" s="1503" t="s">
        <v>70</v>
      </c>
      <c r="C3324" s="1577"/>
      <c r="D3324" s="1578"/>
      <c r="E3324" s="1579"/>
      <c r="F3324" s="1580">
        <f>IF($J3306="TC",0,IF($J3306="Nso",0,VLOOKUP($A3303,'Result Entry'!$B$9:$FW$108,146,0)))</f>
        <v>0.0</v>
      </c>
      <c r="G3324" s="1581"/>
      <c r="H3324" s="1582">
        <f>IF($J3306="TC",0,IF($J3306="Nso",0,VLOOKUP($A3303,'Result Entry'!$B$9:$FW$108,147,0)))</f>
        <v>0.0</v>
      </c>
      <c r="I3324" s="1583"/>
      <c r="J3324" s="1584">
        <f>IF($J3306="TC",0,IF($J3306="Nso",0,VLOOKUP($A3303,'Result Entry'!$B$9:$FW$108,148,0)))</f>
        <v>0.0</v>
      </c>
      <c r="K3324" s="1585" t="str">
        <f>IF($J3306="TC",0,IF($J3306="Nso",0,VLOOKUP($A3303,'Result Entry'!$B$9:$FW$108,149,0)))</f>
        <v/>
      </c>
      <c r="L3324" s="1586">
        <f>IF($J3306="TC",0,IF($J3306="Nso",0,VLOOKUP($A3303,'Result Entry'!$B$9:$FW$108,150,0)))</f>
        <v>0.0</v>
      </c>
      <c r="M3324" s="1587"/>
      <c r="N3324" s="1588">
        <f>IF($J3306="TC",0,IF($J3306="Nso",0,VLOOKUP($A3303,'Result Entry'!$B$9:$FW$108,152,0)))</f>
        <v>0.0</v>
      </c>
    </row>
    <row r="3325" spans="8:8" ht="20.25" customHeight="1">
      <c r="A3325" s="1443"/>
      <c r="B3325" s="1503" t="s">
        <v>70</v>
      </c>
      <c r="C3325" s="1589" t="s">
        <v>59</v>
      </c>
      <c r="D3325" s="1590"/>
      <c r="E3325" s="1590"/>
      <c r="F3325" s="1590"/>
      <c r="G3325" s="1590"/>
      <c r="H3325" s="1591"/>
      <c r="I3325" s="1592" t="s">
        <v>60</v>
      </c>
      <c r="J3325" s="1593"/>
      <c r="K3325" s="1594">
        <f>VLOOKUP($A3303,'Result Entry'!$B$9:$FW$108,143,0)</f>
        <v>0.0</v>
      </c>
      <c r="L3325" s="1595"/>
      <c r="M3325" s="1596" t="s">
        <v>38</v>
      </c>
      <c r="N3325" s="1597"/>
    </row>
    <row r="3326" spans="8:8" ht="20.25" customHeight="1">
      <c r="A3326" s="1443"/>
      <c r="B3326" s="1503" t="s">
        <v>70</v>
      </c>
      <c r="C3326" s="1598" t="s">
        <v>55</v>
      </c>
      <c r="D3326" s="1599"/>
      <c r="E3326" s="1599"/>
      <c r="F3326" s="1600" t="s">
        <v>158</v>
      </c>
      <c r="G3326" s="1601"/>
      <c r="H3326" s="1602" t="s">
        <v>48</v>
      </c>
      <c r="I3326" s="1603" t="s">
        <v>61</v>
      </c>
      <c r="J3326" s="1604"/>
      <c r="K3326" s="1605">
        <f>VLOOKUP($A3303,'Result Entry'!$B$9:$FW$108,144,0)</f>
        <v>0.0</v>
      </c>
      <c r="L3326" s="1606"/>
      <c r="M3326" s="1607">
        <f>VLOOKUP($A3303,'Result Entry'!$B$9:$FW$108,145,0)</f>
        <v>0.0</v>
      </c>
      <c r="N3326" s="1608"/>
    </row>
    <row r="3327" spans="8:8" ht="20.25" customHeight="1">
      <c r="A3327" s="1443"/>
      <c r="B3327" s="1503" t="s">
        <v>70</v>
      </c>
      <c r="C3327" s="1598"/>
      <c r="D3327" s="1599"/>
      <c r="E3327" s="1599"/>
      <c r="F3327" s="1609"/>
      <c r="G3327" s="1610"/>
      <c r="H3327" s="1611" t="s">
        <v>100</v>
      </c>
      <c r="I3327" s="1612" t="s">
        <v>62</v>
      </c>
      <c r="J3327" s="1613"/>
      <c r="K3327" s="1614">
        <f>IF($J3306="TC","Transferred",IF($J3306="Nso","NameSeparated",VLOOKUP($A3303,'Result Entry'!$B$9:$FW$108,153,0)))</f>
        <v>0.0</v>
      </c>
      <c r="L3327" s="1614"/>
      <c r="M3327" s="1614"/>
      <c r="N3327" s="1615"/>
    </row>
    <row r="3328" spans="8:8" ht="20.25" customHeight="1">
      <c r="A3328" s="1443"/>
      <c r="B3328" s="1503" t="s">
        <v>70</v>
      </c>
      <c r="C3328" s="1616" t="str">
        <f>'Result Entry'!$DU$3</f>
        <v>Foundation Of Information Tech.</v>
      </c>
      <c r="D3328" s="1617"/>
      <c r="E3328" s="1618"/>
      <c r="F3328" s="1619" t="str">
        <f>IF($J3306="TC",0,IF($J3306="Nso",0,VLOOKUP($A3303,'Result Entry'!$B$9:$GS$108,170,0)))</f>
        <v/>
      </c>
      <c r="G3328" s="1619"/>
      <c r="H3328" s="1620">
        <f>IF($J3306="TC",0,IF($J3306="Nso",0,VLOOKUP($A3303,'Result Entry'!$B$9:$GS$108,112,0)))</f>
        <v>0.0</v>
      </c>
      <c r="I3328" s="1621" t="s">
        <v>72</v>
      </c>
      <c r="J3328" s="1622"/>
      <c r="K3328" s="1623">
        <f>'Result Entry'!$T$2</f>
        <v>45041.0</v>
      </c>
      <c r="L3328" s="1624"/>
      <c r="M3328" s="1624"/>
      <c r="N3328" s="1625"/>
    </row>
    <row r="3329" spans="8:8" ht="20.25" customHeight="1">
      <c r="A3329" s="1443"/>
      <c r="B3329" s="1503" t="s">
        <v>70</v>
      </c>
      <c r="C3329" s="1616" t="str">
        <f>'Result Entry'!$EI$3</f>
        <v>G.I.A.I.-II</v>
      </c>
      <c r="D3329" s="1617"/>
      <c r="E3329" s="1618"/>
      <c r="F3329" s="1619" t="str">
        <f>IF($J3306="TC",0,IF($J3306="Nso",0,VLOOKUP($A3303,'Result Entry'!$B$9:$GS$108,174,0)))</f>
        <v/>
      </c>
      <c r="G3329" s="1619"/>
      <c r="H3329" s="1620">
        <f>IF($J3306="TC",0,IF($J3306="Nso",0,VLOOKUP($A3303,'Result Entry'!$B$9:$GS$108,124,0)))</f>
        <v>0.0</v>
      </c>
      <c r="I3329" s="1626"/>
      <c r="J3329" s="1627"/>
      <c r="K3329" s="1627"/>
      <c r="L3329" s="1627"/>
      <c r="M3329" s="1627"/>
      <c r="N3329" s="1628"/>
    </row>
    <row r="3330" spans="8:8" ht="20.25" customHeight="1">
      <c r="A3330" s="1443"/>
      <c r="B3330" s="1503" t="s">
        <v>70</v>
      </c>
      <c r="C3330" s="1616" t="str">
        <f>'Result Entry'!$EU$3</f>
        <v>SOC.SER.PLAN</v>
      </c>
      <c r="D3330" s="1617"/>
      <c r="E3330" s="1618"/>
      <c r="F3330" s="1619">
        <f>IF($J3306="TC",0,IF($J3306="Nso",0,VLOOKUP($A3303,'Result Entry'!$B$9:$HS$108,178,0)))</f>
        <v>0.0</v>
      </c>
      <c r="G3330" s="1619"/>
      <c r="H3330" s="1620">
        <f>IF($J3306="TC",0,IF($J3306="Nso",0,VLOOKUP($A3303,'Result Entry'!$B$9:$GS$108,136,0)))</f>
        <v>0.0</v>
      </c>
      <c r="I3330" s="1629" t="s">
        <v>175</v>
      </c>
      <c r="J3330" s="1630"/>
      <c r="K3330" s="1668"/>
      <c r="L3330" s="1669"/>
      <c r="M3330" s="1669"/>
      <c r="N3330" s="1670"/>
    </row>
    <row r="3331" spans="8:8" ht="20.25" customHeight="1">
      <c r="A3331" s="1443"/>
      <c r="B3331" s="1503" t="s">
        <v>70</v>
      </c>
      <c r="C3331" s="1616" t="str">
        <f>'Result Entry'!$FG$3</f>
        <v>Jeewan Kaushal</v>
      </c>
      <c r="D3331" s="1617"/>
      <c r="E3331" s="1618"/>
      <c r="F3331" s="1619" t="str">
        <f>IF($J3306="TC",0,IF($J3306="Nso",0,VLOOKUP($A3303,'Result Entry'!$B$9:$HS$108,182,0)))</f>
        <v/>
      </c>
      <c r="G3331" s="1619"/>
      <c r="H3331" s="1620">
        <f>IF($J3306="TC",0,IF($J3306="Nso",0,VLOOKUP($A3303,'Result Entry'!$B$9:$HS$108,136,0)))</f>
        <v>0.0</v>
      </c>
      <c r="I3331" s="1629" t="s">
        <v>149</v>
      </c>
      <c r="J3331" s="1630"/>
      <c r="K3331" s="1630"/>
      <c r="L3331" s="1630"/>
      <c r="M3331" s="1630"/>
      <c r="N3331" s="1634"/>
    </row>
    <row r="3332" spans="8:8" ht="20.25" customHeight="1">
      <c r="A3332" s="1443"/>
      <c r="B3332" s="1483" t="s">
        <v>70</v>
      </c>
      <c r="C3332" s="1635" t="s">
        <v>181</v>
      </c>
      <c r="D3332" s="1636"/>
      <c r="E3332" s="1637"/>
      <c r="F3332" s="1638" t="s">
        <v>182</v>
      </c>
      <c r="G3332" s="1639"/>
      <c r="H3332" s="1640" t="s">
        <v>31</v>
      </c>
      <c r="I3332" s="1629" t="s">
        <v>176</v>
      </c>
      <c r="J3332" s="1630"/>
      <c r="K3332" s="1630"/>
      <c r="L3332" s="1630"/>
      <c r="M3332" s="1630"/>
      <c r="N3332" s="1634"/>
    </row>
    <row r="3333" spans="8:8" ht="20.25" customHeight="1">
      <c r="A3333" s="1443"/>
      <c r="B3333" s="1483" t="s">
        <v>70</v>
      </c>
      <c r="C3333" s="1641"/>
      <c r="D3333" s="1642"/>
      <c r="E3333" s="1643"/>
      <c r="F3333" s="1644" t="s">
        <v>183</v>
      </c>
      <c r="G3333" s="1645"/>
      <c r="H3333" s="1646" t="s">
        <v>180</v>
      </c>
      <c r="I3333" s="1647" t="s">
        <v>68</v>
      </c>
      <c r="J3333" s="1648"/>
      <c r="K3333" s="1648"/>
      <c r="L3333" s="1648"/>
      <c r="M3333" s="1648"/>
      <c r="N3333" s="1649"/>
    </row>
    <row r="3334" spans="8:8" ht="20.25" customHeight="1">
      <c r="A3334" s="1443"/>
      <c r="B3334" s="1483" t="s">
        <v>70</v>
      </c>
      <c r="C3334" s="1641"/>
      <c r="D3334" s="1642"/>
      <c r="E3334" s="1643"/>
      <c r="F3334" s="1644" t="s">
        <v>186</v>
      </c>
      <c r="G3334" s="1645"/>
      <c r="H3334" s="1646" t="s">
        <v>63</v>
      </c>
      <c r="I3334" s="1650"/>
      <c r="J3334" s="1651"/>
      <c r="K3334" s="1651"/>
      <c r="L3334" s="1651"/>
      <c r="M3334" s="1651"/>
      <c r="N3334" s="1652"/>
    </row>
    <row r="3335" spans="8:8" ht="20.25" customHeight="1">
      <c r="A3335" s="1443"/>
      <c r="B3335" s="1483" t="s">
        <v>70</v>
      </c>
      <c r="C3335" s="1641"/>
      <c r="D3335" s="1642"/>
      <c r="E3335" s="1643"/>
      <c r="F3335" s="1644" t="s">
        <v>187</v>
      </c>
      <c r="G3335" s="1645"/>
      <c r="H3335" s="1646" t="s">
        <v>64</v>
      </c>
      <c r="I3335" s="1650"/>
      <c r="J3335" s="1651"/>
      <c r="K3335" s="1651"/>
      <c r="L3335" s="1651"/>
      <c r="M3335" s="1651"/>
      <c r="N3335" s="1652"/>
    </row>
    <row r="3336" spans="8:8" ht="20.25" customHeight="1">
      <c r="A3336" s="1443"/>
      <c r="B3336" s="1483" t="s">
        <v>70</v>
      </c>
      <c r="C3336" s="1641"/>
      <c r="D3336" s="1642"/>
      <c r="E3336" s="1643"/>
      <c r="F3336" s="1644" t="s">
        <v>184</v>
      </c>
      <c r="G3336" s="1645"/>
      <c r="H3336" s="1646" t="s">
        <v>66</v>
      </c>
      <c r="I3336" s="1653" t="s">
        <v>81</v>
      </c>
      <c r="J3336" s="1654"/>
      <c r="K3336" s="1654"/>
      <c r="L3336" s="1654"/>
      <c r="M3336" s="1654"/>
      <c r="N3336" s="1655"/>
    </row>
    <row r="3337" spans="8:8" ht="20.25" customHeight="1">
      <c r="A3337" s="1443"/>
      <c r="B3337" s="1656" t="s">
        <v>70</v>
      </c>
      <c r="C3337" s="1657"/>
      <c r="D3337" s="1658"/>
      <c r="E3337" s="1659"/>
      <c r="F3337" s="1660" t="s">
        <v>185</v>
      </c>
      <c r="G3337" s="1661"/>
      <c r="H3337" s="1662" t="s">
        <v>65</v>
      </c>
      <c r="I3337" s="1663"/>
      <c r="J3337" s="1664"/>
      <c r="K3337" s="1664"/>
      <c r="L3337" s="1664"/>
      <c r="M3337" s="1664"/>
      <c r="N3337" s="1665"/>
    </row>
    <row r="3338" spans="8:8" ht="24.75" customHeight="1">
      <c r="A3338" s="1441">
        <f>A3303+1</f>
        <v>95.0</v>
      </c>
      <c r="B3338" s="1442" t="s">
        <v>51</v>
      </c>
      <c r="C3338" s="1442"/>
      <c r="D3338" s="1442"/>
      <c r="E3338" s="1442"/>
      <c r="F3338" s="1442"/>
      <c r="G3338" s="1442"/>
      <c r="H3338" s="1442"/>
      <c r="I3338" s="1442"/>
      <c r="J3338" s="1442"/>
      <c r="K3338" s="1442"/>
      <c r="L3338" s="1442"/>
      <c r="M3338" s="1442"/>
      <c r="N3338" s="1442"/>
    </row>
    <row r="3339" spans="8:8" ht="42.75" customHeight="1">
      <c r="A3339" s="1443"/>
      <c r="B3339" s="1444"/>
      <c r="C3339" s="1445"/>
      <c r="D3339" s="1446" t="str">
        <f>Master!$E$8</f>
        <v>Govt. Sr. Secondary School </v>
      </c>
      <c r="E3339" s="1447"/>
      <c r="F3339" s="1447"/>
      <c r="G3339" s="1447"/>
      <c r="H3339" s="1447"/>
      <c r="I3339" s="1447"/>
      <c r="J3339" s="1447"/>
      <c r="K3339" s="1447"/>
      <c r="L3339" s="1447"/>
      <c r="M3339" s="1447"/>
      <c r="N3339" s="1448"/>
    </row>
    <row r="3340" spans="8:8" ht="20.25" customHeight="1">
      <c r="A3340" s="1443"/>
      <c r="B3340" s="1449"/>
      <c r="C3340" s="1450"/>
      <c r="D3340" s="1451" t="str">
        <f>Master!$E$11</f>
        <v>P.S.-Bapini (Jodhpur)</v>
      </c>
      <c r="E3340" s="1452"/>
      <c r="F3340" s="1452"/>
      <c r="G3340" s="1452"/>
      <c r="H3340" s="1452"/>
      <c r="I3340" s="1452"/>
      <c r="J3340" s="1452"/>
      <c r="K3340" s="1452"/>
      <c r="L3340" s="1452"/>
      <c r="M3340" s="1452"/>
      <c r="N3340" s="1453"/>
    </row>
    <row r="3341" spans="8:8" ht="20.25" customHeight="1">
      <c r="A3341" s="1443"/>
      <c r="B3341" s="1454"/>
      <c r="C3341" s="1455" t="s">
        <v>151</v>
      </c>
      <c r="D3341" s="1456"/>
      <c r="E3341" s="1456"/>
      <c r="F3341" s="1456"/>
      <c r="G3341" s="1457"/>
      <c r="H3341" s="1458" t="s">
        <v>128</v>
      </c>
      <c r="I3341" s="1458"/>
      <c r="J3341" s="1459">
        <f>VLOOKUP(A3338,'Result Entry'!$B$6:$K$108,6,0)</f>
        <v>0.0</v>
      </c>
      <c r="K3341" s="1460" t="s">
        <v>69</v>
      </c>
      <c r="L3341" s="1461"/>
      <c r="M3341" s="1462">
        <f>Master!$E$14</f>
        <v>8.151106901E9</v>
      </c>
      <c r="N3341" s="1463"/>
    </row>
    <row r="3342" spans="8:8" ht="20.25" customHeight="1">
      <c r="A3342" s="1443"/>
      <c r="B3342" s="1464"/>
      <c r="C3342" s="1465"/>
      <c r="D3342" s="1466"/>
      <c r="E3342" s="1466"/>
      <c r="F3342" s="1466"/>
      <c r="G3342" s="1467"/>
      <c r="H3342" s="1468"/>
      <c r="I3342" s="1468"/>
      <c r="J3342" s="1469"/>
      <c r="K3342" s="1470" t="s">
        <v>67</v>
      </c>
      <c r="L3342" s="1471"/>
      <c r="M3342" s="1472"/>
      <c r="N3342" s="1473"/>
      <c r="O3342" s="23" t="s">
        <v>157</v>
      </c>
    </row>
    <row r="3343" spans="8:8" ht="20.25" customHeight="1">
      <c r="A3343" s="1443"/>
      <c r="B3343" s="1464"/>
      <c r="C3343" s="1474"/>
      <c r="D3343" s="1475"/>
      <c r="E3343" s="1475"/>
      <c r="F3343" s="1475"/>
      <c r="G3343" s="1476"/>
      <c r="H3343" s="1477"/>
      <c r="I3343" s="1477"/>
      <c r="J3343" s="1478"/>
      <c r="K3343" s="1479" t="s">
        <v>52</v>
      </c>
      <c r="L3343" s="1480"/>
      <c r="M3343" s="1481" t="str">
        <f>Master!$E$6</f>
        <v>2022-23</v>
      </c>
      <c r="N3343" s="1482"/>
    </row>
    <row r="3344" spans="8:8" ht="20.25" customHeight="1">
      <c r="A3344" s="1443"/>
      <c r="B3344" s="1483" t="s">
        <v>70</v>
      </c>
      <c r="C3344" s="1484" t="s">
        <v>21</v>
      </c>
      <c r="D3344" s="1485"/>
      <c r="E3344" s="1485"/>
      <c r="F3344" s="1486"/>
      <c r="G3344" s="1487" t="s">
        <v>150</v>
      </c>
      <c r="H3344" s="1488">
        <f>VLOOKUP($A3338,'Result Entry'!$B$9:$FW$108,4,0)</f>
        <v>0.0</v>
      </c>
      <c r="I3344" s="1488"/>
      <c r="J3344" s="1488"/>
      <c r="K3344" s="1488"/>
      <c r="L3344" s="1488"/>
      <c r="M3344" s="1488"/>
      <c r="N3344" s="1489"/>
    </row>
    <row r="3345" spans="8:8" ht="20.25" customHeight="1">
      <c r="A3345" s="1443"/>
      <c r="B3345" s="1483" t="s">
        <v>70</v>
      </c>
      <c r="C3345" s="1490" t="s">
        <v>23</v>
      </c>
      <c r="D3345" s="1491"/>
      <c r="E3345" s="1491"/>
      <c r="F3345" s="1492"/>
      <c r="G3345" s="1493" t="s">
        <v>150</v>
      </c>
      <c r="H3345" s="1494">
        <f>VLOOKUP($A3338,'Result Entry'!$B$9:$FW$108,7,0)</f>
        <v>0.0</v>
      </c>
      <c r="I3345" s="1494"/>
      <c r="J3345" s="1494"/>
      <c r="K3345" s="1494"/>
      <c r="L3345" s="1494"/>
      <c r="M3345" s="1494"/>
      <c r="N3345" s="1495"/>
    </row>
    <row r="3346" spans="8:8" ht="20.25" customHeight="1">
      <c r="A3346" s="1443"/>
      <c r="B3346" s="1483" t="s">
        <v>70</v>
      </c>
      <c r="C3346" s="1490" t="s">
        <v>24</v>
      </c>
      <c r="D3346" s="1491"/>
      <c r="E3346" s="1491"/>
      <c r="F3346" s="1492"/>
      <c r="G3346" s="1493" t="s">
        <v>150</v>
      </c>
      <c r="H3346" s="1494">
        <f>VLOOKUP($A3338,'Result Entry'!$B$9:$FW$108,8,0)</f>
        <v>0.0</v>
      </c>
      <c r="I3346" s="1494"/>
      <c r="J3346" s="1494"/>
      <c r="K3346" s="1494"/>
      <c r="L3346" s="1494"/>
      <c r="M3346" s="1494"/>
      <c r="N3346" s="1495"/>
    </row>
    <row r="3347" spans="8:8" ht="20.25" customHeight="1">
      <c r="A3347" s="1443"/>
      <c r="B3347" s="1483" t="s">
        <v>70</v>
      </c>
      <c r="C3347" s="1490" t="s">
        <v>53</v>
      </c>
      <c r="D3347" s="1491"/>
      <c r="E3347" s="1491"/>
      <c r="F3347" s="1492"/>
      <c r="G3347" s="1493" t="s">
        <v>150</v>
      </c>
      <c r="H3347" s="1494">
        <f>VLOOKUP($A3338,'Result Entry'!$B$9:$FW$108,9,0)</f>
        <v>0.0</v>
      </c>
      <c r="I3347" s="1494"/>
      <c r="J3347" s="1494"/>
      <c r="K3347" s="1494"/>
      <c r="L3347" s="1494"/>
      <c r="M3347" s="1494"/>
      <c r="N3347" s="1495"/>
    </row>
    <row r="3348" spans="8:8" ht="20.25" customHeight="1">
      <c r="A3348" s="1443"/>
      <c r="B3348" s="1483" t="s">
        <v>70</v>
      </c>
      <c r="C3348" s="1490" t="s">
        <v>54</v>
      </c>
      <c r="D3348" s="1491"/>
      <c r="E3348" s="1491"/>
      <c r="F3348" s="1492"/>
      <c r="G3348" s="1493" t="s">
        <v>150</v>
      </c>
      <c r="H3348" s="1496" t="str">
        <f>CONCATENATE('Result Entry'!$G$4,'Result Entry'!$J$4)</f>
        <v>11(A)</v>
      </c>
      <c r="I3348" s="1494"/>
      <c r="J3348" s="1494"/>
      <c r="K3348" s="1494"/>
      <c r="L3348" s="1494"/>
      <c r="M3348" s="1494"/>
      <c r="N3348" s="1495"/>
    </row>
    <row r="3349" spans="8:8" ht="20.25" customHeight="1">
      <c r="A3349" s="1443"/>
      <c r="B3349" s="1483" t="s">
        <v>70</v>
      </c>
      <c r="C3349" s="1497" t="s">
        <v>26</v>
      </c>
      <c r="D3349" s="1498"/>
      <c r="E3349" s="1498"/>
      <c r="F3349" s="1499"/>
      <c r="G3349" s="1500" t="s">
        <v>150</v>
      </c>
      <c r="H3349" s="1501">
        <f>VLOOKUP($A3338,'Result Entry'!$B$9:$FW$108,10,0)</f>
        <v>0.0</v>
      </c>
      <c r="I3349" s="1501"/>
      <c r="J3349" s="1501"/>
      <c r="K3349" s="1501"/>
      <c r="L3349" s="1501"/>
      <c r="M3349" s="1501"/>
      <c r="N3349" s="1502"/>
    </row>
    <row r="3350" spans="8:8" ht="20.25" customHeight="1">
      <c r="A3350" s="1443"/>
      <c r="B3350" s="1503" t="s">
        <v>70</v>
      </c>
      <c r="C3350" s="1504" t="s">
        <v>168</v>
      </c>
      <c r="D3350" s="1505"/>
      <c r="E3350" s="1506" t="s">
        <v>73</v>
      </c>
      <c r="F3350" s="1507" t="s">
        <v>74</v>
      </c>
      <c r="G3350" s="1508" t="s">
        <v>169</v>
      </c>
      <c r="H3350" s="1509" t="s">
        <v>56</v>
      </c>
      <c r="I3350" s="1510"/>
      <c r="J3350" s="1511" t="s">
        <v>85</v>
      </c>
      <c r="K3350" s="1512"/>
      <c r="L3350" s="1513" t="s">
        <v>170</v>
      </c>
      <c r="M3350" s="1514" t="s">
        <v>77</v>
      </c>
      <c r="N3350" s="1515" t="s">
        <v>99</v>
      </c>
    </row>
    <row r="3351" spans="8:8" ht="20.25" customHeight="1">
      <c r="A3351" s="1443"/>
      <c r="B3351" s="1503"/>
      <c r="C3351" s="1516"/>
      <c r="D3351" s="1517"/>
      <c r="E3351" s="1518"/>
      <c r="F3351" s="1519"/>
      <c r="G3351" s="1520"/>
      <c r="H3351" s="1521"/>
      <c r="I3351" s="1522"/>
      <c r="J3351" s="1523"/>
      <c r="K3351" s="1524"/>
      <c r="L3351" s="1525"/>
      <c r="M3351" s="1526"/>
      <c r="N3351" s="1527"/>
    </row>
    <row r="3352" spans="8:8" ht="20.25" customHeight="1">
      <c r="A3352" s="1443"/>
      <c r="B3352" s="1503" t="s">
        <v>70</v>
      </c>
      <c r="C3352" s="1528" t="s">
        <v>57</v>
      </c>
      <c r="D3352" s="1529"/>
      <c r="E3352" s="1530">
        <f>'Result Entry'!$L$7</f>
        <v>10.0</v>
      </c>
      <c r="F3352" s="1531">
        <f>'Result Entry'!$M$7</f>
        <v>10.0</v>
      </c>
      <c r="G3352" s="1532">
        <f>SUM(E3352:F3352)</f>
        <v>20.0</v>
      </c>
      <c r="H3352" s="1533">
        <f>'Result Entry'!$AU$7</f>
        <v>70.0</v>
      </c>
      <c r="I3352" s="1534"/>
      <c r="J3352" s="1535">
        <f>'Result Entry'!$AY$7</f>
        <v>100.0</v>
      </c>
      <c r="K3352" s="1534"/>
      <c r="L3352" s="1532">
        <f t="shared" si="188" ref="L3352:L3357">H3352+J3352</f>
        <v>170.0</v>
      </c>
      <c r="M3352" s="1536">
        <f t="shared" si="189" ref="M3352:M3357">G3352+L3352</f>
        <v>190.0</v>
      </c>
      <c r="N3352" s="1537"/>
    </row>
    <row r="3353" spans="8:8" s="1538" ht="20.25" customFormat="1" customHeight="1">
      <c r="A3353" s="1443"/>
      <c r="B3353" s="1539" t="s">
        <v>70</v>
      </c>
      <c r="C3353" s="1540" t="str">
        <f>'Result Entry'!$L$3</f>
        <v>HINDI Comp.</v>
      </c>
      <c r="D3353" s="1541"/>
      <c r="E3353" s="1542">
        <f>IF($J3341="TC",0,IF($J3341="Nso",0,VLOOKUP($A3338,'Result Entry'!$B$9:$FW$108,11,0)))</f>
        <v>0.0</v>
      </c>
      <c r="F3353" s="1543">
        <f>IF($J3341="TC",0,IF($J3341="Nso",0,VLOOKUP($A3338,'Result Entry'!$B$9:$FW$108,12,0)))</f>
        <v>0.0</v>
      </c>
      <c r="G3353" s="1544">
        <f>E3353+F3353</f>
        <v>0.0</v>
      </c>
      <c r="H3353" s="1545">
        <f>IF($J3341="TC",0,IF($J3341="Nso",0,VLOOKUP($A3338,'Result Entry'!$B$9:$FW$108,16,0)))</f>
        <v>0.0</v>
      </c>
      <c r="I3353" s="1546"/>
      <c r="J3353" s="1547">
        <f>IF($J3341="TC",0,IF($J3341="Nso",0,VLOOKUP($A3338,'Result Entry'!$B$9:$FW$108,19,0)))</f>
        <v>0.0</v>
      </c>
      <c r="K3353" s="1546"/>
      <c r="L3353" s="1548">
        <f t="shared" si="188"/>
        <v>0.0</v>
      </c>
      <c r="M3353" s="1549">
        <f t="shared" si="189"/>
        <v>0.0</v>
      </c>
      <c r="N3353" s="1550" t="str">
        <f>IF($J3341="TC",0,IF($J3341="Nso",0,VLOOKUP($A3338,'Result Entry'!$B$9:$FW$108,24,0)))</f>
        <v/>
      </c>
    </row>
    <row r="3354" spans="8:8" s="1538" ht="20.25" customFormat="1" customHeight="1">
      <c r="A3354" s="1443"/>
      <c r="B3354" s="1539" t="s">
        <v>70</v>
      </c>
      <c r="C3354" s="1551" t="str">
        <f>'Result Entry'!$Z$3</f>
        <v>ENGLISH Comp.</v>
      </c>
      <c r="D3354" s="1552"/>
      <c r="E3354" s="1542">
        <f>IF($J3341="TC",0,IF($J3341="Nso",0,VLOOKUP($A3338,'Result Entry'!$B$9:$FW$108,25,0)))</f>
        <v>0.0</v>
      </c>
      <c r="F3354" s="1543">
        <f>IF($J3341="TC",0,IF($J3341="Nso",0,VLOOKUP($A3338,'Result Entry'!$B$9:$FW$108,26,0)))</f>
        <v>0.0</v>
      </c>
      <c r="G3354" s="1553">
        <f>E3354+F3354</f>
        <v>0.0</v>
      </c>
      <c r="H3354" s="1554">
        <f>IF($J3341="TC",0,IF($J3341="Nso",0,VLOOKUP($A3338,'Result Entry'!$B$9:$FW$108,30,0)))</f>
        <v>0.0</v>
      </c>
      <c r="I3354" s="1555"/>
      <c r="J3354" s="1556">
        <f>IF($J3341="TC",0,IF($J3341="Nso",0,VLOOKUP($A3338,'Result Entry'!$B$9:$FW$108,33,0)))</f>
        <v>0.0</v>
      </c>
      <c r="K3354" s="1555"/>
      <c r="L3354" s="1548">
        <f t="shared" si="188"/>
        <v>0.0</v>
      </c>
      <c r="M3354" s="1549">
        <f t="shared" si="189"/>
        <v>0.0</v>
      </c>
      <c r="N3354" s="1550" t="str">
        <f>IF($J3341="TC",0,IF($J3341="Nso",0,VLOOKUP($A3338,'Result Entry'!$B$9:$FW$108,38,0)))</f>
        <v/>
      </c>
    </row>
    <row r="3355" spans="8:8" s="1538" ht="20.25" customFormat="1" customHeight="1">
      <c r="A3355" s="1443"/>
      <c r="B3355" s="1539" t="s">
        <v>70</v>
      </c>
      <c r="C3355" s="1551" t="str">
        <f>'Result Entry'!$AO$3</f>
        <v>PHYSICS</v>
      </c>
      <c r="D3355" s="1552"/>
      <c r="E3355" s="1542">
        <f>IF($J3341="TC",0,IF($J3341="Nso",0,VLOOKUP($A3338,'Result Entry'!$B$9:$FW$108,39,0)))</f>
        <v>0.0</v>
      </c>
      <c r="F3355" s="1543">
        <f>IF($J3341="TC",0,IF($J3341="Nso",0,VLOOKUP($A3338,'Result Entry'!$B$9:$FW$108,40,0)))</f>
        <v>0.0</v>
      </c>
      <c r="G3355" s="1553">
        <f>E3355+F3355</f>
        <v>0.0</v>
      </c>
      <c r="H3355" s="1554">
        <f>IF($J3341="TC",0,IF($J3341="Nso",0,VLOOKUP($A3338,'Result Entry'!$B$9:$FW$108,45,0)))</f>
        <v>0.0</v>
      </c>
      <c r="I3355" s="1555"/>
      <c r="J3355" s="1556">
        <f>IF($J3341="TC",0,IF($J3341="Nso",0,VLOOKUP($A3338,'Result Entry'!$B$9:$FW$108,49,0)))</f>
        <v>0.0</v>
      </c>
      <c r="K3355" s="1555"/>
      <c r="L3355" s="1548">
        <f t="shared" si="188"/>
        <v>0.0</v>
      </c>
      <c r="M3355" s="1549">
        <f t="shared" si="189"/>
        <v>0.0</v>
      </c>
      <c r="N3355" s="1550" t="str">
        <f>IF($J3341="TC",0,IF($J3341="Nso",0,VLOOKUP($A3338,'Result Entry'!$B$9:$FW$108,54,0)))</f>
        <v/>
      </c>
    </row>
    <row r="3356" spans="8:8" s="1538" ht="20.25" customFormat="1" customHeight="1">
      <c r="A3356" s="1443"/>
      <c r="B3356" s="1539" t="s">
        <v>70</v>
      </c>
      <c r="C3356" s="1551" t="str">
        <f>'Result Entry'!$BF$3</f>
        <v>CHEMISTRY</v>
      </c>
      <c r="D3356" s="1552"/>
      <c r="E3356" s="1542" t="str">
        <f>IF($J3341="TC",0,IF($J3341="Nso",0,VLOOKUP($A3338,'Result Entry'!$B$9:$FW$108,55,0)))</f>
        <v/>
      </c>
      <c r="F3356" s="1543">
        <f>IF($J3341="TC",0,IF($J3341="Nso",0,VLOOKUP($A3338,'Result Entry'!$B$9:$FW$108,56,0)))</f>
        <v>0.0</v>
      </c>
      <c r="G3356" s="1553" t="e">
        <f>E3356+F3356</f>
        <v>#VALUE!</v>
      </c>
      <c r="H3356" s="1554">
        <f>IF($J3341="TC",0,IF($J3341="Nso",0,VLOOKUP($A3338,'Result Entry'!$B$9:$FW$108,61,0)))</f>
        <v>0.0</v>
      </c>
      <c r="I3356" s="1555"/>
      <c r="J3356" s="1556">
        <f>IF($J3341="TC",0,IF($J3341="Nso",0,VLOOKUP($A3338,'Result Entry'!$B$9:$FW$108,65,0)))</f>
        <v>0.0</v>
      </c>
      <c r="K3356" s="1555"/>
      <c r="L3356" s="1548">
        <f t="shared" si="188"/>
        <v>0.0</v>
      </c>
      <c r="M3356" s="1549" t="e">
        <f t="shared" si="189"/>
        <v>#VALUE!</v>
      </c>
      <c r="N3356" s="1550" t="str">
        <f>IF($J3341="TC",0,IF($J3341="Nso",0,VLOOKUP($A3338,'Result Entry'!$B$9:$FW$108,70,0)))</f>
        <v/>
      </c>
    </row>
    <row r="3357" spans="8:8" s="1538" ht="20.25" customFormat="1" customHeight="1">
      <c r="A3357" s="1443"/>
      <c r="B3357" s="1539" t="s">
        <v>70</v>
      </c>
      <c r="C3357" s="1551" t="str">
        <f>'Result Entry'!$BW$3</f>
        <v>BIOLOGY</v>
      </c>
      <c r="D3357" s="1552"/>
      <c r="E3357" s="1557" t="str">
        <f>IF($J3341="TC",0,IF($J3341="Nso",0,VLOOKUP($A3338,'Result Entry'!$B$9:$FW$108,71,0)))</f>
        <v/>
      </c>
      <c r="F3357" s="1558" t="str">
        <f>IF($J3341="TC",0,IF($J3341="Nso",0,VLOOKUP($A3338,'Result Entry'!$B$9:$FW$108,72,0)))</f>
        <v/>
      </c>
      <c r="G3357" s="1559" t="e">
        <f>E3357+F3357</f>
        <v>#VALUE!</v>
      </c>
      <c r="H3357" s="1560">
        <f>IF($J3341="TC",0,IF($J3341="Nso",0,VLOOKUP($A3338,'Result Entry'!$B$9:$FW$108,77,0)))</f>
        <v>0.0</v>
      </c>
      <c r="I3357" s="1561"/>
      <c r="J3357" s="1562">
        <f>IF($J3341="TC",0,IF($J3341="Nso",0,VLOOKUP($A3338,'Result Entry'!$B$9:$FW$108,81,0)))</f>
        <v>0.0</v>
      </c>
      <c r="K3357" s="1561"/>
      <c r="L3357" s="1563">
        <f t="shared" si="188"/>
        <v>0.0</v>
      </c>
      <c r="M3357" s="1564" t="e">
        <f t="shared" si="189"/>
        <v>#VALUE!</v>
      </c>
      <c r="N3357" s="1550">
        <f>IF($J3341="TC",0,IF($J3341="Nso",0,VLOOKUP($A3338,'Result Entry'!$B$9:$FW$108,86,0)))</f>
        <v>0.0</v>
      </c>
    </row>
    <row r="3358" spans="8:8" ht="20.25" customHeight="1">
      <c r="A3358" s="1443"/>
      <c r="B3358" s="1503" t="s">
        <v>70</v>
      </c>
      <c r="C3358" s="1565" t="s">
        <v>78</v>
      </c>
      <c r="D3358" s="1566"/>
      <c r="E3358" s="1567"/>
      <c r="F3358" s="1568" t="s">
        <v>79</v>
      </c>
      <c r="G3358" s="1569"/>
      <c r="H3358" s="1570" t="s">
        <v>80</v>
      </c>
      <c r="I3358" s="1571"/>
      <c r="J3358" s="1572" t="s">
        <v>42</v>
      </c>
      <c r="K3358" s="1667" t="s">
        <v>92</v>
      </c>
      <c r="L3358" s="1574" t="s">
        <v>40</v>
      </c>
      <c r="M3358" s="1575"/>
      <c r="N3358" s="1576" t="s">
        <v>44</v>
      </c>
    </row>
    <row r="3359" spans="8:8" ht="25.5" customHeight="1">
      <c r="A3359" s="1443"/>
      <c r="B3359" s="1503" t="s">
        <v>70</v>
      </c>
      <c r="C3359" s="1577"/>
      <c r="D3359" s="1578"/>
      <c r="E3359" s="1579"/>
      <c r="F3359" s="1580">
        <f>IF($J3341="TC",0,IF($J3341="Nso",0,VLOOKUP($A3338,'Result Entry'!$B$9:$FW$108,146,0)))</f>
        <v>0.0</v>
      </c>
      <c r="G3359" s="1581"/>
      <c r="H3359" s="1582">
        <f>IF($J3341="TC",0,IF($J3341="Nso",0,VLOOKUP($A3338,'Result Entry'!$B$9:$FW$108,147,0)))</f>
        <v>0.0</v>
      </c>
      <c r="I3359" s="1583"/>
      <c r="J3359" s="1584">
        <f>IF($J3341="TC",0,IF($J3341="Nso",0,VLOOKUP($A3338,'Result Entry'!$B$9:$FW$108,148,0)))</f>
        <v>0.0</v>
      </c>
      <c r="K3359" s="1585" t="str">
        <f>IF($J3341="TC",0,IF($J3341="Nso",0,VLOOKUP($A3338,'Result Entry'!$B$9:$FW$108,149,0)))</f>
        <v/>
      </c>
      <c r="L3359" s="1586">
        <f>IF($J3341="TC",0,IF($J3341="Nso",0,VLOOKUP($A3338,'Result Entry'!$B$9:$FW$108,150,0)))</f>
        <v>0.0</v>
      </c>
      <c r="M3359" s="1587"/>
      <c r="N3359" s="1588">
        <f>IF($J3341="TC",0,IF($J3341="Nso",0,VLOOKUP($A3338,'Result Entry'!$B$9:$FW$108,152,0)))</f>
        <v>0.0</v>
      </c>
    </row>
    <row r="3360" spans="8:8" ht="20.25" customHeight="1">
      <c r="A3360" s="1443"/>
      <c r="B3360" s="1503" t="s">
        <v>70</v>
      </c>
      <c r="C3360" s="1589" t="s">
        <v>59</v>
      </c>
      <c r="D3360" s="1590"/>
      <c r="E3360" s="1590"/>
      <c r="F3360" s="1590"/>
      <c r="G3360" s="1590"/>
      <c r="H3360" s="1591"/>
      <c r="I3360" s="1592" t="s">
        <v>60</v>
      </c>
      <c r="J3360" s="1593"/>
      <c r="K3360" s="1594">
        <f>VLOOKUP($A3338,'Result Entry'!$B$9:$FW$108,143,0)</f>
        <v>0.0</v>
      </c>
      <c r="L3360" s="1595"/>
      <c r="M3360" s="1596" t="s">
        <v>38</v>
      </c>
      <c r="N3360" s="1597"/>
    </row>
    <row r="3361" spans="8:8" ht="20.25" customHeight="1">
      <c r="A3361" s="1443"/>
      <c r="B3361" s="1503" t="s">
        <v>70</v>
      </c>
      <c r="C3361" s="1598" t="s">
        <v>55</v>
      </c>
      <c r="D3361" s="1599"/>
      <c r="E3361" s="1599"/>
      <c r="F3361" s="1600" t="s">
        <v>158</v>
      </c>
      <c r="G3361" s="1601"/>
      <c r="H3361" s="1602" t="s">
        <v>48</v>
      </c>
      <c r="I3361" s="1603" t="s">
        <v>61</v>
      </c>
      <c r="J3361" s="1604"/>
      <c r="K3361" s="1605">
        <f>VLOOKUP($A3338,'Result Entry'!$B$9:$FW$108,144,0)</f>
        <v>0.0</v>
      </c>
      <c r="L3361" s="1606"/>
      <c r="M3361" s="1607">
        <f>VLOOKUP($A3338,'Result Entry'!$B$9:$FW$108,145,0)</f>
        <v>0.0</v>
      </c>
      <c r="N3361" s="1608"/>
    </row>
    <row r="3362" spans="8:8" ht="20.25" customHeight="1">
      <c r="A3362" s="1443"/>
      <c r="B3362" s="1503" t="s">
        <v>70</v>
      </c>
      <c r="C3362" s="1598"/>
      <c r="D3362" s="1599"/>
      <c r="E3362" s="1599"/>
      <c r="F3362" s="1609"/>
      <c r="G3362" s="1610"/>
      <c r="H3362" s="1611" t="s">
        <v>100</v>
      </c>
      <c r="I3362" s="1612" t="s">
        <v>62</v>
      </c>
      <c r="J3362" s="1613"/>
      <c r="K3362" s="1614">
        <f>IF($J3341="TC","Transferred",IF($J3341="Nso","NameSeparated",VLOOKUP($A3338,'Result Entry'!$B$9:$FW$108,153,0)))</f>
        <v>0.0</v>
      </c>
      <c r="L3362" s="1614"/>
      <c r="M3362" s="1614"/>
      <c r="N3362" s="1615"/>
    </row>
    <row r="3363" spans="8:8" ht="20.25" customHeight="1">
      <c r="A3363" s="1443"/>
      <c r="B3363" s="1503" t="s">
        <v>70</v>
      </c>
      <c r="C3363" s="1616" t="str">
        <f>'Result Entry'!$DU$3</f>
        <v>Foundation Of Information Tech.</v>
      </c>
      <c r="D3363" s="1617"/>
      <c r="E3363" s="1618"/>
      <c r="F3363" s="1619" t="str">
        <f>IF($J3341="TC",0,IF($J3341="Nso",0,VLOOKUP($A3338,'Result Entry'!$B$9:$GS$108,170,0)))</f>
        <v/>
      </c>
      <c r="G3363" s="1619"/>
      <c r="H3363" s="1620">
        <f>IF($J3341="TC",0,IF($J3341="Nso",0,VLOOKUP($A3338,'Result Entry'!$B$9:$GS$108,112,0)))</f>
        <v>0.0</v>
      </c>
      <c r="I3363" s="1621" t="s">
        <v>72</v>
      </c>
      <c r="J3363" s="1622"/>
      <c r="K3363" s="1623">
        <f>'Result Entry'!$T$2</f>
        <v>45041.0</v>
      </c>
      <c r="L3363" s="1624"/>
      <c r="M3363" s="1624"/>
      <c r="N3363" s="1625"/>
    </row>
    <row r="3364" spans="8:8" ht="20.25" customHeight="1">
      <c r="A3364" s="1443"/>
      <c r="B3364" s="1503" t="s">
        <v>70</v>
      </c>
      <c r="C3364" s="1616" t="str">
        <f>'Result Entry'!$EI$3</f>
        <v>G.I.A.I.-II</v>
      </c>
      <c r="D3364" s="1617"/>
      <c r="E3364" s="1618"/>
      <c r="F3364" s="1619" t="str">
        <f>IF($J3341="TC",0,IF($J3341="Nso",0,VLOOKUP($A3338,'Result Entry'!$B$9:$GS$108,174,0)))</f>
        <v/>
      </c>
      <c r="G3364" s="1619"/>
      <c r="H3364" s="1620">
        <f>IF($J3341="TC",0,IF($J3341="Nso",0,VLOOKUP($A3338,'Result Entry'!$B$9:$GS$108,124,0)))</f>
        <v>0.0</v>
      </c>
      <c r="I3364" s="1626"/>
      <c r="J3364" s="1627"/>
      <c r="K3364" s="1627"/>
      <c r="L3364" s="1627"/>
      <c r="M3364" s="1627"/>
      <c r="N3364" s="1628"/>
    </row>
    <row r="3365" spans="8:8" ht="20.25" customHeight="1">
      <c r="A3365" s="1443"/>
      <c r="B3365" s="1503" t="s">
        <v>70</v>
      </c>
      <c r="C3365" s="1616" t="str">
        <f>'Result Entry'!$EU$3</f>
        <v>SOC.SER.PLAN</v>
      </c>
      <c r="D3365" s="1617"/>
      <c r="E3365" s="1618"/>
      <c r="F3365" s="1619">
        <f>IF($J3341="TC",0,IF($J3341="Nso",0,VLOOKUP($A3338,'Result Entry'!$B$9:$HS$108,178,0)))</f>
        <v>0.0</v>
      </c>
      <c r="G3365" s="1619"/>
      <c r="H3365" s="1620">
        <f>IF($J3341="TC",0,IF($J3341="Nso",0,VLOOKUP($A3338,'Result Entry'!$B$9:$GS$108,136,0)))</f>
        <v>0.0</v>
      </c>
      <c r="I3365" s="1629" t="s">
        <v>175</v>
      </c>
      <c r="J3365" s="1630"/>
      <c r="K3365" s="1668"/>
      <c r="L3365" s="1669"/>
      <c r="M3365" s="1669"/>
      <c r="N3365" s="1670"/>
    </row>
    <row r="3366" spans="8:8" ht="20.25" customHeight="1">
      <c r="A3366" s="1443"/>
      <c r="B3366" s="1503" t="s">
        <v>70</v>
      </c>
      <c r="C3366" s="1616" t="str">
        <f>'Result Entry'!$FG$3</f>
        <v>Jeewan Kaushal</v>
      </c>
      <c r="D3366" s="1617"/>
      <c r="E3366" s="1618"/>
      <c r="F3366" s="1619" t="str">
        <f>IF($J3341="TC",0,IF($J3341="Nso",0,VLOOKUP($A3338,'Result Entry'!$B$9:$HS$108,182,0)))</f>
        <v/>
      </c>
      <c r="G3366" s="1619"/>
      <c r="H3366" s="1620">
        <f>IF($J3341="TC",0,IF($J3341="Nso",0,VLOOKUP($A3338,'Result Entry'!$B$9:$HS$108,136,0)))</f>
        <v>0.0</v>
      </c>
      <c r="I3366" s="1629" t="s">
        <v>149</v>
      </c>
      <c r="J3366" s="1630"/>
      <c r="K3366" s="1630"/>
      <c r="L3366" s="1630"/>
      <c r="M3366" s="1630"/>
      <c r="N3366" s="1634"/>
    </row>
    <row r="3367" spans="8:8" ht="20.25" customHeight="1">
      <c r="A3367" s="1443"/>
      <c r="B3367" s="1483" t="s">
        <v>70</v>
      </c>
      <c r="C3367" s="1635" t="s">
        <v>181</v>
      </c>
      <c r="D3367" s="1636"/>
      <c r="E3367" s="1637"/>
      <c r="F3367" s="1638" t="s">
        <v>182</v>
      </c>
      <c r="G3367" s="1639"/>
      <c r="H3367" s="1640" t="s">
        <v>31</v>
      </c>
      <c r="I3367" s="1629" t="s">
        <v>176</v>
      </c>
      <c r="J3367" s="1630"/>
      <c r="K3367" s="1630"/>
      <c r="L3367" s="1630"/>
      <c r="M3367" s="1630"/>
      <c r="N3367" s="1634"/>
    </row>
    <row r="3368" spans="8:8" ht="20.25" customHeight="1">
      <c r="A3368" s="1443"/>
      <c r="B3368" s="1483" t="s">
        <v>70</v>
      </c>
      <c r="C3368" s="1641"/>
      <c r="D3368" s="1642"/>
      <c r="E3368" s="1643"/>
      <c r="F3368" s="1644" t="s">
        <v>183</v>
      </c>
      <c r="G3368" s="1645"/>
      <c r="H3368" s="1646" t="s">
        <v>180</v>
      </c>
      <c r="I3368" s="1647" t="s">
        <v>68</v>
      </c>
      <c r="J3368" s="1648"/>
      <c r="K3368" s="1648"/>
      <c r="L3368" s="1648"/>
      <c r="M3368" s="1648"/>
      <c r="N3368" s="1649"/>
    </row>
    <row r="3369" spans="8:8" ht="20.25" customHeight="1">
      <c r="A3369" s="1443"/>
      <c r="B3369" s="1483" t="s">
        <v>70</v>
      </c>
      <c r="C3369" s="1641"/>
      <c r="D3369" s="1642"/>
      <c r="E3369" s="1643"/>
      <c r="F3369" s="1644" t="s">
        <v>186</v>
      </c>
      <c r="G3369" s="1645"/>
      <c r="H3369" s="1646" t="s">
        <v>63</v>
      </c>
      <c r="I3369" s="1650"/>
      <c r="J3369" s="1651"/>
      <c r="K3369" s="1651"/>
      <c r="L3369" s="1651"/>
      <c r="M3369" s="1651"/>
      <c r="N3369" s="1652"/>
    </row>
    <row r="3370" spans="8:8" ht="20.25" customHeight="1">
      <c r="A3370" s="1443"/>
      <c r="B3370" s="1483" t="s">
        <v>70</v>
      </c>
      <c r="C3370" s="1641"/>
      <c r="D3370" s="1642"/>
      <c r="E3370" s="1643"/>
      <c r="F3370" s="1644" t="s">
        <v>187</v>
      </c>
      <c r="G3370" s="1645"/>
      <c r="H3370" s="1646" t="s">
        <v>64</v>
      </c>
      <c r="I3370" s="1650"/>
      <c r="J3370" s="1651"/>
      <c r="K3370" s="1651"/>
      <c r="L3370" s="1651"/>
      <c r="M3370" s="1651"/>
      <c r="N3370" s="1652"/>
    </row>
    <row r="3371" spans="8:8" ht="20.25" customHeight="1">
      <c r="A3371" s="1443"/>
      <c r="B3371" s="1483" t="s">
        <v>70</v>
      </c>
      <c r="C3371" s="1641"/>
      <c r="D3371" s="1642"/>
      <c r="E3371" s="1643"/>
      <c r="F3371" s="1644" t="s">
        <v>184</v>
      </c>
      <c r="G3371" s="1645"/>
      <c r="H3371" s="1646" t="s">
        <v>66</v>
      </c>
      <c r="I3371" s="1653" t="s">
        <v>81</v>
      </c>
      <c r="J3371" s="1654"/>
      <c r="K3371" s="1654"/>
      <c r="L3371" s="1654"/>
      <c r="M3371" s="1654"/>
      <c r="N3371" s="1655"/>
    </row>
    <row r="3372" spans="8:8" ht="20.25" customHeight="1">
      <c r="A3372" s="1443"/>
      <c r="B3372" s="1656" t="s">
        <v>70</v>
      </c>
      <c r="C3372" s="1657"/>
      <c r="D3372" s="1658"/>
      <c r="E3372" s="1659"/>
      <c r="F3372" s="1660" t="s">
        <v>185</v>
      </c>
      <c r="G3372" s="1661"/>
      <c r="H3372" s="1662" t="s">
        <v>65</v>
      </c>
      <c r="I3372" s="1663"/>
      <c r="J3372" s="1664"/>
      <c r="K3372" s="1664"/>
      <c r="L3372" s="1664"/>
      <c r="M3372" s="1664"/>
      <c r="N3372" s="1665"/>
    </row>
    <row r="3373" spans="8:8" ht="15.75">
      <c r="A3373" s="1666"/>
      <c r="B3373" s="1666"/>
      <c r="C3373" s="1666"/>
      <c r="D3373" s="1666"/>
      <c r="E3373" s="1666"/>
      <c r="F3373" s="1666"/>
      <c r="G3373" s="1666"/>
      <c r="H3373" s="1666"/>
      <c r="I3373" s="1666"/>
      <c r="J3373" s="1666"/>
      <c r="K3373" s="1666"/>
      <c r="L3373" s="1666"/>
      <c r="M3373" s="1666"/>
      <c r="N3373" s="1666"/>
    </row>
    <row r="3374" spans="8:8" ht="24.75" customHeight="1">
      <c r="A3374" s="1441">
        <f>A3338+1</f>
        <v>96.0</v>
      </c>
      <c r="B3374" s="1442" t="s">
        <v>51</v>
      </c>
      <c r="C3374" s="1442"/>
      <c r="D3374" s="1442"/>
      <c r="E3374" s="1442"/>
      <c r="F3374" s="1442"/>
      <c r="G3374" s="1442"/>
      <c r="H3374" s="1442"/>
      <c r="I3374" s="1442"/>
      <c r="J3374" s="1442"/>
      <c r="K3374" s="1442"/>
      <c r="L3374" s="1442"/>
      <c r="M3374" s="1442"/>
      <c r="N3374" s="1442"/>
    </row>
    <row r="3375" spans="8:8" ht="42.75" customHeight="1">
      <c r="A3375" s="1443"/>
      <c r="B3375" s="1444"/>
      <c r="C3375" s="1445"/>
      <c r="D3375" s="1446" t="str">
        <f>Master!$E$8</f>
        <v>Govt. Sr. Secondary School </v>
      </c>
      <c r="E3375" s="1447"/>
      <c r="F3375" s="1447"/>
      <c r="G3375" s="1447"/>
      <c r="H3375" s="1447"/>
      <c r="I3375" s="1447"/>
      <c r="J3375" s="1447"/>
      <c r="K3375" s="1447"/>
      <c r="L3375" s="1447"/>
      <c r="M3375" s="1447"/>
      <c r="N3375" s="1448"/>
    </row>
    <row r="3376" spans="8:8" ht="26.25" customHeight="1">
      <c r="A3376" s="1443"/>
      <c r="B3376" s="1449"/>
      <c r="C3376" s="1450"/>
      <c r="D3376" s="1451" t="str">
        <f>Master!$E$11</f>
        <v>P.S.-Bapini (Jodhpur)</v>
      </c>
      <c r="E3376" s="1452"/>
      <c r="F3376" s="1452"/>
      <c r="G3376" s="1452"/>
      <c r="H3376" s="1452"/>
      <c r="I3376" s="1452"/>
      <c r="J3376" s="1452"/>
      <c r="K3376" s="1452"/>
      <c r="L3376" s="1452"/>
      <c r="M3376" s="1452"/>
      <c r="N3376" s="1453"/>
    </row>
    <row r="3377" spans="8:8" ht="20.25" customHeight="1">
      <c r="A3377" s="1443"/>
      <c r="B3377" s="1454"/>
      <c r="C3377" s="1455" t="s">
        <v>151</v>
      </c>
      <c r="D3377" s="1456"/>
      <c r="E3377" s="1456"/>
      <c r="F3377" s="1456"/>
      <c r="G3377" s="1457"/>
      <c r="H3377" s="1458" t="s">
        <v>128</v>
      </c>
      <c r="I3377" s="1458"/>
      <c r="J3377" s="1459">
        <f>VLOOKUP(A3374,'Result Entry'!$B$6:$K$108,6,0)</f>
        <v>0.0</v>
      </c>
      <c r="K3377" s="1460" t="s">
        <v>69</v>
      </c>
      <c r="L3377" s="1461"/>
      <c r="M3377" s="1462">
        <f>Master!$E$14</f>
        <v>8.151106901E9</v>
      </c>
      <c r="N3377" s="1463"/>
    </row>
    <row r="3378" spans="8:8" ht="20.25" customHeight="1">
      <c r="A3378" s="1443"/>
      <c r="B3378" s="1464"/>
      <c r="C3378" s="1465"/>
      <c r="D3378" s="1466"/>
      <c r="E3378" s="1466"/>
      <c r="F3378" s="1466"/>
      <c r="G3378" s="1467"/>
      <c r="H3378" s="1468"/>
      <c r="I3378" s="1468"/>
      <c r="J3378" s="1469"/>
      <c r="K3378" s="1470" t="s">
        <v>67</v>
      </c>
      <c r="L3378" s="1471"/>
      <c r="M3378" s="1472"/>
      <c r="N3378" s="1473"/>
      <c r="O3378" s="23" t="s">
        <v>157</v>
      </c>
    </row>
    <row r="3379" spans="8:8" ht="20.25" customHeight="1">
      <c r="A3379" s="1443"/>
      <c r="B3379" s="1464"/>
      <c r="C3379" s="1474"/>
      <c r="D3379" s="1475"/>
      <c r="E3379" s="1475"/>
      <c r="F3379" s="1475"/>
      <c r="G3379" s="1476"/>
      <c r="H3379" s="1477"/>
      <c r="I3379" s="1477"/>
      <c r="J3379" s="1478"/>
      <c r="K3379" s="1479" t="s">
        <v>52</v>
      </c>
      <c r="L3379" s="1480"/>
      <c r="M3379" s="1481" t="str">
        <f>Master!$E$6</f>
        <v>2022-23</v>
      </c>
      <c r="N3379" s="1482"/>
    </row>
    <row r="3380" spans="8:8" ht="20.25" customHeight="1">
      <c r="A3380" s="1443"/>
      <c r="B3380" s="1483" t="s">
        <v>70</v>
      </c>
      <c r="C3380" s="1484" t="s">
        <v>21</v>
      </c>
      <c r="D3380" s="1485"/>
      <c r="E3380" s="1485"/>
      <c r="F3380" s="1486"/>
      <c r="G3380" s="1487" t="s">
        <v>150</v>
      </c>
      <c r="H3380" s="1488">
        <f>VLOOKUP($A3374,'Result Entry'!$B$9:$FW$108,4,0)</f>
        <v>0.0</v>
      </c>
      <c r="I3380" s="1488"/>
      <c r="J3380" s="1488"/>
      <c r="K3380" s="1488"/>
      <c r="L3380" s="1488"/>
      <c r="M3380" s="1488"/>
      <c r="N3380" s="1489"/>
    </row>
    <row r="3381" spans="8:8" ht="20.25" customHeight="1">
      <c r="A3381" s="1443"/>
      <c r="B3381" s="1483" t="s">
        <v>70</v>
      </c>
      <c r="C3381" s="1490" t="s">
        <v>23</v>
      </c>
      <c r="D3381" s="1491"/>
      <c r="E3381" s="1491"/>
      <c r="F3381" s="1492"/>
      <c r="G3381" s="1493" t="s">
        <v>150</v>
      </c>
      <c r="H3381" s="1494">
        <f>VLOOKUP($A3374,'Result Entry'!$B$9:$FW$108,7,0)</f>
        <v>0.0</v>
      </c>
      <c r="I3381" s="1494"/>
      <c r="J3381" s="1494"/>
      <c r="K3381" s="1494"/>
      <c r="L3381" s="1494"/>
      <c r="M3381" s="1494"/>
      <c r="N3381" s="1495"/>
    </row>
    <row r="3382" spans="8:8" ht="20.25" customHeight="1">
      <c r="A3382" s="1443"/>
      <c r="B3382" s="1483" t="s">
        <v>70</v>
      </c>
      <c r="C3382" s="1490" t="s">
        <v>24</v>
      </c>
      <c r="D3382" s="1491"/>
      <c r="E3382" s="1491"/>
      <c r="F3382" s="1492"/>
      <c r="G3382" s="1493" t="s">
        <v>150</v>
      </c>
      <c r="H3382" s="1494">
        <f>VLOOKUP($A3374,'Result Entry'!$B$9:$FW$108,8,0)</f>
        <v>0.0</v>
      </c>
      <c r="I3382" s="1494"/>
      <c r="J3382" s="1494"/>
      <c r="K3382" s="1494"/>
      <c r="L3382" s="1494"/>
      <c r="M3382" s="1494"/>
      <c r="N3382" s="1495"/>
    </row>
    <row r="3383" spans="8:8" ht="20.25" customHeight="1">
      <c r="A3383" s="1443"/>
      <c r="B3383" s="1483" t="s">
        <v>70</v>
      </c>
      <c r="C3383" s="1490" t="s">
        <v>53</v>
      </c>
      <c r="D3383" s="1491"/>
      <c r="E3383" s="1491"/>
      <c r="F3383" s="1492"/>
      <c r="G3383" s="1493" t="s">
        <v>150</v>
      </c>
      <c r="H3383" s="1494">
        <f>VLOOKUP($A3374,'Result Entry'!$B$9:$FW$108,9,0)</f>
        <v>0.0</v>
      </c>
      <c r="I3383" s="1494"/>
      <c r="J3383" s="1494"/>
      <c r="K3383" s="1494"/>
      <c r="L3383" s="1494"/>
      <c r="M3383" s="1494"/>
      <c r="N3383" s="1495"/>
    </row>
    <row r="3384" spans="8:8" ht="20.25" customHeight="1">
      <c r="A3384" s="1443"/>
      <c r="B3384" s="1483" t="s">
        <v>70</v>
      </c>
      <c r="C3384" s="1490" t="s">
        <v>54</v>
      </c>
      <c r="D3384" s="1491"/>
      <c r="E3384" s="1491"/>
      <c r="F3384" s="1492"/>
      <c r="G3384" s="1493" t="s">
        <v>150</v>
      </c>
      <c r="H3384" s="1496" t="str">
        <f>CONCATENATE('Result Entry'!$G$4,'Result Entry'!$J$4)</f>
        <v>11(A)</v>
      </c>
      <c r="I3384" s="1494"/>
      <c r="J3384" s="1494"/>
      <c r="K3384" s="1494"/>
      <c r="L3384" s="1494"/>
      <c r="M3384" s="1494"/>
      <c r="N3384" s="1495"/>
    </row>
    <row r="3385" spans="8:8" ht="20.25" customHeight="1">
      <c r="A3385" s="1443"/>
      <c r="B3385" s="1483" t="s">
        <v>70</v>
      </c>
      <c r="C3385" s="1497" t="s">
        <v>26</v>
      </c>
      <c r="D3385" s="1498"/>
      <c r="E3385" s="1498"/>
      <c r="F3385" s="1499"/>
      <c r="G3385" s="1500" t="s">
        <v>150</v>
      </c>
      <c r="H3385" s="1501">
        <f>VLOOKUP($A3374,'Result Entry'!$B$9:$FW$108,10,0)</f>
        <v>0.0</v>
      </c>
      <c r="I3385" s="1501"/>
      <c r="J3385" s="1501"/>
      <c r="K3385" s="1501"/>
      <c r="L3385" s="1501"/>
      <c r="M3385" s="1501"/>
      <c r="N3385" s="1502"/>
    </row>
    <row r="3386" spans="8:8" ht="20.25" customHeight="1">
      <c r="A3386" s="1443"/>
      <c r="B3386" s="1503" t="s">
        <v>70</v>
      </c>
      <c r="C3386" s="1504" t="s">
        <v>168</v>
      </c>
      <c r="D3386" s="1505"/>
      <c r="E3386" s="1506" t="s">
        <v>73</v>
      </c>
      <c r="F3386" s="1507" t="s">
        <v>74</v>
      </c>
      <c r="G3386" s="1508" t="s">
        <v>169</v>
      </c>
      <c r="H3386" s="1509" t="s">
        <v>56</v>
      </c>
      <c r="I3386" s="1510"/>
      <c r="J3386" s="1511" t="s">
        <v>85</v>
      </c>
      <c r="K3386" s="1512"/>
      <c r="L3386" s="1513" t="s">
        <v>170</v>
      </c>
      <c r="M3386" s="1514" t="s">
        <v>77</v>
      </c>
      <c r="N3386" s="1515" t="s">
        <v>99</v>
      </c>
    </row>
    <row r="3387" spans="8:8" ht="20.25" customHeight="1">
      <c r="A3387" s="1443"/>
      <c r="B3387" s="1503"/>
      <c r="C3387" s="1516"/>
      <c r="D3387" s="1517"/>
      <c r="E3387" s="1518"/>
      <c r="F3387" s="1519"/>
      <c r="G3387" s="1520"/>
      <c r="H3387" s="1521"/>
      <c r="I3387" s="1522"/>
      <c r="J3387" s="1523"/>
      <c r="K3387" s="1524"/>
      <c r="L3387" s="1525"/>
      <c r="M3387" s="1526"/>
      <c r="N3387" s="1527"/>
    </row>
    <row r="3388" spans="8:8" ht="20.25" customHeight="1">
      <c r="A3388" s="1443"/>
      <c r="B3388" s="1503" t="s">
        <v>70</v>
      </c>
      <c r="C3388" s="1528" t="s">
        <v>57</v>
      </c>
      <c r="D3388" s="1529"/>
      <c r="E3388" s="1530">
        <f>'Result Entry'!$L$7</f>
        <v>10.0</v>
      </c>
      <c r="F3388" s="1531">
        <f>'Result Entry'!$M$7</f>
        <v>10.0</v>
      </c>
      <c r="G3388" s="1532">
        <f>SUM(E3388:F3388)</f>
        <v>20.0</v>
      </c>
      <c r="H3388" s="1533">
        <f>'Result Entry'!$AU$7</f>
        <v>70.0</v>
      </c>
      <c r="I3388" s="1534"/>
      <c r="J3388" s="1535">
        <f>'Result Entry'!$AY$7</f>
        <v>100.0</v>
      </c>
      <c r="K3388" s="1534"/>
      <c r="L3388" s="1532">
        <f t="shared" si="190" ref="L3388:L3393">H3388+J3388</f>
        <v>170.0</v>
      </c>
      <c r="M3388" s="1536">
        <f t="shared" si="191" ref="M3388:M3393">G3388+L3388</f>
        <v>190.0</v>
      </c>
      <c r="N3388" s="1537"/>
    </row>
    <row r="3389" spans="8:8" s="1538" ht="20.25" customFormat="1" customHeight="1">
      <c r="A3389" s="1443"/>
      <c r="B3389" s="1539" t="s">
        <v>70</v>
      </c>
      <c r="C3389" s="1540" t="str">
        <f>'Result Entry'!$L$3</f>
        <v>HINDI Comp.</v>
      </c>
      <c r="D3389" s="1541"/>
      <c r="E3389" s="1542">
        <f>IF($J3377="TC",0,IF($J3377="Nso",0,VLOOKUP($A3374,'Result Entry'!$B$9:$FW$108,11,0)))</f>
        <v>0.0</v>
      </c>
      <c r="F3389" s="1543">
        <f>IF($J3377="TC",0,IF($J3377="Nso",0,VLOOKUP($A3374,'Result Entry'!$B$9:$FW$108,12,0)))</f>
        <v>0.0</v>
      </c>
      <c r="G3389" s="1544">
        <f>E3389+F3389</f>
        <v>0.0</v>
      </c>
      <c r="H3389" s="1545">
        <f>IF($J3377="TC",0,IF($J3377="Nso",0,VLOOKUP($A3374,'Result Entry'!$B$9:$FW$108,16,0)))</f>
        <v>0.0</v>
      </c>
      <c r="I3389" s="1546"/>
      <c r="J3389" s="1547">
        <f>IF($J3377="TC",0,IF($J3377="Nso",0,VLOOKUP($A3374,'Result Entry'!$B$9:$FW$108,19,0)))</f>
        <v>0.0</v>
      </c>
      <c r="K3389" s="1546"/>
      <c r="L3389" s="1548">
        <f t="shared" si="190"/>
        <v>0.0</v>
      </c>
      <c r="M3389" s="1549">
        <f t="shared" si="191"/>
        <v>0.0</v>
      </c>
      <c r="N3389" s="1550" t="str">
        <f>IF($J3377="TC",0,IF($J3377="Nso",0,VLOOKUP($A3374,'Result Entry'!$B$9:$FW$108,24,0)))</f>
        <v/>
      </c>
    </row>
    <row r="3390" spans="8:8" s="1538" ht="20.25" customFormat="1" customHeight="1">
      <c r="A3390" s="1443"/>
      <c r="B3390" s="1539" t="s">
        <v>70</v>
      </c>
      <c r="C3390" s="1551" t="str">
        <f>'Result Entry'!$Z$3</f>
        <v>ENGLISH Comp.</v>
      </c>
      <c r="D3390" s="1552"/>
      <c r="E3390" s="1542">
        <f>IF($J3377="TC",0,IF($J3377="Nso",0,VLOOKUP($A3374,'Result Entry'!$B$9:$FW$108,25,0)))</f>
        <v>0.0</v>
      </c>
      <c r="F3390" s="1543">
        <f>IF($J3377="TC",0,IF($J3377="Nso",0,VLOOKUP($A3374,'Result Entry'!$B$9:$FW$108,26,0)))</f>
        <v>0.0</v>
      </c>
      <c r="G3390" s="1553">
        <f>E3390+F3390</f>
        <v>0.0</v>
      </c>
      <c r="H3390" s="1554">
        <f>IF($J3377="TC",0,IF($J3377="Nso",0,VLOOKUP($A3374,'Result Entry'!$B$9:$FW$108,30,0)))</f>
        <v>0.0</v>
      </c>
      <c r="I3390" s="1555"/>
      <c r="J3390" s="1556">
        <f>IF($J3377="TC",0,IF($J3377="Nso",0,VLOOKUP($A3374,'Result Entry'!$B$9:$FW$108,33,0)))</f>
        <v>0.0</v>
      </c>
      <c r="K3390" s="1555"/>
      <c r="L3390" s="1548">
        <f t="shared" si="190"/>
        <v>0.0</v>
      </c>
      <c r="M3390" s="1549">
        <f t="shared" si="191"/>
        <v>0.0</v>
      </c>
      <c r="N3390" s="1550" t="str">
        <f>IF($J3377="TC",0,IF($J3377="Nso",0,VLOOKUP($A3374,'Result Entry'!$B$9:$FW$108,38,0)))</f>
        <v/>
      </c>
    </row>
    <row r="3391" spans="8:8" s="1538" ht="20.25" customFormat="1" customHeight="1">
      <c r="A3391" s="1443"/>
      <c r="B3391" s="1539" t="s">
        <v>70</v>
      </c>
      <c r="C3391" s="1551" t="str">
        <f>'Result Entry'!$AO$3</f>
        <v>PHYSICS</v>
      </c>
      <c r="D3391" s="1552"/>
      <c r="E3391" s="1542">
        <f>IF($J3377="TC",0,IF($J3377="Nso",0,VLOOKUP($A3374,'Result Entry'!$B$9:$FW$108,39,0)))</f>
        <v>0.0</v>
      </c>
      <c r="F3391" s="1543">
        <f>IF($J3377="TC",0,IF($J3377="Nso",0,VLOOKUP($A3374,'Result Entry'!$B$9:$FW$108,40,0)))</f>
        <v>0.0</v>
      </c>
      <c r="G3391" s="1553">
        <f>E3391+F3391</f>
        <v>0.0</v>
      </c>
      <c r="H3391" s="1554">
        <f>IF($J3377="TC",0,IF($J3377="Nso",0,VLOOKUP($A3374,'Result Entry'!$B$9:$FW$108,45,0)))</f>
        <v>0.0</v>
      </c>
      <c r="I3391" s="1555"/>
      <c r="J3391" s="1556">
        <f>IF($J3377="TC",0,IF($J3377="Nso",0,VLOOKUP($A3374,'Result Entry'!$B$9:$FW$108,49,0)))</f>
        <v>0.0</v>
      </c>
      <c r="K3391" s="1555"/>
      <c r="L3391" s="1548">
        <f t="shared" si="190"/>
        <v>0.0</v>
      </c>
      <c r="M3391" s="1549">
        <f t="shared" si="191"/>
        <v>0.0</v>
      </c>
      <c r="N3391" s="1550" t="str">
        <f>IF($J3377="TC",0,IF($J3377="Nso",0,VLOOKUP($A3374,'Result Entry'!$B$9:$FW$108,54,0)))</f>
        <v/>
      </c>
    </row>
    <row r="3392" spans="8:8" s="1538" ht="20.25" customFormat="1" customHeight="1">
      <c r="A3392" s="1443"/>
      <c r="B3392" s="1539" t="s">
        <v>70</v>
      </c>
      <c r="C3392" s="1551" t="str">
        <f>'Result Entry'!$BF$3</f>
        <v>CHEMISTRY</v>
      </c>
      <c r="D3392" s="1552"/>
      <c r="E3392" s="1542" t="str">
        <f>IF($J3377="TC",0,IF($J3377="Nso",0,VLOOKUP($A3374,'Result Entry'!$B$9:$FW$108,55,0)))</f>
        <v/>
      </c>
      <c r="F3392" s="1543">
        <f>IF($J3377="TC",0,IF($J3377="Nso",0,VLOOKUP($A3374,'Result Entry'!$B$9:$FW$108,56,0)))</f>
        <v>0.0</v>
      </c>
      <c r="G3392" s="1553" t="e">
        <f>E3392+F3392</f>
        <v>#VALUE!</v>
      </c>
      <c r="H3392" s="1554">
        <f>IF($J3377="TC",0,IF($J3377="Nso",0,VLOOKUP($A3374,'Result Entry'!$B$9:$FW$108,61,0)))</f>
        <v>0.0</v>
      </c>
      <c r="I3392" s="1555"/>
      <c r="J3392" s="1556">
        <f>IF($J3377="TC",0,IF($J3377="Nso",0,VLOOKUP($A3374,'Result Entry'!$B$9:$FW$108,65,0)))</f>
        <v>0.0</v>
      </c>
      <c r="K3392" s="1555"/>
      <c r="L3392" s="1548">
        <f t="shared" si="190"/>
        <v>0.0</v>
      </c>
      <c r="M3392" s="1549" t="e">
        <f t="shared" si="191"/>
        <v>#VALUE!</v>
      </c>
      <c r="N3392" s="1550" t="str">
        <f>IF($J3377="TC",0,IF($J3377="Nso",0,VLOOKUP($A3374,'Result Entry'!$B$9:$FW$108,70,0)))</f>
        <v/>
      </c>
    </row>
    <row r="3393" spans="8:8" s="1538" ht="20.25" customFormat="1" customHeight="1">
      <c r="A3393" s="1443"/>
      <c r="B3393" s="1539" t="s">
        <v>70</v>
      </c>
      <c r="C3393" s="1551" t="str">
        <f>'Result Entry'!$BW$3</f>
        <v>BIOLOGY</v>
      </c>
      <c r="D3393" s="1552"/>
      <c r="E3393" s="1557" t="str">
        <f>IF($J3377="TC",0,IF($J3377="Nso",0,VLOOKUP($A3374,'Result Entry'!$B$9:$FW$108,71,0)))</f>
        <v/>
      </c>
      <c r="F3393" s="1558" t="str">
        <f>IF($J3377="TC",0,IF($J3377="Nso",0,VLOOKUP($A3374,'Result Entry'!$B$9:$FW$108,72,0)))</f>
        <v/>
      </c>
      <c r="G3393" s="1559" t="e">
        <f>E3393+F3393</f>
        <v>#VALUE!</v>
      </c>
      <c r="H3393" s="1560">
        <f>IF($J3377="TC",0,IF($J3377="Nso",0,VLOOKUP($A3374,'Result Entry'!$B$9:$FW$108,77,0)))</f>
        <v>0.0</v>
      </c>
      <c r="I3393" s="1561"/>
      <c r="J3393" s="1562">
        <f>IF($J3377="TC",0,IF($J3377="Nso",0,VLOOKUP($A3374,'Result Entry'!$B$9:$FW$108,81,0)))</f>
        <v>0.0</v>
      </c>
      <c r="K3393" s="1561"/>
      <c r="L3393" s="1563">
        <f t="shared" si="190"/>
        <v>0.0</v>
      </c>
      <c r="M3393" s="1564" t="e">
        <f t="shared" si="191"/>
        <v>#VALUE!</v>
      </c>
      <c r="N3393" s="1550">
        <f>IF($J3377="TC",0,IF($J3377="Nso",0,VLOOKUP($A3374,'Result Entry'!$B$9:$FW$108,86,0)))</f>
        <v>0.0</v>
      </c>
    </row>
    <row r="3394" spans="8:8" ht="20.25" customHeight="1">
      <c r="A3394" s="1443"/>
      <c r="B3394" s="1503" t="s">
        <v>70</v>
      </c>
      <c r="C3394" s="1565" t="s">
        <v>78</v>
      </c>
      <c r="D3394" s="1566"/>
      <c r="E3394" s="1567"/>
      <c r="F3394" s="1568" t="s">
        <v>79</v>
      </c>
      <c r="G3394" s="1569"/>
      <c r="H3394" s="1570" t="s">
        <v>80</v>
      </c>
      <c r="I3394" s="1571"/>
      <c r="J3394" s="1572" t="s">
        <v>42</v>
      </c>
      <c r="K3394" s="1667" t="s">
        <v>92</v>
      </c>
      <c r="L3394" s="1574" t="s">
        <v>40</v>
      </c>
      <c r="M3394" s="1575"/>
      <c r="N3394" s="1576" t="s">
        <v>44</v>
      </c>
    </row>
    <row r="3395" spans="8:8" ht="25.5" customHeight="1">
      <c r="A3395" s="1443"/>
      <c r="B3395" s="1503" t="s">
        <v>70</v>
      </c>
      <c r="C3395" s="1577"/>
      <c r="D3395" s="1578"/>
      <c r="E3395" s="1579"/>
      <c r="F3395" s="1580">
        <f>IF($J3377="TC",0,IF($J3377="Nso",0,VLOOKUP($A3374,'Result Entry'!$B$9:$FW$108,146,0)))</f>
        <v>0.0</v>
      </c>
      <c r="G3395" s="1581"/>
      <c r="H3395" s="1582">
        <f>IF($J3377="TC",0,IF($J3377="Nso",0,VLOOKUP($A3374,'Result Entry'!$B$9:$FW$108,147,0)))</f>
        <v>0.0</v>
      </c>
      <c r="I3395" s="1583"/>
      <c r="J3395" s="1584">
        <f>IF($J3377="TC",0,IF($J3377="Nso",0,VLOOKUP($A3374,'Result Entry'!$B$9:$FW$108,148,0)))</f>
        <v>0.0</v>
      </c>
      <c r="K3395" s="1585" t="str">
        <f>IF($J3377="TC",0,IF($J3377="Nso",0,VLOOKUP($A3374,'Result Entry'!$B$9:$FW$108,149,0)))</f>
        <v/>
      </c>
      <c r="L3395" s="1586">
        <f>IF($J3377="TC",0,IF($J3377="Nso",0,VLOOKUP($A3374,'Result Entry'!$B$9:$FW$108,150,0)))</f>
        <v>0.0</v>
      </c>
      <c r="M3395" s="1587"/>
      <c r="N3395" s="1588">
        <f>IF($J3377="TC",0,IF($J3377="Nso",0,VLOOKUP($A3374,'Result Entry'!$B$9:$FW$108,152,0)))</f>
        <v>0.0</v>
      </c>
    </row>
    <row r="3396" spans="8:8" ht="20.25" customHeight="1">
      <c r="A3396" s="1443"/>
      <c r="B3396" s="1503" t="s">
        <v>70</v>
      </c>
      <c r="C3396" s="1589" t="s">
        <v>59</v>
      </c>
      <c r="D3396" s="1590"/>
      <c r="E3396" s="1590"/>
      <c r="F3396" s="1590"/>
      <c r="G3396" s="1590"/>
      <c r="H3396" s="1591"/>
      <c r="I3396" s="1592" t="s">
        <v>60</v>
      </c>
      <c r="J3396" s="1593"/>
      <c r="K3396" s="1594">
        <f>VLOOKUP($A3374,'Result Entry'!$B$9:$FW$108,143,0)</f>
        <v>0.0</v>
      </c>
      <c r="L3396" s="1595"/>
      <c r="M3396" s="1596" t="s">
        <v>38</v>
      </c>
      <c r="N3396" s="1597"/>
    </row>
    <row r="3397" spans="8:8" ht="20.25" customHeight="1">
      <c r="A3397" s="1443"/>
      <c r="B3397" s="1503" t="s">
        <v>70</v>
      </c>
      <c r="C3397" s="1598" t="s">
        <v>55</v>
      </c>
      <c r="D3397" s="1599"/>
      <c r="E3397" s="1599"/>
      <c r="F3397" s="1600" t="s">
        <v>158</v>
      </c>
      <c r="G3397" s="1601"/>
      <c r="H3397" s="1602" t="s">
        <v>48</v>
      </c>
      <c r="I3397" s="1603" t="s">
        <v>61</v>
      </c>
      <c r="J3397" s="1604"/>
      <c r="K3397" s="1605">
        <f>VLOOKUP($A3374,'Result Entry'!$B$9:$FW$108,144,0)</f>
        <v>0.0</v>
      </c>
      <c r="L3397" s="1606"/>
      <c r="M3397" s="1607">
        <f>VLOOKUP($A3374,'Result Entry'!$B$9:$FW$108,145,0)</f>
        <v>0.0</v>
      </c>
      <c r="N3397" s="1608"/>
    </row>
    <row r="3398" spans="8:8" ht="20.25" customHeight="1">
      <c r="A3398" s="1443"/>
      <c r="B3398" s="1503" t="s">
        <v>70</v>
      </c>
      <c r="C3398" s="1598"/>
      <c r="D3398" s="1599"/>
      <c r="E3398" s="1599"/>
      <c r="F3398" s="1609"/>
      <c r="G3398" s="1610"/>
      <c r="H3398" s="1611" t="s">
        <v>100</v>
      </c>
      <c r="I3398" s="1612" t="s">
        <v>62</v>
      </c>
      <c r="J3398" s="1613"/>
      <c r="K3398" s="1614">
        <f>IF($J3377="TC","Transferred",IF($J3377="Nso","NameSeparated",VLOOKUP($A3374,'Result Entry'!$B$9:$FW$108,153,0)))</f>
        <v>0.0</v>
      </c>
      <c r="L3398" s="1614"/>
      <c r="M3398" s="1614"/>
      <c r="N3398" s="1615"/>
    </row>
    <row r="3399" spans="8:8" ht="20.25" customHeight="1">
      <c r="A3399" s="1443"/>
      <c r="B3399" s="1503" t="s">
        <v>70</v>
      </c>
      <c r="C3399" s="1616" t="str">
        <f>'Result Entry'!$DU$3</f>
        <v>Foundation Of Information Tech.</v>
      </c>
      <c r="D3399" s="1617"/>
      <c r="E3399" s="1618"/>
      <c r="F3399" s="1619" t="str">
        <f>IF($J3377="TC",0,IF($J3377="Nso",0,VLOOKUP($A3374,'Result Entry'!$B$9:$GS$108,170,0)))</f>
        <v/>
      </c>
      <c r="G3399" s="1619"/>
      <c r="H3399" s="1620">
        <f>IF($J3377="TC",0,IF($J3377="Nso",0,VLOOKUP($A3374,'Result Entry'!$B$9:$GS$108,112,0)))</f>
        <v>0.0</v>
      </c>
      <c r="I3399" s="1621" t="s">
        <v>72</v>
      </c>
      <c r="J3399" s="1622"/>
      <c r="K3399" s="1623">
        <f>'Result Entry'!$T$2</f>
        <v>45041.0</v>
      </c>
      <c r="L3399" s="1624"/>
      <c r="M3399" s="1624"/>
      <c r="N3399" s="1625"/>
    </row>
    <row r="3400" spans="8:8" ht="20.25" customHeight="1">
      <c r="A3400" s="1443"/>
      <c r="B3400" s="1503" t="s">
        <v>70</v>
      </c>
      <c r="C3400" s="1616" t="str">
        <f>'Result Entry'!$EI$3</f>
        <v>G.I.A.I.-II</v>
      </c>
      <c r="D3400" s="1617"/>
      <c r="E3400" s="1618"/>
      <c r="F3400" s="1619" t="str">
        <f>IF($J3377="TC",0,IF($J3377="Nso",0,VLOOKUP($A3374,'Result Entry'!$B$9:$GS$108,174,0)))</f>
        <v/>
      </c>
      <c r="G3400" s="1619"/>
      <c r="H3400" s="1620">
        <f>IF($J3377="TC",0,IF($J3377="Nso",0,VLOOKUP($A3374,'Result Entry'!$B$9:$GS$108,124,0)))</f>
        <v>0.0</v>
      </c>
      <c r="I3400" s="1626"/>
      <c r="J3400" s="1627"/>
      <c r="K3400" s="1627"/>
      <c r="L3400" s="1627"/>
      <c r="M3400" s="1627"/>
      <c r="N3400" s="1628"/>
    </row>
    <row r="3401" spans="8:8" ht="20.25" customHeight="1">
      <c r="A3401" s="1443"/>
      <c r="B3401" s="1503" t="s">
        <v>70</v>
      </c>
      <c r="C3401" s="1616" t="str">
        <f>'Result Entry'!$EU$3</f>
        <v>SOC.SER.PLAN</v>
      </c>
      <c r="D3401" s="1617"/>
      <c r="E3401" s="1618"/>
      <c r="F3401" s="1619">
        <f>IF($J3377="TC",0,IF($J3377="Nso",0,VLOOKUP($A3374,'Result Entry'!$B$9:$HS$108,178,0)))</f>
        <v>0.0</v>
      </c>
      <c r="G3401" s="1619"/>
      <c r="H3401" s="1620">
        <f>IF($J3377="TC",0,IF($J3377="Nso",0,VLOOKUP($A3374,'Result Entry'!$B$9:$GS$108,136,0)))</f>
        <v>0.0</v>
      </c>
      <c r="I3401" s="1629" t="s">
        <v>175</v>
      </c>
      <c r="J3401" s="1630"/>
      <c r="K3401" s="1668"/>
      <c r="L3401" s="1669"/>
      <c r="M3401" s="1669"/>
      <c r="N3401" s="1670"/>
    </row>
    <row r="3402" spans="8:8" ht="20.25" customHeight="1">
      <c r="A3402" s="1443"/>
      <c r="B3402" s="1503" t="s">
        <v>70</v>
      </c>
      <c r="C3402" s="1616" t="str">
        <f>'Result Entry'!$FG$3</f>
        <v>Jeewan Kaushal</v>
      </c>
      <c r="D3402" s="1617"/>
      <c r="E3402" s="1618"/>
      <c r="F3402" s="1619" t="str">
        <f>IF($J3377="TC",0,IF($J3377="Nso",0,VLOOKUP($A3374,'Result Entry'!$B$9:$HS$108,182,0)))</f>
        <v/>
      </c>
      <c r="G3402" s="1619"/>
      <c r="H3402" s="1620">
        <f>IF($J3377="TC",0,IF($J3377="Nso",0,VLOOKUP($A3374,'Result Entry'!$B$9:$HS$108,136,0)))</f>
        <v>0.0</v>
      </c>
      <c r="I3402" s="1629" t="s">
        <v>149</v>
      </c>
      <c r="J3402" s="1630"/>
      <c r="K3402" s="1630"/>
      <c r="L3402" s="1630"/>
      <c r="M3402" s="1630"/>
      <c r="N3402" s="1634"/>
    </row>
    <row r="3403" spans="8:8" ht="20.25" customHeight="1">
      <c r="A3403" s="1443"/>
      <c r="B3403" s="1483" t="s">
        <v>70</v>
      </c>
      <c r="C3403" s="1635" t="s">
        <v>181</v>
      </c>
      <c r="D3403" s="1636"/>
      <c r="E3403" s="1637"/>
      <c r="F3403" s="1638" t="s">
        <v>182</v>
      </c>
      <c r="G3403" s="1639"/>
      <c r="H3403" s="1640" t="s">
        <v>31</v>
      </c>
      <c r="I3403" s="1629" t="s">
        <v>176</v>
      </c>
      <c r="J3403" s="1630"/>
      <c r="K3403" s="1630"/>
      <c r="L3403" s="1630"/>
      <c r="M3403" s="1630"/>
      <c r="N3403" s="1634"/>
    </row>
    <row r="3404" spans="8:8" ht="20.25" customHeight="1">
      <c r="A3404" s="1443"/>
      <c r="B3404" s="1483" t="s">
        <v>70</v>
      </c>
      <c r="C3404" s="1641"/>
      <c r="D3404" s="1642"/>
      <c r="E3404" s="1643"/>
      <c r="F3404" s="1644" t="s">
        <v>183</v>
      </c>
      <c r="G3404" s="1645"/>
      <c r="H3404" s="1646" t="s">
        <v>180</v>
      </c>
      <c r="I3404" s="1647" t="s">
        <v>68</v>
      </c>
      <c r="J3404" s="1648"/>
      <c r="K3404" s="1648"/>
      <c r="L3404" s="1648"/>
      <c r="M3404" s="1648"/>
      <c r="N3404" s="1649"/>
    </row>
    <row r="3405" spans="8:8" ht="20.25" customHeight="1">
      <c r="A3405" s="1443"/>
      <c r="B3405" s="1483" t="s">
        <v>70</v>
      </c>
      <c r="C3405" s="1641"/>
      <c r="D3405" s="1642"/>
      <c r="E3405" s="1643"/>
      <c r="F3405" s="1644" t="s">
        <v>186</v>
      </c>
      <c r="G3405" s="1645"/>
      <c r="H3405" s="1646" t="s">
        <v>63</v>
      </c>
      <c r="I3405" s="1650"/>
      <c r="J3405" s="1651"/>
      <c r="K3405" s="1651"/>
      <c r="L3405" s="1651"/>
      <c r="M3405" s="1651"/>
      <c r="N3405" s="1652"/>
    </row>
    <row r="3406" spans="8:8" ht="20.25" customHeight="1">
      <c r="A3406" s="1443"/>
      <c r="B3406" s="1483" t="s">
        <v>70</v>
      </c>
      <c r="C3406" s="1641"/>
      <c r="D3406" s="1642"/>
      <c r="E3406" s="1643"/>
      <c r="F3406" s="1644" t="s">
        <v>187</v>
      </c>
      <c r="G3406" s="1645"/>
      <c r="H3406" s="1646" t="s">
        <v>64</v>
      </c>
      <c r="I3406" s="1650"/>
      <c r="J3406" s="1651"/>
      <c r="K3406" s="1651"/>
      <c r="L3406" s="1651"/>
      <c r="M3406" s="1651"/>
      <c r="N3406" s="1652"/>
    </row>
    <row r="3407" spans="8:8" ht="20.25" customHeight="1">
      <c r="A3407" s="1443"/>
      <c r="B3407" s="1483" t="s">
        <v>70</v>
      </c>
      <c r="C3407" s="1641"/>
      <c r="D3407" s="1642"/>
      <c r="E3407" s="1643"/>
      <c r="F3407" s="1644" t="s">
        <v>184</v>
      </c>
      <c r="G3407" s="1645"/>
      <c r="H3407" s="1646" t="s">
        <v>66</v>
      </c>
      <c r="I3407" s="1653" t="s">
        <v>81</v>
      </c>
      <c r="J3407" s="1654"/>
      <c r="K3407" s="1654"/>
      <c r="L3407" s="1654"/>
      <c r="M3407" s="1654"/>
      <c r="N3407" s="1655"/>
    </row>
    <row r="3408" spans="8:8" ht="20.25" customHeight="1">
      <c r="A3408" s="1443"/>
      <c r="B3408" s="1656" t="s">
        <v>70</v>
      </c>
      <c r="C3408" s="1657"/>
      <c r="D3408" s="1658"/>
      <c r="E3408" s="1659"/>
      <c r="F3408" s="1660" t="s">
        <v>185</v>
      </c>
      <c r="G3408" s="1661"/>
      <c r="H3408" s="1662" t="s">
        <v>65</v>
      </c>
      <c r="I3408" s="1663"/>
      <c r="J3408" s="1664"/>
      <c r="K3408" s="1664"/>
      <c r="L3408" s="1664"/>
      <c r="M3408" s="1664"/>
      <c r="N3408" s="1665"/>
    </row>
    <row r="3409" spans="8:8" ht="24.75" customHeight="1">
      <c r="A3409" s="1441">
        <f>A3374+1</f>
        <v>97.0</v>
      </c>
      <c r="B3409" s="1442" t="s">
        <v>51</v>
      </c>
      <c r="C3409" s="1442"/>
      <c r="D3409" s="1442"/>
      <c r="E3409" s="1442"/>
      <c r="F3409" s="1442"/>
      <c r="G3409" s="1442"/>
      <c r="H3409" s="1442"/>
      <c r="I3409" s="1442"/>
      <c r="J3409" s="1442"/>
      <c r="K3409" s="1442"/>
      <c r="L3409" s="1442"/>
      <c r="M3409" s="1442"/>
      <c r="N3409" s="1442"/>
    </row>
    <row r="3410" spans="8:8" ht="42.75" customHeight="1">
      <c r="A3410" s="1443"/>
      <c r="B3410" s="1444"/>
      <c r="C3410" s="1445"/>
      <c r="D3410" s="1446" t="str">
        <f>Master!$E$8</f>
        <v>Govt. Sr. Secondary School </v>
      </c>
      <c r="E3410" s="1447"/>
      <c r="F3410" s="1447"/>
      <c r="G3410" s="1447"/>
      <c r="H3410" s="1447"/>
      <c r="I3410" s="1447"/>
      <c r="J3410" s="1447"/>
      <c r="K3410" s="1447"/>
      <c r="L3410" s="1447"/>
      <c r="M3410" s="1447"/>
      <c r="N3410" s="1448"/>
    </row>
    <row r="3411" spans="8:8" ht="20.25" customHeight="1">
      <c r="A3411" s="1443"/>
      <c r="B3411" s="1449"/>
      <c r="C3411" s="1450"/>
      <c r="D3411" s="1451" t="str">
        <f>Master!$E$11</f>
        <v>P.S.-Bapini (Jodhpur)</v>
      </c>
      <c r="E3411" s="1452"/>
      <c r="F3411" s="1452"/>
      <c r="G3411" s="1452"/>
      <c r="H3411" s="1452"/>
      <c r="I3411" s="1452"/>
      <c r="J3411" s="1452"/>
      <c r="K3411" s="1452"/>
      <c r="L3411" s="1452"/>
      <c r="M3411" s="1452"/>
      <c r="N3411" s="1453"/>
    </row>
    <row r="3412" spans="8:8" ht="20.25" customHeight="1">
      <c r="A3412" s="1443"/>
      <c r="B3412" s="1454"/>
      <c r="C3412" s="1455" t="s">
        <v>151</v>
      </c>
      <c r="D3412" s="1456"/>
      <c r="E3412" s="1456"/>
      <c r="F3412" s="1456"/>
      <c r="G3412" s="1457"/>
      <c r="H3412" s="1458" t="s">
        <v>128</v>
      </c>
      <c r="I3412" s="1458"/>
      <c r="J3412" s="1459">
        <f>VLOOKUP(A3409,'Result Entry'!$B$6:$K$108,6,0)</f>
        <v>0.0</v>
      </c>
      <c r="K3412" s="1460" t="s">
        <v>69</v>
      </c>
      <c r="L3412" s="1461"/>
      <c r="M3412" s="1462">
        <f>Master!$E$14</f>
        <v>8.151106901E9</v>
      </c>
      <c r="N3412" s="1463"/>
    </row>
    <row r="3413" spans="8:8" ht="20.25" customHeight="1">
      <c r="A3413" s="1443"/>
      <c r="B3413" s="1464"/>
      <c r="C3413" s="1465"/>
      <c r="D3413" s="1466"/>
      <c r="E3413" s="1466"/>
      <c r="F3413" s="1466"/>
      <c r="G3413" s="1467"/>
      <c r="H3413" s="1468"/>
      <c r="I3413" s="1468"/>
      <c r="J3413" s="1469"/>
      <c r="K3413" s="1470" t="s">
        <v>67</v>
      </c>
      <c r="L3413" s="1471"/>
      <c r="M3413" s="1472"/>
      <c r="N3413" s="1473"/>
      <c r="O3413" s="23" t="s">
        <v>157</v>
      </c>
    </row>
    <row r="3414" spans="8:8" ht="20.25" customHeight="1">
      <c r="A3414" s="1443"/>
      <c r="B3414" s="1464"/>
      <c r="C3414" s="1474"/>
      <c r="D3414" s="1475"/>
      <c r="E3414" s="1475"/>
      <c r="F3414" s="1475"/>
      <c r="G3414" s="1476"/>
      <c r="H3414" s="1477"/>
      <c r="I3414" s="1477"/>
      <c r="J3414" s="1478"/>
      <c r="K3414" s="1479" t="s">
        <v>52</v>
      </c>
      <c r="L3414" s="1480"/>
      <c r="M3414" s="1481" t="str">
        <f>Master!$E$6</f>
        <v>2022-23</v>
      </c>
      <c r="N3414" s="1482"/>
    </row>
    <row r="3415" spans="8:8" ht="20.25" customHeight="1">
      <c r="A3415" s="1443"/>
      <c r="B3415" s="1483" t="s">
        <v>70</v>
      </c>
      <c r="C3415" s="1484" t="s">
        <v>21</v>
      </c>
      <c r="D3415" s="1485"/>
      <c r="E3415" s="1485"/>
      <c r="F3415" s="1486"/>
      <c r="G3415" s="1487" t="s">
        <v>150</v>
      </c>
      <c r="H3415" s="1488">
        <f>VLOOKUP($A3409,'Result Entry'!$B$9:$FW$108,4,0)</f>
        <v>0.0</v>
      </c>
      <c r="I3415" s="1488"/>
      <c r="J3415" s="1488"/>
      <c r="K3415" s="1488"/>
      <c r="L3415" s="1488"/>
      <c r="M3415" s="1488"/>
      <c r="N3415" s="1489"/>
    </row>
    <row r="3416" spans="8:8" ht="20.25" customHeight="1">
      <c r="A3416" s="1443"/>
      <c r="B3416" s="1483" t="s">
        <v>70</v>
      </c>
      <c r="C3416" s="1490" t="s">
        <v>23</v>
      </c>
      <c r="D3416" s="1491"/>
      <c r="E3416" s="1491"/>
      <c r="F3416" s="1492"/>
      <c r="G3416" s="1493" t="s">
        <v>150</v>
      </c>
      <c r="H3416" s="1494">
        <f>VLOOKUP($A3409,'Result Entry'!$B$9:$FW$108,7,0)</f>
        <v>0.0</v>
      </c>
      <c r="I3416" s="1494"/>
      <c r="J3416" s="1494"/>
      <c r="K3416" s="1494"/>
      <c r="L3416" s="1494"/>
      <c r="M3416" s="1494"/>
      <c r="N3416" s="1495"/>
    </row>
    <row r="3417" spans="8:8" ht="20.25" customHeight="1">
      <c r="A3417" s="1443"/>
      <c r="B3417" s="1483" t="s">
        <v>70</v>
      </c>
      <c r="C3417" s="1490" t="s">
        <v>24</v>
      </c>
      <c r="D3417" s="1491"/>
      <c r="E3417" s="1491"/>
      <c r="F3417" s="1492"/>
      <c r="G3417" s="1493" t="s">
        <v>150</v>
      </c>
      <c r="H3417" s="1494">
        <f>VLOOKUP($A3409,'Result Entry'!$B$9:$FW$108,8,0)</f>
        <v>0.0</v>
      </c>
      <c r="I3417" s="1494"/>
      <c r="J3417" s="1494"/>
      <c r="K3417" s="1494"/>
      <c r="L3417" s="1494"/>
      <c r="M3417" s="1494"/>
      <c r="N3417" s="1495"/>
    </row>
    <row r="3418" spans="8:8" ht="20.25" customHeight="1">
      <c r="A3418" s="1443"/>
      <c r="B3418" s="1483" t="s">
        <v>70</v>
      </c>
      <c r="C3418" s="1490" t="s">
        <v>53</v>
      </c>
      <c r="D3418" s="1491"/>
      <c r="E3418" s="1491"/>
      <c r="F3418" s="1492"/>
      <c r="G3418" s="1493" t="s">
        <v>150</v>
      </c>
      <c r="H3418" s="1494">
        <f>VLOOKUP($A3409,'Result Entry'!$B$9:$FW$108,9,0)</f>
        <v>0.0</v>
      </c>
      <c r="I3418" s="1494"/>
      <c r="J3418" s="1494"/>
      <c r="K3418" s="1494"/>
      <c r="L3418" s="1494"/>
      <c r="M3418" s="1494"/>
      <c r="N3418" s="1495"/>
    </row>
    <row r="3419" spans="8:8" ht="20.25" customHeight="1">
      <c r="A3419" s="1443"/>
      <c r="B3419" s="1483" t="s">
        <v>70</v>
      </c>
      <c r="C3419" s="1490" t="s">
        <v>54</v>
      </c>
      <c r="D3419" s="1491"/>
      <c r="E3419" s="1491"/>
      <c r="F3419" s="1492"/>
      <c r="G3419" s="1493" t="s">
        <v>150</v>
      </c>
      <c r="H3419" s="1496" t="str">
        <f>CONCATENATE('Result Entry'!$G$4,'Result Entry'!$J$4)</f>
        <v>11(A)</v>
      </c>
      <c r="I3419" s="1494"/>
      <c r="J3419" s="1494"/>
      <c r="K3419" s="1494"/>
      <c r="L3419" s="1494"/>
      <c r="M3419" s="1494"/>
      <c r="N3419" s="1495"/>
    </row>
    <row r="3420" spans="8:8" ht="20.25" customHeight="1">
      <c r="A3420" s="1443"/>
      <c r="B3420" s="1483" t="s">
        <v>70</v>
      </c>
      <c r="C3420" s="1497" t="s">
        <v>26</v>
      </c>
      <c r="D3420" s="1498"/>
      <c r="E3420" s="1498"/>
      <c r="F3420" s="1499"/>
      <c r="G3420" s="1500" t="s">
        <v>150</v>
      </c>
      <c r="H3420" s="1501">
        <f>VLOOKUP($A3409,'Result Entry'!$B$9:$FW$108,10,0)</f>
        <v>0.0</v>
      </c>
      <c r="I3420" s="1501"/>
      <c r="J3420" s="1501"/>
      <c r="K3420" s="1501"/>
      <c r="L3420" s="1501"/>
      <c r="M3420" s="1501"/>
      <c r="N3420" s="1502"/>
    </row>
    <row r="3421" spans="8:8" ht="20.25" customHeight="1">
      <c r="A3421" s="1443"/>
      <c r="B3421" s="1503" t="s">
        <v>70</v>
      </c>
      <c r="C3421" s="1504" t="s">
        <v>168</v>
      </c>
      <c r="D3421" s="1505"/>
      <c r="E3421" s="1506" t="s">
        <v>73</v>
      </c>
      <c r="F3421" s="1507" t="s">
        <v>74</v>
      </c>
      <c r="G3421" s="1508" t="s">
        <v>169</v>
      </c>
      <c r="H3421" s="1509" t="s">
        <v>56</v>
      </c>
      <c r="I3421" s="1510"/>
      <c r="J3421" s="1511" t="s">
        <v>85</v>
      </c>
      <c r="K3421" s="1512"/>
      <c r="L3421" s="1513" t="s">
        <v>170</v>
      </c>
      <c r="M3421" s="1514" t="s">
        <v>77</v>
      </c>
      <c r="N3421" s="1515" t="s">
        <v>99</v>
      </c>
    </row>
    <row r="3422" spans="8:8" ht="20.25" customHeight="1">
      <c r="A3422" s="1443"/>
      <c r="B3422" s="1503"/>
      <c r="C3422" s="1516"/>
      <c r="D3422" s="1517"/>
      <c r="E3422" s="1518"/>
      <c r="F3422" s="1519"/>
      <c r="G3422" s="1520"/>
      <c r="H3422" s="1521"/>
      <c r="I3422" s="1522"/>
      <c r="J3422" s="1523"/>
      <c r="K3422" s="1524"/>
      <c r="L3422" s="1525"/>
      <c r="M3422" s="1526"/>
      <c r="N3422" s="1527"/>
    </row>
    <row r="3423" spans="8:8" ht="20.25" customHeight="1">
      <c r="A3423" s="1443"/>
      <c r="B3423" s="1503" t="s">
        <v>70</v>
      </c>
      <c r="C3423" s="1528" t="s">
        <v>57</v>
      </c>
      <c r="D3423" s="1529"/>
      <c r="E3423" s="1530">
        <f>'Result Entry'!$L$7</f>
        <v>10.0</v>
      </c>
      <c r="F3423" s="1531">
        <f>'Result Entry'!$M$7</f>
        <v>10.0</v>
      </c>
      <c r="G3423" s="1532">
        <f>SUM(E3423:F3423)</f>
        <v>20.0</v>
      </c>
      <c r="H3423" s="1533">
        <f>'Result Entry'!$AU$7</f>
        <v>70.0</v>
      </c>
      <c r="I3423" s="1534"/>
      <c r="J3423" s="1535">
        <f>'Result Entry'!$AY$7</f>
        <v>100.0</v>
      </c>
      <c r="K3423" s="1534"/>
      <c r="L3423" s="1532">
        <f t="shared" si="192" ref="L3423:L3428">H3423+J3423</f>
        <v>170.0</v>
      </c>
      <c r="M3423" s="1536">
        <f t="shared" si="193" ref="M3423:M3428">G3423+L3423</f>
        <v>190.0</v>
      </c>
      <c r="N3423" s="1537"/>
    </row>
    <row r="3424" spans="8:8" s="1538" ht="20.25" customFormat="1" customHeight="1">
      <c r="A3424" s="1443"/>
      <c r="B3424" s="1539" t="s">
        <v>70</v>
      </c>
      <c r="C3424" s="1540" t="str">
        <f>'Result Entry'!$L$3</f>
        <v>HINDI Comp.</v>
      </c>
      <c r="D3424" s="1541"/>
      <c r="E3424" s="1542">
        <f>IF($J3412="TC",0,IF($J3412="Nso",0,VLOOKUP($A3409,'Result Entry'!$B$9:$FW$108,11,0)))</f>
        <v>0.0</v>
      </c>
      <c r="F3424" s="1543">
        <f>IF($J3412="TC",0,IF($J3412="Nso",0,VLOOKUP($A3409,'Result Entry'!$B$9:$FW$108,12,0)))</f>
        <v>0.0</v>
      </c>
      <c r="G3424" s="1544">
        <f>E3424+F3424</f>
        <v>0.0</v>
      </c>
      <c r="H3424" s="1545">
        <f>IF($J3412="TC",0,IF($J3412="Nso",0,VLOOKUP($A3409,'Result Entry'!$B$9:$FW$108,16,0)))</f>
        <v>0.0</v>
      </c>
      <c r="I3424" s="1546"/>
      <c r="J3424" s="1547">
        <f>IF($J3412="TC",0,IF($J3412="Nso",0,VLOOKUP($A3409,'Result Entry'!$B$9:$FW$108,19,0)))</f>
        <v>0.0</v>
      </c>
      <c r="K3424" s="1546"/>
      <c r="L3424" s="1548">
        <f t="shared" si="192"/>
        <v>0.0</v>
      </c>
      <c r="M3424" s="1549">
        <f t="shared" si="193"/>
        <v>0.0</v>
      </c>
      <c r="N3424" s="1550" t="str">
        <f>IF($J3412="TC",0,IF($J3412="Nso",0,VLOOKUP($A3409,'Result Entry'!$B$9:$FW$108,24,0)))</f>
        <v/>
      </c>
    </row>
    <row r="3425" spans="8:8" s="1538" ht="20.25" customFormat="1" customHeight="1">
      <c r="A3425" s="1443"/>
      <c r="B3425" s="1539" t="s">
        <v>70</v>
      </c>
      <c r="C3425" s="1551" t="str">
        <f>'Result Entry'!$Z$3</f>
        <v>ENGLISH Comp.</v>
      </c>
      <c r="D3425" s="1552"/>
      <c r="E3425" s="1542">
        <f>IF($J3412="TC",0,IF($J3412="Nso",0,VLOOKUP($A3409,'Result Entry'!$B$9:$FW$108,25,0)))</f>
        <v>0.0</v>
      </c>
      <c r="F3425" s="1543">
        <f>IF($J3412="TC",0,IF($J3412="Nso",0,VLOOKUP($A3409,'Result Entry'!$B$9:$FW$108,26,0)))</f>
        <v>0.0</v>
      </c>
      <c r="G3425" s="1553">
        <f>E3425+F3425</f>
        <v>0.0</v>
      </c>
      <c r="H3425" s="1554">
        <f>IF($J3412="TC",0,IF($J3412="Nso",0,VLOOKUP($A3409,'Result Entry'!$B$9:$FW$108,30,0)))</f>
        <v>0.0</v>
      </c>
      <c r="I3425" s="1555"/>
      <c r="J3425" s="1556">
        <f>IF($J3412="TC",0,IF($J3412="Nso",0,VLOOKUP($A3409,'Result Entry'!$B$9:$FW$108,33,0)))</f>
        <v>0.0</v>
      </c>
      <c r="K3425" s="1555"/>
      <c r="L3425" s="1548">
        <f t="shared" si="192"/>
        <v>0.0</v>
      </c>
      <c r="M3425" s="1549">
        <f t="shared" si="193"/>
        <v>0.0</v>
      </c>
      <c r="N3425" s="1550" t="str">
        <f>IF($J3412="TC",0,IF($J3412="Nso",0,VLOOKUP($A3409,'Result Entry'!$B$9:$FW$108,38,0)))</f>
        <v/>
      </c>
    </row>
    <row r="3426" spans="8:8" s="1538" ht="20.25" customFormat="1" customHeight="1">
      <c r="A3426" s="1443"/>
      <c r="B3426" s="1539" t="s">
        <v>70</v>
      </c>
      <c r="C3426" s="1551" t="str">
        <f>'Result Entry'!$AO$3</f>
        <v>PHYSICS</v>
      </c>
      <c r="D3426" s="1552"/>
      <c r="E3426" s="1542">
        <f>IF($J3412="TC",0,IF($J3412="Nso",0,VLOOKUP($A3409,'Result Entry'!$B$9:$FW$108,39,0)))</f>
        <v>0.0</v>
      </c>
      <c r="F3426" s="1543">
        <f>IF($J3412="TC",0,IF($J3412="Nso",0,VLOOKUP($A3409,'Result Entry'!$B$9:$FW$108,40,0)))</f>
        <v>0.0</v>
      </c>
      <c r="G3426" s="1553">
        <f>E3426+F3426</f>
        <v>0.0</v>
      </c>
      <c r="H3426" s="1554">
        <f>IF($J3412="TC",0,IF($J3412="Nso",0,VLOOKUP($A3409,'Result Entry'!$B$9:$FW$108,45,0)))</f>
        <v>0.0</v>
      </c>
      <c r="I3426" s="1555"/>
      <c r="J3426" s="1556">
        <f>IF($J3412="TC",0,IF($J3412="Nso",0,VLOOKUP($A3409,'Result Entry'!$B$9:$FW$108,49,0)))</f>
        <v>0.0</v>
      </c>
      <c r="K3426" s="1555"/>
      <c r="L3426" s="1548">
        <f t="shared" si="192"/>
        <v>0.0</v>
      </c>
      <c r="M3426" s="1549">
        <f t="shared" si="193"/>
        <v>0.0</v>
      </c>
      <c r="N3426" s="1550" t="str">
        <f>IF($J3412="TC",0,IF($J3412="Nso",0,VLOOKUP($A3409,'Result Entry'!$B$9:$FW$108,54,0)))</f>
        <v/>
      </c>
    </row>
    <row r="3427" spans="8:8" s="1538" ht="20.25" customFormat="1" customHeight="1">
      <c r="A3427" s="1443"/>
      <c r="B3427" s="1539" t="s">
        <v>70</v>
      </c>
      <c r="C3427" s="1551" t="str">
        <f>'Result Entry'!$BF$3</f>
        <v>CHEMISTRY</v>
      </c>
      <c r="D3427" s="1552"/>
      <c r="E3427" s="1542" t="str">
        <f>IF($J3412="TC",0,IF($J3412="Nso",0,VLOOKUP($A3409,'Result Entry'!$B$9:$FW$108,55,0)))</f>
        <v/>
      </c>
      <c r="F3427" s="1543">
        <f>IF($J3412="TC",0,IF($J3412="Nso",0,VLOOKUP($A3409,'Result Entry'!$B$9:$FW$108,56,0)))</f>
        <v>0.0</v>
      </c>
      <c r="G3427" s="1553" t="e">
        <f>E3427+F3427</f>
        <v>#VALUE!</v>
      </c>
      <c r="H3427" s="1554">
        <f>IF($J3412="TC",0,IF($J3412="Nso",0,VLOOKUP($A3409,'Result Entry'!$B$9:$FW$108,61,0)))</f>
        <v>0.0</v>
      </c>
      <c r="I3427" s="1555"/>
      <c r="J3427" s="1556">
        <f>IF($J3412="TC",0,IF($J3412="Nso",0,VLOOKUP($A3409,'Result Entry'!$B$9:$FW$108,65,0)))</f>
        <v>0.0</v>
      </c>
      <c r="K3427" s="1555"/>
      <c r="L3427" s="1548">
        <f t="shared" si="192"/>
        <v>0.0</v>
      </c>
      <c r="M3427" s="1549" t="e">
        <f t="shared" si="193"/>
        <v>#VALUE!</v>
      </c>
      <c r="N3427" s="1550" t="str">
        <f>IF($J3412="TC",0,IF($J3412="Nso",0,VLOOKUP($A3409,'Result Entry'!$B$9:$FW$108,70,0)))</f>
        <v/>
      </c>
    </row>
    <row r="3428" spans="8:8" s="1538" ht="20.25" customFormat="1" customHeight="1">
      <c r="A3428" s="1443"/>
      <c r="B3428" s="1539" t="s">
        <v>70</v>
      </c>
      <c r="C3428" s="1551" t="str">
        <f>'Result Entry'!$BW$3</f>
        <v>BIOLOGY</v>
      </c>
      <c r="D3428" s="1552"/>
      <c r="E3428" s="1557" t="str">
        <f>IF($J3412="TC",0,IF($J3412="Nso",0,VLOOKUP($A3409,'Result Entry'!$B$9:$FW$108,71,0)))</f>
        <v/>
      </c>
      <c r="F3428" s="1558" t="str">
        <f>IF($J3412="TC",0,IF($J3412="Nso",0,VLOOKUP($A3409,'Result Entry'!$B$9:$FW$108,72,0)))</f>
        <v/>
      </c>
      <c r="G3428" s="1559" t="e">
        <f>E3428+F3428</f>
        <v>#VALUE!</v>
      </c>
      <c r="H3428" s="1560">
        <f>IF($J3412="TC",0,IF($J3412="Nso",0,VLOOKUP($A3409,'Result Entry'!$B$9:$FW$108,77,0)))</f>
        <v>0.0</v>
      </c>
      <c r="I3428" s="1561"/>
      <c r="J3428" s="1562">
        <f>IF($J3412="TC",0,IF($J3412="Nso",0,VLOOKUP($A3409,'Result Entry'!$B$9:$FW$108,81,0)))</f>
        <v>0.0</v>
      </c>
      <c r="K3428" s="1561"/>
      <c r="L3428" s="1563">
        <f t="shared" si="192"/>
        <v>0.0</v>
      </c>
      <c r="M3428" s="1564" t="e">
        <f t="shared" si="193"/>
        <v>#VALUE!</v>
      </c>
      <c r="N3428" s="1550">
        <f>IF($J3412="TC",0,IF($J3412="Nso",0,VLOOKUP($A3409,'Result Entry'!$B$9:$FW$108,86,0)))</f>
        <v>0.0</v>
      </c>
    </row>
    <row r="3429" spans="8:8" ht="20.25" customHeight="1">
      <c r="A3429" s="1443"/>
      <c r="B3429" s="1503" t="s">
        <v>70</v>
      </c>
      <c r="C3429" s="1565" t="s">
        <v>78</v>
      </c>
      <c r="D3429" s="1566"/>
      <c r="E3429" s="1567"/>
      <c r="F3429" s="1568" t="s">
        <v>79</v>
      </c>
      <c r="G3429" s="1569"/>
      <c r="H3429" s="1570" t="s">
        <v>80</v>
      </c>
      <c r="I3429" s="1571"/>
      <c r="J3429" s="1572" t="s">
        <v>42</v>
      </c>
      <c r="K3429" s="1667" t="s">
        <v>92</v>
      </c>
      <c r="L3429" s="1574" t="s">
        <v>40</v>
      </c>
      <c r="M3429" s="1575"/>
      <c r="N3429" s="1576" t="s">
        <v>44</v>
      </c>
    </row>
    <row r="3430" spans="8:8" ht="25.5" customHeight="1">
      <c r="A3430" s="1443"/>
      <c r="B3430" s="1503" t="s">
        <v>70</v>
      </c>
      <c r="C3430" s="1577"/>
      <c r="D3430" s="1578"/>
      <c r="E3430" s="1579"/>
      <c r="F3430" s="1580">
        <f>IF($J3412="TC",0,IF($J3412="Nso",0,VLOOKUP($A3409,'Result Entry'!$B$9:$FW$108,146,0)))</f>
        <v>0.0</v>
      </c>
      <c r="G3430" s="1581"/>
      <c r="H3430" s="1582">
        <f>IF($J3412="TC",0,IF($J3412="Nso",0,VLOOKUP($A3409,'Result Entry'!$B$9:$FW$108,147,0)))</f>
        <v>0.0</v>
      </c>
      <c r="I3430" s="1583"/>
      <c r="J3430" s="1584">
        <f>IF($J3412="TC",0,IF($J3412="Nso",0,VLOOKUP($A3409,'Result Entry'!$B$9:$FW$108,148,0)))</f>
        <v>0.0</v>
      </c>
      <c r="K3430" s="1585" t="str">
        <f>IF($J3412="TC",0,IF($J3412="Nso",0,VLOOKUP($A3409,'Result Entry'!$B$9:$FW$108,149,0)))</f>
        <v/>
      </c>
      <c r="L3430" s="1586">
        <f>IF($J3412="TC",0,IF($J3412="Nso",0,VLOOKUP($A3409,'Result Entry'!$B$9:$FW$108,150,0)))</f>
        <v>0.0</v>
      </c>
      <c r="M3430" s="1587"/>
      <c r="N3430" s="1588">
        <f>IF($J3412="TC",0,IF($J3412="Nso",0,VLOOKUP($A3409,'Result Entry'!$B$9:$FW$108,152,0)))</f>
        <v>0.0</v>
      </c>
    </row>
    <row r="3431" spans="8:8" ht="20.25" customHeight="1">
      <c r="A3431" s="1443"/>
      <c r="B3431" s="1503" t="s">
        <v>70</v>
      </c>
      <c r="C3431" s="1589" t="s">
        <v>59</v>
      </c>
      <c r="D3431" s="1590"/>
      <c r="E3431" s="1590"/>
      <c r="F3431" s="1590"/>
      <c r="G3431" s="1590"/>
      <c r="H3431" s="1591"/>
      <c r="I3431" s="1592" t="s">
        <v>60</v>
      </c>
      <c r="J3431" s="1593"/>
      <c r="K3431" s="1594">
        <f>VLOOKUP($A3409,'Result Entry'!$B$9:$FW$108,143,0)</f>
        <v>0.0</v>
      </c>
      <c r="L3431" s="1595"/>
      <c r="M3431" s="1596" t="s">
        <v>38</v>
      </c>
      <c r="N3431" s="1597"/>
    </row>
    <row r="3432" spans="8:8" ht="20.25" customHeight="1">
      <c r="A3432" s="1443"/>
      <c r="B3432" s="1503" t="s">
        <v>70</v>
      </c>
      <c r="C3432" s="1598" t="s">
        <v>55</v>
      </c>
      <c r="D3432" s="1599"/>
      <c r="E3432" s="1599"/>
      <c r="F3432" s="1600" t="s">
        <v>158</v>
      </c>
      <c r="G3432" s="1601"/>
      <c r="H3432" s="1602" t="s">
        <v>48</v>
      </c>
      <c r="I3432" s="1603" t="s">
        <v>61</v>
      </c>
      <c r="J3432" s="1604"/>
      <c r="K3432" s="1605">
        <f>VLOOKUP($A3409,'Result Entry'!$B$9:$FW$108,144,0)</f>
        <v>0.0</v>
      </c>
      <c r="L3432" s="1606"/>
      <c r="M3432" s="1607">
        <f>VLOOKUP($A3409,'Result Entry'!$B$9:$FW$108,145,0)</f>
        <v>0.0</v>
      </c>
      <c r="N3432" s="1608"/>
    </row>
    <row r="3433" spans="8:8" ht="20.25" customHeight="1">
      <c r="A3433" s="1443"/>
      <c r="B3433" s="1503" t="s">
        <v>70</v>
      </c>
      <c r="C3433" s="1598"/>
      <c r="D3433" s="1599"/>
      <c r="E3433" s="1599"/>
      <c r="F3433" s="1609"/>
      <c r="G3433" s="1610"/>
      <c r="H3433" s="1611" t="s">
        <v>100</v>
      </c>
      <c r="I3433" s="1612" t="s">
        <v>62</v>
      </c>
      <c r="J3433" s="1613"/>
      <c r="K3433" s="1614">
        <f>IF($J3412="TC","Transferred",IF($J3412="Nso","NameSeparated",VLOOKUP($A3409,'Result Entry'!$B$9:$FW$108,153,0)))</f>
        <v>0.0</v>
      </c>
      <c r="L3433" s="1614"/>
      <c r="M3433" s="1614"/>
      <c r="N3433" s="1615"/>
    </row>
    <row r="3434" spans="8:8" ht="20.25" customHeight="1">
      <c r="A3434" s="1443"/>
      <c r="B3434" s="1503" t="s">
        <v>70</v>
      </c>
      <c r="C3434" s="1616" t="str">
        <f>'Result Entry'!$DU$3</f>
        <v>Foundation Of Information Tech.</v>
      </c>
      <c r="D3434" s="1617"/>
      <c r="E3434" s="1618"/>
      <c r="F3434" s="1619" t="str">
        <f>IF($J3412="TC",0,IF($J3412="Nso",0,VLOOKUP($A3409,'Result Entry'!$B$9:$GS$108,170,0)))</f>
        <v/>
      </c>
      <c r="G3434" s="1619"/>
      <c r="H3434" s="1620">
        <f>IF($J3412="TC",0,IF($J3412="Nso",0,VLOOKUP($A3409,'Result Entry'!$B$9:$GS$108,112,0)))</f>
        <v>0.0</v>
      </c>
      <c r="I3434" s="1621" t="s">
        <v>72</v>
      </c>
      <c r="J3434" s="1622"/>
      <c r="K3434" s="1623">
        <f>'Result Entry'!$T$2</f>
        <v>45041.0</v>
      </c>
      <c r="L3434" s="1624"/>
      <c r="M3434" s="1624"/>
      <c r="N3434" s="1625"/>
    </row>
    <row r="3435" spans="8:8" ht="20.25" customHeight="1">
      <c r="A3435" s="1443"/>
      <c r="B3435" s="1503" t="s">
        <v>70</v>
      </c>
      <c r="C3435" s="1616" t="str">
        <f>'Result Entry'!$EI$3</f>
        <v>G.I.A.I.-II</v>
      </c>
      <c r="D3435" s="1617"/>
      <c r="E3435" s="1618"/>
      <c r="F3435" s="1619" t="str">
        <f>IF($J3412="TC",0,IF($J3412="Nso",0,VLOOKUP($A3409,'Result Entry'!$B$9:$GS$108,174,0)))</f>
        <v/>
      </c>
      <c r="G3435" s="1619"/>
      <c r="H3435" s="1620">
        <f>IF($J3412="TC",0,IF($J3412="Nso",0,VLOOKUP($A3409,'Result Entry'!$B$9:$GS$108,124,0)))</f>
        <v>0.0</v>
      </c>
      <c r="I3435" s="1626"/>
      <c r="J3435" s="1627"/>
      <c r="K3435" s="1627"/>
      <c r="L3435" s="1627"/>
      <c r="M3435" s="1627"/>
      <c r="N3435" s="1628"/>
    </row>
    <row r="3436" spans="8:8" ht="20.25" customHeight="1">
      <c r="A3436" s="1443"/>
      <c r="B3436" s="1503" t="s">
        <v>70</v>
      </c>
      <c r="C3436" s="1616" t="str">
        <f>'Result Entry'!$EU$3</f>
        <v>SOC.SER.PLAN</v>
      </c>
      <c r="D3436" s="1617"/>
      <c r="E3436" s="1618"/>
      <c r="F3436" s="1619">
        <f>IF($J3412="TC",0,IF($J3412="Nso",0,VLOOKUP($A3409,'Result Entry'!$B$9:$HS$108,178,0)))</f>
        <v>0.0</v>
      </c>
      <c r="G3436" s="1619"/>
      <c r="H3436" s="1620">
        <f>IF($J3412="TC",0,IF($J3412="Nso",0,VLOOKUP($A3409,'Result Entry'!$B$9:$GS$108,136,0)))</f>
        <v>0.0</v>
      </c>
      <c r="I3436" s="1629" t="s">
        <v>175</v>
      </c>
      <c r="J3436" s="1630"/>
      <c r="K3436" s="1668"/>
      <c r="L3436" s="1669"/>
      <c r="M3436" s="1669"/>
      <c r="N3436" s="1670"/>
    </row>
    <row r="3437" spans="8:8" ht="20.25" customHeight="1">
      <c r="A3437" s="1443"/>
      <c r="B3437" s="1503" t="s">
        <v>70</v>
      </c>
      <c r="C3437" s="1616" t="str">
        <f>'Result Entry'!$FG$3</f>
        <v>Jeewan Kaushal</v>
      </c>
      <c r="D3437" s="1617"/>
      <c r="E3437" s="1618"/>
      <c r="F3437" s="1619" t="str">
        <f>IF($J3412="TC",0,IF($J3412="Nso",0,VLOOKUP($A3409,'Result Entry'!$B$9:$HS$108,182,0)))</f>
        <v/>
      </c>
      <c r="G3437" s="1619"/>
      <c r="H3437" s="1620">
        <f>IF($J3412="TC",0,IF($J3412="Nso",0,VLOOKUP($A3409,'Result Entry'!$B$9:$HS$108,136,0)))</f>
        <v>0.0</v>
      </c>
      <c r="I3437" s="1629" t="s">
        <v>149</v>
      </c>
      <c r="J3437" s="1630"/>
      <c r="K3437" s="1630"/>
      <c r="L3437" s="1630"/>
      <c r="M3437" s="1630"/>
      <c r="N3437" s="1634"/>
    </row>
    <row r="3438" spans="8:8" ht="20.25" customHeight="1">
      <c r="A3438" s="1443"/>
      <c r="B3438" s="1483" t="s">
        <v>70</v>
      </c>
      <c r="C3438" s="1635" t="s">
        <v>181</v>
      </c>
      <c r="D3438" s="1636"/>
      <c r="E3438" s="1637"/>
      <c r="F3438" s="1638" t="s">
        <v>182</v>
      </c>
      <c r="G3438" s="1639"/>
      <c r="H3438" s="1640" t="s">
        <v>31</v>
      </c>
      <c r="I3438" s="1629" t="s">
        <v>176</v>
      </c>
      <c r="J3438" s="1630"/>
      <c r="K3438" s="1630"/>
      <c r="L3438" s="1630"/>
      <c r="M3438" s="1630"/>
      <c r="N3438" s="1634"/>
    </row>
    <row r="3439" spans="8:8" ht="20.25" customHeight="1">
      <c r="A3439" s="1443"/>
      <c r="B3439" s="1483" t="s">
        <v>70</v>
      </c>
      <c r="C3439" s="1641"/>
      <c r="D3439" s="1642"/>
      <c r="E3439" s="1643"/>
      <c r="F3439" s="1644" t="s">
        <v>183</v>
      </c>
      <c r="G3439" s="1645"/>
      <c r="H3439" s="1646" t="s">
        <v>180</v>
      </c>
      <c r="I3439" s="1647" t="s">
        <v>68</v>
      </c>
      <c r="J3439" s="1648"/>
      <c r="K3439" s="1648"/>
      <c r="L3439" s="1648"/>
      <c r="M3439" s="1648"/>
      <c r="N3439" s="1649"/>
    </row>
    <row r="3440" spans="8:8" ht="20.25" customHeight="1">
      <c r="A3440" s="1443"/>
      <c r="B3440" s="1483" t="s">
        <v>70</v>
      </c>
      <c r="C3440" s="1641"/>
      <c r="D3440" s="1642"/>
      <c r="E3440" s="1643"/>
      <c r="F3440" s="1644" t="s">
        <v>186</v>
      </c>
      <c r="G3440" s="1645"/>
      <c r="H3440" s="1646" t="s">
        <v>63</v>
      </c>
      <c r="I3440" s="1650"/>
      <c r="J3440" s="1651"/>
      <c r="K3440" s="1651"/>
      <c r="L3440" s="1651"/>
      <c r="M3440" s="1651"/>
      <c r="N3440" s="1652"/>
    </row>
    <row r="3441" spans="8:8" ht="20.25" customHeight="1">
      <c r="A3441" s="1443"/>
      <c r="B3441" s="1483" t="s">
        <v>70</v>
      </c>
      <c r="C3441" s="1641"/>
      <c r="D3441" s="1642"/>
      <c r="E3441" s="1643"/>
      <c r="F3441" s="1644" t="s">
        <v>187</v>
      </c>
      <c r="G3441" s="1645"/>
      <c r="H3441" s="1646" t="s">
        <v>64</v>
      </c>
      <c r="I3441" s="1650"/>
      <c r="J3441" s="1651"/>
      <c r="K3441" s="1651"/>
      <c r="L3441" s="1651"/>
      <c r="M3441" s="1651"/>
      <c r="N3441" s="1652"/>
    </row>
    <row r="3442" spans="8:8" ht="20.25" customHeight="1">
      <c r="A3442" s="1443"/>
      <c r="B3442" s="1483" t="s">
        <v>70</v>
      </c>
      <c r="C3442" s="1641"/>
      <c r="D3442" s="1642"/>
      <c r="E3442" s="1643"/>
      <c r="F3442" s="1644" t="s">
        <v>184</v>
      </c>
      <c r="G3442" s="1645"/>
      <c r="H3442" s="1646" t="s">
        <v>66</v>
      </c>
      <c r="I3442" s="1653" t="s">
        <v>81</v>
      </c>
      <c r="J3442" s="1654"/>
      <c r="K3442" s="1654"/>
      <c r="L3442" s="1654"/>
      <c r="M3442" s="1654"/>
      <c r="N3442" s="1655"/>
    </row>
    <row r="3443" spans="8:8" ht="20.25" customHeight="1">
      <c r="A3443" s="1443"/>
      <c r="B3443" s="1656" t="s">
        <v>70</v>
      </c>
      <c r="C3443" s="1657"/>
      <c r="D3443" s="1658"/>
      <c r="E3443" s="1659"/>
      <c r="F3443" s="1660" t="s">
        <v>185</v>
      </c>
      <c r="G3443" s="1661"/>
      <c r="H3443" s="1662" t="s">
        <v>65</v>
      </c>
      <c r="I3443" s="1663"/>
      <c r="J3443" s="1664"/>
      <c r="K3443" s="1664"/>
      <c r="L3443" s="1664"/>
      <c r="M3443" s="1664"/>
      <c r="N3443" s="1665"/>
    </row>
    <row r="3444" spans="8:8" ht="15.75">
      <c r="A3444" s="1666"/>
      <c r="B3444" s="1666"/>
      <c r="C3444" s="1666"/>
      <c r="D3444" s="1666"/>
      <c r="E3444" s="1666"/>
      <c r="F3444" s="1666"/>
      <c r="G3444" s="1666"/>
      <c r="H3444" s="1666"/>
      <c r="I3444" s="1666"/>
      <c r="J3444" s="1666"/>
      <c r="K3444" s="1666"/>
      <c r="L3444" s="1666"/>
      <c r="M3444" s="1666"/>
      <c r="N3444" s="1666"/>
    </row>
    <row r="3445" spans="8:8" ht="24.75" customHeight="1">
      <c r="A3445" s="1441">
        <f>A3409+1</f>
        <v>98.0</v>
      </c>
      <c r="B3445" s="1442" t="s">
        <v>51</v>
      </c>
      <c r="C3445" s="1442"/>
      <c r="D3445" s="1442"/>
      <c r="E3445" s="1442"/>
      <c r="F3445" s="1442"/>
      <c r="G3445" s="1442"/>
      <c r="H3445" s="1442"/>
      <c r="I3445" s="1442"/>
      <c r="J3445" s="1442"/>
      <c r="K3445" s="1442"/>
      <c r="L3445" s="1442"/>
      <c r="M3445" s="1442"/>
      <c r="N3445" s="1442"/>
    </row>
    <row r="3446" spans="8:8" ht="42.75" customHeight="1">
      <c r="A3446" s="1443"/>
      <c r="B3446" s="1444"/>
      <c r="C3446" s="1445"/>
      <c r="D3446" s="1446" t="str">
        <f>Master!$E$8</f>
        <v>Govt. Sr. Secondary School </v>
      </c>
      <c r="E3446" s="1447"/>
      <c r="F3446" s="1447"/>
      <c r="G3446" s="1447"/>
      <c r="H3446" s="1447"/>
      <c r="I3446" s="1447"/>
      <c r="J3446" s="1447"/>
      <c r="K3446" s="1447"/>
      <c r="L3446" s="1447"/>
      <c r="M3446" s="1447"/>
      <c r="N3446" s="1448"/>
    </row>
    <row r="3447" spans="8:8" ht="26.25" customHeight="1">
      <c r="A3447" s="1443"/>
      <c r="B3447" s="1449"/>
      <c r="C3447" s="1450"/>
      <c r="D3447" s="1451" t="str">
        <f>Master!$E$11</f>
        <v>P.S.-Bapini (Jodhpur)</v>
      </c>
      <c r="E3447" s="1452"/>
      <c r="F3447" s="1452"/>
      <c r="G3447" s="1452"/>
      <c r="H3447" s="1452"/>
      <c r="I3447" s="1452"/>
      <c r="J3447" s="1452"/>
      <c r="K3447" s="1452"/>
      <c r="L3447" s="1452"/>
      <c r="M3447" s="1452"/>
      <c r="N3447" s="1453"/>
    </row>
    <row r="3448" spans="8:8" ht="20.25" customHeight="1">
      <c r="A3448" s="1443"/>
      <c r="B3448" s="1454"/>
      <c r="C3448" s="1455" t="s">
        <v>151</v>
      </c>
      <c r="D3448" s="1456"/>
      <c r="E3448" s="1456"/>
      <c r="F3448" s="1456"/>
      <c r="G3448" s="1457"/>
      <c r="H3448" s="1458" t="s">
        <v>128</v>
      </c>
      <c r="I3448" s="1458"/>
      <c r="J3448" s="1459">
        <f>VLOOKUP(A3445,'Result Entry'!$B$6:$K$108,6,0)</f>
        <v>0.0</v>
      </c>
      <c r="K3448" s="1460" t="s">
        <v>69</v>
      </c>
      <c r="L3448" s="1461"/>
      <c r="M3448" s="1462">
        <f>Master!$E$14</f>
        <v>8.151106901E9</v>
      </c>
      <c r="N3448" s="1463"/>
    </row>
    <row r="3449" spans="8:8" ht="20.25" customHeight="1">
      <c r="A3449" s="1443"/>
      <c r="B3449" s="1464"/>
      <c r="C3449" s="1465"/>
      <c r="D3449" s="1466"/>
      <c r="E3449" s="1466"/>
      <c r="F3449" s="1466"/>
      <c r="G3449" s="1467"/>
      <c r="H3449" s="1468"/>
      <c r="I3449" s="1468"/>
      <c r="J3449" s="1469"/>
      <c r="K3449" s="1470" t="s">
        <v>67</v>
      </c>
      <c r="L3449" s="1471"/>
      <c r="M3449" s="1472"/>
      <c r="N3449" s="1473"/>
      <c r="O3449" s="23" t="s">
        <v>157</v>
      </c>
    </row>
    <row r="3450" spans="8:8" ht="20.25" customHeight="1">
      <c r="A3450" s="1443"/>
      <c r="B3450" s="1464"/>
      <c r="C3450" s="1474"/>
      <c r="D3450" s="1475"/>
      <c r="E3450" s="1475"/>
      <c r="F3450" s="1475"/>
      <c r="G3450" s="1476"/>
      <c r="H3450" s="1477"/>
      <c r="I3450" s="1477"/>
      <c r="J3450" s="1478"/>
      <c r="K3450" s="1479" t="s">
        <v>52</v>
      </c>
      <c r="L3450" s="1480"/>
      <c r="M3450" s="1481" t="str">
        <f>Master!$E$6</f>
        <v>2022-23</v>
      </c>
      <c r="N3450" s="1482"/>
    </row>
    <row r="3451" spans="8:8" ht="20.25" customHeight="1">
      <c r="A3451" s="1443"/>
      <c r="B3451" s="1483" t="s">
        <v>70</v>
      </c>
      <c r="C3451" s="1484" t="s">
        <v>21</v>
      </c>
      <c r="D3451" s="1485"/>
      <c r="E3451" s="1485"/>
      <c r="F3451" s="1486"/>
      <c r="G3451" s="1487" t="s">
        <v>150</v>
      </c>
      <c r="H3451" s="1488">
        <f>VLOOKUP($A3445,'Result Entry'!$B$9:$FW$108,4,0)</f>
        <v>0.0</v>
      </c>
      <c r="I3451" s="1488"/>
      <c r="J3451" s="1488"/>
      <c r="K3451" s="1488"/>
      <c r="L3451" s="1488"/>
      <c r="M3451" s="1488"/>
      <c r="N3451" s="1489"/>
    </row>
    <row r="3452" spans="8:8" ht="20.25" customHeight="1">
      <c r="A3452" s="1443"/>
      <c r="B3452" s="1483" t="s">
        <v>70</v>
      </c>
      <c r="C3452" s="1490" t="s">
        <v>23</v>
      </c>
      <c r="D3452" s="1491"/>
      <c r="E3452" s="1491"/>
      <c r="F3452" s="1492"/>
      <c r="G3452" s="1493" t="s">
        <v>150</v>
      </c>
      <c r="H3452" s="1494">
        <f>VLOOKUP($A3445,'Result Entry'!$B$9:$FW$108,7,0)</f>
        <v>0.0</v>
      </c>
      <c r="I3452" s="1494"/>
      <c r="J3452" s="1494"/>
      <c r="K3452" s="1494"/>
      <c r="L3452" s="1494"/>
      <c r="M3452" s="1494"/>
      <c r="N3452" s="1495"/>
    </row>
    <row r="3453" spans="8:8" ht="20.25" customHeight="1">
      <c r="A3453" s="1443"/>
      <c r="B3453" s="1483" t="s">
        <v>70</v>
      </c>
      <c r="C3453" s="1490" t="s">
        <v>24</v>
      </c>
      <c r="D3453" s="1491"/>
      <c r="E3453" s="1491"/>
      <c r="F3453" s="1492"/>
      <c r="G3453" s="1493" t="s">
        <v>150</v>
      </c>
      <c r="H3453" s="1494">
        <f>VLOOKUP($A3445,'Result Entry'!$B$9:$FW$108,8,0)</f>
        <v>0.0</v>
      </c>
      <c r="I3453" s="1494"/>
      <c r="J3453" s="1494"/>
      <c r="K3453" s="1494"/>
      <c r="L3453" s="1494"/>
      <c r="M3453" s="1494"/>
      <c r="N3453" s="1495"/>
    </row>
    <row r="3454" spans="8:8" ht="20.25" customHeight="1">
      <c r="A3454" s="1443"/>
      <c r="B3454" s="1483" t="s">
        <v>70</v>
      </c>
      <c r="C3454" s="1490" t="s">
        <v>53</v>
      </c>
      <c r="D3454" s="1491"/>
      <c r="E3454" s="1491"/>
      <c r="F3454" s="1492"/>
      <c r="G3454" s="1493" t="s">
        <v>150</v>
      </c>
      <c r="H3454" s="1494">
        <f>VLOOKUP($A3445,'Result Entry'!$B$9:$FW$108,9,0)</f>
        <v>0.0</v>
      </c>
      <c r="I3454" s="1494"/>
      <c r="J3454" s="1494"/>
      <c r="K3454" s="1494"/>
      <c r="L3454" s="1494"/>
      <c r="M3454" s="1494"/>
      <c r="N3454" s="1495"/>
    </row>
    <row r="3455" spans="8:8" ht="20.25" customHeight="1">
      <c r="A3455" s="1443"/>
      <c r="B3455" s="1483" t="s">
        <v>70</v>
      </c>
      <c r="C3455" s="1490" t="s">
        <v>54</v>
      </c>
      <c r="D3455" s="1491"/>
      <c r="E3455" s="1491"/>
      <c r="F3455" s="1492"/>
      <c r="G3455" s="1493" t="s">
        <v>150</v>
      </c>
      <c r="H3455" s="1496" t="str">
        <f>CONCATENATE('Result Entry'!$G$4,'Result Entry'!$J$4)</f>
        <v>11(A)</v>
      </c>
      <c r="I3455" s="1494"/>
      <c r="J3455" s="1494"/>
      <c r="K3455" s="1494"/>
      <c r="L3455" s="1494"/>
      <c r="M3455" s="1494"/>
      <c r="N3455" s="1495"/>
    </row>
    <row r="3456" spans="8:8" ht="20.25" customHeight="1">
      <c r="A3456" s="1443"/>
      <c r="B3456" s="1483" t="s">
        <v>70</v>
      </c>
      <c r="C3456" s="1497" t="s">
        <v>26</v>
      </c>
      <c r="D3456" s="1498"/>
      <c r="E3456" s="1498"/>
      <c r="F3456" s="1499"/>
      <c r="G3456" s="1500" t="s">
        <v>150</v>
      </c>
      <c r="H3456" s="1501">
        <f>VLOOKUP($A3445,'Result Entry'!$B$9:$FW$108,10,0)</f>
        <v>0.0</v>
      </c>
      <c r="I3456" s="1501"/>
      <c r="J3456" s="1501"/>
      <c r="K3456" s="1501"/>
      <c r="L3456" s="1501"/>
      <c r="M3456" s="1501"/>
      <c r="N3456" s="1502"/>
    </row>
    <row r="3457" spans="8:8" ht="20.25" customHeight="1">
      <c r="A3457" s="1443"/>
      <c r="B3457" s="1503" t="s">
        <v>70</v>
      </c>
      <c r="C3457" s="1504" t="s">
        <v>168</v>
      </c>
      <c r="D3457" s="1505"/>
      <c r="E3457" s="1506" t="s">
        <v>73</v>
      </c>
      <c r="F3457" s="1507" t="s">
        <v>74</v>
      </c>
      <c r="G3457" s="1508" t="s">
        <v>169</v>
      </c>
      <c r="H3457" s="1509" t="s">
        <v>56</v>
      </c>
      <c r="I3457" s="1510"/>
      <c r="J3457" s="1511" t="s">
        <v>85</v>
      </c>
      <c r="K3457" s="1512"/>
      <c r="L3457" s="1513" t="s">
        <v>170</v>
      </c>
      <c r="M3457" s="1514" t="s">
        <v>77</v>
      </c>
      <c r="N3457" s="1515" t="s">
        <v>99</v>
      </c>
    </row>
    <row r="3458" spans="8:8" ht="20.25" customHeight="1">
      <c r="A3458" s="1443"/>
      <c r="B3458" s="1503"/>
      <c r="C3458" s="1516"/>
      <c r="D3458" s="1517"/>
      <c r="E3458" s="1518"/>
      <c r="F3458" s="1519"/>
      <c r="G3458" s="1520"/>
      <c r="H3458" s="1521"/>
      <c r="I3458" s="1522"/>
      <c r="J3458" s="1523"/>
      <c r="K3458" s="1524"/>
      <c r="L3458" s="1525"/>
      <c r="M3458" s="1526"/>
      <c r="N3458" s="1527"/>
    </row>
    <row r="3459" spans="8:8" ht="20.25" customHeight="1">
      <c r="A3459" s="1443"/>
      <c r="B3459" s="1503" t="s">
        <v>70</v>
      </c>
      <c r="C3459" s="1528" t="s">
        <v>57</v>
      </c>
      <c r="D3459" s="1529"/>
      <c r="E3459" s="1530">
        <f>'Result Entry'!$L$7</f>
        <v>10.0</v>
      </c>
      <c r="F3459" s="1531">
        <f>'Result Entry'!$M$7</f>
        <v>10.0</v>
      </c>
      <c r="G3459" s="1532">
        <f>SUM(E3459:F3459)</f>
        <v>20.0</v>
      </c>
      <c r="H3459" s="1533">
        <f>'Result Entry'!$AU$7</f>
        <v>70.0</v>
      </c>
      <c r="I3459" s="1534"/>
      <c r="J3459" s="1535">
        <f>'Result Entry'!$AY$7</f>
        <v>100.0</v>
      </c>
      <c r="K3459" s="1534"/>
      <c r="L3459" s="1532">
        <f t="shared" si="194" ref="L3459:L3464">H3459+J3459</f>
        <v>170.0</v>
      </c>
      <c r="M3459" s="1536">
        <f t="shared" si="195" ref="M3459:M3464">G3459+L3459</f>
        <v>190.0</v>
      </c>
      <c r="N3459" s="1537"/>
    </row>
    <row r="3460" spans="8:8" s="1538" ht="20.25" customFormat="1" customHeight="1">
      <c r="A3460" s="1443"/>
      <c r="B3460" s="1539" t="s">
        <v>70</v>
      </c>
      <c r="C3460" s="1540" t="str">
        <f>'Result Entry'!$L$3</f>
        <v>HINDI Comp.</v>
      </c>
      <c r="D3460" s="1541"/>
      <c r="E3460" s="1542">
        <f>IF($J3448="TC",0,IF($J3448="Nso",0,VLOOKUP($A3445,'Result Entry'!$B$9:$FW$108,11,0)))</f>
        <v>0.0</v>
      </c>
      <c r="F3460" s="1543">
        <f>IF($J3448="TC",0,IF($J3448="Nso",0,VLOOKUP($A3445,'Result Entry'!$B$9:$FW$108,12,0)))</f>
        <v>0.0</v>
      </c>
      <c r="G3460" s="1544">
        <f>E3460+F3460</f>
        <v>0.0</v>
      </c>
      <c r="H3460" s="1545">
        <f>IF($J3448="TC",0,IF($J3448="Nso",0,VLOOKUP($A3445,'Result Entry'!$B$9:$FW$108,16,0)))</f>
        <v>0.0</v>
      </c>
      <c r="I3460" s="1546"/>
      <c r="J3460" s="1547">
        <f>IF($J3448="TC",0,IF($J3448="Nso",0,VLOOKUP($A3445,'Result Entry'!$B$9:$FW$108,19,0)))</f>
        <v>0.0</v>
      </c>
      <c r="K3460" s="1546"/>
      <c r="L3460" s="1548">
        <f t="shared" si="194"/>
        <v>0.0</v>
      </c>
      <c r="M3460" s="1549">
        <f t="shared" si="195"/>
        <v>0.0</v>
      </c>
      <c r="N3460" s="1550" t="str">
        <f>IF($J3448="TC",0,IF($J3448="Nso",0,VLOOKUP($A3445,'Result Entry'!$B$9:$FW$108,24,0)))</f>
        <v/>
      </c>
    </row>
    <row r="3461" spans="8:8" s="1538" ht="20.25" customFormat="1" customHeight="1">
      <c r="A3461" s="1443"/>
      <c r="B3461" s="1539" t="s">
        <v>70</v>
      </c>
      <c r="C3461" s="1551" t="str">
        <f>'Result Entry'!$Z$3</f>
        <v>ENGLISH Comp.</v>
      </c>
      <c r="D3461" s="1552"/>
      <c r="E3461" s="1542">
        <f>IF($J3448="TC",0,IF($J3448="Nso",0,VLOOKUP($A3445,'Result Entry'!$B$9:$FW$108,25,0)))</f>
        <v>0.0</v>
      </c>
      <c r="F3461" s="1543">
        <f>IF($J3448="TC",0,IF($J3448="Nso",0,VLOOKUP($A3445,'Result Entry'!$B$9:$FW$108,26,0)))</f>
        <v>0.0</v>
      </c>
      <c r="G3461" s="1553">
        <f>E3461+F3461</f>
        <v>0.0</v>
      </c>
      <c r="H3461" s="1554">
        <f>IF($J3448="TC",0,IF($J3448="Nso",0,VLOOKUP($A3445,'Result Entry'!$B$9:$FW$108,30,0)))</f>
        <v>0.0</v>
      </c>
      <c r="I3461" s="1555"/>
      <c r="J3461" s="1556">
        <f>IF($J3448="TC",0,IF($J3448="Nso",0,VLOOKUP($A3445,'Result Entry'!$B$9:$FW$108,33,0)))</f>
        <v>0.0</v>
      </c>
      <c r="K3461" s="1555"/>
      <c r="L3461" s="1548">
        <f t="shared" si="194"/>
        <v>0.0</v>
      </c>
      <c r="M3461" s="1549">
        <f t="shared" si="195"/>
        <v>0.0</v>
      </c>
      <c r="N3461" s="1550" t="str">
        <f>IF($J3448="TC",0,IF($J3448="Nso",0,VLOOKUP($A3445,'Result Entry'!$B$9:$FW$108,38,0)))</f>
        <v/>
      </c>
    </row>
    <row r="3462" spans="8:8" s="1538" ht="20.25" customFormat="1" customHeight="1">
      <c r="A3462" s="1443"/>
      <c r="B3462" s="1539" t="s">
        <v>70</v>
      </c>
      <c r="C3462" s="1551" t="str">
        <f>'Result Entry'!$AO$3</f>
        <v>PHYSICS</v>
      </c>
      <c r="D3462" s="1552"/>
      <c r="E3462" s="1542">
        <f>IF($J3448="TC",0,IF($J3448="Nso",0,VLOOKUP($A3445,'Result Entry'!$B$9:$FW$108,39,0)))</f>
        <v>0.0</v>
      </c>
      <c r="F3462" s="1543">
        <f>IF($J3448="TC",0,IF($J3448="Nso",0,VLOOKUP($A3445,'Result Entry'!$B$9:$FW$108,40,0)))</f>
        <v>0.0</v>
      </c>
      <c r="G3462" s="1553">
        <f>E3462+F3462</f>
        <v>0.0</v>
      </c>
      <c r="H3462" s="1554">
        <f>IF($J3448="TC",0,IF($J3448="Nso",0,VLOOKUP($A3445,'Result Entry'!$B$9:$FW$108,45,0)))</f>
        <v>0.0</v>
      </c>
      <c r="I3462" s="1555"/>
      <c r="J3462" s="1556">
        <f>IF($J3448="TC",0,IF($J3448="Nso",0,VLOOKUP($A3445,'Result Entry'!$B$9:$FW$108,49,0)))</f>
        <v>0.0</v>
      </c>
      <c r="K3462" s="1555"/>
      <c r="L3462" s="1548">
        <f t="shared" si="194"/>
        <v>0.0</v>
      </c>
      <c r="M3462" s="1549">
        <f t="shared" si="195"/>
        <v>0.0</v>
      </c>
      <c r="N3462" s="1550" t="str">
        <f>IF($J3448="TC",0,IF($J3448="Nso",0,VLOOKUP($A3445,'Result Entry'!$B$9:$FW$108,54,0)))</f>
        <v/>
      </c>
    </row>
    <row r="3463" spans="8:8" s="1538" ht="20.25" customFormat="1" customHeight="1">
      <c r="A3463" s="1443"/>
      <c r="B3463" s="1539" t="s">
        <v>70</v>
      </c>
      <c r="C3463" s="1551" t="str">
        <f>'Result Entry'!$BF$3</f>
        <v>CHEMISTRY</v>
      </c>
      <c r="D3463" s="1552"/>
      <c r="E3463" s="1542" t="str">
        <f>IF($J3448="TC",0,IF($J3448="Nso",0,VLOOKUP($A3445,'Result Entry'!$B$9:$FW$108,55,0)))</f>
        <v/>
      </c>
      <c r="F3463" s="1543">
        <f>IF($J3448="TC",0,IF($J3448="Nso",0,VLOOKUP($A3445,'Result Entry'!$B$9:$FW$108,56,0)))</f>
        <v>0.0</v>
      </c>
      <c r="G3463" s="1553" t="e">
        <f>E3463+F3463</f>
        <v>#VALUE!</v>
      </c>
      <c r="H3463" s="1554">
        <f>IF($J3448="TC",0,IF($J3448="Nso",0,VLOOKUP($A3445,'Result Entry'!$B$9:$FW$108,61,0)))</f>
        <v>0.0</v>
      </c>
      <c r="I3463" s="1555"/>
      <c r="J3463" s="1556">
        <f>IF($J3448="TC",0,IF($J3448="Nso",0,VLOOKUP($A3445,'Result Entry'!$B$9:$FW$108,65,0)))</f>
        <v>0.0</v>
      </c>
      <c r="K3463" s="1555"/>
      <c r="L3463" s="1548">
        <f t="shared" si="194"/>
        <v>0.0</v>
      </c>
      <c r="M3463" s="1549" t="e">
        <f t="shared" si="195"/>
        <v>#VALUE!</v>
      </c>
      <c r="N3463" s="1550" t="str">
        <f>IF($J3448="TC",0,IF($J3448="Nso",0,VLOOKUP($A3445,'Result Entry'!$B$9:$FW$108,70,0)))</f>
        <v/>
      </c>
    </row>
    <row r="3464" spans="8:8" s="1538" ht="20.25" customFormat="1" customHeight="1">
      <c r="A3464" s="1443"/>
      <c r="B3464" s="1539" t="s">
        <v>70</v>
      </c>
      <c r="C3464" s="1551" t="str">
        <f>'Result Entry'!$BW$3</f>
        <v>BIOLOGY</v>
      </c>
      <c r="D3464" s="1552"/>
      <c r="E3464" s="1557" t="str">
        <f>IF($J3448="TC",0,IF($J3448="Nso",0,VLOOKUP($A3445,'Result Entry'!$B$9:$FW$108,71,0)))</f>
        <v/>
      </c>
      <c r="F3464" s="1558" t="str">
        <f>IF($J3448="TC",0,IF($J3448="Nso",0,VLOOKUP($A3445,'Result Entry'!$B$9:$FW$108,72,0)))</f>
        <v/>
      </c>
      <c r="G3464" s="1559" t="e">
        <f>E3464+F3464</f>
        <v>#VALUE!</v>
      </c>
      <c r="H3464" s="1560">
        <f>IF($J3448="TC",0,IF($J3448="Nso",0,VLOOKUP($A3445,'Result Entry'!$B$9:$FW$108,77,0)))</f>
        <v>0.0</v>
      </c>
      <c r="I3464" s="1561"/>
      <c r="J3464" s="1562">
        <f>IF($J3448="TC",0,IF($J3448="Nso",0,VLOOKUP($A3445,'Result Entry'!$B$9:$FW$108,81,0)))</f>
        <v>0.0</v>
      </c>
      <c r="K3464" s="1561"/>
      <c r="L3464" s="1563">
        <f t="shared" si="194"/>
        <v>0.0</v>
      </c>
      <c r="M3464" s="1564" t="e">
        <f t="shared" si="195"/>
        <v>#VALUE!</v>
      </c>
      <c r="N3464" s="1550">
        <f>IF($J3448="TC",0,IF($J3448="Nso",0,VLOOKUP($A3445,'Result Entry'!$B$9:$FW$108,86,0)))</f>
        <v>0.0</v>
      </c>
    </row>
    <row r="3465" spans="8:8" ht="20.25" customHeight="1">
      <c r="A3465" s="1443"/>
      <c r="B3465" s="1503" t="s">
        <v>70</v>
      </c>
      <c r="C3465" s="1565" t="s">
        <v>78</v>
      </c>
      <c r="D3465" s="1566"/>
      <c r="E3465" s="1567"/>
      <c r="F3465" s="1568" t="s">
        <v>79</v>
      </c>
      <c r="G3465" s="1569"/>
      <c r="H3465" s="1570" t="s">
        <v>80</v>
      </c>
      <c r="I3465" s="1571"/>
      <c r="J3465" s="1572" t="s">
        <v>42</v>
      </c>
      <c r="K3465" s="1667" t="s">
        <v>92</v>
      </c>
      <c r="L3465" s="1574" t="s">
        <v>40</v>
      </c>
      <c r="M3465" s="1575"/>
      <c r="N3465" s="1576" t="s">
        <v>44</v>
      </c>
    </row>
    <row r="3466" spans="8:8" ht="25.5" customHeight="1">
      <c r="A3466" s="1443"/>
      <c r="B3466" s="1503" t="s">
        <v>70</v>
      </c>
      <c r="C3466" s="1577"/>
      <c r="D3466" s="1578"/>
      <c r="E3466" s="1579"/>
      <c r="F3466" s="1580">
        <f>IF($J3448="TC",0,IF($J3448="Nso",0,VLOOKUP($A3445,'Result Entry'!$B$9:$FW$108,146,0)))</f>
        <v>0.0</v>
      </c>
      <c r="G3466" s="1581"/>
      <c r="H3466" s="1582">
        <f>IF($J3448="TC",0,IF($J3448="Nso",0,VLOOKUP($A3445,'Result Entry'!$B$9:$FW$108,147,0)))</f>
        <v>0.0</v>
      </c>
      <c r="I3466" s="1583"/>
      <c r="J3466" s="1584">
        <f>IF($J3448="TC",0,IF($J3448="Nso",0,VLOOKUP($A3445,'Result Entry'!$B$9:$FW$108,148,0)))</f>
        <v>0.0</v>
      </c>
      <c r="K3466" s="1585" t="str">
        <f>IF($J3448="TC",0,IF($J3448="Nso",0,VLOOKUP($A3445,'Result Entry'!$B$9:$FW$108,149,0)))</f>
        <v/>
      </c>
      <c r="L3466" s="1586">
        <f>IF($J3448="TC",0,IF($J3448="Nso",0,VLOOKUP($A3445,'Result Entry'!$B$9:$FW$108,150,0)))</f>
        <v>0.0</v>
      </c>
      <c r="M3466" s="1587"/>
      <c r="N3466" s="1588">
        <f>IF($J3448="TC",0,IF($J3448="Nso",0,VLOOKUP($A3445,'Result Entry'!$B$9:$FW$108,152,0)))</f>
        <v>0.0</v>
      </c>
    </row>
    <row r="3467" spans="8:8" ht="20.25" customHeight="1">
      <c r="A3467" s="1443"/>
      <c r="B3467" s="1503" t="s">
        <v>70</v>
      </c>
      <c r="C3467" s="1589" t="s">
        <v>59</v>
      </c>
      <c r="D3467" s="1590"/>
      <c r="E3467" s="1590"/>
      <c r="F3467" s="1590"/>
      <c r="G3467" s="1590"/>
      <c r="H3467" s="1591"/>
      <c r="I3467" s="1592" t="s">
        <v>60</v>
      </c>
      <c r="J3467" s="1593"/>
      <c r="K3467" s="1594">
        <f>VLOOKUP($A3445,'Result Entry'!$B$9:$FW$108,143,0)</f>
        <v>0.0</v>
      </c>
      <c r="L3467" s="1595"/>
      <c r="M3467" s="1596" t="s">
        <v>38</v>
      </c>
      <c r="N3467" s="1597"/>
    </row>
    <row r="3468" spans="8:8" ht="20.25" customHeight="1">
      <c r="A3468" s="1443"/>
      <c r="B3468" s="1503" t="s">
        <v>70</v>
      </c>
      <c r="C3468" s="1598" t="s">
        <v>55</v>
      </c>
      <c r="D3468" s="1599"/>
      <c r="E3468" s="1599"/>
      <c r="F3468" s="1600" t="s">
        <v>158</v>
      </c>
      <c r="G3468" s="1601"/>
      <c r="H3468" s="1602" t="s">
        <v>48</v>
      </c>
      <c r="I3468" s="1603" t="s">
        <v>61</v>
      </c>
      <c r="J3468" s="1604"/>
      <c r="K3468" s="1605">
        <f>VLOOKUP($A3445,'Result Entry'!$B$9:$FW$108,144,0)</f>
        <v>0.0</v>
      </c>
      <c r="L3468" s="1606"/>
      <c r="M3468" s="1607">
        <f>VLOOKUP($A3445,'Result Entry'!$B$9:$FW$108,145,0)</f>
        <v>0.0</v>
      </c>
      <c r="N3468" s="1608"/>
    </row>
    <row r="3469" spans="8:8" ht="20.25" customHeight="1">
      <c r="A3469" s="1443"/>
      <c r="B3469" s="1503" t="s">
        <v>70</v>
      </c>
      <c r="C3469" s="1598"/>
      <c r="D3469" s="1599"/>
      <c r="E3469" s="1599"/>
      <c r="F3469" s="1609"/>
      <c r="G3469" s="1610"/>
      <c r="H3469" s="1611" t="s">
        <v>100</v>
      </c>
      <c r="I3469" s="1612" t="s">
        <v>62</v>
      </c>
      <c r="J3469" s="1613"/>
      <c r="K3469" s="1614">
        <f>IF($J3448="TC","Transferred",IF($J3448="Nso","NameSeparated",VLOOKUP($A3445,'Result Entry'!$B$9:$FW$108,153,0)))</f>
        <v>0.0</v>
      </c>
      <c r="L3469" s="1614"/>
      <c r="M3469" s="1614"/>
      <c r="N3469" s="1615"/>
    </row>
    <row r="3470" spans="8:8" ht="20.25" customHeight="1">
      <c r="A3470" s="1443"/>
      <c r="B3470" s="1503" t="s">
        <v>70</v>
      </c>
      <c r="C3470" s="1616" t="str">
        <f>'Result Entry'!$DU$3</f>
        <v>Foundation Of Information Tech.</v>
      </c>
      <c r="D3470" s="1617"/>
      <c r="E3470" s="1618"/>
      <c r="F3470" s="1619" t="str">
        <f>IF($J3448="TC",0,IF($J3448="Nso",0,VLOOKUP($A3445,'Result Entry'!$B$9:$GS$108,170,0)))</f>
        <v/>
      </c>
      <c r="G3470" s="1619"/>
      <c r="H3470" s="1620">
        <f>IF($J3448="TC",0,IF($J3448="Nso",0,VLOOKUP($A3445,'Result Entry'!$B$9:$GS$108,112,0)))</f>
        <v>0.0</v>
      </c>
      <c r="I3470" s="1621" t="s">
        <v>72</v>
      </c>
      <c r="J3470" s="1622"/>
      <c r="K3470" s="1623">
        <f>'Result Entry'!$T$2</f>
        <v>45041.0</v>
      </c>
      <c r="L3470" s="1624"/>
      <c r="M3470" s="1624"/>
      <c r="N3470" s="1625"/>
    </row>
    <row r="3471" spans="8:8" ht="20.25" customHeight="1">
      <c r="A3471" s="1443"/>
      <c r="B3471" s="1503" t="s">
        <v>70</v>
      </c>
      <c r="C3471" s="1616" t="str">
        <f>'Result Entry'!$EI$3</f>
        <v>G.I.A.I.-II</v>
      </c>
      <c r="D3471" s="1617"/>
      <c r="E3471" s="1618"/>
      <c r="F3471" s="1619" t="str">
        <f>IF($J3448="TC",0,IF($J3448="Nso",0,VLOOKUP($A3445,'Result Entry'!$B$9:$GS$108,174,0)))</f>
        <v/>
      </c>
      <c r="G3471" s="1619"/>
      <c r="H3471" s="1620">
        <f>IF($J3448="TC",0,IF($J3448="Nso",0,VLOOKUP($A3445,'Result Entry'!$B$9:$GS$108,124,0)))</f>
        <v>0.0</v>
      </c>
      <c r="I3471" s="1626"/>
      <c r="J3471" s="1627"/>
      <c r="K3471" s="1627"/>
      <c r="L3471" s="1627"/>
      <c r="M3471" s="1627"/>
      <c r="N3471" s="1628"/>
    </row>
    <row r="3472" spans="8:8" ht="20.25" customHeight="1">
      <c r="A3472" s="1443"/>
      <c r="B3472" s="1503" t="s">
        <v>70</v>
      </c>
      <c r="C3472" s="1616" t="str">
        <f>'Result Entry'!$EU$3</f>
        <v>SOC.SER.PLAN</v>
      </c>
      <c r="D3472" s="1617"/>
      <c r="E3472" s="1618"/>
      <c r="F3472" s="1619">
        <f>IF($J3448="TC",0,IF($J3448="Nso",0,VLOOKUP($A3445,'Result Entry'!$B$9:$HS$108,178,0)))</f>
        <v>0.0</v>
      </c>
      <c r="G3472" s="1619"/>
      <c r="H3472" s="1620">
        <f>IF($J3448="TC",0,IF($J3448="Nso",0,VLOOKUP($A3445,'Result Entry'!$B$9:$GS$108,136,0)))</f>
        <v>0.0</v>
      </c>
      <c r="I3472" s="1629" t="s">
        <v>175</v>
      </c>
      <c r="J3472" s="1630"/>
      <c r="K3472" s="1668"/>
      <c r="L3472" s="1669"/>
      <c r="M3472" s="1669"/>
      <c r="N3472" s="1670"/>
    </row>
    <row r="3473" spans="8:8" ht="20.25" customHeight="1">
      <c r="A3473" s="1443"/>
      <c r="B3473" s="1503" t="s">
        <v>70</v>
      </c>
      <c r="C3473" s="1616" t="str">
        <f>'Result Entry'!$FG$3</f>
        <v>Jeewan Kaushal</v>
      </c>
      <c r="D3473" s="1617"/>
      <c r="E3473" s="1618"/>
      <c r="F3473" s="1619" t="str">
        <f>IF($J3448="TC",0,IF($J3448="Nso",0,VLOOKUP($A3445,'Result Entry'!$B$9:$HS$108,182,0)))</f>
        <v/>
      </c>
      <c r="G3473" s="1619"/>
      <c r="H3473" s="1620">
        <f>IF($J3448="TC",0,IF($J3448="Nso",0,VLOOKUP($A3445,'Result Entry'!$B$9:$HS$108,136,0)))</f>
        <v>0.0</v>
      </c>
      <c r="I3473" s="1629" t="s">
        <v>149</v>
      </c>
      <c r="J3473" s="1630"/>
      <c r="K3473" s="1630"/>
      <c r="L3473" s="1630"/>
      <c r="M3473" s="1630"/>
      <c r="N3473" s="1634"/>
    </row>
    <row r="3474" spans="8:8" ht="20.25" customHeight="1">
      <c r="A3474" s="1443"/>
      <c r="B3474" s="1483" t="s">
        <v>70</v>
      </c>
      <c r="C3474" s="1635" t="s">
        <v>181</v>
      </c>
      <c r="D3474" s="1636"/>
      <c r="E3474" s="1637"/>
      <c r="F3474" s="1638" t="s">
        <v>182</v>
      </c>
      <c r="G3474" s="1639"/>
      <c r="H3474" s="1640" t="s">
        <v>31</v>
      </c>
      <c r="I3474" s="1629" t="s">
        <v>176</v>
      </c>
      <c r="J3474" s="1630"/>
      <c r="K3474" s="1630"/>
      <c r="L3474" s="1630"/>
      <c r="M3474" s="1630"/>
      <c r="N3474" s="1634"/>
    </row>
    <row r="3475" spans="8:8" ht="20.25" customHeight="1">
      <c r="A3475" s="1443"/>
      <c r="B3475" s="1483" t="s">
        <v>70</v>
      </c>
      <c r="C3475" s="1641"/>
      <c r="D3475" s="1642"/>
      <c r="E3475" s="1643"/>
      <c r="F3475" s="1644" t="s">
        <v>183</v>
      </c>
      <c r="G3475" s="1645"/>
      <c r="H3475" s="1646" t="s">
        <v>180</v>
      </c>
      <c r="I3475" s="1647" t="s">
        <v>68</v>
      </c>
      <c r="J3475" s="1648"/>
      <c r="K3475" s="1648"/>
      <c r="L3475" s="1648"/>
      <c r="M3475" s="1648"/>
      <c r="N3475" s="1649"/>
    </row>
    <row r="3476" spans="8:8" ht="20.25" customHeight="1">
      <c r="A3476" s="1443"/>
      <c r="B3476" s="1483" t="s">
        <v>70</v>
      </c>
      <c r="C3476" s="1641"/>
      <c r="D3476" s="1642"/>
      <c r="E3476" s="1643"/>
      <c r="F3476" s="1644" t="s">
        <v>186</v>
      </c>
      <c r="G3476" s="1645"/>
      <c r="H3476" s="1646" t="s">
        <v>63</v>
      </c>
      <c r="I3476" s="1650"/>
      <c r="J3476" s="1651"/>
      <c r="K3476" s="1651"/>
      <c r="L3476" s="1651"/>
      <c r="M3476" s="1651"/>
      <c r="N3476" s="1652"/>
    </row>
    <row r="3477" spans="8:8" ht="20.25" customHeight="1">
      <c r="A3477" s="1443"/>
      <c r="B3477" s="1483" t="s">
        <v>70</v>
      </c>
      <c r="C3477" s="1641"/>
      <c r="D3477" s="1642"/>
      <c r="E3477" s="1643"/>
      <c r="F3477" s="1644" t="s">
        <v>187</v>
      </c>
      <c r="G3477" s="1645"/>
      <c r="H3477" s="1646" t="s">
        <v>64</v>
      </c>
      <c r="I3477" s="1650"/>
      <c r="J3477" s="1651"/>
      <c r="K3477" s="1651"/>
      <c r="L3477" s="1651"/>
      <c r="M3477" s="1651"/>
      <c r="N3477" s="1652"/>
    </row>
    <row r="3478" spans="8:8" ht="20.25" customHeight="1">
      <c r="A3478" s="1443"/>
      <c r="B3478" s="1483" t="s">
        <v>70</v>
      </c>
      <c r="C3478" s="1641"/>
      <c r="D3478" s="1642"/>
      <c r="E3478" s="1643"/>
      <c r="F3478" s="1644" t="s">
        <v>184</v>
      </c>
      <c r="G3478" s="1645"/>
      <c r="H3478" s="1646" t="s">
        <v>66</v>
      </c>
      <c r="I3478" s="1653" t="s">
        <v>81</v>
      </c>
      <c r="J3478" s="1654"/>
      <c r="K3478" s="1654"/>
      <c r="L3478" s="1654"/>
      <c r="M3478" s="1654"/>
      <c r="N3478" s="1655"/>
    </row>
    <row r="3479" spans="8:8" ht="20.25" customHeight="1">
      <c r="A3479" s="1443"/>
      <c r="B3479" s="1656" t="s">
        <v>70</v>
      </c>
      <c r="C3479" s="1657"/>
      <c r="D3479" s="1658"/>
      <c r="E3479" s="1659"/>
      <c r="F3479" s="1660" t="s">
        <v>185</v>
      </c>
      <c r="G3479" s="1661"/>
      <c r="H3479" s="1662" t="s">
        <v>65</v>
      </c>
      <c r="I3479" s="1663"/>
      <c r="J3479" s="1664"/>
      <c r="K3479" s="1664"/>
      <c r="L3479" s="1664"/>
      <c r="M3479" s="1664"/>
      <c r="N3479" s="1665"/>
    </row>
    <row r="3480" spans="8:8" ht="24.75" customHeight="1">
      <c r="A3480" s="1441">
        <f>A3445+1</f>
        <v>99.0</v>
      </c>
      <c r="B3480" s="1442" t="s">
        <v>51</v>
      </c>
      <c r="C3480" s="1442"/>
      <c r="D3480" s="1442"/>
      <c r="E3480" s="1442"/>
      <c r="F3480" s="1442"/>
      <c r="G3480" s="1442"/>
      <c r="H3480" s="1442"/>
      <c r="I3480" s="1442"/>
      <c r="J3480" s="1442"/>
      <c r="K3480" s="1442"/>
      <c r="L3480" s="1442"/>
      <c r="M3480" s="1442"/>
      <c r="N3480" s="1442"/>
    </row>
    <row r="3481" spans="8:8" ht="42.75" customHeight="1">
      <c r="A3481" s="1443"/>
      <c r="B3481" s="1444"/>
      <c r="C3481" s="1445"/>
      <c r="D3481" s="1446" t="str">
        <f>Master!$E$8</f>
        <v>Govt. Sr. Secondary School </v>
      </c>
      <c r="E3481" s="1447"/>
      <c r="F3481" s="1447"/>
      <c r="G3481" s="1447"/>
      <c r="H3481" s="1447"/>
      <c r="I3481" s="1447"/>
      <c r="J3481" s="1447"/>
      <c r="K3481" s="1447"/>
      <c r="L3481" s="1447"/>
      <c r="M3481" s="1447"/>
      <c r="N3481" s="1448"/>
    </row>
    <row r="3482" spans="8:8" ht="20.25" customHeight="1">
      <c r="A3482" s="1443"/>
      <c r="B3482" s="1449"/>
      <c r="C3482" s="1450"/>
      <c r="D3482" s="1451" t="str">
        <f>Master!$E$11</f>
        <v>P.S.-Bapini (Jodhpur)</v>
      </c>
      <c r="E3482" s="1452"/>
      <c r="F3482" s="1452"/>
      <c r="G3482" s="1452"/>
      <c r="H3482" s="1452"/>
      <c r="I3482" s="1452"/>
      <c r="J3482" s="1452"/>
      <c r="K3482" s="1452"/>
      <c r="L3482" s="1452"/>
      <c r="M3482" s="1452"/>
      <c r="N3482" s="1453"/>
    </row>
    <row r="3483" spans="8:8" ht="20.25" customHeight="1">
      <c r="A3483" s="1443"/>
      <c r="B3483" s="1454"/>
      <c r="C3483" s="1455" t="s">
        <v>151</v>
      </c>
      <c r="D3483" s="1456"/>
      <c r="E3483" s="1456"/>
      <c r="F3483" s="1456"/>
      <c r="G3483" s="1457"/>
      <c r="H3483" s="1458" t="s">
        <v>128</v>
      </c>
      <c r="I3483" s="1458"/>
      <c r="J3483" s="1459">
        <f>VLOOKUP(A3480,'Result Entry'!$B$6:$K$108,6,0)</f>
        <v>0.0</v>
      </c>
      <c r="K3483" s="1460" t="s">
        <v>69</v>
      </c>
      <c r="L3483" s="1461"/>
      <c r="M3483" s="1462">
        <f>Master!$E$14</f>
        <v>8.151106901E9</v>
      </c>
      <c r="N3483" s="1463"/>
    </row>
    <row r="3484" spans="8:8" ht="20.25" customHeight="1">
      <c r="A3484" s="1443"/>
      <c r="B3484" s="1464"/>
      <c r="C3484" s="1465"/>
      <c r="D3484" s="1466"/>
      <c r="E3484" s="1466"/>
      <c r="F3484" s="1466"/>
      <c r="G3484" s="1467"/>
      <c r="H3484" s="1468"/>
      <c r="I3484" s="1468"/>
      <c r="J3484" s="1469"/>
      <c r="K3484" s="1470" t="s">
        <v>67</v>
      </c>
      <c r="L3484" s="1471"/>
      <c r="M3484" s="1472"/>
      <c r="N3484" s="1473"/>
      <c r="O3484" s="23" t="s">
        <v>157</v>
      </c>
    </row>
    <row r="3485" spans="8:8" ht="20.25" customHeight="1">
      <c r="A3485" s="1443"/>
      <c r="B3485" s="1464"/>
      <c r="C3485" s="1474"/>
      <c r="D3485" s="1475"/>
      <c r="E3485" s="1475"/>
      <c r="F3485" s="1475"/>
      <c r="G3485" s="1476"/>
      <c r="H3485" s="1477"/>
      <c r="I3485" s="1477"/>
      <c r="J3485" s="1478"/>
      <c r="K3485" s="1479" t="s">
        <v>52</v>
      </c>
      <c r="L3485" s="1480"/>
      <c r="M3485" s="1481" t="str">
        <f>Master!$E$6</f>
        <v>2022-23</v>
      </c>
      <c r="N3485" s="1482"/>
    </row>
    <row r="3486" spans="8:8" ht="20.25" customHeight="1">
      <c r="A3486" s="1443"/>
      <c r="B3486" s="1483" t="s">
        <v>70</v>
      </c>
      <c r="C3486" s="1484" t="s">
        <v>21</v>
      </c>
      <c r="D3486" s="1485"/>
      <c r="E3486" s="1485"/>
      <c r="F3486" s="1486"/>
      <c r="G3486" s="1487" t="s">
        <v>150</v>
      </c>
      <c r="H3486" s="1488">
        <f>VLOOKUP($A3480,'Result Entry'!$B$9:$FW$108,4,0)</f>
        <v>0.0</v>
      </c>
      <c r="I3486" s="1488"/>
      <c r="J3486" s="1488"/>
      <c r="K3486" s="1488"/>
      <c r="L3486" s="1488"/>
      <c r="M3486" s="1488"/>
      <c r="N3486" s="1489"/>
    </row>
    <row r="3487" spans="8:8" ht="20.25" customHeight="1">
      <c r="A3487" s="1443"/>
      <c r="B3487" s="1483" t="s">
        <v>70</v>
      </c>
      <c r="C3487" s="1490" t="s">
        <v>23</v>
      </c>
      <c r="D3487" s="1491"/>
      <c r="E3487" s="1491"/>
      <c r="F3487" s="1492"/>
      <c r="G3487" s="1493" t="s">
        <v>150</v>
      </c>
      <c r="H3487" s="1494">
        <f>VLOOKUP($A3480,'Result Entry'!$B$9:$FW$108,7,0)</f>
        <v>0.0</v>
      </c>
      <c r="I3487" s="1494"/>
      <c r="J3487" s="1494"/>
      <c r="K3487" s="1494"/>
      <c r="L3487" s="1494"/>
      <c r="M3487" s="1494"/>
      <c r="N3487" s="1495"/>
    </row>
    <row r="3488" spans="8:8" ht="20.25" customHeight="1">
      <c r="A3488" s="1443"/>
      <c r="B3488" s="1483" t="s">
        <v>70</v>
      </c>
      <c r="C3488" s="1490" t="s">
        <v>24</v>
      </c>
      <c r="D3488" s="1491"/>
      <c r="E3488" s="1491"/>
      <c r="F3488" s="1492"/>
      <c r="G3488" s="1493" t="s">
        <v>150</v>
      </c>
      <c r="H3488" s="1494">
        <f>VLOOKUP($A3480,'Result Entry'!$B$9:$FW$108,8,0)</f>
        <v>0.0</v>
      </c>
      <c r="I3488" s="1494"/>
      <c r="J3488" s="1494"/>
      <c r="K3488" s="1494"/>
      <c r="L3488" s="1494"/>
      <c r="M3488" s="1494"/>
      <c r="N3488" s="1495"/>
    </row>
    <row r="3489" spans="8:8" ht="20.25" customHeight="1">
      <c r="A3489" s="1443"/>
      <c r="B3489" s="1483" t="s">
        <v>70</v>
      </c>
      <c r="C3489" s="1490" t="s">
        <v>53</v>
      </c>
      <c r="D3489" s="1491"/>
      <c r="E3489" s="1491"/>
      <c r="F3489" s="1492"/>
      <c r="G3489" s="1493" t="s">
        <v>150</v>
      </c>
      <c r="H3489" s="1494">
        <f>VLOOKUP($A3480,'Result Entry'!$B$9:$FW$108,9,0)</f>
        <v>0.0</v>
      </c>
      <c r="I3489" s="1494"/>
      <c r="J3489" s="1494"/>
      <c r="K3489" s="1494"/>
      <c r="L3489" s="1494"/>
      <c r="M3489" s="1494"/>
      <c r="N3489" s="1495"/>
    </row>
    <row r="3490" spans="8:8" ht="20.25" customHeight="1">
      <c r="A3490" s="1443"/>
      <c r="B3490" s="1483" t="s">
        <v>70</v>
      </c>
      <c r="C3490" s="1490" t="s">
        <v>54</v>
      </c>
      <c r="D3490" s="1491"/>
      <c r="E3490" s="1491"/>
      <c r="F3490" s="1492"/>
      <c r="G3490" s="1493" t="s">
        <v>150</v>
      </c>
      <c r="H3490" s="1496" t="str">
        <f>CONCATENATE('Result Entry'!$G$4,'Result Entry'!$J$4)</f>
        <v>11(A)</v>
      </c>
      <c r="I3490" s="1494"/>
      <c r="J3490" s="1494"/>
      <c r="K3490" s="1494"/>
      <c r="L3490" s="1494"/>
      <c r="M3490" s="1494"/>
      <c r="N3490" s="1495"/>
    </row>
    <row r="3491" spans="8:8" ht="20.25" customHeight="1">
      <c r="A3491" s="1443"/>
      <c r="B3491" s="1483" t="s">
        <v>70</v>
      </c>
      <c r="C3491" s="1497" t="s">
        <v>26</v>
      </c>
      <c r="D3491" s="1498"/>
      <c r="E3491" s="1498"/>
      <c r="F3491" s="1499"/>
      <c r="G3491" s="1500" t="s">
        <v>150</v>
      </c>
      <c r="H3491" s="1501">
        <f>VLOOKUP($A3480,'Result Entry'!$B$9:$FW$108,10,0)</f>
        <v>0.0</v>
      </c>
      <c r="I3491" s="1501"/>
      <c r="J3491" s="1501"/>
      <c r="K3491" s="1501"/>
      <c r="L3491" s="1501"/>
      <c r="M3491" s="1501"/>
      <c r="N3491" s="1502"/>
    </row>
    <row r="3492" spans="8:8" ht="20.25" customHeight="1">
      <c r="A3492" s="1443"/>
      <c r="B3492" s="1503" t="s">
        <v>70</v>
      </c>
      <c r="C3492" s="1504" t="s">
        <v>168</v>
      </c>
      <c r="D3492" s="1505"/>
      <c r="E3492" s="1506" t="s">
        <v>73</v>
      </c>
      <c r="F3492" s="1507" t="s">
        <v>74</v>
      </c>
      <c r="G3492" s="1508" t="s">
        <v>169</v>
      </c>
      <c r="H3492" s="1509" t="s">
        <v>56</v>
      </c>
      <c r="I3492" s="1510"/>
      <c r="J3492" s="1511" t="s">
        <v>85</v>
      </c>
      <c r="K3492" s="1512"/>
      <c r="L3492" s="1513" t="s">
        <v>170</v>
      </c>
      <c r="M3492" s="1514" t="s">
        <v>77</v>
      </c>
      <c r="N3492" s="1515" t="s">
        <v>99</v>
      </c>
    </row>
    <row r="3493" spans="8:8" ht="20.25" customHeight="1">
      <c r="A3493" s="1443"/>
      <c r="B3493" s="1503"/>
      <c r="C3493" s="1516"/>
      <c r="D3493" s="1517"/>
      <c r="E3493" s="1518"/>
      <c r="F3493" s="1519"/>
      <c r="G3493" s="1520"/>
      <c r="H3493" s="1521"/>
      <c r="I3493" s="1522"/>
      <c r="J3493" s="1523"/>
      <c r="K3493" s="1524"/>
      <c r="L3493" s="1525"/>
      <c r="M3493" s="1526"/>
      <c r="N3493" s="1527"/>
    </row>
    <row r="3494" spans="8:8" ht="20.25" customHeight="1">
      <c r="A3494" s="1443"/>
      <c r="B3494" s="1503" t="s">
        <v>70</v>
      </c>
      <c r="C3494" s="1528" t="s">
        <v>57</v>
      </c>
      <c r="D3494" s="1529"/>
      <c r="E3494" s="1530">
        <f>'Result Entry'!$L$7</f>
        <v>10.0</v>
      </c>
      <c r="F3494" s="1531">
        <f>'Result Entry'!$M$7</f>
        <v>10.0</v>
      </c>
      <c r="G3494" s="1532">
        <f>SUM(E3494:F3494)</f>
        <v>20.0</v>
      </c>
      <c r="H3494" s="1533">
        <f>'Result Entry'!$AU$7</f>
        <v>70.0</v>
      </c>
      <c r="I3494" s="1534"/>
      <c r="J3494" s="1535">
        <f>'Result Entry'!$AY$7</f>
        <v>100.0</v>
      </c>
      <c r="K3494" s="1534"/>
      <c r="L3494" s="1532">
        <f t="shared" si="196" ref="L3494:L3499">H3494+J3494</f>
        <v>170.0</v>
      </c>
      <c r="M3494" s="1536">
        <f t="shared" si="197" ref="M3494:M3499">G3494+L3494</f>
        <v>190.0</v>
      </c>
      <c r="N3494" s="1537"/>
    </row>
    <row r="3495" spans="8:8" s="1538" ht="20.25" customFormat="1" customHeight="1">
      <c r="A3495" s="1443"/>
      <c r="B3495" s="1539" t="s">
        <v>70</v>
      </c>
      <c r="C3495" s="1540" t="str">
        <f>'Result Entry'!$L$3</f>
        <v>HINDI Comp.</v>
      </c>
      <c r="D3495" s="1541"/>
      <c r="E3495" s="1542">
        <f>IF($J3483="TC",0,IF($J3483="Nso",0,VLOOKUP($A3480,'Result Entry'!$B$9:$FW$108,11,0)))</f>
        <v>0.0</v>
      </c>
      <c r="F3495" s="1543">
        <f>IF($J3483="TC",0,IF($J3483="Nso",0,VLOOKUP($A3480,'Result Entry'!$B$9:$FW$108,12,0)))</f>
        <v>0.0</v>
      </c>
      <c r="G3495" s="1544">
        <f>E3495+F3495</f>
        <v>0.0</v>
      </c>
      <c r="H3495" s="1545">
        <f>IF($J3483="TC",0,IF($J3483="Nso",0,VLOOKUP($A3480,'Result Entry'!$B$9:$FW$108,16,0)))</f>
        <v>0.0</v>
      </c>
      <c r="I3495" s="1546"/>
      <c r="J3495" s="1547">
        <f>IF($J3483="TC",0,IF($J3483="Nso",0,VLOOKUP($A3480,'Result Entry'!$B$9:$FW$108,19,0)))</f>
        <v>0.0</v>
      </c>
      <c r="K3495" s="1546"/>
      <c r="L3495" s="1548">
        <f t="shared" si="196"/>
        <v>0.0</v>
      </c>
      <c r="M3495" s="1549">
        <f t="shared" si="197"/>
        <v>0.0</v>
      </c>
      <c r="N3495" s="1550" t="str">
        <f>IF($J3483="TC",0,IF($J3483="Nso",0,VLOOKUP($A3480,'Result Entry'!$B$9:$FW$108,24,0)))</f>
        <v/>
      </c>
    </row>
    <row r="3496" spans="8:8" s="1538" ht="20.25" customFormat="1" customHeight="1">
      <c r="A3496" s="1443"/>
      <c r="B3496" s="1539" t="s">
        <v>70</v>
      </c>
      <c r="C3496" s="1551" t="str">
        <f>'Result Entry'!$Z$3</f>
        <v>ENGLISH Comp.</v>
      </c>
      <c r="D3496" s="1552"/>
      <c r="E3496" s="1542">
        <f>IF($J3483="TC",0,IF($J3483="Nso",0,VLOOKUP($A3480,'Result Entry'!$B$9:$FW$108,25,0)))</f>
        <v>0.0</v>
      </c>
      <c r="F3496" s="1543">
        <f>IF($J3483="TC",0,IF($J3483="Nso",0,VLOOKUP($A3480,'Result Entry'!$B$9:$FW$108,26,0)))</f>
        <v>0.0</v>
      </c>
      <c r="G3496" s="1553">
        <f>E3496+F3496</f>
        <v>0.0</v>
      </c>
      <c r="H3496" s="1554">
        <f>IF($J3483="TC",0,IF($J3483="Nso",0,VLOOKUP($A3480,'Result Entry'!$B$9:$FW$108,30,0)))</f>
        <v>0.0</v>
      </c>
      <c r="I3496" s="1555"/>
      <c r="J3496" s="1556">
        <f>IF($J3483="TC",0,IF($J3483="Nso",0,VLOOKUP($A3480,'Result Entry'!$B$9:$FW$108,33,0)))</f>
        <v>0.0</v>
      </c>
      <c r="K3496" s="1555"/>
      <c r="L3496" s="1548">
        <f t="shared" si="196"/>
        <v>0.0</v>
      </c>
      <c r="M3496" s="1549">
        <f t="shared" si="197"/>
        <v>0.0</v>
      </c>
      <c r="N3496" s="1550" t="str">
        <f>IF($J3483="TC",0,IF($J3483="Nso",0,VLOOKUP($A3480,'Result Entry'!$B$9:$FW$108,38,0)))</f>
        <v/>
      </c>
    </row>
    <row r="3497" spans="8:8" s="1538" ht="20.25" customFormat="1" customHeight="1">
      <c r="A3497" s="1443"/>
      <c r="B3497" s="1539" t="s">
        <v>70</v>
      </c>
      <c r="C3497" s="1551" t="str">
        <f>'Result Entry'!$AO$3</f>
        <v>PHYSICS</v>
      </c>
      <c r="D3497" s="1552"/>
      <c r="E3497" s="1542">
        <f>IF($J3483="TC",0,IF($J3483="Nso",0,VLOOKUP($A3480,'Result Entry'!$B$9:$FW$108,39,0)))</f>
        <v>0.0</v>
      </c>
      <c r="F3497" s="1543">
        <f>IF($J3483="TC",0,IF($J3483="Nso",0,VLOOKUP($A3480,'Result Entry'!$B$9:$FW$108,40,0)))</f>
        <v>0.0</v>
      </c>
      <c r="G3497" s="1553">
        <f>E3497+F3497</f>
        <v>0.0</v>
      </c>
      <c r="H3497" s="1554">
        <f>IF($J3483="TC",0,IF($J3483="Nso",0,VLOOKUP($A3480,'Result Entry'!$B$9:$FW$108,45,0)))</f>
        <v>0.0</v>
      </c>
      <c r="I3497" s="1555"/>
      <c r="J3497" s="1556">
        <f>IF($J3483="TC",0,IF($J3483="Nso",0,VLOOKUP($A3480,'Result Entry'!$B$9:$FW$108,49,0)))</f>
        <v>0.0</v>
      </c>
      <c r="K3497" s="1555"/>
      <c r="L3497" s="1548">
        <f t="shared" si="196"/>
        <v>0.0</v>
      </c>
      <c r="M3497" s="1549">
        <f t="shared" si="197"/>
        <v>0.0</v>
      </c>
      <c r="N3497" s="1550" t="str">
        <f>IF($J3483="TC",0,IF($J3483="Nso",0,VLOOKUP($A3480,'Result Entry'!$B$9:$FW$108,54,0)))</f>
        <v/>
      </c>
    </row>
    <row r="3498" spans="8:8" s="1538" ht="20.25" customFormat="1" customHeight="1">
      <c r="A3498" s="1443"/>
      <c r="B3498" s="1539" t="s">
        <v>70</v>
      </c>
      <c r="C3498" s="1551" t="str">
        <f>'Result Entry'!$BF$3</f>
        <v>CHEMISTRY</v>
      </c>
      <c r="D3498" s="1552"/>
      <c r="E3498" s="1542" t="str">
        <f>IF($J3483="TC",0,IF($J3483="Nso",0,VLOOKUP($A3480,'Result Entry'!$B$9:$FW$108,55,0)))</f>
        <v/>
      </c>
      <c r="F3498" s="1543">
        <f>IF($J3483="TC",0,IF($J3483="Nso",0,VLOOKUP($A3480,'Result Entry'!$B$9:$FW$108,56,0)))</f>
        <v>0.0</v>
      </c>
      <c r="G3498" s="1553" t="e">
        <f>E3498+F3498</f>
        <v>#VALUE!</v>
      </c>
      <c r="H3498" s="1554">
        <f>IF($J3483="TC",0,IF($J3483="Nso",0,VLOOKUP($A3480,'Result Entry'!$B$9:$FW$108,61,0)))</f>
        <v>0.0</v>
      </c>
      <c r="I3498" s="1555"/>
      <c r="J3498" s="1556">
        <f>IF($J3483="TC",0,IF($J3483="Nso",0,VLOOKUP($A3480,'Result Entry'!$B$9:$FW$108,65,0)))</f>
        <v>0.0</v>
      </c>
      <c r="K3498" s="1555"/>
      <c r="L3498" s="1548">
        <f t="shared" si="196"/>
        <v>0.0</v>
      </c>
      <c r="M3498" s="1549" t="e">
        <f t="shared" si="197"/>
        <v>#VALUE!</v>
      </c>
      <c r="N3498" s="1550" t="str">
        <f>IF($J3483="TC",0,IF($J3483="Nso",0,VLOOKUP($A3480,'Result Entry'!$B$9:$FW$108,70,0)))</f>
        <v/>
      </c>
    </row>
    <row r="3499" spans="8:8" s="1538" ht="20.25" customFormat="1" customHeight="1">
      <c r="A3499" s="1443"/>
      <c r="B3499" s="1539" t="s">
        <v>70</v>
      </c>
      <c r="C3499" s="1551" t="str">
        <f>'Result Entry'!$BW$3</f>
        <v>BIOLOGY</v>
      </c>
      <c r="D3499" s="1552"/>
      <c r="E3499" s="1557" t="str">
        <f>IF($J3483="TC",0,IF($J3483="Nso",0,VLOOKUP($A3480,'Result Entry'!$B$9:$FW$108,71,0)))</f>
        <v/>
      </c>
      <c r="F3499" s="1558" t="str">
        <f>IF($J3483="TC",0,IF($J3483="Nso",0,VLOOKUP($A3480,'Result Entry'!$B$9:$FW$108,72,0)))</f>
        <v/>
      </c>
      <c r="G3499" s="1559" t="e">
        <f>E3499+F3499</f>
        <v>#VALUE!</v>
      </c>
      <c r="H3499" s="1560">
        <f>IF($J3483="TC",0,IF($J3483="Nso",0,VLOOKUP($A3480,'Result Entry'!$B$9:$FW$108,77,0)))</f>
        <v>0.0</v>
      </c>
      <c r="I3499" s="1561"/>
      <c r="J3499" s="1562">
        <f>IF($J3483="TC",0,IF($J3483="Nso",0,VLOOKUP($A3480,'Result Entry'!$B$9:$FW$108,81,0)))</f>
        <v>0.0</v>
      </c>
      <c r="K3499" s="1561"/>
      <c r="L3499" s="1563">
        <f t="shared" si="196"/>
        <v>0.0</v>
      </c>
      <c r="M3499" s="1564" t="e">
        <f t="shared" si="197"/>
        <v>#VALUE!</v>
      </c>
      <c r="N3499" s="1550">
        <f>IF($J3483="TC",0,IF($J3483="Nso",0,VLOOKUP($A3480,'Result Entry'!$B$9:$FW$108,86,0)))</f>
        <v>0.0</v>
      </c>
    </row>
    <row r="3500" spans="8:8" ht="20.25" customHeight="1">
      <c r="A3500" s="1443"/>
      <c r="B3500" s="1503" t="s">
        <v>70</v>
      </c>
      <c r="C3500" s="1565" t="s">
        <v>78</v>
      </c>
      <c r="D3500" s="1566"/>
      <c r="E3500" s="1567"/>
      <c r="F3500" s="1568" t="s">
        <v>79</v>
      </c>
      <c r="G3500" s="1569"/>
      <c r="H3500" s="1570" t="s">
        <v>80</v>
      </c>
      <c r="I3500" s="1571"/>
      <c r="J3500" s="1572" t="s">
        <v>42</v>
      </c>
      <c r="K3500" s="1667" t="s">
        <v>92</v>
      </c>
      <c r="L3500" s="1574" t="s">
        <v>40</v>
      </c>
      <c r="M3500" s="1575"/>
      <c r="N3500" s="1576" t="s">
        <v>44</v>
      </c>
    </row>
    <row r="3501" spans="8:8" ht="25.5" customHeight="1">
      <c r="A3501" s="1443"/>
      <c r="B3501" s="1503" t="s">
        <v>70</v>
      </c>
      <c r="C3501" s="1577"/>
      <c r="D3501" s="1578"/>
      <c r="E3501" s="1579"/>
      <c r="F3501" s="1580">
        <f>IF($J3483="TC",0,IF($J3483="Nso",0,VLOOKUP($A3480,'Result Entry'!$B$9:$FW$108,146,0)))</f>
        <v>0.0</v>
      </c>
      <c r="G3501" s="1581"/>
      <c r="H3501" s="1582">
        <f>IF($J3483="TC",0,IF($J3483="Nso",0,VLOOKUP($A3480,'Result Entry'!$B$9:$FW$108,147,0)))</f>
        <v>0.0</v>
      </c>
      <c r="I3501" s="1583"/>
      <c r="J3501" s="1584">
        <f>IF($J3483="TC",0,IF($J3483="Nso",0,VLOOKUP($A3480,'Result Entry'!$B$9:$FW$108,148,0)))</f>
        <v>0.0</v>
      </c>
      <c r="K3501" s="1585" t="str">
        <f>IF($J3483="TC",0,IF($J3483="Nso",0,VLOOKUP($A3480,'Result Entry'!$B$9:$FW$108,149,0)))</f>
        <v/>
      </c>
      <c r="L3501" s="1586">
        <f>IF($J3483="TC",0,IF($J3483="Nso",0,VLOOKUP($A3480,'Result Entry'!$B$9:$FW$108,150,0)))</f>
        <v>0.0</v>
      </c>
      <c r="M3501" s="1587"/>
      <c r="N3501" s="1588">
        <f>IF($J3483="TC",0,IF($J3483="Nso",0,VLOOKUP($A3480,'Result Entry'!$B$9:$FW$108,152,0)))</f>
        <v>0.0</v>
      </c>
    </row>
    <row r="3502" spans="8:8" ht="20.25" customHeight="1">
      <c r="A3502" s="1443"/>
      <c r="B3502" s="1503" t="s">
        <v>70</v>
      </c>
      <c r="C3502" s="1589" t="s">
        <v>59</v>
      </c>
      <c r="D3502" s="1590"/>
      <c r="E3502" s="1590"/>
      <c r="F3502" s="1590"/>
      <c r="G3502" s="1590"/>
      <c r="H3502" s="1591"/>
      <c r="I3502" s="1592" t="s">
        <v>60</v>
      </c>
      <c r="J3502" s="1593"/>
      <c r="K3502" s="1594">
        <f>VLOOKUP($A3480,'Result Entry'!$B$9:$FW$108,143,0)</f>
        <v>0.0</v>
      </c>
      <c r="L3502" s="1595"/>
      <c r="M3502" s="1596" t="s">
        <v>38</v>
      </c>
      <c r="N3502" s="1597"/>
    </row>
    <row r="3503" spans="8:8" ht="20.25" customHeight="1">
      <c r="A3503" s="1443"/>
      <c r="B3503" s="1503" t="s">
        <v>70</v>
      </c>
      <c r="C3503" s="1598" t="s">
        <v>55</v>
      </c>
      <c r="D3503" s="1599"/>
      <c r="E3503" s="1599"/>
      <c r="F3503" s="1600" t="s">
        <v>158</v>
      </c>
      <c r="G3503" s="1601"/>
      <c r="H3503" s="1602" t="s">
        <v>48</v>
      </c>
      <c r="I3503" s="1603" t="s">
        <v>61</v>
      </c>
      <c r="J3503" s="1604"/>
      <c r="K3503" s="1605">
        <f>VLOOKUP($A3480,'Result Entry'!$B$9:$FW$108,144,0)</f>
        <v>0.0</v>
      </c>
      <c r="L3503" s="1606"/>
      <c r="M3503" s="1607">
        <f>VLOOKUP($A3480,'Result Entry'!$B$9:$FW$108,145,0)</f>
        <v>0.0</v>
      </c>
      <c r="N3503" s="1608"/>
    </row>
    <row r="3504" spans="8:8" ht="20.25" customHeight="1">
      <c r="A3504" s="1443"/>
      <c r="B3504" s="1503" t="s">
        <v>70</v>
      </c>
      <c r="C3504" s="1598"/>
      <c r="D3504" s="1599"/>
      <c r="E3504" s="1599"/>
      <c r="F3504" s="1609"/>
      <c r="G3504" s="1610"/>
      <c r="H3504" s="1611" t="s">
        <v>100</v>
      </c>
      <c r="I3504" s="1612" t="s">
        <v>62</v>
      </c>
      <c r="J3504" s="1613"/>
      <c r="K3504" s="1614">
        <f>IF($J3483="TC","Transferred",IF($J3483="Nso","NameSeparated",VLOOKUP($A3480,'Result Entry'!$B$9:$FW$108,153,0)))</f>
        <v>0.0</v>
      </c>
      <c r="L3504" s="1614"/>
      <c r="M3504" s="1614"/>
      <c r="N3504" s="1615"/>
    </row>
    <row r="3505" spans="8:8" ht="20.25" customHeight="1">
      <c r="A3505" s="1443"/>
      <c r="B3505" s="1503" t="s">
        <v>70</v>
      </c>
      <c r="C3505" s="1616" t="str">
        <f>'Result Entry'!$DU$3</f>
        <v>Foundation Of Information Tech.</v>
      </c>
      <c r="D3505" s="1617"/>
      <c r="E3505" s="1618"/>
      <c r="F3505" s="1619" t="str">
        <f>IF($J3483="TC",0,IF($J3483="Nso",0,VLOOKUP($A3480,'Result Entry'!$B$9:$GS$108,170,0)))</f>
        <v/>
      </c>
      <c r="G3505" s="1619"/>
      <c r="H3505" s="1620">
        <f>IF($J3483="TC",0,IF($J3483="Nso",0,VLOOKUP($A3480,'Result Entry'!$B$9:$GS$108,112,0)))</f>
        <v>0.0</v>
      </c>
      <c r="I3505" s="1621" t="s">
        <v>72</v>
      </c>
      <c r="J3505" s="1622"/>
      <c r="K3505" s="1623">
        <f>'Result Entry'!$T$2</f>
        <v>45041.0</v>
      </c>
      <c r="L3505" s="1624"/>
      <c r="M3505" s="1624"/>
      <c r="N3505" s="1625"/>
    </row>
    <row r="3506" spans="8:8" ht="20.25" customHeight="1">
      <c r="A3506" s="1443"/>
      <c r="B3506" s="1503" t="s">
        <v>70</v>
      </c>
      <c r="C3506" s="1616" t="str">
        <f>'Result Entry'!$EI$3</f>
        <v>G.I.A.I.-II</v>
      </c>
      <c r="D3506" s="1617"/>
      <c r="E3506" s="1618"/>
      <c r="F3506" s="1619" t="str">
        <f>IF($J3483="TC",0,IF($J3483="Nso",0,VLOOKUP($A3480,'Result Entry'!$B$9:$GS$108,174,0)))</f>
        <v/>
      </c>
      <c r="G3506" s="1619"/>
      <c r="H3506" s="1620">
        <f>IF($J3483="TC",0,IF($J3483="Nso",0,VLOOKUP($A3480,'Result Entry'!$B$9:$GS$108,124,0)))</f>
        <v>0.0</v>
      </c>
      <c r="I3506" s="1626"/>
      <c r="J3506" s="1627"/>
      <c r="K3506" s="1627"/>
      <c r="L3506" s="1627"/>
      <c r="M3506" s="1627"/>
      <c r="N3506" s="1628"/>
    </row>
    <row r="3507" spans="8:8" ht="20.25" customHeight="1">
      <c r="A3507" s="1443"/>
      <c r="B3507" s="1503" t="s">
        <v>70</v>
      </c>
      <c r="C3507" s="1616" t="str">
        <f>'Result Entry'!$EU$3</f>
        <v>SOC.SER.PLAN</v>
      </c>
      <c r="D3507" s="1617"/>
      <c r="E3507" s="1618"/>
      <c r="F3507" s="1619">
        <f>IF($J3483="TC",0,IF($J3483="Nso",0,VLOOKUP($A3480,'Result Entry'!$B$9:$HS$108,178,0)))</f>
        <v>0.0</v>
      </c>
      <c r="G3507" s="1619"/>
      <c r="H3507" s="1620">
        <f>IF($J3483="TC",0,IF($J3483="Nso",0,VLOOKUP($A3480,'Result Entry'!$B$9:$GS$108,136,0)))</f>
        <v>0.0</v>
      </c>
      <c r="I3507" s="1629" t="s">
        <v>175</v>
      </c>
      <c r="J3507" s="1630"/>
      <c r="K3507" s="1668"/>
      <c r="L3507" s="1669"/>
      <c r="M3507" s="1669"/>
      <c r="N3507" s="1670"/>
    </row>
    <row r="3508" spans="8:8" ht="20.25" customHeight="1">
      <c r="A3508" s="1443"/>
      <c r="B3508" s="1503" t="s">
        <v>70</v>
      </c>
      <c r="C3508" s="1616" t="str">
        <f>'Result Entry'!$FG$3</f>
        <v>Jeewan Kaushal</v>
      </c>
      <c r="D3508" s="1617"/>
      <c r="E3508" s="1618"/>
      <c r="F3508" s="1619" t="str">
        <f>IF($J3483="TC",0,IF($J3483="Nso",0,VLOOKUP($A3480,'Result Entry'!$B$9:$HS$108,182,0)))</f>
        <v/>
      </c>
      <c r="G3508" s="1619"/>
      <c r="H3508" s="1620">
        <f>IF($J3483="TC",0,IF($J3483="Nso",0,VLOOKUP($A3480,'Result Entry'!$B$9:$HS$108,136,0)))</f>
        <v>0.0</v>
      </c>
      <c r="I3508" s="1629" t="s">
        <v>149</v>
      </c>
      <c r="J3508" s="1630"/>
      <c r="K3508" s="1630"/>
      <c r="L3508" s="1630"/>
      <c r="M3508" s="1630"/>
      <c r="N3508" s="1634"/>
    </row>
    <row r="3509" spans="8:8" ht="20.25" customHeight="1">
      <c r="A3509" s="1443"/>
      <c r="B3509" s="1483" t="s">
        <v>70</v>
      </c>
      <c r="C3509" s="1635" t="s">
        <v>181</v>
      </c>
      <c r="D3509" s="1636"/>
      <c r="E3509" s="1637"/>
      <c r="F3509" s="1638" t="s">
        <v>182</v>
      </c>
      <c r="G3509" s="1639"/>
      <c r="H3509" s="1640" t="s">
        <v>31</v>
      </c>
      <c r="I3509" s="1629" t="s">
        <v>176</v>
      </c>
      <c r="J3509" s="1630"/>
      <c r="K3509" s="1630"/>
      <c r="L3509" s="1630"/>
      <c r="M3509" s="1630"/>
      <c r="N3509" s="1634"/>
    </row>
    <row r="3510" spans="8:8" ht="20.25" customHeight="1">
      <c r="A3510" s="1443"/>
      <c r="B3510" s="1483" t="s">
        <v>70</v>
      </c>
      <c r="C3510" s="1641"/>
      <c r="D3510" s="1642"/>
      <c r="E3510" s="1643"/>
      <c r="F3510" s="1644" t="s">
        <v>183</v>
      </c>
      <c r="G3510" s="1645"/>
      <c r="H3510" s="1646" t="s">
        <v>180</v>
      </c>
      <c r="I3510" s="1647" t="s">
        <v>68</v>
      </c>
      <c r="J3510" s="1648"/>
      <c r="K3510" s="1648"/>
      <c r="L3510" s="1648"/>
      <c r="M3510" s="1648"/>
      <c r="N3510" s="1649"/>
    </row>
    <row r="3511" spans="8:8" ht="20.25" customHeight="1">
      <c r="A3511" s="1443"/>
      <c r="B3511" s="1483" t="s">
        <v>70</v>
      </c>
      <c r="C3511" s="1641"/>
      <c r="D3511" s="1642"/>
      <c r="E3511" s="1643"/>
      <c r="F3511" s="1644" t="s">
        <v>186</v>
      </c>
      <c r="G3511" s="1645"/>
      <c r="H3511" s="1646" t="s">
        <v>63</v>
      </c>
      <c r="I3511" s="1650"/>
      <c r="J3511" s="1651"/>
      <c r="K3511" s="1651"/>
      <c r="L3511" s="1651"/>
      <c r="M3511" s="1651"/>
      <c r="N3511" s="1652"/>
    </row>
    <row r="3512" spans="8:8" ht="20.25" customHeight="1">
      <c r="A3512" s="1443"/>
      <c r="B3512" s="1483" t="s">
        <v>70</v>
      </c>
      <c r="C3512" s="1641"/>
      <c r="D3512" s="1642"/>
      <c r="E3512" s="1643"/>
      <c r="F3512" s="1644" t="s">
        <v>187</v>
      </c>
      <c r="G3512" s="1645"/>
      <c r="H3512" s="1646" t="s">
        <v>64</v>
      </c>
      <c r="I3512" s="1650"/>
      <c r="J3512" s="1651"/>
      <c r="K3512" s="1651"/>
      <c r="L3512" s="1651"/>
      <c r="M3512" s="1651"/>
      <c r="N3512" s="1652"/>
    </row>
    <row r="3513" spans="8:8" ht="20.25" customHeight="1">
      <c r="A3513" s="1443"/>
      <c r="B3513" s="1483" t="s">
        <v>70</v>
      </c>
      <c r="C3513" s="1641"/>
      <c r="D3513" s="1642"/>
      <c r="E3513" s="1643"/>
      <c r="F3513" s="1644" t="s">
        <v>184</v>
      </c>
      <c r="G3513" s="1645"/>
      <c r="H3513" s="1646" t="s">
        <v>66</v>
      </c>
      <c r="I3513" s="1653" t="s">
        <v>81</v>
      </c>
      <c r="J3513" s="1654"/>
      <c r="K3513" s="1654"/>
      <c r="L3513" s="1654"/>
      <c r="M3513" s="1654"/>
      <c r="N3513" s="1655"/>
    </row>
    <row r="3514" spans="8:8" ht="20.25" customHeight="1">
      <c r="A3514" s="1443"/>
      <c r="B3514" s="1656" t="s">
        <v>70</v>
      </c>
      <c r="C3514" s="1657"/>
      <c r="D3514" s="1658"/>
      <c r="E3514" s="1659"/>
      <c r="F3514" s="1660" t="s">
        <v>185</v>
      </c>
      <c r="G3514" s="1661"/>
      <c r="H3514" s="1662" t="s">
        <v>65</v>
      </c>
      <c r="I3514" s="1663"/>
      <c r="J3514" s="1664"/>
      <c r="K3514" s="1664"/>
      <c r="L3514" s="1664"/>
      <c r="M3514" s="1664"/>
      <c r="N3514" s="1665"/>
    </row>
    <row r="3515" spans="8:8" ht="15.75">
      <c r="A3515" s="1666"/>
      <c r="B3515" s="1666"/>
      <c r="C3515" s="1666"/>
      <c r="D3515" s="1666"/>
      <c r="E3515" s="1666"/>
      <c r="F3515" s="1666"/>
      <c r="G3515" s="1666"/>
      <c r="H3515" s="1666"/>
      <c r="I3515" s="1666"/>
      <c r="J3515" s="1666"/>
      <c r="K3515" s="1666"/>
      <c r="L3515" s="1666"/>
      <c r="M3515" s="1666"/>
      <c r="N3515" s="1666"/>
    </row>
    <row r="3516" spans="8:8" ht="24.75" customHeight="1">
      <c r="A3516" s="1441">
        <f>A3480+1</f>
        <v>100.0</v>
      </c>
      <c r="B3516" s="1442" t="s">
        <v>51</v>
      </c>
      <c r="C3516" s="1442"/>
      <c r="D3516" s="1442"/>
      <c r="E3516" s="1442"/>
      <c r="F3516" s="1442"/>
      <c r="G3516" s="1442"/>
      <c r="H3516" s="1442"/>
      <c r="I3516" s="1442"/>
      <c r="J3516" s="1442"/>
      <c r="K3516" s="1442"/>
      <c r="L3516" s="1442"/>
      <c r="M3516" s="1442"/>
      <c r="N3516" s="1442"/>
    </row>
    <row r="3517" spans="8:8" ht="42.75" customHeight="1">
      <c r="A3517" s="1443"/>
      <c r="B3517" s="1444"/>
      <c r="C3517" s="1445"/>
      <c r="D3517" s="1446" t="str">
        <f>Master!$E$8</f>
        <v>Govt. Sr. Secondary School </v>
      </c>
      <c r="E3517" s="1447"/>
      <c r="F3517" s="1447"/>
      <c r="G3517" s="1447"/>
      <c r="H3517" s="1447"/>
      <c r="I3517" s="1447"/>
      <c r="J3517" s="1447"/>
      <c r="K3517" s="1447"/>
      <c r="L3517" s="1447"/>
      <c r="M3517" s="1447"/>
      <c r="N3517" s="1448"/>
    </row>
    <row r="3518" spans="8:8" ht="26.25" customHeight="1">
      <c r="A3518" s="1443"/>
      <c r="B3518" s="1449"/>
      <c r="C3518" s="1450"/>
      <c r="D3518" s="1451" t="str">
        <f>Master!$E$11</f>
        <v>P.S.-Bapini (Jodhpur)</v>
      </c>
      <c r="E3518" s="1452"/>
      <c r="F3518" s="1452"/>
      <c r="G3518" s="1452"/>
      <c r="H3518" s="1452"/>
      <c r="I3518" s="1452"/>
      <c r="J3518" s="1452"/>
      <c r="K3518" s="1452"/>
      <c r="L3518" s="1452"/>
      <c r="M3518" s="1452"/>
      <c r="N3518" s="1453"/>
    </row>
    <row r="3519" spans="8:8" ht="20.25" customHeight="1">
      <c r="A3519" s="1443"/>
      <c r="B3519" s="1454"/>
      <c r="C3519" s="1455" t="s">
        <v>151</v>
      </c>
      <c r="D3519" s="1456"/>
      <c r="E3519" s="1456"/>
      <c r="F3519" s="1456"/>
      <c r="G3519" s="1457"/>
      <c r="H3519" s="1458" t="s">
        <v>128</v>
      </c>
      <c r="I3519" s="1458"/>
      <c r="J3519" s="1459">
        <f>VLOOKUP(A3516,'Result Entry'!$B$6:$K$108,6,0)</f>
        <v>0.0</v>
      </c>
      <c r="K3519" s="1460" t="s">
        <v>69</v>
      </c>
      <c r="L3519" s="1461"/>
      <c r="M3519" s="1462">
        <f>Master!$E$14</f>
        <v>8.151106901E9</v>
      </c>
      <c r="N3519" s="1463"/>
    </row>
    <row r="3520" spans="8:8" ht="20.25" customHeight="1">
      <c r="A3520" s="1443"/>
      <c r="B3520" s="1464"/>
      <c r="C3520" s="1465"/>
      <c r="D3520" s="1466"/>
      <c r="E3520" s="1466"/>
      <c r="F3520" s="1466"/>
      <c r="G3520" s="1467"/>
      <c r="H3520" s="1468"/>
      <c r="I3520" s="1468"/>
      <c r="J3520" s="1469"/>
      <c r="K3520" s="1470" t="s">
        <v>67</v>
      </c>
      <c r="L3520" s="1471"/>
      <c r="M3520" s="1472"/>
      <c r="N3520" s="1473"/>
      <c r="O3520" s="23" t="s">
        <v>157</v>
      </c>
    </row>
    <row r="3521" spans="8:8" ht="20.25" customHeight="1">
      <c r="A3521" s="1443"/>
      <c r="B3521" s="1464"/>
      <c r="C3521" s="1474"/>
      <c r="D3521" s="1475"/>
      <c r="E3521" s="1475"/>
      <c r="F3521" s="1475"/>
      <c r="G3521" s="1476"/>
      <c r="H3521" s="1477"/>
      <c r="I3521" s="1477"/>
      <c r="J3521" s="1478"/>
      <c r="K3521" s="1479" t="s">
        <v>52</v>
      </c>
      <c r="L3521" s="1480"/>
      <c r="M3521" s="1481" t="str">
        <f>Master!$E$6</f>
        <v>2022-23</v>
      </c>
      <c r="N3521" s="1482"/>
    </row>
    <row r="3522" spans="8:8" ht="20.25" customHeight="1">
      <c r="A3522" s="1443"/>
      <c r="B3522" s="1483" t="s">
        <v>70</v>
      </c>
      <c r="C3522" s="1484" t="s">
        <v>21</v>
      </c>
      <c r="D3522" s="1485"/>
      <c r="E3522" s="1485"/>
      <c r="F3522" s="1486"/>
      <c r="G3522" s="1487" t="s">
        <v>150</v>
      </c>
      <c r="H3522" s="1488">
        <f>VLOOKUP($A3516,'Result Entry'!$B$9:$FW$108,4,0)</f>
        <v>0.0</v>
      </c>
      <c r="I3522" s="1488"/>
      <c r="J3522" s="1488"/>
      <c r="K3522" s="1488"/>
      <c r="L3522" s="1488"/>
      <c r="M3522" s="1488"/>
      <c r="N3522" s="1489"/>
    </row>
    <row r="3523" spans="8:8" ht="20.25" customHeight="1">
      <c r="A3523" s="1443"/>
      <c r="B3523" s="1483" t="s">
        <v>70</v>
      </c>
      <c r="C3523" s="1490" t="s">
        <v>23</v>
      </c>
      <c r="D3523" s="1491"/>
      <c r="E3523" s="1491"/>
      <c r="F3523" s="1492"/>
      <c r="G3523" s="1493" t="s">
        <v>150</v>
      </c>
      <c r="H3523" s="1494">
        <f>VLOOKUP($A3516,'Result Entry'!$B$9:$FW$108,7,0)</f>
        <v>0.0</v>
      </c>
      <c r="I3523" s="1494"/>
      <c r="J3523" s="1494"/>
      <c r="K3523" s="1494"/>
      <c r="L3523" s="1494"/>
      <c r="M3523" s="1494"/>
      <c r="N3523" s="1495"/>
    </row>
    <row r="3524" spans="8:8" ht="20.25" customHeight="1">
      <c r="A3524" s="1443"/>
      <c r="B3524" s="1483" t="s">
        <v>70</v>
      </c>
      <c r="C3524" s="1490" t="s">
        <v>24</v>
      </c>
      <c r="D3524" s="1491"/>
      <c r="E3524" s="1491"/>
      <c r="F3524" s="1492"/>
      <c r="G3524" s="1493" t="s">
        <v>150</v>
      </c>
      <c r="H3524" s="1494">
        <f>VLOOKUP($A3516,'Result Entry'!$B$9:$FW$108,8,0)</f>
        <v>0.0</v>
      </c>
      <c r="I3524" s="1494"/>
      <c r="J3524" s="1494"/>
      <c r="K3524" s="1494"/>
      <c r="L3524" s="1494"/>
      <c r="M3524" s="1494"/>
      <c r="N3524" s="1495"/>
    </row>
    <row r="3525" spans="8:8" ht="20.25" customHeight="1">
      <c r="A3525" s="1443"/>
      <c r="B3525" s="1483" t="s">
        <v>70</v>
      </c>
      <c r="C3525" s="1490" t="s">
        <v>53</v>
      </c>
      <c r="D3525" s="1491"/>
      <c r="E3525" s="1491"/>
      <c r="F3525" s="1492"/>
      <c r="G3525" s="1493" t="s">
        <v>150</v>
      </c>
      <c r="H3525" s="1494">
        <f>VLOOKUP($A3516,'Result Entry'!$B$9:$FW$108,9,0)</f>
        <v>0.0</v>
      </c>
      <c r="I3525" s="1494"/>
      <c r="J3525" s="1494"/>
      <c r="K3525" s="1494"/>
      <c r="L3525" s="1494"/>
      <c r="M3525" s="1494"/>
      <c r="N3525" s="1495"/>
    </row>
    <row r="3526" spans="8:8" ht="20.25" customHeight="1">
      <c r="A3526" s="1443"/>
      <c r="B3526" s="1483" t="s">
        <v>70</v>
      </c>
      <c r="C3526" s="1490" t="s">
        <v>54</v>
      </c>
      <c r="D3526" s="1491"/>
      <c r="E3526" s="1491"/>
      <c r="F3526" s="1492"/>
      <c r="G3526" s="1493" t="s">
        <v>150</v>
      </c>
      <c r="H3526" s="1496" t="str">
        <f>CONCATENATE('Result Entry'!$G$4,'Result Entry'!$J$4)</f>
        <v>11(A)</v>
      </c>
      <c r="I3526" s="1494"/>
      <c r="J3526" s="1494"/>
      <c r="K3526" s="1494"/>
      <c r="L3526" s="1494"/>
      <c r="M3526" s="1494"/>
      <c r="N3526" s="1495"/>
    </row>
    <row r="3527" spans="8:8" ht="20.25" customHeight="1">
      <c r="A3527" s="1443"/>
      <c r="B3527" s="1483" t="s">
        <v>70</v>
      </c>
      <c r="C3527" s="1497" t="s">
        <v>26</v>
      </c>
      <c r="D3527" s="1498"/>
      <c r="E3527" s="1498"/>
      <c r="F3527" s="1499"/>
      <c r="G3527" s="1500" t="s">
        <v>150</v>
      </c>
      <c r="H3527" s="1501">
        <f>VLOOKUP($A3516,'Result Entry'!$B$9:$FW$108,10,0)</f>
        <v>0.0</v>
      </c>
      <c r="I3527" s="1501"/>
      <c r="J3527" s="1501"/>
      <c r="K3527" s="1501"/>
      <c r="L3527" s="1501"/>
      <c r="M3527" s="1501"/>
      <c r="N3527" s="1502"/>
    </row>
    <row r="3528" spans="8:8" ht="20.25" customHeight="1">
      <c r="A3528" s="1443"/>
      <c r="B3528" s="1503" t="s">
        <v>70</v>
      </c>
      <c r="C3528" s="1504" t="s">
        <v>168</v>
      </c>
      <c r="D3528" s="1505"/>
      <c r="E3528" s="1506" t="s">
        <v>73</v>
      </c>
      <c r="F3528" s="1507" t="s">
        <v>74</v>
      </c>
      <c r="G3528" s="1508" t="s">
        <v>169</v>
      </c>
      <c r="H3528" s="1509" t="s">
        <v>56</v>
      </c>
      <c r="I3528" s="1510"/>
      <c r="J3528" s="1511" t="s">
        <v>85</v>
      </c>
      <c r="K3528" s="1512"/>
      <c r="L3528" s="1513" t="s">
        <v>170</v>
      </c>
      <c r="M3528" s="1514" t="s">
        <v>77</v>
      </c>
      <c r="N3528" s="1515" t="s">
        <v>99</v>
      </c>
    </row>
    <row r="3529" spans="8:8" ht="20.25" customHeight="1">
      <c r="A3529" s="1443"/>
      <c r="B3529" s="1503"/>
      <c r="C3529" s="1516"/>
      <c r="D3529" s="1517"/>
      <c r="E3529" s="1518"/>
      <c r="F3529" s="1519"/>
      <c r="G3529" s="1520"/>
      <c r="H3529" s="1521"/>
      <c r="I3529" s="1522"/>
      <c r="J3529" s="1523"/>
      <c r="K3529" s="1524"/>
      <c r="L3529" s="1525"/>
      <c r="M3529" s="1526"/>
      <c r="N3529" s="1527"/>
    </row>
    <row r="3530" spans="8:8" ht="20.25" customHeight="1">
      <c r="A3530" s="1443"/>
      <c r="B3530" s="1503" t="s">
        <v>70</v>
      </c>
      <c r="C3530" s="1528" t="s">
        <v>57</v>
      </c>
      <c r="D3530" s="1529"/>
      <c r="E3530" s="1530">
        <f>'Result Entry'!$L$7</f>
        <v>10.0</v>
      </c>
      <c r="F3530" s="1531">
        <f>'Result Entry'!$M$7</f>
        <v>10.0</v>
      </c>
      <c r="G3530" s="1532">
        <f>SUM(E3530:F3530)</f>
        <v>20.0</v>
      </c>
      <c r="H3530" s="1533">
        <f>'Result Entry'!$AU$7</f>
        <v>70.0</v>
      </c>
      <c r="I3530" s="1534"/>
      <c r="J3530" s="1535">
        <f>'Result Entry'!$AY$7</f>
        <v>100.0</v>
      </c>
      <c r="K3530" s="1534"/>
      <c r="L3530" s="1532">
        <f t="shared" si="198" ref="L3530:L3535">H3530+J3530</f>
        <v>170.0</v>
      </c>
      <c r="M3530" s="1536">
        <f t="shared" si="199" ref="M3530:M3535">G3530+L3530</f>
        <v>190.0</v>
      </c>
      <c r="N3530" s="1537"/>
    </row>
    <row r="3531" spans="8:8" s="1538" ht="20.25" customFormat="1" customHeight="1">
      <c r="A3531" s="1443"/>
      <c r="B3531" s="1539" t="s">
        <v>70</v>
      </c>
      <c r="C3531" s="1540" t="str">
        <f>'Result Entry'!$L$3</f>
        <v>HINDI Comp.</v>
      </c>
      <c r="D3531" s="1541"/>
      <c r="E3531" s="1542">
        <f>IF($J3519="TC",0,IF($J3519="Nso",0,VLOOKUP($A3516,'Result Entry'!$B$9:$FW$108,11,0)))</f>
        <v>0.0</v>
      </c>
      <c r="F3531" s="1543">
        <f>IF($J3519="TC",0,IF($J3519="Nso",0,VLOOKUP($A3516,'Result Entry'!$B$9:$FW$108,12,0)))</f>
        <v>0.0</v>
      </c>
      <c r="G3531" s="1544">
        <f>E3531+F3531</f>
        <v>0.0</v>
      </c>
      <c r="H3531" s="1545">
        <f>IF($J3519="TC",0,IF($J3519="Nso",0,VLOOKUP($A3516,'Result Entry'!$B$9:$FW$108,16,0)))</f>
        <v>0.0</v>
      </c>
      <c r="I3531" s="1546"/>
      <c r="J3531" s="1547">
        <f>IF($J3519="TC",0,IF($J3519="Nso",0,VLOOKUP($A3516,'Result Entry'!$B$9:$FW$108,19,0)))</f>
        <v>0.0</v>
      </c>
      <c r="K3531" s="1546"/>
      <c r="L3531" s="1548">
        <f t="shared" si="198"/>
        <v>0.0</v>
      </c>
      <c r="M3531" s="1549">
        <f t="shared" si="199"/>
        <v>0.0</v>
      </c>
      <c r="N3531" s="1550" t="str">
        <f>IF($J3519="TC",0,IF($J3519="Nso",0,VLOOKUP($A3516,'Result Entry'!$B$9:$FW$108,24,0)))</f>
        <v/>
      </c>
    </row>
    <row r="3532" spans="8:8" s="1538" ht="20.25" customFormat="1" customHeight="1">
      <c r="A3532" s="1443"/>
      <c r="B3532" s="1539" t="s">
        <v>70</v>
      </c>
      <c r="C3532" s="1551" t="str">
        <f>'Result Entry'!$Z$3</f>
        <v>ENGLISH Comp.</v>
      </c>
      <c r="D3532" s="1552"/>
      <c r="E3532" s="1542">
        <f>IF($J3519="TC",0,IF($J3519="Nso",0,VLOOKUP($A3516,'Result Entry'!$B$9:$FW$108,25,0)))</f>
        <v>0.0</v>
      </c>
      <c r="F3532" s="1543">
        <f>IF($J3519="TC",0,IF($J3519="Nso",0,VLOOKUP($A3516,'Result Entry'!$B$9:$FW$108,26,0)))</f>
        <v>0.0</v>
      </c>
      <c r="G3532" s="1553">
        <f>E3532+F3532</f>
        <v>0.0</v>
      </c>
      <c r="H3532" s="1554">
        <f>IF($J3519="TC",0,IF($J3519="Nso",0,VLOOKUP($A3516,'Result Entry'!$B$9:$FW$108,30,0)))</f>
        <v>0.0</v>
      </c>
      <c r="I3532" s="1555"/>
      <c r="J3532" s="1556">
        <f>IF($J3519="TC",0,IF($J3519="Nso",0,VLOOKUP($A3516,'Result Entry'!$B$9:$FW$108,33,0)))</f>
        <v>0.0</v>
      </c>
      <c r="K3532" s="1555"/>
      <c r="L3532" s="1548">
        <f t="shared" si="198"/>
        <v>0.0</v>
      </c>
      <c r="M3532" s="1549">
        <f t="shared" si="199"/>
        <v>0.0</v>
      </c>
      <c r="N3532" s="1550" t="str">
        <f>IF($J3519="TC",0,IF($J3519="Nso",0,VLOOKUP($A3516,'Result Entry'!$B$9:$FW$108,38,0)))</f>
        <v/>
      </c>
    </row>
    <row r="3533" spans="8:8" s="1538" ht="20.25" customFormat="1" customHeight="1">
      <c r="A3533" s="1443"/>
      <c r="B3533" s="1539" t="s">
        <v>70</v>
      </c>
      <c r="C3533" s="1551" t="str">
        <f>'Result Entry'!$AO$3</f>
        <v>PHYSICS</v>
      </c>
      <c r="D3533" s="1552"/>
      <c r="E3533" s="1542">
        <f>IF($J3519="TC",0,IF($J3519="Nso",0,VLOOKUP($A3516,'Result Entry'!$B$9:$FW$108,39,0)))</f>
        <v>0.0</v>
      </c>
      <c r="F3533" s="1543">
        <f>IF($J3519="TC",0,IF($J3519="Nso",0,VLOOKUP($A3516,'Result Entry'!$B$9:$FW$108,40,0)))</f>
        <v>0.0</v>
      </c>
      <c r="G3533" s="1553">
        <f>E3533+F3533</f>
        <v>0.0</v>
      </c>
      <c r="H3533" s="1554">
        <f>IF($J3519="TC",0,IF($J3519="Nso",0,VLOOKUP($A3516,'Result Entry'!$B$9:$FW$108,45,0)))</f>
        <v>0.0</v>
      </c>
      <c r="I3533" s="1555"/>
      <c r="J3533" s="1556">
        <f>IF($J3519="TC",0,IF($J3519="Nso",0,VLOOKUP($A3516,'Result Entry'!$B$9:$FW$108,49,0)))</f>
        <v>0.0</v>
      </c>
      <c r="K3533" s="1555"/>
      <c r="L3533" s="1548">
        <f t="shared" si="198"/>
        <v>0.0</v>
      </c>
      <c r="M3533" s="1549">
        <f t="shared" si="199"/>
        <v>0.0</v>
      </c>
      <c r="N3533" s="1550" t="str">
        <f>IF($J3519="TC",0,IF($J3519="Nso",0,VLOOKUP($A3516,'Result Entry'!$B$9:$FW$108,54,0)))</f>
        <v/>
      </c>
    </row>
    <row r="3534" spans="8:8" s="1538" ht="20.25" customFormat="1" customHeight="1">
      <c r="A3534" s="1443"/>
      <c r="B3534" s="1539" t="s">
        <v>70</v>
      </c>
      <c r="C3534" s="1551" t="str">
        <f>'Result Entry'!$BF$3</f>
        <v>CHEMISTRY</v>
      </c>
      <c r="D3534" s="1552"/>
      <c r="E3534" s="1542" t="str">
        <f>IF($J3519="TC",0,IF($J3519="Nso",0,VLOOKUP($A3516,'Result Entry'!$B$9:$FW$108,55,0)))</f>
        <v/>
      </c>
      <c r="F3534" s="1543">
        <f>IF($J3519="TC",0,IF($J3519="Nso",0,VLOOKUP($A3516,'Result Entry'!$B$9:$FW$108,56,0)))</f>
        <v>0.0</v>
      </c>
      <c r="G3534" s="1553" t="e">
        <f>E3534+F3534</f>
        <v>#VALUE!</v>
      </c>
      <c r="H3534" s="1554">
        <f>IF($J3519="TC",0,IF($J3519="Nso",0,VLOOKUP($A3516,'Result Entry'!$B$9:$FW$108,61,0)))</f>
        <v>0.0</v>
      </c>
      <c r="I3534" s="1555"/>
      <c r="J3534" s="1556">
        <f>IF($J3519="TC",0,IF($J3519="Nso",0,VLOOKUP($A3516,'Result Entry'!$B$9:$FW$108,65,0)))</f>
        <v>0.0</v>
      </c>
      <c r="K3534" s="1555"/>
      <c r="L3534" s="1548">
        <f t="shared" si="198"/>
        <v>0.0</v>
      </c>
      <c r="M3534" s="1549" t="e">
        <f t="shared" si="199"/>
        <v>#VALUE!</v>
      </c>
      <c r="N3534" s="1550" t="str">
        <f>IF($J3519="TC",0,IF($J3519="Nso",0,VLOOKUP($A3516,'Result Entry'!$B$9:$FW$108,70,0)))</f>
        <v/>
      </c>
    </row>
    <row r="3535" spans="8:8" s="1538" ht="20.25" customFormat="1" customHeight="1">
      <c r="A3535" s="1443"/>
      <c r="B3535" s="1539" t="s">
        <v>70</v>
      </c>
      <c r="C3535" s="1551" t="str">
        <f>'Result Entry'!$BW$3</f>
        <v>BIOLOGY</v>
      </c>
      <c r="D3535" s="1552"/>
      <c r="E3535" s="1557" t="str">
        <f>IF($J3519="TC",0,IF($J3519="Nso",0,VLOOKUP($A3516,'Result Entry'!$B$9:$FW$108,71,0)))</f>
        <v/>
      </c>
      <c r="F3535" s="1558" t="str">
        <f>IF($J3519="TC",0,IF($J3519="Nso",0,VLOOKUP($A3516,'Result Entry'!$B$9:$FW$108,72,0)))</f>
        <v/>
      </c>
      <c r="G3535" s="1559" t="e">
        <f>E3535+F3535</f>
        <v>#VALUE!</v>
      </c>
      <c r="H3535" s="1560">
        <f>IF($J3519="TC",0,IF($J3519="Nso",0,VLOOKUP($A3516,'Result Entry'!$B$9:$FW$108,77,0)))</f>
        <v>0.0</v>
      </c>
      <c r="I3535" s="1561"/>
      <c r="J3535" s="1562">
        <f>IF($J3519="TC",0,IF($J3519="Nso",0,VLOOKUP($A3516,'Result Entry'!$B$9:$FW$108,81,0)))</f>
        <v>0.0</v>
      </c>
      <c r="K3535" s="1561"/>
      <c r="L3535" s="1563">
        <f t="shared" si="198"/>
        <v>0.0</v>
      </c>
      <c r="M3535" s="1564" t="e">
        <f t="shared" si="199"/>
        <v>#VALUE!</v>
      </c>
      <c r="N3535" s="1550">
        <f>IF($J3519="TC",0,IF($J3519="Nso",0,VLOOKUP($A3516,'Result Entry'!$B$9:$FW$108,86,0)))</f>
        <v>0.0</v>
      </c>
    </row>
    <row r="3536" spans="8:8" ht="20.25" customHeight="1">
      <c r="A3536" s="1443"/>
      <c r="B3536" s="1503" t="s">
        <v>70</v>
      </c>
      <c r="C3536" s="1565" t="s">
        <v>78</v>
      </c>
      <c r="D3536" s="1566"/>
      <c r="E3536" s="1567"/>
      <c r="F3536" s="1568" t="s">
        <v>79</v>
      </c>
      <c r="G3536" s="1569"/>
      <c r="H3536" s="1570" t="s">
        <v>80</v>
      </c>
      <c r="I3536" s="1571"/>
      <c r="J3536" s="1572" t="s">
        <v>42</v>
      </c>
      <c r="K3536" s="1667" t="s">
        <v>92</v>
      </c>
      <c r="L3536" s="1574" t="s">
        <v>40</v>
      </c>
      <c r="M3536" s="1575"/>
      <c r="N3536" s="1576" t="s">
        <v>44</v>
      </c>
    </row>
    <row r="3537" spans="8:8" ht="25.5" customHeight="1">
      <c r="A3537" s="1443"/>
      <c r="B3537" s="1503" t="s">
        <v>70</v>
      </c>
      <c r="C3537" s="1577"/>
      <c r="D3537" s="1578"/>
      <c r="E3537" s="1579"/>
      <c r="F3537" s="1580">
        <f>IF($J3519="TC",0,IF($J3519="Nso",0,VLOOKUP($A3516,'Result Entry'!$B$9:$FW$108,146,0)))</f>
        <v>0.0</v>
      </c>
      <c r="G3537" s="1581"/>
      <c r="H3537" s="1582">
        <f>IF($J3519="TC",0,IF($J3519="Nso",0,VLOOKUP($A3516,'Result Entry'!$B$9:$FW$108,147,0)))</f>
        <v>0.0</v>
      </c>
      <c r="I3537" s="1583"/>
      <c r="J3537" s="1584">
        <f>IF($J3519="TC",0,IF($J3519="Nso",0,VLOOKUP($A3516,'Result Entry'!$B$9:$FW$108,148,0)))</f>
        <v>0.0</v>
      </c>
      <c r="K3537" s="1585" t="str">
        <f>IF($J3519="TC",0,IF($J3519="Nso",0,VLOOKUP($A3516,'Result Entry'!$B$9:$FW$108,149,0)))</f>
        <v/>
      </c>
      <c r="L3537" s="1586">
        <f>IF($J3519="TC",0,IF($J3519="Nso",0,VLOOKUP($A3516,'Result Entry'!$B$9:$FW$108,150,0)))</f>
        <v>0.0</v>
      </c>
      <c r="M3537" s="1587"/>
      <c r="N3537" s="1588">
        <f>IF($J3519="TC",0,IF($J3519="Nso",0,VLOOKUP($A3516,'Result Entry'!$B$9:$FW$108,152,0)))</f>
        <v>0.0</v>
      </c>
    </row>
    <row r="3538" spans="8:8" ht="20.25" customHeight="1">
      <c r="A3538" s="1443"/>
      <c r="B3538" s="1503" t="s">
        <v>70</v>
      </c>
      <c r="C3538" s="1589" t="s">
        <v>59</v>
      </c>
      <c r="D3538" s="1590"/>
      <c r="E3538" s="1590"/>
      <c r="F3538" s="1590"/>
      <c r="G3538" s="1590"/>
      <c r="H3538" s="1591"/>
      <c r="I3538" s="1592" t="s">
        <v>60</v>
      </c>
      <c r="J3538" s="1593"/>
      <c r="K3538" s="1594">
        <f>VLOOKUP($A3516,'Result Entry'!$B$9:$FW$108,143,0)</f>
        <v>0.0</v>
      </c>
      <c r="L3538" s="1595"/>
      <c r="M3538" s="1596" t="s">
        <v>38</v>
      </c>
      <c r="N3538" s="1597"/>
    </row>
    <row r="3539" spans="8:8" ht="20.25" customHeight="1">
      <c r="A3539" s="1443"/>
      <c r="B3539" s="1503" t="s">
        <v>70</v>
      </c>
      <c r="C3539" s="1598" t="s">
        <v>55</v>
      </c>
      <c r="D3539" s="1599"/>
      <c r="E3539" s="1599"/>
      <c r="F3539" s="1600" t="s">
        <v>158</v>
      </c>
      <c r="G3539" s="1601"/>
      <c r="H3539" s="1602" t="s">
        <v>48</v>
      </c>
      <c r="I3539" s="1603" t="s">
        <v>61</v>
      </c>
      <c r="J3539" s="1604"/>
      <c r="K3539" s="1605">
        <f>VLOOKUP($A3516,'Result Entry'!$B$9:$FW$108,144,0)</f>
        <v>0.0</v>
      </c>
      <c r="L3539" s="1606"/>
      <c r="M3539" s="1607">
        <f>VLOOKUP($A3516,'Result Entry'!$B$9:$FW$108,145,0)</f>
        <v>0.0</v>
      </c>
      <c r="N3539" s="1608"/>
    </row>
    <row r="3540" spans="8:8" ht="20.25" customHeight="1">
      <c r="A3540" s="1443"/>
      <c r="B3540" s="1503" t="s">
        <v>70</v>
      </c>
      <c r="C3540" s="1598"/>
      <c r="D3540" s="1599"/>
      <c r="E3540" s="1599"/>
      <c r="F3540" s="1609"/>
      <c r="G3540" s="1610"/>
      <c r="H3540" s="1611" t="s">
        <v>100</v>
      </c>
      <c r="I3540" s="1612" t="s">
        <v>62</v>
      </c>
      <c r="J3540" s="1613"/>
      <c r="K3540" s="1614">
        <f>IF($J3519="TC","Transferred",IF($J3519="Nso","NameSeparated",VLOOKUP($A3516,'Result Entry'!$B$9:$FW$108,153,0)))</f>
        <v>0.0</v>
      </c>
      <c r="L3540" s="1614"/>
      <c r="M3540" s="1614"/>
      <c r="N3540" s="1615"/>
    </row>
    <row r="3541" spans="8:8" ht="20.25" customHeight="1">
      <c r="A3541" s="1443"/>
      <c r="B3541" s="1503" t="s">
        <v>70</v>
      </c>
      <c r="C3541" s="1616" t="str">
        <f>'Result Entry'!$DU$3</f>
        <v>Foundation Of Information Tech.</v>
      </c>
      <c r="D3541" s="1617"/>
      <c r="E3541" s="1618"/>
      <c r="F3541" s="1619" t="str">
        <f>IF($J3519="TC",0,IF($J3519="Nso",0,VLOOKUP($A3516,'Result Entry'!$B$9:$GS$108,170,0)))</f>
        <v/>
      </c>
      <c r="G3541" s="1619"/>
      <c r="H3541" s="1620">
        <f>IF($J3519="TC",0,IF($J3519="Nso",0,VLOOKUP($A3516,'Result Entry'!$B$9:$GS$108,112,0)))</f>
        <v>0.0</v>
      </c>
      <c r="I3541" s="1621" t="s">
        <v>72</v>
      </c>
      <c r="J3541" s="1622"/>
      <c r="K3541" s="1623">
        <f>'Result Entry'!$T$2</f>
        <v>45041.0</v>
      </c>
      <c r="L3541" s="1624"/>
      <c r="M3541" s="1624"/>
      <c r="N3541" s="1625"/>
    </row>
    <row r="3542" spans="8:8" ht="20.25" customHeight="1">
      <c r="A3542" s="1443"/>
      <c r="B3542" s="1503" t="s">
        <v>70</v>
      </c>
      <c r="C3542" s="1616" t="str">
        <f>'Result Entry'!$EI$3</f>
        <v>G.I.A.I.-II</v>
      </c>
      <c r="D3542" s="1617"/>
      <c r="E3542" s="1618"/>
      <c r="F3542" s="1619" t="str">
        <f>IF($J3519="TC",0,IF($J3519="Nso",0,VLOOKUP($A3516,'Result Entry'!$B$9:$GS$108,174,0)))</f>
        <v/>
      </c>
      <c r="G3542" s="1619"/>
      <c r="H3542" s="1620">
        <f>IF($J3519="TC",0,IF($J3519="Nso",0,VLOOKUP($A3516,'Result Entry'!$B$9:$GS$108,124,0)))</f>
        <v>0.0</v>
      </c>
      <c r="I3542" s="1626"/>
      <c r="J3542" s="1627"/>
      <c r="K3542" s="1627"/>
      <c r="L3542" s="1627"/>
      <c r="M3542" s="1627"/>
      <c r="N3542" s="1628"/>
    </row>
    <row r="3543" spans="8:8" ht="20.25" customHeight="1">
      <c r="A3543" s="1443"/>
      <c r="B3543" s="1503" t="s">
        <v>70</v>
      </c>
      <c r="C3543" s="1616" t="str">
        <f>'Result Entry'!$EU$3</f>
        <v>SOC.SER.PLAN</v>
      </c>
      <c r="D3543" s="1617"/>
      <c r="E3543" s="1618"/>
      <c r="F3543" s="1619">
        <f>IF($J3519="TC",0,IF($J3519="Nso",0,VLOOKUP($A3516,'Result Entry'!$B$9:$HS$108,178,0)))</f>
        <v>0.0</v>
      </c>
      <c r="G3543" s="1619"/>
      <c r="H3543" s="1620">
        <f>IF($J3519="TC",0,IF($J3519="Nso",0,VLOOKUP($A3516,'Result Entry'!$B$9:$GS$108,136,0)))</f>
        <v>0.0</v>
      </c>
      <c r="I3543" s="1629" t="s">
        <v>175</v>
      </c>
      <c r="J3543" s="1630"/>
      <c r="K3543" s="1668"/>
      <c r="L3543" s="1669"/>
      <c r="M3543" s="1669"/>
      <c r="N3543" s="1670"/>
    </row>
    <row r="3544" spans="8:8" ht="20.25" customHeight="1">
      <c r="A3544" s="1443"/>
      <c r="B3544" s="1503" t="s">
        <v>70</v>
      </c>
      <c r="C3544" s="1616" t="str">
        <f>'Result Entry'!$FG$3</f>
        <v>Jeewan Kaushal</v>
      </c>
      <c r="D3544" s="1617"/>
      <c r="E3544" s="1618"/>
      <c r="F3544" s="1619" t="str">
        <f>IF($J3519="TC",0,IF($J3519="Nso",0,VLOOKUP($A3516,'Result Entry'!$B$9:$HS$108,182,0)))</f>
        <v/>
      </c>
      <c r="G3544" s="1619"/>
      <c r="H3544" s="1620">
        <f>IF($J3519="TC",0,IF($J3519="Nso",0,VLOOKUP($A3516,'Result Entry'!$B$9:$HS$108,136,0)))</f>
        <v>0.0</v>
      </c>
      <c r="I3544" s="1629" t="s">
        <v>149</v>
      </c>
      <c r="J3544" s="1630"/>
      <c r="K3544" s="1630"/>
      <c r="L3544" s="1630"/>
      <c r="M3544" s="1630"/>
      <c r="N3544" s="1634"/>
    </row>
    <row r="3545" spans="8:8" ht="20.25" customHeight="1">
      <c r="A3545" s="1443"/>
      <c r="B3545" s="1483" t="s">
        <v>70</v>
      </c>
      <c r="C3545" s="1635" t="s">
        <v>181</v>
      </c>
      <c r="D3545" s="1636"/>
      <c r="E3545" s="1637"/>
      <c r="F3545" s="1638" t="s">
        <v>182</v>
      </c>
      <c r="G3545" s="1639"/>
      <c r="H3545" s="1640" t="s">
        <v>31</v>
      </c>
      <c r="I3545" s="1629" t="s">
        <v>176</v>
      </c>
      <c r="J3545" s="1630"/>
      <c r="K3545" s="1630"/>
      <c r="L3545" s="1630"/>
      <c r="M3545" s="1630"/>
      <c r="N3545" s="1634"/>
    </row>
    <row r="3546" spans="8:8" ht="20.25" customHeight="1">
      <c r="A3546" s="1443"/>
      <c r="B3546" s="1483" t="s">
        <v>70</v>
      </c>
      <c r="C3546" s="1641"/>
      <c r="D3546" s="1642"/>
      <c r="E3546" s="1643"/>
      <c r="F3546" s="1644" t="s">
        <v>183</v>
      </c>
      <c r="G3546" s="1645"/>
      <c r="H3546" s="1646" t="s">
        <v>180</v>
      </c>
      <c r="I3546" s="1647" t="s">
        <v>68</v>
      </c>
      <c r="J3546" s="1648"/>
      <c r="K3546" s="1648"/>
      <c r="L3546" s="1648"/>
      <c r="M3546" s="1648"/>
      <c r="N3546" s="1649"/>
    </row>
    <row r="3547" spans="8:8" ht="20.25" customHeight="1">
      <c r="A3547" s="1443"/>
      <c r="B3547" s="1483" t="s">
        <v>70</v>
      </c>
      <c r="C3547" s="1641"/>
      <c r="D3547" s="1642"/>
      <c r="E3547" s="1643"/>
      <c r="F3547" s="1644" t="s">
        <v>186</v>
      </c>
      <c r="G3547" s="1645"/>
      <c r="H3547" s="1646" t="s">
        <v>63</v>
      </c>
      <c r="I3547" s="1650"/>
      <c r="J3547" s="1651"/>
      <c r="K3547" s="1651"/>
      <c r="L3547" s="1651"/>
      <c r="M3547" s="1651"/>
      <c r="N3547" s="1652"/>
    </row>
    <row r="3548" spans="8:8" ht="20.25" customHeight="1">
      <c r="A3548" s="1443"/>
      <c r="B3548" s="1483" t="s">
        <v>70</v>
      </c>
      <c r="C3548" s="1641"/>
      <c r="D3548" s="1642"/>
      <c r="E3548" s="1643"/>
      <c r="F3548" s="1644" t="s">
        <v>187</v>
      </c>
      <c r="G3548" s="1645"/>
      <c r="H3548" s="1646" t="s">
        <v>64</v>
      </c>
      <c r="I3548" s="1650"/>
      <c r="J3548" s="1651"/>
      <c r="K3548" s="1651"/>
      <c r="L3548" s="1651"/>
      <c r="M3548" s="1651"/>
      <c r="N3548" s="1652"/>
    </row>
    <row r="3549" spans="8:8" ht="20.25" customHeight="1">
      <c r="A3549" s="1443"/>
      <c r="B3549" s="1483" t="s">
        <v>70</v>
      </c>
      <c r="C3549" s="1641"/>
      <c r="D3549" s="1642"/>
      <c r="E3549" s="1643"/>
      <c r="F3549" s="1644" t="s">
        <v>184</v>
      </c>
      <c r="G3549" s="1645"/>
      <c r="H3549" s="1646" t="s">
        <v>66</v>
      </c>
      <c r="I3549" s="1653" t="s">
        <v>81</v>
      </c>
      <c r="J3549" s="1654"/>
      <c r="K3549" s="1654"/>
      <c r="L3549" s="1654"/>
      <c r="M3549" s="1654"/>
      <c r="N3549" s="1655"/>
    </row>
    <row r="3550" spans="8:8" ht="20.25" customHeight="1">
      <c r="A3550" s="1443"/>
      <c r="B3550" s="1656" t="s">
        <v>70</v>
      </c>
      <c r="C3550" s="1657"/>
      <c r="D3550" s="1658"/>
      <c r="E3550" s="1659"/>
      <c r="F3550" s="1660" t="s">
        <v>185</v>
      </c>
      <c r="G3550" s="1661"/>
      <c r="H3550" s="1662" t="s">
        <v>65</v>
      </c>
      <c r="I3550" s="1663"/>
      <c r="J3550" s="1664"/>
      <c r="K3550" s="1664"/>
      <c r="L3550" s="1664"/>
      <c r="M3550" s="1664"/>
      <c r="N3550" s="1665"/>
    </row>
    <row r="3551" spans="8:8" ht="18.75" hidden="1" customHeight="1"/>
    <row r="3552" spans="8:8" ht="15.0" hidden="1"/>
    <row r="3553" spans="8:8" ht="15.0" hidden="1"/>
    <row r="3554" spans="8:8" ht="15.0" hidden="1"/>
    <row r="3555" spans="8:8" ht="15.0" hidden="1"/>
    <row r="3556" spans="8:8" ht="15.0" hidden="1"/>
    <row r="3557" spans="8:8" ht="15.0" hidden="1"/>
    <row r="3558" spans="8:8" ht="15.0" hidden="1"/>
    <row r="3559" spans="8:8" ht="15.0" hidden="1"/>
    <row r="3560" spans="8:8" ht="15.0" hidden="1"/>
    <row r="3561" spans="8:8" ht="15.0" hidden="1"/>
    <row r="3562" spans="8:8" ht="15.0" hidden="1"/>
    <row r="3563" spans="8:8" ht="15.0" hidden="1"/>
    <row r="3564" spans="8:8" ht="15.0" hidden="1"/>
    <row r="3565" spans="8:8" ht="15.0" hidden="1"/>
    <row r="3566" spans="8:8" ht="15.0" hidden="1"/>
    <row r="3567" spans="8:8" ht="15.0" hidden="1"/>
    <row r="3568" spans="8:8" ht="15.0" hidden="1"/>
    <row r="3569" spans="8:8" ht="15.0" hidden="1"/>
    <row r="3570" spans="8:8" ht="15.0" hidden="1"/>
    <row r="3571" spans="8:8" ht="15.0" hidden="1"/>
    <row r="3572" spans="8:8" ht="15.0" hidden="1"/>
    <row r="3573" spans="8:8" ht="15.0" hidden="1"/>
    <row r="3574" spans="8:8" ht="15.0" hidden="1"/>
    <row r="3575" spans="8:8" ht="15.0" hidden="1"/>
    <row r="3576" spans="8:8" ht="15.0" hidden="1"/>
    <row r="3577" spans="8:8" ht="15.0" hidden="1"/>
    <row r="3578" spans="8:8" ht="15.0" hidden="1"/>
    <row r="3579" spans="8:8" ht="15.0" hidden="1"/>
    <row r="3580" spans="8:8" ht="15.0" hidden="1"/>
    <row r="3581" spans="8:8" ht="15.0" hidden="1"/>
    <row r="3582" spans="8:8" ht="15.0" hidden="1"/>
    <row r="3583" spans="8:8" ht="15.0" hidden="1"/>
    <row r="3584" spans="8:8" ht="15.0" hidden="1"/>
    <row r="3585" spans="8:8" ht="15.0" hidden="1"/>
    <row r="3586" spans="8:8" ht="15.0" hidden="1"/>
    <row r="3587" spans="8:8" ht="15.0" hidden="1"/>
    <row r="3588" spans="8:8" ht="15.0" hidden="1"/>
    <row r="3589" spans="8:8" ht="15.0" hidden="1"/>
    <row r="3590" spans="8:8" ht="15.0" hidden="1"/>
    <row r="3591" spans="8:8" ht="15.0" hidden="1"/>
    <row r="3592" spans="8:8" ht="15.0" hidden="1"/>
    <row r="3593" spans="8:8" ht="15.0" hidden="1"/>
    <row r="3594" spans="8:8" ht="15.0" hidden="1"/>
    <row r="3595" spans="8:8" ht="15.0" hidden="1"/>
    <row r="3596" spans="8:8" ht="15.0" hidden="1"/>
    <row r="3597" spans="8:8" ht="15.0" hidden="1"/>
    <row r="3598" spans="8:8" ht="15.0" hidden="1"/>
    <row r="3599" spans="8:8" ht="15.0" hidden="1"/>
    <row r="3600" spans="8:8" ht="15.0" hidden="1"/>
    <row r="3601" spans="8:8" ht="15.0" hidden="1"/>
    <row r="3602" spans="8:8" ht="15.0" hidden="1"/>
    <row r="3603" spans="8:8" ht="15.0" hidden="1"/>
    <row r="3604" spans="8:8" ht="15.0" hidden="1"/>
    <row r="3605" spans="8:8" ht="15.0" hidden="1"/>
    <row r="3606" spans="8:8" ht="15.0" hidden="1"/>
    <row r="3607" spans="8:8" ht="15.0" hidden="1"/>
    <row r="3608" spans="8:8" ht="15.0" hidden="1"/>
    <row r="3609" spans="8:8" ht="15.0" hidden="1"/>
    <row r="3610" spans="8:8" ht="15.0" hidden="1"/>
    <row r="3611" spans="8:8" ht="15.0" hidden="1"/>
    <row r="3612" spans="8:8" ht="15.0" hidden="1"/>
    <row r="3613" spans="8:8" ht="15.0" hidden="1"/>
    <row r="3614" spans="8:8" ht="15.0" hidden="1"/>
    <row r="3615" spans="8:8" ht="15.0" hidden="1"/>
    <row r="3616" spans="8:8" ht="15.0" hidden="1"/>
    <row r="3617" spans="8:8" ht="15.0" hidden="1"/>
    <row r="3618" spans="8:8" ht="15.0" hidden="1"/>
    <row r="3619" spans="8:8" ht="15.0" hidden="1"/>
    <row r="3620" spans="8:8" ht="15.0" hidden="1"/>
    <row r="3621" spans="8:8" ht="15.0" hidden="1"/>
    <row r="3622" spans="8:8" ht="15.0" hidden="1"/>
    <row r="3623" spans="8:8" ht="15.0" hidden="1"/>
    <row r="3624" spans="8:8" ht="15.0" hidden="1"/>
    <row r="3625" spans="8:8" ht="15.0" hidden="1"/>
    <row r="3626" spans="8:8" ht="15.0" hidden="1"/>
    <row r="3627" spans="8:8" ht="15.0" hidden="1"/>
    <row r="3628" spans="8:8" ht="15.0" hidden="1"/>
    <row r="3629" spans="8:8" ht="15.0" hidden="1"/>
    <row r="3630" spans="8:8" ht="15.0" hidden="1"/>
    <row r="3631" spans="8:8" ht="15.0" hidden="1"/>
    <row r="3632" spans="8:8" ht="15.0" hidden="1"/>
    <row r="3633" spans="8:8" ht="15.0" hidden="1"/>
    <row r="3634" spans="8:8" ht="15.0" hidden="1"/>
    <row r="3635" spans="8:8" ht="15.0" hidden="1"/>
    <row r="3636" spans="8:8" ht="15.0" hidden="1"/>
    <row r="3637" spans="8:8" ht="15.0" hidden="1"/>
    <row r="3638" spans="8:8" ht="15.0" hidden="1"/>
    <row r="3639" spans="8:8" ht="15.0" hidden="1"/>
    <row r="3640" spans="8:8" ht="15.0" hidden="1"/>
    <row r="3641" spans="8:8" ht="15.0" hidden="1"/>
    <row r="3642" spans="8:8" ht="15.0" hidden="1"/>
    <row r="3643" spans="8:8" ht="15.0" hidden="1"/>
    <row r="3644" spans="8:8" ht="15.0" hidden="1"/>
    <row r="3645" spans="8:8" ht="15.0" hidden="1"/>
    <row r="3646" spans="8:8" ht="15.0" hidden="1"/>
    <row r="3647" spans="8:8" ht="15.0" hidden="1"/>
    <row r="3648" spans="8:8" ht="15.0" hidden="1"/>
    <row r="3649" spans="8:8" ht="15.0" hidden="1"/>
    <row r="3650" spans="8:8" ht="15.0" hidden="1"/>
    <row r="3651" spans="8:8" ht="15.0" hidden="1"/>
    <row r="3652" spans="8:8" ht="15.0" hidden="1"/>
    <row r="3653" spans="8:8" ht="15.0" hidden="1"/>
    <row r="3654" spans="8:8" ht="15.0" hidden="1"/>
    <row r="3655" spans="8:8" ht="15.0" hidden="1"/>
    <row r="3656" spans="8:8" ht="15.0" hidden="1"/>
    <row r="3657" spans="8:8" ht="15.0" hidden="1"/>
    <row r="3658" spans="8:8" ht="15.0" hidden="1"/>
    <row r="3659" spans="8:8" ht="15.0" hidden="1"/>
    <row r="3660" spans="8:8" ht="15.0" hidden="1"/>
    <row r="3661" spans="8:8" ht="15.0" hidden="1"/>
    <row r="3662" spans="8:8" ht="15.0" hidden="1"/>
    <row r="3663" spans="8:8" ht="15.0" hidden="1"/>
    <row r="3664" spans="8:8" ht="15.0" hidden="1"/>
    <row r="3665" spans="8:8" ht="15.0" hidden="1"/>
    <row r="3666" spans="8:8" ht="15.0" hidden="1"/>
    <row r="3667" spans="8:8" ht="15.0" hidden="1"/>
    <row r="3668" spans="8:8" ht="15.0" hidden="1"/>
    <row r="3669" spans="8:8" ht="15.0" hidden="1"/>
    <row r="3670" spans="8:8" ht="15.0" hidden="1"/>
    <row r="3671" spans="8:8" ht="15.0" hidden="1"/>
    <row r="3672" spans="8:8" ht="15.0" hidden="1"/>
    <row r="3673" spans="8:8" ht="15.0" hidden="1"/>
    <row r="3674" spans="8:8" ht="15.0" hidden="1"/>
    <row r="3675" spans="8:8" ht="15.0" hidden="1"/>
    <row r="3676" spans="8:8" ht="15.0" hidden="1"/>
    <row r="3677" spans="8:8" ht="15.0" hidden="1"/>
    <row r="3678" spans="8:8" ht="15.0" hidden="1"/>
    <row r="3679" spans="8:8" ht="15.0" hidden="1"/>
    <row r="3680" spans="8:8" ht="15.0" hidden="1"/>
    <row r="3681" spans="8:8" ht="15.0" hidden="1"/>
    <row r="3682" spans="8:8" ht="15.0" hidden="1"/>
    <row r="3683" spans="8:8" ht="15.0" hidden="1"/>
    <row r="3684" spans="8:8" ht="15.0" hidden="1"/>
    <row r="3685" spans="8:8" ht="15.0" hidden="1"/>
    <row r="3686" spans="8:8" ht="15.0" hidden="1"/>
    <row r="3687" spans="8:8" ht="15.0" hidden="1"/>
    <row r="3688" spans="8:8" ht="15.0" hidden="1"/>
    <row r="3689" spans="8:8" ht="15.0" hidden="1"/>
    <row r="3690" spans="8:8" ht="15.0" hidden="1"/>
    <row r="3691" spans="8:8" ht="15.0" hidden="1"/>
    <row r="3692" spans="8:8" ht="15.0" hidden="1"/>
    <row r="3693" spans="8:8" ht="15.0" hidden="1"/>
    <row r="3694" spans="8:8" ht="15.0" hidden="1"/>
    <row r="3695" spans="8:8" ht="15.0" hidden="1"/>
    <row r="3696" spans="8:8" ht="15.0" hidden="1"/>
    <row r="3697" spans="8:8" ht="15.0" hidden="1"/>
    <row r="3698" spans="8:8" ht="15.0" hidden="1"/>
    <row r="3699" spans="8:8" ht="15.0" hidden="1"/>
    <row r="3700" spans="8:8" ht="15.0" hidden="1"/>
    <row r="3701" spans="8:8" ht="15.0" hidden="1"/>
    <row r="3702" spans="8:8" ht="15.0" hidden="1"/>
    <row r="3703" spans="8:8" ht="15.0" hidden="1"/>
    <row r="3704" spans="8:8" ht="15.0" hidden="1"/>
    <row r="3705" spans="8:8" ht="15.0" hidden="1"/>
    <row r="3706" spans="8:8" ht="15.0" hidden="1"/>
    <row r="3707" spans="8:8" ht="15.0" hidden="1"/>
    <row r="3708" spans="8:8" ht="15.0" hidden="1"/>
    <row r="3709" spans="8:8" ht="15.0" hidden="1"/>
    <row r="3710" spans="8:8" ht="15.0" hidden="1"/>
    <row r="3711" spans="8:8" ht="15.0" hidden="1"/>
    <row r="3712" spans="8:8" ht="15.0" hidden="1"/>
    <row r="3713" spans="8:8" ht="15.0" hidden="1"/>
    <row r="3714" spans="8:8" ht="15.0" hidden="1"/>
    <row r="3715" spans="8:8" ht="15.0" hidden="1"/>
    <row r="3716" spans="8:8" ht="15.0" hidden="1"/>
    <row r="3717" spans="8:8" ht="15.0" hidden="1"/>
    <row r="3718" spans="8:8" ht="15.0" hidden="1"/>
    <row r="3719" spans="8:8" ht="15.0" hidden="1"/>
    <row r="3720" spans="8:8" ht="15.0" hidden="1"/>
    <row r="3721" spans="8:8" ht="15.0" hidden="1"/>
    <row r="3722" spans="8:8" ht="15.0" hidden="1"/>
    <row r="3723" spans="8:8" ht="15.0" hidden="1"/>
    <row r="3724" spans="8:8" ht="15.0" hidden="1"/>
    <row r="3725" spans="8:8" ht="15.0" hidden="1"/>
    <row r="3726" spans="8:8" ht="15.0" hidden="1"/>
    <row r="3727" spans="8:8" ht="15.0" hidden="1"/>
    <row r="3728" spans="8:8" ht="15.0" hidden="1"/>
    <row r="3729" spans="8:8" ht="15.0" hidden="1"/>
    <row r="3730" spans="8:8" ht="15.0" hidden="1"/>
    <row r="3731" spans="8:8" ht="15.0" hidden="1"/>
    <row r="3732" spans="8:8" ht="15.0" hidden="1"/>
    <row r="3733" spans="8:8" ht="15.0" hidden="1"/>
    <row r="3734" spans="8:8" ht="15.0" hidden="1"/>
    <row r="3735" spans="8:8" ht="15.0" hidden="1"/>
    <row r="3736" spans="8:8" ht="15.0" hidden="1"/>
    <row r="3737" spans="8:8" ht="15.0" hidden="1"/>
    <row r="3738" spans="8:8" ht="15.0" hidden="1"/>
    <row r="3739" spans="8:8" ht="15.0" hidden="1"/>
    <row r="3740" spans="8:8" ht="15.0" hidden="1"/>
    <row r="3741" spans="8:8" ht="15.0" hidden="1"/>
    <row r="3742" spans="8:8" ht="15.0" hidden="1"/>
    <row r="3743" spans="8:8" ht="15.0" hidden="1"/>
    <row r="3744" spans="8:8" ht="15.0" hidden="1"/>
    <row r="3745" spans="8:8" ht="15.0" hidden="1"/>
    <row r="3746" spans="8:8" ht="15.0" hidden="1"/>
    <row r="3747" spans="8:8" ht="15.0" hidden="1"/>
    <row r="3748" spans="8:8" ht="15.0" hidden="1"/>
    <row r="3749" spans="8:8" ht="15.0" hidden="1"/>
    <row r="3750" spans="8:8" ht="15.0" hidden="1"/>
    <row r="3751" spans="8:8" ht="15.0" hidden="1"/>
    <row r="3752" spans="8:8" ht="15.0" hidden="1"/>
    <row r="3753" spans="8:8" ht="15.0" hidden="1"/>
    <row r="3754" spans="8:8" ht="15.0" hidden="1"/>
    <row r="3755" spans="8:8" ht="15.0" hidden="1"/>
    <row r="3756" spans="8:8" ht="15.0" hidden="1"/>
    <row r="3757" spans="8:8" ht="15.0" hidden="1"/>
    <row r="3758" spans="8:8" ht="15.0" hidden="1"/>
    <row r="3759" spans="8:8" ht="15.0" hidden="1"/>
    <row r="3760" spans="8:8" ht="15.0" hidden="1"/>
    <row r="3761" spans="8:8" ht="15.0" hidden="1"/>
    <row r="3762" spans="8:8" ht="15.0" hidden="1"/>
    <row r="3763" spans="8:8" ht="15.0" hidden="1"/>
    <row r="3764" spans="8:8" ht="15.0" hidden="1"/>
    <row r="3765" spans="8:8" ht="15.0" hidden="1"/>
    <row r="3766" spans="8:8" ht="15.0" hidden="1"/>
    <row r="3767" spans="8:8" ht="15.0" hidden="1"/>
    <row r="3768" spans="8:8" ht="15.0" hidden="1"/>
    <row r="3769" spans="8:8" ht="15.0" hidden="1"/>
    <row r="3770" spans="8:8" ht="15.0" hidden="1"/>
    <row r="3771" spans="8:8" ht="15.0" hidden="1"/>
    <row r="3772" spans="8:8" ht="15.0" hidden="1"/>
    <row r="3773" spans="8:8" ht="15.0" hidden="1"/>
    <row r="3774" spans="8:8" ht="15.0" hidden="1"/>
    <row r="3775" spans="8:8" ht="15.0" hidden="1"/>
    <row r="3776" spans="8:8" ht="15.0" hidden="1"/>
    <row r="3777" spans="8:8" ht="15.0" hidden="1"/>
    <row r="3778" spans="8:8" ht="15.0" hidden="1"/>
    <row r="3779" spans="8:8" ht="15.0" hidden="1"/>
    <row r="3780" spans="8:8" ht="15.0" hidden="1"/>
    <row r="3781" spans="8:8" ht="15.0" hidden="1"/>
    <row r="3782" spans="8:8" ht="15.0" hidden="1"/>
    <row r="3783" spans="8:8" ht="15.0" hidden="1"/>
    <row r="3784" spans="8:8" ht="15.0" hidden="1"/>
    <row r="3785" spans="8:8" ht="15.0" hidden="1"/>
    <row r="3786" spans="8:8" ht="15.0" hidden="1"/>
    <row r="3787" spans="8:8" ht="15.0" hidden="1"/>
    <row r="3788" spans="8:8" ht="15.0" hidden="1"/>
    <row r="3789" spans="8:8" ht="15.0" hidden="1"/>
    <row r="3790" spans="8:8" ht="15.0" hidden="1"/>
    <row r="3791" spans="8:8" ht="15.0" hidden="1"/>
    <row r="3792" spans="8:8" ht="15.0" hidden="1"/>
    <row r="3793" spans="8:8" ht="15.0" hidden="1"/>
    <row r="3794" spans="8:8" ht="15.0" hidden="1"/>
    <row r="3795" spans="8:8" ht="15.0" hidden="1"/>
    <row r="3796" spans="8:8" ht="15.0" hidden="1"/>
    <row r="3797" spans="8:8" ht="15.0" hidden="1"/>
    <row r="3798" spans="8:8" ht="15.0" hidden="1"/>
    <row r="3799" spans="8:8" ht="15.0" hidden="1"/>
    <row r="3800" spans="8:8" ht="15.0" hidden="1"/>
    <row r="3801" spans="8:8" ht="15.0" hidden="1"/>
    <row r="3802" spans="8:8" ht="15.0" hidden="1"/>
    <row r="3803" spans="8:8" ht="15.0" hidden="1"/>
    <row r="3804" spans="8:8" ht="15.0" hidden="1"/>
    <row r="3805" spans="8:8" ht="15.0" hidden="1"/>
    <row r="3806" spans="8:8" ht="15.0" hidden="1"/>
    <row r="3807" spans="8:8" ht="15.0" hidden="1"/>
    <row r="3808" spans="8:8" ht="15.0" hidden="1"/>
    <row r="3809" spans="8:8" ht="15.0" hidden="1"/>
    <row r="3810" spans="8:8" ht="15.0" hidden="1"/>
    <row r="3811" spans="8:8" ht="15.0" hidden="1"/>
    <row r="3812" spans="8:8" ht="15.0" hidden="1"/>
    <row r="3813" spans="8:8" ht="15.0" hidden="1"/>
    <row r="3814" spans="8:8" ht="15.0" hidden="1"/>
    <row r="3815" spans="8:8" ht="15.0" hidden="1"/>
    <row r="3816" spans="8:8" ht="15.0" hidden="1"/>
    <row r="3817" spans="8:8" ht="15.0" hidden="1"/>
    <row r="3818" spans="8:8" ht="15.0" hidden="1"/>
    <row r="3819" spans="8:8" ht="15.0" hidden="1"/>
    <row r="3820" spans="8:8" ht="15.0" hidden="1"/>
    <row r="3821" spans="8:8" ht="15.0" hidden="1"/>
    <row r="3822" spans="8:8" ht="15.0" hidden="1"/>
    <row r="3823" spans="8:8" ht="15.0" hidden="1"/>
    <row r="3824" spans="8:8" ht="15.0" hidden="1"/>
    <row r="3825" spans="8:8" ht="15.0" hidden="1"/>
    <row r="3826" spans="8:8" ht="15.0" hidden="1"/>
    <row r="3827" spans="8:8" ht="15.0" hidden="1"/>
    <row r="3828" spans="8:8" ht="15.0" hidden="1"/>
    <row r="3829" spans="8:8" ht="15.0" hidden="1"/>
    <row r="3830" spans="8:8" ht="15.0" hidden="1"/>
    <row r="3831" spans="8:8" ht="15.0" hidden="1"/>
    <row r="3832" spans="8:8" ht="15.0" hidden="1"/>
    <row r="3833" spans="8:8" ht="15.0" hidden="1"/>
    <row r="3834" spans="8:8" ht="15.0" hidden="1"/>
    <row r="3835" spans="8:8" ht="15.0" hidden="1"/>
    <row r="3836" spans="8:8" ht="15.0" hidden="1"/>
    <row r="3837" spans="8:8" ht="15.0" hidden="1"/>
    <row r="3838" spans="8:8" ht="15.0" hidden="1"/>
    <row r="3839" spans="8:8" ht="15.0" hidden="1"/>
    <row r="3840" spans="8:8" ht="15.0" hidden="1"/>
    <row r="3841" spans="8:8" ht="15.0" hidden="1"/>
    <row r="3842" spans="8:8" ht="15.0" hidden="1"/>
    <row r="3843" spans="8:8" ht="15.0" hidden="1"/>
    <row r="3844" spans="8:8" ht="15.0" hidden="1"/>
    <row r="3845" spans="8:8" ht="15.0" hidden="1"/>
    <row r="3846" spans="8:8" ht="15.0" hidden="1"/>
    <row r="3847" spans="8:8" ht="15.0" hidden="1"/>
    <row r="3848" spans="8:8" ht="15.0" hidden="1"/>
    <row r="3849" spans="8:8" ht="15.0" hidden="1"/>
    <row r="3850" spans="8:8" ht="15.0" hidden="1"/>
    <row r="3851" spans="8:8" ht="15.0" hidden="1"/>
    <row r="3852" spans="8:8" ht="15.0" hidden="1"/>
    <row r="3853" spans="8:8" ht="15.0" hidden="1"/>
    <row r="3854" spans="8:8" ht="15.0" hidden="1"/>
    <row r="3855" spans="8:8" ht="15.0" hidden="1"/>
    <row r="3856" spans="8:8" ht="15.0" hidden="1"/>
    <row r="3857" spans="8:8" ht="15.0" hidden="1"/>
    <row r="3858" spans="8:8" ht="15.0" hidden="1"/>
    <row r="3859" spans="8:8" ht="15.0" hidden="1"/>
    <row r="3860" spans="8:8" ht="15.0" hidden="1"/>
    <row r="3861" spans="8:8" ht="15.0" hidden="1"/>
    <row r="3862" spans="8:8" ht="15.0" hidden="1"/>
    <row r="3863" spans="8:8" ht="15.0" hidden="1"/>
    <row r="3864" spans="8:8" ht="15.0" hidden="1"/>
    <row r="3865" spans="8:8" ht="15.0" hidden="1"/>
    <row r="3866" spans="8:8" ht="15.0" hidden="1"/>
    <row r="3867" spans="8:8" ht="15.0" hidden="1"/>
    <row r="3868" spans="8:8" ht="15.0" hidden="1"/>
    <row r="3869" spans="8:8" ht="15.0" hidden="1"/>
    <row r="3870" spans="8:8" ht="15.0" hidden="1"/>
    <row r="3871" spans="8:8" ht="15.0" hidden="1"/>
    <row r="3872" spans="8:8" ht="15.0" hidden="1"/>
    <row r="3873" spans="8:8" ht="15.0" hidden="1"/>
    <row r="3874" spans="8:8" ht="15.0" hidden="1"/>
    <row r="3875" spans="8:8" ht="15.0" hidden="1"/>
    <row r="3876" spans="8:8" ht="15.0" hidden="1"/>
    <row r="3877" spans="8:8" ht="15.0" hidden="1"/>
    <row r="3878" spans="8:8" ht="15.0" hidden="1"/>
    <row r="3879" spans="8:8" ht="15.0" hidden="1"/>
    <row r="3880" spans="8:8" ht="15.0" hidden="1"/>
    <row r="3881" spans="8:8" ht="15.0" hidden="1"/>
    <row r="3882" spans="8:8" ht="15.0" hidden="1"/>
    <row r="3883" spans="8:8" ht="15.0" hidden="1"/>
    <row r="3884" spans="8:8" ht="15.0" hidden="1"/>
    <row r="3885" spans="8:8" ht="15.0" hidden="1"/>
    <row r="3886" spans="8:8" ht="15.0" hidden="1"/>
    <row r="3887" spans="8:8" ht="15.0" hidden="1"/>
    <row r="3888" spans="8:8" ht="15.0" hidden="1"/>
    <row r="3889" spans="8:8" ht="15.0" hidden="1"/>
    <row r="3890" spans="8:8" ht="15.0" hidden="1"/>
    <row r="3891" spans="8:8" ht="15.0" hidden="1"/>
    <row r="3892" spans="8:8" ht="15.0" hidden="1"/>
    <row r="3893" spans="8:8" ht="15.0" hidden="1"/>
    <row r="3894" spans="8:8" ht="15.0" hidden="1"/>
    <row r="3895" spans="8:8" ht="15.0" hidden="1"/>
    <row r="3896" spans="8:8" ht="15.0" hidden="1"/>
    <row r="3897" spans="8:8" ht="15.0" hidden="1"/>
    <row r="3898" spans="8:8" ht="15.0" hidden="1"/>
    <row r="3899" spans="8:8" ht="15.0" hidden="1"/>
    <row r="3900" spans="8:8" ht="15.0" hidden="1"/>
    <row r="3901" spans="8:8" ht="15.0" hidden="1"/>
    <row r="3902" spans="8:8" ht="15.0" hidden="1"/>
    <row r="3903" spans="8:8" ht="15.0" hidden="1"/>
    <row r="3904" spans="8:8" ht="15.0" hidden="1"/>
    <row r="3905" spans="8:8" ht="15.0" hidden="1"/>
    <row r="3906" spans="8:8" ht="15.0" hidden="1"/>
    <row r="3907" spans="8:8" ht="15.0" hidden="1"/>
    <row r="3908" spans="8:8" ht="15.0" hidden="1"/>
    <row r="3909" spans="8:8" ht="15.0" hidden="1"/>
    <row r="3910" spans="8:8" ht="15.0" hidden="1"/>
    <row r="3911" spans="8:8" ht="15.0" hidden="1"/>
    <row r="3912" spans="8:8" ht="15.0" hidden="1"/>
    <row r="3913" spans="8:8" ht="15.0" hidden="1"/>
    <row r="3914" spans="8:8" ht="15.0" hidden="1"/>
    <row r="3915" spans="8:8" ht="15.0" hidden="1"/>
    <row r="3916" spans="8:8" ht="15.0" hidden="1"/>
    <row r="3917" spans="8:8" ht="15.0" hidden="1"/>
    <row r="3918" spans="8:8" ht="15.0" hidden="1"/>
    <row r="3919" spans="8:8" ht="15.0" hidden="1"/>
    <row r="3920" spans="8:8" ht="15.0" hidden="1"/>
    <row r="3921" spans="8:8" ht="15.0" hidden="1"/>
    <row r="3922" spans="8:8" ht="15.0" hidden="1"/>
    <row r="3923" spans="8:8" ht="15.0" hidden="1"/>
    <row r="3924" spans="8:8" ht="15.0" hidden="1"/>
    <row r="3925" spans="8:8" ht="15.0" hidden="1"/>
    <row r="3926" spans="8:8" ht="15.0" hidden="1"/>
    <row r="3927" spans="8:8" ht="15.0" hidden="1"/>
    <row r="3928" spans="8:8" ht="15.0" hidden="1"/>
    <row r="3929" spans="8:8" ht="15.0" hidden="1"/>
    <row r="3930" spans="8:8" ht="15.0" hidden="1"/>
    <row r="3931" spans="8:8" ht="15.0" hidden="1"/>
    <row r="3932" spans="8:8" ht="15.0" hidden="1"/>
    <row r="3933" spans="8:8" ht="15.0" hidden="1"/>
    <row r="3934" spans="8:8" ht="15.0" hidden="1"/>
    <row r="3935" spans="8:8" ht="15.0" hidden="1"/>
    <row r="3936" spans="8:8" ht="15.0" hidden="1"/>
    <row r="3937" spans="8:8" ht="15.0" hidden="1"/>
    <row r="3938" spans="8:8" ht="15.0" hidden="1"/>
    <row r="3939" spans="8:8" ht="15.0" hidden="1"/>
    <row r="3940" spans="8:8" ht="15.0" hidden="1"/>
    <row r="3941" spans="8:8" ht="15.0" hidden="1"/>
    <row r="3942" spans="8:8" ht="15.0" hidden="1"/>
    <row r="3943" spans="8:8" ht="15.0" hidden="1"/>
    <row r="3944" spans="8:8" ht="15.0" hidden="1"/>
    <row r="3945" spans="8:8" ht="15.0" hidden="1"/>
    <row r="3946" spans="8:8" ht="15.0" hidden="1"/>
    <row r="3947" spans="8:8" ht="15.0" hidden="1"/>
    <row r="3948" spans="8:8" ht="15.0" hidden="1"/>
    <row r="3949" spans="8:8" ht="15.0" hidden="1"/>
    <row r="3950" spans="8:8" ht="15.0" hidden="1"/>
    <row r="3951" spans="8:8" ht="15.0" hidden="1"/>
    <row r="3952" spans="8:8" ht="15.0" hidden="1"/>
    <row r="3953" spans="8:8" ht="15.0" hidden="1"/>
    <row r="3954" spans="8:8" ht="15.0" hidden="1"/>
    <row r="3955" spans="8:8" ht="15.0" hidden="1"/>
    <row r="3956" spans="8:8" ht="15.0" hidden="1"/>
    <row r="3957" spans="8:8" ht="15.0" hidden="1"/>
    <row r="3958" spans="8:8" ht="15.0" hidden="1"/>
    <row r="3959" spans="8:8" ht="15.0" hidden="1"/>
    <row r="3960" spans="8:8" ht="15.0" hidden="1"/>
    <row r="3961" spans="8:8" ht="15.0" hidden="1"/>
    <row r="3962" spans="8:8" ht="15.0" hidden="1"/>
    <row r="3963" spans="8:8" ht="15.0" hidden="1"/>
    <row r="3964" spans="8:8" ht="15.0" hidden="1"/>
    <row r="3965" spans="8:8" ht="15.0" hidden="1"/>
    <row r="3966" spans="8:8" ht="15.0" hidden="1"/>
    <row r="3967" spans="8:8" ht="15.0" hidden="1"/>
    <row r="3968" spans="8:8" ht="15.0" hidden="1"/>
    <row r="3969" spans="8:8" ht="15.0" hidden="1"/>
    <row r="3970" spans="8:8" ht="15.0" hidden="1"/>
    <row r="3971" spans="8:8" ht="15.0" hidden="1"/>
    <row r="3972" spans="8:8" ht="15.0" hidden="1"/>
    <row r="3973" spans="8:8" ht="15.0" hidden="1"/>
    <row r="3974" spans="8:8" ht="15.0" hidden="1"/>
    <row r="3975" spans="8:8" ht="15.0" hidden="1"/>
    <row r="3976" spans="8:8" ht="15.0" hidden="1"/>
    <row r="3977" spans="8:8" ht="15.0" hidden="1"/>
    <row r="3978" spans="8:8" ht="15.0" hidden="1"/>
    <row r="3979" spans="8:8" ht="15.0" hidden="1"/>
    <row r="3980" spans="8:8" ht="15.0" hidden="1"/>
    <row r="3981" spans="8:8" ht="15.0" hidden="1"/>
    <row r="3982" spans="8:8" ht="15.0" hidden="1"/>
    <row r="3983" spans="8:8" ht="15.0" hidden="1"/>
    <row r="3984" spans="8:8" ht="15.0" hidden="1"/>
    <row r="3985" spans="8:8" ht="15.0" hidden="1"/>
    <row r="3986" spans="8:8" ht="15.0" hidden="1"/>
    <row r="3987" spans="8:8" ht="15.0" hidden="1"/>
    <row r="3988" spans="8:8" ht="15.0" hidden="1"/>
    <row r="3989" spans="8:8" ht="15.0" hidden="1"/>
    <row r="3990" spans="8:8" ht="15.0" hidden="1"/>
    <row r="3991" spans="8:8" ht="15.0" hidden="1"/>
    <row r="3992" spans="8:8" ht="15.0" hidden="1"/>
    <row r="3993" spans="8:8" ht="15.0" hidden="1"/>
    <row r="3994" spans="8:8" ht="15.0" hidden="1"/>
    <row r="3995" spans="8:8" ht="15.0" hidden="1"/>
    <row r="3996" spans="8:8" ht="15.0" hidden="1"/>
    <row r="3997" spans="8:8" ht="15.0" hidden="1"/>
    <row r="3998" spans="8:8" ht="15.0" hidden="1"/>
    <row r="3999" spans="8:8" ht="15.0" hidden="1"/>
    <row r="4000" spans="8:8" ht="15.0" hidden="1"/>
    <row r="4001" spans="8:8" ht="15.0" hidden="1"/>
    <row r="4002" spans="8:8" ht="15.0" hidden="1"/>
    <row r="4003" spans="8:8" ht="15.0" hidden="1"/>
    <row r="4004" spans="8:8" ht="15.0" hidden="1"/>
    <row r="4005" spans="8:8" ht="15.0" hidden="1"/>
    <row r="4006" spans="8:8" ht="15.0" hidden="1"/>
    <row r="4007" spans="8:8" ht="15.0" hidden="1"/>
    <row r="4008" spans="8:8" ht="15.0" hidden="1"/>
    <row r="4009" spans="8:8" ht="15.0" hidden="1"/>
    <row r="4010" spans="8:8" ht="15.0" hidden="1"/>
    <row r="4011" spans="8:8" ht="15.0" hidden="1"/>
    <row r="4012" spans="8:8" ht="15.0" hidden="1"/>
    <row r="4013" spans="8:8" ht="15.0" hidden="1"/>
    <row r="4014" spans="8:8" ht="15.0" hidden="1"/>
    <row r="4015" spans="8:8" ht="15.0" hidden="1"/>
    <row r="4016" spans="8:8" ht="15.0" hidden="1"/>
    <row r="4017" spans="8:8" ht="15.0" hidden="1"/>
    <row r="4018" spans="8:8" ht="15.0" hidden="1"/>
    <row r="4019" spans="8:8" ht="15.0" hidden="1"/>
    <row r="4020" spans="8:8" ht="15.0" hidden="1"/>
    <row r="4021" spans="8:8" ht="15.0" hidden="1"/>
    <row r="4022" spans="8:8" ht="15.0" hidden="1"/>
    <row r="4023" spans="8:8" ht="15.0" hidden="1"/>
    <row r="4024" spans="8:8" ht="15.0" hidden="1"/>
    <row r="4025" spans="8:8" ht="15.0" hidden="1"/>
    <row r="4026" spans="8:8" ht="15.0" hidden="1"/>
    <row r="4027" spans="8:8" ht="15.0" hidden="1"/>
    <row r="4028" spans="8:8" ht="15.0" hidden="1"/>
    <row r="4029" spans="8:8" ht="15.0" hidden="1"/>
    <row r="4030" spans="8:8" ht="15.0" hidden="1"/>
    <row r="4031" spans="8:8" ht="15.0" hidden="1"/>
    <row r="4032" spans="8:8" ht="15.0" hidden="1"/>
    <row r="4033" spans="8:8" ht="15.0" hidden="1"/>
    <row r="4034" spans="8:8" ht="15.0" hidden="1"/>
    <row r="4035" spans="8:8" ht="15.0" hidden="1"/>
    <row r="4036" spans="8:8" ht="15.0" hidden="1"/>
    <row r="4037" spans="8:8" ht="15.0" hidden="1"/>
    <row r="4038" spans="8:8" ht="15.0" hidden="1"/>
    <row r="4039" spans="8:8" ht="15.0" hidden="1"/>
    <row r="4040" spans="8:8" ht="15.0" hidden="1"/>
    <row r="4041" spans="8:8" ht="15.0" hidden="1"/>
    <row r="4042" spans="8:8" ht="15.0" hidden="1"/>
    <row r="4043" spans="8:8" ht="15.0" hidden="1"/>
    <row r="4044" spans="8:8" ht="15.0" hidden="1"/>
    <row r="4045" spans="8:8" ht="15.0" hidden="1"/>
    <row r="4046" spans="8:8" ht="15.0" hidden="1"/>
    <row r="4047" spans="8:8" ht="15.0" hidden="1"/>
    <row r="4048" spans="8:8" ht="15.0" hidden="1"/>
    <row r="4049" spans="8:8" ht="15.0" hidden="1"/>
    <row r="4050" spans="8:8" ht="15.0" hidden="1"/>
    <row r="4051" spans="8:8" ht="15.0" hidden="1"/>
    <row r="4052" spans="8:8" ht="15.0" hidden="1"/>
    <row r="4053" spans="8:8" ht="15.0" hidden="1"/>
    <row r="4054" spans="8:8" ht="15.0" hidden="1"/>
    <row r="4055" spans="8:8" ht="15.0" hidden="1"/>
    <row r="4056" spans="8:8" ht="15.0" hidden="1"/>
    <row r="4057" spans="8:8" ht="15.0" hidden="1"/>
    <row r="4058" spans="8:8" ht="15.0" hidden="1"/>
    <row r="4059" spans="8:8" ht="15.0" hidden="1"/>
    <row r="4060" spans="8:8" ht="15.0" hidden="1"/>
    <row r="4061" spans="8:8" ht="15.0" hidden="1"/>
    <row r="4062" spans="8:8" ht="15.0" hidden="1"/>
    <row r="4063" spans="8:8" ht="15.0" hidden="1"/>
    <row r="4064" spans="8:8" ht="15.0" hidden="1"/>
    <row r="4065" spans="8:8" ht="15.0" hidden="1"/>
    <row r="4066" spans="8:8" ht="15.0" hidden="1"/>
    <row r="4067" spans="8:8" ht="15.0" hidden="1"/>
    <row r="4068" spans="8:8" ht="15.0" hidden="1"/>
    <row r="4069" spans="8:8" ht="15.0" hidden="1"/>
    <row r="4070" spans="8:8" ht="15.0" hidden="1"/>
    <row r="4071" spans="8:8" ht="15.0" hidden="1"/>
    <row r="4072" spans="8:8" ht="15.0" hidden="1"/>
    <row r="4073" spans="8:8" ht="15.0" hidden="1"/>
    <row r="4074" spans="8:8" ht="15.0" hidden="1"/>
    <row r="4075" spans="8:8" ht="15.0" hidden="1"/>
    <row r="4076" spans="8:8" ht="15.0" hidden="1"/>
    <row r="4077" spans="8:8" ht="15.0" hidden="1"/>
    <row r="4078" spans="8:8" ht="15.0" hidden="1"/>
    <row r="4079" spans="8:8" ht="15.0" hidden="1"/>
    <row r="4080" spans="8:8" ht="15.0" hidden="1"/>
    <row r="4081" spans="8:8" ht="15.0" hidden="1"/>
    <row r="4082" spans="8:8" ht="15.0" hidden="1"/>
    <row r="4083" spans="8:8" ht="15.0" hidden="1"/>
    <row r="4084" spans="8:8" ht="15.0" hidden="1"/>
    <row r="4085" spans="8:8" ht="15.0" hidden="1"/>
    <row r="4086" spans="8:8" ht="15.0" hidden="1"/>
    <row r="4087" spans="8:8" ht="15.0" hidden="1"/>
    <row r="4088" spans="8:8" ht="15.0" hidden="1"/>
    <row r="4089" spans="8:8" ht="15.0" hidden="1"/>
    <row r="4090" spans="8:8" ht="15.0" hidden="1"/>
    <row r="4091" spans="8:8" ht="15.0" hidden="1"/>
    <row r="4092" spans="8:8" ht="15.0" hidden="1"/>
    <row r="4093" spans="8:8" ht="15.0" hidden="1"/>
    <row r="4094" spans="8:8" ht="15.0" hidden="1"/>
    <row r="4095" spans="8:8" ht="15.0" hidden="1"/>
    <row r="4096" spans="8:8" ht="15.0" hidden="1"/>
    <row r="4097" spans="8:8" ht="15.0" hidden="1"/>
    <row r="4098" spans="8:8" ht="15.0" hidden="1"/>
    <row r="4099" spans="8:8" ht="15.0" hidden="1"/>
    <row r="4100" spans="8:8" ht="15.0" hidden="1"/>
    <row r="4101" spans="8:8" ht="15.0" hidden="1"/>
    <row r="4102" spans="8:8" ht="15.0" hidden="1"/>
    <row r="4103" spans="8:8" ht="15.0" hidden="1"/>
    <row r="4104" spans="8:8" ht="15.0" hidden="1"/>
    <row r="4105" spans="8:8" ht="15.0" hidden="1"/>
    <row r="4106" spans="8:8" ht="15.0" hidden="1"/>
    <row r="4107" spans="8:8" ht="15.0" hidden="1"/>
    <row r="4108" spans="8:8" ht="15.0" hidden="1"/>
    <row r="4109" spans="8:8" ht="15.0" hidden="1"/>
    <row r="4110" spans="8:8" ht="15.0" hidden="1"/>
    <row r="4111" spans="8:8" ht="15.0" hidden="1"/>
    <row r="4112" spans="8:8" ht="15.0" hidden="1"/>
    <row r="4113" spans="8:8" ht="15.0" hidden="1"/>
    <row r="4114" spans="8:8" ht="15.0" hidden="1"/>
    <row r="4115" spans="8:8" ht="15.0" hidden="1"/>
    <row r="4116" spans="8:8" ht="15.0" hidden="1"/>
    <row r="4117" spans="8:8" ht="15.0" hidden="1"/>
    <row r="4118" spans="8:8" ht="15.0" hidden="1"/>
    <row r="4119" spans="8:8" ht="15.0" hidden="1"/>
    <row r="4120" spans="8:8" ht="15.0" hidden="1"/>
    <row r="4121" spans="8:8" ht="15.0" hidden="1"/>
    <row r="4122" spans="8:8" ht="15.0" hidden="1"/>
    <row r="4123" spans="8:8" ht="15.0" hidden="1"/>
    <row r="4124" spans="8:8" ht="15.0" hidden="1"/>
    <row r="4125" spans="8:8" ht="15.0" hidden="1"/>
    <row r="4126" spans="8:8" ht="15.0" hidden="1"/>
    <row r="4127" spans="8:8" ht="15.0" hidden="1"/>
    <row r="4128" spans="8:8" ht="15.0" hidden="1"/>
    <row r="4129" spans="8:8" ht="15.0" hidden="1"/>
    <row r="4130" spans="8:8" ht="15.0" hidden="1"/>
    <row r="4131" spans="8:8" ht="15.0" hidden="1"/>
    <row r="4132" spans="8:8" ht="15.0" hidden="1"/>
    <row r="4133" spans="8:8" ht="15.0" hidden="1"/>
    <row r="4134" spans="8:8" ht="15.0" hidden="1"/>
    <row r="4135" spans="8:8" ht="15.0" hidden="1"/>
    <row r="4136" spans="8:8" ht="15.0" hidden="1"/>
    <row r="4137" spans="8:8" ht="15.0" hidden="1"/>
    <row r="4138" spans="8:8" ht="15.0" hidden="1"/>
    <row r="4139" spans="8:8" ht="15.0" hidden="1"/>
    <row r="4140" spans="8:8" ht="15.0" hidden="1"/>
    <row r="4141" spans="8:8" ht="15.0" hidden="1"/>
    <row r="4142" spans="8:8" ht="15.0" hidden="1"/>
    <row r="4143" spans="8:8" ht="15.0" hidden="1"/>
    <row r="4144" spans="8:8" ht="15.0" hidden="1"/>
    <row r="4145" spans="8:8" ht="15.0" hidden="1"/>
    <row r="4146" spans="8:8" ht="15.0" hidden="1"/>
    <row r="4147" spans="8:8" ht="15.0" hidden="1"/>
    <row r="4148" spans="8:8" ht="15.0" hidden="1"/>
    <row r="4149" spans="8:8" ht="15.0" hidden="1"/>
    <row r="4150" spans="8:8" ht="15.0" hidden="1"/>
    <row r="4151" spans="8:8" ht="15.0" hidden="1"/>
    <row r="4152" spans="8:8" ht="15.0" hidden="1"/>
    <row r="4153" spans="8:8" ht="15.0" hidden="1"/>
    <row r="4154" spans="8:8" ht="15.0" hidden="1"/>
    <row r="4155" spans="8:8" ht="15.0" hidden="1"/>
    <row r="4156" spans="8:8" ht="15.0" hidden="1"/>
    <row r="4157" spans="8:8" ht="15.0" hidden="1"/>
    <row r="4158" spans="8:8" ht="15.0" hidden="1"/>
    <row r="4159" spans="8:8" ht="15.0" hidden="1"/>
    <row r="4160" spans="8:8" ht="15.0" hidden="1"/>
    <row r="4161" spans="8:8" ht="15.0" hidden="1"/>
    <row r="4162" spans="8:8" ht="15.0" hidden="1"/>
    <row r="4163" spans="8:8" ht="15.0" hidden="1"/>
    <row r="4164" spans="8:8" ht="15.0" hidden="1"/>
    <row r="4165" spans="8:8" ht="15.0" hidden="1"/>
    <row r="4166" spans="8:8" ht="15.0" hidden="1"/>
    <row r="4167" spans="8:8" ht="15.0" hidden="1"/>
    <row r="4168" spans="8:8" ht="15.0" hidden="1"/>
    <row r="4169" spans="8:8" ht="15.0" hidden="1"/>
    <row r="4170" spans="8:8" ht="15.0" hidden="1"/>
    <row r="4171" spans="8:8" ht="15.0" hidden="1"/>
    <row r="4172" spans="8:8" ht="15.0" hidden="1"/>
    <row r="4173" spans="8:8" ht="15.0" hidden="1"/>
    <row r="4174" spans="8:8" ht="15.0" hidden="1"/>
    <row r="4175" spans="8:8" ht="15.0" hidden="1"/>
    <row r="4176" spans="8:8" ht="15.0" hidden="1"/>
    <row r="4177" spans="8:8" ht="15.0" hidden="1"/>
    <row r="4178" spans="8:8" ht="15.0" hidden="1"/>
    <row r="4179" spans="8:8" ht="15.0" hidden="1"/>
    <row r="4180" spans="8:8" ht="15.0" hidden="1"/>
    <row r="4181" spans="8:8" ht="15.0" hidden="1"/>
    <row r="4182" spans="8:8" ht="15.0" hidden="1"/>
    <row r="4183" spans="8:8" ht="15.0" hidden="1"/>
    <row r="4184" spans="8:8" ht="15.0" hidden="1"/>
    <row r="4185" spans="8:8" ht="15.0" hidden="1"/>
    <row r="4186" spans="8:8" ht="15.0" hidden="1"/>
    <row r="4187" spans="8:8" ht="15.0" hidden="1"/>
    <row r="4188" spans="8:8" ht="15.0" hidden="1"/>
    <row r="4189" spans="8:8" ht="15.0" hidden="1"/>
    <row r="4190" spans="8:8" ht="15.0" hidden="1"/>
    <row r="4191" spans="8:8" ht="15.0" hidden="1"/>
    <row r="4192" spans="8:8" ht="15.0" hidden="1"/>
    <row r="4193" spans="8:8" ht="15.0" hidden="1"/>
    <row r="4194" spans="8:8" ht="15.0" hidden="1"/>
    <row r="4195" spans="8:8" ht="15.0" hidden="1"/>
    <row r="4196" spans="8:8" ht="15.0" hidden="1"/>
    <row r="4197" spans="8:8" ht="15.0" hidden="1"/>
    <row r="4198" spans="8:8" ht="15.0" hidden="1"/>
    <row r="4199" spans="8:8" ht="15.0" hidden="1"/>
    <row r="4200" spans="8:8" ht="15.0" hidden="1"/>
    <row r="4201" spans="8:8" ht="15.0" hidden="1"/>
    <row r="4202" spans="8:8" ht="15.0" hidden="1"/>
    <row r="4203" spans="8:8" ht="15.0" hidden="1"/>
    <row r="4204" spans="8:8" ht="15.0" hidden="1"/>
    <row r="4205" spans="8:8" ht="15.0" hidden="1"/>
    <row r="4206" spans="8:8" ht="15.0" hidden="1"/>
    <row r="4207" spans="8:8" ht="15.0" hidden="1"/>
    <row r="4208" spans="8:8" ht="15.0" hidden="1"/>
    <row r="4209" spans="8:8" ht="15.0" hidden="1"/>
    <row r="4210" spans="8:8" ht="15.0" hidden="1"/>
    <row r="4211" spans="8:8" ht="15.0" hidden="1"/>
    <row r="4212" spans="8:8" ht="15.0" hidden="1"/>
    <row r="4213" spans="8:8" ht="15.0" hidden="1"/>
    <row r="4214" spans="8:8" ht="15.0" hidden="1"/>
    <row r="4215" spans="8:8" ht="15.0" hidden="1"/>
    <row r="4216" spans="8:8" ht="15.0" hidden="1"/>
    <row r="4217" spans="8:8" ht="15.0" hidden="1"/>
    <row r="4218" spans="8:8" ht="15.0" hidden="1"/>
    <row r="4219" spans="8:8" ht="15.0" hidden="1"/>
    <row r="4220" spans="8:8" ht="15.0" hidden="1"/>
    <row r="4221" spans="8:8" ht="15.0" hidden="1"/>
    <row r="4222" spans="8:8" ht="15.0" hidden="1"/>
    <row r="4223" spans="8:8" ht="15.0" hidden="1"/>
    <row r="4224" spans="8:8" ht="15.0" hidden="1"/>
    <row r="4225" spans="8:8" ht="15.0" hidden="1"/>
    <row r="4226" spans="8:8" ht="15.0" hidden="1"/>
    <row r="4227" spans="8:8" ht="15.0" hidden="1"/>
    <row r="4228" spans="8:8" ht="15.0" hidden="1"/>
    <row r="4229" spans="8:8" ht="15.0" hidden="1"/>
    <row r="4230" spans="8:8" ht="15.0" hidden="1"/>
    <row r="4231" spans="8:8" ht="15.0" hidden="1"/>
    <row r="4232" spans="8:8" ht="15.0" hidden="1"/>
    <row r="4233" spans="8:8" ht="15.0" hidden="1"/>
    <row r="4234" spans="8:8" ht="15.0" hidden="1"/>
    <row r="4235" spans="8:8" ht="15.0" hidden="1"/>
    <row r="4236" spans="8:8" ht="15.0" hidden="1"/>
    <row r="4237" spans="8:8" ht="15.0" hidden="1"/>
    <row r="4238" spans="8:8" ht="15.0" hidden="1"/>
    <row r="4239" spans="8:8" ht="15.0" hidden="1"/>
    <row r="4240" spans="8:8" ht="15.0" hidden="1"/>
    <row r="4241" spans="8:8" ht="15.0" hidden="1"/>
    <row r="4242" spans="8:8" ht="15.0" hidden="1"/>
    <row r="4243" spans="8:8" ht="15.0" hidden="1"/>
    <row r="4244" spans="8:8" ht="15.0" hidden="1"/>
    <row r="4245" spans="8:8" ht="15.0" hidden="1"/>
    <row r="4246" spans="8:8" ht="15.0" hidden="1"/>
    <row r="4247" spans="8:8" ht="15.0" hidden="1"/>
    <row r="4248" spans="8:8" ht="15.0" hidden="1"/>
    <row r="4249" spans="8:8" ht="15.0" hidden="1"/>
    <row r="4250" spans="8:8" ht="15.0" hidden="1"/>
    <row r="4251" spans="8:8" ht="15.0" hidden="1"/>
    <row r="4252" spans="8:8" ht="15.0" hidden="1"/>
    <row r="4253" spans="8:8" ht="15.0" hidden="1"/>
    <row r="4254" spans="8:8" ht="15.0" hidden="1"/>
    <row r="4255" spans="8:8" ht="15.0" hidden="1"/>
    <row r="4256" spans="8:8" ht="15.0" hidden="1"/>
    <row r="4257" spans="8:8" ht="15.0" hidden="1"/>
    <row r="4258" spans="8:8" ht="15.0" hidden="1"/>
    <row r="4259" spans="8:8" ht="15.0" hidden="1"/>
    <row r="4260" spans="8:8" ht="15.0" hidden="1"/>
    <row r="4261" spans="8:8" ht="15.0" hidden="1"/>
    <row r="4262" spans="8:8" ht="15.0" hidden="1"/>
    <row r="4263" spans="8:8" ht="15.0" hidden="1"/>
    <row r="4264" spans="8:8" ht="15.0" hidden="1"/>
    <row r="4265" spans="8:8" ht="15.0" hidden="1"/>
    <row r="4266" spans="8:8" ht="15.0" hidden="1"/>
    <row r="4267" spans="8:8" ht="15.0" hidden="1"/>
    <row r="4268" spans="8:8" ht="15.0" hidden="1"/>
    <row r="4269" spans="8:8" ht="15.0" hidden="1"/>
    <row r="4270" spans="8:8" ht="15.0" hidden="1"/>
    <row r="4271" spans="8:8" ht="15.0" hidden="1"/>
    <row r="4272" spans="8:8" ht="15.0" hidden="1"/>
    <row r="4273" spans="8:8" ht="15.0" hidden="1"/>
    <row r="4274" spans="8:8" ht="15.0" hidden="1"/>
    <row r="4275" spans="8:8" ht="15.0" hidden="1"/>
    <row r="4276" spans="8:8" ht="15.0" hidden="1"/>
    <row r="4277" spans="8:8" ht="15.0" hidden="1"/>
    <row r="4278" spans="8:8" ht="15.0" hidden="1"/>
    <row r="4279" spans="8:8" ht="15.0" hidden="1"/>
    <row r="4280" spans="8:8" ht="15.0" hidden="1"/>
    <row r="4281" spans="8:8" ht="15.0" hidden="1"/>
    <row r="4282" spans="8:8" ht="15.0" hidden="1"/>
    <row r="4283" spans="8:8" ht="15.0" hidden="1"/>
    <row r="4284" spans="8:8" ht="15.0" hidden="1"/>
    <row r="4285" spans="8:8" ht="15.0" hidden="1"/>
    <row r="4286" spans="8:8" ht="15.0" hidden="1"/>
    <row r="4287" spans="8:8" ht="15.0" hidden="1"/>
    <row r="4288" spans="8:8" ht="15.0" hidden="1"/>
    <row r="4289" spans="8:8" ht="15.0" hidden="1"/>
    <row r="4290" spans="8:8" ht="15.0" hidden="1"/>
    <row r="4291" spans="8:8" ht="15.0" hidden="1"/>
    <row r="4292" spans="8:8" ht="15.0" hidden="1"/>
    <row r="4293" spans="8:8" ht="15.0" hidden="1"/>
    <row r="4294" spans="8:8" ht="15.0" hidden="1"/>
    <row r="4295" spans="8:8" ht="15.0" hidden="1"/>
    <row r="4296" spans="8:8" ht="15.0" hidden="1"/>
    <row r="4297" spans="8:8" ht="15.0" hidden="1"/>
    <row r="4298" spans="8:8" ht="15.0" hidden="1"/>
    <row r="4299" spans="8:8" ht="15.0" hidden="1"/>
    <row r="4300" spans="8:8" ht="15.0" hidden="1"/>
    <row r="4301" spans="8:8" ht="15.0" hidden="1"/>
    <row r="4302" spans="8:8" ht="15.0" hidden="1"/>
    <row r="4303" spans="8:8" ht="15.0" hidden="1"/>
    <row r="4304" spans="8:8" ht="15.0" hidden="1"/>
    <row r="4305" spans="8:8" ht="15.0" hidden="1"/>
    <row r="4306" spans="8:8" ht="15.0" hidden="1"/>
    <row r="4307" spans="8:8" ht="15.0" hidden="1"/>
    <row r="4308" spans="8:8" ht="15.0" hidden="1"/>
    <row r="4309" spans="8:8" ht="15.0" hidden="1"/>
    <row r="4310" spans="8:8" ht="15.0" hidden="1"/>
    <row r="4311" spans="8:8" ht="15.0" hidden="1"/>
    <row r="4312" spans="8:8" ht="15.0" hidden="1"/>
    <row r="4313" spans="8:8" ht="15.0" hidden="1"/>
    <row r="4314" spans="8:8" ht="15.0" hidden="1"/>
    <row r="4315" spans="8:8" ht="15.0" hidden="1"/>
    <row r="4316" spans="8:8" ht="15.0" hidden="1"/>
    <row r="4317" spans="8:8" ht="15.0" hidden="1"/>
    <row r="4318" spans="8:8" ht="15.0" hidden="1"/>
    <row r="4319" spans="8:8" ht="15.0" hidden="1"/>
    <row r="4320" spans="8:8" ht="15.0" hidden="1"/>
    <row r="4321" spans="8:8" ht="15.0" hidden="1"/>
    <row r="4322" spans="8:8" ht="15.0" hidden="1"/>
    <row r="4323" spans="8:8" ht="15.0" hidden="1"/>
    <row r="4324" spans="8:8" ht="15.0" hidden="1"/>
    <row r="4325" spans="8:8" ht="15.0" hidden="1"/>
    <row r="4326" spans="8:8" ht="15.0" hidden="1"/>
    <row r="4327" spans="8:8" ht="15.0" hidden="1"/>
    <row r="4328" spans="8:8" ht="15.0" hidden="1"/>
    <row r="4329" spans="8:8" ht="15.0" hidden="1"/>
    <row r="4330" spans="8:8" ht="15.0" hidden="1"/>
    <row r="4331" spans="8:8" ht="15.0" hidden="1"/>
    <row r="4332" spans="8:8" ht="15.0" hidden="1"/>
    <row r="4333" spans="8:8" ht="15.0" hidden="1"/>
    <row r="4334" spans="8:8" ht="15.0" hidden="1"/>
    <row r="4335" spans="8:8" ht="15.0" hidden="1"/>
    <row r="4336" spans="8:8" ht="15.0" hidden="1"/>
    <row r="4337" spans="8:8" ht="15.0" hidden="1"/>
    <row r="4338" spans="8:8" ht="15.0" hidden="1"/>
    <row r="4339" spans="8:8" ht="15.0" hidden="1"/>
    <row r="4340" spans="8:8" ht="15.0" hidden="1"/>
    <row r="4341" spans="8:8" ht="15.0" hidden="1"/>
    <row r="4342" spans="8:8" ht="15.0" hidden="1"/>
    <row r="4343" spans="8:8" ht="15.0" hidden="1"/>
    <row r="4344" spans="8:8" ht="15.0" hidden="1"/>
    <row r="4345" spans="8:8" ht="15.0" hidden="1"/>
    <row r="4346" spans="8:8" ht="15.0" hidden="1"/>
    <row r="4347" spans="8:8" ht="15.0" hidden="1"/>
    <row r="4348" spans="8:8" ht="15.0" hidden="1"/>
    <row r="4349" spans="8:8" ht="15.0" hidden="1"/>
    <row r="4350" spans="8:8" ht="15.0" hidden="1"/>
    <row r="4351" spans="8:8" ht="15.0" hidden="1"/>
    <row r="4352" spans="8:8" ht="15.0" hidden="1"/>
    <row r="4353" spans="8:8" ht="15.0" hidden="1"/>
    <row r="4354" spans="8:8" ht="15.0" hidden="1"/>
    <row r="4355" spans="8:8" ht="15.0" hidden="1"/>
    <row r="4356" spans="8:8" ht="15.0" hidden="1"/>
    <row r="4357" spans="8:8" ht="15.0" hidden="1"/>
    <row r="4358" spans="8:8" ht="15.0" hidden="1"/>
    <row r="4359" spans="8:8" ht="15.0" hidden="1"/>
    <row r="4360" spans="8:8" ht="15.0" hidden="1"/>
    <row r="4361" spans="8:8" ht="15.0" hidden="1"/>
    <row r="4362" spans="8:8" ht="15.0" hidden="1"/>
    <row r="4363" spans="8:8" ht="15.0" hidden="1"/>
    <row r="4364" spans="8:8" ht="15.0" hidden="1"/>
    <row r="4365" spans="8:8" ht="15.0" hidden="1"/>
    <row r="4366" spans="8:8" ht="15.0" hidden="1"/>
    <row r="4367" spans="8:8" ht="15.0" hidden="1"/>
    <row r="4368" spans="8:8" ht="15.0" hidden="1"/>
    <row r="4369" spans="8:8" ht="15.0" hidden="1"/>
    <row r="4370" spans="8:8" ht="15.0" hidden="1"/>
    <row r="4371" spans="8:8" ht="15.0" hidden="1"/>
    <row r="4372" spans="8:8" ht="15.0" hidden="1"/>
    <row r="4373" spans="8:8" ht="15.0" hidden="1"/>
    <row r="4374" spans="8:8" ht="15.0" hidden="1"/>
    <row r="4375" spans="8:8" ht="15.0" hidden="1"/>
    <row r="4376" spans="8:8" ht="15.0" hidden="1"/>
    <row r="4377" spans="8:8" ht="15.0" hidden="1"/>
    <row r="4378" spans="8:8" ht="15.0" hidden="1"/>
    <row r="4379" spans="8:8" ht="15.0" hidden="1"/>
    <row r="4380" spans="8:8" ht="15.0" hidden="1"/>
    <row r="4381" spans="8:8" ht="15.0" hidden="1"/>
    <row r="4382" spans="8:8" ht="15.0" hidden="1"/>
    <row r="4383" spans="8:8" ht="15.0" hidden="1"/>
    <row r="4384" spans="8:8" ht="15.0" hidden="1"/>
    <row r="4385" spans="8:8" ht="15.0" hidden="1"/>
    <row r="4386" spans="8:8" ht="15.0" hidden="1"/>
    <row r="4387" spans="8:8" ht="15.0" hidden="1"/>
    <row r="4388" spans="8:8" ht="15.0" hidden="1"/>
    <row r="4389" spans="8:8" ht="15.0" hidden="1"/>
    <row r="4390" spans="8:8" ht="15.0" hidden="1"/>
    <row r="4391" spans="8:8" ht="15.0" hidden="1"/>
    <row r="4392" spans="8:8" ht="15.0" hidden="1"/>
    <row r="4393" spans="8:8" ht="15.0" hidden="1"/>
    <row r="4394" spans="8:8" ht="15.0" hidden="1"/>
    <row r="4395" spans="8:8" ht="15.0" hidden="1"/>
    <row r="4396" spans="8:8" ht="15.0" hidden="1"/>
    <row r="4397" spans="8:8" ht="15.0" hidden="1"/>
    <row r="4398" spans="8:8" ht="15.0" hidden="1"/>
    <row r="4399" spans="8:8" ht="15.0" hidden="1"/>
    <row r="4400" spans="8:8" ht="15.0" hidden="1"/>
    <row r="4401" spans="8:8" ht="15.0" hidden="1"/>
    <row r="4402" spans="8:8" ht="15.0" hidden="1"/>
    <row r="4403" spans="8:8" ht="15.0" hidden="1"/>
    <row r="4404" spans="8:8" ht="15.0" hidden="1"/>
    <row r="4405" spans="8:8" ht="15.0" hidden="1"/>
    <row r="4406" spans="8:8" ht="15.0" hidden="1"/>
    <row r="4407" spans="8:8" ht="15.0" hidden="1"/>
    <row r="4408" spans="8:8" ht="15.0" hidden="1"/>
    <row r="4409" spans="8:8" ht="15.0" hidden="1"/>
    <row r="4410" spans="8:8" ht="15.0" hidden="1"/>
    <row r="4411" spans="8:8" ht="15.0" hidden="1"/>
    <row r="4412" spans="8:8" ht="15.0" hidden="1"/>
    <row r="4413" spans="8:8" ht="15.0" hidden="1"/>
    <row r="4414" spans="8:8" ht="15.0" hidden="1"/>
    <row r="4415" spans="8:8" ht="15.0" hidden="1"/>
    <row r="4416" spans="8:8" ht="15.0" hidden="1"/>
    <row r="4417" spans="8:8" ht="15.0" hidden="1"/>
    <row r="4418" spans="8:8" ht="15.0" hidden="1"/>
    <row r="4419" spans="8:8" ht="15.0" hidden="1"/>
    <row r="4420" spans="8:8" ht="15.0" hidden="1"/>
    <row r="4421" spans="8:8" ht="15.0" hidden="1"/>
    <row r="4422" spans="8:8" ht="15.0" hidden="1"/>
    <row r="4423" spans="8:8" ht="15.0" hidden="1"/>
    <row r="4424" spans="8:8" ht="15.0" hidden="1"/>
    <row r="4425" spans="8:8" ht="15.0" hidden="1"/>
    <row r="4426" spans="8:8" ht="15.0" hidden="1"/>
    <row r="4427" spans="8:8" ht="15.0" hidden="1"/>
    <row r="4428" spans="8:8" ht="15.0" hidden="1"/>
    <row r="4429" spans="8:8" ht="15.0" hidden="1"/>
    <row r="4430" spans="8:8" ht="15.0" hidden="1"/>
    <row r="4431" spans="8:8" ht="15.0" hidden="1"/>
    <row r="4432" spans="8:8" ht="15.0" hidden="1"/>
    <row r="4433" spans="8:8" ht="15.0" hidden="1"/>
    <row r="4434" spans="8:8" ht="15.0" hidden="1"/>
    <row r="4435" spans="8:8" ht="15.0" hidden="1"/>
    <row r="4436" spans="8:8" ht="15.0" hidden="1"/>
    <row r="4437" spans="8:8" ht="15.0" hidden="1"/>
    <row r="4438" spans="8:8" ht="15.0" hidden="1"/>
    <row r="4439" spans="8:8" ht="15.0" hidden="1"/>
    <row r="4440" spans="8:8" ht="15.0" hidden="1"/>
    <row r="4441" spans="8:8" ht="15.0" hidden="1"/>
    <row r="4442" spans="8:8" ht="15.0" hidden="1"/>
    <row r="4443" spans="8:8" ht="15.0" hidden="1"/>
    <row r="4444" spans="8:8" ht="15.0" hidden="1"/>
    <row r="4445" spans="8:8" ht="15.0" hidden="1"/>
    <row r="4446" spans="8:8" ht="15.0" hidden="1"/>
    <row r="4447" spans="8:8" ht="15.0" hidden="1"/>
    <row r="4448" spans="8:8" ht="15.0" hidden="1"/>
    <row r="4449" spans="8:8" ht="15.0" hidden="1"/>
    <row r="4450" spans="8:8" ht="15.0" hidden="1"/>
    <row r="4451" spans="8:8" ht="15.0" hidden="1"/>
    <row r="4452" spans="8:8" ht="15.0" hidden="1"/>
    <row r="4453" spans="8:8" ht="15.0" hidden="1"/>
    <row r="4454" spans="8:8" ht="15.0" hidden="1"/>
    <row r="4455" spans="8:8" ht="15.0" hidden="1"/>
    <row r="4456" spans="8:8" ht="15.0" hidden="1"/>
    <row r="4457" spans="8:8" ht="15.0" hidden="1"/>
    <row r="4458" spans="8:8" ht="15.0" hidden="1"/>
    <row r="4459" spans="8:8" ht="15.0" hidden="1"/>
    <row r="4460" spans="8:8" ht="15.0" hidden="1"/>
    <row r="4461" spans="8:8" ht="15.0" hidden="1"/>
    <row r="4462" spans="8:8" ht="15.0" hidden="1"/>
    <row r="4463" spans="8:8" ht="15.0" hidden="1"/>
    <row r="4464" spans="8:8" ht="15.0" hidden="1"/>
    <row r="4465" spans="8:8" ht="15.0" hidden="1"/>
    <row r="4466" spans="8:8" ht="15.0" hidden="1"/>
    <row r="4467" spans="8:8" ht="15.0" hidden="1"/>
    <row r="4468" spans="8:8" ht="15.0" hidden="1"/>
    <row r="4469" spans="8:8" ht="15.0" hidden="1"/>
    <row r="4470" spans="8:8" ht="15.0" hidden="1"/>
    <row r="4471" spans="8:8" ht="15.0" hidden="1"/>
    <row r="4472" spans="8:8" ht="15.0" hidden="1"/>
    <row r="4473" spans="8:8" ht="15.0" hidden="1"/>
    <row r="4474" spans="8:8" ht="15.0" hidden="1"/>
    <row r="4475" spans="8:8" ht="15.0" hidden="1"/>
    <row r="4476" spans="8:8" ht="15.0" hidden="1"/>
    <row r="4477" spans="8:8" ht="15.0" hidden="1"/>
    <row r="4478" spans="8:8" ht="15.0" hidden="1"/>
    <row r="4479" spans="8:8" ht="15.0" hidden="1"/>
    <row r="4480" spans="8:8" ht="15.0" hidden="1"/>
    <row r="4481" spans="8:8" ht="15.0" hidden="1"/>
    <row r="4482" spans="8:8" ht="15.0" hidden="1"/>
    <row r="4483" spans="8:8" ht="15.0" hidden="1"/>
    <row r="4484" spans="8:8" ht="15.0" hidden="1"/>
    <row r="4485" spans="8:8" ht="15.0" hidden="1"/>
    <row r="4486" spans="8:8" ht="15.0" hidden="1"/>
    <row r="4487" spans="8:8" ht="15.0" hidden="1"/>
    <row r="4488" spans="8:8" ht="15.0" hidden="1"/>
    <row r="4489" spans="8:8" ht="15.0" hidden="1"/>
    <row r="4490" spans="8:8" ht="15.0" hidden="1"/>
    <row r="4491" spans="8:8" ht="15.0" hidden="1"/>
    <row r="4492" spans="8:8" ht="15.0" hidden="1"/>
    <row r="4493" spans="8:8" ht="15.0" hidden="1"/>
    <row r="4494" spans="8:8" ht="15.0" hidden="1"/>
    <row r="4495" spans="8:8" ht="15.0" hidden="1"/>
    <row r="4496" spans="8:8" ht="15.0" hidden="1"/>
    <row r="4497" spans="8:8" ht="15.0" hidden="1"/>
    <row r="4498" spans="8:8" ht="15.0" hidden="1"/>
    <row r="4499" spans="8:8" ht="15.0" hidden="1"/>
    <row r="4500" spans="8:8" ht="15.0" hidden="1"/>
    <row r="4501" spans="8:8" ht="15.0" hidden="1"/>
    <row r="4502" spans="8:8" ht="15.0" hidden="1"/>
    <row r="4503" spans="8:8" ht="15.0" hidden="1"/>
    <row r="4504" spans="8:8" ht="15.0" hidden="1"/>
    <row r="4505" spans="8:8" ht="15.0" hidden="1"/>
    <row r="4506" spans="8:8" ht="15.0" hidden="1"/>
    <row r="4507" spans="8:8" ht="15.0" hidden="1"/>
    <row r="4508" spans="8:8" ht="15.0" hidden="1"/>
    <row r="4509" spans="8:8" ht="15.0" hidden="1"/>
    <row r="4510" spans="8:8" ht="15.0" hidden="1"/>
    <row r="4511" spans="8:8" ht="15.0" hidden="1"/>
    <row r="4512" spans="8:8" ht="15.0" hidden="1"/>
    <row r="4513" spans="8:8" ht="15.0" hidden="1"/>
    <row r="4514" spans="8:8" ht="15.0" hidden="1"/>
    <row r="4515" spans="8:8" ht="15.0" hidden="1"/>
    <row r="4516" spans="8:8" ht="15.0" hidden="1"/>
    <row r="4517" spans="8:8" ht="15.0" hidden="1"/>
    <row r="4518" spans="8:8" ht="15.0" hidden="1"/>
    <row r="4519" spans="8:8" ht="15.0" hidden="1"/>
    <row r="4520" spans="8:8" ht="15.0" hidden="1"/>
    <row r="4521" spans="8:8" ht="15.0" hidden="1"/>
    <row r="4522" spans="8:8" ht="15.0" hidden="1"/>
    <row r="4523" spans="8:8" ht="15.0" hidden="1"/>
    <row r="4524" spans="8:8" ht="15.0" hidden="1"/>
    <row r="4525" spans="8:8" ht="15.0" hidden="1"/>
    <row r="4526" spans="8:8" ht="15.0" hidden="1"/>
    <row r="4527" spans="8:8" ht="15.0" hidden="1"/>
    <row r="4528" spans="8:8" ht="15.0" hidden="1"/>
    <row r="4529" spans="8:8" ht="15.0" hidden="1"/>
    <row r="4530" spans="8:8" ht="15.0" hidden="1"/>
    <row r="4531" spans="8:8" ht="15.0" hidden="1"/>
    <row r="4532" spans="8:8" ht="15.0" hidden="1"/>
    <row r="4533" spans="8:8" ht="15.0" hidden="1"/>
    <row r="4534" spans="8:8" ht="15.0" hidden="1"/>
    <row r="4535" spans="8:8" ht="15.0" hidden="1"/>
    <row r="4536" spans="8:8" ht="15.0" hidden="1"/>
    <row r="4537" spans="8:8" ht="15.0" hidden="1"/>
    <row r="4538" spans="8:8" ht="15.0" hidden="1"/>
    <row r="4539" spans="8:8" ht="15.0" hidden="1"/>
    <row r="4540" spans="8:8" ht="15.0" hidden="1"/>
    <row r="4541" spans="8:8" ht="15.0" hidden="1"/>
    <row r="4542" spans="8:8" ht="15.0" hidden="1"/>
    <row r="4543" spans="8:8" ht="15.0" hidden="1"/>
    <row r="4544" spans="8:8" ht="15.0" hidden="1"/>
    <row r="4545" spans="8:8" ht="15.0" hidden="1"/>
    <row r="4546" spans="8:8" ht="15.0" hidden="1"/>
    <row r="4547" spans="8:8" ht="15.0" hidden="1"/>
    <row r="4548" spans="8:8" ht="15.0" hidden="1"/>
    <row r="4549" spans="8:8" ht="15.0" hidden="1"/>
    <row r="4550" spans="8:8" ht="15.0" hidden="1"/>
    <row r="4551" spans="8:8" ht="15.0" hidden="1"/>
    <row r="4552" spans="8:8" ht="15.0" hidden="1"/>
    <row r="4553" spans="8:8" ht="15.0" hidden="1"/>
    <row r="4554" spans="8:8" ht="15.0" hidden="1"/>
    <row r="4555" spans="8:8" ht="15.0" hidden="1"/>
    <row r="4556" spans="8:8" ht="15.0" hidden="1"/>
    <row r="4557" spans="8:8" ht="15.0" hidden="1"/>
    <row r="4558" spans="8:8" ht="15.0" hidden="1"/>
    <row r="4559" spans="8:8" ht="15.0" hidden="1"/>
    <row r="4560" spans="8:8" ht="15.0" hidden="1"/>
    <row r="4561" spans="8:8" ht="15.0" hidden="1"/>
    <row r="4562" spans="8:8" ht="15.0" hidden="1"/>
    <row r="4563" spans="8:8" ht="15.0" hidden="1"/>
    <row r="4564" spans="8:8" ht="15.0" hidden="1"/>
    <row r="4565" spans="8:8" ht="15.0" hidden="1"/>
    <row r="4566" spans="8:8" ht="15.0" hidden="1"/>
    <row r="4567" spans="8:8" ht="15.0" hidden="1"/>
    <row r="4568" spans="8:8" ht="15.0" hidden="1"/>
    <row r="4569" spans="8:8" ht="15.0" hidden="1"/>
    <row r="4570" spans="8:8" ht="15.0" hidden="1"/>
    <row r="4571" spans="8:8" ht="15.0" hidden="1"/>
    <row r="4572" spans="8:8" ht="15.0" hidden="1"/>
    <row r="4573" spans="8:8" ht="15.0" hidden="1"/>
    <row r="4574" spans="8:8" ht="15.0" hidden="1"/>
    <row r="4575" spans="8:8" ht="15.0" hidden="1"/>
    <row r="4576" spans="8:8" ht="15.0" hidden="1"/>
    <row r="4577" spans="8:8" ht="15.0" hidden="1"/>
    <row r="4578" spans="8:8" ht="15.0" hidden="1"/>
    <row r="4579" spans="8:8" ht="15.0" hidden="1"/>
    <row r="4580" spans="8:8" ht="15.0" hidden="1"/>
    <row r="4581" spans="8:8" ht="15.0" hidden="1"/>
    <row r="4582" spans="8:8" ht="15.0" hidden="1"/>
    <row r="4583" spans="8:8" ht="15.0" hidden="1"/>
    <row r="4584" spans="8:8" ht="15.0" hidden="1"/>
    <row r="4585" spans="8:8" ht="15.0" hidden="1"/>
    <row r="4586" spans="8:8" ht="15.0" hidden="1"/>
    <row r="4587" spans="8:8" ht="15.0" hidden="1"/>
    <row r="4588" spans="8:8" ht="15.0" hidden="1"/>
    <row r="4589" spans="8:8" ht="15.0" hidden="1"/>
    <row r="4590" spans="8:8" ht="15.0" hidden="1"/>
    <row r="4591" spans="8:8" ht="15.0" hidden="1"/>
    <row r="4592" spans="8:8" ht="15.0" hidden="1"/>
    <row r="4593" spans="8:8" ht="15.0" hidden="1"/>
    <row r="4594" spans="8:8" ht="15.0" hidden="1"/>
    <row r="4595" spans="8:8" ht="15.0" hidden="1"/>
    <row r="4596" spans="8:8" ht="15.0" hidden="1"/>
    <row r="4597" spans="8:8" ht="15.0" hidden="1"/>
    <row r="4598" spans="8:8" ht="15.0" hidden="1"/>
    <row r="4599" spans="8:8" ht="15.0" hidden="1"/>
    <row r="4600" spans="8:8" ht="15.0" hidden="1"/>
    <row r="4601" spans="8:8" ht="15.0" hidden="1"/>
    <row r="4602" spans="8:8" ht="15.0" hidden="1"/>
    <row r="4603" spans="8:8" ht="15.0" hidden="1"/>
    <row r="4604" spans="8:8" ht="15.0" hidden="1"/>
    <row r="4605" spans="8:8" ht="15.0" hidden="1"/>
    <row r="4606" spans="8:8" ht="15.0" hidden="1"/>
    <row r="4607" spans="8:8" ht="15.0" hidden="1"/>
    <row r="4608" spans="8:8" ht="15.0" hidden="1"/>
    <row r="4609" spans="8:8" ht="15.0" hidden="1"/>
    <row r="4610" spans="8:8" ht="15.0" hidden="1"/>
    <row r="4611" spans="8:8" ht="15.0" hidden="1"/>
    <row r="4612" spans="8:8" ht="15.0" hidden="1"/>
    <row r="4613" spans="8:8" ht="15.0" hidden="1"/>
    <row r="4614" spans="8:8" ht="15.0" hidden="1"/>
    <row r="4615" spans="8:8" ht="15.0" hidden="1"/>
    <row r="4616" spans="8:8" ht="15.0" hidden="1"/>
    <row r="4617" spans="8:8" ht="15.0" hidden="1"/>
    <row r="4618" spans="8:8" ht="15.0" hidden="1"/>
    <row r="4619" spans="8:8" ht="15.0" hidden="1"/>
    <row r="4620" spans="8:8" ht="15.0" hidden="1"/>
    <row r="4621" spans="8:8" ht="15.0" hidden="1"/>
    <row r="4622" spans="8:8" ht="15.0" hidden="1"/>
    <row r="4623" spans="8:8" ht="15.0" hidden="1"/>
    <row r="4624" spans="8:8" ht="15.0" hidden="1"/>
    <row r="4625" spans="8:8" ht="15.0" hidden="1"/>
    <row r="4626" spans="8:8" ht="15.0" hidden="1"/>
    <row r="4627" spans="8:8" ht="15.0" hidden="1"/>
    <row r="4628" spans="8:8" ht="15.0" hidden="1"/>
    <row r="4629" spans="8:8" ht="15.0" hidden="1"/>
    <row r="4630" spans="8:8" ht="15.0" hidden="1"/>
    <row r="4631" spans="8:8" ht="15.0" hidden="1"/>
    <row r="4632" spans="8:8" ht="15.0" hidden="1"/>
    <row r="4633" spans="8:8" ht="15.0" hidden="1"/>
    <row r="4634" spans="8:8" ht="15.0" hidden="1"/>
    <row r="4635" spans="8:8" ht="15.0" hidden="1"/>
    <row r="4636" spans="8:8" ht="15.0" hidden="1"/>
    <row r="4637" spans="8:8" ht="15.0" hidden="1"/>
    <row r="4638" spans="8:8" ht="15.0" hidden="1"/>
    <row r="4639" spans="8:8" ht="15.0" hidden="1"/>
    <row r="4640" spans="8:8" ht="15.0" hidden="1"/>
    <row r="4641" spans="8:8" ht="15.0" hidden="1"/>
    <row r="4642" spans="8:8" ht="15.0" hidden="1"/>
    <row r="4643" spans="8:8" ht="15.0" hidden="1"/>
    <row r="4644" spans="8:8" ht="15.0" hidden="1"/>
    <row r="4645" spans="8:8" ht="15.0" hidden="1"/>
    <row r="4646" spans="8:8" ht="15.0" hidden="1"/>
    <row r="4647" spans="8:8" ht="15.0" hidden="1"/>
    <row r="4648" spans="8:8" ht="15.0" hidden="1"/>
    <row r="4649" spans="8:8" ht="15.0" hidden="1"/>
    <row r="4650" spans="8:8" ht="15.0" hidden="1"/>
    <row r="4651" spans="8:8" ht="15.0" hidden="1"/>
    <row r="4652" spans="8:8" ht="15.0" hidden="1"/>
    <row r="4653" spans="8:8" ht="15.0" hidden="1"/>
    <row r="4654" spans="8:8" ht="15.0" hidden="1"/>
    <row r="4655" spans="8:8" ht="15.0" hidden="1"/>
    <row r="4656" spans="8:8" ht="15.0" hidden="1"/>
    <row r="4657" spans="8:8" ht="15.0" hidden="1"/>
    <row r="4658" spans="8:8" ht="15.0" hidden="1"/>
    <row r="4659" spans="8:8" ht="15.0" hidden="1"/>
    <row r="4660" spans="8:8" ht="15.0" hidden="1"/>
    <row r="4661" spans="8:8" ht="15.0" hidden="1"/>
    <row r="4662" spans="8:8" ht="15.0" hidden="1"/>
    <row r="4663" spans="8:8" ht="15.0" hidden="1"/>
    <row r="4664" spans="8:8" ht="15.0" hidden="1"/>
    <row r="4665" spans="8:8" ht="15.0" hidden="1"/>
    <row r="4666" spans="8:8" ht="15.0" hidden="1"/>
    <row r="4667" spans="8:8" ht="15.0" hidden="1"/>
    <row r="4668" spans="8:8" ht="15.0" hidden="1"/>
    <row r="4669" spans="8:8" ht="15.0" hidden="1"/>
    <row r="4670" spans="8:8" ht="15.0" hidden="1"/>
    <row r="4671" spans="8:8" ht="15.0" hidden="1"/>
    <row r="4672" spans="8:8" ht="15.0" hidden="1"/>
    <row r="4673" spans="8:8" ht="15.0" hidden="1"/>
    <row r="4674" spans="8:8" ht="15.0" hidden="1"/>
    <row r="4675" spans="8:8" ht="15.0" hidden="1"/>
    <row r="4676" spans="8:8" ht="15.0" hidden="1"/>
    <row r="4677" spans="8:8" ht="15.0" hidden="1"/>
    <row r="4678" spans="8:8" ht="15.0" hidden="1"/>
    <row r="4679" spans="8:8" ht="15.0" hidden="1"/>
    <row r="4680" spans="8:8" ht="15.0" hidden="1"/>
    <row r="4681" spans="8:8" ht="15.0" hidden="1"/>
    <row r="4682" spans="8:8" ht="15.0" hidden="1"/>
    <row r="4683" spans="8:8" ht="15.0" hidden="1"/>
    <row r="4684" spans="8:8" ht="15.0" hidden="1"/>
    <row r="4685" spans="8:8" ht="15.0" hidden="1"/>
    <row r="4686" spans="8:8" ht="15.0" hidden="1"/>
    <row r="4687" spans="8:8" ht="15.0" hidden="1"/>
    <row r="4688" spans="8:8" ht="15.0" hidden="1"/>
    <row r="4689" spans="8:8" ht="15.0" hidden="1"/>
    <row r="4690" spans="8:8" ht="15.0" hidden="1"/>
    <row r="4691" spans="8:8" ht="15.0" hidden="1"/>
    <row r="4692" spans="8:8" ht="15.0" hidden="1"/>
    <row r="4693" spans="8:8" ht="15.0" hidden="1"/>
    <row r="4694" spans="8:8" ht="15.0" hidden="1"/>
    <row r="4695" spans="8:8" ht="15.0" hidden="1"/>
    <row r="4696" spans="8:8" ht="15.0" hidden="1"/>
    <row r="4697" spans="8:8" ht="15.0" hidden="1"/>
    <row r="4698" spans="8:8" ht="15.0" hidden="1"/>
    <row r="4699" spans="8:8" ht="15.0" hidden="1"/>
    <row r="4700" spans="8:8" ht="15.0" hidden="1"/>
    <row r="4701" spans="8:8" ht="15.0" hidden="1"/>
    <row r="4702" spans="8:8" ht="15.0" hidden="1"/>
    <row r="4703" spans="8:8" ht="15.0" hidden="1"/>
    <row r="4704" spans="8:8" ht="15.0" hidden="1"/>
    <row r="4705" spans="8:8" ht="15.0" hidden="1"/>
    <row r="4706" spans="8:8" ht="15.0" hidden="1"/>
    <row r="4707" spans="8:8" ht="15.0" hidden="1"/>
    <row r="4708" spans="8:8" ht="15.0" hidden="1"/>
    <row r="4709" spans="8:8" ht="15.0" hidden="1"/>
    <row r="4710" spans="8:8" ht="15.0" hidden="1"/>
    <row r="4711" spans="8:8" ht="15.0" hidden="1"/>
    <row r="4712" spans="8:8" ht="15.0" hidden="1"/>
    <row r="4713" spans="8:8" ht="15.0" hidden="1"/>
    <row r="4714" spans="8:8" ht="15.0" hidden="1"/>
    <row r="4715" spans="8:8" ht="15.0" hidden="1"/>
    <row r="4716" spans="8:8" ht="15.0" hidden="1"/>
    <row r="4717" spans="8:8" ht="15.0" hidden="1"/>
    <row r="4718" spans="8:8" ht="15.0" hidden="1"/>
    <row r="4719" spans="8:8" ht="15.0" hidden="1"/>
    <row r="4720" spans="8:8" ht="15.0" hidden="1"/>
    <row r="4721" spans="8:8" ht="15.0" hidden="1"/>
    <row r="4722" spans="8:8" ht="15.0" hidden="1"/>
    <row r="4723" spans="8:8" ht="15.0" hidden="1"/>
    <row r="4724" spans="8:8" ht="15.0" hidden="1"/>
    <row r="4725" spans="8:8" ht="15.0" hidden="1"/>
    <row r="4726" spans="8:8" ht="15.0" hidden="1"/>
    <row r="4727" spans="8:8" ht="15.0" hidden="1"/>
    <row r="4728" spans="8:8" ht="15.0" hidden="1"/>
    <row r="4729" spans="8:8" ht="15.0" hidden="1"/>
    <row r="4730" spans="8:8" ht="15.0" hidden="1"/>
    <row r="4731" spans="8:8" ht="15.0" hidden="1"/>
    <row r="4732" spans="8:8" ht="15.0" hidden="1"/>
    <row r="4733" spans="8:8" ht="15.0" hidden="1"/>
    <row r="4734" spans="8:8" ht="15.0" hidden="1"/>
    <row r="4735" spans="8:8" ht="15.0" hidden="1"/>
    <row r="4736" spans="8:8" ht="15.0" hidden="1"/>
    <row r="4737" spans="8:8" ht="15.0" hidden="1"/>
    <row r="4738" spans="8:8" ht="15.0" hidden="1"/>
    <row r="4739" spans="8:8" ht="15.0" hidden="1"/>
    <row r="4740" spans="8:8" ht="15.0" hidden="1"/>
    <row r="4741" spans="8:8" ht="15.0" hidden="1"/>
    <row r="4742" spans="8:8" ht="15.0" hidden="1"/>
    <row r="4743" spans="8:8" ht="15.0" hidden="1"/>
    <row r="4744" spans="8:8" ht="15.0" hidden="1"/>
    <row r="4745" spans="8:8" ht="15.0" hidden="1"/>
    <row r="4746" spans="8:8" ht="15.0" hidden="1"/>
    <row r="4747" spans="8:8" ht="15.0" hidden="1"/>
    <row r="4748" spans="8:8" ht="15.0" hidden="1"/>
    <row r="4749" spans="8:8" ht="15.0" hidden="1"/>
    <row r="4750" spans="8:8" ht="15.0" hidden="1"/>
    <row r="4751" spans="8:8" ht="15.0" hidden="1"/>
    <row r="4752" spans="8:8" ht="15.0" hidden="1"/>
    <row r="4753" spans="8:8" ht="15.0" hidden="1"/>
    <row r="4754" spans="8:8" ht="15.0" hidden="1"/>
    <row r="4755" spans="8:8" ht="15.0" hidden="1"/>
    <row r="4756" spans="8:8" ht="15.0" hidden="1"/>
    <row r="4757" spans="8:8" ht="15.0" hidden="1"/>
    <row r="4758" spans="8:8" ht="15.0" hidden="1"/>
    <row r="4759" spans="8:8" ht="15.0" hidden="1"/>
    <row r="4760" spans="8:8" ht="15.0" hidden="1"/>
    <row r="4761" spans="8:8" ht="15.0" hidden="1"/>
    <row r="4762" spans="8:8" ht="15.0" hidden="1"/>
    <row r="4763" spans="8:8" ht="15.0" hidden="1"/>
    <row r="4764" spans="8:8" ht="15.0" hidden="1"/>
    <row r="4765" spans="8:8" ht="15.0" hidden="1"/>
    <row r="4766" spans="8:8" ht="15.0" hidden="1"/>
    <row r="4767" spans="8:8" ht="15.0" hidden="1"/>
    <row r="4768" spans="8:8" ht="15.0" hidden="1"/>
    <row r="4769" spans="8:8" ht="15.0" hidden="1"/>
    <row r="4770" spans="8:8" ht="15.0" hidden="1"/>
    <row r="4771" spans="8:8" ht="15.0" hidden="1"/>
    <row r="4772" spans="8:8" ht="15.0" hidden="1"/>
    <row r="4773" spans="8:8" ht="15.0" hidden="1"/>
    <row r="4774" spans="8:8" ht="15.0" hidden="1"/>
    <row r="4775" spans="8:8" ht="15.0" hidden="1"/>
    <row r="4776" spans="8:8" ht="15.0" hidden="1"/>
    <row r="4777" spans="8:8" ht="15.0" hidden="1"/>
    <row r="4778" spans="8:8" ht="15.0" hidden="1"/>
    <row r="4779" spans="8:8" ht="15.0" hidden="1"/>
    <row r="4780" spans="8:8" ht="15.0" hidden="1"/>
    <row r="4781" spans="8:8" ht="15.0" hidden="1"/>
    <row r="4782" spans="8:8" ht="15.0" hidden="1"/>
    <row r="4783" spans="8:8" ht="15.0" hidden="1"/>
    <row r="4784" spans="8:8" ht="15.0" hidden="1"/>
    <row r="4785" spans="8:8" ht="15.0" hidden="1"/>
    <row r="4786" spans="8:8" ht="15.0" hidden="1"/>
    <row r="4787" spans="8:8" ht="15.0" hidden="1"/>
    <row r="4788" spans="8:8" ht="15.0" hidden="1"/>
    <row r="4789" spans="8:8" ht="15.0" hidden="1"/>
    <row r="4790" spans="8:8" ht="15.0" hidden="1"/>
    <row r="4791" spans="8:8" ht="15.0" hidden="1"/>
    <row r="4792" spans="8:8" ht="15.0" hidden="1"/>
    <row r="4793" spans="8:8" ht="15.0" hidden="1"/>
    <row r="4794" spans="8:8" ht="15.0" hidden="1"/>
    <row r="4795" spans="8:8" ht="15.0" hidden="1"/>
    <row r="4796" spans="8:8" ht="15.0" hidden="1"/>
    <row r="4797" spans="8:8" ht="15.0" hidden="1"/>
    <row r="4798" spans="8:8" ht="15.0" hidden="1"/>
    <row r="4799" spans="8:8" ht="15.0" hidden="1"/>
    <row r="4800" spans="8:8" ht="15.0" hidden="1"/>
    <row r="4801" spans="8:8" ht="15.0" hidden="1"/>
    <row r="4802" spans="8:8" ht="15.0" hidden="1"/>
    <row r="4803" spans="8:8" ht="15.0" hidden="1"/>
    <row r="4804" spans="8:8" ht="15.0" hidden="1"/>
    <row r="4805" spans="8:8" ht="15.0" hidden="1"/>
    <row r="4806" spans="8:8" ht="15.0" hidden="1"/>
    <row r="4807" spans="8:8" ht="15.0" hidden="1"/>
    <row r="4808" spans="8:8" ht="15.0" hidden="1"/>
    <row r="4809" spans="8:8" ht="15.0" hidden="1"/>
    <row r="4810" spans="8:8" ht="15.0" hidden="1"/>
    <row r="4811" spans="8:8" ht="15.0" hidden="1"/>
    <row r="4812" spans="8:8" ht="15.0" hidden="1"/>
    <row r="4813" spans="8:8" ht="15.0" hidden="1"/>
    <row r="4814" spans="8:8" ht="15.0" hidden="1"/>
    <row r="4815" spans="8:8" ht="15.0" hidden="1"/>
    <row r="4816" spans="8:8" ht="15.0" hidden="1"/>
    <row r="4817" spans="8:8" ht="15.0" hidden="1"/>
    <row r="4818" spans="8:8" ht="15.0" hidden="1"/>
    <row r="4819" spans="8:8" ht="15.0" hidden="1"/>
    <row r="4820" spans="8:8" ht="15.0" hidden="1"/>
    <row r="4821" spans="8:8" ht="15.0" hidden="1"/>
    <row r="4822" spans="8:8" ht="15.0" hidden="1"/>
    <row r="4823" spans="8:8" ht="15.0" hidden="1"/>
    <row r="4824" spans="8:8" ht="15.0" hidden="1"/>
    <row r="4825" spans="8:8" ht="15.0" hidden="1"/>
    <row r="4826" spans="8:8" ht="15.0" hidden="1"/>
    <row r="4827" spans="8:8" ht="15.0" hidden="1"/>
    <row r="4828" spans="8:8" ht="15.0" hidden="1"/>
    <row r="4829" spans="8:8" ht="15.0" hidden="1"/>
    <row r="4830" spans="8:8" ht="15.0" hidden="1"/>
    <row r="4831" spans="8:8" ht="15.0" hidden="1"/>
    <row r="4832" spans="8:8" ht="15.0" hidden="1"/>
    <row r="4833" spans="8:8" ht="15.0" hidden="1"/>
    <row r="4834" spans="8:8" ht="15.0" hidden="1"/>
    <row r="4835" spans="8:8" ht="15.0" hidden="1"/>
    <row r="4836" spans="8:8" ht="15.0" hidden="1"/>
    <row r="4837" spans="8:8" ht="15.0" hidden="1"/>
    <row r="4838" spans="8:8" ht="15.0" hidden="1"/>
    <row r="4839" spans="8:8" ht="15.0" hidden="1"/>
    <row r="4840" spans="8:8" ht="15.0" hidden="1"/>
    <row r="4841" spans="8:8" ht="15.0" hidden="1"/>
    <row r="4842" spans="8:8" ht="15.0" hidden="1"/>
    <row r="4843" spans="8:8" ht="15.0" hidden="1"/>
    <row r="4844" spans="8:8" ht="15.0" hidden="1"/>
    <row r="4845" spans="8:8" ht="15.0" hidden="1"/>
    <row r="4846" spans="8:8" ht="15.0" hidden="1"/>
    <row r="4847" spans="8:8" ht="15.0" hidden="1"/>
    <row r="4848" spans="8:8" ht="15.0" hidden="1"/>
    <row r="4849" spans="8:8" ht="15.0" hidden="1"/>
    <row r="4850" spans="8:8" ht="15.0" hidden="1"/>
    <row r="4851" spans="8:8" ht="15.0" hidden="1"/>
    <row r="4852" spans="8:8" ht="15.0" hidden="1"/>
    <row r="4853" spans="8:8" ht="15.0" hidden="1"/>
    <row r="4854" spans="8:8" ht="15.0" hidden="1"/>
    <row r="4855" spans="8:8" ht="15.0" hidden="1"/>
    <row r="4856" spans="8:8" ht="15.0" hidden="1"/>
    <row r="4857" spans="8:8" ht="15.0" hidden="1"/>
    <row r="4858" spans="8:8" ht="15.0" hidden="1"/>
    <row r="4859" spans="8:8" ht="15.0" hidden="1"/>
    <row r="4860" spans="8:8" ht="15.0" hidden="1"/>
    <row r="4861" spans="8:8" ht="15.0" hidden="1"/>
    <row r="4862" spans="8:8" ht="15.0" hidden="1"/>
    <row r="4863" spans="8:8" ht="15.0" hidden="1"/>
    <row r="4864" spans="8:8" ht="15.0" hidden="1"/>
    <row r="4865" spans="8:8" ht="15.0" hidden="1"/>
    <row r="4866" spans="8:8" ht="15.0" hidden="1"/>
    <row r="4867" spans="8:8" ht="15.0" hidden="1"/>
    <row r="4868" spans="8:8" ht="15.0" hidden="1"/>
    <row r="4869" spans="8:8" ht="15.0" hidden="1"/>
    <row r="4870" spans="8:8" ht="15.0" hidden="1"/>
    <row r="4871" spans="8:8" ht="15.0" hidden="1"/>
    <row r="4872" spans="8:8" ht="15.0" hidden="1"/>
    <row r="4873" spans="8:8" ht="15.0" hidden="1"/>
    <row r="4874" spans="8:8" ht="15.0" hidden="1"/>
    <row r="4875" spans="8:8" ht="15.0" hidden="1"/>
    <row r="4876" spans="8:8" ht="15.0" hidden="1"/>
    <row r="4877" spans="8:8" ht="15.0" hidden="1"/>
    <row r="4878" spans="8:8" ht="15.0" hidden="1"/>
    <row r="4879" spans="8:8" ht="15.0" hidden="1"/>
    <row r="4880" spans="8:8" ht="15.0" hidden="1"/>
    <row r="4881" spans="8:8" ht="15.0" hidden="1"/>
    <row r="4882" spans="8:8" ht="15.0" hidden="1"/>
    <row r="4883" spans="8:8" ht="15.0" hidden="1"/>
    <row r="4884" spans="8:8" ht="15.0" hidden="1"/>
    <row r="4885" spans="8:8" ht="15.0" hidden="1"/>
    <row r="4886" spans="8:8" ht="15.0" hidden="1"/>
    <row r="4887" spans="8:8" ht="15.0" hidden="1"/>
    <row r="4888" spans="8:8" ht="15.0" hidden="1"/>
    <row r="4889" spans="8:8" ht="15.0" hidden="1"/>
    <row r="4890" spans="8:8" ht="15.0" hidden="1"/>
    <row r="4891" spans="8:8" ht="15.0" hidden="1"/>
    <row r="4892" spans="8:8" ht="15.0" hidden="1"/>
    <row r="4893" spans="8:8" ht="15.0" hidden="1"/>
    <row r="4894" spans="8:8" ht="15.0" hidden="1"/>
    <row r="4895" spans="8:8" ht="15.0" hidden="1"/>
    <row r="4896" spans="8:8" ht="15.0" hidden="1"/>
    <row r="4897" spans="8:8" ht="15.0" hidden="1"/>
    <row r="4898" spans="8:8" ht="15.0" hidden="1"/>
    <row r="4899" spans="8:8" ht="15.0" hidden="1"/>
    <row r="4900" spans="8:8" ht="15.0" hidden="1"/>
    <row r="4901" spans="8:8" ht="15.0" hidden="1"/>
    <row r="4902" spans="8:8" ht="15.0" hidden="1"/>
    <row r="4903" spans="8:8" ht="15.0" hidden="1"/>
    <row r="4904" spans="8:8" ht="15.0" hidden="1"/>
    <row r="4905" spans="8:8" ht="15.0" hidden="1"/>
    <row r="4906" spans="8:8" ht="15.0" hidden="1"/>
    <row r="4907" spans="8:8" ht="15.0" hidden="1"/>
    <row r="4908" spans="8:8" ht="15.0" hidden="1"/>
    <row r="4909" spans="8:8" ht="15.0" hidden="1"/>
    <row r="4910" spans="8:8" ht="15.0" hidden="1"/>
    <row r="4911" spans="8:8" ht="15.0" hidden="1"/>
    <row r="4912" spans="8:8" ht="15.0" hidden="1"/>
    <row r="4913" spans="8:8" ht="15.0" hidden="1"/>
    <row r="4914" spans="8:8" ht="15.0" hidden="1"/>
    <row r="4915" spans="8:8" ht="15.0" hidden="1"/>
    <row r="4916" spans="8:8" ht="15.0" hidden="1"/>
    <row r="4917" spans="8:8" ht="15.0" hidden="1"/>
    <row r="4918" spans="8:8" ht="15.0" hidden="1"/>
    <row r="4919" spans="8:8" ht="15.0" hidden="1"/>
    <row r="4920" spans="8:8" ht="15.0" hidden="1"/>
    <row r="4921" spans="8:8" ht="15.0" hidden="1"/>
    <row r="4922" spans="8:8" ht="15.0" hidden="1"/>
    <row r="4923" spans="8:8" ht="15.0" hidden="1"/>
    <row r="4924" spans="8:8" ht="15.0" hidden="1"/>
    <row r="4925" spans="8:8" ht="15.0" hidden="1"/>
    <row r="4926" spans="8:8" ht="15.0" hidden="1"/>
    <row r="4927" spans="8:8" ht="15.0" hidden="1"/>
    <row r="4928" spans="8:8" ht="15.0" hidden="1"/>
    <row r="4929" spans="8:8" ht="15.0" hidden="1"/>
    <row r="4930" spans="8:8" ht="15.0" hidden="1"/>
    <row r="4931" spans="8:8" ht="15.0" hidden="1"/>
    <row r="4932" spans="8:8" ht="15.0" hidden="1"/>
    <row r="4933" spans="8:8" ht="15.0" hidden="1"/>
    <row r="4934" spans="8:8" ht="15.0" hidden="1"/>
    <row r="4935" spans="8:8" ht="15.0" hidden="1"/>
    <row r="4936" spans="8:8" ht="15.0" hidden="1"/>
    <row r="4937" spans="8:8" ht="15.0" hidden="1"/>
    <row r="4938" spans="8:8" ht="15.0" hidden="1"/>
    <row r="4939" spans="8:8" ht="15.0" hidden="1"/>
    <row r="4940" spans="8:8" ht="15.0" hidden="1"/>
    <row r="4941" spans="8:8" ht="15.0" hidden="1"/>
    <row r="4942" spans="8:8" ht="15.0" hidden="1"/>
    <row r="4943" spans="8:8" ht="15.0" hidden="1"/>
    <row r="4944" spans="8:8" ht="15.0" hidden="1"/>
    <row r="4945" spans="8:8" ht="15.0" hidden="1"/>
    <row r="4946" spans="8:8" ht="15.0" hidden="1"/>
    <row r="4947" spans="8:8" ht="15.0" hidden="1"/>
    <row r="4948" spans="8:8" ht="15.0" hidden="1"/>
    <row r="4949" spans="8:8" ht="15.0" hidden="1"/>
    <row r="4950" spans="8:8" ht="15.0" hidden="1"/>
    <row r="4951" spans="8:8" ht="15.0" hidden="1"/>
    <row r="4952" spans="8:8" ht="15.0" hidden="1"/>
    <row r="4953" spans="8:8" ht="15.0" hidden="1"/>
    <row r="4954" spans="8:8" ht="15.0" hidden="1"/>
    <row r="4955" spans="8:8" ht="15.0" hidden="1"/>
    <row r="4956" spans="8:8" ht="15.0" hidden="1"/>
    <row r="4957" spans="8:8" ht="15.0" hidden="1"/>
    <row r="4958" spans="8:8" ht="15.0" hidden="1"/>
    <row r="4959" spans="8:8" ht="15.0" hidden="1"/>
    <row r="4960" spans="8:8" ht="15.0" hidden="1"/>
    <row r="4961" spans="8:8" ht="15.0" hidden="1"/>
    <row r="4962" spans="8:8" ht="15.0" hidden="1"/>
    <row r="4963" spans="8:8" ht="15.0" hidden="1"/>
    <row r="4964" spans="8:8" ht="15.0" hidden="1"/>
    <row r="4965" spans="8:8" ht="15.0" hidden="1"/>
    <row r="4966" spans="8:8" ht="15.0" hidden="1"/>
    <row r="4967" spans="8:8" ht="15.0" hidden="1"/>
    <row r="4968" spans="8:8" ht="15.0" hidden="1"/>
    <row r="4969" spans="8:8" ht="15.0" hidden="1"/>
    <row r="4970" spans="8:8" ht="15.0" hidden="1"/>
    <row r="4971" spans="8:8" ht="15.0" hidden="1"/>
    <row r="4972" spans="8:8" ht="15.0" hidden="1"/>
    <row r="4973" spans="8:8" ht="15.0" hidden="1"/>
    <row r="4974" spans="8:8" ht="15.0" hidden="1"/>
    <row r="4975" spans="8:8" ht="15.0" hidden="1"/>
    <row r="4976" spans="8:8" ht="15.0" hidden="1"/>
    <row r="4977" spans="8:8" ht="15.0" hidden="1"/>
    <row r="4978" spans="8:8" ht="15.0" hidden="1"/>
    <row r="4979" spans="8:8" ht="15.0" hidden="1"/>
    <row r="4980" spans="8:8" ht="15.0" hidden="1"/>
    <row r="4981" spans="8:8" ht="15.0" hidden="1"/>
    <row r="4982" spans="8:8" ht="15.0" hidden="1"/>
    <row r="4983" spans="8:8" ht="15.0" hidden="1"/>
    <row r="4984" spans="8:8" ht="15.0" hidden="1"/>
    <row r="4985" spans="8:8" ht="15.0" hidden="1"/>
    <row r="4986" spans="8:8" ht="15.0" hidden="1"/>
    <row r="4987" spans="8:8" ht="15.0" hidden="1"/>
    <row r="4988" spans="8:8" ht="15.0" hidden="1"/>
    <row r="4989" spans="8:8" ht="15.0" hidden="1"/>
    <row r="4990" spans="8:8" ht="15.0" hidden="1"/>
    <row r="4991" spans="8:8" ht="15.0" hidden="1"/>
    <row r="4992" spans="8:8" ht="15.0" hidden="1"/>
    <row r="4993" spans="8:8" ht="15.0" hidden="1"/>
    <row r="4994" spans="8:8" ht="15.0" hidden="1"/>
    <row r="4995" spans="8:8" ht="15.0" hidden="1"/>
    <row r="4996" spans="8:8" ht="15.0" hidden="1"/>
    <row r="4997" spans="8:8" ht="15.0" hidden="1"/>
    <row r="4998" spans="8:8" ht="15.0" hidden="1"/>
    <row r="4999" spans="8:8" ht="15.0" hidden="1"/>
    <row r="5000" spans="8:8" ht="15.0" hidden="1"/>
    <row r="5001" spans="8:8" ht="15.0" hidden="1"/>
    <row r="5002" spans="8:8" ht="15.0" hidden="1"/>
    <row r="5003" spans="8:8" ht="15.0" hidden="1"/>
    <row r="5004" spans="8:8" ht="15.0" hidden="1"/>
    <row r="5005" spans="8:8" ht="15.0" hidden="1"/>
    <row r="5006" spans="8:8" ht="15.0" hidden="1"/>
    <row r="5007" spans="8:8" ht="15.0" hidden="1"/>
    <row r="5008" spans="8:8" ht="15.0" hidden="1"/>
    <row r="5009" spans="8:8" ht="15.0" hidden="1"/>
    <row r="5010" spans="8:8" ht="15.0" hidden="1"/>
    <row r="5011" spans="8:8" ht="15.0" hidden="1"/>
    <row r="5012" spans="8:8" ht="15.0" hidden="1"/>
    <row r="5013" spans="8:8" ht="15.0" hidden="1"/>
    <row r="5014" spans="8:8" ht="15.0" hidden="1"/>
    <row r="5015" spans="8:8" ht="15.0" hidden="1"/>
    <row r="5016" spans="8:8" ht="15.0" hidden="1"/>
    <row r="5017" spans="8:8" ht="15.0" hidden="1"/>
    <row r="5018" spans="8:8" ht="15.0" hidden="1"/>
    <row r="5019" spans="8:8" ht="15.0" hidden="1"/>
    <row r="5020" spans="8:8" ht="15.0" hidden="1"/>
    <row r="5021" spans="8:8" ht="15.0" hidden="1"/>
    <row r="5022" spans="8:8" ht="15.0" hidden="1"/>
    <row r="5023" spans="8:8" ht="15.0" hidden="1"/>
    <row r="5024" spans="8:8" ht="15.0" hidden="1"/>
    <row r="5025" spans="8:8" ht="15.0" hidden="1"/>
    <row r="5026" spans="8:8" ht="15.0" hidden="1"/>
    <row r="5027" spans="8:8" ht="15.0" hidden="1"/>
    <row r="5028" spans="8:8" ht="15.0" hidden="1"/>
    <row r="5029" spans="8:8" ht="15.0" hidden="1"/>
    <row r="5030" spans="8:8" ht="15.0" hidden="1"/>
    <row r="5031" spans="8:8" ht="15.0" hidden="1"/>
    <row r="5032" spans="8:8" ht="15.0" hidden="1"/>
    <row r="5033" spans="8:8" ht="15.0" hidden="1"/>
    <row r="5034" spans="8:8" ht="15.0" hidden="1"/>
    <row r="5035" spans="8:8" ht="15.0" hidden="1"/>
    <row r="5036" spans="8:8" ht="15.0" hidden="1"/>
    <row r="5037" spans="8:8" ht="15.0" hidden="1"/>
    <row r="5038" spans="8:8" ht="15.0" hidden="1"/>
    <row r="5039" spans="8:8" ht="15.0" hidden="1"/>
    <row r="5040" spans="8:8" ht="15.0" hidden="1"/>
    <row r="5041" spans="8:8" ht="15.0" hidden="1"/>
    <row r="5042" spans="8:8" ht="15.0" hidden="1"/>
    <row r="5043" spans="8:8" ht="15.0" hidden="1"/>
    <row r="5044" spans="8:8" ht="15.0" hidden="1"/>
    <row r="5045" spans="8:8" ht="15.0" hidden="1"/>
    <row r="5046" spans="8:8" ht="15.0" hidden="1"/>
    <row r="5047" spans="8:8" ht="15.0" hidden="1"/>
    <row r="5048" spans="8:8" ht="15.0" hidden="1"/>
    <row r="5049" spans="8:8" ht="15.0" hidden="1"/>
    <row r="5050" spans="8:8" ht="15.0" hidden="1"/>
    <row r="5051" spans="8:8" ht="15.0" hidden="1"/>
    <row r="5052" spans="8:8" ht="15.0" hidden="1"/>
    <row r="5053" spans="8:8" ht="15.0" hidden="1"/>
    <row r="5054" spans="8:8" ht="15.0" hidden="1"/>
    <row r="5055" spans="8:8" ht="15.0" hidden="1"/>
    <row r="5056" spans="8:8" ht="15.0" hidden="1"/>
    <row r="5057" spans="8:8" ht="15.0" hidden="1"/>
    <row r="5058" spans="8:8" ht="15.0" hidden="1"/>
    <row r="5059" spans="8:8" ht="15.0" hidden="1"/>
    <row r="5060" spans="8:8" ht="15.0" hidden="1"/>
    <row r="5061" spans="8:8" ht="15.0" hidden="1"/>
    <row r="5062" spans="8:8" ht="15.0" hidden="1"/>
    <row r="5063" spans="8:8" ht="15.0" hidden="1"/>
    <row r="5064" spans="8:8" ht="15.0" hidden="1"/>
    <row r="5065" spans="8:8" ht="15.0" hidden="1"/>
    <row r="5066" spans="8:8" ht="15.0" hidden="1"/>
    <row r="5067" spans="8:8" ht="15.0" hidden="1"/>
    <row r="5068" spans="8:8" ht="15.0" hidden="1"/>
    <row r="5069" spans="8:8" ht="15.0" hidden="1"/>
    <row r="5070" spans="8:8" ht="15.0" hidden="1"/>
    <row r="5071" spans="8:8" ht="15.0" hidden="1"/>
    <row r="5072" spans="8:8" ht="15.0" hidden="1"/>
    <row r="5073" spans="8:8" ht="15.0" hidden="1"/>
    <row r="5074" spans="8:8" ht="15.0" hidden="1"/>
    <row r="5075" spans="8:8" ht="15.0" hidden="1"/>
    <row r="5076" spans="8:8" ht="15.0" hidden="1"/>
    <row r="5077" spans="8:8" ht="15.0" hidden="1"/>
    <row r="5078" spans="8:8" ht="15.0" hidden="1"/>
    <row r="5079" spans="8:8" ht="15.0" hidden="1"/>
    <row r="5080" spans="8:8" ht="15.0" hidden="1"/>
    <row r="5081" spans="8:8" ht="15.0" hidden="1"/>
    <row r="5082" spans="8:8" ht="15.0" hidden="1"/>
    <row r="5083" spans="8:8" ht="15.0" hidden="1"/>
    <row r="5084" spans="8:8" ht="15.0" hidden="1"/>
    <row r="5085" spans="8:8" ht="15.0" hidden="1"/>
    <row r="5086" spans="8:8" ht="15.0" hidden="1"/>
    <row r="5087" spans="8:8" ht="15.0" hidden="1"/>
    <row r="5088" spans="8:8" ht="15.0" hidden="1"/>
    <row r="5089" spans="8:8" ht="15.0" hidden="1"/>
    <row r="5090" spans="8:8" ht="15.0" hidden="1"/>
    <row r="5091" spans="8:8" ht="15.0" hidden="1"/>
    <row r="5092" spans="8:8" ht="15.0" hidden="1"/>
    <row r="5093" spans="8:8" ht="15.0" hidden="1"/>
    <row r="5094" spans="8:8" ht="15.0" hidden="1"/>
    <row r="5095" spans="8:8" ht="15.0" hidden="1"/>
    <row r="5096" spans="8:8" ht="15.0" hidden="1"/>
    <row r="5097" spans="8:8" ht="15.0" hidden="1"/>
    <row r="5098" spans="8:8" ht="15.0" hidden="1"/>
    <row r="5099" spans="8:8" ht="15.0" hidden="1"/>
    <row r="5100" spans="8:8" ht="15.0" hidden="1"/>
    <row r="5101" spans="8:8" ht="15.0" hidden="1"/>
    <row r="5102" spans="8:8" ht="15.0" hidden="1"/>
    <row r="5103" spans="8:8" ht="15.0" hidden="1"/>
    <row r="5104" spans="8:8" ht="15.0" hidden="1"/>
    <row r="5105" spans="8:8" ht="15.0" hidden="1"/>
    <row r="5106" spans="8:8" ht="15.0" hidden="1"/>
    <row r="5107" spans="8:8" ht="15.0" hidden="1"/>
    <row r="5108" spans="8:8" ht="15.0" hidden="1"/>
    <row r="5109" spans="8:8" ht="15.0" hidden="1"/>
    <row r="5110" spans="8:8" ht="15.0" hidden="1"/>
    <row r="5111" spans="8:8" ht="15.0" hidden="1"/>
    <row r="5112" spans="8:8" ht="15.0" hidden="1"/>
    <row r="5113" spans="8:8" ht="15.0" hidden="1"/>
    <row r="5114" spans="8:8" ht="15.0" hidden="1"/>
    <row r="5115" spans="8:8" ht="15.0" hidden="1"/>
    <row r="5116" spans="8:8" ht="15.0" hidden="1"/>
    <row r="5117" spans="8:8" ht="15.0" hidden="1"/>
    <row r="5118" spans="8:8" ht="15.0" hidden="1"/>
    <row r="5119" spans="8:8" ht="15.0" hidden="1"/>
    <row r="5120" spans="8:8" ht="15.0" hidden="1"/>
    <row r="5121" spans="8:8" ht="15.0" hidden="1"/>
    <row r="5122" spans="8:8" ht="15.0" hidden="1"/>
    <row r="5123" spans="8:8" ht="15.0" hidden="1"/>
    <row r="5124" spans="8:8" ht="15.0" hidden="1"/>
    <row r="5125" spans="8:8" ht="15.0" hidden="1"/>
    <row r="5126" spans="8:8" ht="15.0" hidden="1"/>
    <row r="5127" spans="8:8" ht="15.0" hidden="1"/>
    <row r="5128" spans="8:8" ht="15.0" hidden="1"/>
    <row r="5129" spans="8:8" ht="15.0" hidden="1"/>
    <row r="5130" spans="8:8" ht="15.0" hidden="1"/>
    <row r="5131" spans="8:8" ht="15.0" hidden="1"/>
    <row r="5132" spans="8:8" ht="15.0" hidden="1"/>
    <row r="5133" spans="8:8" ht="15.0" hidden="1"/>
    <row r="5134" spans="8:8" ht="15.0" hidden="1"/>
    <row r="5135" spans="8:8" ht="15.0" hidden="1"/>
    <row r="5136" spans="8:8" ht="15.0" hidden="1"/>
    <row r="5137" spans="8:8" ht="15.0" hidden="1"/>
    <row r="5138" spans="8:8" ht="15.0" hidden="1"/>
    <row r="5139" spans="8:8" ht="15.0" hidden="1"/>
    <row r="5140" spans="8:8" ht="15.0" hidden="1"/>
    <row r="5141" spans="8:8" ht="15.0" hidden="1"/>
    <row r="5142" spans="8:8" ht="15.0" hidden="1"/>
    <row r="5143" spans="8:8" ht="15.0" hidden="1"/>
    <row r="5144" spans="8:8" ht="15.0" hidden="1"/>
    <row r="5145" spans="8:8" ht="15.0" hidden="1"/>
    <row r="5146" spans="8:8" ht="15.0" hidden="1"/>
    <row r="5147" spans="8:8" ht="15.0" hidden="1"/>
    <row r="5148" spans="8:8" ht="15.0" hidden="1"/>
    <row r="5149" spans="8:8" ht="15.0" hidden="1"/>
    <row r="5150" spans="8:8" ht="15.0" hidden="1"/>
    <row r="5151" spans="8:8" ht="15.0" hidden="1"/>
    <row r="5152" spans="8:8" ht="15.0" hidden="1"/>
    <row r="5153" spans="8:8" ht="15.0" hidden="1"/>
    <row r="5154" spans="8:8" ht="15.0" hidden="1"/>
    <row r="5155" spans="8:8" ht="15.0" hidden="1"/>
    <row r="5156" spans="8:8" ht="15.0" hidden="1"/>
    <row r="5157" spans="8:8" ht="15.0" hidden="1"/>
    <row r="5158" spans="8:8" ht="15.0" hidden="1"/>
    <row r="5159" spans="8:8" ht="15.0" hidden="1"/>
    <row r="5160" spans="8:8" ht="15.0" hidden="1"/>
    <row r="5161" spans="8:8" ht="15.0" hidden="1"/>
    <row r="5162" spans="8:8" ht="15.0" hidden="1"/>
    <row r="5163" spans="8:8" ht="15.0" hidden="1"/>
    <row r="5164" spans="8:8" ht="15.0" hidden="1"/>
    <row r="5165" spans="8:8" ht="15.0" hidden="1"/>
    <row r="5166" spans="8:8" ht="15.0" hidden="1"/>
    <row r="5167" spans="8:8" ht="15.0" hidden="1"/>
    <row r="5168" spans="8:8" ht="15.0" hidden="1"/>
    <row r="5169" spans="8:8" ht="15.0" hidden="1"/>
    <row r="5170" spans="8:8" ht="15.0" hidden="1"/>
    <row r="5171" spans="8:8" ht="15.0" hidden="1"/>
    <row r="5172" spans="8:8" ht="15.0" hidden="1"/>
    <row r="5173" spans="8:8" ht="15.0" hidden="1"/>
    <row r="5174" spans="8:8" ht="15.0" hidden="1"/>
    <row r="5175" spans="8:8" ht="15.0" hidden="1"/>
    <row r="5176" spans="8:8" ht="15.0" hidden="1"/>
    <row r="5177" spans="8:8" ht="15.0" hidden="1"/>
    <row r="5178" spans="8:8" ht="15.0" hidden="1"/>
    <row r="5179" spans="8:8" ht="15.0" hidden="1"/>
    <row r="5180" spans="8:8" ht="15.0" hidden="1"/>
    <row r="5181" spans="8:8" ht="15.0" hidden="1"/>
    <row r="5182" spans="8:8" ht="15.0" hidden="1"/>
    <row r="5183" spans="8:8" ht="15.0" hidden="1"/>
    <row r="5184" spans="8:8" ht="15.0" hidden="1"/>
    <row r="5185" spans="8:8" ht="15.0" hidden="1"/>
    <row r="5186" spans="8:8" ht="15.0" hidden="1"/>
    <row r="5187" spans="8:8" ht="15.0" hidden="1"/>
    <row r="5188" spans="8:8" ht="15.0" hidden="1"/>
    <row r="5189" spans="8:8" ht="15.0" hidden="1"/>
    <row r="5190" spans="8:8" ht="15.0" hidden="1"/>
    <row r="5191" spans="8:8" ht="15.0" hidden="1"/>
    <row r="5192" spans="8:8" ht="15.0" hidden="1"/>
    <row r="5193" spans="8:8" ht="15.0" hidden="1"/>
    <row r="5194" spans="8:8" ht="15.0" hidden="1"/>
    <row r="5195" spans="8:8" ht="15.0" hidden="1"/>
    <row r="5196" spans="8:8" ht="15.0" hidden="1"/>
    <row r="5197" spans="8:8" ht="15.0" hidden="1"/>
    <row r="5198" spans="8:8" ht="15.0" hidden="1"/>
    <row r="5199" spans="8:8" ht="15.0" hidden="1"/>
    <row r="5200" spans="8:8" ht="15.0" hidden="1"/>
    <row r="5201" spans="8:8" ht="15.0" hidden="1"/>
    <row r="5202" spans="8:8" ht="15.0" hidden="1"/>
    <row r="5203" spans="8:8" ht="15.0" hidden="1"/>
    <row r="5204" spans="8:8" ht="15.0" hidden="1"/>
    <row r="5205" spans="8:8" ht="15.0" hidden="1"/>
    <row r="5206" spans="8:8" ht="15.0" hidden="1"/>
    <row r="5207" spans="8:8" ht="15.0" hidden="1"/>
    <row r="5208" spans="8:8" ht="15.0" hidden="1"/>
    <row r="5209" spans="8:8" ht="15.0" hidden="1"/>
    <row r="5210" spans="8:8" ht="15.0" hidden="1"/>
    <row r="5211" spans="8:8" ht="15.0" hidden="1"/>
    <row r="5212" spans="8:8" ht="15.0" hidden="1"/>
    <row r="5213" spans="8:8" ht="15.0" hidden="1"/>
    <row r="5214" spans="8:8" ht="15.0" hidden="1"/>
    <row r="5215" spans="8:8" ht="15.0" hidden="1"/>
    <row r="5216" spans="8:8" ht="15.0" hidden="1"/>
    <row r="5217" spans="8:8" ht="15.0" hidden="1"/>
    <row r="5218" spans="8:8" ht="15.0" hidden="1"/>
    <row r="5219" spans="8:8" ht="15.0" hidden="1"/>
    <row r="5220" spans="8:8" ht="15.0" hidden="1"/>
    <row r="5221" spans="8:8" ht="15.0" hidden="1"/>
    <row r="5222" spans="8:8" ht="15.0" hidden="1"/>
    <row r="5223" spans="8:8" ht="15.0" hidden="1"/>
    <row r="5224" spans="8:8" ht="15.0" hidden="1"/>
    <row r="5225" spans="8:8" ht="15.0" hidden="1"/>
    <row r="5226" spans="8:8" ht="15.0" hidden="1"/>
    <row r="5227" spans="8:8" ht="15.0" hidden="1"/>
    <row r="5228" spans="8:8" ht="15.0" hidden="1"/>
    <row r="5229" spans="8:8" ht="15.0" hidden="1"/>
    <row r="5230" spans="8:8" ht="15.0" hidden="1"/>
    <row r="5231" spans="8:8" ht="15.0" hidden="1"/>
    <row r="5232" spans="8:8" ht="15.0" hidden="1"/>
    <row r="5233" spans="8:8" ht="15.0" hidden="1"/>
    <row r="5234" spans="8:8" ht="15.0" hidden="1"/>
    <row r="5235" spans="8:8" ht="15.0" hidden="1"/>
    <row r="5236" spans="8:8" ht="15.0" hidden="1"/>
    <row r="5237" spans="8:8" ht="15.0" hidden="1"/>
    <row r="5238" spans="8:8" ht="15.0" hidden="1"/>
    <row r="5239" spans="8:8" ht="15.0" hidden="1"/>
    <row r="5240" spans="8:8" ht="15.0" hidden="1"/>
    <row r="5241" spans="8:8" ht="15.0" hidden="1"/>
    <row r="5242" spans="8:8" ht="15.0" hidden="1"/>
    <row r="5243" spans="8:8" ht="15.0" hidden="1"/>
    <row r="5244" spans="8:8" ht="15.0" hidden="1"/>
    <row r="5245" spans="8:8" ht="15.0" hidden="1"/>
    <row r="5246" spans="8:8" ht="15.0" hidden="1"/>
    <row r="5247" spans="8:8" ht="15.0" hidden="1"/>
    <row r="5248" spans="8:8" ht="15.0" hidden="1"/>
    <row r="5249" spans="8:8" ht="15.0" hidden="1"/>
    <row r="5250" spans="8:8" ht="15.0" hidden="1"/>
    <row r="5251" spans="8:8" ht="15.0" hidden="1"/>
    <row r="5252" spans="8:8" ht="15.0" hidden="1"/>
    <row r="5253" spans="8:8" ht="15.0" hidden="1"/>
    <row r="5254" spans="8:8" ht="15.0" hidden="1"/>
    <row r="5255" spans="8:8" ht="15.0" hidden="1"/>
    <row r="5256" spans="8:8" ht="15.0" hidden="1"/>
    <row r="5257" spans="8:8" ht="15.0" hidden="1"/>
    <row r="5258" spans="8:8" ht="15.0" hidden="1"/>
    <row r="5259" spans="8:8" ht="15.0" hidden="1"/>
    <row r="5260" spans="8:8" ht="15.0" hidden="1"/>
    <row r="5261" spans="8:8" ht="15.0" hidden="1"/>
    <row r="5262" spans="8:8" ht="15.0" hidden="1"/>
    <row r="5263" spans="8:8" ht="15.0" hidden="1"/>
    <row r="5264" spans="8:8" ht="15.0" hidden="1"/>
    <row r="5265" spans="8:8" ht="15.0" hidden="1"/>
    <row r="5266" spans="8:8" ht="15.0" hidden="1"/>
    <row r="5267" spans="8:8" ht="15.0" hidden="1"/>
    <row r="5268" spans="8:8" ht="15.0" hidden="1"/>
    <row r="5269" spans="8:8" ht="15.0" hidden="1"/>
    <row r="5270" spans="8:8" ht="15.0" hidden="1"/>
    <row r="5271" spans="8:8" ht="15.0" hidden="1"/>
    <row r="5272" spans="8:8" ht="15.0" hidden="1"/>
    <row r="5273" spans="8:8" ht="15.0" hidden="1"/>
    <row r="5274" spans="8:8" ht="15.0" hidden="1"/>
    <row r="5275" spans="8:8" ht="15.0" hidden="1"/>
    <row r="5276" spans="8:8" ht="15.0" hidden="1"/>
    <row r="5277" spans="8:8" ht="15.0" hidden="1"/>
    <row r="5278" spans="8:8" ht="15.0" hidden="1"/>
    <row r="5279" spans="8:8" ht="15.0" hidden="1"/>
    <row r="5280" spans="8:8" ht="15.0" hidden="1"/>
    <row r="5281" spans="8:8" ht="15.0" hidden="1"/>
    <row r="5282" spans="8:8" ht="15.0" hidden="1"/>
    <row r="5283" spans="8:8" ht="15.0" hidden="1"/>
    <row r="5284" spans="8:8" ht="15.0" hidden="1"/>
    <row r="5285" spans="8:8" ht="15.0" hidden="1"/>
    <row r="5286" spans="8:8" ht="15.0" hidden="1"/>
    <row r="5287" spans="8:8" ht="15.0" hidden="1"/>
    <row r="5288" spans="8:8" ht="15.0" hidden="1"/>
    <row r="5289" spans="8:8" ht="15.0" hidden="1"/>
    <row r="5290" spans="8:8" ht="15.0" hidden="1"/>
    <row r="5291" spans="8:8" ht="15.0" hidden="1"/>
    <row r="5292" spans="8:8" ht="15.0" hidden="1"/>
    <row r="5293" spans="8:8" ht="15.0" hidden="1"/>
    <row r="5294" spans="8:8" ht="15.0" hidden="1"/>
    <row r="5295" spans="8:8" ht="15.0" hidden="1"/>
    <row r="5296" spans="8:8" ht="15.0" hidden="1"/>
    <row r="5297" spans="8:8" ht="15.0" hidden="1"/>
    <row r="5298" spans="8:8" ht="15.0" hidden="1"/>
    <row r="5299" spans="8:8" ht="15.0" hidden="1"/>
    <row r="5300" spans="8:8" ht="15.0" hidden="1"/>
    <row r="5301" spans="8:8" ht="15.0" hidden="1"/>
    <row r="5302" spans="8:8" ht="15.0" hidden="1"/>
    <row r="5303" spans="8:8" ht="15.0" hidden="1"/>
    <row r="5304" spans="8:8" ht="15.0" hidden="1"/>
    <row r="5305" spans="8:8" ht="15.0" hidden="1"/>
    <row r="5306" spans="8:8" ht="15.0" hidden="1"/>
    <row r="5307" spans="8:8" ht="15.0" hidden="1"/>
    <row r="5308" spans="8:8" ht="15.0" hidden="1"/>
    <row r="5309" spans="8:8" ht="15.0" hidden="1"/>
    <row r="5310" spans="8:8" ht="15.0" hidden="1"/>
    <row r="5311" spans="8:8" ht="15.0" hidden="1"/>
    <row r="5312" spans="8:8" ht="15.0" hidden="1"/>
    <row r="5313" spans="8:8" ht="15.0" hidden="1"/>
    <row r="5314" spans="8:8" ht="15.0" hidden="1"/>
    <row r="5315" spans="8:8" ht="15.0" hidden="1"/>
    <row r="5316" spans="8:8" ht="15.0" hidden="1"/>
    <row r="5317" spans="8:8" ht="15.0" hidden="1"/>
    <row r="5318" spans="8:8" ht="15.0" hidden="1"/>
    <row r="5319" spans="8:8" ht="15.0" hidden="1"/>
    <row r="5320" spans="8:8" ht="15.0" hidden="1"/>
    <row r="5321" spans="8:8" ht="15.0" hidden="1"/>
    <row r="5322" spans="8:8" ht="15.0" hidden="1"/>
    <row r="5323" spans="8:8" ht="15.0" hidden="1"/>
    <row r="5324" spans="8:8" ht="15.0" hidden="1"/>
    <row r="5325" spans="8:8" ht="15.0" hidden="1"/>
    <row r="5326" spans="8:8" ht="15.0" hidden="1"/>
    <row r="5327" spans="8:8" ht="15.0" hidden="1"/>
    <row r="5328" spans="8:8" ht="15.0" hidden="1"/>
    <row r="5329" spans="8:8" ht="15.0" hidden="1"/>
    <row r="5330" spans="8:8" ht="15.0" hidden="1"/>
    <row r="5331" spans="8:8" ht="15.0" hidden="1"/>
    <row r="5332" spans="8:8" ht="15.0" hidden="1"/>
    <row r="5333" spans="8:8" ht="15.0" hidden="1"/>
    <row r="5334" spans="8:8" ht="15.0" hidden="1"/>
    <row r="5335" spans="8:8" ht="15.0" hidden="1"/>
    <row r="5336" spans="8:8" ht="15.0" hidden="1"/>
    <row r="5337" spans="8:8" ht="15.0" hidden="1"/>
    <row r="5338" spans="8:8" ht="15.0" hidden="1"/>
    <row r="5339" spans="8:8" ht="15.0" hidden="1"/>
    <row r="5340" spans="8:8" ht="15.0" hidden="1"/>
    <row r="5341" spans="8:8" ht="15.0" hidden="1"/>
    <row r="5342" spans="8:8" ht="15.0" hidden="1"/>
    <row r="5343" spans="8:8" ht="15.0" hidden="1"/>
    <row r="5344" spans="8:8" ht="15.0" hidden="1"/>
    <row r="5345" spans="8:8" ht="15.0" hidden="1"/>
    <row r="5346" spans="8:8" ht="15.0" hidden="1"/>
    <row r="5347" spans="8:8" ht="15.0" hidden="1"/>
    <row r="5348" spans="8:8" ht="15.0" hidden="1"/>
    <row r="5349" spans="8:8" ht="15.0" hidden="1"/>
    <row r="5350" spans="8:8" ht="15.0" hidden="1"/>
    <row r="5351" spans="8:8" ht="15.0" hidden="1"/>
    <row r="5352" spans="8:8" ht="15.0" hidden="1"/>
    <row r="5353" spans="8:8" ht="15.0" hidden="1"/>
    <row r="5354" spans="8:8" ht="15.0" hidden="1"/>
    <row r="5355" spans="8:8" ht="15.0" hidden="1"/>
    <row r="5356" spans="8:8" ht="15.0" hidden="1"/>
    <row r="5357" spans="8:8" ht="15.0" hidden="1"/>
    <row r="5358" spans="8:8" ht="15.0" hidden="1"/>
    <row r="5359" spans="8:8" ht="15.0" hidden="1"/>
    <row r="5360" spans="8:8" ht="15.0" hidden="1"/>
    <row r="5361" spans="8:8" ht="15.0" hidden="1"/>
    <row r="5362" spans="8:8" ht="15.0" hidden="1"/>
    <row r="5363" spans="8:8" ht="15.0" hidden="1"/>
    <row r="5364" spans="8:8" ht="15.0" hidden="1"/>
    <row r="5365" spans="8:8" ht="15.0" hidden="1"/>
    <row r="5366" spans="8:8" ht="15.0" hidden="1"/>
    <row r="5367" spans="8:8" ht="15.0" hidden="1"/>
    <row r="5368" spans="8:8" ht="15.0" hidden="1"/>
    <row r="5369" spans="8:8" ht="15.0" hidden="1"/>
    <row r="5370" spans="8:8" ht="15.0" hidden="1"/>
    <row r="5371" spans="8:8" ht="15.0" hidden="1"/>
    <row r="5372" spans="8:8" ht="15.0" hidden="1"/>
    <row r="5373" spans="8:8" ht="15.0" hidden="1"/>
    <row r="5374" spans="8:8" ht="15.0" hidden="1"/>
    <row r="5375" spans="8:8" ht="15.0" hidden="1"/>
    <row r="5376" spans="8:8" ht="15.0" hidden="1"/>
    <row r="5377" spans="8:8" ht="15.0" hidden="1"/>
    <row r="5378" spans="8:8" ht="15.0" hidden="1"/>
    <row r="5379" spans="8:8" ht="15.0" hidden="1"/>
    <row r="5380" spans="8:8" ht="15.0" hidden="1"/>
    <row r="5381" spans="8:8" ht="15.0" hidden="1"/>
    <row r="5382" spans="8:8" ht="15.0" hidden="1"/>
    <row r="5383" spans="8:8" ht="15.0" hidden="1"/>
    <row r="5384" spans="8:8" ht="15.0" hidden="1"/>
    <row r="5385" spans="8:8" ht="15.0" hidden="1"/>
    <row r="5386" spans="8:8" ht="15.0" hidden="1"/>
    <row r="5387" spans="8:8" ht="15.0" hidden="1"/>
    <row r="5388" spans="8:8" ht="15.0" hidden="1"/>
    <row r="5389" spans="8:8" ht="15.0" hidden="1"/>
    <row r="5390" spans="8:8" ht="15.0" hidden="1"/>
    <row r="5391" spans="8:8" ht="15.0" hidden="1"/>
    <row r="5392" spans="8:8" ht="15.0" hidden="1"/>
    <row r="5393" spans="8:8" ht="15.0" hidden="1"/>
    <row r="5394" spans="8:8" ht="15.0" hidden="1"/>
    <row r="5395" spans="8:8" ht="15.0" hidden="1"/>
    <row r="5396" spans="8:8" ht="15.0" hidden="1"/>
    <row r="5397" spans="8:8" ht="15.0" hidden="1"/>
    <row r="5398" spans="8:8" ht="15.0" hidden="1"/>
    <row r="5399" spans="8:8" ht="15.0" hidden="1"/>
    <row r="5400" spans="8:8" ht="15.0" hidden="1"/>
    <row r="5401" spans="8:8" ht="15.0" hidden="1"/>
    <row r="5402" spans="8:8" ht="15.0" hidden="1"/>
    <row r="5403" spans="8:8" ht="15.0" hidden="1"/>
    <row r="5404" spans="8:8" ht="15.0" hidden="1"/>
    <row r="5405" spans="8:8" ht="15.0" hidden="1"/>
    <row r="5406" spans="8:8" ht="15.0" hidden="1"/>
    <row r="5407" spans="8:8" ht="15.0" hidden="1"/>
    <row r="5408" spans="8:8" ht="15.0" hidden="1"/>
    <row r="5409" spans="8:8" ht="15.0" hidden="1"/>
    <row r="5410" spans="8:8" ht="15.0" hidden="1"/>
    <row r="5411" spans="8:8" ht="15.0" hidden="1"/>
    <row r="5412" spans="8:8" ht="15.0" hidden="1"/>
    <row r="5413" spans="8:8" ht="15.0" hidden="1"/>
    <row r="5414" spans="8:8" ht="15.0" hidden="1"/>
    <row r="5415" spans="8:8" ht="15.0" hidden="1"/>
    <row r="5416" spans="8:8" ht="15.0" hidden="1"/>
    <row r="5417" spans="8:8" ht="15.0" hidden="1"/>
    <row r="5418" spans="8:8" ht="15.0" hidden="1"/>
    <row r="5419" spans="8:8" ht="15.0" hidden="1"/>
    <row r="5420" spans="8:8" ht="15.0" hidden="1"/>
    <row r="5421" spans="8:8" ht="15.0" hidden="1"/>
    <row r="5422" spans="8:8" ht="15.0" hidden="1"/>
    <row r="5423" spans="8:8" ht="15.0" hidden="1"/>
    <row r="5424" spans="8:8" ht="15.0" hidden="1"/>
    <row r="5425" spans="8:8" ht="15.0" hidden="1"/>
    <row r="5426" spans="8:8" ht="15.0" hidden="1"/>
    <row r="5427" spans="8:8" ht="15.0" hidden="1"/>
    <row r="5428" spans="8:8" ht="15.0" hidden="1"/>
    <row r="5429" spans="8:8" ht="15.0" hidden="1"/>
    <row r="5430" spans="8:8" ht="15.0" hidden="1"/>
    <row r="5431" spans="8:8" ht="15.0" hidden="1"/>
    <row r="5432" spans="8:8" ht="15.0" hidden="1"/>
    <row r="5433" spans="8:8" ht="15.0" hidden="1"/>
    <row r="5434" spans="8:8" ht="15.0" hidden="1"/>
    <row r="5435" spans="8:8" ht="15.0" hidden="1"/>
    <row r="5436" spans="8:8" ht="15.0" hidden="1"/>
    <row r="5437" spans="8:8" ht="15.0" hidden="1"/>
    <row r="5438" spans="8:8" ht="15.0" hidden="1"/>
    <row r="5439" spans="8:8" ht="15.0" hidden="1"/>
    <row r="5440" spans="8:8" ht="15.0" hidden="1"/>
    <row r="5441" spans="8:8" ht="15.0" hidden="1"/>
    <row r="5442" spans="8:8" ht="15.0" hidden="1"/>
    <row r="5443" spans="8:8" ht="15.0" hidden="1"/>
    <row r="5444" spans="8:8" ht="15.0" hidden="1"/>
    <row r="5445" spans="8:8" ht="15.0" hidden="1"/>
    <row r="5446" spans="8:8" ht="15.0" hidden="1"/>
    <row r="5447" spans="8:8" ht="15.0" hidden="1"/>
    <row r="5448" spans="8:8" ht="15.0" hidden="1"/>
    <row r="5449" spans="8:8" ht="15.0" hidden="1"/>
    <row r="5450" spans="8:8" ht="15.0" hidden="1"/>
    <row r="5451" spans="8:8" ht="15.0" hidden="1"/>
    <row r="5452" spans="8:8" ht="15.0" hidden="1"/>
    <row r="5453" spans="8:8" ht="15.0" hidden="1"/>
    <row r="5454" spans="8:8" ht="15.0" hidden="1"/>
    <row r="5455" spans="8:8" ht="15.0" hidden="1"/>
    <row r="5456" spans="8:8" ht="15.0" hidden="1"/>
    <row r="5457" spans="8:8" ht="15.0" hidden="1"/>
    <row r="5458" spans="8:8" ht="15.0" hidden="1"/>
    <row r="5459" spans="8:8" ht="15.0" hidden="1"/>
    <row r="5460" spans="8:8" ht="15.0" hidden="1"/>
    <row r="5461" spans="8:8" ht="15.0" hidden="1"/>
    <row r="5462" spans="8:8" ht="15.0" hidden="1"/>
    <row r="5463" spans="8:8" ht="15.0" hidden="1"/>
    <row r="5464" spans="8:8" ht="15.0" hidden="1"/>
    <row r="5465" spans="8:8" ht="15.0" hidden="1"/>
    <row r="5466" spans="8:8" ht="15.0" hidden="1"/>
    <row r="5467" spans="8:8" ht="15.0" hidden="1"/>
    <row r="5468" spans="8:8" ht="15.0" hidden="1"/>
    <row r="5469" spans="8:8" ht="15.0" hidden="1"/>
    <row r="5470" spans="8:8" ht="15.0" hidden="1"/>
    <row r="5471" spans="8:8" ht="15.0" hidden="1"/>
    <row r="5472" spans="8:8" ht="15.0" hidden="1"/>
    <row r="5473" spans="8:8" ht="15.0" hidden="1"/>
    <row r="5474" spans="8:8" ht="15.0" hidden="1"/>
    <row r="5475" spans="8:8" ht="15.0" hidden="1"/>
    <row r="5476" spans="8:8" ht="15.0" hidden="1"/>
    <row r="5477" spans="8:8" ht="15.0" hidden="1"/>
    <row r="5478" spans="8:8" ht="15.0" hidden="1"/>
    <row r="5479" spans="8:8" ht="15.0" hidden="1"/>
    <row r="5480" spans="8:8" ht="15.0" hidden="1"/>
    <row r="5481" spans="8:8" ht="15.0" hidden="1"/>
    <row r="5482" spans="8:8" ht="15.0" hidden="1"/>
    <row r="5483" spans="8:8" ht="15.0" hidden="1"/>
    <row r="5484" spans="8:8" ht="15.0" hidden="1"/>
    <row r="5485" spans="8:8" ht="15.0" hidden="1"/>
    <row r="5486" spans="8:8" ht="15.0" hidden="1"/>
    <row r="5487" spans="8:8" ht="15.0" hidden="1"/>
    <row r="5488" spans="8:8" ht="15.0" hidden="1"/>
    <row r="5489" spans="8:8" ht="15.0" hidden="1"/>
    <row r="5490" spans="8:8" ht="15.0" hidden="1"/>
    <row r="5491" spans="8:8" ht="15.0" hidden="1"/>
    <row r="5492" spans="8:8" ht="15.0" hidden="1"/>
    <row r="5493" spans="8:8" ht="15.0" hidden="1"/>
    <row r="5494" spans="8:8" ht="15.0" hidden="1"/>
    <row r="5495" spans="8:8" ht="15.0" hidden="1"/>
    <row r="5496" spans="8:8" ht="15.0" hidden="1"/>
    <row r="5497" spans="8:8" ht="15.0" hidden="1"/>
    <row r="5498" spans="8:8" ht="15.0" hidden="1"/>
    <row r="5499" spans="8:8" ht="15.0" hidden="1"/>
    <row r="5500" spans="8:8" ht="15.0" hidden="1"/>
    <row r="5501" spans="8:8" ht="15.0" hidden="1"/>
    <row r="5502" spans="8:8" ht="15.0" hidden="1"/>
    <row r="5503" spans="8:8" ht="15.0" hidden="1"/>
    <row r="5504" spans="8:8" ht="15.0" hidden="1"/>
    <row r="5505" spans="8:8" ht="15.0" hidden="1"/>
    <row r="5506" spans="8:8" ht="15.0" hidden="1"/>
    <row r="5507" spans="8:8" ht="15.0" hidden="1"/>
    <row r="5508" spans="8:8" ht="15.0" hidden="1"/>
    <row r="5509" spans="8:8" ht="15.0" hidden="1"/>
    <row r="5510" spans="8:8" ht="15.0" hidden="1"/>
    <row r="5511" spans="8:8" ht="15.0" hidden="1"/>
    <row r="5512" spans="8:8" ht="15.0" hidden="1"/>
    <row r="5513" spans="8:8" ht="15.0" hidden="1"/>
    <row r="5514" spans="8:8" ht="15.0" hidden="1"/>
    <row r="5515" spans="8:8" ht="15.0" hidden="1"/>
    <row r="5516" spans="8:8" ht="15.0" hidden="1"/>
    <row r="5517" spans="8:8" ht="15.0" hidden="1"/>
    <row r="5518" spans="8:8" ht="15.0" hidden="1"/>
    <row r="5519" spans="8:8" ht="15.0" hidden="1"/>
    <row r="5520" spans="8:8" ht="15.0" hidden="1"/>
    <row r="5521" spans="8:8" ht="15.0" hidden="1"/>
    <row r="5522" spans="8:8" ht="15.0" hidden="1"/>
    <row r="5523" spans="8:8" ht="15.0" hidden="1"/>
    <row r="5524" spans="8:8" ht="15.0" hidden="1"/>
    <row r="5525" spans="8:8" ht="15.0" hidden="1"/>
    <row r="5526" spans="8:8" ht="15.0" hidden="1"/>
    <row r="5527" spans="8:8" ht="15.0" hidden="1"/>
    <row r="5528" spans="8:8" ht="15.0" hidden="1"/>
    <row r="5529" spans="8:8" ht="15.0" hidden="1"/>
    <row r="5530" spans="8:8" ht="15.0" hidden="1"/>
    <row r="5531" spans="8:8" ht="15.0" hidden="1"/>
    <row r="5532" spans="8:8" ht="15.0" hidden="1"/>
    <row r="5533" spans="8:8" ht="15.0" hidden="1"/>
    <row r="5534" spans="8:8" ht="15.0" hidden="1"/>
    <row r="5535" spans="8:8" ht="15.0" hidden="1"/>
    <row r="5536" spans="8:8" ht="15.0" hidden="1"/>
    <row r="5537" spans="8:8" ht="15.0" hidden="1"/>
    <row r="5538" spans="8:8" ht="15.0" hidden="1"/>
    <row r="5539" spans="8:8" ht="15.0" hidden="1"/>
    <row r="5540" spans="8:8" ht="15.0" hidden="1"/>
    <row r="5541" spans="8:8" ht="15.0" hidden="1"/>
    <row r="5542" spans="8:8" ht="15.0" hidden="1"/>
    <row r="5543" spans="8:8" ht="15.0" hidden="1"/>
    <row r="5544" spans="8:8" ht="15.0" hidden="1"/>
    <row r="5545" spans="8:8" ht="15.0" hidden="1"/>
    <row r="5546" spans="8:8" ht="15.0" hidden="1"/>
    <row r="5547" spans="8:8" ht="15.0" hidden="1"/>
    <row r="5548" spans="8:8" ht="15.0" hidden="1"/>
    <row r="5549" spans="8:8" ht="15.0" hidden="1"/>
    <row r="5550" spans="8:8" ht="15.0" hidden="1"/>
    <row r="5551" spans="8:8" ht="15.0" hidden="1"/>
    <row r="5552" spans="8:8" ht="15.0" hidden="1"/>
    <row r="5553" spans="8:8" ht="15.0" hidden="1"/>
    <row r="5554" spans="8:8" ht="15.0" hidden="1"/>
    <row r="5555" spans="8:8" ht="15.0" hidden="1"/>
    <row r="5556" spans="8:8" ht="15.0" hidden="1"/>
    <row r="5557" spans="8:8" ht="15.0" hidden="1"/>
    <row r="5558" spans="8:8" ht="15.0" hidden="1"/>
    <row r="5559" spans="8:8" ht="15.0" hidden="1"/>
    <row r="5560" spans="8:8" ht="15.0" hidden="1"/>
    <row r="5561" spans="8:8" ht="15.0" hidden="1"/>
    <row r="5562" spans="8:8" ht="15.0" hidden="1"/>
    <row r="5563" spans="8:8" ht="15.0" hidden="1"/>
    <row r="5564" spans="8:8" ht="15.0" hidden="1"/>
    <row r="5565" spans="8:8" ht="15.0" hidden="1"/>
    <row r="5566" spans="8:8" ht="15.0" hidden="1"/>
    <row r="5567" spans="8:8" ht="15.0" hidden="1"/>
    <row r="5568" spans="8:8" ht="15.0" hidden="1"/>
    <row r="5569" spans="8:8" ht="15.0" hidden="1"/>
    <row r="5570" spans="8:8" ht="15.0" hidden="1"/>
    <row r="5571" spans="8:8" ht="15.0" hidden="1"/>
    <row r="5572" spans="8:8" ht="15.0" hidden="1"/>
    <row r="5573" spans="8:8" ht="15.0" hidden="1"/>
    <row r="5574" spans="8:8" ht="15.0" hidden="1"/>
    <row r="5575" spans="8:8" ht="15.0" hidden="1"/>
    <row r="5576" spans="8:8" ht="15.0" hidden="1"/>
    <row r="5577" spans="8:8" ht="15.0" hidden="1"/>
    <row r="5578" spans="8:8" ht="15.0" hidden="1"/>
    <row r="5579" spans="8:8" ht="15.0" hidden="1"/>
    <row r="5580" spans="8:8" ht="15.0" hidden="1"/>
    <row r="5581" spans="8:8" ht="15.0" hidden="1"/>
    <row r="5582" spans="8:8" ht="15.0" hidden="1"/>
    <row r="5583" spans="8:8" ht="15.0" hidden="1"/>
    <row r="5584" spans="8:8" ht="15.0" hidden="1"/>
    <row r="5585" spans="8:8" ht="15.0" hidden="1"/>
    <row r="5586" spans="8:8" ht="15.0" hidden="1"/>
    <row r="5587" spans="8:8" ht="15.0" hidden="1"/>
    <row r="5588" spans="8:8" ht="15.0" hidden="1"/>
    <row r="5589" spans="8:8" ht="15.0" hidden="1"/>
    <row r="5590" spans="8:8" ht="15.0" hidden="1"/>
    <row r="5591" spans="8:8" ht="15.0" hidden="1"/>
    <row r="5592" spans="8:8" ht="15.0" hidden="1"/>
    <row r="5593" spans="8:8" ht="15.0" hidden="1"/>
    <row r="5594" spans="8:8" ht="15.0" hidden="1"/>
    <row r="5595" spans="8:8" ht="15.0" hidden="1"/>
    <row r="5596" spans="8:8" ht="15.0" hidden="1"/>
    <row r="5597" spans="8:8" ht="15.0" hidden="1"/>
    <row r="5598" spans="8:8" ht="15.0" hidden="1"/>
    <row r="5599" spans="8:8" ht="15.0" hidden="1"/>
    <row r="5600" spans="8:8" ht="15.0" hidden="1"/>
    <row r="5601" spans="8:8" ht="15.0" hidden="1"/>
    <row r="5602" spans="8:8" ht="15.0" hidden="1"/>
    <row r="5603" spans="8:8" ht="15.0" hidden="1"/>
    <row r="5604" spans="8:8" ht="15.0" hidden="1"/>
    <row r="5605" spans="8:8" ht="15.0" hidden="1"/>
    <row r="5606" spans="8:8" ht="15.0" hidden="1"/>
    <row r="5607" spans="8:8" ht="15.0" hidden="1"/>
    <row r="5608" spans="8:8" ht="15.0" hidden="1"/>
    <row r="5609" spans="8:8" ht="15.0" hidden="1"/>
    <row r="5610" spans="8:8" ht="15.0" hidden="1"/>
    <row r="5611" spans="8:8" ht="15.0" hidden="1"/>
    <row r="5612" spans="8:8" ht="15.0" hidden="1"/>
    <row r="5613" spans="8:8" ht="15.0" hidden="1"/>
    <row r="5614" spans="8:8" ht="15.0" hidden="1"/>
    <row r="5615" spans="8:8" ht="15.0" hidden="1"/>
    <row r="5616" spans="8:8" ht="15.0" hidden="1"/>
    <row r="5617" spans="8:8" ht="15.0" hidden="1"/>
    <row r="5618" spans="8:8" ht="15.0" hidden="1"/>
    <row r="5619" spans="8:8" ht="15.0" hidden="1"/>
    <row r="5620" spans="8:8" ht="15.0" hidden="1"/>
    <row r="5621" spans="8:8" ht="15.0" hidden="1"/>
    <row r="5622" spans="8:8" ht="15.0" hidden="1"/>
    <row r="5623" spans="8:8" ht="15.0" hidden="1"/>
    <row r="5624" spans="8:8" ht="15.0" hidden="1"/>
    <row r="5625" spans="8:8" ht="15.0" hidden="1"/>
    <row r="5626" spans="8:8" ht="15.0" hidden="1"/>
    <row r="5627" spans="8:8" ht="15.0" hidden="1"/>
    <row r="5628" spans="8:8" ht="15.0" hidden="1"/>
    <row r="5629" spans="8:8" ht="15.0" hidden="1"/>
    <row r="5630" spans="8:8" ht="15.0" hidden="1"/>
    <row r="5631" spans="8:8" ht="15.0" hidden="1"/>
    <row r="5632" spans="8:8" ht="15.0" hidden="1"/>
    <row r="5633" spans="8:8" ht="15.0" hidden="1"/>
    <row r="5634" spans="8:8" ht="15.0" hidden="1"/>
    <row r="5635" spans="8:8" ht="15.0" hidden="1"/>
    <row r="5636" spans="8:8" ht="15.0" hidden="1"/>
    <row r="5637" spans="8:8" ht="15.0" hidden="1"/>
    <row r="5638" spans="8:8" ht="15.0" hidden="1"/>
    <row r="5639" spans="8:8" ht="15.0" hidden="1"/>
    <row r="5640" spans="8:8" ht="15.0" hidden="1"/>
    <row r="5641" spans="8:8" ht="15.0" hidden="1"/>
    <row r="5642" spans="8:8" ht="15.0" hidden="1"/>
    <row r="5643" spans="8:8" ht="15.0" hidden="1"/>
    <row r="5644" spans="8:8" ht="15.0" hidden="1"/>
    <row r="5645" spans="8:8" ht="15.0" hidden="1"/>
    <row r="5646" spans="8:8" ht="15.0" hidden="1"/>
    <row r="5647" spans="8:8" ht="15.0" hidden="1"/>
    <row r="5648" spans="8:8" ht="15.0" hidden="1"/>
    <row r="5649" spans="8:8" ht="15.0" hidden="1"/>
    <row r="5650" spans="8:8" ht="15.0" hidden="1"/>
    <row r="5651" spans="8:8" ht="15.0" hidden="1"/>
    <row r="5652" spans="8:8" ht="15.0" hidden="1"/>
    <row r="5653" spans="8:8" ht="15.0" hidden="1"/>
    <row r="5654" spans="8:8" ht="15.0" hidden="1"/>
    <row r="5655" spans="8:8" ht="15.0" hidden="1"/>
    <row r="5656" spans="8:8" ht="15.0" hidden="1"/>
    <row r="5657" spans="8:8" ht="15.0" hidden="1"/>
    <row r="5658" spans="8:8" ht="15.0" hidden="1"/>
    <row r="5659" spans="8:8" ht="15.0" hidden="1"/>
    <row r="5660" spans="8:8" ht="15.0" hidden="1"/>
    <row r="5661" spans="8:8" ht="15.0" hidden="1"/>
    <row r="5662" spans="8:8" ht="15.0" hidden="1"/>
    <row r="5663" spans="8:8" ht="15.0" hidden="1"/>
    <row r="5664" spans="8:8" ht="15.0" hidden="1"/>
    <row r="5665" spans="8:8" ht="15.0" hidden="1"/>
    <row r="5666" spans="8:8" ht="15.0" hidden="1"/>
    <row r="5667" spans="8:8" ht="15.0" hidden="1"/>
    <row r="5668" spans="8:8" ht="15.0" hidden="1"/>
    <row r="5669" spans="8:8" ht="15.0" hidden="1"/>
    <row r="5670" spans="8:8" ht="15.0" hidden="1"/>
    <row r="5671" spans="8:8" ht="15.0" hidden="1"/>
    <row r="5672" spans="8:8" ht="15.0" hidden="1"/>
    <row r="5673" spans="8:8" ht="15.0" hidden="1"/>
    <row r="5674" spans="8:8" ht="15.0" hidden="1"/>
    <row r="5675" spans="8:8" ht="15.0" hidden="1"/>
    <row r="5676" spans="8:8" ht="15.0" hidden="1"/>
    <row r="5677" spans="8:8" ht="15.0" hidden="1"/>
    <row r="5678" spans="8:8" ht="15.0" hidden="1"/>
    <row r="5679" spans="8:8" ht="15.0" hidden="1"/>
    <row r="5680" spans="8:8" ht="15.0" hidden="1"/>
    <row r="5681" spans="8:8" ht="15.0" hidden="1"/>
    <row r="5682" spans="8:8" ht="15.0" hidden="1"/>
    <row r="5683" spans="8:8" ht="15.0" hidden="1"/>
    <row r="5684" spans="8:8" ht="15.0" hidden="1"/>
    <row r="5685" spans="8:8" ht="15.0" hidden="1"/>
    <row r="5686" spans="8:8" ht="15.0" hidden="1"/>
    <row r="5687" spans="8:8" ht="15.0" hidden="1"/>
    <row r="5688" spans="8:8" ht="15.0" hidden="1"/>
    <row r="5689" spans="8:8" ht="15.0" hidden="1"/>
    <row r="5690" spans="8:8" ht="15.0" hidden="1"/>
    <row r="5691" spans="8:8" ht="15.0" hidden="1"/>
    <row r="5692" spans="8:8" ht="15.0" hidden="1"/>
    <row r="5693" spans="8:8" ht="15.0" hidden="1"/>
    <row r="5694" spans="8:8" ht="15.0" hidden="1"/>
    <row r="5695" spans="8:8" ht="15.0" hidden="1"/>
    <row r="5696" spans="8:8" ht="15.0" hidden="1"/>
    <row r="5697" spans="8:8" ht="15.0" hidden="1"/>
    <row r="5698" spans="8:8" ht="15.0" hidden="1"/>
    <row r="5699" spans="8:8" ht="15.0" hidden="1"/>
    <row r="5700" spans="8:8" ht="15.0" hidden="1"/>
    <row r="5701" spans="8:8" ht="15.0" hidden="1"/>
    <row r="5702" spans="8:8" ht="15.0" hidden="1"/>
    <row r="5703" spans="8:8" ht="15.0" hidden="1"/>
    <row r="5704" spans="8:8" ht="15.0" hidden="1"/>
    <row r="5705" spans="8:8" ht="15.0" hidden="1"/>
    <row r="5706" spans="8:8" ht="15.0" hidden="1"/>
    <row r="5707" spans="8:8" ht="15.0" hidden="1"/>
    <row r="5708" spans="8:8" ht="15.0" hidden="1"/>
    <row r="5709" spans="8:8" ht="15.0" hidden="1"/>
    <row r="5710" spans="8:8" ht="15.0" hidden="1"/>
    <row r="5711" spans="8:8" ht="15.0" hidden="1"/>
    <row r="5712" spans="8:8" ht="15.0" hidden="1"/>
    <row r="5713" spans="8:8" ht="15.0" hidden="1"/>
    <row r="5714" spans="8:8" ht="15.0" hidden="1"/>
    <row r="5715" spans="8:8" ht="15.0" hidden="1"/>
    <row r="5716" spans="8:8" ht="15.0" hidden="1"/>
    <row r="5717" spans="8:8" ht="15.0" hidden="1"/>
    <row r="5718" spans="8:8" ht="15.0" hidden="1"/>
    <row r="5719" spans="8:8" ht="15.0" hidden="1"/>
    <row r="5720" spans="8:8" ht="15.0" hidden="1"/>
    <row r="5721" spans="8:8" ht="15.0" hidden="1"/>
    <row r="5722" spans="8:8" ht="15.0" hidden="1"/>
    <row r="5723" spans="8:8" ht="15.0" hidden="1"/>
    <row r="5724" spans="8:8" ht="15.0" hidden="1"/>
    <row r="5725" spans="8:8" ht="15.0" hidden="1"/>
    <row r="5726" spans="8:8" ht="15.0" hidden="1"/>
    <row r="5727" spans="8:8" ht="15.0" hidden="1"/>
    <row r="5728" spans="8:8" ht="15.0" hidden="1"/>
    <row r="5729" spans="8:8" ht="15.0" hidden="1"/>
    <row r="5730" spans="8:8" ht="15.0" hidden="1"/>
    <row r="5731" spans="8:8" ht="15.0" hidden="1"/>
    <row r="5732" spans="8:8" ht="15.0" hidden="1"/>
    <row r="5733" spans="8:8" ht="15.0" hidden="1"/>
    <row r="5734" spans="8:8" ht="15.0" hidden="1"/>
    <row r="5735" spans="8:8" ht="15.0" hidden="1"/>
    <row r="5736" spans="8:8" ht="15.0" hidden="1"/>
    <row r="5737" spans="8:8" ht="15.0" hidden="1"/>
    <row r="5738" spans="8:8" ht="15.0" hidden="1"/>
    <row r="5739" spans="8:8" ht="15.0" hidden="1"/>
    <row r="5740" spans="8:8" ht="15.0" hidden="1"/>
    <row r="5741" spans="8:8" ht="15.0" hidden="1"/>
    <row r="5742" spans="8:8" ht="15.0" hidden="1"/>
    <row r="5743" spans="8:8" ht="15.0" hidden="1"/>
    <row r="5744" spans="8:8" ht="15.0" hidden="1"/>
    <row r="5745" spans="8:8" ht="15.0" hidden="1"/>
    <row r="5746" spans="8:8" ht="15.0" hidden="1"/>
    <row r="5747" spans="8:8" ht="15.0" hidden="1"/>
    <row r="5748" spans="8:8" ht="15.0" hidden="1"/>
    <row r="5749" spans="8:8" ht="15.0" hidden="1"/>
    <row r="5750" spans="8:8" ht="15.0" hidden="1"/>
    <row r="5751" spans="8:8" ht="15.0" hidden="1"/>
    <row r="5752" spans="8:8" ht="15.0" hidden="1"/>
    <row r="5753" spans="8:8" ht="15.0" hidden="1"/>
    <row r="5754" spans="8:8" ht="15.0" hidden="1"/>
    <row r="5755" spans="8:8" ht="15.0" hidden="1"/>
    <row r="5756" spans="8:8" ht="15.0" hidden="1"/>
    <row r="5757" spans="8:8" ht="15.0" hidden="1"/>
    <row r="5758" spans="8:8" ht="15.0" hidden="1"/>
    <row r="5759" spans="8:8" ht="15.0" hidden="1"/>
    <row r="5760" spans="8:8" ht="15.0" hidden="1"/>
    <row r="5761" spans="8:8" ht="15.0" hidden="1"/>
    <row r="5762" spans="8:8" ht="15.0" hidden="1"/>
    <row r="5763" spans="8:8" ht="15.0" hidden="1"/>
    <row r="5764" spans="8:8" ht="15.0" hidden="1"/>
    <row r="5765" spans="8:8" ht="15.0" hidden="1"/>
    <row r="5766" spans="8:8" ht="15.0" hidden="1"/>
    <row r="5767" spans="8:8" ht="15.0" hidden="1"/>
    <row r="5768" spans="8:8" ht="15.0" hidden="1"/>
    <row r="5769" spans="8:8" ht="15.0" hidden="1"/>
    <row r="5770" spans="8:8" ht="15.0" hidden="1"/>
    <row r="5771" spans="8:8" ht="15.0" hidden="1"/>
    <row r="5772" spans="8:8" ht="15.0" hidden="1"/>
    <row r="5773" spans="8:8" ht="15.0" hidden="1"/>
    <row r="5774" spans="8:8" ht="15.0" hidden="1"/>
    <row r="5775" spans="8:8" ht="15.0" hidden="1"/>
    <row r="5776" spans="8:8" ht="15.0" hidden="1"/>
    <row r="5777" spans="8:8" ht="15.0" hidden="1"/>
    <row r="5778" spans="8:8" ht="15.0" hidden="1"/>
    <row r="5779" spans="8:8" ht="15.0" hidden="1"/>
    <row r="5780" spans="8:8" ht="15.0" hidden="1"/>
    <row r="5781" spans="8:8" ht="15.0" hidden="1"/>
    <row r="5782" spans="8:8" ht="15.0" hidden="1"/>
    <row r="5783" spans="8:8" ht="15.0" hidden="1"/>
    <row r="5784" spans="8:8" ht="15.0" hidden="1"/>
    <row r="5785" spans="8:8" ht="15.0" hidden="1"/>
    <row r="5786" spans="8:8" ht="15.0" hidden="1"/>
    <row r="5787" spans="8:8" ht="15.0" hidden="1"/>
    <row r="5788" spans="8:8" ht="15.0" hidden="1"/>
    <row r="5789" spans="8:8" ht="15.0" hidden="1"/>
    <row r="5790" spans="8:8" ht="15.0" hidden="1"/>
    <row r="5791" spans="8:8" ht="15.0" hidden="1"/>
    <row r="5792" spans="8:8" ht="15.0" hidden="1"/>
    <row r="5793" spans="8:8" ht="15.0" hidden="1"/>
    <row r="5794" spans="8:8" ht="15.0" hidden="1"/>
    <row r="5795" spans="8:8" ht="15.0" hidden="1"/>
    <row r="5796" spans="8:8" ht="15.0" hidden="1"/>
    <row r="5797" spans="8:8" ht="15.0" hidden="1"/>
    <row r="5798" spans="8:8" ht="15.0" hidden="1"/>
    <row r="5799" spans="8:8" ht="15.0" hidden="1"/>
    <row r="5800" spans="8:8" ht="15.0" hidden="1"/>
    <row r="5801" spans="8:8" ht="15.0" hidden="1"/>
    <row r="5802" spans="8:8" ht="15.0" hidden="1"/>
    <row r="5803" spans="8:8" ht="15.0" hidden="1"/>
    <row r="5804" spans="8:8" ht="15.0" hidden="1"/>
    <row r="5805" spans="8:8" ht="15.0" hidden="1"/>
    <row r="5806" spans="8:8" ht="15.0" hidden="1"/>
    <row r="5807" spans="8:8" ht="15.0" hidden="1"/>
    <row r="5808" spans="8:8" ht="15.0" hidden="1"/>
    <row r="5809" spans="8:8" ht="15.0" hidden="1"/>
    <row r="5810" spans="8:8" ht="15.0" hidden="1"/>
    <row r="5811" spans="8:8" ht="15.0" hidden="1"/>
    <row r="5812" spans="8:8" ht="15.0" hidden="1"/>
    <row r="5813" spans="8:8" ht="15.0" hidden="1"/>
    <row r="5814" spans="8:8" ht="15.0" hidden="1"/>
    <row r="5815" spans="8:8" ht="15.0" hidden="1"/>
    <row r="5816" spans="8:8" ht="15.0" hidden="1"/>
    <row r="5817" spans="8:8" ht="15.0" hidden="1"/>
    <row r="5818" spans="8:8" ht="15.0" hidden="1"/>
    <row r="5819" spans="8:8" ht="15.0" hidden="1"/>
    <row r="5820" spans="8:8" ht="15.0" hidden="1"/>
    <row r="5821" spans="8:8" ht="15.0" hidden="1"/>
    <row r="5822" spans="8:8" ht="15.0" hidden="1"/>
    <row r="5823" spans="8:8" ht="15.0" hidden="1"/>
    <row r="5824" spans="8:8" ht="15.0" hidden="1"/>
    <row r="5825" spans="8:8" ht="15.0" hidden="1"/>
    <row r="5826" spans="8:8" ht="15.0" hidden="1"/>
    <row r="5827" spans="8:8" ht="15.0" hidden="1"/>
    <row r="5828" spans="8:8" ht="15.0" hidden="1"/>
    <row r="5829" spans="8:8" ht="15.0" hidden="1"/>
    <row r="5830" spans="8:8" ht="15.0" hidden="1"/>
    <row r="5831" spans="8:8" ht="15.0" hidden="1"/>
    <row r="5832" spans="8:8" ht="15.0" hidden="1"/>
    <row r="5833" spans="8:8" ht="15.0" hidden="1"/>
    <row r="5834" spans="8:8" ht="15.0" hidden="1"/>
    <row r="5835" spans="8:8" ht="15.0" hidden="1"/>
    <row r="5836" spans="8:8" ht="15.0" hidden="1"/>
    <row r="5837" spans="8:8" ht="15.0" hidden="1"/>
    <row r="5838" spans="8:8" ht="15.0" hidden="1"/>
    <row r="5839" spans="8:8" ht="15.0" hidden="1"/>
    <row r="5840" spans="8:8" ht="15.0" hidden="1"/>
    <row r="5841" spans="8:8" ht="15.0" hidden="1"/>
    <row r="5842" spans="8:8" ht="15.0" hidden="1"/>
    <row r="5843" spans="8:8" ht="15.0" hidden="1"/>
    <row r="5844" spans="8:8" ht="15.0" hidden="1"/>
    <row r="5845" spans="8:8" ht="15.0" hidden="1"/>
    <row r="5846" spans="8:8" ht="15.0" hidden="1"/>
    <row r="5847" spans="8:8" ht="15.0" hidden="1"/>
    <row r="5848" spans="8:8" ht="15.0" hidden="1"/>
    <row r="5849" spans="8:8" ht="15.0" hidden="1"/>
    <row r="5850" spans="8:8" ht="15.0" hidden="1"/>
    <row r="5851" spans="8:8" ht="15.0" hidden="1"/>
    <row r="5852" spans="8:8" ht="15.0" hidden="1"/>
    <row r="5853" spans="8:8" ht="15.0" hidden="1"/>
    <row r="5854" spans="8:8" ht="15.0" hidden="1"/>
    <row r="5855" spans="8:8" ht="15.0" hidden="1"/>
    <row r="5856" spans="8:8" ht="15.0" hidden="1"/>
    <row r="5857" spans="8:8" ht="15.0" hidden="1"/>
    <row r="5858" spans="8:8" ht="15.0" hidden="1"/>
    <row r="5859" spans="8:8" ht="15.0" hidden="1"/>
    <row r="5860" spans="8:8" ht="15.0" hidden="1"/>
    <row r="5861" spans="8:8" ht="15.0" hidden="1"/>
    <row r="5862" spans="8:8" ht="15.0" hidden="1"/>
    <row r="5863" spans="8:8" ht="15.0" hidden="1"/>
    <row r="5864" spans="8:8" ht="15.0" hidden="1"/>
    <row r="5865" spans="8:8" ht="15.0" hidden="1"/>
    <row r="5866" spans="8:8" ht="15.0" hidden="1"/>
    <row r="5867" spans="8:8" ht="15.0" hidden="1"/>
    <row r="5868" spans="8:8" ht="15.0" hidden="1"/>
    <row r="5869" spans="8:8" ht="15.0" hidden="1"/>
    <row r="5870" spans="8:8" ht="15.0" hidden="1"/>
    <row r="5871" spans="8:8" ht="15.0" hidden="1"/>
    <row r="5872" spans="8:8" ht="15.0" hidden="1"/>
    <row r="5873" spans="8:8" ht="15.0" hidden="1"/>
    <row r="5874" spans="8:8" ht="15.0" hidden="1"/>
    <row r="5875" spans="8:8" ht="15.0" hidden="1"/>
    <row r="5876" spans="8:8" ht="15.0" hidden="1"/>
    <row r="5877" spans="8:8" ht="15.0" hidden="1"/>
    <row r="5878" spans="8:8" ht="15.0" hidden="1"/>
    <row r="5879" spans="8:8" ht="15.0" hidden="1"/>
    <row r="5880" spans="8:8" ht="15.0" hidden="1"/>
    <row r="5881" spans="8:8" ht="15.0" hidden="1"/>
    <row r="5882" spans="8:8" ht="15.0" hidden="1"/>
    <row r="5883" spans="8:8" ht="15.0" hidden="1"/>
    <row r="5884" spans="8:8" ht="15.0" hidden="1"/>
    <row r="5885" spans="8:8" ht="15.0" hidden="1"/>
    <row r="5886" spans="8:8" ht="15.0" hidden="1"/>
    <row r="5887" spans="8:8" ht="15.0" hidden="1"/>
    <row r="5888" spans="8:8" ht="15.0" hidden="1"/>
    <row r="5889" spans="8:8" ht="15.0" hidden="1"/>
    <row r="5890" spans="8:8" ht="15.0" hidden="1"/>
    <row r="5891" spans="8:8" ht="15.0" hidden="1"/>
    <row r="5892" spans="8:8" ht="15.0" hidden="1"/>
    <row r="5893" spans="8:8" ht="15.0" hidden="1"/>
    <row r="5894" spans="8:8" ht="15.0" hidden="1"/>
    <row r="5895" spans="8:8" ht="15.0" hidden="1"/>
    <row r="5896" spans="8:8" ht="15.0" hidden="1"/>
    <row r="5897" spans="8:8" ht="15.0" hidden="1"/>
    <row r="5898" spans="8:8" ht="15.0" hidden="1"/>
    <row r="5899" spans="8:8" ht="15.0" hidden="1"/>
    <row r="5900" spans="8:8" ht="15.0" hidden="1"/>
    <row r="5901" spans="8:8" ht="15.0" hidden="1"/>
    <row r="5902" spans="8:8" ht="15.0" hidden="1"/>
    <row r="5903" spans="8:8" ht="15.0" hidden="1"/>
    <row r="5904" spans="8:8" ht="15.0" hidden="1"/>
    <row r="5905" spans="8:8" ht="15.0" hidden="1"/>
    <row r="5906" spans="8:8" ht="15.0" hidden="1"/>
    <row r="5907" spans="8:8" ht="15.0" hidden="1"/>
    <row r="5908" spans="8:8" ht="15.0" hidden="1"/>
    <row r="5909" spans="8:8" ht="15.0" hidden="1"/>
    <row r="5910" spans="8:8" ht="15.0" hidden="1"/>
    <row r="5911" spans="8:8" ht="15.0" hidden="1"/>
    <row r="5912" spans="8:8" ht="15.0" hidden="1"/>
    <row r="5913" spans="8:8" ht="15.0" hidden="1"/>
    <row r="5914" spans="8:8" ht="15.0" hidden="1"/>
    <row r="5915" spans="8:8" ht="15.0" hidden="1"/>
    <row r="5916" spans="8:8" ht="15.0" hidden="1"/>
    <row r="5917" spans="8:8" ht="15.0" hidden="1"/>
    <row r="5918" spans="8:8" ht="15.0" hidden="1"/>
    <row r="5919" spans="8:8" ht="15.0" hidden="1"/>
    <row r="5920" spans="8:8" ht="15.0" hidden="1"/>
    <row r="5921" spans="8:8" ht="15.0" hidden="1"/>
    <row r="5922" spans="8:8" ht="15.0" hidden="1"/>
    <row r="5923" spans="8:8" ht="15.0" hidden="1"/>
    <row r="5924" spans="8:8" ht="15.0" hidden="1"/>
    <row r="5925" spans="8:8" ht="15.0" hidden="1"/>
    <row r="5926" spans="8:8" ht="15.0" hidden="1"/>
    <row r="5927" spans="8:8" ht="15.0" hidden="1"/>
    <row r="5928" spans="8:8" ht="15.0" hidden="1"/>
    <row r="5929" spans="8:8" ht="15.0" hidden="1"/>
    <row r="5930" spans="8:8" ht="15.0" hidden="1"/>
    <row r="5931" spans="8:8" ht="15.0" hidden="1"/>
    <row r="5932" spans="8:8" ht="15.0" hidden="1"/>
    <row r="5933" spans="8:8" ht="15.0" hidden="1"/>
    <row r="5934" spans="8:8" ht="15.0" hidden="1"/>
    <row r="5935" spans="8:8" ht="15.0" hidden="1"/>
    <row r="5936" spans="8:8" ht="15.0" hidden="1"/>
    <row r="5937" spans="8:8" ht="15.0" hidden="1"/>
    <row r="5938" spans="8:8" ht="15.0" hidden="1"/>
    <row r="5939" spans="8:8" ht="15.0" hidden="1"/>
    <row r="5940" spans="8:8" ht="15.0" hidden="1"/>
    <row r="5941" spans="8:8" ht="15.0" hidden="1"/>
    <row r="5942" spans="8:8" ht="15.0" hidden="1"/>
    <row r="5943" spans="8:8" ht="15.0" hidden="1"/>
    <row r="5944" spans="8:8" ht="15.0" hidden="1"/>
    <row r="5945" spans="8:8" ht="15.0" hidden="1"/>
    <row r="5946" spans="8:8" ht="15.0" hidden="1"/>
    <row r="5947" spans="8:8" ht="15.0" hidden="1"/>
    <row r="5948" spans="8:8" ht="15.0" hidden="1"/>
    <row r="5949" spans="8:8" ht="15.0" hidden="1"/>
    <row r="5950" spans="8:8" ht="15.0" hidden="1"/>
    <row r="5951" spans="8:8" ht="15.0" hidden="1"/>
    <row r="5952" spans="8:8" ht="15.0" hidden="1"/>
    <row r="5953" spans="8:8" ht="15.0" hidden="1"/>
    <row r="5954" spans="8:8" ht="15.0" hidden="1"/>
    <row r="5955" spans="8:8" ht="15.0" hidden="1"/>
    <row r="5956" spans="8:8" ht="15.0" hidden="1"/>
    <row r="5957" spans="8:8" ht="15.0" hidden="1"/>
    <row r="5958" spans="8:8" ht="15.0" hidden="1"/>
    <row r="5959" spans="8:8" ht="15.0" hidden="1"/>
    <row r="5960" spans="8:8" ht="15.0" hidden="1"/>
    <row r="5961" spans="8:8" ht="15.0" hidden="1"/>
    <row r="5962" spans="8:8" ht="15.0" hidden="1"/>
    <row r="5963" spans="8:8" ht="15.0" hidden="1"/>
    <row r="5964" spans="8:8" ht="15.0" hidden="1"/>
    <row r="5965" spans="8:8" ht="15.0" hidden="1"/>
    <row r="5966" spans="8:8" ht="15.0" hidden="1"/>
    <row r="5967" spans="8:8" ht="15.0" hidden="1"/>
    <row r="5968" spans="8:8" ht="15.0" hidden="1"/>
    <row r="5969" spans="8:8" ht="15.0" hidden="1"/>
    <row r="5970" spans="8:8" ht="15.0" hidden="1"/>
    <row r="5971" spans="8:8" ht="15.0" hidden="1"/>
    <row r="5972" spans="8:8" ht="15.0" hidden="1"/>
    <row r="5973" spans="8:8" ht="15.0" hidden="1"/>
    <row r="5974" spans="8:8" ht="15.0" hidden="1"/>
    <row r="5975" spans="8:8" ht="15.0" hidden="1"/>
    <row r="5976" spans="8:8" ht="15.0" hidden="1"/>
    <row r="5977" spans="8:8" ht="15.0" hidden="1"/>
    <row r="5978" spans="8:8" ht="15.0" hidden="1"/>
    <row r="5979" spans="8:8" ht="15.0" hidden="1"/>
    <row r="5980" spans="8:8" ht="15.0" hidden="1"/>
    <row r="5981" spans="8:8" ht="15.0" hidden="1"/>
    <row r="5982" spans="8:8" ht="15.0" hidden="1"/>
    <row r="5983" spans="8:8" ht="15.0" hidden="1"/>
    <row r="5984" spans="8:8" ht="15.0" hidden="1"/>
    <row r="5985" spans="8:8" ht="15.0" hidden="1"/>
    <row r="5986" spans="8:8" ht="15.0" hidden="1"/>
    <row r="5987" spans="8:8" ht="15.0" hidden="1"/>
    <row r="5988" spans="8:8" ht="15.0" hidden="1"/>
    <row r="5989" spans="8:8" ht="15.0" hidden="1"/>
    <row r="5990" spans="8:8" ht="15.0" hidden="1"/>
    <row r="5991" spans="8:8" ht="15.0" hidden="1"/>
    <row r="5992" spans="8:8" ht="15.0" hidden="1"/>
    <row r="5993" spans="8:8" ht="15.0" hidden="1"/>
    <row r="5994" spans="8:8" ht="15.0" hidden="1"/>
    <row r="5995" spans="8:8" ht="15.0" hidden="1"/>
    <row r="5996" spans="8:8" ht="15.0" hidden="1"/>
    <row r="5997" spans="8:8" ht="15.0" hidden="1"/>
    <row r="5998" spans="8:8" ht="15.0" hidden="1"/>
    <row r="5999" spans="8:8" ht="15.0" hidden="1"/>
    <row r="6000" spans="8:8" ht="15.0" hidden="1"/>
    <row r="6001" spans="8:8" ht="15.0" hidden="1"/>
    <row r="6002" spans="8:8" ht="15.0" hidden="1"/>
    <row r="6003" spans="8:8" ht="15.0" hidden="1"/>
    <row r="6004" spans="8:8" ht="15.0" hidden="1"/>
    <row r="6005" spans="8:8" ht="15.0" hidden="1"/>
    <row r="6006" spans="8:8" ht="15.0" hidden="1"/>
    <row r="6007" spans="8:8" ht="15.0" hidden="1"/>
    <row r="6008" spans="8:8" ht="15.0" hidden="1"/>
    <row r="6009" spans="8:8" ht="15.0" hidden="1"/>
    <row r="6010" spans="8:8" ht="15.0" hidden="1"/>
    <row r="6011" spans="8:8" ht="15.0" hidden="1"/>
    <row r="6012" spans="8:8" ht="15.0" hidden="1"/>
    <row r="6013" spans="8:8" ht="15.0" hidden="1"/>
    <row r="6014" spans="8:8" ht="15.0" hidden="1"/>
    <row r="6015" spans="8:8" ht="15.0" hidden="1"/>
    <row r="6016" spans="8:8" ht="15.0" hidden="1"/>
    <row r="6017" spans="8:8" ht="15.0" hidden="1"/>
    <row r="6018" spans="8:8" ht="15.0" hidden="1"/>
    <row r="6019" spans="8:8" ht="15.0" hidden="1"/>
    <row r="6020" spans="8:8" ht="15.0" hidden="1"/>
    <row r="6021" spans="8:8" ht="15.0" hidden="1"/>
    <row r="6022" spans="8:8" ht="15.0" hidden="1"/>
    <row r="6023" spans="8:8" ht="15.0" hidden="1"/>
    <row r="6024" spans="8:8" ht="15.0" hidden="1"/>
    <row r="6025" spans="8:8" ht="15.0" hidden="1"/>
    <row r="6026" spans="8:8" ht="15.0" hidden="1"/>
    <row r="6027" spans="8:8" ht="15.0" hidden="1"/>
    <row r="6028" spans="8:8" ht="15.0" hidden="1"/>
    <row r="6029" spans="8:8" ht="15.0" hidden="1"/>
    <row r="6030" spans="8:8" ht="15.0" hidden="1"/>
    <row r="6031" spans="8:8" ht="15.0" hidden="1"/>
    <row r="6032" spans="8:8" ht="15.0" hidden="1"/>
    <row r="6033" spans="8:8" ht="15.0" hidden="1"/>
    <row r="6034" spans="8:8" ht="15.0" hidden="1"/>
    <row r="6035" spans="8:8" ht="15.0" hidden="1"/>
    <row r="6036" spans="8:8" ht="15.0" hidden="1"/>
    <row r="6037" spans="8:8" ht="15.0" hidden="1"/>
    <row r="6038" spans="8:8" ht="15.0" hidden="1"/>
    <row r="6039" spans="8:8" ht="15.0" hidden="1"/>
    <row r="6040" spans="8:8" ht="15.0" hidden="1"/>
    <row r="6041" spans="8:8" ht="15.0" hidden="1"/>
    <row r="6042" spans="8:8" ht="15.0" hidden="1"/>
    <row r="6043" spans="8:8" ht="15.0" hidden="1"/>
    <row r="6044" spans="8:8" ht="15.0" hidden="1"/>
    <row r="6045" spans="8:8" ht="15.0" hidden="1"/>
    <row r="6046" spans="8:8" ht="15.0" hidden="1"/>
    <row r="6047" spans="8:8" ht="15.0" hidden="1"/>
    <row r="6048" spans="8:8" ht="15.0" hidden="1"/>
    <row r="6049" spans="8:8" ht="15.0" hidden="1"/>
    <row r="6050" spans="8:8" ht="15.0" hidden="1"/>
    <row r="6051" spans="8:8" ht="15.0" hidden="1"/>
    <row r="6052" spans="8:8" ht="15.0" hidden="1"/>
    <row r="6053" spans="8:8" ht="15.0" hidden="1"/>
    <row r="6054" spans="8:8" ht="15.0" hidden="1"/>
    <row r="6055" spans="8:8" ht="15.0" hidden="1"/>
    <row r="6056" spans="8:8" ht="15.0" hidden="1"/>
    <row r="6057" spans="8:8" ht="15.0" hidden="1"/>
    <row r="6058" spans="8:8" ht="15.0" hidden="1"/>
    <row r="6059" spans="8:8" ht="15.0" hidden="1"/>
    <row r="6060" spans="8:8" ht="15.0" hidden="1"/>
    <row r="6061" spans="8:8" ht="15.0" hidden="1"/>
    <row r="6062" spans="8:8" ht="15.0" hidden="1"/>
    <row r="6063" spans="8:8" ht="15.0" hidden="1"/>
    <row r="6064" spans="8:8" ht="15.0" hidden="1"/>
    <row r="6065" spans="8:8" ht="15.0" hidden="1"/>
    <row r="6066" spans="8:8" ht="15.0" hidden="1"/>
    <row r="6067" spans="8:8" ht="15.0" hidden="1"/>
    <row r="6068" spans="8:8" ht="15.0" hidden="1"/>
    <row r="6069" spans="8:8" ht="15.0" hidden="1"/>
    <row r="6070" spans="8:8" ht="15.0" hidden="1"/>
    <row r="6071" spans="8:8" ht="15.0" hidden="1"/>
    <row r="6072" spans="8:8" ht="15.0" hidden="1"/>
    <row r="6073" spans="8:8" ht="15.0" hidden="1"/>
    <row r="6074" spans="8:8" ht="15.0" hidden="1"/>
    <row r="6075" spans="8:8" ht="15.0" hidden="1"/>
    <row r="6076" spans="8:8" ht="15.0" hidden="1"/>
    <row r="6077" spans="8:8" ht="15.0" hidden="1"/>
    <row r="6078" spans="8:8" ht="15.0" hidden="1"/>
    <row r="6079" spans="8:8" ht="15.0" hidden="1"/>
    <row r="6080" spans="8:8" ht="15.0" hidden="1"/>
    <row r="6081" spans="8:8" ht="15.0" hidden="1"/>
    <row r="6082" spans="8:8" ht="15.0" hidden="1"/>
    <row r="6083" spans="8:8" ht="15.0" hidden="1"/>
    <row r="6084" spans="8:8" ht="15.0" hidden="1"/>
    <row r="6085" spans="8:8" ht="15.0" hidden="1"/>
    <row r="6086" spans="8:8" ht="15.0" hidden="1"/>
    <row r="6087" spans="8:8" ht="15.0" hidden="1"/>
    <row r="6088" spans="8:8" ht="15.0" hidden="1"/>
    <row r="6089" spans="8:8" ht="15.0" hidden="1"/>
    <row r="6090" spans="8:8" ht="15.0" hidden="1"/>
    <row r="6091" spans="8:8" ht="15.0" hidden="1"/>
    <row r="6092" spans="8:8" ht="15.0" hidden="1"/>
    <row r="6093" spans="8:8" ht="15.0" hidden="1"/>
    <row r="6094" spans="8:8" ht="15.0" hidden="1"/>
    <row r="6095" spans="8:8" ht="15.0" hidden="1"/>
    <row r="6096" spans="8:8" ht="15.0" hidden="1"/>
    <row r="6097" spans="8:8" ht="15.0" hidden="1"/>
    <row r="6098" spans="8:8" ht="15.0" hidden="1"/>
    <row r="6099" spans="8:8" ht="15.0" hidden="1"/>
    <row r="6100" spans="8:8" ht="15.0" hidden="1"/>
    <row r="6101" spans="8:8" ht="15.0" hidden="1"/>
    <row r="6102" spans="8:8" ht="15.0" hidden="1"/>
    <row r="6103" spans="8:8" ht="15.0" hidden="1"/>
    <row r="6104" spans="8:8" ht="15.0" hidden="1"/>
    <row r="6105" spans="8:8" ht="15.0" hidden="1"/>
    <row r="6106" spans="8:8" ht="15.0" hidden="1"/>
    <row r="6107" spans="8:8" ht="15.0" hidden="1"/>
    <row r="6108" spans="8:8" ht="15.0" hidden="1"/>
    <row r="6109" spans="8:8" ht="15.0" hidden="1"/>
    <row r="6110" spans="8:8" ht="15.0" hidden="1"/>
    <row r="6111" spans="8:8" ht="15.0" hidden="1"/>
    <row r="6112" spans="8:8" ht="15.0" hidden="1"/>
    <row r="6113" spans="8:8" ht="15.0" hidden="1"/>
    <row r="6114" spans="8:8" ht="15.0" hidden="1"/>
    <row r="6115" spans="8:8" ht="15.0" hidden="1"/>
    <row r="6116" spans="8:8" ht="15.0" hidden="1"/>
    <row r="6117" spans="8:8" ht="15.0" hidden="1"/>
    <row r="6118" spans="8:8" ht="15.0" hidden="1"/>
    <row r="6119" spans="8:8" ht="15.0" hidden="1"/>
    <row r="6120" spans="8:8" ht="15.0" hidden="1"/>
    <row r="6121" spans="8:8" ht="15.0" hidden="1"/>
    <row r="6122" spans="8:8" ht="15.0" hidden="1"/>
    <row r="6123" spans="8:8" ht="15.0" hidden="1"/>
    <row r="6124" spans="8:8" ht="15.0" hidden="1"/>
    <row r="6125" spans="8:8" ht="15.0" hidden="1"/>
    <row r="6126" spans="8:8" ht="15.0" hidden="1"/>
    <row r="6127" spans="8:8" ht="15.0" hidden="1"/>
    <row r="6128" spans="8:8" ht="15.0" hidden="1"/>
    <row r="6129" spans="8:8" ht="15.0" hidden="1"/>
    <row r="6130" spans="8:8" ht="15.0" hidden="1"/>
    <row r="6131" spans="8:8" ht="15.0" hidden="1"/>
    <row r="6132" spans="8:8" ht="15.0" hidden="1"/>
    <row r="6133" spans="8:8" ht="15.0" hidden="1"/>
    <row r="6134" spans="8:8" ht="15.0" hidden="1"/>
    <row r="6135" spans="8:8" ht="15.0" hidden="1"/>
    <row r="6136" spans="8:8" ht="15.0" hidden="1"/>
    <row r="6137" spans="8:8" ht="15.0" hidden="1"/>
    <row r="6138" spans="8:8" ht="15.0" hidden="1"/>
    <row r="6139" spans="8:8" ht="15.0" hidden="1"/>
    <row r="6140" spans="8:8" ht="15.0" hidden="1"/>
    <row r="6141" spans="8:8" ht="15.0" hidden="1"/>
    <row r="6142" spans="8:8" ht="15.0" hidden="1"/>
    <row r="6143" spans="8:8" ht="15.0" hidden="1"/>
    <row r="6144" spans="8:8" ht="15.0" hidden="1"/>
    <row r="6145" spans="8:8" ht="15.0" hidden="1"/>
    <row r="6146" spans="8:8" ht="15.0" hidden="1"/>
    <row r="6147" spans="8:8" ht="15.0" hidden="1"/>
    <row r="6148" spans="8:8" ht="15.0" hidden="1"/>
    <row r="6149" spans="8:8" ht="15.0" hidden="1"/>
    <row r="6150" spans="8:8" ht="15.0" hidden="1"/>
    <row r="6151" spans="8:8" ht="15.0" hidden="1"/>
    <row r="6152" spans="8:8" ht="15.0" hidden="1"/>
    <row r="6153" spans="8:8" ht="15.0" hidden="1"/>
    <row r="6154" spans="8:8" ht="15.0" hidden="1"/>
    <row r="6155" spans="8:8" ht="15.0" hidden="1"/>
    <row r="6156" spans="8:8" ht="15.0" hidden="1"/>
    <row r="6157" spans="8:8" ht="15.0" hidden="1"/>
    <row r="6158" spans="8:8" ht="15.0" hidden="1"/>
    <row r="6159" spans="8:8" ht="15.0" hidden="1"/>
    <row r="6160" spans="8:8" ht="15.0" hidden="1"/>
    <row r="6161" spans="8:8" ht="15.0" hidden="1"/>
    <row r="6162" spans="8:8" ht="15.0" hidden="1"/>
    <row r="6163" spans="8:8" ht="15.0" hidden="1"/>
    <row r="6164" spans="8:8" ht="15.0" hidden="1"/>
    <row r="6165" spans="8:8" ht="15.0" hidden="1"/>
    <row r="6166" spans="8:8" ht="15.0" hidden="1"/>
    <row r="6167" spans="8:8" ht="15.0" hidden="1"/>
    <row r="6168" spans="8:8" ht="15.0" hidden="1"/>
    <row r="6169" spans="8:8" ht="15.0" hidden="1"/>
    <row r="6170" spans="8:8" ht="15.0" hidden="1"/>
    <row r="6171" spans="8:8" ht="15.0" hidden="1"/>
    <row r="6172" spans="8:8" ht="15.0" hidden="1"/>
    <row r="6173" spans="8:8" ht="15.0" hidden="1"/>
    <row r="6174" spans="8:8" ht="15.0" hidden="1"/>
    <row r="6175" spans="8:8" ht="15.0" hidden="1"/>
    <row r="6176" spans="8:8" ht="15.0" hidden="1"/>
    <row r="6177" spans="8:8" ht="15.0" hidden="1"/>
    <row r="6178" spans="8:8" ht="15.0" hidden="1"/>
    <row r="6179" spans="8:8" ht="15.0" hidden="1"/>
    <row r="6180" spans="8:8" ht="15.0" hidden="1"/>
    <row r="6181" spans="8:8" ht="15.0" hidden="1"/>
    <row r="6182" spans="8:8" ht="15.0" hidden="1"/>
    <row r="6183" spans="8:8" ht="15.0" hidden="1"/>
    <row r="6184" spans="8:8" ht="15.0" hidden="1"/>
    <row r="6185" spans="8:8" ht="15.0" hidden="1"/>
    <row r="6186" spans="8:8" ht="15.0" hidden="1"/>
    <row r="6187" spans="8:8" ht="15.0" hidden="1"/>
    <row r="6188" spans="8:8" ht="15.0" hidden="1"/>
    <row r="6189" spans="8:8" ht="15.0" hidden="1"/>
    <row r="6190" spans="8:8" ht="15.0" hidden="1"/>
    <row r="6191" spans="8:8" ht="15.0" hidden="1"/>
    <row r="6192" spans="8:8" ht="15.0" hidden="1"/>
    <row r="6193" spans="8:8" ht="15.0" hidden="1"/>
    <row r="6194" spans="8:8" ht="15.0" hidden="1"/>
    <row r="6195" spans="8:8" ht="15.0" hidden="1"/>
    <row r="6196" spans="8:8" ht="15.0" hidden="1"/>
    <row r="6197" spans="8:8" ht="15.0" hidden="1"/>
    <row r="6198" spans="8:8" ht="15.0" hidden="1"/>
    <row r="6199" spans="8:8" ht="15.0" hidden="1"/>
    <row r="6200" spans="8:8" ht="15.0" hidden="1"/>
    <row r="6201" spans="8:8" ht="15.0" hidden="1"/>
    <row r="6202" spans="8:8" ht="15.0" hidden="1"/>
    <row r="6203" spans="8:8" ht="15.0" hidden="1"/>
    <row r="6204" spans="8:8" ht="15.0" hidden="1"/>
    <row r="6205" spans="8:8" ht="15.0" hidden="1"/>
    <row r="6206" spans="8:8" ht="15.0" hidden="1"/>
    <row r="6207" spans="8:8" ht="15.0" hidden="1"/>
    <row r="6208" spans="8:8" ht="15.0" hidden="1"/>
    <row r="6209" spans="8:8" ht="15.0" hidden="1"/>
    <row r="6210" spans="8:8" ht="15.0" hidden="1"/>
    <row r="6211" spans="8:8" ht="15.0" hidden="1"/>
    <row r="6212" spans="8:8" ht="15.0" hidden="1"/>
    <row r="6213" spans="8:8" ht="15.0" hidden="1"/>
    <row r="6214" spans="8:8" ht="15.0" hidden="1"/>
    <row r="6215" spans="8:8" ht="15.0" hidden="1"/>
    <row r="6216" spans="8:8" ht="15.0" hidden="1"/>
    <row r="6217" spans="8:8" ht="15.0" hidden="1"/>
    <row r="6218" spans="8:8" ht="15.0" hidden="1"/>
    <row r="6219" spans="8:8" ht="15.0" hidden="1"/>
    <row r="6220" spans="8:8" ht="15.0" hidden="1"/>
    <row r="6221" spans="8:8" ht="15.0" hidden="1"/>
    <row r="6222" spans="8:8" ht="15.0" hidden="1"/>
    <row r="6223" spans="8:8" ht="15.0" hidden="1"/>
    <row r="6224" spans="8:8" ht="15.0" hidden="1"/>
    <row r="6225" spans="8:8" ht="15.0" hidden="1"/>
    <row r="6226" spans="8:8" ht="15.0" hidden="1"/>
    <row r="6227" spans="8:8" ht="15.0" hidden="1"/>
    <row r="6228" spans="8:8" ht="15.0" hidden="1"/>
    <row r="6229" spans="8:8" ht="15.0" hidden="1"/>
    <row r="6230" spans="8:8" ht="15.0" hidden="1"/>
    <row r="6231" spans="8:8" ht="15.0" hidden="1"/>
    <row r="6232" spans="8:8" ht="15.0" hidden="1"/>
    <row r="6233" spans="8:8" ht="15.0" hidden="1"/>
    <row r="6234" spans="8:8" ht="15.0" hidden="1"/>
    <row r="6235" spans="8:8" ht="15.0" hidden="1"/>
    <row r="6236" spans="8:8" ht="15.0" hidden="1"/>
    <row r="6237" spans="8:8" ht="15.0" hidden="1"/>
    <row r="6238" spans="8:8" ht="15.0" hidden="1"/>
    <row r="6239" spans="8:8" ht="15.0" hidden="1"/>
    <row r="6240" spans="8:8" ht="15.0" hidden="1"/>
    <row r="6241" spans="8:8" ht="15.0" hidden="1"/>
    <row r="6242" spans="8:8" ht="15.0" hidden="1"/>
    <row r="6243" spans="8:8" ht="15.0" hidden="1"/>
    <row r="6244" spans="8:8" ht="15.0" hidden="1"/>
    <row r="6245" spans="8:8" ht="15.0" hidden="1"/>
    <row r="6246" spans="8:8" ht="15.0" hidden="1"/>
    <row r="6247" spans="8:8" ht="15.0" hidden="1"/>
    <row r="6248" spans="8:8" ht="15.0" hidden="1"/>
    <row r="6249" spans="8:8" ht="15.0" hidden="1"/>
    <row r="6250" spans="8:8" ht="15.0" hidden="1"/>
    <row r="6251" spans="8:8" ht="15.0" hidden="1"/>
    <row r="6252" spans="8:8" ht="15.0" hidden="1"/>
    <row r="6253" spans="8:8" ht="15.0" hidden="1"/>
    <row r="6254" spans="8:8" ht="15.0" hidden="1"/>
    <row r="6255" spans="8:8" ht="15.0" hidden="1"/>
    <row r="6256" spans="8:8" ht="15.0" hidden="1"/>
    <row r="6257" spans="8:8" ht="15.0" hidden="1"/>
    <row r="6258" spans="8:8" ht="15.0" hidden="1"/>
    <row r="6259" spans="8:8" ht="15.0" hidden="1"/>
    <row r="6260" spans="8:8" ht="15.0" hidden="1"/>
    <row r="6261" spans="8:8" ht="15.0" hidden="1"/>
    <row r="6262" spans="8:8" ht="15.0" hidden="1"/>
    <row r="6263" spans="8:8" ht="15.0" hidden="1"/>
    <row r="6264" spans="8:8" ht="15.0" hidden="1"/>
    <row r="6265" spans="8:8" ht="15.0" hidden="1"/>
    <row r="6266" spans="8:8" ht="15.0" hidden="1"/>
    <row r="6267" spans="8:8" ht="15.0" hidden="1"/>
    <row r="6268" spans="8:8" ht="15.0" hidden="1"/>
    <row r="6269" spans="8:8" ht="15.0" hidden="1"/>
    <row r="6270" spans="8:8" ht="15.0" hidden="1"/>
    <row r="6271" spans="8:8" ht="15.0" hidden="1"/>
    <row r="6272" spans="8:8" ht="15.0" hidden="1"/>
    <row r="6273" spans="8:8" ht="15.0" hidden="1"/>
    <row r="6274" spans="8:8" ht="15.0" hidden="1"/>
    <row r="6275" spans="8:8" ht="15.0" hidden="1"/>
    <row r="6276" spans="8:8" ht="15.0" hidden="1"/>
    <row r="6277" spans="8:8" ht="15.0" hidden="1"/>
    <row r="6278" spans="8:8" ht="15.0" hidden="1"/>
    <row r="6279" spans="8:8" ht="15.0" hidden="1"/>
    <row r="6280" spans="8:8" ht="15.0" hidden="1"/>
    <row r="6281" spans="8:8" ht="15.0" hidden="1"/>
    <row r="6282" spans="8:8" ht="15.0" hidden="1"/>
    <row r="6283" spans="8:8" ht="15.0" hidden="1"/>
    <row r="6284" spans="8:8" ht="15.0" hidden="1"/>
    <row r="6285" spans="8:8" ht="15.0" hidden="1"/>
    <row r="6286" spans="8:8" ht="15.0" hidden="1"/>
    <row r="6287" spans="8:8" ht="15.0" hidden="1"/>
    <row r="6288" spans="8:8" ht="15.0" hidden="1"/>
    <row r="6289" spans="8:8" ht="15.0" hidden="1"/>
    <row r="6290" spans="8:8" ht="15.0" hidden="1"/>
    <row r="6291" spans="8:8" ht="15.0" hidden="1"/>
    <row r="6292" spans="8:8" ht="15.0" hidden="1"/>
    <row r="6293" spans="8:8" ht="15.0" hidden="1"/>
    <row r="6294" spans="8:8" ht="15.0" hidden="1"/>
    <row r="6295" spans="8:8" ht="15.0" hidden="1"/>
    <row r="6296" spans="8:8" ht="15.0" hidden="1"/>
    <row r="6297" spans="8:8" ht="15.0" hidden="1"/>
    <row r="6298" spans="8:8" ht="15.0" hidden="1"/>
    <row r="6299" spans="8:8" ht="15.0" hidden="1"/>
    <row r="6300" spans="8:8" ht="15.0" hidden="1"/>
    <row r="6301" spans="8:8" ht="15.0" hidden="1"/>
    <row r="6302" spans="8:8" ht="15.0" hidden="1"/>
    <row r="6303" spans="8:8" ht="15.0" hidden="1"/>
    <row r="6304" spans="8:8" ht="15.0" hidden="1"/>
    <row r="6305" spans="8:8" ht="15.0" hidden="1"/>
    <row r="6306" spans="8:8" ht="15.0" hidden="1"/>
    <row r="6307" spans="8:8" ht="15.0" hidden="1"/>
    <row r="6308" spans="8:8" ht="15.0" hidden="1"/>
    <row r="6309" spans="8:8" ht="15.0" hidden="1"/>
    <row r="6310" spans="8:8" ht="15.0" hidden="1"/>
    <row r="6311" spans="8:8" ht="15.0" hidden="1"/>
    <row r="6312" spans="8:8" ht="15.0" hidden="1"/>
    <row r="6313" spans="8:8" ht="15.0" hidden="1"/>
    <row r="6314" spans="8:8" ht="15.0" hidden="1"/>
    <row r="6315" spans="8:8" ht="15.0" hidden="1"/>
    <row r="6316" spans="8:8" ht="15.0" hidden="1"/>
    <row r="6317" spans="8:8" ht="15.0" hidden="1"/>
    <row r="6318" spans="8:8" ht="15.0" hidden="1"/>
    <row r="6319" spans="8:8" ht="15.0" hidden="1"/>
    <row r="6320" spans="8:8" ht="15.0" hidden="1"/>
    <row r="6321" spans="8:8" ht="15.0" hidden="1"/>
    <row r="6322" spans="8:8" ht="15.0" hidden="1"/>
    <row r="6323" spans="8:8" ht="15.0" hidden="1"/>
    <row r="6324" spans="8:8" ht="15.0" hidden="1"/>
    <row r="6325" spans="8:8" ht="15.0" hidden="1"/>
    <row r="6326" spans="8:8" ht="15.0" hidden="1"/>
    <row r="6327" spans="8:8" ht="15.0" hidden="1"/>
    <row r="6328" spans="8:8" ht="15.0" hidden="1"/>
    <row r="6329" spans="8:8" ht="15.0" hidden="1"/>
    <row r="6330" spans="8:8" ht="15.0" hidden="1"/>
    <row r="6331" spans="8:8" ht="15.0" hidden="1"/>
    <row r="6332" spans="8:8" ht="15.0" hidden="1"/>
    <row r="6333" spans="8:8" ht="15.0" hidden="1"/>
    <row r="6334" spans="8:8" ht="15.0" hidden="1"/>
    <row r="6335" spans="8:8" ht="15.0" hidden="1"/>
    <row r="6336" spans="8:8" ht="15.0" hidden="1"/>
    <row r="6337" spans="8:8" ht="15.0" hidden="1"/>
    <row r="6338" spans="8:8" ht="15.0" hidden="1"/>
    <row r="6339" spans="8:8" ht="15.0" hidden="1"/>
    <row r="6340" spans="8:8" ht="15.0" hidden="1"/>
    <row r="6341" spans="8:8" ht="15.0" hidden="1"/>
    <row r="6342" spans="8:8" ht="15.0" hidden="1"/>
    <row r="6343" spans="8:8" ht="15.0" hidden="1"/>
    <row r="6344" spans="8:8" ht="15.0" hidden="1"/>
    <row r="6345" spans="8:8" ht="15.0" hidden="1"/>
    <row r="6346" spans="8:8" ht="15.0" hidden="1"/>
    <row r="6347" spans="8:8" ht="15.0" hidden="1"/>
    <row r="6348" spans="8:8" ht="15.0" hidden="1"/>
    <row r="6349" spans="8:8" ht="15.0" hidden="1"/>
    <row r="6350" spans="8:8" ht="15.0" hidden="1"/>
    <row r="6351" spans="8:8" ht="15.0" hidden="1"/>
    <row r="6352" spans="8:8" ht="15.0" hidden="1"/>
    <row r="6353" spans="8:8" ht="15.0" hidden="1"/>
    <row r="6354" spans="8:8" ht="15.0" hidden="1"/>
    <row r="6355" spans="8:8" ht="15.0" hidden="1"/>
    <row r="6356" spans="8:8" ht="15.0" hidden="1"/>
    <row r="6357" spans="8:8" ht="15.0" hidden="1"/>
    <row r="6358" spans="8:8" ht="15.0" hidden="1"/>
    <row r="6359" spans="8:8" ht="15.0" hidden="1"/>
    <row r="6360" spans="8:8" ht="15.0" hidden="1"/>
    <row r="6361" spans="8:8" ht="15.0" hidden="1"/>
    <row r="6362" spans="8:8" ht="15.0" hidden="1"/>
    <row r="6363" spans="8:8" ht="15.0" hidden="1"/>
    <row r="6364" spans="8:8" ht="15.0" hidden="1"/>
    <row r="6365" spans="8:8" ht="15.0" hidden="1"/>
    <row r="6366" spans="8:8" ht="15.0" hidden="1"/>
    <row r="6367" spans="8:8" ht="15.0" hidden="1"/>
    <row r="6368" spans="8:8" ht="15.0" hidden="1"/>
    <row r="6369" spans="8:8" ht="15.0" hidden="1"/>
    <row r="6370" spans="8:8" ht="15.0" hidden="1"/>
    <row r="6371" spans="8:8" ht="15.0" hidden="1"/>
    <row r="6372" spans="8:8" ht="15.0" hidden="1"/>
    <row r="6373" spans="8:8" ht="15.0" hidden="1"/>
    <row r="6374" spans="8:8" ht="15.0" hidden="1"/>
    <row r="6375" spans="8:8" ht="15.0" hidden="1"/>
    <row r="6376" spans="8:8" ht="15.0" hidden="1"/>
    <row r="6377" spans="8:8" ht="15.0" hidden="1"/>
    <row r="6378" spans="8:8" ht="15.0" hidden="1"/>
    <row r="6379" spans="8:8" ht="15.0" hidden="1"/>
    <row r="6380" spans="8:8" ht="15.0" hidden="1"/>
    <row r="6381" spans="8:8" ht="15.0" hidden="1"/>
    <row r="6382" spans="8:8" ht="15.0" hidden="1"/>
    <row r="6383" spans="8:8" ht="15.0" hidden="1"/>
    <row r="6384" spans="8:8" ht="15.0" hidden="1"/>
    <row r="6385" spans="8:8" ht="15.0" hidden="1"/>
    <row r="6386" spans="8:8" ht="15.0" hidden="1"/>
    <row r="6387" spans="8:8" ht="15.0" hidden="1"/>
    <row r="6388" spans="8:8" ht="15.0" hidden="1"/>
    <row r="6389" spans="8:8" ht="15.0" hidden="1"/>
    <row r="6390" spans="8:8" ht="15.0" hidden="1"/>
    <row r="6391" spans="8:8" ht="15.0" hidden="1"/>
    <row r="6392" spans="8:8" ht="15.0" hidden="1"/>
    <row r="6393" spans="8:8" ht="15.0" hidden="1"/>
    <row r="6394" spans="8:8" ht="15.0" hidden="1"/>
    <row r="6395" spans="8:8" ht="15.0" hidden="1"/>
    <row r="6396" spans="8:8" ht="15.0" hidden="1"/>
    <row r="6397" spans="8:8" ht="15.0" hidden="1"/>
    <row r="6398" spans="8:8" ht="15.0" hidden="1"/>
    <row r="6399" spans="8:8" ht="15.0" hidden="1"/>
    <row r="6400" spans="8:8" ht="15.0" hidden="1"/>
    <row r="6401" spans="8:8" ht="15.0" hidden="1"/>
    <row r="6402" spans="8:8" ht="15.0" hidden="1"/>
    <row r="6403" spans="8:8" ht="15.0" hidden="1"/>
    <row r="6404" spans="8:8" ht="15.0" hidden="1"/>
    <row r="6405" spans="8:8" ht="15.0" hidden="1"/>
    <row r="6406" spans="8:8" ht="15.0" hidden="1"/>
    <row r="6407" spans="8:8" ht="15.0" hidden="1"/>
    <row r="6408" spans="8:8" ht="15.0" hidden="1"/>
    <row r="6409" spans="8:8" ht="15.0" hidden="1"/>
    <row r="6410" spans="8:8" ht="15.0" hidden="1"/>
    <row r="6411" spans="8:8" ht="15.0" hidden="1"/>
    <row r="6412" spans="8:8" ht="15.0" hidden="1"/>
    <row r="6413" spans="8:8" ht="15.0" hidden="1"/>
    <row r="6414" spans="8:8" ht="15.0" hidden="1"/>
    <row r="6415" spans="8:8" ht="15.0" hidden="1"/>
    <row r="6416" spans="8:8" ht="15.0" hidden="1"/>
    <row r="6417" spans="8:8" ht="15.0" hidden="1"/>
    <row r="6418" spans="8:8" ht="15.0" hidden="1"/>
    <row r="6419" spans="8:8" ht="15.0" hidden="1"/>
    <row r="6420" spans="8:8" ht="15.0" hidden="1"/>
    <row r="6421" spans="8:8" ht="15.0" hidden="1"/>
    <row r="6422" spans="8:8" ht="15.0" hidden="1"/>
    <row r="6423" spans="8:8" ht="15.0" hidden="1"/>
    <row r="6424" spans="8:8" ht="15.0" hidden="1"/>
    <row r="6425" spans="8:8" ht="15.0" hidden="1"/>
    <row r="6426" spans="8:8" ht="15.0" hidden="1"/>
    <row r="6427" spans="8:8" ht="15.0" hidden="1"/>
    <row r="6428" spans="8:8" ht="15.0" hidden="1"/>
    <row r="6429" spans="8:8" ht="15.0" hidden="1"/>
    <row r="6430" spans="8:8" ht="15.0" hidden="1"/>
    <row r="6431" spans="8:8" ht="15.0" hidden="1"/>
    <row r="6432" spans="8:8" ht="15.0" hidden="1"/>
    <row r="6433" spans="8:8" ht="15.0" hidden="1"/>
    <row r="6434" spans="8:8" ht="15.0" hidden="1"/>
    <row r="6435" spans="8:8" ht="15.0" hidden="1"/>
    <row r="6436" spans="8:8" ht="15.0" hidden="1"/>
    <row r="6437" spans="8:8" ht="15.0" hidden="1"/>
    <row r="6438" spans="8:8" ht="15.0" hidden="1"/>
    <row r="6439" spans="8:8" ht="15.0" hidden="1"/>
    <row r="6440" spans="8:8" ht="15.0" hidden="1"/>
    <row r="6441" spans="8:8" ht="15.0" hidden="1"/>
    <row r="6442" spans="8:8" ht="15.0" hidden="1"/>
    <row r="6443" spans="8:8" ht="15.0" hidden="1"/>
    <row r="6444" spans="8:8" ht="15.0" hidden="1"/>
    <row r="6445" spans="8:8" ht="15.0" hidden="1"/>
    <row r="6446" spans="8:8" ht="15.0" hidden="1"/>
    <row r="6447" spans="8:8" ht="15.0" hidden="1"/>
    <row r="6448" spans="8:8" ht="15.0" hidden="1"/>
    <row r="6449" spans="8:8" ht="15.0" hidden="1"/>
    <row r="6450" spans="8:8" ht="15.0" hidden="1"/>
    <row r="6451" spans="8:8" ht="15.0" hidden="1"/>
    <row r="6452" spans="8:8" ht="15.0" hidden="1"/>
    <row r="6453" spans="8:8" ht="15.0" hidden="1"/>
    <row r="6454" spans="8:8" ht="15.0" hidden="1"/>
    <row r="6455" spans="8:8" ht="15.0" hidden="1"/>
    <row r="6456" spans="8:8" ht="15.0" hidden="1"/>
    <row r="6457" spans="8:8" ht="15.0" hidden="1"/>
    <row r="6458" spans="8:8" ht="15.0" hidden="1"/>
    <row r="6459" spans="8:8" ht="15.0" hidden="1"/>
    <row r="6460" spans="8:8" ht="15.0" hidden="1"/>
    <row r="6461" spans="8:8" ht="15.0" hidden="1"/>
    <row r="6462" spans="8:8" ht="15.0" hidden="1"/>
    <row r="6463" spans="8:8" ht="15.0" hidden="1"/>
    <row r="6464" spans="8:8" ht="15.0" hidden="1"/>
    <row r="6465" spans="8:8" ht="15.0" hidden="1"/>
    <row r="6466" spans="8:8" ht="15.0" hidden="1"/>
    <row r="6467" spans="8:8" ht="15.0" hidden="1"/>
    <row r="6468" spans="8:8" ht="15.0" hidden="1"/>
    <row r="6469" spans="8:8" ht="15.0" hidden="1"/>
    <row r="6470" spans="8:8" ht="15.0" hidden="1"/>
    <row r="6471" spans="8:8" ht="15.0" hidden="1"/>
    <row r="6472" spans="8:8" ht="15.0" hidden="1"/>
    <row r="6473" spans="8:8" ht="15.0" hidden="1"/>
    <row r="6474" spans="8:8" ht="15.0" hidden="1"/>
    <row r="6475" spans="8:8" ht="15.0" hidden="1"/>
    <row r="6476" spans="8:8" ht="15.0" hidden="1"/>
    <row r="6477" spans="8:8" ht="15.0" hidden="1"/>
    <row r="6478" spans="8:8" ht="15.0" hidden="1"/>
    <row r="6479" spans="8:8" ht="15.0" hidden="1"/>
    <row r="6480" spans="8:8" ht="15.0" hidden="1"/>
    <row r="6481" spans="8:8" ht="15.0" hidden="1"/>
    <row r="6482" spans="8:8" ht="15.0" hidden="1"/>
    <row r="6483" spans="8:8" ht="15.0" hidden="1"/>
    <row r="6484" spans="8:8" ht="15.0" hidden="1"/>
    <row r="6485" spans="8:8" ht="15.0" hidden="1"/>
    <row r="6486" spans="8:8" ht="15.0" hidden="1"/>
    <row r="6487" spans="8:8" ht="15.0" hidden="1"/>
    <row r="6488" spans="8:8" ht="15.0" hidden="1"/>
    <row r="6489" spans="8:8" ht="15.0" hidden="1"/>
    <row r="6490" spans="8:8" ht="15.0" hidden="1"/>
    <row r="6491" spans="8:8" ht="15.0" hidden="1"/>
    <row r="6492" spans="8:8" ht="15.0" hidden="1"/>
    <row r="6493" spans="8:8" ht="15.0" hidden="1"/>
    <row r="6494" spans="8:8" ht="15.0" hidden="1"/>
    <row r="6495" spans="8:8" ht="15.0" hidden="1"/>
    <row r="6496" spans="8:8" ht="15.0" hidden="1"/>
    <row r="6497" spans="8:8" ht="15.0" hidden="1"/>
    <row r="6498" spans="8:8" ht="15.0" hidden="1"/>
    <row r="6499" spans="8:8" ht="15.0" hidden="1"/>
    <row r="6500" spans="8:8" ht="15.0" hidden="1"/>
    <row r="6501" spans="8:8" ht="15.0" hidden="1"/>
    <row r="6502" spans="8:8" ht="15.0" hidden="1"/>
    <row r="6503" spans="8:8" ht="15.0" hidden="1"/>
    <row r="6504" spans="8:8" ht="15.0" hidden="1"/>
    <row r="6505" spans="8:8" ht="15.0" hidden="1"/>
    <row r="6506" spans="8:8" ht="15.0" hidden="1"/>
    <row r="6507" spans="8:8" ht="15.0" hidden="1"/>
    <row r="6508" spans="8:8" ht="15.0" hidden="1"/>
    <row r="6509" spans="8:8" ht="15.0" hidden="1"/>
    <row r="6510" spans="8:8" ht="15.0" hidden="1"/>
    <row r="6511" spans="8:8" ht="15.0" hidden="1"/>
    <row r="6512" spans="8:8" ht="15.0" hidden="1"/>
    <row r="6513" spans="8:8" ht="15.0" hidden="1"/>
    <row r="6514" spans="8:8" ht="15.0" hidden="1"/>
    <row r="6515" spans="8:8" ht="15.0" hidden="1"/>
    <row r="6516" spans="8:8" ht="15.0" hidden="1"/>
    <row r="6517" spans="8:8" ht="15.0" hidden="1"/>
    <row r="6518" spans="8:8" ht="15.0" hidden="1"/>
    <row r="6519" spans="8:8" ht="15.0" hidden="1"/>
    <row r="6520" spans="8:8" ht="15.0" hidden="1"/>
    <row r="6521" spans="8:8" ht="15.0" hidden="1"/>
    <row r="6522" spans="8:8" ht="15.0" hidden="1"/>
    <row r="6523" spans="8:8" ht="15.0" hidden="1"/>
    <row r="6524" spans="8:8" ht="15.0" hidden="1"/>
    <row r="6525" spans="8:8" ht="15.0" hidden="1"/>
    <row r="6526" spans="8:8" ht="15.0" hidden="1"/>
    <row r="6527" spans="8:8" ht="15.0" hidden="1"/>
    <row r="6528" spans="8:8" ht="15.0" hidden="1"/>
    <row r="6529" spans="8:8" ht="15.0" hidden="1"/>
    <row r="6530" spans="8:8" ht="15.0" hidden="1"/>
    <row r="6531" spans="8:8" ht="15.0" hidden="1"/>
    <row r="6532" spans="8:8" ht="15.0" hidden="1"/>
    <row r="6533" spans="8:8" ht="15.0" hidden="1"/>
    <row r="6534" spans="8:8" ht="15.0" hidden="1"/>
    <row r="6535" spans="8:8" ht="15.0" hidden="1"/>
    <row r="6536" spans="8:8" ht="15.0" hidden="1"/>
    <row r="6537" spans="8:8" ht="15.0" hidden="1"/>
    <row r="6538" spans="8:8" ht="15.0" hidden="1"/>
    <row r="6539" spans="8:8" ht="15.0" hidden="1"/>
    <row r="6540" spans="8:8" ht="15.0" hidden="1"/>
    <row r="6541" spans="8:8" ht="15.0" hidden="1"/>
    <row r="6542" spans="8:8" ht="15.0" hidden="1"/>
    <row r="6543" spans="8:8" ht="15.0" hidden="1"/>
    <row r="6544" spans="8:8" ht="15.0" hidden="1"/>
    <row r="6545" spans="8:8" ht="15.0" hidden="1"/>
    <row r="6546" spans="8:8" ht="15.0" hidden="1"/>
    <row r="6547" spans="8:8" ht="15.0" hidden="1"/>
    <row r="6548" spans="8:8" ht="15.0" hidden="1"/>
    <row r="6549" spans="8:8" ht="15.0" hidden="1"/>
    <row r="6550" spans="8:8" ht="15.0" hidden="1"/>
    <row r="6551" spans="8:8" ht="15.0" hidden="1"/>
    <row r="6552" spans="8:8" ht="15.0" hidden="1"/>
    <row r="6553" spans="8:8" ht="15.0" hidden="1"/>
    <row r="6554" spans="8:8" ht="15.0" hidden="1"/>
    <row r="6555" spans="8:8" ht="15.0" hidden="1"/>
    <row r="6556" spans="8:8" ht="15.0" hidden="1"/>
    <row r="6557" spans="8:8" ht="15.0" hidden="1"/>
    <row r="6558" spans="8:8" ht="15.0" hidden="1"/>
    <row r="6559" spans="8:8" ht="15.0" hidden="1"/>
    <row r="6560" spans="8:8" ht="15.0" hidden="1"/>
    <row r="6561" spans="8:8" ht="15.0" hidden="1"/>
    <row r="6562" spans="8:8" ht="15.0" hidden="1"/>
    <row r="6563" spans="8:8" ht="15.0" hidden="1"/>
    <row r="6564" spans="8:8" ht="15.0" hidden="1"/>
    <row r="6565" spans="8:8" ht="15.0" hidden="1"/>
    <row r="6566" spans="8:8" ht="15.0" hidden="1"/>
    <row r="6567" spans="8:8" ht="15.0" hidden="1"/>
    <row r="6568" spans="8:8" ht="15.0" hidden="1"/>
    <row r="6569" spans="8:8" ht="15.0" hidden="1"/>
    <row r="6570" spans="8:8" ht="15.0" hidden="1"/>
    <row r="6571" spans="8:8" ht="15.0" hidden="1"/>
    <row r="6572" spans="8:8" ht="15.0" hidden="1"/>
    <row r="6573" spans="8:8" ht="15.0" hidden="1"/>
    <row r="6574" spans="8:8" ht="15.0" hidden="1"/>
    <row r="6575" spans="8:8" ht="15.0" hidden="1"/>
    <row r="6576" spans="8:8" ht="15.0" hidden="1"/>
    <row r="6577" spans="8:8" ht="15.0" hidden="1"/>
    <row r="6578" spans="8:8" ht="15.0" hidden="1"/>
    <row r="6579" spans="8:8" ht="15.0" hidden="1"/>
    <row r="6580" spans="8:8" ht="15.0" hidden="1"/>
    <row r="6581" spans="8:8" ht="15.0" hidden="1"/>
    <row r="6582" spans="8:8" ht="15.0" hidden="1"/>
    <row r="6583" spans="8:8" ht="15.0" hidden="1"/>
    <row r="6584" spans="8:8" ht="15.0" hidden="1"/>
    <row r="6585" spans="8:8" ht="15.0" hidden="1"/>
    <row r="6586" spans="8:8" ht="15.0" hidden="1"/>
    <row r="6587" spans="8:8" ht="15.0" hidden="1"/>
    <row r="6588" spans="8:8" ht="15.0" hidden="1"/>
    <row r="6589" spans="8:8" ht="15.0" hidden="1"/>
    <row r="6590" spans="8:8" ht="15.0" hidden="1"/>
    <row r="6591" spans="8:8" ht="15.0" hidden="1"/>
    <row r="6592" spans="8:8" ht="15.0" hidden="1"/>
    <row r="6593" spans="8:8" ht="15.0" hidden="1"/>
    <row r="6594" spans="8:8" ht="15.0" hidden="1"/>
    <row r="6595" spans="8:8" ht="15.0" hidden="1"/>
    <row r="6596" spans="8:8" ht="15.0" hidden="1"/>
    <row r="6597" spans="8:8" ht="15.0" hidden="1"/>
    <row r="6598" spans="8:8" ht="15.0" hidden="1"/>
    <row r="6599" spans="8:8" ht="15.0" hidden="1"/>
    <row r="6600" spans="8:8" ht="15.0" hidden="1"/>
    <row r="6601" spans="8:8" ht="15.0" hidden="1"/>
    <row r="6602" spans="8:8" ht="15.0" hidden="1"/>
    <row r="6603" spans="8:8" ht="15.0" hidden="1"/>
    <row r="6604" spans="8:8" ht="15.0" hidden="1"/>
    <row r="6605" spans="8:8" ht="15.0" hidden="1"/>
    <row r="6606" spans="8:8" ht="15.0" hidden="1"/>
    <row r="6607" spans="8:8" ht="15.0" hidden="1"/>
    <row r="6608" spans="8:8" ht="15.0" hidden="1"/>
    <row r="6609" spans="8:8" ht="15.0" hidden="1"/>
    <row r="6610" spans="8:8" ht="15.0" hidden="1"/>
    <row r="6611" spans="8:8" ht="15.0" hidden="1"/>
    <row r="6612" spans="8:8" ht="15.0" hidden="1"/>
    <row r="6613" spans="8:8" ht="15.0" hidden="1"/>
    <row r="6614" spans="8:8" ht="15.0" hidden="1"/>
    <row r="6615" spans="8:8" ht="15.0" hidden="1"/>
    <row r="6616" spans="8:8" ht="15.0" hidden="1"/>
    <row r="6617" spans="8:8" ht="15.0" hidden="1"/>
    <row r="6618" spans="8:8" ht="15.0" hidden="1"/>
    <row r="6619" spans="8:8" ht="15.0" hidden="1"/>
    <row r="6620" spans="8:8" ht="15.0" hidden="1"/>
    <row r="6621" spans="8:8" ht="15.0" hidden="1"/>
    <row r="6622" spans="8:8" ht="15.0" hidden="1"/>
    <row r="6623" spans="8:8" ht="15.0" hidden="1"/>
    <row r="6624" spans="8:8" ht="15.0" hidden="1"/>
    <row r="6625" spans="8:8" ht="15.0" hidden="1"/>
    <row r="6626" spans="8:8" ht="15.0" hidden="1"/>
    <row r="6627" spans="8:8" ht="15.0" hidden="1"/>
    <row r="6628" spans="8:8" ht="15.0" hidden="1"/>
    <row r="6629" spans="8:8" ht="15.0" hidden="1"/>
    <row r="6630" spans="8:8" ht="15.0" hidden="1"/>
    <row r="6631" spans="8:8" ht="15.0" hidden="1"/>
    <row r="6632" spans="8:8" ht="15.0" hidden="1"/>
    <row r="6633" spans="8:8" ht="15.0" hidden="1"/>
    <row r="6634" spans="8:8" ht="15.0" hidden="1"/>
    <row r="6635" spans="8:8" ht="15.0" hidden="1"/>
    <row r="6636" spans="8:8" ht="15.0" hidden="1"/>
    <row r="6637" spans="8:8" ht="15.0" hidden="1"/>
    <row r="6638" spans="8:8" ht="15.0" hidden="1"/>
    <row r="6639" spans="8:8" ht="15.0" hidden="1"/>
    <row r="6640" spans="8:8" ht="15.0" hidden="1"/>
    <row r="6641" spans="8:8" ht="15.0" hidden="1"/>
    <row r="6642" spans="8:8" ht="15.0" hidden="1"/>
    <row r="6643" spans="8:8" ht="15.0" hidden="1"/>
    <row r="6644" spans="8:8" ht="15.0" hidden="1"/>
    <row r="6645" spans="8:8" ht="15.0" hidden="1"/>
    <row r="6646" spans="8:8" ht="15.0" hidden="1"/>
    <row r="6647" spans="8:8" ht="15.0" hidden="1"/>
    <row r="6648" spans="8:8" ht="15.0" hidden="1"/>
    <row r="6649" spans="8:8" ht="15.0" hidden="1"/>
    <row r="6650" spans="8:8" ht="15.0" hidden="1"/>
    <row r="6651" spans="8:8" ht="15.0" hidden="1"/>
    <row r="6652" spans="8:8" ht="15.0" hidden="1"/>
    <row r="6653" spans="8:8" ht="15.0" hidden="1"/>
    <row r="6654" spans="8:8" ht="15.0" hidden="1"/>
    <row r="6655" spans="8:8" ht="15.0" hidden="1"/>
    <row r="6656" spans="8:8" ht="15.0" hidden="1"/>
    <row r="6657" spans="8:8" ht="15.0" hidden="1"/>
    <row r="6658" spans="8:8" ht="15.0" hidden="1"/>
    <row r="6659" spans="8:8" ht="15.0" hidden="1"/>
    <row r="6660" spans="8:8" ht="15.0" hidden="1"/>
    <row r="6661" spans="8:8" ht="15.0" hidden="1"/>
    <row r="6662" spans="8:8" ht="15.0" hidden="1"/>
    <row r="6663" spans="8:8" ht="15.0" hidden="1"/>
    <row r="6664" spans="8:8" ht="15.0" hidden="1"/>
    <row r="6665" spans="8:8" ht="15.0" hidden="1"/>
    <row r="6666" spans="8:8" ht="15.0" hidden="1"/>
    <row r="6667" spans="8:8" ht="15.0" hidden="1"/>
    <row r="6668" spans="8:8" ht="15.0" hidden="1"/>
    <row r="6669" spans="8:8" ht="15.0" hidden="1"/>
    <row r="6670" spans="8:8" ht="15.0" hidden="1"/>
    <row r="6671" spans="8:8" ht="15.0" hidden="1"/>
    <row r="6672" spans="8:8" ht="15.0" hidden="1"/>
    <row r="6673" spans="8:8" ht="15.0" hidden="1"/>
    <row r="6674" spans="8:8" ht="15.0" hidden="1"/>
    <row r="6675" spans="8:8" ht="15.0" hidden="1"/>
    <row r="6676" spans="8:8" ht="15.0" hidden="1"/>
    <row r="6677" spans="8:8" ht="15.0" hidden="1"/>
    <row r="6678" spans="8:8" ht="15.0" hidden="1"/>
    <row r="6679" spans="8:8" ht="15.0" hidden="1"/>
    <row r="6680" spans="8:8" ht="15.0" hidden="1"/>
    <row r="6681" spans="8:8" ht="15.0" hidden="1"/>
    <row r="6682" spans="8:8" ht="15.0" hidden="1"/>
    <row r="6683" spans="8:8" ht="15.0" hidden="1"/>
    <row r="6684" spans="8:8" ht="15.0" hidden="1"/>
    <row r="6685" spans="8:8" ht="15.0" hidden="1"/>
    <row r="6686" spans="8:8" ht="15.0" hidden="1"/>
    <row r="6687" spans="8:8" ht="15.0" hidden="1"/>
    <row r="6688" spans="8:8" ht="15.0" hidden="1"/>
    <row r="6689" spans="8:8" ht="15.0" hidden="1"/>
    <row r="6690" spans="8:8" ht="15.0" hidden="1"/>
    <row r="6691" spans="8:8" ht="15.0" hidden="1"/>
    <row r="6692" spans="8:8" ht="15.0" hidden="1"/>
    <row r="6693" spans="8:8" ht="15.0" hidden="1"/>
    <row r="6694" spans="8:8" ht="15.0" hidden="1"/>
    <row r="6695" spans="8:8" ht="15.0" hidden="1"/>
    <row r="6696" spans="8:8" ht="15.0" hidden="1"/>
    <row r="6697" spans="8:8" ht="15.0" hidden="1"/>
    <row r="6698" spans="8:8" ht="15.0" hidden="1"/>
    <row r="6699" spans="8:8" ht="15.0" hidden="1"/>
    <row r="6700" spans="8:8" ht="15.0" hidden="1"/>
    <row r="6701" spans="8:8" ht="15.0" hidden="1"/>
    <row r="6702" spans="8:8" ht="15.0" hidden="1"/>
    <row r="6703" spans="8:8" ht="15.0" hidden="1"/>
    <row r="6704" spans="8:8" ht="15.0" hidden="1"/>
    <row r="6705" spans="8:8" ht="15.0" hidden="1"/>
    <row r="6706" spans="8:8" ht="15.0" hidden="1"/>
    <row r="6707" spans="8:8" ht="15.0" hidden="1"/>
    <row r="6708" spans="8:8" ht="15.0" hidden="1"/>
    <row r="6709" spans="8:8" ht="15.0" hidden="1"/>
    <row r="6710" spans="8:8" ht="15.0" hidden="1"/>
    <row r="6711" spans="8:8" ht="15.0" hidden="1"/>
    <row r="6712" spans="8:8" ht="15.0" hidden="1"/>
    <row r="6713" spans="8:8" ht="15.0" hidden="1"/>
    <row r="6714" spans="8:8" ht="15.0" hidden="1"/>
    <row r="6715" spans="8:8" ht="15.0" hidden="1"/>
    <row r="6716" spans="8:8" ht="15.0" hidden="1"/>
    <row r="6717" spans="8:8" ht="15.0" hidden="1"/>
    <row r="6718" spans="8:8" ht="15.0" hidden="1"/>
    <row r="6719" spans="8:8" ht="15.0" hidden="1"/>
    <row r="6720" spans="8:8" ht="15.0" hidden="1"/>
    <row r="6721" spans="8:8" ht="15.0" hidden="1"/>
    <row r="6722" spans="8:8" ht="15.0" hidden="1"/>
    <row r="6723" spans="8:8" ht="15.0" hidden="1"/>
    <row r="6724" spans="8:8" ht="15.0" hidden="1"/>
    <row r="6725" spans="8:8" ht="15.0" hidden="1"/>
    <row r="6726" spans="8:8" ht="15.0" hidden="1"/>
    <row r="6727" spans="8:8" ht="15.0" hidden="1"/>
    <row r="6728" spans="8:8" ht="15.0" hidden="1"/>
    <row r="6729" spans="8:8" ht="15.0" hidden="1"/>
    <row r="6730" spans="8:8" ht="15.0" hidden="1"/>
    <row r="6731" spans="8:8" ht="15.0" hidden="1"/>
    <row r="6732" spans="8:8" ht="15.0" hidden="1"/>
    <row r="6733" spans="8:8" ht="15.0" hidden="1"/>
    <row r="6734" spans="8:8" ht="15.0" hidden="1"/>
    <row r="6735" spans="8:8" ht="15.0" hidden="1"/>
    <row r="6736" spans="8:8" ht="15.0" hidden="1"/>
    <row r="6737" spans="8:8" ht="15.0" hidden="1"/>
    <row r="6738" spans="8:8" ht="15.0" hidden="1"/>
    <row r="6739" spans="8:8" ht="15.0" hidden="1"/>
    <row r="6740" spans="8:8" ht="15.0" hidden="1"/>
    <row r="6741" spans="8:8" ht="15.0" hidden="1"/>
    <row r="6742" spans="8:8" ht="15.0" hidden="1"/>
    <row r="6743" spans="8:8" ht="15.0" hidden="1"/>
    <row r="6744" spans="8:8" ht="15.0" hidden="1"/>
    <row r="6745" spans="8:8" ht="15.0" hidden="1"/>
    <row r="6746" spans="8:8" ht="15.0" hidden="1"/>
    <row r="6747" spans="8:8" ht="15.0" hidden="1"/>
    <row r="6748" spans="8:8" ht="15.0" hidden="1"/>
    <row r="6749" spans="8:8" ht="15.0" hidden="1"/>
    <row r="6750" spans="8:8" ht="15.0" hidden="1"/>
    <row r="6751" spans="8:8" ht="15.0" hidden="1"/>
    <row r="6752" spans="8:8" ht="15.0" hidden="1"/>
    <row r="6753" spans="8:8" ht="15.0" hidden="1"/>
    <row r="6754" spans="8:8" ht="15.0" hidden="1"/>
    <row r="6755" spans="8:8" ht="15.0" hidden="1"/>
    <row r="6756" spans="8:8" ht="15.0" hidden="1"/>
    <row r="6757" spans="8:8" ht="15.0" hidden="1"/>
    <row r="6758" spans="8:8" ht="15.0" hidden="1"/>
    <row r="6759" spans="8:8" ht="15.0" hidden="1"/>
    <row r="6760" spans="8:8" ht="15.0" hidden="1"/>
    <row r="6761" spans="8:8" ht="15.0" hidden="1"/>
    <row r="6762" spans="8:8" ht="15.0" hidden="1"/>
    <row r="6763" spans="8:8" ht="15.0" hidden="1"/>
    <row r="6764" spans="8:8" ht="15.0" hidden="1"/>
    <row r="6765" spans="8:8" ht="15.0" hidden="1"/>
    <row r="6766" spans="8:8" ht="15.0" hidden="1"/>
    <row r="6767" spans="8:8" ht="15.0" hidden="1"/>
    <row r="6768" spans="8:8" ht="15.0" hidden="1"/>
    <row r="6769" spans="8:8" ht="15.0" hidden="1"/>
    <row r="6770" spans="8:8" ht="15.0" hidden="1"/>
    <row r="6771" spans="8:8" ht="15.0" hidden="1"/>
    <row r="6772" spans="8:8" ht="15.0" hidden="1"/>
    <row r="6773" spans="8:8" ht="15.0" hidden="1"/>
    <row r="6774" spans="8:8" ht="15.0" hidden="1"/>
    <row r="6775" spans="8:8" ht="15.0" hidden="1"/>
    <row r="6776" spans="8:8" ht="15.0" hidden="1"/>
    <row r="6777" spans="8:8" ht="15.0" hidden="1"/>
    <row r="6778" spans="8:8" ht="15.0" hidden="1"/>
    <row r="6779" spans="8:8" ht="15.0" hidden="1"/>
    <row r="6780" spans="8:8" ht="15.0" hidden="1"/>
    <row r="6781" spans="8:8" ht="15.0" hidden="1"/>
    <row r="6782" spans="8:8" ht="15.0" hidden="1"/>
    <row r="6783" spans="8:8" ht="15.0" hidden="1"/>
    <row r="6784" spans="8:8" ht="15.0" hidden="1"/>
    <row r="6785" spans="8:8" ht="15.0" hidden="1"/>
    <row r="6786" spans="8:8" ht="15.0" hidden="1"/>
    <row r="6787" spans="8:8" ht="15.0" hidden="1"/>
    <row r="6788" spans="8:8" ht="15.0" hidden="1"/>
    <row r="6789" spans="8:8" ht="15.0" hidden="1"/>
    <row r="6790" spans="8:8" ht="15.0" hidden="1"/>
    <row r="6791" spans="8:8" ht="15.0" hidden="1"/>
    <row r="6792" spans="8:8" ht="15.0" hidden="1"/>
    <row r="6793" spans="8:8" ht="15.0" hidden="1"/>
    <row r="6794" spans="8:8" ht="15.0" hidden="1"/>
    <row r="6795" spans="8:8" ht="15.0" hidden="1"/>
    <row r="6796" spans="8:8" ht="15.0" hidden="1"/>
    <row r="6797" spans="8:8" ht="15.0" hidden="1"/>
    <row r="6798" spans="8:8" ht="15.0" hidden="1"/>
    <row r="6799" spans="8:8" ht="15.0" hidden="1"/>
    <row r="6800" spans="8:8" ht="15.0" hidden="1"/>
    <row r="6801" spans="8:8" ht="15.0" hidden="1"/>
    <row r="6802" spans="8:8" ht="15.0" hidden="1"/>
    <row r="6803" spans="8:8" ht="15.0" hidden="1"/>
    <row r="6804" spans="8:8" ht="15.0" hidden="1"/>
    <row r="6805" spans="8:8" ht="15.0" hidden="1"/>
    <row r="6806" spans="8:8" ht="15.0" hidden="1"/>
    <row r="6807" spans="8:8" ht="15.0" hidden="1"/>
    <row r="6808" spans="8:8" ht="15.0" hidden="1"/>
    <row r="6809" spans="8:8" ht="15.0" hidden="1"/>
    <row r="6810" spans="8:8" ht="15.0" hidden="1"/>
    <row r="6811" spans="8:8" ht="15.0" hidden="1"/>
    <row r="6812" spans="8:8" ht="15.0" hidden="1"/>
    <row r="6813" spans="8:8" ht="15.0" hidden="1"/>
    <row r="6814" spans="8:8" ht="15.0" hidden="1"/>
    <row r="6815" spans="8:8" ht="15.0" hidden="1"/>
    <row r="6816" spans="8:8" ht="15.0" hidden="1"/>
    <row r="6817" spans="8:8" ht="15.0" hidden="1"/>
    <row r="6818" spans="8:8" ht="15.0" hidden="1"/>
    <row r="6819" spans="8:8" ht="15.0" hidden="1"/>
    <row r="6820" spans="8:8" ht="15.0" hidden="1"/>
    <row r="6821" spans="8:8" ht="15.0" hidden="1"/>
    <row r="6822" spans="8:8" ht="15.0" hidden="1"/>
    <row r="6823" spans="8:8" ht="15.0" hidden="1"/>
    <row r="6824" spans="8:8" ht="15.0" hidden="1"/>
    <row r="6825" spans="8:8" ht="15.0" hidden="1"/>
    <row r="6826" spans="8:8" ht="15.0" hidden="1"/>
    <row r="6827" spans="8:8" ht="15.0" hidden="1"/>
    <row r="6828" spans="8:8" ht="15.0" hidden="1"/>
    <row r="6829" spans="8:8" ht="15.0" hidden="1"/>
    <row r="6830" spans="8:8" ht="15.0" hidden="1"/>
    <row r="6831" spans="8:8" ht="15.0" hidden="1"/>
    <row r="6832" spans="8:8" ht="15.0" hidden="1"/>
    <row r="6833" spans="8:8" ht="15.0" hidden="1"/>
    <row r="6834" spans="8:8" ht="15.0" hidden="1"/>
    <row r="6835" spans="8:8" ht="15.0" hidden="1"/>
    <row r="6836" spans="8:8" ht="15.0" hidden="1"/>
    <row r="6837" spans="8:8" ht="15.0" hidden="1"/>
    <row r="6838" spans="8:8" ht="15.0" hidden="1"/>
    <row r="6839" spans="8:8" ht="15.0" hidden="1"/>
    <row r="6840" spans="8:8" ht="15.0" hidden="1"/>
    <row r="6841" spans="8:8" ht="15.0" hidden="1"/>
    <row r="6842" spans="8:8" ht="15.0" hidden="1"/>
    <row r="6843" spans="8:8" ht="15.0" hidden="1"/>
    <row r="6844" spans="8:8" ht="15.0" hidden="1"/>
    <row r="6845" spans="8:8" ht="15.0" hidden="1"/>
    <row r="6846" spans="8:8" ht="15.0" hidden="1"/>
    <row r="6847" spans="8:8" ht="15.0" hidden="1"/>
    <row r="6848" spans="8:8" ht="15.0" hidden="1"/>
    <row r="6849" spans="8:8" ht="15.0" hidden="1"/>
    <row r="6850" spans="8:8" ht="15.0" hidden="1"/>
    <row r="6851" spans="8:8" ht="15.0" hidden="1"/>
    <row r="6852" spans="8:8" ht="15.0" hidden="1"/>
    <row r="6853" spans="8:8" ht="15.0" hidden="1"/>
    <row r="6854" spans="8:8" ht="15.0" hidden="1"/>
    <row r="6855" spans="8:8" ht="15.0" hidden="1"/>
    <row r="6856" spans="8:8" ht="15.0" hidden="1"/>
    <row r="6857" spans="8:8" ht="15.0" hidden="1"/>
    <row r="6858" spans="8:8" ht="15.0" hidden="1"/>
    <row r="6859" spans="8:8" ht="15.0" hidden="1"/>
    <row r="6860" spans="8:8" ht="15.0" hidden="1"/>
    <row r="6861" spans="8:8" ht="15.0" hidden="1"/>
    <row r="6862" spans="8:8" ht="15.0" hidden="1"/>
    <row r="6863" spans="8:8" ht="15.0" hidden="1"/>
    <row r="6864" spans="8:8" ht="15.0" hidden="1"/>
    <row r="6865" spans="8:8" ht="15.0" hidden="1"/>
    <row r="6866" spans="8:8" ht="15.0" hidden="1"/>
    <row r="6867" spans="8:8" ht="15.0" hidden="1"/>
    <row r="6868" spans="8:8" ht="15.0" hidden="1"/>
    <row r="6869" spans="8:8" ht="15.0" hidden="1"/>
    <row r="6870" spans="8:8" ht="15.0" hidden="1"/>
    <row r="6871" spans="8:8" ht="15.0" hidden="1"/>
    <row r="6872" spans="8:8" ht="15.0" hidden="1"/>
    <row r="6873" spans="8:8" ht="15.0" hidden="1"/>
    <row r="6874" spans="8:8" ht="15.0" hidden="1"/>
    <row r="6875" spans="8:8" ht="15.0" hidden="1"/>
    <row r="6876" spans="8:8" ht="15.0" hidden="1"/>
    <row r="6877" spans="8:8" ht="15.0" hidden="1"/>
    <row r="6878" spans="8:8" ht="15.0" hidden="1"/>
    <row r="6879" spans="8:8" ht="15.0" hidden="1"/>
    <row r="6880" spans="8:8" ht="15.0" hidden="1"/>
    <row r="6881" spans="8:8" ht="15.0" hidden="1"/>
    <row r="6882" spans="8:8" ht="15.0" hidden="1"/>
    <row r="6883" spans="8:8" ht="15.0" hidden="1"/>
    <row r="6884" spans="8:8" ht="15.0" hidden="1"/>
    <row r="6885" spans="8:8" ht="15.0" hidden="1"/>
    <row r="6886" spans="8:8" ht="15.0" hidden="1"/>
    <row r="6887" spans="8:8" ht="15.0" hidden="1"/>
    <row r="6888" spans="8:8" ht="15.0" hidden="1"/>
    <row r="6889" spans="8:8" ht="15.0" hidden="1"/>
    <row r="6890" spans="8:8" ht="15.0" hidden="1"/>
    <row r="6891" spans="8:8" ht="15.0" hidden="1"/>
    <row r="6892" spans="8:8" ht="15.0" hidden="1"/>
    <row r="6893" spans="8:8" ht="15.0" hidden="1"/>
    <row r="6894" spans="8:8" ht="15.0" hidden="1"/>
    <row r="6895" spans="8:8" ht="15.0" hidden="1"/>
    <row r="6896" spans="8:8" ht="15.0" hidden="1"/>
    <row r="6897" spans="8:8" ht="15.0" hidden="1"/>
    <row r="6898" spans="8:8" ht="15.0" hidden="1"/>
    <row r="6899" spans="8:8" ht="15.0" hidden="1"/>
    <row r="6900" spans="8:8" ht="15.0" hidden="1"/>
    <row r="6901" spans="8:8" ht="15.0" hidden="1"/>
    <row r="6902" spans="8:8" ht="15.0" hidden="1"/>
    <row r="6903" spans="8:8" ht="15.0" hidden="1"/>
    <row r="6904" spans="8:8" ht="15.0" hidden="1"/>
    <row r="6905" spans="8:8" ht="15.0" hidden="1"/>
    <row r="6906" spans="8:8" ht="15.0" hidden="1"/>
    <row r="6907" spans="8:8" ht="15.0" hidden="1"/>
    <row r="6908" spans="8:8" ht="15.0" hidden="1"/>
    <row r="6909" spans="8:8" ht="15.0" hidden="1"/>
    <row r="6910" spans="8:8" ht="15.0" hidden="1"/>
    <row r="6911" spans="8:8" ht="15.0" hidden="1"/>
    <row r="6912" spans="8:8" ht="15.0" hidden="1"/>
    <row r="6913" spans="8:8" ht="15.0" hidden="1"/>
    <row r="6914" spans="8:8" ht="15.0" hidden="1"/>
    <row r="6915" spans="8:8" ht="15.0" hidden="1"/>
    <row r="6916" spans="8:8" ht="15.0" hidden="1"/>
    <row r="6917" spans="8:8" ht="15.0" hidden="1"/>
    <row r="6918" spans="8:8" ht="15.0" hidden="1"/>
    <row r="6919" spans="8:8" ht="15.0" hidden="1"/>
    <row r="6920" spans="8:8" ht="15.0" hidden="1"/>
    <row r="6921" spans="8:8" ht="15.0" hidden="1"/>
    <row r="6922" spans="8:8" ht="15.0" hidden="1"/>
    <row r="6923" spans="8:8" ht="15.0" hidden="1"/>
    <row r="6924" spans="8:8" ht="15.0" hidden="1"/>
    <row r="6925" spans="8:8" ht="15.0" hidden="1"/>
    <row r="6926" spans="8:8" ht="15.0" hidden="1"/>
    <row r="6927" spans="8:8" ht="15.0" hidden="1"/>
    <row r="6928" spans="8:8" ht="15.0" hidden="1"/>
    <row r="6929" spans="8:8" ht="15.0" hidden="1"/>
    <row r="6930" spans="8:8" ht="15.0" hidden="1"/>
    <row r="6931" spans="8:8" ht="15.0" hidden="1"/>
    <row r="6932" spans="8:8" ht="15.0" hidden="1"/>
    <row r="6933" spans="8:8" ht="15.0" hidden="1"/>
    <row r="6934" spans="8:8" ht="15.0" hidden="1"/>
    <row r="6935" spans="8:8" ht="15.0" hidden="1"/>
    <row r="6936" spans="8:8" ht="15.0" hidden="1"/>
    <row r="6937" spans="8:8" ht="15.0" hidden="1"/>
    <row r="6938" spans="8:8" ht="15.0" hidden="1"/>
    <row r="6939" spans="8:8" ht="15.0" hidden="1"/>
    <row r="6940" spans="8:8" ht="15.0" hidden="1"/>
    <row r="6941" spans="8:8" ht="15.0" hidden="1"/>
    <row r="6942" spans="8:8" ht="15.0" hidden="1"/>
    <row r="6943" spans="8:8" ht="15.0" hidden="1"/>
    <row r="6944" spans="8:8" ht="15.0" hidden="1"/>
    <row r="6945" spans="8:8" ht="15.0" hidden="1"/>
    <row r="6946" spans="8:8" ht="15.0" hidden="1"/>
    <row r="6947" spans="8:8" ht="15.0" hidden="1"/>
    <row r="6948" spans="8:8" ht="15.0" hidden="1"/>
    <row r="6949" spans="8:8" ht="15.0" hidden="1"/>
    <row r="6950" spans="8:8" ht="15.0" hidden="1"/>
    <row r="6951" spans="8:8" ht="15.0" hidden="1"/>
    <row r="6952" spans="8:8" ht="15.0" hidden="1"/>
    <row r="6953" spans="8:8" ht="15.0" hidden="1"/>
    <row r="6954" spans="8:8" ht="15.0" hidden="1"/>
    <row r="6955" spans="8:8" ht="15.0" hidden="1"/>
    <row r="6956" spans="8:8" ht="15.0" hidden="1"/>
    <row r="6957" spans="8:8" ht="15.0" hidden="1"/>
    <row r="6958" spans="8:8" ht="15.0" hidden="1"/>
    <row r="6959" spans="8:8" ht="15.0" hidden="1"/>
    <row r="6960" spans="8:8" ht="15.0" hidden="1"/>
    <row r="6961" spans="8:8" ht="15.0" hidden="1"/>
    <row r="6962" spans="8:8" ht="15.0" hidden="1"/>
    <row r="6963" spans="8:8" ht="15.0" hidden="1"/>
    <row r="6964" spans="8:8" ht="15.0" hidden="1"/>
    <row r="6965" spans="8:8" ht="15.0" hidden="1"/>
    <row r="6966" spans="8:8" ht="15.0" hidden="1"/>
    <row r="6967" spans="8:8" ht="15.0" hidden="1"/>
    <row r="6968" spans="8:8" ht="15.0" hidden="1"/>
    <row r="6969" spans="8:8" ht="15.0" hidden="1"/>
    <row r="6970" spans="8:8" ht="15.0" hidden="1"/>
    <row r="6971" spans="8:8" ht="15.0" hidden="1"/>
    <row r="6972" spans="8:8" ht="15.0" hidden="1"/>
    <row r="6973" spans="8:8" ht="15.0" hidden="1"/>
    <row r="6974" spans="8:8" ht="15.0" hidden="1"/>
    <row r="6975" spans="8:8" ht="15.0" hidden="1"/>
    <row r="6976" spans="8:8" ht="15.0" hidden="1"/>
    <row r="6977" spans="8:8" ht="15.0" hidden="1"/>
    <row r="6978" spans="8:8" ht="15.0" hidden="1"/>
    <row r="6979" spans="8:8" ht="15.0" hidden="1"/>
    <row r="6980" spans="8:8" ht="15.0" hidden="1"/>
    <row r="6981" spans="8:8" ht="15.0" hidden="1"/>
    <row r="6982" spans="8:8" ht="15.0" hidden="1"/>
    <row r="6983" spans="8:8" ht="15.0" hidden="1"/>
    <row r="6984" spans="8:8" ht="15.0" hidden="1"/>
    <row r="6985" spans="8:8" ht="15.0" hidden="1"/>
    <row r="6986" spans="8:8" ht="15.0" hidden="1"/>
    <row r="6987" spans="8:8" ht="15.0" hidden="1"/>
    <row r="6988" spans="8:8" ht="15.0" hidden="1"/>
    <row r="6989" spans="8:8" ht="15.0" hidden="1"/>
    <row r="6990" spans="8:8" ht="15.0" hidden="1"/>
    <row r="6991" spans="8:8" ht="15.0" hidden="1"/>
    <row r="6992" spans="8:8" ht="15.0" hidden="1"/>
    <row r="6993" spans="8:8" ht="15.0" hidden="1"/>
    <row r="6994" spans="8:8" ht="15.0" hidden="1"/>
    <row r="6995" spans="8:8" ht="15.0" hidden="1"/>
    <row r="6996" spans="8:8" ht="15.0" hidden="1"/>
    <row r="6997" spans="8:8" ht="15.0" hidden="1"/>
    <row r="6998" spans="8:8" ht="15.0" hidden="1"/>
    <row r="6999" spans="8:8" ht="15.0" hidden="1"/>
    <row r="7000" spans="8:8" ht="15.0" hidden="1"/>
    <row r="7001" spans="8:8" ht="15.0" hidden="1"/>
    <row r="7002" spans="8:8" ht="15.0" hidden="1"/>
    <row r="7003" spans="8:8" ht="15.0" hidden="1"/>
    <row r="7004" spans="8:8" ht="15.0" hidden="1"/>
    <row r="7005" spans="8:8" ht="15.0" hidden="1"/>
    <row r="7006" spans="8:8" ht="15.0" hidden="1"/>
    <row r="7007" spans="8:8" ht="15.0" hidden="1"/>
    <row r="7008" spans="8:8" ht="15.0" hidden="1"/>
    <row r="7009" spans="8:8" ht="15.0" hidden="1"/>
    <row r="7010" spans="8:8" ht="15.0" hidden="1"/>
    <row r="7011" spans="8:8" ht="15.0" hidden="1"/>
    <row r="7012" spans="8:8" ht="15.0" hidden="1"/>
    <row r="7013" spans="8:8" ht="15.0" hidden="1"/>
    <row r="7014" spans="8:8" ht="15.0" hidden="1"/>
    <row r="7015" spans="8:8" ht="15.0" hidden="1"/>
    <row r="7016" spans="8:8" ht="15.0" hidden="1"/>
    <row r="7017" spans="8:8" ht="15.0" hidden="1"/>
    <row r="7018" spans="8:8" ht="15.0" hidden="1"/>
    <row r="7019" spans="8:8" ht="15.0" hidden="1"/>
    <row r="7020" spans="8:8" ht="15.0" hidden="1"/>
    <row r="7021" spans="8:8" ht="15.0" hidden="1"/>
    <row r="7022" spans="8:8" ht="15.0" hidden="1"/>
    <row r="7023" spans="8:8" ht="15.0" hidden="1"/>
    <row r="7024" spans="8:8" ht="15.0" hidden="1"/>
    <row r="7025" spans="8:8" ht="15.0" hidden="1"/>
    <row r="7026" spans="8:8" ht="15.0" hidden="1"/>
    <row r="7027" spans="8:8" ht="15.0" hidden="1"/>
    <row r="7028" spans="8:8" ht="15.0" hidden="1"/>
    <row r="7029" spans="8:8" ht="15.0" hidden="1"/>
    <row r="7030" spans="8:8" ht="15.0" hidden="1"/>
    <row r="7031" spans="8:8" ht="15.0" hidden="1"/>
    <row r="7032" spans="8:8" ht="15.0" hidden="1"/>
    <row r="7033" spans="8:8" ht="15.0" hidden="1"/>
    <row r="7034" spans="8:8" ht="15.0" hidden="1"/>
    <row r="7035" spans="8:8" ht="15.0" hidden="1"/>
    <row r="7036" spans="8:8" ht="15.0" hidden="1"/>
    <row r="7037" spans="8:8" ht="15.0" hidden="1"/>
    <row r="7038" spans="8:8" ht="15.0" hidden="1"/>
    <row r="7039" spans="8:8" ht="15.0" hidden="1"/>
    <row r="7040" spans="8:8" ht="15.0" hidden="1"/>
    <row r="7041" spans="8:8" ht="15.0" hidden="1"/>
    <row r="7042" spans="8:8" ht="15.0" hidden="1"/>
    <row r="7043" spans="8:8" ht="15.0" hidden="1"/>
    <row r="7044" spans="8:8" ht="15.0" hidden="1"/>
    <row r="7045" spans="8:8" ht="15.0" hidden="1"/>
    <row r="7046" spans="8:8" ht="15.0" hidden="1"/>
    <row r="7047" spans="8:8" ht="15.0" hidden="1"/>
    <row r="7048" spans="8:8" ht="15.0" hidden="1"/>
    <row r="7049" spans="8:8" ht="15.0" hidden="1"/>
    <row r="7050" spans="8:8" ht="15.0" hidden="1"/>
    <row r="7051" spans="8:8" ht="15.0" hidden="1"/>
    <row r="7052" spans="8:8" ht="15.0" hidden="1"/>
    <row r="7053" spans="8:8" ht="15.0" hidden="1"/>
    <row r="7054" spans="8:8" ht="15.0" hidden="1"/>
    <row r="7055" spans="8:8" ht="15.0" hidden="1"/>
    <row r="7056" spans="8:8" ht="15.0" hidden="1"/>
    <row r="7057" spans="8:8" ht="15.0" hidden="1"/>
    <row r="7058" spans="8:8" ht="15.0" hidden="1"/>
    <row r="7059" spans="8:8" ht="15.0" hidden="1"/>
    <row r="7060" spans="8:8" ht="15.0" hidden="1"/>
    <row r="7061" spans="8:8" ht="15.0" hidden="1"/>
    <row r="7062" spans="8:8" ht="15.0" hidden="1"/>
    <row r="7063" spans="8:8" ht="15.0" hidden="1"/>
    <row r="7064" spans="8:8" ht="15.0" hidden="1"/>
    <row r="7065" spans="8:8" ht="15.0" hidden="1"/>
  </sheetData>
  <sheetProtection password="c875" sheet="1" objects="1" scenarios="1" formatCells="0" formatColumns="0" formatRows="0" insertColumns="0" insertRows="0" deleteColumns="0" deleteRows="0" selectLockedCells="1"/>
  <mergeCells count="9450">
    <mergeCell ref="C1335:E1336"/>
    <mergeCell ref="C1361:F1361"/>
    <mergeCell ref="H1335:I1335"/>
    <mergeCell ref="E1362:E1363"/>
    <mergeCell ref="C1360:F1360"/>
    <mergeCell ref="C1397:F1397"/>
    <mergeCell ref="I1375:J1375"/>
    <mergeCell ref="I1383:N1384"/>
    <mergeCell ref="C1334:D1334"/>
    <mergeCell ref="F1362:F1363"/>
    <mergeCell ref="K1343:N1343"/>
    <mergeCell ref="J1334:K1334"/>
    <mergeCell ref="H1393:N1393"/>
    <mergeCell ref="C1377:E1377"/>
    <mergeCell ref="F1376:G1376"/>
    <mergeCell ref="C1376:E1376"/>
    <mergeCell ref="K1353:L1353"/>
    <mergeCell ref="H1360:N1360"/>
    <mergeCell ref="I1378:J1378"/>
    <mergeCell ref="I1348:N1349"/>
    <mergeCell ref="K1354:N1354"/>
    <mergeCell ref="F1377:G1377"/>
    <mergeCell ref="C1353:G1355"/>
    <mergeCell ref="H1353:I1355"/>
    <mergeCell ref="J1353:J1355"/>
    <mergeCell ref="H1361:N1361"/>
    <mergeCell ref="I1344:J1344"/>
    <mergeCell ref="K1344:N1344"/>
    <mergeCell ref="K1378:N1378"/>
    <mergeCell ref="D1351:N1351"/>
    <mergeCell ref="C1378:E1378"/>
    <mergeCell ref="D1352:N1352"/>
    <mergeCell ref="I1345:N1347"/>
    <mergeCell ref="F1526:G1526"/>
    <mergeCell ref="K1426:L1426"/>
    <mergeCell ref="J1424:J1426"/>
    <mergeCell ref="C1482:E1482"/>
    <mergeCell ref="K1425:N1425"/>
    <mergeCell ref="K1424:L1424"/>
    <mergeCell ref="F1486:G1486"/>
    <mergeCell ref="I1519:J1519"/>
    <mergeCell ref="H1424:I1426"/>
    <mergeCell ref="J1508:K1508"/>
    <mergeCell ref="H1508:I1508"/>
    <mergeCell ref="D1422:N1422"/>
    <mergeCell ref="I1484:J1484"/>
    <mergeCell ref="C1424:G1426"/>
    <mergeCell ref="C1463:F1463"/>
    <mergeCell ref="D1423:N1423"/>
    <mergeCell ref="H1428:N1428"/>
    <mergeCell ref="H1427:N1427"/>
    <mergeCell ref="C1429:F1429"/>
    <mergeCell ref="H1429:N1429"/>
    <mergeCell ref="I1419:N1420"/>
    <mergeCell ref="D1459:N1459"/>
    <mergeCell ref="C1427:F1427"/>
    <mergeCell ref="M1426:N1426"/>
    <mergeCell ref="C1428:F1428"/>
    <mergeCell ref="B1351:C1352"/>
    <mergeCell ref="F1378:G1378"/>
    <mergeCell ref="I1343:J1343"/>
    <mergeCell ref="D1387:N1387"/>
    <mergeCell ref="I1409:J1409"/>
    <mergeCell ref="C1395:F1395"/>
    <mergeCell ref="C1396:F1396"/>
    <mergeCell ref="K1410:N1410"/>
    <mergeCell ref="F1414:G1414"/>
    <mergeCell ref="C1414:E1414"/>
    <mergeCell ref="K1414:N1414"/>
    <mergeCell ref="A1385:N1385"/>
    <mergeCell ref="J1433:K1434"/>
    <mergeCell ref="F1450:G1450"/>
    <mergeCell ref="E1433:E1434"/>
    <mergeCell ref="G1433:G1434"/>
    <mergeCell ref="F1433:F1434"/>
    <mergeCell ref="L1433:L1434"/>
    <mergeCell ref="M1433:M1434"/>
    <mergeCell ref="N1433:N1435"/>
    <mergeCell ref="H1437:I1437"/>
    <mergeCell ref="K1411:N1411"/>
    <mergeCell ref="F1415:G1415"/>
    <mergeCell ref="I1410:J1410"/>
    <mergeCell ref="K1409:L1409"/>
    <mergeCell ref="J1438:K1438"/>
    <mergeCell ref="F1416:G1416"/>
    <mergeCell ref="C1437:D1437"/>
    <mergeCell ref="I1445:J1445"/>
    <mergeCell ref="C1436:D1436"/>
    <mergeCell ref="J1435:K1435"/>
    <mergeCell ref="C1433:D1434"/>
    <mergeCell ref="H1438:I1438"/>
    <mergeCell ref="J1436:K1436"/>
    <mergeCell ref="I1415:J1415"/>
    <mergeCell ref="K1415:N1415"/>
    <mergeCell ref="I1416:N1418"/>
    <mergeCell ref="C1438:D1438"/>
    <mergeCell ref="F1417:G1417"/>
    <mergeCell ref="H1435:I1435"/>
    <mergeCell ref="C1411:E1411"/>
    <mergeCell ref="F1411:G1411"/>
    <mergeCell ref="I1411:J1411"/>
    <mergeCell ref="F1418:G1418"/>
    <mergeCell ref="I1413:J1413"/>
    <mergeCell ref="C1412:E1412"/>
    <mergeCell ref="I1414:J1414"/>
    <mergeCell ref="F1412:G1412"/>
    <mergeCell ref="F1413:G1413"/>
    <mergeCell ref="A1387:A1420"/>
    <mergeCell ref="I1486:J1486"/>
    <mergeCell ref="F1523:G1523"/>
    <mergeCell ref="F1490:G1490"/>
    <mergeCell ref="F1488:G1488"/>
    <mergeCell ref="L1477:M1477"/>
    <mergeCell ref="I1451:N1453"/>
    <mergeCell ref="C1415:E1420"/>
    <mergeCell ref="J1437:K1437"/>
    <mergeCell ref="C1439:D1439"/>
    <mergeCell ref="F1451:G1451"/>
    <mergeCell ref="C1435:D1435"/>
    <mergeCell ref="H1433:I1434"/>
    <mergeCell ref="C1389:G1391"/>
    <mergeCell ref="H1389:I1391"/>
    <mergeCell ref="K1375:N1375"/>
    <mergeCell ref="H1397:N1397"/>
    <mergeCell ref="C1375:E1375"/>
    <mergeCell ref="F1375:G1375"/>
    <mergeCell ref="K1389:L1389"/>
    <mergeCell ref="C1398:D1399"/>
    <mergeCell ref="M1391:N1391"/>
    <mergeCell ref="H1392:N1392"/>
    <mergeCell ref="H1394:N1394"/>
    <mergeCell ref="H1396:N1396"/>
    <mergeCell ref="E1398:E1399"/>
    <mergeCell ref="B1386:N1386"/>
    <mergeCell ref="N2072:N2074"/>
    <mergeCell ref="C2291:D2291"/>
    <mergeCell ref="C2067:F2067"/>
    <mergeCell ref="J2292:K2292"/>
    <mergeCell ref="C2070:F2070"/>
    <mergeCell ref="I2052:J2052"/>
    <mergeCell ref="C2043:D2043"/>
    <mergeCell ref="B1955:C1956"/>
    <mergeCell ref="C2292:D2292"/>
    <mergeCell ref="H2063:I2065"/>
    <mergeCell ref="J2291:K2291"/>
    <mergeCell ref="H2292:I2292"/>
    <mergeCell ref="H2291:I2291"/>
    <mergeCell ref="F2293:G2293"/>
    <mergeCell ref="L2293:M2293"/>
    <mergeCell ref="F1874:G1874"/>
    <mergeCell ref="D1849:N1849"/>
    <mergeCell ref="C1850:G1852"/>
    <mergeCell ref="F1788:F1789"/>
    <mergeCell ref="I1730:J1730"/>
    <mergeCell ref="N1788:N1790"/>
    <mergeCell ref="H1853:N1853"/>
    <mergeCell ref="H1861:I1861"/>
    <mergeCell ref="C1854:F1854"/>
    <mergeCell ref="C1853:F1853"/>
    <mergeCell ref="H1857:N1857"/>
    <mergeCell ref="C1855:F1855"/>
    <mergeCell ref="C1864:D1864"/>
    <mergeCell ref="C1865:D1865"/>
    <mergeCell ref="C1858:F1858"/>
    <mergeCell ref="H1823:N1823"/>
    <mergeCell ref="C1820:F1820"/>
    <mergeCell ref="H1820:N1820"/>
    <mergeCell ref="A1777:A1810"/>
    <mergeCell ref="C1839:E1839"/>
    <mergeCell ref="K1851:N1851"/>
    <mergeCell ref="F1859:F1860"/>
    <mergeCell ref="I1839:J1839"/>
    <mergeCell ref="G1859:G1860"/>
    <mergeCell ref="B1777:C1778"/>
    <mergeCell ref="I1838:N1838"/>
    <mergeCell ref="C1856:F1856"/>
    <mergeCell ref="H1859:I1860"/>
    <mergeCell ref="C1863:D1863"/>
    <mergeCell ref="M1852:N1852"/>
    <mergeCell ref="K1850:L1850"/>
    <mergeCell ref="H1856:N1856"/>
    <mergeCell ref="F1839:G1839"/>
    <mergeCell ref="C1857:F1857"/>
    <mergeCell ref="E1859:E1860"/>
    <mergeCell ref="C1861:D1861"/>
    <mergeCell ref="K1852:L1852"/>
    <mergeCell ref="H1854:N1854"/>
    <mergeCell ref="K1623:N1623"/>
    <mergeCell ref="E1611:E1612"/>
    <mergeCell ref="C1615:D1615"/>
    <mergeCell ref="L1513:M1513"/>
    <mergeCell ref="F1522:G1522"/>
    <mergeCell ref="G1504:G1505"/>
    <mergeCell ref="C1503:F1503"/>
    <mergeCell ref="C1556:E1556"/>
    <mergeCell ref="L1504:L1505"/>
    <mergeCell ref="C1448:E1448"/>
    <mergeCell ref="F1455:G1455"/>
    <mergeCell ref="I1446:J1446"/>
    <mergeCell ref="F1454:G1454"/>
    <mergeCell ref="F1449:G1449"/>
    <mergeCell ref="C1430:F1430"/>
    <mergeCell ref="C1431:F1431"/>
    <mergeCell ref="C1432:F1432"/>
    <mergeCell ref="L1478:M1478"/>
    <mergeCell ref="F1521:G1521"/>
    <mergeCell ref="I1447:N1447"/>
    <mergeCell ref="K1449:N1449"/>
    <mergeCell ref="C1502:F1502"/>
    <mergeCell ref="K1443:L1443"/>
    <mergeCell ref="H1442:I1442"/>
    <mergeCell ref="F1448:G1448"/>
    <mergeCell ref="I1449:J1449"/>
    <mergeCell ref="F1447:G1447"/>
    <mergeCell ref="I1448:J1448"/>
    <mergeCell ref="M1444:N1444"/>
    <mergeCell ref="F1453:G1453"/>
    <mergeCell ref="C1446:E1446"/>
    <mergeCell ref="H1430:N1430"/>
    <mergeCell ref="H1431:N1431"/>
    <mergeCell ref="H1432:N1432"/>
    <mergeCell ref="B1421:N1421"/>
    <mergeCell ref="H1513:I1513"/>
    <mergeCell ref="C1447:E1447"/>
    <mergeCell ref="C1443:H1443"/>
    <mergeCell ref="I1443:J1443"/>
    <mergeCell ref="L1442:M1442"/>
    <mergeCell ref="C1500:F1500"/>
    <mergeCell ref="M1443:N1443"/>
    <mergeCell ref="C1498:F1498"/>
    <mergeCell ref="K1444:L1444"/>
    <mergeCell ref="I1454:N1455"/>
    <mergeCell ref="F1446:G1446"/>
    <mergeCell ref="C1450:E1455"/>
    <mergeCell ref="I1444:J1444"/>
    <mergeCell ref="K1445:N1445"/>
    <mergeCell ref="F1442:G1442"/>
    <mergeCell ref="C1449:E1449"/>
    <mergeCell ref="F1452:G1452"/>
    <mergeCell ref="C1444:E1445"/>
    <mergeCell ref="I1450:J1450"/>
    <mergeCell ref="K1450:N1450"/>
    <mergeCell ref="K1446:N1446"/>
    <mergeCell ref="H1436:I1436"/>
    <mergeCell ref="M1409:N1409"/>
    <mergeCell ref="C1408:H1408"/>
    <mergeCell ref="M1408:N1408"/>
    <mergeCell ref="F1370:G1370"/>
    <mergeCell ref="C1409:E1410"/>
    <mergeCell ref="F1419:G1419"/>
    <mergeCell ref="C1370:E1371"/>
    <mergeCell ref="K1408:L1408"/>
    <mergeCell ref="L1370:M1370"/>
    <mergeCell ref="G1362:G1363"/>
    <mergeCell ref="F1409:G1410"/>
    <mergeCell ref="L1407:M1407"/>
    <mergeCell ref="H1362:I1363"/>
    <mergeCell ref="M1362:M1363"/>
    <mergeCell ref="L1362:L1363"/>
    <mergeCell ref="J1362:K1363"/>
    <mergeCell ref="H1370:I1370"/>
    <mergeCell ref="C1364:D1364"/>
    <mergeCell ref="C1365:D1365"/>
    <mergeCell ref="F1371:G1371"/>
    <mergeCell ref="I1408:J1408"/>
    <mergeCell ref="N1362:N1364"/>
    <mergeCell ref="H1364:I1364"/>
    <mergeCell ref="J1364:K1364"/>
    <mergeCell ref="H1365:I1365"/>
    <mergeCell ref="J1365:K1365"/>
    <mergeCell ref="K1461:N1461"/>
    <mergeCell ref="C1468:F1468"/>
    <mergeCell ref="H1467:N1467"/>
    <mergeCell ref="H1466:N1466"/>
    <mergeCell ref="A1456:N1456"/>
    <mergeCell ref="K1479:L1479"/>
    <mergeCell ref="I1514:J1514"/>
    <mergeCell ref="F1478:G1478"/>
    <mergeCell ref="M1479:N1479"/>
    <mergeCell ref="D1458:N1458"/>
    <mergeCell ref="F1483:G1483"/>
    <mergeCell ref="H1464:N1464"/>
    <mergeCell ref="C1465:F1465"/>
    <mergeCell ref="L1469:L1470"/>
    <mergeCell ref="A1422:A1455"/>
    <mergeCell ref="I1483:N1483"/>
    <mergeCell ref="C1466:F1466"/>
    <mergeCell ref="H1465:N1465"/>
    <mergeCell ref="K1462:L1462"/>
    <mergeCell ref="C1464:F1464"/>
    <mergeCell ref="F1482:G1482"/>
    <mergeCell ref="M1462:N1462"/>
    <mergeCell ref="F1484:G1484"/>
    <mergeCell ref="M1469:M1470"/>
    <mergeCell ref="C1469:D1470"/>
    <mergeCell ref="H1468:N1468"/>
    <mergeCell ref="J1469:K1470"/>
    <mergeCell ref="F1469:F1470"/>
    <mergeCell ref="G1469:G1470"/>
    <mergeCell ref="H1469:I1470"/>
    <mergeCell ref="N1469:N1471"/>
    <mergeCell ref="H1748:N1748"/>
    <mergeCell ref="F1753:F1754"/>
    <mergeCell ref="I1774:N1775"/>
    <mergeCell ref="A1635:A1668"/>
    <mergeCell ref="K1693:L1693"/>
    <mergeCell ref="N1682:N1684"/>
    <mergeCell ref="H1723:I1723"/>
    <mergeCell ref="B1635:C1636"/>
    <mergeCell ref="D1635:N1635"/>
    <mergeCell ref="D1636:N1636"/>
    <mergeCell ref="C1637:G1639"/>
    <mergeCell ref="J1971:K1971"/>
    <mergeCell ref="C1970:D1970"/>
    <mergeCell ref="H1969:I1969"/>
    <mergeCell ref="C1972:D1972"/>
    <mergeCell ref="H1970:I1970"/>
    <mergeCell ref="C1971:D1971"/>
    <mergeCell ref="F1943:G1943"/>
    <mergeCell ref="I1909:N1909"/>
    <mergeCell ref="E1930:E1931"/>
    <mergeCell ref="I1910:J1910"/>
    <mergeCell ref="K1911:N1911"/>
    <mergeCell ref="K1912:N1912"/>
    <mergeCell ref="I1913:N1915"/>
    <mergeCell ref="J1933:K1933"/>
    <mergeCell ref="C1910:E1910"/>
    <mergeCell ref="C1943:E1943"/>
    <mergeCell ref="F1903:G1903"/>
    <mergeCell ref="I1911:J1911"/>
    <mergeCell ref="C1912:E1917"/>
    <mergeCell ref="H1934:I1934"/>
    <mergeCell ref="C1909:E1909"/>
    <mergeCell ref="A1882:N1882"/>
    <mergeCell ref="H1939:I1939"/>
    <mergeCell ref="C1911:E1911"/>
    <mergeCell ref="I1912:J1912"/>
    <mergeCell ref="C1934:D1934"/>
    <mergeCell ref="I1916:N1917"/>
    <mergeCell ref="F1911:G1911"/>
    <mergeCell ref="F1915:G1915"/>
    <mergeCell ref="F1912:G1912"/>
    <mergeCell ref="F1913:G1913"/>
    <mergeCell ref="F1914:G1914"/>
    <mergeCell ref="B1883:N1883"/>
    <mergeCell ref="F1916:G1916"/>
    <mergeCell ref="A1884:A1917"/>
    <mergeCell ref="B1884:C1885"/>
    <mergeCell ref="D1884:N1884"/>
    <mergeCell ref="D1885:N1885"/>
    <mergeCell ref="N1930:N1932"/>
    <mergeCell ref="J1886:J1888"/>
    <mergeCell ref="G1930:G1931"/>
    <mergeCell ref="C1944:E1944"/>
    <mergeCell ref="J1969:K1969"/>
    <mergeCell ref="H1971:I1971"/>
    <mergeCell ref="F1944:G1944"/>
    <mergeCell ref="H1975:I1975"/>
    <mergeCell ref="K1947:N1947"/>
    <mergeCell ref="F1947:G1947"/>
    <mergeCell ref="F1952:G1952"/>
    <mergeCell ref="J1930:K1931"/>
    <mergeCell ref="A1919:A1952"/>
    <mergeCell ref="C1646:D1647"/>
    <mergeCell ref="H1645:N1645"/>
    <mergeCell ref="C1643:F1643"/>
    <mergeCell ref="H1646:I1647"/>
    <mergeCell ref="G1646:G1647"/>
    <mergeCell ref="F1646:F1647"/>
    <mergeCell ref="C1659:E1659"/>
    <mergeCell ref="H1686:I1686"/>
    <mergeCell ref="K1675:L1675"/>
    <mergeCell ref="M1657:N1657"/>
    <mergeCell ref="C1642:F1642"/>
    <mergeCell ref="H1652:I1652"/>
    <mergeCell ref="H1644:N1644"/>
    <mergeCell ref="G1788:G1789"/>
    <mergeCell ref="I1731:N1731"/>
    <mergeCell ref="F1732:G1732"/>
    <mergeCell ref="M1781:N1781"/>
    <mergeCell ref="L1788:L1789"/>
    <mergeCell ref="J1788:K1789"/>
    <mergeCell ref="B1742:C1743"/>
    <mergeCell ref="L1725:M1725"/>
    <mergeCell ref="F1728:G1729"/>
    <mergeCell ref="C1724:D1724"/>
    <mergeCell ref="C1695:E1695"/>
    <mergeCell ref="J1646:K1647"/>
    <mergeCell ref="C1624:E1624"/>
    <mergeCell ref="M1621:N1621"/>
    <mergeCell ref="H1620:I1620"/>
    <mergeCell ref="C1566:G1568"/>
    <mergeCell ref="I1592:J1592"/>
    <mergeCell ref="H1570:N1570"/>
    <mergeCell ref="A1529:A1562"/>
    <mergeCell ref="A1598:N1598"/>
    <mergeCell ref="G1611:G1612"/>
    <mergeCell ref="K1603:N1603"/>
    <mergeCell ref="D1565:N1565"/>
    <mergeCell ref="C1591:E1591"/>
    <mergeCell ref="J1651:K1651"/>
    <mergeCell ref="C1644:F1644"/>
    <mergeCell ref="H1643:N1643"/>
    <mergeCell ref="D1530:N1530"/>
    <mergeCell ref="I1585:J1585"/>
    <mergeCell ref="C1585:H1585"/>
    <mergeCell ref="J1614:K1614"/>
    <mergeCell ref="B1600:C1601"/>
    <mergeCell ref="H1611:I1612"/>
    <mergeCell ref="J1611:K1612"/>
    <mergeCell ref="J1613:K1613"/>
    <mergeCell ref="B1563:N1563"/>
    <mergeCell ref="C1531:G1533"/>
    <mergeCell ref="K1585:L1585"/>
    <mergeCell ref="D1529:N1529"/>
    <mergeCell ref="K1532:N1532"/>
    <mergeCell ref="C1536:F1536"/>
    <mergeCell ref="H1537:N1537"/>
    <mergeCell ref="C1614:D1614"/>
    <mergeCell ref="M1622:N1622"/>
    <mergeCell ref="F1622:G1623"/>
    <mergeCell ref="H1614:I1614"/>
    <mergeCell ref="J1615:K1615"/>
    <mergeCell ref="I1596:N1597"/>
    <mergeCell ref="B1528:N1528"/>
    <mergeCell ref="M1611:M1612"/>
    <mergeCell ref="M1585:N1585"/>
    <mergeCell ref="H1531:I1533"/>
    <mergeCell ref="F1560:G1560"/>
    <mergeCell ref="C1613:D1613"/>
    <mergeCell ref="I1561:N1562"/>
    <mergeCell ref="B1529:C1530"/>
    <mergeCell ref="F1561:G1561"/>
    <mergeCell ref="M1533:N1533"/>
    <mergeCell ref="C1534:F1534"/>
    <mergeCell ref="J1531:J1533"/>
    <mergeCell ref="H1534:N1534"/>
    <mergeCell ref="C1538:F1538"/>
    <mergeCell ref="H1538:N1538"/>
    <mergeCell ref="C1535:F1535"/>
    <mergeCell ref="H1536:N1536"/>
    <mergeCell ref="C1537:F1537"/>
    <mergeCell ref="F1548:G1548"/>
    <mergeCell ref="C1548:E1549"/>
    <mergeCell ref="H1535:N1535"/>
    <mergeCell ref="K1533:L1533"/>
    <mergeCell ref="C1660:E1660"/>
    <mergeCell ref="H1684:I1684"/>
    <mergeCell ref="K1657:L1657"/>
    <mergeCell ref="K1659:N1659"/>
    <mergeCell ref="N1611:N1613"/>
    <mergeCell ref="C1611:D1612"/>
    <mergeCell ref="H1615:I1615"/>
    <mergeCell ref="C1479:H1479"/>
    <mergeCell ref="C1519:E1519"/>
    <mergeCell ref="C1509:D1509"/>
    <mergeCell ref="C1480:E1481"/>
    <mergeCell ref="H1463:N1463"/>
    <mergeCell ref="E1469:E1470"/>
    <mergeCell ref="C1467:F1467"/>
    <mergeCell ref="B1457:N1457"/>
    <mergeCell ref="B1422:C1423"/>
    <mergeCell ref="F1491:G1491"/>
    <mergeCell ref="I1482:J1482"/>
    <mergeCell ref="C1483:E1483"/>
    <mergeCell ref="F1480:G1481"/>
    <mergeCell ref="C1460:G1462"/>
    <mergeCell ref="H1460:I1462"/>
    <mergeCell ref="J1460:J1462"/>
    <mergeCell ref="K1460:L1460"/>
    <mergeCell ref="I1525:N1526"/>
    <mergeCell ref="J1504:K1505"/>
    <mergeCell ref="F1519:G1519"/>
    <mergeCell ref="H1498:N1498"/>
    <mergeCell ref="H1499:N1499"/>
    <mergeCell ref="H1500:N1500"/>
    <mergeCell ref="H1501:N1501"/>
    <mergeCell ref="H1502:N1502"/>
    <mergeCell ref="C1508:D1508"/>
    <mergeCell ref="F1444:G1445"/>
    <mergeCell ref="A1458:A1491"/>
    <mergeCell ref="L1441:M1441"/>
    <mergeCell ref="C1501:F1501"/>
    <mergeCell ref="E1504:E1505"/>
    <mergeCell ref="K2297:N2297"/>
    <mergeCell ref="H2276:I2278"/>
    <mergeCell ref="H2316:N2316"/>
    <mergeCell ref="F2339:G2339"/>
    <mergeCell ref="C2318:F2318"/>
    <mergeCell ref="F2341:G2341"/>
    <mergeCell ref="C2276:G2278"/>
    <mergeCell ref="H2279:N2279"/>
    <mergeCell ref="K2276:L2276"/>
    <mergeCell ref="K2277:N2277"/>
    <mergeCell ref="K2278:L2278"/>
    <mergeCell ref="M2278:N2278"/>
    <mergeCell ref="C2280:F2280"/>
    <mergeCell ref="H2280:N2280"/>
    <mergeCell ref="H2282:N2282"/>
    <mergeCell ref="C2279:F2279"/>
    <mergeCell ref="J2276:J2278"/>
    <mergeCell ref="A2132:A2165"/>
    <mergeCell ref="F2199:G2199"/>
    <mergeCell ref="C2221:D2221"/>
    <mergeCell ref="I2228:N2228"/>
    <mergeCell ref="H2249:N2249"/>
    <mergeCell ref="M2225:N2225"/>
    <mergeCell ref="K2226:N2226"/>
    <mergeCell ref="I2226:J2226"/>
    <mergeCell ref="C2229:E2229"/>
    <mergeCell ref="C2217:D2217"/>
    <mergeCell ref="H3140:I3140"/>
    <mergeCell ref="K3076:L3076"/>
    <mergeCell ref="F3081:G3081"/>
    <mergeCell ref="C3073:D3073"/>
    <mergeCell ref="J3031:K3032"/>
    <mergeCell ref="I3047:J3047"/>
    <mergeCell ref="F3047:G3047"/>
    <mergeCell ref="I3046:J3046"/>
    <mergeCell ref="F3045:G3045"/>
    <mergeCell ref="M3031:M3032"/>
    <mergeCell ref="C3025:F3025"/>
    <mergeCell ref="I3079:J3079"/>
    <mergeCell ref="H3060:N3060"/>
    <mergeCell ref="C3072:D3072"/>
    <mergeCell ref="I3049:N3051"/>
    <mergeCell ref="I3052:N3053"/>
    <mergeCell ref="J3068:K3068"/>
    <mergeCell ref="C3035:D3035"/>
    <mergeCell ref="H3033:I3033"/>
    <mergeCell ref="H3035:I3035"/>
    <mergeCell ref="C3068:D3068"/>
    <mergeCell ref="C3033:D3033"/>
    <mergeCell ref="H3068:I3068"/>
    <mergeCell ref="J3037:K3037"/>
    <mergeCell ref="H3037:I3037"/>
    <mergeCell ref="C3026:F3026"/>
    <mergeCell ref="J3073:K3073"/>
    <mergeCell ref="M3066:M3067"/>
    <mergeCell ref="C3039:E3040"/>
    <mergeCell ref="J3033:K3033"/>
    <mergeCell ref="C3069:D3069"/>
    <mergeCell ref="K2952:N2952"/>
    <mergeCell ref="E2960:E2961"/>
    <mergeCell ref="B2949:C2950"/>
    <mergeCell ref="N3350:N3352"/>
    <mergeCell ref="I3296:J3296"/>
    <mergeCell ref="K3296:N3296"/>
    <mergeCell ref="K3306:L3306"/>
    <mergeCell ref="H3317:I3317"/>
    <mergeCell ref="F2862:G2862"/>
    <mergeCell ref="C2640:D2641"/>
    <mergeCell ref="F2378:G2378"/>
    <mergeCell ref="I2366:J2366"/>
    <mergeCell ref="C2372:E2372"/>
    <mergeCell ref="F2376:G2376"/>
    <mergeCell ref="K2384:N2384"/>
    <mergeCell ref="C2690:E2690"/>
    <mergeCell ref="L2676:L2677"/>
    <mergeCell ref="E2676:E2677"/>
    <mergeCell ref="H2676:I2677"/>
    <mergeCell ref="B2629:C2630"/>
    <mergeCell ref="F2375:G2375"/>
    <mergeCell ref="F2690:G2690"/>
    <mergeCell ref="F2057:G2057"/>
    <mergeCell ref="C1876:E1881"/>
    <mergeCell ref="F1846:G1846"/>
    <mergeCell ref="K1638:N1638"/>
    <mergeCell ref="H1640:N1640"/>
    <mergeCell ref="F1629:G1629"/>
    <mergeCell ref="K1639:L1639"/>
    <mergeCell ref="J1637:J1639"/>
    <mergeCell ref="H1637:I1639"/>
    <mergeCell ref="C1805:E1810"/>
    <mergeCell ref="F1596:G1596"/>
    <mergeCell ref="F1668:G1668"/>
    <mergeCell ref="F1631:G1631"/>
    <mergeCell ref="F1633:G1633"/>
    <mergeCell ref="F1632:G1632"/>
    <mergeCell ref="F1664:G1664"/>
    <mergeCell ref="F1665:G1665"/>
    <mergeCell ref="F1666:G1666"/>
    <mergeCell ref="B1634:N1634"/>
    <mergeCell ref="D1814:N1814"/>
    <mergeCell ref="F1880:G1880"/>
    <mergeCell ref="C1875:E1875"/>
    <mergeCell ref="F1774:G1774"/>
    <mergeCell ref="F1628:G1628"/>
    <mergeCell ref="C1723:D1723"/>
    <mergeCell ref="F1595:G1595"/>
    <mergeCell ref="F1667:G1667"/>
    <mergeCell ref="M1639:N1639"/>
    <mergeCell ref="K1637:L1637"/>
    <mergeCell ref="I1667:N1668"/>
    <mergeCell ref="C1663:E1668"/>
    <mergeCell ref="F1630:G1630"/>
    <mergeCell ref="C1640:F1640"/>
    <mergeCell ref="C1641:F1641"/>
    <mergeCell ref="F1663:G1663"/>
    <mergeCell ref="F1308:G1308"/>
    <mergeCell ref="C1628:E1633"/>
    <mergeCell ref="C1308:E1313"/>
    <mergeCell ref="F1597:G1597"/>
    <mergeCell ref="F1312:G1312"/>
    <mergeCell ref="F1311:G1311"/>
    <mergeCell ref="F1310:G1310"/>
    <mergeCell ref="F1309:G1309"/>
    <mergeCell ref="F1313:G1313"/>
    <mergeCell ref="K3538:L3538"/>
    <mergeCell ref="C3534:D3534"/>
    <mergeCell ref="H3530:I3530"/>
    <mergeCell ref="C3519:G3521"/>
    <mergeCell ref="C3490:F3490"/>
    <mergeCell ref="L3492:L3493"/>
    <mergeCell ref="C3508:E3508"/>
    <mergeCell ref="K3521:L3521"/>
    <mergeCell ref="I3510:N3512"/>
    <mergeCell ref="C3509:E3514"/>
    <mergeCell ref="I3509:J3509"/>
    <mergeCell ref="C3488:F3488"/>
    <mergeCell ref="F3511:G3511"/>
    <mergeCell ref="C3487:F3487"/>
    <mergeCell ref="H3492:I3493"/>
    <mergeCell ref="F3477:G3477"/>
    <mergeCell ref="H3452:N3452"/>
    <mergeCell ref="K3448:L3448"/>
    <mergeCell ref="F3457:F3458"/>
    <mergeCell ref="A3375:A3408"/>
    <mergeCell ref="H3453:N3453"/>
    <mergeCell ref="A3373:N3373"/>
    <mergeCell ref="H3454:N3454"/>
    <mergeCell ref="A3410:A3443"/>
    <mergeCell ref="C3436:E3436"/>
    <mergeCell ref="C3435:E3435"/>
    <mergeCell ref="I3434:J3434"/>
    <mergeCell ref="K3504:N3504"/>
    <mergeCell ref="H3483:I3485"/>
    <mergeCell ref="I3504:J3504"/>
    <mergeCell ref="H3495:I3495"/>
    <mergeCell ref="J3495:K3495"/>
    <mergeCell ref="H3494:I3494"/>
    <mergeCell ref="J3483:J3485"/>
    <mergeCell ref="K3483:L3483"/>
    <mergeCell ref="H3526:N3526"/>
    <mergeCell ref="C3507:E3507"/>
    <mergeCell ref="F3506:G3506"/>
    <mergeCell ref="K3540:N3540"/>
    <mergeCell ref="I3502:J3502"/>
    <mergeCell ref="L3501:M3501"/>
    <mergeCell ref="C3483:G3485"/>
    <mergeCell ref="M3502:N3502"/>
    <mergeCell ref="I3505:J3505"/>
    <mergeCell ref="F3478:G3478"/>
    <mergeCell ref="J3464:K3464"/>
    <mergeCell ref="C3465:E3466"/>
    <mergeCell ref="A3446:A3479"/>
    <mergeCell ref="M3450:N3450"/>
    <mergeCell ref="G3457:G3458"/>
    <mergeCell ref="M3457:M3458"/>
    <mergeCell ref="H3462:I3462"/>
    <mergeCell ref="K3468:L3468"/>
    <mergeCell ref="J3462:K3462"/>
    <mergeCell ref="H3461:I3461"/>
    <mergeCell ref="H3463:I3463"/>
    <mergeCell ref="J3463:K3463"/>
    <mergeCell ref="B3445:N3445"/>
    <mergeCell ref="M3183:N3183"/>
    <mergeCell ref="C3184:E3185"/>
    <mergeCell ref="H3181:I3181"/>
    <mergeCell ref="I3187:N3187"/>
    <mergeCell ref="K3118:N3118"/>
    <mergeCell ref="K3119:N3119"/>
    <mergeCell ref="C3117:E3117"/>
    <mergeCell ref="F3184:G3185"/>
    <mergeCell ref="I3117:J3117"/>
    <mergeCell ref="F3116:G3116"/>
    <mergeCell ref="C3118:E3118"/>
    <mergeCell ref="F3118:G3118"/>
    <mergeCell ref="I3118:J3118"/>
    <mergeCell ref="I3119:J3119"/>
    <mergeCell ref="C3251:D3251"/>
    <mergeCell ref="J3180:K3180"/>
    <mergeCell ref="H3211:I3211"/>
    <mergeCell ref="C3183:H3183"/>
    <mergeCell ref="L3181:M3181"/>
    <mergeCell ref="I3183:J3183"/>
    <mergeCell ref="F3153:G3153"/>
    <mergeCell ref="C3188:E3188"/>
    <mergeCell ref="I3120:N3122"/>
    <mergeCell ref="I3123:N3124"/>
    <mergeCell ref="B3125:N3125"/>
    <mergeCell ref="M3076:N3076"/>
    <mergeCell ref="E3137:E3138"/>
    <mergeCell ref="C3076:H3076"/>
    <mergeCell ref="H3142:I3142"/>
    <mergeCell ref="K3044:N3044"/>
    <mergeCell ref="F2995:F2996"/>
    <mergeCell ref="A3020:A3053"/>
    <mergeCell ref="B3019:N3019"/>
    <mergeCell ref="H3062:N3062"/>
    <mergeCell ref="H3350:I3351"/>
    <mergeCell ref="F3075:G3075"/>
    <mergeCell ref="K3041:L3041"/>
    <mergeCell ref="D3056:N3056"/>
    <mergeCell ref="C3057:G3059"/>
    <mergeCell ref="C3317:D3317"/>
    <mergeCell ref="J3069:K3069"/>
    <mergeCell ref="F3039:G3039"/>
    <mergeCell ref="K3047:N3047"/>
    <mergeCell ref="J3035:K3035"/>
    <mergeCell ref="E2995:E2996"/>
    <mergeCell ref="H3040:I3040"/>
    <mergeCell ref="I3010:J3010"/>
    <mergeCell ref="C2997:D2997"/>
    <mergeCell ref="C3005:H3005"/>
    <mergeCell ref="F2943:G2943"/>
    <mergeCell ref="L2932:M2932"/>
    <mergeCell ref="J2928:K2928"/>
    <mergeCell ref="L2933:M2933"/>
    <mergeCell ref="F2932:G2932"/>
    <mergeCell ref="F2939:G2939"/>
    <mergeCell ref="K2905:N2905"/>
    <mergeCell ref="I2904:J2904"/>
    <mergeCell ref="I2763:J2763"/>
    <mergeCell ref="K2739:N2739"/>
    <mergeCell ref="F2727:G2727"/>
    <mergeCell ref="K2728:N2728"/>
    <mergeCell ref="K2727:N2727"/>
    <mergeCell ref="I2727:J2727"/>
    <mergeCell ref="H2680:I2680"/>
    <mergeCell ref="J2680:K2680"/>
    <mergeCell ref="H2858:I2858"/>
    <mergeCell ref="C2762:E2762"/>
    <mergeCell ref="I2760:J2760"/>
    <mergeCell ref="C2763:E2763"/>
    <mergeCell ref="C2727:E2727"/>
    <mergeCell ref="I2762:J2762"/>
    <mergeCell ref="F2725:G2725"/>
    <mergeCell ref="I2728:J2728"/>
    <mergeCell ref="A2736:A2769"/>
    <mergeCell ref="A2700:A2733"/>
    <mergeCell ref="C2680:D2680"/>
    <mergeCell ref="A2734:N2734"/>
    <mergeCell ref="F2761:G2761"/>
    <mergeCell ref="I2726:J2726"/>
    <mergeCell ref="C2831:E2831"/>
    <mergeCell ref="M2828:N2828"/>
    <mergeCell ref="B2736:C2737"/>
    <mergeCell ref="F2903:G2903"/>
    <mergeCell ref="H2501:I2501"/>
    <mergeCell ref="J2645:K2645"/>
    <mergeCell ref="F2945:G2945"/>
    <mergeCell ref="J2929:K2929"/>
    <mergeCell ref="H2927:I2927"/>
    <mergeCell ref="C2932:E2933"/>
    <mergeCell ref="C2927:D2927"/>
    <mergeCell ref="F2584:G2584"/>
    <mergeCell ref="H2964:I2964"/>
    <mergeCell ref="J2609:K2609"/>
    <mergeCell ref="L2827:M2827"/>
    <mergeCell ref="F2829:G2830"/>
    <mergeCell ref="I2831:J2831"/>
    <mergeCell ref="K2798:N2798"/>
    <mergeCell ref="B2770:N2770"/>
    <mergeCell ref="B2735:N2735"/>
    <mergeCell ref="F2944:G2944"/>
    <mergeCell ref="C2896:D2896"/>
    <mergeCell ref="I2905:J2905"/>
    <mergeCell ref="H2894:I2894"/>
    <mergeCell ref="C2895:D2895"/>
    <mergeCell ref="H2895:I2895"/>
    <mergeCell ref="H2645:I2645"/>
    <mergeCell ref="J2500:K2500"/>
    <mergeCell ref="G2498:G2499"/>
    <mergeCell ref="F2831:G2831"/>
    <mergeCell ref="K2828:L2828"/>
    <mergeCell ref="K2830:N2830"/>
    <mergeCell ref="I2830:J2830"/>
    <mergeCell ref="I2829:J2829"/>
    <mergeCell ref="K2829:L2829"/>
    <mergeCell ref="M2545:N2545"/>
    <mergeCell ref="H2898:I2898"/>
    <mergeCell ref="M2829:N2829"/>
    <mergeCell ref="F2827:G2827"/>
    <mergeCell ref="H2576:I2576"/>
    <mergeCell ref="B2416:C2417"/>
    <mergeCell ref="M2498:M2499"/>
    <mergeCell ref="D2416:N2416"/>
    <mergeCell ref="J2895:K2895"/>
    <mergeCell ref="H2500:I2500"/>
    <mergeCell ref="H2566:N2566"/>
    <mergeCell ref="K2831:N2831"/>
    <mergeCell ref="D2736:N2736"/>
    <mergeCell ref="C2498:D2499"/>
    <mergeCell ref="H2826:I2826"/>
    <mergeCell ref="C2859:D2859"/>
    <mergeCell ref="C2609:D2609"/>
    <mergeCell ref="C2829:E2830"/>
    <mergeCell ref="C2828:H2828"/>
    <mergeCell ref="E2498:E2499"/>
    <mergeCell ref="H2609:I2609"/>
    <mergeCell ref="L2498:L2499"/>
    <mergeCell ref="F2498:F2499"/>
    <mergeCell ref="I2409:J2409"/>
    <mergeCell ref="K2409:N2409"/>
    <mergeCell ref="A2416:A2449"/>
    <mergeCell ref="J2501:K2501"/>
    <mergeCell ref="L2472:M2472"/>
    <mergeCell ref="C2429:D2429"/>
    <mergeCell ref="C2431:D2431"/>
    <mergeCell ref="J2498:K2499"/>
    <mergeCell ref="I2906:J2906"/>
    <mergeCell ref="C2576:D2576"/>
    <mergeCell ref="C2566:F2566"/>
    <mergeCell ref="L2436:M2436"/>
    <mergeCell ref="I2584:J2584"/>
    <mergeCell ref="H2498:I2499"/>
    <mergeCell ref="N2498:N2500"/>
    <mergeCell ref="H2431:I2431"/>
    <mergeCell ref="J2431:K2431"/>
    <mergeCell ref="C2789:D2789"/>
    <mergeCell ref="K2792:L2792"/>
    <mergeCell ref="J2787:K2787"/>
    <mergeCell ref="C2790:E2791"/>
    <mergeCell ref="E2818:E2819"/>
    <mergeCell ref="K2773:L2773"/>
    <mergeCell ref="N2818:N2820"/>
    <mergeCell ref="H3349:N3349"/>
    <mergeCell ref="F3332:G3332"/>
    <mergeCell ref="F3335:G3335"/>
    <mergeCell ref="F3336:G3336"/>
    <mergeCell ref="I3333:N3335"/>
    <mergeCell ref="J3352:K3352"/>
    <mergeCell ref="I3152:J3152"/>
    <mergeCell ref="C3187:E3187"/>
    <mergeCell ref="B3338:N3338"/>
    <mergeCell ref="I3330:J3330"/>
    <mergeCell ref="C3063:F3063"/>
    <mergeCell ref="J3350:K3351"/>
    <mergeCell ref="M3059:N3059"/>
    <mergeCell ref="K3057:L3057"/>
    <mergeCell ref="I3007:J3007"/>
    <mergeCell ref="C2986:G2988"/>
    <mergeCell ref="C2994:F2994"/>
    <mergeCell ref="C2993:F2993"/>
    <mergeCell ref="C2998:D2998"/>
    <mergeCell ref="C2990:F2990"/>
    <mergeCell ref="C2991:F2991"/>
    <mergeCell ref="L3004:M3004"/>
    <mergeCell ref="I2975:J2975"/>
    <mergeCell ref="H2989:N2989"/>
    <mergeCell ref="K2973:N2973"/>
    <mergeCell ref="H2923:N2923"/>
    <mergeCell ref="H2922:N2922"/>
    <mergeCell ref="I2976:J2976"/>
    <mergeCell ref="C2963:D2963"/>
    <mergeCell ref="F2982:G2982"/>
    <mergeCell ref="F2969:G2969"/>
    <mergeCell ref="H2965:I2965"/>
    <mergeCell ref="C2922:F2922"/>
    <mergeCell ref="C2923:F2923"/>
    <mergeCell ref="A2878:A2911"/>
    <mergeCell ref="J2965:K2965"/>
    <mergeCell ref="F2980:G2980"/>
    <mergeCell ref="H2963:I2963"/>
    <mergeCell ref="J2963:K2963"/>
    <mergeCell ref="A2947:N2947"/>
    <mergeCell ref="C2926:D2926"/>
    <mergeCell ref="H2968:I2968"/>
    <mergeCell ref="F2977:G2977"/>
    <mergeCell ref="F2979:G2979"/>
    <mergeCell ref="H2926:I2926"/>
    <mergeCell ref="J2926:K2926"/>
    <mergeCell ref="A2876:N2876"/>
    <mergeCell ref="F3182:G3182"/>
    <mergeCell ref="H3075:I3075"/>
    <mergeCell ref="C3142:D3142"/>
    <mergeCell ref="C3079:E3079"/>
    <mergeCell ref="F3079:G3079"/>
    <mergeCell ref="C3081:E3081"/>
    <mergeCell ref="C3082:E3082"/>
    <mergeCell ref="C3060:F3060"/>
    <mergeCell ref="H3073:I3073"/>
    <mergeCell ref="H3061:N3061"/>
    <mergeCell ref="C3022:G3024"/>
    <mergeCell ref="H3022:I3024"/>
    <mergeCell ref="J3022:J3024"/>
    <mergeCell ref="K3022:L3022"/>
    <mergeCell ref="K3023:N3023"/>
    <mergeCell ref="L3031:L3032"/>
    <mergeCell ref="C3047:E3047"/>
    <mergeCell ref="J3072:K3072"/>
    <mergeCell ref="D3021:N3021"/>
    <mergeCell ref="H3038:I3038"/>
    <mergeCell ref="J2995:K2996"/>
    <mergeCell ref="G2995:G2996"/>
    <mergeCell ref="J3001:K3001"/>
    <mergeCell ref="H2998:I2998"/>
    <mergeCell ref="J2998:K2998"/>
    <mergeCell ref="H2999:I2999"/>
    <mergeCell ref="J2999:K2999"/>
    <mergeCell ref="C2974:E2974"/>
    <mergeCell ref="K2988:L2988"/>
    <mergeCell ref="C2999:D2999"/>
    <mergeCell ref="F2974:G2974"/>
    <mergeCell ref="C2975:E2975"/>
    <mergeCell ref="F2975:G2975"/>
    <mergeCell ref="C3003:E3004"/>
    <mergeCell ref="I3005:J3005"/>
    <mergeCell ref="J3002:K3002"/>
    <mergeCell ref="H3000:I3000"/>
    <mergeCell ref="L3003:M3003"/>
    <mergeCell ref="C3001:D3001"/>
    <mergeCell ref="B2983:N2983"/>
    <mergeCell ref="I2973:J2973"/>
    <mergeCell ref="H2990:N2990"/>
    <mergeCell ref="I2981:N2982"/>
    <mergeCell ref="I2978:N2980"/>
    <mergeCell ref="K2977:N2977"/>
    <mergeCell ref="I2977:J2977"/>
    <mergeCell ref="L3252:M3252"/>
    <mergeCell ref="C3181:E3182"/>
    <mergeCell ref="H3180:I3180"/>
    <mergeCell ref="I3084:N3086"/>
    <mergeCell ref="C3153:E3153"/>
    <mergeCell ref="I3087:N3088"/>
    <mergeCell ref="L3074:M3074"/>
    <mergeCell ref="L3075:M3075"/>
    <mergeCell ref="C2989:F2989"/>
    <mergeCell ref="H2994:N2994"/>
    <mergeCell ref="C3002:D3002"/>
    <mergeCell ref="H2986:I2988"/>
    <mergeCell ref="N3031:N3033"/>
    <mergeCell ref="F3040:G3040"/>
    <mergeCell ref="F3003:G3003"/>
    <mergeCell ref="C2995:D2996"/>
    <mergeCell ref="K3006:L3006"/>
    <mergeCell ref="F3004:G3004"/>
    <mergeCell ref="H3002:I3002"/>
    <mergeCell ref="H3004:I3004"/>
    <mergeCell ref="J3000:K3000"/>
    <mergeCell ref="H3001:I3001"/>
    <mergeCell ref="C2992:F2992"/>
    <mergeCell ref="B2984:C2985"/>
    <mergeCell ref="C3061:F3061"/>
    <mergeCell ref="H3026:N3026"/>
    <mergeCell ref="H3072:I3072"/>
    <mergeCell ref="M2995:M2996"/>
    <mergeCell ref="H3036:I3036"/>
    <mergeCell ref="J3038:K3038"/>
    <mergeCell ref="N2995:N2997"/>
    <mergeCell ref="I3009:N3009"/>
    <mergeCell ref="A3018:N3018"/>
    <mergeCell ref="I3044:J3044"/>
    <mergeCell ref="J3034:K3034"/>
    <mergeCell ref="H3034:I3034"/>
    <mergeCell ref="J3036:K3036"/>
    <mergeCell ref="L3040:M3040"/>
    <mergeCell ref="C3038:D3038"/>
    <mergeCell ref="B3020:C3021"/>
    <mergeCell ref="C2964:D2964"/>
    <mergeCell ref="F2941:G2941"/>
    <mergeCell ref="J2966:K2966"/>
    <mergeCell ref="C2939:E2939"/>
    <mergeCell ref="C2940:E2940"/>
    <mergeCell ref="C2930:D2930"/>
    <mergeCell ref="K2760:N2760"/>
    <mergeCell ref="I2828:J2828"/>
    <mergeCell ref="F2763:G2763"/>
    <mergeCell ref="C2432:D2432"/>
    <mergeCell ref="J2466:K2466"/>
    <mergeCell ref="F2479:G2479"/>
    <mergeCell ref="C2403:E2404"/>
    <mergeCell ref="H2423:N2423"/>
    <mergeCell ref="H2430:I2430"/>
    <mergeCell ref="I2403:J2403"/>
    <mergeCell ref="K2418:L2418"/>
    <mergeCell ref="M2402:N2402"/>
    <mergeCell ref="C2422:F2422"/>
    <mergeCell ref="J2430:K2430"/>
    <mergeCell ref="I2413:N2414"/>
    <mergeCell ref="C2426:F2426"/>
    <mergeCell ref="I2438:J2438"/>
    <mergeCell ref="C2427:D2428"/>
    <mergeCell ref="I2338:J2338"/>
    <mergeCell ref="H2425:N2425"/>
    <mergeCell ref="K2440:N2440"/>
    <mergeCell ref="I2402:J2402"/>
    <mergeCell ref="C2438:E2439"/>
    <mergeCell ref="C2423:F2423"/>
    <mergeCell ref="J2427:K2428"/>
    <mergeCell ref="H2426:N2426"/>
    <mergeCell ref="A2381:A2414"/>
    <mergeCell ref="A2345:A2378"/>
    <mergeCell ref="M2420:N2420"/>
    <mergeCell ref="E2427:E2428"/>
    <mergeCell ref="C2425:F2425"/>
    <mergeCell ref="I2332:J2332"/>
    <mergeCell ref="H2424:N2424"/>
    <mergeCell ref="F2403:G2404"/>
    <mergeCell ref="C2430:D2430"/>
    <mergeCell ref="H2421:N2421"/>
    <mergeCell ref="K2403:L2403"/>
    <mergeCell ref="M2403:N2403"/>
    <mergeCell ref="F2427:F2428"/>
    <mergeCell ref="J2326:K2326"/>
    <mergeCell ref="H2324:I2324"/>
    <mergeCell ref="K2439:N2439"/>
    <mergeCell ref="C2421:F2421"/>
    <mergeCell ref="K2402:L2402"/>
    <mergeCell ref="J2325:K2325"/>
    <mergeCell ref="F2329:G2329"/>
    <mergeCell ref="H2328:I2328"/>
    <mergeCell ref="H2327:I2327"/>
    <mergeCell ref="J2327:K2327"/>
    <mergeCell ref="H2329:I2329"/>
    <mergeCell ref="F2330:G2330"/>
    <mergeCell ref="L2330:M2330"/>
    <mergeCell ref="C2402:H2402"/>
    <mergeCell ref="H2435:I2435"/>
    <mergeCell ref="H2422:N2422"/>
    <mergeCell ref="C2325:D2325"/>
    <mergeCell ref="H2427:I2428"/>
    <mergeCell ref="J2324:K2324"/>
    <mergeCell ref="C2326:D2326"/>
    <mergeCell ref="C2329:E2330"/>
    <mergeCell ref="C2328:D2328"/>
    <mergeCell ref="H2326:I2326"/>
    <mergeCell ref="H2330:I2330"/>
    <mergeCell ref="J2328:K2328"/>
    <mergeCell ref="C2324:D2324"/>
    <mergeCell ref="C2327:D2327"/>
    <mergeCell ref="L2427:L2428"/>
    <mergeCell ref="K2338:N2338"/>
    <mergeCell ref="M2427:M2428"/>
    <mergeCell ref="H2325:I2325"/>
    <mergeCell ref="G2427:G2428"/>
    <mergeCell ref="C2905:E2905"/>
    <mergeCell ref="F2795:G2795"/>
    <mergeCell ref="H2929:I2929"/>
    <mergeCell ref="C2795:E2795"/>
    <mergeCell ref="F2902:G2902"/>
    <mergeCell ref="H2928:I2928"/>
    <mergeCell ref="C2941:E2946"/>
    <mergeCell ref="J2964:K2964"/>
    <mergeCell ref="H2966:I2966"/>
    <mergeCell ref="F2942:G2942"/>
    <mergeCell ref="C2971:E2972"/>
    <mergeCell ref="K2940:N2940"/>
    <mergeCell ref="F2946:G2946"/>
    <mergeCell ref="H2930:I2930"/>
    <mergeCell ref="J2930:K2930"/>
    <mergeCell ref="J2927:K2927"/>
    <mergeCell ref="C2928:D2928"/>
    <mergeCell ref="L2791:M2791"/>
    <mergeCell ref="C2894:D2894"/>
    <mergeCell ref="F2933:G2933"/>
    <mergeCell ref="K2510:N2510"/>
    <mergeCell ref="C2407:E2407"/>
    <mergeCell ref="F2405:G2405"/>
    <mergeCell ref="H2364:I2364"/>
    <mergeCell ref="D2346:N2346"/>
    <mergeCell ref="I2342:N2343"/>
    <mergeCell ref="C2347:G2349"/>
    <mergeCell ref="C2362:D2362"/>
    <mergeCell ref="I2333:J2333"/>
    <mergeCell ref="L2365:M2365"/>
    <mergeCell ref="C2408:E2408"/>
    <mergeCell ref="J2358:K2358"/>
    <mergeCell ref="K2367:L2367"/>
    <mergeCell ref="C2478:E2478"/>
    <mergeCell ref="H2359:I2359"/>
    <mergeCell ref="I2405:J2405"/>
    <mergeCell ref="D2382:N2382"/>
    <mergeCell ref="C2363:D2363"/>
    <mergeCell ref="G2569:G2570"/>
    <mergeCell ref="H2497:N2497"/>
    <mergeCell ref="F2514:G2514"/>
    <mergeCell ref="C2395:D2395"/>
    <mergeCell ref="F2414:G2414"/>
    <mergeCell ref="H2396:I2396"/>
    <mergeCell ref="H2397:I2397"/>
    <mergeCell ref="J2397:K2397"/>
    <mergeCell ref="I2373:J2373"/>
    <mergeCell ref="F2413:G2413"/>
    <mergeCell ref="I2374:N2376"/>
    <mergeCell ref="C2398:D2398"/>
    <mergeCell ref="C2437:H2437"/>
    <mergeCell ref="I2407:J2407"/>
    <mergeCell ref="F2406:G2406"/>
    <mergeCell ref="C2509:E2510"/>
    <mergeCell ref="F2410:G2410"/>
    <mergeCell ref="C2405:E2405"/>
    <mergeCell ref="K2405:N2405"/>
    <mergeCell ref="F2506:G2506"/>
    <mergeCell ref="C2406:E2406"/>
    <mergeCell ref="I2406:N2406"/>
    <mergeCell ref="K2373:N2373"/>
    <mergeCell ref="C2388:F2388"/>
    <mergeCell ref="H2399:I2399"/>
    <mergeCell ref="C2399:D2399"/>
    <mergeCell ref="I2377:N2378"/>
    <mergeCell ref="H2388:N2388"/>
    <mergeCell ref="H2387:N2387"/>
    <mergeCell ref="H2398:I2398"/>
    <mergeCell ref="L2401:M2401"/>
    <mergeCell ref="A2379:N2379"/>
    <mergeCell ref="I2902:J2902"/>
    <mergeCell ref="F2869:G2869"/>
    <mergeCell ref="I2874:N2875"/>
    <mergeCell ref="J2856:K2856"/>
    <mergeCell ref="H2856:I2856"/>
    <mergeCell ref="H2857:I2857"/>
    <mergeCell ref="J2857:K2857"/>
    <mergeCell ref="J2967:K2967"/>
    <mergeCell ref="F2906:G2906"/>
    <mergeCell ref="N2924:N2926"/>
    <mergeCell ref="F2910:G2910"/>
    <mergeCell ref="K2901:N2901"/>
    <mergeCell ref="I2900:J2900"/>
    <mergeCell ref="F2900:G2901"/>
    <mergeCell ref="C2902:E2902"/>
    <mergeCell ref="C2856:D2856"/>
    <mergeCell ref="H2897:I2897"/>
    <mergeCell ref="I2871:N2873"/>
    <mergeCell ref="J2855:K2855"/>
    <mergeCell ref="C2857:D2857"/>
    <mergeCell ref="K3082:N3082"/>
    <mergeCell ref="I3045:N3045"/>
    <mergeCell ref="F3082:G3082"/>
    <mergeCell ref="D3020:N3020"/>
    <mergeCell ref="H3182:I3182"/>
    <mergeCell ref="C3140:D3140"/>
    <mergeCell ref="F3117:G3117"/>
    <mergeCell ref="I3083:J3083"/>
    <mergeCell ref="C3070:D3070"/>
    <mergeCell ref="I3078:J3078"/>
    <mergeCell ref="J3071:K3071"/>
    <mergeCell ref="H3070:I3070"/>
    <mergeCell ref="H3071:I3071"/>
    <mergeCell ref="H3069:I3069"/>
    <mergeCell ref="I3081:J3081"/>
    <mergeCell ref="C3071:D3071"/>
    <mergeCell ref="J3070:K3070"/>
    <mergeCell ref="J3140:K3140"/>
    <mergeCell ref="F3181:G3181"/>
    <mergeCell ref="F3137:F3138"/>
    <mergeCell ref="C3141:D3141"/>
    <mergeCell ref="J3141:K3141"/>
    <mergeCell ref="J3142:K3142"/>
    <mergeCell ref="K3083:N3083"/>
    <mergeCell ref="H2993:N2993"/>
    <mergeCell ref="C2977:E2982"/>
    <mergeCell ref="F2976:G2976"/>
    <mergeCell ref="H2967:I2967"/>
    <mergeCell ref="M2934:N2934"/>
    <mergeCell ref="J2931:K2931"/>
    <mergeCell ref="H2932:I2932"/>
    <mergeCell ref="H2931:I2931"/>
    <mergeCell ref="I2935:J2935"/>
    <mergeCell ref="B2912:N2912"/>
    <mergeCell ref="H2969:I2969"/>
    <mergeCell ref="K2935:L2935"/>
    <mergeCell ref="I2934:J2934"/>
    <mergeCell ref="F2935:G2936"/>
    <mergeCell ref="C2931:D2931"/>
    <mergeCell ref="K2986:L2986"/>
    <mergeCell ref="F2978:G2978"/>
    <mergeCell ref="K2976:N2976"/>
    <mergeCell ref="F2973:G2973"/>
    <mergeCell ref="I2971:J2971"/>
    <mergeCell ref="K2971:L2971"/>
    <mergeCell ref="M2971:N2971"/>
    <mergeCell ref="F2981:G2981"/>
    <mergeCell ref="L2969:M2969"/>
    <mergeCell ref="C2968:E2969"/>
    <mergeCell ref="K2972:N2972"/>
    <mergeCell ref="C2967:D2967"/>
    <mergeCell ref="I2970:J2970"/>
    <mergeCell ref="F2971:G2972"/>
    <mergeCell ref="L2968:M2968"/>
    <mergeCell ref="I2945:N2946"/>
    <mergeCell ref="C2965:D2965"/>
    <mergeCell ref="K2934:L2934"/>
    <mergeCell ref="I2972:J2972"/>
    <mergeCell ref="C2935:E2936"/>
    <mergeCell ref="C3180:D3180"/>
    <mergeCell ref="K3183:L3183"/>
    <mergeCell ref="L3182:M3182"/>
    <mergeCell ref="I3184:J3184"/>
    <mergeCell ref="K3184:L3184"/>
    <mergeCell ref="M3184:N3184"/>
    <mergeCell ref="K3153:N3153"/>
    <mergeCell ref="I3116:N3116"/>
    <mergeCell ref="M3077:N3077"/>
    <mergeCell ref="C3030:F3030"/>
    <mergeCell ref="H3028:N3028"/>
    <mergeCell ref="C3028:F3028"/>
    <mergeCell ref="I3082:J3082"/>
    <mergeCell ref="H3027:N3027"/>
    <mergeCell ref="K3024:L3024"/>
    <mergeCell ref="C3045:E3045"/>
    <mergeCell ref="H3029:N3029"/>
    <mergeCell ref="M3024:N3024"/>
    <mergeCell ref="C3036:D3036"/>
    <mergeCell ref="C3037:D3037"/>
    <mergeCell ref="H3030:N3030"/>
    <mergeCell ref="C3029:F3029"/>
    <mergeCell ref="G3031:G3032"/>
    <mergeCell ref="F3031:F3032"/>
    <mergeCell ref="C3031:D3032"/>
    <mergeCell ref="E3031:E3032"/>
    <mergeCell ref="H3031:I3032"/>
    <mergeCell ref="I2941:J2941"/>
    <mergeCell ref="C2966:D2966"/>
    <mergeCell ref="K2970:L2970"/>
    <mergeCell ref="K2941:N2941"/>
    <mergeCell ref="C2858:D2858"/>
    <mergeCell ref="J2896:K2896"/>
    <mergeCell ref="F2898:G2898"/>
    <mergeCell ref="H2997:I2997"/>
    <mergeCell ref="K3005:L3005"/>
    <mergeCell ref="F3006:G3007"/>
    <mergeCell ref="D2985:N2985"/>
    <mergeCell ref="K2987:N2987"/>
    <mergeCell ref="M2988:N2988"/>
    <mergeCell ref="C2970:H2970"/>
    <mergeCell ref="I2942:N2944"/>
    <mergeCell ref="C2934:H2934"/>
    <mergeCell ref="C2973:E2973"/>
    <mergeCell ref="M2970:N2970"/>
    <mergeCell ref="F2968:G2968"/>
    <mergeCell ref="B2948:N2948"/>
    <mergeCell ref="H3025:N3025"/>
    <mergeCell ref="N3066:N3068"/>
    <mergeCell ref="H3039:I3039"/>
    <mergeCell ref="L3039:M3039"/>
    <mergeCell ref="C3006:E3007"/>
    <mergeCell ref="J2997:K2997"/>
    <mergeCell ref="H2995:I2996"/>
    <mergeCell ref="M3005:N3005"/>
    <mergeCell ref="H2896:I2896"/>
    <mergeCell ref="I2761:N2761"/>
    <mergeCell ref="F2760:G2760"/>
    <mergeCell ref="J2683:K2683"/>
    <mergeCell ref="C2610:D2610"/>
    <mergeCell ref="J2610:K2610"/>
    <mergeCell ref="H2610:I2610"/>
    <mergeCell ref="H2681:I2681"/>
    <mergeCell ref="H2684:I2684"/>
    <mergeCell ref="C2976:E2976"/>
    <mergeCell ref="J2986:J2988"/>
    <mergeCell ref="I2974:N2974"/>
    <mergeCell ref="F2909:G2909"/>
    <mergeCell ref="M2900:N2900"/>
    <mergeCell ref="K2899:L2899"/>
    <mergeCell ref="K2902:N2902"/>
    <mergeCell ref="K2900:L2900"/>
    <mergeCell ref="I2901:J2901"/>
    <mergeCell ref="B2877:N2877"/>
    <mergeCell ref="B2878:C2879"/>
    <mergeCell ref="M2924:M2925"/>
    <mergeCell ref="F2907:G2907"/>
    <mergeCell ref="L2898:M2898"/>
    <mergeCell ref="I2910:N2911"/>
    <mergeCell ref="I2899:J2899"/>
    <mergeCell ref="F2908:G2908"/>
    <mergeCell ref="D2878:N2878"/>
    <mergeCell ref="C2899:H2899"/>
    <mergeCell ref="F2911:G2911"/>
    <mergeCell ref="M2899:N2899"/>
    <mergeCell ref="C2900:E2901"/>
    <mergeCell ref="C2906:E2911"/>
    <mergeCell ref="L2924:L2925"/>
    <mergeCell ref="I2907:N2909"/>
    <mergeCell ref="H2933:I2933"/>
    <mergeCell ref="C2682:D2682"/>
    <mergeCell ref="J2711:K2712"/>
    <mergeCell ref="M2704:N2704"/>
    <mergeCell ref="J2713:K2713"/>
    <mergeCell ref="F2513:G2513"/>
    <mergeCell ref="K2515:N2515"/>
    <mergeCell ref="K2511:N2511"/>
    <mergeCell ref="K2514:N2514"/>
    <mergeCell ref="I2513:J2513"/>
    <mergeCell ref="I2514:J2514"/>
    <mergeCell ref="F2569:F2570"/>
    <mergeCell ref="L2506:M2506"/>
    <mergeCell ref="I2508:J2508"/>
    <mergeCell ref="F2507:G2507"/>
    <mergeCell ref="H2569:I2570"/>
    <mergeCell ref="L2569:L2570"/>
    <mergeCell ref="B2486:N2486"/>
    <mergeCell ref="F2303:G2303"/>
    <mergeCell ref="J2356:K2357"/>
    <mergeCell ref="F2306:G2306"/>
    <mergeCell ref="F2305:G2305"/>
    <mergeCell ref="J2347:J2349"/>
    <mergeCell ref="H2347:I2349"/>
    <mergeCell ref="I2339:N2341"/>
    <mergeCell ref="C2361:D2361"/>
    <mergeCell ref="F2364:G2364"/>
    <mergeCell ref="K2332:L2332"/>
    <mergeCell ref="M2332:N2332"/>
    <mergeCell ref="C2331:H2331"/>
    <mergeCell ref="I2331:J2331"/>
    <mergeCell ref="C2336:E2336"/>
    <mergeCell ref="J2361:K2361"/>
    <mergeCell ref="K2347:L2347"/>
    <mergeCell ref="C2302:E2307"/>
    <mergeCell ref="K2349:L2349"/>
    <mergeCell ref="G2356:G2357"/>
    <mergeCell ref="C2352:F2352"/>
    <mergeCell ref="M2356:M2357"/>
    <mergeCell ref="A2308:N2308"/>
    <mergeCell ref="C2332:E2333"/>
    <mergeCell ref="K2312:L2312"/>
    <mergeCell ref="M2331:N2331"/>
    <mergeCell ref="I2336:J2336"/>
    <mergeCell ref="K2302:N2302"/>
    <mergeCell ref="K2337:N2337"/>
    <mergeCell ref="J2312:J2314"/>
    <mergeCell ref="H2353:N2353"/>
    <mergeCell ref="F2304:G2304"/>
    <mergeCell ref="H2356:I2357"/>
    <mergeCell ref="F2307:G2307"/>
    <mergeCell ref="D2310:N2310"/>
    <mergeCell ref="D2311:N2311"/>
    <mergeCell ref="K2348:N2348"/>
    <mergeCell ref="F2356:F2357"/>
    <mergeCell ref="C2353:F2353"/>
    <mergeCell ref="B2309:N2309"/>
    <mergeCell ref="A2310:A2343"/>
    <mergeCell ref="J2363:K2363"/>
    <mergeCell ref="C2337:E2337"/>
    <mergeCell ref="H2355:N2355"/>
    <mergeCell ref="C2312:G2314"/>
    <mergeCell ref="H2683:I2683"/>
    <mergeCell ref="C2569:D2570"/>
    <mergeCell ref="H2568:N2568"/>
    <mergeCell ref="F2407:G2407"/>
    <mergeCell ref="I2510:J2510"/>
    <mergeCell ref="K2437:L2437"/>
    <mergeCell ref="I2477:N2477"/>
    <mergeCell ref="I2509:J2509"/>
    <mergeCell ref="H2365:I2365"/>
    <mergeCell ref="L2356:L2357"/>
    <mergeCell ref="I2303:N2305"/>
    <mergeCell ref="H2312:I2314"/>
    <mergeCell ref="I2302:J2302"/>
    <mergeCell ref="L2329:M2329"/>
    <mergeCell ref="C2295:H2295"/>
    <mergeCell ref="F2332:G2333"/>
    <mergeCell ref="C2298:E2298"/>
    <mergeCell ref="I2301:J2301"/>
    <mergeCell ref="K2314:L2314"/>
    <mergeCell ref="E2356:E2357"/>
    <mergeCell ref="I2306:N2307"/>
    <mergeCell ref="B2310:C2311"/>
    <mergeCell ref="I2337:J2337"/>
    <mergeCell ref="L2294:M2294"/>
    <mergeCell ref="F2298:G2298"/>
    <mergeCell ref="C2293:E2294"/>
    <mergeCell ref="K2331:L2331"/>
    <mergeCell ref="M2314:N2314"/>
    <mergeCell ref="F2294:G2294"/>
    <mergeCell ref="I2299:N2299"/>
    <mergeCell ref="C2300:E2300"/>
    <mergeCell ref="F2302:G2302"/>
    <mergeCell ref="I2298:J2298"/>
    <mergeCell ref="K2298:N2298"/>
    <mergeCell ref="I2300:J2300"/>
    <mergeCell ref="K2313:N2313"/>
    <mergeCell ref="C2299:E2299"/>
    <mergeCell ref="H2294:I2294"/>
    <mergeCell ref="I2408:J2408"/>
    <mergeCell ref="B2381:C2382"/>
    <mergeCell ref="C2389:F2389"/>
    <mergeCell ref="C2397:D2397"/>
    <mergeCell ref="H2395:I2395"/>
    <mergeCell ref="C2396:D2396"/>
    <mergeCell ref="C2508:H2508"/>
    <mergeCell ref="J2571:K2571"/>
    <mergeCell ref="C2585:E2585"/>
    <mergeCell ref="H2571:I2571"/>
    <mergeCell ref="C2571:D2571"/>
    <mergeCell ref="C2473:H2473"/>
    <mergeCell ref="J2399:K2399"/>
    <mergeCell ref="F2412:G2412"/>
    <mergeCell ref="F2408:G2408"/>
    <mergeCell ref="F2400:G2400"/>
    <mergeCell ref="F2411:G2411"/>
    <mergeCell ref="K2408:N2408"/>
    <mergeCell ref="J2395:K2395"/>
    <mergeCell ref="H2389:N2389"/>
    <mergeCell ref="B2380:N2380"/>
    <mergeCell ref="H2400:I2400"/>
    <mergeCell ref="C2400:E2401"/>
    <mergeCell ref="K2368:N2368"/>
    <mergeCell ref="C2383:G2385"/>
    <mergeCell ref="C2359:D2359"/>
    <mergeCell ref="I2368:J2368"/>
    <mergeCell ref="C2369:E2369"/>
    <mergeCell ref="L2507:M2507"/>
    <mergeCell ref="E2569:E2570"/>
    <mergeCell ref="N2569:N2571"/>
    <mergeCell ref="M2508:N2508"/>
    <mergeCell ref="C2497:F2497"/>
    <mergeCell ref="C2513:E2513"/>
    <mergeCell ref="C2514:E2514"/>
    <mergeCell ref="M2367:N2367"/>
    <mergeCell ref="F2409:G2409"/>
    <mergeCell ref="C2358:D2358"/>
    <mergeCell ref="K2509:L2509"/>
    <mergeCell ref="I2369:J2369"/>
    <mergeCell ref="F2511:G2511"/>
    <mergeCell ref="M2437:N2437"/>
    <mergeCell ref="N2356:N2358"/>
    <mergeCell ref="F2337:G2337"/>
    <mergeCell ref="H2352:N2352"/>
    <mergeCell ref="C2356:D2357"/>
    <mergeCell ref="D2345:N2345"/>
    <mergeCell ref="H2363:I2363"/>
    <mergeCell ref="F2334:G2334"/>
    <mergeCell ref="F2336:G2336"/>
    <mergeCell ref="I2515:J2515"/>
    <mergeCell ref="C2511:E2511"/>
    <mergeCell ref="M2509:N2509"/>
    <mergeCell ref="I2511:J2511"/>
    <mergeCell ref="L2364:M2364"/>
    <mergeCell ref="H2361:I2361"/>
    <mergeCell ref="C2364:E2365"/>
    <mergeCell ref="B2344:N2344"/>
    <mergeCell ref="B2345:C2346"/>
    <mergeCell ref="C2409:E2414"/>
    <mergeCell ref="J2359:K2359"/>
    <mergeCell ref="D2381:N2381"/>
    <mergeCell ref="H2358:I2358"/>
    <mergeCell ref="I2476:J2476"/>
    <mergeCell ref="F2436:G2436"/>
    <mergeCell ref="C2466:D2466"/>
    <mergeCell ref="F2438:G2439"/>
    <mergeCell ref="F2445:G2445"/>
    <mergeCell ref="F2444:G2444"/>
    <mergeCell ref="C2471:E2472"/>
    <mergeCell ref="I2444:J2444"/>
    <mergeCell ref="F2443:G2443"/>
    <mergeCell ref="J2470:K2470"/>
    <mergeCell ref="D2417:N2417"/>
    <mergeCell ref="C2433:D2433"/>
    <mergeCell ref="I2440:J2440"/>
    <mergeCell ref="F2435:G2435"/>
    <mergeCell ref="C2435:E2436"/>
    <mergeCell ref="I2437:J2437"/>
    <mergeCell ref="J2429:K2429"/>
    <mergeCell ref="F2440:G2440"/>
    <mergeCell ref="L2435:M2435"/>
    <mergeCell ref="F2441:G2441"/>
    <mergeCell ref="I2439:J2439"/>
    <mergeCell ref="K2438:L2438"/>
    <mergeCell ref="C2424:F2424"/>
    <mergeCell ref="M2438:N2438"/>
    <mergeCell ref="C2434:D2434"/>
    <mergeCell ref="C2441:E2441"/>
    <mergeCell ref="H2433:I2433"/>
    <mergeCell ref="C2440:E2440"/>
    <mergeCell ref="H2429:I2429"/>
    <mergeCell ref="I2441:N2441"/>
    <mergeCell ref="N2427:N2429"/>
    <mergeCell ref="J2469:K2469"/>
    <mergeCell ref="K2419:N2419"/>
    <mergeCell ref="H2436:I2436"/>
    <mergeCell ref="C2897:E2898"/>
    <mergeCell ref="F2905:G2905"/>
    <mergeCell ref="J2894:K2894"/>
    <mergeCell ref="L2897:M2897"/>
    <mergeCell ref="L2826:M2826"/>
    <mergeCell ref="C2713:D2713"/>
    <mergeCell ref="K2704:L2704"/>
    <mergeCell ref="N2711:N2713"/>
    <mergeCell ref="K2475:N2475"/>
    <mergeCell ref="H2468:I2468"/>
    <mergeCell ref="C2479:E2479"/>
    <mergeCell ref="H2471:I2471"/>
    <mergeCell ref="K2420:L2420"/>
    <mergeCell ref="I2448:N2449"/>
    <mergeCell ref="J2418:J2420"/>
    <mergeCell ref="H2470:I2470"/>
    <mergeCell ref="K2443:N2443"/>
    <mergeCell ref="J2432:K2432"/>
    <mergeCell ref="H2432:I2432"/>
    <mergeCell ref="J2434:K2434"/>
    <mergeCell ref="H2434:I2434"/>
    <mergeCell ref="J2433:K2433"/>
    <mergeCell ref="I2410:N2412"/>
    <mergeCell ref="F2472:G2472"/>
    <mergeCell ref="K2444:N2444"/>
    <mergeCell ref="K2479:N2479"/>
    <mergeCell ref="I2474:J2474"/>
    <mergeCell ref="C2468:D2468"/>
    <mergeCell ref="H2467:I2467"/>
    <mergeCell ref="L2471:M2471"/>
    <mergeCell ref="F2446:G2446"/>
    <mergeCell ref="F2447:G2447"/>
    <mergeCell ref="I2443:J2443"/>
    <mergeCell ref="C2470:D2470"/>
    <mergeCell ref="H2472:I2472"/>
    <mergeCell ref="C2444:E2449"/>
    <mergeCell ref="C2467:D2467"/>
    <mergeCell ref="C2418:G2420"/>
    <mergeCell ref="I2765:N2767"/>
    <mergeCell ref="H2711:I2712"/>
    <mergeCell ref="F2726:G2726"/>
    <mergeCell ref="I2586:J2586"/>
    <mergeCell ref="C2512:E2512"/>
    <mergeCell ref="J2569:K2570"/>
    <mergeCell ref="H2507:I2507"/>
    <mergeCell ref="F2585:G2585"/>
    <mergeCell ref="H2506:I2506"/>
    <mergeCell ref="M2569:M2570"/>
    <mergeCell ref="M2711:M2712"/>
    <mergeCell ref="C2648:E2649"/>
    <mergeCell ref="H2647:I2647"/>
    <mergeCell ref="C2760:E2760"/>
    <mergeCell ref="J2858:K2858"/>
    <mergeCell ref="F2897:G2897"/>
    <mergeCell ref="C2761:E2761"/>
    <mergeCell ref="C2681:D2681"/>
    <mergeCell ref="L2711:L2712"/>
    <mergeCell ref="H2707:N2707"/>
    <mergeCell ref="H2713:I2713"/>
    <mergeCell ref="C2707:F2707"/>
    <mergeCell ref="H2648:I2648"/>
    <mergeCell ref="C2647:D2647"/>
    <mergeCell ref="C2684:E2685"/>
    <mergeCell ref="H2611:I2611"/>
    <mergeCell ref="J2647:K2647"/>
    <mergeCell ref="M2651:N2651"/>
    <mergeCell ref="C2683:D2683"/>
    <mergeCell ref="F2648:G2648"/>
    <mergeCell ref="F2684:G2684"/>
    <mergeCell ref="J2611:K2611"/>
    <mergeCell ref="F2651:G2652"/>
    <mergeCell ref="C2612:D2612"/>
    <mergeCell ref="H2612:I2612"/>
    <mergeCell ref="I2652:J2652"/>
    <mergeCell ref="I2651:J2651"/>
    <mergeCell ref="L2613:M2613"/>
    <mergeCell ref="L2614:M2614"/>
    <mergeCell ref="C2653:E2653"/>
    <mergeCell ref="J2612:K2612"/>
    <mergeCell ref="C2611:D2611"/>
    <mergeCell ref="F2614:G2614"/>
    <mergeCell ref="H2614:I2614"/>
    <mergeCell ref="C2615:H2615"/>
    <mergeCell ref="L2684:M2684"/>
    <mergeCell ref="C2646:D2646"/>
    <mergeCell ref="G2711:G2712"/>
    <mergeCell ref="F2471:G2471"/>
    <mergeCell ref="I2478:J2478"/>
    <mergeCell ref="J2468:K2468"/>
    <mergeCell ref="H2469:I2469"/>
    <mergeCell ref="H2496:N2496"/>
    <mergeCell ref="F2476:G2476"/>
    <mergeCell ref="C2469:D2469"/>
    <mergeCell ref="F2478:G2478"/>
    <mergeCell ref="J2467:K2467"/>
    <mergeCell ref="H2466:I2466"/>
    <mergeCell ref="F2509:G2510"/>
    <mergeCell ref="K2476:N2476"/>
    <mergeCell ref="C2476:E2476"/>
    <mergeCell ref="I2479:J2479"/>
    <mergeCell ref="I2445:N2447"/>
    <mergeCell ref="H2418:I2420"/>
    <mergeCell ref="C3211:D3211"/>
    <mergeCell ref="H3250:I3250"/>
    <mergeCell ref="J3212:K3212"/>
    <mergeCell ref="H3252:I3252"/>
    <mergeCell ref="C3213:D3213"/>
    <mergeCell ref="I3194:N3195"/>
    <mergeCell ref="F3331:G3331"/>
    <mergeCell ref="H3348:N3348"/>
    <mergeCell ref="F3333:G3333"/>
    <mergeCell ref="F3337:G3337"/>
    <mergeCell ref="C3254:H3254"/>
    <mergeCell ref="H3249:I3249"/>
    <mergeCell ref="L3253:M3253"/>
    <mergeCell ref="J3250:K3250"/>
    <mergeCell ref="C3252:E3253"/>
    <mergeCell ref="H3253:I3253"/>
    <mergeCell ref="F3253:G3253"/>
    <mergeCell ref="H3251:I3251"/>
    <mergeCell ref="J3251:K3251"/>
    <mergeCell ref="I3254:J3254"/>
    <mergeCell ref="M3254:N3254"/>
    <mergeCell ref="F3295:G3295"/>
    <mergeCell ref="J3249:K3249"/>
    <mergeCell ref="C3249:D3249"/>
    <mergeCell ref="I3332:J3332"/>
    <mergeCell ref="C3250:D3250"/>
    <mergeCell ref="K3254:L3254"/>
    <mergeCell ref="H3246:I3246"/>
    <mergeCell ref="C3332:E3337"/>
    <mergeCell ref="K3332:N3332"/>
    <mergeCell ref="F3330:G3330"/>
    <mergeCell ref="J3248:K3248"/>
    <mergeCell ref="C3212:D3212"/>
    <mergeCell ref="F3252:G3252"/>
    <mergeCell ref="J3211:K3211"/>
    <mergeCell ref="H3212:I3212"/>
    <mergeCell ref="B3196:N3196"/>
    <mergeCell ref="C3116:E3116"/>
    <mergeCell ref="F3187:G3187"/>
    <mergeCell ref="I3153:J3153"/>
    <mergeCell ref="C3137:D3138"/>
    <mergeCell ref="K3078:N3078"/>
    <mergeCell ref="H3141:I3141"/>
    <mergeCell ref="I3076:J3076"/>
    <mergeCell ref="M2935:N2935"/>
    <mergeCell ref="F2960:F2961"/>
    <mergeCell ref="K2953:L2953"/>
    <mergeCell ref="J2951:J2953"/>
    <mergeCell ref="H2951:I2953"/>
    <mergeCell ref="M2953:N2953"/>
    <mergeCell ref="C3331:E3331"/>
    <mergeCell ref="I3295:J3295"/>
    <mergeCell ref="K3342:N3342"/>
    <mergeCell ref="C3329:E3329"/>
    <mergeCell ref="K3341:L3341"/>
    <mergeCell ref="L3315:L3316"/>
    <mergeCell ref="L3350:L3351"/>
    <mergeCell ref="K3295:N3295"/>
    <mergeCell ref="F3329:G3329"/>
    <mergeCell ref="K3331:N3331"/>
    <mergeCell ref="H3247:I3247"/>
    <mergeCell ref="J3246:K3246"/>
    <mergeCell ref="H3248:I3248"/>
    <mergeCell ref="J3247:K3247"/>
    <mergeCell ref="I3297:N3299"/>
    <mergeCell ref="C3330:E3330"/>
    <mergeCell ref="M3350:M3351"/>
    <mergeCell ref="C3348:F3348"/>
    <mergeCell ref="I3331:J3331"/>
    <mergeCell ref="C3349:F3349"/>
    <mergeCell ref="C3352:D3352"/>
    <mergeCell ref="H3352:I3352"/>
    <mergeCell ref="C3246:D3246"/>
    <mergeCell ref="C3247:D3247"/>
    <mergeCell ref="C3248:D3248"/>
    <mergeCell ref="I3329:N3329"/>
    <mergeCell ref="F3334:G3334"/>
    <mergeCell ref="I3336:N3337"/>
    <mergeCell ref="G3350:G3351"/>
    <mergeCell ref="K3059:L3059"/>
    <mergeCell ref="M3315:M3316"/>
    <mergeCell ref="C3295:E3295"/>
    <mergeCell ref="L2995:L2996"/>
    <mergeCell ref="I3006:J3006"/>
    <mergeCell ref="H3003:I3003"/>
    <mergeCell ref="M3006:N3006"/>
    <mergeCell ref="K3007:N3007"/>
    <mergeCell ref="H2991:N2991"/>
    <mergeCell ref="H2992:N2992"/>
    <mergeCell ref="D2984:N2984"/>
    <mergeCell ref="K2906:N2906"/>
    <mergeCell ref="F2940:G2940"/>
    <mergeCell ref="C2929:D2929"/>
    <mergeCell ref="I2585:J2585"/>
    <mergeCell ref="C2501:D2501"/>
    <mergeCell ref="C2503:D2503"/>
    <mergeCell ref="H2502:I2502"/>
    <mergeCell ref="C2502:D2502"/>
    <mergeCell ref="C2567:F2567"/>
    <mergeCell ref="J2502:K2502"/>
    <mergeCell ref="C2725:E2725"/>
    <mergeCell ref="K2763:N2763"/>
    <mergeCell ref="I2764:J2764"/>
    <mergeCell ref="C2726:E2726"/>
    <mergeCell ref="C2500:D2500"/>
    <mergeCell ref="I2546:J2546"/>
    <mergeCell ref="C2586:E2591"/>
    <mergeCell ref="H2827:I2827"/>
    <mergeCell ref="K2764:N2764"/>
    <mergeCell ref="F2762:G2762"/>
    <mergeCell ref="J2682:K2682"/>
    <mergeCell ref="C2568:F2568"/>
    <mergeCell ref="K2585:N2585"/>
    <mergeCell ref="H2682:I2682"/>
    <mergeCell ref="I2590:N2591"/>
    <mergeCell ref="I2587:N2589"/>
    <mergeCell ref="J2646:K2646"/>
    <mergeCell ref="J2681:K2681"/>
    <mergeCell ref="A2592:N2592"/>
    <mergeCell ref="I2725:N2725"/>
    <mergeCell ref="K2586:N2586"/>
    <mergeCell ref="H2646:I2646"/>
    <mergeCell ref="H2567:N2567"/>
    <mergeCell ref="F1335:G1335"/>
    <mergeCell ref="M2261:N2261"/>
    <mergeCell ref="K2230:N2230"/>
    <mergeCell ref="K2261:L2261"/>
    <mergeCell ref="I2261:J2261"/>
    <mergeCell ref="N2214:N2216"/>
    <mergeCell ref="C1293:D1293"/>
    <mergeCell ref="K1318:L1318"/>
    <mergeCell ref="I1312:N1313"/>
    <mergeCell ref="J1318:J1320"/>
    <mergeCell ref="J1327:K1328"/>
    <mergeCell ref="C1325:F1325"/>
    <mergeCell ref="H1330:I1330"/>
    <mergeCell ref="B1315:N1315"/>
    <mergeCell ref="B1316:C1317"/>
    <mergeCell ref="D1316:N1316"/>
    <mergeCell ref="C1304:E1304"/>
    <mergeCell ref="K1302:L1302"/>
    <mergeCell ref="I2230:J2230"/>
    <mergeCell ref="F1291:F1292"/>
    <mergeCell ref="I2262:J2262"/>
    <mergeCell ref="C2230:E2230"/>
    <mergeCell ref="J1293:K1293"/>
    <mergeCell ref="F2230:G2230"/>
    <mergeCell ref="J1294:K1294"/>
    <mergeCell ref="H1293:I1293"/>
    <mergeCell ref="H1295:I1295"/>
    <mergeCell ref="H1294:I1294"/>
    <mergeCell ref="L2214:L2215"/>
    <mergeCell ref="M2214:M2215"/>
    <mergeCell ref="K2262:N2262"/>
    <mergeCell ref="I1377:J1377"/>
    <mergeCell ref="F2261:G2262"/>
    <mergeCell ref="J1330:K1330"/>
    <mergeCell ref="K1266:L1266"/>
    <mergeCell ref="E1220:E1221"/>
    <mergeCell ref="H1219:N1219"/>
    <mergeCell ref="F1202:G1202"/>
    <mergeCell ref="H1111:N1111"/>
    <mergeCell ref="C1081:D1081"/>
    <mergeCell ref="E1078:E1079"/>
    <mergeCell ref="C1078:D1079"/>
    <mergeCell ref="N1078:N1080"/>
    <mergeCell ref="L1078:L1079"/>
    <mergeCell ref="J1078:K1079"/>
    <mergeCell ref="H1078:I1079"/>
    <mergeCell ref="F1078:F1079"/>
    <mergeCell ref="M1078:M1079"/>
    <mergeCell ref="I1092:N1092"/>
    <mergeCell ref="K1126:N1126"/>
    <mergeCell ref="J1105:J1107"/>
    <mergeCell ref="I1125:J1125"/>
    <mergeCell ref="K1125:L1125"/>
    <mergeCell ref="I1124:J1124"/>
    <mergeCell ref="H1291:I1292"/>
    <mergeCell ref="M1302:N1302"/>
    <mergeCell ref="C1297:D1297"/>
    <mergeCell ref="C1286:F1286"/>
    <mergeCell ref="B1209:C1210"/>
    <mergeCell ref="I1128:N1128"/>
    <mergeCell ref="H1211:I1213"/>
    <mergeCell ref="F1129:G1129"/>
    <mergeCell ref="K1124:L1124"/>
    <mergeCell ref="A1101:N1101"/>
    <mergeCell ref="A1103:A1136"/>
    <mergeCell ref="H825:N825"/>
    <mergeCell ref="C830:D831"/>
    <mergeCell ref="H834:I834"/>
    <mergeCell ref="C759:D760"/>
    <mergeCell ref="I776:J776"/>
    <mergeCell ref="H754:N754"/>
    <mergeCell ref="N794:N796"/>
    <mergeCell ref="B783:C784"/>
    <mergeCell ref="F811:G811"/>
    <mergeCell ref="D783:N783"/>
    <mergeCell ref="M794:M795"/>
    <mergeCell ref="L794:L795"/>
    <mergeCell ref="C794:D795"/>
    <mergeCell ref="D784:N784"/>
    <mergeCell ref="C691:D691"/>
    <mergeCell ref="H647:N647"/>
    <mergeCell ref="C646:F646"/>
    <mergeCell ref="C595:E595"/>
    <mergeCell ref="A604:N604"/>
    <mergeCell ref="A606:A639"/>
    <mergeCell ref="H650:N650"/>
    <mergeCell ref="C557:E558"/>
    <mergeCell ref="E652:E653"/>
    <mergeCell ref="C651:F651"/>
    <mergeCell ref="H588:I588"/>
    <mergeCell ref="F563:G563"/>
    <mergeCell ref="H577:N577"/>
    <mergeCell ref="C643:G645"/>
    <mergeCell ref="C556:H556"/>
    <mergeCell ref="K574:L574"/>
    <mergeCell ref="C588:D588"/>
    <mergeCell ref="K643:L643"/>
    <mergeCell ref="J588:K588"/>
    <mergeCell ref="C563:E568"/>
    <mergeCell ref="H553:I553"/>
    <mergeCell ref="J553:K553"/>
    <mergeCell ref="J551:K551"/>
    <mergeCell ref="H589:I589"/>
    <mergeCell ref="C554:E555"/>
    <mergeCell ref="C577:F577"/>
    <mergeCell ref="F564:G564"/>
    <mergeCell ref="F554:G554"/>
    <mergeCell ref="L554:M554"/>
    <mergeCell ref="C551:D551"/>
    <mergeCell ref="C578:F578"/>
    <mergeCell ref="H551:I551"/>
    <mergeCell ref="C586:D586"/>
    <mergeCell ref="C562:E562"/>
    <mergeCell ref="I1698:J1698"/>
    <mergeCell ref="C1715:F1715"/>
    <mergeCell ref="F1717:F1718"/>
    <mergeCell ref="C1697:E1697"/>
    <mergeCell ref="J1687:K1687"/>
    <mergeCell ref="J1688:K1688"/>
    <mergeCell ref="J1689:K1689"/>
    <mergeCell ref="C1656:H1656"/>
    <mergeCell ref="L1655:M1655"/>
    <mergeCell ref="F1657:G1658"/>
    <mergeCell ref="H1654:I1654"/>
    <mergeCell ref="I1656:J1656"/>
    <mergeCell ref="I1626:J1626"/>
    <mergeCell ref="F1691:G1691"/>
    <mergeCell ref="C1627:E1627"/>
    <mergeCell ref="F1627:G1627"/>
    <mergeCell ref="H1687:I1687"/>
    <mergeCell ref="C1625:E1625"/>
    <mergeCell ref="K1627:N1627"/>
    <mergeCell ref="I1697:J1697"/>
    <mergeCell ref="C1716:F1716"/>
    <mergeCell ref="E1717:E1718"/>
    <mergeCell ref="K1698:N1698"/>
    <mergeCell ref="K1699:N1699"/>
    <mergeCell ref="H1720:I1720"/>
    <mergeCell ref="K591:L591"/>
    <mergeCell ref="K1709:N1709"/>
    <mergeCell ref="I521:J521"/>
    <mergeCell ref="H1714:N1714"/>
    <mergeCell ref="H1715:N1715"/>
    <mergeCell ref="K468:L468"/>
    <mergeCell ref="C1721:D1721"/>
    <mergeCell ref="C478:D478"/>
    <mergeCell ref="H469:N469"/>
    <mergeCell ref="J478:K478"/>
    <mergeCell ref="H479:I479"/>
    <mergeCell ref="H481:I481"/>
    <mergeCell ref="C485:H485"/>
    <mergeCell ref="C1720:D1720"/>
    <mergeCell ref="H1716:N1716"/>
    <mergeCell ref="K521:L521"/>
    <mergeCell ref="H1725:I1725"/>
    <mergeCell ref="C1653:D1653"/>
    <mergeCell ref="F1698:G1698"/>
    <mergeCell ref="J1653:K1653"/>
    <mergeCell ref="F1655:G1655"/>
    <mergeCell ref="H1655:I1655"/>
    <mergeCell ref="C1588:E1588"/>
    <mergeCell ref="H1641:N1641"/>
    <mergeCell ref="I1657:J1657"/>
    <mergeCell ref="D1706:N1706"/>
    <mergeCell ref="H518:I518"/>
    <mergeCell ref="D1707:N1707"/>
    <mergeCell ref="C1714:F1714"/>
    <mergeCell ref="L1691:M1691"/>
    <mergeCell ref="C1688:D1688"/>
    <mergeCell ref="G1717:G1718"/>
    <mergeCell ref="C1626:E1626"/>
    <mergeCell ref="H1691:I1691"/>
    <mergeCell ref="F1625:G1625"/>
    <mergeCell ref="L518:M518"/>
    <mergeCell ref="H1708:I1710"/>
    <mergeCell ref="J1720:K1720"/>
    <mergeCell ref="K1708:L1708"/>
    <mergeCell ref="K1710:L1710"/>
    <mergeCell ref="H1721:I1721"/>
    <mergeCell ref="J1721:K1721"/>
    <mergeCell ref="L1690:M1690"/>
    <mergeCell ref="F1693:G1694"/>
    <mergeCell ref="C1690:E1691"/>
    <mergeCell ref="F1690:G1690"/>
    <mergeCell ref="I1692:J1692"/>
    <mergeCell ref="C1692:H1692"/>
    <mergeCell ref="I1632:N1633"/>
    <mergeCell ref="I1625:N1625"/>
    <mergeCell ref="C226:D227"/>
    <mergeCell ref="L234:M234"/>
    <mergeCell ref="I236:J236"/>
    <mergeCell ref="A215:A248"/>
    <mergeCell ref="M297:M298"/>
    <mergeCell ref="F278:G278"/>
    <mergeCell ref="I273:J273"/>
    <mergeCell ref="K236:L236"/>
    <mergeCell ref="E226:E227"/>
    <mergeCell ref="N226:N228"/>
    <mergeCell ref="G226:G227"/>
    <mergeCell ref="F226:F227"/>
    <mergeCell ref="H235:I235"/>
    <mergeCell ref="K243:N243"/>
    <mergeCell ref="F235:G235"/>
    <mergeCell ref="H233:I233"/>
    <mergeCell ref="K290:L290"/>
    <mergeCell ref="E297:E298"/>
    <mergeCell ref="H294:N294"/>
    <mergeCell ref="C296:F296"/>
    <mergeCell ref="C279:E284"/>
    <mergeCell ref="C149:F149"/>
    <mergeCell ref="H161:I161"/>
    <mergeCell ref="H149:N149"/>
    <mergeCell ref="J146:J148"/>
    <mergeCell ref="K148:L148"/>
    <mergeCell ref="C120:D121"/>
    <mergeCell ref="N120:N122"/>
    <mergeCell ref="M120:M121"/>
    <mergeCell ref="L120:L121"/>
    <mergeCell ref="F120:F121"/>
    <mergeCell ref="G120:G121"/>
    <mergeCell ref="H120:I121"/>
    <mergeCell ref="A2:A35"/>
    <mergeCell ref="F129:G129"/>
    <mergeCell ref="H119:N119"/>
    <mergeCell ref="C116:F116"/>
    <mergeCell ref="B2:C3"/>
    <mergeCell ref="B1:N1"/>
    <mergeCell ref="K136:N136"/>
    <mergeCell ref="F133:G133"/>
    <mergeCell ref="L128:M128"/>
    <mergeCell ref="F134:G134"/>
    <mergeCell ref="K133:N133"/>
    <mergeCell ref="I133:J133"/>
    <mergeCell ref="H128:I128"/>
    <mergeCell ref="H114:N114"/>
    <mergeCell ref="H186:N186"/>
    <mergeCell ref="D145:N145"/>
    <mergeCell ref="C115:F115"/>
    <mergeCell ref="I135:J135"/>
    <mergeCell ref="J338:K338"/>
    <mergeCell ref="K310:N310"/>
    <mergeCell ref="H324:I326"/>
    <mergeCell ref="I308:J308"/>
    <mergeCell ref="K289:N289"/>
    <mergeCell ref="C294:F294"/>
    <mergeCell ref="H296:N296"/>
    <mergeCell ref="L305:M305"/>
    <mergeCell ref="H291:N291"/>
    <mergeCell ref="K288:L288"/>
    <mergeCell ref="I312:J312"/>
    <mergeCell ref="D287:N287"/>
    <mergeCell ref="I172:J172"/>
    <mergeCell ref="C187:F187"/>
    <mergeCell ref="H188:N188"/>
    <mergeCell ref="C160:D160"/>
    <mergeCell ref="C161:D161"/>
    <mergeCell ref="L129:M129"/>
    <mergeCell ref="I136:J136"/>
    <mergeCell ref="C130:H130"/>
    <mergeCell ref="L21:M21"/>
    <mergeCell ref="H18:I18"/>
    <mergeCell ref="J18:K18"/>
    <mergeCell ref="H17:I17"/>
    <mergeCell ref="D2:N2"/>
    <mergeCell ref="J196:K196"/>
    <mergeCell ref="H185:N185"/>
    <mergeCell ref="C186:F186"/>
    <mergeCell ref="K182:L182"/>
    <mergeCell ref="C136:E136"/>
    <mergeCell ref="K131:L131"/>
    <mergeCell ref="F128:G128"/>
    <mergeCell ref="C327:F327"/>
    <mergeCell ref="C337:D337"/>
    <mergeCell ref="H335:I335"/>
    <mergeCell ref="H333:I334"/>
    <mergeCell ref="L333:L334"/>
    <mergeCell ref="I310:J310"/>
    <mergeCell ref="K309:N309"/>
    <mergeCell ref="J264:K264"/>
    <mergeCell ref="H303:I303"/>
    <mergeCell ref="C312:E312"/>
    <mergeCell ref="F313:G313"/>
    <mergeCell ref="A286:A319"/>
    <mergeCell ref="C310:E310"/>
    <mergeCell ref="K307:L307"/>
    <mergeCell ref="F305:G305"/>
    <mergeCell ref="F306:G306"/>
    <mergeCell ref="H304:I304"/>
    <mergeCell ref="C307:H307"/>
    <mergeCell ref="F312:G312"/>
    <mergeCell ref="F283:G283"/>
    <mergeCell ref="C264:D264"/>
    <mergeCell ref="H264:I264"/>
    <mergeCell ref="C313:E313"/>
    <mergeCell ref="H305:I305"/>
    <mergeCell ref="C304:D304"/>
    <mergeCell ref="M307:N307"/>
    <mergeCell ref="F308:G309"/>
    <mergeCell ref="C305:E306"/>
    <mergeCell ref="I307:J307"/>
    <mergeCell ref="H306:I306"/>
    <mergeCell ref="B285:N285"/>
    <mergeCell ref="C443:D443"/>
    <mergeCell ref="H435:N435"/>
    <mergeCell ref="H430:I432"/>
    <mergeCell ref="F419:G419"/>
    <mergeCell ref="I386:N388"/>
    <mergeCell ref="C382:E382"/>
    <mergeCell ref="J408:K408"/>
    <mergeCell ref="F382:G382"/>
    <mergeCell ref="I382:N382"/>
    <mergeCell ref="C398:F398"/>
    <mergeCell ref="I383:J383"/>
    <mergeCell ref="I389:N390"/>
    <mergeCell ref="K385:N385"/>
    <mergeCell ref="H372:I372"/>
    <mergeCell ref="C384:E384"/>
    <mergeCell ref="C372:D372"/>
    <mergeCell ref="K384:N384"/>
    <mergeCell ref="I385:J385"/>
    <mergeCell ref="C373:D373"/>
    <mergeCell ref="I384:J384"/>
    <mergeCell ref="J372:K372"/>
    <mergeCell ref="F384:G384"/>
    <mergeCell ref="F383:G383"/>
    <mergeCell ref="C383:E383"/>
    <mergeCell ref="H373:I373"/>
    <mergeCell ref="J373:K373"/>
    <mergeCell ref="K313:N313"/>
    <mergeCell ref="G262:G263"/>
    <mergeCell ref="F284:G284"/>
    <mergeCell ref="F342:G342"/>
    <mergeCell ref="C311:E311"/>
    <mergeCell ref="F310:G310"/>
    <mergeCell ref="B286:C287"/>
    <mergeCell ref="C262:D263"/>
    <mergeCell ref="E262:E263"/>
    <mergeCell ref="F262:F263"/>
    <mergeCell ref="J304:K304"/>
    <mergeCell ref="L262:L263"/>
    <mergeCell ref="I309:J309"/>
    <mergeCell ref="K308:L308"/>
    <mergeCell ref="H262:I263"/>
    <mergeCell ref="J262:K263"/>
    <mergeCell ref="J302:K302"/>
    <mergeCell ref="J303:K303"/>
    <mergeCell ref="M262:M263"/>
    <mergeCell ref="N262:N264"/>
    <mergeCell ref="I347:N347"/>
    <mergeCell ref="F404:F405"/>
    <mergeCell ref="C366:F366"/>
    <mergeCell ref="L342:M342"/>
    <mergeCell ref="H337:I337"/>
    <mergeCell ref="J336:K336"/>
    <mergeCell ref="H339:I339"/>
    <mergeCell ref="H340:I340"/>
    <mergeCell ref="J337:K337"/>
    <mergeCell ref="K325:N325"/>
    <mergeCell ref="C436:F436"/>
    <mergeCell ref="L439:L440"/>
    <mergeCell ref="L412:M412"/>
    <mergeCell ref="C402:F402"/>
    <mergeCell ref="L377:M377"/>
    <mergeCell ref="H376:I376"/>
    <mergeCell ref="F376:G376"/>
    <mergeCell ref="C375:D375"/>
    <mergeCell ref="I381:J381"/>
    <mergeCell ref="M368:M369"/>
    <mergeCell ref="N368:N370"/>
    <mergeCell ref="H402:N402"/>
    <mergeCell ref="F381:G381"/>
    <mergeCell ref="C406:D406"/>
    <mergeCell ref="K381:N381"/>
    <mergeCell ref="N439:N441"/>
    <mergeCell ref="C439:D440"/>
    <mergeCell ref="H441:I441"/>
    <mergeCell ref="J439:K440"/>
    <mergeCell ref="F439:F440"/>
    <mergeCell ref="G439:G440"/>
    <mergeCell ref="H439:I440"/>
    <mergeCell ref="I418:N418"/>
    <mergeCell ref="H400:N400"/>
    <mergeCell ref="H370:I370"/>
    <mergeCell ref="C404:D405"/>
    <mergeCell ref="K420:N420"/>
    <mergeCell ref="H407:I407"/>
    <mergeCell ref="C420:E420"/>
    <mergeCell ref="M397:N397"/>
    <mergeCell ref="C370:D370"/>
    <mergeCell ref="H406:I406"/>
    <mergeCell ref="M379:N379"/>
    <mergeCell ref="C371:D371"/>
    <mergeCell ref="K379:L379"/>
    <mergeCell ref="J370:K370"/>
    <mergeCell ref="I379:J379"/>
    <mergeCell ref="J374:K374"/>
    <mergeCell ref="H374:I374"/>
    <mergeCell ref="H371:I371"/>
    <mergeCell ref="J371:K371"/>
    <mergeCell ref="K346:N346"/>
    <mergeCell ref="J335:K335"/>
    <mergeCell ref="F341:G341"/>
    <mergeCell ref="I311:N311"/>
    <mergeCell ref="F242:G242"/>
    <mergeCell ref="C261:F261"/>
    <mergeCell ref="C259:F259"/>
    <mergeCell ref="I313:J313"/>
    <mergeCell ref="H260:N260"/>
    <mergeCell ref="C242:E242"/>
    <mergeCell ref="H261:N261"/>
    <mergeCell ref="C302:D302"/>
    <mergeCell ref="F282:G282"/>
    <mergeCell ref="H259:N259"/>
    <mergeCell ref="C260:F260"/>
    <mergeCell ref="I242:J242"/>
    <mergeCell ref="K242:N242"/>
    <mergeCell ref="K644:N644"/>
    <mergeCell ref="I561:J561"/>
    <mergeCell ref="K557:L557"/>
    <mergeCell ref="J643:J645"/>
    <mergeCell ref="M592:N592"/>
    <mergeCell ref="K556:L556"/>
    <mergeCell ref="F702:G702"/>
    <mergeCell ref="D642:N642"/>
    <mergeCell ref="C647:F647"/>
    <mergeCell ref="B1706:C1707"/>
    <mergeCell ref="H646:N646"/>
    <mergeCell ref="F652:F653"/>
    <mergeCell ref="K645:L645"/>
    <mergeCell ref="M645:N645"/>
    <mergeCell ref="B569:N569"/>
    <mergeCell ref="C507:F507"/>
    <mergeCell ref="M521:N521"/>
    <mergeCell ref="I522:J522"/>
    <mergeCell ref="M520:N520"/>
    <mergeCell ref="I525:J525"/>
    <mergeCell ref="D429:N429"/>
    <mergeCell ref="C473:F473"/>
    <mergeCell ref="H472:N472"/>
    <mergeCell ref="C472:F472"/>
    <mergeCell ref="H471:N471"/>
    <mergeCell ref="A357:A390"/>
    <mergeCell ref="I348:J348"/>
    <mergeCell ref="C364:F364"/>
    <mergeCell ref="K343:L343"/>
    <mergeCell ref="K349:N349"/>
    <mergeCell ref="H338:I338"/>
    <mergeCell ref="F344:G345"/>
    <mergeCell ref="C339:D339"/>
    <mergeCell ref="I346:J346"/>
    <mergeCell ref="I345:J345"/>
    <mergeCell ref="I344:J344"/>
    <mergeCell ref="J375:K375"/>
    <mergeCell ref="C349:E349"/>
    <mergeCell ref="F348:G348"/>
    <mergeCell ref="I354:N355"/>
    <mergeCell ref="M343:N343"/>
    <mergeCell ref="F349:G349"/>
    <mergeCell ref="C344:E345"/>
    <mergeCell ref="M344:N344"/>
    <mergeCell ref="K345:N345"/>
    <mergeCell ref="K344:L344"/>
    <mergeCell ref="C346:E346"/>
    <mergeCell ref="I350:J350"/>
    <mergeCell ref="K350:N350"/>
    <mergeCell ref="I351:N353"/>
    <mergeCell ref="C348:E348"/>
    <mergeCell ref="I343:J343"/>
    <mergeCell ref="C338:D338"/>
    <mergeCell ref="H478:I478"/>
    <mergeCell ref="C471:F471"/>
    <mergeCell ref="H470:N470"/>
    <mergeCell ref="C469:F469"/>
    <mergeCell ref="M432:N432"/>
    <mergeCell ref="C430:G432"/>
    <mergeCell ref="J477:K477"/>
    <mergeCell ref="C479:D479"/>
    <mergeCell ref="I485:J485"/>
    <mergeCell ref="K467:N467"/>
    <mergeCell ref="C763:D763"/>
    <mergeCell ref="H726:I726"/>
    <mergeCell ref="J761:K761"/>
    <mergeCell ref="B712:C713"/>
    <mergeCell ref="C1586:E1587"/>
    <mergeCell ref="H1573:N1573"/>
    <mergeCell ref="F1586:G1587"/>
    <mergeCell ref="C1578:D1578"/>
    <mergeCell ref="F731:G731"/>
    <mergeCell ref="H1577:I1577"/>
    <mergeCell ref="C690:D690"/>
    <mergeCell ref="C1574:F1574"/>
    <mergeCell ref="C1573:F1573"/>
    <mergeCell ref="C1579:D1579"/>
    <mergeCell ref="C1580:D1580"/>
    <mergeCell ref="H509:N509"/>
    <mergeCell ref="C514:D514"/>
    <mergeCell ref="J515:K515"/>
    <mergeCell ref="M485:N485"/>
    <mergeCell ref="I493:N495"/>
    <mergeCell ref="C442:D442"/>
    <mergeCell ref="K432:L432"/>
    <mergeCell ref="H434:N434"/>
    <mergeCell ref="J430:J432"/>
    <mergeCell ref="C579:F579"/>
    <mergeCell ref="M546:M547"/>
    <mergeCell ref="K573:N573"/>
    <mergeCell ref="H550:I550"/>
    <mergeCell ref="C546:D547"/>
    <mergeCell ref="J572:J574"/>
    <mergeCell ref="J550:K550"/>
    <mergeCell ref="N652:N654"/>
    <mergeCell ref="F581:F582"/>
    <mergeCell ref="H572:I574"/>
    <mergeCell ref="J652:K653"/>
    <mergeCell ref="D571:N571"/>
    <mergeCell ref="M556:N556"/>
    <mergeCell ref="C575:F575"/>
    <mergeCell ref="I557:J557"/>
    <mergeCell ref="L652:L653"/>
    <mergeCell ref="K593:N593"/>
    <mergeCell ref="C594:E594"/>
    <mergeCell ref="B605:N605"/>
    <mergeCell ref="A570:A603"/>
    <mergeCell ref="N546:N548"/>
    <mergeCell ref="G581:G582"/>
    <mergeCell ref="C550:D550"/>
    <mergeCell ref="K1586:L1586"/>
    <mergeCell ref="C1582:D1582"/>
    <mergeCell ref="J1577:K1577"/>
    <mergeCell ref="J1580:K1580"/>
    <mergeCell ref="J1579:K1579"/>
    <mergeCell ref="H1581:I1581"/>
    <mergeCell ref="C1551:E1552"/>
    <mergeCell ref="F1551:G1552"/>
    <mergeCell ref="F775:G775"/>
    <mergeCell ref="H1574:N1574"/>
    <mergeCell ref="N759:N761"/>
    <mergeCell ref="J1578:K1578"/>
    <mergeCell ref="I703:J703"/>
    <mergeCell ref="C1577:D1577"/>
    <mergeCell ref="H1578:I1578"/>
    <mergeCell ref="K1587:N1587"/>
    <mergeCell ref="J1545:K1545"/>
    <mergeCell ref="H1582:I1582"/>
    <mergeCell ref="K750:L750"/>
    <mergeCell ref="H1579:I1579"/>
    <mergeCell ref="N1575:N1577"/>
    <mergeCell ref="H1580:I1580"/>
    <mergeCell ref="K1567:N1567"/>
    <mergeCell ref="C1581:D1581"/>
    <mergeCell ref="J1543:K1543"/>
    <mergeCell ref="C1544:D1544"/>
    <mergeCell ref="H1544:I1544"/>
    <mergeCell ref="J1544:K1544"/>
    <mergeCell ref="M1586:N1586"/>
    <mergeCell ref="H1546:I1546"/>
    <mergeCell ref="C1545:D1545"/>
    <mergeCell ref="I1587:J1587"/>
    <mergeCell ref="J1581:K1581"/>
    <mergeCell ref="C1543:D1543"/>
    <mergeCell ref="C1583:E1584"/>
    <mergeCell ref="C1546:D1546"/>
    <mergeCell ref="C1547:D1547"/>
    <mergeCell ref="C1575:D1576"/>
    <mergeCell ref="F1584:G1584"/>
    <mergeCell ref="K1551:L1551"/>
    <mergeCell ref="H1572:N1572"/>
    <mergeCell ref="J1582:K1582"/>
    <mergeCell ref="I1551:J1551"/>
    <mergeCell ref="H1545:I1545"/>
    <mergeCell ref="H1547:I1547"/>
    <mergeCell ref="L1575:L1576"/>
    <mergeCell ref="H1583:I1583"/>
    <mergeCell ref="J1575:K1576"/>
    <mergeCell ref="H1575:I1576"/>
    <mergeCell ref="M1575:M1576"/>
    <mergeCell ref="I1552:J1552"/>
    <mergeCell ref="L1584:M1584"/>
    <mergeCell ref="J1547:K1547"/>
    <mergeCell ref="G1575:G1576"/>
    <mergeCell ref="J1546:K1546"/>
    <mergeCell ref="H1543:I1543"/>
    <mergeCell ref="L1583:M1583"/>
    <mergeCell ref="F1575:F1576"/>
    <mergeCell ref="H1584:I1584"/>
    <mergeCell ref="M1551:N1551"/>
    <mergeCell ref="F1583:G1583"/>
    <mergeCell ref="I1586:J1586"/>
    <mergeCell ref="E1575:E1576"/>
    <mergeCell ref="C761:D761"/>
    <mergeCell ref="J763:K763"/>
    <mergeCell ref="C765:D765"/>
    <mergeCell ref="H762:I762"/>
    <mergeCell ref="H761:I761"/>
    <mergeCell ref="C764:D764"/>
    <mergeCell ref="A746:N746"/>
    <mergeCell ref="B747:N747"/>
    <mergeCell ref="C1749:F1749"/>
    <mergeCell ref="M1764:N1764"/>
    <mergeCell ref="I1765:J1765"/>
    <mergeCell ref="K1746:L1746"/>
    <mergeCell ref="F1766:G1766"/>
    <mergeCell ref="M752:N752"/>
    <mergeCell ref="J765:K765"/>
    <mergeCell ref="K752:L752"/>
    <mergeCell ref="H753:N753"/>
    <mergeCell ref="F1767:G1767"/>
    <mergeCell ref="C592:E593"/>
    <mergeCell ref="H576:N576"/>
    <mergeCell ref="H643:I645"/>
    <mergeCell ref="M652:M653"/>
    <mergeCell ref="H649:N649"/>
    <mergeCell ref="G652:G653"/>
    <mergeCell ref="F557:G558"/>
    <mergeCell ref="F594:G594"/>
    <mergeCell ref="F595:G595"/>
    <mergeCell ref="B570:C571"/>
    <mergeCell ref="K592:L592"/>
    <mergeCell ref="F526:G526"/>
    <mergeCell ref="K523:N523"/>
    <mergeCell ref="H723:I724"/>
    <mergeCell ref="K1766:N1766"/>
    <mergeCell ref="L1761:M1761"/>
    <mergeCell ref="B1741:N1741"/>
    <mergeCell ref="I1732:J1732"/>
    <mergeCell ref="I1767:N1767"/>
    <mergeCell ref="H1750:N1750"/>
    <mergeCell ref="C1760:D1760"/>
    <mergeCell ref="C1756:D1756"/>
    <mergeCell ref="K1734:N1734"/>
    <mergeCell ref="H1726:I1726"/>
    <mergeCell ref="K1733:N1733"/>
    <mergeCell ref="H1752:N1752"/>
    <mergeCell ref="C1733:E1733"/>
    <mergeCell ref="F1733:G1733"/>
    <mergeCell ref="I1733:J1733"/>
    <mergeCell ref="I1734:J1734"/>
    <mergeCell ref="J1755:K1755"/>
    <mergeCell ref="C1763:H1763"/>
    <mergeCell ref="I1763:J1763"/>
    <mergeCell ref="J1758:K1758"/>
    <mergeCell ref="H1758:I1758"/>
    <mergeCell ref="F1764:G1765"/>
    <mergeCell ref="I1764:J1764"/>
    <mergeCell ref="A1706:A1739"/>
    <mergeCell ref="K751:N751"/>
    <mergeCell ref="F1761:G1761"/>
    <mergeCell ref="K1765:N1765"/>
    <mergeCell ref="K1764:L1764"/>
    <mergeCell ref="C774:E774"/>
    <mergeCell ref="H758:N758"/>
    <mergeCell ref="I777:N779"/>
    <mergeCell ref="C1766:E1766"/>
    <mergeCell ref="C1767:E1767"/>
    <mergeCell ref="H1749:N1749"/>
    <mergeCell ref="H1760:I1760"/>
    <mergeCell ref="H1756:I1756"/>
    <mergeCell ref="J1756:K1756"/>
    <mergeCell ref="M1763:N1763"/>
    <mergeCell ref="I1735:N1737"/>
    <mergeCell ref="I1738:N1739"/>
    <mergeCell ref="C796:D796"/>
    <mergeCell ref="H755:N755"/>
    <mergeCell ref="C758:F758"/>
    <mergeCell ref="C1761:E1762"/>
    <mergeCell ref="C1751:F1751"/>
    <mergeCell ref="C1752:F1752"/>
    <mergeCell ref="C1750:F1750"/>
    <mergeCell ref="J1760:K1760"/>
    <mergeCell ref="H1751:N1751"/>
    <mergeCell ref="H1761:I1761"/>
    <mergeCell ref="C1758:D1758"/>
    <mergeCell ref="C1759:D1759"/>
    <mergeCell ref="C1755:D1755"/>
    <mergeCell ref="A1740:N1740"/>
    <mergeCell ref="C1764:E1765"/>
    <mergeCell ref="J1757:K1757"/>
    <mergeCell ref="H1755:I1755"/>
    <mergeCell ref="K1763:L1763"/>
    <mergeCell ref="C330:F330"/>
    <mergeCell ref="F311:G311"/>
    <mergeCell ref="C303:D303"/>
    <mergeCell ref="C288:G290"/>
    <mergeCell ref="C291:F291"/>
    <mergeCell ref="C292:F292"/>
    <mergeCell ref="C293:F293"/>
    <mergeCell ref="F275:G275"/>
    <mergeCell ref="L297:L298"/>
    <mergeCell ref="H295:N295"/>
    <mergeCell ref="J297:K298"/>
    <mergeCell ref="H297:I298"/>
    <mergeCell ref="C201:H201"/>
    <mergeCell ref="F207:G207"/>
    <mergeCell ref="K202:L202"/>
    <mergeCell ref="H200:I200"/>
    <mergeCell ref="A180:A213"/>
    <mergeCell ref="A109:A142"/>
    <mergeCell ref="H196:I196"/>
    <mergeCell ref="K208:N208"/>
    <mergeCell ref="H217:I219"/>
    <mergeCell ref="L200:M200"/>
    <mergeCell ref="M201:N201"/>
    <mergeCell ref="C198:D198"/>
    <mergeCell ref="I203:J203"/>
    <mergeCell ref="K201:L201"/>
    <mergeCell ref="J197:K197"/>
    <mergeCell ref="C199:E200"/>
    <mergeCell ref="A178:N178"/>
    <mergeCell ref="B179:N179"/>
    <mergeCell ref="B180:C181"/>
    <mergeCell ref="L226:L227"/>
    <mergeCell ref="F205:G205"/>
    <mergeCell ref="I205:N205"/>
    <mergeCell ref="K203:N203"/>
    <mergeCell ref="I176:N177"/>
    <mergeCell ref="F199:G199"/>
    <mergeCell ref="K167:N167"/>
    <mergeCell ref="H198:I198"/>
    <mergeCell ref="J198:K198"/>
    <mergeCell ref="E155:E156"/>
    <mergeCell ref="B144:C145"/>
    <mergeCell ref="H197:I197"/>
    <mergeCell ref="M202:N202"/>
    <mergeCell ref="F202:G203"/>
    <mergeCell ref="I207:J207"/>
    <mergeCell ref="F155:F156"/>
    <mergeCell ref="C155:D156"/>
    <mergeCell ref="L199:M199"/>
    <mergeCell ref="I201:J201"/>
    <mergeCell ref="B143:N143"/>
    <mergeCell ref="A144:A177"/>
    <mergeCell ref="C237:E238"/>
    <mergeCell ref="M226:M227"/>
    <mergeCell ref="H226:I227"/>
    <mergeCell ref="J226:K227"/>
    <mergeCell ref="I209:N211"/>
    <mergeCell ref="C206:E206"/>
    <mergeCell ref="C95:E96"/>
    <mergeCell ref="M113:N113"/>
    <mergeCell ref="C168:E168"/>
    <mergeCell ref="K168:N168"/>
    <mergeCell ref="I208:J208"/>
    <mergeCell ref="C169:E169"/>
    <mergeCell ref="C97:E97"/>
    <mergeCell ref="K111:L111"/>
    <mergeCell ref="H111:I113"/>
    <mergeCell ref="M95:N95"/>
    <mergeCell ref="C233:D233"/>
    <mergeCell ref="J229:K229"/>
    <mergeCell ref="J230:K230"/>
    <mergeCell ref="H231:I231"/>
    <mergeCell ref="H230:I230"/>
    <mergeCell ref="H232:I232"/>
    <mergeCell ref="B214:N214"/>
    <mergeCell ref="C297:D298"/>
    <mergeCell ref="H293:N293"/>
    <mergeCell ref="C278:E278"/>
    <mergeCell ref="C232:D232"/>
    <mergeCell ref="H228:I228"/>
    <mergeCell ref="J231:K231"/>
    <mergeCell ref="H234:I234"/>
    <mergeCell ref="B215:C216"/>
    <mergeCell ref="C228:D228"/>
    <mergeCell ref="I243:J243"/>
    <mergeCell ref="F247:G247"/>
    <mergeCell ref="J228:K228"/>
    <mergeCell ref="C230:D230"/>
    <mergeCell ref="C231:D231"/>
    <mergeCell ref="F243:G243"/>
    <mergeCell ref="M273:N273"/>
    <mergeCell ref="I277:J277"/>
    <mergeCell ref="K275:N275"/>
    <mergeCell ref="F246:G246"/>
    <mergeCell ref="J233:K233"/>
    <mergeCell ref="I244:N246"/>
    <mergeCell ref="H229:I229"/>
    <mergeCell ref="F234:G234"/>
    <mergeCell ref="K273:L273"/>
    <mergeCell ref="C221:F221"/>
    <mergeCell ref="F281:G281"/>
    <mergeCell ref="M308:N308"/>
    <mergeCell ref="H221:N221"/>
    <mergeCell ref="C295:F295"/>
    <mergeCell ref="M290:N290"/>
    <mergeCell ref="H288:I290"/>
    <mergeCell ref="C275:E275"/>
    <mergeCell ref="C276:E276"/>
    <mergeCell ref="C277:E277"/>
    <mergeCell ref="C220:F220"/>
    <mergeCell ref="F277:G277"/>
    <mergeCell ref="I238:J238"/>
    <mergeCell ref="F280:G280"/>
    <mergeCell ref="H220:N220"/>
    <mergeCell ref="K279:N279"/>
    <mergeCell ref="H224:N224"/>
    <mergeCell ref="K238:N238"/>
    <mergeCell ref="I279:J279"/>
    <mergeCell ref="K237:L237"/>
    <mergeCell ref="M237:N237"/>
    <mergeCell ref="H225:N225"/>
    <mergeCell ref="H302:I302"/>
    <mergeCell ref="H222:N222"/>
    <mergeCell ref="I275:J275"/>
    <mergeCell ref="C222:F222"/>
    <mergeCell ref="F279:G279"/>
    <mergeCell ref="I237:J237"/>
    <mergeCell ref="C223:F223"/>
    <mergeCell ref="C224:F224"/>
    <mergeCell ref="C225:F225"/>
    <mergeCell ref="C239:E239"/>
    <mergeCell ref="J288:J290"/>
    <mergeCell ref="H223:N223"/>
    <mergeCell ref="I202:J202"/>
    <mergeCell ref="H152:N152"/>
    <mergeCell ref="H164:I164"/>
    <mergeCell ref="L164:M164"/>
    <mergeCell ref="I173:N175"/>
    <mergeCell ref="K137:N137"/>
    <mergeCell ref="I138:N140"/>
    <mergeCell ref="C207:E207"/>
    <mergeCell ref="J217:J219"/>
    <mergeCell ref="K207:N207"/>
    <mergeCell ref="I206:J206"/>
    <mergeCell ref="C196:D196"/>
    <mergeCell ref="M236:N236"/>
    <mergeCell ref="F206:G206"/>
    <mergeCell ref="K204:N204"/>
    <mergeCell ref="C152:F152"/>
    <mergeCell ref="H199:I199"/>
    <mergeCell ref="H151:N151"/>
    <mergeCell ref="I137:J137"/>
    <mergeCell ref="B109:C110"/>
    <mergeCell ref="G297:G298"/>
    <mergeCell ref="K274:N274"/>
    <mergeCell ref="K272:L272"/>
    <mergeCell ref="C236:H236"/>
    <mergeCell ref="I204:J204"/>
    <mergeCell ref="D215:N215"/>
    <mergeCell ref="C205:E205"/>
    <mergeCell ref="D286:N286"/>
    <mergeCell ref="L306:M306"/>
    <mergeCell ref="K278:N278"/>
    <mergeCell ref="F240:G240"/>
    <mergeCell ref="K239:N239"/>
    <mergeCell ref="F241:G241"/>
    <mergeCell ref="I241:J241"/>
    <mergeCell ref="K218:N218"/>
    <mergeCell ref="K219:L219"/>
    <mergeCell ref="M219:N219"/>
    <mergeCell ref="C243:E248"/>
    <mergeCell ref="I276:N276"/>
    <mergeCell ref="I278:J278"/>
    <mergeCell ref="C240:E240"/>
    <mergeCell ref="F239:G239"/>
    <mergeCell ref="I274:J274"/>
    <mergeCell ref="I240:N240"/>
    <mergeCell ref="I239:J239"/>
    <mergeCell ref="F245:G245"/>
    <mergeCell ref="F244:G244"/>
    <mergeCell ref="C241:E241"/>
    <mergeCell ref="C202:E203"/>
    <mergeCell ref="I168:J168"/>
    <mergeCell ref="D180:N180"/>
    <mergeCell ref="C98:E98"/>
    <mergeCell ref="J111:J113"/>
    <mergeCell ref="K96:N96"/>
    <mergeCell ref="F95:G96"/>
    <mergeCell ref="C99:E99"/>
    <mergeCell ref="I96:J96"/>
    <mergeCell ref="K97:N97"/>
    <mergeCell ref="F99:G99"/>
    <mergeCell ref="F98:G98"/>
    <mergeCell ref="I97:J97"/>
    <mergeCell ref="J195:K195"/>
    <mergeCell ref="C170:E170"/>
    <mergeCell ref="I169:N169"/>
    <mergeCell ref="F168:G168"/>
    <mergeCell ref="H153:N153"/>
    <mergeCell ref="K95:L95"/>
    <mergeCell ref="K112:N112"/>
    <mergeCell ref="F171:G171"/>
    <mergeCell ref="C111:G113"/>
    <mergeCell ref="C153:F153"/>
    <mergeCell ref="I171:J171"/>
    <mergeCell ref="C154:F154"/>
    <mergeCell ref="D144:N144"/>
    <mergeCell ref="D110:N110"/>
    <mergeCell ref="C171:E171"/>
    <mergeCell ref="H154:N154"/>
    <mergeCell ref="I170:J170"/>
    <mergeCell ref="F170:G170"/>
    <mergeCell ref="F169:G169"/>
    <mergeCell ref="K171:N171"/>
    <mergeCell ref="I141:N142"/>
    <mergeCell ref="D109:N109"/>
    <mergeCell ref="K113:L113"/>
    <mergeCell ref="F97:G97"/>
    <mergeCell ref="I98:N98"/>
    <mergeCell ref="F3548:G3548"/>
    <mergeCell ref="L3537:M3537"/>
    <mergeCell ref="J3535:K3535"/>
    <mergeCell ref="C3544:E3544"/>
    <mergeCell ref="M3538:N3538"/>
    <mergeCell ref="M3521:N3521"/>
    <mergeCell ref="F3528:F3529"/>
    <mergeCell ref="C3527:F3527"/>
    <mergeCell ref="J3531:K3531"/>
    <mergeCell ref="C3531:D3531"/>
    <mergeCell ref="I3539:J3539"/>
    <mergeCell ref="J3530:K3530"/>
    <mergeCell ref="H3532:I3532"/>
    <mergeCell ref="F3514:G3514"/>
    <mergeCell ref="C3528:D3529"/>
    <mergeCell ref="H3519:I3521"/>
    <mergeCell ref="H3527:N3527"/>
    <mergeCell ref="I3513:N3514"/>
    <mergeCell ref="E3528:E3529"/>
    <mergeCell ref="C3523:F3523"/>
    <mergeCell ref="J3528:K3529"/>
    <mergeCell ref="H3528:I3529"/>
    <mergeCell ref="G3528:G3529"/>
    <mergeCell ref="L3528:L3529"/>
    <mergeCell ref="K3449:N3449"/>
    <mergeCell ref="L3466:M3466"/>
    <mergeCell ref="H3451:N3451"/>
    <mergeCell ref="J3448:J3450"/>
    <mergeCell ref="K3450:L3450"/>
    <mergeCell ref="H3448:I3450"/>
    <mergeCell ref="I3478:N3479"/>
    <mergeCell ref="C3470:E3470"/>
    <mergeCell ref="H3464:I3464"/>
    <mergeCell ref="F3465:G3465"/>
    <mergeCell ref="J3460:K3460"/>
    <mergeCell ref="M3467:N3467"/>
    <mergeCell ref="J3461:K3461"/>
    <mergeCell ref="C3463:D3463"/>
    <mergeCell ref="A3444:N3444"/>
    <mergeCell ref="H2747:I2748"/>
    <mergeCell ref="H2785:I2785"/>
    <mergeCell ref="L2756:M2756"/>
    <mergeCell ref="L2747:L2748"/>
    <mergeCell ref="J2747:K2748"/>
    <mergeCell ref="L2755:M2755"/>
    <mergeCell ref="J2785:K2785"/>
    <mergeCell ref="K2799:N2799"/>
    <mergeCell ref="I2799:J2799"/>
    <mergeCell ref="C2786:D2786"/>
    <mergeCell ref="C2787:D2787"/>
    <mergeCell ref="G2747:G2748"/>
    <mergeCell ref="K2793:L2793"/>
    <mergeCell ref="K2774:N2774"/>
    <mergeCell ref="L2790:M2790"/>
    <mergeCell ref="F2797:G2797"/>
    <mergeCell ref="I2797:J2797"/>
    <mergeCell ref="F2796:G2796"/>
    <mergeCell ref="F2791:G2791"/>
    <mergeCell ref="I2795:J2795"/>
    <mergeCell ref="I2798:J2798"/>
    <mergeCell ref="M2793:N2793"/>
    <mergeCell ref="H2789:I2789"/>
    <mergeCell ref="J2788:K2788"/>
    <mergeCell ref="F2790:G2790"/>
    <mergeCell ref="F2756:G2756"/>
    <mergeCell ref="F2798:G2798"/>
    <mergeCell ref="H2788:I2788"/>
    <mergeCell ref="I2796:N2796"/>
    <mergeCell ref="C2960:D2961"/>
    <mergeCell ref="I2936:J2936"/>
    <mergeCell ref="N2960:N2962"/>
    <mergeCell ref="C2855:D2855"/>
    <mergeCell ref="J2844:J2846"/>
    <mergeCell ref="H2850:N2850"/>
    <mergeCell ref="D2843:N2843"/>
    <mergeCell ref="H2855:I2855"/>
    <mergeCell ref="C2848:F2848"/>
    <mergeCell ref="H2848:N2848"/>
    <mergeCell ref="E2853:E2854"/>
    <mergeCell ref="C2850:F2850"/>
    <mergeCell ref="C2785:D2785"/>
    <mergeCell ref="H2776:N2776"/>
    <mergeCell ref="I2793:J2793"/>
    <mergeCell ref="C2818:D2819"/>
    <mergeCell ref="J2809:J2811"/>
    <mergeCell ref="H2817:N2817"/>
    <mergeCell ref="B2806:N2806"/>
    <mergeCell ref="C2793:E2794"/>
    <mergeCell ref="F2793:G2794"/>
    <mergeCell ref="H2818:I2819"/>
    <mergeCell ref="M2775:N2775"/>
    <mergeCell ref="H2773:I2775"/>
    <mergeCell ref="K2775:L2775"/>
    <mergeCell ref="L2818:L2819"/>
    <mergeCell ref="F390:G390"/>
    <mergeCell ref="D322:N322"/>
    <mergeCell ref="A322:A355"/>
    <mergeCell ref="F209:G209"/>
    <mergeCell ref="F101:G101"/>
    <mergeCell ref="C172:E177"/>
    <mergeCell ref="C475:D476"/>
    <mergeCell ref="F385:G385"/>
    <mergeCell ref="C379:E380"/>
    <mergeCell ref="C374:D374"/>
    <mergeCell ref="B322:C323"/>
    <mergeCell ref="F140:G140"/>
    <mergeCell ref="I101:J101"/>
    <mergeCell ref="C101:E106"/>
    <mergeCell ref="I105:N106"/>
    <mergeCell ref="F102:G102"/>
    <mergeCell ref="I100:J100"/>
    <mergeCell ref="C100:E100"/>
    <mergeCell ref="I102:N104"/>
    <mergeCell ref="F106:G106"/>
    <mergeCell ref="F100:G100"/>
    <mergeCell ref="K101:N101"/>
    <mergeCell ref="F105:G105"/>
    <mergeCell ref="K100:N100"/>
    <mergeCell ref="F103:G103"/>
    <mergeCell ref="F104:G104"/>
    <mergeCell ref="I1768:J1768"/>
    <mergeCell ref="C1730:E1730"/>
    <mergeCell ref="C1769:E1769"/>
    <mergeCell ref="F1762:G1762"/>
    <mergeCell ref="H1762:I1762"/>
    <mergeCell ref="F1806:G1806"/>
    <mergeCell ref="G1078:G1079"/>
    <mergeCell ref="C947:E948"/>
    <mergeCell ref="G936:G937"/>
    <mergeCell ref="F981:G981"/>
    <mergeCell ref="C983:E984"/>
    <mergeCell ref="F936:F937"/>
    <mergeCell ref="E936:E937"/>
    <mergeCell ref="F1384:G1384"/>
    <mergeCell ref="H1356:N1356"/>
    <mergeCell ref="F1349:G1349"/>
    <mergeCell ref="H1358:N1358"/>
    <mergeCell ref="H1359:N1359"/>
    <mergeCell ref="C705:E710"/>
    <mergeCell ref="F741:G741"/>
    <mergeCell ref="C737:E737"/>
    <mergeCell ref="C757:F757"/>
    <mergeCell ref="B748:C749"/>
    <mergeCell ref="F983:G984"/>
    <mergeCell ref="C740:E745"/>
    <mergeCell ref="F705:G705"/>
    <mergeCell ref="F706:G706"/>
    <mergeCell ref="F776:G776"/>
    <mergeCell ref="F744:G744"/>
    <mergeCell ref="F707:G707"/>
    <mergeCell ref="F710:G710"/>
    <mergeCell ref="F708:G708"/>
    <mergeCell ref="F742:G742"/>
    <mergeCell ref="F745:G745"/>
    <mergeCell ref="C776:E781"/>
    <mergeCell ref="F777:G777"/>
    <mergeCell ref="F709:G709"/>
    <mergeCell ref="G759:G760"/>
    <mergeCell ref="F759:F760"/>
    <mergeCell ref="F773:G773"/>
    <mergeCell ref="F740:G740"/>
    <mergeCell ref="F743:G743"/>
    <mergeCell ref="F737:G737"/>
    <mergeCell ref="F211:G211"/>
    <mergeCell ref="C89:D89"/>
    <mergeCell ref="F204:G204"/>
    <mergeCell ref="F176:G176"/>
    <mergeCell ref="C40:G42"/>
    <mergeCell ref="N84:N86"/>
    <mergeCell ref="H93:I93"/>
    <mergeCell ref="F34:G34"/>
    <mergeCell ref="F213:G213"/>
    <mergeCell ref="C197:D197"/>
    <mergeCell ref="F177:G177"/>
    <mergeCell ref="I99:J99"/>
    <mergeCell ref="I95:J95"/>
    <mergeCell ref="M60:N60"/>
    <mergeCell ref="F68:G68"/>
    <mergeCell ref="I61:J61"/>
    <mergeCell ref="K60:L60"/>
    <mergeCell ref="F60:G61"/>
    <mergeCell ref="F66:G66"/>
    <mergeCell ref="C59:H59"/>
    <mergeCell ref="C208:E213"/>
    <mergeCell ref="F175:G175"/>
    <mergeCell ref="C204:E204"/>
    <mergeCell ref="F93:G93"/>
    <mergeCell ref="C92:E93"/>
    <mergeCell ref="F92:G92"/>
    <mergeCell ref="H92:I92"/>
    <mergeCell ref="L93:M93"/>
    <mergeCell ref="H52:I52"/>
    <mergeCell ref="F67:G67"/>
    <mergeCell ref="K40:L40"/>
    <mergeCell ref="C88:D88"/>
    <mergeCell ref="F210:G210"/>
    <mergeCell ref="C195:D195"/>
    <mergeCell ref="F208:G208"/>
    <mergeCell ref="C189:F189"/>
    <mergeCell ref="K42:L42"/>
    <mergeCell ref="F69:G69"/>
    <mergeCell ref="C60:E61"/>
    <mergeCell ref="M59:N59"/>
    <mergeCell ref="F212:G212"/>
    <mergeCell ref="M84:M85"/>
    <mergeCell ref="G84:G85"/>
    <mergeCell ref="J52:K52"/>
    <mergeCell ref="H40:I42"/>
    <mergeCell ref="F70:G70"/>
    <mergeCell ref="F71:G71"/>
    <mergeCell ref="K59:L59"/>
    <mergeCell ref="K61:N61"/>
    <mergeCell ref="C62:E62"/>
    <mergeCell ref="F62:G62"/>
    <mergeCell ref="I59:J59"/>
    <mergeCell ref="H56:I56"/>
    <mergeCell ref="C52:D52"/>
    <mergeCell ref="J84:K85"/>
    <mergeCell ref="M42:N42"/>
    <mergeCell ref="J40:J42"/>
    <mergeCell ref="C66:E71"/>
    <mergeCell ref="F490:G490"/>
    <mergeCell ref="C324:G326"/>
    <mergeCell ref="F172:G172"/>
    <mergeCell ref="F141:G141"/>
    <mergeCell ref="F139:G139"/>
    <mergeCell ref="F174:G174"/>
    <mergeCell ref="L92:M92"/>
    <mergeCell ref="H84:I85"/>
    <mergeCell ref="F2377:G2377"/>
    <mergeCell ref="K2369:N2369"/>
    <mergeCell ref="C2366:H2366"/>
    <mergeCell ref="F2365:G2365"/>
    <mergeCell ref="F2369:G2369"/>
    <mergeCell ref="F2058:G2058"/>
    <mergeCell ref="C2089:E2094"/>
    <mergeCell ref="F2267:G2267"/>
    <mergeCell ref="F2056:G2056"/>
    <mergeCell ref="A2239:A2272"/>
    <mergeCell ref="D2240:N2240"/>
    <mergeCell ref="F3226:G3226"/>
    <mergeCell ref="C3152:E3152"/>
    <mergeCell ref="F3157:G3157"/>
    <mergeCell ref="F3158:G3158"/>
    <mergeCell ref="F3159:G3159"/>
    <mergeCell ref="F3154:G3154"/>
    <mergeCell ref="F3539:G3540"/>
    <mergeCell ref="N3528:N3530"/>
    <mergeCell ref="C3530:D3530"/>
    <mergeCell ref="F3550:G3550"/>
    <mergeCell ref="K3539:L3539"/>
    <mergeCell ref="C3536:E3537"/>
    <mergeCell ref="I879:N879"/>
    <mergeCell ref="C860:F860"/>
    <mergeCell ref="H856:I858"/>
    <mergeCell ref="C861:F861"/>
    <mergeCell ref="J835:K835"/>
    <mergeCell ref="H859:N859"/>
    <mergeCell ref="H835:I835"/>
    <mergeCell ref="C835:D835"/>
    <mergeCell ref="J856:J858"/>
    <mergeCell ref="K857:N857"/>
    <mergeCell ref="B819:C820"/>
    <mergeCell ref="F770:G771"/>
    <mergeCell ref="K740:N740"/>
    <mergeCell ref="C739:E739"/>
    <mergeCell ref="I809:J809"/>
    <mergeCell ref="H756:N756"/>
    <mergeCell ref="K739:N739"/>
    <mergeCell ref="J764:K764"/>
    <mergeCell ref="F739:G739"/>
    <mergeCell ref="I741:N743"/>
    <mergeCell ref="I740:J740"/>
    <mergeCell ref="I739:J739"/>
    <mergeCell ref="I744:N745"/>
    <mergeCell ref="C809:E809"/>
    <mergeCell ref="M787:N787"/>
    <mergeCell ref="H785:I787"/>
    <mergeCell ref="I841:J841"/>
    <mergeCell ref="C826:F826"/>
    <mergeCell ref="K822:N822"/>
    <mergeCell ref="C836:D836"/>
    <mergeCell ref="H861:N861"/>
    <mergeCell ref="C862:F862"/>
    <mergeCell ref="H836:I836"/>
    <mergeCell ref="K856:L856"/>
    <mergeCell ref="D820:N820"/>
    <mergeCell ref="C821:G823"/>
    <mergeCell ref="J834:K834"/>
    <mergeCell ref="C810:E810"/>
    <mergeCell ref="F807:G807"/>
    <mergeCell ref="C785:G787"/>
    <mergeCell ref="F810:G810"/>
    <mergeCell ref="K787:L787"/>
    <mergeCell ref="I811:J811"/>
    <mergeCell ref="C788:F788"/>
    <mergeCell ref="K785:L785"/>
    <mergeCell ref="I810:J810"/>
    <mergeCell ref="C789:F789"/>
    <mergeCell ref="J785:J787"/>
    <mergeCell ref="C791:F791"/>
    <mergeCell ref="C790:F790"/>
    <mergeCell ref="F809:G809"/>
    <mergeCell ref="C792:F792"/>
    <mergeCell ref="C793:F793"/>
    <mergeCell ref="K786:N786"/>
    <mergeCell ref="K810:N810"/>
    <mergeCell ref="H791:N791"/>
    <mergeCell ref="H790:N790"/>
    <mergeCell ref="H789:N789"/>
    <mergeCell ref="H788:N788"/>
    <mergeCell ref="H792:N792"/>
    <mergeCell ref="F874:G874"/>
    <mergeCell ref="M823:N823"/>
    <mergeCell ref="K821:L821"/>
    <mergeCell ref="C807:E807"/>
    <mergeCell ref="J833:K833"/>
    <mergeCell ref="C834:D834"/>
    <mergeCell ref="C808:E808"/>
    <mergeCell ref="H832:I832"/>
    <mergeCell ref="I807:J807"/>
    <mergeCell ref="F830:F831"/>
    <mergeCell ref="E830:E831"/>
    <mergeCell ref="G830:G831"/>
    <mergeCell ref="F808:G808"/>
    <mergeCell ref="I808:N808"/>
    <mergeCell ref="C775:E775"/>
    <mergeCell ref="L768:M768"/>
    <mergeCell ref="E759:E760"/>
    <mergeCell ref="M769:N769"/>
    <mergeCell ref="C767:E768"/>
    <mergeCell ref="C811:E816"/>
    <mergeCell ref="I769:J769"/>
    <mergeCell ref="J796:K796"/>
    <mergeCell ref="H768:I768"/>
    <mergeCell ref="C755:F755"/>
    <mergeCell ref="C756:F756"/>
    <mergeCell ref="C824:F824"/>
    <mergeCell ref="K811:N811"/>
    <mergeCell ref="F794:F795"/>
    <mergeCell ref="C770:E771"/>
    <mergeCell ref="H759:I760"/>
    <mergeCell ref="J762:K762"/>
    <mergeCell ref="F767:G767"/>
    <mergeCell ref="H767:I767"/>
    <mergeCell ref="H765:I765"/>
    <mergeCell ref="L759:L760"/>
    <mergeCell ref="M759:M760"/>
    <mergeCell ref="H757:N757"/>
    <mergeCell ref="F774:G774"/>
    <mergeCell ref="K775:N775"/>
    <mergeCell ref="K1055:N1055"/>
    <mergeCell ref="C1073:F1073"/>
    <mergeCell ref="I1056:J1056"/>
    <mergeCell ref="F1056:G1056"/>
    <mergeCell ref="C1056:E1056"/>
    <mergeCell ref="K1071:L1071"/>
    <mergeCell ref="C1082:D1082"/>
    <mergeCell ref="M1071:N1071"/>
    <mergeCell ref="H1069:I1071"/>
    <mergeCell ref="M1054:N1054"/>
    <mergeCell ref="C1075:F1075"/>
    <mergeCell ref="H1077:N1077"/>
    <mergeCell ref="D1068:N1068"/>
    <mergeCell ref="J1082:K1082"/>
    <mergeCell ref="C1069:G1071"/>
    <mergeCell ref="J1080:K1080"/>
    <mergeCell ref="C1074:F1074"/>
    <mergeCell ref="H1073:N1073"/>
    <mergeCell ref="J1069:J1071"/>
    <mergeCell ref="C1077:F1077"/>
    <mergeCell ref="I1055:J1055"/>
    <mergeCell ref="H1076:N1076"/>
    <mergeCell ref="C1362:D1363"/>
    <mergeCell ref="L1336:M1336"/>
    <mergeCell ref="H1329:I1329"/>
    <mergeCell ref="J1329:K1329"/>
    <mergeCell ref="C1329:D1329"/>
    <mergeCell ref="C1330:D1330"/>
    <mergeCell ref="C1331:D1331"/>
    <mergeCell ref="C1256:D1257"/>
    <mergeCell ref="I1340:J1340"/>
    <mergeCell ref="F1340:G1340"/>
    <mergeCell ref="I1339:J1339"/>
    <mergeCell ref="F1338:G1339"/>
    <mergeCell ref="C1321:F1321"/>
    <mergeCell ref="N1327:N1329"/>
    <mergeCell ref="C1327:D1328"/>
    <mergeCell ref="L1327:L1328"/>
    <mergeCell ref="F1327:F1328"/>
    <mergeCell ref="E1327:E1328"/>
    <mergeCell ref="G1327:G1328"/>
    <mergeCell ref="H1327:I1328"/>
    <mergeCell ref="A1314:N1314"/>
    <mergeCell ref="K1127:N1127"/>
    <mergeCell ref="H1220:I1221"/>
    <mergeCell ref="F1128:G1128"/>
    <mergeCell ref="F1127:G1127"/>
    <mergeCell ref="H1121:I1121"/>
    <mergeCell ref="J1121:K1121"/>
    <mergeCell ref="B1102:N1102"/>
    <mergeCell ref="H1075:N1075"/>
    <mergeCell ref="J1050:K1050"/>
    <mergeCell ref="C1076:F1076"/>
    <mergeCell ref="H1049:I1049"/>
    <mergeCell ref="C2465:D2465"/>
    <mergeCell ref="I2334:J2334"/>
    <mergeCell ref="J2463:K2464"/>
    <mergeCell ref="F2442:G2442"/>
    <mergeCell ref="I2442:J2442"/>
    <mergeCell ref="C2494:F2494"/>
    <mergeCell ref="N2463:N2465"/>
    <mergeCell ref="C2458:F2458"/>
    <mergeCell ref="F2448:G2448"/>
    <mergeCell ref="F2449:G2449"/>
    <mergeCell ref="B2451:N2451"/>
    <mergeCell ref="B2452:C2453"/>
    <mergeCell ref="F2582:G2582"/>
    <mergeCell ref="J2538:K2538"/>
    <mergeCell ref="C2539:D2539"/>
    <mergeCell ref="F2534:F2535"/>
    <mergeCell ref="C2496:F2496"/>
    <mergeCell ref="H2458:N2458"/>
    <mergeCell ref="C2457:F2457"/>
    <mergeCell ref="A2450:N2450"/>
    <mergeCell ref="A2452:A2485"/>
    <mergeCell ref="C2288:D2288"/>
    <mergeCell ref="L2321:L2322"/>
    <mergeCell ref="C2290:D2290"/>
    <mergeCell ref="H2321:I2322"/>
    <mergeCell ref="J2321:K2322"/>
    <mergeCell ref="C2320:F2320"/>
    <mergeCell ref="C2256:D2256"/>
    <mergeCell ref="L2258:M2258"/>
    <mergeCell ref="H2259:I2259"/>
    <mergeCell ref="H2258:I2258"/>
    <mergeCell ref="K2243:L2243"/>
    <mergeCell ref="M2243:N2243"/>
    <mergeCell ref="H2244:N2244"/>
    <mergeCell ref="K1957:L1957"/>
    <mergeCell ref="C1973:D1973"/>
    <mergeCell ref="M1888:N1888"/>
    <mergeCell ref="C1895:D1896"/>
    <mergeCell ref="J1900:K1900"/>
    <mergeCell ref="K1887:N1887"/>
    <mergeCell ref="H1930:I1931"/>
    <mergeCell ref="J1932:K1932"/>
    <mergeCell ref="H1886:I1888"/>
    <mergeCell ref="F1917:G1917"/>
    <mergeCell ref="C1941:E1942"/>
    <mergeCell ref="M1930:M1931"/>
    <mergeCell ref="C1932:D1932"/>
    <mergeCell ref="C1933:D1933"/>
    <mergeCell ref="B1919:C1920"/>
    <mergeCell ref="K1694:N1694"/>
    <mergeCell ref="A1669:N1669"/>
    <mergeCell ref="J1682:K1683"/>
    <mergeCell ref="L1682:L1683"/>
    <mergeCell ref="G1682:G1683"/>
    <mergeCell ref="D1742:N1742"/>
    <mergeCell ref="F1802:G1802"/>
    <mergeCell ref="C1744:G1746"/>
    <mergeCell ref="I1800:J1800"/>
    <mergeCell ref="M1799:N1799"/>
    <mergeCell ref="M1693:N1693"/>
    <mergeCell ref="J1722:K1722"/>
    <mergeCell ref="M1753:M1754"/>
    <mergeCell ref="H1722:I1722"/>
    <mergeCell ref="I1694:J1694"/>
    <mergeCell ref="F1682:F1683"/>
    <mergeCell ref="C1757:D1757"/>
    <mergeCell ref="J1753:K1754"/>
    <mergeCell ref="H1759:I1759"/>
    <mergeCell ref="H1753:I1754"/>
    <mergeCell ref="E1682:E1683"/>
    <mergeCell ref="C1768:E1768"/>
    <mergeCell ref="L1753:L1754"/>
    <mergeCell ref="J1759:K1759"/>
    <mergeCell ref="H1682:I1683"/>
    <mergeCell ref="M1682:M1683"/>
    <mergeCell ref="N1753:N1755"/>
    <mergeCell ref="I1770:J1770"/>
    <mergeCell ref="C1753:D1754"/>
    <mergeCell ref="K1770:N1770"/>
    <mergeCell ref="I1771:N1773"/>
    <mergeCell ref="I1693:J1693"/>
    <mergeCell ref="G1753:G1754"/>
    <mergeCell ref="J1723:K1723"/>
    <mergeCell ref="H1757:I1757"/>
    <mergeCell ref="B1670:N1670"/>
    <mergeCell ref="I1799:J1799"/>
    <mergeCell ref="C1747:F1747"/>
    <mergeCell ref="M1746:N1746"/>
    <mergeCell ref="J1744:J1746"/>
    <mergeCell ref="C1803:E1803"/>
    <mergeCell ref="K1745:N1745"/>
    <mergeCell ref="K1744:L1744"/>
    <mergeCell ref="J1863:K1863"/>
    <mergeCell ref="F1867:G1867"/>
    <mergeCell ref="H1868:I1868"/>
    <mergeCell ref="L1867:M1867"/>
    <mergeCell ref="A1848:A1881"/>
    <mergeCell ref="C1886:G1888"/>
    <mergeCell ref="L1930:L1931"/>
    <mergeCell ref="I1941:J1941"/>
    <mergeCell ref="C1889:F1889"/>
    <mergeCell ref="C1890:F1890"/>
    <mergeCell ref="C1891:F1891"/>
    <mergeCell ref="C1892:F1892"/>
    <mergeCell ref="C1893:F1893"/>
    <mergeCell ref="C1867:E1868"/>
    <mergeCell ref="C1894:F1894"/>
    <mergeCell ref="I1873:N1873"/>
    <mergeCell ref="I1874:J1874"/>
    <mergeCell ref="I1872:J1872"/>
    <mergeCell ref="K1872:N1872"/>
    <mergeCell ref="H1894:N1894"/>
    <mergeCell ref="C1873:E1873"/>
    <mergeCell ref="F1873:G1873"/>
    <mergeCell ref="K1886:L1886"/>
    <mergeCell ref="H1932:I1932"/>
    <mergeCell ref="H1889:N1889"/>
    <mergeCell ref="K1888:L1888"/>
    <mergeCell ref="C1901:D1901"/>
    <mergeCell ref="H1890:N1890"/>
    <mergeCell ref="H1900:I1900"/>
    <mergeCell ref="E1895:E1896"/>
    <mergeCell ref="H1893:N1893"/>
    <mergeCell ref="H1891:N1891"/>
    <mergeCell ref="H1901:I1901"/>
    <mergeCell ref="J1901:K1901"/>
    <mergeCell ref="H1892:N1892"/>
    <mergeCell ref="H1863:I1863"/>
    <mergeCell ref="C1874:E1874"/>
    <mergeCell ref="F1868:G1868"/>
    <mergeCell ref="J1865:K1865"/>
    <mergeCell ref="H1864:I1864"/>
    <mergeCell ref="H1865:I1865"/>
    <mergeCell ref="H1867:I1867"/>
    <mergeCell ref="L1868:M1868"/>
    <mergeCell ref="B1848:C1849"/>
    <mergeCell ref="K1940:L1940"/>
    <mergeCell ref="F1949:G1949"/>
    <mergeCell ref="C1945:E1945"/>
    <mergeCell ref="F1945:G1945"/>
    <mergeCell ref="F1948:G1948"/>
    <mergeCell ref="F1946:G1946"/>
    <mergeCell ref="M1940:N1940"/>
    <mergeCell ref="C1859:D1860"/>
    <mergeCell ref="J1850:J1852"/>
    <mergeCell ref="H1858:N1858"/>
    <mergeCell ref="D1848:N1848"/>
    <mergeCell ref="J1864:K1864"/>
    <mergeCell ref="C1824:D1825"/>
    <mergeCell ref="H1782:N1782"/>
    <mergeCell ref="K1781:L1781"/>
    <mergeCell ref="K1779:L1779"/>
    <mergeCell ref="I1801:J1801"/>
    <mergeCell ref="H1747:N1747"/>
    <mergeCell ref="C1748:F1748"/>
    <mergeCell ref="H1744:I1746"/>
    <mergeCell ref="K1730:N1730"/>
    <mergeCell ref="H1788:I1789"/>
    <mergeCell ref="F1731:G1731"/>
    <mergeCell ref="F1730:G1730"/>
    <mergeCell ref="F1734:G1734"/>
    <mergeCell ref="F1735:G1735"/>
    <mergeCell ref="F1736:G1736"/>
    <mergeCell ref="C1788:D1789"/>
    <mergeCell ref="K1799:L1799"/>
    <mergeCell ref="F1803:G1803"/>
    <mergeCell ref="L1797:M1797"/>
    <mergeCell ref="K1780:N1780"/>
    <mergeCell ref="E1824:E1825"/>
    <mergeCell ref="C1779:G1781"/>
    <mergeCell ref="J1779:J1781"/>
    <mergeCell ref="H1850:I1852"/>
    <mergeCell ref="H1819:N1819"/>
    <mergeCell ref="H1779:I1781"/>
    <mergeCell ref="C1802:E1802"/>
    <mergeCell ref="E1788:E1789"/>
    <mergeCell ref="M1788:M1789"/>
    <mergeCell ref="C1782:F1782"/>
    <mergeCell ref="C1731:E1731"/>
    <mergeCell ref="C1732:E1732"/>
    <mergeCell ref="C1734:E1739"/>
    <mergeCell ref="A1742:A1775"/>
    <mergeCell ref="K1801:N1801"/>
    <mergeCell ref="C1796:E1797"/>
    <mergeCell ref="H1797:I1797"/>
    <mergeCell ref="F1797:G1797"/>
    <mergeCell ref="H1796:I1796"/>
    <mergeCell ref="L2072:L2073"/>
    <mergeCell ref="C2078:D2078"/>
    <mergeCell ref="F2081:G2081"/>
    <mergeCell ref="I2086:N2086"/>
    <mergeCell ref="G2108:G2109"/>
    <mergeCell ref="C2086:E2086"/>
    <mergeCell ref="J2108:K2109"/>
    <mergeCell ref="H2117:I2117"/>
    <mergeCell ref="C2080:E2081"/>
    <mergeCell ref="I2089:J2089"/>
    <mergeCell ref="K2082:L2082"/>
    <mergeCell ref="C2083:E2084"/>
    <mergeCell ref="K2089:N2089"/>
    <mergeCell ref="H2080:I2080"/>
    <mergeCell ref="F2083:G2084"/>
    <mergeCell ref="H1999:N1999"/>
    <mergeCell ref="H2000:N2000"/>
    <mergeCell ref="E2072:E2073"/>
    <mergeCell ref="I2083:J2083"/>
    <mergeCell ref="M2072:M2073"/>
    <mergeCell ref="I2055:N2057"/>
    <mergeCell ref="J2079:K2079"/>
    <mergeCell ref="C2000:F2000"/>
    <mergeCell ref="C2001:D2002"/>
    <mergeCell ref="J2072:K2073"/>
    <mergeCell ref="H2078:I2078"/>
    <mergeCell ref="H2072:I2073"/>
    <mergeCell ref="E2001:E2002"/>
    <mergeCell ref="F2001:F2002"/>
    <mergeCell ref="B2061:C2062"/>
    <mergeCell ref="J2078:K2078"/>
    <mergeCell ref="H2079:I2079"/>
    <mergeCell ref="C1999:F1999"/>
    <mergeCell ref="J2077:K2077"/>
    <mergeCell ref="C2079:D2079"/>
    <mergeCell ref="B1918:N1918"/>
    <mergeCell ref="H1933:I1933"/>
    <mergeCell ref="C1804:E1804"/>
    <mergeCell ref="H1962:N1962"/>
    <mergeCell ref="F1974:G1974"/>
    <mergeCell ref="I1976:J1976"/>
    <mergeCell ref="I1948:N1950"/>
    <mergeCell ref="I1802:N1802"/>
    <mergeCell ref="I1803:J1803"/>
    <mergeCell ref="F1804:G1804"/>
    <mergeCell ref="I1805:J1805"/>
    <mergeCell ref="C1289:F1289"/>
    <mergeCell ref="K1338:L1338"/>
    <mergeCell ref="C1338:E1339"/>
    <mergeCell ref="C1290:F1290"/>
    <mergeCell ref="C1291:D1292"/>
    <mergeCell ref="E1291:E1292"/>
    <mergeCell ref="C1230:H1230"/>
    <mergeCell ref="M1256:M1257"/>
    <mergeCell ref="K1236:N1236"/>
    <mergeCell ref="A1245:A1278"/>
    <mergeCell ref="K1303:N1303"/>
    <mergeCell ref="B1245:C1246"/>
    <mergeCell ref="H1072:N1072"/>
    <mergeCell ref="F1052:G1052"/>
    <mergeCell ref="C1058:E1058"/>
    <mergeCell ref="L1051:M1051"/>
    <mergeCell ref="K1053:L1053"/>
    <mergeCell ref="J1014:K1014"/>
    <mergeCell ref="H1038:N1038"/>
    <mergeCell ref="H2212:N2212"/>
    <mergeCell ref="K2224:L2224"/>
    <mergeCell ref="G2214:G2215"/>
    <mergeCell ref="C2173:F2173"/>
    <mergeCell ref="C2099:G2101"/>
    <mergeCell ref="K2118:L2118"/>
    <mergeCell ref="I2093:N2094"/>
    <mergeCell ref="C2033:F2033"/>
    <mergeCell ref="F1984:G1984"/>
    <mergeCell ref="C1983:E1988"/>
    <mergeCell ref="F1988:G1988"/>
    <mergeCell ref="I1987:N1988"/>
    <mergeCell ref="D1990:N1990"/>
    <mergeCell ref="C1974:E1975"/>
    <mergeCell ref="J1972:K1972"/>
    <mergeCell ref="C1963:F1963"/>
    <mergeCell ref="L1974:M1974"/>
    <mergeCell ref="C1976:H1976"/>
    <mergeCell ref="C1947:E1952"/>
    <mergeCell ref="H1961:N1961"/>
    <mergeCell ref="H1972:I1972"/>
    <mergeCell ref="C1957:G1959"/>
    <mergeCell ref="C1962:F1962"/>
    <mergeCell ref="C1961:F1961"/>
    <mergeCell ref="B1954:N1954"/>
    <mergeCell ref="K2028:L2028"/>
    <mergeCell ref="C1982:E1982"/>
    <mergeCell ref="C2053:E2053"/>
    <mergeCell ref="B1990:C1991"/>
    <mergeCell ref="D1743:N1743"/>
    <mergeCell ref="J1724:K1724"/>
    <mergeCell ref="C1727:H1727"/>
    <mergeCell ref="B1671:C1672"/>
    <mergeCell ref="H1712:N1712"/>
    <mergeCell ref="H1719:I1719"/>
    <mergeCell ref="K1674:N1674"/>
    <mergeCell ref="J1686:K1686"/>
    <mergeCell ref="C1676:F1676"/>
    <mergeCell ref="J1673:J1675"/>
    <mergeCell ref="H1676:N1676"/>
    <mergeCell ref="H1673:I1675"/>
    <mergeCell ref="F1700:G1700"/>
    <mergeCell ref="M1675:N1675"/>
    <mergeCell ref="C1673:G1675"/>
    <mergeCell ref="H1713:N1713"/>
    <mergeCell ref="C1686:D1686"/>
    <mergeCell ref="J1717:K1718"/>
    <mergeCell ref="H1711:N1711"/>
    <mergeCell ref="M1710:N1710"/>
    <mergeCell ref="F1699:G1699"/>
    <mergeCell ref="D1671:N1671"/>
    <mergeCell ref="D1672:N1672"/>
    <mergeCell ref="K1728:L1728"/>
    <mergeCell ref="H1685:I1685"/>
    <mergeCell ref="J1684:K1684"/>
    <mergeCell ref="K1673:L1673"/>
    <mergeCell ref="C1486:E1491"/>
    <mergeCell ref="C1514:H1514"/>
    <mergeCell ref="K1568:L1568"/>
    <mergeCell ref="C1504:D1505"/>
    <mergeCell ref="H1503:N1503"/>
    <mergeCell ref="E1646:E1647"/>
    <mergeCell ref="L1619:M1619"/>
    <mergeCell ref="H1642:N1642"/>
    <mergeCell ref="F1624:G1624"/>
    <mergeCell ref="I1624:J1624"/>
    <mergeCell ref="K1624:N1624"/>
    <mergeCell ref="H1613:I1613"/>
    <mergeCell ref="D1600:N1600"/>
    <mergeCell ref="C1602:G1604"/>
    <mergeCell ref="F1590:G1590"/>
    <mergeCell ref="I1623:J1623"/>
    <mergeCell ref="F1611:F1612"/>
    <mergeCell ref="L1611:L1612"/>
    <mergeCell ref="H1602:I1604"/>
    <mergeCell ref="J1602:J1604"/>
    <mergeCell ref="K1602:L1602"/>
    <mergeCell ref="K1604:L1604"/>
    <mergeCell ref="A1600:A1633"/>
    <mergeCell ref="C1605:F1605"/>
    <mergeCell ref="K1592:N1592"/>
    <mergeCell ref="I1591:J1591"/>
    <mergeCell ref="A1564:A1597"/>
    <mergeCell ref="B1564:C1565"/>
    <mergeCell ref="D1564:N1564"/>
    <mergeCell ref="I1554:N1554"/>
    <mergeCell ref="F1504:F1505"/>
    <mergeCell ref="K1514:L1514"/>
    <mergeCell ref="F1525:G1525"/>
    <mergeCell ref="H1512:I1512"/>
    <mergeCell ref="K1497:L1497"/>
    <mergeCell ref="M1497:N1497"/>
    <mergeCell ref="B1492:N1492"/>
    <mergeCell ref="M1514:N1514"/>
    <mergeCell ref="H1504:I1505"/>
    <mergeCell ref="F1513:G1513"/>
    <mergeCell ref="M1480:N1480"/>
    <mergeCell ref="K1486:N1486"/>
    <mergeCell ref="I1487:N1489"/>
    <mergeCell ref="I1490:N1491"/>
    <mergeCell ref="C1728:E1729"/>
    <mergeCell ref="M1717:M1718"/>
    <mergeCell ref="M1727:N1727"/>
    <mergeCell ref="C1711:F1711"/>
    <mergeCell ref="C1712:F1712"/>
    <mergeCell ref="C1713:F1713"/>
    <mergeCell ref="J1652:K1652"/>
    <mergeCell ref="C1650:D1650"/>
    <mergeCell ref="J1649:K1649"/>
    <mergeCell ref="H1650:I1650"/>
    <mergeCell ref="H1651:I1651"/>
    <mergeCell ref="C1652:D1652"/>
    <mergeCell ref="K1662:N1662"/>
    <mergeCell ref="H1648:I1648"/>
    <mergeCell ref="C1662:E1662"/>
    <mergeCell ref="F1524:G1524"/>
    <mergeCell ref="I1480:J1480"/>
    <mergeCell ref="H1478:I1478"/>
    <mergeCell ref="L1512:M1512"/>
    <mergeCell ref="C1499:F1499"/>
    <mergeCell ref="C1521:E1526"/>
    <mergeCell ref="K1481:N1481"/>
    <mergeCell ref="F1489:G1489"/>
    <mergeCell ref="I1479:J1479"/>
    <mergeCell ref="K1482:N1482"/>
    <mergeCell ref="K1485:N1485"/>
    <mergeCell ref="I1481:J1481"/>
    <mergeCell ref="C1485:E1485"/>
    <mergeCell ref="F1487:G1487"/>
    <mergeCell ref="F1485:G1485"/>
    <mergeCell ref="C1484:E1484"/>
    <mergeCell ref="B1458:C1459"/>
    <mergeCell ref="I1485:J1485"/>
    <mergeCell ref="K1480:L1480"/>
    <mergeCell ref="N2250:N2252"/>
    <mergeCell ref="F2228:G2228"/>
    <mergeCell ref="F2229:G2229"/>
    <mergeCell ref="H2246:N2246"/>
    <mergeCell ref="H2247:N2247"/>
    <mergeCell ref="H2245:N2245"/>
    <mergeCell ref="B2132:C2133"/>
    <mergeCell ref="F2165:G2165"/>
    <mergeCell ref="H2141:N2141"/>
    <mergeCell ref="F2117:G2117"/>
    <mergeCell ref="H2104:N2104"/>
    <mergeCell ref="C2103:F2103"/>
    <mergeCell ref="H2105:N2105"/>
    <mergeCell ref="J2099:J2101"/>
    <mergeCell ref="K2101:L2101"/>
    <mergeCell ref="M2101:N2101"/>
    <mergeCell ref="L2081:M2081"/>
    <mergeCell ref="C2016:E2016"/>
    <mergeCell ref="I2015:N2015"/>
    <mergeCell ref="I2014:J2014"/>
    <mergeCell ref="K2054:N2054"/>
    <mergeCell ref="C2017:E2017"/>
    <mergeCell ref="I2011:J2011"/>
    <mergeCell ref="C2011:H2011"/>
    <mergeCell ref="G2072:G2073"/>
    <mergeCell ref="K2014:N2014"/>
    <mergeCell ref="C2015:E2015"/>
    <mergeCell ref="M2011:N2011"/>
    <mergeCell ref="F2016:G2016"/>
    <mergeCell ref="K2011:L2011"/>
    <mergeCell ref="F2015:G2015"/>
    <mergeCell ref="I2016:J2016"/>
    <mergeCell ref="C2012:E2013"/>
    <mergeCell ref="C2122:E2122"/>
    <mergeCell ref="H2106:N2106"/>
    <mergeCell ref="C2105:F2105"/>
    <mergeCell ref="F2122:G2122"/>
    <mergeCell ref="K2084:N2084"/>
    <mergeCell ref="F2072:F2073"/>
    <mergeCell ref="A2061:A2094"/>
    <mergeCell ref="J1719:K1719"/>
    <mergeCell ref="C1678:F1678"/>
    <mergeCell ref="E1753:E1754"/>
    <mergeCell ref="L1726:M1726"/>
    <mergeCell ref="C1725:E1726"/>
    <mergeCell ref="H1724:I1724"/>
    <mergeCell ref="F1726:G1726"/>
    <mergeCell ref="H1678:N1678"/>
    <mergeCell ref="K1729:N1729"/>
    <mergeCell ref="N1717:N1719"/>
    <mergeCell ref="F1701:G1701"/>
    <mergeCell ref="B1705:N1705"/>
    <mergeCell ref="I1700:N1702"/>
    <mergeCell ref="I1703:N1704"/>
    <mergeCell ref="C1677:F1677"/>
    <mergeCell ref="F1702:G1702"/>
    <mergeCell ref="F1703:G1703"/>
    <mergeCell ref="F1697:G1697"/>
    <mergeCell ref="C1681:F1681"/>
    <mergeCell ref="C1682:D1683"/>
    <mergeCell ref="H1690:I1690"/>
    <mergeCell ref="C1687:D1687"/>
    <mergeCell ref="H1677:N1677"/>
    <mergeCell ref="K1727:L1727"/>
    <mergeCell ref="H1680:N1680"/>
    <mergeCell ref="H1679:N1679"/>
    <mergeCell ref="K1695:N1695"/>
    <mergeCell ref="I1695:J1695"/>
    <mergeCell ref="H1681:N1681"/>
    <mergeCell ref="H1717:I1718"/>
    <mergeCell ref="C1679:F1679"/>
    <mergeCell ref="I1699:J1699"/>
    <mergeCell ref="C1680:F1680"/>
    <mergeCell ref="F1704:G1704"/>
    <mergeCell ref="K1557:N1557"/>
    <mergeCell ref="F1559:G1559"/>
    <mergeCell ref="I1556:J1556"/>
    <mergeCell ref="F1558:G1558"/>
    <mergeCell ref="F1556:G1556"/>
    <mergeCell ref="F1557:G1557"/>
    <mergeCell ref="A1527:N1527"/>
    <mergeCell ref="D1601:N1601"/>
    <mergeCell ref="H1566:I1568"/>
    <mergeCell ref="C1554:E1554"/>
    <mergeCell ref="H1569:N1569"/>
    <mergeCell ref="C1572:F1572"/>
    <mergeCell ref="K1566:L1566"/>
    <mergeCell ref="F1555:G1555"/>
    <mergeCell ref="K1556:N1556"/>
    <mergeCell ref="K1591:N1591"/>
    <mergeCell ref="C1571:F1571"/>
    <mergeCell ref="M1568:N1568"/>
    <mergeCell ref="I1593:N1595"/>
    <mergeCell ref="C1569:F1569"/>
    <mergeCell ref="J1566:J1568"/>
    <mergeCell ref="F1562:G1562"/>
    <mergeCell ref="I1557:J1557"/>
    <mergeCell ref="C1555:E1555"/>
    <mergeCell ref="A1493:A1526"/>
    <mergeCell ref="M1604:N1604"/>
    <mergeCell ref="F1591:G1591"/>
    <mergeCell ref="B1599:N1599"/>
    <mergeCell ref="I1590:J1590"/>
    <mergeCell ref="I1558:N1560"/>
    <mergeCell ref="C1495:G1497"/>
    <mergeCell ref="D1493:N1493"/>
    <mergeCell ref="J1495:J1497"/>
    <mergeCell ref="H1495:I1497"/>
    <mergeCell ref="K1495:L1495"/>
    <mergeCell ref="K1496:N1496"/>
    <mergeCell ref="H1571:N1571"/>
    <mergeCell ref="F1554:G1554"/>
    <mergeCell ref="C1570:F1570"/>
    <mergeCell ref="B1493:C1494"/>
    <mergeCell ref="I1555:J1555"/>
    <mergeCell ref="D1494:N1494"/>
    <mergeCell ref="C1557:E1562"/>
    <mergeCell ref="K1339:N1339"/>
    <mergeCell ref="C1322:F1322"/>
    <mergeCell ref="C1333:D1333"/>
    <mergeCell ref="C1324:F1324"/>
    <mergeCell ref="C1323:F1323"/>
    <mergeCell ref="I1338:J1338"/>
    <mergeCell ref="M1338:N1338"/>
    <mergeCell ref="H1256:I1257"/>
    <mergeCell ref="H1247:I1249"/>
    <mergeCell ref="J1247:J1249"/>
    <mergeCell ref="D1317:N1317"/>
    <mergeCell ref="C1332:D1332"/>
    <mergeCell ref="J1333:K1333"/>
    <mergeCell ref="A1280:A1313"/>
    <mergeCell ref="J1332:K1332"/>
    <mergeCell ref="E1256:E1257"/>
    <mergeCell ref="C1340:E1340"/>
    <mergeCell ref="C1247:G1249"/>
    <mergeCell ref="I1303:J1303"/>
    <mergeCell ref="L1335:M1335"/>
    <mergeCell ref="H1323:N1323"/>
    <mergeCell ref="H1321:N1321"/>
    <mergeCell ref="H1318:I1320"/>
    <mergeCell ref="H1255:N1255"/>
    <mergeCell ref="F1256:F1257"/>
    <mergeCell ref="D1246:N1246"/>
    <mergeCell ref="G1291:G1292"/>
    <mergeCell ref="K1211:L1211"/>
    <mergeCell ref="C1219:F1219"/>
    <mergeCell ref="C1220:D1221"/>
    <mergeCell ref="I1127:J1127"/>
    <mergeCell ref="M1213:N1213"/>
    <mergeCell ref="C1128:E1128"/>
    <mergeCell ref="C1129:E1129"/>
    <mergeCell ref="C1124:H1124"/>
    <mergeCell ref="B1103:C1104"/>
    <mergeCell ref="M1124:N1124"/>
    <mergeCell ref="K1213:L1213"/>
    <mergeCell ref="I1126:J1126"/>
    <mergeCell ref="L1123:M1123"/>
    <mergeCell ref="F1092:G1092"/>
    <mergeCell ref="D1103:N1103"/>
    <mergeCell ref="D1104:N1104"/>
    <mergeCell ref="C1105:G1107"/>
    <mergeCell ref="M1018:N1018"/>
    <mergeCell ref="C1010:D1010"/>
    <mergeCell ref="I1019:J1019"/>
    <mergeCell ref="C998:G1000"/>
    <mergeCell ref="C968:F968"/>
    <mergeCell ref="J977:K977"/>
    <mergeCell ref="C980:E981"/>
    <mergeCell ref="C974:D974"/>
    <mergeCell ref="H974:I974"/>
    <mergeCell ref="J974:K974"/>
    <mergeCell ref="A959:N959"/>
    <mergeCell ref="I989:J989"/>
    <mergeCell ref="H976:I976"/>
    <mergeCell ref="J978:K978"/>
    <mergeCell ref="C989:E994"/>
    <mergeCell ref="C982:H982"/>
    <mergeCell ref="H1010:I1010"/>
    <mergeCell ref="K999:N999"/>
    <mergeCell ref="C976:D976"/>
    <mergeCell ref="I988:J988"/>
    <mergeCell ref="H975:I975"/>
    <mergeCell ref="K982:L982"/>
    <mergeCell ref="I982:J982"/>
    <mergeCell ref="C972:D973"/>
    <mergeCell ref="L972:L973"/>
    <mergeCell ref="M972:M973"/>
    <mergeCell ref="N972:N974"/>
    <mergeCell ref="I1018:J1018"/>
    <mergeCell ref="N1007:N1009"/>
    <mergeCell ref="H1009:I1009"/>
    <mergeCell ref="J1011:K1011"/>
    <mergeCell ref="L1007:L1008"/>
    <mergeCell ref="J1009:K1009"/>
    <mergeCell ref="J1010:K1010"/>
    <mergeCell ref="D997:N997"/>
    <mergeCell ref="E972:E973"/>
    <mergeCell ref="J943:K943"/>
    <mergeCell ref="C953:E958"/>
    <mergeCell ref="H942:I942"/>
    <mergeCell ref="G972:G973"/>
    <mergeCell ref="C942:D942"/>
    <mergeCell ref="H972:I973"/>
    <mergeCell ref="B960:N960"/>
    <mergeCell ref="C1413:E1413"/>
    <mergeCell ref="K1390:N1390"/>
    <mergeCell ref="J1389:J1391"/>
    <mergeCell ref="C1392:F1392"/>
    <mergeCell ref="C1393:F1393"/>
    <mergeCell ref="C1394:F1394"/>
    <mergeCell ref="F1336:G1336"/>
    <mergeCell ref="H1324:N1324"/>
    <mergeCell ref="H1326:N1326"/>
    <mergeCell ref="H1325:N1325"/>
    <mergeCell ref="H1331:I1331"/>
    <mergeCell ref="H1332:I1332"/>
    <mergeCell ref="M1320:N1320"/>
    <mergeCell ref="C1294:D1294"/>
    <mergeCell ref="C1295:D1295"/>
    <mergeCell ref="I1304:J1304"/>
    <mergeCell ref="J1295:K1295"/>
    <mergeCell ref="C1296:D1296"/>
    <mergeCell ref="G1220:G1221"/>
    <mergeCell ref="L1122:M1122"/>
    <mergeCell ref="M1159:N1159"/>
    <mergeCell ref="F1220:F1221"/>
    <mergeCell ref="K1304:N1304"/>
    <mergeCell ref="F1299:G1299"/>
    <mergeCell ref="H1296:I1296"/>
    <mergeCell ref="M1266:N1266"/>
    <mergeCell ref="D1210:N1210"/>
    <mergeCell ref="C1211:G1213"/>
    <mergeCell ref="K1320:L1320"/>
    <mergeCell ref="F1203:G1203"/>
    <mergeCell ref="K1212:N1212"/>
    <mergeCell ref="H1299:I1299"/>
    <mergeCell ref="M1284:N1284"/>
    <mergeCell ref="H1282:I1284"/>
    <mergeCell ref="H1287:N1287"/>
    <mergeCell ref="H1288:N1288"/>
    <mergeCell ref="A1209:A1242"/>
    <mergeCell ref="C1040:F1040"/>
    <mergeCell ref="H1004:N1004"/>
    <mergeCell ref="C1001:F1001"/>
    <mergeCell ref="C1050:D1050"/>
    <mergeCell ref="H1074:N1074"/>
    <mergeCell ref="H1050:I1050"/>
    <mergeCell ref="J1049:K1049"/>
    <mergeCell ref="K1070:N1070"/>
    <mergeCell ref="C1039:F1039"/>
    <mergeCell ref="J1045:K1045"/>
    <mergeCell ref="H1046:I1046"/>
    <mergeCell ref="H1045:I1045"/>
    <mergeCell ref="G1043:G1044"/>
    <mergeCell ref="H1040:N1040"/>
    <mergeCell ref="K1000:L1000"/>
    <mergeCell ref="M1000:N1000"/>
    <mergeCell ref="H1001:N1001"/>
    <mergeCell ref="H1039:N1039"/>
    <mergeCell ref="C1003:F1003"/>
    <mergeCell ref="H1047:I1047"/>
    <mergeCell ref="H1002:N1002"/>
    <mergeCell ref="J1046:K1046"/>
    <mergeCell ref="C1005:F1005"/>
    <mergeCell ref="H1003:N1003"/>
    <mergeCell ref="C1006:F1006"/>
    <mergeCell ref="C1002:F1002"/>
    <mergeCell ref="H1006:N1006"/>
    <mergeCell ref="H1005:N1005"/>
    <mergeCell ref="C1004:F1004"/>
    <mergeCell ref="L767:M767"/>
    <mergeCell ref="G794:G795"/>
    <mergeCell ref="H796:I796"/>
    <mergeCell ref="H794:I795"/>
    <mergeCell ref="J794:K795"/>
    <mergeCell ref="M858:N858"/>
    <mergeCell ref="C825:F825"/>
    <mergeCell ref="J821:J823"/>
    <mergeCell ref="L873:M873"/>
    <mergeCell ref="F844:G844"/>
    <mergeCell ref="K842:N842"/>
    <mergeCell ref="B854:C855"/>
    <mergeCell ref="D854:N854"/>
    <mergeCell ref="D855:N855"/>
    <mergeCell ref="C856:G858"/>
    <mergeCell ref="K823:L823"/>
    <mergeCell ref="C833:D833"/>
    <mergeCell ref="H826:N826"/>
    <mergeCell ref="H833:I833"/>
    <mergeCell ref="H862:N862"/>
    <mergeCell ref="J836:K836"/>
    <mergeCell ref="C859:F859"/>
    <mergeCell ref="K858:L858"/>
    <mergeCell ref="C837:D837"/>
    <mergeCell ref="H837:I837"/>
    <mergeCell ref="J837:K837"/>
    <mergeCell ref="D819:N819"/>
    <mergeCell ref="C3176:D3176"/>
    <mergeCell ref="M3166:N3166"/>
    <mergeCell ref="H3164:I3166"/>
    <mergeCell ref="C3145:E3146"/>
    <mergeCell ref="J3137:K3138"/>
    <mergeCell ref="A3126:A3159"/>
    <mergeCell ref="K3058:N3058"/>
    <mergeCell ref="C3062:F3062"/>
    <mergeCell ref="H3063:N3063"/>
    <mergeCell ref="J3057:J3059"/>
    <mergeCell ref="C3064:F3064"/>
    <mergeCell ref="K2915:L2915"/>
    <mergeCell ref="C2919:F2919"/>
    <mergeCell ref="M2917:N2917"/>
    <mergeCell ref="K2917:L2917"/>
    <mergeCell ref="H2915:I2917"/>
    <mergeCell ref="H2918:N2918"/>
    <mergeCell ref="A2913:A2946"/>
    <mergeCell ref="I2938:N2938"/>
    <mergeCell ref="C2903:E2903"/>
    <mergeCell ref="D2913:N2913"/>
    <mergeCell ref="C2918:F2918"/>
    <mergeCell ref="H2954:N2954"/>
    <mergeCell ref="I2903:N2903"/>
    <mergeCell ref="C2937:E2937"/>
    <mergeCell ref="C2904:E2904"/>
    <mergeCell ref="I2937:J2937"/>
    <mergeCell ref="D2914:N2914"/>
    <mergeCell ref="F2938:G2938"/>
    <mergeCell ref="B2913:C2914"/>
    <mergeCell ref="J2915:J2917"/>
    <mergeCell ref="E2924:E2925"/>
    <mergeCell ref="H2921:N2921"/>
    <mergeCell ref="C2921:F2921"/>
    <mergeCell ref="K2936:N2936"/>
    <mergeCell ref="C2915:G2917"/>
    <mergeCell ref="C2938:E2938"/>
    <mergeCell ref="K2916:N2916"/>
    <mergeCell ref="F2904:G2904"/>
    <mergeCell ref="C2924:D2925"/>
    <mergeCell ref="H2919:N2919"/>
    <mergeCell ref="F2924:F2925"/>
    <mergeCell ref="H2920:N2920"/>
    <mergeCell ref="C2920:F2920"/>
    <mergeCell ref="G2924:G2925"/>
    <mergeCell ref="H2924:I2925"/>
    <mergeCell ref="J2924:K2925"/>
    <mergeCell ref="J2818:K2819"/>
    <mergeCell ref="H2777:N2777"/>
    <mergeCell ref="J2773:J2775"/>
    <mergeCell ref="H2821:I2821"/>
    <mergeCell ref="H2812:N2812"/>
    <mergeCell ref="C2813:F2813"/>
    <mergeCell ref="K2809:L2809"/>
    <mergeCell ref="C2792:H2792"/>
    <mergeCell ref="C2619:E2619"/>
    <mergeCell ref="H2602:N2602"/>
    <mergeCell ref="F2619:G2619"/>
    <mergeCell ref="C2604:F2604"/>
    <mergeCell ref="H2603:N2603"/>
    <mergeCell ref="I2618:J2618"/>
    <mergeCell ref="H2503:I2503"/>
    <mergeCell ref="H2529:N2529"/>
    <mergeCell ref="C2531:F2531"/>
    <mergeCell ref="F2621:G2621"/>
    <mergeCell ref="I2617:J2617"/>
    <mergeCell ref="I2623:N2625"/>
    <mergeCell ref="K2657:N2657"/>
    <mergeCell ref="H2637:N2637"/>
    <mergeCell ref="C2620:E2620"/>
    <mergeCell ref="I2616:J2616"/>
    <mergeCell ref="M2615:N2615"/>
    <mergeCell ref="H2631:I2633"/>
    <mergeCell ref="F2620:G2620"/>
    <mergeCell ref="F2605:F2606"/>
    <mergeCell ref="G2605:G2606"/>
    <mergeCell ref="B2593:N2593"/>
    <mergeCell ref="K2622:N2622"/>
    <mergeCell ref="L2640:L2641"/>
    <mergeCell ref="H2635:N2635"/>
    <mergeCell ref="H2605:I2606"/>
    <mergeCell ref="I2620:J2620"/>
    <mergeCell ref="H2634:N2634"/>
    <mergeCell ref="B2628:N2628"/>
    <mergeCell ref="I2626:N2627"/>
    <mergeCell ref="C2621:E2621"/>
    <mergeCell ref="K2616:L2616"/>
    <mergeCell ref="C2631:G2633"/>
    <mergeCell ref="A2594:A2627"/>
    <mergeCell ref="M2640:M2641"/>
    <mergeCell ref="K2618:N2618"/>
    <mergeCell ref="J2631:J2633"/>
    <mergeCell ref="K2631:L2631"/>
    <mergeCell ref="K2632:N2632"/>
    <mergeCell ref="L2605:L2606"/>
    <mergeCell ref="M2605:M2606"/>
    <mergeCell ref="N2605:N2607"/>
    <mergeCell ref="J2605:K2606"/>
    <mergeCell ref="M2633:N2633"/>
    <mergeCell ref="J2640:K2641"/>
    <mergeCell ref="I2622:J2622"/>
    <mergeCell ref="C2670:F2670"/>
    <mergeCell ref="I2656:J2656"/>
    <mergeCell ref="F2659:G2659"/>
    <mergeCell ref="I2657:J2657"/>
    <mergeCell ref="F2656:G2656"/>
    <mergeCell ref="C2656:E2656"/>
    <mergeCell ref="C2710:F2710"/>
    <mergeCell ref="I2721:J2721"/>
    <mergeCell ref="H2709:N2709"/>
    <mergeCell ref="H2706:N2706"/>
    <mergeCell ref="M2687:N2687"/>
    <mergeCell ref="K2688:N2688"/>
    <mergeCell ref="C2651:E2652"/>
    <mergeCell ref="H2667:I2669"/>
    <mergeCell ref="B2700:C2701"/>
    <mergeCell ref="K2656:N2656"/>
    <mergeCell ref="C2657:E2662"/>
    <mergeCell ref="M2669:N2669"/>
    <mergeCell ref="K2480:N2480"/>
    <mergeCell ref="C2504:D2504"/>
    <mergeCell ref="J2525:J2527"/>
    <mergeCell ref="C2463:D2464"/>
    <mergeCell ref="K2454:L2454"/>
    <mergeCell ref="G2463:G2464"/>
    <mergeCell ref="F2463:F2464"/>
    <mergeCell ref="E2463:E2464"/>
    <mergeCell ref="K2404:N2404"/>
    <mergeCell ref="N2392:N2394"/>
    <mergeCell ref="C2350:F2350"/>
    <mergeCell ref="J2505:K2505"/>
    <mergeCell ref="F2480:G2480"/>
    <mergeCell ref="F2484:G2484"/>
    <mergeCell ref="F2483:G2483"/>
    <mergeCell ref="F2481:G2481"/>
    <mergeCell ref="F2482:G2482"/>
    <mergeCell ref="B2415:N2415"/>
    <mergeCell ref="J2596:J2598"/>
    <mergeCell ref="C2525:G2527"/>
    <mergeCell ref="K2526:N2526"/>
    <mergeCell ref="C2583:E2583"/>
    <mergeCell ref="M2527:N2527"/>
    <mergeCell ref="H2525:I2527"/>
    <mergeCell ref="H2530:N2530"/>
    <mergeCell ref="H2504:I2504"/>
    <mergeCell ref="C2529:F2529"/>
    <mergeCell ref="J2503:K2503"/>
    <mergeCell ref="C2477:E2477"/>
    <mergeCell ref="H2505:I2505"/>
    <mergeCell ref="I2480:J2480"/>
    <mergeCell ref="C2686:H2686"/>
    <mergeCell ref="H2720:I2720"/>
    <mergeCell ref="F2720:G2720"/>
    <mergeCell ref="E2711:E2712"/>
    <mergeCell ref="F2711:F2712"/>
    <mergeCell ref="C2711:D2712"/>
    <mergeCell ref="K2686:L2686"/>
    <mergeCell ref="M2686:N2686"/>
    <mergeCell ref="C2616:E2617"/>
    <mergeCell ref="I2621:J2621"/>
    <mergeCell ref="K2617:N2617"/>
    <mergeCell ref="I2654:N2654"/>
    <mergeCell ref="F2616:G2617"/>
    <mergeCell ref="C2636:F2636"/>
    <mergeCell ref="K2615:L2615"/>
    <mergeCell ref="I2582:J2582"/>
    <mergeCell ref="I2555:N2556"/>
    <mergeCell ref="F2551:G2551"/>
    <mergeCell ref="H2600:N2600"/>
    <mergeCell ref="C2618:E2618"/>
    <mergeCell ref="I2619:N2619"/>
    <mergeCell ref="H2599:N2599"/>
    <mergeCell ref="F2618:G2618"/>
    <mergeCell ref="C2600:F2600"/>
    <mergeCell ref="M2616:N2616"/>
    <mergeCell ref="C2601:F2601"/>
    <mergeCell ref="H2596:I2598"/>
    <mergeCell ref="I2551:J2551"/>
    <mergeCell ref="I2583:N2583"/>
    <mergeCell ref="C2572:D2572"/>
    <mergeCell ref="K2551:N2551"/>
    <mergeCell ref="C2551:E2556"/>
    <mergeCell ref="J2575:K2575"/>
    <mergeCell ref="F2583:G2583"/>
    <mergeCell ref="C2584:E2584"/>
    <mergeCell ref="F2552:G2552"/>
    <mergeCell ref="H2573:I2573"/>
    <mergeCell ref="A2523:A2556"/>
    <mergeCell ref="B2523:C2524"/>
    <mergeCell ref="I2552:N2554"/>
    <mergeCell ref="H2575:I2575"/>
    <mergeCell ref="F2556:G2556"/>
    <mergeCell ref="F2553:G2553"/>
    <mergeCell ref="F2554:G2554"/>
    <mergeCell ref="F2555:G2555"/>
    <mergeCell ref="C2461:F2461"/>
    <mergeCell ref="F2299:G2299"/>
    <mergeCell ref="H2394:I2394"/>
    <mergeCell ref="K2301:N2301"/>
    <mergeCell ref="H2459:N2459"/>
    <mergeCell ref="M2491:N2491"/>
    <mergeCell ref="C2474:E2475"/>
    <mergeCell ref="K2491:L2491"/>
    <mergeCell ref="I2484:N2485"/>
    <mergeCell ref="I2473:J2473"/>
    <mergeCell ref="F2485:G2485"/>
    <mergeCell ref="K2456:L2456"/>
    <mergeCell ref="M2474:N2474"/>
    <mergeCell ref="C2459:F2459"/>
    <mergeCell ref="C2454:G2456"/>
    <mergeCell ref="I2475:J2475"/>
    <mergeCell ref="H2461:N2461"/>
    <mergeCell ref="H2462:N2462"/>
    <mergeCell ref="C2354:F2354"/>
    <mergeCell ref="F2474:G2475"/>
    <mergeCell ref="M2349:N2349"/>
    <mergeCell ref="H2354:N2354"/>
    <mergeCell ref="H2351:N2351"/>
    <mergeCell ref="H2350:N2350"/>
    <mergeCell ref="K2455:N2455"/>
    <mergeCell ref="H2293:I2293"/>
    <mergeCell ref="C2355:F2355"/>
    <mergeCell ref="I2404:J2404"/>
    <mergeCell ref="F2301:G2301"/>
    <mergeCell ref="C2301:E2301"/>
    <mergeCell ref="C2351:F2351"/>
    <mergeCell ref="F2662:G2662"/>
    <mergeCell ref="H2636:N2636"/>
    <mergeCell ref="I2615:J2615"/>
    <mergeCell ref="C2637:F2637"/>
    <mergeCell ref="C2635:F2635"/>
    <mergeCell ref="D2595:N2595"/>
    <mergeCell ref="B2594:C2595"/>
    <mergeCell ref="D2453:N2453"/>
    <mergeCell ref="K2474:L2474"/>
    <mergeCell ref="C2460:F2460"/>
    <mergeCell ref="H2454:I2456"/>
    <mergeCell ref="M2456:N2456"/>
    <mergeCell ref="K2598:L2598"/>
    <mergeCell ref="C2573:D2573"/>
    <mergeCell ref="H2572:I2572"/>
    <mergeCell ref="D2523:N2523"/>
    <mergeCell ref="D2594:N2594"/>
    <mergeCell ref="C2634:F2634"/>
    <mergeCell ref="C2607:D2607"/>
    <mergeCell ref="K2633:L2633"/>
    <mergeCell ref="K2621:N2621"/>
    <mergeCell ref="D2630:N2630"/>
    <mergeCell ref="C2596:G2598"/>
    <mergeCell ref="C2599:F2599"/>
    <mergeCell ref="D2524:N2524"/>
    <mergeCell ref="C2505:D2505"/>
    <mergeCell ref="C2530:F2530"/>
    <mergeCell ref="J2504:K2504"/>
    <mergeCell ref="F2649:G2649"/>
    <mergeCell ref="M2598:N2598"/>
    <mergeCell ref="K2596:L2596"/>
    <mergeCell ref="H2601:N2601"/>
    <mergeCell ref="J2572:K2572"/>
    <mergeCell ref="C2602:F2602"/>
    <mergeCell ref="L2542:M2542"/>
    <mergeCell ref="K2597:N2597"/>
    <mergeCell ref="C2603:F2603"/>
    <mergeCell ref="H2604:N2604"/>
    <mergeCell ref="K2582:N2582"/>
    <mergeCell ref="K2527:L2527"/>
    <mergeCell ref="F2477:G2477"/>
    <mergeCell ref="C2506:E2507"/>
    <mergeCell ref="I2481:N2483"/>
    <mergeCell ref="J2573:K2573"/>
    <mergeCell ref="C2528:F2528"/>
    <mergeCell ref="H2528:N2528"/>
    <mergeCell ref="K2525:L2525"/>
    <mergeCell ref="K2473:L2473"/>
    <mergeCell ref="C2462:F2462"/>
    <mergeCell ref="H2460:N2460"/>
    <mergeCell ref="J2454:J2456"/>
    <mergeCell ref="K2508:L2508"/>
    <mergeCell ref="C2480:E2485"/>
    <mergeCell ref="M2473:N2473"/>
    <mergeCell ref="F2300:G2300"/>
    <mergeCell ref="H2463:I2464"/>
    <mergeCell ref="C2394:D2394"/>
    <mergeCell ref="J2394:K2394"/>
    <mergeCell ref="H2284:N2284"/>
    <mergeCell ref="H2256:I2256"/>
    <mergeCell ref="F2263:G2263"/>
    <mergeCell ref="J2254:K2254"/>
    <mergeCell ref="H2257:I2257"/>
    <mergeCell ref="C2250:D2251"/>
    <mergeCell ref="C2252:D2252"/>
    <mergeCell ref="E2250:E2251"/>
    <mergeCell ref="F2250:F2251"/>
    <mergeCell ref="G2250:G2251"/>
    <mergeCell ref="F2264:G2264"/>
    <mergeCell ref="J2257:K2257"/>
    <mergeCell ref="C2258:E2259"/>
    <mergeCell ref="C2261:E2262"/>
    <mergeCell ref="C2244:F2244"/>
    <mergeCell ref="C2245:F2245"/>
    <mergeCell ref="F2080:G2080"/>
    <mergeCell ref="I2088:J2088"/>
    <mergeCell ref="L2080:M2080"/>
    <mergeCell ref="H2081:I2081"/>
    <mergeCell ref="F2088:G2088"/>
    <mergeCell ref="I2087:J2087"/>
    <mergeCell ref="M2118:N2118"/>
    <mergeCell ref="C2104:F2104"/>
    <mergeCell ref="H2102:N2102"/>
    <mergeCell ref="H2099:I2101"/>
    <mergeCell ref="K2135:N2135"/>
    <mergeCell ref="D2098:N2098"/>
    <mergeCell ref="H2214:I2215"/>
    <mergeCell ref="M2172:N2172"/>
    <mergeCell ref="F2157:G2157"/>
    <mergeCell ref="C2158:E2158"/>
    <mergeCell ref="C2159:E2159"/>
    <mergeCell ref="H2139:N2139"/>
    <mergeCell ref="F2119:G2120"/>
    <mergeCell ref="B2131:N2131"/>
    <mergeCell ref="B2096:N2096"/>
    <mergeCell ref="C2123:E2123"/>
    <mergeCell ref="I2129:N2130"/>
    <mergeCell ref="I2121:J2121"/>
    <mergeCell ref="F2121:G2121"/>
    <mergeCell ref="I2122:N2122"/>
    <mergeCell ref="C2121:E2121"/>
    <mergeCell ref="B2097:C2098"/>
    <mergeCell ref="A2095:N2095"/>
    <mergeCell ref="I2126:N2128"/>
    <mergeCell ref="A2097:A2130"/>
    <mergeCell ref="K2121:N2121"/>
    <mergeCell ref="H1609:N1609"/>
    <mergeCell ref="F1619:G1619"/>
    <mergeCell ref="C1609:F1609"/>
    <mergeCell ref="H1618:I1618"/>
    <mergeCell ref="J1617:K1617"/>
    <mergeCell ref="C1649:D1649"/>
    <mergeCell ref="F1662:G1662"/>
    <mergeCell ref="J1650:K1650"/>
    <mergeCell ref="C1619:E1620"/>
    <mergeCell ref="H1610:N1610"/>
    <mergeCell ref="J1618:K1618"/>
    <mergeCell ref="H1619:I1619"/>
    <mergeCell ref="C1616:D1616"/>
    <mergeCell ref="K1621:L1621"/>
    <mergeCell ref="I1622:J1622"/>
    <mergeCell ref="H1616:I1616"/>
    <mergeCell ref="F1620:G1620"/>
    <mergeCell ref="C1645:F1645"/>
    <mergeCell ref="L1620:M1620"/>
    <mergeCell ref="L1646:L1647"/>
    <mergeCell ref="C1621:H1621"/>
    <mergeCell ref="C1622:E1623"/>
    <mergeCell ref="I1661:J1661"/>
    <mergeCell ref="C1651:D1651"/>
    <mergeCell ref="J1648:K1648"/>
    <mergeCell ref="K1622:L1622"/>
    <mergeCell ref="C1618:D1618"/>
    <mergeCell ref="H1617:I1617"/>
    <mergeCell ref="J1616:K1616"/>
    <mergeCell ref="C1610:F1610"/>
    <mergeCell ref="H1855:N1855"/>
    <mergeCell ref="D1777:N1777"/>
    <mergeCell ref="C1823:F1823"/>
    <mergeCell ref="F1695:G1695"/>
    <mergeCell ref="M1728:N1728"/>
    <mergeCell ref="I1729:J1729"/>
    <mergeCell ref="I1727:J1727"/>
    <mergeCell ref="I1728:J1728"/>
    <mergeCell ref="C1648:D1648"/>
    <mergeCell ref="I1659:J1659"/>
    <mergeCell ref="F1661:G1661"/>
    <mergeCell ref="H1649:I1649"/>
    <mergeCell ref="F1660:G1660"/>
    <mergeCell ref="C1719:D1719"/>
    <mergeCell ref="L1717:L1718"/>
    <mergeCell ref="F1725:G1725"/>
    <mergeCell ref="C1699:E1704"/>
    <mergeCell ref="C1684:D1684"/>
    <mergeCell ref="C1685:D1685"/>
    <mergeCell ref="A1671:A1704"/>
    <mergeCell ref="K1658:N1658"/>
    <mergeCell ref="C1661:E1661"/>
    <mergeCell ref="I1662:J1662"/>
    <mergeCell ref="M1646:M1647"/>
    <mergeCell ref="N1646:N1648"/>
    <mergeCell ref="J1685:K1685"/>
    <mergeCell ref="F1659:G1659"/>
    <mergeCell ref="I1660:N1660"/>
    <mergeCell ref="I1658:J1658"/>
    <mergeCell ref="H1608:N1608"/>
    <mergeCell ref="C1617:D1617"/>
    <mergeCell ref="I1621:J1621"/>
    <mergeCell ref="C936:D937"/>
    <mergeCell ref="F1065:G1065"/>
    <mergeCell ref="F993:G993"/>
    <mergeCell ref="F992:G992"/>
    <mergeCell ref="F991:G991"/>
    <mergeCell ref="F994:G994"/>
    <mergeCell ref="F980:G980"/>
    <mergeCell ref="F1769:G1769"/>
    <mergeCell ref="F1346:G1346"/>
    <mergeCell ref="K1355:L1355"/>
    <mergeCell ref="F1383:G1383"/>
    <mergeCell ref="F1347:G1347"/>
    <mergeCell ref="C1356:F1356"/>
    <mergeCell ref="C1357:F1357"/>
    <mergeCell ref="C1237:E1242"/>
    <mergeCell ref="C1202:E1207"/>
    <mergeCell ref="C1214:F1214"/>
    <mergeCell ref="F1237:G1237"/>
    <mergeCell ref="F989:G989"/>
    <mergeCell ref="F947:G948"/>
    <mergeCell ref="C1344:E1349"/>
    <mergeCell ref="F1594:G1594"/>
    <mergeCell ref="C1379:E1384"/>
    <mergeCell ref="F1593:G1593"/>
    <mergeCell ref="F990:G990"/>
    <mergeCell ref="C2764:E2769"/>
    <mergeCell ref="F2374:G2374"/>
    <mergeCell ref="C2373:E2378"/>
    <mergeCell ref="F2373:G2373"/>
    <mergeCell ref="K2366:L2366"/>
    <mergeCell ref="I2370:N2370"/>
    <mergeCell ref="C2367:E2368"/>
    <mergeCell ref="F2232:G2232"/>
    <mergeCell ref="C2370:E2370"/>
    <mergeCell ref="F2372:G2372"/>
    <mergeCell ref="F2234:G2234"/>
    <mergeCell ref="F2370:G2370"/>
    <mergeCell ref="I2372:J2372"/>
    <mergeCell ref="F2231:G2231"/>
    <mergeCell ref="C2387:F2387"/>
    <mergeCell ref="M2366:N2366"/>
    <mergeCell ref="I2371:J2371"/>
    <mergeCell ref="F2367:G2368"/>
    <mergeCell ref="K2372:N2372"/>
    <mergeCell ref="I2367:J2367"/>
    <mergeCell ref="F2089:G2089"/>
    <mergeCell ref="F2127:G2127"/>
    <mergeCell ref="K2241:L2241"/>
    <mergeCell ref="F2268:G2268"/>
    <mergeCell ref="B2239:C2240"/>
    <mergeCell ref="F2271:G2271"/>
    <mergeCell ref="F2265:G2265"/>
    <mergeCell ref="F2059:G2059"/>
    <mergeCell ref="C2265:E2265"/>
    <mergeCell ref="J2241:J2243"/>
    <mergeCell ref="F2269:G2269"/>
    <mergeCell ref="I2265:J2265"/>
    <mergeCell ref="H2241:I2243"/>
    <mergeCell ref="C2266:E2266"/>
    <mergeCell ref="I2266:J2266"/>
    <mergeCell ref="K2266:N2266"/>
    <mergeCell ref="F2091:G2091"/>
    <mergeCell ref="F2129:G2129"/>
    <mergeCell ref="F2125:G2125"/>
    <mergeCell ref="F2094:G2094"/>
    <mergeCell ref="C2085:E2085"/>
    <mergeCell ref="C2075:D2075"/>
    <mergeCell ref="C2108:D2109"/>
    <mergeCell ref="F2092:G2092"/>
    <mergeCell ref="E2108:E2109"/>
    <mergeCell ref="F2123:G2123"/>
    <mergeCell ref="F2093:G2093"/>
    <mergeCell ref="C2077:D2077"/>
    <mergeCell ref="F2126:G2126"/>
    <mergeCell ref="C2082:H2082"/>
    <mergeCell ref="F2128:G2128"/>
    <mergeCell ref="H2107:N2107"/>
    <mergeCell ref="F2085:G2085"/>
    <mergeCell ref="C2107:F2107"/>
    <mergeCell ref="F2108:F2109"/>
    <mergeCell ref="F2130:G2130"/>
    <mergeCell ref="F2236:G2236"/>
    <mergeCell ref="F2090:G2090"/>
    <mergeCell ref="H3501:I3501"/>
    <mergeCell ref="D3482:N3482"/>
    <mergeCell ref="C3498:D3498"/>
    <mergeCell ref="H3522:N3522"/>
    <mergeCell ref="J3494:K3494"/>
    <mergeCell ref="H3496:I3496"/>
    <mergeCell ref="J3496:K3496"/>
    <mergeCell ref="C3533:D3533"/>
    <mergeCell ref="I3538:J3538"/>
    <mergeCell ref="J3532:K3532"/>
    <mergeCell ref="H3534:I3534"/>
    <mergeCell ref="J3533:K3533"/>
    <mergeCell ref="H3533:I3533"/>
    <mergeCell ref="J3534:K3534"/>
    <mergeCell ref="F3513:G3513"/>
    <mergeCell ref="D3481:N3481"/>
    <mergeCell ref="C3499:D3499"/>
    <mergeCell ref="H3497:I3497"/>
    <mergeCell ref="H3498:I3498"/>
    <mergeCell ref="J3498:K3498"/>
    <mergeCell ref="C3496:D3496"/>
    <mergeCell ref="C3135:F3135"/>
    <mergeCell ref="C3225:E3230"/>
    <mergeCell ref="F3152:G3152"/>
    <mergeCell ref="F3406:G3406"/>
    <mergeCell ref="K3544:N3544"/>
    <mergeCell ref="I3545:J3545"/>
    <mergeCell ref="C3403:E3408"/>
    <mergeCell ref="F3544:G3544"/>
    <mergeCell ref="A3517:A3550"/>
    <mergeCell ref="C3243:F3243"/>
    <mergeCell ref="L3244:L3245"/>
    <mergeCell ref="J3244:K3245"/>
    <mergeCell ref="E3244:E3245"/>
    <mergeCell ref="F3244:F3245"/>
    <mergeCell ref="G3244:G3245"/>
    <mergeCell ref="N3244:N3246"/>
    <mergeCell ref="M3308:N3308"/>
    <mergeCell ref="C3313:F3313"/>
    <mergeCell ref="N3315:N3317"/>
    <mergeCell ref="C3315:D3316"/>
    <mergeCell ref="C3257:E3257"/>
    <mergeCell ref="I3259:J3259"/>
    <mergeCell ref="C3242:F3242"/>
    <mergeCell ref="H3241:N3241"/>
    <mergeCell ref="C3260:E3260"/>
    <mergeCell ref="H3240:N3240"/>
    <mergeCell ref="C3238:F3238"/>
    <mergeCell ref="K3261:N3261"/>
    <mergeCell ref="F3258:G3258"/>
    <mergeCell ref="C3259:E3259"/>
    <mergeCell ref="I3257:J3257"/>
    <mergeCell ref="I3256:J3256"/>
    <mergeCell ref="K3237:L3237"/>
    <mergeCell ref="M3237:N3237"/>
    <mergeCell ref="C3240:F3240"/>
    <mergeCell ref="H3242:N3242"/>
    <mergeCell ref="H3244:I3245"/>
    <mergeCell ref="A3231:N3231"/>
    <mergeCell ref="D3162:N3162"/>
    <mergeCell ref="H3175:I3175"/>
    <mergeCell ref="C3164:G3166"/>
    <mergeCell ref="K3129:N3129"/>
    <mergeCell ref="H3139:I3139"/>
    <mergeCell ref="H3134:N3134"/>
    <mergeCell ref="H3133:N3133"/>
    <mergeCell ref="K3130:L3130"/>
    <mergeCell ref="H3131:N3131"/>
    <mergeCell ref="H3132:N3132"/>
    <mergeCell ref="D3126:N3126"/>
    <mergeCell ref="H3145:I3145"/>
    <mergeCell ref="K3128:L3128"/>
    <mergeCell ref="H3143:I3143"/>
    <mergeCell ref="J3144:K3144"/>
    <mergeCell ref="L3323:M3323"/>
    <mergeCell ref="C3306:G3308"/>
    <mergeCell ref="K3307:N3307"/>
    <mergeCell ref="C3309:F3309"/>
    <mergeCell ref="C3310:F3310"/>
    <mergeCell ref="N3208:N3210"/>
    <mergeCell ref="I3185:J3185"/>
    <mergeCell ref="F3194:G3194"/>
    <mergeCell ref="K3235:L3235"/>
    <mergeCell ref="E3208:E3209"/>
    <mergeCell ref="M3208:M3209"/>
    <mergeCell ref="C3143:D3143"/>
    <mergeCell ref="K3165:N3165"/>
    <mergeCell ref="C3169:F3169"/>
    <mergeCell ref="B3162:C3163"/>
    <mergeCell ref="J3176:K3176"/>
    <mergeCell ref="D3163:N3163"/>
    <mergeCell ref="H3322:I3322"/>
    <mergeCell ref="H3309:N3309"/>
    <mergeCell ref="C3311:F3311"/>
    <mergeCell ref="K3308:L3308"/>
    <mergeCell ref="H3306:I3308"/>
    <mergeCell ref="H3243:N3243"/>
    <mergeCell ref="C3210:D3210"/>
    <mergeCell ref="H3204:N3204"/>
    <mergeCell ref="H3205:N3205"/>
    <mergeCell ref="H3238:N3238"/>
    <mergeCell ref="F3259:G3259"/>
    <mergeCell ref="C3239:F3239"/>
    <mergeCell ref="I3261:J3261"/>
    <mergeCell ref="C3214:D3214"/>
    <mergeCell ref="M3244:M3245"/>
    <mergeCell ref="B3232:N3232"/>
    <mergeCell ref="J3213:K3213"/>
    <mergeCell ref="C3204:F3204"/>
    <mergeCell ref="C3244:D3245"/>
    <mergeCell ref="J3210:K3210"/>
    <mergeCell ref="H3210:I3210"/>
    <mergeCell ref="H3214:I3214"/>
    <mergeCell ref="H3213:I3213"/>
    <mergeCell ref="J3214:K3214"/>
    <mergeCell ref="C3205:F3205"/>
    <mergeCell ref="F3193:G3193"/>
    <mergeCell ref="L3208:L3209"/>
    <mergeCell ref="H3208:I3209"/>
    <mergeCell ref="G3208:G3209"/>
    <mergeCell ref="F3208:F3209"/>
    <mergeCell ref="J3208:K3209"/>
    <mergeCell ref="C3208:D3209"/>
    <mergeCell ref="C3186:E3186"/>
    <mergeCell ref="H3168:N3168"/>
    <mergeCell ref="L3137:L3138"/>
    <mergeCell ref="K3484:N3484"/>
    <mergeCell ref="F3500:G3500"/>
    <mergeCell ref="K3509:N3509"/>
    <mergeCell ref="H3486:N3486"/>
    <mergeCell ref="K3485:L3485"/>
    <mergeCell ref="N3492:N3494"/>
    <mergeCell ref="L3500:M3500"/>
    <mergeCell ref="H3536:I3536"/>
    <mergeCell ref="M3539:N3539"/>
    <mergeCell ref="C3539:E3540"/>
    <mergeCell ref="C3526:F3526"/>
    <mergeCell ref="I3360:J3360"/>
    <mergeCell ref="C3361:E3362"/>
    <mergeCell ref="I3363:J3363"/>
    <mergeCell ref="K3362:N3362"/>
    <mergeCell ref="C3428:D3428"/>
    <mergeCell ref="I3404:N3406"/>
    <mergeCell ref="I3399:J3399"/>
    <mergeCell ref="C3360:H3360"/>
    <mergeCell ref="H3390:I3390"/>
    <mergeCell ref="K3360:L3360"/>
    <mergeCell ref="F3359:G3359"/>
    <mergeCell ref="I3362:J3362"/>
    <mergeCell ref="J3389:K3389"/>
    <mergeCell ref="C3367:E3372"/>
    <mergeCell ref="M3361:N3361"/>
    <mergeCell ref="C3386:D3387"/>
    <mergeCell ref="L3394:M3394"/>
    <mergeCell ref="F3399:G3399"/>
    <mergeCell ref="I3396:J3396"/>
    <mergeCell ref="C3389:D3389"/>
    <mergeCell ref="N3386:N3388"/>
    <mergeCell ref="I3435:N3435"/>
    <mergeCell ref="F3440:G3440"/>
    <mergeCell ref="C3437:E3437"/>
    <mergeCell ref="C3429:E3430"/>
    <mergeCell ref="C3396:H3396"/>
    <mergeCell ref="H3386:I3387"/>
    <mergeCell ref="K3396:L3396"/>
    <mergeCell ref="B3375:C3376"/>
    <mergeCell ref="C3438:E3443"/>
    <mergeCell ref="I3436:J3436"/>
    <mergeCell ref="K3438:N3438"/>
    <mergeCell ref="J3427:K3427"/>
    <mergeCell ref="C3412:G3414"/>
    <mergeCell ref="I3398:J3398"/>
    <mergeCell ref="K3403:N3403"/>
    <mergeCell ref="H3425:I3425"/>
    <mergeCell ref="J3425:K3425"/>
    <mergeCell ref="C3392:D3392"/>
    <mergeCell ref="J3377:J3379"/>
    <mergeCell ref="H3377:I3379"/>
    <mergeCell ref="J3392:K3392"/>
    <mergeCell ref="H3392:I3392"/>
    <mergeCell ref="K3377:L3377"/>
    <mergeCell ref="C3377:G3379"/>
    <mergeCell ref="H3426:I3426"/>
    <mergeCell ref="K3398:N3398"/>
    <mergeCell ref="L3324:M3324"/>
    <mergeCell ref="C3281:D3281"/>
    <mergeCell ref="H3275:N3275"/>
    <mergeCell ref="B3268:C3269"/>
    <mergeCell ref="H3179:I3179"/>
    <mergeCell ref="J3199:J3201"/>
    <mergeCell ref="C3171:F3171"/>
    <mergeCell ref="K3199:L3199"/>
    <mergeCell ref="B3233:C3234"/>
    <mergeCell ref="H3282:I3282"/>
    <mergeCell ref="I3229:N3230"/>
    <mergeCell ref="K3190:N3190"/>
    <mergeCell ref="C3199:G3201"/>
    <mergeCell ref="K3272:L3272"/>
    <mergeCell ref="C3179:D3179"/>
    <mergeCell ref="H3171:N3171"/>
    <mergeCell ref="J3179:K3179"/>
    <mergeCell ref="H3199:I3201"/>
    <mergeCell ref="C3150:E3150"/>
    <mergeCell ref="F3192:G3192"/>
    <mergeCell ref="I3190:J3190"/>
    <mergeCell ref="F3150:G3150"/>
    <mergeCell ref="I3150:J3150"/>
    <mergeCell ref="K3150:N3150"/>
    <mergeCell ref="J3320:K3320"/>
    <mergeCell ref="F3323:G3323"/>
    <mergeCell ref="H3324:I3324"/>
    <mergeCell ref="C3322:D3322"/>
    <mergeCell ref="A3302:N3302"/>
    <mergeCell ref="F3366:G3366"/>
    <mergeCell ref="D3340:N3340"/>
    <mergeCell ref="C3325:H3325"/>
    <mergeCell ref="F3443:G3443"/>
    <mergeCell ref="I3438:J3438"/>
    <mergeCell ref="F3437:G3437"/>
    <mergeCell ref="I3439:N3441"/>
    <mergeCell ref="M3431:N3431"/>
    <mergeCell ref="M3432:N3432"/>
    <mergeCell ref="C3401:E3401"/>
    <mergeCell ref="H3380:N3380"/>
    <mergeCell ref="K3379:L3379"/>
    <mergeCell ref="K3378:N3378"/>
    <mergeCell ref="I3400:N3400"/>
    <mergeCell ref="C3381:F3381"/>
    <mergeCell ref="C3380:F3380"/>
    <mergeCell ref="H3393:I3393"/>
    <mergeCell ref="M3379:N3379"/>
    <mergeCell ref="C3384:F3384"/>
    <mergeCell ref="C3385:F3385"/>
    <mergeCell ref="H3381:N3381"/>
    <mergeCell ref="H3384:N3384"/>
    <mergeCell ref="C3382:F3382"/>
    <mergeCell ref="H3382:N3382"/>
    <mergeCell ref="H3383:N3383"/>
    <mergeCell ref="C3383:F3383"/>
    <mergeCell ref="F3186:G3186"/>
    <mergeCell ref="H3172:N3172"/>
    <mergeCell ref="I3154:J3154"/>
    <mergeCell ref="C3173:D3174"/>
    <mergeCell ref="C3202:F3202"/>
    <mergeCell ref="H3235:I3237"/>
    <mergeCell ref="H3202:N3202"/>
    <mergeCell ref="K3260:N3260"/>
    <mergeCell ref="C3203:F3203"/>
    <mergeCell ref="M3201:N3201"/>
    <mergeCell ref="C3258:E3258"/>
    <mergeCell ref="H3203:N3203"/>
    <mergeCell ref="K3201:L3201"/>
    <mergeCell ref="I3191:N3193"/>
    <mergeCell ref="E3173:E3174"/>
    <mergeCell ref="I3155:N3157"/>
    <mergeCell ref="I3158:N3159"/>
    <mergeCell ref="A3160:N3160"/>
    <mergeCell ref="I3186:J3186"/>
    <mergeCell ref="F3173:F3174"/>
    <mergeCell ref="M3173:M3174"/>
    <mergeCell ref="K3185:N3185"/>
    <mergeCell ref="A3162:A3195"/>
    <mergeCell ref="B3161:N3161"/>
    <mergeCell ref="H3176:I3176"/>
    <mergeCell ref="I3258:N3258"/>
    <mergeCell ref="C3241:F3241"/>
    <mergeCell ref="I3260:J3260"/>
    <mergeCell ref="H3239:N3239"/>
    <mergeCell ref="K3200:N3200"/>
    <mergeCell ref="F3195:G3195"/>
    <mergeCell ref="J3175:K3175"/>
    <mergeCell ref="C3172:F3172"/>
    <mergeCell ref="C3151:E3151"/>
    <mergeCell ref="F3151:G3151"/>
    <mergeCell ref="N3421:N3423"/>
    <mergeCell ref="I3432:J3432"/>
    <mergeCell ref="H3424:I3424"/>
    <mergeCell ref="J3424:K3424"/>
    <mergeCell ref="H3423:I3423"/>
    <mergeCell ref="I3431:J3431"/>
    <mergeCell ref="B3409:N3409"/>
    <mergeCell ref="C3434:E3434"/>
    <mergeCell ref="H3455:N3455"/>
    <mergeCell ref="L3457:L3458"/>
    <mergeCell ref="M3326:N3326"/>
    <mergeCell ref="C3328:E3328"/>
    <mergeCell ref="F3328:G3328"/>
    <mergeCell ref="I3327:J3327"/>
    <mergeCell ref="I3325:J3325"/>
    <mergeCell ref="K3326:L3326"/>
    <mergeCell ref="I3328:J3328"/>
    <mergeCell ref="K3328:N3328"/>
    <mergeCell ref="F3400:G3400"/>
    <mergeCell ref="M3396:N3396"/>
    <mergeCell ref="C3394:E3395"/>
    <mergeCell ref="K3325:L3325"/>
    <mergeCell ref="J3357:K3357"/>
    <mergeCell ref="C3326:E3327"/>
    <mergeCell ref="I3326:J3326"/>
    <mergeCell ref="I3366:J3366"/>
    <mergeCell ref="A3339:A3372"/>
    <mergeCell ref="F3394:G3394"/>
    <mergeCell ref="L3386:L3387"/>
    <mergeCell ref="C3388:D3388"/>
    <mergeCell ref="J3388:K3388"/>
    <mergeCell ref="C3366:E3366"/>
    <mergeCell ref="I3365:J3365"/>
    <mergeCell ref="I3371:N3372"/>
    <mergeCell ref="J3386:K3387"/>
    <mergeCell ref="F3365:G3365"/>
    <mergeCell ref="K3366:N3366"/>
    <mergeCell ref="C3357:D3357"/>
    <mergeCell ref="K3327:N3327"/>
    <mergeCell ref="F3326:G3327"/>
    <mergeCell ref="C3399:E3399"/>
    <mergeCell ref="L3395:M3395"/>
    <mergeCell ref="H3394:I3394"/>
    <mergeCell ref="I3401:J3401"/>
    <mergeCell ref="M3289:N3289"/>
    <mergeCell ref="H3318:I3318"/>
    <mergeCell ref="F3292:G3292"/>
    <mergeCell ref="M3325:N3325"/>
    <mergeCell ref="I3367:J3367"/>
    <mergeCell ref="B3339:C3340"/>
    <mergeCell ref="G3315:G3316"/>
    <mergeCell ref="I3293:N3293"/>
    <mergeCell ref="J3285:K3285"/>
    <mergeCell ref="J3319:K3319"/>
    <mergeCell ref="D3339:N3339"/>
    <mergeCell ref="C3321:D3321"/>
    <mergeCell ref="K3292:N3292"/>
    <mergeCell ref="H3284:I3284"/>
    <mergeCell ref="J3283:K3283"/>
    <mergeCell ref="C3319:D3319"/>
    <mergeCell ref="H3315:I3316"/>
    <mergeCell ref="J3317:K3317"/>
    <mergeCell ref="H3320:I3320"/>
    <mergeCell ref="C3290:E3291"/>
    <mergeCell ref="F3290:G3291"/>
    <mergeCell ref="I3290:J3290"/>
    <mergeCell ref="K3290:L3290"/>
    <mergeCell ref="H3283:I3283"/>
    <mergeCell ref="K3221:N3221"/>
    <mergeCell ref="F3216:G3216"/>
    <mergeCell ref="H3286:I3286"/>
    <mergeCell ref="I3292:J3292"/>
    <mergeCell ref="L3287:M3287"/>
    <mergeCell ref="H3288:I3288"/>
    <mergeCell ref="F3288:G3288"/>
    <mergeCell ref="C3283:D3283"/>
    <mergeCell ref="C3284:D3284"/>
    <mergeCell ref="K3291:N3291"/>
    <mergeCell ref="J3315:K3316"/>
    <mergeCell ref="F3293:G3293"/>
    <mergeCell ref="I3289:J3289"/>
    <mergeCell ref="F3287:G3287"/>
    <mergeCell ref="L3288:M3288"/>
    <mergeCell ref="F3223:G3223"/>
    <mergeCell ref="I3219:J3219"/>
    <mergeCell ref="C3216:E3217"/>
    <mergeCell ref="K3224:N3224"/>
    <mergeCell ref="H3216:I3216"/>
    <mergeCell ref="F3221:G3221"/>
    <mergeCell ref="I3218:J3218"/>
    <mergeCell ref="K3218:L3218"/>
    <mergeCell ref="M3218:N3218"/>
    <mergeCell ref="H3207:N3207"/>
    <mergeCell ref="I3222:N3222"/>
    <mergeCell ref="C3218:H3218"/>
    <mergeCell ref="L3216:M3216"/>
    <mergeCell ref="L3217:M3217"/>
    <mergeCell ref="K3219:L3219"/>
    <mergeCell ref="H3217:I3217"/>
    <mergeCell ref="F3217:G3217"/>
    <mergeCell ref="C3207:F3207"/>
    <mergeCell ref="K3220:N3220"/>
    <mergeCell ref="C3323:E3324"/>
    <mergeCell ref="J3318:K3318"/>
    <mergeCell ref="F3219:G3220"/>
    <mergeCell ref="J3284:K3284"/>
    <mergeCell ref="M3219:N3219"/>
    <mergeCell ref="H3287:I3287"/>
    <mergeCell ref="F3222:G3222"/>
    <mergeCell ref="I3224:J3224"/>
    <mergeCell ref="I3220:J3220"/>
    <mergeCell ref="F3224:G3224"/>
    <mergeCell ref="I3223:J3223"/>
    <mergeCell ref="I3221:J3221"/>
    <mergeCell ref="E3315:E3316"/>
    <mergeCell ref="M3290:N3290"/>
    <mergeCell ref="K3289:L3289"/>
    <mergeCell ref="H3319:I3319"/>
    <mergeCell ref="C3219:E3220"/>
    <mergeCell ref="J3286:K3286"/>
    <mergeCell ref="I3291:J3291"/>
    <mergeCell ref="C3221:E3221"/>
    <mergeCell ref="C3222:E3222"/>
    <mergeCell ref="C3223:E3223"/>
    <mergeCell ref="C3224:E3224"/>
    <mergeCell ref="J3322:K3322"/>
    <mergeCell ref="F3315:F3316"/>
    <mergeCell ref="C3318:D3318"/>
    <mergeCell ref="C3292:E3292"/>
    <mergeCell ref="C3293:E3293"/>
    <mergeCell ref="C3286:D3286"/>
    <mergeCell ref="C3287:E3288"/>
    <mergeCell ref="C3346:F3346"/>
    <mergeCell ref="K3343:L3343"/>
    <mergeCell ref="H3345:N3345"/>
    <mergeCell ref="H3341:I3343"/>
    <mergeCell ref="H3311:N3311"/>
    <mergeCell ref="F3257:G3257"/>
    <mergeCell ref="C3314:F3314"/>
    <mergeCell ref="H3310:N3310"/>
    <mergeCell ref="J3306:J3308"/>
    <mergeCell ref="H3313:N3313"/>
    <mergeCell ref="H3312:N3312"/>
    <mergeCell ref="C3312:F3312"/>
    <mergeCell ref="H3314:N3314"/>
    <mergeCell ref="A3268:A3301"/>
    <mergeCell ref="D3304:N3304"/>
    <mergeCell ref="K3256:N3256"/>
    <mergeCell ref="H3321:I3321"/>
    <mergeCell ref="M3137:M3138"/>
    <mergeCell ref="F3145:G3145"/>
    <mergeCell ref="N3173:N3175"/>
    <mergeCell ref="C3168:F3168"/>
    <mergeCell ref="H3167:N3167"/>
    <mergeCell ref="J3164:J3166"/>
    <mergeCell ref="K3186:N3186"/>
    <mergeCell ref="C3175:D3175"/>
    <mergeCell ref="I3151:N3151"/>
    <mergeCell ref="G3279:G3280"/>
    <mergeCell ref="D3234:N3234"/>
    <mergeCell ref="K3255:L3255"/>
    <mergeCell ref="I3265:N3266"/>
    <mergeCell ref="M3279:M3280"/>
    <mergeCell ref="F3255:G3256"/>
    <mergeCell ref="M3255:N3255"/>
    <mergeCell ref="I3225:J3225"/>
    <mergeCell ref="C3177:D3177"/>
    <mergeCell ref="J3173:K3174"/>
    <mergeCell ref="K3225:N3225"/>
    <mergeCell ref="G3173:G3174"/>
    <mergeCell ref="F3189:G3189"/>
    <mergeCell ref="L3173:L3174"/>
    <mergeCell ref="H3169:N3169"/>
    <mergeCell ref="H3274:N3274"/>
    <mergeCell ref="B3267:N3267"/>
    <mergeCell ref="C3275:F3275"/>
    <mergeCell ref="J3270:J3272"/>
    <mergeCell ref="H3270:I3272"/>
    <mergeCell ref="C3270:G3272"/>
    <mergeCell ref="B3197:C3198"/>
    <mergeCell ref="N3279:N3281"/>
    <mergeCell ref="F3190:G3190"/>
    <mergeCell ref="I3189:J3189"/>
    <mergeCell ref="H3177:I3177"/>
    <mergeCell ref="J3177:K3177"/>
    <mergeCell ref="C3393:D3393"/>
    <mergeCell ref="F3401:G3401"/>
    <mergeCell ref="J3393:K3393"/>
    <mergeCell ref="F3395:G3395"/>
    <mergeCell ref="H3395:I3395"/>
    <mergeCell ref="D3375:N3375"/>
    <mergeCell ref="D3376:N3376"/>
    <mergeCell ref="I3368:N3370"/>
    <mergeCell ref="L3429:M3429"/>
    <mergeCell ref="F3441:G3441"/>
    <mergeCell ref="H3430:I3430"/>
    <mergeCell ref="F3430:G3430"/>
    <mergeCell ref="F3439:G3439"/>
    <mergeCell ref="I3437:J3437"/>
    <mergeCell ref="C3431:H3431"/>
    <mergeCell ref="C3432:E3433"/>
    <mergeCell ref="I3403:J3403"/>
    <mergeCell ref="C3400:E3400"/>
    <mergeCell ref="K3399:N3399"/>
    <mergeCell ref="J3423:K3423"/>
    <mergeCell ref="K3433:N3433"/>
    <mergeCell ref="H3427:I3427"/>
    <mergeCell ref="H3428:I3428"/>
    <mergeCell ref="J3428:K3428"/>
    <mergeCell ref="D3410:N3410"/>
    <mergeCell ref="D3411:N3411"/>
    <mergeCell ref="I3407:N3408"/>
    <mergeCell ref="K3367:N3367"/>
    <mergeCell ref="H3357:I3357"/>
    <mergeCell ref="C3365:E3365"/>
    <mergeCell ref="F3368:G3368"/>
    <mergeCell ref="M3386:M3387"/>
    <mergeCell ref="F3369:G3369"/>
    <mergeCell ref="H3388:I3388"/>
    <mergeCell ref="G3386:G3387"/>
    <mergeCell ref="F3386:F3387"/>
    <mergeCell ref="B3374:N3374"/>
    <mergeCell ref="C3423:D3423"/>
    <mergeCell ref="K3432:L3432"/>
    <mergeCell ref="I3433:J3433"/>
    <mergeCell ref="L3430:M3430"/>
    <mergeCell ref="C3424:D3424"/>
    <mergeCell ref="C3425:D3425"/>
    <mergeCell ref="C3426:D3426"/>
    <mergeCell ref="C3427:D3427"/>
    <mergeCell ref="K3363:N3363"/>
    <mergeCell ref="H3353:I3353"/>
    <mergeCell ref="C3363:E3363"/>
    <mergeCell ref="J3390:K3390"/>
    <mergeCell ref="F3367:G3367"/>
    <mergeCell ref="C3390:D3390"/>
    <mergeCell ref="H3389:I3389"/>
    <mergeCell ref="E3386:E3387"/>
    <mergeCell ref="H3359:I3359"/>
    <mergeCell ref="L3359:M3359"/>
    <mergeCell ref="M3360:N3360"/>
    <mergeCell ref="K3361:L3361"/>
    <mergeCell ref="E3350:E3351"/>
    <mergeCell ref="C3353:D3353"/>
    <mergeCell ref="F3363:G3363"/>
    <mergeCell ref="C3350:D3351"/>
    <mergeCell ref="F3361:G3362"/>
    <mergeCell ref="J3354:K3354"/>
    <mergeCell ref="I3361:J3361"/>
    <mergeCell ref="C3355:D3355"/>
    <mergeCell ref="F3350:F3351"/>
    <mergeCell ref="J3355:K3355"/>
    <mergeCell ref="C3354:D3354"/>
    <mergeCell ref="H3355:I3355"/>
    <mergeCell ref="J3353:K3353"/>
    <mergeCell ref="C3356:D3356"/>
    <mergeCell ref="H3354:I3354"/>
    <mergeCell ref="H3356:I3356"/>
    <mergeCell ref="J3356:K3356"/>
    <mergeCell ref="M3343:N3343"/>
    <mergeCell ref="C3345:F3345"/>
    <mergeCell ref="C3341:G3343"/>
    <mergeCell ref="H3344:N3344"/>
    <mergeCell ref="J3341:J3343"/>
    <mergeCell ref="H3346:N3346"/>
    <mergeCell ref="C3347:F3347"/>
    <mergeCell ref="H3347:N3347"/>
    <mergeCell ref="H3278:N3278"/>
    <mergeCell ref="C3279:D3280"/>
    <mergeCell ref="J3282:K3282"/>
    <mergeCell ref="D3268:N3268"/>
    <mergeCell ref="B3303:N3303"/>
    <mergeCell ref="C3278:F3278"/>
    <mergeCell ref="I3262:N3264"/>
    <mergeCell ref="F3279:F3280"/>
    <mergeCell ref="H3281:I3281"/>
    <mergeCell ref="C3344:F3344"/>
    <mergeCell ref="J3321:K3321"/>
    <mergeCell ref="C3320:D3320"/>
    <mergeCell ref="A3304:A3337"/>
    <mergeCell ref="J3281:K3281"/>
    <mergeCell ref="C3273:F3273"/>
    <mergeCell ref="K3270:L3270"/>
    <mergeCell ref="M3272:N3272"/>
    <mergeCell ref="F3188:G3188"/>
    <mergeCell ref="I3226:N3228"/>
    <mergeCell ref="E3279:E3280"/>
    <mergeCell ref="C3255:E3256"/>
    <mergeCell ref="H3273:N3273"/>
    <mergeCell ref="C3274:F3274"/>
    <mergeCell ref="A3233:A3266"/>
    <mergeCell ref="A3197:A3230"/>
    <mergeCell ref="C3282:D3282"/>
    <mergeCell ref="L3279:L3280"/>
    <mergeCell ref="D3269:N3269"/>
    <mergeCell ref="K3271:N3271"/>
    <mergeCell ref="F3191:G3191"/>
    <mergeCell ref="I3149:J3149"/>
    <mergeCell ref="H3170:N3170"/>
    <mergeCell ref="H3178:I3178"/>
    <mergeCell ref="H3173:I3174"/>
    <mergeCell ref="J3178:K3178"/>
    <mergeCell ref="K3149:N3149"/>
    <mergeCell ref="K3148:L3148"/>
    <mergeCell ref="D3198:N3198"/>
    <mergeCell ref="J3279:K3280"/>
    <mergeCell ref="I3255:J3255"/>
    <mergeCell ref="C3178:D3178"/>
    <mergeCell ref="K3189:N3189"/>
    <mergeCell ref="D3233:N3233"/>
    <mergeCell ref="H3279:I3280"/>
    <mergeCell ref="D3197:N3197"/>
    <mergeCell ref="C3190:E3195"/>
    <mergeCell ref="C3189:E3189"/>
    <mergeCell ref="M3148:N3148"/>
    <mergeCell ref="I3188:J3188"/>
    <mergeCell ref="C3170:F3170"/>
    <mergeCell ref="F315:G315"/>
    <mergeCell ref="F488:G488"/>
    <mergeCell ref="C314:E319"/>
    <mergeCell ref="D607:N607"/>
    <mergeCell ref="F780:G780"/>
    <mergeCell ref="C750:G752"/>
    <mergeCell ref="F461:G461"/>
    <mergeCell ref="F781:G781"/>
    <mergeCell ref="K610:L610"/>
    <mergeCell ref="C617:D618"/>
    <mergeCell ref="F492:G492"/>
    <mergeCell ref="C350:E355"/>
    <mergeCell ref="G475:G476"/>
    <mergeCell ref="F354:G354"/>
    <mergeCell ref="F353:G353"/>
    <mergeCell ref="F352:G352"/>
    <mergeCell ref="F351:G351"/>
    <mergeCell ref="F496:G496"/>
    <mergeCell ref="F350:G350"/>
    <mergeCell ref="C480:D480"/>
    <mergeCell ref="M610:N610"/>
    <mergeCell ref="F779:G779"/>
    <mergeCell ref="C616:F616"/>
    <mergeCell ref="M627:N627"/>
    <mergeCell ref="F778:G778"/>
    <mergeCell ref="F460:G460"/>
    <mergeCell ref="C489:E489"/>
    <mergeCell ref="F316:G316"/>
    <mergeCell ref="F319:G319"/>
    <mergeCell ref="F318:G318"/>
    <mergeCell ref="F317:G317"/>
    <mergeCell ref="F475:F476"/>
    <mergeCell ref="C2125:E2130"/>
    <mergeCell ref="F1876:G1876"/>
    <mergeCell ref="F1879:G1879"/>
    <mergeCell ref="M1817:N1817"/>
    <mergeCell ref="H1815:I1817"/>
    <mergeCell ref="F1877:G1877"/>
    <mergeCell ref="C1815:G1817"/>
    <mergeCell ref="F1770:G1770"/>
    <mergeCell ref="F1737:G1737"/>
    <mergeCell ref="I1880:N1881"/>
    <mergeCell ref="N1859:N1861"/>
    <mergeCell ref="M1859:M1860"/>
    <mergeCell ref="K1875:N1875"/>
    <mergeCell ref="J1859:K1860"/>
    <mergeCell ref="L1859:L1860"/>
    <mergeCell ref="J1866:K1866"/>
    <mergeCell ref="F1875:G1875"/>
    <mergeCell ref="C1770:E1775"/>
    <mergeCell ref="F1739:G1739"/>
    <mergeCell ref="C1787:F1787"/>
    <mergeCell ref="F1807:G1807"/>
    <mergeCell ref="F1771:G1771"/>
    <mergeCell ref="B1776:N1776"/>
    <mergeCell ref="B1350:N1350"/>
    <mergeCell ref="C1801:E1801"/>
    <mergeCell ref="F1772:G1772"/>
    <mergeCell ref="F1810:G1810"/>
    <mergeCell ref="F1809:G1809"/>
    <mergeCell ref="F1796:G1796"/>
    <mergeCell ref="F1773:G1773"/>
    <mergeCell ref="F1801:G1801"/>
    <mergeCell ref="F1775:G1775"/>
    <mergeCell ref="F1805:G1805"/>
    <mergeCell ref="F1768:G1768"/>
    <mergeCell ref="F1808:G1808"/>
    <mergeCell ref="I1875:J1875"/>
    <mergeCell ref="F1738:G1738"/>
    <mergeCell ref="F1878:G1878"/>
    <mergeCell ref="C1866:D1866"/>
    <mergeCell ref="F598:G598"/>
    <mergeCell ref="F1029:G1029"/>
    <mergeCell ref="H750:I752"/>
    <mergeCell ref="F1057:G1057"/>
    <mergeCell ref="F1063:G1063"/>
    <mergeCell ref="K1035:N1035"/>
    <mergeCell ref="F1239:G1239"/>
    <mergeCell ref="C1034:G1036"/>
    <mergeCell ref="D748:N748"/>
    <mergeCell ref="F599:G599"/>
    <mergeCell ref="F638:G638"/>
    <mergeCell ref="F617:F618"/>
    <mergeCell ref="G617:G618"/>
    <mergeCell ref="F632:G632"/>
    <mergeCell ref="D1032:N1032"/>
    <mergeCell ref="F1240:G1240"/>
    <mergeCell ref="C1057:E1057"/>
    <mergeCell ref="D1033:N1033"/>
    <mergeCell ref="D749:N749"/>
    <mergeCell ref="F1348:G1348"/>
    <mergeCell ref="J1034:J1036"/>
    <mergeCell ref="F1028:G1028"/>
    <mergeCell ref="F1242:G1242"/>
    <mergeCell ref="K1034:L1034"/>
    <mergeCell ref="C1041:F1041"/>
    <mergeCell ref="F1064:G1064"/>
    <mergeCell ref="F1238:G1238"/>
    <mergeCell ref="F1062:G1062"/>
    <mergeCell ref="F1241:G1241"/>
    <mergeCell ref="C634:E639"/>
    <mergeCell ref="H1034:I1036"/>
    <mergeCell ref="F600:G600"/>
    <mergeCell ref="F639:G639"/>
    <mergeCell ref="E617:E618"/>
    <mergeCell ref="F603:G603"/>
    <mergeCell ref="F636:G636"/>
    <mergeCell ref="F634:G634"/>
    <mergeCell ref="F635:G635"/>
    <mergeCell ref="C619:D619"/>
    <mergeCell ref="F637:G637"/>
    <mergeCell ref="F602:G602"/>
    <mergeCell ref="B606:C607"/>
    <mergeCell ref="C445:D445"/>
    <mergeCell ref="F491:G491"/>
    <mergeCell ref="C492:E497"/>
    <mergeCell ref="F1059:G1059"/>
    <mergeCell ref="F601:G601"/>
    <mergeCell ref="C608:G610"/>
    <mergeCell ref="H608:I610"/>
    <mergeCell ref="J608:J610"/>
    <mergeCell ref="K608:L608"/>
    <mergeCell ref="H616:N616"/>
    <mergeCell ref="C477:D477"/>
    <mergeCell ref="C3289:H3289"/>
    <mergeCell ref="F3263:G3263"/>
    <mergeCell ref="C3261:E3266"/>
    <mergeCell ref="C3277:F3277"/>
    <mergeCell ref="I3294:J3294"/>
    <mergeCell ref="C2741:F2741"/>
    <mergeCell ref="F2799:G2799"/>
    <mergeCell ref="F2768:G2768"/>
    <mergeCell ref="F2767:G2767"/>
    <mergeCell ref="F2766:G2766"/>
    <mergeCell ref="F2769:G2769"/>
    <mergeCell ref="F2764:G2764"/>
    <mergeCell ref="F3048:G3048"/>
    <mergeCell ref="F2732:G2732"/>
    <mergeCell ref="C2757:H2757"/>
    <mergeCell ref="F2801:G2801"/>
    <mergeCell ref="F2802:G2802"/>
    <mergeCell ref="C2742:F2742"/>
    <mergeCell ref="F3261:G3261"/>
    <mergeCell ref="C3027:F3027"/>
    <mergeCell ref="F3012:G3012"/>
    <mergeCell ref="F3301:G3301"/>
    <mergeCell ref="F3120:G3120"/>
    <mergeCell ref="A3515:N3515"/>
    <mergeCell ref="F3372:G3372"/>
    <mergeCell ref="F3225:G3225"/>
    <mergeCell ref="C3535:D3535"/>
    <mergeCell ref="F3542:G3542"/>
    <mergeCell ref="C3119:E3124"/>
    <mergeCell ref="F3300:G3300"/>
    <mergeCell ref="F3119:G3119"/>
    <mergeCell ref="F3298:G3298"/>
    <mergeCell ref="F3299:G3299"/>
    <mergeCell ref="F3121:G3121"/>
    <mergeCell ref="F3123:G3123"/>
    <mergeCell ref="F3122:G3122"/>
    <mergeCell ref="F3296:G3296"/>
    <mergeCell ref="F3297:G3297"/>
    <mergeCell ref="F3229:G3229"/>
    <mergeCell ref="F3124:G3124"/>
    <mergeCell ref="F3403:G3403"/>
    <mergeCell ref="K3541:N3541"/>
    <mergeCell ref="I3544:J3544"/>
    <mergeCell ref="I3549:N3550"/>
    <mergeCell ref="F3405:G3405"/>
    <mergeCell ref="D3518:N3518"/>
    <mergeCell ref="F248:G248"/>
    <mergeCell ref="L235:M235"/>
    <mergeCell ref="C234:E235"/>
    <mergeCell ref="D181:N181"/>
    <mergeCell ref="J160:K160"/>
    <mergeCell ref="H187:N187"/>
    <mergeCell ref="C188:F188"/>
    <mergeCell ref="H159:I159"/>
    <mergeCell ref="K172:N172"/>
    <mergeCell ref="M148:N148"/>
    <mergeCell ref="C135:E135"/>
    <mergeCell ref="I131:J131"/>
    <mergeCell ref="H81:N81"/>
    <mergeCell ref="C55:D55"/>
    <mergeCell ref="J54:K54"/>
    <mergeCell ref="H118:N118"/>
    <mergeCell ref="E120:E121"/>
    <mergeCell ref="A107:N107"/>
    <mergeCell ref="B108:N108"/>
    <mergeCell ref="D73:N73"/>
    <mergeCell ref="D74:N74"/>
    <mergeCell ref="C1689:D1689"/>
    <mergeCell ref="K1656:L1656"/>
    <mergeCell ref="F1654:G1654"/>
    <mergeCell ref="C1517:E1517"/>
    <mergeCell ref="K1550:L1550"/>
    <mergeCell ref="K1521:N1521"/>
    <mergeCell ref="J1405:K1405"/>
    <mergeCell ref="C1404:D1404"/>
    <mergeCell ref="J1398:K1399"/>
    <mergeCell ref="H1405:I1405"/>
    <mergeCell ref="C1405:D1405"/>
    <mergeCell ref="H1404:I1404"/>
    <mergeCell ref="C1367:D1367"/>
    <mergeCell ref="C1368:D1368"/>
    <mergeCell ref="K1307:N1307"/>
    <mergeCell ref="I1337:J1337"/>
    <mergeCell ref="C1301:H1301"/>
    <mergeCell ref="H1285:N1285"/>
    <mergeCell ref="K1268:N1268"/>
    <mergeCell ref="M1267:N1267"/>
    <mergeCell ref="J1297:K1297"/>
    <mergeCell ref="C1191:D1191"/>
    <mergeCell ref="H1189:I1189"/>
    <mergeCell ref="C1337:H1337"/>
    <mergeCell ref="I1306:J1306"/>
    <mergeCell ref="I1307:J1307"/>
    <mergeCell ref="F1307:G1307"/>
    <mergeCell ref="F1306:G1306"/>
    <mergeCell ref="C1307:E1307"/>
    <mergeCell ref="I1308:J1308"/>
    <mergeCell ref="K1308:N1308"/>
    <mergeCell ref="I1379:J1379"/>
    <mergeCell ref="C1342:E1342"/>
    <mergeCell ref="M1337:N1337"/>
    <mergeCell ref="K1337:L1337"/>
    <mergeCell ref="F1267:G1268"/>
    <mergeCell ref="C1285:F1285"/>
    <mergeCell ref="K1267:L1267"/>
    <mergeCell ref="L1264:M1264"/>
    <mergeCell ref="C1261:D1261"/>
    <mergeCell ref="J1191:K1191"/>
    <mergeCell ref="C1189:D1189"/>
    <mergeCell ref="J1189:K1189"/>
    <mergeCell ref="C1192:D1192"/>
    <mergeCell ref="H1190:I1190"/>
    <mergeCell ref="C1190:D1190"/>
    <mergeCell ref="H1192:I1192"/>
    <mergeCell ref="J1192:K1192"/>
    <mergeCell ref="J1190:K1190"/>
    <mergeCell ref="I1267:J1267"/>
    <mergeCell ref="C1306:E1306"/>
    <mergeCell ref="C1262:D1262"/>
    <mergeCell ref="H1264:I1264"/>
    <mergeCell ref="C1267:E1268"/>
    <mergeCell ref="C1263:D1263"/>
    <mergeCell ref="H1263:I1263"/>
    <mergeCell ref="B1244:N1244"/>
    <mergeCell ref="J1366:K1366"/>
    <mergeCell ref="H1403:I1403"/>
    <mergeCell ref="J1368:K1368"/>
    <mergeCell ref="H1368:I1368"/>
    <mergeCell ref="J1403:K1403"/>
    <mergeCell ref="H1367:I1367"/>
    <mergeCell ref="C1369:D1369"/>
    <mergeCell ref="C1372:H1372"/>
    <mergeCell ref="C1343:E1343"/>
    <mergeCell ref="H1191:I1191"/>
    <mergeCell ref="I1268:J1268"/>
    <mergeCell ref="C1400:D1400"/>
    <mergeCell ref="H1471:I1471"/>
    <mergeCell ref="F1398:F1399"/>
    <mergeCell ref="J1401:K1401"/>
    <mergeCell ref="H1402:I1402"/>
    <mergeCell ref="L1548:M1548"/>
    <mergeCell ref="F1517:G1517"/>
    <mergeCell ref="N1504:N1506"/>
    <mergeCell ref="N1398:N1400"/>
    <mergeCell ref="J1472:K1472"/>
    <mergeCell ref="C1401:D1401"/>
    <mergeCell ref="J1400:K1400"/>
    <mergeCell ref="H1401:I1401"/>
    <mergeCell ref="H1439:I1439"/>
    <mergeCell ref="C1507:D1507"/>
    <mergeCell ref="J1510:K1510"/>
    <mergeCell ref="H1511:I1511"/>
    <mergeCell ref="J1509:K1509"/>
    <mergeCell ref="C1512:E1513"/>
    <mergeCell ref="C1473:D1473"/>
    <mergeCell ref="H1473:I1473"/>
    <mergeCell ref="J1473:K1473"/>
    <mergeCell ref="K1517:N1517"/>
    <mergeCell ref="H1507:I1507"/>
    <mergeCell ref="C1518:E1518"/>
    <mergeCell ref="H1506:I1506"/>
    <mergeCell ref="C1471:D1471"/>
    <mergeCell ref="J1507:K1507"/>
    <mergeCell ref="F1512:G1512"/>
    <mergeCell ref="C1441:E1442"/>
    <mergeCell ref="F1441:G1441"/>
    <mergeCell ref="H1441:I1441"/>
    <mergeCell ref="J1471:K1471"/>
    <mergeCell ref="H1510:I1510"/>
    <mergeCell ref="C1472:D1472"/>
    <mergeCell ref="J1511:K1511"/>
    <mergeCell ref="H1509:I1509"/>
    <mergeCell ref="C1440:D1440"/>
    <mergeCell ref="H1440:I1440"/>
    <mergeCell ref="J1440:K1440"/>
    <mergeCell ref="C1515:E1516"/>
    <mergeCell ref="C1550:H1550"/>
    <mergeCell ref="K1520:N1520"/>
    <mergeCell ref="I1520:J1520"/>
    <mergeCell ref="F1520:G1520"/>
    <mergeCell ref="K1531:L1531"/>
    <mergeCell ref="L1654:M1654"/>
    <mergeCell ref="K1692:L1692"/>
    <mergeCell ref="C1654:E1655"/>
    <mergeCell ref="C1708:G1710"/>
    <mergeCell ref="C1717:D1718"/>
    <mergeCell ref="F1696:G1696"/>
    <mergeCell ref="C1696:E1696"/>
    <mergeCell ref="I1696:N1696"/>
    <mergeCell ref="I524:N524"/>
    <mergeCell ref="J1708:J1710"/>
    <mergeCell ref="H517:I517"/>
    <mergeCell ref="F518:G518"/>
    <mergeCell ref="C1722:D1722"/>
    <mergeCell ref="H1688:I1688"/>
    <mergeCell ref="F237:G238"/>
    <mergeCell ref="D216:N216"/>
    <mergeCell ref="C217:G219"/>
    <mergeCell ref="K184:L184"/>
    <mergeCell ref="K147:N147"/>
    <mergeCell ref="H160:I160"/>
    <mergeCell ref="K146:L146"/>
    <mergeCell ref="H57:I57"/>
    <mergeCell ref="H87:I87"/>
    <mergeCell ref="F58:G58"/>
    <mergeCell ref="J88:K88"/>
    <mergeCell ref="H88:I88"/>
    <mergeCell ref="A38:A71"/>
    <mergeCell ref="A36:N36"/>
    <mergeCell ref="C128:E129"/>
    <mergeCell ref="I134:N134"/>
    <mergeCell ref="F135:G135"/>
    <mergeCell ref="C114:F114"/>
    <mergeCell ref="H115:N115"/>
    <mergeCell ref="K76:N76"/>
    <mergeCell ref="J120:K121"/>
    <mergeCell ref="B73:C74"/>
    <mergeCell ref="C119:F119"/>
    <mergeCell ref="J56:K56"/>
    <mergeCell ref="H80:N80"/>
    <mergeCell ref="H54:I54"/>
    <mergeCell ref="M77:N77"/>
    <mergeCell ref="C81:F81"/>
    <mergeCell ref="H75:I77"/>
    <mergeCell ref="C80:F80"/>
    <mergeCell ref="K77:L77"/>
    <mergeCell ref="C75:G77"/>
    <mergeCell ref="H150:N150"/>
    <mergeCell ref="F131:G132"/>
    <mergeCell ref="C151:F151"/>
    <mergeCell ref="K130:L130"/>
    <mergeCell ref="A73:A106"/>
    <mergeCell ref="H129:I129"/>
    <mergeCell ref="K75:L75"/>
    <mergeCell ref="C86:D86"/>
    <mergeCell ref="K66:N66"/>
    <mergeCell ref="H91:I91"/>
    <mergeCell ref="B72:N72"/>
    <mergeCell ref="I28:J28"/>
    <mergeCell ref="H12:N12"/>
    <mergeCell ref="E13:E14"/>
    <mergeCell ref="F200:G200"/>
    <mergeCell ref="M184:N184"/>
    <mergeCell ref="C185:F185"/>
    <mergeCell ref="H182:I184"/>
    <mergeCell ref="C131:E132"/>
    <mergeCell ref="H146:I148"/>
    <mergeCell ref="K132:N132"/>
    <mergeCell ref="I130:J130"/>
    <mergeCell ref="M23:N23"/>
    <mergeCell ref="C8:F8"/>
    <mergeCell ref="K4:L4"/>
    <mergeCell ref="C19:D19"/>
    <mergeCell ref="C9:F9"/>
    <mergeCell ref="C11:F11"/>
    <mergeCell ref="H11:N11"/>
    <mergeCell ref="H90:I90"/>
    <mergeCell ref="K65:N65"/>
    <mergeCell ref="F63:G63"/>
    <mergeCell ref="H45:N45"/>
    <mergeCell ref="H43:N43"/>
    <mergeCell ref="C49:D50"/>
    <mergeCell ref="H8:N8"/>
    <mergeCell ref="J4:J6"/>
    <mergeCell ref="C4:G6"/>
    <mergeCell ref="I23:J23"/>
    <mergeCell ref="H7:N7"/>
    <mergeCell ref="H4:I6"/>
    <mergeCell ref="C23:H23"/>
    <mergeCell ref="C134:E134"/>
    <mergeCell ref="M131:N131"/>
    <mergeCell ref="C117:F117"/>
    <mergeCell ref="C91:D91"/>
    <mergeCell ref="F57:G57"/>
    <mergeCell ref="J89:K89"/>
    <mergeCell ref="H89:I89"/>
    <mergeCell ref="C57:E58"/>
    <mergeCell ref="L58:M58"/>
    <mergeCell ref="J55:K55"/>
    <mergeCell ref="C146:G148"/>
    <mergeCell ref="J182:J184"/>
    <mergeCell ref="J159:K159"/>
    <mergeCell ref="I132:J132"/>
    <mergeCell ref="H117:N117"/>
    <mergeCell ref="C122:D122"/>
    <mergeCell ref="H116:N116"/>
    <mergeCell ref="C133:E133"/>
    <mergeCell ref="F136:G136"/>
    <mergeCell ref="C118:F118"/>
    <mergeCell ref="J123:K123"/>
    <mergeCell ref="H124:I124"/>
    <mergeCell ref="J122:K122"/>
    <mergeCell ref="C126:D126"/>
    <mergeCell ref="H127:I127"/>
    <mergeCell ref="C125:D125"/>
    <mergeCell ref="H122:I122"/>
    <mergeCell ref="J125:K125"/>
    <mergeCell ref="H123:I123"/>
    <mergeCell ref="J124:K124"/>
    <mergeCell ref="C127:D127"/>
    <mergeCell ref="H125:I125"/>
    <mergeCell ref="C123:D123"/>
    <mergeCell ref="J126:K126"/>
    <mergeCell ref="H126:I126"/>
    <mergeCell ref="C124:D124"/>
    <mergeCell ref="J127:K127"/>
    <mergeCell ref="H83:N83"/>
    <mergeCell ref="I64:J64"/>
    <mergeCell ref="I70:N71"/>
    <mergeCell ref="I67:N69"/>
    <mergeCell ref="H78:N78"/>
    <mergeCell ref="C84:D85"/>
    <mergeCell ref="M6:N6"/>
    <mergeCell ref="E49:E50"/>
    <mergeCell ref="C7:F7"/>
    <mergeCell ref="K5:N5"/>
    <mergeCell ref="K6:L6"/>
    <mergeCell ref="H9:N9"/>
    <mergeCell ref="J91:K91"/>
    <mergeCell ref="C20:D20"/>
    <mergeCell ref="F65:G65"/>
    <mergeCell ref="K23:L23"/>
    <mergeCell ref="C48:F48"/>
    <mergeCell ref="C87:D87"/>
    <mergeCell ref="C21:E22"/>
    <mergeCell ref="H58:I58"/>
    <mergeCell ref="F21:G21"/>
    <mergeCell ref="H21:I21"/>
    <mergeCell ref="C10:F10"/>
    <mergeCell ref="F84:F85"/>
    <mergeCell ref="H47:N47"/>
    <mergeCell ref="G49:G50"/>
    <mergeCell ref="H48:N48"/>
    <mergeCell ref="I63:N63"/>
    <mergeCell ref="H15:I15"/>
    <mergeCell ref="C82:F82"/>
    <mergeCell ref="H53:I53"/>
    <mergeCell ref="I65:J65"/>
    <mergeCell ref="K26:N26"/>
    <mergeCell ref="G13:G14"/>
    <mergeCell ref="J17:K17"/>
    <mergeCell ref="J15:K15"/>
    <mergeCell ref="H16:I16"/>
    <mergeCell ref="M13:M14"/>
    <mergeCell ref="C63:E63"/>
    <mergeCell ref="I34:N35"/>
    <mergeCell ref="B37:N37"/>
    <mergeCell ref="D39:N39"/>
    <mergeCell ref="D38:N38"/>
    <mergeCell ref="J51:K51"/>
    <mergeCell ref="C12:F12"/>
    <mergeCell ref="F22:G22"/>
    <mergeCell ref="J16:K16"/>
    <mergeCell ref="C17:D17"/>
    <mergeCell ref="C18:D18"/>
    <mergeCell ref="I26:J26"/>
    <mergeCell ref="H10:N10"/>
    <mergeCell ref="F24:G25"/>
    <mergeCell ref="K25:N25"/>
    <mergeCell ref="C65:E65"/>
    <mergeCell ref="F30:G30"/>
    <mergeCell ref="J53:K53"/>
    <mergeCell ref="C29:E29"/>
    <mergeCell ref="I29:J29"/>
    <mergeCell ref="F32:G32"/>
    <mergeCell ref="F33:G33"/>
    <mergeCell ref="F29:G29"/>
    <mergeCell ref="H51:I51"/>
    <mergeCell ref="C30:E35"/>
    <mergeCell ref="I27:N27"/>
    <mergeCell ref="H22:I22"/>
    <mergeCell ref="C13:D14"/>
    <mergeCell ref="K29:N29"/>
    <mergeCell ref="I30:J30"/>
    <mergeCell ref="C16:D16"/>
    <mergeCell ref="K30:N30"/>
    <mergeCell ref="C15:D15"/>
    <mergeCell ref="H13:I14"/>
    <mergeCell ref="L13:L14"/>
    <mergeCell ref="N13:N15"/>
    <mergeCell ref="F13:F14"/>
    <mergeCell ref="I25:J25"/>
    <mergeCell ref="C24:E25"/>
    <mergeCell ref="J20:K20"/>
    <mergeCell ref="F26:G26"/>
    <mergeCell ref="K24:L24"/>
    <mergeCell ref="C26:E26"/>
    <mergeCell ref="J19:K19"/>
    <mergeCell ref="I24:J24"/>
    <mergeCell ref="K217:L217"/>
    <mergeCell ref="C182:G184"/>
    <mergeCell ref="K183:N183"/>
    <mergeCell ref="M130:N130"/>
    <mergeCell ref="C150:F150"/>
    <mergeCell ref="J161:K161"/>
    <mergeCell ref="C51:D51"/>
    <mergeCell ref="F27:G27"/>
    <mergeCell ref="F28:G28"/>
    <mergeCell ref="C28:E28"/>
    <mergeCell ref="C27:E27"/>
    <mergeCell ref="F31:G31"/>
    <mergeCell ref="J75:J77"/>
    <mergeCell ref="C56:D56"/>
    <mergeCell ref="L57:M57"/>
    <mergeCell ref="H55:I55"/>
    <mergeCell ref="C94:H94"/>
    <mergeCell ref="I94:J94"/>
    <mergeCell ref="K94:L94"/>
    <mergeCell ref="M94:N94"/>
    <mergeCell ref="I31:N33"/>
    <mergeCell ref="I66:J66"/>
    <mergeCell ref="B38:C39"/>
    <mergeCell ref="M24:N24"/>
    <mergeCell ref="C53:D53"/>
    <mergeCell ref="I62:J62"/>
    <mergeCell ref="H82:N82"/>
    <mergeCell ref="H49:I50"/>
    <mergeCell ref="F64:G64"/>
    <mergeCell ref="J90:K90"/>
    <mergeCell ref="C64:E64"/>
    <mergeCell ref="I60:J60"/>
    <mergeCell ref="C83:F83"/>
    <mergeCell ref="C47:F47"/>
    <mergeCell ref="C54:D54"/>
    <mergeCell ref="J87:K87"/>
    <mergeCell ref="C45:F45"/>
    <mergeCell ref="C46:F46"/>
    <mergeCell ref="C43:F43"/>
    <mergeCell ref="C44:F44"/>
    <mergeCell ref="C90:D90"/>
    <mergeCell ref="H79:N79"/>
    <mergeCell ref="C78:F78"/>
    <mergeCell ref="C79:F79"/>
    <mergeCell ref="J86:K86"/>
    <mergeCell ref="K62:N62"/>
    <mergeCell ref="E84:E85"/>
    <mergeCell ref="H46:N46"/>
    <mergeCell ref="H86:I86"/>
    <mergeCell ref="F49:F50"/>
    <mergeCell ref="H20:I20"/>
    <mergeCell ref="N49:N51"/>
    <mergeCell ref="L22:M22"/>
    <mergeCell ref="H44:N44"/>
    <mergeCell ref="J49:K50"/>
    <mergeCell ref="H19:I19"/>
    <mergeCell ref="L49:L50"/>
    <mergeCell ref="M49:M50"/>
    <mergeCell ref="J13:K14"/>
    <mergeCell ref="D3:N3"/>
    <mergeCell ref="H1037:N1037"/>
    <mergeCell ref="F1018:G1019"/>
    <mergeCell ref="I1017:J1017"/>
    <mergeCell ref="B2025:N2025"/>
    <mergeCell ref="D2026:N2026"/>
    <mergeCell ref="D2027:N2027"/>
    <mergeCell ref="H2034:N2034"/>
    <mergeCell ref="L980:M980"/>
    <mergeCell ref="C2035:F2035"/>
    <mergeCell ref="C977:D977"/>
    <mergeCell ref="H2035:N2035"/>
    <mergeCell ref="N2037:N2039"/>
    <mergeCell ref="B2026:C2027"/>
    <mergeCell ref="I987:J987"/>
    <mergeCell ref="J2039:K2039"/>
    <mergeCell ref="C978:D978"/>
    <mergeCell ref="J975:K975"/>
    <mergeCell ref="C2040:D2040"/>
    <mergeCell ref="C979:D979"/>
    <mergeCell ref="H2040:I2040"/>
    <mergeCell ref="J2040:K2040"/>
    <mergeCell ref="F2037:F2038"/>
    <mergeCell ref="C2039:D2039"/>
    <mergeCell ref="H2037:I2038"/>
    <mergeCell ref="G2037:G2038"/>
    <mergeCell ref="L2037:L2038"/>
    <mergeCell ref="M2037:M2038"/>
    <mergeCell ref="C2034:F2034"/>
    <mergeCell ref="J2037:K2038"/>
    <mergeCell ref="H2039:I2039"/>
    <mergeCell ref="C2041:D2041"/>
    <mergeCell ref="L839:M839"/>
    <mergeCell ref="F812:G812"/>
    <mergeCell ref="I842:J842"/>
    <mergeCell ref="I840:J840"/>
    <mergeCell ref="K840:L840"/>
    <mergeCell ref="L802:M802"/>
    <mergeCell ref="I804:J804"/>
    <mergeCell ref="K804:L804"/>
    <mergeCell ref="F841:G842"/>
    <mergeCell ref="J867:K867"/>
    <mergeCell ref="M841:N841"/>
    <mergeCell ref="H872:I872"/>
    <mergeCell ref="C843:E843"/>
    <mergeCell ref="C844:E844"/>
    <mergeCell ref="H895:N895"/>
    <mergeCell ref="F876:G877"/>
    <mergeCell ref="I875:J875"/>
    <mergeCell ref="C865:D866"/>
    <mergeCell ref="N865:N867"/>
    <mergeCell ref="F865:F866"/>
    <mergeCell ref="G865:G866"/>
    <mergeCell ref="H865:I866"/>
    <mergeCell ref="L865:L866"/>
    <mergeCell ref="J865:K866"/>
    <mergeCell ref="C2006:D2006"/>
    <mergeCell ref="I2012:J2012"/>
    <mergeCell ref="J869:K869"/>
    <mergeCell ref="M2012:N2012"/>
    <mergeCell ref="G2001:G2002"/>
    <mergeCell ref="I2013:J2013"/>
    <mergeCell ref="F2014:G2014"/>
    <mergeCell ref="H2007:I2007"/>
    <mergeCell ref="K892:L892"/>
    <mergeCell ref="H940:I940"/>
    <mergeCell ref="C892:G894"/>
    <mergeCell ref="H941:I941"/>
    <mergeCell ref="C895:F895"/>
    <mergeCell ref="C896:F896"/>
    <mergeCell ref="K894:L894"/>
    <mergeCell ref="C880:E880"/>
    <mergeCell ref="C870:D870"/>
    <mergeCell ref="F2012:G2013"/>
    <mergeCell ref="J871:K871"/>
    <mergeCell ref="I878:J878"/>
    <mergeCell ref="H864:N864"/>
    <mergeCell ref="C868:D868"/>
    <mergeCell ref="B890:C891"/>
    <mergeCell ref="J940:K940"/>
    <mergeCell ref="F950:G950"/>
    <mergeCell ref="F880:G880"/>
    <mergeCell ref="K928:N928"/>
    <mergeCell ref="J939:K939"/>
    <mergeCell ref="F881:G881"/>
    <mergeCell ref="I881:J881"/>
    <mergeCell ref="K881:N881"/>
    <mergeCell ref="I882:J882"/>
    <mergeCell ref="K882:N882"/>
    <mergeCell ref="C940:D940"/>
    <mergeCell ref="M894:N894"/>
    <mergeCell ref="H892:I894"/>
    <mergeCell ref="C863:F863"/>
    <mergeCell ref="L874:M874"/>
    <mergeCell ref="F878:G878"/>
    <mergeCell ref="C841:E842"/>
    <mergeCell ref="K2013:N2013"/>
    <mergeCell ref="H2001:I2002"/>
    <mergeCell ref="J2001:K2002"/>
    <mergeCell ref="L2001:L2002"/>
    <mergeCell ref="M2001:M2002"/>
    <mergeCell ref="C864:F864"/>
    <mergeCell ref="J868:K868"/>
    <mergeCell ref="H869:I869"/>
    <mergeCell ref="C872:D872"/>
    <mergeCell ref="C2014:E2014"/>
    <mergeCell ref="H870:I870"/>
    <mergeCell ref="J2006:K2006"/>
    <mergeCell ref="K877:N877"/>
    <mergeCell ref="C869:D869"/>
    <mergeCell ref="F879:G879"/>
    <mergeCell ref="H868:I868"/>
    <mergeCell ref="E865:E866"/>
    <mergeCell ref="K2012:L2012"/>
    <mergeCell ref="M865:M866"/>
    <mergeCell ref="J870:K870"/>
    <mergeCell ref="C2007:D2007"/>
    <mergeCell ref="H2006:I2006"/>
    <mergeCell ref="J2005:K2005"/>
    <mergeCell ref="C871:D871"/>
    <mergeCell ref="H871:I871"/>
    <mergeCell ref="C934:F934"/>
    <mergeCell ref="H932:N932"/>
    <mergeCell ref="C930:F930"/>
    <mergeCell ref="H933:N933"/>
    <mergeCell ref="C931:F931"/>
    <mergeCell ref="C932:F932"/>
    <mergeCell ref="J481:K481"/>
    <mergeCell ref="C508:F508"/>
    <mergeCell ref="J513:K513"/>
    <mergeCell ref="H482:I482"/>
    <mergeCell ref="C482:D482"/>
    <mergeCell ref="C481:D481"/>
    <mergeCell ref="L484:M484"/>
    <mergeCell ref="K485:L485"/>
    <mergeCell ref="K431:N431"/>
    <mergeCell ref="H444:I444"/>
    <mergeCell ref="C434:F434"/>
    <mergeCell ref="C474:F474"/>
    <mergeCell ref="K430:L430"/>
    <mergeCell ref="H473:N473"/>
    <mergeCell ref="I419:J419"/>
    <mergeCell ref="C403:F403"/>
    <mergeCell ref="J404:K405"/>
    <mergeCell ref="L404:L405"/>
    <mergeCell ref="M404:M405"/>
    <mergeCell ref="N404:N406"/>
    <mergeCell ref="J359:J361"/>
    <mergeCell ref="G404:G405"/>
    <mergeCell ref="C363:F363"/>
    <mergeCell ref="H408:I408"/>
    <mergeCell ref="C362:F362"/>
    <mergeCell ref="C359:G361"/>
    <mergeCell ref="K378:L378"/>
    <mergeCell ref="C401:F401"/>
    <mergeCell ref="H377:I377"/>
    <mergeCell ref="I378:J378"/>
    <mergeCell ref="C378:H378"/>
    <mergeCell ref="F377:G377"/>
    <mergeCell ref="B357:C358"/>
    <mergeCell ref="D357:N357"/>
    <mergeCell ref="M361:N361"/>
    <mergeCell ref="E404:E405"/>
    <mergeCell ref="H363:N363"/>
    <mergeCell ref="M378:N378"/>
    <mergeCell ref="K380:N380"/>
    <mergeCell ref="C400:F400"/>
    <mergeCell ref="H362:N362"/>
    <mergeCell ref="K361:L361"/>
    <mergeCell ref="H401:N401"/>
    <mergeCell ref="C418:E418"/>
    <mergeCell ref="H359:I361"/>
    <mergeCell ref="I380:J380"/>
    <mergeCell ref="L376:M376"/>
    <mergeCell ref="H404:I405"/>
    <mergeCell ref="C376:E377"/>
    <mergeCell ref="D358:N358"/>
    <mergeCell ref="L838:M838"/>
    <mergeCell ref="I843:J843"/>
    <mergeCell ref="C840:H840"/>
    <mergeCell ref="A817:N817"/>
    <mergeCell ref="A819:A852"/>
    <mergeCell ref="C878:E878"/>
    <mergeCell ref="K876:L876"/>
    <mergeCell ref="K878:N878"/>
    <mergeCell ref="I876:J876"/>
    <mergeCell ref="I877:J877"/>
    <mergeCell ref="C879:E879"/>
    <mergeCell ref="C873:E874"/>
    <mergeCell ref="F882:G882"/>
    <mergeCell ref="M876:N876"/>
    <mergeCell ref="K875:L875"/>
    <mergeCell ref="C876:E877"/>
    <mergeCell ref="A854:A887"/>
    <mergeCell ref="K1056:N1056"/>
    <mergeCell ref="H1051:I1051"/>
    <mergeCell ref="C1053:H1053"/>
    <mergeCell ref="C1043:D1044"/>
    <mergeCell ref="C1059:E1059"/>
    <mergeCell ref="A2024:N2024"/>
    <mergeCell ref="K1019:N1019"/>
    <mergeCell ref="L981:M981"/>
    <mergeCell ref="H998:I1000"/>
    <mergeCell ref="I990:N992"/>
    <mergeCell ref="H1011:I1011"/>
    <mergeCell ref="I993:N994"/>
    <mergeCell ref="D996:N996"/>
    <mergeCell ref="B995:N995"/>
    <mergeCell ref="M875:N875"/>
    <mergeCell ref="C867:D867"/>
    <mergeCell ref="H874:I874"/>
    <mergeCell ref="J872:K872"/>
    <mergeCell ref="H873:I873"/>
    <mergeCell ref="F873:G873"/>
    <mergeCell ref="H802:I802"/>
    <mergeCell ref="K841:L841"/>
    <mergeCell ref="F838:G838"/>
    <mergeCell ref="I812:N814"/>
    <mergeCell ref="M804:N804"/>
    <mergeCell ref="H839:I839"/>
    <mergeCell ref="F816:G816"/>
    <mergeCell ref="M840:N840"/>
    <mergeCell ref="C805:E806"/>
    <mergeCell ref="H863:N863"/>
    <mergeCell ref="F839:G839"/>
    <mergeCell ref="H838:I838"/>
    <mergeCell ref="F843:G843"/>
    <mergeCell ref="K805:L805"/>
    <mergeCell ref="I815:N816"/>
    <mergeCell ref="C838:E839"/>
    <mergeCell ref="H867:I867"/>
    <mergeCell ref="I844:N844"/>
    <mergeCell ref="M805:N805"/>
    <mergeCell ref="F815:G815"/>
    <mergeCell ref="I805:J805"/>
    <mergeCell ref="F805:G806"/>
    <mergeCell ref="F814:G814"/>
    <mergeCell ref="F813:G813"/>
    <mergeCell ref="I806:J806"/>
    <mergeCell ref="K806:N806"/>
    <mergeCell ref="C1318:G1320"/>
    <mergeCell ref="H1333:I1333"/>
    <mergeCell ref="M1327:M1328"/>
    <mergeCell ref="B1279:N1279"/>
    <mergeCell ref="B1280:C1281"/>
    <mergeCell ref="H1289:N1289"/>
    <mergeCell ref="I2123:J2123"/>
    <mergeCell ref="F1235:G1235"/>
    <mergeCell ref="N1291:N1293"/>
    <mergeCell ref="J1256:K1257"/>
    <mergeCell ref="H1322:N1322"/>
    <mergeCell ref="C1225:D1225"/>
    <mergeCell ref="G1256:G1257"/>
    <mergeCell ref="L1229:M1229"/>
    <mergeCell ref="J1224:K1224"/>
    <mergeCell ref="C2124:E2124"/>
    <mergeCell ref="C1223:D1223"/>
    <mergeCell ref="L1256:L1257"/>
    <mergeCell ref="I1241:N1242"/>
    <mergeCell ref="J1048:K1048"/>
    <mergeCell ref="C1018:E1019"/>
    <mergeCell ref="M1017:N1017"/>
    <mergeCell ref="H1014:I1014"/>
    <mergeCell ref="M1007:M1008"/>
    <mergeCell ref="H981:I981"/>
    <mergeCell ref="F988:G988"/>
    <mergeCell ref="F987:G987"/>
    <mergeCell ref="K998:L998"/>
    <mergeCell ref="M982:N982"/>
    <mergeCell ref="J998:J1000"/>
    <mergeCell ref="C988:E988"/>
    <mergeCell ref="K988:N988"/>
    <mergeCell ref="K989:N989"/>
    <mergeCell ref="C975:D975"/>
    <mergeCell ref="C1009:D1009"/>
    <mergeCell ref="K1018:L1018"/>
    <mergeCell ref="L1016:M1016"/>
    <mergeCell ref="C1011:D1011"/>
    <mergeCell ref="K1017:L1017"/>
    <mergeCell ref="C1017:H1017"/>
    <mergeCell ref="B996:C997"/>
    <mergeCell ref="M1043:M1044"/>
    <mergeCell ref="H1013:I1013"/>
    <mergeCell ref="J1012:K1012"/>
    <mergeCell ref="H1043:I1044"/>
    <mergeCell ref="H1016:I1016"/>
    <mergeCell ref="H1015:I1015"/>
    <mergeCell ref="J1013:K1013"/>
    <mergeCell ref="C1054:E1055"/>
    <mergeCell ref="M1053:N1053"/>
    <mergeCell ref="F1051:G1051"/>
    <mergeCell ref="C1042:F1042"/>
    <mergeCell ref="I1059:J1059"/>
    <mergeCell ref="M1036:N1036"/>
    <mergeCell ref="H1048:I1048"/>
    <mergeCell ref="C1015:E1016"/>
    <mergeCell ref="H1052:I1052"/>
    <mergeCell ref="F1015:G1015"/>
    <mergeCell ref="F1016:G1016"/>
    <mergeCell ref="C1012:D1012"/>
    <mergeCell ref="C1013:D1013"/>
    <mergeCell ref="A996:A1029"/>
    <mergeCell ref="L1043:L1044"/>
    <mergeCell ref="C1037:F1037"/>
    <mergeCell ref="C1049:D1049"/>
    <mergeCell ref="C1038:F1038"/>
    <mergeCell ref="C1048:D1048"/>
    <mergeCell ref="C1047:D1047"/>
    <mergeCell ref="C1046:D1046"/>
    <mergeCell ref="C1045:D1045"/>
    <mergeCell ref="I1053:J1053"/>
    <mergeCell ref="N1043:N1045"/>
    <mergeCell ref="I1060:J1060"/>
    <mergeCell ref="F1043:F1044"/>
    <mergeCell ref="L1052:M1052"/>
    <mergeCell ref="K1060:N1060"/>
    <mergeCell ref="I1061:N1063"/>
    <mergeCell ref="H1012:I1012"/>
    <mergeCell ref="J1047:K1047"/>
    <mergeCell ref="L1015:M1015"/>
    <mergeCell ref="D1280:N1280"/>
    <mergeCell ref="I1236:J1236"/>
    <mergeCell ref="J2110:K2110"/>
    <mergeCell ref="C2115:D2115"/>
    <mergeCell ref="J2115:K2115"/>
    <mergeCell ref="H2115:I2115"/>
    <mergeCell ref="J2112:K2112"/>
    <mergeCell ref="H2111:I2111"/>
    <mergeCell ref="C2113:D2113"/>
    <mergeCell ref="F2124:G2124"/>
    <mergeCell ref="H1290:N1290"/>
    <mergeCell ref="I1235:J1235"/>
    <mergeCell ref="I2124:J2124"/>
    <mergeCell ref="K2124:N2124"/>
    <mergeCell ref="I2125:J2125"/>
    <mergeCell ref="K2125:N2125"/>
    <mergeCell ref="N2108:N2110"/>
    <mergeCell ref="J1225:K1225"/>
    <mergeCell ref="H2112:I2112"/>
    <mergeCell ref="H2113:I2113"/>
    <mergeCell ref="J2113:K2113"/>
    <mergeCell ref="H2114:I2114"/>
    <mergeCell ref="J2114:K2114"/>
    <mergeCell ref="C2116:E2117"/>
    <mergeCell ref="J2111:K2111"/>
    <mergeCell ref="F2116:G2116"/>
    <mergeCell ref="H2116:I2116"/>
    <mergeCell ref="L2116:M2116"/>
    <mergeCell ref="C1236:E1236"/>
    <mergeCell ref="I1277:N1278"/>
    <mergeCell ref="H1225:I1225"/>
    <mergeCell ref="C2114:D2114"/>
    <mergeCell ref="L2108:L2109"/>
    <mergeCell ref="I1309:N1311"/>
    <mergeCell ref="D1245:N1245"/>
    <mergeCell ref="C2110:D2110"/>
    <mergeCell ref="C2111:D2111"/>
    <mergeCell ref="C2112:D2112"/>
    <mergeCell ref="F1236:G1236"/>
    <mergeCell ref="M2108:M2109"/>
    <mergeCell ref="N1256:N1258"/>
    <mergeCell ref="H1224:I1224"/>
    <mergeCell ref="H2110:I2110"/>
    <mergeCell ref="C723:D724"/>
    <mergeCell ref="H717:N717"/>
    <mergeCell ref="H728:I728"/>
    <mergeCell ref="F723:F724"/>
    <mergeCell ref="J727:K727"/>
    <mergeCell ref="I773:N773"/>
    <mergeCell ref="J723:K724"/>
    <mergeCell ref="H763:I763"/>
    <mergeCell ref="L723:L724"/>
    <mergeCell ref="M723:M724"/>
    <mergeCell ref="N723:N725"/>
    <mergeCell ref="I709:N710"/>
    <mergeCell ref="C762:D762"/>
    <mergeCell ref="J725:K725"/>
    <mergeCell ref="H725:I725"/>
    <mergeCell ref="C725:D725"/>
    <mergeCell ref="C728:D728"/>
    <mergeCell ref="C727:D727"/>
    <mergeCell ref="J726:K726"/>
    <mergeCell ref="A712:A745"/>
    <mergeCell ref="I775:J775"/>
    <mergeCell ref="C726:D726"/>
    <mergeCell ref="C714:G716"/>
    <mergeCell ref="F592:G593"/>
    <mergeCell ref="I523:J523"/>
    <mergeCell ref="H578:N578"/>
    <mergeCell ref="F521:G522"/>
    <mergeCell ref="F519:G519"/>
    <mergeCell ref="L519:M519"/>
    <mergeCell ref="H507:N507"/>
    <mergeCell ref="K520:L520"/>
    <mergeCell ref="C510:D511"/>
    <mergeCell ref="B428:C429"/>
    <mergeCell ref="D428:N428"/>
    <mergeCell ref="C515:D515"/>
    <mergeCell ref="N475:N477"/>
    <mergeCell ref="C591:H591"/>
    <mergeCell ref="K572:L572"/>
    <mergeCell ref="M591:N591"/>
    <mergeCell ref="C523:E523"/>
    <mergeCell ref="C524:E524"/>
    <mergeCell ref="K522:N522"/>
    <mergeCell ref="C509:F509"/>
    <mergeCell ref="H508:N508"/>
    <mergeCell ref="H542:N542"/>
    <mergeCell ref="C521:E522"/>
    <mergeCell ref="H519:I519"/>
    <mergeCell ref="M574:N574"/>
    <mergeCell ref="I592:J592"/>
    <mergeCell ref="E581:E582"/>
    <mergeCell ref="C525:E525"/>
    <mergeCell ref="C526:E526"/>
    <mergeCell ref="C540:F540"/>
    <mergeCell ref="C541:F541"/>
    <mergeCell ref="C542:F542"/>
    <mergeCell ref="J516:K516"/>
    <mergeCell ref="F510:F511"/>
    <mergeCell ref="C516:D516"/>
    <mergeCell ref="H514:I514"/>
    <mergeCell ref="H515:I515"/>
    <mergeCell ref="H466:I468"/>
    <mergeCell ref="J466:J468"/>
    <mergeCell ref="K466:L466"/>
    <mergeCell ref="J480:K480"/>
    <mergeCell ref="C513:D513"/>
    <mergeCell ref="H516:I516"/>
    <mergeCell ref="H513:I513"/>
    <mergeCell ref="E510:E511"/>
    <mergeCell ref="A428:A461"/>
    <mergeCell ref="I460:N461"/>
    <mergeCell ref="J514:K514"/>
    <mergeCell ref="H475:I476"/>
    <mergeCell ref="M475:M476"/>
    <mergeCell ref="L475:L476"/>
    <mergeCell ref="J475:K476"/>
    <mergeCell ref="H480:I480"/>
    <mergeCell ref="H764:I764"/>
    <mergeCell ref="H718:N718"/>
    <mergeCell ref="K716:L716"/>
    <mergeCell ref="C652:D653"/>
    <mergeCell ref="N617:N619"/>
    <mergeCell ref="C613:F613"/>
    <mergeCell ref="C611:F611"/>
    <mergeCell ref="H611:N611"/>
    <mergeCell ref="D641:N641"/>
    <mergeCell ref="J693:K693"/>
    <mergeCell ref="C650:F650"/>
    <mergeCell ref="H612:N612"/>
    <mergeCell ref="C649:F649"/>
    <mergeCell ref="J654:K654"/>
    <mergeCell ref="H613:N613"/>
    <mergeCell ref="C648:F648"/>
    <mergeCell ref="H651:N651"/>
    <mergeCell ref="C614:F614"/>
    <mergeCell ref="M617:M618"/>
    <mergeCell ref="C612:F612"/>
    <mergeCell ref="H614:N614"/>
    <mergeCell ref="D606:N606"/>
    <mergeCell ref="C2119:E2120"/>
    <mergeCell ref="K2134:L2134"/>
    <mergeCell ref="K2120:N2120"/>
    <mergeCell ref="I2120:J2120"/>
    <mergeCell ref="I2119:J2119"/>
    <mergeCell ref="K2119:L2119"/>
    <mergeCell ref="F2164:G2164"/>
    <mergeCell ref="H2137:N2137"/>
    <mergeCell ref="C2137:F2137"/>
    <mergeCell ref="J2134:J2136"/>
    <mergeCell ref="H2147:I2147"/>
    <mergeCell ref="K2154:L2154"/>
    <mergeCell ref="C2153:H2153"/>
    <mergeCell ref="L2152:M2152"/>
    <mergeCell ref="H2138:N2138"/>
    <mergeCell ref="F2154:G2155"/>
    <mergeCell ref="C2148:D2148"/>
    <mergeCell ref="C2154:E2155"/>
    <mergeCell ref="C2138:F2138"/>
    <mergeCell ref="M2153:N2153"/>
    <mergeCell ref="C2140:F2140"/>
    <mergeCell ref="M2154:N2154"/>
    <mergeCell ref="I2155:J2155"/>
    <mergeCell ref="K2155:N2155"/>
    <mergeCell ref="H2152:I2152"/>
    <mergeCell ref="F2152:G2152"/>
    <mergeCell ref="I2154:J2154"/>
    <mergeCell ref="K2153:L2153"/>
    <mergeCell ref="I2264:N2264"/>
    <mergeCell ref="H2255:I2255"/>
    <mergeCell ref="C2264:E2264"/>
    <mergeCell ref="J2256:K2256"/>
    <mergeCell ref="I2263:J2263"/>
    <mergeCell ref="F2225:G2226"/>
    <mergeCell ref="J2186:K2186"/>
    <mergeCell ref="C2185:D2185"/>
    <mergeCell ref="H2174:N2174"/>
    <mergeCell ref="J2220:K2220"/>
    <mergeCell ref="C2186:D2186"/>
    <mergeCell ref="J2185:K2185"/>
    <mergeCell ref="C2187:E2188"/>
    <mergeCell ref="F2188:G2188"/>
    <mergeCell ref="H2187:I2187"/>
    <mergeCell ref="H2186:I2186"/>
    <mergeCell ref="F2187:G2187"/>
    <mergeCell ref="H2188:I2188"/>
    <mergeCell ref="C2193:E2193"/>
    <mergeCell ref="L2187:M2187"/>
    <mergeCell ref="H2185:I2185"/>
    <mergeCell ref="I2260:J2260"/>
    <mergeCell ref="C2249:F2249"/>
    <mergeCell ref="J2250:K2251"/>
    <mergeCell ref="L2250:L2251"/>
    <mergeCell ref="M2250:M2251"/>
    <mergeCell ref="I2224:J2224"/>
    <mergeCell ref="F2158:G2158"/>
    <mergeCell ref="J2150:K2150"/>
    <mergeCell ref="H2173:N2173"/>
    <mergeCell ref="H2149:I2149"/>
    <mergeCell ref="D2169:N2169"/>
    <mergeCell ref="J2216:K2216"/>
    <mergeCell ref="C2157:E2157"/>
    <mergeCell ref="C2149:D2149"/>
    <mergeCell ref="C2150:D2150"/>
    <mergeCell ref="C2151:E2152"/>
    <mergeCell ref="F2151:G2151"/>
    <mergeCell ref="J2149:K2149"/>
    <mergeCell ref="H2151:I2151"/>
    <mergeCell ref="H2150:I2150"/>
    <mergeCell ref="L2151:M2151"/>
    <mergeCell ref="K2171:N2171"/>
    <mergeCell ref="H2216:I2216"/>
    <mergeCell ref="K2225:L2225"/>
    <mergeCell ref="D2168:N2168"/>
    <mergeCell ref="C2156:E2156"/>
    <mergeCell ref="F2156:G2156"/>
    <mergeCell ref="J2252:K2252"/>
    <mergeCell ref="C2227:E2227"/>
    <mergeCell ref="F2258:G2258"/>
    <mergeCell ref="K2260:L2260"/>
    <mergeCell ref="H2148:I2148"/>
    <mergeCell ref="K2227:N2227"/>
    <mergeCell ref="I2161:N2163"/>
    <mergeCell ref="I2227:J2227"/>
    <mergeCell ref="J2148:K2148"/>
    <mergeCell ref="K2156:N2156"/>
    <mergeCell ref="I2156:J2156"/>
    <mergeCell ref="L2223:M2223"/>
    <mergeCell ref="C2225:E2226"/>
    <mergeCell ref="L2222:M2222"/>
    <mergeCell ref="C2213:F2213"/>
    <mergeCell ref="M2224:N2224"/>
    <mergeCell ref="C2214:D2215"/>
    <mergeCell ref="E2214:E2215"/>
    <mergeCell ref="C2216:D2216"/>
    <mergeCell ref="I2153:J2153"/>
    <mergeCell ref="M2119:N2119"/>
    <mergeCell ref="C2139:F2139"/>
    <mergeCell ref="C2788:D2788"/>
    <mergeCell ref="M2792:N2792"/>
    <mergeCell ref="I2794:J2794"/>
    <mergeCell ref="H2786:I2786"/>
    <mergeCell ref="C2745:F2745"/>
    <mergeCell ref="C2746:F2746"/>
    <mergeCell ref="C2749:D2749"/>
    <mergeCell ref="C2750:D2750"/>
    <mergeCell ref="K2794:N2794"/>
    <mergeCell ref="I2732:N2733"/>
    <mergeCell ref="H2746:N2746"/>
    <mergeCell ref="I2800:N2802"/>
    <mergeCell ref="H2787:I2787"/>
    <mergeCell ref="J2786:K2786"/>
    <mergeCell ref="I2768:N2769"/>
    <mergeCell ref="H2749:I2749"/>
    <mergeCell ref="J2749:K2749"/>
    <mergeCell ref="H2750:I2750"/>
    <mergeCell ref="J2750:K2750"/>
    <mergeCell ref="H2756:I2756"/>
    <mergeCell ref="I2729:N2731"/>
    <mergeCell ref="C2738:G2740"/>
    <mergeCell ref="D2737:N2737"/>
    <mergeCell ref="M2747:M2748"/>
    <mergeCell ref="N2747:N2749"/>
    <mergeCell ref="H2738:I2740"/>
    <mergeCell ref="M2740:N2740"/>
    <mergeCell ref="K2740:L2740"/>
    <mergeCell ref="J2738:J2740"/>
    <mergeCell ref="H2745:N2745"/>
    <mergeCell ref="K2738:L2738"/>
    <mergeCell ref="C2532:F2532"/>
    <mergeCell ref="K2580:L2580"/>
    <mergeCell ref="L2543:M2543"/>
    <mergeCell ref="I2579:J2579"/>
    <mergeCell ref="K2579:L2579"/>
    <mergeCell ref="C2533:F2533"/>
    <mergeCell ref="H2533:N2533"/>
    <mergeCell ref="C2534:D2535"/>
    <mergeCell ref="L2463:L2464"/>
    <mergeCell ref="F2512:G2512"/>
    <mergeCell ref="C2495:F2495"/>
    <mergeCell ref="C2489:G2491"/>
    <mergeCell ref="E2534:E2535"/>
    <mergeCell ref="K2489:L2489"/>
    <mergeCell ref="D2487:N2487"/>
    <mergeCell ref="N2534:N2536"/>
    <mergeCell ref="H2492:N2492"/>
    <mergeCell ref="I2512:N2512"/>
    <mergeCell ref="F2516:G2516"/>
    <mergeCell ref="J2534:K2535"/>
    <mergeCell ref="C2493:F2493"/>
    <mergeCell ref="H2537:I2537"/>
    <mergeCell ref="D2488:N2488"/>
    <mergeCell ref="K2490:N2490"/>
    <mergeCell ref="I2516:N2518"/>
    <mergeCell ref="H2493:N2493"/>
    <mergeCell ref="H2494:N2494"/>
    <mergeCell ref="H2495:N2495"/>
    <mergeCell ref="J2607:K2607"/>
    <mergeCell ref="F2548:G2548"/>
    <mergeCell ref="J2536:K2536"/>
    <mergeCell ref="H2539:I2539"/>
    <mergeCell ref="J2539:K2539"/>
    <mergeCell ref="C2536:D2536"/>
    <mergeCell ref="M2534:M2535"/>
    <mergeCell ref="H2538:I2538"/>
    <mergeCell ref="C2515:E2520"/>
    <mergeCell ref="L2577:M2577"/>
    <mergeCell ref="C2548:E2548"/>
    <mergeCell ref="H2532:N2532"/>
    <mergeCell ref="I2581:J2581"/>
    <mergeCell ref="B2487:C2488"/>
    <mergeCell ref="H2536:I2536"/>
    <mergeCell ref="J2489:J2491"/>
    <mergeCell ref="C2622:E2627"/>
    <mergeCell ref="I2655:J2655"/>
    <mergeCell ref="F2661:G2661"/>
    <mergeCell ref="C2605:D2606"/>
    <mergeCell ref="C2613:E2614"/>
    <mergeCell ref="F2587:G2587"/>
    <mergeCell ref="M2580:N2580"/>
    <mergeCell ref="H2578:I2578"/>
    <mergeCell ref="A2558:A2591"/>
    <mergeCell ref="H2574:I2574"/>
    <mergeCell ref="C2798:E2798"/>
    <mergeCell ref="H2780:N2780"/>
    <mergeCell ref="C2779:F2779"/>
    <mergeCell ref="I2758:J2758"/>
    <mergeCell ref="D2701:N2701"/>
    <mergeCell ref="C2702:G2704"/>
    <mergeCell ref="C2718:D2718"/>
    <mergeCell ref="J2784:K2784"/>
    <mergeCell ref="K2757:L2757"/>
    <mergeCell ref="D2700:N2700"/>
    <mergeCell ref="L2720:M2720"/>
    <mergeCell ref="C2721:H2721"/>
    <mergeCell ref="J2702:J2704"/>
    <mergeCell ref="H2702:I2704"/>
    <mergeCell ref="F2719:G2719"/>
    <mergeCell ref="K2702:L2702"/>
    <mergeCell ref="K2703:N2703"/>
    <mergeCell ref="F2660:G2660"/>
    <mergeCell ref="J2608:K2608"/>
    <mergeCell ref="E2605:E2606"/>
    <mergeCell ref="F2586:G2586"/>
    <mergeCell ref="K2545:L2545"/>
    <mergeCell ref="C2579:H2579"/>
    <mergeCell ref="C2544:H2544"/>
    <mergeCell ref="F2588:G2588"/>
    <mergeCell ref="M2579:N2579"/>
    <mergeCell ref="F2578:G2578"/>
    <mergeCell ref="K2544:L2544"/>
    <mergeCell ref="M2544:N2544"/>
    <mergeCell ref="K2546:N2546"/>
    <mergeCell ref="I2545:J2545"/>
    <mergeCell ref="C2577:E2578"/>
    <mergeCell ref="F2547:G2547"/>
    <mergeCell ref="C2547:E2547"/>
    <mergeCell ref="C2575:D2575"/>
    <mergeCell ref="C2574:D2574"/>
    <mergeCell ref="A2521:N2521"/>
    <mergeCell ref="F2591:G2591"/>
    <mergeCell ref="C2545:E2546"/>
    <mergeCell ref="H2577:I2577"/>
    <mergeCell ref="A2487:A2520"/>
    <mergeCell ref="J2537:K2537"/>
    <mergeCell ref="F2517:G2517"/>
    <mergeCell ref="F2519:G2519"/>
    <mergeCell ref="F2518:G2518"/>
    <mergeCell ref="H2534:I2535"/>
    <mergeCell ref="F2520:G2520"/>
    <mergeCell ref="I2519:N2520"/>
    <mergeCell ref="B2522:N2522"/>
    <mergeCell ref="C2315:F2315"/>
    <mergeCell ref="F2338:G2338"/>
    <mergeCell ref="F2342:G2342"/>
    <mergeCell ref="H2315:N2315"/>
    <mergeCell ref="F2259:G2259"/>
    <mergeCell ref="I2232:N2234"/>
    <mergeCell ref="J2217:K2217"/>
    <mergeCell ref="I2231:J2231"/>
    <mergeCell ref="D2204:N2204"/>
    <mergeCell ref="C2196:E2201"/>
    <mergeCell ref="M2207:N2207"/>
    <mergeCell ref="C2181:D2181"/>
    <mergeCell ref="J2170:J2172"/>
    <mergeCell ref="D2203:N2203"/>
    <mergeCell ref="H2209:N2209"/>
    <mergeCell ref="C2208:F2208"/>
    <mergeCell ref="K2205:L2205"/>
    <mergeCell ref="C2210:F2210"/>
    <mergeCell ref="H2208:N2208"/>
    <mergeCell ref="K2207:L2207"/>
    <mergeCell ref="H2205:I2207"/>
    <mergeCell ref="C2209:F2209"/>
    <mergeCell ref="H2211:N2211"/>
    <mergeCell ref="C2212:F2212"/>
    <mergeCell ref="C2211:F2211"/>
    <mergeCell ref="J2205:J2207"/>
    <mergeCell ref="H2210:N2210"/>
    <mergeCell ref="C2170:G2172"/>
    <mergeCell ref="I2194:J2194"/>
    <mergeCell ref="C2205:G2207"/>
    <mergeCell ref="J2181:K2181"/>
    <mergeCell ref="H2170:I2172"/>
    <mergeCell ref="H2181:I2181"/>
    <mergeCell ref="K2170:L2170"/>
    <mergeCell ref="K2721:L2721"/>
    <mergeCell ref="C2689:E2689"/>
    <mergeCell ref="I2687:J2687"/>
    <mergeCell ref="C2672:F2672"/>
    <mergeCell ref="K2652:N2652"/>
    <mergeCell ref="H2649:I2649"/>
    <mergeCell ref="H2320:N2320"/>
    <mergeCell ref="J2323:K2323"/>
    <mergeCell ref="C2319:F2319"/>
    <mergeCell ref="K2263:N2263"/>
    <mergeCell ref="C2257:D2257"/>
    <mergeCell ref="J2255:K2255"/>
    <mergeCell ref="H2283:N2283"/>
    <mergeCell ref="K2296:L2296"/>
    <mergeCell ref="N2285:N2287"/>
    <mergeCell ref="H2287:I2287"/>
    <mergeCell ref="J2287:K2287"/>
    <mergeCell ref="F2266:G2266"/>
    <mergeCell ref="C2263:E2263"/>
    <mergeCell ref="B2274:C2275"/>
    <mergeCell ref="C2254:D2254"/>
    <mergeCell ref="I2271:N2272"/>
    <mergeCell ref="G2285:G2286"/>
    <mergeCell ref="J2253:K2253"/>
    <mergeCell ref="F2340:G2340"/>
    <mergeCell ref="N2321:N2323"/>
    <mergeCell ref="C2321:D2322"/>
    <mergeCell ref="I2296:J2296"/>
    <mergeCell ref="D2275:N2275"/>
    <mergeCell ref="J2288:K2288"/>
    <mergeCell ref="J2285:K2286"/>
    <mergeCell ref="L2285:L2286"/>
    <mergeCell ref="H2285:I2286"/>
    <mergeCell ref="M2285:M2286"/>
    <mergeCell ref="C2296:E2297"/>
    <mergeCell ref="J2290:K2290"/>
    <mergeCell ref="H2289:I2289"/>
    <mergeCell ref="K2295:L2295"/>
    <mergeCell ref="I2295:J2295"/>
    <mergeCell ref="C2283:F2283"/>
    <mergeCell ref="C2284:F2284"/>
    <mergeCell ref="C2285:D2286"/>
    <mergeCell ref="D2274:N2274"/>
    <mergeCell ref="M2296:N2296"/>
    <mergeCell ref="D2133:N2133"/>
    <mergeCell ref="M2136:N2136"/>
    <mergeCell ref="C2142:F2142"/>
    <mergeCell ref="K2136:L2136"/>
    <mergeCell ref="H2134:I2136"/>
    <mergeCell ref="I2229:J2229"/>
    <mergeCell ref="F2160:G2160"/>
    <mergeCell ref="I2159:J2159"/>
    <mergeCell ref="H2248:N2248"/>
    <mergeCell ref="H2218:I2218"/>
    <mergeCell ref="F2227:G2227"/>
    <mergeCell ref="J2219:K2219"/>
    <mergeCell ref="F2194:G2194"/>
    <mergeCell ref="B2203:C2204"/>
    <mergeCell ref="A2166:N2166"/>
    <mergeCell ref="F2200:G2200"/>
    <mergeCell ref="A2168:A2201"/>
    <mergeCell ref="B2168:C2169"/>
    <mergeCell ref="F2198:G2198"/>
    <mergeCell ref="F2197:G2197"/>
    <mergeCell ref="C2174:F2174"/>
    <mergeCell ref="J2221:K2221"/>
    <mergeCell ref="F2193:G2193"/>
    <mergeCell ref="C2218:D2218"/>
    <mergeCell ref="H2220:I2220"/>
    <mergeCell ref="H2219:I2219"/>
    <mergeCell ref="H2221:I2221"/>
    <mergeCell ref="I2193:N2193"/>
    <mergeCell ref="B2167:N2167"/>
    <mergeCell ref="K2231:N2231"/>
    <mergeCell ref="C2220:D2220"/>
    <mergeCell ref="H2217:I2217"/>
    <mergeCell ref="I2235:N2236"/>
    <mergeCell ref="C2219:D2219"/>
    <mergeCell ref="J2218:K2218"/>
    <mergeCell ref="A2203:A2236"/>
    <mergeCell ref="F2196:G2196"/>
    <mergeCell ref="C2194:E2194"/>
    <mergeCell ref="C2335:E2335"/>
    <mergeCell ref="H2318:N2318"/>
    <mergeCell ref="C2281:F2281"/>
    <mergeCell ref="H2489:I2491"/>
    <mergeCell ref="C2442:E2442"/>
    <mergeCell ref="H2457:N2457"/>
    <mergeCell ref="K2333:N2333"/>
    <mergeCell ref="C2443:E2443"/>
    <mergeCell ref="H2465:I2465"/>
    <mergeCell ref="D2452:N2452"/>
    <mergeCell ref="C2338:E2343"/>
    <mergeCell ref="F2335:G2335"/>
    <mergeCell ref="C2334:E2334"/>
    <mergeCell ref="J2465:K2465"/>
    <mergeCell ref="I2335:N2335"/>
    <mergeCell ref="F2343:G2343"/>
    <mergeCell ref="K2334:N2334"/>
    <mergeCell ref="C2316:F2316"/>
    <mergeCell ref="H2281:N2281"/>
    <mergeCell ref="E2321:E2322"/>
    <mergeCell ref="C2282:F2282"/>
    <mergeCell ref="F2321:F2322"/>
    <mergeCell ref="G2321:G2322"/>
    <mergeCell ref="C2317:F2317"/>
    <mergeCell ref="F2622:G2622"/>
    <mergeCell ref="F2655:G2655"/>
    <mergeCell ref="F2658:G2658"/>
    <mergeCell ref="F2626:G2626"/>
    <mergeCell ref="F2625:G2625"/>
    <mergeCell ref="F2624:G2624"/>
    <mergeCell ref="K2692:N2692"/>
    <mergeCell ref="C2673:F2673"/>
    <mergeCell ref="J2667:J2669"/>
    <mergeCell ref="C2674:F2674"/>
    <mergeCell ref="H2672:N2672"/>
    <mergeCell ref="H2671:N2671"/>
    <mergeCell ref="C2706:F2706"/>
    <mergeCell ref="K2687:L2687"/>
    <mergeCell ref="K2653:N2653"/>
    <mergeCell ref="K2651:L2651"/>
    <mergeCell ref="F2613:G2613"/>
    <mergeCell ref="H2607:I2607"/>
    <mergeCell ref="H2613:I2613"/>
    <mergeCell ref="F2627:G2627"/>
    <mergeCell ref="F2623:G2623"/>
    <mergeCell ref="C2608:D2608"/>
    <mergeCell ref="I2544:J2544"/>
    <mergeCell ref="G2534:G2535"/>
    <mergeCell ref="L2534:L2535"/>
    <mergeCell ref="K2581:N2581"/>
    <mergeCell ref="B2557:N2557"/>
    <mergeCell ref="I2548:N2548"/>
    <mergeCell ref="C2537:D2537"/>
    <mergeCell ref="C2538:D2538"/>
    <mergeCell ref="C2580:E2581"/>
    <mergeCell ref="I2547:J2547"/>
    <mergeCell ref="F2545:G2546"/>
    <mergeCell ref="K2547:N2547"/>
    <mergeCell ref="H2531:N2531"/>
    <mergeCell ref="C2667:G2669"/>
    <mergeCell ref="I2693:J2693"/>
    <mergeCell ref="H2674:N2674"/>
    <mergeCell ref="K2693:N2693"/>
    <mergeCell ref="I2694:N2696"/>
    <mergeCell ref="I2697:N2698"/>
    <mergeCell ref="C2582:E2582"/>
    <mergeCell ref="H2608:I2608"/>
    <mergeCell ref="K2667:L2667"/>
    <mergeCell ref="C2678:D2678"/>
    <mergeCell ref="H2679:I2679"/>
    <mergeCell ref="H2673:N2673"/>
    <mergeCell ref="I2661:N2662"/>
    <mergeCell ref="F2589:G2589"/>
    <mergeCell ref="L2578:M2578"/>
    <mergeCell ref="F2577:G2577"/>
    <mergeCell ref="F2580:G2581"/>
    <mergeCell ref="I2580:J2580"/>
    <mergeCell ref="J2574:K2574"/>
    <mergeCell ref="G3137:G3138"/>
    <mergeCell ref="K3166:L3166"/>
    <mergeCell ref="N3137:N3139"/>
    <mergeCell ref="J3104:K3104"/>
    <mergeCell ref="C3112:H3112"/>
    <mergeCell ref="F3113:G3114"/>
    <mergeCell ref="D2807:N2807"/>
    <mergeCell ref="H2820:I2820"/>
    <mergeCell ref="H2813:N2813"/>
    <mergeCell ref="I2803:N2804"/>
    <mergeCell ref="D2771:N2771"/>
    <mergeCell ref="D2772:N2772"/>
    <mergeCell ref="C2820:D2820"/>
    <mergeCell ref="H2849:N2849"/>
    <mergeCell ref="C2852:F2852"/>
    <mergeCell ref="H2815:N2815"/>
    <mergeCell ref="G2818:G2819"/>
    <mergeCell ref="C2817:F2817"/>
    <mergeCell ref="B2771:C2772"/>
    <mergeCell ref="H2822:I2822"/>
    <mergeCell ref="K2810:N2810"/>
    <mergeCell ref="C2809:G2811"/>
    <mergeCell ref="C2812:F2812"/>
    <mergeCell ref="K2811:L2811"/>
    <mergeCell ref="F2818:F2819"/>
    <mergeCell ref="H2816:N2816"/>
    <mergeCell ref="C2816:F2816"/>
    <mergeCell ref="M2811:N2811"/>
    <mergeCell ref="C2815:F2815"/>
    <mergeCell ref="H2814:N2814"/>
    <mergeCell ref="H2809:I2811"/>
    <mergeCell ref="C2814:F2814"/>
    <mergeCell ref="D2842:N2842"/>
    <mergeCell ref="H2885:N2885"/>
    <mergeCell ref="C2844:G2846"/>
    <mergeCell ref="M2846:N2846"/>
    <mergeCell ref="D2808:N2808"/>
    <mergeCell ref="C2821:D2821"/>
    <mergeCell ref="K2758:L2758"/>
    <mergeCell ref="C2709:F2709"/>
    <mergeCell ref="M2721:N2721"/>
    <mergeCell ref="I2689:J2689"/>
    <mergeCell ref="B2665:C2666"/>
    <mergeCell ref="F2657:G2657"/>
    <mergeCell ref="K2668:N2668"/>
    <mergeCell ref="I2653:J2653"/>
    <mergeCell ref="A2665:A2698"/>
    <mergeCell ref="D2665:N2665"/>
    <mergeCell ref="D2666:N2666"/>
    <mergeCell ref="N2782:N2784"/>
    <mergeCell ref="I2723:J2723"/>
    <mergeCell ref="J2718:K2718"/>
    <mergeCell ref="H2719:I2719"/>
    <mergeCell ref="L2719:M2719"/>
    <mergeCell ref="H2708:N2708"/>
    <mergeCell ref="K2689:N2689"/>
    <mergeCell ref="F2696:G2696"/>
    <mergeCell ref="C2687:E2688"/>
    <mergeCell ref="M2676:M2677"/>
    <mergeCell ref="N2676:N2678"/>
    <mergeCell ref="N2640:N2642"/>
    <mergeCell ref="C2693:E2698"/>
    <mergeCell ref="H2643:I2643"/>
    <mergeCell ref="I2686:J2686"/>
    <mergeCell ref="C2645:D2645"/>
    <mergeCell ref="I2650:J2650"/>
    <mergeCell ref="J2642:K2642"/>
    <mergeCell ref="F2695:G2695"/>
    <mergeCell ref="C2642:D2642"/>
    <mergeCell ref="J2643:K2643"/>
    <mergeCell ref="F2694:G2694"/>
    <mergeCell ref="J2644:K2644"/>
    <mergeCell ref="C2643:D2643"/>
    <mergeCell ref="H2644:I2644"/>
    <mergeCell ref="F2692:G2692"/>
    <mergeCell ref="K2650:L2650"/>
    <mergeCell ref="M2650:N2650"/>
    <mergeCell ref="L2648:M2648"/>
    <mergeCell ref="F2693:G2693"/>
    <mergeCell ref="H2642:I2642"/>
    <mergeCell ref="C2644:D2644"/>
    <mergeCell ref="F2640:F2641"/>
    <mergeCell ref="C2386:F2386"/>
    <mergeCell ref="F2371:G2371"/>
    <mergeCell ref="F2272:G2272"/>
    <mergeCell ref="B2238:N2238"/>
    <mergeCell ref="F2233:G2233"/>
    <mergeCell ref="M1355:N1355"/>
    <mergeCell ref="F1382:G1382"/>
    <mergeCell ref="H1357:N1357"/>
    <mergeCell ref="F1379:G1379"/>
    <mergeCell ref="F1380:G1380"/>
    <mergeCell ref="F1381:G1381"/>
    <mergeCell ref="C1358:F1358"/>
    <mergeCell ref="C1359:F1359"/>
    <mergeCell ref="F497:G497"/>
    <mergeCell ref="C454:E454"/>
    <mergeCell ref="F454:G454"/>
    <mergeCell ref="F495:G495"/>
    <mergeCell ref="F494:G494"/>
    <mergeCell ref="F493:G493"/>
    <mergeCell ref="H2859:I2859"/>
    <mergeCell ref="C2744:F2744"/>
    <mergeCell ref="F2697:G2697"/>
    <mergeCell ref="H2390:N2390"/>
    <mergeCell ref="E2640:E2641"/>
    <mergeCell ref="G2676:G2677"/>
    <mergeCell ref="H2383:I2385"/>
    <mergeCell ref="B3516:N3516"/>
    <mergeCell ref="F3404:G3404"/>
    <mergeCell ref="I3546:N3548"/>
    <mergeCell ref="C3296:E3301"/>
    <mergeCell ref="F3084:G3084"/>
    <mergeCell ref="F3230:G3230"/>
    <mergeCell ref="F3083:G3083"/>
    <mergeCell ref="F3050:G3050"/>
    <mergeCell ref="C3083:E3088"/>
    <mergeCell ref="F3051:G3051"/>
    <mergeCell ref="F3049:G3049"/>
    <mergeCell ref="F3088:G3088"/>
    <mergeCell ref="F3053:G3053"/>
    <mergeCell ref="F3052:G3052"/>
    <mergeCell ref="F3087:G3087"/>
    <mergeCell ref="F3086:G3086"/>
    <mergeCell ref="F3085:G3085"/>
    <mergeCell ref="F2804:G2804"/>
    <mergeCell ref="F2765:G2765"/>
    <mergeCell ref="H2741:N2741"/>
    <mergeCell ref="H2742:N2742"/>
    <mergeCell ref="H2743:N2743"/>
    <mergeCell ref="H2744:N2744"/>
    <mergeCell ref="J2859:K2859"/>
    <mergeCell ref="L2861:M2861"/>
    <mergeCell ref="A2663:N2663"/>
    <mergeCell ref="F2698:G2698"/>
    <mergeCell ref="H2640:I2641"/>
    <mergeCell ref="B2664:N2664"/>
    <mergeCell ref="A2629:A2662"/>
    <mergeCell ref="D2629:N2629"/>
    <mergeCell ref="H2675:N2675"/>
    <mergeCell ref="F3262:G3262"/>
    <mergeCell ref="H3276:N3276"/>
    <mergeCell ref="C3285:D3285"/>
    <mergeCell ref="C3294:E3294"/>
    <mergeCell ref="F2836:G2836"/>
    <mergeCell ref="C2835:E2840"/>
    <mergeCell ref="C3541:E3541"/>
    <mergeCell ref="F3228:G3228"/>
    <mergeCell ref="F3227:G3227"/>
    <mergeCell ref="C3000:D3000"/>
    <mergeCell ref="F2840:G2840"/>
    <mergeCell ref="F2837:G2837"/>
    <mergeCell ref="C3012:E3017"/>
    <mergeCell ref="F2838:G2838"/>
    <mergeCell ref="F2835:G2835"/>
    <mergeCell ref="F2875:G2875"/>
    <mergeCell ref="F2874:G2874"/>
    <mergeCell ref="F2870:G2870"/>
    <mergeCell ref="F2871:G2871"/>
    <mergeCell ref="F2872:G2872"/>
    <mergeCell ref="F2873:G2873"/>
    <mergeCell ref="C2825:D2825"/>
    <mergeCell ref="C2870:E2875"/>
    <mergeCell ref="F2839:G2839"/>
    <mergeCell ref="C2869:E2869"/>
    <mergeCell ref="C2826:E2827"/>
    <mergeCell ref="F2826:G2826"/>
    <mergeCell ref="F3370:G3370"/>
    <mergeCell ref="D3517:N3517"/>
    <mergeCell ref="C2799:E2804"/>
    <mergeCell ref="F3017:G3017"/>
    <mergeCell ref="C3046:E3046"/>
    <mergeCell ref="C3034:D3034"/>
    <mergeCell ref="F3016:G3016"/>
    <mergeCell ref="F3015:G3015"/>
    <mergeCell ref="C2728:E2733"/>
    <mergeCell ref="H3277:N3277"/>
    <mergeCell ref="F3264:G3264"/>
    <mergeCell ref="H3285:I3285"/>
    <mergeCell ref="C3276:F3276"/>
    <mergeCell ref="F3265:G3265"/>
    <mergeCell ref="F3266:G3266"/>
    <mergeCell ref="I3300:N3301"/>
    <mergeCell ref="F3013:G3013"/>
    <mergeCell ref="F2733:G2733"/>
    <mergeCell ref="F3371:G3371"/>
    <mergeCell ref="F2800:G2800"/>
    <mergeCell ref="F2728:G2728"/>
    <mergeCell ref="F3046:G3046"/>
    <mergeCell ref="F2729:G2729"/>
    <mergeCell ref="F2730:G2730"/>
    <mergeCell ref="F3294:G3294"/>
    <mergeCell ref="C3048:E3053"/>
    <mergeCell ref="F3014:G3014"/>
    <mergeCell ref="C2743:F2743"/>
    <mergeCell ref="G2640:G2641"/>
    <mergeCell ref="I2690:N2690"/>
    <mergeCell ref="C2639:F2639"/>
    <mergeCell ref="J2392:K2393"/>
    <mergeCell ref="H2360:I2360"/>
    <mergeCell ref="C2392:D2393"/>
    <mergeCell ref="E2392:E2393"/>
    <mergeCell ref="F2201:G2201"/>
    <mergeCell ref="C2054:E2059"/>
    <mergeCell ref="F2054:G2054"/>
    <mergeCell ref="F2055:G2055"/>
    <mergeCell ref="C2650:H2650"/>
    <mergeCell ref="F2803:G2803"/>
    <mergeCell ref="C2638:F2638"/>
    <mergeCell ref="H2638:N2638"/>
    <mergeCell ref="H2639:N2639"/>
    <mergeCell ref="F2691:G2691"/>
    <mergeCell ref="L2400:M2400"/>
    <mergeCell ref="K2385:L2385"/>
    <mergeCell ref="J2383:J2385"/>
    <mergeCell ref="J2396:K2396"/>
    <mergeCell ref="H2391:N2391"/>
    <mergeCell ref="L2392:L2393"/>
    <mergeCell ref="M2392:M2393"/>
    <mergeCell ref="C2675:F2675"/>
    <mergeCell ref="J2398:K2398"/>
    <mergeCell ref="H2392:I2393"/>
    <mergeCell ref="H2401:I2401"/>
    <mergeCell ref="F2731:G2731"/>
    <mergeCell ref="C2390:F2390"/>
    <mergeCell ref="I2691:J2691"/>
    <mergeCell ref="C2391:F2391"/>
    <mergeCell ref="C2691:E2691"/>
    <mergeCell ref="M2385:N2385"/>
    <mergeCell ref="J2676:K2677"/>
    <mergeCell ref="F2676:F2677"/>
    <mergeCell ref="H2386:N2386"/>
    <mergeCell ref="C2360:D2360"/>
    <mergeCell ref="G2392:G2393"/>
    <mergeCell ref="J2360:K2360"/>
    <mergeCell ref="F2392:F2393"/>
    <mergeCell ref="F2401:G2401"/>
    <mergeCell ref="B3304:C3305"/>
    <mergeCell ref="H3323:I3323"/>
    <mergeCell ref="D3305:N3305"/>
    <mergeCell ref="F3324:G3324"/>
    <mergeCell ref="K3257:N3257"/>
    <mergeCell ref="C3215:D3215"/>
    <mergeCell ref="J3215:K3215"/>
    <mergeCell ref="H3215:I3215"/>
    <mergeCell ref="J3235:J3237"/>
    <mergeCell ref="C3235:G3237"/>
    <mergeCell ref="H3206:N3206"/>
    <mergeCell ref="C3206:F3206"/>
    <mergeCell ref="K3236:N3236"/>
    <mergeCell ref="F3260:G3260"/>
    <mergeCell ref="E3102:E3103"/>
    <mergeCell ref="H3100:N3100"/>
    <mergeCell ref="C3101:F3101"/>
    <mergeCell ref="J3102:K3103"/>
    <mergeCell ref="H3102:I3103"/>
    <mergeCell ref="G3102:G3103"/>
    <mergeCell ref="L3102:L3103"/>
    <mergeCell ref="C3066:D3067"/>
    <mergeCell ref="I3077:J3077"/>
    <mergeCell ref="F3080:G3080"/>
    <mergeCell ref="I3112:J3112"/>
    <mergeCell ref="D3092:N3092"/>
    <mergeCell ref="C3093:G3095"/>
    <mergeCell ref="C3105:D3105"/>
    <mergeCell ref="H3110:I3110"/>
    <mergeCell ref="J3107:K3107"/>
    <mergeCell ref="J3105:K3105"/>
    <mergeCell ref="F3110:G3110"/>
    <mergeCell ref="A3089:N3089"/>
    <mergeCell ref="D3127:N3127"/>
    <mergeCell ref="H3144:I3144"/>
    <mergeCell ref="H3135:N3135"/>
    <mergeCell ref="H3136:N3136"/>
    <mergeCell ref="K3113:L3113"/>
    <mergeCell ref="M3113:N3113"/>
    <mergeCell ref="K3114:N3114"/>
    <mergeCell ref="K3115:N3115"/>
    <mergeCell ref="J3108:K3108"/>
    <mergeCell ref="C3133:F3133"/>
    <mergeCell ref="I3147:J3147"/>
    <mergeCell ref="J3109:K3109"/>
    <mergeCell ref="I3113:J3113"/>
    <mergeCell ref="C3110:E3111"/>
    <mergeCell ref="H3104:I3104"/>
    <mergeCell ref="J3106:K3106"/>
    <mergeCell ref="L3110:M3110"/>
    <mergeCell ref="F3115:G3115"/>
    <mergeCell ref="C3109:D3109"/>
    <mergeCell ref="K3112:L3112"/>
    <mergeCell ref="M3112:N3112"/>
    <mergeCell ref="C3115:E3115"/>
    <mergeCell ref="H3105:I3105"/>
    <mergeCell ref="C3104:D3104"/>
    <mergeCell ref="C3106:D3106"/>
    <mergeCell ref="H3106:I3106"/>
    <mergeCell ref="C3107:D3107"/>
    <mergeCell ref="H3107:I3107"/>
    <mergeCell ref="A3091:A3124"/>
    <mergeCell ref="H3146:I3146"/>
    <mergeCell ref="C3128:G3130"/>
    <mergeCell ref="J3128:J3130"/>
    <mergeCell ref="L3145:M3145"/>
    <mergeCell ref="L3146:M3146"/>
    <mergeCell ref="H3101:N3101"/>
    <mergeCell ref="E3066:E3067"/>
    <mergeCell ref="C3102:D3103"/>
    <mergeCell ref="C3113:E3114"/>
    <mergeCell ref="D3091:N3091"/>
    <mergeCell ref="B3091:C3092"/>
    <mergeCell ref="H3096:N3096"/>
    <mergeCell ref="F3102:F3103"/>
    <mergeCell ref="C3100:F3100"/>
    <mergeCell ref="H3064:N3064"/>
    <mergeCell ref="H2852:N2852"/>
    <mergeCell ref="H2823:I2823"/>
    <mergeCell ref="C2853:D2854"/>
    <mergeCell ref="H2851:N2851"/>
    <mergeCell ref="C2822:D2822"/>
    <mergeCell ref="J2821:K2821"/>
    <mergeCell ref="J2820:K2820"/>
    <mergeCell ref="J2822:K2822"/>
    <mergeCell ref="C2883:F2883"/>
    <mergeCell ref="K2845:N2845"/>
    <mergeCell ref="K2844:L2844"/>
    <mergeCell ref="M2864:N2864"/>
    <mergeCell ref="C2847:F2847"/>
    <mergeCell ref="H2844:I2846"/>
    <mergeCell ref="C2861:E2862"/>
    <mergeCell ref="H2847:N2847"/>
    <mergeCell ref="K2846:L2846"/>
    <mergeCell ref="K2864:L2864"/>
    <mergeCell ref="C2823:D2823"/>
    <mergeCell ref="H2853:I2854"/>
    <mergeCell ref="J2823:K2823"/>
    <mergeCell ref="B2807:C2808"/>
    <mergeCell ref="J2853:K2854"/>
    <mergeCell ref="H2824:I2824"/>
    <mergeCell ref="C2849:F2849"/>
    <mergeCell ref="J2824:K2824"/>
    <mergeCell ref="C2824:D2824"/>
    <mergeCell ref="G2853:G2854"/>
    <mergeCell ref="J2825:K2825"/>
    <mergeCell ref="H2825:I2825"/>
    <mergeCell ref="F2853:F2854"/>
    <mergeCell ref="C2784:D2784"/>
    <mergeCell ref="M2782:M2783"/>
    <mergeCell ref="C2708:F2708"/>
    <mergeCell ref="J2715:K2715"/>
    <mergeCell ref="H2716:I2716"/>
    <mergeCell ref="C2705:F2705"/>
    <mergeCell ref="H2705:N2705"/>
    <mergeCell ref="L2782:L2783"/>
    <mergeCell ref="C2724:E2724"/>
    <mergeCell ref="C2751:D2751"/>
    <mergeCell ref="C2758:E2759"/>
    <mergeCell ref="E2782:E2783"/>
    <mergeCell ref="I2757:J2757"/>
    <mergeCell ref="C2719:E2720"/>
    <mergeCell ref="I2759:J2759"/>
    <mergeCell ref="K2724:N2724"/>
    <mergeCell ref="H2718:I2718"/>
    <mergeCell ref="I2724:J2724"/>
    <mergeCell ref="H2710:N2710"/>
    <mergeCell ref="C2715:D2715"/>
    <mergeCell ref="C2716:D2716"/>
    <mergeCell ref="H2685:I2685"/>
    <mergeCell ref="J2714:K2714"/>
    <mergeCell ref="F2685:G2685"/>
    <mergeCell ref="H2715:I2715"/>
    <mergeCell ref="H2714:I2714"/>
    <mergeCell ref="L2685:M2685"/>
    <mergeCell ref="C2714:D2714"/>
    <mergeCell ref="J2716:K2716"/>
    <mergeCell ref="I3114:J3114"/>
    <mergeCell ref="C3136:F3136"/>
    <mergeCell ref="I3148:J3148"/>
    <mergeCell ref="C3134:F3134"/>
    <mergeCell ref="C3131:F3131"/>
    <mergeCell ref="F3111:G3111"/>
    <mergeCell ref="H3111:I3111"/>
    <mergeCell ref="C3167:F3167"/>
    <mergeCell ref="J3143:K3143"/>
    <mergeCell ref="H3137:I3138"/>
    <mergeCell ref="K3164:L3164"/>
    <mergeCell ref="C3139:D3139"/>
    <mergeCell ref="F3146:G3146"/>
    <mergeCell ref="M3130:N3130"/>
    <mergeCell ref="K3154:N3154"/>
    <mergeCell ref="M3147:N3147"/>
    <mergeCell ref="L3111:M3111"/>
    <mergeCell ref="K3147:L3147"/>
    <mergeCell ref="C3132:F3132"/>
    <mergeCell ref="H3128:I3130"/>
    <mergeCell ref="F3148:G3149"/>
    <mergeCell ref="B3126:C3127"/>
    <mergeCell ref="C3147:H3147"/>
    <mergeCell ref="J3139:K3139"/>
    <mergeCell ref="D3055:N3055"/>
    <mergeCell ref="F3010:G3010"/>
    <mergeCell ref="C3008:E3008"/>
    <mergeCell ref="F3008:G3008"/>
    <mergeCell ref="I3008:J3008"/>
    <mergeCell ref="K3008:N3008"/>
    <mergeCell ref="C3009:E3009"/>
    <mergeCell ref="F3009:G3009"/>
    <mergeCell ref="H2887:N2887"/>
    <mergeCell ref="I2939:J2939"/>
    <mergeCell ref="F2889:F2890"/>
    <mergeCell ref="I2869:J2869"/>
    <mergeCell ref="K2869:N2869"/>
    <mergeCell ref="C3010:E3010"/>
    <mergeCell ref="K3043:N3043"/>
    <mergeCell ref="H3057:I3059"/>
    <mergeCell ref="H2886:N2886"/>
    <mergeCell ref="J2962:K2962"/>
    <mergeCell ref="F2937:G2937"/>
    <mergeCell ref="K3048:N3048"/>
    <mergeCell ref="C3044:E3044"/>
    <mergeCell ref="I3042:J3042"/>
    <mergeCell ref="M3041:N3041"/>
    <mergeCell ref="A2984:A3017"/>
    <mergeCell ref="A2949:A2982"/>
    <mergeCell ref="M3102:M3103"/>
    <mergeCell ref="C3098:F3098"/>
    <mergeCell ref="H3093:I3095"/>
    <mergeCell ref="H3097:N3097"/>
    <mergeCell ref="C3065:F3065"/>
    <mergeCell ref="H3065:N3065"/>
    <mergeCell ref="C3041:H3041"/>
    <mergeCell ref="J3066:K3067"/>
    <mergeCell ref="F3077:G3078"/>
    <mergeCell ref="F3074:G3074"/>
    <mergeCell ref="H3074:I3074"/>
    <mergeCell ref="I3048:J3048"/>
    <mergeCell ref="J3093:J3095"/>
    <mergeCell ref="F3066:F3067"/>
    <mergeCell ref="C3077:E3078"/>
    <mergeCell ref="L3066:L3067"/>
    <mergeCell ref="K3079:N3079"/>
    <mergeCell ref="G3066:G3067"/>
    <mergeCell ref="C3074:E3075"/>
    <mergeCell ref="A3055:A3088"/>
    <mergeCell ref="I3080:N3080"/>
    <mergeCell ref="H3066:I3067"/>
    <mergeCell ref="C3080:E3080"/>
    <mergeCell ref="K3077:L3077"/>
    <mergeCell ref="C3042:E3043"/>
    <mergeCell ref="I3041:J3041"/>
    <mergeCell ref="F3042:G3043"/>
    <mergeCell ref="M3042:N3042"/>
    <mergeCell ref="F3044:G3044"/>
    <mergeCell ref="I3043:J3043"/>
    <mergeCell ref="K3042:L3042"/>
    <mergeCell ref="B3054:N3054"/>
    <mergeCell ref="B3055:C3056"/>
    <mergeCell ref="C2796:E2796"/>
    <mergeCell ref="H2781:N2781"/>
    <mergeCell ref="C2780:F2780"/>
    <mergeCell ref="C2781:F2781"/>
    <mergeCell ref="H2791:I2791"/>
    <mergeCell ref="C2747:D2748"/>
    <mergeCell ref="E2747:E2748"/>
    <mergeCell ref="F2747:F2748"/>
    <mergeCell ref="C2773:G2775"/>
    <mergeCell ref="M2818:M2819"/>
    <mergeCell ref="C2776:F2776"/>
    <mergeCell ref="C2777:F2777"/>
    <mergeCell ref="H2670:N2670"/>
    <mergeCell ref="L2649:M2649"/>
    <mergeCell ref="F2654:G2654"/>
    <mergeCell ref="C2563:F2563"/>
    <mergeCell ref="H2540:I2540"/>
    <mergeCell ref="I2550:J2550"/>
    <mergeCell ref="J2541:K2541"/>
    <mergeCell ref="D2558:N2558"/>
    <mergeCell ref="F2542:G2542"/>
    <mergeCell ref="C2549:E2549"/>
    <mergeCell ref="C2565:F2565"/>
    <mergeCell ref="K2561:N2561"/>
    <mergeCell ref="H2560:I2562"/>
    <mergeCell ref="K2560:L2560"/>
    <mergeCell ref="C2564:F2564"/>
    <mergeCell ref="H2564:N2564"/>
    <mergeCell ref="K2562:L2562"/>
    <mergeCell ref="J2560:J2562"/>
    <mergeCell ref="H2563:N2563"/>
    <mergeCell ref="H2565:N2565"/>
    <mergeCell ref="J2576:K2576"/>
    <mergeCell ref="C2560:G2562"/>
    <mergeCell ref="M2562:N2562"/>
    <mergeCell ref="C2542:E2543"/>
    <mergeCell ref="K2550:N2550"/>
    <mergeCell ref="F2543:G2543"/>
    <mergeCell ref="H2542:I2542"/>
    <mergeCell ref="F2549:G2549"/>
    <mergeCell ref="F2550:G2550"/>
    <mergeCell ref="H2543:I2543"/>
    <mergeCell ref="F2724:G2724"/>
    <mergeCell ref="M2758:N2758"/>
    <mergeCell ref="H2782:I2783"/>
    <mergeCell ref="K2723:N2723"/>
    <mergeCell ref="I2692:J2692"/>
    <mergeCell ref="F2653:G2653"/>
    <mergeCell ref="C2692:E2692"/>
    <mergeCell ref="F2689:G2689"/>
    <mergeCell ref="F2687:G2688"/>
    <mergeCell ref="I2688:J2688"/>
    <mergeCell ref="I2658:N2660"/>
    <mergeCell ref="B2699:N2699"/>
    <mergeCell ref="J2540:K2540"/>
    <mergeCell ref="C2550:E2550"/>
    <mergeCell ref="H2541:I2541"/>
    <mergeCell ref="C2541:D2541"/>
    <mergeCell ref="C2540:D2540"/>
    <mergeCell ref="I2549:J2549"/>
    <mergeCell ref="C2679:D2679"/>
    <mergeCell ref="K2669:L2669"/>
    <mergeCell ref="J2678:K2678"/>
    <mergeCell ref="H2678:I2678"/>
    <mergeCell ref="C2671:F2671"/>
    <mergeCell ref="J2679:K2679"/>
    <mergeCell ref="C2654:E2654"/>
    <mergeCell ref="C2655:E2655"/>
    <mergeCell ref="F2590:G2590"/>
    <mergeCell ref="D2559:N2559"/>
    <mergeCell ref="B2558:C2559"/>
    <mergeCell ref="A2237:N2237"/>
    <mergeCell ref="C2267:E2272"/>
    <mergeCell ref="C2676:D2677"/>
    <mergeCell ref="K2383:L2383"/>
    <mergeCell ref="H2362:I2362"/>
    <mergeCell ref="J2362:K2362"/>
    <mergeCell ref="C2371:E2371"/>
    <mergeCell ref="F2235:G2235"/>
    <mergeCell ref="C2231:E2236"/>
    <mergeCell ref="K1817:L1817"/>
    <mergeCell ref="K1876:N1876"/>
    <mergeCell ref="H1866:I1866"/>
    <mergeCell ref="L1762:M1762"/>
    <mergeCell ref="C1224:D1224"/>
    <mergeCell ref="F1277:G1277"/>
    <mergeCell ref="C1095:E1100"/>
    <mergeCell ref="F1095:G1095"/>
    <mergeCell ref="I1766:J1766"/>
    <mergeCell ref="F1344:G1344"/>
    <mergeCell ref="C1592:E1597"/>
    <mergeCell ref="F1096:G1096"/>
    <mergeCell ref="C1234:E1234"/>
    <mergeCell ref="F1274:G1274"/>
    <mergeCell ref="F1276:G1276"/>
    <mergeCell ref="F1097:G1097"/>
    <mergeCell ref="F1136:G1136"/>
    <mergeCell ref="C1125:E1126"/>
    <mergeCell ref="F1122:G1122"/>
    <mergeCell ref="F1592:G1592"/>
    <mergeCell ref="F1273:G1273"/>
    <mergeCell ref="C1131:E1136"/>
    <mergeCell ref="F1264:G1264"/>
    <mergeCell ref="F1098:G1098"/>
    <mergeCell ref="F1229:G1229"/>
    <mergeCell ref="C1127:E1127"/>
    <mergeCell ref="F1100:G1100"/>
    <mergeCell ref="F1345:G1345"/>
    <mergeCell ref="C1273:E1278"/>
    <mergeCell ref="F1234:G1234"/>
    <mergeCell ref="C1253:F1253"/>
    <mergeCell ref="F1099:G1099"/>
    <mergeCell ref="F1278:G1278"/>
    <mergeCell ref="F1275:G1275"/>
    <mergeCell ref="F1131:G1131"/>
    <mergeCell ref="F1125:G1126"/>
    <mergeCell ref="C1122:E1123"/>
    <mergeCell ref="F1135:G1135"/>
    <mergeCell ref="F1123:G1123"/>
    <mergeCell ref="F1134:G1134"/>
    <mergeCell ref="F1132:G1132"/>
    <mergeCell ref="F1133:G1133"/>
    <mergeCell ref="C1121:D1121"/>
    <mergeCell ref="C1110:F1110"/>
    <mergeCell ref="I3540:J3540"/>
    <mergeCell ref="C3532:D3532"/>
    <mergeCell ref="M3528:M3529"/>
    <mergeCell ref="C3486:F3486"/>
    <mergeCell ref="I3508:J3508"/>
    <mergeCell ref="F3510:G3510"/>
    <mergeCell ref="H3500:I3500"/>
    <mergeCell ref="C3500:E3501"/>
    <mergeCell ref="C3505:E3505"/>
    <mergeCell ref="K3520:N3520"/>
    <mergeCell ref="C3525:F3525"/>
    <mergeCell ref="J3457:K3458"/>
    <mergeCell ref="F3434:G3434"/>
    <mergeCell ref="K3437:N3437"/>
    <mergeCell ref="F3432:G3433"/>
    <mergeCell ref="M3414:N3414"/>
    <mergeCell ref="B3410:C3411"/>
    <mergeCell ref="J3426:K3426"/>
    <mergeCell ref="C3415:F3415"/>
    <mergeCell ref="K3412:L3412"/>
    <mergeCell ref="K3413:N3413"/>
    <mergeCell ref="H3415:N3415"/>
    <mergeCell ref="C3402:E3402"/>
    <mergeCell ref="I3402:J3402"/>
    <mergeCell ref="F3402:G3402"/>
    <mergeCell ref="H3412:I3414"/>
    <mergeCell ref="J3412:J3414"/>
    <mergeCell ref="K3414:L3414"/>
    <mergeCell ref="C3397:E3398"/>
    <mergeCell ref="H3391:I3391"/>
    <mergeCell ref="M3397:N3397"/>
    <mergeCell ref="K3402:N3402"/>
    <mergeCell ref="F3364:G3364"/>
    <mergeCell ref="C3391:D3391"/>
    <mergeCell ref="K3397:L3397"/>
    <mergeCell ref="C3364:E3364"/>
    <mergeCell ref="H3385:N3385"/>
    <mergeCell ref="F3358:G3358"/>
    <mergeCell ref="H3358:I3358"/>
    <mergeCell ref="L3358:M3358"/>
    <mergeCell ref="C3358:E3359"/>
    <mergeCell ref="I3397:J3397"/>
    <mergeCell ref="I3364:N3364"/>
    <mergeCell ref="J3391:K3391"/>
    <mergeCell ref="F3397:G3398"/>
    <mergeCell ref="D3446:N3446"/>
    <mergeCell ref="M3468:N3468"/>
    <mergeCell ref="C3453:F3453"/>
    <mergeCell ref="C3451:F3451"/>
    <mergeCell ref="C3459:D3459"/>
    <mergeCell ref="F3442:G3442"/>
    <mergeCell ref="K3431:L3431"/>
    <mergeCell ref="F3429:G3429"/>
    <mergeCell ref="C3416:F3416"/>
    <mergeCell ref="H3416:N3416"/>
    <mergeCell ref="C3417:F3417"/>
    <mergeCell ref="H3417:N3417"/>
    <mergeCell ref="C3464:D3464"/>
    <mergeCell ref="K3473:N3473"/>
    <mergeCell ref="F3479:G3479"/>
    <mergeCell ref="C3457:D3458"/>
    <mergeCell ref="E3457:E3458"/>
    <mergeCell ref="H3456:N3456"/>
    <mergeCell ref="F3435:G3435"/>
    <mergeCell ref="H3457:I3458"/>
    <mergeCell ref="K3434:N3434"/>
    <mergeCell ref="F3436:G3436"/>
    <mergeCell ref="K3469:N3469"/>
    <mergeCell ref="C3460:D3460"/>
    <mergeCell ref="C3461:D3461"/>
    <mergeCell ref="I3468:J3468"/>
    <mergeCell ref="K3467:L3467"/>
    <mergeCell ref="I3467:J3467"/>
    <mergeCell ref="C3462:D3462"/>
    <mergeCell ref="B3446:C3447"/>
    <mergeCell ref="H3524:N3524"/>
    <mergeCell ref="F3509:G3509"/>
    <mergeCell ref="K3508:N3508"/>
    <mergeCell ref="L3465:M3465"/>
    <mergeCell ref="F3476:G3476"/>
    <mergeCell ref="H3466:I3466"/>
    <mergeCell ref="F3466:G3466"/>
    <mergeCell ref="F3475:G3475"/>
    <mergeCell ref="H3465:I3465"/>
    <mergeCell ref="C3467:H3467"/>
    <mergeCell ref="C3468:E3469"/>
    <mergeCell ref="N3457:N3459"/>
    <mergeCell ref="I3469:J3469"/>
    <mergeCell ref="H3460:I3460"/>
    <mergeCell ref="J3459:K3459"/>
    <mergeCell ref="H3459:I3459"/>
    <mergeCell ref="F3468:G3469"/>
    <mergeCell ref="D3447:N3447"/>
    <mergeCell ref="C3452:F3452"/>
    <mergeCell ref="C3448:G3450"/>
    <mergeCell ref="C3454:F3454"/>
    <mergeCell ref="C3455:F3455"/>
    <mergeCell ref="C3456:F3456"/>
    <mergeCell ref="I3442:N3443"/>
    <mergeCell ref="C3419:F3419"/>
    <mergeCell ref="H3418:N3418"/>
    <mergeCell ref="F3438:G3438"/>
    <mergeCell ref="H3420:N3420"/>
    <mergeCell ref="C3418:F3418"/>
    <mergeCell ref="H3419:N3419"/>
    <mergeCell ref="C3421:D3422"/>
    <mergeCell ref="H3421:I3422"/>
    <mergeCell ref="G3421:G3422"/>
    <mergeCell ref="E3421:E3422"/>
    <mergeCell ref="F3421:F3422"/>
    <mergeCell ref="L3421:L3422"/>
    <mergeCell ref="M3421:M3422"/>
    <mergeCell ref="H3429:I3429"/>
    <mergeCell ref="C3420:F3420"/>
    <mergeCell ref="J3421:K3422"/>
    <mergeCell ref="D2239:N2239"/>
    <mergeCell ref="F2270:G2270"/>
    <mergeCell ref="C2241:G2243"/>
    <mergeCell ref="K2242:N2242"/>
    <mergeCell ref="H1822:N1822"/>
    <mergeCell ref="I1877:N1879"/>
    <mergeCell ref="K1816:N1816"/>
    <mergeCell ref="I1876:J1876"/>
    <mergeCell ref="C1822:F1822"/>
    <mergeCell ref="J1815:J1817"/>
    <mergeCell ref="F1881:G1881"/>
    <mergeCell ref="B321:N321"/>
    <mergeCell ref="F388:G388"/>
    <mergeCell ref="F347:G347"/>
    <mergeCell ref="F379:G380"/>
    <mergeCell ref="F386:G386"/>
    <mergeCell ref="F387:G387"/>
    <mergeCell ref="D323:N323"/>
    <mergeCell ref="F35:G35"/>
    <mergeCell ref="L84:L85"/>
    <mergeCell ref="K41:N41"/>
    <mergeCell ref="C1014:D1014"/>
    <mergeCell ref="K609:N609"/>
    <mergeCell ref="C598:E603"/>
    <mergeCell ref="F355:G355"/>
    <mergeCell ref="F173:G173"/>
    <mergeCell ref="F142:G142"/>
    <mergeCell ref="A320:N320"/>
    <mergeCell ref="F389:G389"/>
    <mergeCell ref="F314:G314"/>
    <mergeCell ref="E475:E476"/>
    <mergeCell ref="C385:E390"/>
    <mergeCell ref="F489:G489"/>
    <mergeCell ref="C137:E142"/>
    <mergeCell ref="F137:G137"/>
    <mergeCell ref="F138:G138"/>
    <mergeCell ref="K3474:N3474"/>
    <mergeCell ref="F3472:G3472"/>
    <mergeCell ref="C3473:E3473"/>
    <mergeCell ref="F3474:G3474"/>
    <mergeCell ref="F3473:G3473"/>
    <mergeCell ref="I3474:J3474"/>
    <mergeCell ref="F3512:G3512"/>
    <mergeCell ref="M3485:N3485"/>
    <mergeCell ref="H3487:N3487"/>
    <mergeCell ref="H3488:N3488"/>
    <mergeCell ref="H3489:N3489"/>
    <mergeCell ref="H3490:N3490"/>
    <mergeCell ref="H3491:N3491"/>
    <mergeCell ref="K3470:N3470"/>
    <mergeCell ref="C3491:F3491"/>
    <mergeCell ref="J3492:K3493"/>
    <mergeCell ref="I3475:N3477"/>
    <mergeCell ref="C3472:E3472"/>
    <mergeCell ref="C3474:E3479"/>
    <mergeCell ref="C3489:F3489"/>
    <mergeCell ref="I3473:J3473"/>
    <mergeCell ref="F3471:G3471"/>
    <mergeCell ref="F3508:G3508"/>
    <mergeCell ref="C3471:E3471"/>
    <mergeCell ref="F3470:G3470"/>
    <mergeCell ref="C3492:D3493"/>
    <mergeCell ref="I3470:J3470"/>
    <mergeCell ref="M3492:M3493"/>
    <mergeCell ref="E3492:E3493"/>
    <mergeCell ref="F3492:F3493"/>
    <mergeCell ref="G3492:G3493"/>
    <mergeCell ref="I3471:N3471"/>
    <mergeCell ref="I3472:J3472"/>
    <mergeCell ref="L3536:M3536"/>
    <mergeCell ref="F3546:G3546"/>
    <mergeCell ref="H3535:I3535"/>
    <mergeCell ref="F3545:G3545"/>
    <mergeCell ref="F3541:G3541"/>
    <mergeCell ref="C3542:E3542"/>
    <mergeCell ref="F3156:G3156"/>
    <mergeCell ref="C3144:D3144"/>
    <mergeCell ref="H3537:I3537"/>
    <mergeCell ref="F3549:G3549"/>
    <mergeCell ref="C3543:E3543"/>
    <mergeCell ref="C3545:E3550"/>
    <mergeCell ref="F3536:G3536"/>
    <mergeCell ref="C3538:H3538"/>
    <mergeCell ref="F3537:G3537"/>
    <mergeCell ref="F3543:G3543"/>
    <mergeCell ref="F3547:G3547"/>
    <mergeCell ref="B3517:C3518"/>
    <mergeCell ref="F3155:G3155"/>
    <mergeCell ref="C3154:E3159"/>
    <mergeCell ref="K3545:N3545"/>
    <mergeCell ref="F3407:G3407"/>
    <mergeCell ref="I3541:J3541"/>
    <mergeCell ref="F3408:G3408"/>
    <mergeCell ref="I3543:J3543"/>
    <mergeCell ref="I3542:N3542"/>
    <mergeCell ref="H3531:I3531"/>
    <mergeCell ref="K3505:N3505"/>
    <mergeCell ref="K3502:L3502"/>
    <mergeCell ref="C3494:D3494"/>
    <mergeCell ref="I3503:J3503"/>
    <mergeCell ref="J3497:K3497"/>
    <mergeCell ref="B3480:N3480"/>
    <mergeCell ref="B3481:C3482"/>
    <mergeCell ref="K3503:L3503"/>
    <mergeCell ref="C3497:D3497"/>
    <mergeCell ref="H3499:I3499"/>
    <mergeCell ref="J3499:K3499"/>
    <mergeCell ref="A3481:A3514"/>
    <mergeCell ref="C3506:E3506"/>
    <mergeCell ref="K3519:L3519"/>
    <mergeCell ref="C3524:F3524"/>
    <mergeCell ref="I3506:N3506"/>
    <mergeCell ref="I3507:J3507"/>
    <mergeCell ref="F3507:G3507"/>
    <mergeCell ref="F3501:G3501"/>
    <mergeCell ref="C3502:H3502"/>
    <mergeCell ref="H3525:N3525"/>
    <mergeCell ref="F3505:G3505"/>
    <mergeCell ref="C3522:F3522"/>
    <mergeCell ref="H3523:N3523"/>
    <mergeCell ref="C3503:E3504"/>
    <mergeCell ref="F3503:G3504"/>
    <mergeCell ref="J3519:J3521"/>
    <mergeCell ref="C3495:D3495"/>
    <mergeCell ref="M3503:N3503"/>
    <mergeCell ref="L1406:M1406"/>
    <mergeCell ref="H1398:I1399"/>
    <mergeCell ref="F1407:G1407"/>
    <mergeCell ref="M1372:N1372"/>
    <mergeCell ref="I1380:N1382"/>
    <mergeCell ref="K1379:N1379"/>
    <mergeCell ref="H1253:N1253"/>
    <mergeCell ref="F1231:G1232"/>
    <mergeCell ref="M1231:N1231"/>
    <mergeCell ref="K1231:L1231"/>
    <mergeCell ref="I1232:J1232"/>
    <mergeCell ref="K1247:L1247"/>
    <mergeCell ref="F1233:G1233"/>
    <mergeCell ref="M1301:N1301"/>
    <mergeCell ref="C1233:E1233"/>
    <mergeCell ref="J1222:K1222"/>
    <mergeCell ref="C987:E987"/>
    <mergeCell ref="H966:N966"/>
    <mergeCell ref="J963:J965"/>
    <mergeCell ref="F901:F902"/>
    <mergeCell ref="C847:E852"/>
    <mergeCell ref="F847:G847"/>
    <mergeCell ref="C967:F967"/>
    <mergeCell ref="F845:G845"/>
    <mergeCell ref="M901:M902"/>
    <mergeCell ref="H828:N828"/>
    <mergeCell ref="C801:D801"/>
    <mergeCell ref="H799:I799"/>
    <mergeCell ref="C829:F829"/>
    <mergeCell ref="C621:D621"/>
    <mergeCell ref="I628:J628"/>
    <mergeCell ref="L626:M626"/>
    <mergeCell ref="C450:E451"/>
    <mergeCell ref="F531:G531"/>
    <mergeCell ref="M450:N450"/>
    <mergeCell ref="K449:L449"/>
    <mergeCell ref="C452:E452"/>
    <mergeCell ref="K416:N416"/>
    <mergeCell ref="I455:J455"/>
    <mergeCell ref="F421:G421"/>
    <mergeCell ref="K395:L395"/>
    <mergeCell ref="K396:N396"/>
    <mergeCell ref="K397:L397"/>
    <mergeCell ref="I318:N319"/>
    <mergeCell ref="A393:A426"/>
    <mergeCell ref="I421:J421"/>
    <mergeCell ref="C446:D446"/>
    <mergeCell ref="K455:N455"/>
    <mergeCell ref="I451:J451"/>
    <mergeCell ref="F455:G455"/>
    <mergeCell ref="I452:J452"/>
    <mergeCell ref="I454:J454"/>
    <mergeCell ref="K452:N452"/>
    <mergeCell ref="C417:E417"/>
    <mergeCell ref="H300:I300"/>
    <mergeCell ref="H256:N256"/>
    <mergeCell ref="J268:K268"/>
    <mergeCell ref="H268:I268"/>
    <mergeCell ref="J267:K267"/>
    <mergeCell ref="J299:K299"/>
    <mergeCell ref="C256:F256"/>
    <mergeCell ref="I314:J314"/>
    <mergeCell ref="K255:L255"/>
    <mergeCell ref="K254:N254"/>
    <mergeCell ref="J253:J255"/>
    <mergeCell ref="C299:D299"/>
    <mergeCell ref="C300:D300"/>
    <mergeCell ref="C301:D301"/>
    <mergeCell ref="J395:J397"/>
    <mergeCell ref="F426:G426"/>
    <mergeCell ref="B393:C394"/>
    <mergeCell ref="H301:I301"/>
    <mergeCell ref="J301:K301"/>
    <mergeCell ref="I283:N284"/>
    <mergeCell ref="I665:J665"/>
    <mergeCell ref="C630:E630"/>
    <mergeCell ref="M628:N628"/>
    <mergeCell ref="C587:D587"/>
    <mergeCell ref="H621:I621"/>
    <mergeCell ref="J584:K584"/>
    <mergeCell ref="M255:N255"/>
    <mergeCell ref="H299:I299"/>
    <mergeCell ref="J300:K300"/>
    <mergeCell ref="K314:N314"/>
    <mergeCell ref="F422:G422"/>
    <mergeCell ref="J445:K445"/>
    <mergeCell ref="C395:G397"/>
    <mergeCell ref="I422:N424"/>
    <mergeCell ref="F450:G451"/>
    <mergeCell ref="D393:N393"/>
    <mergeCell ref="D394:N394"/>
    <mergeCell ref="I280:N282"/>
    <mergeCell ref="F425:G425"/>
    <mergeCell ref="K253:L253"/>
    <mergeCell ref="M326:N326"/>
    <mergeCell ref="K326:L326"/>
    <mergeCell ref="H253:I255"/>
    <mergeCell ref="N297:N299"/>
    <mergeCell ref="I598:J598"/>
    <mergeCell ref="H544:N544"/>
    <mergeCell ref="K628:L628"/>
    <mergeCell ref="H622:I622"/>
    <mergeCell ref="C627:H627"/>
    <mergeCell ref="J621:K621"/>
    <mergeCell ref="C545:F545"/>
    <mergeCell ref="J587:K587"/>
    <mergeCell ref="C543:F543"/>
    <mergeCell ref="C544:F544"/>
    <mergeCell ref="E546:E547"/>
    <mergeCell ref="F546:F547"/>
    <mergeCell ref="G546:G547"/>
    <mergeCell ref="H543:N543"/>
    <mergeCell ref="N581:N583"/>
    <mergeCell ref="I528:N530"/>
    <mergeCell ref="I526:J526"/>
    <mergeCell ref="H583:I583"/>
    <mergeCell ref="H545:N545"/>
    <mergeCell ref="I527:J527"/>
    <mergeCell ref="M557:N557"/>
    <mergeCell ref="F525:G525"/>
    <mergeCell ref="F527:G527"/>
    <mergeCell ref="I496:N497"/>
    <mergeCell ref="L555:M555"/>
    <mergeCell ref="C527:E532"/>
    <mergeCell ref="F524:G524"/>
    <mergeCell ref="K527:N527"/>
    <mergeCell ref="H546:I547"/>
    <mergeCell ref="J546:K547"/>
    <mergeCell ref="B464:C465"/>
    <mergeCell ref="L546:L547"/>
    <mergeCell ref="I531:N532"/>
    <mergeCell ref="B427:N427"/>
    <mergeCell ref="H586:I586"/>
    <mergeCell ref="K414:L414"/>
    <mergeCell ref="F415:G416"/>
    <mergeCell ref="K456:N456"/>
    <mergeCell ref="J624:K624"/>
    <mergeCell ref="H584:I584"/>
    <mergeCell ref="C620:D620"/>
    <mergeCell ref="C414:H414"/>
    <mergeCell ref="C415:E416"/>
    <mergeCell ref="I631:N631"/>
    <mergeCell ref="H624:I624"/>
    <mergeCell ref="F626:G626"/>
    <mergeCell ref="I602:N603"/>
    <mergeCell ref="K598:N598"/>
    <mergeCell ref="I599:N601"/>
    <mergeCell ref="M414:N414"/>
    <mergeCell ref="F447:G447"/>
    <mergeCell ref="K415:L415"/>
    <mergeCell ref="I415:J415"/>
    <mergeCell ref="I414:J414"/>
    <mergeCell ref="M415:N415"/>
    <mergeCell ref="C628:E629"/>
    <mergeCell ref="K630:N630"/>
    <mergeCell ref="F631:G631"/>
    <mergeCell ref="F630:G630"/>
    <mergeCell ref="C632:E632"/>
    <mergeCell ref="I632:J632"/>
    <mergeCell ref="K421:N421"/>
    <mergeCell ref="K451:N451"/>
    <mergeCell ref="F424:G424"/>
    <mergeCell ref="F423:G423"/>
    <mergeCell ref="I416:J416"/>
    <mergeCell ref="I425:N426"/>
    <mergeCell ref="N688:N690"/>
    <mergeCell ref="K769:L769"/>
    <mergeCell ref="F701:G701"/>
    <mergeCell ref="A677:A710"/>
    <mergeCell ref="A675:N675"/>
    <mergeCell ref="E794:E795"/>
    <mergeCell ref="L688:L689"/>
    <mergeCell ref="C754:F754"/>
    <mergeCell ref="C1827:D1827"/>
    <mergeCell ref="I1841:J1841"/>
    <mergeCell ref="M1834:N1834"/>
    <mergeCell ref="F1842:G1842"/>
    <mergeCell ref="K1834:L1834"/>
    <mergeCell ref="F1840:G1840"/>
    <mergeCell ref="M1870:N1870"/>
    <mergeCell ref="J1902:K1902"/>
    <mergeCell ref="F1872:G1872"/>
    <mergeCell ref="I1869:J1869"/>
    <mergeCell ref="I1837:J1837"/>
    <mergeCell ref="M1895:M1896"/>
    <mergeCell ref="H1898:I1898"/>
    <mergeCell ref="I1835:J1835"/>
    <mergeCell ref="F1835:G1836"/>
    <mergeCell ref="F1837:G1837"/>
    <mergeCell ref="F1838:G1838"/>
    <mergeCell ref="K1870:L1870"/>
    <mergeCell ref="F1895:F1896"/>
    <mergeCell ref="H1897:I1897"/>
    <mergeCell ref="G1895:G1896"/>
    <mergeCell ref="J1897:K1897"/>
    <mergeCell ref="C1898:D1898"/>
    <mergeCell ref="C1899:D1899"/>
    <mergeCell ref="C1838:E1838"/>
    <mergeCell ref="C1840:E1840"/>
    <mergeCell ref="J1862:K1862"/>
    <mergeCell ref="K1835:L1835"/>
    <mergeCell ref="I1842:N1844"/>
    <mergeCell ref="C1841:E1846"/>
    <mergeCell ref="K1869:L1869"/>
    <mergeCell ref="F1841:G1841"/>
    <mergeCell ref="K1840:N1840"/>
    <mergeCell ref="I953:J953"/>
    <mergeCell ref="D926:N926"/>
    <mergeCell ref="B925:C926"/>
    <mergeCell ref="H1964:N1964"/>
    <mergeCell ref="I1977:J1977"/>
    <mergeCell ref="F1966:F1967"/>
    <mergeCell ref="H1966:I1967"/>
    <mergeCell ref="G1966:G1967"/>
    <mergeCell ref="K1976:L1976"/>
    <mergeCell ref="K1977:L1977"/>
    <mergeCell ref="I883:N885"/>
    <mergeCell ref="K1978:N1978"/>
    <mergeCell ref="I1979:J1979"/>
    <mergeCell ref="K1979:N1979"/>
    <mergeCell ref="C1980:E1980"/>
    <mergeCell ref="M1976:N1976"/>
    <mergeCell ref="C1964:F1964"/>
    <mergeCell ref="C1965:F1965"/>
    <mergeCell ref="C1966:D1967"/>
    <mergeCell ref="J479:K479"/>
    <mergeCell ref="C470:F470"/>
    <mergeCell ref="M468:N468"/>
    <mergeCell ref="H436:N436"/>
    <mergeCell ref="E439:E440"/>
    <mergeCell ref="C435:F435"/>
    <mergeCell ref="J442:K442"/>
    <mergeCell ref="F456:G456"/>
    <mergeCell ref="C444:D444"/>
    <mergeCell ref="J444:K444"/>
    <mergeCell ref="H443:I443"/>
    <mergeCell ref="C433:F433"/>
    <mergeCell ref="C308:E309"/>
    <mergeCell ref="G333:G334"/>
    <mergeCell ref="C336:D336"/>
    <mergeCell ref="C331:F331"/>
    <mergeCell ref="F333:F334"/>
    <mergeCell ref="C329:F329"/>
    <mergeCell ref="H336:I336"/>
    <mergeCell ref="L341:M341"/>
    <mergeCell ref="H342:I342"/>
    <mergeCell ref="H327:N327"/>
    <mergeCell ref="H328:N328"/>
    <mergeCell ref="H329:N329"/>
    <mergeCell ref="H330:N330"/>
    <mergeCell ref="N333:N335"/>
    <mergeCell ref="C335:D335"/>
    <mergeCell ref="J339:K339"/>
    <mergeCell ref="F346:G346"/>
    <mergeCell ref="C340:D340"/>
    <mergeCell ref="C341:E342"/>
    <mergeCell ref="J340:K340"/>
    <mergeCell ref="C328:F328"/>
    <mergeCell ref="M333:M334"/>
    <mergeCell ref="J324:J326"/>
    <mergeCell ref="H341:I341"/>
    <mergeCell ref="J333:K334"/>
    <mergeCell ref="K324:L324"/>
    <mergeCell ref="I420:J420"/>
    <mergeCell ref="C408:D408"/>
    <mergeCell ref="J407:K407"/>
    <mergeCell ref="C399:F399"/>
    <mergeCell ref="H399:N399"/>
    <mergeCell ref="H403:N403"/>
    <mergeCell ref="H364:N364"/>
    <mergeCell ref="H365:N365"/>
    <mergeCell ref="C365:F365"/>
    <mergeCell ref="I349:J349"/>
    <mergeCell ref="B356:N356"/>
    <mergeCell ref="C343:H343"/>
    <mergeCell ref="J1966:K1967"/>
    <mergeCell ref="F1908:G1908"/>
    <mergeCell ref="C1937:D1937"/>
    <mergeCell ref="K1907:N1907"/>
    <mergeCell ref="F1904:G1904"/>
    <mergeCell ref="I1871:J1871"/>
    <mergeCell ref="L1904:M1904"/>
    <mergeCell ref="I1908:J1908"/>
    <mergeCell ref="H1963:N1963"/>
    <mergeCell ref="I1978:J1978"/>
    <mergeCell ref="E1966:E1967"/>
    <mergeCell ref="H1968:I1968"/>
    <mergeCell ref="J1968:K1968"/>
    <mergeCell ref="H1899:I1899"/>
    <mergeCell ref="J1899:K1899"/>
    <mergeCell ref="C1900:D1900"/>
    <mergeCell ref="L1938:M1938"/>
    <mergeCell ref="H1904:I1904"/>
    <mergeCell ref="M1905:N1905"/>
    <mergeCell ref="C1908:E1908"/>
    <mergeCell ref="H1936:I1936"/>
    <mergeCell ref="L1903:M1903"/>
    <mergeCell ref="C1905:H1905"/>
    <mergeCell ref="A783:A816"/>
    <mergeCell ref="H793:N793"/>
    <mergeCell ref="D678:N678"/>
    <mergeCell ref="I700:J700"/>
    <mergeCell ref="C679:G681"/>
    <mergeCell ref="B676:N676"/>
    <mergeCell ref="K701:N701"/>
    <mergeCell ref="C1906:E1907"/>
    <mergeCell ref="J1937:K1937"/>
    <mergeCell ref="F1939:G1939"/>
    <mergeCell ref="I1906:J1906"/>
    <mergeCell ref="F1938:G1938"/>
    <mergeCell ref="H1938:I1938"/>
    <mergeCell ref="K918:N918"/>
    <mergeCell ref="F945:G945"/>
    <mergeCell ref="K946:L946"/>
    <mergeCell ref="I922:N923"/>
    <mergeCell ref="C918:E923"/>
    <mergeCell ref="D890:N890"/>
    <mergeCell ref="D891:N891"/>
    <mergeCell ref="C1977:E1978"/>
    <mergeCell ref="C1936:D1936"/>
    <mergeCell ref="M1966:M1967"/>
    <mergeCell ref="H1965:N1965"/>
    <mergeCell ref="F1980:G1980"/>
    <mergeCell ref="J832:K832"/>
    <mergeCell ref="C827:F827"/>
    <mergeCell ref="H821:I823"/>
    <mergeCell ref="H824:N824"/>
    <mergeCell ref="K807:N807"/>
    <mergeCell ref="I701:J701"/>
    <mergeCell ref="D677:N677"/>
    <mergeCell ref="B677:C678"/>
    <mergeCell ref="I673:N674"/>
    <mergeCell ref="L1966:L1967"/>
    <mergeCell ref="F1906:G1907"/>
    <mergeCell ref="C1938:E1939"/>
    <mergeCell ref="K1906:L1906"/>
    <mergeCell ref="M1906:N1906"/>
    <mergeCell ref="M1835:N1835"/>
    <mergeCell ref="L1895:L1896"/>
    <mergeCell ref="H1862:I1862"/>
    <mergeCell ref="N1895:N1897"/>
    <mergeCell ref="K681:L681"/>
    <mergeCell ref="C687:F687"/>
    <mergeCell ref="H687:N687"/>
    <mergeCell ref="H684:N684"/>
    <mergeCell ref="C682:F682"/>
    <mergeCell ref="H682:N682"/>
    <mergeCell ref="F768:G768"/>
    <mergeCell ref="K700:N700"/>
    <mergeCell ref="J688:K689"/>
    <mergeCell ref="K679:L679"/>
    <mergeCell ref="C685:F685"/>
    <mergeCell ref="H688:I689"/>
    <mergeCell ref="H685:N685"/>
    <mergeCell ref="C769:H769"/>
    <mergeCell ref="M688:M689"/>
    <mergeCell ref="M699:N699"/>
    <mergeCell ref="C701:E701"/>
    <mergeCell ref="K699:L699"/>
    <mergeCell ref="C684:F684"/>
    <mergeCell ref="K680:N680"/>
    <mergeCell ref="J679:J681"/>
    <mergeCell ref="C702:E702"/>
    <mergeCell ref="M681:N681"/>
    <mergeCell ref="H679:I681"/>
    <mergeCell ref="C688:D689"/>
    <mergeCell ref="H683:N683"/>
    <mergeCell ref="H686:N686"/>
    <mergeCell ref="C683:F683"/>
    <mergeCell ref="C686:F686"/>
    <mergeCell ref="E688:E689"/>
    <mergeCell ref="F688:F689"/>
    <mergeCell ref="G688:G689"/>
    <mergeCell ref="M1869:N1869"/>
    <mergeCell ref="H1902:I1902"/>
    <mergeCell ref="I1905:J1905"/>
    <mergeCell ref="F1870:G1871"/>
    <mergeCell ref="I1845:N1846"/>
    <mergeCell ref="C1828:D1828"/>
    <mergeCell ref="H1826:I1826"/>
    <mergeCell ref="B1847:N1847"/>
    <mergeCell ref="K1836:N1836"/>
    <mergeCell ref="I1840:J1840"/>
    <mergeCell ref="K1841:N1841"/>
    <mergeCell ref="C1834:H1834"/>
    <mergeCell ref="C1821:F1821"/>
    <mergeCell ref="J1826:K1826"/>
    <mergeCell ref="A1813:A1846"/>
    <mergeCell ref="H1821:N1821"/>
    <mergeCell ref="H1827:I1827"/>
    <mergeCell ref="F1824:F1825"/>
    <mergeCell ref="H1828:I1828"/>
    <mergeCell ref="H1818:N1818"/>
    <mergeCell ref="B1812:N1812"/>
    <mergeCell ref="C1826:D1826"/>
    <mergeCell ref="M1824:M1825"/>
    <mergeCell ref="J1828:K1828"/>
    <mergeCell ref="C1819:F1819"/>
    <mergeCell ref="B1813:C1814"/>
    <mergeCell ref="N1824:N1826"/>
    <mergeCell ref="G1824:G1825"/>
    <mergeCell ref="J1827:K1827"/>
    <mergeCell ref="L1824:L1825"/>
    <mergeCell ref="J1824:K1825"/>
    <mergeCell ref="H1824:I1825"/>
    <mergeCell ref="C1818:F1818"/>
    <mergeCell ref="A1811:N1811"/>
    <mergeCell ref="K1871:N1871"/>
    <mergeCell ref="H1895:I1896"/>
    <mergeCell ref="J1861:K1861"/>
    <mergeCell ref="J941:K941"/>
    <mergeCell ref="C1979:E1979"/>
    <mergeCell ref="M1977:N1977"/>
    <mergeCell ref="C1902:D1902"/>
    <mergeCell ref="I1907:J1907"/>
    <mergeCell ref="K1905:L1905"/>
    <mergeCell ref="C1903:E1904"/>
    <mergeCell ref="C1869:H1869"/>
    <mergeCell ref="C1870:E1871"/>
    <mergeCell ref="C1872:E1872"/>
    <mergeCell ref="F1833:G1833"/>
    <mergeCell ref="K1798:L1798"/>
    <mergeCell ref="K1805:N1805"/>
    <mergeCell ref="F1843:G1843"/>
    <mergeCell ref="J1830:K1830"/>
    <mergeCell ref="C1830:D1830"/>
    <mergeCell ref="H1829:I1829"/>
    <mergeCell ref="C1794:D1794"/>
    <mergeCell ref="C1798:H1798"/>
    <mergeCell ref="K1815:L1815"/>
    <mergeCell ref="H1795:I1795"/>
    <mergeCell ref="K1800:N1800"/>
    <mergeCell ref="H1791:I1791"/>
    <mergeCell ref="J1791:K1791"/>
    <mergeCell ref="C1799:E1800"/>
    <mergeCell ref="I1809:N1810"/>
    <mergeCell ref="L1796:M1796"/>
    <mergeCell ref="C1795:D1795"/>
    <mergeCell ref="F1799:G1800"/>
    <mergeCell ref="I1806:N1808"/>
    <mergeCell ref="J1795:K1795"/>
    <mergeCell ref="I1798:J1798"/>
    <mergeCell ref="I1804:J1804"/>
    <mergeCell ref="M1798:N1798"/>
    <mergeCell ref="C1791:D1791"/>
    <mergeCell ref="F1977:G1978"/>
    <mergeCell ref="H896:N896"/>
    <mergeCell ref="J892:J894"/>
    <mergeCell ref="F1979:G1979"/>
    <mergeCell ref="N1966:N1968"/>
    <mergeCell ref="H1937:I1937"/>
    <mergeCell ref="C1968:D1968"/>
    <mergeCell ref="J1936:K1936"/>
    <mergeCell ref="C1897:D1897"/>
    <mergeCell ref="I1870:J1870"/>
    <mergeCell ref="J1898:K1898"/>
    <mergeCell ref="H1903:I1903"/>
    <mergeCell ref="C1862:D1862"/>
    <mergeCell ref="C1835:E1836"/>
    <mergeCell ref="C1837:E1837"/>
    <mergeCell ref="C1785:F1785"/>
    <mergeCell ref="J1793:K1793"/>
    <mergeCell ref="H1784:N1784"/>
    <mergeCell ref="H1794:I1794"/>
    <mergeCell ref="J1794:K1794"/>
    <mergeCell ref="C1783:F1783"/>
    <mergeCell ref="H1786:N1786"/>
    <mergeCell ref="J1792:K1792"/>
    <mergeCell ref="H1790:I1790"/>
    <mergeCell ref="H1785:N1785"/>
    <mergeCell ref="H1783:N1783"/>
    <mergeCell ref="C1784:F1784"/>
    <mergeCell ref="J1895:K1896"/>
    <mergeCell ref="F1844:G1844"/>
    <mergeCell ref="K1837:N1837"/>
    <mergeCell ref="H1831:I1831"/>
    <mergeCell ref="F1845:G1845"/>
    <mergeCell ref="J1831:K1831"/>
    <mergeCell ref="C1829:D1829"/>
    <mergeCell ref="C1790:D1790"/>
    <mergeCell ref="K1804:N1804"/>
    <mergeCell ref="H1787:N1787"/>
    <mergeCell ref="I1769:J1769"/>
    <mergeCell ref="K1769:N1769"/>
    <mergeCell ref="C1831:D1831"/>
    <mergeCell ref="I1834:J1834"/>
    <mergeCell ref="H1830:I1830"/>
    <mergeCell ref="H1833:I1833"/>
    <mergeCell ref="F1832:G1832"/>
    <mergeCell ref="H1832:I1832"/>
    <mergeCell ref="D1813:N1813"/>
    <mergeCell ref="I1836:J1836"/>
    <mergeCell ref="C1832:E1833"/>
    <mergeCell ref="J1829:K1829"/>
    <mergeCell ref="L1832:M1832"/>
    <mergeCell ref="C1792:D1792"/>
    <mergeCell ref="C1793:D1793"/>
    <mergeCell ref="L1833:M1833"/>
    <mergeCell ref="H1792:I1792"/>
    <mergeCell ref="J1790:K1790"/>
    <mergeCell ref="D1778:N1778"/>
    <mergeCell ref="H1793:I1793"/>
    <mergeCell ref="C1786:F1786"/>
    <mergeCell ref="J1211:J1213"/>
    <mergeCell ref="H1108:N1108"/>
    <mergeCell ref="H1105:I1107"/>
    <mergeCell ref="I2058:N2059"/>
    <mergeCell ref="A2026:A2059"/>
    <mergeCell ref="I1090:J1090"/>
    <mergeCell ref="C1080:D1080"/>
    <mergeCell ref="K1105:L1105"/>
    <mergeCell ref="C1083:D1083"/>
    <mergeCell ref="I1064:N1065"/>
    <mergeCell ref="H936:I937"/>
    <mergeCell ref="K2083:L2083"/>
    <mergeCell ref="I950:N950"/>
    <mergeCell ref="L945:M945"/>
    <mergeCell ref="J2074:K2074"/>
    <mergeCell ref="F921:G921"/>
    <mergeCell ref="M947:N947"/>
    <mergeCell ref="I949:J949"/>
    <mergeCell ref="C951:E951"/>
    <mergeCell ref="C935:F935"/>
    <mergeCell ref="K948:N948"/>
    <mergeCell ref="K953:N953"/>
    <mergeCell ref="J936:K937"/>
    <mergeCell ref="F949:G949"/>
    <mergeCell ref="C2074:D2074"/>
    <mergeCell ref="F951:G951"/>
    <mergeCell ref="M936:M937"/>
    <mergeCell ref="K952:N952"/>
    <mergeCell ref="K949:N949"/>
    <mergeCell ref="F922:G922"/>
    <mergeCell ref="F923:G923"/>
    <mergeCell ref="I947:J947"/>
    <mergeCell ref="I948:J948"/>
    <mergeCell ref="F944:G944"/>
    <mergeCell ref="H935:N935"/>
    <mergeCell ref="C950:E950"/>
    <mergeCell ref="C939:D939"/>
    <mergeCell ref="C938:D938"/>
    <mergeCell ref="H944:I944"/>
    <mergeCell ref="C949:E949"/>
    <mergeCell ref="M2083:N2083"/>
    <mergeCell ref="H939:I939"/>
    <mergeCell ref="L936:L937"/>
    <mergeCell ref="H2074:I2074"/>
    <mergeCell ref="N936:N938"/>
    <mergeCell ref="C952:E952"/>
    <mergeCell ref="I918:J918"/>
    <mergeCell ref="J942:K942"/>
    <mergeCell ref="I952:J952"/>
    <mergeCell ref="I951:J951"/>
    <mergeCell ref="I946:J946"/>
    <mergeCell ref="I954:N956"/>
    <mergeCell ref="H977:I977"/>
    <mergeCell ref="F958:G958"/>
    <mergeCell ref="J979:K979"/>
    <mergeCell ref="F972:F973"/>
    <mergeCell ref="H943:I943"/>
    <mergeCell ref="C943:D943"/>
    <mergeCell ref="H978:I978"/>
    <mergeCell ref="H967:N967"/>
    <mergeCell ref="F955:G955"/>
    <mergeCell ref="F957:G957"/>
    <mergeCell ref="F956:G956"/>
    <mergeCell ref="L944:M944"/>
    <mergeCell ref="I957:N958"/>
    <mergeCell ref="H979:I979"/>
    <mergeCell ref="F953:G953"/>
    <mergeCell ref="C969:F969"/>
    <mergeCell ref="H938:I938"/>
    <mergeCell ref="J972:K973"/>
    <mergeCell ref="J938:K938"/>
    <mergeCell ref="I919:N921"/>
    <mergeCell ref="F952:G952"/>
    <mergeCell ref="C944:E945"/>
    <mergeCell ref="B924:N924"/>
    <mergeCell ref="B1066:N1066"/>
    <mergeCell ref="K1091:N1091"/>
    <mergeCell ref="K1090:N1090"/>
    <mergeCell ref="M1089:N1089"/>
    <mergeCell ref="J1083:K1083"/>
    <mergeCell ref="H1080:I1080"/>
    <mergeCell ref="A1067:A1100"/>
    <mergeCell ref="J1081:K1081"/>
    <mergeCell ref="C2044:D2044"/>
    <mergeCell ref="C2047:H2047"/>
    <mergeCell ref="I2047:J2047"/>
    <mergeCell ref="K2047:L2047"/>
    <mergeCell ref="C2048:E2049"/>
    <mergeCell ref="C1120:D1120"/>
    <mergeCell ref="H1109:N1109"/>
    <mergeCell ref="C1108:F1108"/>
    <mergeCell ref="J1119:K1119"/>
    <mergeCell ref="H1118:I1118"/>
    <mergeCell ref="H1120:I1120"/>
    <mergeCell ref="J1120:K1120"/>
    <mergeCell ref="M2047:N2047"/>
    <mergeCell ref="C1119:D1119"/>
    <mergeCell ref="K1107:L1107"/>
    <mergeCell ref="H1110:N1110"/>
    <mergeCell ref="M1125:N1125"/>
    <mergeCell ref="C1109:F1109"/>
    <mergeCell ref="K1106:N1106"/>
    <mergeCell ref="M1107:N1107"/>
    <mergeCell ref="H1119:I1119"/>
    <mergeCell ref="C1112:F1112"/>
    <mergeCell ref="J1118:K1118"/>
    <mergeCell ref="J2044:K2044"/>
    <mergeCell ref="C1111:F1111"/>
    <mergeCell ref="F1091:G1091"/>
    <mergeCell ref="C2045:E2046"/>
    <mergeCell ref="F2046:G2046"/>
    <mergeCell ref="H2046:I2046"/>
    <mergeCell ref="L2046:M2046"/>
    <mergeCell ref="C1091:E1091"/>
    <mergeCell ref="H2044:I2044"/>
    <mergeCell ref="I1091:J1091"/>
    <mergeCell ref="H2045:I2045"/>
    <mergeCell ref="F2045:G2045"/>
    <mergeCell ref="L2045:M2045"/>
    <mergeCell ref="I556:J556"/>
    <mergeCell ref="H652:I653"/>
    <mergeCell ref="H575:N575"/>
    <mergeCell ref="H581:I582"/>
    <mergeCell ref="C520:H520"/>
    <mergeCell ref="J517:K517"/>
    <mergeCell ref="H541:N541"/>
    <mergeCell ref="J443:K443"/>
    <mergeCell ref="F459:G459"/>
    <mergeCell ref="F453:G453"/>
    <mergeCell ref="F458:G458"/>
    <mergeCell ref="F457:G457"/>
    <mergeCell ref="C453:E453"/>
    <mergeCell ref="H398:N398"/>
    <mergeCell ref="F420:G420"/>
    <mergeCell ref="C407:D407"/>
    <mergeCell ref="A462:N462"/>
    <mergeCell ref="H474:N474"/>
    <mergeCell ref="B463:N463"/>
    <mergeCell ref="C518:E519"/>
    <mergeCell ref="J482:K482"/>
    <mergeCell ref="H477:I477"/>
    <mergeCell ref="H1336:I1336"/>
    <mergeCell ref="C1326:F1326"/>
    <mergeCell ref="J1331:K1331"/>
    <mergeCell ref="A1316:A1349"/>
    <mergeCell ref="D1281:N1281"/>
    <mergeCell ref="K2191:N2191"/>
    <mergeCell ref="I1273:J1273"/>
    <mergeCell ref="C2192:E2192"/>
    <mergeCell ref="C1260:D1260"/>
    <mergeCell ref="I2191:J2191"/>
    <mergeCell ref="F2192:G2192"/>
    <mergeCell ref="F2190:G2191"/>
    <mergeCell ref="I2189:J2189"/>
    <mergeCell ref="C1072:F1072"/>
    <mergeCell ref="I1057:N1057"/>
    <mergeCell ref="I1058:J1058"/>
    <mergeCell ref="F1058:G1058"/>
    <mergeCell ref="K1069:L1069"/>
    <mergeCell ref="H1081:I1081"/>
    <mergeCell ref="C1051:E1052"/>
    <mergeCell ref="J1043:K1044"/>
    <mergeCell ref="K1054:L1054"/>
    <mergeCell ref="C1007:D1008"/>
    <mergeCell ref="E1007:E1008"/>
    <mergeCell ref="H1042:N1042"/>
    <mergeCell ref="F1054:G1055"/>
    <mergeCell ref="F1007:F1008"/>
    <mergeCell ref="G1007:G1008"/>
    <mergeCell ref="H1007:I1008"/>
    <mergeCell ref="J1007:K1008"/>
    <mergeCell ref="L1299:M1299"/>
    <mergeCell ref="C1264:E1265"/>
    <mergeCell ref="H1260:I1260"/>
    <mergeCell ref="E2143:E2144"/>
    <mergeCell ref="M2179:M2180"/>
    <mergeCell ref="H2142:N2142"/>
    <mergeCell ref="J2184:K2184"/>
    <mergeCell ref="K1273:N1273"/>
    <mergeCell ref="H2183:I2183"/>
    <mergeCell ref="I2196:J2196"/>
    <mergeCell ref="H2182:I2182"/>
    <mergeCell ref="I2197:N2199"/>
    <mergeCell ref="H2175:N2175"/>
    <mergeCell ref="I2195:J2195"/>
    <mergeCell ref="K2195:N2195"/>
    <mergeCell ref="H2176:N2176"/>
    <mergeCell ref="H1300:I1300"/>
    <mergeCell ref="C1266:H1266"/>
    <mergeCell ref="J1260:K1260"/>
    <mergeCell ref="I2190:J2190"/>
    <mergeCell ref="C2175:F2175"/>
    <mergeCell ref="C2176:F2176"/>
    <mergeCell ref="C2177:F2177"/>
    <mergeCell ref="C2182:D2182"/>
    <mergeCell ref="C1282:G1284"/>
    <mergeCell ref="I2200:N2201"/>
    <mergeCell ref="K1272:N1272"/>
    <mergeCell ref="B2202:N2202"/>
    <mergeCell ref="H2178:N2178"/>
    <mergeCell ref="J2182:K2182"/>
    <mergeCell ref="F2179:F2180"/>
    <mergeCell ref="J2179:K2180"/>
    <mergeCell ref="H2179:I2180"/>
    <mergeCell ref="G2179:G2180"/>
    <mergeCell ref="C2189:H2189"/>
    <mergeCell ref="J1262:K1262"/>
    <mergeCell ref="H1261:I1261"/>
    <mergeCell ref="J1263:K1263"/>
    <mergeCell ref="H1262:I1262"/>
    <mergeCell ref="I1266:J1266"/>
    <mergeCell ref="K2189:L2189"/>
    <mergeCell ref="K2190:L2190"/>
    <mergeCell ref="F2195:G2195"/>
    <mergeCell ref="I1274:N1276"/>
    <mergeCell ref="K2192:N2192"/>
    <mergeCell ref="M2189:N2189"/>
    <mergeCell ref="M2190:N2190"/>
    <mergeCell ref="K2206:N2206"/>
    <mergeCell ref="N2179:N2181"/>
    <mergeCell ref="G2143:G2144"/>
    <mergeCell ref="E2179:E2180"/>
    <mergeCell ref="H2145:I2145"/>
    <mergeCell ref="J2145:K2145"/>
    <mergeCell ref="J1261:K1261"/>
    <mergeCell ref="C2190:E2191"/>
    <mergeCell ref="I2192:J2192"/>
    <mergeCell ref="C2195:E2195"/>
    <mergeCell ref="C2183:D2183"/>
    <mergeCell ref="C2184:D2184"/>
    <mergeCell ref="C2178:F2178"/>
    <mergeCell ref="F1300:G1300"/>
    <mergeCell ref="K2196:N2196"/>
    <mergeCell ref="M2143:M2144"/>
    <mergeCell ref="C2145:D2145"/>
    <mergeCell ref="J2146:K2146"/>
    <mergeCell ref="H2146:I2146"/>
    <mergeCell ref="F2143:F2144"/>
    <mergeCell ref="J2143:K2144"/>
    <mergeCell ref="H2143:I2144"/>
    <mergeCell ref="L2179:L2180"/>
    <mergeCell ref="C2146:D2146"/>
    <mergeCell ref="N2143:N2145"/>
    <mergeCell ref="C2179:D2180"/>
    <mergeCell ref="J2183:K2183"/>
    <mergeCell ref="H2184:I2184"/>
    <mergeCell ref="H2177:N2177"/>
    <mergeCell ref="C2143:D2144"/>
    <mergeCell ref="C2147:D2147"/>
    <mergeCell ref="L2143:L2144"/>
    <mergeCell ref="J759:K760"/>
    <mergeCell ref="C766:D766"/>
    <mergeCell ref="I774:J774"/>
    <mergeCell ref="A748:A781"/>
    <mergeCell ref="K776:N776"/>
    <mergeCell ref="H727:I727"/>
    <mergeCell ref="J714:J716"/>
    <mergeCell ref="B711:N711"/>
    <mergeCell ref="C753:F753"/>
    <mergeCell ref="D712:N712"/>
    <mergeCell ref="D713:N713"/>
    <mergeCell ref="D570:N570"/>
    <mergeCell ref="H648:N648"/>
    <mergeCell ref="C572:G574"/>
    <mergeCell ref="I595:N595"/>
    <mergeCell ref="K594:N594"/>
    <mergeCell ref="C576:F576"/>
    <mergeCell ref="C581:D582"/>
    <mergeCell ref="H540:N540"/>
    <mergeCell ref="B499:C500"/>
    <mergeCell ref="F523:G523"/>
    <mergeCell ref="I591:J591"/>
    <mergeCell ref="K526:N526"/>
    <mergeCell ref="C517:D517"/>
    <mergeCell ref="A499:A532"/>
    <mergeCell ref="D499:N499"/>
    <mergeCell ref="B498:N498"/>
    <mergeCell ref="H504:N504"/>
    <mergeCell ref="I520:J520"/>
    <mergeCell ref="D500:N500"/>
    <mergeCell ref="C501:G503"/>
    <mergeCell ref="K501:L501"/>
    <mergeCell ref="C504:F504"/>
    <mergeCell ref="H505:N505"/>
    <mergeCell ref="J501:J503"/>
    <mergeCell ref="C506:F506"/>
    <mergeCell ref="H506:N506"/>
    <mergeCell ref="C505:F505"/>
    <mergeCell ref="K502:N502"/>
    <mergeCell ref="H501:I503"/>
    <mergeCell ref="K503:L503"/>
    <mergeCell ref="M503:N503"/>
    <mergeCell ref="I1629:N1631"/>
    <mergeCell ref="J1540:K1541"/>
    <mergeCell ref="C1590:E1590"/>
    <mergeCell ref="C1698:E1698"/>
    <mergeCell ref="I1627:J1627"/>
    <mergeCell ref="F1626:G1626"/>
    <mergeCell ref="I1628:J1628"/>
    <mergeCell ref="I1589:N1589"/>
    <mergeCell ref="G1540:G1541"/>
    <mergeCell ref="F1553:G1553"/>
    <mergeCell ref="C1542:D1542"/>
    <mergeCell ref="I1588:J1588"/>
    <mergeCell ref="N1540:N1542"/>
    <mergeCell ref="E1540:E1541"/>
    <mergeCell ref="F1589:G1589"/>
    <mergeCell ref="M1540:M1541"/>
    <mergeCell ref="H1540:I1541"/>
    <mergeCell ref="H1542:I1542"/>
    <mergeCell ref="C1539:F1539"/>
    <mergeCell ref="C1540:D1541"/>
    <mergeCell ref="F1540:F1541"/>
    <mergeCell ref="K1553:N1553"/>
    <mergeCell ref="I1553:J1553"/>
    <mergeCell ref="H1539:N1539"/>
    <mergeCell ref="L1540:L1541"/>
    <mergeCell ref="J1542:K1542"/>
    <mergeCell ref="F1158:G1158"/>
    <mergeCell ref="I1165:J1165"/>
    <mergeCell ref="F1170:G1170"/>
    <mergeCell ref="C1228:E1229"/>
    <mergeCell ref="I1201:J1201"/>
    <mergeCell ref="K1233:N1233"/>
    <mergeCell ref="F1194:G1194"/>
    <mergeCell ref="L1158:M1158"/>
    <mergeCell ref="H1153:I1153"/>
    <mergeCell ref="K1165:N1165"/>
    <mergeCell ref="F1171:G1171"/>
    <mergeCell ref="F1167:G1167"/>
    <mergeCell ref="F1166:G1166"/>
    <mergeCell ref="F1168:G1168"/>
    <mergeCell ref="F1169:G1169"/>
    <mergeCell ref="K1201:N1201"/>
    <mergeCell ref="H1227:I1227"/>
    <mergeCell ref="C1200:E1200"/>
    <mergeCell ref="F1199:G1199"/>
    <mergeCell ref="H1229:I1229"/>
    <mergeCell ref="I1198:J1198"/>
    <mergeCell ref="K1198:N1198"/>
    <mergeCell ref="C1156:D1156"/>
    <mergeCell ref="J1114:K1115"/>
    <mergeCell ref="C1116:D1116"/>
    <mergeCell ref="C1117:D1117"/>
    <mergeCell ref="K846:N846"/>
    <mergeCell ref="C900:F900"/>
    <mergeCell ref="E901:E902"/>
    <mergeCell ref="I848:N850"/>
    <mergeCell ref="I845:J845"/>
    <mergeCell ref="F668:G668"/>
    <mergeCell ref="I667:J667"/>
    <mergeCell ref="F665:G665"/>
    <mergeCell ref="K668:N668"/>
    <mergeCell ref="F666:G666"/>
    <mergeCell ref="I668:J668"/>
    <mergeCell ref="H720:N720"/>
    <mergeCell ref="I736:J736"/>
    <mergeCell ref="C721:F721"/>
    <mergeCell ref="I738:J738"/>
    <mergeCell ref="M733:N733"/>
    <mergeCell ref="F803:G803"/>
    <mergeCell ref="F734:G735"/>
    <mergeCell ref="I734:J734"/>
    <mergeCell ref="K734:L734"/>
    <mergeCell ref="M734:N734"/>
    <mergeCell ref="I735:J735"/>
    <mergeCell ref="K735:N735"/>
    <mergeCell ref="K698:L698"/>
    <mergeCell ref="C666:E666"/>
    <mergeCell ref="F663:G664"/>
    <mergeCell ref="C667:E667"/>
    <mergeCell ref="I664:J664"/>
    <mergeCell ref="H697:I697"/>
    <mergeCell ref="C668:E668"/>
    <mergeCell ref="I1163:N1163"/>
    <mergeCell ref="J1149:K1150"/>
    <mergeCell ref="H1158:I1158"/>
    <mergeCell ref="I1161:J1161"/>
    <mergeCell ref="C1086:E1087"/>
    <mergeCell ref="F1061:G1061"/>
    <mergeCell ref="H1086:I1086"/>
    <mergeCell ref="H1151:I1151"/>
    <mergeCell ref="M1088:N1088"/>
    <mergeCell ref="M1160:N1160"/>
    <mergeCell ref="I1088:J1088"/>
    <mergeCell ref="L1086:M1086"/>
    <mergeCell ref="K1089:L1089"/>
    <mergeCell ref="I1089:J1089"/>
    <mergeCell ref="K1088:L1088"/>
    <mergeCell ref="K1130:N1130"/>
    <mergeCell ref="H1152:I1152"/>
    <mergeCell ref="J1151:K1151"/>
    <mergeCell ref="J1152:K1152"/>
    <mergeCell ref="M1149:M1150"/>
    <mergeCell ref="C1113:F1113"/>
    <mergeCell ref="N1149:N1151"/>
    <mergeCell ref="H1157:I1157"/>
    <mergeCell ref="K1159:L1159"/>
    <mergeCell ref="I1130:J1130"/>
    <mergeCell ref="F1130:G1130"/>
    <mergeCell ref="L1149:L1150"/>
    <mergeCell ref="I1099:N1100"/>
    <mergeCell ref="I1093:J1093"/>
    <mergeCell ref="F1086:G1086"/>
    <mergeCell ref="F1087:G1087"/>
    <mergeCell ref="F1089:G1090"/>
    <mergeCell ref="I913:J913"/>
    <mergeCell ref="L1087:M1087"/>
    <mergeCell ref="I1094:J1094"/>
    <mergeCell ref="K913:N913"/>
    <mergeCell ref="I1372:J1372"/>
    <mergeCell ref="C1302:E1303"/>
    <mergeCell ref="K1340:N1340"/>
    <mergeCell ref="C1227:D1227"/>
    <mergeCell ref="L1194:M1194"/>
    <mergeCell ref="C1188:D1188"/>
    <mergeCell ref="H1188:I1188"/>
    <mergeCell ref="J1188:K1188"/>
    <mergeCell ref="C1187:D1187"/>
    <mergeCell ref="H1187:I1187"/>
    <mergeCell ref="J1187:K1187"/>
    <mergeCell ref="F1343:G1343"/>
    <mergeCell ref="M1249:N1249"/>
    <mergeCell ref="H1222:I1222"/>
    <mergeCell ref="D1175:N1175"/>
    <mergeCell ref="I1196:J1196"/>
    <mergeCell ref="C1181:F1181"/>
    <mergeCell ref="F1157:G1157"/>
    <mergeCell ref="H1194:I1194"/>
    <mergeCell ref="J1153:K1153"/>
    <mergeCell ref="I1162:J1162"/>
    <mergeCell ref="J1156:K1156"/>
    <mergeCell ref="H1154:I1154"/>
    <mergeCell ref="H1366:I1366"/>
    <mergeCell ref="C1254:F1254"/>
    <mergeCell ref="K1249:L1249"/>
    <mergeCell ref="C1255:F1255"/>
    <mergeCell ref="F1341:G1341"/>
    <mergeCell ref="J1226:K1226"/>
    <mergeCell ref="F1200:G1200"/>
    <mergeCell ref="M1196:N1196"/>
    <mergeCell ref="H1193:I1193"/>
    <mergeCell ref="C1196:E1197"/>
    <mergeCell ref="H1156:I1156"/>
    <mergeCell ref="K1195:L1195"/>
    <mergeCell ref="J1369:K1369"/>
    <mergeCell ref="H1254:N1254"/>
    <mergeCell ref="K1232:N1232"/>
    <mergeCell ref="L1193:M1193"/>
    <mergeCell ref="C1184:F1184"/>
    <mergeCell ref="C1193:E1194"/>
    <mergeCell ref="H1184:N1184"/>
    <mergeCell ref="M1185:M1186"/>
    <mergeCell ref="L1185:L1186"/>
    <mergeCell ref="H1182:N1182"/>
    <mergeCell ref="C1182:F1182"/>
    <mergeCell ref="I1197:J1197"/>
    <mergeCell ref="N1185:N1187"/>
    <mergeCell ref="C1231:E1232"/>
    <mergeCell ref="H1228:I1228"/>
    <mergeCell ref="M1230:N1230"/>
    <mergeCell ref="I1233:J1233"/>
    <mergeCell ref="C1226:D1226"/>
    <mergeCell ref="I1202:J1202"/>
    <mergeCell ref="K1202:N1202"/>
    <mergeCell ref="I1203:N1205"/>
    <mergeCell ref="C1147:F1147"/>
    <mergeCell ref="I1164:J1164"/>
    <mergeCell ref="L1157:M1157"/>
    <mergeCell ref="H1146:N1146"/>
    <mergeCell ref="K1131:N1131"/>
    <mergeCell ref="H1085:I1085"/>
    <mergeCell ref="H1084:I1084"/>
    <mergeCell ref="K1160:L1160"/>
    <mergeCell ref="C1130:E1130"/>
    <mergeCell ref="F1160:G1161"/>
    <mergeCell ref="H1155:I1155"/>
    <mergeCell ref="C1159:H1159"/>
    <mergeCell ref="C1160:E1161"/>
    <mergeCell ref="C1151:D1151"/>
    <mergeCell ref="C1084:D1084"/>
    <mergeCell ref="I1131:J1131"/>
    <mergeCell ref="K1094:N1094"/>
    <mergeCell ref="K1095:N1095"/>
    <mergeCell ref="A1030:N1030"/>
    <mergeCell ref="J1084:K1084"/>
    <mergeCell ref="C1085:D1085"/>
    <mergeCell ref="F1060:G1060"/>
    <mergeCell ref="C1060:E1065"/>
    <mergeCell ref="I1095:J1095"/>
    <mergeCell ref="K1059:N1059"/>
    <mergeCell ref="A961:A994"/>
    <mergeCell ref="J1085:K1085"/>
    <mergeCell ref="B1031:N1031"/>
    <mergeCell ref="H1087:I1087"/>
    <mergeCell ref="A888:N888"/>
    <mergeCell ref="A1032:A1065"/>
    <mergeCell ref="C1088:H1088"/>
    <mergeCell ref="C1094:E1094"/>
    <mergeCell ref="C1092:E1092"/>
    <mergeCell ref="C1089:E1090"/>
    <mergeCell ref="C1093:E1093"/>
    <mergeCell ref="A890:A923"/>
    <mergeCell ref="K1161:N1161"/>
    <mergeCell ref="C1152:D1152"/>
    <mergeCell ref="F1272:G1272"/>
    <mergeCell ref="H1265:I1265"/>
    <mergeCell ref="K1269:N1269"/>
    <mergeCell ref="I1234:N1234"/>
    <mergeCell ref="C1235:E1235"/>
    <mergeCell ref="I1237:J1237"/>
    <mergeCell ref="K1237:N1237"/>
    <mergeCell ref="I1238:N1240"/>
    <mergeCell ref="J1402:K1402"/>
    <mergeCell ref="F1305:G1305"/>
    <mergeCell ref="J1298:K1298"/>
    <mergeCell ref="C1270:E1270"/>
    <mergeCell ref="H1298:I1298"/>
    <mergeCell ref="J1291:K1292"/>
    <mergeCell ref="F1302:G1303"/>
    <mergeCell ref="C1272:E1272"/>
    <mergeCell ref="I1301:J1301"/>
    <mergeCell ref="C1271:E1271"/>
    <mergeCell ref="M1291:M1292"/>
    <mergeCell ref="I1269:J1269"/>
    <mergeCell ref="F1342:G1342"/>
    <mergeCell ref="L1291:L1292"/>
    <mergeCell ref="C1269:E1269"/>
    <mergeCell ref="H1369:I1369"/>
    <mergeCell ref="C1305:E1305"/>
    <mergeCell ref="I1305:N1305"/>
    <mergeCell ref="C1298:D1298"/>
    <mergeCell ref="H1606:N1606"/>
    <mergeCell ref="I1663:J1663"/>
    <mergeCell ref="C1607:F1607"/>
    <mergeCell ref="M1504:M1505"/>
    <mergeCell ref="F1518:G1518"/>
    <mergeCell ref="C1506:D1506"/>
    <mergeCell ref="I1518:N1518"/>
    <mergeCell ref="H1607:N1607"/>
    <mergeCell ref="F1549:G1549"/>
    <mergeCell ref="C1366:D1366"/>
    <mergeCell ref="J1404:K1404"/>
    <mergeCell ref="C1406:E1407"/>
    <mergeCell ref="C1657:E1658"/>
    <mergeCell ref="K1628:N1628"/>
    <mergeCell ref="C1606:F1606"/>
    <mergeCell ref="H1605:N1605"/>
    <mergeCell ref="I1517:J1517"/>
    <mergeCell ref="C1475:D1475"/>
    <mergeCell ref="J1474:K1474"/>
    <mergeCell ref="M1550:N1550"/>
    <mergeCell ref="I1521:J1521"/>
    <mergeCell ref="C1553:E1553"/>
    <mergeCell ref="I1550:J1550"/>
    <mergeCell ref="H1549:I1549"/>
    <mergeCell ref="K1552:N1552"/>
    <mergeCell ref="C1520:E1520"/>
    <mergeCell ref="F1515:G1516"/>
    <mergeCell ref="I1515:J1515"/>
    <mergeCell ref="K1515:L1515"/>
    <mergeCell ref="M1515:N1515"/>
    <mergeCell ref="I1516:J1516"/>
    <mergeCell ref="K1516:N1516"/>
    <mergeCell ref="C1510:D1510"/>
    <mergeCell ref="J1476:K1476"/>
    <mergeCell ref="H1474:I1474"/>
    <mergeCell ref="J1506:K1506"/>
    <mergeCell ref="C1476:D1476"/>
    <mergeCell ref="H1475:I1475"/>
    <mergeCell ref="C1474:D1474"/>
    <mergeCell ref="H1477:I1477"/>
    <mergeCell ref="J1475:K1475"/>
    <mergeCell ref="C1477:E1478"/>
    <mergeCell ref="F1477:G1477"/>
    <mergeCell ref="H1476:I1476"/>
    <mergeCell ref="M1656:N1656"/>
    <mergeCell ref="F1588:G1588"/>
    <mergeCell ref="C1608:F1608"/>
    <mergeCell ref="C1511:D1511"/>
    <mergeCell ref="H1400:I1400"/>
    <mergeCell ref="J1439:K1439"/>
    <mergeCell ref="H1472:I1472"/>
    <mergeCell ref="C1403:D1403"/>
    <mergeCell ref="M1398:M1399"/>
    <mergeCell ref="F1406:G1406"/>
    <mergeCell ref="C1341:E1341"/>
    <mergeCell ref="I1373:J1373"/>
    <mergeCell ref="G1398:G1399"/>
    <mergeCell ref="J1367:K1367"/>
    <mergeCell ref="H1407:I1407"/>
    <mergeCell ref="H1371:I1371"/>
    <mergeCell ref="L1371:M1371"/>
    <mergeCell ref="K1372:L1372"/>
    <mergeCell ref="K1373:L1373"/>
    <mergeCell ref="I1341:N1341"/>
    <mergeCell ref="L1398:L1399"/>
    <mergeCell ref="H1406:I1406"/>
    <mergeCell ref="C1402:D1402"/>
    <mergeCell ref="C1373:E1374"/>
    <mergeCell ref="F1271:G1271"/>
    <mergeCell ref="C1251:F1251"/>
    <mergeCell ref="J1259:K1259"/>
    <mergeCell ref="I1302:J1302"/>
    <mergeCell ref="I1270:N1270"/>
    <mergeCell ref="F1269:G1269"/>
    <mergeCell ref="H1251:N1251"/>
    <mergeCell ref="F1270:G1270"/>
    <mergeCell ref="C1252:F1252"/>
    <mergeCell ref="I1272:J1272"/>
    <mergeCell ref="H1250:N1250"/>
    <mergeCell ref="I1271:J1271"/>
    <mergeCell ref="C1258:D1258"/>
    <mergeCell ref="F1265:G1265"/>
    <mergeCell ref="L1265:M1265"/>
    <mergeCell ref="H1252:N1252"/>
    <mergeCell ref="C1259:D1259"/>
    <mergeCell ref="C1250:F1250"/>
    <mergeCell ref="H1259:I1259"/>
    <mergeCell ref="J1258:K1258"/>
    <mergeCell ref="H1258:I1258"/>
    <mergeCell ref="A1243:N1243"/>
    <mergeCell ref="M1195:N1195"/>
    <mergeCell ref="C1166:E1171"/>
    <mergeCell ref="K1166:N1166"/>
    <mergeCell ref="F1193:G1193"/>
    <mergeCell ref="C1180:F1180"/>
    <mergeCell ref="H1180:N1180"/>
    <mergeCell ref="C1164:E1164"/>
    <mergeCell ref="K984:N984"/>
    <mergeCell ref="H1116:I1116"/>
    <mergeCell ref="F1027:G1027"/>
    <mergeCell ref="C916:E916"/>
    <mergeCell ref="I847:J847"/>
    <mergeCell ref="C845:E845"/>
    <mergeCell ref="L732:M732"/>
    <mergeCell ref="H766:I766"/>
    <mergeCell ref="C733:H733"/>
    <mergeCell ref="L803:M803"/>
    <mergeCell ref="C799:D799"/>
    <mergeCell ref="M770:N770"/>
    <mergeCell ref="H803:I803"/>
    <mergeCell ref="K771:N771"/>
    <mergeCell ref="H801:I801"/>
    <mergeCell ref="F802:G802"/>
    <mergeCell ref="K770:L770"/>
    <mergeCell ref="C437:F437"/>
    <mergeCell ref="M439:M440"/>
    <mergeCell ref="C441:D441"/>
    <mergeCell ref="F417:G417"/>
    <mergeCell ref="I417:J417"/>
    <mergeCell ref="K417:N417"/>
    <mergeCell ref="J406:K406"/>
    <mergeCell ref="C381:E381"/>
    <mergeCell ref="H375:I375"/>
    <mergeCell ref="C1693:E1694"/>
    <mergeCell ref="H1689:I1689"/>
    <mergeCell ref="M1692:N1692"/>
    <mergeCell ref="K1663:N1663"/>
    <mergeCell ref="I1664:N1666"/>
    <mergeCell ref="H1653:I1653"/>
    <mergeCell ref="L1549:M1549"/>
    <mergeCell ref="C1589:E1589"/>
    <mergeCell ref="K1588:N1588"/>
    <mergeCell ref="H1548:I1548"/>
    <mergeCell ref="I1522:N1524"/>
    <mergeCell ref="C699:E700"/>
    <mergeCell ref="I629:J629"/>
    <mergeCell ref="K663:L663"/>
    <mergeCell ref="F628:G629"/>
    <mergeCell ref="C631:E631"/>
    <mergeCell ref="H625:I625"/>
    <mergeCell ref="K629:N629"/>
    <mergeCell ref="C623:D623"/>
    <mergeCell ref="H626:I626"/>
    <mergeCell ref="C622:D622"/>
    <mergeCell ref="J619:K619"/>
    <mergeCell ref="L155:L156"/>
    <mergeCell ref="C159:D159"/>
    <mergeCell ref="J158:K158"/>
    <mergeCell ref="H157:I157"/>
    <mergeCell ref="H155:I156"/>
    <mergeCell ref="J157:K157"/>
    <mergeCell ref="C158:D158"/>
    <mergeCell ref="C193:D193"/>
    <mergeCell ref="H265:I265"/>
    <mergeCell ref="J193:K193"/>
    <mergeCell ref="G191:G192"/>
    <mergeCell ref="J194:K194"/>
    <mergeCell ref="K166:L166"/>
    <mergeCell ref="H158:I158"/>
    <mergeCell ref="N155:N157"/>
    <mergeCell ref="C257:F257"/>
    <mergeCell ref="K165:L165"/>
    <mergeCell ref="M165:N165"/>
    <mergeCell ref="H195:I195"/>
    <mergeCell ref="C166:E167"/>
    <mergeCell ref="M166:N166"/>
    <mergeCell ref="H194:I194"/>
    <mergeCell ref="C165:H165"/>
    <mergeCell ref="C157:D157"/>
    <mergeCell ref="H193:I193"/>
    <mergeCell ref="M155:M156"/>
    <mergeCell ref="F166:G167"/>
    <mergeCell ref="I457:N459"/>
    <mergeCell ref="K450:L450"/>
    <mergeCell ref="C455:E455"/>
    <mergeCell ref="C421:E426"/>
    <mergeCell ref="A251:A284"/>
    <mergeCell ref="L271:M271"/>
    <mergeCell ref="H271:I271"/>
    <mergeCell ref="D251:N251"/>
    <mergeCell ref="B251:C252"/>
    <mergeCell ref="I247:N248"/>
    <mergeCell ref="H1226:I1226"/>
    <mergeCell ref="M1220:M1221"/>
    <mergeCell ref="K1230:L1230"/>
    <mergeCell ref="H1215:N1215"/>
    <mergeCell ref="H1214:N1214"/>
    <mergeCell ref="I1206:N1207"/>
    <mergeCell ref="F1205:G1205"/>
    <mergeCell ref="C1222:D1222"/>
    <mergeCell ref="I1342:J1342"/>
    <mergeCell ref="F1373:G1374"/>
    <mergeCell ref="K1301:L1301"/>
    <mergeCell ref="K1248:N1248"/>
    <mergeCell ref="F1228:G1228"/>
    <mergeCell ref="C1218:F1218"/>
    <mergeCell ref="L1228:M1228"/>
    <mergeCell ref="I1231:J1231"/>
    <mergeCell ref="H1218:N1218"/>
    <mergeCell ref="I1230:J1230"/>
    <mergeCell ref="H1216:N1216"/>
    <mergeCell ref="H1217:N1217"/>
    <mergeCell ref="F1206:G1206"/>
    <mergeCell ref="F1207:G1207"/>
    <mergeCell ref="J1227:K1227"/>
    <mergeCell ref="C1216:F1216"/>
    <mergeCell ref="N1220:N1222"/>
    <mergeCell ref="C1215:F1215"/>
    <mergeCell ref="J1223:K1223"/>
    <mergeCell ref="L1220:L1221"/>
    <mergeCell ref="C1217:F1217"/>
    <mergeCell ref="J1220:K1221"/>
    <mergeCell ref="H1223:I1223"/>
    <mergeCell ref="D1209:N1209"/>
    <mergeCell ref="F1204:G1204"/>
    <mergeCell ref="C1163:E1163"/>
    <mergeCell ref="H1181:N1181"/>
    <mergeCell ref="C1195:H1195"/>
    <mergeCell ref="C908:D908"/>
    <mergeCell ref="K983:L983"/>
    <mergeCell ref="F1022:G1022"/>
    <mergeCell ref="F1023:G1023"/>
    <mergeCell ref="I983:J983"/>
    <mergeCell ref="I1021:N1021"/>
    <mergeCell ref="I1022:J1022"/>
    <mergeCell ref="M983:N983"/>
    <mergeCell ref="B961:C962"/>
    <mergeCell ref="K1196:L1196"/>
    <mergeCell ref="F1163:G1163"/>
    <mergeCell ref="K1162:N1162"/>
    <mergeCell ref="H1147:N1147"/>
    <mergeCell ref="F1162:G1162"/>
    <mergeCell ref="C1155:D1155"/>
    <mergeCell ref="I1135:N1136"/>
    <mergeCell ref="B1137:N1137"/>
    <mergeCell ref="H1122:I1122"/>
    <mergeCell ref="H1123:I1123"/>
    <mergeCell ref="B1032:C1033"/>
    <mergeCell ref="H1149:I1150"/>
    <mergeCell ref="F1021:G1021"/>
    <mergeCell ref="I1096:N1098"/>
    <mergeCell ref="K1023:N1023"/>
    <mergeCell ref="C909:E910"/>
    <mergeCell ref="J908:K908"/>
    <mergeCell ref="C904:D904"/>
    <mergeCell ref="I912:J912"/>
    <mergeCell ref="L910:M910"/>
    <mergeCell ref="F912:G913"/>
    <mergeCell ref="C1020:E1020"/>
    <mergeCell ref="H1113:N1113"/>
    <mergeCell ref="I1159:J1159"/>
    <mergeCell ref="I1132:N1134"/>
    <mergeCell ref="C1022:E1022"/>
    <mergeCell ref="I1020:J1020"/>
    <mergeCell ref="C914:E914"/>
    <mergeCell ref="J906:K906"/>
    <mergeCell ref="C905:D905"/>
    <mergeCell ref="B889:N889"/>
    <mergeCell ref="J905:K905"/>
    <mergeCell ref="F909:G909"/>
    <mergeCell ref="C907:D907"/>
    <mergeCell ref="H910:I910"/>
    <mergeCell ref="H907:I907"/>
    <mergeCell ref="H906:I906"/>
    <mergeCell ref="J907:K907"/>
    <mergeCell ref="B853:N853"/>
    <mergeCell ref="C1021:E1021"/>
    <mergeCell ref="I1129:J1129"/>
    <mergeCell ref="K1020:N1020"/>
    <mergeCell ref="C1023:E1023"/>
    <mergeCell ref="F1093:G1093"/>
    <mergeCell ref="F1094:G1094"/>
    <mergeCell ref="F1020:G1020"/>
    <mergeCell ref="C911:H911"/>
    <mergeCell ref="H908:I908"/>
    <mergeCell ref="H909:I909"/>
    <mergeCell ref="I915:N915"/>
    <mergeCell ref="C912:E913"/>
    <mergeCell ref="C915:E915"/>
    <mergeCell ref="K912:L912"/>
    <mergeCell ref="K914:N914"/>
    <mergeCell ref="F915:G915"/>
    <mergeCell ref="F914:G914"/>
    <mergeCell ref="I914:J914"/>
    <mergeCell ref="I917:J917"/>
    <mergeCell ref="K917:N917"/>
    <mergeCell ref="L909:M909"/>
    <mergeCell ref="I1023:J1023"/>
    <mergeCell ref="F910:G910"/>
    <mergeCell ref="H904:I904"/>
    <mergeCell ref="J904:K904"/>
    <mergeCell ref="I911:J911"/>
    <mergeCell ref="M912:N912"/>
    <mergeCell ref="C906:D906"/>
    <mergeCell ref="H905:I905"/>
    <mergeCell ref="F1114:F1115"/>
    <mergeCell ref="K964:N964"/>
    <mergeCell ref="I986:N986"/>
    <mergeCell ref="F986:G986"/>
    <mergeCell ref="K1036:L1036"/>
    <mergeCell ref="F1026:G1026"/>
    <mergeCell ref="I985:J985"/>
    <mergeCell ref="H1112:N1112"/>
    <mergeCell ref="F1164:G1164"/>
    <mergeCell ref="C1114:D1115"/>
    <mergeCell ref="H827:N827"/>
    <mergeCell ref="F850:G850"/>
    <mergeCell ref="C832:D832"/>
    <mergeCell ref="I846:J846"/>
    <mergeCell ref="L830:L831"/>
    <mergeCell ref="C797:D797"/>
    <mergeCell ref="K633:N633"/>
    <mergeCell ref="F673:G673"/>
    <mergeCell ref="C615:F615"/>
    <mergeCell ref="H719:N719"/>
    <mergeCell ref="F669:G669"/>
    <mergeCell ref="C729:D729"/>
    <mergeCell ref="F590:G590"/>
    <mergeCell ref="I564:N566"/>
    <mergeCell ref="I597:J597"/>
    <mergeCell ref="I563:J563"/>
    <mergeCell ref="F565:G565"/>
    <mergeCell ref="H617:I618"/>
    <mergeCell ref="I596:J596"/>
    <mergeCell ref="F566:G566"/>
    <mergeCell ref="F567:G567"/>
    <mergeCell ref="F568:G568"/>
    <mergeCell ref="C560:E560"/>
    <mergeCell ref="C561:E561"/>
    <mergeCell ref="F738:G738"/>
    <mergeCell ref="K705:N705"/>
    <mergeCell ref="C704:E704"/>
    <mergeCell ref="H615:N615"/>
    <mergeCell ref="F671:G671"/>
    <mergeCell ref="H579:N579"/>
    <mergeCell ref="C580:F580"/>
    <mergeCell ref="H580:N580"/>
    <mergeCell ref="C669:E674"/>
    <mergeCell ref="K704:N704"/>
    <mergeCell ref="I705:J705"/>
    <mergeCell ref="I706:N708"/>
    <mergeCell ref="I633:J633"/>
    <mergeCell ref="F672:G672"/>
    <mergeCell ref="I634:J634"/>
    <mergeCell ref="F704:G704"/>
    <mergeCell ref="K634:N634"/>
    <mergeCell ref="I635:N637"/>
    <mergeCell ref="C633:E633"/>
    <mergeCell ref="I704:J704"/>
    <mergeCell ref="F633:G633"/>
    <mergeCell ref="K627:L627"/>
    <mergeCell ref="F589:G589"/>
    <mergeCell ref="K563:N563"/>
    <mergeCell ref="H554:I554"/>
    <mergeCell ref="I594:J594"/>
    <mergeCell ref="J552:K552"/>
    <mergeCell ref="L617:L618"/>
    <mergeCell ref="F670:G670"/>
    <mergeCell ref="C596:E596"/>
    <mergeCell ref="I562:J562"/>
    <mergeCell ref="C549:D549"/>
    <mergeCell ref="J549:K549"/>
    <mergeCell ref="H548:I548"/>
    <mergeCell ref="H549:I549"/>
    <mergeCell ref="C553:D553"/>
    <mergeCell ref="H555:I555"/>
    <mergeCell ref="B535:C536"/>
    <mergeCell ref="I627:J627"/>
    <mergeCell ref="F561:G561"/>
    <mergeCell ref="H552:I552"/>
    <mergeCell ref="K597:N597"/>
    <mergeCell ref="H620:I620"/>
    <mergeCell ref="F596:G596"/>
    <mergeCell ref="L589:M589"/>
    <mergeCell ref="L590:M590"/>
    <mergeCell ref="I567:N568"/>
    <mergeCell ref="I560:N560"/>
    <mergeCell ref="F597:G597"/>
    <mergeCell ref="J620:K620"/>
    <mergeCell ref="I593:J593"/>
    <mergeCell ref="C589:E590"/>
    <mergeCell ref="B534:N534"/>
    <mergeCell ref="F560:G560"/>
    <mergeCell ref="F674:G674"/>
    <mergeCell ref="C597:E597"/>
    <mergeCell ref="J617:K618"/>
    <mergeCell ref="H590:I590"/>
    <mergeCell ref="C552:D552"/>
    <mergeCell ref="K562:N562"/>
    <mergeCell ref="C548:D548"/>
    <mergeCell ref="K492:N492"/>
    <mergeCell ref="H484:I484"/>
    <mergeCell ref="I489:N489"/>
    <mergeCell ref="F562:G562"/>
    <mergeCell ref="C491:E491"/>
    <mergeCell ref="J548:K548"/>
    <mergeCell ref="C490:E490"/>
    <mergeCell ref="K491:N491"/>
    <mergeCell ref="I486:J486"/>
    <mergeCell ref="C486:E487"/>
    <mergeCell ref="I491:J491"/>
    <mergeCell ref="M486:N486"/>
    <mergeCell ref="C488:E488"/>
    <mergeCell ref="C483:E484"/>
    <mergeCell ref="K488:N488"/>
    <mergeCell ref="F486:G487"/>
    <mergeCell ref="I490:J490"/>
    <mergeCell ref="K486:L486"/>
    <mergeCell ref="I487:J487"/>
    <mergeCell ref="H483:I483"/>
    <mergeCell ref="L483:M483"/>
    <mergeCell ref="F484:G484"/>
    <mergeCell ref="F483:G483"/>
    <mergeCell ref="K487:N487"/>
    <mergeCell ref="I488:J488"/>
    <mergeCell ref="I492:J492"/>
    <mergeCell ref="C1024:E1029"/>
    <mergeCell ref="J1117:K1117"/>
    <mergeCell ref="C1146:F1146"/>
    <mergeCell ref="I1166:J1166"/>
    <mergeCell ref="H1148:N1148"/>
    <mergeCell ref="C1154:D1154"/>
    <mergeCell ref="I1195:J1195"/>
    <mergeCell ref="J1154:K1154"/>
    <mergeCell ref="F1196:G1197"/>
    <mergeCell ref="C1153:D1153"/>
    <mergeCell ref="C1157:E1158"/>
    <mergeCell ref="C1162:E1162"/>
    <mergeCell ref="H898:N898"/>
    <mergeCell ref="C971:F971"/>
    <mergeCell ref="H899:N899"/>
    <mergeCell ref="H900:N900"/>
    <mergeCell ref="C798:D798"/>
    <mergeCell ref="H829:N829"/>
    <mergeCell ref="F851:G851"/>
    <mergeCell ref="C772:E772"/>
    <mergeCell ref="H901:I902"/>
    <mergeCell ref="I772:J772"/>
    <mergeCell ref="F852:G852"/>
    <mergeCell ref="J798:K798"/>
    <mergeCell ref="J830:K831"/>
    <mergeCell ref="C773:E773"/>
    <mergeCell ref="I780:N781"/>
    <mergeCell ref="F772:G772"/>
    <mergeCell ref="B782:N782"/>
    <mergeCell ref="H798:I798"/>
    <mergeCell ref="K772:N772"/>
    <mergeCell ref="H797:I797"/>
    <mergeCell ref="J797:K797"/>
    <mergeCell ref="E1114:E1115"/>
    <mergeCell ref="I1160:J1160"/>
    <mergeCell ref="N1114:N1116"/>
    <mergeCell ref="C1118:D1118"/>
    <mergeCell ref="H963:I965"/>
    <mergeCell ref="J903:K903"/>
    <mergeCell ref="C903:D903"/>
    <mergeCell ref="H903:I903"/>
    <mergeCell ref="K985:N985"/>
    <mergeCell ref="H1114:I1115"/>
    <mergeCell ref="F985:G985"/>
    <mergeCell ref="I984:J984"/>
    <mergeCell ref="H969:N969"/>
    <mergeCell ref="H970:N970"/>
    <mergeCell ref="D962:N962"/>
    <mergeCell ref="M449:N449"/>
    <mergeCell ref="H537:I539"/>
    <mergeCell ref="I449:J449"/>
    <mergeCell ref="H512:I512"/>
    <mergeCell ref="K537:L537"/>
    <mergeCell ref="F529:G529"/>
    <mergeCell ref="H585:I585"/>
    <mergeCell ref="K558:N558"/>
    <mergeCell ref="C559:E559"/>
    <mergeCell ref="J622:K622"/>
    <mergeCell ref="F559:G559"/>
    <mergeCell ref="K559:N559"/>
    <mergeCell ref="I558:J558"/>
    <mergeCell ref="C512:D512"/>
    <mergeCell ref="K539:L539"/>
    <mergeCell ref="J512:K512"/>
    <mergeCell ref="C466:G468"/>
    <mergeCell ref="C449:H449"/>
    <mergeCell ref="I559:J559"/>
    <mergeCell ref="F532:G532"/>
    <mergeCell ref="K538:N538"/>
    <mergeCell ref="D535:N535"/>
    <mergeCell ref="D465:N465"/>
    <mergeCell ref="J537:J539"/>
    <mergeCell ref="L581:L582"/>
    <mergeCell ref="D536:N536"/>
    <mergeCell ref="C537:G539"/>
    <mergeCell ref="F530:G530"/>
    <mergeCell ref="F625:G625"/>
    <mergeCell ref="I630:J630"/>
    <mergeCell ref="J623:K623"/>
    <mergeCell ref="L625:M625"/>
    <mergeCell ref="C624:D624"/>
    <mergeCell ref="C625:E626"/>
    <mergeCell ref="M581:M582"/>
    <mergeCell ref="H447:I447"/>
    <mergeCell ref="L448:M448"/>
    <mergeCell ref="H448:I448"/>
    <mergeCell ref="I456:J456"/>
    <mergeCell ref="M510:M511"/>
    <mergeCell ref="J583:K583"/>
    <mergeCell ref="H510:I511"/>
    <mergeCell ref="F528:G528"/>
    <mergeCell ref="J510:K511"/>
    <mergeCell ref="N510:N512"/>
    <mergeCell ref="D464:N464"/>
    <mergeCell ref="G510:G511"/>
    <mergeCell ref="J581:K582"/>
    <mergeCell ref="C583:D583"/>
    <mergeCell ref="H587:I587"/>
    <mergeCell ref="C447:E448"/>
    <mergeCell ref="C585:D585"/>
    <mergeCell ref="H619:I619"/>
    <mergeCell ref="J585:K585"/>
    <mergeCell ref="C584:D584"/>
    <mergeCell ref="H623:I623"/>
    <mergeCell ref="J586:K586"/>
    <mergeCell ref="F448:G448"/>
    <mergeCell ref="L510:L511"/>
    <mergeCell ref="L447:M447"/>
    <mergeCell ref="F555:G555"/>
    <mergeCell ref="I771:J771"/>
    <mergeCell ref="C738:E738"/>
    <mergeCell ref="I737:N737"/>
    <mergeCell ref="F736:G736"/>
    <mergeCell ref="K662:L662"/>
    <mergeCell ref="C660:E661"/>
    <mergeCell ref="J658:K658"/>
    <mergeCell ref="L660:M660"/>
    <mergeCell ref="H659:I659"/>
    <mergeCell ref="K669:N669"/>
    <mergeCell ref="I662:J662"/>
    <mergeCell ref="I666:N666"/>
    <mergeCell ref="I669:J669"/>
    <mergeCell ref="K664:N664"/>
    <mergeCell ref="C657:D657"/>
    <mergeCell ref="C662:H662"/>
    <mergeCell ref="C986:E986"/>
    <mergeCell ref="K911:L911"/>
    <mergeCell ref="F917:G917"/>
    <mergeCell ref="I916:J916"/>
    <mergeCell ref="F916:G916"/>
    <mergeCell ref="J1116:K1116"/>
    <mergeCell ref="C970:F970"/>
    <mergeCell ref="J1155:K1155"/>
    <mergeCell ref="G1114:G1115"/>
    <mergeCell ref="M1114:M1115"/>
    <mergeCell ref="I1024:J1024"/>
    <mergeCell ref="K1024:N1024"/>
    <mergeCell ref="I1025:N1027"/>
    <mergeCell ref="D961:N961"/>
    <mergeCell ref="L1114:L1115"/>
    <mergeCell ref="I1028:N1029"/>
    <mergeCell ref="H1117:I1117"/>
    <mergeCell ref="F1025:G1025"/>
    <mergeCell ref="H971:N971"/>
    <mergeCell ref="F1024:G1024"/>
    <mergeCell ref="K965:L965"/>
    <mergeCell ref="C963:G965"/>
    <mergeCell ref="M911:N911"/>
    <mergeCell ref="C917:E917"/>
    <mergeCell ref="M965:N965"/>
    <mergeCell ref="C897:F897"/>
    <mergeCell ref="H897:N897"/>
    <mergeCell ref="I851:N852"/>
    <mergeCell ref="K843:N843"/>
    <mergeCell ref="N901:N903"/>
    <mergeCell ref="C966:F966"/>
    <mergeCell ref="C898:F898"/>
    <mergeCell ref="C828:F828"/>
    <mergeCell ref="J801:K801"/>
    <mergeCell ref="H800:I800"/>
    <mergeCell ref="N830:N832"/>
    <mergeCell ref="C800:D800"/>
    <mergeCell ref="J799:K799"/>
    <mergeCell ref="K963:L963"/>
    <mergeCell ref="C899:F899"/>
    <mergeCell ref="C985:E985"/>
    <mergeCell ref="G901:G902"/>
    <mergeCell ref="M830:M831"/>
    <mergeCell ref="F848:G848"/>
    <mergeCell ref="C901:D902"/>
    <mergeCell ref="K847:N847"/>
    <mergeCell ref="C846:E846"/>
    <mergeCell ref="F846:G846"/>
    <mergeCell ref="J901:K902"/>
    <mergeCell ref="F849:G849"/>
    <mergeCell ref="L901:L902"/>
    <mergeCell ref="C734:E735"/>
    <mergeCell ref="I770:J770"/>
    <mergeCell ref="K736:N736"/>
    <mergeCell ref="H732:I732"/>
    <mergeCell ref="C696:E697"/>
    <mergeCell ref="H729:I729"/>
    <mergeCell ref="L696:M696"/>
    <mergeCell ref="H696:I696"/>
    <mergeCell ref="F697:G697"/>
    <mergeCell ref="I698:J698"/>
    <mergeCell ref="J800:K800"/>
    <mergeCell ref="H830:I831"/>
    <mergeCell ref="C802:E803"/>
    <mergeCell ref="C698:H698"/>
    <mergeCell ref="J729:K729"/>
    <mergeCell ref="C736:E736"/>
    <mergeCell ref="H721:N721"/>
    <mergeCell ref="C804:H804"/>
    <mergeCell ref="I733:J733"/>
    <mergeCell ref="J766:K766"/>
    <mergeCell ref="C665:E665"/>
    <mergeCell ref="I699:J699"/>
    <mergeCell ref="M663:N663"/>
    <mergeCell ref="L661:M661"/>
    <mergeCell ref="H655:I655"/>
    <mergeCell ref="C659:D659"/>
    <mergeCell ref="B640:N640"/>
    <mergeCell ref="A533:N533"/>
    <mergeCell ref="K733:L733"/>
    <mergeCell ref="F696:G696"/>
    <mergeCell ref="M698:N698"/>
    <mergeCell ref="K665:N665"/>
    <mergeCell ref="F667:G667"/>
    <mergeCell ref="J659:K659"/>
    <mergeCell ref="C658:D658"/>
    <mergeCell ref="M662:N662"/>
    <mergeCell ref="H657:I657"/>
    <mergeCell ref="F699:G700"/>
    <mergeCell ref="I663:J663"/>
    <mergeCell ref="C720:F720"/>
    <mergeCell ref="C663:E664"/>
    <mergeCell ref="L697:M697"/>
    <mergeCell ref="I670:N672"/>
    <mergeCell ref="H658:I658"/>
    <mergeCell ref="J657:K657"/>
    <mergeCell ref="I638:N639"/>
    <mergeCell ref="C655:D655"/>
    <mergeCell ref="H660:I660"/>
    <mergeCell ref="J656:K656"/>
    <mergeCell ref="F661:G661"/>
    <mergeCell ref="C654:D654"/>
    <mergeCell ref="H654:I654"/>
    <mergeCell ref="A535:A568"/>
    <mergeCell ref="A464:A497"/>
    <mergeCell ref="H661:I661"/>
    <mergeCell ref="C656:D656"/>
    <mergeCell ref="J655:K655"/>
    <mergeCell ref="H656:I656"/>
    <mergeCell ref="F660:G660"/>
    <mergeCell ref="I315:N317"/>
    <mergeCell ref="C269:D269"/>
    <mergeCell ref="I272:J272"/>
    <mergeCell ref="C194:D194"/>
    <mergeCell ref="H191:I192"/>
    <mergeCell ref="A249:N249"/>
    <mergeCell ref="C270:E271"/>
    <mergeCell ref="C272:H272"/>
    <mergeCell ref="F271:G271"/>
    <mergeCell ref="H270:I270"/>
    <mergeCell ref="F270:G270"/>
    <mergeCell ref="H269:I269"/>
    <mergeCell ref="C266:D266"/>
    <mergeCell ref="H258:N258"/>
    <mergeCell ref="C253:G255"/>
    <mergeCell ref="H189:N189"/>
    <mergeCell ref="H190:N190"/>
    <mergeCell ref="M539:N539"/>
    <mergeCell ref="F452:G452"/>
    <mergeCell ref="I450:J450"/>
    <mergeCell ref="A391:N391"/>
    <mergeCell ref="C367:F367"/>
    <mergeCell ref="H446:I446"/>
    <mergeCell ref="C368:D369"/>
    <mergeCell ref="H367:N367"/>
    <mergeCell ref="E368:E369"/>
    <mergeCell ref="K359:L359"/>
    <mergeCell ref="H366:N366"/>
    <mergeCell ref="C347:E347"/>
    <mergeCell ref="C332:F332"/>
    <mergeCell ref="C333:D334"/>
    <mergeCell ref="F368:F369"/>
    <mergeCell ref="H332:N332"/>
    <mergeCell ref="L368:L369"/>
    <mergeCell ref="J368:K369"/>
    <mergeCell ref="H368:I369"/>
    <mergeCell ref="K360:N360"/>
    <mergeCell ref="H331:N331"/>
    <mergeCell ref="G368:G369"/>
    <mergeCell ref="E333:E334"/>
    <mergeCell ref="F191:F192"/>
    <mergeCell ref="I165:J165"/>
    <mergeCell ref="G155:G156"/>
    <mergeCell ref="I167:J167"/>
    <mergeCell ref="I166:J166"/>
    <mergeCell ref="C191:D192"/>
    <mergeCell ref="H266:I266"/>
    <mergeCell ref="J191:K192"/>
    <mergeCell ref="L191:L192"/>
    <mergeCell ref="M191:M192"/>
    <mergeCell ref="N191:N193"/>
    <mergeCell ref="J266:K266"/>
    <mergeCell ref="E191:E192"/>
    <mergeCell ref="C273:E274"/>
    <mergeCell ref="M272:N272"/>
    <mergeCell ref="C267:D267"/>
    <mergeCell ref="H257:N257"/>
    <mergeCell ref="J155:K156"/>
    <mergeCell ref="C162:D162"/>
    <mergeCell ref="L163:M163"/>
    <mergeCell ref="F164:G164"/>
    <mergeCell ref="C163:E164"/>
    <mergeCell ref="J162:K162"/>
    <mergeCell ref="H163:I163"/>
    <mergeCell ref="F163:G163"/>
    <mergeCell ref="H162:I162"/>
    <mergeCell ref="H395:I397"/>
    <mergeCell ref="C268:D268"/>
    <mergeCell ref="J269:K269"/>
    <mergeCell ref="H267:I267"/>
    <mergeCell ref="L270:M270"/>
    <mergeCell ref="D252:N252"/>
    <mergeCell ref="C258:F258"/>
    <mergeCell ref="C190:F190"/>
    <mergeCell ref="J265:K265"/>
    <mergeCell ref="F273:G274"/>
    <mergeCell ref="B392:N392"/>
    <mergeCell ref="H445:I445"/>
    <mergeCell ref="B250:N250"/>
    <mergeCell ref="C265:D265"/>
    <mergeCell ref="M2260:N2260"/>
    <mergeCell ref="C2247:F2247"/>
    <mergeCell ref="H2252:I2252"/>
    <mergeCell ref="C2228:E2228"/>
    <mergeCell ref="H2222:I2222"/>
    <mergeCell ref="I2225:J2225"/>
    <mergeCell ref="C2222:E2223"/>
    <mergeCell ref="H2250:I2251"/>
    <mergeCell ref="F2223:G2223"/>
    <mergeCell ref="F2222:G2222"/>
    <mergeCell ref="C2246:F2246"/>
    <mergeCell ref="H2223:I2223"/>
    <mergeCell ref="C2224:H2224"/>
    <mergeCell ref="L2259:M2259"/>
    <mergeCell ref="C2248:F2248"/>
    <mergeCell ref="C2260:H2260"/>
    <mergeCell ref="F2515:G2515"/>
    <mergeCell ref="M2463:M2464"/>
    <mergeCell ref="C2492:F2492"/>
    <mergeCell ref="H2319:N2319"/>
    <mergeCell ref="J2289:K2289"/>
    <mergeCell ref="H2288:I2288"/>
    <mergeCell ref="H2317:N2317"/>
    <mergeCell ref="H2323:I2323"/>
    <mergeCell ref="C2255:D2255"/>
    <mergeCell ref="K2267:N2267"/>
    <mergeCell ref="H2253:I2253"/>
    <mergeCell ref="H2254:I2254"/>
    <mergeCell ref="I2267:J2267"/>
    <mergeCell ref="M2321:M2322"/>
    <mergeCell ref="C2289:D2289"/>
    <mergeCell ref="C2323:D2323"/>
    <mergeCell ref="C2253:D2253"/>
    <mergeCell ref="I2297:J2297"/>
    <mergeCell ref="I2268:N2270"/>
    <mergeCell ref="F2296:G2297"/>
    <mergeCell ref="M2295:N2295"/>
    <mergeCell ref="H2290:I2290"/>
    <mergeCell ref="E2285:E2286"/>
    <mergeCell ref="F2285:F2286"/>
    <mergeCell ref="C2287:D2287"/>
    <mergeCell ref="B2273:N2273"/>
    <mergeCell ref="A2274:A2307"/>
    <mergeCell ref="K3094:N3094"/>
    <mergeCell ref="C3099:F3099"/>
    <mergeCell ref="H3099:N3099"/>
    <mergeCell ref="H3098:N3098"/>
    <mergeCell ref="K3095:L3095"/>
    <mergeCell ref="C3097:F3097"/>
    <mergeCell ref="C3148:E3149"/>
    <mergeCell ref="H3109:I3109"/>
    <mergeCell ref="I3115:J3115"/>
    <mergeCell ref="C3108:D3108"/>
    <mergeCell ref="B3090:N3090"/>
    <mergeCell ref="N3102:N3104"/>
    <mergeCell ref="H2955:N2955"/>
    <mergeCell ref="C2959:F2959"/>
    <mergeCell ref="H2960:I2961"/>
    <mergeCell ref="J2960:K2961"/>
    <mergeCell ref="L2960:L2961"/>
    <mergeCell ref="C2957:F2957"/>
    <mergeCell ref="C2956:F2956"/>
    <mergeCell ref="H2956:N2956"/>
    <mergeCell ref="M2889:M2890"/>
    <mergeCell ref="C2860:D2860"/>
    <mergeCell ref="H2892:I2892"/>
    <mergeCell ref="J2860:K2860"/>
    <mergeCell ref="H2860:I2860"/>
    <mergeCell ref="C2888:F2888"/>
    <mergeCell ref="F2832:G2832"/>
    <mergeCell ref="I2832:N2832"/>
    <mergeCell ref="H2957:N2957"/>
    <mergeCell ref="H2962:I2962"/>
    <mergeCell ref="C2958:F2958"/>
    <mergeCell ref="H2958:N2958"/>
    <mergeCell ref="H2959:N2959"/>
    <mergeCell ref="D2950:N2950"/>
    <mergeCell ref="C2832:E2832"/>
    <mergeCell ref="J2892:K2892"/>
    <mergeCell ref="D2879:N2879"/>
    <mergeCell ref="I2940:J2940"/>
    <mergeCell ref="N2889:N2891"/>
    <mergeCell ref="G2889:G2890"/>
    <mergeCell ref="C2885:F2885"/>
    <mergeCell ref="I2863:J2863"/>
    <mergeCell ref="H2862:I2862"/>
    <mergeCell ref="C2834:E2834"/>
    <mergeCell ref="A2807:A2840"/>
    <mergeCell ref="A2771:A2804"/>
    <mergeCell ref="K2834:N2834"/>
    <mergeCell ref="I2865:J2865"/>
    <mergeCell ref="F2833:G2833"/>
    <mergeCell ref="K2863:L2863"/>
    <mergeCell ref="I2835:J2835"/>
    <mergeCell ref="K2835:N2835"/>
    <mergeCell ref="I2836:N2838"/>
    <mergeCell ref="A2805:N2805"/>
    <mergeCell ref="K2870:N2870"/>
    <mergeCell ref="F2834:G2834"/>
    <mergeCell ref="I2833:J2833"/>
    <mergeCell ref="F2868:G2868"/>
    <mergeCell ref="M2863:N2863"/>
    <mergeCell ref="C2863:H2863"/>
    <mergeCell ref="F2861:G2861"/>
    <mergeCell ref="B2841:N2841"/>
    <mergeCell ref="A2842:A2875"/>
    <mergeCell ref="I2867:N2867"/>
    <mergeCell ref="H2883:N2883"/>
    <mergeCell ref="C2868:E2868"/>
    <mergeCell ref="H2861:I2861"/>
    <mergeCell ref="C2892:D2892"/>
    <mergeCell ref="L2889:L2890"/>
    <mergeCell ref="J2891:K2891"/>
    <mergeCell ref="H2891:I2891"/>
    <mergeCell ref="H2889:I2890"/>
    <mergeCell ref="J2889:K2890"/>
    <mergeCell ref="I3013:N3015"/>
    <mergeCell ref="C2954:F2954"/>
    <mergeCell ref="K2951:L2951"/>
    <mergeCell ref="H3108:I3108"/>
    <mergeCell ref="M3095:N3095"/>
    <mergeCell ref="C3096:F3096"/>
    <mergeCell ref="K3093:L3093"/>
    <mergeCell ref="C2951:G2953"/>
    <mergeCell ref="K3012:N3012"/>
    <mergeCell ref="I3012:J3012"/>
    <mergeCell ref="F3011:G3011"/>
    <mergeCell ref="I3011:J3011"/>
    <mergeCell ref="K3011:N3011"/>
    <mergeCell ref="I3016:N3017"/>
    <mergeCell ref="D2949:N2949"/>
    <mergeCell ref="C3011:E3011"/>
    <mergeCell ref="C2864:E2865"/>
    <mergeCell ref="I2870:J2870"/>
    <mergeCell ref="L2862:M2862"/>
    <mergeCell ref="C2833:E2833"/>
    <mergeCell ref="C2962:D2962"/>
    <mergeCell ref="C2955:F2955"/>
    <mergeCell ref="M2960:M2961"/>
    <mergeCell ref="C2893:D2893"/>
    <mergeCell ref="C2886:F2886"/>
    <mergeCell ref="C2887:F2887"/>
    <mergeCell ref="C2889:D2890"/>
    <mergeCell ref="F2864:G2865"/>
    <mergeCell ref="I2839:N2840"/>
    <mergeCell ref="I2834:J2834"/>
    <mergeCell ref="I2864:J2864"/>
    <mergeCell ref="I2868:J2868"/>
    <mergeCell ref="I1412:N1412"/>
    <mergeCell ref="K1391:L1391"/>
    <mergeCell ref="H1395:N1395"/>
    <mergeCell ref="M1373:N1373"/>
    <mergeCell ref="I1374:J1374"/>
    <mergeCell ref="K1374:N1374"/>
    <mergeCell ref="A1351:A1384"/>
    <mergeCell ref="I1376:N1376"/>
    <mergeCell ref="F1420:G1420"/>
    <mergeCell ref="D1388:N1388"/>
    <mergeCell ref="B1387:C1388"/>
    <mergeCell ref="F1304:G1304"/>
    <mergeCell ref="K1319:N1319"/>
    <mergeCell ref="H1334:I1334"/>
    <mergeCell ref="I1167:N1169"/>
    <mergeCell ref="I1170:N1171"/>
    <mergeCell ref="B1173:N1173"/>
    <mergeCell ref="C1287:F1287"/>
    <mergeCell ref="B1208:N1208"/>
    <mergeCell ref="J1296:K1296"/>
    <mergeCell ref="A1172:N1172"/>
    <mergeCell ref="J1282:J1284"/>
    <mergeCell ref="H1143:N1143"/>
    <mergeCell ref="E1185:E1186"/>
    <mergeCell ref="M1142:N1142"/>
    <mergeCell ref="C1299:E1300"/>
    <mergeCell ref="K1282:L1282"/>
    <mergeCell ref="L1300:M1300"/>
    <mergeCell ref="C1199:E1199"/>
    <mergeCell ref="A1174:A1207"/>
    <mergeCell ref="C1143:F1143"/>
    <mergeCell ref="F1165:G1165"/>
    <mergeCell ref="H1145:N1145"/>
    <mergeCell ref="F1149:F1150"/>
    <mergeCell ref="E1149:E1150"/>
    <mergeCell ref="G1149:G1150"/>
    <mergeCell ref="C1148:F1148"/>
    <mergeCell ref="H1179:N1179"/>
    <mergeCell ref="C1144:F1144"/>
    <mergeCell ref="K1142:L1142"/>
    <mergeCell ref="C1165:E1165"/>
    <mergeCell ref="C1145:F1145"/>
    <mergeCell ref="J1176:J1178"/>
    <mergeCell ref="H1144:N1144"/>
    <mergeCell ref="C1149:D1150"/>
    <mergeCell ref="K1141:N1141"/>
    <mergeCell ref="C1201:E1201"/>
    <mergeCell ref="K1178:L1178"/>
    <mergeCell ref="C1183:F1183"/>
    <mergeCell ref="A1138:A1171"/>
    <mergeCell ref="B1138:C1139"/>
    <mergeCell ref="C1288:F1288"/>
    <mergeCell ref="K1176:L1176"/>
    <mergeCell ref="K1283:N1283"/>
    <mergeCell ref="H1297:I1297"/>
    <mergeCell ref="B1174:C1175"/>
    <mergeCell ref="H1286:N1286"/>
    <mergeCell ref="H1183:N1183"/>
    <mergeCell ref="F1201:G1201"/>
    <mergeCell ref="G1185:G1186"/>
    <mergeCell ref="H1185:I1186"/>
    <mergeCell ref="J1185:K1186"/>
    <mergeCell ref="K1197:N1197"/>
    <mergeCell ref="H1176:I1178"/>
    <mergeCell ref="F1185:F1186"/>
    <mergeCell ref="C1198:E1198"/>
    <mergeCell ref="C1140:G1142"/>
    <mergeCell ref="K1284:L1284"/>
    <mergeCell ref="C1176:G1178"/>
    <mergeCell ref="M1178:N1178"/>
    <mergeCell ref="C1179:F1179"/>
    <mergeCell ref="C1185:D1186"/>
    <mergeCell ref="D1174:N1174"/>
    <mergeCell ref="I1199:N1199"/>
    <mergeCell ref="D1138:N1138"/>
    <mergeCell ref="D1139:N1139"/>
    <mergeCell ref="H1140:I1142"/>
    <mergeCell ref="K1177:N1177"/>
    <mergeCell ref="F1198:G1198"/>
    <mergeCell ref="I1200:J1200"/>
    <mergeCell ref="J1140:J1142"/>
    <mergeCell ref="K1140:L1140"/>
    <mergeCell ref="D1067:N1067"/>
    <mergeCell ref="H1082:I1082"/>
    <mergeCell ref="B1067:C1068"/>
    <mergeCell ref="H1083:I1083"/>
    <mergeCell ref="H1041:N1041"/>
    <mergeCell ref="I1054:J1054"/>
    <mergeCell ref="E1043:E1044"/>
    <mergeCell ref="K927:L927"/>
    <mergeCell ref="F883:G883"/>
    <mergeCell ref="F887:G887"/>
    <mergeCell ref="F886:G886"/>
    <mergeCell ref="F885:G885"/>
    <mergeCell ref="F884:G884"/>
    <mergeCell ref="D925:N925"/>
    <mergeCell ref="C933:F933"/>
    <mergeCell ref="H934:N934"/>
    <mergeCell ref="H930:N930"/>
    <mergeCell ref="C882:E887"/>
    <mergeCell ref="I880:J880"/>
    <mergeCell ref="C941:D941"/>
    <mergeCell ref="H931:N931"/>
    <mergeCell ref="C927:G929"/>
    <mergeCell ref="C881:E881"/>
    <mergeCell ref="J927:J929"/>
    <mergeCell ref="K893:N893"/>
    <mergeCell ref="F954:G954"/>
    <mergeCell ref="J976:K976"/>
    <mergeCell ref="H980:I980"/>
    <mergeCell ref="H968:N968"/>
    <mergeCell ref="C946:H946"/>
    <mergeCell ref="K929:L929"/>
    <mergeCell ref="M946:N946"/>
    <mergeCell ref="A925:A958"/>
    <mergeCell ref="M929:N929"/>
    <mergeCell ref="H945:I945"/>
    <mergeCell ref="K947:L947"/>
    <mergeCell ref="F918:G918"/>
    <mergeCell ref="F919:G919"/>
    <mergeCell ref="F920:G920"/>
    <mergeCell ref="C2866:E2866"/>
    <mergeCell ref="M2853:M2854"/>
    <mergeCell ref="J2880:J2882"/>
    <mergeCell ref="K2865:N2865"/>
    <mergeCell ref="G2960:G2961"/>
    <mergeCell ref="J2893:K2893"/>
    <mergeCell ref="K2937:N2937"/>
    <mergeCell ref="E2889:E2890"/>
    <mergeCell ref="H2884:N2884"/>
    <mergeCell ref="C2867:E2867"/>
    <mergeCell ref="F2866:G2866"/>
    <mergeCell ref="C2891:D2891"/>
    <mergeCell ref="M2882:N2882"/>
    <mergeCell ref="H2880:I2882"/>
    <mergeCell ref="K2881:N2881"/>
    <mergeCell ref="H2893:I2893"/>
    <mergeCell ref="C2880:G2882"/>
    <mergeCell ref="H2888:N2888"/>
    <mergeCell ref="C2884:F2884"/>
    <mergeCell ref="K2882:L2882"/>
    <mergeCell ref="K2880:L2880"/>
    <mergeCell ref="N2853:N2855"/>
    <mergeCell ref="F2867:G2867"/>
    <mergeCell ref="L2853:L2854"/>
    <mergeCell ref="I2866:J2866"/>
    <mergeCell ref="K2866:N2866"/>
    <mergeCell ref="C2851:F2851"/>
    <mergeCell ref="B2842:C2843"/>
    <mergeCell ref="H2751:I2751"/>
    <mergeCell ref="K2759:N2759"/>
    <mergeCell ref="G2782:G2783"/>
    <mergeCell ref="J2751:K2751"/>
    <mergeCell ref="C2752:D2752"/>
    <mergeCell ref="C2753:D2753"/>
    <mergeCell ref="C2754:D2754"/>
    <mergeCell ref="C2778:F2778"/>
    <mergeCell ref="I2792:J2792"/>
    <mergeCell ref="C2797:E2797"/>
    <mergeCell ref="J2789:K2789"/>
    <mergeCell ref="H2778:N2778"/>
    <mergeCell ref="M2757:N2757"/>
    <mergeCell ref="J2782:K2783"/>
    <mergeCell ref="H2752:I2752"/>
    <mergeCell ref="F2755:G2755"/>
    <mergeCell ref="H2755:I2755"/>
    <mergeCell ref="K2795:N2795"/>
    <mergeCell ref="F2782:F2783"/>
    <mergeCell ref="C2782:D2783"/>
    <mergeCell ref="H2790:I2790"/>
    <mergeCell ref="H2779:N2779"/>
    <mergeCell ref="H2784:I2784"/>
    <mergeCell ref="C2755:E2756"/>
    <mergeCell ref="J2752:K2752"/>
    <mergeCell ref="H2753:I2753"/>
    <mergeCell ref="H2754:I2754"/>
    <mergeCell ref="J2753:K2753"/>
    <mergeCell ref="J2754:K2754"/>
    <mergeCell ref="C2722:E2723"/>
    <mergeCell ref="H2717:I2717"/>
    <mergeCell ref="K2722:L2722"/>
    <mergeCell ref="I2722:J2722"/>
    <mergeCell ref="F2722:G2723"/>
    <mergeCell ref="J2717:K2717"/>
    <mergeCell ref="C2717:D2717"/>
    <mergeCell ref="F2758:G2759"/>
    <mergeCell ref="M2722:N2722"/>
    <mergeCell ref="K1908:N1908"/>
    <mergeCell ref="F1930:F1931"/>
    <mergeCell ref="F1910:G1910"/>
    <mergeCell ref="F1909:G1909"/>
    <mergeCell ref="K1921:L1921"/>
    <mergeCell ref="H1925:N1925"/>
    <mergeCell ref="F1951:G1951"/>
    <mergeCell ref="J1934:K1934"/>
    <mergeCell ref="C1935:D1935"/>
    <mergeCell ref="K1942:N1942"/>
    <mergeCell ref="H1924:N1924"/>
    <mergeCell ref="I1944:N1944"/>
    <mergeCell ref="H1929:N1929"/>
    <mergeCell ref="H1928:N1928"/>
    <mergeCell ref="H1927:N1927"/>
    <mergeCell ref="H1926:N1926"/>
    <mergeCell ref="C1930:D1931"/>
    <mergeCell ref="C1921:G1923"/>
    <mergeCell ref="K1943:N1943"/>
    <mergeCell ref="D1920:N1920"/>
    <mergeCell ref="I1943:J1943"/>
    <mergeCell ref="C1924:F1924"/>
    <mergeCell ref="I1942:J1942"/>
    <mergeCell ref="M1923:N1923"/>
    <mergeCell ref="J1921:J1923"/>
    <mergeCell ref="I2051:N2051"/>
    <mergeCell ref="K2063:L2063"/>
    <mergeCell ref="C2050:E2050"/>
    <mergeCell ref="C2052:E2052"/>
    <mergeCell ref="F2051:G2051"/>
    <mergeCell ref="K2053:N2053"/>
    <mergeCell ref="K2048:L2048"/>
    <mergeCell ref="K2049:N2049"/>
    <mergeCell ref="I1982:J1982"/>
    <mergeCell ref="C2032:F2032"/>
    <mergeCell ref="I2018:J2018"/>
    <mergeCell ref="E2037:E2038"/>
    <mergeCell ref="H2036:N2036"/>
    <mergeCell ref="D1955:N1955"/>
    <mergeCell ref="D1956:N1956"/>
    <mergeCell ref="C2037:D2038"/>
    <mergeCell ref="M2030:N2030"/>
    <mergeCell ref="H2043:I2043"/>
    <mergeCell ref="K2030:L2030"/>
    <mergeCell ref="H2032:N2032"/>
    <mergeCell ref="H2033:N2033"/>
    <mergeCell ref="B1989:N1989"/>
    <mergeCell ref="C1925:F1925"/>
    <mergeCell ref="K1923:L1923"/>
    <mergeCell ref="C1929:F1929"/>
    <mergeCell ref="K1922:N1922"/>
    <mergeCell ref="C1928:F1928"/>
    <mergeCell ref="C1927:F1927"/>
    <mergeCell ref="I1983:J1983"/>
    <mergeCell ref="C1960:F1960"/>
    <mergeCell ref="H1960:N1960"/>
    <mergeCell ref="H1957:I1959"/>
    <mergeCell ref="L1939:M1939"/>
    <mergeCell ref="C1926:F1926"/>
    <mergeCell ref="H1921:I1923"/>
    <mergeCell ref="F1982:G1982"/>
    <mergeCell ref="J1970:K1970"/>
    <mergeCell ref="C1969:D1969"/>
    <mergeCell ref="I1945:J1945"/>
    <mergeCell ref="F1950:G1950"/>
    <mergeCell ref="C1946:E1946"/>
    <mergeCell ref="I1946:J1946"/>
    <mergeCell ref="K1946:N1946"/>
    <mergeCell ref="K1941:L1941"/>
    <mergeCell ref="M1941:N1941"/>
    <mergeCell ref="J1935:K1935"/>
    <mergeCell ref="F1941:G1942"/>
    <mergeCell ref="C1940:H1940"/>
    <mergeCell ref="H1935:I1935"/>
    <mergeCell ref="I1940:J1940"/>
    <mergeCell ref="D1919:N1919"/>
    <mergeCell ref="F1975:G1975"/>
    <mergeCell ref="I1947:J1947"/>
    <mergeCell ref="L1975:M1975"/>
    <mergeCell ref="H1974:I1974"/>
    <mergeCell ref="H1973:I1973"/>
    <mergeCell ref="J1973:K1973"/>
    <mergeCell ref="F1983:G1983"/>
    <mergeCell ref="C2031:F2031"/>
    <mergeCell ref="F1987:G1987"/>
    <mergeCell ref="F1986:G1986"/>
    <mergeCell ref="F1985:G1985"/>
    <mergeCell ref="C1981:E1981"/>
    <mergeCell ref="K1982:N1982"/>
    <mergeCell ref="F2050:G2050"/>
    <mergeCell ref="K1983:N1983"/>
    <mergeCell ref="I1981:J1981"/>
    <mergeCell ref="I1984:N1986"/>
    <mergeCell ref="J2028:J2030"/>
    <mergeCell ref="K2029:N2029"/>
    <mergeCell ref="K1958:N1958"/>
    <mergeCell ref="M1959:N1959"/>
    <mergeCell ref="I1980:N1980"/>
    <mergeCell ref="I2053:J2053"/>
    <mergeCell ref="F1981:G1981"/>
    <mergeCell ref="I1951:N1952"/>
    <mergeCell ref="C2036:F2036"/>
    <mergeCell ref="K1959:L1959"/>
    <mergeCell ref="J1957:J1959"/>
    <mergeCell ref="C2028:G2030"/>
    <mergeCell ref="I2050:J2050"/>
    <mergeCell ref="F2053:G2053"/>
    <mergeCell ref="J2043:K2043"/>
    <mergeCell ref="K2065:L2065"/>
    <mergeCell ref="C2071:F2071"/>
    <mergeCell ref="J2075:K2075"/>
    <mergeCell ref="H2069:N2069"/>
    <mergeCell ref="C2068:F2068"/>
    <mergeCell ref="K2064:N2064"/>
    <mergeCell ref="J2063:J2065"/>
    <mergeCell ref="H2067:N2067"/>
    <mergeCell ref="H2066:N2066"/>
    <mergeCell ref="B2060:N2060"/>
    <mergeCell ref="I2049:J2049"/>
    <mergeCell ref="C2072:D2073"/>
    <mergeCell ref="M2082:N2082"/>
    <mergeCell ref="I2084:J2084"/>
    <mergeCell ref="H2071:N2071"/>
    <mergeCell ref="D2061:N2061"/>
    <mergeCell ref="D2062:N2062"/>
    <mergeCell ref="C2063:G2065"/>
    <mergeCell ref="I2157:N2157"/>
    <mergeCell ref="J2214:K2215"/>
    <mergeCell ref="F2159:G2159"/>
    <mergeCell ref="I2158:J2158"/>
    <mergeCell ref="L2188:M2188"/>
    <mergeCell ref="K2172:L2172"/>
    <mergeCell ref="C2160:E2165"/>
    <mergeCell ref="H2103:N2103"/>
    <mergeCell ref="C2088:E2088"/>
    <mergeCell ref="C2106:F2106"/>
    <mergeCell ref="F2086:G2086"/>
    <mergeCell ref="C2076:D2076"/>
    <mergeCell ref="H2068:N2068"/>
    <mergeCell ref="C2066:F2066"/>
    <mergeCell ref="H2075:I2075"/>
    <mergeCell ref="C2069:F2069"/>
    <mergeCell ref="H2076:I2076"/>
    <mergeCell ref="J2076:K2076"/>
    <mergeCell ref="C1992:G1994"/>
    <mergeCell ref="F2021:G2021"/>
    <mergeCell ref="J2007:K2007"/>
    <mergeCell ref="D2132:N2132"/>
    <mergeCell ref="F2163:G2163"/>
    <mergeCell ref="C2134:G2136"/>
    <mergeCell ref="F2162:G2162"/>
    <mergeCell ref="I2160:J2160"/>
    <mergeCell ref="C2087:E2087"/>
    <mergeCell ref="I2082:J2082"/>
    <mergeCell ref="I2090:N2092"/>
    <mergeCell ref="H2213:N2213"/>
    <mergeCell ref="F2161:G2161"/>
    <mergeCell ref="F2214:F2215"/>
    <mergeCell ref="I2164:N2165"/>
    <mergeCell ref="K2159:N2159"/>
    <mergeCell ref="K2160:N2160"/>
    <mergeCell ref="H2140:N2140"/>
    <mergeCell ref="C2102:F2102"/>
    <mergeCell ref="I2118:J2118"/>
    <mergeCell ref="K2100:N2100"/>
    <mergeCell ref="K2099:L2099"/>
    <mergeCell ref="I2085:J2085"/>
    <mergeCell ref="K2085:N2085"/>
    <mergeCell ref="L2117:M2117"/>
    <mergeCell ref="J2147:K2147"/>
    <mergeCell ref="C2118:H2118"/>
    <mergeCell ref="C2141:F2141"/>
    <mergeCell ref="D2097:N2097"/>
    <mergeCell ref="H2108:I2109"/>
    <mergeCell ref="K2088:N2088"/>
    <mergeCell ref="F2087:G2087"/>
    <mergeCell ref="K2050:N2050"/>
    <mergeCell ref="H2070:N2070"/>
    <mergeCell ref="C2051:E2051"/>
    <mergeCell ref="I2054:J2054"/>
    <mergeCell ref="M2065:N2065"/>
    <mergeCell ref="H2077:I2077"/>
    <mergeCell ref="F2048:G2049"/>
    <mergeCell ref="I2048:J2048"/>
    <mergeCell ref="M2048:N2048"/>
    <mergeCell ref="H2031:N2031"/>
    <mergeCell ref="F2018:G2018"/>
    <mergeCell ref="K2017:N2017"/>
    <mergeCell ref="H2042:I2042"/>
    <mergeCell ref="J2042:K2042"/>
    <mergeCell ref="F2023:G2023"/>
    <mergeCell ref="C1996:F1996"/>
    <mergeCell ref="H1992:I1994"/>
    <mergeCell ref="C1997:F1997"/>
    <mergeCell ref="C1998:F1998"/>
    <mergeCell ref="A1955:A1988"/>
    <mergeCell ref="F2022:G2022"/>
    <mergeCell ref="J2008:K2008"/>
    <mergeCell ref="I2019:N2021"/>
    <mergeCell ref="H1996:N1996"/>
    <mergeCell ref="H1997:N1997"/>
    <mergeCell ref="H1998:N1998"/>
    <mergeCell ref="F2017:G2017"/>
    <mergeCell ref="D1991:N1991"/>
    <mergeCell ref="N2001:N2003"/>
    <mergeCell ref="H2008:I2008"/>
    <mergeCell ref="H2009:I2009"/>
    <mergeCell ref="H2010:I2010"/>
    <mergeCell ref="L2009:M2009"/>
    <mergeCell ref="A1953:N1953"/>
    <mergeCell ref="F2010:G2010"/>
    <mergeCell ref="C1995:F1995"/>
    <mergeCell ref="C2009:E2010"/>
    <mergeCell ref="C2008:D2008"/>
    <mergeCell ref="C2004:D2004"/>
    <mergeCell ref="C2005:D2005"/>
    <mergeCell ref="C2003:D2003"/>
    <mergeCell ref="A1990:A2023"/>
    <mergeCell ref="H2028:I2030"/>
    <mergeCell ref="I2022:N2023"/>
    <mergeCell ref="F2019:G2019"/>
    <mergeCell ref="H2041:I2041"/>
    <mergeCell ref="J2041:K2041"/>
    <mergeCell ref="C2042:D2042"/>
    <mergeCell ref="J1992:J1994"/>
    <mergeCell ref="F2009:G2009"/>
    <mergeCell ref="L2010:M2010"/>
    <mergeCell ref="K1992:L1992"/>
    <mergeCell ref="K1993:N1993"/>
    <mergeCell ref="K1994:L1994"/>
    <mergeCell ref="M1994:N1994"/>
    <mergeCell ref="H1995:N1995"/>
    <mergeCell ref="F2020:G2020"/>
    <mergeCell ref="J2003:K2003"/>
    <mergeCell ref="H2005:I2005"/>
    <mergeCell ref="J2004:K2004"/>
    <mergeCell ref="H2004:I2004"/>
    <mergeCell ref="H2003:I2003"/>
    <mergeCell ref="F2052:G2052"/>
    <mergeCell ref="K2018:N2018"/>
    <mergeCell ref="C2018:E2023"/>
    <mergeCell ref="I2017:J2017"/>
    <mergeCell ref="H927:I929"/>
    <mergeCell ref="C875:H875"/>
    <mergeCell ref="I886:N887"/>
    <mergeCell ref="B818:N818"/>
    <mergeCell ref="H860:N860"/>
    <mergeCell ref="J694:K694"/>
    <mergeCell ref="C695:D695"/>
    <mergeCell ref="C693:D693"/>
    <mergeCell ref="H695:I695"/>
    <mergeCell ref="H694:I694"/>
    <mergeCell ref="H693:I693"/>
    <mergeCell ref="J695:K695"/>
    <mergeCell ref="B641:C642"/>
    <mergeCell ref="K715:N715"/>
    <mergeCell ref="J750:J752"/>
    <mergeCell ref="H714:I716"/>
    <mergeCell ref="M716:N716"/>
    <mergeCell ref="C717:F717"/>
    <mergeCell ref="C718:F718"/>
    <mergeCell ref="C719:F719"/>
    <mergeCell ref="C722:F722"/>
    <mergeCell ref="I702:N702"/>
    <mergeCell ref="E723:E724"/>
    <mergeCell ref="J692:K692"/>
    <mergeCell ref="H690:I690"/>
    <mergeCell ref="J690:K690"/>
    <mergeCell ref="H691:I691"/>
    <mergeCell ref="J691:K691"/>
    <mergeCell ref="F703:G703"/>
    <mergeCell ref="C694:D694"/>
    <mergeCell ref="H692:I692"/>
    <mergeCell ref="A641:A674"/>
    <mergeCell ref="H722:N722"/>
    <mergeCell ref="C730:D730"/>
    <mergeCell ref="H731:I731"/>
    <mergeCell ref="C731:E732"/>
    <mergeCell ref="G723:G724"/>
    <mergeCell ref="L731:M731"/>
    <mergeCell ref="J728:K728"/>
    <mergeCell ref="H730:I730"/>
    <mergeCell ref="J730:K730"/>
    <mergeCell ref="F732:G732"/>
    <mergeCell ref="C703:E703"/>
    <mergeCell ref="K714:L714"/>
    <mergeCell ref="C692:D692"/>
    <mergeCell ref="C456:E461"/>
    <mergeCell ref="J446:K446"/>
    <mergeCell ref="H442:I442"/>
    <mergeCell ref="I453:N453"/>
    <mergeCell ref="J441:K441"/>
    <mergeCell ref="C410:D410"/>
    <mergeCell ref="J409:K409"/>
    <mergeCell ref="H433:N433"/>
    <mergeCell ref="C438:F438"/>
    <mergeCell ref="H438:N438"/>
    <mergeCell ref="H437:N437"/>
    <mergeCell ref="F413:G413"/>
    <mergeCell ref="H413:I413"/>
    <mergeCell ref="L413:M413"/>
    <mergeCell ref="J410:K410"/>
    <mergeCell ref="C412:E413"/>
    <mergeCell ref="H412:I412"/>
    <mergeCell ref="F412:G412"/>
    <mergeCell ref="H411:I411"/>
    <mergeCell ref="C411:D411"/>
    <mergeCell ref="C419:E419"/>
    <mergeCell ref="J411:K411"/>
    <mergeCell ref="H409:I409"/>
    <mergeCell ref="F418:G418"/>
    <mergeCell ref="H410:I410"/>
    <mergeCell ref="C409:D409"/>
    <mergeCell ref="F276:G276"/>
    <mergeCell ref="H292:N292"/>
    <mergeCell ref="F297:F298"/>
    <mergeCell ref="I212:N213"/>
    <mergeCell ref="C229:D229"/>
    <mergeCell ref="J232:K232"/>
  </mergeCells>
  <conditionalFormatting sqref="C3438">
    <cfRule type="containsText" text="iw.kkZad" operator="containsText" priority="81" stopIfTrue="1" dxfId="1875">
      <formula>NOT(ISERROR(SEARCH("iw.kkZad",C3438)))</formula>
    </cfRule>
    <cfRule type="containsText" text="dsoy jktdh; fo|ky;ksa esa iz;ksx gsrq fu%'kqYd" operator="containsText" priority="79" stopIfTrue="1" dxfId="1876">
      <formula>NOT(ISERROR(SEARCH("dsoy jktdh; fo|ky;ksa esa iz;ksx gsrq fu%'kqYd",C3438)))</formula>
    </cfRule>
    <cfRule type="containsText" text="f'k{kk foHkkx jktLFkku" operator="containsText" priority="80" stopIfTrue="1" dxfId="1877">
      <formula>NOT(ISERROR(SEARCH("f'k{kk foHkkx jktLFkku",C3438)))</formula>
    </cfRule>
    <cfRule type="cellIs" operator="equal" priority="82" dxfId="1878">
      <formula>0</formula>
    </cfRule>
  </conditionalFormatting>
  <conditionalFormatting sqref="C3367">
    <cfRule type="containsText" text="dsoy jktdh; fo|ky;ksa esa iz;ksx gsrq fu%'kqYd" operator="containsText" priority="109" stopIfTrue="1" dxfId="1879">
      <formula>NOT(ISERROR(SEARCH("dsoy jktdh; fo|ky;ksa esa iz;ksx gsrq fu%'kqYd",C3367)))</formula>
    </cfRule>
    <cfRule type="cellIs" operator="equal" priority="112" dxfId="1880">
      <formula>0</formula>
    </cfRule>
    <cfRule type="containsText" text="f'k{kk foHkkx jktLFkku" operator="containsText" priority="110" stopIfTrue="1" dxfId="1881">
      <formula>NOT(ISERROR(SEARCH("f'k{kk foHkkx jktLFkku",C3367)))</formula>
    </cfRule>
    <cfRule type="containsText" text="iw.kkZad" operator="containsText" priority="111" stopIfTrue="1" dxfId="1882">
      <formula>NOT(ISERROR(SEARCH("iw.kkZad",C3367)))</formula>
    </cfRule>
  </conditionalFormatting>
  <conditionalFormatting sqref="C1521">
    <cfRule type="containsText" text="iw.kkZad" operator="containsText" priority="891" stopIfTrue="1" dxfId="1883">
      <formula>NOT(ISERROR(SEARCH("iw.kkZad",C1521)))</formula>
    </cfRule>
    <cfRule type="containsText" text="dsoy jktdh; fo|ky;ksa esa iz;ksx gsrq fu%'kqYd" operator="containsText" priority="889" stopIfTrue="1" dxfId="1884">
      <formula>NOT(ISERROR(SEARCH("dsoy jktdh; fo|ky;ksa esa iz;ksx gsrq fu%'kqYd",C1521)))</formula>
    </cfRule>
    <cfRule type="containsText" text="f'k{kk foHkkx jktLFkku" operator="containsText" priority="890" stopIfTrue="1" dxfId="1885">
      <formula>NOT(ISERROR(SEARCH("f'k{kk foHkkx jktLFkku",C1521)))</formula>
    </cfRule>
    <cfRule type="cellIs" operator="equal" priority="892" dxfId="1886">
      <formula>0</formula>
    </cfRule>
  </conditionalFormatting>
  <conditionalFormatting sqref="F1380:F1382 D1379:D1384">
    <cfRule type="cellIs" operator="equal" priority="963" stopIfTrue="1" dxfId="1887">
      <formula>200</formula>
    </cfRule>
    <cfRule type="cellIs" operator="equal" priority="962" stopIfTrue="1" dxfId="1888">
      <formula>1800</formula>
    </cfRule>
  </conditionalFormatting>
  <conditionalFormatting sqref="F2516:F2518 D2515:D2520">
    <cfRule type="cellIs" operator="equal" priority="483" stopIfTrue="1" dxfId="1889">
      <formula>200</formula>
    </cfRule>
    <cfRule type="cellIs" operator="equal" priority="482" stopIfTrue="1" dxfId="1890">
      <formula>1800</formula>
    </cfRule>
  </conditionalFormatting>
  <conditionalFormatting sqref="C1947">
    <cfRule type="containsText" text="iw.kkZad" operator="containsText" priority="711" stopIfTrue="1" dxfId="1891">
      <formula>NOT(ISERROR(SEARCH("iw.kkZad",C1947)))</formula>
    </cfRule>
    <cfRule type="containsText" text="dsoy jktdh; fo|ky;ksa esa iz;ksx gsrq fu%'kqYd" operator="containsText" priority="709" stopIfTrue="1" dxfId="1892">
      <formula>NOT(ISERROR(SEARCH("dsoy jktdh; fo|ky;ksa esa iz;ksx gsrq fu%'kqYd",C1947)))</formula>
    </cfRule>
    <cfRule type="cellIs" operator="equal" priority="712" dxfId="1893">
      <formula>0</formula>
    </cfRule>
    <cfRule type="containsText" text="f'k{kk foHkkx jktLFkku" operator="containsText" priority="710" stopIfTrue="1" dxfId="1894">
      <formula>NOT(ISERROR(SEARCH("f'k{kk foHkkx jktLFkku",C1947)))</formula>
    </cfRule>
  </conditionalFormatting>
  <conditionalFormatting sqref="N3004">
    <cfRule type="cellIs" operator="equal" priority="267" dxfId="1895">
      <formula>"FAILED"</formula>
    </cfRule>
    <cfRule type="cellIs" operator="equal" priority="269" dxfId="1896">
      <formula>"Passed With G"</formula>
    </cfRule>
    <cfRule type="cellIs" operator="equal" priority="268" dxfId="1897">
      <formula>"Supplementary"</formula>
    </cfRule>
    <cfRule type="cellIs" operator="equal" priority="270" dxfId="1898">
      <formula>"Passed"</formula>
    </cfRule>
  </conditionalFormatting>
  <conditionalFormatting sqref="N1087">
    <cfRule type="cellIs" operator="equal" priority="1078" dxfId="1899">
      <formula>"Supplementary"</formula>
    </cfRule>
    <cfRule type="cellIs" operator="equal" priority="1080" dxfId="1900">
      <formula>"Passed"</formula>
    </cfRule>
    <cfRule type="cellIs" operator="equal" priority="1079" dxfId="1901">
      <formula>"Passed With G"</formula>
    </cfRule>
    <cfRule type="cellIs" operator="equal" priority="1077" dxfId="1902">
      <formula>"FAILED"</formula>
    </cfRule>
  </conditionalFormatting>
  <conditionalFormatting sqref="N1549">
    <cfRule type="cellIs" operator="equal" priority="885" dxfId="1903">
      <formula>"FAILED"</formula>
    </cfRule>
    <cfRule type="cellIs" operator="equal" priority="887" dxfId="1904">
      <formula>"Passed With G"</formula>
    </cfRule>
    <cfRule type="cellIs" operator="equal" priority="888" dxfId="1905">
      <formula>"Passed"</formula>
    </cfRule>
    <cfRule type="cellIs" operator="equal" priority="886" dxfId="1906">
      <formula>"Supplementary"</formula>
    </cfRule>
  </conditionalFormatting>
  <conditionalFormatting sqref="C3154">
    <cfRule type="containsText" text="iw.kkZad" operator="containsText" priority="201" stopIfTrue="1" dxfId="1907">
      <formula>NOT(ISERROR(SEARCH("iw.kkZad",C3154)))</formula>
    </cfRule>
    <cfRule type="cellIs" operator="equal" priority="202" dxfId="1908">
      <formula>0</formula>
    </cfRule>
    <cfRule type="containsText" text="f'k{kk foHkkx jktLFkku" operator="containsText" priority="200" stopIfTrue="1" dxfId="1909">
      <formula>NOT(ISERROR(SEARCH("f'k{kk foHkkx jktLFkku",C3154)))</formula>
    </cfRule>
    <cfRule type="containsText" text="dsoy jktdh; fo|ky;ksa esa iz;ksx gsrq fu%'kqYd" operator="containsText" priority="199" stopIfTrue="1" dxfId="1910">
      <formula>NOT(ISERROR(SEARCH("dsoy jktdh; fo|ky;ksa esa iz;ksx gsrq fu%'kqYd",C3154)))</formula>
    </cfRule>
  </conditionalFormatting>
  <conditionalFormatting sqref="N2543">
    <cfRule type="cellIs" operator="equal" priority="466" dxfId="1911">
      <formula>"Supplementary"</formula>
    </cfRule>
    <cfRule type="cellIs" operator="equal" priority="468" dxfId="1912">
      <formula>"Passed"</formula>
    </cfRule>
    <cfRule type="cellIs" operator="equal" priority="467" dxfId="1913">
      <formula>"Passed With G"</formula>
    </cfRule>
    <cfRule type="cellIs" operator="equal" priority="465" dxfId="1914">
      <formula>"FAILED"</formula>
    </cfRule>
  </conditionalFormatting>
  <conditionalFormatting sqref="C2018">
    <cfRule type="cellIs" operator="equal" priority="682" dxfId="1915">
      <formula>0</formula>
    </cfRule>
    <cfRule type="containsText" text="f'k{kk foHkkx jktLFkku" operator="containsText" priority="680" stopIfTrue="1" dxfId="1916">
      <formula>NOT(ISERROR(SEARCH("f'k{kk foHkkx jktLFkku",C2018)))</formula>
    </cfRule>
    <cfRule type="containsText" text="dsoy jktdh; fo|ky;ksa esa iz;ksx gsrq fu%'kqYd" operator="containsText" priority="679" stopIfTrue="1" dxfId="1917">
      <formula>NOT(ISERROR(SEARCH("dsoy jktdh; fo|ky;ksa esa iz;ksx gsrq fu%'kqYd",C2018)))</formula>
    </cfRule>
    <cfRule type="containsText" text="iw.kkZad" operator="containsText" priority="681" stopIfTrue="1" dxfId="1918">
      <formula>NOT(ISERROR(SEARCH("iw.kkZad",C2018)))</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text="iw.kkZad" operator="containsText" priority="245" stopIfTrue="1" dxfId="1919">
      <formula>NOT(ISERROR(SEARCH("iw.kkZad",B3055)))</formula>
    </cfRule>
    <cfRule type="containsText" text="f'k{kk foHkkx jktLFkku" operator="containsText" priority="244" stopIfTrue="1" dxfId="1920">
      <formula>NOT(ISERROR(SEARCH("f'k{kk foHkkx jktLFkku",B3055)))</formula>
    </cfRule>
    <cfRule type="containsText" text="dsoy jktdh; fo|ky;ksa esa iz;ksx gsrq fu%'kqYd" operator="containsText" priority="241" stopIfTrue="1" dxfId="1921">
      <formula>NOT(ISERROR(SEARCH("dsoy jktdh; fo|ky;ksa esa iz;ksx gsrq fu%'kqYd",B3055)))</formula>
    </cfRule>
  </conditionalFormatting>
  <conditionalFormatting sqref="C30">
    <cfRule type="containsText" text="iw.kkZad" operator="containsText" priority="1527" stopIfTrue="1" dxfId="1922">
      <formula>NOT(ISERROR(SEARCH("iw.kkZad",C30)))</formula>
    </cfRule>
    <cfRule type="cellIs" operator="equal" priority="1528" dxfId="1923">
      <formula>0</formula>
    </cfRule>
    <cfRule type="containsText" text="dsoy jktdh; fo|ky;ksa esa iz;ksx gsrq fu%'kqYd" operator="containsText" priority="1525" stopIfTrue="1" dxfId="1924">
      <formula>NOT(ISERROR(SEARCH("dsoy jktdh; fo|ky;ksa esa iz;ksx gsrq fu%'kqYd",C30)))</formula>
    </cfRule>
    <cfRule type="containsText" text="f'k{kk foHkkx jktLFkku" operator="containsText" priority="1526" stopIfTrue="1" dxfId="1925">
      <formula>NOT(ISERROR(SEARCH("f'k{kk foHkkx jktLFkku",C30)))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text="f'k{kk foHkkx jktLFkku" operator="containsText" priority="544" stopIfTrue="1" dxfId="1926">
      <formula>NOT(ISERROR(SEARCH("f'k{kk foHkkx jktLFkku",B2345)))</formula>
    </cfRule>
    <cfRule type="containsText" text="iw.kkZad" operator="containsText" priority="545" stopIfTrue="1" dxfId="1927">
      <formula>NOT(ISERROR(SEARCH("iw.kkZad",B2345)))</formula>
    </cfRule>
    <cfRule type="containsText" text="dsoy jktdh; fo|ky;ksa esa iz;ksx gsrq fu%'kqYd" operator="containsText" priority="541" stopIfTrue="1" dxfId="1928">
      <formula>NOT(ISERROR(SEARCH("dsoy jktdh; fo|ky;ksa esa iz;ksx gsrq fu%'kqYd",B2345)))</formula>
    </cfRule>
  </conditionalFormatting>
  <conditionalFormatting sqref="L661:M661">
    <cfRule type="cellIs" operator="equal" priority="1254" dxfId="1929">
      <formula>"Failed"</formula>
    </cfRule>
  </conditionalFormatting>
  <conditionalFormatting sqref="C2160">
    <cfRule type="containsText" text="dsoy jktdh; fo|ky;ksa esa iz;ksx gsrq fu%'kqYd" operator="containsText" priority="619" stopIfTrue="1" dxfId="1930">
      <formula>NOT(ISERROR(SEARCH("dsoy jktdh; fo|ky;ksa esa iz;ksx gsrq fu%'kqYd",C2160)))</formula>
    </cfRule>
    <cfRule type="containsText" text="f'k{kk foHkkx jktLFkku" operator="containsText" priority="620" stopIfTrue="1" dxfId="1931">
      <formula>NOT(ISERROR(SEARCH("f'k{kk foHkkx jktLFkku",C2160)))</formula>
    </cfRule>
    <cfRule type="containsText" text="iw.kkZad" operator="containsText" priority="621" stopIfTrue="1" dxfId="1932">
      <formula>NOT(ISERROR(SEARCH("iw.kkZad",C2160)))</formula>
    </cfRule>
    <cfRule type="cellIs" operator="equal" priority="622" dxfId="1933">
      <formula>0</formula>
    </cfRule>
  </conditionalFormatting>
  <conditionalFormatting sqref="L2117:M2117">
    <cfRule type="cellIs" operator="equal" priority="642" dxfId="1934">
      <formula>"Failed"</formula>
    </cfRule>
  </conditionalFormatting>
  <conditionalFormatting sqref="C417:H420">
    <cfRule type="expression" priority="1361" dxfId="1935">
      <formula>$C417=0</formula>
    </cfRule>
  </conditionalFormatting>
  <conditionalFormatting sqref="N3501">
    <cfRule type="cellIs" operator="equal" priority="59" dxfId="1936">
      <formula>"Passed With G"</formula>
    </cfRule>
    <cfRule type="cellIs" operator="equal" priority="57" dxfId="1937">
      <formula>"FAILED"</formula>
    </cfRule>
    <cfRule type="cellIs" operator="equal" priority="58" dxfId="1938">
      <formula>"Supplementary"</formula>
    </cfRule>
    <cfRule type="cellIs" operator="equal" priority="60" dxfId="1939">
      <formula>"Passed"</formula>
    </cfRule>
  </conditionalFormatting>
  <conditionalFormatting sqref="N2046">
    <cfRule type="cellIs" operator="equal" priority="677" dxfId="1940">
      <formula>"Passed With G"</formula>
    </cfRule>
    <cfRule type="cellIs" operator="equal" priority="675" dxfId="1941">
      <formula>"FAILED"</formula>
    </cfRule>
    <cfRule type="cellIs" operator="equal" priority="676" dxfId="1942">
      <formula>"Supplementary"</formula>
    </cfRule>
    <cfRule type="cellIs" operator="equal" priority="678" dxfId="1943">
      <formula>"Passed"</formula>
    </cfRule>
  </conditionalFormatting>
  <conditionalFormatting sqref="C1450">
    <cfRule type="containsText" text="f'k{kk foHkkx jktLFkku" operator="containsText" priority="920" stopIfTrue="1" dxfId="1944">
      <formula>NOT(ISERROR(SEARCH("f'k{kk foHkkx jktLFkku",C1450)))</formula>
    </cfRule>
    <cfRule type="containsText" text="iw.kkZad" operator="containsText" priority="921" stopIfTrue="1" dxfId="1945">
      <formula>NOT(ISERROR(SEARCH("iw.kkZad",C1450)))</formula>
    </cfRule>
    <cfRule type="cellIs" operator="equal" priority="922" dxfId="1946">
      <formula>0</formula>
    </cfRule>
    <cfRule type="containsText" text="dsoy jktdh; fo|ky;ksa esa iz;ksx gsrq fu%'kqYd" operator="containsText" priority="919" stopIfTrue="1" dxfId="1947">
      <formula>NOT(ISERROR(SEARCH("dsoy jktdh; fo|ky;ksa esa iz;ksx gsrq fu%'kqYd",C1450)))</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operator="equal" priority="516" dxfId="1948">
      <formula>0</formula>
    </cfRule>
  </conditionalFormatting>
  <conditionalFormatting sqref="N2436">
    <cfRule type="cellIs" operator="equal" priority="510" dxfId="1949">
      <formula>"Passed"</formula>
    </cfRule>
    <cfRule type="cellIs" operator="equal" priority="508" dxfId="1950">
      <formula>"Supplementary"</formula>
    </cfRule>
    <cfRule type="cellIs" operator="equal" priority="507" dxfId="1951">
      <formula>"FAILED"</formula>
    </cfRule>
    <cfRule type="cellIs" operator="equal" priority="509" dxfId="1952">
      <formula>"Passed With G"</formula>
    </cfRule>
  </conditionalFormatting>
  <conditionalFormatting sqref="N590">
    <cfRule type="cellIs" operator="equal" priority="1289" dxfId="1953">
      <formula>"Passed With G"</formula>
    </cfRule>
    <cfRule type="cellIs" operator="equal" priority="1288" dxfId="1954">
      <formula>"Supplementary"</formula>
    </cfRule>
    <cfRule type="cellIs" operator="equal" priority="1287" dxfId="1955">
      <formula>"FAILED"</formula>
    </cfRule>
    <cfRule type="cellIs" operator="equal" priority="1290" dxfId="1956">
      <formula>"Passed"</formula>
    </cfRule>
  </conditionalFormatting>
  <conditionalFormatting sqref="C1024">
    <cfRule type="cellIs" operator="equal" priority="1102" dxfId="1957">
      <formula>0</formula>
    </cfRule>
    <cfRule type="containsText" text="f'k{kk foHkkx jktLFkku" operator="containsText" priority="1100" stopIfTrue="1" dxfId="1958">
      <formula>NOT(ISERROR(SEARCH("f'k{kk foHkkx jktLFkku",C1024)))</formula>
    </cfRule>
    <cfRule type="containsText" text="dsoy jktdh; fo|ky;ksa esa iz;ksx gsrq fu%'kqYd" operator="containsText" priority="1099" stopIfTrue="1" dxfId="1959">
      <formula>NOT(ISERROR(SEARCH("dsoy jktdh; fo|ky;ksa esa iz;ksx gsrq fu%'kqYd",C1024)))</formula>
    </cfRule>
    <cfRule type="containsText" text="iw.kkZad" operator="containsText" priority="1101" stopIfTrue="1" dxfId="1960">
      <formula>NOT(ISERROR(SEARCH("iw.kkZad",C1024)))</formula>
    </cfRule>
  </conditionalFormatting>
  <conditionalFormatting sqref="C559:H562">
    <cfRule type="expression" priority="1301" dxfId="1961">
      <formula>$C559=0</formula>
    </cfRule>
  </conditionalFormatting>
  <conditionalFormatting sqref="N484">
    <cfRule type="cellIs" operator="equal" priority="1337" dxfId="1962">
      <formula>"Passed With G"</formula>
    </cfRule>
    <cfRule type="cellIs" operator="equal" priority="1338" dxfId="1963">
      <formula>"Passed"</formula>
    </cfRule>
    <cfRule type="cellIs" operator="equal" priority="1335" dxfId="1964">
      <formula>"FAILED"</formula>
    </cfRule>
    <cfRule type="cellIs" operator="equal" priority="1336" dxfId="1965">
      <formula>"Supplementary"</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text="iw.kkZad" operator="containsText" priority="1055" stopIfTrue="1" dxfId="1966">
      <formula>NOT(ISERROR(SEARCH("iw.kkZad",B1138)))</formula>
    </cfRule>
    <cfRule type="containsText" text="dsoy jktdh; fo|ky;ksa esa iz;ksx gsrq fu%'kqYd" operator="containsText" priority="1051" stopIfTrue="1" dxfId="1967">
      <formula>NOT(ISERROR(SEARCH("dsoy jktdh; fo|ky;ksa esa iz;ksx gsrq fu%'kqYd",B1138)))</formula>
    </cfRule>
    <cfRule type="containsText" text="f'k{kk foHkkx jktLFkku" operator="containsText" priority="1054" stopIfTrue="1" dxfId="1968">
      <formula>NOT(ISERROR(SEARCH("f'k{kk foHkkx jktLFkku",B1138)))</formula>
    </cfRule>
  </conditionalFormatting>
  <conditionalFormatting sqref="F2511:G2514">
    <cfRule type="cellIs" operator="equal" priority="475" dxfId="1969">
      <formula>"0/100"</formula>
    </cfRule>
    <cfRule type="cellIs" operator="equal" priority="476" dxfId="1970">
      <formula>"0/200"</formula>
    </cfRule>
  </conditionalFormatting>
  <conditionalFormatting sqref="F1056:G1059">
    <cfRule type="cellIs" operator="equal" priority="1093" dxfId="1971">
      <formula>"0/100"</formula>
    </cfRule>
    <cfRule type="cellIs" operator="equal" priority="1094" dxfId="1972">
      <formula>"0/200"</formula>
    </cfRule>
  </conditionalFormatting>
  <conditionalFormatting sqref="C279">
    <cfRule type="cellIs" operator="equal" priority="1420" dxfId="1973">
      <formula>0</formula>
    </cfRule>
    <cfRule type="containsText" text="iw.kkZad" operator="containsText" priority="1419" stopIfTrue="1" dxfId="1974">
      <formula>NOT(ISERROR(SEARCH("iw.kkZad",C279)))</formula>
    </cfRule>
    <cfRule type="containsText" text="f'k{kk foHkkx jktLFkku" operator="containsText" priority="1418" stopIfTrue="1" dxfId="1975">
      <formula>NOT(ISERROR(SEARCH("f'k{kk foHkkx jktLFkku",C279)))</formula>
    </cfRule>
    <cfRule type="containsText" text="dsoy jktdh; fo|ky;ksa esa iz;ksx gsrq fu%'kqYd" operator="containsText" priority="1417" stopIfTrue="1" dxfId="1976">
      <formula>NOT(ISERROR(SEARCH("dsoy jktdh; fo|ky;ksa esa iz;ksx gsrq fu%'kqYd",C279)))</formula>
    </cfRule>
  </conditionalFormatting>
  <conditionalFormatting sqref="C669">
    <cfRule type="containsText" text="iw.kkZad" operator="containsText" priority="1251" stopIfTrue="1" dxfId="1977">
      <formula>NOT(ISERROR(SEARCH("iw.kkZad",C669)))</formula>
    </cfRule>
    <cfRule type="containsText" text="f'k{kk foHkkx jktLFkku" operator="containsText" priority="1250" stopIfTrue="1" dxfId="1978">
      <formula>NOT(ISERROR(SEARCH("f'k{kk foHkkx jktLFkku",C669)))</formula>
    </cfRule>
    <cfRule type="cellIs" operator="equal" priority="1252" dxfId="1979">
      <formula>0</formula>
    </cfRule>
    <cfRule type="containsText" text="dsoy jktdh; fo|ky;ksa esa iz;ksx gsrq fu%'kqYd" operator="containsText" priority="1249" stopIfTrue="1" dxfId="1980">
      <formula>NOT(ISERROR(SEARCH("dsoy jktdh; fo|ky;ksa esa iz;ksx gsrq fu%'kqYd",C669)))</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text="iw.kkZad" operator="containsText" priority="95" stopIfTrue="1" dxfId="1981">
      <formula>NOT(ISERROR(SEARCH("iw.kkZad",B3410)))</formula>
    </cfRule>
    <cfRule type="containsText" text="dsoy jktdh; fo|ky;ksa esa iz;ksx gsrq fu%'kqYd" operator="containsText" priority="91" stopIfTrue="1" dxfId="1982">
      <formula>NOT(ISERROR(SEARCH("dsoy jktdh; fo|ky;ksa esa iz;ksx gsrq fu%'kqYd",B3410)))</formula>
    </cfRule>
    <cfRule type="containsText" text="f'k{kk foHkkx jktLFkku" operator="containsText" priority="94" stopIfTrue="1" dxfId="1983">
      <formula>NOT(ISERROR(SEARCH("f'k{kk foHkkx jktLFkku",B3410)))</formula>
    </cfRule>
  </conditionalFormatting>
  <conditionalFormatting sqref="F1588:G1591">
    <cfRule type="cellIs" operator="equal" priority="866" dxfId="1984">
      <formula>"0/200"</formula>
    </cfRule>
    <cfRule type="cellIs" operator="equal" priority="865" dxfId="1985">
      <formula>"0/100"</formula>
    </cfRule>
  </conditionalFormatting>
  <conditionalFormatting sqref="F133:G136">
    <cfRule type="cellIs" operator="equal" priority="1484" dxfId="1986">
      <formula>"0/200"</formula>
    </cfRule>
    <cfRule type="cellIs" operator="equal" priority="1483" dxfId="1987">
      <formula>"0/100"</formula>
    </cfRule>
  </conditionalFormatting>
  <conditionalFormatting sqref="C456">
    <cfRule type="containsText" text="f'k{kk foHkkx jktLFkku" operator="containsText" priority="1340" stopIfTrue="1" dxfId="1988">
      <formula>NOT(ISERROR(SEARCH("f'k{kk foHkkx jktLFkku",C456)))</formula>
    </cfRule>
    <cfRule type="containsText" text="dsoy jktdh; fo|ky;ksa esa iz;ksx gsrq fu%'kqYd" operator="containsText" priority="1339" stopIfTrue="1" dxfId="1989">
      <formula>NOT(ISERROR(SEARCH("dsoy jktdh; fo|ky;ksa esa iz;ksx gsrq fu%'kqYd",C456)))</formula>
    </cfRule>
    <cfRule type="cellIs" operator="equal" priority="1342" dxfId="1990">
      <formula>0</formula>
    </cfRule>
    <cfRule type="containsText" text="iw.kkZad" operator="containsText" priority="1341" stopIfTrue="1" dxfId="1991">
      <formula>NOT(ISERROR(SEARCH("iw.kkZad",C456)))</formula>
    </cfRule>
  </conditionalFormatting>
  <conditionalFormatting sqref="F804:G804 F811:F816 H804:H810 C804:C805 D811:D816 M786:M787 N794:N795 M796 M797:N801 F796:F799 D783:D784 B783 C788:C794 F794:G794 G796:H796 I796:I797 C796:C802 L794:M794 F800:H801 J796:L801 C807:C816">
    <cfRule type="containsText" text="iw.kkZad" operator="containsText" priority="1205" stopIfTrue="1" dxfId="1992">
      <formula>NOT(ISERROR(SEARCH("iw.kkZad",B783)))</formula>
    </cfRule>
    <cfRule type="containsText" text="f'k{kk foHkkx jktLFkku" operator="containsText" priority="1204" stopIfTrue="1" dxfId="1993">
      <formula>NOT(ISERROR(SEARCH("f'k{kk foHkkx jktLFkku",B783)))</formula>
    </cfRule>
    <cfRule type="containsText" text="dsoy jktdh; fo|ky;ksa esa iz;ksx gsrq fu%'kqYd" operator="containsText" priority="1201" stopIfTrue="1" dxfId="1994">
      <formula>NOT(ISERROR(SEARCH("dsoy jktdh; fo|ky;ksa esa iz;ksx gsrq fu%'kqYd",B783)))</formula>
    </cfRule>
  </conditionalFormatting>
  <conditionalFormatting sqref="F1096:F1098 D1095:D1100">
    <cfRule type="cellIs" operator="equal" priority="1082" stopIfTrue="1" dxfId="1995">
      <formula>1800</formula>
    </cfRule>
    <cfRule type="cellIs" operator="equal" priority="1083" stopIfTrue="1" dxfId="1996">
      <formula>200</formula>
    </cfRule>
  </conditionalFormatting>
  <conditionalFormatting sqref="C1770">
    <cfRule type="containsText" text="f'k{kk foHkkx jktLFkku" operator="containsText" priority="788" stopIfTrue="1" dxfId="1997">
      <formula>NOT(ISERROR(SEARCH("f'k{kk foHkkx jktLFkku",C1770)))</formula>
    </cfRule>
    <cfRule type="cellIs" operator="equal" priority="790" dxfId="1998">
      <formula>0</formula>
    </cfRule>
    <cfRule type="containsText" text="dsoy jktdh; fo|ky;ksa esa iz;ksx gsrq fu%'kqYd" operator="containsText" priority="787" stopIfTrue="1" dxfId="1999">
      <formula>NOT(ISERROR(SEARCH("dsoy jktdh; fo|ky;ksa esa iz;ksx gsrq fu%'kqYd",C1770)))</formula>
    </cfRule>
    <cfRule type="containsText" text="iw.kkZad" operator="containsText" priority="789" stopIfTrue="1" dxfId="2000">
      <formula>NOT(ISERROR(SEARCH("iw.kkZad",C1770)))</formula>
    </cfRule>
  </conditionalFormatting>
  <conditionalFormatting sqref="C3332">
    <cfRule type="cellIs" operator="equal" priority="130" dxfId="2001">
      <formula>0</formula>
    </cfRule>
    <cfRule type="containsText" text="iw.kkZad" operator="containsText" priority="129" stopIfTrue="1" dxfId="2002">
      <formula>NOT(ISERROR(SEARCH("iw.kkZad",C3332)))</formula>
    </cfRule>
    <cfRule type="containsText" text="dsoy jktdh; fo|ky;ksa esa iz;ksx gsrq fu%'kqYd" operator="containsText" priority="127" stopIfTrue="1" dxfId="2003">
      <formula>NOT(ISERROR(SEARCH("dsoy jktdh; fo|ky;ksa esa iz;ksx gsrq fu%'kqYd",C3332)))</formula>
    </cfRule>
    <cfRule type="containsText" text="f'k{kk foHkkx jktLFkku" operator="containsText" priority="128" stopIfTrue="1" dxfId="2004">
      <formula>NOT(ISERROR(SEARCH("f'k{kk foHkkx jktLFkku",C3332)))</formula>
    </cfRule>
  </conditionalFormatting>
  <conditionalFormatting sqref="N3111">
    <cfRule type="cellIs" operator="equal" priority="225" dxfId="2005">
      <formula>"FAILED"</formula>
    </cfRule>
    <cfRule type="cellIs" operator="equal" priority="226" dxfId="2006">
      <formula>"Supplementary"</formula>
    </cfRule>
    <cfRule type="cellIs" operator="equal" priority="228" dxfId="2007">
      <formula>"Passed"</formula>
    </cfRule>
    <cfRule type="cellIs" operator="equal" priority="227" dxfId="2008">
      <formula>"Passed With G"</formula>
    </cfRule>
  </conditionalFormatting>
  <conditionalFormatting sqref="N2649">
    <cfRule type="cellIs" operator="equal" priority="418" dxfId="2009">
      <formula>"Supplementary"</formula>
    </cfRule>
    <cfRule type="cellIs" operator="equal" priority="420" dxfId="2010">
      <formula>"Passed"</formula>
    </cfRule>
    <cfRule type="cellIs" operator="equal" priority="417" dxfId="2011">
      <formula>"FAILED"</formula>
    </cfRule>
    <cfRule type="cellIs" operator="equal" priority="419" dxfId="2012">
      <formula>"Passed With G"</formula>
    </cfRule>
  </conditionalFormatting>
  <conditionalFormatting sqref="C1131">
    <cfRule type="containsText" text="dsoy jktdh; fo|ky;ksa esa iz;ksx gsrq fu%'kqYd" operator="containsText" priority="1057" stopIfTrue="1" dxfId="2013">
      <formula>NOT(ISERROR(SEARCH("dsoy jktdh; fo|ky;ksa esa iz;ksx gsrq fu%'kqYd",C1131)))</formula>
    </cfRule>
    <cfRule type="cellIs" operator="equal" priority="1060" dxfId="2014">
      <formula>0</formula>
    </cfRule>
    <cfRule type="containsText" text="iw.kkZad" operator="containsText" priority="1059" stopIfTrue="1" dxfId="2015">
      <formula>NOT(ISERROR(SEARCH("iw.kkZad",C1131)))</formula>
    </cfRule>
    <cfRule type="containsText" text="f'k{kk foHkkx jktLFkku" operator="containsText" priority="1058" stopIfTrue="1" dxfId="2016">
      <formula>NOT(ISERROR(SEARCH("f'k{kk foHkkx jktLFkku",C1131)))</formula>
    </cfRule>
  </conditionalFormatting>
  <conditionalFormatting sqref="C1663">
    <cfRule type="containsText" text="dsoy jktdh; fo|ky;ksa esa iz;ksx gsrq fu%'kqYd" operator="containsText" priority="829" stopIfTrue="1" dxfId="2017">
      <formula>NOT(ISERROR(SEARCH("dsoy jktdh; fo|ky;ksa esa iz;ksx gsrq fu%'kqYd",C1663)))</formula>
    </cfRule>
    <cfRule type="cellIs" operator="equal" priority="832" dxfId="2018">
      <formula>0</formula>
    </cfRule>
    <cfRule type="containsText" text="iw.kkZad" operator="containsText" priority="831" stopIfTrue="1" dxfId="2019">
      <formula>NOT(ISERROR(SEARCH("iw.kkZad",C1663)))</formula>
    </cfRule>
    <cfRule type="containsText" text="f'k{kk foHkkx jktLFkku" operator="containsText" priority="830" stopIfTrue="1" dxfId="2020">
      <formula>NOT(ISERROR(SEARCH("f'k{kk foHkkx jktLFkku",C1663)))</formula>
    </cfRule>
  </conditionalFormatting>
  <conditionalFormatting sqref="C1237">
    <cfRule type="containsText" text="iw.kkZad" operator="containsText" priority="1011" stopIfTrue="1" dxfId="2021">
      <formula>NOT(ISERROR(SEARCH("iw.kkZad",C1237)))</formula>
    </cfRule>
    <cfRule type="cellIs" operator="equal" priority="1012" dxfId="2022">
      <formula>0</formula>
    </cfRule>
    <cfRule type="containsText" text="f'k{kk foHkkx jktLFkku" operator="containsText" priority="1010" stopIfTrue="1" dxfId="2023">
      <formula>NOT(ISERROR(SEARCH("f'k{kk foHkkx jktLFkku",C1237)))</formula>
    </cfRule>
    <cfRule type="containsText" text="dsoy jktdh; fo|ky;ksa esa iz;ksx gsrq fu%'kqYd" operator="containsText" priority="1009" stopIfTrue="1" dxfId="2024">
      <formula>NOT(ISERROR(SEARCH("dsoy jktdh; fo|ky;ksa esa iz;ksx gsrq fu%'kqYd",C1237)))</formula>
    </cfRule>
  </conditionalFormatting>
  <conditionalFormatting sqref="F3044:G3047">
    <cfRule type="cellIs" operator="equal" priority="254" dxfId="2025">
      <formula>"0/200"</formula>
    </cfRule>
    <cfRule type="cellIs" operator="equal" priority="253" dxfId="2026">
      <formula>"0/100"</formula>
    </cfRule>
  </conditionalFormatting>
  <conditionalFormatting sqref="C3048">
    <cfRule type="containsText" text="dsoy jktdh; fo|ky;ksa esa iz;ksx gsrq fu%'kqYd" operator="containsText" priority="247" stopIfTrue="1" dxfId="2027">
      <formula>NOT(ISERROR(SEARCH("dsoy jktdh; fo|ky;ksa esa iz;ksx gsrq fu%'kqYd",C3048)))</formula>
    </cfRule>
    <cfRule type="cellIs" operator="equal" priority="250" dxfId="2028">
      <formula>0</formula>
    </cfRule>
    <cfRule type="containsText" text="f'k{kk foHkkx jktLFkku" operator="containsText" priority="248" stopIfTrue="1" dxfId="2029">
      <formula>NOT(ISERROR(SEARCH("f'k{kk foHkkx jktLFkku",C3048)))</formula>
    </cfRule>
    <cfRule type="containsText" text="iw.kkZad" operator="containsText" priority="249" stopIfTrue="1" dxfId="2030">
      <formula>NOT(ISERROR(SEARCH("iw.kkZad",C3048)))</formula>
    </cfRule>
  </conditionalFormatting>
  <conditionalFormatting sqref="N981">
    <cfRule type="cellIs" operator="equal" priority="1126" dxfId="2031">
      <formula>"Supplementary"</formula>
    </cfRule>
    <cfRule type="cellIs" operator="equal" priority="1128" dxfId="2032">
      <formula>"Passed"</formula>
    </cfRule>
    <cfRule type="cellIs" operator="equal" priority="1125" dxfId="2033">
      <formula>"FAILED"</formula>
    </cfRule>
    <cfRule type="cellIs" operator="equal" priority="1127" dxfId="2034">
      <formula>"Passed With G"</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operator="equal" priority="18" dxfId="2035">
      <formula>0</formula>
    </cfRule>
  </conditionalFormatting>
  <conditionalFormatting sqref="C1730:H1733">
    <cfRule type="expression" priority="803" dxfId="2036">
      <formula>$C1730=0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text="f'k{kk foHkkx jktLFkku" operator="containsText" priority="1024" stopIfTrue="1" dxfId="2037">
      <formula>NOT(ISERROR(SEARCH("f'k{kk foHkkx jktLFkku",B1209)))</formula>
    </cfRule>
    <cfRule type="containsText" text="dsoy jktdh; fo|ky;ksa esa iz;ksx gsrq fu%'kqYd" operator="containsText" priority="1021" stopIfTrue="1" dxfId="2038">
      <formula>NOT(ISERROR(SEARCH("dsoy jktdh; fo|ky;ksa esa iz;ksx gsrq fu%'kqYd",B1209)))</formula>
    </cfRule>
    <cfRule type="containsText" text="iw.kkZad" operator="containsText" priority="1025" stopIfTrue="1" dxfId="2039">
      <formula>NOT(ISERROR(SEARCH("iw.kkZad",B1209)))</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text="iw.kkZad" operator="containsText" priority="725" stopIfTrue="1" dxfId="2040">
      <formula>NOT(ISERROR(SEARCH("iw.kkZad",B1919)))</formula>
    </cfRule>
    <cfRule type="containsText" text="f'k{kk foHkkx jktLFkku" operator="containsText" priority="724" stopIfTrue="1" dxfId="2041">
      <formula>NOT(ISERROR(SEARCH("f'k{kk foHkkx jktLFkku",B1919)))</formula>
    </cfRule>
    <cfRule type="containsText" text="dsoy jktdh; fo|ky;ksa esa iz;ksx gsrq fu%'kqYd" operator="containsText" priority="721" stopIfTrue="1" dxfId="2042">
      <formula>NOT(ISERROR(SEARCH("dsoy jktdh; fo|ky;ksa esa iz;ksx gsrq fu%'kqYd",B1919)))</formula>
    </cfRule>
  </conditionalFormatting>
  <conditionalFormatting sqref="C2267">
    <cfRule type="containsText" text="f'k{kk foHkkx jktLFkku" operator="containsText" priority="578" stopIfTrue="1" dxfId="2043">
      <formula>NOT(ISERROR(SEARCH("f'k{kk foHkkx jktLFkku",C2267)))</formula>
    </cfRule>
    <cfRule type="containsText" text="dsoy jktdh; fo|ky;ksa esa iz;ksx gsrq fu%'kqYd" operator="containsText" priority="577" stopIfTrue="1" dxfId="2044">
      <formula>NOT(ISERROR(SEARCH("dsoy jktdh; fo|ky;ksa esa iz;ksx gsrq fu%'kqYd",C2267)))</formula>
    </cfRule>
    <cfRule type="cellIs" operator="equal" priority="580" dxfId="2045">
      <formula>0</formula>
    </cfRule>
    <cfRule type="containsText" text="iw.kkZad" operator="containsText" priority="579" stopIfTrue="1" dxfId="2046">
      <formula>NOT(ISERROR(SEARCH("iw.kkZad",C2267)))</formula>
    </cfRule>
  </conditionalFormatting>
  <conditionalFormatting sqref="C1486">
    <cfRule type="containsText" text="dsoy jktdh; fo|ky;ksa esa iz;ksx gsrq fu%'kqYd" operator="containsText" priority="907" stopIfTrue="1" dxfId="2047">
      <formula>NOT(ISERROR(SEARCH("dsoy jktdh; fo|ky;ksa esa iz;ksx gsrq fu%'kqYd",C1486)))</formula>
    </cfRule>
    <cfRule type="containsText" text="f'k{kk foHkkx jktLFkku" operator="containsText" priority="908" stopIfTrue="1" dxfId="2048">
      <formula>NOT(ISERROR(SEARCH("f'k{kk foHkkx jktLFkku",C1486)))</formula>
    </cfRule>
    <cfRule type="containsText" text="iw.kkZad" operator="containsText" priority="909" stopIfTrue="1" dxfId="2049">
      <formula>NOT(ISERROR(SEARCH("iw.kkZad",C1486)))</formula>
    </cfRule>
    <cfRule type="cellIs" operator="equal" priority="910" dxfId="2050">
      <formula>0</formula>
    </cfRule>
  </conditionalFormatting>
  <conditionalFormatting sqref="C1308">
    <cfRule type="cellIs" operator="equal" priority="982" dxfId="2051">
      <formula>0</formula>
    </cfRule>
    <cfRule type="containsText" text="dsoy jktdh; fo|ky;ksa esa iz;ksx gsrq fu%'kqYd" operator="containsText" priority="979" stopIfTrue="1" dxfId="2052">
      <formula>NOT(ISERROR(SEARCH("dsoy jktdh; fo|ky;ksa esa iz;ksx gsrq fu%'kqYd",C1308)))</formula>
    </cfRule>
    <cfRule type="containsText" text="iw.kkZad" operator="containsText" priority="981" stopIfTrue="1" dxfId="2053">
      <formula>NOT(ISERROR(SEARCH("iw.kkZad",C1308)))</formula>
    </cfRule>
    <cfRule type="containsText" text="f'k{kk foHkkx jktLFkku" operator="containsText" priority="980" stopIfTrue="1" dxfId="2054">
      <formula>NOT(ISERROR(SEARCH("f'k{kk foHkkx jktLFkku",C1308)))</formula>
    </cfRule>
  </conditionalFormatting>
  <conditionalFormatting sqref="N2152">
    <cfRule type="cellIs" operator="equal" priority="629" dxfId="2055">
      <formula>"Passed With G"</formula>
    </cfRule>
    <cfRule type="cellIs" operator="equal" priority="627" dxfId="2056">
      <formula>"FAILED"</formula>
    </cfRule>
    <cfRule type="cellIs" operator="equal" priority="630" dxfId="2057">
      <formula>"Passed"</formula>
    </cfRule>
    <cfRule type="cellIs" operator="equal" priority="628" dxfId="2058">
      <formula>"Supplementary"</formula>
    </cfRule>
  </conditionalFormatting>
  <conditionalFormatting sqref="C66">
    <cfRule type="containsText" text="iw.kkZad" operator="containsText" priority="1509" stopIfTrue="1" dxfId="2059">
      <formula>NOT(ISERROR(SEARCH("iw.kkZad",C66)))</formula>
    </cfRule>
    <cfRule type="containsText" text="dsoy jktdh; fo|ky;ksa esa iz;ksx gsrq fu%'kqYd" operator="containsText" priority="1507" stopIfTrue="1" dxfId="2060">
      <formula>NOT(ISERROR(SEARCH("dsoy jktdh; fo|ky;ksa esa iz;ksx gsrq fu%'kqYd",C66)))</formula>
    </cfRule>
    <cfRule type="containsText" text="f'k{kk foHkkx jktLFkku" operator="containsText" priority="1508" stopIfTrue="1" dxfId="2061">
      <formula>NOT(ISERROR(SEARCH("f'k{kk foHkkx jktLFkku",C66)))</formula>
    </cfRule>
    <cfRule type="cellIs" operator="equal" priority="1510" dxfId="2062">
      <formula>0</formula>
    </cfRule>
  </conditionalFormatting>
  <conditionalFormatting sqref="C1908:H1911">
    <cfRule type="expression" priority="731" dxfId="2063">
      <formula>$C1908=0</formula>
    </cfRule>
  </conditionalFormatting>
  <conditionalFormatting sqref="N697">
    <cfRule type="cellIs" operator="equal" priority="1247" dxfId="2064">
      <formula>"Passed With G"</formula>
    </cfRule>
    <cfRule type="cellIs" operator="equal" priority="1245" dxfId="2065">
      <formula>"FAILED"</formula>
    </cfRule>
    <cfRule type="cellIs" operator="equal" priority="1248" dxfId="2066">
      <formula>"Passed"</formula>
    </cfRule>
    <cfRule type="cellIs" operator="equal" priority="1246" dxfId="2067">
      <formula>"Supplementary"</formula>
    </cfRule>
  </conditionalFormatting>
  <conditionalFormatting sqref="N1655">
    <cfRule type="cellIs" operator="equal" priority="837" dxfId="2068">
      <formula>"FAILED"</formula>
    </cfRule>
    <cfRule type="cellIs" operator="equal" priority="838" dxfId="2069">
      <formula>"Supplementary"</formula>
    </cfRule>
    <cfRule type="cellIs" operator="equal" priority="840" dxfId="2070">
      <formula>"Passed"</formula>
    </cfRule>
    <cfRule type="cellIs" operator="equal" priority="839" dxfId="2071">
      <formula>"Passed With G"</formula>
    </cfRule>
  </conditionalFormatting>
  <conditionalFormatting sqref="C598">
    <cfRule type="containsText" text="f'k{kk foHkkx jktLFkku" operator="containsText" priority="1280" stopIfTrue="1" dxfId="2072">
      <formula>NOT(ISERROR(SEARCH("f'k{kk foHkkx jktLFkku",C598)))</formula>
    </cfRule>
    <cfRule type="containsText" text="iw.kkZad" operator="containsText" priority="1281" stopIfTrue="1" dxfId="2073">
      <formula>NOT(ISERROR(SEARCH("iw.kkZad",C598)))</formula>
    </cfRule>
    <cfRule type="containsText" text="dsoy jktdh; fo|ky;ksa esa iz;ksx gsrq fu%'kqYd" operator="containsText" priority="1279" stopIfTrue="1" dxfId="2074">
      <formula>NOT(ISERROR(SEARCH("dsoy jktdh; fo|ky;ksa esa iz;ksx gsrq fu%'kqYd",C598)))</formula>
    </cfRule>
    <cfRule type="cellIs" operator="equal" priority="1282" dxfId="2075">
      <formula>0</formula>
    </cfRule>
  </conditionalFormatting>
  <conditionalFormatting sqref="F919:F921 F883:F885 F848:F850 F812:F814 F777:F779 F741:F743 F706:F708 F670:F672 F635:F637 F599:F601 F564:F566 F528:F530">
    <cfRule type="cellIs" operator="equal" priority="21" stopIfTrue="1" dxfId="2076">
      <formula>200</formula>
    </cfRule>
    <cfRule type="cellIs" operator="equal" priority="20" stopIfTrue="1" dxfId="2077">
      <formula>1800</formula>
    </cfRule>
  </conditionalFormatting>
  <conditionalFormatting sqref="F1695:G1698">
    <cfRule type="cellIs" operator="equal" priority="824" dxfId="2078">
      <formula>"0/200"</formula>
    </cfRule>
    <cfRule type="cellIs" operator="equal" priority="823" dxfId="2079">
      <formula>"0/100"</formula>
    </cfRule>
  </conditionalFormatting>
  <conditionalFormatting sqref="L2223:M2223">
    <cfRule type="cellIs" operator="equal" priority="594" dxfId="2080">
      <formula>"Failed"</formula>
    </cfRule>
  </conditionalFormatting>
  <conditionalFormatting sqref="F946:G946 F953:F958 H946:H952 C946:C947 D953:D958 M928:M929 N936:N937 M938 M939:N943 F938:F941 D925:D926 B925 C930:C936 F936:G936 G938:H938 I938:I939 C938:C944 L936:M936 F942:H943 J938:L943 C949:C958">
    <cfRule type="containsText" text="f'k{kk foHkkx jktLFkku" operator="containsText" priority="1144" stopIfTrue="1" dxfId="2081">
      <formula>NOT(ISERROR(SEARCH("f'k{kk foHkkx jktLFkku",B925)))</formula>
    </cfRule>
    <cfRule type="containsText" text="dsoy jktdh; fo|ky;ksa esa iz;ksx gsrq fu%'kqYd" operator="containsText" priority="1141" stopIfTrue="1" dxfId="2082">
      <formula>NOT(ISERROR(SEARCH("dsoy jktdh; fo|ky;ksa esa iz;ksx gsrq fu%'kqYd",B925)))</formula>
    </cfRule>
    <cfRule type="containsText" text="iw.kkZad" operator="containsText" priority="1145" stopIfTrue="1" dxfId="2083">
      <formula>NOT(ISERROR(SEARCH("iw.kkZad",B925)))</formula>
    </cfRule>
  </conditionalFormatting>
  <conditionalFormatting sqref="N377">
    <cfRule type="cellIs" operator="equal" priority="1379" dxfId="2084">
      <formula>"Passed With G"</formula>
    </cfRule>
    <cfRule type="cellIs" operator="equal" priority="1378" dxfId="2085">
      <formula>"Supplementary"</formula>
    </cfRule>
    <cfRule type="cellIs" operator="equal" priority="1377" dxfId="2086">
      <formula>"FAILED"</formula>
    </cfRule>
    <cfRule type="cellIs" operator="equal" priority="1380" dxfId="2087">
      <formula>"Passed"</formula>
    </cfRule>
  </conditionalFormatting>
  <conditionalFormatting sqref="F2831:G2834">
    <cfRule type="cellIs" operator="equal" priority="344" dxfId="2088">
      <formula>"0/200"</formula>
    </cfRule>
    <cfRule type="cellIs" operator="equal" priority="343" dxfId="2089">
      <formula>"0/100"</formula>
    </cfRule>
  </conditionalFormatting>
  <conditionalFormatting sqref="N768">
    <cfRule type="cellIs" operator="equal" priority="1218" dxfId="2090">
      <formula>"Passed"</formula>
    </cfRule>
    <cfRule type="cellIs" operator="equal" priority="1216" dxfId="2091">
      <formula>"Supplementary"</formula>
    </cfRule>
    <cfRule type="cellIs" operator="equal" priority="1217" dxfId="2092">
      <formula>"Passed With G"</formula>
    </cfRule>
    <cfRule type="cellIs" operator="equal" priority="1215" dxfId="2093">
      <formula>"FAILED"</formula>
    </cfRule>
  </conditionalFormatting>
  <conditionalFormatting sqref="C2231">
    <cfRule type="cellIs" operator="equal" priority="592" dxfId="2094">
      <formula>0</formula>
    </cfRule>
    <cfRule type="containsText" text="f'k{kk foHkkx jktLFkku" operator="containsText" priority="590" stopIfTrue="1" dxfId="2095">
      <formula>NOT(ISERROR(SEARCH("f'k{kk foHkkx jktLFkku",C2231)))</formula>
    </cfRule>
    <cfRule type="containsText" text="iw.kkZad" operator="containsText" priority="591" stopIfTrue="1" dxfId="2096">
      <formula>NOT(ISERROR(SEARCH("iw.kkZad",C2231)))</formula>
    </cfRule>
    <cfRule type="containsText" text="dsoy jktdh; fo|ky;ksa esa iz;ksx gsrq fu%'kqYd" operator="containsText" priority="589" stopIfTrue="1" dxfId="2097">
      <formula>NOT(ISERROR(SEARCH("dsoy jktdh; fo|ky;ksa esa iz;ksx gsrq fu%'kqYd",C2231)))</formula>
    </cfRule>
  </conditionalFormatting>
  <conditionalFormatting sqref="N1442">
    <cfRule type="cellIs" operator="equal" priority="927" dxfId="2098">
      <formula>"FAILED"</formula>
    </cfRule>
    <cfRule type="cellIs" operator="equal" priority="930" dxfId="2099">
      <formula>"Passed"</formula>
    </cfRule>
    <cfRule type="cellIs" operator="equal" priority="929" dxfId="2100">
      <formula>"Passed With G"</formula>
    </cfRule>
    <cfRule type="cellIs" operator="equal" priority="928" dxfId="2101">
      <formula>"Supplementary"</formula>
    </cfRule>
  </conditionalFormatting>
  <conditionalFormatting sqref="L2010:M2010">
    <cfRule type="cellIs" operator="equal" priority="684" dxfId="2102">
      <formula>"Failed"</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text="f'k{kk foHkkx jktLFkku" operator="containsText" priority="334" stopIfTrue="1" dxfId="2103">
      <formula>NOT(ISERROR(SEARCH("f'k{kk foHkkx jktLFkku",B2842)))</formula>
    </cfRule>
    <cfRule type="containsText" text="dsoy jktdh; fo|ky;ksa esa iz;ksx gsrq fu%'kqYd" operator="containsText" priority="331" stopIfTrue="1" dxfId="2104">
      <formula>NOT(ISERROR(SEARCH("dsoy jktdh; fo|ky;ksa esa iz;ksx gsrq fu%'kqYd",B2842)))</formula>
    </cfRule>
    <cfRule type="containsText" text="iw.kkZad" operator="containsText" priority="335" stopIfTrue="1" dxfId="2105">
      <formula>NOT(ISERROR(SEARCH("iw.kkZad",B2842)))</formula>
    </cfRule>
  </conditionalFormatting>
  <conditionalFormatting sqref="C1273">
    <cfRule type="cellIs" operator="equal" priority="1000" dxfId="2106">
      <formula>0</formula>
    </cfRule>
    <cfRule type="containsText" text="f'k{kk foHkkx jktLFkku" operator="containsText" priority="998" stopIfTrue="1" dxfId="2107">
      <formula>NOT(ISERROR(SEARCH("f'k{kk foHkkx jktLFkku",C1273)))</formula>
    </cfRule>
    <cfRule type="containsText" text="dsoy jktdh; fo|ky;ksa esa iz;ksx gsrq fu%'kqYd" operator="containsText" priority="997" stopIfTrue="1" dxfId="2108">
      <formula>NOT(ISERROR(SEARCH("dsoy jktdh; fo|ky;ksa esa iz;ksx gsrq fu%'kqYd",C1273)))</formula>
    </cfRule>
    <cfRule type="containsText" text="iw.kkZad" operator="containsText" priority="999" stopIfTrue="1" dxfId="2109">
      <formula>NOT(ISERROR(SEARCH("iw.kkZad",C1273)))</formula>
    </cfRule>
  </conditionalFormatting>
  <conditionalFormatting sqref="L3359:M3359">
    <cfRule type="cellIs" operator="equal" priority="114" dxfId="2110">
      <formula>"Failed"</formula>
    </cfRule>
  </conditionalFormatting>
  <conditionalFormatting sqref="N874">
    <cfRule type="cellIs" operator="equal" priority="1168" dxfId="2111">
      <formula>"Supplementary"</formula>
    </cfRule>
    <cfRule type="cellIs" operator="equal" priority="1170" dxfId="2112">
      <formula>"Passed"</formula>
    </cfRule>
    <cfRule type="cellIs" operator="equal" priority="1167" dxfId="2113">
      <formula>"FAILED"</formula>
    </cfRule>
    <cfRule type="cellIs" operator="equal" priority="1169" dxfId="2114">
      <formula>"Passed With G"</formula>
    </cfRule>
  </conditionalFormatting>
  <conditionalFormatting sqref="N1939">
    <cfRule type="cellIs" operator="equal" priority="719" dxfId="2115">
      <formula>"Passed With G"</formula>
    </cfRule>
    <cfRule type="cellIs" operator="equal" priority="720" dxfId="2116">
      <formula>"Passed"</formula>
    </cfRule>
    <cfRule type="cellIs" operator="equal" priority="717" dxfId="2117">
      <formula>"FAILED"</formula>
    </cfRule>
    <cfRule type="cellIs" operator="equal" priority="718" dxfId="2118">
      <formula>"Supplementary"</formula>
    </cfRule>
  </conditionalFormatting>
  <conditionalFormatting sqref="F1167:F1169 D1166:D1171">
    <cfRule type="cellIs" operator="equal" priority="1053" stopIfTrue="1" dxfId="2119">
      <formula>200</formula>
    </cfRule>
    <cfRule type="cellIs" operator="equal" priority="1052" stopIfTrue="1" dxfId="2120">
      <formula>1800</formula>
    </cfRule>
  </conditionalFormatting>
  <conditionalFormatting sqref="L1904:M1904">
    <cfRule type="cellIs" operator="equal" priority="732" dxfId="2121">
      <formula>"Failed"</formula>
    </cfRule>
  </conditionalFormatting>
  <conditionalFormatting sqref="F2937:G2940">
    <cfRule type="cellIs" operator="equal" priority="296" dxfId="2122">
      <formula>"0/200"</formula>
    </cfRule>
    <cfRule type="cellIs" operator="equal" priority="295" dxfId="2123">
      <formula>"0/100"</formula>
    </cfRule>
  </conditionalFormatting>
  <conditionalFormatting sqref="F1482:G1485">
    <cfRule type="cellIs" operator="equal" priority="914" dxfId="2124">
      <formula>"0/200"</formula>
    </cfRule>
    <cfRule type="cellIs" operator="equal" priority="913" dxfId="2125">
      <formula>"0/100"</formula>
    </cfRule>
  </conditionalFormatting>
  <conditionalFormatting sqref="F1162:G1165">
    <cfRule type="cellIs" operator="equal" priority="1045" dxfId="2126">
      <formula>"0/100"</formula>
    </cfRule>
    <cfRule type="cellIs" operator="equal" priority="1046" dxfId="2127">
      <formula>"0/200"</formula>
    </cfRule>
  </conditionalFormatting>
  <conditionalFormatting sqref="N2223">
    <cfRule type="cellIs" operator="equal" priority="600" dxfId="2128">
      <formula>"Passed"</formula>
    </cfRule>
    <cfRule type="cellIs" operator="equal" priority="598" dxfId="2129">
      <formula>"Supplementary"</formula>
    </cfRule>
    <cfRule type="cellIs" operator="equal" priority="599" dxfId="2130">
      <formula>"Passed With G"</formula>
    </cfRule>
    <cfRule type="cellIs" operator="equal" priority="597" dxfId="2131">
      <formula>"FAILED"</formula>
    </cfRule>
  </conditionalFormatting>
  <conditionalFormatting sqref="C634">
    <cfRule type="containsText" text="iw.kkZad" operator="containsText" priority="1269" stopIfTrue="1" dxfId="2132">
      <formula>NOT(ISERROR(SEARCH("iw.kkZad",C634)))</formula>
    </cfRule>
    <cfRule type="containsText" text="dsoy jktdh; fo|ky;ksa esa iz;ksx gsrq fu%'kqYd" operator="containsText" priority="1267" stopIfTrue="1" dxfId="2133">
      <formula>NOT(ISERROR(SEARCH("dsoy jktdh; fo|ky;ksa esa iz;ksx gsrq fu%'kqYd",C634)))</formula>
    </cfRule>
    <cfRule type="cellIs" operator="equal" priority="1270" dxfId="2134">
      <formula>0</formula>
    </cfRule>
    <cfRule type="containsText" text="f'k{kk foHkkx jktLFkku" operator="containsText" priority="1268" stopIfTrue="1" dxfId="2135">
      <formula>NOT(ISERROR(SEARCH("f'k{kk foHkkx jktLFkku",C634)))</formula>
    </cfRule>
  </conditionalFormatting>
  <conditionalFormatting sqref="C1699">
    <cfRule type="containsText" text="iw.kkZad" operator="containsText" priority="819" stopIfTrue="1" dxfId="2136">
      <formula>NOT(ISERROR(SEARCH("iw.kkZad",C1699)))</formula>
    </cfRule>
    <cfRule type="containsText" text="dsoy jktdh; fo|ky;ksa esa iz;ksx gsrq fu%'kqYd" operator="containsText" priority="817" stopIfTrue="1" dxfId="2137">
      <formula>NOT(ISERROR(SEARCH("dsoy jktdh; fo|ky;ksa esa iz;ksx gsrq fu%'kqYd",C1699)))</formula>
    </cfRule>
    <cfRule type="cellIs" operator="equal" priority="820" dxfId="2138">
      <formula>0</formula>
    </cfRule>
    <cfRule type="containsText" text="f'k{kk foHkkx jktLFkku" operator="containsText" priority="818" stopIfTrue="1" dxfId="2139">
      <formula>NOT(ISERROR(SEARCH("f'k{kk foHkkx jktLFkku",C1699)))</formula>
    </cfRule>
  </conditionalFormatting>
  <conditionalFormatting sqref="C1056:H1059">
    <cfRule type="expression" priority="1091" dxfId="2140">
      <formula>$C1056=0</formula>
    </cfRule>
  </conditionalFormatting>
  <conditionalFormatting sqref="L555:M555">
    <cfRule type="cellIs" operator="equal" priority="1302" dxfId="2141">
      <formula>"Failed"</formula>
    </cfRule>
  </conditionalFormatting>
  <conditionalFormatting sqref="N306">
    <cfRule type="cellIs" operator="equal" priority="1407" dxfId="2142">
      <formula>"FAILED"</formula>
    </cfRule>
    <cfRule type="cellIs" operator="equal" priority="1409" dxfId="2143">
      <formula>"Passed With G"</formula>
    </cfRule>
    <cfRule type="cellIs" operator="equal" priority="1408" dxfId="2144">
      <formula>"Supplementary"</formula>
    </cfRule>
    <cfRule type="cellIs" operator="equal" priority="1410" dxfId="2145">
      <formula>"Passed"</formula>
    </cfRule>
  </conditionalFormatting>
  <conditionalFormatting sqref="C3257:H3260">
    <cfRule type="expression" priority="161" dxfId="2146">
      <formula>$C3257=0</formula>
    </cfRule>
  </conditionalFormatting>
  <conditionalFormatting sqref="N93">
    <cfRule type="cellIs" operator="equal" priority="1497" dxfId="2147">
      <formula>"FAILED"</formula>
    </cfRule>
    <cfRule type="cellIs" operator="equal" priority="1499" dxfId="2148">
      <formula>"Passed With G"</formula>
    </cfRule>
    <cfRule type="cellIs" operator="equal" priority="1498" dxfId="2149">
      <formula>"Supplementary"</formula>
    </cfRule>
    <cfRule type="cellIs" operator="equal" priority="1500" dxfId="2150">
      <formula>"Passed"</formula>
    </cfRule>
  </conditionalFormatting>
  <conditionalFormatting sqref="F949:G952">
    <cfRule type="cellIs" operator="equal" priority="1135" dxfId="2151">
      <formula>"0/100"</formula>
    </cfRule>
    <cfRule type="cellIs" operator="equal" priority="1136" dxfId="2152">
      <formula>"0/200"</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operator="equal" priority="1146" dxfId="2153">
      <formula>0</formula>
    </cfRule>
  </conditionalFormatting>
  <conditionalFormatting sqref="C2196">
    <cfRule type="cellIs" operator="equal" priority="610" dxfId="2154">
      <formula>0</formula>
    </cfRule>
    <cfRule type="containsText" text="iw.kkZad" operator="containsText" priority="609" stopIfTrue="1" dxfId="2155">
      <formula>NOT(ISERROR(SEARCH("iw.kkZad",C2196)))</formula>
    </cfRule>
    <cfRule type="containsText" text="f'k{kk foHkkx jktLFkku" operator="containsText" priority="608" stopIfTrue="1" dxfId="2156">
      <formula>NOT(ISERROR(SEARCH("f'k{kk foHkkx jktLFkku",C2196)))</formula>
    </cfRule>
    <cfRule type="containsText" text="dsoy jktdh; fo|ky;ksa esa iz;ksx gsrq fu%'kqYd" operator="containsText" priority="607" stopIfTrue="1" dxfId="2157">
      <formula>NOT(ISERROR(SEARCH("dsoy jktdh; fo|ky;ksa esa iz;ksx gsrq fu%'kqYd",C2196)))</formula>
    </cfRule>
  </conditionalFormatting>
  <conditionalFormatting sqref="C2551">
    <cfRule type="cellIs" operator="equal" priority="460" dxfId="2158">
      <formula>0</formula>
    </cfRule>
    <cfRule type="containsText" text="f'k{kk foHkkx jktLFkku" operator="containsText" priority="458" stopIfTrue="1" dxfId="2159">
      <formula>NOT(ISERROR(SEARCH("f'k{kk foHkkx jktLFkku",C2551)))</formula>
    </cfRule>
    <cfRule type="containsText" text="iw.kkZad" operator="containsText" priority="459" stopIfTrue="1" dxfId="2160">
      <formula>NOT(ISERROR(SEARCH("iw.kkZad",C2551)))</formula>
    </cfRule>
    <cfRule type="containsText" text="dsoy jktdh; fo|ky;ksa esa iz;ksx gsrq fu%'kqYd" operator="containsText" priority="457" stopIfTrue="1" dxfId="2161">
      <formula>NOT(ISERROR(SEARCH("dsoy jktdh; fo|ky;ksa esa iz;ksx gsrq fu%'kqYd",C2551)))</formula>
    </cfRule>
  </conditionalFormatting>
  <conditionalFormatting sqref="L768:M768">
    <cfRule type="cellIs" operator="equal" priority="1212" dxfId="2162">
      <formula>"Failed"</formula>
    </cfRule>
  </conditionalFormatting>
  <conditionalFormatting sqref="F3150:G3153">
    <cfRule type="cellIs" operator="equal" priority="206" dxfId="2163">
      <formula>"0/200"</formula>
    </cfRule>
    <cfRule type="cellIs" operator="equal" priority="205" dxfId="2164">
      <formula>"0/100"</formula>
    </cfRule>
  </conditionalFormatting>
  <conditionalFormatting sqref="C918">
    <cfRule type="cellIs" operator="equal" priority="1150" dxfId="2165">
      <formula>0</formula>
    </cfRule>
    <cfRule type="containsText" text="iw.kkZad" operator="containsText" priority="1149" stopIfTrue="1" dxfId="2166">
      <formula>NOT(ISERROR(SEARCH("iw.kkZad",C918)))</formula>
    </cfRule>
    <cfRule type="containsText" text="f'k{kk foHkkx jktLFkku" operator="containsText" priority="1148" stopIfTrue="1" dxfId="2167">
      <formula>NOT(ISERROR(SEARCH("f'k{kk foHkkx jktLFkku",C918)))</formula>
    </cfRule>
    <cfRule type="containsText" text="dsoy jktdh; fo|ky;ksa esa iz;ksx gsrq fu%'kqYd" operator="containsText" priority="1147" stopIfTrue="1" dxfId="2168">
      <formula>NOT(ISERROR(SEARCH("dsoy jktdh; fo|ky;ksa esa iz;ksx gsrq fu%'kqYd",C918)))</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operator="equal" priority="576" dxfId="2169">
      <formula>0</formula>
    </cfRule>
  </conditionalFormatting>
  <conditionalFormatting sqref="F2298:G2301">
    <cfRule type="cellIs" operator="equal" priority="565" dxfId="2170">
      <formula>"0/100"</formula>
    </cfRule>
    <cfRule type="cellIs" operator="equal" priority="566" dxfId="2171">
      <formula>"0/200"</formula>
    </cfRule>
  </conditionalFormatting>
  <conditionalFormatting sqref="C2409">
    <cfRule type="containsText" text="iw.kkZad" operator="containsText" priority="519" stopIfTrue="1" dxfId="2172">
      <formula>NOT(ISERROR(SEARCH("iw.kkZad",C2409)))</formula>
    </cfRule>
    <cfRule type="cellIs" operator="equal" priority="520" dxfId="2173">
      <formula>0</formula>
    </cfRule>
    <cfRule type="containsText" text="f'k{kk foHkkx jktLFkku" operator="containsText" priority="518" stopIfTrue="1" dxfId="2174">
      <formula>NOT(ISERROR(SEARCH("f'k{kk foHkkx jktLFkku",C2409)))</formula>
    </cfRule>
    <cfRule type="containsText" text="dsoy jktdh; fo|ky;ksa esa iz;ksx gsrq fu%'kqYd" operator="containsText" priority="517" stopIfTrue="1" dxfId="2175">
      <formula>NOT(ISERROR(SEARCH("dsoy jktdh; fo|ky;ksa esa iz;ksx gsrq fu%'kqYd",C2409)))</formula>
    </cfRule>
  </conditionalFormatting>
  <conditionalFormatting sqref="N1726">
    <cfRule type="cellIs" operator="equal" priority="809" dxfId="2176">
      <formula>"Passed With G"</formula>
    </cfRule>
    <cfRule type="cellIs" operator="equal" priority="808" dxfId="2177">
      <formula>"Supplementary"</formula>
    </cfRule>
    <cfRule type="cellIs" operator="equal" priority="810" dxfId="2178">
      <formula>"Passed"</formula>
    </cfRule>
    <cfRule type="cellIs" operator="equal" priority="807" dxfId="2179">
      <formula>"FAILED"</formula>
    </cfRule>
  </conditionalFormatting>
  <conditionalFormatting sqref="F843:G846">
    <cfRule type="cellIs" operator="equal" priority="1183" dxfId="2180">
      <formula>"0/100"</formula>
    </cfRule>
    <cfRule type="cellIs" operator="equal" priority="1184" dxfId="2181">
      <formula>"0/200"</formula>
    </cfRule>
  </conditionalFormatting>
  <conditionalFormatting sqref="N803">
    <cfRule type="cellIs" operator="equal" priority="1199" dxfId="2182">
      <formula>"Passed With G"</formula>
    </cfRule>
    <cfRule type="cellIs" operator="equal" priority="1197" dxfId="2183">
      <formula>"FAILED"</formula>
    </cfRule>
    <cfRule type="cellIs" operator="equal" priority="1198" dxfId="2184">
      <formula>"Supplementary"</formula>
    </cfRule>
    <cfRule type="cellIs" operator="equal" priority="1200" dxfId="2185">
      <formula>"Passed"</formula>
    </cfRule>
  </conditionalFormatting>
  <conditionalFormatting sqref="N661">
    <cfRule type="cellIs" operator="equal" priority="1260" dxfId="2186">
      <formula>"Passed"</formula>
    </cfRule>
    <cfRule type="cellIs" operator="equal" priority="1258" dxfId="2187">
      <formula>"Supplementary"</formula>
    </cfRule>
    <cfRule type="cellIs" operator="equal" priority="1257" dxfId="2188">
      <formula>"FAILED"</formula>
    </cfRule>
    <cfRule type="cellIs" operator="equal" priority="1259" dxfId="2189">
      <formula>"Passed With G"</formula>
    </cfRule>
  </conditionalFormatting>
  <conditionalFormatting sqref="N2117">
    <cfRule type="cellIs" operator="equal" priority="648" dxfId="2190">
      <formula>"Passed"</formula>
    </cfRule>
    <cfRule type="cellIs" operator="equal" priority="646" dxfId="2191">
      <formula>"Supplementary"</formula>
    </cfRule>
    <cfRule type="cellIs" operator="equal" priority="645" dxfId="2192">
      <formula>"FAILED"</formula>
    </cfRule>
    <cfRule type="cellIs" operator="equal" priority="647" dxfId="2193">
      <formula>"Passed With G"</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operator="equal" priority="486" dxfId="2194">
      <formula>0</formula>
    </cfRule>
  </conditionalFormatting>
  <conditionalFormatting sqref="C3261">
    <cfRule type="containsText" text="iw.kkZad" operator="containsText" priority="159" stopIfTrue="1" dxfId="2195">
      <formula>NOT(ISERROR(SEARCH("iw.kkZad",C3261)))</formula>
    </cfRule>
    <cfRule type="containsText" text="f'k{kk foHkkx jktLFkku" operator="containsText" priority="158" stopIfTrue="1" dxfId="2196">
      <formula>NOT(ISERROR(SEARCH("f'k{kk foHkkx jktLFkku",C3261)))</formula>
    </cfRule>
    <cfRule type="cellIs" operator="equal" priority="160" dxfId="2197">
      <formula>0</formula>
    </cfRule>
    <cfRule type="containsText" text="dsoy jktdh; fo|ky;ksa esa iz;ksx gsrq fu%'kqYd" operator="containsText" priority="157" stopIfTrue="1" dxfId="2198">
      <formula>NOT(ISERROR(SEARCH("dsoy jktdh; fo|ky;ksa esa iz;ksx gsrq fu%'kqYd",C3261)))</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text="f'k{kk foHkkx jktLFkku" operator="containsText" priority="754" stopIfTrue="1" dxfId="2199">
      <formula>NOT(ISERROR(SEARCH("f'k{kk foHkkx jktLFkku",B1848)))</formula>
    </cfRule>
    <cfRule type="containsText" text="iw.kkZad" operator="containsText" priority="755" stopIfTrue="1" dxfId="2200">
      <formula>NOT(ISERROR(SEARCH("iw.kkZad",B1848)))</formula>
    </cfRule>
    <cfRule type="containsText" text="dsoy jktdh; fo|ky;ksa esa iz;ksx gsrq fu%'kqYd" operator="containsText" priority="751" stopIfTrue="1" dxfId="2201">
      <formula>NOT(ISERROR(SEARCH("dsoy jktdh; fo|ky;ksa esa iz;ksx gsrq fu%'kqYd",B1848)))</formula>
    </cfRule>
  </conditionalFormatting>
  <conditionalFormatting sqref="N1300">
    <cfRule type="cellIs" operator="equal" priority="988" dxfId="2202">
      <formula>"Supplementary"</formula>
    </cfRule>
    <cfRule type="cellIs" operator="equal" priority="989" dxfId="2203">
      <formula>"Passed With G"</formula>
    </cfRule>
    <cfRule type="cellIs" operator="equal" priority="987" dxfId="2204">
      <formula>"FAILED"</formula>
    </cfRule>
    <cfRule type="cellIs" operator="equal" priority="990" dxfId="2205">
      <formula>"Passed"</formula>
    </cfRule>
  </conditionalFormatting>
  <conditionalFormatting sqref="N413">
    <cfRule type="cellIs" operator="equal" priority="1365" dxfId="2206">
      <formula>"FAILED"</formula>
    </cfRule>
    <cfRule type="cellIs" operator="equal" priority="1366" dxfId="2207">
      <formula>"Supplementary"</formula>
    </cfRule>
    <cfRule type="cellIs" operator="equal" priority="1368" dxfId="2208">
      <formula>"Passed"</formula>
    </cfRule>
    <cfRule type="cellIs" operator="equal" priority="1367" dxfId="2209">
      <formula>"Passed With G"</formula>
    </cfRule>
  </conditionalFormatting>
  <conditionalFormatting sqref="F1375:G1378">
    <cfRule type="cellIs" operator="equal" priority="955" dxfId="2210">
      <formula>"0/100"</formula>
    </cfRule>
    <cfRule type="cellIs" operator="equal" priority="956" dxfId="2211">
      <formula>"0/200"</formula>
    </cfRule>
  </conditionalFormatting>
  <conditionalFormatting sqref="N2791">
    <cfRule type="cellIs" operator="equal" priority="357" dxfId="2212">
      <formula>"FAILED"</formula>
    </cfRule>
    <cfRule type="cellIs" operator="equal" priority="359" dxfId="2213">
      <formula>"Passed With G"</formula>
    </cfRule>
    <cfRule type="cellIs" operator="equal" priority="358" dxfId="2214">
      <formula>"Supplementary"</formula>
    </cfRule>
    <cfRule type="cellIs" operator="equal" priority="360" dxfId="2215">
      <formula>"Passed"</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operator="equal" priority="1386" dxfId="2216">
      <formula>0</formula>
    </cfRule>
  </conditionalFormatting>
  <conditionalFormatting sqref="F173:F175 D172:D177">
    <cfRule type="cellIs" operator="equal" priority="1473" stopIfTrue="1" dxfId="2217">
      <formula>200</formula>
    </cfRule>
    <cfRule type="cellIs" operator="equal" priority="1472" stopIfTrue="1" dxfId="2218">
      <formula>1800</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operator="equal" priority="156" dxfId="2219">
      <formula>0</formula>
    </cfRule>
  </conditionalFormatting>
  <conditionalFormatting sqref="N910">
    <cfRule type="cellIs" operator="equal" priority="1157" dxfId="2220">
      <formula>"Passed With G"</formula>
    </cfRule>
    <cfRule type="cellIs" operator="equal" priority="1155" dxfId="2221">
      <formula>"FAILED"</formula>
    </cfRule>
    <cfRule type="cellIs" operator="equal" priority="1156" dxfId="2222">
      <formula>"Supplementary"</formula>
    </cfRule>
    <cfRule type="cellIs" operator="equal" priority="1158" dxfId="2223">
      <formula>"Passed"</formula>
    </cfRule>
  </conditionalFormatting>
  <conditionalFormatting sqref="C1166">
    <cfRule type="cellIs" operator="equal" priority="1042" dxfId="2224">
      <formula>0</formula>
    </cfRule>
    <cfRule type="containsText" text="dsoy jktdh; fo|ky;ksa esa iz;ksx gsrq fu%'kqYd" operator="containsText" priority="1039" stopIfTrue="1" dxfId="2225">
      <formula>NOT(ISERROR(SEARCH("dsoy jktdh; fo|ky;ksa esa iz;ksx gsrq fu%'kqYd",C1166)))</formula>
    </cfRule>
    <cfRule type="containsText" text="f'k{kk foHkkx jktLFkku" operator="containsText" priority="1040" stopIfTrue="1" dxfId="2226">
      <formula>NOT(ISERROR(SEARCH("f'k{kk foHkkx jktLFkku",C1166)))</formula>
    </cfRule>
    <cfRule type="containsText" text="iw.kkZad" operator="containsText" priority="1041" stopIfTrue="1" dxfId="2227">
      <formula>NOT(ISERROR(SEARCH("iw.kkZad",C1166)))</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text="dsoy jktdh; fo|ky;ksa esa iz;ksx gsrq fu%'kqYd" operator="containsText" priority="121" stopIfTrue="1" dxfId="2228">
      <formula>NOT(ISERROR(SEARCH("dsoy jktdh; fo|ky;ksa esa iz;ksx gsrq fu%'kqYd",B3339)))</formula>
    </cfRule>
    <cfRule type="containsText" text="f'k{kk foHkkx jktLFkku" operator="containsText" priority="124" stopIfTrue="1" dxfId="2229">
      <formula>NOT(ISERROR(SEARCH("f'k{kk foHkkx jktLFkku",B3339)))</formula>
    </cfRule>
    <cfRule type="containsText" text="iw.kkZad" operator="containsText" priority="125" stopIfTrue="1" dxfId="2230">
      <formula>NOT(ISERROR(SEARCH("iw.kkZad",B3339)))</formula>
    </cfRule>
  </conditionalFormatting>
  <conditionalFormatting sqref="N1868">
    <cfRule type="cellIs" operator="equal" priority="747" dxfId="2231">
      <formula>"FAILED"</formula>
    </cfRule>
    <cfRule type="cellIs" operator="equal" priority="748" dxfId="2232">
      <formula>"Supplementary"</formula>
    </cfRule>
    <cfRule type="cellIs" operator="equal" priority="750" dxfId="2233">
      <formula>"Passed"</formula>
    </cfRule>
    <cfRule type="cellIs" operator="equal" priority="749" dxfId="2234">
      <formula>"Passed With G"</formula>
    </cfRule>
  </conditionalFormatting>
  <conditionalFormatting sqref="N1833">
    <cfRule type="cellIs" operator="equal" priority="767" dxfId="2235">
      <formula>"Passed With G"</formula>
    </cfRule>
    <cfRule type="cellIs" operator="equal" priority="765" dxfId="2236">
      <formula>"FAILED"</formula>
    </cfRule>
    <cfRule type="cellIs" operator="equal" priority="766" dxfId="2237">
      <formula>"Supplementary"</formula>
    </cfRule>
    <cfRule type="cellIs" operator="equal" priority="768" dxfId="2238">
      <formula>"Passed"</formula>
    </cfRule>
  </conditionalFormatting>
  <conditionalFormatting sqref="N1194">
    <cfRule type="cellIs" operator="equal" priority="1038" dxfId="2239">
      <formula>"Passed"</formula>
    </cfRule>
    <cfRule type="cellIs" operator="equal" priority="1036" dxfId="2240">
      <formula>"Supplementary"</formula>
    </cfRule>
    <cfRule type="cellIs" operator="equal" priority="1035" dxfId="2241">
      <formula>"FAILED"</formula>
    </cfRule>
    <cfRule type="cellIs" operator="equal" priority="1037" dxfId="2242">
      <formula>"Passed With G"</formula>
    </cfRule>
  </conditionalFormatting>
  <conditionalFormatting sqref="C3083">
    <cfRule type="containsText" text="iw.kkZad" operator="containsText" priority="231" stopIfTrue="1" dxfId="2243">
      <formula>NOT(ISERROR(SEARCH("iw.kkZad",C3083)))</formula>
    </cfRule>
    <cfRule type="containsText" text="dsoy jktdh; fo|ky;ksa esa iz;ksx gsrq fu%'kqYd" operator="containsText" priority="229" stopIfTrue="1" dxfId="2244">
      <formula>NOT(ISERROR(SEARCH("dsoy jktdh; fo|ky;ksa esa iz;ksx gsrq fu%'kqYd",C3083)))</formula>
    </cfRule>
    <cfRule type="containsText" text="f'k{kk foHkkx jktLFkku" operator="containsText" priority="230" stopIfTrue="1" dxfId="2245">
      <formula>NOT(ISERROR(SEARCH("f'k{kk foHkkx jktLFkku",C3083)))</formula>
    </cfRule>
    <cfRule type="cellIs" operator="equal" priority="232" dxfId="2246">
      <formula>0</formula>
    </cfRule>
  </conditionalFormatting>
  <conditionalFormatting sqref="C3225">
    <cfRule type="containsText" text="iw.kkZad" operator="containsText" priority="171" stopIfTrue="1" dxfId="2247">
      <formula>NOT(ISERROR(SEARCH("iw.kkZad",C3225)))</formula>
    </cfRule>
    <cfRule type="cellIs" operator="equal" priority="172" dxfId="2248">
      <formula>0</formula>
    </cfRule>
    <cfRule type="containsText" text="dsoy jktdh; fo|ky;ksa esa iz;ksx gsrq fu%'kqYd" operator="containsText" priority="169" stopIfTrue="1" dxfId="2249">
      <formula>NOT(ISERROR(SEARCH("dsoy jktdh; fo|ky;ksa esa iz;ksx gsrq fu%'kqYd",C3225)))</formula>
    </cfRule>
    <cfRule type="containsText" text="f'k{kk foHkkx jktLFkku" operator="containsText" priority="170" stopIfTrue="1" dxfId="2250">
      <formula>NOT(ISERROR(SEARCH("f'k{kk foHkkx jktLFkku",C3225)))</formula>
    </cfRule>
  </conditionalFormatting>
  <conditionalFormatting sqref="N2365">
    <cfRule type="cellIs" operator="equal" priority="539" dxfId="2251">
      <formula>"Passed With G"</formula>
    </cfRule>
    <cfRule type="cellIs" operator="equal" priority="537" dxfId="2252">
      <formula>"FAILED"</formula>
    </cfRule>
    <cfRule type="cellIs" operator="equal" priority="540" dxfId="2253">
      <formula>"Passed"</formula>
    </cfRule>
    <cfRule type="cellIs" operator="equal" priority="538" dxfId="2254">
      <formula>"Supplementary"</formula>
    </cfRule>
  </conditionalFormatting>
  <conditionalFormatting sqref="C2586">
    <cfRule type="containsText" text="iw.kkZad" operator="containsText" priority="441" stopIfTrue="1" dxfId="2255">
      <formula>NOT(ISERROR(SEARCH("iw.kkZad",C2586)))</formula>
    </cfRule>
    <cfRule type="cellIs" operator="equal" priority="442" dxfId="2256">
      <formula>0</formula>
    </cfRule>
    <cfRule type="containsText" text="f'k{kk foHkkx jktLFkku" operator="containsText" priority="440" stopIfTrue="1" dxfId="2257">
      <formula>NOT(ISERROR(SEARCH("f'k{kk foHkkx jktLFkku",C2586)))</formula>
    </cfRule>
    <cfRule type="containsText" text="dsoy jktdh; fo|ky;ksa esa iz;ksx gsrq fu%'kqYd" operator="containsText" priority="439" stopIfTrue="1" dxfId="2258">
      <formula>NOT(ISERROR(SEARCH("dsoy jktdh; fo|ky;ksa esa iz;ksx gsrq fu%'kqYd",C2586)))</formula>
    </cfRule>
  </conditionalFormatting>
  <conditionalFormatting sqref="N3288">
    <cfRule type="cellIs" operator="equal" priority="149" dxfId="2259">
      <formula>"Passed With G"</formula>
    </cfRule>
    <cfRule type="cellIs" operator="equal" priority="147" dxfId="2260">
      <formula>"FAILED"</formula>
    </cfRule>
    <cfRule type="cellIs" operator="equal" priority="148" dxfId="2261">
      <formula>"Supplementary"</formula>
    </cfRule>
    <cfRule type="cellIs" operator="equal" priority="150" dxfId="2262">
      <formula>"Passed"</formula>
    </cfRule>
  </conditionalFormatting>
  <conditionalFormatting sqref="N2969">
    <cfRule type="cellIs" operator="equal" priority="286" dxfId="2263">
      <formula>"Supplementary"</formula>
    </cfRule>
    <cfRule type="cellIs" operator="equal" priority="287" dxfId="2264">
      <formula>"Passed With G"</formula>
    </cfRule>
    <cfRule type="cellIs" operator="equal" priority="288" dxfId="2265">
      <formula>"Passed"</formula>
    </cfRule>
    <cfRule type="cellIs" operator="equal" priority="285" dxfId="2266">
      <formula>"FAILED"</formula>
    </cfRule>
  </conditionalFormatting>
  <conditionalFormatting sqref="L235:M235">
    <cfRule type="cellIs" operator="equal" priority="1434" dxfId="2267">
      <formula>"Failed"</formula>
    </cfRule>
  </conditionalFormatting>
  <conditionalFormatting sqref="C2125">
    <cfRule type="cellIs" operator="equal" priority="640" dxfId="2268">
      <formula>0</formula>
    </cfRule>
    <cfRule type="containsText" text="iw.kkZad" operator="containsText" priority="639" stopIfTrue="1" dxfId="2269">
      <formula>NOT(ISERROR(SEARCH("iw.kkZad",C2125)))</formula>
    </cfRule>
    <cfRule type="containsText" text="dsoy jktdh; fo|ky;ksa esa iz;ksx gsrq fu%'kqYd" operator="containsText" priority="637" stopIfTrue="1" dxfId="2270">
      <formula>NOT(ISERROR(SEARCH("dsoy jktdh; fo|ky;ksa esa iz;ksx gsrq fu%'kqYd",C2125)))</formula>
    </cfRule>
    <cfRule type="containsText" text="f'k{kk foHkkx jktLFkku" operator="containsText" priority="638" stopIfTrue="1" dxfId="2271">
      <formula>NOT(ISERROR(SEARCH("f'k{kk foHkkx jktLFkku",C2125)))</formula>
    </cfRule>
  </conditionalFormatting>
  <conditionalFormatting sqref="F2724:G2727">
    <cfRule type="cellIs" operator="equal" priority="385" dxfId="2272">
      <formula>"0/100"</formula>
    </cfRule>
    <cfRule type="cellIs" operator="equal" priority="386" dxfId="2273">
      <formula>"0/200"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text="dsoy jktdh; fo|ky;ksa esa iz;ksx gsrq fu%'kqYd" operator="containsText" priority="1081" stopIfTrue="1" dxfId="2274">
      <formula>NOT(ISERROR(SEARCH("dsoy jktdh; fo|ky;ksa esa iz;ksx gsrq fu%'kqYd",B1067)))</formula>
    </cfRule>
    <cfRule type="containsText" text="iw.kkZad" operator="containsText" priority="1085" stopIfTrue="1" dxfId="2275">
      <formula>NOT(ISERROR(SEARCH("iw.kkZad",B1067)))</formula>
    </cfRule>
    <cfRule type="containsText" text="f'k{kk foHkkx jktLFkku" operator="containsText" priority="1084" stopIfTrue="1" dxfId="2276">
      <formula>NOT(ISERROR(SEARCH("f'k{kk foHkkx jktLFkku",B1067)))</formula>
    </cfRule>
  </conditionalFormatting>
  <conditionalFormatting sqref="C527">
    <cfRule type="cellIs" operator="equal" priority="1312" dxfId="2277">
      <formula>0</formula>
    </cfRule>
    <cfRule type="containsText" text="dsoy jktdh; fo|ky;ksa esa iz;ksx gsrq fu%'kqYd" operator="containsText" priority="1309" stopIfTrue="1" dxfId="2278">
      <formula>NOT(ISERROR(SEARCH("dsoy jktdh; fo|ky;ksa esa iz;ksx gsrq fu%'kqYd",C527)))</formula>
    </cfRule>
    <cfRule type="containsText" text="f'k{kk foHkkx jktLFkku" operator="containsText" priority="1310" stopIfTrue="1" dxfId="2279">
      <formula>NOT(ISERROR(SEARCH("f'k{kk foHkkx jktLFkku",C527)))</formula>
    </cfRule>
    <cfRule type="containsText" text="iw.kkZad" operator="containsText" priority="1311" stopIfTrue="1" dxfId="2280">
      <formula>NOT(ISERROR(SEARCH("iw.kkZad",C527)))</formula>
    </cfRule>
  </conditionalFormatting>
  <conditionalFormatting sqref="C1841">
    <cfRule type="containsText" text="iw.kkZad" operator="containsText" priority="759" stopIfTrue="1" dxfId="2281">
      <formula>NOT(ISERROR(SEARCH("iw.kkZad",C1841)))</formula>
    </cfRule>
    <cfRule type="containsText" text="f'k{kk foHkkx jktLFkku" operator="containsText" priority="758" stopIfTrue="1" dxfId="2282">
      <formula>NOT(ISERROR(SEARCH("f'k{kk foHkkx jktLFkku",C1841)))</formula>
    </cfRule>
    <cfRule type="containsText" text="dsoy jktdh; fo|ky;ksa esa iz;ksx gsrq fu%'kqYd" operator="containsText" priority="757" stopIfTrue="1" dxfId="2283">
      <formula>NOT(ISERROR(SEARCH("dsoy jktdh; fo|ky;ksa esa iz;ksx gsrq fu%'kqYd",C1841)))</formula>
    </cfRule>
    <cfRule type="cellIs" operator="equal" priority="760" dxfId="2284">
      <formula>0</formula>
    </cfRule>
  </conditionalFormatting>
  <conditionalFormatting sqref="C3012">
    <cfRule type="cellIs" operator="equal" priority="262" dxfId="2285">
      <formula>0</formula>
    </cfRule>
    <cfRule type="containsText" text="f'k{kk foHkkx jktLFkku" operator="containsText" priority="260" stopIfTrue="1" dxfId="2286">
      <formula>NOT(ISERROR(SEARCH("f'k{kk foHkkx jktLFkku",C3012)))</formula>
    </cfRule>
    <cfRule type="containsText" text="iw.kkZad" operator="containsText" priority="261" stopIfTrue="1" dxfId="2287">
      <formula>NOT(ISERROR(SEARCH("iw.kkZad",C3012)))</formula>
    </cfRule>
    <cfRule type="containsText" text="dsoy jktdh; fo|ky;ksa esa iz;ksx gsrq fu%'kqYd" operator="containsText" priority="259" stopIfTrue="1" dxfId="2288">
      <formula>NOT(ISERROR(SEARCH("dsoy jktdh; fo|ky;ksa esa iz;ksx gsrq fu%'kqYd",C3012)))</formula>
    </cfRule>
  </conditionalFormatting>
  <conditionalFormatting sqref="F2192:G2195">
    <cfRule type="cellIs" operator="equal" priority="613" dxfId="2289">
      <formula>"0/100"</formula>
    </cfRule>
    <cfRule type="cellIs" operator="equal" priority="614" dxfId="2290">
      <formula>"0/200"</formula>
    </cfRule>
  </conditionalFormatting>
  <conditionalFormatting sqref="F3470:G3473">
    <cfRule type="cellIs" operator="equal" priority="74" dxfId="2291">
      <formula>"0/200"</formula>
    </cfRule>
    <cfRule type="cellIs" operator="equal" priority="73" dxfId="2292">
      <formula>"0/100"</formula>
    </cfRule>
  </conditionalFormatting>
  <conditionalFormatting sqref="L2543:M2543">
    <cfRule type="cellIs" operator="equal" priority="462" dxfId="2293">
      <formula>"Failed"</formula>
    </cfRule>
  </conditionalFormatting>
  <conditionalFormatting sqref="L3466:M3466">
    <cfRule type="cellIs" operator="equal" priority="72" dxfId="2294">
      <formula>"Failed"</formula>
    </cfRule>
  </conditionalFormatting>
  <conditionalFormatting sqref="C3296">
    <cfRule type="containsText" text="iw.kkZad" operator="containsText" priority="141" stopIfTrue="1" dxfId="2295">
      <formula>NOT(ISERROR(SEARCH("iw.kkZad",C3296)))</formula>
    </cfRule>
    <cfRule type="cellIs" operator="equal" priority="142" dxfId="2296">
      <formula>0</formula>
    </cfRule>
    <cfRule type="containsText" text="f'k{kk foHkkx jktLFkku" operator="containsText" priority="140" stopIfTrue="1" dxfId="2297">
      <formula>NOT(ISERROR(SEARCH("f'k{kk foHkkx jktLFkku",C3296)))</formula>
    </cfRule>
    <cfRule type="containsText" text="dsoy jktdh; fo|ky;ksa esa iz;ksx gsrq fu%'kqYd" operator="containsText" priority="139" stopIfTrue="1" dxfId="2298">
      <formula>NOT(ISERROR(SEARCH("dsoy jktdh; fo|ky;ksa esa iz;ksx gsrq fu%'kqYd",C3296)))</formula>
    </cfRule>
  </conditionalFormatting>
  <conditionalFormatting sqref="F1269:G1272">
    <cfRule type="cellIs" operator="equal" priority="1003" dxfId="2299">
      <formula>"0/100"</formula>
    </cfRule>
    <cfRule type="cellIs" operator="equal" priority="1004" dxfId="2300">
      <formula>"0/200"</formula>
    </cfRule>
  </conditionalFormatting>
  <conditionalFormatting sqref="N1336">
    <cfRule type="cellIs" operator="equal" priority="975" dxfId="2301">
      <formula>"FAILED"</formula>
    </cfRule>
    <cfRule type="cellIs" operator="equal" priority="977" dxfId="2302">
      <formula>"Passed With G"</formula>
    </cfRule>
    <cfRule type="cellIs" operator="equal" priority="976" dxfId="2303">
      <formula>"Supplementary"</formula>
    </cfRule>
    <cfRule type="cellIs" operator="equal" priority="978" dxfId="2304">
      <formula>"Passed"</formula>
    </cfRule>
  </conditionalFormatting>
  <conditionalFormatting sqref="C740">
    <cfRule type="cellIs" operator="equal" priority="1222" dxfId="2305">
      <formula>0</formula>
    </cfRule>
    <cfRule type="containsText" text="iw.kkZad" operator="containsText" priority="1221" stopIfTrue="1" dxfId="2306">
      <formula>NOT(ISERROR(SEARCH("iw.kkZad",C740)))</formula>
    </cfRule>
    <cfRule type="containsText" text="dsoy jktdh; fo|ky;ksa esa iz;ksx gsrq fu%'kqYd" operator="containsText" priority="1219" stopIfTrue="1" dxfId="2307">
      <formula>NOT(ISERROR(SEARCH("dsoy jktdh; fo|ky;ksa esa iz;ksx gsrq fu%'kqYd",C740)))</formula>
    </cfRule>
    <cfRule type="containsText" text="f'k{kk foHkkx jktLFkku" operator="containsText" priority="1220" stopIfTrue="1" dxfId="2308">
      <formula>NOT(ISERROR(SEARCH("f'k{kk foHkkx jktLFkku",C740)))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text="dsoy jktdh; fo|ky;ksa esa iz;ksx gsrq fu%'kqYd" operator="containsText" priority="271" stopIfTrue="1" dxfId="2309">
      <formula>NOT(ISERROR(SEARCH("dsoy jktdh; fo|ky;ksa esa iz;ksx gsrq fu%'kqYd",B2984)))</formula>
    </cfRule>
    <cfRule type="containsText" text="f'k{kk foHkkx jktLFkku" operator="containsText" priority="274" stopIfTrue="1" dxfId="2310">
      <formula>NOT(ISERROR(SEARCH("f'k{kk foHkkx jktLFkku",B2984)))</formula>
    </cfRule>
    <cfRule type="containsText" text="iw.kkZad" operator="containsText" priority="275" stopIfTrue="1" dxfId="2311">
      <formula>NOT(ISERROR(SEARCH("iw.kkZad",B2984)))</formula>
    </cfRule>
  </conditionalFormatting>
  <conditionalFormatting sqref="N1762">
    <cfRule type="cellIs" operator="equal" priority="795" dxfId="2312">
      <formula>"FAILED"</formula>
    </cfRule>
    <cfRule type="cellIs" operator="equal" priority="797" dxfId="2313">
      <formula>"Passed With G"</formula>
    </cfRule>
    <cfRule type="cellIs" operator="equal" priority="798" dxfId="2314">
      <formula>"Passed"</formula>
    </cfRule>
    <cfRule type="cellIs" operator="equal" priority="796" dxfId="2315">
      <formula>"Supplementary"</formula>
    </cfRule>
  </conditionalFormatting>
  <conditionalFormatting sqref="C3079:H3082">
    <cfRule type="expression" priority="233" dxfId="2316">
      <formula>$C3079=0</formula>
    </cfRule>
  </conditionalFormatting>
  <conditionalFormatting sqref="C1876">
    <cfRule type="containsText" text="dsoy jktdh; fo|ky;ksa esa iz;ksx gsrq fu%'kqYd" operator="containsText" priority="739" stopIfTrue="1" dxfId="2317">
      <formula>NOT(ISERROR(SEARCH("dsoy jktdh; fo|ky;ksa esa iz;ksx gsrq fu%'kqYd",C1876)))</formula>
    </cfRule>
    <cfRule type="containsText" text="iw.kkZad" operator="containsText" priority="741" stopIfTrue="1" dxfId="2318">
      <formula>NOT(ISERROR(SEARCH("iw.kkZad",C1876)))</formula>
    </cfRule>
    <cfRule type="containsText" text="f'k{kk foHkkx jktLFkku" operator="containsText" priority="740" stopIfTrue="1" dxfId="2319">
      <formula>NOT(ISERROR(SEARCH("f'k{kk foHkkx jktLFkku",C1876)))</formula>
    </cfRule>
    <cfRule type="cellIs" operator="equal" priority="742" dxfId="2320">
      <formula>0</formula>
    </cfRule>
  </conditionalFormatting>
  <conditionalFormatting sqref="N2685">
    <cfRule type="cellIs" operator="equal" priority="405" dxfId="2321">
      <formula>"FAILED"</formula>
    </cfRule>
    <cfRule type="cellIs" operator="equal" priority="408" dxfId="2322">
      <formula>"Passed"</formula>
    </cfRule>
    <cfRule type="cellIs" operator="equal" priority="407" dxfId="2323">
      <formula>"Passed With G"</formula>
    </cfRule>
    <cfRule type="cellIs" operator="equal" priority="406" dxfId="2324">
      <formula>"Supplementary"</formula>
    </cfRule>
  </conditionalFormatting>
  <conditionalFormatting sqref="N2259">
    <cfRule type="cellIs" operator="equal" priority="587" dxfId="2325">
      <formula>"Passed With G"</formula>
    </cfRule>
    <cfRule type="cellIs" operator="equal" priority="588" dxfId="2326">
      <formula>"Passed"</formula>
    </cfRule>
    <cfRule type="cellIs" operator="equal" priority="586" dxfId="2327">
      <formula>"Supplementary"</formula>
    </cfRule>
    <cfRule type="cellIs" operator="equal" priority="585" dxfId="2328">
      <formula>"FAILED"</formula>
    </cfRule>
  </conditionalFormatting>
  <conditionalFormatting sqref="F2618:G2621">
    <cfRule type="cellIs" operator="equal" priority="433" dxfId="2329">
      <formula>"0/100"</formula>
    </cfRule>
    <cfRule type="cellIs" operator="equal" priority="434" dxfId="2330">
      <formula>"0/200"</formula>
    </cfRule>
  </conditionalFormatting>
  <conditionalFormatting sqref="F3084:F3086 D3083:D3088">
    <cfRule type="cellIs" operator="equal" priority="242" stopIfTrue="1" dxfId="2331">
      <formula>1800</formula>
    </cfRule>
    <cfRule type="cellIs" operator="equal" priority="243" stopIfTrue="1" dxfId="2332">
      <formula>200</formula>
    </cfRule>
  </conditionalFormatting>
  <conditionalFormatting sqref="F2374:F2376 D2373:D2378">
    <cfRule type="cellIs" operator="equal" priority="543" stopIfTrue="1" dxfId="2333">
      <formula>200</formula>
    </cfRule>
    <cfRule type="cellIs" operator="equal" priority="542" stopIfTrue="1" dxfId="2334">
      <formula>1800</formula>
    </cfRule>
  </conditionalFormatting>
  <conditionalFormatting sqref="F239:G242">
    <cfRule type="cellIs" operator="equal" priority="1436" dxfId="2335">
      <formula>"0/200"</formula>
    </cfRule>
    <cfRule type="cellIs" operator="equal" priority="1435" dxfId="2336">
      <formula>"0/100"</formula>
    </cfRule>
  </conditionalFormatting>
  <conditionalFormatting sqref="C811">
    <cfRule type="containsText" text="dsoy jktdh; fo|ky;ksa esa iz;ksx gsrq fu%'kqYd" operator="containsText" priority="1189" stopIfTrue="1" dxfId="2337">
      <formula>NOT(ISERROR(SEARCH("dsoy jktdh; fo|ky;ksa esa iz;ksx gsrq fu%'kqYd",C811)))</formula>
    </cfRule>
    <cfRule type="cellIs" operator="equal" priority="1192" dxfId="2338">
      <formula>0</formula>
    </cfRule>
    <cfRule type="containsText" text="iw.kkZad" operator="containsText" priority="1191" stopIfTrue="1" dxfId="2339">
      <formula>NOT(ISERROR(SEARCH("iw.kkZad",C811)))</formula>
    </cfRule>
    <cfRule type="containsText" text="f'k{kk foHkkx jktLFkku" operator="containsText" priority="1190" stopIfTrue="1" dxfId="2340">
      <formula>NOT(ISERROR(SEARCH("f'k{kk foHkkx jktLFkku",C811)))</formula>
    </cfRule>
  </conditionalFormatting>
  <conditionalFormatting sqref="C3474">
    <cfRule type="cellIs" operator="equal" priority="70" dxfId="2341">
      <formula>0</formula>
    </cfRule>
    <cfRule type="containsText" text="dsoy jktdh; fo|ky;ksa esa iz;ksx gsrq fu%'kqYd" operator="containsText" priority="67" stopIfTrue="1" dxfId="2342">
      <formula>NOT(ISERROR(SEARCH("dsoy jktdh; fo|ky;ksa esa iz;ksx gsrq fu%'kqYd",C3474)))</formula>
    </cfRule>
    <cfRule type="containsText" text="f'k{kk foHkkx jktLFkku" operator="containsText" priority="68" stopIfTrue="1" dxfId="2343">
      <formula>NOT(ISERROR(SEARCH("f'k{kk foHkkx jktLFkku",C3474)))</formula>
    </cfRule>
    <cfRule type="containsText" text="iw.kkZad" operator="containsText" priority="69" stopIfTrue="1" dxfId="2344">
      <formula>NOT(ISERROR(SEARCH("iw.kkZad",C3474)))</formula>
    </cfRule>
  </conditionalFormatting>
  <conditionalFormatting sqref="N3217">
    <cfRule type="cellIs" operator="equal" priority="177" dxfId="2345">
      <formula>"FAILED"</formula>
    </cfRule>
    <cfRule type="cellIs" operator="equal" priority="179" dxfId="2346">
      <formula>"Passed With G"</formula>
    </cfRule>
    <cfRule type="cellIs" operator="equal" priority="178" dxfId="2347">
      <formula>"Supplementary"</formula>
    </cfRule>
    <cfRule type="cellIs" operator="equal" priority="180" dxfId="2348">
      <formula>"Passed"</formula>
    </cfRule>
  </conditionalFormatting>
  <conditionalFormatting sqref="C2799">
    <cfRule type="containsText" text="dsoy jktdh; fo|ky;ksa esa iz;ksx gsrq fu%'kqYd" operator="containsText" priority="349" stopIfTrue="1" dxfId="2349">
      <formula>NOT(ISERROR(SEARCH("dsoy jktdh; fo|ky;ksa esa iz;ksx gsrq fu%'kqYd",C2799)))</formula>
    </cfRule>
    <cfRule type="containsText" text="f'k{kk foHkkx jktLFkku" operator="containsText" priority="350" stopIfTrue="1" dxfId="2350">
      <formula>NOT(ISERROR(SEARCH("f'k{kk foHkkx jktLFkku",C2799)))</formula>
    </cfRule>
    <cfRule type="cellIs" operator="equal" priority="352" dxfId="2351">
      <formula>0</formula>
    </cfRule>
    <cfRule type="containsText" text="iw.kkZad" operator="containsText" priority="351" stopIfTrue="1" dxfId="2352">
      <formula>NOT(ISERROR(SEARCH("iw.kkZad",C2799)))</formula>
    </cfRule>
  </conditionalFormatting>
  <conditionalFormatting sqref="N1620">
    <cfRule type="cellIs" operator="equal" priority="856" dxfId="2353">
      <formula>"Supplementary"</formula>
    </cfRule>
    <cfRule type="cellIs" operator="equal" priority="857" dxfId="2354">
      <formula>"Passed With G"</formula>
    </cfRule>
    <cfRule type="cellIs" operator="equal" priority="855" dxfId="2355">
      <formula>"FAILED"</formula>
    </cfRule>
    <cfRule type="cellIs" operator="equal" priority="858" dxfId="2356">
      <formula>"Passed"</formula>
    </cfRule>
  </conditionalFormatting>
  <conditionalFormatting sqref="N3182">
    <cfRule type="cellIs" operator="equal" priority="197" dxfId="2357">
      <formula>"Passed With G"</formula>
    </cfRule>
    <cfRule type="cellIs" operator="equal" priority="198" dxfId="2358">
      <formula>"Passed"</formula>
    </cfRule>
    <cfRule type="cellIs" operator="equal" priority="195" dxfId="2359">
      <formula>"FAILED"</formula>
    </cfRule>
    <cfRule type="cellIs" operator="equal" priority="196" dxfId="2360">
      <formula>"Supplementary"</formula>
    </cfRule>
  </conditionalFormatting>
  <conditionalFormatting sqref="C208">
    <cfRule type="containsText" text="iw.kkZad" operator="containsText" priority="1449" stopIfTrue="1" dxfId="2361">
      <formula>NOT(ISERROR(SEARCH("iw.kkZad",C208)))</formula>
    </cfRule>
    <cfRule type="containsText" text="dsoy jktdh; fo|ky;ksa esa iz;ksx gsrq fu%'kqYd" operator="containsText" priority="1447" stopIfTrue="1" dxfId="2362">
      <formula>NOT(ISERROR(SEARCH("dsoy jktdh; fo|ky;ksa esa iz;ksx gsrq fu%'kqYd",C208)))</formula>
    </cfRule>
    <cfRule type="containsText" text="f'k{kk foHkkx jktLFkku" operator="containsText" priority="1448" stopIfTrue="1" dxfId="2363">
      <formula>NOT(ISERROR(SEARCH("f'k{kk foHkkx jktLFkku",C208)))</formula>
    </cfRule>
    <cfRule type="cellIs" operator="equal" priority="1450" dxfId="2364">
      <formula>0</formula>
    </cfRule>
  </conditionalFormatting>
  <conditionalFormatting sqref="F2800:F2802 D2799:D2804">
    <cfRule type="cellIs" operator="equal" priority="363" stopIfTrue="1" dxfId="2365">
      <formula>200</formula>
    </cfRule>
    <cfRule type="cellIs" operator="equal" priority="362" stopIfTrue="1" dxfId="2366">
      <formula>1800</formula>
    </cfRule>
  </conditionalFormatting>
  <conditionalFormatting sqref="N3466">
    <cfRule type="cellIs" operator="equal" priority="78" dxfId="2367">
      <formula>"Passed"</formula>
    </cfRule>
    <cfRule type="cellIs" operator="equal" priority="77" dxfId="2368">
      <formula>"Passed With G"</formula>
    </cfRule>
    <cfRule type="cellIs" operator="equal" priority="76" dxfId="2369">
      <formula>"Supplementary"</formula>
    </cfRule>
    <cfRule type="cellIs" operator="equal" priority="75" dxfId="2370">
      <formula>"FAILED"</formula>
    </cfRule>
  </conditionalFormatting>
  <conditionalFormatting sqref="F2445:F2447 D2444:D2449">
    <cfRule type="cellIs" operator="equal" priority="512" stopIfTrue="1" dxfId="2371">
      <formula>1800</formula>
    </cfRule>
    <cfRule type="cellIs" operator="equal" priority="513" stopIfTrue="1" dxfId="2372">
      <formula>200</formula>
    </cfRule>
  </conditionalFormatting>
  <conditionalFormatting sqref="F2232:F2234 D2231:D2236">
    <cfRule type="cellIs" operator="equal" priority="602" stopIfTrue="1" dxfId="2373">
      <formula>1800</formula>
    </cfRule>
    <cfRule type="cellIs" operator="equal" priority="603" stopIfTrue="1" dxfId="2374">
      <formula>200</formula>
    </cfRule>
  </conditionalFormatting>
  <conditionalFormatting sqref="L2649:M2649">
    <cfRule type="cellIs" operator="equal" priority="414" dxfId="2375">
      <formula>"Failed"</formula>
    </cfRule>
  </conditionalFormatting>
  <conditionalFormatting sqref="N164">
    <cfRule type="cellIs" operator="equal" priority="1468" dxfId="2376">
      <formula>"Supplementary"</formula>
    </cfRule>
    <cfRule type="cellIs" operator="equal" priority="1470" dxfId="2377">
      <formula>"Passed"</formula>
    </cfRule>
    <cfRule type="cellIs" operator="equal" priority="1467" dxfId="2378">
      <formula>"FAILED"</formula>
    </cfRule>
    <cfRule type="cellIs" operator="equal" priority="1469" dxfId="2379">
      <formula>"Passed With G"</formula>
    </cfRule>
  </conditionalFormatting>
  <conditionalFormatting sqref="L1194:M1194">
    <cfRule type="cellIs" operator="equal" priority="1032" dxfId="2380">
      <formula>"Failed"</formula>
    </cfRule>
  </conditionalFormatting>
  <conditionalFormatting sqref="C1060">
    <cfRule type="containsText" text="iw.kkZad" operator="containsText" priority="1089" stopIfTrue="1" dxfId="2381">
      <formula>NOT(ISERROR(SEARCH("iw.kkZad",C1060)))</formula>
    </cfRule>
    <cfRule type="cellIs" operator="equal" priority="1090" dxfId="2382">
      <formula>0</formula>
    </cfRule>
    <cfRule type="containsText" text="f'k{kk foHkkx jktLFkku" operator="containsText" priority="1088" stopIfTrue="1" dxfId="2383">
      <formula>NOT(ISERROR(SEARCH("f'k{kk foHkkx jktLFkku",C1060)))</formula>
    </cfRule>
    <cfRule type="containsText" text="dsoy jktdh; fo|ky;ksa esa iz;ksx gsrq fu%'kqYd" operator="containsText" priority="1087" stopIfTrue="1" dxfId="2384">
      <formula>NOT(ISERROR(SEARCH("dsoy jktdh; fo|ky;ksa esa iz;ksx gsrq fu%'kqYd",C1060)))</formula>
    </cfRule>
  </conditionalFormatting>
  <conditionalFormatting sqref="C2657">
    <cfRule type="containsText" text="iw.kkZad" operator="containsText" priority="411" stopIfTrue="1" dxfId="2385">
      <formula>NOT(ISERROR(SEARCH("iw.kkZad",C2657)))</formula>
    </cfRule>
    <cfRule type="containsText" text="f'k{kk foHkkx jktLFkku" operator="containsText" priority="410" stopIfTrue="1" dxfId="2386">
      <formula>NOT(ISERROR(SEARCH("f'k{kk foHkkx jktLFkku",C2657)))</formula>
    </cfRule>
    <cfRule type="containsText" text="dsoy jktdh; fo|ky;ksa esa iz;ksx gsrq fu%'kqYd" operator="containsText" priority="409" stopIfTrue="1" dxfId="2387">
      <formula>NOT(ISERROR(SEARCH("dsoy jktdh; fo|ky;ksa esa iz;ksx gsrq fu%'kqYd",C2657)))</formula>
    </cfRule>
    <cfRule type="cellIs" operator="equal" priority="412" dxfId="2388">
      <formula>0</formula>
    </cfRule>
  </conditionalFormatting>
  <conditionalFormatting sqref="L3040:M3040">
    <cfRule type="cellIs" operator="equal" priority="252" dxfId="2389">
      <formula>"Failed"</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text="iw.kkZad" operator="containsText" priority="65" stopIfTrue="1" dxfId="2390">
      <formula>NOT(ISERROR(SEARCH("iw.kkZad",B3481)))</formula>
    </cfRule>
    <cfRule type="containsText" text="dsoy jktdh; fo|ky;ksa esa iz;ksx gsrq fu%'kqYd" operator="containsText" priority="61" stopIfTrue="1" dxfId="2391">
      <formula>NOT(ISERROR(SEARCH("dsoy jktdh; fo|ky;ksa esa iz;ksx gsrq fu%'kqYd",B3481)))</formula>
    </cfRule>
    <cfRule type="containsText" text="f'k{kk foHkkx jktLFkku" operator="containsText" priority="64" stopIfTrue="1" dxfId="2392">
      <formula>NOT(ISERROR(SEARCH("f'k{kk foHkkx jktLFkku",B3481)))</formula>
    </cfRule>
  </conditionalFormatting>
  <conditionalFormatting sqref="C1415">
    <cfRule type="containsText" text="dsoy jktdh; fo|ky;ksa esa iz;ksx gsrq fu%'kqYd" operator="containsText" priority="937" stopIfTrue="1" dxfId="2393">
      <formula>NOT(ISERROR(SEARCH("dsoy jktdh; fo|ky;ksa esa iz;ksx gsrq fu%'kqYd",C1415)))</formula>
    </cfRule>
    <cfRule type="containsText" text="iw.kkZad" operator="containsText" priority="939" stopIfTrue="1" dxfId="2394">
      <formula>NOT(ISERROR(SEARCH("iw.kkZad",C1415)))</formula>
    </cfRule>
    <cfRule type="containsText" text="f'k{kk foHkkx jktLFkku" operator="containsText" priority="938" stopIfTrue="1" dxfId="2395">
      <formula>NOT(ISERROR(SEARCH("f'k{kk foHkkx jktLFkku",C1415)))</formula>
    </cfRule>
    <cfRule type="cellIs" operator="equal" priority="940" dxfId="2396">
      <formula>0</formula>
    </cfRule>
  </conditionalFormatting>
  <conditionalFormatting sqref="F591:G591 F598:F603 H591:H597 C591:C592 D598:D603 M573:M574 N581:N582 M583 M584:N588 F583:F586 D570:D571 B570 C575:C581 F581:G581 G583:H583 I583:I584 C583:C589 L581:M581 F587:H588 J583:L588 C594:C603">
    <cfRule type="containsText" text="iw.kkZad" operator="containsText" priority="1295" stopIfTrue="1" dxfId="2397">
      <formula>NOT(ISERROR(SEARCH("iw.kkZad",B570)))</formula>
    </cfRule>
    <cfRule type="containsText" text="dsoy jktdh; fo|ky;ksa esa iz;ksx gsrq fu%'kqYd" operator="containsText" priority="1291" stopIfTrue="1" dxfId="2398">
      <formula>NOT(ISERROR(SEARCH("dsoy jktdh; fo|ky;ksa esa iz;ksx gsrq fu%'kqYd",B570)))</formula>
    </cfRule>
    <cfRule type="containsText" text="f'k{kk foHkkx jktLFkku" operator="containsText" priority="1294" stopIfTrue="1" dxfId="2399">
      <formula>NOT(ISERROR(SEARCH("f'k{kk foHkkx jktLFkku",B570)))</formula>
    </cfRule>
  </conditionalFormatting>
  <conditionalFormatting sqref="C172">
    <cfRule type="cellIs" operator="equal" priority="1462" dxfId="2400">
      <formula>0</formula>
    </cfRule>
    <cfRule type="containsText" text="iw.kkZad" operator="containsText" priority="1461" stopIfTrue="1" dxfId="2401">
      <formula>NOT(ISERROR(SEARCH("iw.kkZad",C172)))</formula>
    </cfRule>
    <cfRule type="containsText" text="f'k{kk foHkkx jktLFkku" operator="containsText" priority="1460" stopIfTrue="1" dxfId="2402">
      <formula>NOT(ISERROR(SEARCH("f'k{kk foHkkx jktLFkku",C172)))</formula>
    </cfRule>
    <cfRule type="containsText" text="dsoy jktdh; fo|ky;ksa esa iz;ksx gsrq fu%'kqYd" operator="containsText" priority="1459" stopIfTrue="1" dxfId="2403">
      <formula>NOT(ISERROR(SEARCH("dsoy jktdh; fo|ky;ksa esa iz;ksx gsrq fu%'kqYd",C172)))</formula>
    </cfRule>
  </conditionalFormatting>
  <conditionalFormatting sqref="N3075">
    <cfRule type="cellIs" operator="equal" priority="238" dxfId="2404">
      <formula>"Supplementary"</formula>
    </cfRule>
    <cfRule type="cellIs" operator="equal" priority="239" dxfId="2405">
      <formula>"Passed With G"</formula>
    </cfRule>
    <cfRule type="cellIs" operator="equal" priority="237" dxfId="2406">
      <formula>"FAILED"</formula>
    </cfRule>
    <cfRule type="cellIs" operator="equal" priority="240" dxfId="2407">
      <formula>"Passed"</formula>
    </cfRule>
  </conditionalFormatting>
  <conditionalFormatting sqref="N58">
    <cfRule type="cellIs" operator="equal" priority="1518" dxfId="2408">
      <formula>"Passed"</formula>
    </cfRule>
    <cfRule type="cellIs" operator="equal" priority="1516" dxfId="2409">
      <formula>"Supplementary"</formula>
    </cfRule>
    <cfRule type="cellIs" operator="equal" priority="1517" dxfId="2410">
      <formula>"Passed With G"</formula>
    </cfRule>
    <cfRule type="cellIs" operator="equal" priority="1515" dxfId="2411">
      <formula>"FAILED"</formula>
    </cfRule>
  </conditionalFormatting>
  <conditionalFormatting sqref="N2010">
    <cfRule type="cellIs" operator="equal" priority="688" dxfId="2412">
      <formula>"Supplementary"</formula>
    </cfRule>
    <cfRule type="cellIs" operator="equal" priority="690" dxfId="2413">
      <formula>"Passed"</formula>
    </cfRule>
    <cfRule type="cellIs" operator="equal" priority="689" dxfId="2414">
      <formula>"Passed With G"</formula>
    </cfRule>
    <cfRule type="cellIs" operator="equal" priority="687" dxfId="2415">
      <formula>"FAILED"</formula>
    </cfRule>
  </conditionalFormatting>
  <conditionalFormatting sqref="C2476:H2479">
    <cfRule type="expression" priority="491" dxfId="2416">
      <formula>$C2476=0</formula>
    </cfRule>
  </conditionalFormatting>
  <conditionalFormatting sqref="F31:F33 D30:D35">
    <cfRule type="cellIs" operator="equal" priority="3261" stopIfTrue="1" dxfId="2417">
      <formula>200</formula>
    </cfRule>
    <cfRule type="cellIs" operator="equal" priority="3260" stopIfTrue="1" dxfId="2418">
      <formula>1800</formula>
    </cfRule>
  </conditionalFormatting>
  <conditionalFormatting sqref="C1198:H1201">
    <cfRule type="expression" priority="1031" dxfId="2419">
      <formula>$C1198=0</formula>
    </cfRule>
  </conditionalFormatting>
  <conditionalFormatting sqref="F3368:F3370 D3367:D3372">
    <cfRule type="cellIs" operator="equal" priority="122" stopIfTrue="1" dxfId="2420">
      <formula>1800</formula>
    </cfRule>
    <cfRule type="cellIs" operator="equal" priority="123" stopIfTrue="1" dxfId="2421">
      <formula>200</formula>
    </cfRule>
  </conditionalFormatting>
  <conditionalFormatting sqref="N2578">
    <cfRule type="cellIs" operator="equal" priority="449" dxfId="2422">
      <formula>"Passed With G"</formula>
    </cfRule>
    <cfRule type="cellIs" operator="equal" priority="448" dxfId="2423">
      <formula>"Supplementary"</formula>
    </cfRule>
    <cfRule type="cellIs" operator="equal" priority="447" dxfId="2424">
      <formula>"FAILED"</formula>
    </cfRule>
    <cfRule type="cellIs" operator="equal" priority="450" dxfId="2425">
      <formula>"Passed"</formula>
    </cfRule>
  </conditionalFormatting>
  <conditionalFormatting sqref="N3359">
    <cfRule type="cellIs" operator="equal" priority="120" dxfId="2426">
      <formula>"Passed"</formula>
    </cfRule>
    <cfRule type="cellIs" operator="equal" priority="118" dxfId="2427">
      <formula>"Supplementary"</formula>
    </cfRule>
    <cfRule type="cellIs" operator="equal" priority="117" dxfId="2428">
      <formula>"FAILED"</formula>
    </cfRule>
    <cfRule type="cellIs" operator="equal" priority="119" dxfId="2429">
      <formula>"Passed With G"</formula>
    </cfRule>
  </conditionalFormatting>
  <conditionalFormatting sqref="F3541:G3544">
    <cfRule type="cellIs" operator="equal" priority="43" dxfId="2430">
      <formula>"0/100"</formula>
    </cfRule>
    <cfRule type="cellIs" operator="equal" priority="44" dxfId="2431">
      <formula>"0/200"</formula>
    </cfRule>
  </conditionalFormatting>
  <conditionalFormatting sqref="N1513">
    <cfRule type="cellIs" operator="equal" priority="900" dxfId="2432">
      <formula>"Passed"</formula>
    </cfRule>
    <cfRule type="cellIs" operator="equal" priority="898" dxfId="2433">
      <formula>"Supplementary"</formula>
    </cfRule>
    <cfRule type="cellIs" operator="equal" priority="899" dxfId="2434">
      <formula>"Passed With G"</formula>
    </cfRule>
    <cfRule type="cellIs" operator="equal" priority="897" dxfId="2435">
      <formula>"FAILED"</formula>
    </cfRule>
  </conditionalFormatting>
  <conditionalFormatting sqref="C2298:H2301">
    <cfRule type="expression" priority="563" dxfId="2436">
      <formula>$C2298=0</formula>
    </cfRule>
  </conditionalFormatting>
  <conditionalFormatting sqref="N3537">
    <cfRule type="cellIs" operator="equal" priority="45" dxfId="2437">
      <formula>"FAILED"</formula>
    </cfRule>
    <cfRule type="cellIs" operator="equal" priority="47" dxfId="2438">
      <formula>"Passed With G"</formula>
    </cfRule>
    <cfRule type="cellIs" operator="equal" priority="46" dxfId="2439">
      <formula>"Supplementary"</formula>
    </cfRule>
    <cfRule type="cellIs" operator="equal" priority="48" dxfId="2440">
      <formula>"Passed"</formula>
    </cfRule>
  </conditionalFormatting>
  <conditionalFormatting sqref="C2480">
    <cfRule type="containsText" text="dsoy jktdh; fo|ky;ksa esa iz;ksx gsrq fu%'kqYd" operator="containsText" priority="487" stopIfTrue="1" dxfId="2441">
      <formula>NOT(ISERROR(SEARCH("dsoy jktdh; fo|ky;ksa esa iz;ksx gsrq fu%'kqYd",C2480)))</formula>
    </cfRule>
    <cfRule type="containsText" text="iw.kkZad" operator="containsText" priority="489" stopIfTrue="1" dxfId="2442">
      <formula>NOT(ISERROR(SEARCH("iw.kkZad",C2480)))</formula>
    </cfRule>
    <cfRule type="containsText" text="f'k{kk foHkkx jktLFkku" operator="containsText" priority="488" stopIfTrue="1" dxfId="2443">
      <formula>NOT(ISERROR(SEARCH("f'k{kk foHkkx jktLFkku",C2480)))</formula>
    </cfRule>
    <cfRule type="cellIs" operator="equal" priority="490" dxfId="2444">
      <formula>0</formula>
    </cfRule>
  </conditionalFormatting>
  <conditionalFormatting sqref="C314">
    <cfRule type="containsText" text="dsoy jktdh; fo|ky;ksa esa iz;ksx gsrq fu%'kqYd" operator="containsText" priority="1399" stopIfTrue="1" dxfId="2445">
      <formula>NOT(ISERROR(SEARCH("dsoy jktdh; fo|ky;ksa esa iz;ksx gsrq fu%'kqYd",C314)))</formula>
    </cfRule>
    <cfRule type="containsText" text="f'k{kk foHkkx jktLFkku" operator="containsText" priority="1400" stopIfTrue="1" dxfId="2446">
      <formula>NOT(ISERROR(SEARCH("f'k{kk foHkkx jktLFkku",C314)))</formula>
    </cfRule>
    <cfRule type="containsText" text="iw.kkZad" operator="containsText" priority="1401" stopIfTrue="1" dxfId="2447">
      <formula>NOT(ISERROR(SEARCH("iw.kkZad",C314)))</formula>
    </cfRule>
    <cfRule type="cellIs" operator="equal" priority="1402" dxfId="2448">
      <formula>0</formula>
    </cfRule>
  </conditionalFormatting>
  <conditionalFormatting sqref="N555">
    <cfRule type="cellIs" operator="equal" priority="1306" dxfId="2449">
      <formula>"Supplementary"</formula>
    </cfRule>
    <cfRule type="cellIs" operator="equal" priority="1308" dxfId="2450">
      <formula>"Passed"</formula>
    </cfRule>
    <cfRule type="cellIs" operator="equal" priority="1307" dxfId="2451">
      <formula>"Passed With G"</formula>
    </cfRule>
    <cfRule type="cellIs" operator="equal" priority="1305" dxfId="2452">
      <formula>"FAILED"</formula>
    </cfRule>
  </conditionalFormatting>
  <conditionalFormatting sqref="F2014:G2017">
    <cfRule type="cellIs" operator="equal" priority="686" dxfId="2453">
      <formula>"0/200"</formula>
    </cfRule>
    <cfRule type="cellIs" operator="equal" priority="685" dxfId="2454">
      <formula>"0/100"</formula>
    </cfRule>
  </conditionalFormatting>
  <conditionalFormatting sqref="C2582:H2585">
    <cfRule type="expression" priority="443" dxfId="2455">
      <formula>$C2582=0</formula>
    </cfRule>
  </conditionalFormatting>
  <conditionalFormatting sqref="N1123">
    <cfRule type="cellIs" operator="equal" priority="1067" dxfId="2456">
      <formula>"Passed With G"</formula>
    </cfRule>
    <cfRule type="cellIs" operator="equal" priority="1066" dxfId="2457">
      <formula>"Supplementary"</formula>
    </cfRule>
    <cfRule type="cellIs" operator="equal" priority="1065" dxfId="2458">
      <formula>"FAILED"</formula>
    </cfRule>
    <cfRule type="cellIs" operator="equal" priority="1068" dxfId="2459">
      <formula>"Passed"</formula>
    </cfRule>
  </conditionalFormatting>
  <conditionalFormatting sqref="F492:F495 F456:F459 F421:F424 F385:F388 F350:F353">
    <cfRule type="containsText" text="dsoy jktdh; fo|ky;ksa esa iz;ksx gsrq fu%'kqYd" operator="containsText" priority="25" stopIfTrue="1" dxfId="2460">
      <formula>NOT(ISERROR(SEARCH("dsoy jktdh; fo|ky;ksa esa iz;ksx gsrq fu%'kqYd",F350)))</formula>
    </cfRule>
    <cfRule type="containsText" text="f'k{kk foHkkx jktLFkku" operator="containsText" priority="28" stopIfTrue="1" dxfId="2461">
      <formula>NOT(ISERROR(SEARCH("f'k{kk foHkkx jktLFkku",F350)))</formula>
    </cfRule>
    <cfRule type="containsText" text="iw.kkZad" operator="containsText" priority="29" stopIfTrue="1" dxfId="2462">
      <formula>NOT(ISERROR(SEARCH("iw.kkZad",F350)))</formula>
    </cfRule>
  </conditionalFormatting>
  <conditionalFormatting sqref="C2870">
    <cfRule type="cellIs" operator="equal" priority="322" dxfId="2463">
      <formula>0</formula>
    </cfRule>
    <cfRule type="containsText" text="dsoy jktdh; fo|ky;ksa esa iz;ksx gsrq fu%'kqYd" operator="containsText" priority="319" stopIfTrue="1" dxfId="2464">
      <formula>NOT(ISERROR(SEARCH("dsoy jktdh; fo|ky;ksa esa iz;ksx gsrq fu%'kqYd",C2870)))</formula>
    </cfRule>
    <cfRule type="containsText" text="f'k{kk foHkkx jktLFkku" operator="containsText" priority="320" stopIfTrue="1" dxfId="2465">
      <formula>NOT(ISERROR(SEARCH("f'k{kk foHkkx jktLFkku",C2870)))</formula>
    </cfRule>
    <cfRule type="containsText" text="iw.kkZad" operator="containsText" priority="321" stopIfTrue="1" dxfId="2466">
      <formula>NOT(ISERROR(SEARCH("iw.kkZad",C2870)))</formula>
    </cfRule>
  </conditionalFormatting>
  <conditionalFormatting sqref="F1735:F1737 D1734:D1739">
    <cfRule type="cellIs" operator="equal" priority="812" stopIfTrue="1" dxfId="2467">
      <formula>1800</formula>
    </cfRule>
    <cfRule type="cellIs" operator="equal" priority="813" stopIfTrue="1" dxfId="2468">
      <formula>200</formula>
    </cfRule>
  </conditionalFormatting>
  <conditionalFormatting sqref="C1379">
    <cfRule type="containsText" text="dsoy jktdh; fo|ky;ksa esa iz;ksx gsrq fu%'kqYd" operator="containsText" priority="949" stopIfTrue="1" dxfId="2469">
      <formula>NOT(ISERROR(SEARCH("dsoy jktdh; fo|ky;ksa esa iz;ksx gsrq fu%'kqYd",C1379)))</formula>
    </cfRule>
    <cfRule type="containsText" text="f'k{kk foHkkx jktLFkku" operator="containsText" priority="950" stopIfTrue="1" dxfId="2470">
      <formula>NOT(ISERROR(SEARCH("f'k{kk foHkkx jktLFkku",C1379)))</formula>
    </cfRule>
    <cfRule type="containsText" text="iw.kkZad" operator="containsText" priority="951" stopIfTrue="1" dxfId="2471">
      <formula>NOT(ISERROR(SEARCH("iw.kkZad",C1379)))</formula>
    </cfRule>
    <cfRule type="cellIs" operator="equal" priority="952" dxfId="2472">
      <formula>0</formula>
    </cfRule>
  </conditionalFormatting>
  <conditionalFormatting sqref="F1451:F1453 D1450:D1455">
    <cfRule type="cellIs" operator="equal" priority="933" stopIfTrue="1" dxfId="2473">
      <formula>200</formula>
    </cfRule>
    <cfRule type="cellIs" operator="equal" priority="932" stopIfTrue="1" dxfId="2474">
      <formula>1800</formula>
    </cfRule>
  </conditionalFormatting>
  <conditionalFormatting sqref="F665:G668">
    <cfRule type="cellIs" operator="equal" priority="1256" dxfId="2475">
      <formula>"0/200"</formula>
    </cfRule>
    <cfRule type="cellIs" operator="equal" priority="1255" dxfId="2476">
      <formula>"0/100"</formula>
    </cfRule>
  </conditionalFormatting>
  <conditionalFormatting sqref="C2302">
    <cfRule type="containsText" text="iw.kkZad" operator="containsText" priority="561" stopIfTrue="1" dxfId="2477">
      <formula>NOT(ISERROR(SEARCH("iw.kkZad",C2302)))</formula>
    </cfRule>
    <cfRule type="cellIs" operator="equal" priority="562" dxfId="2478">
      <formula>0</formula>
    </cfRule>
    <cfRule type="containsText" text="dsoy jktdh; fo|ky;ksa esa iz;ksx gsrq fu%'kqYd" operator="containsText" priority="559" stopIfTrue="1" dxfId="2479">
      <formula>NOT(ISERROR(SEARCH("dsoy jktdh; fo|ky;ksa esa iz;ksx gsrq fu%'kqYd",C2302)))</formula>
    </cfRule>
    <cfRule type="containsText" text="f'k{kk foHkkx jktLFkku" operator="containsText" priority="560" stopIfTrue="1" dxfId="2480">
      <formula>NOT(ISERROR(SEARCH("f'k{kk foHkkx jktLFkku",C2302)))</formula>
    </cfRule>
  </conditionalFormatting>
  <conditionalFormatting sqref="F3439:F3441 D3438:D3443">
    <cfRule type="cellIs" operator="equal" priority="93" stopIfTrue="1" dxfId="2481">
      <formula>200</formula>
    </cfRule>
    <cfRule type="cellIs" operator="equal" priority="92" stopIfTrue="1" dxfId="2482">
      <formula>1800</formula>
    </cfRule>
  </conditionalFormatting>
  <conditionalFormatting sqref="F523:G526">
    <cfRule type="cellIs" operator="equal" priority="1315" dxfId="2483">
      <formula>"0/100"</formula>
    </cfRule>
    <cfRule type="cellIs" operator="equal" priority="1316" dxfId="2484">
      <formula>"0/200"</formula>
    </cfRule>
  </conditionalFormatting>
  <conditionalFormatting sqref="N2862">
    <cfRule type="cellIs" operator="equal" priority="330" dxfId="2485">
      <formula>"Passed"</formula>
    </cfRule>
    <cfRule type="cellIs" operator="equal" priority="328" dxfId="2486">
      <formula>"Supplementary"</formula>
    </cfRule>
    <cfRule type="cellIs" operator="equal" priority="327" dxfId="2487">
      <formula>"FAILED"</formula>
    </cfRule>
    <cfRule type="cellIs" operator="equal" priority="329" dxfId="2488">
      <formula>"Passed With G"</formula>
    </cfRule>
  </conditionalFormatting>
  <conditionalFormatting sqref="N1904">
    <cfRule type="cellIs" operator="equal" priority="736" dxfId="2489">
      <formula>"Supplementary"</formula>
    </cfRule>
    <cfRule type="cellIs" operator="equal" priority="738" dxfId="2490">
      <formula>"Passed"</formula>
    </cfRule>
    <cfRule type="cellIs" operator="equal" priority="735" dxfId="2491">
      <formula>"FAILED"</formula>
    </cfRule>
    <cfRule type="cellIs" operator="equal" priority="737" dxfId="2492">
      <formula>"Passed With G"</formula>
    </cfRule>
  </conditionalFormatting>
  <conditionalFormatting sqref="L129:M129">
    <cfRule type="cellIs" operator="equal" priority="1482" dxfId="2493">
      <formula>"Failed"</formula>
    </cfRule>
  </conditionalFormatting>
  <conditionalFormatting sqref="F2121:G2124">
    <cfRule type="cellIs" operator="equal" priority="644" dxfId="2494">
      <formula>"0/200"</formula>
    </cfRule>
    <cfRule type="cellIs" operator="equal" priority="643" dxfId="2495">
      <formula>"0/100"</formula>
    </cfRule>
  </conditionalFormatting>
  <conditionalFormatting sqref="L1584:M1584">
    <cfRule type="cellIs" operator="equal" priority="864" dxfId="2496">
      <formula>"Failed"</formula>
    </cfRule>
  </conditionalFormatting>
  <conditionalFormatting sqref="N2188">
    <cfRule type="cellIs" operator="equal" priority="615" dxfId="2497">
      <formula>"FAILED"</formula>
    </cfRule>
    <cfRule type="cellIs" operator="equal" priority="618" dxfId="2498">
      <formula>"Passed"</formula>
    </cfRule>
    <cfRule type="cellIs" operator="equal" priority="617" dxfId="2499">
      <formula>"Passed With G"</formula>
    </cfRule>
    <cfRule type="cellIs" operator="equal" priority="616" dxfId="2500">
      <formula>"Supplementary"</formula>
    </cfRule>
  </conditionalFormatting>
  <conditionalFormatting sqref="F244:F246 D243:D248">
    <cfRule type="cellIs" operator="equal" priority="1442" stopIfTrue="1" dxfId="2501">
      <formula>1800</formula>
    </cfRule>
    <cfRule type="cellIs" operator="equal" priority="1443" stopIfTrue="1" dxfId="2502">
      <formula>200</formula>
    </cfRule>
  </conditionalFormatting>
  <conditionalFormatting sqref="C350">
    <cfRule type="cellIs" operator="equal" priority="1390" dxfId="2503">
      <formula>0</formula>
    </cfRule>
    <cfRule type="containsText" text="iw.kkZad" operator="containsText" priority="1389" stopIfTrue="1" dxfId="2504">
      <formula>NOT(ISERROR(SEARCH("iw.kkZad",C350)))</formula>
    </cfRule>
    <cfRule type="containsText" text="dsoy jktdh; fo|ky;ksa esa iz;ksx gsrq fu%'kqYd" operator="containsText" priority="1387" stopIfTrue="1" dxfId="2505">
      <formula>NOT(ISERROR(SEARCH("dsoy jktdh; fo|ky;ksa esa iz;ksx gsrq fu%'kqYd",C350)))</formula>
    </cfRule>
    <cfRule type="containsText" text="f'k{kk foHkkx jktLFkku" operator="containsText" priority="1388" stopIfTrue="1" dxfId="2506">
      <formula>NOT(ISERROR(SEARCH("f'k{kk foHkkx jktLFkku",C350)))</formula>
    </cfRule>
  </conditionalFormatting>
  <conditionalFormatting sqref="C3509">
    <cfRule type="containsText" text="dsoy jktdh; fo|ky;ksa esa iz;ksx gsrq fu%'kqYd" operator="containsText" priority="49" stopIfTrue="1" dxfId="2507">
      <formula>NOT(ISERROR(SEARCH("dsoy jktdh; fo|ky;ksa esa iz;ksx gsrq fu%'kqYd",C3509)))</formula>
    </cfRule>
    <cfRule type="cellIs" operator="equal" priority="52" dxfId="2508">
      <formula>0</formula>
    </cfRule>
    <cfRule type="containsText" text="iw.kkZad" operator="containsText" priority="51" stopIfTrue="1" dxfId="2509">
      <formula>NOT(ISERROR(SEARCH("iw.kkZad",C3509)))</formula>
    </cfRule>
    <cfRule type="containsText" text="f'k{kk foHkkx jktLFkku" operator="containsText" priority="50" stopIfTrue="1" dxfId="2510">
      <formula>NOT(ISERROR(SEARCH("f'k{kk foHkkx jktLFkku",C3509)))</formula>
    </cfRule>
  </conditionalFormatting>
  <conditionalFormatting sqref="N1229">
    <cfRule type="cellIs" operator="equal" priority="1019" dxfId="2511">
      <formula>"Passed With G"</formula>
    </cfRule>
    <cfRule type="cellIs" operator="equal" priority="1020" dxfId="2512">
      <formula>"Passed"</formula>
    </cfRule>
    <cfRule type="cellIs" operator="equal" priority="1018" dxfId="2513">
      <formula>"Supplementary"</formula>
    </cfRule>
    <cfRule type="cellIs" operator="equal" priority="1017" dxfId="2514">
      <formula>"FAILED"</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operator="equal" priority="12" dxfId="2515">
      <formula>0</formula>
    </cfRule>
  </conditionalFormatting>
  <conditionalFormatting sqref="C989">
    <cfRule type="cellIs" operator="equal" priority="1120" dxfId="2516">
      <formula>0</formula>
    </cfRule>
    <cfRule type="containsText" text="f'k{kk foHkkx jktLFkku" operator="containsText" priority="1118" stopIfTrue="1" dxfId="2517">
      <formula>NOT(ISERROR(SEARCH("f'k{kk foHkkx jktLFkku",C989)))</formula>
    </cfRule>
    <cfRule type="containsText" text="dsoy jktdh; fo|ky;ksa esa iz;ksx gsrq fu%'kqYd" operator="containsText" priority="1117" stopIfTrue="1" dxfId="2518">
      <formula>NOT(ISERROR(SEARCH("dsoy jktdh; fo|ky;ksa esa iz;ksx gsrq fu%'kqYd",C989)))</formula>
    </cfRule>
    <cfRule type="containsText" text="iw.kkZad" operator="containsText" priority="1119" stopIfTrue="1" dxfId="2519">
      <formula>NOT(ISERROR(SEARCH("iw.kkZad",C989)))</formula>
    </cfRule>
  </conditionalFormatting>
  <conditionalFormatting sqref="L3146:M3146">
    <cfRule type="cellIs" operator="equal" priority="204" dxfId="2520">
      <formula>"Failed"</formula>
    </cfRule>
  </conditionalFormatting>
  <conditionalFormatting sqref="L1691:M1691">
    <cfRule type="cellIs" operator="equal" priority="822" dxfId="2521">
      <formula>"Failed"</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operator="equal" priority="1476" dxfId="2522">
      <formula>0</formula>
    </cfRule>
  </conditionalFormatting>
  <conditionalFormatting sqref="F2227:G2230">
    <cfRule type="cellIs" operator="equal" priority="596" dxfId="2523">
      <formula>"0/200"</formula>
    </cfRule>
    <cfRule type="cellIs" operator="equal" priority="595" dxfId="2524">
      <formula>"0/100"</formula>
    </cfRule>
  </conditionalFormatting>
  <conditionalFormatting sqref="C1304:H1307">
    <cfRule type="expression" priority="983" dxfId="2525">
      <formula>$C1304=0</formula>
    </cfRule>
  </conditionalFormatting>
  <conditionalFormatting sqref="F772:G775">
    <cfRule type="cellIs" operator="equal" priority="1214" dxfId="2526">
      <formula>"0/200"</formula>
    </cfRule>
    <cfRule type="cellIs" operator="equal" priority="1213" dxfId="2527">
      <formula>"0/100"</formula>
    </cfRule>
  </conditionalFormatting>
  <conditionalFormatting sqref="F417:G420">
    <cfRule type="cellIs" operator="equal" priority="1363" dxfId="2528">
      <formula>"0/100"</formula>
    </cfRule>
    <cfRule type="cellIs" operator="equal" priority="1364" dxfId="2529">
      <formula>"0/200"</formula>
    </cfRule>
  </conditionalFormatting>
  <conditionalFormatting sqref="F3257:G3260">
    <cfRule type="cellIs" operator="equal" priority="163" dxfId="2530">
      <formula>"0/100"</formula>
    </cfRule>
    <cfRule type="cellIs" operator="equal" priority="164" dxfId="2531">
      <formula>"0/200"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text="f'k{kk foHkkx jktLFkku" operator="containsText" priority="844" stopIfTrue="1" dxfId="2532">
      <formula>NOT(ISERROR(SEARCH("f'k{kk foHkkx jktLFkku",B1635)))</formula>
    </cfRule>
    <cfRule type="containsText" text="iw.kkZad" operator="containsText" priority="845" stopIfTrue="1" dxfId="2533">
      <formula>NOT(ISERROR(SEARCH("iw.kkZad",B1635)))</formula>
    </cfRule>
    <cfRule type="containsText" text="dsoy jktdh; fo|ky;ksa esa iz;ksx gsrq fu%'kqYd" operator="containsText" priority="841" stopIfTrue="1" dxfId="2534">
      <formula>NOT(ISERROR(SEARCH("dsoy jktdh; fo|ky;ksa esa iz;ksx gsrq fu%'kqYd",B1635)))</formula>
    </cfRule>
  </conditionalFormatting>
  <conditionalFormatting sqref="L1300:M1300">
    <cfRule type="cellIs" operator="equal" priority="984" dxfId="2535">
      <formula>"Failed"</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text="iw.kkZad" operator="containsText" priority="365" stopIfTrue="1" dxfId="2536">
      <formula>NOT(ISERROR(SEARCH("iw.kkZad",B2771)))</formula>
    </cfRule>
    <cfRule type="containsText" text="dsoy jktdh; fo|ky;ksa esa iz;ksx gsrq fu%'kqYd" operator="containsText" priority="361" stopIfTrue="1" dxfId="2537">
      <formula>NOT(ISERROR(SEARCH("dsoy jktdh; fo|ky;ksa esa iz;ksx gsrq fu%'kqYd",B2771)))</formula>
    </cfRule>
    <cfRule type="containsText" text="f'k{kk foHkkx jktLFkku" operator="containsText" priority="364" stopIfTrue="1" dxfId="2538">
      <formula>NOT(ISERROR(SEARCH("f'k{kk foHkkx jktLFkku",B2771)))</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text="f'k{kk foHkkx jktLFkku" operator="containsText" priority="424" stopIfTrue="1" dxfId="2539">
      <formula>NOT(ISERROR(SEARCH("f'k{kk foHkkx jktLFkku",B2629)))</formula>
    </cfRule>
    <cfRule type="containsText" text="dsoy jktdh; fo|ky;ksa esa iz;ksx gsrq fu%'kqYd" operator="containsText" priority="421" stopIfTrue="1" dxfId="2540">
      <formula>NOT(ISERROR(SEARCH("dsoy jktdh; fo|ky;ksa esa iz;ksx gsrq fu%'kqYd",B2629)))</formula>
    </cfRule>
    <cfRule type="containsText" text="iw.kkZad" operator="containsText" priority="425" stopIfTrue="1" dxfId="2541">
      <formula>NOT(ISERROR(SEARCH("iw.kkZad",B2629)))</formula>
    </cfRule>
  </conditionalFormatting>
  <conditionalFormatting sqref="L1087:M1087">
    <cfRule type="cellIs" operator="equal" priority="1074" dxfId="2542">
      <formula>"Failed"</formula>
    </cfRule>
  </conditionalFormatting>
  <conditionalFormatting sqref="C1095">
    <cfRule type="containsText" text="f'k{kk foHkkx jktLFkku" operator="containsText" priority="1070" stopIfTrue="1" dxfId="2543">
      <formula>NOT(ISERROR(SEARCH("f'k{kk foHkkx jktLFkku",C1095)))</formula>
    </cfRule>
    <cfRule type="containsText" text="dsoy jktdh; fo|ky;ksa esa iz;ksx gsrq fu%'kqYd" operator="containsText" priority="1069" stopIfTrue="1" dxfId="2544">
      <formula>NOT(ISERROR(SEARCH("dsoy jktdh; fo|ky;ksa esa iz;ksx gsrq fu%'kqYd",C1095)))</formula>
    </cfRule>
    <cfRule type="containsText" text="iw.kkZad" operator="containsText" priority="1071" stopIfTrue="1" dxfId="2545">
      <formula>NOT(ISERROR(SEARCH("iw.kkZad",C1095)))</formula>
    </cfRule>
    <cfRule type="cellIs" operator="equal" priority="1072" dxfId="2546">
      <formula>0</formula>
    </cfRule>
  </conditionalFormatting>
  <conditionalFormatting sqref="C239:H242">
    <cfRule type="expression" priority="1433" dxfId="2547">
      <formula>$C239=0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text="iw.kkZad" operator="containsText" priority="635" stopIfTrue="1" dxfId="2548">
      <formula>NOT(ISERROR(SEARCH("iw.kkZad",B2132)))</formula>
    </cfRule>
    <cfRule type="containsText" text="dsoy jktdh; fo|ky;ksa esa iz;ksx gsrq fu%'kqYd" operator="containsText" priority="631" stopIfTrue="1" dxfId="2549">
      <formula>NOT(ISERROR(SEARCH("dsoy jktdh; fo|ky;ksa esa iz;ksx gsrq fu%'kqYd",B2132)))</formula>
    </cfRule>
    <cfRule type="containsText" text="f'k{kk foHkkx jktLFkku" operator="containsText" priority="634" stopIfTrue="1" dxfId="2550">
      <formula>NOT(ISERROR(SEARCH("f'k{kk foHkkx jktLFkku",B2132)))</formula>
    </cfRule>
  </conditionalFormatting>
  <conditionalFormatting sqref="F493:F495 F457:F459 F422:F424 F386:F388 F351:F353">
    <cfRule type="cellIs" operator="equal" priority="27" stopIfTrue="1" dxfId="2551">
      <formula>200</formula>
    </cfRule>
    <cfRule type="cellIs" operator="equal" priority="26" stopIfTrue="1" dxfId="2552">
      <formula>1800</formula>
    </cfRule>
  </conditionalFormatting>
  <conditionalFormatting sqref="L2933:M2933">
    <cfRule type="cellIs" operator="equal" priority="294" dxfId="2553">
      <formula>"Failed"</formula>
    </cfRule>
  </conditionalFormatting>
  <conditionalFormatting sqref="L2827:M2827">
    <cfRule type="cellIs" operator="equal" priority="342" dxfId="2554">
      <formula>"Failed"</formula>
    </cfRule>
  </conditionalFormatting>
  <conditionalFormatting sqref="F1908:G1911">
    <cfRule type="cellIs" operator="equal" priority="734" dxfId="2555">
      <formula>"0/200"</formula>
    </cfRule>
    <cfRule type="cellIs" operator="equal" priority="733" dxfId="2556">
      <formula>"0/100"</formula>
    </cfRule>
  </conditionalFormatting>
  <conditionalFormatting sqref="C2369:H2372">
    <cfRule type="expression" priority="533" dxfId="2557">
      <formula>$C2369=0</formula>
    </cfRule>
  </conditionalFormatting>
  <conditionalFormatting sqref="N519">
    <cfRule type="cellIs" operator="equal" priority="1317" dxfId="2558">
      <formula>"FAILED"</formula>
    </cfRule>
    <cfRule type="cellIs" operator="equal" priority="1319" dxfId="2559">
      <formula>"Passed With G"</formula>
    </cfRule>
    <cfRule type="cellIs" operator="equal" priority="1320" dxfId="2560">
      <formula>"Passed"</formula>
    </cfRule>
    <cfRule type="cellIs" operator="equal" priority="1318" dxfId="2561">
      <formula>"Supplementary"</formula>
    </cfRule>
  </conditionalFormatting>
  <conditionalFormatting sqref="C3115:H3118">
    <cfRule type="expression" priority="221" dxfId="2562">
      <formula>$C3115=0</formula>
    </cfRule>
  </conditionalFormatting>
  <conditionalFormatting sqref="C137">
    <cfRule type="cellIs" operator="equal" priority="1480" dxfId="2563">
      <formula>0</formula>
    </cfRule>
    <cfRule type="containsText" text="iw.kkZad" operator="containsText" priority="1479" stopIfTrue="1" dxfId="2564">
      <formula>NOT(ISERROR(SEARCH("iw.kkZad",C137)))</formula>
    </cfRule>
    <cfRule type="containsText" text="f'k{kk foHkkx jktLFkku" operator="containsText" priority="1478" stopIfTrue="1" dxfId="2565">
      <formula>NOT(ISERROR(SEARCH("f'k{kk foHkkx jktLFkku",C137)))</formula>
    </cfRule>
    <cfRule type="containsText" text="dsoy jktdh; fo|ky;ksa esa iz;ksx gsrq fu%'kqYd" operator="containsText" priority="1477" stopIfTrue="1" dxfId="2566">
      <formula>NOT(ISERROR(SEARCH("dsoy jktdh; fo|ky;ksa esa iz;ksx gsrq fu%'kqYd",C137)))</formula>
    </cfRule>
  </conditionalFormatting>
  <conditionalFormatting sqref="L981:M981">
    <cfRule type="cellIs" operator="equal" priority="1122" dxfId="2567">
      <formula>"Failed"</formula>
    </cfRule>
  </conditionalFormatting>
  <conditionalFormatting sqref="L2436:M2436">
    <cfRule type="cellIs" operator="equal" priority="504" dxfId="2568">
      <formula>"Failed"</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text="dsoy jktdh; fo|ky;ksa esa iz;ksx gsrq fu%'kqYd" operator="containsText" priority="151" stopIfTrue="1" dxfId="2569">
      <formula>NOT(ISERROR(SEARCH("dsoy jktdh; fo|ky;ksa esa iz;ksx gsrq fu%'kqYd",B3268)))</formula>
    </cfRule>
    <cfRule type="containsText" text="f'k{kk foHkkx jktLFkku" operator="containsText" priority="154" stopIfTrue="1" dxfId="2570">
      <formula>NOT(ISERROR(SEARCH("f'k{kk foHkkx jktLFkku",B3268)))</formula>
    </cfRule>
    <cfRule type="containsText" text="iw.kkZad" operator="containsText" priority="155" stopIfTrue="1" dxfId="2571">
      <formula>NOT(ISERROR(SEARCH("iw.kkZad",B3268)))</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operator="equal" priority="1116" dxfId="2572">
      <formula>0</formula>
    </cfRule>
  </conditionalFormatting>
  <conditionalFormatting sqref="L1478:M1478">
    <cfRule type="cellIs" operator="equal" priority="912" dxfId="2573">
      <formula>"Failed"</formula>
    </cfRule>
  </conditionalFormatting>
  <conditionalFormatting sqref="F559:G562">
    <cfRule type="cellIs" operator="equal" priority="1304" dxfId="2574">
      <formula>"0/200"</formula>
    </cfRule>
    <cfRule type="cellIs" operator="equal" priority="1303" dxfId="2575">
      <formula>"0/100"</formula>
    </cfRule>
  </conditionalFormatting>
  <conditionalFormatting sqref="F165:G165 F172:F177 H165:H171 C165:C166 D172:D177 M147:M148 N155:N156 M157 M158:N162 F157:F160 D144:D145 B144 C149:C155 F155:G155 G157:H157 I157:I158 C157:C163 L155:M155 F161:H162 J157:L162 C168:C177">
    <cfRule type="containsText" text="iw.kkZad" operator="containsText" priority="1475" stopIfTrue="1" dxfId="2576">
      <formula>NOT(ISERROR(SEARCH("iw.kkZad",B144)))</formula>
    </cfRule>
    <cfRule type="containsText" text="dsoy jktdh; fo|ky;ksa esa iz;ksx gsrq fu%'kqYd" operator="containsText" priority="1471" stopIfTrue="1" dxfId="2577">
      <formula>NOT(ISERROR(SEARCH("dsoy jktdh; fo|ky;ksa esa iz;ksx gsrq fu%'kqYd",B144)))</formula>
    </cfRule>
    <cfRule type="containsText" text="f'k{kk foHkkx jktLFkku" operator="containsText" priority="1474" stopIfTrue="1" dxfId="2578">
      <formula>NOT(ISERROR(SEARCH("f'k{kk foHkkx jktLFkku",B144)))</formula>
    </cfRule>
  </conditionalFormatting>
  <conditionalFormatting sqref="F3363:G3366">
    <cfRule type="cellIs" operator="equal" priority="116" dxfId="2579">
      <formula>"0/200"</formula>
    </cfRule>
    <cfRule type="cellIs" operator="equal" priority="115" dxfId="2580">
      <formula>"0/100"</formula>
    </cfRule>
  </conditionalFormatting>
  <conditionalFormatting sqref="N1016">
    <cfRule type="cellIs" operator="equal" priority="1107" dxfId="2581">
      <formula>"FAILED"</formula>
    </cfRule>
    <cfRule type="cellIs" operator="equal" priority="1109" dxfId="2582">
      <formula>"Passed With G"</formula>
    </cfRule>
    <cfRule type="cellIs" operator="equal" priority="1110" dxfId="2583">
      <formula>"Passed"</formula>
    </cfRule>
    <cfRule type="cellIs" operator="equal" priority="1108" dxfId="2584">
      <formula>"Supplementary"</formula>
    </cfRule>
  </conditionalFormatting>
  <conditionalFormatting sqref="C2835">
    <cfRule type="containsText" text="f'k{kk foHkkx jktLFkku" operator="containsText" priority="338" stopIfTrue="1" dxfId="2585">
      <formula>NOT(ISERROR(SEARCH("f'k{kk foHkkx jktLFkku",C2835)))</formula>
    </cfRule>
    <cfRule type="containsText" text="iw.kkZad" operator="containsText" priority="339" stopIfTrue="1" dxfId="2586">
      <formula>NOT(ISERROR(SEARCH("iw.kkZad",C2835)))</formula>
    </cfRule>
    <cfRule type="containsText" text="dsoy jktdh; fo|ky;ksa esa iz;ksx gsrq fu%'kqYd" operator="containsText" priority="337" stopIfTrue="1" dxfId="2587">
      <formula>NOT(ISERROR(SEARCH("dsoy jktdh; fo|ky;ksa esa iz;ksx gsrq fu%'kqYd",C2835)))</formula>
    </cfRule>
    <cfRule type="cellIs" operator="equal" priority="340" dxfId="2588">
      <formula>0</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operator="equal" priority="1026" dxfId="2589">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text="dsoy jktdh; fo|ky;ksa esa iz;ksx gsrq fu%'kqYd" operator="containsText" priority="301" stopIfTrue="1" dxfId="2590">
      <formula>NOT(ISERROR(SEARCH("dsoy jktdh; fo|ky;ksa esa iz;ksx gsrq fu%'kqYd",B2913)))</formula>
    </cfRule>
    <cfRule type="containsText" text="f'k{kk foHkkx jktLFkku" operator="containsText" priority="304" stopIfTrue="1" dxfId="2591">
      <formula>NOT(ISERROR(SEARCH("f'k{kk foHkkx jktLFkku",B2913)))</formula>
    </cfRule>
    <cfRule type="containsText" text="iw.kkZad" operator="containsText" priority="305" stopIfTrue="1" dxfId="2592">
      <formula>NOT(ISERROR(SEARCH("iw.kkZad",B2913)))</formula>
    </cfRule>
  </conditionalFormatting>
  <conditionalFormatting sqref="F1872:G1875">
    <cfRule type="cellIs" operator="equal" priority="745" dxfId="2593">
      <formula>"0/100"</formula>
    </cfRule>
    <cfRule type="cellIs" operator="equal" priority="746" dxfId="2594">
      <formula>"0/200"</formula>
    </cfRule>
  </conditionalFormatting>
  <conditionalFormatting sqref="F2405:G2408">
    <cfRule type="cellIs" operator="equal" priority="524" dxfId="2595">
      <formula>"0/200"</formula>
    </cfRule>
    <cfRule type="cellIs" operator="equal" priority="523" dxfId="2596">
      <formula>"0/100"</formula>
    </cfRule>
  </conditionalFormatting>
  <conditionalFormatting sqref="N271">
    <cfRule type="cellIs" operator="equal" priority="1427" dxfId="2597">
      <formula>"Passed With G"</formula>
    </cfRule>
    <cfRule type="cellIs" operator="equal" priority="1428" dxfId="2598">
      <formula>"Passed"</formula>
    </cfRule>
    <cfRule type="cellIs" operator="equal" priority="1425" dxfId="2599">
      <formula>"FAILED"</formula>
    </cfRule>
    <cfRule type="cellIs" operator="equal" priority="1426" dxfId="2600">
      <formula>"Supplementary"</formula>
    </cfRule>
  </conditionalFormatting>
  <conditionalFormatting sqref="F878:G881">
    <cfRule type="cellIs" operator="equal" priority="1166" dxfId="2601">
      <formula>"0/200"</formula>
    </cfRule>
    <cfRule type="cellIs" operator="equal" priority="1165" dxfId="2602">
      <formula>"0/100"</formula>
    </cfRule>
  </conditionalFormatting>
  <conditionalFormatting sqref="C385">
    <cfRule type="containsText" text="f'k{kk foHkkx jktLFkku" operator="containsText" priority="1370" stopIfTrue="1" dxfId="2603">
      <formula>NOT(ISERROR(SEARCH("f'k{kk foHkkx jktLFkku",C385)))</formula>
    </cfRule>
    <cfRule type="cellIs" operator="equal" priority="1372" dxfId="2604">
      <formula>0</formula>
    </cfRule>
    <cfRule type="containsText" text="iw.kkZad" operator="containsText" priority="1371" stopIfTrue="1" dxfId="2605">
      <formula>NOT(ISERROR(SEARCH("iw.kkZad",C385)))</formula>
    </cfRule>
    <cfRule type="containsText" text="dsoy jktdh; fo|ky;ksa esa iz;ksx gsrq fu%'kqYd" operator="containsText" priority="1369" stopIfTrue="1" dxfId="2606">
      <formula>NOT(ISERROR(SEARCH("dsoy jktdh; fo|ky;ksa esa iz;ksx gsrq fu%'kqYd",C385)))</formula>
    </cfRule>
  </conditionalFormatting>
  <conditionalFormatting sqref="C488:H491">
    <cfRule type="expression" priority="1331" dxfId="2607">
      <formula>$C488=0</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operator="equal" priority="276" dxfId="2608">
      <formula>0</formula>
    </cfRule>
  </conditionalFormatting>
  <conditionalFormatting sqref="C3403">
    <cfRule type="containsText" text="f'k{kk foHkkx jktLFkku" operator="containsText" priority="98" stopIfTrue="1" dxfId="2609">
      <formula>NOT(ISERROR(SEARCH("f'k{kk foHkkx jktLFkku",C3403)))</formula>
    </cfRule>
    <cfRule type="cellIs" operator="equal" priority="100" dxfId="2610">
      <formula>0</formula>
    </cfRule>
    <cfRule type="containsText" text="dsoy jktdh; fo|ky;ksa esa iz;ksx gsrq fu%'kqYd" operator="containsText" priority="97" stopIfTrue="1" dxfId="2611">
      <formula>NOT(ISERROR(SEARCH("dsoy jktdh; fo|ky;ksa esa iz;ksx gsrq fu%'kqYd",C3403)))</formula>
    </cfRule>
    <cfRule type="containsText" text="iw.kkZad" operator="containsText" priority="99" stopIfTrue="1" dxfId="2612">
      <formula>NOT(ISERROR(SEARCH("iw.kkZad",C3403)))</formula>
    </cfRule>
  </conditionalFormatting>
  <conditionalFormatting sqref="L342:M342">
    <cfRule type="cellIs" operator="equal" priority="1392" dxfId="2613">
      <formula>"Failed"</formula>
    </cfRule>
  </conditionalFormatting>
  <conditionalFormatting sqref="H22:H29 G30:H30 E26:E30 C26:D35 N1:N14 M1:M13 J15:M20 H17:H20 D1:J3 C1:C4 D7:D12 H7:J12 E7:G13 E15:E23 G15:G23 F15:F24 C7:C13 D16:D23 C15:C24 H15:I16 K1:K12 L1:L3 L5 L7:L13 K23:L23 F29:G29 F22:L22 N16:N22 A1:B35 C27:E29 G26:G29 F26:F35 K24:N26 K28:N28">
    <cfRule type="cellIs" operator="equal" priority="3264" dxfId="2614">
      <formula>0</formula>
    </cfRule>
  </conditionalFormatting>
  <conditionalFormatting sqref="F67:F69 F102:F104 F138:F140 F173:F175 F209:F211 F244:F246 F280:F282 F315:F317">
    <cfRule type="cellIs" operator="equal" priority="32" stopIfTrue="1" dxfId="2615">
      <formula>1800</formula>
    </cfRule>
    <cfRule type="cellIs" operator="equal" priority="33" stopIfTrue="1" dxfId="2616">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text="dsoy jktdh; fo|ky;ksa esa iz;ksx gsrq fu%'kqYd" operator="containsText" priority="811" stopIfTrue="1" dxfId="2617">
      <formula>NOT(ISERROR(SEARCH("dsoy jktdh; fo|ky;ksa esa iz;ksx gsrq fu%'kqYd",B1706)))</formula>
    </cfRule>
    <cfRule type="containsText" text="f'k{kk foHkkx jktLFkku" operator="containsText" priority="814" stopIfTrue="1" dxfId="2618">
      <formula>NOT(ISERROR(SEARCH("f'k{kk foHkkx jktLFkku",B1706)))</formula>
    </cfRule>
    <cfRule type="containsText" text="iw.kkZad" operator="containsText" priority="815" stopIfTrue="1" dxfId="2619">
      <formula>NOT(ISERROR(SEARCH("iw.kkZad",B1706)))</formula>
    </cfRule>
  </conditionalFormatting>
  <conditionalFormatting sqref="F662:G662 F669:F674 H662:H668 C662:C663 D669:D674 M644:M645 N652:N653 M654 M655:N659 F654:F657 D641:D642 B641 C646:C652 F652:G652 G654:H654 I654:I655 C654:C660 L652:M652 F658:H659 J654:L659 C665:C674">
    <cfRule type="containsText" text="iw.kkZad" operator="containsText" priority="1265" stopIfTrue="1" dxfId="2620">
      <formula>NOT(ISERROR(SEARCH("iw.kkZad",B641)))</formula>
    </cfRule>
    <cfRule type="containsText" text="dsoy jktdh; fo|ky;ksa esa iz;ksx gsrq fu%'kqYd" operator="containsText" priority="1261" stopIfTrue="1" dxfId="2621">
      <formula>NOT(ISERROR(SEARCH("dsoy jktdh; fo|ky;ksa esa iz;ksx gsrq fu%'kqYd",B641)))</formula>
    </cfRule>
    <cfRule type="containsText" text="f'k{kk foHkkx jktLFkku" operator="containsText" priority="1264" stopIfTrue="1" dxfId="2622">
      <formula>NOT(ISERROR(SEARCH("f'k{kk foHkkx jktLFkku",B641)))</formula>
    </cfRule>
  </conditionalFormatting>
  <conditionalFormatting sqref="C1344">
    <cfRule type="cellIs" operator="equal" priority="970" dxfId="2623">
      <formula>0</formula>
    </cfRule>
    <cfRule type="containsText" text="iw.kkZad" operator="containsText" priority="969" stopIfTrue="1" dxfId="2624">
      <formula>NOT(ISERROR(SEARCH("iw.kkZad",C1344)))</formula>
    </cfRule>
    <cfRule type="containsText" text="dsoy jktdh; fo|ky;ksa esa iz;ksx gsrq fu%'kqYd" operator="containsText" priority="967" stopIfTrue="1" dxfId="2625">
      <formula>NOT(ISERROR(SEARCH("dsoy jktdh; fo|ky;ksa esa iz;ksx gsrq fu%'kqYd",C1344)))</formula>
    </cfRule>
    <cfRule type="containsText" text="f'k{kk foHkkx jktLFkku" operator="containsText" priority="968" stopIfTrue="1" dxfId="2626">
      <formula>NOT(ISERROR(SEARCH("f'k{kk foHkkx jktLFkku",C1344)))</formula>
    </cfRule>
  </conditionalFormatting>
  <conditionalFormatting sqref="G66 F66:F69 G101 F101:F104 G137 F137:F140 G172 F172:F175 G208 F208:F211 G243 F243:F246 G279 F279:F282 G314 F314:F317">
    <cfRule type="cellIs" operator="equal" priority="36" dxfId="2627">
      <formula>0</formula>
    </cfRule>
  </conditionalFormatting>
  <conditionalFormatting sqref="L2330:M2330">
    <cfRule type="cellIs" operator="equal" priority="552" dxfId="2628">
      <formula>"Failed"</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text="dsoy jktdh; fo|ky;ksa esa iz;ksx gsrq fu%'kqYd" operator="containsText" priority="1519" stopIfTrue="1" dxfId="2629">
      <formula>NOT(ISERROR(SEARCH("dsoy jktdh; fo|ky;ksa esa iz;ksx gsrq fu%'kqYd",B38)))</formula>
    </cfRule>
    <cfRule type="containsText" text="iw.kkZad" operator="containsText" priority="1523" stopIfTrue="1" dxfId="2630">
      <formula>NOT(ISERROR(SEARCH("iw.kkZad",B38)))</formula>
    </cfRule>
    <cfRule type="containsText" text="f'k{kk foHkkx jktLFkku" operator="containsText" priority="1522" stopIfTrue="1" dxfId="2631">
      <formula>NOT(ISERROR(SEARCH("f'k{kk foHkkx jktLFkku",B38)))</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operator="equal" priority="1266" dxfId="2632">
      <formula>0</formula>
    </cfRule>
  </conditionalFormatting>
  <conditionalFormatting sqref="N2401">
    <cfRule type="cellIs" operator="equal" priority="525" dxfId="2633">
      <formula>"FAILED"</formula>
    </cfRule>
    <cfRule type="cellIs" operator="equal" priority="526" dxfId="2634">
      <formula>"Supplementary"</formula>
    </cfRule>
    <cfRule type="cellIs" operator="equal" priority="528" dxfId="2635">
      <formula>"Passed"</formula>
    </cfRule>
    <cfRule type="cellIs" operator="equal" priority="527" dxfId="2636">
      <formula>"Passed With G"</formula>
    </cfRule>
  </conditionalFormatting>
  <conditionalFormatting sqref="C243">
    <cfRule type="containsText" text="dsoy jktdh; fo|ky;ksa esa iz;ksx gsrq fu%'kqYd" operator="containsText" priority="1429" stopIfTrue="1" dxfId="2637">
      <formula>NOT(ISERROR(SEARCH("dsoy jktdh; fo|ky;ksa esa iz;ksx gsrq fu%'kqYd",C243)))</formula>
    </cfRule>
    <cfRule type="containsText" text="f'k{kk foHkkx jktLFkku" operator="containsText" priority="1430" stopIfTrue="1" dxfId="2638">
      <formula>NOT(ISERROR(SEARCH("f'k{kk foHkkx jktLFkku",C243)))</formula>
    </cfRule>
    <cfRule type="cellIs" operator="equal" priority="1432" dxfId="2639">
      <formula>0</formula>
    </cfRule>
    <cfRule type="containsText" text="iw.kkZad" operator="containsText" priority="1431" stopIfTrue="1" dxfId="2640">
      <formula>NOT(ISERROR(SEARCH("iw.kkZad",C243)))</formula>
    </cfRule>
  </conditionalFormatting>
  <conditionalFormatting sqref="L1797:M1797">
    <cfRule type="cellIs" operator="equal" priority="774" dxfId="2641">
      <formula>"Failed"</formula>
    </cfRule>
  </conditionalFormatting>
  <conditionalFormatting sqref="F1664:F1666 D1663:D1668">
    <cfRule type="cellIs" operator="equal" priority="843" stopIfTrue="1" dxfId="2642">
      <formula>200</formula>
    </cfRule>
    <cfRule type="cellIs" operator="equal" priority="842" stopIfTrue="1" dxfId="2643">
      <formula>1800</formula>
    </cfRule>
  </conditionalFormatting>
  <conditionalFormatting sqref="F3226:F3228 D3225:D3230">
    <cfRule type="cellIs" operator="equal" priority="183" stopIfTrue="1" dxfId="2644">
      <formula>200</formula>
    </cfRule>
    <cfRule type="cellIs" operator="equal" priority="182" stopIfTrue="1" dxfId="2645">
      <formula>1800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text="iw.kkZad" operator="containsText" priority="695" stopIfTrue="1" dxfId="2646">
      <formula>NOT(ISERROR(SEARCH("iw.kkZad",B1990)))</formula>
    </cfRule>
    <cfRule type="containsText" text="f'k{kk foHkkx jktLFkku" operator="containsText" priority="694" stopIfTrue="1" dxfId="2647">
      <formula>NOT(ISERROR(SEARCH("f'k{kk foHkkx jktLFkku",B1990)))</formula>
    </cfRule>
    <cfRule type="containsText" text="dsoy jktdh; fo|ky;ksa esa iz;ksx gsrq fu%'kqYd" operator="containsText" priority="691" stopIfTrue="1" dxfId="2648">
      <formula>NOT(ISERROR(SEARCH("dsoy jktdh; fo|ky;ksa esa iz;ksx gsrq fu%'kqYd",B1990)))</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operator="equal" priority="6" dxfId="2649">
      <formula>0</formula>
    </cfRule>
  </conditionalFormatting>
  <conditionalFormatting sqref="C2515">
    <cfRule type="containsText" text="iw.kkZad" operator="containsText" priority="471" stopIfTrue="1" dxfId="2650">
      <formula>NOT(ISERROR(SEARCH("iw.kkZad",C2515)))</formula>
    </cfRule>
    <cfRule type="containsText" text="dsoy jktdh; fo|ky;ksa esa iz;ksx gsrq fu%'kqYd" operator="containsText" priority="469" stopIfTrue="1" dxfId="2651">
      <formula>NOT(ISERROR(SEARCH("dsoy jktdh; fo|ky;ksa esa iz;ksx gsrq fu%'kqYd",C2515)))</formula>
    </cfRule>
    <cfRule type="cellIs" operator="equal" priority="472" dxfId="2652">
      <formula>0</formula>
    </cfRule>
    <cfRule type="containsText" text="f'k{kk foHkkx jktLFkku" operator="containsText" priority="470" stopIfTrue="1" dxfId="2653">
      <formula>NOT(ISERROR(SEARCH("f'k{kk foHkkx jktLFkku",C2515)))</formula>
    </cfRule>
  </conditionalFormatting>
  <conditionalFormatting sqref="N200">
    <cfRule type="cellIs" operator="equal" priority="1455" dxfId="2654">
      <formula>"FAILED"</formula>
    </cfRule>
    <cfRule type="cellIs" operator="equal" priority="1458" dxfId="2655">
      <formula>"Passed"</formula>
    </cfRule>
    <cfRule type="cellIs" operator="equal" priority="1456" dxfId="2656">
      <formula>"Supplementary"</formula>
    </cfRule>
    <cfRule type="cellIs" operator="equal" priority="1457" dxfId="2657">
      <formula>"Passed With G"</formula>
    </cfRule>
  </conditionalFormatting>
  <conditionalFormatting sqref="N2507">
    <cfRule type="cellIs" operator="equal" priority="477" dxfId="2658">
      <formula>"FAILED"</formula>
    </cfRule>
    <cfRule type="cellIs" operator="equal" priority="479" dxfId="2659">
      <formula>"Passed With G"</formula>
    </cfRule>
    <cfRule type="cellIs" operator="equal" priority="478" dxfId="2660">
      <formula>"Supplementary"</formula>
    </cfRule>
    <cfRule type="cellIs" operator="equal" priority="480" dxfId="2661">
      <formula>"Passed"</formula>
    </cfRule>
  </conditionalFormatting>
  <conditionalFormatting sqref="F918:F921 F882:F885 F847:F850 F811:F814 F776:F779 F740:F743 F705:F708 F669:F672 F634:F637 F598:F601 F563:F566 F527:F530">
    <cfRule type="containsText" text="iw.kkZad" operator="containsText" priority="23" stopIfTrue="1" dxfId="2662">
      <formula>NOT(ISERROR(SEARCH("iw.kkZad",F527)))</formula>
    </cfRule>
    <cfRule type="containsText" text="f'k{kk foHkkx jktLFkku" operator="containsText" priority="22" stopIfTrue="1" dxfId="2663">
      <formula>NOT(ISERROR(SEARCH("f'k{kk foHkkx jktLFkku",F527)))</formula>
    </cfRule>
    <cfRule type="containsText" text="dsoy jktdh; fo|ky;ksa esa iz;ksx gsrq fu%'kqYd" operator="containsText" priority="19" stopIfTrue="1" dxfId="2664">
      <formula>NOT(ISERROR(SEARCH("dsoy jktdh; fo|ky;ksa esa iz;ksx gsrq fu%'kqYd",F527)))</formula>
    </cfRule>
  </conditionalFormatting>
  <conditionalFormatting sqref="C2653:H2656">
    <cfRule type="expression" priority="413" dxfId="2665">
      <formula>$C2653=0</formula>
    </cfRule>
  </conditionalFormatting>
  <conditionalFormatting sqref="N2898">
    <cfRule type="cellIs" operator="equal" priority="315" dxfId="2666">
      <formula>"FAILED"</formula>
    </cfRule>
    <cfRule type="cellIs" operator="equal" priority="318" dxfId="2667">
      <formula>"Passed"</formula>
    </cfRule>
    <cfRule type="cellIs" operator="equal" priority="316" dxfId="2668">
      <formula>"Supplementary"</formula>
    </cfRule>
    <cfRule type="cellIs" operator="equal" priority="317" dxfId="2669">
      <formula>"Passed With G"</formula>
    </cfRule>
  </conditionalFormatting>
  <conditionalFormatting sqref="C2089">
    <cfRule type="containsText" text="dsoy jktdh; fo|ky;ksa esa iz;ksx gsrq fu%'kqYd" operator="containsText" priority="649" stopIfTrue="1" dxfId="2670">
      <formula>NOT(ISERROR(SEARCH("dsoy jktdh; fo|ky;ksa esa iz;ksx gsrq fu%'kqYd",C2089)))</formula>
    </cfRule>
    <cfRule type="containsText" text="iw.kkZad" operator="containsText" priority="651" stopIfTrue="1" dxfId="2671">
      <formula>NOT(ISERROR(SEARCH("iw.kkZad",C2089)))</formula>
    </cfRule>
    <cfRule type="cellIs" operator="equal" priority="652" dxfId="2672">
      <formula>0</formula>
    </cfRule>
    <cfRule type="containsText" text="f'k{kk foHkkx jktLFkku" operator="containsText" priority="650" stopIfTrue="1" dxfId="2673">
      <formula>NOT(ISERROR(SEARCH("f'k{kk foHkkx jktLFkku",C2089)))</formula>
    </cfRule>
  </conditionalFormatting>
  <conditionalFormatting sqref="C985:H988">
    <cfRule type="expression" priority="1121" dxfId="2674">
      <formula>$C985=0</formula>
    </cfRule>
  </conditionalFormatting>
  <conditionalFormatting sqref="F520:G520 F527:F532 H520:H526 C520:C521 D527:D532 M502:M503 N510:N511 M512 M513:N517 F512:F515 D499:D500 B499 C504:C510 F510:G510 G512:H512 I512:I513 C512:C518 L510:M510 F516:H517 J512:L517 C523:C532">
    <cfRule type="containsText" text="dsoy jktdh; fo|ky;ksa esa iz;ksx gsrq fu%'kqYd" operator="containsText" priority="1321" stopIfTrue="1" dxfId="2675">
      <formula>NOT(ISERROR(SEARCH("dsoy jktdh; fo|ky;ksa esa iz;ksx gsrq fu%'kqYd",B499)))</formula>
    </cfRule>
    <cfRule type="containsText" text="iw.kkZad" operator="containsText" priority="1325" stopIfTrue="1" dxfId="2676">
      <formula>NOT(ISERROR(SEARCH("iw.kkZad",B499)))</formula>
    </cfRule>
    <cfRule type="containsText" text="f'k{kk foHkkx jktLFkku" operator="containsText" priority="1324" stopIfTrue="1" dxfId="2677">
      <formula>NOT(ISERROR(SEARCH("f'k{kk foHkkx jktLFkku",B499)))</formula>
    </cfRule>
  </conditionalFormatting>
  <conditionalFormatting sqref="N1052">
    <cfRule type="cellIs" operator="equal" priority="1095" dxfId="2678">
      <formula>"FAILED"</formula>
    </cfRule>
    <cfRule type="cellIs" operator="equal" priority="1097" dxfId="2679">
      <formula>"Passed With G"</formula>
    </cfRule>
    <cfRule type="cellIs" operator="equal" priority="1096" dxfId="2680">
      <formula>"Supplementary"</formula>
    </cfRule>
    <cfRule type="cellIs" operator="equal" priority="1098" dxfId="2681">
      <formula>"Passed"</formula>
    </cfRule>
  </conditionalFormatting>
  <conditionalFormatting sqref="L448:M448">
    <cfRule type="cellIs" operator="equal" priority="1344" dxfId="2682">
      <formula>"Failed"</formula>
    </cfRule>
  </conditionalFormatting>
  <conditionalFormatting sqref="C2977">
    <cfRule type="cellIs" operator="equal" priority="280" dxfId="2683">
      <formula>0</formula>
    </cfRule>
    <cfRule type="containsText" text="iw.kkZad" operator="containsText" priority="279" stopIfTrue="1" dxfId="2684">
      <formula>NOT(ISERROR(SEARCH("iw.kkZad",C2977)))</formula>
    </cfRule>
    <cfRule type="containsText" text="dsoy jktdh; fo|ky;ksa esa iz;ksx gsrq fu%'kqYd" operator="containsText" priority="277" stopIfTrue="1" dxfId="2685">
      <formula>NOT(ISERROR(SEARCH("dsoy jktdh; fo|ky;ksa esa iz;ksx gsrq fu%'kqYd",C2977)))</formula>
    </cfRule>
    <cfRule type="containsText" text="f'k{kk foHkkx jktLFkku" operator="containsText" priority="278" stopIfTrue="1" dxfId="2686">
      <formula>NOT(ISERROR(SEARCH("f'k{kk foHkkx jktLFkku",C2977)))</formula>
    </cfRule>
  </conditionalFormatting>
  <conditionalFormatting sqref="N1407">
    <cfRule type="cellIs" operator="equal" priority="948" dxfId="2687">
      <formula>"Passed"</formula>
    </cfRule>
    <cfRule type="cellIs" operator="equal" priority="946" dxfId="2688">
      <formula>"Supplementary"</formula>
    </cfRule>
    <cfRule type="cellIs" operator="equal" priority="945" dxfId="2689">
      <formula>"FAILED"</formula>
    </cfRule>
    <cfRule type="cellIs" operator="equal" priority="947" dxfId="2690">
      <formula>"Passed With G"</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operator="equal" priority="1236" dxfId="2691">
      <formula>0</formula>
    </cfRule>
  </conditionalFormatting>
  <conditionalFormatting sqref="C1734">
    <cfRule type="containsText" text="f'k{kk foHkkx jktLFkku" operator="containsText" priority="800" stopIfTrue="1" dxfId="2692">
      <formula>NOT(ISERROR(SEARCH("f'k{kk foHkkx jktLFkku",C1734)))</formula>
    </cfRule>
    <cfRule type="cellIs" operator="equal" priority="802" dxfId="2693">
      <formula>0</formula>
    </cfRule>
    <cfRule type="containsText" text="dsoy jktdh; fo|ky;ksa esa iz;ksx gsrq fu%'kqYd" operator="containsText" priority="799" stopIfTrue="1" dxfId="2694">
      <formula>NOT(ISERROR(SEARCH("dsoy jktdh; fo|ky;ksa esa iz;ksx gsrq fu%'kqYd",C1734)))</formula>
    </cfRule>
    <cfRule type="containsText" text="iw.kkZad" operator="containsText" priority="801" stopIfTrue="1" dxfId="2695">
      <formula>NOT(ISERROR(SEARCH("iw.kkZad",C1734)))</formula>
    </cfRule>
  </conditionalFormatting>
  <conditionalFormatting sqref="C594:H597">
    <cfRule type="expression" priority="1283" dxfId="2696">
      <formula>$C594=0</formula>
    </cfRule>
  </conditionalFormatting>
  <conditionalFormatting sqref="N2756">
    <cfRule type="cellIs" operator="equal" priority="376" dxfId="2697">
      <formula>"Supplementary"</formula>
    </cfRule>
    <cfRule type="cellIs" operator="equal" priority="378" dxfId="2698">
      <formula>"Passed"</formula>
    </cfRule>
    <cfRule type="cellIs" operator="equal" priority="377" dxfId="2699">
      <formula>"Passed With G"</formula>
    </cfRule>
    <cfRule type="cellIs" operator="equal" priority="375" dxfId="2700">
      <formula>"FAILED"</formula>
    </cfRule>
  </conditionalFormatting>
  <conditionalFormatting sqref="N3253">
    <cfRule type="cellIs" operator="equal" priority="166" dxfId="2701">
      <formula>"Supplementary"</formula>
    </cfRule>
    <cfRule type="cellIs" operator="equal" priority="168" dxfId="2702">
      <formula>"Passed"</formula>
    </cfRule>
    <cfRule type="cellIs" operator="equal" priority="167" dxfId="2703">
      <formula>"Passed With G"</formula>
    </cfRule>
    <cfRule type="cellIs" operator="equal" priority="165" dxfId="2704">
      <formula>"FAILED"</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text="f'k{kk foHkkx jktLFkku" operator="containsText" priority="604" stopIfTrue="1" dxfId="2705">
      <formula>NOT(ISERROR(SEARCH("f'k{kk foHkkx jktLFkku",B2203)))</formula>
    </cfRule>
    <cfRule type="containsText" text="iw.kkZad" operator="containsText" priority="605" stopIfTrue="1" dxfId="2706">
      <formula>NOT(ISERROR(SEARCH("iw.kkZad",B2203)))</formula>
    </cfRule>
    <cfRule type="containsText" text="dsoy jktdh; fo|ky;ksa esa iz;ksx gsrq fu%'kqYd" operator="containsText" priority="601" stopIfTrue="1" dxfId="2707">
      <formula>NOT(ISERROR(SEARCH("dsoy jktdh; fo|ky;ksa esa iz;ksx gsrq fu%'kqYd",B2203)))</formula>
    </cfRule>
  </conditionalFormatting>
  <conditionalFormatting sqref="N2472">
    <cfRule type="cellIs" operator="equal" priority="497" dxfId="2708">
      <formula>"Passed With G"</formula>
    </cfRule>
    <cfRule type="cellIs" operator="equal" priority="498" dxfId="2709">
      <formula>"Passed"</formula>
    </cfRule>
    <cfRule type="cellIs" operator="equal" priority="496" dxfId="2710">
      <formula>"Supplementary"</formula>
    </cfRule>
    <cfRule type="cellIs" operator="equal" priority="495" dxfId="2711">
      <formula>"FAILED"</formula>
    </cfRule>
  </conditionalFormatting>
  <conditionalFormatting sqref="F875:G875 F882:F887 H875:H881 C875:C876 D882:D887 M857:M858 N865:N866 M867 M868:N872 F867:F870 D854:D855 B854 C859:C865 F865:G865 G867:H867 I867:I868 C867:C873 L865:M865 F871:H872 J867:L872 C878:C887">
    <cfRule type="containsText" text="dsoy jktdh; fo|ky;ksa esa iz;ksx gsrq fu%'kqYd" operator="containsText" priority="1171" stopIfTrue="1" dxfId="2712">
      <formula>NOT(ISERROR(SEARCH("dsoy jktdh; fo|ky;ksa esa iz;ksx gsrq fu%'kqYd",B854)))</formula>
    </cfRule>
    <cfRule type="containsText" text="iw.kkZad" operator="containsText" priority="1175" stopIfTrue="1" dxfId="2713">
      <formula>NOT(ISERROR(SEARCH("iw.kkZad",B854)))</formula>
    </cfRule>
    <cfRule type="containsText" text="f'k{kk foHkkx jktLFkku" operator="containsText" priority="1174" stopIfTrue="1" dxfId="2714">
      <formula>NOT(ISERROR(SEARCH("f'k{kk foHkkx jktLFkku",B854)))</formula>
    </cfRule>
  </conditionalFormatting>
  <conditionalFormatting sqref="C705">
    <cfRule type="containsText" text="f'k{kk foHkkx jktLFkku" operator="containsText" priority="1238" stopIfTrue="1" dxfId="2715">
      <formula>NOT(ISERROR(SEARCH("f'k{kk foHkkx jktLFkku",C705)))</formula>
    </cfRule>
    <cfRule type="cellIs" operator="equal" priority="1240" dxfId="2716">
      <formula>0</formula>
    </cfRule>
    <cfRule type="containsText" text="iw.kkZad" operator="containsText" priority="1239" stopIfTrue="1" dxfId="2717">
      <formula>NOT(ISERROR(SEARCH("iw.kkZad",C705)))</formula>
    </cfRule>
    <cfRule type="containsText" text="dsoy jktdh; fo|ky;ksa esa iz;ksx gsrq fu%'kqYd" operator="containsText" priority="1237" stopIfTrue="1" dxfId="2718">
      <formula>NOT(ISERROR(SEARCH("dsoy jktdh; fo|ky;ksa esa iz;ksx gsrq fu%'kqYd",C705)))</formula>
    </cfRule>
  </conditionalFormatting>
  <conditionalFormatting sqref="C2906">
    <cfRule type="containsText" text="dsoy jktdh; fo|ky;ksa esa iz;ksx gsrq fu%'kqYd" operator="containsText" priority="307" stopIfTrue="1" dxfId="2719">
      <formula>NOT(ISERROR(SEARCH("dsoy jktdh; fo|ky;ksa esa iz;ksx gsrq fu%'kqYd",C2906)))</formula>
    </cfRule>
    <cfRule type="cellIs" operator="equal" priority="310" dxfId="2720">
      <formula>0</formula>
    </cfRule>
    <cfRule type="containsText" text="f'k{kk foHkkx jktLFkku" operator="containsText" priority="308" stopIfTrue="1" dxfId="2721">
      <formula>NOT(ISERROR(SEARCH("f'k{kk foHkkx jktLFkku",C2906)))</formula>
    </cfRule>
    <cfRule type="containsText" text="iw.kkZad" operator="containsText" priority="309" stopIfTrue="1" dxfId="2722">
      <formula>NOT(ISERROR(SEARCH("iw.kkZad",C2906)))</formula>
    </cfRule>
  </conditionalFormatting>
  <conditionalFormatting sqref="F3510:F3512 D3509:D3514">
    <cfRule type="cellIs" operator="equal" priority="62" stopIfTrue="1" dxfId="2723">
      <formula>1800</formula>
    </cfRule>
    <cfRule type="cellIs" operator="equal" priority="63" stopIfTrue="1" dxfId="2724">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text="f'k{kk foHkkx jktLFkku" operator="containsText" priority="1444" stopIfTrue="1" dxfId="2725">
      <formula>NOT(ISERROR(SEARCH("f'k{kk foHkkx jktLFkku",B215)))</formula>
    </cfRule>
    <cfRule type="containsText" text="iw.kkZad" operator="containsText" priority="1445" stopIfTrue="1" dxfId="2726">
      <formula>NOT(ISERROR(SEARCH("iw.kkZad",B215)))</formula>
    </cfRule>
    <cfRule type="containsText" text="dsoy jktdh; fo|ky;ksa esa iz;ksx gsrq fu%'kqYd" operator="containsText" priority="1441" stopIfTrue="1" dxfId="2727">
      <formula>NOT(ISERROR(SEARCH("dsoy jktdh; fo|ky;ksa esa iz;ksx gsrq fu%'kqYd",B215)))</formula>
    </cfRule>
  </conditionalFormatting>
  <conditionalFormatting sqref="N3395">
    <cfRule type="cellIs" operator="equal" priority="105" dxfId="2728">
      <formula>"FAILED"</formula>
    </cfRule>
    <cfRule type="cellIs" operator="equal" priority="108" dxfId="2729">
      <formula>"Passed"</formula>
    </cfRule>
    <cfRule type="cellIs" operator="equal" priority="106" dxfId="2730">
      <formula>"Supplementary"</formula>
    </cfRule>
    <cfRule type="cellIs" operator="equal" priority="107" dxfId="2731">
      <formula>"Passed With G"</formula>
    </cfRule>
  </conditionalFormatting>
  <conditionalFormatting sqref="C3119">
    <cfRule type="containsText" text="dsoy jktdh; fo|ky;ksa esa iz;ksx gsrq fu%'kqYd" operator="containsText" priority="217" stopIfTrue="1" dxfId="2732">
      <formula>NOT(ISERROR(SEARCH("dsoy jktdh; fo|ky;ksa esa iz;ksx gsrq fu%'kqYd",C3119)))</formula>
    </cfRule>
    <cfRule type="containsText" text="iw.kkZad" operator="containsText" priority="219" stopIfTrue="1" dxfId="2733">
      <formula>NOT(ISERROR(SEARCH("iw.kkZad",C3119)))</formula>
    </cfRule>
    <cfRule type="cellIs" operator="equal" priority="220" dxfId="2734">
      <formula>0</formula>
    </cfRule>
    <cfRule type="containsText" text="f'k{kk foHkkx jktLFkku" operator="containsText" priority="218" stopIfTrue="1" dxfId="2735">
      <formula>NOT(ISERROR(SEARCH("f'k{kk foHkkx jktLFkku",C3119)))</formula>
    </cfRule>
  </conditionalFormatting>
  <conditionalFormatting sqref="C421">
    <cfRule type="containsText" text="dsoy jktdh; fo|ky;ksa esa iz;ksx gsrq fu%'kqYd" operator="containsText" priority="1357" stopIfTrue="1" dxfId="2736">
      <formula>NOT(ISERROR(SEARCH("dsoy jktdh; fo|ky;ksa esa iz;ksx gsrq fu%'kqYd",C421)))</formula>
    </cfRule>
    <cfRule type="containsText" text="iw.kkZad" operator="containsText" priority="1359" stopIfTrue="1" dxfId="2737">
      <formula>NOT(ISERROR(SEARCH("iw.kkZad",C421)))</formula>
    </cfRule>
    <cfRule type="containsText" text="f'k{kk foHkkx jktLFkku" operator="containsText" priority="1358" stopIfTrue="1" dxfId="2738">
      <formula>NOT(ISERROR(SEARCH("f'k{kk foHkkx jktLFkku",C421)))</formula>
    </cfRule>
    <cfRule type="cellIs" operator="equal" priority="1360" dxfId="2739">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text="f'k{kk foHkkx jktLFkku" operator="containsText" priority="4" stopIfTrue="1" dxfId="2740">
      <formula>NOT(ISERROR(SEARCH("f'k{kk foHkkx jktLFkku",F2338)))</formula>
    </cfRule>
    <cfRule type="containsText" text="iw.kkZad" operator="containsText" priority="5" stopIfTrue="1" dxfId="2741">
      <formula>NOT(ISERROR(SEARCH("iw.kkZad",F2338)))</formula>
    </cfRule>
    <cfRule type="containsText" text="dsoy jktdh; fo|ky;ksa esa iz;ksx gsrq fu%'kqYd" operator="containsText" priority="1" stopIfTrue="1" dxfId="2742">
      <formula>NOT(ISERROR(SEARCH("dsoy jktdh; fo|ky;ksa esa iz;ksx gsrq fu%'kqYd",F2338)))</formula>
    </cfRule>
  </conditionalFormatting>
  <conditionalFormatting sqref="C2941">
    <cfRule type="cellIs" operator="equal" priority="292" dxfId="2743">
      <formula>0</formula>
    </cfRule>
    <cfRule type="containsText" text="iw.kkZad" operator="containsText" priority="291" stopIfTrue="1" dxfId="2744">
      <formula>NOT(ISERROR(SEARCH("iw.kkZad",C2941)))</formula>
    </cfRule>
    <cfRule type="containsText" text="f'k{kk foHkkx jktLFkku" operator="containsText" priority="290" stopIfTrue="1" dxfId="2745">
      <formula>NOT(ISERROR(SEARCH("f'k{kk foHkkx jktLFkku",C2941)))</formula>
    </cfRule>
    <cfRule type="containsText" text="dsoy jktdh; fo|ky;ksa esa iz;ksx gsrq fu%'kqYd" operator="containsText" priority="289" stopIfTrue="1" dxfId="2746">
      <formula>NOT(ISERROR(SEARCH("dsoy jktdh; fo|ky;ksa esa iz;ksx gsrq fu%'kqYd",C2941)))</formula>
    </cfRule>
  </conditionalFormatting>
  <conditionalFormatting sqref="C1628">
    <cfRule type="containsText" text="iw.kkZad" operator="containsText" priority="849" stopIfTrue="1" dxfId="2747">
      <formula>NOT(ISERROR(SEARCH("iw.kkZad",C1628)))</formula>
    </cfRule>
    <cfRule type="containsText" text="f'k{kk foHkkx jktLFkku" operator="containsText" priority="848" stopIfTrue="1" dxfId="2748">
      <formula>NOT(ISERROR(SEARCH("f'k{kk foHkkx jktLFkku",C1628)))</formula>
    </cfRule>
    <cfRule type="containsText" text="dsoy jktdh; fo|ky;ksa esa iz;ksx gsrq fu%'kqYd" operator="containsText" priority="847" stopIfTrue="1" dxfId="2749">
      <formula>NOT(ISERROR(SEARCH("dsoy jktdh; fo|ky;ksa esa iz;ksx gsrq fu%'kqYd",C1628)))</formula>
    </cfRule>
    <cfRule type="cellIs" operator="equal" priority="850" dxfId="2750">
      <formula>0</formula>
    </cfRule>
  </conditionalFormatting>
  <conditionalFormatting sqref="F1198:G1201">
    <cfRule type="cellIs" operator="equal" priority="1034" dxfId="2751">
      <formula>"0/200"</formula>
    </cfRule>
    <cfRule type="cellIs" operator="equal" priority="1033" dxfId="2752">
      <formula>"0/100"</formula>
    </cfRule>
  </conditionalFormatting>
  <conditionalFormatting sqref="C1592">
    <cfRule type="containsText" text="iw.kkZad" operator="containsText" priority="861" stopIfTrue="1" dxfId="2753">
      <formula>NOT(ISERROR(SEARCH("iw.kkZad",C1592)))</formula>
    </cfRule>
    <cfRule type="containsText" text="dsoy jktdh; fo|ky;ksa esa iz;ksx gsrq fu%'kqYd" operator="containsText" priority="859" stopIfTrue="1" dxfId="2754">
      <formula>NOT(ISERROR(SEARCH("dsoy jktdh; fo|ky;ksa esa iz;ksx gsrq fu%'kqYd",C1592)))</formula>
    </cfRule>
    <cfRule type="containsText" text="f'k{kk foHkkx jktLFkku" operator="containsText" priority="860" stopIfTrue="1" dxfId="2755">
      <formula>NOT(ISERROR(SEARCH("f'k{kk foHkkx jktLFkku",C1592)))</formula>
    </cfRule>
    <cfRule type="cellIs" operator="equal" priority="862" dxfId="2756">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text="dsoy jktdh; fo|ky;ksa esa iz;ksx gsrq fu%'kqYd" operator="containsText" priority="661" stopIfTrue="1" dxfId="2757">
      <formula>NOT(ISERROR(SEARCH("dsoy jktdh; fo|ky;ksa esa iz;ksx gsrq fu%'kqYd",B2061)))</formula>
    </cfRule>
    <cfRule type="containsText" text="f'k{kk foHkkx jktLFkku" operator="containsText" priority="664" stopIfTrue="1" dxfId="2758">
      <formula>NOT(ISERROR(SEARCH("f'k{kk foHkkx jktLFkku",B2061)))</formula>
    </cfRule>
    <cfRule type="containsText" text="iw.kkZad" operator="containsText" priority="665" stopIfTrue="1" dxfId="2759">
      <formula>NOT(ISERROR(SEARCH("iw.kkZad",B2061)))</formula>
    </cfRule>
  </conditionalFormatting>
  <conditionalFormatting sqref="L3182:M3182">
    <cfRule type="cellIs" operator="equal" priority="192" dxfId="2760">
      <formula>"Failed"</formula>
    </cfRule>
  </conditionalFormatting>
  <conditionalFormatting sqref="F307:G307 F314:F319 H307:H313 C307:C308 D314:D319 M289:M290 N297:N298 M299 M300:N304 F299:F302 D286:D287 B286 C291:C297 F297:G297 G299:H299 I299:I300 C299:C305 L297:M297 F303:H304 J299:L304 C310:C319">
    <cfRule type="containsText" text="dsoy jktdh; fo|ky;ksa esa iz;ksx gsrq fu%'kqYd" operator="containsText" priority="1411" stopIfTrue="1" dxfId="2761">
      <formula>NOT(ISERROR(SEARCH("dsoy jktdh; fo|ky;ksa esa iz;ksx gsrq fu%'kqYd",B286)))</formula>
    </cfRule>
    <cfRule type="containsText" text="f'k{kk foHkkx jktLFkku" operator="containsText" priority="1414" stopIfTrue="1" dxfId="2762">
      <formula>NOT(ISERROR(SEARCH("f'k{kk foHkkx jktLFkku",B286)))</formula>
    </cfRule>
    <cfRule type="containsText" text="iw.kkZad" operator="containsText" priority="1415" stopIfTrue="1" dxfId="2763">
      <formula>NOT(ISERROR(SEARCH("iw.kkZad",B286)))</formula>
    </cfRule>
  </conditionalFormatting>
  <conditionalFormatting sqref="C2547:H2550">
    <cfRule type="expression" priority="461" dxfId="2764">
      <formula>$C2547=0</formula>
    </cfRule>
  </conditionalFormatting>
  <conditionalFormatting sqref="N2614">
    <cfRule type="cellIs" operator="equal" priority="435" dxfId="2765">
      <formula>"FAILED"</formula>
    </cfRule>
    <cfRule type="cellIs" operator="equal" priority="436" dxfId="2766">
      <formula>"Supplementary"</formula>
    </cfRule>
    <cfRule type="cellIs" operator="equal" priority="437" dxfId="2767">
      <formula>"Passed With G"</formula>
    </cfRule>
    <cfRule type="cellIs" operator="equal" priority="438" dxfId="2768">
      <formula>"Passed"</formula>
    </cfRule>
  </conditionalFormatting>
  <conditionalFormatting sqref="F2653:G2656">
    <cfRule type="cellIs" operator="equal" priority="416" dxfId="2769">
      <formula>"0/200"</formula>
    </cfRule>
    <cfRule type="cellIs" operator="equal" priority="415" dxfId="2770">
      <formula>"0/100"</formula>
    </cfRule>
  </conditionalFormatting>
  <conditionalFormatting sqref="F1553:G1556">
    <cfRule type="cellIs" operator="equal" priority="883" dxfId="2771">
      <formula>"0/100"</formula>
    </cfRule>
    <cfRule type="cellIs" operator="equal" priority="884" dxfId="2772">
      <formula>"0/200"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text="dsoy jktdh; fo|ky;ksa esa iz;ksx gsrq fu%'kqYd" operator="containsText" priority="571" stopIfTrue="1" dxfId="2773">
      <formula>NOT(ISERROR(SEARCH("dsoy jktdh; fo|ky;ksa esa iz;ksx gsrq fu%'kqYd",B2274)))</formula>
    </cfRule>
    <cfRule type="containsText" text="iw.kkZad" operator="containsText" priority="575" stopIfTrue="1" dxfId="2774">
      <formula>NOT(ISERROR(SEARCH("iw.kkZad",B2274)))</formula>
    </cfRule>
    <cfRule type="containsText" text="f'k{kk foHkkx jktLFkku" operator="containsText" priority="574" stopIfTrue="1" dxfId="2775">
      <formula>NOT(ISERROR(SEARCH("f'k{kk foHkkx jktLFkku",B2274)))</formula>
    </cfRule>
  </conditionalFormatting>
  <conditionalFormatting sqref="N1371">
    <cfRule type="cellIs" operator="equal" priority="958" dxfId="2776">
      <formula>"Supplementary"</formula>
    </cfRule>
    <cfRule type="cellIs" operator="equal" priority="957" dxfId="2777">
      <formula>"FAILED"</formula>
    </cfRule>
    <cfRule type="cellIs" operator="equal" priority="959" dxfId="2778">
      <formula>"Passed With G"</formula>
    </cfRule>
    <cfRule type="cellIs" operator="equal" priority="960" dxfId="2779">
      <formula>"Passed"</formula>
    </cfRule>
  </conditionalFormatting>
  <conditionalFormatting sqref="N2330">
    <cfRule type="cellIs" operator="equal" priority="557" dxfId="2780">
      <formula>"Passed With G"</formula>
    </cfRule>
    <cfRule type="cellIs" operator="equal" priority="556" dxfId="2781">
      <formula>"Supplementary"</formula>
    </cfRule>
    <cfRule type="cellIs" operator="equal" priority="555" dxfId="2782">
      <formula>"FAILED"</formula>
    </cfRule>
    <cfRule type="cellIs" operator="equal" priority="558" dxfId="2783">
      <formula>"Passed"</formula>
    </cfRule>
  </conditionalFormatting>
  <conditionalFormatting sqref="F1979:G1982">
    <cfRule type="cellIs" operator="equal" priority="704" dxfId="2784">
      <formula>"0/200"</formula>
    </cfRule>
    <cfRule type="cellIs" operator="equal" priority="703" dxfId="2785">
      <formula>"0/100"</formula>
    </cfRule>
  </conditionalFormatting>
  <conditionalFormatting sqref="N2827">
    <cfRule type="cellIs" operator="equal" priority="346" dxfId="2786">
      <formula>"Supplementary"</formula>
    </cfRule>
    <cfRule type="cellIs" operator="equal" priority="345" dxfId="2787">
      <formula>"FAILED"</formula>
    </cfRule>
    <cfRule type="cellIs" operator="equal" priority="347" dxfId="2788">
      <formula>"Passed With G"</formula>
    </cfRule>
    <cfRule type="cellIs" operator="equal" priority="348" dxfId="2789">
      <formula>"Passed"</formula>
    </cfRule>
  </conditionalFormatting>
  <conditionalFormatting sqref="C1912">
    <cfRule type="cellIs" operator="equal" priority="730" dxfId="2790">
      <formula>0</formula>
    </cfRule>
    <cfRule type="containsText" text="dsoy jktdh; fo|ky;ksa esa iz;ksx gsrq fu%'kqYd" operator="containsText" priority="727" stopIfTrue="1" dxfId="2791">
      <formula>NOT(ISERROR(SEARCH("dsoy jktdh; fo|ky;ksa esa iz;ksx gsrq fu%'kqYd",C1912)))</formula>
    </cfRule>
    <cfRule type="containsText" text="iw.kkZad" operator="containsText" priority="729" stopIfTrue="1" dxfId="2792">
      <formula>NOT(ISERROR(SEARCH("iw.kkZad",C1912)))</formula>
    </cfRule>
    <cfRule type="containsText" text="f'k{kk foHkkx jktLFkku" operator="containsText" priority="728" stopIfTrue="1" dxfId="2793">
      <formula>NOT(ISERROR(SEARCH("f'k{kk foHkkx jktLFkku",C1912)))</formula>
    </cfRule>
  </conditionalFormatting>
  <conditionalFormatting sqref="C3328:H3331">
    <cfRule type="expression" priority="131" dxfId="2794">
      <formula>$C3328=0</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operator="equal" priority="666" dxfId="2795">
      <formula>0</formula>
    </cfRule>
  </conditionalFormatting>
  <conditionalFormatting sqref="F2334:G2337">
    <cfRule type="cellIs" operator="equal" priority="553" dxfId="2796">
      <formula>"0/100"</formula>
    </cfRule>
    <cfRule type="cellIs" operator="equal" priority="554" dxfId="2797">
      <formula>"0/200"</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operator="equal" priority="1520" stopIfTrue="1" dxfId="2798">
      <formula>1800</formula>
    </cfRule>
    <cfRule type="cellIs" operator="equal" priority="1521" stopIfTrue="1" dxfId="2799">
      <formula>200</formula>
    </cfRule>
  </conditionalFormatting>
  <conditionalFormatting sqref="F3434:G3437">
    <cfRule type="cellIs" operator="equal" priority="86" dxfId="2800">
      <formula>"0/200"</formula>
    </cfRule>
    <cfRule type="cellIs" operator="equal" priority="85" dxfId="2801">
      <formula>"0/100"</formula>
    </cfRule>
  </conditionalFormatting>
  <conditionalFormatting sqref="C2795:H2798">
    <cfRule type="expression" priority="353" dxfId="2802">
      <formula>$C2795=0</formula>
    </cfRule>
  </conditionalFormatting>
  <conditionalFormatting sqref="C776">
    <cfRule type="cellIs" operator="equal" priority="1210" dxfId="2803">
      <formula>0</formula>
    </cfRule>
    <cfRule type="containsText" text="f'k{kk foHkkx jktLFkku" operator="containsText" priority="1208" stopIfTrue="1" dxfId="2804">
      <formula>NOT(ISERROR(SEARCH("f'k{kk foHkkx jktLFkku",C776)))</formula>
    </cfRule>
    <cfRule type="containsText" text="dsoy jktdh; fo|ky;ksa esa iz;ksx gsrq fu%'kqYd" operator="containsText" priority="1207" stopIfTrue="1" dxfId="2805">
      <formula>NOT(ISERROR(SEARCH("dsoy jktdh; fo|ky;ksa esa iz;ksx gsrq fu%'kqYd",C776)))</formula>
    </cfRule>
    <cfRule type="containsText" text="iw.kkZad" operator="containsText" priority="1209" stopIfTrue="1" dxfId="2806">
      <formula>NOT(ISERROR(SEARCH("iw.kkZad",C776)))</formula>
    </cfRule>
  </conditionalFormatting>
  <conditionalFormatting sqref="N1584">
    <cfRule type="cellIs" operator="equal" priority="868" dxfId="2807">
      <formula>"Supplementary"</formula>
    </cfRule>
    <cfRule type="cellIs" operator="equal" priority="867" dxfId="2808">
      <formula>"FAILED"</formula>
    </cfRule>
    <cfRule type="cellIs" operator="equal" priority="869" dxfId="2809">
      <formula>"Passed With G"</formula>
    </cfRule>
    <cfRule type="cellIs" operator="equal" priority="870" dxfId="2810">
      <formula>"Passed"</formula>
    </cfRule>
  </conditionalFormatting>
  <conditionalFormatting sqref="N129">
    <cfRule type="cellIs" operator="equal" priority="1486" dxfId="2811">
      <formula>"Supplementary"</formula>
    </cfRule>
    <cfRule type="cellIs" operator="equal" priority="1485" dxfId="2812">
      <formula>"FAILED"</formula>
    </cfRule>
    <cfRule type="cellIs" operator="equal" priority="1487" dxfId="2813">
      <formula>"Passed With G"</formula>
    </cfRule>
    <cfRule type="cellIs" operator="equal" priority="1488" dxfId="2814">
      <formula>"Passed"</formula>
    </cfRule>
  </conditionalFormatting>
  <conditionalFormatting sqref="L2614:M2614">
    <cfRule type="cellIs" operator="equal" priority="432" dxfId="2815">
      <formula>"Failed"</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text="iw.kkZad" operator="containsText" priority="935" stopIfTrue="1" dxfId="2816">
      <formula>NOT(ISERROR(SEARCH("iw.kkZad",B1422)))</formula>
    </cfRule>
    <cfRule type="containsText" text="dsoy jktdh; fo|ky;ksa esa iz;ksx gsrq fu%'kqYd" operator="containsText" priority="931" stopIfTrue="1" dxfId="2817">
      <formula>NOT(ISERROR(SEARCH("dsoy jktdh; fo|ky;ksa esa iz;ksx gsrq fu%'kqYd",B1422)))</formula>
    </cfRule>
    <cfRule type="containsText" text="f'k{kk foHkkx jktLFkku" operator="containsText" priority="934" stopIfTrue="1" dxfId="2818">
      <formula>NOT(ISERROR(SEARCH("f'k{kk foHkkx jktLFkku",B1422)))</formula>
    </cfRule>
  </conditionalFormatting>
  <conditionalFormatting sqref="N1478">
    <cfRule type="cellIs" operator="equal" priority="918" dxfId="2819">
      <formula>"Passed"</formula>
    </cfRule>
    <cfRule type="cellIs" operator="equal" priority="917" dxfId="2820">
      <formula>"Passed With G"</formula>
    </cfRule>
    <cfRule type="cellIs" operator="equal" priority="916" dxfId="2821">
      <formula>"Supplementary"</formula>
    </cfRule>
    <cfRule type="cellIs" operator="equal" priority="915" dxfId="2822">
      <formula>"FAILED"</formula>
    </cfRule>
  </conditionalFormatting>
  <conditionalFormatting sqref="C2511:H2514">
    <cfRule type="expression" priority="473" dxfId="2823">
      <formula>$C2511=0</formula>
    </cfRule>
  </conditionalFormatting>
  <conditionalFormatting sqref="F1340:G1343">
    <cfRule type="cellIs" operator="equal" priority="973" dxfId="2824">
      <formula>"0/100"</formula>
    </cfRule>
    <cfRule type="cellIs" operator="equal" priority="974" dxfId="2825">
      <formula>"0/200"</formula>
    </cfRule>
  </conditionalFormatting>
  <conditionalFormatting sqref="C2050:H2053">
    <cfRule type="expression" priority="671" dxfId="2826">
      <formula>$C2050=0</formula>
    </cfRule>
  </conditionalFormatting>
  <conditionalFormatting sqref="L164:M164">
    <cfRule type="cellIs" operator="equal" priority="1464" dxfId="2827">
      <formula>"Failed"</formula>
    </cfRule>
  </conditionalFormatting>
  <conditionalFormatting sqref="L377:M377">
    <cfRule type="cellIs" operator="equal" priority="1374" dxfId="2828">
      <formula>"Failed"</formula>
    </cfRule>
  </conditionalFormatting>
  <conditionalFormatting sqref="F1876:F1879 F1841:F1844 F1805:F1808 F1912:F1915 F1947:F1950 F1983:F1986 F2018:F2021 F2054:F2057 F2089:F2092 F2125:F2128 F2160:F2163 F2196:F2199 F2231:F2234 F2267:F2270 F2302:F2305">
    <cfRule type="containsText" text="f'k{kk foHkkx jktLFkku" operator="containsText" priority="10" stopIfTrue="1" dxfId="2829">
      <formula>NOT(ISERROR(SEARCH("f'k{kk foHkkx jktLFkku",F1805)))</formula>
    </cfRule>
    <cfRule type="containsText" text="dsoy jktdh; fo|ky;ksa esa iz;ksx gsrq fu%'kqYd" operator="containsText" priority="7" stopIfTrue="1" dxfId="2830">
      <formula>NOT(ISERROR(SEARCH("dsoy jktdh; fo|ky;ksa esa iz;ksx gsrq fu%'kqYd",F1805)))</formula>
    </cfRule>
    <cfRule type="containsText" text="iw.kkZad" operator="containsText" priority="11" stopIfTrue="1" dxfId="2831">
      <formula>NOT(ISERROR(SEARCH("iw.kkZad",F1805)))</formula>
    </cfRule>
  </conditionalFormatting>
  <conditionalFormatting sqref="C492">
    <cfRule type="containsText" text="f'k{kk foHkkx jktLFkku" operator="containsText" priority="1328" stopIfTrue="1" dxfId="2832">
      <formula>NOT(ISERROR(SEARCH("f'k{kk foHkkx jktLFkku",C492)))</formula>
    </cfRule>
    <cfRule type="containsText" text="iw.kkZad" operator="containsText" priority="1329" stopIfTrue="1" dxfId="2833">
      <formula>NOT(ISERROR(SEARCH("iw.kkZad",C492)))</formula>
    </cfRule>
    <cfRule type="containsText" text="dsoy jktdh; fo|ky;ksa esa iz;ksx gsrq fu%'kqYd" operator="containsText" priority="1327" stopIfTrue="1" dxfId="2834">
      <formula>NOT(ISERROR(SEARCH("dsoy jktdh; fo|ky;ksa esa iz;ksx gsrq fu%'kqYd",C492)))</formula>
    </cfRule>
    <cfRule type="cellIs" operator="equal" priority="1330" dxfId="2835">
      <formula>0</formula>
    </cfRule>
  </conditionalFormatting>
  <conditionalFormatting sqref="F315:F317 D314:D319">
    <cfRule type="cellIs" operator="equal" priority="1413" stopIfTrue="1" dxfId="2836">
      <formula>200</formula>
    </cfRule>
    <cfRule type="cellIs" operator="equal" priority="1412" stopIfTrue="1" dxfId="2837">
      <formula>1800</formula>
    </cfRule>
  </conditionalFormatting>
  <conditionalFormatting sqref="F985:G988">
    <cfRule type="cellIs" operator="equal" priority="1124" dxfId="2838">
      <formula>"0/200"</formula>
    </cfRule>
    <cfRule type="cellIs" operator="equal" priority="1123" dxfId="2839">
      <formula>"0/100"</formula>
    </cfRule>
  </conditionalFormatting>
  <conditionalFormatting sqref="F2019:F2021 D2018:D2023">
    <cfRule type="cellIs" operator="equal" priority="693" stopIfTrue="1" dxfId="2840">
      <formula>200</formula>
    </cfRule>
    <cfRule type="cellIs" operator="equal" priority="692" stopIfTrue="1" dxfId="2841">
      <formula>1800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text="dsoy jktdh; fo|ky;ksa esa iz;ksx gsrq fu%'kqYd" operator="containsText" priority="181" stopIfTrue="1" dxfId="2842">
      <formula>NOT(ISERROR(SEARCH("dsoy jktdh; fo|ky;ksa esa iz;ksx gsrq fu%'kqYd",B3197)))</formula>
    </cfRule>
    <cfRule type="containsText" text="f'k{kk foHkkx jktLFkku" operator="containsText" priority="184" stopIfTrue="1" dxfId="2843">
      <formula>NOT(ISERROR(SEARCH("f'k{kk foHkkx jktLFkku",B3197)))</formula>
    </cfRule>
    <cfRule type="containsText" text="iw.kkZad" operator="containsText" priority="185" stopIfTrue="1" dxfId="2844">
      <formula>NOT(ISERROR(SEARCH("iw.kkZad",B3197)))</formula>
    </cfRule>
  </conditionalFormatting>
  <conditionalFormatting sqref="F3008:G3011">
    <cfRule type="cellIs" operator="equal" priority="265" dxfId="2845">
      <formula>"0/100"</formula>
    </cfRule>
    <cfRule type="cellIs" operator="equal" priority="266" dxfId="2846">
      <formula>"0/200"</formula>
    </cfRule>
  </conditionalFormatting>
  <conditionalFormatting sqref="L2401:M2401">
    <cfRule type="cellIs" operator="equal" priority="522" dxfId="2847">
      <formula>"Failed"</formula>
    </cfRule>
  </conditionalFormatting>
  <conditionalFormatting sqref="C563">
    <cfRule type="cellIs" operator="equal" priority="1300" dxfId="2848">
      <formula>0</formula>
    </cfRule>
    <cfRule type="containsText" text="f'k{kk foHkkx jktLFkku" operator="containsText" priority="1298" stopIfTrue="1" dxfId="2849">
      <formula>NOT(ISERROR(SEARCH("f'k{kk foHkkx jktLFkku",C563)))</formula>
    </cfRule>
    <cfRule type="containsText" text="dsoy jktdh; fo|ky;ksa esa iz;ksx gsrq fu%'kqYd" operator="containsText" priority="1297" stopIfTrue="1" dxfId="2850">
      <formula>NOT(ISERROR(SEARCH("dsoy jktdh; fo|ky;ksa esa iz;ksx gsrq fu%'kqYd",C563)))</formula>
    </cfRule>
    <cfRule type="containsText" text="iw.kkZad" operator="containsText" priority="1299" stopIfTrue="1" dxfId="2851">
      <formula>NOT(ISERROR(SEARCH("iw.kkZad",C563)))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operator="equal" priority="396" dxfId="2852">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text="iw.kkZad" operator="containsText" priority="995" stopIfTrue="1" dxfId="2853">
      <formula>NOT(ISERROR(SEARCH("iw.kkZad",B1280)))</formula>
    </cfRule>
    <cfRule type="containsText" text="f'k{kk foHkkx jktLFkku" operator="containsText" priority="994" stopIfTrue="1" dxfId="2854">
      <formula>NOT(ISERROR(SEARCH("f'k{kk foHkkx jktLFkku",B1280)))</formula>
    </cfRule>
    <cfRule type="containsText" text="dsoy jktdh; fo|ky;ksa esa iz;ksx gsrq fu%'kqYd" operator="containsText" priority="991" stopIfTrue="1" dxfId="2855">
      <formula>NOT(ISERROR(SEARCH("dsoy jktdh; fo|ky;ksa esa iz;ksx gsrq fu%'kqYd",B1280)))</formula>
    </cfRule>
  </conditionalFormatting>
  <conditionalFormatting sqref="F2440:G2443">
    <cfRule type="cellIs" operator="equal" priority="506" dxfId="2856">
      <formula>"0/200"</formula>
    </cfRule>
    <cfRule type="cellIs" operator="equal" priority="505" dxfId="2857">
      <formula>"0/100"</formula>
    </cfRule>
  </conditionalFormatting>
  <conditionalFormatting sqref="N2720">
    <cfRule type="cellIs" operator="equal" priority="390" dxfId="2858">
      <formula>"Passed"</formula>
    </cfRule>
    <cfRule type="cellIs" operator="equal" priority="389" dxfId="2859">
      <formula>"Passed With G"</formula>
    </cfRule>
    <cfRule type="cellIs" operator="equal" priority="388" dxfId="2860">
      <formula>"Supplementary"</formula>
    </cfRule>
    <cfRule type="cellIs" operator="equal" priority="387" dxfId="2861">
      <formula>"FAILED"</formula>
    </cfRule>
  </conditionalFormatting>
  <conditionalFormatting sqref="C2085:H2088">
    <cfRule type="expression" priority="653" dxfId="2862">
      <formula>$C2085=0</formula>
    </cfRule>
  </conditionalFormatting>
  <conditionalFormatting sqref="N2933">
    <cfRule type="cellIs" operator="equal" priority="300" dxfId="2863">
      <formula>"Passed"</formula>
    </cfRule>
    <cfRule type="cellIs" operator="equal" priority="299" dxfId="2864">
      <formula>"Passed With G"</formula>
    </cfRule>
    <cfRule type="cellIs" operator="equal" priority="298" dxfId="2865">
      <formula>"Supplementary"</formula>
    </cfRule>
    <cfRule type="cellIs" operator="equal" priority="297" dxfId="2866">
      <formula>"FAILED"</formula>
    </cfRule>
  </conditionalFormatting>
  <conditionalFormatting sqref="N1265">
    <cfRule type="cellIs" operator="equal" priority="1008" dxfId="2867">
      <formula>"Passed"</formula>
    </cfRule>
    <cfRule type="cellIs" operator="equal" priority="1007" dxfId="2868">
      <formula>"Passed With G"</formula>
    </cfRule>
    <cfRule type="cellIs" operator="equal" priority="1005" dxfId="2869">
      <formula>"FAILED"</formula>
    </cfRule>
    <cfRule type="cellIs" operator="equal" priority="1006" dxfId="2870">
      <formula>"Supplementary"</formula>
    </cfRule>
  </conditionalFormatting>
  <conditionalFormatting sqref="F2795:G2798">
    <cfRule type="cellIs" operator="equal" priority="355" dxfId="2871">
      <formula>"0/100"</formula>
    </cfRule>
    <cfRule type="cellIs" operator="equal" priority="356" dxfId="2872">
      <formula>"0/200"</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operator="equal" priority="306" dxfId="2873">
      <formula>0</formula>
    </cfRule>
  </conditionalFormatting>
  <conditionalFormatting sqref="C1202">
    <cfRule type="containsText" text="iw.kkZad" operator="containsText" priority="1029" stopIfTrue="1" dxfId="2874">
      <formula>NOT(ISERROR(SEARCH("iw.kkZad",C1202)))</formula>
    </cfRule>
    <cfRule type="containsText" text="f'k{kk foHkkx jktLFkku" operator="containsText" priority="1028" stopIfTrue="1" dxfId="2875">
      <formula>NOT(ISERROR(SEARCH("f'k{kk foHkkx jktLFkku",C1202)))</formula>
    </cfRule>
    <cfRule type="cellIs" operator="equal" priority="1030" dxfId="2876">
      <formula>0</formula>
    </cfRule>
    <cfRule type="containsText" text="dsoy jktdh; fo|ky;ksa esa iz;ksx gsrq fu%'kqYd" operator="containsText" priority="1027" stopIfTrue="1" dxfId="2877">
      <formula>NOT(ISERROR(SEARCH("dsoy jktdh; fo|ky;ksa esa iz;ksx gsrq fu%'kqYd",C1202)))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operator="equal" priority="426" dxfId="2878">
      <formula>0</formula>
    </cfRule>
  </conditionalFormatting>
  <conditionalFormatting sqref="F736:G739">
    <cfRule type="cellIs" operator="equal" priority="1226" dxfId="2879">
      <formula>"0/200"</formula>
    </cfRule>
    <cfRule type="cellIs" operator="equal" priority="1225" dxfId="2880">
      <formula>"0/100"</formula>
    </cfRule>
  </conditionalFormatting>
  <conditionalFormatting sqref="C1269:H1272">
    <cfRule type="expression" priority="1001" dxfId="2881">
      <formula>$C1269=0</formula>
    </cfRule>
  </conditionalFormatting>
  <conditionalFormatting sqref="C2334:H2337">
    <cfRule type="expression" priority="551" dxfId="2882">
      <formula>$C2334=0</formula>
    </cfRule>
  </conditionalFormatting>
  <conditionalFormatting sqref="F1659:G1662">
    <cfRule type="cellIs" operator="equal" priority="836" dxfId="2883">
      <formula>"0/200"</formula>
    </cfRule>
    <cfRule type="cellIs" operator="equal" priority="835" dxfId="2884">
      <formula>"0/100"</formula>
    </cfRule>
  </conditionalFormatting>
  <conditionalFormatting sqref="F2547:G2550">
    <cfRule type="cellIs" operator="equal" priority="463" dxfId="2885">
      <formula>"0/100"</formula>
    </cfRule>
    <cfRule type="cellIs" operator="equal" priority="464" dxfId="2886">
      <formula>"0/200"</formula>
    </cfRule>
  </conditionalFormatting>
  <conditionalFormatting sqref="L3395:M3395">
    <cfRule type="cellIs" operator="equal" priority="102" dxfId="2887">
      <formula>"Failed"</formula>
    </cfRule>
  </conditionalFormatting>
  <conditionalFormatting sqref="C2724:H2727">
    <cfRule type="expression" priority="383" dxfId="2888">
      <formula>$C2724=0</formula>
    </cfRule>
  </conditionalFormatting>
  <conditionalFormatting sqref="F310:G313">
    <cfRule type="cellIs" operator="equal" priority="1405" dxfId="2889">
      <formula>"0/100"</formula>
    </cfRule>
    <cfRule type="cellIs" operator="equal" priority="1406" dxfId="2890">
      <formula>"0/200"</formula>
    </cfRule>
  </conditionalFormatting>
  <conditionalFormatting sqref="C2689:H2692">
    <cfRule type="expression" priority="401" dxfId="2891">
      <formula>$C2689=0</formula>
    </cfRule>
  </conditionalFormatting>
  <conditionalFormatting sqref="C3470:H3473">
    <cfRule type="expression" priority="71" dxfId="2892">
      <formula>$C3470=0</formula>
    </cfRule>
  </conditionalFormatting>
  <conditionalFormatting sqref="C1557">
    <cfRule type="containsText" text="iw.kkZad" operator="containsText" priority="879" stopIfTrue="1" dxfId="2893">
      <formula>NOT(ISERROR(SEARCH("iw.kkZad",C1557)))</formula>
    </cfRule>
    <cfRule type="containsText" text="dsoy jktdh; fo|ky;ksa esa iz;ksx gsrq fu%'kqYd" operator="containsText" priority="877" stopIfTrue="1" dxfId="2894">
      <formula>NOT(ISERROR(SEARCH("dsoy jktdh; fo|ky;ksa esa iz;ksx gsrq fu%'kqYd",C1557)))</formula>
    </cfRule>
    <cfRule type="cellIs" operator="equal" priority="880" dxfId="2895">
      <formula>0</formula>
    </cfRule>
    <cfRule type="containsText" text="f'k{kk foHkkx jktLFkku" operator="containsText" priority="878" stopIfTrue="1" dxfId="2896">
      <formula>NOT(ISERROR(SEARCH("f'k{kk foHkkx jktLFkku",C1557)))</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operator="equal" priority="1296" dxfId="2897">
      <formula>0</formula>
    </cfRule>
  </conditionalFormatting>
  <conditionalFormatting sqref="F1522:F1524 D1521:D1526">
    <cfRule type="cellIs" operator="equal" priority="902" stopIfTrue="1" dxfId="2898">
      <formula>1800</formula>
    </cfRule>
    <cfRule type="cellIs" operator="equal" priority="903" stopIfTrue="1" dxfId="2899">
      <formula>200</formula>
    </cfRule>
  </conditionalFormatting>
  <conditionalFormatting sqref="L697:M697">
    <cfRule type="cellIs" operator="equal" priority="1242" dxfId="2900">
      <formula>"Failed"</formula>
    </cfRule>
  </conditionalFormatting>
  <conditionalFormatting sqref="F1801:G1804">
    <cfRule type="cellIs" operator="equal" priority="775" dxfId="2901">
      <formula>"0/100"</formula>
    </cfRule>
    <cfRule type="cellIs" operator="equal" priority="776" dxfId="2902">
      <formula>"0/200"</formula>
    </cfRule>
  </conditionalFormatting>
  <conditionalFormatting sqref="F346:G349">
    <cfRule type="cellIs" operator="equal" priority="1393" dxfId="2903">
      <formula>"0/100"</formula>
    </cfRule>
    <cfRule type="cellIs" operator="equal" priority="1394" dxfId="2904">
      <formula>"0/200"</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operator="equal" priority="636" dxfId="2905">
      <formula>0</formula>
    </cfRule>
  </conditionalFormatting>
  <conditionalFormatting sqref="L1620:M1620">
    <cfRule type="cellIs" operator="equal" priority="852" dxfId="2906">
      <formula>"Failed"</formula>
    </cfRule>
  </conditionalFormatting>
  <conditionalFormatting sqref="L3075:M3075">
    <cfRule type="cellIs" operator="equal" priority="234" dxfId="2907">
      <formula>"Failed"</formula>
    </cfRule>
  </conditionalFormatting>
  <conditionalFormatting sqref="N1158">
    <cfRule type="cellIs" operator="equal" priority="1050" dxfId="2908">
      <formula>"Passed"</formula>
    </cfRule>
    <cfRule type="cellIs" operator="equal" priority="1047" dxfId="2909">
      <formula>"FAILED"</formula>
    </cfRule>
    <cfRule type="cellIs" operator="equal" priority="1048" dxfId="2910">
      <formula>"Supplementary"</formula>
    </cfRule>
    <cfRule type="cellIs" operator="equal" priority="1049" dxfId="2911">
      <formula>"Passed With G"</formula>
    </cfRule>
  </conditionalFormatting>
  <conditionalFormatting sqref="L1158:M1158">
    <cfRule type="cellIs" operator="equal" priority="1044" dxfId="2912">
      <formula>"Failed"</formula>
    </cfRule>
  </conditionalFormatting>
  <conditionalFormatting sqref="L2081:M2081">
    <cfRule type="cellIs" operator="equal" priority="654" dxfId="2913">
      <formula>"Failed"</formula>
    </cfRule>
  </conditionalFormatting>
  <conditionalFormatting sqref="F66:F69 F101:F104 F137:F140 F172:F175 F208:F211 F243:F246 F279:F282 F314:F317">
    <cfRule type="containsText" text="f'k{kk foHkkx jktLFkku" operator="containsText" priority="34" stopIfTrue="1" dxfId="2914">
      <formula>NOT(ISERROR(SEARCH("f'k{kk foHkkx jktLFkku",F66)))</formula>
    </cfRule>
    <cfRule type="containsText" text="iw.kkZad" operator="containsText" priority="35" stopIfTrue="1" dxfId="2915">
      <formula>NOT(ISERROR(SEARCH("iw.kkZad",F66)))</formula>
    </cfRule>
    <cfRule type="containsText" text="dsoy jktdh; fo|ky;ksa esa iz;ksx gsrq fu%'kqYd" operator="containsText" priority="31" stopIfTrue="1" dxfId="2916">
      <formula>NOT(ISERROR(SEARCH("dsoy jktdh; fo|ky;ksa esa iz;ksx gsrq fu%'kqYd",F66)))</formula>
    </cfRule>
  </conditionalFormatting>
  <conditionalFormatting sqref="C2622">
    <cfRule type="containsText" text="f'k{kk foHkkx jktLFkku" operator="containsText" priority="428" stopIfTrue="1" dxfId="2917">
      <formula>NOT(ISERROR(SEARCH("f'k{kk foHkkx jktLFkku",C2622)))</formula>
    </cfRule>
    <cfRule type="containsText" text="dsoy jktdh; fo|ky;ksa esa iz;ksx gsrq fu%'kqYd" operator="containsText" priority="427" stopIfTrue="1" dxfId="2918">
      <formula>NOT(ISERROR(SEARCH("dsoy jktdh; fo|ky;ksa esa iz;ksx gsrq fu%'kqYd",C2622)))</formula>
    </cfRule>
    <cfRule type="containsText" text="iw.kkZad" operator="containsText" priority="429" stopIfTrue="1" dxfId="2919">
      <formula>NOT(ISERROR(SEARCH("iw.kkZad",C2622)))</formula>
    </cfRule>
    <cfRule type="cellIs" operator="equal" priority="430" dxfId="2920">
      <formula>0</formula>
    </cfRule>
  </conditionalFormatting>
  <conditionalFormatting sqref="F102:F104 D101:D106">
    <cfRule type="cellIs" operator="equal" priority="1503" stopIfTrue="1" dxfId="2921">
      <formula>200</formula>
    </cfRule>
    <cfRule type="cellIs" operator="equal" priority="1502" stopIfTrue="1" dxfId="2922">
      <formula>1800</formula>
    </cfRule>
  </conditionalFormatting>
  <conditionalFormatting sqref="N235">
    <cfRule type="cellIs" operator="equal" priority="1440" dxfId="2923">
      <formula>"Passed"</formula>
    </cfRule>
    <cfRule type="cellIs" operator="equal" priority="1439" dxfId="2924">
      <formula>"Passed With G"</formula>
    </cfRule>
    <cfRule type="cellIs" operator="equal" priority="1438" dxfId="2925">
      <formula>"Supplementary"</formula>
    </cfRule>
    <cfRule type="cellIs" operator="equal" priority="1437" dxfId="2926">
      <formula>"FAILED"</formula>
    </cfRule>
  </conditionalFormatting>
  <conditionalFormatting sqref="F3115:G3118">
    <cfRule type="cellIs" operator="equal" priority="223" dxfId="2927">
      <formula>"0/100"</formula>
    </cfRule>
    <cfRule type="cellIs" operator="equal" priority="224" dxfId="2928">
      <formula>"0/200"</formula>
    </cfRule>
  </conditionalFormatting>
  <conditionalFormatting sqref="N3040">
    <cfRule type="cellIs" operator="equal" priority="256" dxfId="2929">
      <formula>"Supplementary"</formula>
    </cfRule>
    <cfRule type="cellIs" operator="equal" priority="257" dxfId="2930">
      <formula>"Passed With G"</formula>
    </cfRule>
    <cfRule type="cellIs" operator="equal" priority="255" dxfId="2931">
      <formula>"FAILED"</formula>
    </cfRule>
    <cfRule type="cellIs" operator="equal" priority="258" dxfId="2932">
      <formula>"Passed"</formula>
    </cfRule>
  </conditionalFormatting>
  <conditionalFormatting sqref="L626:M626">
    <cfRule type="cellIs" operator="equal" priority="1272" dxfId="2933">
      <formula>"Failed"</formula>
    </cfRule>
  </conditionalFormatting>
  <conditionalFormatting sqref="F1309:F1311 D1308:D1313">
    <cfRule type="cellIs" operator="equal" priority="992" stopIfTrue="1" dxfId="2934">
      <formula>1800</formula>
    </cfRule>
    <cfRule type="cellIs" operator="equal" priority="993" stopIfTrue="1" dxfId="2935">
      <formula>200</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operator="equal" priority="15" stopIfTrue="1" dxfId="2936">
      <formula>200</formula>
    </cfRule>
    <cfRule type="cellIs" operator="equal" priority="14" stopIfTrue="1" dxfId="2937">
      <formula>1800</formula>
    </cfRule>
  </conditionalFormatting>
  <conditionalFormatting sqref="C1482:H1485">
    <cfRule type="expression" priority="911" dxfId="2938">
      <formula>$C1482=0</formula>
    </cfRule>
  </conditionalFormatting>
  <conditionalFormatting sqref="C3190">
    <cfRule type="containsText" text="dsoy jktdh; fo|ky;ksa esa iz;ksx gsrq fu%'kqYd" operator="containsText" priority="187" stopIfTrue="1" dxfId="2939">
      <formula>NOT(ISERROR(SEARCH("dsoy jktdh; fo|ky;ksa esa iz;ksx gsrq fu%'kqYd",C3190)))</formula>
    </cfRule>
    <cfRule type="cellIs" operator="equal" priority="190" dxfId="2940">
      <formula>0</formula>
    </cfRule>
    <cfRule type="containsText" text="iw.kkZad" operator="containsText" priority="189" stopIfTrue="1" dxfId="2941">
      <formula>NOT(ISERROR(SEARCH("iw.kkZad",C3190)))</formula>
    </cfRule>
    <cfRule type="containsText" text="f'k{kk foHkkx jktLFkku" operator="containsText" priority="188" stopIfTrue="1" dxfId="2942">
      <formula>NOT(ISERROR(SEARCH("f'k{kk foHkkx jktLFkku",C3190)))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text="f'k{kk foHkkx jktLFkku" operator="containsText" priority="394" stopIfTrue="1" dxfId="2943">
      <formula>NOT(ISERROR(SEARCH("f'k{kk foHkkx jktLFkku",B2700)))</formula>
    </cfRule>
    <cfRule type="containsText" text="iw.kkZad" operator="containsText" priority="395" stopIfTrue="1" dxfId="2944">
      <formula>NOT(ISERROR(SEARCH("iw.kkZad",B2700)))</formula>
    </cfRule>
    <cfRule type="containsText" text="dsoy jktdh; fo|ky;ksa esa iz;ksx gsrq fu%'kqYd" operator="containsText" priority="391" stopIfTrue="1" dxfId="2945">
      <formula>NOT(ISERROR(SEARCH("dsoy jktdh; fo|ky;ksa esa iz;ksx gsrq fu%'kqYd",B2700)))</formula>
    </cfRule>
  </conditionalFormatting>
  <conditionalFormatting sqref="N2294">
    <cfRule type="cellIs" operator="equal" priority="567" dxfId="2946">
      <formula>"FAILED"</formula>
    </cfRule>
    <cfRule type="cellIs" operator="equal" priority="568" dxfId="2947">
      <formula>"Supplementary"</formula>
    </cfRule>
    <cfRule type="cellIs" operator="equal" priority="569" dxfId="2948">
      <formula>"Passed With G"</formula>
    </cfRule>
    <cfRule type="cellIs" operator="equal" priority="570" dxfId="2949">
      <formula>"Passed"</formula>
    </cfRule>
  </conditionalFormatting>
  <conditionalFormatting sqref="N839">
    <cfRule type="cellIs" operator="equal" priority="1185" dxfId="2950">
      <formula>"FAILED"</formula>
    </cfRule>
    <cfRule type="cellIs" operator="equal" priority="1186" dxfId="2951">
      <formula>"Supplementary"</formula>
    </cfRule>
    <cfRule type="cellIs" operator="equal" priority="1187" dxfId="2952">
      <formula>"Passed With G"</formula>
    </cfRule>
    <cfRule type="cellIs" operator="equal" priority="1188" dxfId="2953">
      <formula>"Passed"</formula>
    </cfRule>
  </conditionalFormatting>
  <conditionalFormatting sqref="F2973:G2976">
    <cfRule type="cellIs" operator="equal" priority="284" dxfId="2954">
      <formula>"0/200"</formula>
    </cfRule>
    <cfRule type="cellIs" operator="equal" priority="283" dxfId="2955">
      <formula>"0/100"</formula>
    </cfRule>
  </conditionalFormatting>
  <conditionalFormatting sqref="F954:F956 D953:D958">
    <cfRule type="cellIs" operator="equal" priority="1143" stopIfTrue="1" dxfId="2956">
      <formula>200</formula>
    </cfRule>
    <cfRule type="cellIs" operator="equal" priority="1142" stopIfTrue="1" dxfId="2957">
      <formula>1800</formula>
    </cfRule>
  </conditionalFormatting>
  <conditionalFormatting sqref="C26:H29">
    <cfRule type="expression" priority="2645" dxfId="2958">
      <formula>$C26=0</formula>
    </cfRule>
  </conditionalFormatting>
  <conditionalFormatting sqref="F204:G207">
    <cfRule type="cellIs" operator="equal" priority="1454" dxfId="2959">
      <formula>"0/200"</formula>
    </cfRule>
    <cfRule type="cellIs" operator="equal" priority="1453" dxfId="2960">
      <formula>"0/100"</formula>
    </cfRule>
  </conditionalFormatting>
  <conditionalFormatting sqref="C2192:H2195">
    <cfRule type="expression" priority="611" dxfId="2961">
      <formula>$C2192=0</formula>
    </cfRule>
  </conditionalFormatting>
  <conditionalFormatting sqref="C953">
    <cfRule type="containsText" text="dsoy jktdh; fo|ky;ksa esa iz;ksx gsrq fu%'kqYd" operator="containsText" priority="1129" stopIfTrue="1" dxfId="2962">
      <formula>NOT(ISERROR(SEARCH("dsoy jktdh; fo|ky;ksa esa iz;ksx gsrq fu%'kqYd",C953)))</formula>
    </cfRule>
    <cfRule type="cellIs" operator="equal" priority="1132" dxfId="2963">
      <formula>0</formula>
    </cfRule>
    <cfRule type="containsText" text="iw.kkZad" operator="containsText" priority="1131" stopIfTrue="1" dxfId="2964">
      <formula>NOT(ISERROR(SEARCH("iw.kkZad",C953)))</formula>
    </cfRule>
    <cfRule type="containsText" text="f'k{kk foHkkx jktLFkku" operator="containsText" priority="1130" stopIfTrue="1" dxfId="2965">
      <formula>NOT(ISERROR(SEARCH("f'k{kk foHkkx jktLFkku",C953)))</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operator="equal" priority="906" dxfId="2966">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text="iw.kkZad" operator="containsText" priority="785" stopIfTrue="1" dxfId="2967">
      <formula>NOT(ISERROR(SEARCH("iw.kkZad",B1777)))</formula>
    </cfRule>
    <cfRule type="containsText" text="dsoy jktdh; fo|ky;ksa esa iz;ksx gsrq fu%'kqYd" operator="containsText" priority="781" stopIfTrue="1" dxfId="2968">
      <formula>NOT(ISERROR(SEARCH("dsoy jktdh; fo|ky;ksa esa iz;ksx gsrq fu%'kqYd",B1777)))</formula>
    </cfRule>
    <cfRule type="containsText" text="f'k{kk foHkkx jktLFkku" operator="containsText" priority="784" stopIfTrue="1" dxfId="2969">
      <formula>NOT(ISERROR(SEARCH("f'k{kk foHkkx jktLFkku",B1777)))</formula>
    </cfRule>
  </conditionalFormatting>
  <conditionalFormatting sqref="N2081">
    <cfRule type="cellIs" operator="equal" priority="657" dxfId="2970">
      <formula>"FAILED"</formula>
    </cfRule>
    <cfRule type="cellIs" operator="equal" priority="658" dxfId="2971">
      <formula>"Supplementary"</formula>
    </cfRule>
    <cfRule type="cellIs" operator="equal" priority="660" dxfId="2972">
      <formula>"Passed"</formula>
    </cfRule>
    <cfRule type="cellIs" operator="equal" priority="659" dxfId="2973">
      <formula>"Passed With G"</formula>
    </cfRule>
  </conditionalFormatting>
  <conditionalFormatting sqref="N626">
    <cfRule type="cellIs" operator="equal" priority="1275" dxfId="2974">
      <formula>"FAILED"</formula>
    </cfRule>
    <cfRule type="cellIs" operator="equal" priority="1276" dxfId="2975">
      <formula>"Supplementary"</formula>
    </cfRule>
    <cfRule type="cellIs" operator="equal" priority="1278" dxfId="2976">
      <formula>"Passed"</formula>
    </cfRule>
    <cfRule type="cellIs" operator="equal" priority="1277" dxfId="2977">
      <formula>"Passed With G"</formula>
    </cfRule>
  </conditionalFormatting>
  <conditionalFormatting sqref="F3186:G3189">
    <cfRule type="cellIs" operator="equal" priority="194" dxfId="2978">
      <formula>"0/200"</formula>
    </cfRule>
    <cfRule type="cellIs" operator="equal" priority="193" dxfId="2979">
      <formula>"0/100"</formula>
    </cfRule>
  </conditionalFormatting>
  <conditionalFormatting sqref="L22:M22">
    <cfRule type="cellIs" operator="equal" priority="2646" dxfId="2980">
      <formula>"Failed"</formula>
    </cfRule>
  </conditionalFormatting>
  <conditionalFormatting sqref="N1797">
    <cfRule type="cellIs" operator="equal" priority="779" dxfId="2981">
      <formula>"Passed With G"</formula>
    </cfRule>
    <cfRule type="cellIs" operator="equal" priority="778" dxfId="2982">
      <formula>"Supplementary"</formula>
    </cfRule>
    <cfRule type="cellIs" operator="equal" priority="777" dxfId="2983">
      <formula>"FAILED"</formula>
    </cfRule>
    <cfRule type="cellIs" operator="equal" priority="780" dxfId="2984">
      <formula>"Passed"</formula>
    </cfRule>
  </conditionalFormatting>
  <conditionalFormatting sqref="F1304:G1307">
    <cfRule type="cellIs" operator="equal" priority="985" dxfId="2985">
      <formula>"0/100"</formula>
    </cfRule>
    <cfRule type="cellIs" operator="equal" priority="986" dxfId="2986">
      <formula>"0/200"</formula>
    </cfRule>
  </conditionalFormatting>
  <conditionalFormatting sqref="C2831:H2834">
    <cfRule type="expression" priority="341" dxfId="2987">
      <formula>$C2831=0</formula>
    </cfRule>
  </conditionalFormatting>
  <conditionalFormatting sqref="F630:G633">
    <cfRule type="cellIs" operator="equal" priority="1273" dxfId="2988">
      <formula>"0/100"</formula>
    </cfRule>
    <cfRule type="cellIs" operator="equal" priority="1274" dxfId="2989">
      <formula>"0/200"</formula>
    </cfRule>
  </conditionalFormatting>
  <conditionalFormatting sqref="C1979:H1982">
    <cfRule type="expression" priority="701" dxfId="2990">
      <formula>$C1979=0</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operator="equal" priority="216" dxfId="2991">
      <formula>0</formula>
    </cfRule>
  </conditionalFormatting>
  <conditionalFormatting sqref="C3545">
    <cfRule type="containsText" text="f'k{kk foHkkx jktLFkku" operator="containsText" priority="38" stopIfTrue="1" dxfId="2992">
      <formula>NOT(ISERROR(SEARCH("f'k{kk foHkkx jktLFkku",C3545)))</formula>
    </cfRule>
    <cfRule type="containsText" text="dsoy jktdh; fo|ky;ksa esa iz;ksx gsrq fu%'kqYd" operator="containsText" priority="37" stopIfTrue="1" dxfId="2993">
      <formula>NOT(ISERROR(SEARCH("dsoy jktdh; fo|ky;ksa esa iz;ksx gsrq fu%'kqYd",C3545)))</formula>
    </cfRule>
    <cfRule type="cellIs" operator="equal" priority="40" dxfId="2994">
      <formula>0</formula>
    </cfRule>
    <cfRule type="containsText" text="iw.kkZad" operator="containsText" priority="39" stopIfTrue="1" dxfId="2995">
      <formula>NOT(ISERROR(SEARCH("iw.kkZad",C3545)))</formula>
    </cfRule>
  </conditionalFormatting>
  <conditionalFormatting sqref="F2942:F2944 D2941:D2946">
    <cfRule type="cellIs" operator="equal" priority="302" stopIfTrue="1" dxfId="2996">
      <formula>1800</formula>
    </cfRule>
    <cfRule type="cellIs" operator="equal" priority="303" stopIfTrue="1" dxfId="2997">
      <formula>200</formula>
    </cfRule>
  </conditionalFormatting>
  <conditionalFormatting sqref="L2365:M2365">
    <cfRule type="cellIs" operator="equal" priority="534" dxfId="2998">
      <formula>"Failed"</formula>
    </cfRule>
  </conditionalFormatting>
  <conditionalFormatting sqref="C2405:H2408">
    <cfRule type="expression" priority="521" dxfId="2999">
      <formula>$C2405=0</formula>
    </cfRule>
  </conditionalFormatting>
  <conditionalFormatting sqref="C1340:H1343">
    <cfRule type="expression" priority="971" dxfId="3000">
      <formula>$C1340=0</formula>
    </cfRule>
  </conditionalFormatting>
  <conditionalFormatting sqref="C2618:H2621">
    <cfRule type="expression" priority="431" dxfId="3001">
      <formula>$C2618=0</formula>
    </cfRule>
  </conditionalFormatting>
  <conditionalFormatting sqref="F1877:F1879 F1842:F1844 F1806:F1808 F1913:F1915 F1948:F1950 F1984:F1986 F2019:F2021 F2055:F2057 F2090:F2092 F2126:F2128 F2161:F2163 F2197:F2199 F2232:F2234 F2268:F2270 F2303:F2305">
    <cfRule type="cellIs" operator="equal" priority="9" stopIfTrue="1" dxfId="3002">
      <formula>200</formula>
    </cfRule>
    <cfRule type="cellIs" operator="equal" priority="8" stopIfTrue="1" dxfId="3003">
      <formula>1800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text="dsoy jktdh; fo|ky;ksa esa iz;ksx gsrq fu%'kqYd" operator="containsText" priority="481" stopIfTrue="1" dxfId="3004">
      <formula>NOT(ISERROR(SEARCH("dsoy jktdh; fo|ky;ksa esa iz;ksx gsrq fu%'kqYd",B2487)))</formula>
    </cfRule>
    <cfRule type="containsText" text="iw.kkZad" operator="containsText" priority="485" stopIfTrue="1" dxfId="3005">
      <formula>NOT(ISERROR(SEARCH("iw.kkZad",B2487)))</formula>
    </cfRule>
    <cfRule type="containsText" text="f'k{kk foHkkx jktLFkku" operator="containsText" priority="484" stopIfTrue="1" dxfId="3006">
      <formula>NOT(ISERROR(SEARCH("f'k{kk foHkkx jktLFkku",B2487)))</formula>
    </cfRule>
  </conditionalFormatting>
  <conditionalFormatting sqref="N448">
    <cfRule type="cellIs" operator="equal" priority="1350" dxfId="3007">
      <formula>"Passed"</formula>
    </cfRule>
    <cfRule type="cellIs" operator="equal" priority="1347" dxfId="3008">
      <formula>"FAILED"</formula>
    </cfRule>
    <cfRule type="cellIs" operator="equal" priority="1349" dxfId="3009">
      <formula>"Passed With G"</formula>
    </cfRule>
    <cfRule type="cellIs" operator="equal" priority="1348" dxfId="3010">
      <formula>"Supplementary"</formula>
    </cfRule>
  </conditionalFormatting>
  <conditionalFormatting sqref="F2689:G2692">
    <cfRule type="cellIs" operator="equal" priority="404" dxfId="3011">
      <formula>"0/200"</formula>
    </cfRule>
    <cfRule type="cellIs" operator="equal" priority="403" dxfId="3012">
      <formula>"0/100"</formula>
    </cfRule>
  </conditionalFormatting>
  <conditionalFormatting sqref="N342">
    <cfRule type="cellIs" operator="equal" priority="1397" dxfId="3013">
      <formula>"Passed With G"</formula>
    </cfRule>
    <cfRule type="cellIs" operator="equal" priority="1396" dxfId="3014">
      <formula>"Supplementary"</formula>
    </cfRule>
    <cfRule type="cellIs" operator="equal" priority="1395" dxfId="3015">
      <formula>"FAILED"</formula>
    </cfRule>
    <cfRule type="cellIs" operator="equal" priority="1398" dxfId="3016">
      <formula>"Passed"</formula>
    </cfRule>
  </conditionalFormatting>
  <conditionalFormatting sqref="C2373">
    <cfRule type="containsText" text="f'k{kk foHkkx jktLFkku" operator="containsText" priority="530" stopIfTrue="1" dxfId="3017">
      <formula>NOT(ISERROR(SEARCH("f'k{kk foHkkx jktLFkku",C2373)))</formula>
    </cfRule>
    <cfRule type="containsText" text="dsoy jktdh; fo|ky;ksa esa iz;ksx gsrq fu%'kqYd" operator="containsText" priority="529" stopIfTrue="1" dxfId="3018">
      <formula>NOT(ISERROR(SEARCH("dsoy jktdh; fo|ky;ksa esa iz;ksx gsrq fu%'kqYd",C2373)))</formula>
    </cfRule>
    <cfRule type="containsText" text="iw.kkZad" operator="containsText" priority="531" stopIfTrue="1" dxfId="3019">
      <formula>NOT(ISERROR(SEARCH("iw.kkZad",C2373)))</formula>
    </cfRule>
    <cfRule type="cellIs" operator="equal" priority="532" dxfId="3020">
      <formula>0</formula>
    </cfRule>
  </conditionalFormatting>
  <conditionalFormatting sqref="F741:F743 D740:D745">
    <cfRule type="cellIs" operator="equal" priority="1233" stopIfTrue="1" dxfId="3021">
      <formula>200</formula>
    </cfRule>
    <cfRule type="cellIs" operator="equal" priority="1232" stopIfTrue="1" dxfId="3022">
      <formula>1800</formula>
    </cfRule>
  </conditionalFormatting>
  <conditionalFormatting sqref="C2973:H2976">
    <cfRule type="expression" priority="281" dxfId="3023">
      <formula>$C2973=0</formula>
    </cfRule>
  </conditionalFormatting>
  <conditionalFormatting sqref="C2156:H2159">
    <cfRule type="expression" priority="623" dxfId="3024">
      <formula>$C2156=0</formula>
    </cfRule>
  </conditionalFormatting>
  <conditionalFormatting sqref="F883:F885 D882:D887">
    <cfRule type="cellIs" operator="equal" priority="1173" stopIfTrue="1" dxfId="3025">
      <formula>200</formula>
    </cfRule>
    <cfRule type="cellIs" operator="equal" priority="1172" stopIfTrue="1" dxfId="3026">
      <formula>1800</formula>
    </cfRule>
  </conditionalFormatting>
  <conditionalFormatting sqref="C101">
    <cfRule type="containsText" text="dsoy jktdh; fo|ky;ksa esa iz;ksx gsrq fu%'kqYd" operator="containsText" priority="1489" stopIfTrue="1" dxfId="3027">
      <formula>NOT(ISERROR(SEARCH("dsoy jktdh; fo|ky;ksa esa iz;ksx gsrq fu%'kqYd",C101)))</formula>
    </cfRule>
    <cfRule type="cellIs" operator="equal" priority="1492" dxfId="3028">
      <formula>0</formula>
    </cfRule>
    <cfRule type="containsText" text="iw.kkZad" operator="containsText" priority="1491" stopIfTrue="1" dxfId="3029">
      <formula>NOT(ISERROR(SEARCH("iw.kkZad",C101)))</formula>
    </cfRule>
    <cfRule type="containsText" text="f'k{kk foHkkx jktLFkku" operator="containsText" priority="1490" stopIfTrue="1" dxfId="3030">
      <formula>NOT(ISERROR(SEARCH("f'k{kk foHkkx jktLFkku",C101)))</formula>
    </cfRule>
  </conditionalFormatting>
  <conditionalFormatting sqref="N22">
    <cfRule type="cellIs" operator="equal" priority="2971" dxfId="3031">
      <formula>"Passed"</formula>
    </cfRule>
    <cfRule type="cellIs" operator="equal" priority="2968" dxfId="3032">
      <formula>"FAILED"</formula>
    </cfRule>
    <cfRule type="cellIs" operator="equal" priority="2969" dxfId="3033">
      <formula>"Supplementary"</formula>
    </cfRule>
    <cfRule type="cellIs" operator="equal" priority="2970" dxfId="3034">
      <formula>"Passed With G"</formula>
    </cfRule>
  </conditionalFormatting>
  <conditionalFormatting sqref="N3146">
    <cfRule type="cellIs" operator="equal" priority="210" dxfId="3035">
      <formula>"Passed"</formula>
    </cfRule>
    <cfRule type="cellIs" operator="equal" priority="207" dxfId="3036">
      <formula>"FAILED"</formula>
    </cfRule>
    <cfRule type="cellIs" operator="equal" priority="208" dxfId="3037">
      <formula>"Supplementary"</formula>
    </cfRule>
    <cfRule type="cellIs" operator="equal" priority="209" dxfId="3038">
      <formula>"Passed With G"</formula>
    </cfRule>
  </conditionalFormatting>
  <conditionalFormatting sqref="N1691">
    <cfRule type="cellIs" operator="equal" priority="828" dxfId="3039">
      <formula>"Passed"</formula>
    </cfRule>
    <cfRule type="cellIs" operator="equal" priority="825" dxfId="3040">
      <formula>"FAILED"</formula>
    </cfRule>
    <cfRule type="cellIs" operator="equal" priority="826" dxfId="3041">
      <formula>"Supplementary"</formula>
    </cfRule>
    <cfRule type="cellIs" operator="equal" priority="827" dxfId="3042">
      <formula>"Passed With G"</formula>
    </cfRule>
  </conditionalFormatting>
  <conditionalFormatting sqref="C2054">
    <cfRule type="containsText" text="f'k{kk foHkkx jktLFkku" operator="containsText" priority="668" stopIfTrue="1" dxfId="3043">
      <formula>NOT(ISERROR(SEARCH("f'k{kk foHkkx jktLFkku",C2054)))</formula>
    </cfRule>
    <cfRule type="containsText" text="iw.kkZad" operator="containsText" priority="669" stopIfTrue="1" dxfId="3044">
      <formula>NOT(ISERROR(SEARCH("iw.kkZad",C2054)))</formula>
    </cfRule>
    <cfRule type="cellIs" operator="equal" priority="670" dxfId="3045">
      <formula>0</formula>
    </cfRule>
    <cfRule type="containsText" text="dsoy jktdh; fo|ky;ksa esa iz;ksx gsrq fu%'kqYd" operator="containsText" priority="667" stopIfTrue="1" dxfId="3046">
      <formula>NOT(ISERROR(SEARCH("dsoy jktdh; fo|ky;ksa esa iz;ksx gsrq fu%'kqYd",C2054)))</formula>
    </cfRule>
  </conditionalFormatting>
  <conditionalFormatting sqref="F94:G94 F101:F106 H94:H100 C94:C95 D101:D106 M76:M77 N84:N85 M86 M87:N91 F86:F89 D73:D74 B73 C78:C84 F84:G84 G86:H86 I86:I87 C86:C92 L84:M84 F90:H91 J86:L91 C97:C106">
    <cfRule type="containsText" text="f'k{kk foHkkx jktLFkku" operator="containsText" priority="1504" stopIfTrue="1" dxfId="3047">
      <formula>NOT(ISERROR(SEARCH("f'k{kk foHkkx jktLFkku",B73)))</formula>
    </cfRule>
    <cfRule type="containsText" text="iw.kkZad" operator="containsText" priority="1505" stopIfTrue="1" dxfId="3048">
      <formula>NOT(ISERROR(SEARCH("iw.kkZad",B73)))</formula>
    </cfRule>
    <cfRule type="containsText" text="dsoy jktdh; fo|ky;ksa esa iz;ksx gsrq fu%'kqYd" operator="containsText" priority="1501" stopIfTrue="1" dxfId="3049">
      <formula>NOT(ISERROR(SEARCH("dsoy jktdh; fo|ky;ksa esa iz;ksx gsrq fu%'kqYd",B73)))</formula>
    </cfRule>
  </conditionalFormatting>
  <conditionalFormatting sqref="C1624:H1627">
    <cfRule type="expression" priority="851" dxfId="3050">
      <formula>$C1624=0</formula>
    </cfRule>
  </conditionalFormatting>
  <conditionalFormatting sqref="F2582:G2585">
    <cfRule type="cellIs" operator="equal" priority="445" dxfId="3051">
      <formula>"0/100"</formula>
    </cfRule>
    <cfRule type="cellIs" operator="equal" priority="446" dxfId="3052">
      <formula>"0/200"</formula>
    </cfRule>
  </conditionalFormatting>
  <conditionalFormatting sqref="F2085:G2088">
    <cfRule type="cellIs" operator="equal" priority="655" dxfId="3053">
      <formula>"0/100"</formula>
    </cfRule>
    <cfRule type="cellIs" operator="equal" priority="656" dxfId="3054">
      <formula>"0/200"</formula>
    </cfRule>
  </conditionalFormatting>
  <conditionalFormatting sqref="F2658:F2660 D2657:D2662">
    <cfRule type="cellIs" operator="equal" priority="423" stopIfTrue="1" dxfId="3055">
      <formula>200</formula>
    </cfRule>
    <cfRule type="cellIs" operator="equal" priority="422" stopIfTrue="1" dxfId="3056">
      <formula>1800</formula>
    </cfRule>
  </conditionalFormatting>
  <conditionalFormatting sqref="C2440:H2443">
    <cfRule type="expression" priority="503" dxfId="3057">
      <formula>$C2440=0</formula>
    </cfRule>
  </conditionalFormatting>
  <conditionalFormatting sqref="F457:F459 D456:D461">
    <cfRule type="cellIs" operator="equal" priority="1353" stopIfTrue="1" dxfId="3058">
      <formula>200</formula>
    </cfRule>
    <cfRule type="cellIs" operator="equal" priority="1352" stopIfTrue="1" dxfId="3059">
      <formula>1800</formula>
    </cfRule>
  </conditionalFormatting>
  <conditionalFormatting sqref="F1127:G1130">
    <cfRule type="cellIs" operator="equal" priority="1063" dxfId="3060">
      <formula>"0/100"</formula>
    </cfRule>
    <cfRule type="cellIs" operator="equal" priority="1064" dxfId="3061">
      <formula>"0/200"</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operator="equal" priority="1506" dxfId="3062">
      <formula>0</formula>
    </cfRule>
  </conditionalFormatting>
  <conditionalFormatting sqref="F26:G29">
    <cfRule type="cellIs" operator="equal" priority="2967" dxfId="3063">
      <formula>"0/200"</formula>
    </cfRule>
    <cfRule type="cellIs" operator="equal" priority="2966" dxfId="3064">
      <formula>"0/100"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text="iw.kkZad" operator="containsText" priority="875" stopIfTrue="1" dxfId="3065">
      <formula>NOT(ISERROR(SEARCH("iw.kkZad",B1564)))</formula>
    </cfRule>
    <cfRule type="containsText" text="dsoy jktdh; fo|ky;ksa esa iz;ksx gsrq fu%'kqYd" operator="containsText" priority="871" stopIfTrue="1" dxfId="3066">
      <formula>NOT(ISERROR(SEARCH("dsoy jktdh; fo|ky;ksa esa iz;ksx gsrq fu%'kqYd",B1564)))</formula>
    </cfRule>
    <cfRule type="containsText" text="f'k{kk foHkkx jktLFkku" operator="containsText" priority="874" stopIfTrue="1" dxfId="3067">
      <formula>NOT(ISERROR(SEARCH("f'k{kk foHkkx jktLFkku",B1564)))</formula>
    </cfRule>
  </conditionalFormatting>
  <conditionalFormatting sqref="L3111:M3111">
    <cfRule type="cellIs" operator="equal" priority="222" dxfId="3068">
      <formula>"Failed"</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operator="equal" priority="786" dxfId="3069">
      <formula>0</formula>
    </cfRule>
  </conditionalFormatting>
  <conditionalFormatting sqref="C3541:H3544">
    <cfRule type="expression" priority="41" dxfId="3070">
      <formula>$C3541=0</formula>
    </cfRule>
  </conditionalFormatting>
  <conditionalFormatting sqref="C2263:H2266">
    <cfRule type="expression" priority="581" dxfId="3071">
      <formula>$C2263=0</formula>
    </cfRule>
  </conditionalFormatting>
  <conditionalFormatting sqref="F1091:G1094">
    <cfRule type="cellIs" operator="equal" priority="1075" dxfId="3072">
      <formula>"0/100"</formula>
    </cfRule>
    <cfRule type="cellIs" operator="equal" priority="1076" dxfId="3073">
      <formula>"0/200"</formula>
    </cfRule>
  </conditionalFormatting>
  <conditionalFormatting sqref="L1407:M1407">
    <cfRule type="cellIs" operator="equal" priority="942" dxfId="3074">
      <formula>"Failed"</formula>
    </cfRule>
  </conditionalFormatting>
  <conditionalFormatting sqref="C1983">
    <cfRule type="containsText" text="dsoy jktdh; fo|ky;ksa esa iz;ksx gsrq fu%'kqYd" operator="containsText" priority="697" stopIfTrue="1" dxfId="3075">
      <formula>NOT(ISERROR(SEARCH("dsoy jktdh; fo|ky;ksa esa iz;ksx gsrq fu%'kqYd",C1983)))</formula>
    </cfRule>
    <cfRule type="containsText" text="f'k{kk foHkkx jktLFkku" operator="containsText" priority="698" stopIfTrue="1" dxfId="3076">
      <formula>NOT(ISERROR(SEARCH("f'k{kk foHkkx jktLFkku",C1983)))</formula>
    </cfRule>
    <cfRule type="containsText" text="iw.kkZad" operator="containsText" priority="699" stopIfTrue="1" dxfId="3077">
      <formula>NOT(ISERROR(SEARCH("iw.kkZad",C1983)))</formula>
    </cfRule>
    <cfRule type="cellIs" operator="equal" priority="700" dxfId="3078">
      <formula>0</formula>
    </cfRule>
  </conditionalFormatting>
  <conditionalFormatting sqref="F449:G449 F456:F461 H449:H455 C449:C450 D456:D461 M431:M432 N439:N440 M441 M442:N446 F441:F444 D428:D429 B428 C433:C439 F439:G439 G441:H441 I441:I442 C441:C447 L439:M439 F445:H446 J441:L446 C452:C461">
    <cfRule type="containsText" text="dsoy jktdh; fo|ky;ksa esa iz;ksx gsrq fu%'kqYd" operator="containsText" priority="1351" stopIfTrue="1" dxfId="3079">
      <formula>NOT(ISERROR(SEARCH("dsoy jktdh; fo|ky;ksa esa iz;ksx gsrq fu%'kqYd",B428)))</formula>
    </cfRule>
    <cfRule type="containsText" text="f'k{kk foHkkx jktLFkku" operator="containsText" priority="1354" stopIfTrue="1" dxfId="3080">
      <formula>NOT(ISERROR(SEARCH("f'k{kk foHkkx jktLFkku",B428)))</formula>
    </cfRule>
    <cfRule type="containsText" text="iw.kkZad" operator="containsText" priority="1355" stopIfTrue="1" dxfId="3081">
      <formula>NOT(ISERROR(SEARCH("iw.kkZad",B428)))</formula>
    </cfRule>
  </conditionalFormatting>
  <conditionalFormatting sqref="C847">
    <cfRule type="containsText" text="iw.kkZad" operator="containsText" priority="1179" stopIfTrue="1" dxfId="3082">
      <formula>NOT(ISERROR(SEARCH("iw.kkZad",C847)))</formula>
    </cfRule>
    <cfRule type="containsText" text="f'k{kk foHkkx jktLFkku" operator="containsText" priority="1178" stopIfTrue="1" dxfId="3083">
      <formula>NOT(ISERROR(SEARCH("f'k{kk foHkkx jktLFkku",C847)))</formula>
    </cfRule>
    <cfRule type="containsText" text="dsoy jktdh; fo|ky;ksa esa iz;ksx gsrq fu%'kqYd" operator="containsText" priority="1177" stopIfTrue="1" dxfId="3084">
      <formula>NOT(ISERROR(SEARCH("dsoy jktdh; fo|ky;ksa esa iz;ksx gsrq fu%'kqYd",C847)))</formula>
    </cfRule>
    <cfRule type="cellIs" operator="equal" priority="1180" dxfId="3085">
      <formula>0</formula>
    </cfRule>
  </conditionalFormatting>
  <conditionalFormatting sqref="L2862:M2862">
    <cfRule type="cellIs" operator="equal" priority="324" dxfId="3086">
      <formula>"Failed"</formula>
    </cfRule>
  </conditionalFormatting>
  <conditionalFormatting sqref="N3324">
    <cfRule type="cellIs" operator="equal" priority="135" dxfId="3087">
      <formula>"FAILED"</formula>
    </cfRule>
    <cfRule type="cellIs" operator="equal" priority="136" dxfId="3088">
      <formula>"Supplementary"</formula>
    </cfRule>
    <cfRule type="cellIs" operator="equal" priority="138" dxfId="3089">
      <formula>"Passed"</formula>
    </cfRule>
    <cfRule type="cellIs" operator="equal" priority="137" dxfId="3090">
      <formula>"Passed With G"</formula>
    </cfRule>
  </conditionalFormatting>
  <conditionalFormatting sqref="F1943:G1946">
    <cfRule type="cellIs" operator="equal" priority="716" dxfId="3091">
      <formula>"0/200"</formula>
    </cfRule>
    <cfRule type="cellIs" operator="equal" priority="715" dxfId="3092">
      <formula>"0/100"</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operator="equal" priority="606" dxfId="3093">
      <formula>0</formula>
    </cfRule>
  </conditionalFormatting>
  <conditionalFormatting sqref="C3008:H3011">
    <cfRule type="expression" priority="263" dxfId="3094">
      <formula>$C3008=0</formula>
    </cfRule>
  </conditionalFormatting>
  <conditionalFormatting sqref="L874:M874">
    <cfRule type="cellIs" operator="equal" priority="1164" dxfId="3095">
      <formula>"Failed"</formula>
    </cfRule>
  </conditionalFormatting>
  <conditionalFormatting sqref="C1805">
    <cfRule type="containsText" text="iw.kkZad" operator="containsText" priority="771" stopIfTrue="1" dxfId="3096">
      <formula>NOT(ISERROR(SEARCH("iw.kkZad",C1805)))</formula>
    </cfRule>
    <cfRule type="containsText" text="f'k{kk foHkkx jktLFkku" operator="containsText" priority="770" stopIfTrue="1" dxfId="3097">
      <formula>NOT(ISERROR(SEARCH("f'k{kk foHkkx jktLFkku",C1805)))</formula>
    </cfRule>
    <cfRule type="containsText" text="dsoy jktdh; fo|ky;ksa esa iz;ksx gsrq fu%'kqYd" operator="containsText" priority="769" stopIfTrue="1" dxfId="3098">
      <formula>NOT(ISERROR(SEARCH("dsoy jktdh; fo|ky;ksa esa iz;ksx gsrq fu%'kqYd",C1805)))</formula>
    </cfRule>
    <cfRule type="cellIs" operator="equal" priority="772" dxfId="3099">
      <formula>0</formula>
    </cfRule>
  </conditionalFormatting>
  <conditionalFormatting sqref="F386:F388 D385:D390">
    <cfRule type="cellIs" operator="equal" priority="1383" stopIfTrue="1" dxfId="3100">
      <formula>200</formula>
    </cfRule>
    <cfRule type="cellIs" operator="equal" priority="1382" stopIfTrue="1" dxfId="3101">
      <formula>1800</formula>
    </cfRule>
  </conditionalFormatting>
  <conditionalFormatting sqref="C949:H952">
    <cfRule type="expression" priority="1133" dxfId="3102">
      <formula>$C949=0</formula>
    </cfRule>
  </conditionalFormatting>
  <conditionalFormatting sqref="F488:G491">
    <cfRule type="cellIs" operator="equal" priority="1334" dxfId="3103">
      <formula>"0/200"</formula>
    </cfRule>
    <cfRule type="cellIs" operator="equal" priority="1333" dxfId="3104">
      <formula>"0/100"</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operator="equal" priority="726" dxfId="3105">
      <formula>0</formula>
    </cfRule>
  </conditionalFormatting>
  <conditionalFormatting sqref="C2444">
    <cfRule type="containsText" text="f'k{kk foHkkx jktLFkku" operator="containsText" priority="500" stopIfTrue="1" dxfId="3106">
      <formula>NOT(ISERROR(SEARCH("f'k{kk foHkkx jktLFkku",C2444)))</formula>
    </cfRule>
    <cfRule type="containsText" text="dsoy jktdh; fo|ky;ksa esa iz;ksx gsrq fu%'kqYd" operator="containsText" priority="499" stopIfTrue="1" dxfId="3107">
      <formula>NOT(ISERROR(SEARCH("dsoy jktdh; fo|ky;ksa esa iz;ksx gsrq fu%'kqYd",C2444)))</formula>
    </cfRule>
    <cfRule type="cellIs" operator="equal" priority="502" dxfId="3108">
      <formula>0</formula>
    </cfRule>
    <cfRule type="containsText" text="iw.kkZad" operator="containsText" priority="501" stopIfTrue="1" dxfId="3109">
      <formula>NOT(ISERROR(SEARCH("iw.kkZad",C2444)))</formula>
    </cfRule>
  </conditionalFormatting>
  <conditionalFormatting sqref="C2014:H2017">
    <cfRule type="expression" priority="683" dxfId="3110">
      <formula>$C2014=0</formula>
    </cfRule>
  </conditionalFormatting>
  <conditionalFormatting sqref="C2693">
    <cfRule type="containsText" text="f'k{kk foHkkx jktLFkku" operator="containsText" priority="398" stopIfTrue="1" dxfId="3111">
      <formula>NOT(ISERROR(SEARCH("f'k{kk foHkkx jktLFkku",C2693)))</formula>
    </cfRule>
    <cfRule type="containsText" text="dsoy jktdh; fo|ky;ksa esa iz;ksx gsrq fu%'kqYd" operator="containsText" priority="397" stopIfTrue="1" dxfId="3112">
      <formula>NOT(ISERROR(SEARCH("dsoy jktdh; fo|ky;ksa esa iz;ksx gsrq fu%'kqYd",C2693)))</formula>
    </cfRule>
    <cfRule type="cellIs" operator="equal" priority="400" dxfId="3113">
      <formula>0</formula>
    </cfRule>
    <cfRule type="containsText" text="iw.kkZad" operator="containsText" priority="399" stopIfTrue="1" dxfId="3114">
      <formula>NOT(ISERROR(SEARCH("iw.kkZad",C2693)))</formula>
    </cfRule>
  </conditionalFormatting>
  <conditionalFormatting sqref="C1837:H1840">
    <cfRule type="expression" priority="761" dxfId="3115">
      <formula>$C1837=0</formula>
    </cfRule>
  </conditionalFormatting>
  <conditionalFormatting sqref="F1446:G1449">
    <cfRule type="cellIs" operator="equal" priority="926" dxfId="3116">
      <formula>"0/200"</formula>
    </cfRule>
    <cfRule type="cellIs" operator="equal" priority="925" dxfId="3117">
      <formula>"0/100"</formula>
    </cfRule>
  </conditionalFormatting>
  <conditionalFormatting sqref="F97:G100">
    <cfRule type="cellIs" operator="equal" priority="1495" dxfId="3118">
      <formula>"0/100"</formula>
    </cfRule>
    <cfRule type="cellIs" operator="equal" priority="1496" dxfId="3119">
      <formula>"0/200"</formula>
    </cfRule>
  </conditionalFormatting>
  <conditionalFormatting sqref="L1371:M1371">
    <cfRule type="cellIs" operator="equal" priority="954" dxfId="3120">
      <formula>"Failed"</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operator="equal" priority="1056" dxfId="3121">
      <formula>0</formula>
    </cfRule>
  </conditionalFormatting>
  <conditionalFormatting sqref="F2871:F2873 D2870:D2875">
    <cfRule type="cellIs" operator="equal" priority="333" stopIfTrue="1" dxfId="3122">
      <formula>200</formula>
    </cfRule>
    <cfRule type="cellIs" operator="equal" priority="332" stopIfTrue="1" dxfId="3123">
      <formula>1800</formula>
    </cfRule>
  </conditionalFormatting>
  <conditionalFormatting sqref="F452:G455">
    <cfRule type="cellIs" operator="equal" priority="1346" dxfId="3124">
      <formula>"0/200"</formula>
    </cfRule>
    <cfRule type="cellIs" operator="equal" priority="1345" dxfId="3125">
      <formula>"0/100"</formula>
    </cfRule>
  </conditionalFormatting>
  <conditionalFormatting sqref="L910:M910">
    <cfRule type="cellIs" operator="equal" priority="1152" dxfId="3126">
      <formula>"Failed"</formula>
    </cfRule>
  </conditionalFormatting>
  <conditionalFormatting sqref="C3399:H3402">
    <cfRule type="expression" priority="101" dxfId="3127">
      <formula>$C3399=0</formula>
    </cfRule>
  </conditionalFormatting>
  <conditionalFormatting sqref="L413:M413">
    <cfRule type="cellIs" operator="equal" priority="1362" dxfId="3128">
      <formula>"Failed"</formula>
    </cfRule>
  </conditionalFormatting>
  <conditionalFormatting sqref="N945">
    <cfRule type="cellIs" operator="equal" priority="1140" dxfId="3129">
      <formula>"Passed"</formula>
    </cfRule>
    <cfRule type="cellIs" operator="equal" priority="1139" dxfId="3130">
      <formula>"Passed With G"</formula>
    </cfRule>
    <cfRule type="cellIs" operator="equal" priority="1137" dxfId="3131">
      <formula>"FAILED"</formula>
    </cfRule>
    <cfRule type="cellIs" operator="equal" priority="1138" dxfId="3132">
      <formula>"Supplementary"</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operator="equal" priority="1326" dxfId="3133">
      <formula>0</formula>
    </cfRule>
  </conditionalFormatting>
  <conditionalFormatting sqref="F3328:G3331">
    <cfRule type="cellIs" operator="equal" priority="133" dxfId="3134">
      <formula>"0/100"</formula>
    </cfRule>
    <cfRule type="cellIs" operator="equal" priority="134" dxfId="3135">
      <formula>"0/200"</formula>
    </cfRule>
  </conditionalFormatting>
  <conditionalFormatting sqref="C346:H349">
    <cfRule type="expression" priority="1391" dxfId="3136">
      <formula>$C346=0</formula>
    </cfRule>
  </conditionalFormatting>
  <conditionalFormatting sqref="L1868:M1868">
    <cfRule type="cellIs" operator="equal" priority="744" dxfId="3137">
      <formula>"Failed"</formula>
    </cfRule>
  </conditionalFormatting>
  <conditionalFormatting sqref="F594:G597">
    <cfRule type="cellIs" operator="equal" priority="1285" dxfId="3138">
      <formula>"0/100"</formula>
    </cfRule>
    <cfRule type="cellIs" operator="equal" priority="1286" dxfId="3139">
      <formula>"0/200"</formula>
    </cfRule>
  </conditionalFormatting>
  <conditionalFormatting sqref="F381:G384">
    <cfRule type="cellIs" operator="equal" priority="1375" dxfId="3140">
      <formula>"0/100"</formula>
    </cfRule>
    <cfRule type="cellIs" operator="equal" priority="1376" dxfId="3141">
      <formula>"0/200"</formula>
    </cfRule>
  </conditionalFormatting>
  <conditionalFormatting sqref="F2263:G2266">
    <cfRule type="cellIs" operator="equal" priority="584" dxfId="3142">
      <formula>"0/200"</formula>
    </cfRule>
    <cfRule type="cellIs" operator="equal" priority="583" dxfId="3143">
      <formula>"0/100"</formula>
    </cfRule>
  </conditionalFormatting>
  <conditionalFormatting sqref="F807:G810">
    <cfRule type="cellIs" operator="equal" priority="1196" dxfId="3144">
      <formula>"0/200"</formula>
    </cfRule>
    <cfRule type="cellIs" operator="equal" priority="1195" dxfId="3145">
      <formula>"0/100"</formula>
    </cfRule>
  </conditionalFormatting>
  <conditionalFormatting sqref="F1837:G1840">
    <cfRule type="cellIs" operator="equal" priority="763" dxfId="3146">
      <formula>"0/100"</formula>
    </cfRule>
    <cfRule type="cellIs" operator="equal" priority="764" dxfId="3147">
      <formula>"0/200"</formula>
    </cfRule>
  </conditionalFormatting>
  <conditionalFormatting sqref="C882">
    <cfRule type="containsText" text="f'k{kk foHkkx jktLFkku" operator="containsText" priority="1160" stopIfTrue="1" dxfId="3148">
      <formula>NOT(ISERROR(SEARCH("f'k{kk foHkkx jktLFkku",C882)))</formula>
    </cfRule>
    <cfRule type="cellIs" operator="equal" priority="1162" dxfId="3149">
      <formula>0</formula>
    </cfRule>
    <cfRule type="containsText" text="iw.kkZad" operator="containsText" priority="1161" stopIfTrue="1" dxfId="3150">
      <formula>NOT(ISERROR(SEARCH("iw.kkZad",C882)))</formula>
    </cfRule>
    <cfRule type="containsText" text="dsoy jktdh; fo|ky;ksa esa iz;ksx gsrq fu%'kqYd" operator="containsText" priority="1159" stopIfTrue="1" dxfId="3151">
      <formula>NOT(ISERROR(SEARCH("dsoy jktdh; fo|ky;ksa esa iz;ksx gsrq fu%'kqYd",C882)))</formula>
    </cfRule>
  </conditionalFormatting>
  <conditionalFormatting sqref="F1238:F1240 D1237:D1242">
    <cfRule type="cellIs" operator="equal" priority="1022" stopIfTrue="1" dxfId="3152">
      <formula>1800</formula>
    </cfRule>
    <cfRule type="cellIs" operator="equal" priority="1023" stopIfTrue="1" dxfId="3153">
      <formula>200</formula>
    </cfRule>
  </conditionalFormatting>
  <conditionalFormatting sqref="F812:F814 D811:D816">
    <cfRule type="cellIs" operator="equal" priority="1202" stopIfTrue="1" dxfId="3154">
      <formula>1800</formula>
    </cfRule>
    <cfRule type="cellIs" operator="equal" priority="1203" stopIfTrue="1" dxfId="3155">
      <formula>200</formula>
    </cfRule>
  </conditionalFormatting>
  <conditionalFormatting sqref="F3292:G3295">
    <cfRule type="cellIs" operator="equal" priority="145" dxfId="3156">
      <formula>"0/100"</formula>
    </cfRule>
    <cfRule type="cellIs" operator="equal" priority="146" dxfId="3157">
      <formula>"0/200"</formula>
    </cfRule>
  </conditionalFormatting>
  <conditionalFormatting sqref="C914:H917">
    <cfRule type="expression" priority="1151" dxfId="3158">
      <formula>$C914=0</formula>
    </cfRule>
  </conditionalFormatting>
  <conditionalFormatting sqref="L1442:M1442">
    <cfRule type="cellIs" operator="equal" priority="924" dxfId="3159">
      <formula>"Failed"</formula>
    </cfRule>
  </conditionalFormatting>
  <conditionalFormatting sqref="C1553:H1556">
    <cfRule type="expression" priority="881" dxfId="3160">
      <formula>$C1553=0</formula>
    </cfRule>
  </conditionalFormatting>
  <conditionalFormatting sqref="F23:G23 F30:F35 H23:H29 C23:C24 D30:D35 M5:M6 N13:N14 M15 M16:N20 F15:F18 D2:D3 B2 C7:C13 F13:G13 G15:H15 I15:I16 C15:C21 L13:M13 F19:H20 J15:L20 C26:C35">
    <cfRule type="containsText" text="f'k{kk foHkkx jktLFkku" operator="containsText" priority="3262" stopIfTrue="1" dxfId="3161">
      <formula>NOT(ISERROR(SEARCH("f'k{kk foHkkx jktLFkku",B2)))</formula>
    </cfRule>
    <cfRule type="containsText" text="iw.kkZad" operator="containsText" priority="3263" stopIfTrue="1" dxfId="3162">
      <formula>NOT(ISERROR(SEARCH("iw.kkZad",B2)))</formula>
    </cfRule>
    <cfRule type="containsText" text="dsoy jktdh; fo|ky;ksa esa iz;ksx gsrq fu%'kqYd" operator="containsText" priority="3259" stopIfTrue="1" dxfId="3163">
      <formula>NOT(ISERROR(SEARCH("dsoy jktdh; fo|ky;ksa esa iz;ksx gsrq fu%'kqYd",B2)))</formula>
    </cfRule>
  </conditionalFormatting>
  <conditionalFormatting sqref="C2760:H2763">
    <cfRule type="expression" priority="371" dxfId="3164">
      <formula>$C2760=0</formula>
    </cfRule>
  </conditionalFormatting>
  <conditionalFormatting sqref="L2898:M2898">
    <cfRule type="cellIs" operator="equal" priority="312" dxfId="3165">
      <formula>"Failed"</formula>
    </cfRule>
  </conditionalFormatting>
  <conditionalFormatting sqref="F3399:G3402">
    <cfRule type="cellIs" operator="equal" priority="103" dxfId="3166">
      <formula>"0/100"</formula>
    </cfRule>
    <cfRule type="cellIs" operator="equal" priority="104" dxfId="3167">
      <formula>"0/200"</formula>
    </cfRule>
  </conditionalFormatting>
  <conditionalFormatting sqref="F2303:F2305 D2302:D2307">
    <cfRule type="cellIs" operator="equal" priority="572" stopIfTrue="1" dxfId="3168">
      <formula>1800</formula>
    </cfRule>
    <cfRule type="cellIs" operator="equal" priority="573" stopIfTrue="1" dxfId="3169">
      <formula>200</formula>
    </cfRule>
  </conditionalFormatting>
  <conditionalFormatting sqref="F2156:G2159">
    <cfRule type="cellIs" operator="equal" priority="626" dxfId="3170">
      <formula>"0/200"</formula>
    </cfRule>
    <cfRule type="cellIs" operator="equal" priority="625" dxfId="3171">
      <formula>"0/100"</formula>
    </cfRule>
  </conditionalFormatting>
  <conditionalFormatting sqref="C2764">
    <cfRule type="cellIs" operator="equal" priority="370" dxfId="3172">
      <formula>0</formula>
    </cfRule>
    <cfRule type="containsText" text="f'k{kk foHkkx jktLFkku" operator="containsText" priority="368" stopIfTrue="1" dxfId="3173">
      <formula>NOT(ISERROR(SEARCH("f'k{kk foHkkx jktLFkku",C2764)))</formula>
    </cfRule>
    <cfRule type="containsText" text="dsoy jktdh; fo|ky;ksa esa iz;ksx gsrq fu%'kqYd" operator="containsText" priority="367" stopIfTrue="1" dxfId="3174">
      <formula>NOT(ISERROR(SEARCH("dsoy jktdh; fo|ky;ksa esa iz;ksx gsrq fu%'kqYd",C2764)))</formula>
    </cfRule>
    <cfRule type="containsText" text="iw.kkZad" operator="containsText" priority="369" stopIfTrue="1" dxfId="3175">
      <formula>NOT(ISERROR(SEARCH("iw.kkZad",C2764)))</formula>
    </cfRule>
  </conditionalFormatting>
  <conditionalFormatting sqref="L1229:M1229">
    <cfRule type="cellIs" operator="equal" priority="1014" dxfId="3176">
      <formula>"Failed"</formula>
    </cfRule>
  </conditionalFormatting>
  <conditionalFormatting sqref="C2227:H2230">
    <cfRule type="expression" priority="593" dxfId="3177">
      <formula>$C2227=0</formula>
    </cfRule>
  </conditionalFormatting>
  <conditionalFormatting sqref="N3430">
    <cfRule type="cellIs" operator="equal" priority="88" dxfId="3178">
      <formula>"Supplementary"</formula>
    </cfRule>
    <cfRule type="cellIs" operator="equal" priority="90" dxfId="3179">
      <formula>"Passed"</formula>
    </cfRule>
    <cfRule type="cellIs" operator="equal" priority="89" dxfId="3180">
      <formula>"Passed With G"</formula>
    </cfRule>
    <cfRule type="cellIs" operator="equal" priority="87" dxfId="3181">
      <formula>"FAILED"</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text="iw.kkZad" operator="containsText" priority="1115" stopIfTrue="1" dxfId="3182">
      <formula>NOT(ISERROR(SEARCH("iw.kkZad",B996)))</formula>
    </cfRule>
    <cfRule type="containsText" text="dsoy jktdh; fo|ky;ksa esa iz;ksx gsrq fu%'kqYd" operator="containsText" priority="1111" stopIfTrue="1" dxfId="3183">
      <formula>NOT(ISERROR(SEARCH("dsoy jktdh; fo|ky;ksa esa iz;ksx gsrq fu%'kqYd",B996)))</formula>
    </cfRule>
    <cfRule type="containsText" text="f'k{kk foHkkx jktLFkku" operator="containsText" priority="1114" stopIfTrue="1" dxfId="3184">
      <formula>NOT(ISERROR(SEARCH("f'k{kk foHkkx jktLFkku",B996)))</formula>
    </cfRule>
  </conditionalFormatting>
  <conditionalFormatting sqref="L93:M93">
    <cfRule type="cellIs" operator="equal" priority="1494" dxfId="3185">
      <formula>"Failed"</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text="f'k{kk foHkkx jktLFkku" operator="containsText" priority="514" stopIfTrue="1" dxfId="3186">
      <formula>NOT(ISERROR(SEARCH("f'k{kk foHkkx jktLFkku",B2416)))</formula>
    </cfRule>
    <cfRule type="containsText" text="dsoy jktdh; fo|ky;ksa esa iz;ksx gsrq fu%'kqYd" operator="containsText" priority="511" stopIfTrue="1" dxfId="3187">
      <formula>NOT(ISERROR(SEARCH("dsoy jktdh; fo|ky;ksa esa iz;ksx gsrq fu%'kqYd",B2416)))</formula>
    </cfRule>
    <cfRule type="containsText" text="iw.kkZad" operator="containsText" priority="515" stopIfTrue="1" dxfId="3188">
      <formula>NOT(ISERROR(SEARCH("iw.kkZad",B2416)))</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operator="equal" priority="876" dxfId="3189">
      <formula>0</formula>
    </cfRule>
  </conditionalFormatting>
  <conditionalFormatting sqref="F1877:F1879 D1876:D1881">
    <cfRule type="cellIs" operator="equal" priority="753" stopIfTrue="1" dxfId="3190">
      <formula>200</formula>
    </cfRule>
    <cfRule type="cellIs" operator="equal" priority="752" stopIfTrue="1" dxfId="3191">
      <formula>1800</formula>
    </cfRule>
  </conditionalFormatting>
  <conditionalFormatting sqref="F1025:F1027 D1024:D1029">
    <cfRule type="cellIs" operator="equal" priority="1112" stopIfTrue="1" dxfId="3192">
      <formula>1800</formula>
    </cfRule>
    <cfRule type="cellIs" operator="equal" priority="1113" stopIfTrue="1" dxfId="3193">
      <formula>200</formula>
    </cfRule>
  </conditionalFormatting>
  <conditionalFormatting sqref="F3505:G3508">
    <cfRule type="cellIs" operator="equal" priority="55" dxfId="3194">
      <formula>"0/100"</formula>
    </cfRule>
    <cfRule type="cellIs" operator="equal" priority="56" dxfId="3195">
      <formula>"0/200"</formula>
    </cfRule>
  </conditionalFormatting>
  <conditionalFormatting sqref="F733:G733 F740:F745 H733:H739 C733:C734 D740:D745 M715:M716 N723:N724 M725 M726:N730 F725:F728 D712:D713 B712 C717:C723 F723:G723 G725:H725 I725:I726 C725:C731 L723:M723 F729:H730 J725:L730 C736:C745">
    <cfRule type="containsText" text="iw.kkZad" operator="containsText" priority="1235" stopIfTrue="1" dxfId="3196">
      <formula>NOT(ISERROR(SEARCH("iw.kkZad",B712)))</formula>
    </cfRule>
    <cfRule type="containsText" text="dsoy jktdh; fo|ky;ksa esa iz;ksx gsrq fu%'kqYd" operator="containsText" priority="1231" stopIfTrue="1" dxfId="3197">
      <formula>NOT(ISERROR(SEARCH("dsoy jktdh; fo|ky;ksa esa iz;ksx gsrq fu%'kqYd",B712)))</formula>
    </cfRule>
    <cfRule type="containsText" text="f'k{kk foHkkx jktLFkku" operator="containsText" priority="1234" stopIfTrue="1" dxfId="3198">
      <formula>NOT(ISERROR(SEARCH("f'k{kk foHkkx jktLFkku",B712)))</formula>
    </cfRule>
  </conditionalFormatting>
  <conditionalFormatting sqref="C3505:H3508">
    <cfRule type="expression" priority="53" dxfId="3199">
      <formula>$C3505=0</formula>
    </cfRule>
  </conditionalFormatting>
  <conditionalFormatting sqref="F3155:F3157 D3154:D3159">
    <cfRule type="cellIs" operator="equal" priority="212" stopIfTrue="1" dxfId="3200">
      <formula>1800</formula>
    </cfRule>
    <cfRule type="cellIs" operator="equal" priority="213" stopIfTrue="1" dxfId="3201">
      <formula>200</formula>
    </cfRule>
  </conditionalFormatting>
  <conditionalFormatting sqref="N1975">
    <cfRule type="cellIs" operator="equal" priority="706" dxfId="3202">
      <formula>"Supplementary"</formula>
    </cfRule>
    <cfRule type="cellIs" operator="equal" priority="708" dxfId="3203">
      <formula>"Passed"</formula>
    </cfRule>
    <cfRule type="cellIs" operator="equal" priority="707" dxfId="3204">
      <formula>"Passed With G"</formula>
    </cfRule>
    <cfRule type="cellIs" operator="equal" priority="705" dxfId="3205">
      <formula>"FAILED"</formula>
    </cfRule>
  </conditionalFormatting>
  <conditionalFormatting sqref="F2050:G2053">
    <cfRule type="cellIs" operator="equal" priority="673" dxfId="3206">
      <formula>"0/100"</formula>
    </cfRule>
    <cfRule type="cellIs" operator="equal" priority="674" dxfId="3207">
      <formula>"0/200"</formula>
    </cfRule>
  </conditionalFormatting>
  <conditionalFormatting sqref="C168:H171">
    <cfRule type="expression" priority="1463" dxfId="3208">
      <formula>$C168=0</formula>
    </cfRule>
  </conditionalFormatting>
  <conditionalFormatting sqref="L1655:M1655">
    <cfRule type="cellIs" operator="equal" priority="834" dxfId="3209">
      <formula>"Failed"</formula>
    </cfRule>
  </conditionalFormatting>
  <conditionalFormatting sqref="L200:M200">
    <cfRule type="cellIs" operator="equal" priority="1452" dxfId="3210">
      <formula>"Failed"</formula>
    </cfRule>
  </conditionalFormatting>
  <conditionalFormatting sqref="L2578:M2578">
    <cfRule type="cellIs" operator="equal" priority="444" dxfId="3211">
      <formula>"Failed"</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operator="equal" priority="756" dxfId="3212">
      <formula>0</formula>
    </cfRule>
  </conditionalFormatting>
  <conditionalFormatting sqref="F701:G704">
    <cfRule type="cellIs" operator="equal" priority="1243" dxfId="3213">
      <formula>"0/100"</formula>
    </cfRule>
    <cfRule type="cellIs" operator="equal" priority="1244" dxfId="3214">
      <formula>"0/200"</formula>
    </cfRule>
  </conditionalFormatting>
  <conditionalFormatting sqref="F1624:G1627">
    <cfRule type="cellIs" operator="equal" priority="853" dxfId="3215">
      <formula>"0/100"</formula>
    </cfRule>
    <cfRule type="cellIs" operator="equal" priority="854" dxfId="3216">
      <formula>"0/200"</formula>
    </cfRule>
  </conditionalFormatting>
  <conditionalFormatting sqref="C2902:H2905">
    <cfRule type="expression" priority="311" dxfId="3217">
      <formula>$C2902=0</formula>
    </cfRule>
  </conditionalFormatting>
  <conditionalFormatting sqref="F2476:G2479">
    <cfRule type="cellIs" operator="equal" priority="494" dxfId="3218">
      <formula>"0/200"</formula>
    </cfRule>
    <cfRule type="cellIs" operator="equal" priority="493" dxfId="3219">
      <formula>"0/100"</formula>
    </cfRule>
  </conditionalFormatting>
  <conditionalFormatting sqref="F670:F672 D669:D674">
    <cfRule type="cellIs" operator="equal" priority="1262" stopIfTrue="1" dxfId="3220">
      <formula>1800</formula>
    </cfRule>
    <cfRule type="cellIs" operator="equal" priority="1263" stopIfTrue="1" dxfId="3221">
      <formula>200</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operator="equal" priority="126" dxfId="3222">
      <formula>0</formula>
    </cfRule>
  </conditionalFormatting>
  <conditionalFormatting sqref="F1806:F1808 D1805:D1810">
    <cfRule type="cellIs" operator="equal" priority="782" stopIfTrue="1" dxfId="3223">
      <formula>1800</formula>
    </cfRule>
    <cfRule type="cellIs" operator="equal" priority="783" stopIfTrue="1" dxfId="3224">
      <formula>200</formula>
    </cfRule>
  </conditionalFormatting>
  <conditionalFormatting sqref="F3079:G3082">
    <cfRule type="cellIs" operator="equal" priority="235" dxfId="3225">
      <formula>"0/100"</formula>
    </cfRule>
    <cfRule type="cellIs" operator="equal" priority="236" dxfId="3226">
      <formula>"0/200"</formula>
    </cfRule>
  </conditionalFormatting>
  <conditionalFormatting sqref="C1162:H1165">
    <cfRule type="expression" priority="1043" dxfId="3227">
      <formula>$C1162=0</formula>
    </cfRule>
  </conditionalFormatting>
  <conditionalFormatting sqref="C807:H810">
    <cfRule type="expression" priority="1193" dxfId="3228">
      <formula>$C807=0</formula>
    </cfRule>
  </conditionalFormatting>
  <conditionalFormatting sqref="N732">
    <cfRule type="cellIs" operator="equal" priority="1228" dxfId="3229">
      <formula>"Supplementary"</formula>
    </cfRule>
    <cfRule type="cellIs" operator="equal" priority="1230" dxfId="3230">
      <formula>"Passed"</formula>
    </cfRule>
    <cfRule type="cellIs" operator="equal" priority="1229" dxfId="3231">
      <formula>"Passed With G"</formula>
    </cfRule>
    <cfRule type="cellIs" operator="equal" priority="1227" dxfId="3232">
      <formula>"FAILED"</formula>
    </cfRule>
  </conditionalFormatting>
  <conditionalFormatting sqref="C381:H384">
    <cfRule type="expression" priority="1373" dxfId="3233">
      <formula>$C381=0</formula>
    </cfRule>
  </conditionalFormatting>
  <conditionalFormatting sqref="L3004:M3004">
    <cfRule type="cellIs" operator="equal" priority="264" dxfId="3234">
      <formula>"Failed"</formula>
    </cfRule>
  </conditionalFormatting>
  <conditionalFormatting sqref="L1549:M1549">
    <cfRule type="cellIs" operator="equal" priority="882" dxfId="3235">
      <formula>"Failed"</formula>
    </cfRule>
  </conditionalFormatting>
  <conditionalFormatting sqref="F1730:G1733">
    <cfRule type="cellIs" operator="equal" priority="805" dxfId="3236">
      <formula>"0/100"</formula>
    </cfRule>
    <cfRule type="cellIs" operator="equal" priority="806" dxfId="3237">
      <formula>"0/200"</formula>
    </cfRule>
  </conditionalFormatting>
  <conditionalFormatting sqref="L2472:M2472">
    <cfRule type="cellIs" operator="equal" priority="492" dxfId="3238">
      <formula>"Failed"</formula>
    </cfRule>
  </conditionalFormatting>
  <conditionalFormatting sqref="F275:G278">
    <cfRule type="cellIs" operator="equal" priority="1423" dxfId="3239">
      <formula>"0/100"</formula>
    </cfRule>
    <cfRule type="cellIs" operator="equal" priority="1424" dxfId="3240">
      <formula>"0/200"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text="f'k{kk foHkkx jktLFkku" operator="containsText" priority="454" stopIfTrue="1" dxfId="3241">
      <formula>NOT(ISERROR(SEARCH("f'k{kk foHkkx jktLFkku",B2558)))</formula>
    </cfRule>
    <cfRule type="containsText" text="iw.kkZad" operator="containsText" priority="455" stopIfTrue="1" dxfId="3242">
      <formula>NOT(ISERROR(SEARCH("iw.kkZad",B2558)))</formula>
    </cfRule>
    <cfRule type="containsText" text="dsoy jktdh; fo|ky;ksa esa iz;ksx gsrq fu%'kqYd" operator="containsText" priority="451" stopIfTrue="1" dxfId="3243">
      <formula>NOT(ISERROR(SEARCH("dsoy jktdh; fo|ky;ksa esa iz;ksx gsrq fu%'kqYd",B2558)))</formula>
    </cfRule>
  </conditionalFormatting>
  <conditionalFormatting sqref="C310:H313">
    <cfRule type="expression" priority="1403" dxfId="3244">
      <formula>$C310=0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text="dsoy jktdh; fo|ky;ksa esa iz;ksx gsrq fu%'kqYd" operator="containsText" priority="901" stopIfTrue="1" dxfId="3245">
      <formula>NOT(ISERROR(SEARCH("dsoy jktdh; fo|ky;ksa esa iz;ksx gsrq fu%'kqYd",B1493)))</formula>
    </cfRule>
    <cfRule type="containsText" text="f'k{kk foHkkx jktLFkku" operator="containsText" priority="904" stopIfTrue="1" dxfId="3246">
      <formula>NOT(ISERROR(SEARCH("f'k{kk foHkkx jktLFkku",B1493)))</formula>
    </cfRule>
    <cfRule type="containsText" text="iw.kkZad" operator="containsText" priority="905" stopIfTrue="1" dxfId="3247">
      <formula>NOT(ISERROR(SEARCH("iw.kkZad",B1493)))</formula>
    </cfRule>
  </conditionalFormatting>
  <conditionalFormatting sqref="C1801:H1804">
    <cfRule type="expression" priority="773" dxfId="3248">
      <formula>$C1801=0</formula>
    </cfRule>
  </conditionalFormatting>
  <conditionalFormatting sqref="L1123:M1123">
    <cfRule type="cellIs" operator="equal" priority="1062" dxfId="3249">
      <formula>"Failed"</formula>
    </cfRule>
  </conditionalFormatting>
  <conditionalFormatting sqref="F378:G378 F385:F390 H378:H384 C378:C379 D385:D390 M360:M361 N368:N369 M370 M371:N375 F370:F373 D357:D358 B357 C362:C368 F368:G368 G370:H370 I370:I371 C370:C376 L368:M368 F374:H375 J370:L375 C381:C390">
    <cfRule type="containsText" text="dsoy jktdh; fo|ky;ksa esa iz;ksx gsrq fu%'kqYd" operator="containsText" priority="1381" stopIfTrue="1" dxfId="3250">
      <formula>NOT(ISERROR(SEARCH("dsoy jktdh; fo|ky;ksa esa iz;ksx gsrq fu%'kqYd",B357)))</formula>
    </cfRule>
    <cfRule type="containsText" text="f'k{kk foHkkx jktLFkku" operator="containsText" priority="1384" stopIfTrue="1" dxfId="3251">
      <formula>NOT(ISERROR(SEARCH("f'k{kk foHkkx jktLFkku",B357)))</formula>
    </cfRule>
    <cfRule type="containsText" text="iw.kkZad" operator="containsText" priority="1385" stopIfTrue="1" dxfId="3252">
      <formula>NOT(ISERROR(SEARCH("iw.kkZad",B357)))</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text="iw.kkZad" operator="containsText" priority="965" stopIfTrue="1" dxfId="3253">
      <formula>NOT(ISERROR(SEARCH("iw.kkZad",B1351)))</formula>
    </cfRule>
    <cfRule type="containsText" text="f'k{kk foHkkx jktLFkku" operator="containsText" priority="964" stopIfTrue="1" dxfId="3254">
      <formula>NOT(ISERROR(SEARCH("f'k{kk foHkkx jktLFkku",B1351)))</formula>
    </cfRule>
    <cfRule type="containsText" text="dsoy jktdh; fo|ky;ksa esa iz;ksx gsrq fu%'kqYd" operator="containsText" priority="961" stopIfTrue="1" dxfId="3255">
      <formula>NOT(ISERROR(SEARCH("dsoy jktdh; fo|ky;ksa esa iz;ksx gsrq fu%'kqYd",B1351)))</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operator="equal" priority="1446" dxfId="3256">
      <formula>0</formula>
    </cfRule>
  </conditionalFormatting>
  <conditionalFormatting sqref="L803:M803">
    <cfRule type="cellIs" operator="equal" priority="1194" dxfId="3257">
      <formula>"Failed"</formula>
    </cfRule>
  </conditionalFormatting>
  <conditionalFormatting sqref="F2760:G2763">
    <cfRule type="cellIs" operator="equal" priority="373" dxfId="3258">
      <formula>"0/100"</formula>
    </cfRule>
    <cfRule type="cellIs" operator="equal" priority="374" dxfId="3259">
      <formula>"0/200"</formula>
    </cfRule>
  </conditionalFormatting>
  <conditionalFormatting sqref="F2161:F2163 D2160:D2165">
    <cfRule type="cellIs" operator="equal" priority="633" stopIfTrue="1" dxfId="3260">
      <formula>200</formula>
    </cfRule>
    <cfRule type="cellIs" operator="equal" priority="632" stopIfTrue="1" dxfId="3261">
      <formula>1800</formula>
    </cfRule>
  </conditionalFormatting>
  <conditionalFormatting sqref="F2369:G2372">
    <cfRule type="cellIs" operator="equal" priority="535" dxfId="3262">
      <formula>"0/100"</formula>
    </cfRule>
    <cfRule type="cellIs" operator="equal" priority="536" dxfId="3263">
      <formula>"0/200"</formula>
    </cfRule>
  </conditionalFormatting>
  <conditionalFormatting sqref="F914:G917">
    <cfRule type="cellIs" operator="equal" priority="1153" dxfId="3264">
      <formula>"0/100"</formula>
    </cfRule>
    <cfRule type="cellIs" operator="equal" priority="1154" dxfId="3265">
      <formula>"0/200"</formula>
    </cfRule>
  </conditionalFormatting>
  <conditionalFormatting sqref="C630:H633">
    <cfRule type="expression" priority="1271" dxfId="3266">
      <formula>$C630=0</formula>
    </cfRule>
  </conditionalFormatting>
  <conditionalFormatting sqref="C1872:H1875">
    <cfRule type="expression" priority="743" dxfId="3267">
      <formula>$C1872=0</formula>
    </cfRule>
  </conditionalFormatting>
  <conditionalFormatting sqref="F168:G171">
    <cfRule type="cellIs" operator="equal" priority="1466" dxfId="3268">
      <formula>"0/200"</formula>
    </cfRule>
    <cfRule type="cellIs" operator="equal" priority="1465" dxfId="3269">
      <formula>"0/100"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text="iw.kkZad" operator="containsText" priority="215" stopIfTrue="1" dxfId="3270">
      <formula>NOT(ISERROR(SEARCH("iw.kkZad",B3126)))</formula>
    </cfRule>
    <cfRule type="containsText" text="dsoy jktdh; fo|ky;ksa esa iz;ksx gsrq fu%'kqYd" operator="containsText" priority="211" stopIfTrue="1" dxfId="3271">
      <formula>NOT(ISERROR(SEARCH("dsoy jktdh; fo|ky;ksa esa iz;ksx gsrq fu%'kqYd",B3126)))</formula>
    </cfRule>
    <cfRule type="containsText" text="f'k{kk foHkkx jktLFkku" operator="containsText" priority="214" stopIfTrue="1" dxfId="3272">
      <formula>NOT(ISERROR(SEARCH("f'k{kk foHkkx jktLFkku",B3126)))</formula>
    </cfRule>
  </conditionalFormatting>
  <conditionalFormatting sqref="F2902:G2905">
    <cfRule type="cellIs" operator="equal" priority="314" dxfId="3273">
      <formula>"0/200"</formula>
    </cfRule>
    <cfRule type="cellIs" operator="equal" priority="313" dxfId="3274">
      <formula>"0/100"</formula>
    </cfRule>
  </conditionalFormatting>
  <conditionalFormatting sqref="L1975:M1975">
    <cfRule type="cellIs" operator="equal" priority="702" dxfId="3275">
      <formula>"Failed"</formula>
    </cfRule>
  </conditionalFormatting>
  <conditionalFormatting sqref="F2866:G2869">
    <cfRule type="cellIs" operator="equal" priority="325" dxfId="3276">
      <formula>"0/100"</formula>
    </cfRule>
    <cfRule type="cellIs" operator="equal" priority="326" dxfId="3277">
      <formula>"0/200"</formula>
    </cfRule>
  </conditionalFormatting>
  <conditionalFormatting sqref="F1411:G1414">
    <cfRule type="cellIs" operator="equal" priority="943" dxfId="3278">
      <formula>"0/100"</formula>
    </cfRule>
    <cfRule type="cellIs" operator="equal" priority="944" dxfId="3279">
      <formula>"0/200"</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operator="equal" priority="966" dxfId="3280">
      <formula>0</formula>
    </cfRule>
  </conditionalFormatting>
  <conditionalFormatting sqref="F1233:G1236">
    <cfRule type="cellIs" operator="equal" priority="1016" dxfId="3281">
      <formula>"0/200"</formula>
    </cfRule>
    <cfRule type="cellIs" operator="equal" priority="1015" dxfId="3282">
      <formula>"0/100"</formula>
    </cfRule>
  </conditionalFormatting>
  <conditionalFormatting sqref="L2152:M2152">
    <cfRule type="cellIs" operator="equal" priority="624" dxfId="3283">
      <formula>"Failed"</formula>
    </cfRule>
  </conditionalFormatting>
  <conditionalFormatting sqref="L3430:M3430">
    <cfRule type="cellIs" operator="equal" priority="84" dxfId="3284">
      <formula>"Failed"</formula>
    </cfRule>
  </conditionalFormatting>
  <conditionalFormatting sqref="L306:M306">
    <cfRule type="cellIs" operator="equal" priority="1404" dxfId="3285">
      <formula>"Failed"</formula>
    </cfRule>
  </conditionalFormatting>
  <conditionalFormatting sqref="C3221:H3224">
    <cfRule type="expression" priority="173" dxfId="3286">
      <formula>$C3221=0</formula>
    </cfRule>
  </conditionalFormatting>
  <conditionalFormatting sqref="C2338">
    <cfRule type="containsText" text="dsoy jktdh; fo|ky;ksa esa iz;ksx gsrq fu%'kqYd" operator="containsText" priority="547" stopIfTrue="1" dxfId="3287">
      <formula>NOT(ISERROR(SEARCH("dsoy jktdh; fo|ky;ksa esa iz;ksx gsrq fu%'kqYd",C2338)))</formula>
    </cfRule>
    <cfRule type="cellIs" operator="equal" priority="550" dxfId="3288">
      <formula>0</formula>
    </cfRule>
    <cfRule type="containsText" text="f'k{kk foHkkx jktLFkku" operator="containsText" priority="548" stopIfTrue="1" dxfId="3289">
      <formula>NOT(ISERROR(SEARCH("f'k{kk foHkkx jktLFkku",C2338)))</formula>
    </cfRule>
    <cfRule type="containsText" text="iw.kkZad" operator="containsText" priority="549" stopIfTrue="1" dxfId="3290">
      <formula>NOT(ISERROR(SEARCH("iw.kkZad",C2338)))</formula>
    </cfRule>
  </conditionalFormatting>
  <conditionalFormatting sqref="F1948:F1950 D1947:D1952">
    <cfRule type="cellIs" operator="equal" priority="722" stopIfTrue="1" dxfId="3291">
      <formula>1800</formula>
    </cfRule>
    <cfRule type="cellIs" operator="equal" priority="723" stopIfTrue="1" dxfId="3292">
      <formula>200</formula>
    </cfRule>
  </conditionalFormatting>
  <conditionalFormatting sqref="L3537:M3537">
    <cfRule type="cellIs" operator="equal" priority="42" dxfId="3293">
      <formula>"Failed"</formula>
    </cfRule>
  </conditionalFormatting>
  <conditionalFormatting sqref="F599:F601 D598:D603">
    <cfRule type="cellIs" operator="equal" priority="1293" stopIfTrue="1" dxfId="3294">
      <formula>200</formula>
    </cfRule>
    <cfRule type="cellIs" operator="equal" priority="1292" stopIfTrue="1" dxfId="3295">
      <formula>1800</formula>
    </cfRule>
  </conditionalFormatting>
  <conditionalFormatting sqref="F1593:F1595 D1592:D1597">
    <cfRule type="cellIs" operator="equal" priority="872" stopIfTrue="1" dxfId="3296">
      <formula>1800</formula>
    </cfRule>
    <cfRule type="cellIs" operator="equal" priority="873" stopIfTrue="1" dxfId="3297">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text="dsoy jktdh; fo|ky;ksa esa iz;ksx gsrq fu%'kqYd" operator="containsText" priority="13" stopIfTrue="1" dxfId="3298">
      <formula>NOT(ISERROR(SEARCH("dsoy jktdh; fo|ky;ksa esa iz;ksx gsrq fu%'kqYd",F953)))</formula>
    </cfRule>
    <cfRule type="containsText" text="f'k{kk foHkkx jktLFkku" operator="containsText" priority="16" stopIfTrue="1" dxfId="3299">
      <formula>NOT(ISERROR(SEARCH("f'k{kk foHkkx jktLFkku",F953)))</formula>
    </cfRule>
    <cfRule type="containsText" text="iw.kkZad" operator="containsText" priority="17" stopIfTrue="1" dxfId="3300">
      <formula>NOT(ISERROR(SEARCH("iw.kkZad",F953)))</formula>
    </cfRule>
  </conditionalFormatting>
  <conditionalFormatting sqref="L3324:M3324">
    <cfRule type="cellIs" operator="equal" priority="132" dxfId="3301">
      <formula>"Failed"</formula>
    </cfRule>
  </conditionalFormatting>
  <conditionalFormatting sqref="F1517:G1520">
    <cfRule type="cellIs" operator="equal" priority="896" dxfId="3302">
      <formula>"0/200"</formula>
    </cfRule>
    <cfRule type="cellIs" operator="equal" priority="895" dxfId="3303">
      <formula>"0/100"</formula>
    </cfRule>
  </conditionalFormatting>
  <conditionalFormatting sqref="F62:G65">
    <cfRule type="cellIs" operator="equal" priority="1514" dxfId="3304">
      <formula>"0/200"</formula>
    </cfRule>
    <cfRule type="cellIs" operator="equal" priority="1513" dxfId="3305">
      <formula>"0/100"</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operator="equal" priority="96" dxfId="3306">
      <formula>0</formula>
    </cfRule>
  </conditionalFormatting>
  <conditionalFormatting sqref="C1233:H1236">
    <cfRule type="expression" priority="1013" dxfId="3307">
      <formula>$C1233=0</formula>
    </cfRule>
  </conditionalFormatting>
  <conditionalFormatting sqref="C523:H526">
    <cfRule type="expression" priority="1313" dxfId="3308">
      <formula>$C523=0</formula>
    </cfRule>
  </conditionalFormatting>
  <conditionalFormatting sqref="C204:H207">
    <cfRule type="expression" priority="1451" dxfId="3309">
      <formula>$C204=0</formula>
    </cfRule>
  </conditionalFormatting>
  <conditionalFormatting sqref="L590:M590">
    <cfRule type="cellIs" operator="equal" priority="1284" dxfId="3310">
      <formula>"Failed"</formula>
    </cfRule>
  </conditionalFormatting>
  <conditionalFormatting sqref="C1091:H1094">
    <cfRule type="expression" priority="1073" dxfId="3311">
      <formula>$C1091=0</formula>
    </cfRule>
  </conditionalFormatting>
  <conditionalFormatting sqref="L2188:M2188">
    <cfRule type="cellIs" operator="equal" priority="612" dxfId="3312">
      <formula>"Failed"</formula>
    </cfRule>
  </conditionalFormatting>
  <conditionalFormatting sqref="C3186:H3189">
    <cfRule type="expression" priority="191" dxfId="3313">
      <formula>$C3186=0</formula>
    </cfRule>
  </conditionalFormatting>
  <conditionalFormatting sqref="L484:M484">
    <cfRule type="cellIs" operator="equal" priority="1332" dxfId="3314">
      <formula>"Failed"</formula>
    </cfRule>
  </conditionalFormatting>
  <conditionalFormatting sqref="L1939:M1939">
    <cfRule type="cellIs" operator="equal" priority="714" dxfId="3315">
      <formula>"Failed"</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operator="equal" priority="1176" dxfId="3316">
      <formula>0</formula>
    </cfRule>
  </conditionalFormatting>
  <conditionalFormatting sqref="F2729:F2731 D2728:D2733">
    <cfRule type="cellIs" operator="equal" priority="392" stopIfTrue="1" dxfId="3317">
      <formula>1800</formula>
    </cfRule>
    <cfRule type="cellIs" operator="equal" priority="393" stopIfTrue="1" dxfId="3318">
      <formula>200</formula>
    </cfRule>
  </conditionalFormatting>
  <conditionalFormatting sqref="F1020:G1023">
    <cfRule type="cellIs" operator="equal" priority="1106" dxfId="3319">
      <formula>"0/200"</formula>
    </cfRule>
    <cfRule type="cellIs" operator="equal" priority="1105" dxfId="3320">
      <formula>"0/100"</formula>
    </cfRule>
  </conditionalFormatting>
  <conditionalFormatting sqref="C1375:H1378">
    <cfRule type="expression" priority="953" dxfId="3321">
      <formula>$C1375=0</formula>
    </cfRule>
  </conditionalFormatting>
  <conditionalFormatting sqref="L839:M839">
    <cfRule type="cellIs" operator="equal" priority="1182" dxfId="3322">
      <formula>"Failed"</formula>
    </cfRule>
  </conditionalFormatting>
  <conditionalFormatting sqref="C97:H100">
    <cfRule type="expression" priority="1493" dxfId="3323">
      <formula>$C97=0</formula>
    </cfRule>
  </conditionalFormatting>
  <conditionalFormatting sqref="L2685:M2685">
    <cfRule type="cellIs" operator="equal" priority="402" dxfId="3324">
      <formula>"Failed"</formula>
    </cfRule>
  </conditionalFormatting>
  <conditionalFormatting sqref="F3221:G3224">
    <cfRule type="cellIs" operator="equal" priority="176" dxfId="3325">
      <formula>"0/200"</formula>
    </cfRule>
    <cfRule type="cellIs" operator="equal" priority="175" dxfId="3326">
      <formula>"0/100"</formula>
    </cfRule>
  </conditionalFormatting>
  <conditionalFormatting sqref="F1766:G1769">
    <cfRule type="cellIs" operator="equal" priority="794" dxfId="3327">
      <formula>"0/200"</formula>
    </cfRule>
    <cfRule type="cellIs" operator="equal" priority="793" dxfId="3328">
      <formula>"0/100"</formula>
    </cfRule>
  </conditionalFormatting>
  <conditionalFormatting sqref="C3150:H3153">
    <cfRule type="expression" priority="203" dxfId="3329">
      <formula>$C3150=0</formula>
    </cfRule>
  </conditionalFormatting>
  <conditionalFormatting sqref="L2294:M2294">
    <cfRule type="cellIs" operator="equal" priority="564" dxfId="3330">
      <formula>"Failed"</formula>
    </cfRule>
  </conditionalFormatting>
  <conditionalFormatting sqref="C3434:H3437">
    <cfRule type="expression" priority="83" dxfId="3331">
      <formula>$C3434=0</formula>
    </cfRule>
  </conditionalFormatting>
  <conditionalFormatting sqref="L3288:M3288">
    <cfRule type="cellIs" operator="equal" priority="144" dxfId="3332">
      <formula>"Failed"</formula>
    </cfRule>
  </conditionalFormatting>
  <conditionalFormatting sqref="L945:M945">
    <cfRule type="cellIs" operator="equal" priority="1134" dxfId="3333">
      <formula>"Failed"</formula>
    </cfRule>
  </conditionalFormatting>
  <conditionalFormatting sqref="C772:H775">
    <cfRule type="expression" priority="1211" dxfId="3334">
      <formula>$C772=0</formula>
    </cfRule>
  </conditionalFormatting>
  <conditionalFormatting sqref="L1833:M1833">
    <cfRule type="cellIs" operator="equal" priority="762" dxfId="3335">
      <formula>"Failed"</formula>
    </cfRule>
  </conditionalFormatting>
  <conditionalFormatting sqref="L1336:M1336">
    <cfRule type="cellIs" operator="equal" priority="972" dxfId="3336">
      <formula>"Failed"</formula>
    </cfRule>
  </conditionalFormatting>
  <conditionalFormatting sqref="C133:H136">
    <cfRule type="expression" priority="1481" dxfId="3337">
      <formula>$C133=0</formula>
    </cfRule>
  </conditionalFormatting>
  <conditionalFormatting sqref="C2937:H2940">
    <cfRule type="expression" priority="293" dxfId="3338">
      <formula>$C2937=0</formula>
    </cfRule>
  </conditionalFormatting>
  <conditionalFormatting sqref="C1695:H1698">
    <cfRule type="expression" priority="821" dxfId="3339">
      <formula>$C1695=0</formula>
    </cfRule>
  </conditionalFormatting>
  <conditionalFormatting sqref="C701:H704">
    <cfRule type="expression" priority="1241" dxfId="3340">
      <formula>$C701=0</formula>
    </cfRule>
  </conditionalFormatting>
  <conditionalFormatting sqref="C843:H846">
    <cfRule type="expression" priority="1181" dxfId="3341">
      <formula>$C843=0</formula>
    </cfRule>
  </conditionalFormatting>
  <conditionalFormatting sqref="L2791:M2791">
    <cfRule type="cellIs" operator="equal" priority="354" dxfId="3342">
      <formula>"Failed"</formula>
    </cfRule>
  </conditionalFormatting>
  <conditionalFormatting sqref="L271:M271">
    <cfRule type="cellIs" operator="equal" priority="1422" dxfId="3343">
      <formula>"Failed"</formula>
    </cfRule>
  </conditionalFormatting>
  <conditionalFormatting sqref="L1726:M1726">
    <cfRule type="cellIs" operator="equal" priority="804" dxfId="3344">
      <formula>"Failed"</formula>
    </cfRule>
  </conditionalFormatting>
  <conditionalFormatting sqref="C1517:H1520">
    <cfRule type="expression" priority="893" dxfId="3345">
      <formula>$C1517=0</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operator="equal" priority="936" dxfId="3346">
      <formula>0</formula>
    </cfRule>
  </conditionalFormatting>
  <conditionalFormatting sqref="C3292:H3295">
    <cfRule type="expression" priority="143" dxfId="3347">
      <formula>$C3292=0</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operator="equal" priority="2" stopIfTrue="1" dxfId="3348">
      <formula>1800</formula>
    </cfRule>
    <cfRule type="cellIs" operator="equal" priority="3" stopIfTrue="1" dxfId="3349">
      <formula>200</formula>
    </cfRule>
  </conditionalFormatting>
  <conditionalFormatting sqref="L1052:M1052">
    <cfRule type="cellIs" operator="equal" priority="1092" dxfId="3350">
      <formula>"Failed"</formula>
    </cfRule>
  </conditionalFormatting>
  <conditionalFormatting sqref="L2507:M2507">
    <cfRule type="cellIs" operator="equal" priority="474" dxfId="3351">
      <formula>"Failed"</formula>
    </cfRule>
  </conditionalFormatting>
  <conditionalFormatting sqref="G918 F918:F921 G882 F882:F885 G847 F847:F850 G811 F811:F814 G776 F776:F779 G740 F740:F743 G705 F705:F708 G669 F669:F672 G634 F634:F637 G598 F598:F601 G563 F563:F566 G527 F527:F530">
    <cfRule type="cellIs" operator="equal" priority="24" dxfId="3352">
      <formula>0</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operator="equal" priority="546" dxfId="3353">
      <formula>0</formula>
    </cfRule>
  </conditionalFormatting>
  <conditionalFormatting sqref="C2121:H2124">
    <cfRule type="expression" priority="641" dxfId="3354">
      <formula>$C2121=0</formula>
    </cfRule>
  </conditionalFormatting>
  <conditionalFormatting sqref="C1127:H1130">
    <cfRule type="expression" priority="1061" dxfId="3355">
      <formula>$C1127=0</formula>
    </cfRule>
  </conditionalFormatting>
  <conditionalFormatting sqref="C1446:H1449">
    <cfRule type="expression" priority="923" dxfId="3356">
      <formula>$C1446=0</formula>
    </cfRule>
  </conditionalFormatting>
  <conditionalFormatting sqref="F2090:F2092 D2089:D2094">
    <cfRule type="cellIs" operator="equal" priority="662" stopIfTrue="1" dxfId="3357">
      <formula>1800</formula>
    </cfRule>
    <cfRule type="cellIs" operator="equal" priority="663" stopIfTrue="1" dxfId="3358">
      <formula>200</formula>
    </cfRule>
  </conditionalFormatting>
  <conditionalFormatting sqref="L58:M58">
    <cfRule type="cellIs" operator="equal" priority="1512" dxfId="3359">
      <formula>"Failed"</formula>
    </cfRule>
  </conditionalFormatting>
  <conditionalFormatting sqref="L1513:M1513">
    <cfRule type="cellIs" operator="equal" priority="894" dxfId="3360">
      <formula>"Failed"</formula>
    </cfRule>
  </conditionalFormatting>
  <conditionalFormatting sqref="L732:M732">
    <cfRule type="cellIs" operator="equal" priority="1224" dxfId="3361">
      <formula>"Failed"</formula>
    </cfRule>
  </conditionalFormatting>
  <conditionalFormatting sqref="F528:F530 D527:D532">
    <cfRule type="cellIs" operator="equal" priority="1322" stopIfTrue="1" dxfId="3362">
      <formula>1800</formula>
    </cfRule>
    <cfRule type="cellIs" operator="equal" priority="1323" stopIfTrue="1" dxfId="3363">
      <formula>200</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operator="equal" priority="996" dxfId="3364">
      <formula>0</formula>
    </cfRule>
  </conditionalFormatting>
  <conditionalFormatting sqref="L3501:M3501">
    <cfRule type="cellIs" operator="equal" priority="54" dxfId="3365">
      <formula>"Failed"</formula>
    </cfRule>
  </conditionalFormatting>
  <conditionalFormatting sqref="C275:H278">
    <cfRule type="expression" priority="1421" dxfId="3366">
      <formula>$C275=0</formula>
    </cfRule>
  </conditionalFormatting>
  <conditionalFormatting sqref="C62:H65">
    <cfRule type="expression" priority="1511" dxfId="3367">
      <formula>$C62=0</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operator="equal" priority="846" dxfId="3368">
      <formula>0</formula>
    </cfRule>
  </conditionalFormatting>
  <conditionalFormatting sqref="F3297:F3299 D3296:D3301">
    <cfRule type="cellIs" operator="equal" priority="153" stopIfTrue="1" dxfId="3369">
      <formula>200</formula>
    </cfRule>
    <cfRule type="cellIs" operator="equal" priority="152" stopIfTrue="1" dxfId="3370">
      <formula>1800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operator="equal" priority="186" dxfId="3371">
      <formula>0</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operator="equal" priority="816" dxfId="3372">
      <formula>0</formula>
    </cfRule>
  </conditionalFormatting>
  <conditionalFormatting sqref="C2728">
    <cfRule type="cellIs" operator="equal" priority="382" dxfId="3373">
      <formula>0</formula>
    </cfRule>
    <cfRule type="containsText" text="iw.kkZad" operator="containsText" priority="381" stopIfTrue="1" dxfId="3374">
      <formula>NOT(ISERROR(SEARCH("iw.kkZad",C2728)))</formula>
    </cfRule>
    <cfRule type="containsText" text="f'k{kk foHkkx jktLFkku" operator="containsText" priority="380" stopIfTrue="1" dxfId="3375">
      <formula>NOT(ISERROR(SEARCH("f'k{kk foHkkx jktLFkku",C2728)))</formula>
    </cfRule>
    <cfRule type="containsText" text="dsoy jktdh; fo|ky;ksa esa iz;ksx gsrq fu%'kqYd" operator="containsText" priority="379" stopIfTrue="1" dxfId="3376">
      <formula>NOT(ISERROR(SEARCH("dsoy jktdh; fo|ky;ksa esa iz;ksx gsrq fu%'kqYd",C2728)))</formula>
    </cfRule>
  </conditionalFormatting>
  <conditionalFormatting sqref="C1411:H1414">
    <cfRule type="expression" priority="941" dxfId="3377">
      <formula>$C1411=0</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operator="equal" priority="66" dxfId="3378">
      <formula>0</formula>
    </cfRule>
  </conditionalFormatting>
  <conditionalFormatting sqref="C3363:H3366">
    <cfRule type="expression" priority="113" dxfId="3379">
      <formula>$C3363=0</formula>
    </cfRule>
  </conditionalFormatting>
  <conditionalFormatting sqref="F2587:F2589 D2586:D2591">
    <cfRule type="cellIs" operator="equal" priority="453" stopIfTrue="1" dxfId="3380">
      <formula>200</formula>
    </cfRule>
    <cfRule type="cellIs" operator="equal" priority="452" stopIfTrue="1" dxfId="3381">
      <formula>1800</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operator="equal" priority="456" dxfId="3382">
      <formula>0</formula>
    </cfRule>
  </conditionalFormatting>
  <conditionalFormatting sqref="C1943:H1946">
    <cfRule type="expression" priority="713" dxfId="3383">
      <formula>$C1943=0</formula>
    </cfRule>
  </conditionalFormatting>
  <conditionalFormatting sqref="L2969:M2969">
    <cfRule type="cellIs" operator="equal" priority="282" dxfId="3384">
      <formula>"Failed"</formula>
    </cfRule>
  </conditionalFormatting>
  <conditionalFormatting sqref="L2046:M2046">
    <cfRule type="cellIs" operator="equal" priority="672" dxfId="3385">
      <formula>"Failed"</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operator="equal" priority="336" dxfId="3386">
      <formula>0</formula>
    </cfRule>
  </conditionalFormatting>
  <conditionalFormatting sqref="L2259:M2259">
    <cfRule type="cellIs" operator="equal" priority="582" dxfId="3387">
      <formula>"Failed"</formula>
    </cfRule>
  </conditionalFormatting>
  <conditionalFormatting sqref="G492 F492:F495 G456 F456:F459 G421 F421:F424 G385 F385:F388 G350 F350:F353">
    <cfRule type="cellIs" operator="equal" priority="30" dxfId="3388">
      <formula>0</formula>
    </cfRule>
  </conditionalFormatting>
  <conditionalFormatting sqref="F3013:F3015 D3012:D3017">
    <cfRule type="cellIs" operator="equal" priority="272" stopIfTrue="1" dxfId="3389">
      <formula>1800</formula>
    </cfRule>
    <cfRule type="cellIs" operator="equal" priority="273" stopIfTrue="1" dxfId="3390">
      <formula>200</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operator="equal" priority="246" dxfId="3391">
      <formula>0</formula>
    </cfRule>
  </conditionalFormatting>
  <conditionalFormatting sqref="L519:M519">
    <cfRule type="cellIs" operator="equal" priority="1314" dxfId="3392">
      <formula>"Failed"</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operator="equal" priority="1356" dxfId="3393">
      <formula>0</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operator="equal" priority="696" dxfId="3394">
      <formula>0</formula>
    </cfRule>
  </conditionalFormatting>
  <conditionalFormatting sqref="C1588:H1591">
    <cfRule type="expression" priority="863" dxfId="3395">
      <formula>$C1588=0</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operator="equal" priority="1206" dxfId="3396">
      <formula>0</formula>
    </cfRule>
  </conditionalFormatting>
  <conditionalFormatting sqref="C1659:H1662">
    <cfRule type="expression" priority="833" dxfId="3397">
      <formula>$C1659=0</formula>
    </cfRule>
  </conditionalFormatting>
  <conditionalFormatting sqref="C878:H881">
    <cfRule type="expression" priority="1163" dxfId="3398">
      <formula>$C878=0</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operator="equal" priority="366" dxfId="3399">
      <formula>0</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operator="equal" priority="1416" dxfId="3400">
      <formula>0</formula>
    </cfRule>
  </conditionalFormatting>
  <conditionalFormatting sqref="C452:H455">
    <cfRule type="expression" priority="1343" dxfId="3401">
      <formula>$C452=0</formula>
    </cfRule>
  </conditionalFormatting>
  <conditionalFormatting sqref="C665:H668">
    <cfRule type="expression" priority="1253" dxfId="3402">
      <formula>$C665=0</formula>
    </cfRule>
  </conditionalFormatting>
  <conditionalFormatting sqref="L2720:M2720">
    <cfRule type="cellIs" operator="equal" priority="384" dxfId="3403">
      <formula>"Failed"</formula>
    </cfRule>
  </conditionalFormatting>
  <conditionalFormatting sqref="L1265:M1265">
    <cfRule type="cellIs" operator="equal" priority="1002" dxfId="3404">
      <formula>"Failed"</formula>
    </cfRule>
  </conditionalFormatting>
  <conditionalFormatting sqref="C3044:H3047">
    <cfRule type="expression" priority="251" dxfId="3405">
      <formula>$C3044=0</formula>
    </cfRule>
  </conditionalFormatting>
  <conditionalFormatting sqref="L1016:M1016">
    <cfRule type="cellIs" operator="equal" priority="1104" dxfId="3406">
      <formula>"Failed"</formula>
    </cfRule>
  </conditionalFormatting>
  <conditionalFormatting sqref="L3253:M3253">
    <cfRule type="cellIs" operator="equal" priority="162" dxfId="3407">
      <formula>"Failed"</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operator="equal" priority="1524" dxfId="3408">
      <formula>0</formula>
    </cfRule>
  </conditionalFormatting>
  <conditionalFormatting sqref="L1762:M1762">
    <cfRule type="cellIs" operator="equal" priority="792" dxfId="3409">
      <formula>"Failed"</formula>
    </cfRule>
  </conditionalFormatting>
  <conditionalFormatting sqref="C1020:H1023">
    <cfRule type="expression" priority="1103" dxfId="3410">
      <formula>$C1020=0</formula>
    </cfRule>
  </conditionalFormatting>
  <conditionalFormatting sqref="L3217:M3217">
    <cfRule type="cellIs" operator="equal" priority="174" dxfId="3411">
      <formula>"Failed"</formula>
    </cfRule>
  </conditionalFormatting>
  <conditionalFormatting sqref="C1766:H1769">
    <cfRule type="expression" priority="791" dxfId="3412">
      <formula>$C1766=0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operator="equal" priority="1086" dxfId="3413">
      <formula>0</formula>
    </cfRule>
  </conditionalFormatting>
  <conditionalFormatting sqref="L2756:M2756">
    <cfRule type="cellIs" operator="equal" priority="372" dxfId="3414">
      <formula>"Failed"</formula>
    </cfRule>
  </conditionalFormatting>
  <conditionalFormatting sqref="C736:H739">
    <cfRule type="expression" priority="1223" dxfId="3415">
      <formula>$C736=0</formula>
    </cfRule>
  </conditionalFormatting>
  <conditionalFormatting sqref="C2866:H2869">
    <cfRule type="expression" priority="323" dxfId="3416">
      <formula>$C2866=0</formula>
    </cfRule>
  </conditionalFormatting>
  <dataValidations count="100">
    <dataValidation allowBlank="1" type="list" errorStyle="stop" showInputMessage="1" showErrorMessage="1" sqref="K360:N360">
      <formula1>"(Half Yeary Result), (Final Result)"</formula1>
    </dataValidation>
    <dataValidation allowBlank="1" type="list" errorStyle="stop" showInputMessage="1" showErrorMessage="1" sqref="K751:N751">
      <formula1>"(Half Yeary Result), (Final Result)"</formula1>
    </dataValidation>
    <dataValidation allowBlank="1" type="list" errorStyle="stop" showInputMessage="1" showErrorMessage="1" sqref="K786:N786">
      <formula1>"(Half Yeary Result), (Final Result)"</formula1>
    </dataValidation>
    <dataValidation allowBlank="1" type="list" errorStyle="stop" showInputMessage="1" showErrorMessage="1" sqref="K1177:N1177">
      <formula1>"(Half Yeary Result), (Final Result)"</formula1>
    </dataValidation>
    <dataValidation allowBlank="1" type="list" errorStyle="stop" showInputMessage="1" showErrorMessage="1" sqref="K1709:N1709">
      <formula1>"(Half Yeary Result), (Final Result)"</formula1>
    </dataValidation>
    <dataValidation allowBlank="1" type="list" errorStyle="stop" showInputMessage="1" showErrorMessage="1" sqref="K2100:N2100">
      <formula1>"(Half Yeary Result), (Final Result)"</formula1>
    </dataValidation>
    <dataValidation allowBlank="1" type="list" errorStyle="stop" showInputMessage="1" showErrorMessage="1" sqref="K5:N5">
      <formula1>"(Half Yeary Result), (Final Result)"</formula1>
    </dataValidation>
    <dataValidation allowBlank="1" type="list" errorStyle="stop" showInputMessage="1" showErrorMessage="1" sqref="K254:N254">
      <formula1>"(Half Yeary Result), (Final Result)"</formula1>
    </dataValidation>
    <dataValidation allowBlank="1" type="list" errorStyle="stop" showInputMessage="1" showErrorMessage="1" sqref="K431:N431">
      <formula1>"(Half Yeary Result), (Final Result)"</formula1>
    </dataValidation>
    <dataValidation allowBlank="1" type="list" errorStyle="stop" showInputMessage="1" showErrorMessage="1" sqref="K964:N964">
      <formula1>"(Half Yeary Result), (Final Result)"</formula1>
    </dataValidation>
    <dataValidation allowBlank="1" type="list" errorStyle="stop" showInputMessage="1" showErrorMessage="1" sqref="K893:N893">
      <formula1>"(Half Yeary Result), (Final Result)"</formula1>
    </dataValidation>
    <dataValidation allowBlank="1" type="list" errorStyle="stop" showInputMessage="1" showErrorMessage="1" sqref="K1319:N1319">
      <formula1>"(Half Yeary Result), (Final Result)"</formula1>
    </dataValidation>
    <dataValidation allowBlank="1" type="list" errorStyle="stop" showInputMessage="1" showErrorMessage="1" sqref="K1070:N1070">
      <formula1>"(Half Yeary Result), (Final Result)"</formula1>
    </dataValidation>
    <dataValidation allowBlank="1" type="list" errorStyle="stop" showInputMessage="1" showErrorMessage="1" sqref="K1141:N1141">
      <formula1>"(Half Yeary Result), (Final Result)"</formula1>
    </dataValidation>
    <dataValidation allowBlank="1" type="list" errorStyle="stop" showInputMessage="1" showErrorMessage="1" sqref="K1922:N1922">
      <formula1>"(Half Yeary Result), (Final Result)"</formula1>
    </dataValidation>
    <dataValidation allowBlank="1" type="list" errorStyle="stop" showInputMessage="1" showErrorMessage="1" sqref="K2455:N2455">
      <formula1>"(Half Yeary Result), (Final Result)"</formula1>
    </dataValidation>
    <dataValidation allowBlank="1" type="list" errorStyle="stop" showInputMessage="1" showErrorMessage="1" sqref="K41:N41">
      <formula1>"(Half Yeary Result), (Final Result)"</formula1>
    </dataValidation>
    <dataValidation allowBlank="1" type="list" errorStyle="stop" showInputMessage="1" showErrorMessage="1" sqref="K325:N325">
      <formula1>"(Half Yeary Result), (Final Result)"</formula1>
    </dataValidation>
    <dataValidation allowBlank="1" type="list" errorStyle="stop" showInputMessage="1" showErrorMessage="1" sqref="K147:N147">
      <formula1>"(Half Yeary Result), (Final Result)"</formula1>
    </dataValidation>
    <dataValidation allowBlank="1" type="list" errorStyle="stop" showInputMessage="1" showErrorMessage="1" sqref="K218:N218">
      <formula1>"(Half Yeary Result), (Final Result)"</formula1>
    </dataValidation>
    <dataValidation allowBlank="1" type="list" errorStyle="stop" showInputMessage="1" showErrorMessage="1" sqref="K715:N715">
      <formula1>"(Half Yeary Result), (Final Result)"</formula1>
    </dataValidation>
    <dataValidation allowBlank="1" type="list" errorStyle="stop" showInputMessage="1" showErrorMessage="1" sqref="K1106:N1106">
      <formula1>"(Half Yeary Result), (Final Result)"</formula1>
    </dataValidation>
    <dataValidation allowBlank="1" type="list" errorStyle="stop" showInputMessage="1" showErrorMessage="1" sqref="K289:N289">
      <formula1>"(Half Yeary Result), (Final Result)"</formula1>
    </dataValidation>
    <dataValidation allowBlank="1" type="list" errorStyle="stop" showInputMessage="1" showErrorMessage="1" sqref="K680:N680">
      <formula1>"(Half Yeary Result), (Final Result)"</formula1>
    </dataValidation>
    <dataValidation allowBlank="1" type="list" errorStyle="stop" showInputMessage="1" showErrorMessage="1" sqref="K112:N112">
      <formula1>"(Half Yeary Result), (Final Result)"</formula1>
    </dataValidation>
    <dataValidation allowBlank="1" type="list" errorStyle="stop" showInputMessage="1" showErrorMessage="1" sqref="K538:N538">
      <formula1>"(Half Yeary Result), (Final Result)"</formula1>
    </dataValidation>
    <dataValidation allowBlank="1" type="list" errorStyle="stop" showInputMessage="1" showErrorMessage="1" sqref="K1283:N1283">
      <formula1>"(Half Yeary Result), (Final Result)"</formula1>
    </dataValidation>
    <dataValidation allowBlank="1" type="list" errorStyle="stop" showInputMessage="1" showErrorMessage="1" sqref="K1674:N1674">
      <formula1>"(Half Yeary Result), (Final Result)"</formula1>
    </dataValidation>
    <dataValidation allowBlank="1" type="list" errorStyle="stop" showInputMessage="1" showErrorMessage="1" sqref="K2348:N2348">
      <formula1>"(Half Yeary Result), (Final Result)"</formula1>
    </dataValidation>
    <dataValidation allowBlank="1" type="list" errorStyle="stop" showInputMessage="1" showErrorMessage="1" sqref="K2739:N2739">
      <formula1>"(Half Yeary Result), (Final Result)"</formula1>
    </dataValidation>
    <dataValidation allowBlank="1" type="list" errorStyle="stop" showInputMessage="1" showErrorMessage="1" sqref="K502:N502">
      <formula1>"(Half Yeary Result), (Final Result)"</formula1>
    </dataValidation>
    <dataValidation allowBlank="1" type="list" errorStyle="stop" showInputMessage="1" showErrorMessage="1" sqref="K1035:N1035">
      <formula1>"(Half Yeary Result), (Final Result)"</formula1>
    </dataValidation>
    <dataValidation allowBlank="1" type="list" errorStyle="stop" showInputMessage="1" showErrorMessage="1" sqref="K1425:N1425">
      <formula1>"(Half Yeary Result), (Final Result)"</formula1>
    </dataValidation>
    <dataValidation allowBlank="1" type="list" errorStyle="stop" showInputMessage="1" showErrorMessage="1" sqref="K1958:N1958">
      <formula1>"(Half Yeary Result), (Final Result)"</formula1>
    </dataValidation>
    <dataValidation allowBlank="1" type="list" errorStyle="stop" showInputMessage="1" showErrorMessage="1" sqref="K183:N183">
      <formula1>"(Half Yeary Result), (Final Result)"</formula1>
    </dataValidation>
    <dataValidation allowBlank="1" type="list" errorStyle="stop" showInputMessage="1" showErrorMessage="1" sqref="K609:N609">
      <formula1>"(Half Yeary Result), (Final Result)"</formula1>
    </dataValidation>
    <dataValidation allowBlank="1" type="list" errorStyle="stop" showInputMessage="1" showErrorMessage="1" sqref="K1212:N1212">
      <formula1>"(Half Yeary Result), (Final Result)"</formula1>
    </dataValidation>
    <dataValidation allowBlank="1" type="list" errorStyle="stop" showInputMessage="1" showErrorMessage="1" sqref="K1603:N1603">
      <formula1>"(Half Yeary Result), (Final Result)"</formula1>
    </dataValidation>
    <dataValidation allowBlank="1" type="list" errorStyle="stop" showInputMessage="1" showErrorMessage="1" sqref="K76:N76">
      <formula1>"(Half Yeary Result), (Final Result)"</formula1>
    </dataValidation>
    <dataValidation allowBlank="1" type="list" errorStyle="stop" showInputMessage="1" showErrorMessage="1" sqref="K467:N467">
      <formula1>"(Half Yeary Result), (Final Result)"</formula1>
    </dataValidation>
    <dataValidation allowBlank="1" type="list" errorStyle="stop" showInputMessage="1" showErrorMessage="1" sqref="K928:N928">
      <formula1>"(Half Yeary Result), (Final Result)"</formula1>
    </dataValidation>
    <dataValidation allowBlank="1" type="list" errorStyle="stop" showInputMessage="1" showErrorMessage="1" sqref="K1461:N1461">
      <formula1>"(Half Yeary Result), (Final Result)"</formula1>
    </dataValidation>
    <dataValidation allowBlank="1" type="list" errorStyle="stop" showInputMessage="1" showErrorMessage="1" sqref="K1887:N1887">
      <formula1>"(Half Yeary Result), (Final Result)"</formula1>
    </dataValidation>
    <dataValidation allowBlank="1" type="list" errorStyle="stop" showInputMessage="1" showErrorMessage="1" sqref="K2313:N2313">
      <formula1>"(Half Yeary Result), (Final Result)"</formula1>
    </dataValidation>
    <dataValidation allowBlank="1" type="list" errorStyle="stop" showInputMessage="1" showErrorMessage="1" sqref="K2064:N2064">
      <formula1>"(Half Yeary Result), (Final Result)"</formula1>
    </dataValidation>
    <dataValidation allowBlank="1" type="list" errorStyle="stop" showInputMessage="1" showErrorMessage="1" sqref="K2135:N2135">
      <formula1>"(Half Yeary Result), (Final Result)"</formula1>
    </dataValidation>
    <dataValidation allowBlank="1" type="list" errorStyle="stop" showInputMessage="1" showErrorMessage="1" sqref="K2916:N2916">
      <formula1>"(Half Yeary Result), (Final Result)"</formula1>
    </dataValidation>
    <dataValidation allowBlank="1" type="list" errorStyle="stop" showInputMessage="1" showErrorMessage="1" sqref="K3449:N3449">
      <formula1>"(Half Yeary Result), (Final Result)"</formula1>
    </dataValidation>
    <dataValidation allowBlank="1" type="list" errorStyle="stop" showInputMessage="1" showErrorMessage="1" sqref="K3484:N3484">
      <formula1>"(Half Yeary Result), (Final Result)"</formula1>
    </dataValidation>
    <dataValidation allowBlank="1" type="list" errorStyle="stop" showInputMessage="1" showErrorMessage="1" sqref="K2987:N2987">
      <formula1>"(Half Yeary Result), (Final Result)"</formula1>
    </dataValidation>
    <dataValidation allowBlank="1" type="list" errorStyle="stop" showInputMessage="1" showErrorMessage="1" sqref="K3413:N3413">
      <formula1>"(Half Yeary Result), (Final Result)"</formula1>
    </dataValidation>
    <dataValidation allowBlank="1" type="list" errorStyle="stop" showInputMessage="1" showErrorMessage="1" sqref="K3378:N3378">
      <formula1>"(Half Yeary Result), (Final Result)"</formula1>
    </dataValidation>
    <dataValidation allowBlank="1" type="list" errorStyle="stop" showInputMessage="1" showErrorMessage="1" sqref="K3271:N3271">
      <formula1>"(Half Yeary Result), (Final Result)"</formula1>
    </dataValidation>
    <dataValidation allowBlank="1" type="list" errorStyle="stop" showInputMessage="1" showErrorMessage="1" sqref="K3200:N3200">
      <formula1>"(Half Yeary Result), (Final Result)"</formula1>
    </dataValidation>
    <dataValidation allowBlank="1" type="list" errorStyle="stop" showInputMessage="1" showErrorMessage="1" sqref="K3342:N3342">
      <formula1>"(Half Yeary Result), (Final Result)"</formula1>
    </dataValidation>
    <dataValidation allowBlank="1" type="list" errorStyle="stop" showInputMessage="1" showErrorMessage="1" sqref="K3520:N3520">
      <formula1>"(Half Yeary Result), (Final Result)"</formula1>
    </dataValidation>
    <dataValidation allowBlank="1" type="list" errorStyle="stop" showInputMessage="1" showErrorMessage="1" sqref="K1993:N1993">
      <formula1>"(Half Yeary Result), (Final Result)"</formula1>
    </dataValidation>
    <dataValidation allowBlank="1" type="list" errorStyle="stop" showInputMessage="1" showErrorMessage="1" sqref="K2526:N2526">
      <formula1>"(Half Yeary Result), (Final Result)"</formula1>
    </dataValidation>
    <dataValidation allowBlank="1" type="list" errorStyle="stop" showInputMessage="1" showErrorMessage="1" sqref="K2774:N2774">
      <formula1>"(Half Yeary Result), (Final Result)"</formula1>
    </dataValidation>
    <dataValidation allowBlank="1" type="list" errorStyle="stop" showInputMessage="1" showErrorMessage="1" sqref="K3165:N3165">
      <formula1>"(Half Yeary Result), (Final Result)"</formula1>
    </dataValidation>
    <dataValidation allowBlank="1" type="list" errorStyle="stop" showInputMessage="1" showErrorMessage="1" sqref="K2384:N2384">
      <formula1>"(Half Yeary Result), (Final Result)"</formula1>
    </dataValidation>
    <dataValidation allowBlank="1" type="list" errorStyle="stop" showInputMessage="1" showErrorMessage="1" sqref="K2810:N2810">
      <formula1>"(Half Yeary Result), (Final Result)"</formula1>
    </dataValidation>
    <dataValidation allowBlank="1" type="list" errorStyle="stop" showInputMessage="1" showErrorMessage="1" sqref="K2561:N2561">
      <formula1>"(Half Yeary Result), (Final Result)"</formula1>
    </dataValidation>
    <dataValidation allowBlank="1" type="list" errorStyle="stop" showInputMessage="1" showErrorMessage="1" sqref="K2632:N2632">
      <formula1>"(Half Yeary Result), (Final Result)"</formula1>
    </dataValidation>
    <dataValidation allowBlank="1" type="list" errorStyle="stop" showInputMessage="1" showErrorMessage="1" sqref="K2277:N2277">
      <formula1>"(Half Yeary Result), (Final Result)"</formula1>
    </dataValidation>
    <dataValidation allowBlank="1" type="list" errorStyle="stop" showInputMessage="1" showErrorMessage="1" sqref="K2668:N2668">
      <formula1>"(Half Yeary Result), (Final Result)"</formula1>
    </dataValidation>
    <dataValidation allowBlank="1" type="list" errorStyle="stop" showInputMessage="1" showErrorMessage="1" sqref="K2490:N2490">
      <formula1>"(Half Yeary Result), (Final Result)"</formula1>
    </dataValidation>
    <dataValidation allowBlank="1" type="list" errorStyle="stop" showInputMessage="1" showErrorMessage="1" sqref="K3023:N3023">
      <formula1>"(Half Yeary Result), (Final Result)"</formula1>
    </dataValidation>
    <dataValidation allowBlank="1" type="list" errorStyle="stop" showInputMessage="1" showErrorMessage="1" sqref="K2881:N2881">
      <formula1>"(Half Yeary Result), (Final Result)"</formula1>
    </dataValidation>
    <dataValidation allowBlank="1" type="list" errorStyle="stop" showInputMessage="1" showErrorMessage="1" sqref="K3307:N3307">
      <formula1>"(Half Yeary Result), (Final Result)"</formula1>
    </dataValidation>
    <dataValidation allowBlank="1" type="list" errorStyle="stop" showInputMessage="1" showErrorMessage="1" sqref="K3058:N3058">
      <formula1>"(Half Yeary Result), (Final Result)"</formula1>
    </dataValidation>
    <dataValidation allowBlank="1" type="list" errorStyle="stop" showInputMessage="1" showErrorMessage="1" sqref="K3129:N3129">
      <formula1>"(Half Yeary Result), (Final Result)"</formula1>
    </dataValidation>
    <dataValidation allowBlank="1" type="list" errorStyle="stop" showInputMessage="1" showErrorMessage="1" sqref="K396:N396">
      <formula1>"(Half Yeary Result), (Final Result)"</formula1>
    </dataValidation>
    <dataValidation allowBlank="1" type="list" errorStyle="stop" showInputMessage="1" showErrorMessage="1" sqref="K822:N822">
      <formula1>"(Half Yeary Result), (Final Result)"</formula1>
    </dataValidation>
    <dataValidation allowBlank="1" type="list" errorStyle="stop" showInputMessage="1" showErrorMessage="1" sqref="K573:N573">
      <formula1>"(Half Yeary Result), (Final Result)"</formula1>
    </dataValidation>
    <dataValidation allowBlank="1" type="list" errorStyle="stop" showInputMessage="1" showErrorMessage="1" sqref="K644:N644">
      <formula1>"(Half Yeary Result), (Final Result)"</formula1>
    </dataValidation>
    <dataValidation allowBlank="1" type="list" errorStyle="stop" showInputMessage="1" showErrorMessage="1" sqref="K1354:N1354">
      <formula1>"(Half Yeary Result), (Final Result)"</formula1>
    </dataValidation>
    <dataValidation allowBlank="1" type="list" errorStyle="stop" showInputMessage="1" showErrorMessage="1" sqref="K1745:N1745">
      <formula1>"(Half Yeary Result), (Final Result)"</formula1>
    </dataValidation>
    <dataValidation allowBlank="1" type="list" errorStyle="stop" showInputMessage="1" showErrorMessage="1" sqref="K1780:N1780">
      <formula1>"(Half Yeary Result), (Final Result)"</formula1>
    </dataValidation>
    <dataValidation allowBlank="1" type="list" errorStyle="stop" showInputMessage="1" showErrorMessage="1" sqref="K2171:N2171">
      <formula1>"(Half Yeary Result), (Final Result)"</formula1>
    </dataValidation>
    <dataValidation allowBlank="1" type="list" errorStyle="stop" showInputMessage="1" showErrorMessage="1" sqref="K2845:N2845">
      <formula1>"(Half Yeary Result), (Final Result)"</formula1>
    </dataValidation>
    <dataValidation allowBlank="1" type="list" errorStyle="stop" showInputMessage="1" showErrorMessage="1" sqref="K3236:N3236">
      <formula1>"(Half Yeary Result), (Final Result)"</formula1>
    </dataValidation>
    <dataValidation allowBlank="1" type="list" errorStyle="stop" showInputMessage="1" showErrorMessage="1" sqref="K1496:N1496">
      <formula1>"(Half Yeary Result), (Final Result)"</formula1>
    </dataValidation>
    <dataValidation allowBlank="1" type="list" errorStyle="stop" showInputMessage="1" showErrorMessage="1" sqref="K2029:N2029">
      <formula1>"(Half Yeary Result), (Final Result)"</formula1>
    </dataValidation>
    <dataValidation allowBlank="1" type="list" errorStyle="stop" showInputMessage="1" showErrorMessage="1" sqref="K2703:N2703">
      <formula1>"(Half Yeary Result), (Final Result)"</formula1>
    </dataValidation>
    <dataValidation allowBlank="1" type="list" errorStyle="stop" showInputMessage="1" showErrorMessage="1" sqref="K3094:N3094">
      <formula1>"(Half Yeary Result), (Final Result)"</formula1>
    </dataValidation>
    <dataValidation allowBlank="1" type="list" errorStyle="stop" showInputMessage="1" showErrorMessage="1" sqref="K999:N999">
      <formula1>"(Half Yeary Result), (Final Result)"</formula1>
    </dataValidation>
    <dataValidation allowBlank="1" type="list" errorStyle="stop" showInputMessage="1" showErrorMessage="1" sqref="K1532:N1532">
      <formula1>"(Half Yeary Result), (Final Result)"</formula1>
    </dataValidation>
    <dataValidation allowBlank="1" type="list" errorStyle="stop" showInputMessage="1" showErrorMessage="1" sqref="K2206:N2206">
      <formula1>"(Half Yeary Result), (Final Result)"</formula1>
    </dataValidation>
    <dataValidation allowBlank="1" type="list" errorStyle="stop" showInputMessage="1" showErrorMessage="1" sqref="K2597:N2597">
      <formula1>"(Half Yeary Result), (Final Result)"</formula1>
    </dataValidation>
    <dataValidation allowBlank="1" type="list" errorStyle="stop" showInputMessage="1" showErrorMessage="1" sqref="K857:N857">
      <formula1>"(Half Yeary Result), (Final Result)"</formula1>
    </dataValidation>
    <dataValidation allowBlank="1" type="list" errorStyle="stop" showInputMessage="1" showErrorMessage="1" sqref="K1248:N1248">
      <formula1>"(Half Yeary Result), (Final Result)"</formula1>
    </dataValidation>
    <dataValidation allowBlank="1" type="list" errorStyle="stop" showInputMessage="1" showErrorMessage="1" sqref="K1851:N1851">
      <formula1>"(Half Yeary Result), (Final Result)"</formula1>
    </dataValidation>
    <dataValidation allowBlank="1" type="list" errorStyle="stop" showInputMessage="1" showErrorMessage="1" sqref="K2242:N2242">
      <formula1>"(Half Yeary Result), (Final Result)"</formula1>
    </dataValidation>
    <dataValidation allowBlank="1" type="list" errorStyle="stop" showInputMessage="1" showErrorMessage="1" sqref="K1390:N1390">
      <formula1>"(Half Yeary Result), (Final Result)"</formula1>
    </dataValidation>
    <dataValidation allowBlank="1" type="list" errorStyle="stop" showInputMessage="1" showErrorMessage="1" sqref="K1816:N1816">
      <formula1>"(Half Yeary Result), (Final Result)"</formula1>
    </dataValidation>
    <dataValidation allowBlank="1" type="list" errorStyle="stop" showInputMessage="1" showErrorMessage="1" sqref="K1567:N1567">
      <formula1>"(Half Yeary Result), (Final Result)"</formula1>
    </dataValidation>
    <dataValidation allowBlank="1" type="list" errorStyle="stop" showInputMessage="1" showErrorMessage="1" sqref="K1638:N1638">
      <formula1>"(Half Yeary Result), (Final Result)"</formula1>
    </dataValidation>
    <dataValidation allowBlank="1" type="list" errorStyle="stop" showInputMessage="1" showErrorMessage="1" sqref="K2419:N2419">
      <formula1>"(Half Yeary Result), (Final Result)"</formula1>
    </dataValidation>
    <dataValidation allowBlank="1" type="list" errorStyle="stop" showInputMessage="1" showErrorMessage="1" sqref="K2952:N2952">
      <formula1>"(Half Yeary Result), (Final Result)"</formula1>
    </dataValidation>
  </dataValidations>
  <pageMargins left="0.25" right="0.25" top="0.25" bottom="0.25" header="0.25" footer="0.25"/>
  <pageSetup paperSize="9" scale="55"/>
  <drawing r:id="rId1"/>
</worksheet>
</file>

<file path=xl/worksheets/sheet7.xml><?xml version="1.0" encoding="utf-8"?>
<worksheet xmlns:r="http://schemas.openxmlformats.org/officeDocument/2006/relationships" xmlns="http://schemas.openxmlformats.org/spreadsheetml/2006/main">
  <sheetPr>
    <tabColor rgb="FFE36B09"/>
  </sheetPr>
  <dimension ref="A1:XFD10785"/>
  <sheetViews>
    <sheetView workbookViewId="0" topLeftCell="A19" showGridLines="0" zoomScale="55">
      <selection activeCell="A1" sqref="A1:XFD36"/>
    </sheetView>
  </sheetViews>
  <sheetFormatPr defaultRowHeight="15.0" customHeight="1" defaultColWidth="0" zeroHeight="1"/>
  <cols>
    <col min="1" max="1" customWidth="1" width="4.2851562" style="1439"/>
    <col min="2" max="2" customWidth="1" width="5.5703125" style="1440"/>
    <col min="3" max="3" customWidth="1" width="14.140625" style="110"/>
    <col min="4" max="4" customWidth="1" width="13.285156" style="110"/>
    <col min="5" max="7" customWidth="1" width="12.425781" style="110"/>
    <col min="8" max="9" customWidth="1" width="14.140625" style="110"/>
    <col min="10" max="10" customWidth="1" width="15.0" style="110"/>
    <col min="11" max="11" customWidth="1" width="18.570312" style="110"/>
    <col min="12" max="12" customWidth="1" width="14.140625" style="110"/>
    <col min="13" max="13" customWidth="1" bestFit="1" width="19.140625" style="110"/>
    <col min="14" max="14" customWidth="1" width="14.140625" style="110"/>
    <col min="15" max="15" customWidth="1" width="2.7109375" style="23"/>
    <col min="16" max="16383" hidden="1" customWidth="0" width="9.140625" style="23"/>
    <col min="16384" max="16384" hidden="1" customWidth="0" width="8.855469" style="23"/>
  </cols>
  <sheetData>
    <row r="1" spans="8:8" ht="24.75" customHeight="1">
      <c r="A1" s="1441">
        <v>1.0</v>
      </c>
      <c r="B1" s="1442" t="s">
        <v>51</v>
      </c>
      <c r="C1" s="1442"/>
      <c r="D1" s="1442"/>
      <c r="E1" s="1442"/>
      <c r="F1" s="1442"/>
      <c r="G1" s="1442"/>
      <c r="H1" s="1442"/>
      <c r="I1" s="1442"/>
      <c r="J1" s="1442"/>
      <c r="K1" s="1442"/>
      <c r="L1" s="1442"/>
      <c r="M1" s="1442"/>
      <c r="N1" s="1442"/>
    </row>
    <row r="2" spans="8:8" ht="62.25" customHeight="1">
      <c r="A2" s="1443"/>
      <c r="B2" s="1444"/>
      <c r="C2" s="1445"/>
      <c r="D2" s="1671" t="str">
        <f>Master!$E$8</f>
        <v>Govt. Sr. Secondary School </v>
      </c>
      <c r="E2" s="1672"/>
      <c r="F2" s="1672"/>
      <c r="G2" s="1672"/>
      <c r="H2" s="1672"/>
      <c r="I2" s="1672"/>
      <c r="J2" s="1672"/>
      <c r="K2" s="1672"/>
      <c r="L2" s="1672"/>
      <c r="M2" s="1672"/>
      <c r="N2" s="1673"/>
    </row>
    <row r="3" spans="8:8" ht="33.0" customHeight="1">
      <c r="A3" s="1443"/>
      <c r="B3" s="1449"/>
      <c r="C3" s="1450"/>
      <c r="D3" s="1451" t="str">
        <f>Master!$E$11</f>
        <v>P.S.-Bapini (Jodhpur)</v>
      </c>
      <c r="E3" s="1452"/>
      <c r="F3" s="1452"/>
      <c r="G3" s="1452"/>
      <c r="H3" s="1452"/>
      <c r="I3" s="1452"/>
      <c r="J3" s="1452"/>
      <c r="K3" s="1452"/>
      <c r="L3" s="1452"/>
      <c r="M3" s="1452"/>
      <c r="N3" s="1453"/>
    </row>
    <row r="4" spans="8:8" ht="30.0" customHeight="1">
      <c r="A4" s="1443"/>
      <c r="B4" s="1454"/>
      <c r="C4" s="1455" t="s">
        <v>151</v>
      </c>
      <c r="D4" s="1456"/>
      <c r="E4" s="1456"/>
      <c r="F4" s="1456"/>
      <c r="G4" s="1457"/>
      <c r="H4" s="1458" t="s">
        <v>128</v>
      </c>
      <c r="I4" s="1458"/>
      <c r="J4" s="1674">
        <f>VLOOKUP(A1,'Result Entry'!$B$6:$K$108,6,0)</f>
        <v>1101.0</v>
      </c>
      <c r="K4" s="1460" t="s">
        <v>69</v>
      </c>
      <c r="L4" s="1461"/>
      <c r="M4" s="1462">
        <f>Master!$E$14</f>
        <v>8.151106901E9</v>
      </c>
      <c r="N4" s="1463"/>
    </row>
    <row r="5" spans="8:8" ht="30.0" customHeight="1">
      <c r="A5" s="1443"/>
      <c r="B5" s="1464"/>
      <c r="C5" s="1465"/>
      <c r="D5" s="1466"/>
      <c r="E5" s="1466"/>
      <c r="F5" s="1466"/>
      <c r="G5" s="1467"/>
      <c r="H5" s="1468"/>
      <c r="I5" s="1468"/>
      <c r="J5" s="1675"/>
      <c r="K5" s="1470" t="s">
        <v>67</v>
      </c>
      <c r="L5" s="1471"/>
      <c r="M5" s="1472"/>
      <c r="N5" s="1473"/>
      <c r="O5" s="23" t="s">
        <v>157</v>
      </c>
    </row>
    <row r="6" spans="8:8" ht="30.0" customHeight="1">
      <c r="A6" s="1443"/>
      <c r="B6" s="1464"/>
      <c r="C6" s="1474"/>
      <c r="D6" s="1475"/>
      <c r="E6" s="1475"/>
      <c r="F6" s="1475"/>
      <c r="G6" s="1476"/>
      <c r="H6" s="1477"/>
      <c r="I6" s="1477"/>
      <c r="J6" s="1676"/>
      <c r="K6" s="1479" t="s">
        <v>52</v>
      </c>
      <c r="L6" s="1480"/>
      <c r="M6" s="1481" t="str">
        <f>Master!$E$6</f>
        <v>2022-23</v>
      </c>
      <c r="N6" s="1482"/>
    </row>
    <row r="7" spans="8:8" ht="39.75" customHeight="1">
      <c r="A7" s="1443"/>
      <c r="B7" s="1483" t="s">
        <v>70</v>
      </c>
      <c r="C7" s="1677" t="s">
        <v>21</v>
      </c>
      <c r="D7" s="1678"/>
      <c r="E7" s="1678"/>
      <c r="F7" s="1679"/>
      <c r="G7" s="1680" t="s">
        <v>150</v>
      </c>
      <c r="H7" s="1681">
        <f>VLOOKUP($A1,'Result Entry'!$B$9:$FW$108,4,0)</f>
        <v>793.0</v>
      </c>
      <c r="I7" s="1681"/>
      <c r="J7" s="1681"/>
      <c r="K7" s="1681"/>
      <c r="L7" s="1681"/>
      <c r="M7" s="1681"/>
      <c r="N7" s="1682"/>
    </row>
    <row r="8" spans="8:8" ht="39.75" customHeight="1">
      <c r="A8" s="1443"/>
      <c r="B8" s="1483" t="s">
        <v>70</v>
      </c>
      <c r="C8" s="1683" t="s">
        <v>23</v>
      </c>
      <c r="D8" s="1684"/>
      <c r="E8" s="1684"/>
      <c r="F8" s="1685"/>
      <c r="G8" s="1686" t="s">
        <v>150</v>
      </c>
      <c r="H8" s="1687" t="str">
        <f>VLOOKUP($A1,'Result Entry'!$B$9:$FW$108,7,0)</f>
        <v>ABHISHEK</v>
      </c>
      <c r="I8" s="1687"/>
      <c r="J8" s="1687"/>
      <c r="K8" s="1687"/>
      <c r="L8" s="1687"/>
      <c r="M8" s="1687"/>
      <c r="N8" s="1688"/>
    </row>
    <row r="9" spans="8:8" ht="39.75" customHeight="1">
      <c r="A9" s="1443"/>
      <c r="B9" s="1483" t="s">
        <v>70</v>
      </c>
      <c r="C9" s="1683" t="s">
        <v>24</v>
      </c>
      <c r="D9" s="1684"/>
      <c r="E9" s="1684"/>
      <c r="F9" s="1685"/>
      <c r="G9" s="1686" t="s">
        <v>150</v>
      </c>
      <c r="H9" s="1687" t="str">
        <f>VLOOKUP($A1,'Result Entry'!$B$9:$FW$108,8,0)</f>
        <v>RAMU KHAN</v>
      </c>
      <c r="I9" s="1687"/>
      <c r="J9" s="1687"/>
      <c r="K9" s="1687"/>
      <c r="L9" s="1687"/>
      <c r="M9" s="1687"/>
      <c r="N9" s="1688"/>
    </row>
    <row r="10" spans="8:8" ht="39.75" customHeight="1">
      <c r="A10" s="1443"/>
      <c r="B10" s="1483" t="s">
        <v>70</v>
      </c>
      <c r="C10" s="1683" t="s">
        <v>53</v>
      </c>
      <c r="D10" s="1684"/>
      <c r="E10" s="1684"/>
      <c r="F10" s="1685"/>
      <c r="G10" s="1686" t="s">
        <v>150</v>
      </c>
      <c r="H10" s="1687" t="str">
        <f>VLOOKUP($A1,'Result Entry'!$B$9:$FW$108,9,0)</f>
        <v>SEEPA DEVI</v>
      </c>
      <c r="I10" s="1687"/>
      <c r="J10" s="1687"/>
      <c r="K10" s="1687"/>
      <c r="L10" s="1687"/>
      <c r="M10" s="1687"/>
      <c r="N10" s="1688"/>
    </row>
    <row r="11" spans="8:8" ht="39.75" customHeight="1">
      <c r="A11" s="1443"/>
      <c r="B11" s="1483" t="s">
        <v>70</v>
      </c>
      <c r="C11" s="1683" t="s">
        <v>54</v>
      </c>
      <c r="D11" s="1684"/>
      <c r="E11" s="1684"/>
      <c r="F11" s="1685"/>
      <c r="G11" s="1686" t="s">
        <v>150</v>
      </c>
      <c r="H11" s="1689" t="str">
        <f>CONCATENATE('Result Entry'!$G$4,'Result Entry'!$J$4)</f>
        <v>11(A)</v>
      </c>
      <c r="I11" s="1687"/>
      <c r="J11" s="1687"/>
      <c r="K11" s="1687"/>
      <c r="L11" s="1687"/>
      <c r="M11" s="1687"/>
      <c r="N11" s="1688"/>
    </row>
    <row r="12" spans="8:8" ht="39.75" customHeight="1">
      <c r="A12" s="1443"/>
      <c r="B12" s="1483" t="s">
        <v>70</v>
      </c>
      <c r="C12" s="1690" t="s">
        <v>26</v>
      </c>
      <c r="D12" s="1691"/>
      <c r="E12" s="1691"/>
      <c r="F12" s="1692"/>
      <c r="G12" s="1693" t="s">
        <v>150</v>
      </c>
      <c r="H12" s="1694">
        <f>VLOOKUP($A1,'Result Entry'!$B$9:$FW$108,10,0)</f>
        <v>38555.0</v>
      </c>
      <c r="I12" s="1694"/>
      <c r="J12" s="1694"/>
      <c r="K12" s="1694"/>
      <c r="L12" s="1694"/>
      <c r="M12" s="1694"/>
      <c r="N12" s="1695"/>
    </row>
    <row r="13" spans="8:8" ht="30.0" customHeight="1">
      <c r="A13" s="1443"/>
      <c r="B13" s="1503" t="s">
        <v>70</v>
      </c>
      <c r="C13" s="1696" t="s">
        <v>168</v>
      </c>
      <c r="D13" s="1697"/>
      <c r="E13" s="1698" t="s">
        <v>73</v>
      </c>
      <c r="F13" s="1699" t="s">
        <v>74</v>
      </c>
      <c r="G13" s="1700" t="s">
        <v>169</v>
      </c>
      <c r="H13" s="1701" t="s">
        <v>56</v>
      </c>
      <c r="I13" s="1702"/>
      <c r="J13" s="1703" t="s">
        <v>85</v>
      </c>
      <c r="K13" s="1704"/>
      <c r="L13" s="1705" t="s">
        <v>170</v>
      </c>
      <c r="M13" s="1706" t="s">
        <v>77</v>
      </c>
      <c r="N13" s="1707" t="s">
        <v>99</v>
      </c>
    </row>
    <row r="14" spans="8:8" ht="30.0" customHeight="1">
      <c r="A14" s="1443"/>
      <c r="B14" s="1503"/>
      <c r="C14" s="1708"/>
      <c r="D14" s="1709"/>
      <c r="E14" s="1710"/>
      <c r="F14" s="1711"/>
      <c r="G14" s="1712"/>
      <c r="H14" s="1713"/>
      <c r="I14" s="1714"/>
      <c r="J14" s="1715"/>
      <c r="K14" s="1716"/>
      <c r="L14" s="1717"/>
      <c r="M14" s="1718"/>
      <c r="N14" s="1719"/>
    </row>
    <row r="15" spans="8:8" ht="39.75" customHeight="1">
      <c r="A15" s="1443"/>
      <c r="B15" s="1503" t="s">
        <v>70</v>
      </c>
      <c r="C15" s="1528" t="s">
        <v>57</v>
      </c>
      <c r="D15" s="1529"/>
      <c r="E15" s="1720">
        <f>'Result Entry'!$L$7</f>
        <v>10.0</v>
      </c>
      <c r="F15" s="1721">
        <f>'Result Entry'!$M$7</f>
        <v>10.0</v>
      </c>
      <c r="G15" s="1722">
        <f t="shared" si="0" ref="G15:G20">SUM(E15:F15)</f>
        <v>20.0</v>
      </c>
      <c r="H15" s="1723">
        <f>'Result Entry'!$AU$7</f>
        <v>70.0</v>
      </c>
      <c r="I15" s="1724"/>
      <c r="J15" s="1725">
        <f>'Result Entry'!$AY$7</f>
        <v>100.0</v>
      </c>
      <c r="K15" s="1724"/>
      <c r="L15" s="1722">
        <f t="shared" si="1" ref="L15:L20">SUM(H15,J15)</f>
        <v>170.0</v>
      </c>
      <c r="M15" s="1726">
        <f t="shared" si="2" ref="M15:M20">SUM(G15,L15)</f>
        <v>190.0</v>
      </c>
      <c r="N15" s="1727"/>
    </row>
    <row r="16" spans="8:8" s="1538" ht="54.0" customFormat="1" customHeight="1">
      <c r="A16" s="1443"/>
      <c r="B16" s="1539" t="s">
        <v>70</v>
      </c>
      <c r="C16" s="1540" t="str">
        <f>'Result Entry'!$L$3</f>
        <v>HINDI Comp.</v>
      </c>
      <c r="D16" s="1541"/>
      <c r="E16" s="1728">
        <f>IF($J4="TC",0,IF($J4="Nso",0,VLOOKUP($A1,'Result Entry'!$B$9:$FW$108,11,0)))</f>
        <v>8.0</v>
      </c>
      <c r="F16" s="1729">
        <f>IF($J4="TC",0,IF($J4="Nso",0,VLOOKUP($A1,'Result Entry'!$B$9:$FW$108,12,0)))</f>
        <v>10.0</v>
      </c>
      <c r="G16" s="1730">
        <f t="shared" si="0"/>
        <v>18.0</v>
      </c>
      <c r="H16" s="1677">
        <f>IF($J4="TC",0,IF($J4="Nso",0,VLOOKUP($A1,'Result Entry'!$B$9:$FW$108,16,0)))</f>
        <v>33.0</v>
      </c>
      <c r="I16" s="1731"/>
      <c r="J16" s="1732">
        <f>IF($J4="TC",0,IF($J4="Nso",0,VLOOKUP($A1,'Result Entry'!$B$9:$FW$108,19,0)))</f>
        <v>0.0</v>
      </c>
      <c r="K16" s="1731"/>
      <c r="L16" s="1733">
        <f t="shared" si="1"/>
        <v>33.0</v>
      </c>
      <c r="M16" s="1734">
        <f t="shared" si="2"/>
        <v>51.0</v>
      </c>
      <c r="N16" s="1735" t="str">
        <f>IF($J4="TC",0,IF($J4="Nso",0,VLOOKUP($A1,'Result Entry'!$B$9:$FW$108,24,0)))</f>
        <v>III</v>
      </c>
    </row>
    <row r="17" spans="8:8" s="1538" ht="54.0" customFormat="1" customHeight="1">
      <c r="A17" s="1443"/>
      <c r="B17" s="1539" t="s">
        <v>70</v>
      </c>
      <c r="C17" s="1551" t="str">
        <f>'Result Entry'!$Z$3</f>
        <v>ENGLISH Comp.</v>
      </c>
      <c r="D17" s="1552"/>
      <c r="E17" s="1728">
        <f>IF($J4="TC",0,IF($J4="Nso",0,VLOOKUP($A1,'Result Entry'!$B$9:$FW$108,25,0)))</f>
        <v>2.0</v>
      </c>
      <c r="F17" s="1729">
        <f>IF($J4="TC",0,IF($J4="Nso",0,VLOOKUP($A1,'Result Entry'!$B$9:$FW$108,26,0)))</f>
        <v>10.0</v>
      </c>
      <c r="G17" s="1736">
        <f t="shared" si="0"/>
        <v>12.0</v>
      </c>
      <c r="H17" s="1683">
        <f>IF($J4="TC",0,IF($J4="Nso",0,VLOOKUP($A1,'Result Entry'!$B$9:$FW$108,30,0)))</f>
        <v>57.0</v>
      </c>
      <c r="I17" s="1737"/>
      <c r="J17" s="1738">
        <f>IF($J4="TC",0,IF($J4="Nso",0,VLOOKUP($A1,'Result Entry'!$B$9:$FW$108,33,0)))</f>
        <v>0.0</v>
      </c>
      <c r="K17" s="1737"/>
      <c r="L17" s="1733">
        <f t="shared" si="1"/>
        <v>57.0</v>
      </c>
      <c r="M17" s="1734">
        <f t="shared" si="2"/>
        <v>69.0</v>
      </c>
      <c r="N17" s="1735" t="str">
        <f>IF($J4="TC",0,IF($J4="Nso",0,VLOOKUP($A1,'Result Entry'!$B$9:$FW$108,38,0)))</f>
        <v>II</v>
      </c>
    </row>
    <row r="18" spans="8:8" s="1538" ht="54.0" customFormat="1" customHeight="1">
      <c r="A18" s="1443"/>
      <c r="B18" s="1539" t="s">
        <v>70</v>
      </c>
      <c r="C18" s="1551" t="str">
        <f>'Result Entry'!$AO$3</f>
        <v>PHYSICS</v>
      </c>
      <c r="D18" s="1552"/>
      <c r="E18" s="1728">
        <f>IF($J4="TC",0,IF($J4="Nso",0,VLOOKUP($A1,'Result Entry'!$B$9:$FW$108,39,0)))</f>
        <v>1.0</v>
      </c>
      <c r="F18" s="1729">
        <f>IF($J4="TC",0,IF($J4="Nso",0,VLOOKUP($A1,'Result Entry'!$B$9:$FW$108,40,0)))</f>
        <v>10.0</v>
      </c>
      <c r="G18" s="1736">
        <f t="shared" si="0"/>
        <v>11.0</v>
      </c>
      <c r="H18" s="1683">
        <f>IF($J4="TC",0,IF($J4="Nso",0,VLOOKUP($A1,'Result Entry'!$B$9:$FW$108,45,0)))</f>
        <v>25.0</v>
      </c>
      <c r="I18" s="1737"/>
      <c r="J18" s="1738">
        <f>IF($J4="TC",0,IF($J4="Nso",0,VLOOKUP($A1,'Result Entry'!$B$9:$FW$108,49,0)))</f>
        <v>0.0</v>
      </c>
      <c r="K18" s="1737"/>
      <c r="L18" s="1733">
        <f t="shared" si="1"/>
        <v>25.0</v>
      </c>
      <c r="M18" s="1734">
        <f t="shared" si="2"/>
        <v>36.0</v>
      </c>
      <c r="N18" s="1735" t="str">
        <f>IF($J4="TC",0,IF($J4="Nso",0,VLOOKUP($A1,'Result Entry'!$B$9:$FW$108,54,0)))</f>
        <v>P</v>
      </c>
    </row>
    <row r="19" spans="8:8" s="1538" ht="54.0" customFormat="1" customHeight="1">
      <c r="A19" s="1443"/>
      <c r="B19" s="1539" t="s">
        <v>70</v>
      </c>
      <c r="C19" s="1551" t="str">
        <f>'Result Entry'!$BF$3</f>
        <v>CHEMISTRY</v>
      </c>
      <c r="D19" s="1552"/>
      <c r="E19" s="1728" t="str">
        <f>IF($J4="TC",0,IF($J4="Nso",0,VLOOKUP($A1,'Result Entry'!$B$9:$FW$108,55,0)))</f>
        <v>D</v>
      </c>
      <c r="F19" s="1729">
        <f>IF($J4="TC",0,IF($J4="Nso",0,VLOOKUP($A1,'Result Entry'!$B$9:$FW$108,56,0)))</f>
        <v>2.0</v>
      </c>
      <c r="G19" s="1736">
        <f t="shared" si="0"/>
        <v>2.0</v>
      </c>
      <c r="H19" s="1683">
        <f>IF($J4="TC",0,IF($J4="Nso",0,VLOOKUP($A1,'Result Entry'!$B$9:$FW$108,61,0)))</f>
        <v>70.0</v>
      </c>
      <c r="I19" s="1737"/>
      <c r="J19" s="1738">
        <f>IF($J4="TC",0,IF($J4="Nso",0,VLOOKUP($A1,'Result Entry'!$B$9:$FW$108,65,0)))</f>
        <v>100.0</v>
      </c>
      <c r="K19" s="1737"/>
      <c r="L19" s="1733">
        <f t="shared" si="1"/>
        <v>170.0</v>
      </c>
      <c r="M19" s="1734">
        <f t="shared" si="2"/>
        <v>172.0</v>
      </c>
      <c r="N19" s="1735" t="str">
        <f>IF($J4="TC",0,IF($J4="Nso",0,VLOOKUP($A1,'Result Entry'!$B$9:$FW$108,70,0)))</f>
        <v/>
      </c>
    </row>
    <row r="20" spans="8:8" s="1538" ht="54.0" customFormat="1" customHeight="1">
      <c r="A20" s="1443"/>
      <c r="B20" s="1539" t="s">
        <v>70</v>
      </c>
      <c r="C20" s="1551" t="str">
        <f>'Result Entry'!$BW$3</f>
        <v>BIOLOGY</v>
      </c>
      <c r="D20" s="1552"/>
      <c r="E20" s="1739" t="str">
        <f>IF($J4="TC",0,IF($J4="Nso",0,VLOOKUP($A1,'Result Entry'!$B$9:$FW$108,71,0)))</f>
        <v>P</v>
      </c>
      <c r="F20" s="1740" t="str">
        <f>IF($J4="TC",0,IF($J4="Nso",0,VLOOKUP($A1,'Result Entry'!$B$9:$FW$108,72,0)))</f>
        <v>D</v>
      </c>
      <c r="G20" s="1741">
        <f t="shared" si="0"/>
        <v>0.0</v>
      </c>
      <c r="H20" s="1742">
        <f>IF($J4="TC",0,IF($J4="Nso",0,VLOOKUP($A1,'Result Entry'!$B$9:$FW$108,77,0)))</f>
        <v>30.0</v>
      </c>
      <c r="I20" s="1743"/>
      <c r="J20" s="1744">
        <f>IF($J4="TC",0,IF($J4="Nso",0,VLOOKUP($A1,'Result Entry'!$B$9:$FW$108,81,0)))</f>
        <v>100.0</v>
      </c>
      <c r="K20" s="1743"/>
      <c r="L20" s="1745">
        <f t="shared" si="1"/>
        <v>130.0</v>
      </c>
      <c r="M20" s="1746">
        <f t="shared" si="2"/>
        <v>130.0</v>
      </c>
      <c r="N20" s="1735">
        <f>IF($J4="TC",0,IF($J4="Nso",0,VLOOKUP($A1,'Result Entry'!$B$9:$FW$108,86,0)))</f>
        <v>90.0</v>
      </c>
    </row>
    <row r="21" spans="8:8" ht="39.75" customHeight="1">
      <c r="A21" s="1443"/>
      <c r="B21" s="1503" t="s">
        <v>70</v>
      </c>
      <c r="C21" s="1565" t="s">
        <v>78</v>
      </c>
      <c r="D21" s="1566"/>
      <c r="E21" s="1567"/>
      <c r="F21" s="1747" t="s">
        <v>79</v>
      </c>
      <c r="G21" s="1748"/>
      <c r="H21" s="1747" t="s">
        <v>80</v>
      </c>
      <c r="I21" s="1749"/>
      <c r="J21" s="1750" t="s">
        <v>42</v>
      </c>
      <c r="K21" s="1751" t="s">
        <v>92</v>
      </c>
      <c r="L21" s="1752" t="s">
        <v>40</v>
      </c>
      <c r="M21" s="1753"/>
      <c r="N21" s="1754" t="s">
        <v>44</v>
      </c>
    </row>
    <row r="22" spans="8:8" ht="39.75" customHeight="1">
      <c r="A22" s="1443"/>
      <c r="B22" s="1503" t="s">
        <v>70</v>
      </c>
      <c r="C22" s="1577"/>
      <c r="D22" s="1578"/>
      <c r="E22" s="1579"/>
      <c r="F22" s="1755">
        <f>IF($J4="TC",0,IF($J4="Nso",0,VLOOKUP($A1,'Result Entry'!$B$9:$FW$108,146,0)))</f>
        <v>0.0</v>
      </c>
      <c r="G22" s="1756"/>
      <c r="H22" s="1757">
        <f>IF($J4="TC",0,IF($J4="Nso",0,VLOOKUP($A1,'Result Entry'!$B$9:$FW$108,147,0)))</f>
        <v>94.0</v>
      </c>
      <c r="I22" s="1758"/>
      <c r="J22" s="1584">
        <f>IF($J4="TC",0,IF($J4="Nso",0,VLOOKUP($A1,'Result Entry'!$B$9:$FW$108,148,0)))</f>
        <v>47.0</v>
      </c>
      <c r="K22" s="1759" t="str">
        <f>IF($J4="TC",0,IF($J4="Nso",0,VLOOKUP($A1,'Result Entry'!$B$9:$FW$108,149,0)))</f>
        <v>C</v>
      </c>
      <c r="L22" s="1586">
        <f>IF($J4="TC",0,IF($J4="Nso",0,VLOOKUP($A1,'Result Entry'!$B$9:$FW$108,150,0)))</f>
        <v>2.0</v>
      </c>
      <c r="M22" s="1587"/>
      <c r="N22" s="1588">
        <f>IF($J4="TC",0,IF($J4="Nso",0,VLOOKUP($A1,'Result Entry'!$B$9:$FW$108,152,0)))</f>
        <v>12.0</v>
      </c>
    </row>
    <row r="23" spans="8:8" ht="39.75" customHeight="1">
      <c r="A23" s="1443"/>
      <c r="B23" s="1503" t="s">
        <v>70</v>
      </c>
      <c r="C23" s="1589" t="s">
        <v>59</v>
      </c>
      <c r="D23" s="1590"/>
      <c r="E23" s="1590"/>
      <c r="F23" s="1590"/>
      <c r="G23" s="1590"/>
      <c r="H23" s="1591"/>
      <c r="I23" s="1592" t="s">
        <v>60</v>
      </c>
      <c r="J23" s="1593"/>
      <c r="K23" s="1760">
        <f>VLOOKUP($A1,'Result Entry'!$B$9:$FW$108,143,0)</f>
        <v>54.0</v>
      </c>
      <c r="L23" s="1761"/>
      <c r="M23" s="1596" t="s">
        <v>38</v>
      </c>
      <c r="N23" s="1597"/>
    </row>
    <row r="24" spans="8:8" ht="39.75" customHeight="1">
      <c r="A24" s="1443"/>
      <c r="B24" s="1503" t="s">
        <v>70</v>
      </c>
      <c r="C24" s="1598" t="s">
        <v>55</v>
      </c>
      <c r="D24" s="1599"/>
      <c r="E24" s="1599"/>
      <c r="F24" s="1600" t="s">
        <v>158</v>
      </c>
      <c r="G24" s="1601"/>
      <c r="H24" s="1602" t="s">
        <v>48</v>
      </c>
      <c r="I24" s="1603" t="s">
        <v>61</v>
      </c>
      <c r="J24" s="1604"/>
      <c r="K24" s="1762">
        <f>VLOOKUP($A1,'Result Entry'!$B$9:$FW$108,144,0)</f>
        <v>40.0</v>
      </c>
      <c r="L24" s="1763"/>
      <c r="M24" s="1607">
        <f>VLOOKUP($A1,'Result Entry'!$B$9:$FW$108,145,0)</f>
        <v>0.0</v>
      </c>
      <c r="N24" s="1608"/>
    </row>
    <row r="25" spans="8:8" ht="39.75" customHeight="1">
      <c r="A25" s="1443"/>
      <c r="B25" s="1503" t="s">
        <v>70</v>
      </c>
      <c r="C25" s="1598"/>
      <c r="D25" s="1599"/>
      <c r="E25" s="1599"/>
      <c r="F25" s="1609"/>
      <c r="G25" s="1610"/>
      <c r="H25" s="1611" t="s">
        <v>100</v>
      </c>
      <c r="I25" s="1612" t="s">
        <v>62</v>
      </c>
      <c r="J25" s="1613"/>
      <c r="K25" s="1764">
        <f>IF($J4="TC","Transferred",IF($J4="Nso","NameSeparated",VLOOKUP($A1,'Result Entry'!$B$9:$FW$108,153,0)))</f>
        <v>24.0</v>
      </c>
      <c r="L25" s="1764"/>
      <c r="M25" s="1764"/>
      <c r="N25" s="1765"/>
    </row>
    <row r="26" spans="8:8" ht="39.75" customHeight="1">
      <c r="A26" s="1443"/>
      <c r="B26" s="1503" t="s">
        <v>70</v>
      </c>
      <c r="C26" s="1766" t="str">
        <f>'Result Entry'!$DU$3</f>
        <v>Foundation Of Information Tech.</v>
      </c>
      <c r="D26" s="1767"/>
      <c r="E26" s="1768"/>
      <c r="F26" s="1769">
        <f>IF($J4="TC",0,IF($J4="Nso",0,VLOOKUP($A1,'Result Entry'!$B$9:$GS$108,170,0)))</f>
        <v>75.69060773480662</v>
      </c>
      <c r="G26" s="1769"/>
      <c r="H26" s="1770">
        <f>IF($J4="TC",0,IF($J4="Nso",0,VLOOKUP($A1,'Result Entry'!$B$9:$GS$108,112,0)))</f>
        <v>0.0</v>
      </c>
      <c r="I26" s="1621" t="s">
        <v>72</v>
      </c>
      <c r="J26" s="1622"/>
      <c r="K26" s="1771">
        <f>'Result Entry'!$T$2</f>
        <v>45041.0</v>
      </c>
      <c r="L26" s="1772"/>
      <c r="M26" s="1772"/>
      <c r="N26" s="1773"/>
    </row>
    <row r="27" spans="8:8" ht="39.75" customHeight="1">
      <c r="A27" s="1443"/>
      <c r="B27" s="1503" t="s">
        <v>70</v>
      </c>
      <c r="C27" s="1774" t="str">
        <f>'Result Entry'!$EI$3</f>
        <v>G.I.A.I.-II</v>
      </c>
      <c r="D27" s="1775"/>
      <c r="E27" s="1776"/>
      <c r="F27" s="1769" t="str">
        <f>IF($J4="TC",0,IF($J4="Nso",0,VLOOKUP($A1,'Result Entry'!$B$9:$GS$108,174,0)))</f>
        <v>FAILED</v>
      </c>
      <c r="G27" s="1769"/>
      <c r="H27" s="1770">
        <f>IF($J4="TC",0,IF($J4="Nso",0,VLOOKUP($A1,'Result Entry'!$B$9:$GS$108,124,0)))</f>
        <v>10.0</v>
      </c>
      <c r="I27" s="1626"/>
      <c r="J27" s="1627"/>
      <c r="K27" s="1627"/>
      <c r="L27" s="1627"/>
      <c r="M27" s="1627"/>
      <c r="N27" s="1628"/>
    </row>
    <row r="28" spans="8:8" ht="39.75" customHeight="1">
      <c r="A28" s="1443"/>
      <c r="B28" s="1503" t="s">
        <v>70</v>
      </c>
      <c r="C28" s="1774" t="str">
        <f>'Result Entry'!$EU$3</f>
        <v>SOC.SER.PLAN</v>
      </c>
      <c r="D28" s="1775"/>
      <c r="E28" s="1776"/>
      <c r="F28" s="1769" t="str">
        <f>IF($J4="TC",0,IF($J4="Nso",0,VLOOKUP($A1,'Result Entry'!$B$9:$HS$108,178,0)))</f>
        <v>Need Improvement</v>
      </c>
      <c r="G28" s="1769"/>
      <c r="H28" s="1770">
        <f>IF($J4="TC",0,IF($J4="Nso",0,VLOOKUP($A1,'Result Entry'!$B$9:$GS$108,136,0)))</f>
        <v>90.0</v>
      </c>
      <c r="I28" s="1629" t="s">
        <v>175</v>
      </c>
      <c r="J28" s="1630"/>
      <c r="K28" s="1668"/>
      <c r="L28" s="1669"/>
      <c r="M28" s="1669"/>
      <c r="N28" s="1670"/>
    </row>
    <row r="29" spans="8:8" ht="39.75" customHeight="1">
      <c r="A29" s="1443"/>
      <c r="B29" s="1503" t="s">
        <v>70</v>
      </c>
      <c r="C29" s="1774" t="str">
        <f>'Result Entry'!$FG$3</f>
        <v>Jeewan Kaushal</v>
      </c>
      <c r="D29" s="1775"/>
      <c r="E29" s="1776"/>
      <c r="F29" s="1769" t="str">
        <f>IF($J4="TC",0,IF($J4="Nso",0,VLOOKUP($A1,'Result Entry'!$B$9:$HS$108,182,0)))</f>
        <v>D</v>
      </c>
      <c r="G29" s="1769"/>
      <c r="H29" s="1770">
        <f>IF($J4="TC",0,IF($J4="Nso",0,VLOOKUP($A1,'Result Entry'!$B$9:$HS$108,136,0)))</f>
        <v>90.0</v>
      </c>
      <c r="I29" s="1629" t="s">
        <v>149</v>
      </c>
      <c r="J29" s="1630"/>
      <c r="K29" s="1630"/>
      <c r="L29" s="1630"/>
      <c r="M29" s="1630"/>
      <c r="N29" s="1634"/>
    </row>
    <row r="30" spans="8:8" ht="39.75" customHeight="1">
      <c r="A30" s="1443"/>
      <c r="B30" s="1483" t="s">
        <v>70</v>
      </c>
      <c r="C30" s="1777" t="s">
        <v>181</v>
      </c>
      <c r="D30" s="1778"/>
      <c r="E30" s="1779"/>
      <c r="F30" s="1780" t="s">
        <v>182</v>
      </c>
      <c r="G30" s="1781"/>
      <c r="H30" s="1782" t="s">
        <v>31</v>
      </c>
      <c r="I30" s="1629" t="s">
        <v>176</v>
      </c>
      <c r="J30" s="1630"/>
      <c r="K30" s="1630"/>
      <c r="L30" s="1630"/>
      <c r="M30" s="1630"/>
      <c r="N30" s="1634"/>
    </row>
    <row r="31" spans="8:8" ht="39.75" customHeight="1">
      <c r="A31" s="1443"/>
      <c r="B31" s="1483" t="s">
        <v>70</v>
      </c>
      <c r="C31" s="1783"/>
      <c r="D31" s="1784"/>
      <c r="E31" s="1785"/>
      <c r="F31" s="1786" t="s">
        <v>183</v>
      </c>
      <c r="G31" s="1787"/>
      <c r="H31" s="1788" t="s">
        <v>180</v>
      </c>
      <c r="I31" s="1647" t="s">
        <v>68</v>
      </c>
      <c r="J31" s="1648"/>
      <c r="K31" s="1648"/>
      <c r="L31" s="1648"/>
      <c r="M31" s="1648"/>
      <c r="N31" s="1649"/>
    </row>
    <row r="32" spans="8:8" ht="39.75" customHeight="1">
      <c r="A32" s="1443"/>
      <c r="B32" s="1483" t="s">
        <v>70</v>
      </c>
      <c r="C32" s="1783"/>
      <c r="D32" s="1784"/>
      <c r="E32" s="1785"/>
      <c r="F32" s="1786" t="s">
        <v>186</v>
      </c>
      <c r="G32" s="1787"/>
      <c r="H32" s="1788" t="s">
        <v>63</v>
      </c>
      <c r="I32" s="1650"/>
      <c r="J32" s="1651"/>
      <c r="K32" s="1651"/>
      <c r="L32" s="1651"/>
      <c r="M32" s="1651"/>
      <c r="N32" s="1652"/>
    </row>
    <row r="33" spans="8:8" ht="39.75" customHeight="1">
      <c r="A33" s="1443"/>
      <c r="B33" s="1483" t="s">
        <v>70</v>
      </c>
      <c r="C33" s="1783"/>
      <c r="D33" s="1784"/>
      <c r="E33" s="1785"/>
      <c r="F33" s="1786" t="s">
        <v>187</v>
      </c>
      <c r="G33" s="1787"/>
      <c r="H33" s="1788" t="s">
        <v>64</v>
      </c>
      <c r="I33" s="1650"/>
      <c r="J33" s="1651"/>
      <c r="K33" s="1651"/>
      <c r="L33" s="1651"/>
      <c r="M33" s="1651"/>
      <c r="N33" s="1652"/>
    </row>
    <row r="34" spans="8:8" ht="39.75" customHeight="1">
      <c r="A34" s="1443"/>
      <c r="B34" s="1483" t="s">
        <v>70</v>
      </c>
      <c r="C34" s="1783"/>
      <c r="D34" s="1784"/>
      <c r="E34" s="1785"/>
      <c r="F34" s="1786" t="s">
        <v>184</v>
      </c>
      <c r="G34" s="1787"/>
      <c r="H34" s="1788" t="s">
        <v>66</v>
      </c>
      <c r="I34" s="1653" t="s">
        <v>81</v>
      </c>
      <c r="J34" s="1654"/>
      <c r="K34" s="1654"/>
      <c r="L34" s="1654"/>
      <c r="M34" s="1654"/>
      <c r="N34" s="1655"/>
    </row>
    <row r="35" spans="8:8" ht="39.75" customHeight="1">
      <c r="A35" s="1443"/>
      <c r="B35" s="1656" t="s">
        <v>70</v>
      </c>
      <c r="C35" s="1789"/>
      <c r="D35" s="1790"/>
      <c r="E35" s="1791"/>
      <c r="F35" s="1792" t="s">
        <v>185</v>
      </c>
      <c r="G35" s="1793"/>
      <c r="H35" s="1794" t="s">
        <v>65</v>
      </c>
      <c r="I35" s="1663"/>
      <c r="J35" s="1664"/>
      <c r="K35" s="1664"/>
      <c r="L35" s="1664"/>
      <c r="M35" s="1664"/>
      <c r="N35" s="1665"/>
    </row>
    <row r="36" spans="8:8" s="927" ht="123.75" customFormat="1" customHeight="1">
      <c r="A36" s="1439"/>
      <c r="B36" s="1795"/>
      <c r="C36" s="1796"/>
      <c r="D36" s="1796"/>
      <c r="E36" s="1796"/>
      <c r="F36" s="1796"/>
      <c r="G36" s="1796"/>
      <c r="H36" s="1796"/>
      <c r="I36" s="1796"/>
      <c r="J36" s="1796"/>
      <c r="K36" s="1796"/>
      <c r="L36" s="1796"/>
      <c r="M36" s="1796"/>
      <c r="N36" s="1796"/>
    </row>
    <row r="37" spans="8:8" ht="24.75" customHeight="1">
      <c r="A37" s="1441">
        <f>A1+1</f>
        <v>2.0</v>
      </c>
      <c r="B37" s="1442" t="s">
        <v>51</v>
      </c>
      <c r="C37" s="1442"/>
      <c r="D37" s="1442"/>
      <c r="E37" s="1442"/>
      <c r="F37" s="1442"/>
      <c r="G37" s="1442"/>
      <c r="H37" s="1442"/>
      <c r="I37" s="1442"/>
      <c r="J37" s="1442"/>
      <c r="K37" s="1442"/>
      <c r="L37" s="1442"/>
      <c r="M37" s="1442"/>
      <c r="N37" s="1442"/>
    </row>
    <row r="38" spans="8:8" ht="62.25" customHeight="1">
      <c r="A38" s="1443"/>
      <c r="B38" s="1444"/>
      <c r="C38" s="1445"/>
      <c r="D38" s="1671" t="str">
        <f>Master!$E$8</f>
        <v>Govt. Sr. Secondary School </v>
      </c>
      <c r="E38" s="1672"/>
      <c r="F38" s="1672"/>
      <c r="G38" s="1672"/>
      <c r="H38" s="1672"/>
      <c r="I38" s="1672"/>
      <c r="J38" s="1672"/>
      <c r="K38" s="1672"/>
      <c r="L38" s="1672"/>
      <c r="M38" s="1672"/>
      <c r="N38" s="1673"/>
    </row>
    <row r="39" spans="8:8" ht="33.0" customHeight="1">
      <c r="A39" s="1443"/>
      <c r="B39" s="1449"/>
      <c r="C39" s="1450"/>
      <c r="D39" s="1451" t="str">
        <f>Master!$E$11</f>
        <v>P.S.-Bapini (Jodhpur)</v>
      </c>
      <c r="E39" s="1452"/>
      <c r="F39" s="1452"/>
      <c r="G39" s="1452"/>
      <c r="H39" s="1452"/>
      <c r="I39" s="1452"/>
      <c r="J39" s="1452"/>
      <c r="K39" s="1452"/>
      <c r="L39" s="1452"/>
      <c r="M39" s="1452"/>
      <c r="N39" s="1453"/>
    </row>
    <row r="40" spans="8:8" ht="30.0" customHeight="1">
      <c r="A40" s="1443"/>
      <c r="B40" s="1454"/>
      <c r="C40" s="1455" t="s">
        <v>151</v>
      </c>
      <c r="D40" s="1456"/>
      <c r="E40" s="1456"/>
      <c r="F40" s="1456"/>
      <c r="G40" s="1457"/>
      <c r="H40" s="1458" t="s">
        <v>128</v>
      </c>
      <c r="I40" s="1458"/>
      <c r="J40" s="1674">
        <f>VLOOKUP(A37,'Result Entry'!$B$6:$K$108,6,0)</f>
        <v>1102.0</v>
      </c>
      <c r="K40" s="1460" t="s">
        <v>69</v>
      </c>
      <c r="L40" s="1461"/>
      <c r="M40" s="1462">
        <f>Master!$E$14</f>
        <v>8.151106901E9</v>
      </c>
      <c r="N40" s="1463"/>
    </row>
    <row r="41" spans="8:8" ht="30.0" customHeight="1">
      <c r="A41" s="1443"/>
      <c r="B41" s="1464"/>
      <c r="C41" s="1465"/>
      <c r="D41" s="1466"/>
      <c r="E41" s="1466"/>
      <c r="F41" s="1466"/>
      <c r="G41" s="1467"/>
      <c r="H41" s="1468"/>
      <c r="I41" s="1468"/>
      <c r="J41" s="1675"/>
      <c r="K41" s="1470" t="s">
        <v>67</v>
      </c>
      <c r="L41" s="1471"/>
      <c r="M41" s="1472"/>
      <c r="N41" s="1473"/>
      <c r="O41" s="23" t="s">
        <v>157</v>
      </c>
    </row>
    <row r="42" spans="8:8" ht="30.0" customHeight="1">
      <c r="A42" s="1443"/>
      <c r="B42" s="1464"/>
      <c r="C42" s="1474"/>
      <c r="D42" s="1475"/>
      <c r="E42" s="1475"/>
      <c r="F42" s="1475"/>
      <c r="G42" s="1476"/>
      <c r="H42" s="1477"/>
      <c r="I42" s="1477"/>
      <c r="J42" s="1676"/>
      <c r="K42" s="1479" t="s">
        <v>52</v>
      </c>
      <c r="L42" s="1480"/>
      <c r="M42" s="1481" t="str">
        <f>Master!$E$6</f>
        <v>2022-23</v>
      </c>
      <c r="N42" s="1482"/>
    </row>
    <row r="43" spans="8:8" ht="39.75" customHeight="1">
      <c r="A43" s="1443"/>
      <c r="B43" s="1483" t="s">
        <v>70</v>
      </c>
      <c r="C43" s="1677" t="s">
        <v>21</v>
      </c>
      <c r="D43" s="1678"/>
      <c r="E43" s="1678"/>
      <c r="F43" s="1679"/>
      <c r="G43" s="1680" t="s">
        <v>150</v>
      </c>
      <c r="H43" s="1681">
        <f>VLOOKUP($A37,'Result Entry'!$B$9:$FW$108,4,0)</f>
        <v>565.0</v>
      </c>
      <c r="I43" s="1681"/>
      <c r="J43" s="1681"/>
      <c r="K43" s="1681"/>
      <c r="L43" s="1681"/>
      <c r="M43" s="1681"/>
      <c r="N43" s="1682"/>
    </row>
    <row r="44" spans="8:8" ht="39.75" customHeight="1">
      <c r="A44" s="1443"/>
      <c r="B44" s="1483" t="s">
        <v>70</v>
      </c>
      <c r="C44" s="1683" t="s">
        <v>23</v>
      </c>
      <c r="D44" s="1684"/>
      <c r="E44" s="1684"/>
      <c r="F44" s="1685"/>
      <c r="G44" s="1686" t="s">
        <v>150</v>
      </c>
      <c r="H44" s="1687" t="str">
        <f>VLOOKUP($A37,'Result Entry'!$B$9:$FW$108,7,0)</f>
        <v>DASFS`</v>
      </c>
      <c r="I44" s="1687"/>
      <c r="J44" s="1687"/>
      <c r="K44" s="1687"/>
      <c r="L44" s="1687"/>
      <c r="M44" s="1687"/>
      <c r="N44" s="1688"/>
    </row>
    <row r="45" spans="8:8" ht="39.75" customHeight="1">
      <c r="A45" s="1443"/>
      <c r="B45" s="1483" t="s">
        <v>70</v>
      </c>
      <c r="C45" s="1683" t="s">
        <v>24</v>
      </c>
      <c r="D45" s="1684"/>
      <c r="E45" s="1684"/>
      <c r="F45" s="1685"/>
      <c r="G45" s="1686" t="s">
        <v>150</v>
      </c>
      <c r="H45" s="1687" t="str">
        <f>VLOOKUP($A37,'Result Entry'!$B$9:$FW$108,8,0)</f>
        <v>GBGHG</v>
      </c>
      <c r="I45" s="1687"/>
      <c r="J45" s="1687"/>
      <c r="K45" s="1687"/>
      <c r="L45" s="1687"/>
      <c r="M45" s="1687"/>
      <c r="N45" s="1688"/>
    </row>
    <row r="46" spans="8:8" ht="39.75" customHeight="1">
      <c r="A46" s="1443"/>
      <c r="B46" s="1483" t="s">
        <v>70</v>
      </c>
      <c r="C46" s="1683" t="s">
        <v>53</v>
      </c>
      <c r="D46" s="1684"/>
      <c r="E46" s="1684"/>
      <c r="F46" s="1685"/>
      <c r="G46" s="1686" t="s">
        <v>150</v>
      </c>
      <c r="H46" s="1687" t="str">
        <f>VLOOKUP($A37,'Result Entry'!$B$9:$FW$108,9,0)</f>
        <v>GHGHG</v>
      </c>
      <c r="I46" s="1687"/>
      <c r="J46" s="1687"/>
      <c r="K46" s="1687"/>
      <c r="L46" s="1687"/>
      <c r="M46" s="1687"/>
      <c r="N46" s="1688"/>
    </row>
    <row r="47" spans="8:8" ht="39.75" customHeight="1">
      <c r="A47" s="1443"/>
      <c r="B47" s="1483" t="s">
        <v>70</v>
      </c>
      <c r="C47" s="1683" t="s">
        <v>54</v>
      </c>
      <c r="D47" s="1684"/>
      <c r="E47" s="1684"/>
      <c r="F47" s="1685"/>
      <c r="G47" s="1686" t="s">
        <v>150</v>
      </c>
      <c r="H47" s="1689" t="str">
        <f>CONCATENATE('Result Entry'!$G$4,'Result Entry'!$J$4)</f>
        <v>11(A)</v>
      </c>
      <c r="I47" s="1687"/>
      <c r="J47" s="1687"/>
      <c r="K47" s="1687"/>
      <c r="L47" s="1687"/>
      <c r="M47" s="1687"/>
      <c r="N47" s="1688"/>
    </row>
    <row r="48" spans="8:8" ht="39.75" customHeight="1">
      <c r="A48" s="1443"/>
      <c r="B48" s="1483" t="s">
        <v>70</v>
      </c>
      <c r="C48" s="1690" t="s">
        <v>26</v>
      </c>
      <c r="D48" s="1691"/>
      <c r="E48" s="1691"/>
      <c r="F48" s="1692"/>
      <c r="G48" s="1693" t="s">
        <v>150</v>
      </c>
      <c r="H48" s="1694">
        <f>VLOOKUP($A37,'Result Entry'!$B$9:$FW$108,10,0)</f>
        <v>38555.0</v>
      </c>
      <c r="I48" s="1694"/>
      <c r="J48" s="1694"/>
      <c r="K48" s="1694"/>
      <c r="L48" s="1694"/>
      <c r="M48" s="1694"/>
      <c r="N48" s="1695"/>
    </row>
    <row r="49" spans="8:8" ht="30.0" customHeight="1">
      <c r="A49" s="1443"/>
      <c r="B49" s="1503" t="s">
        <v>70</v>
      </c>
      <c r="C49" s="1696" t="s">
        <v>168</v>
      </c>
      <c r="D49" s="1697"/>
      <c r="E49" s="1698" t="s">
        <v>73</v>
      </c>
      <c r="F49" s="1699" t="s">
        <v>74</v>
      </c>
      <c r="G49" s="1700" t="s">
        <v>169</v>
      </c>
      <c r="H49" s="1701" t="s">
        <v>56</v>
      </c>
      <c r="I49" s="1702"/>
      <c r="J49" s="1703" t="s">
        <v>85</v>
      </c>
      <c r="K49" s="1704"/>
      <c r="L49" s="1705" t="s">
        <v>170</v>
      </c>
      <c r="M49" s="1706" t="s">
        <v>77</v>
      </c>
      <c r="N49" s="1707" t="s">
        <v>99</v>
      </c>
    </row>
    <row r="50" spans="8:8" ht="30.0" customHeight="1">
      <c r="A50" s="1443"/>
      <c r="B50" s="1503"/>
      <c r="C50" s="1708"/>
      <c r="D50" s="1709"/>
      <c r="E50" s="1710"/>
      <c r="F50" s="1711"/>
      <c r="G50" s="1712"/>
      <c r="H50" s="1713"/>
      <c r="I50" s="1714"/>
      <c r="J50" s="1715"/>
      <c r="K50" s="1716"/>
      <c r="L50" s="1717"/>
      <c r="M50" s="1718"/>
      <c r="N50" s="1719"/>
    </row>
    <row r="51" spans="8:8" ht="39.75" customHeight="1">
      <c r="A51" s="1443"/>
      <c r="B51" s="1503" t="s">
        <v>70</v>
      </c>
      <c r="C51" s="1528" t="s">
        <v>57</v>
      </c>
      <c r="D51" s="1529"/>
      <c r="E51" s="1720">
        <f>'Result Entry'!$L$7</f>
        <v>10.0</v>
      </c>
      <c r="F51" s="1721">
        <f>'Result Entry'!$M$7</f>
        <v>10.0</v>
      </c>
      <c r="G51" s="1722">
        <f t="shared" si="3" ref="G51:G56">SUM(E51:F51)</f>
        <v>20.0</v>
      </c>
      <c r="H51" s="1723">
        <f>'Result Entry'!$AU$7</f>
        <v>70.0</v>
      </c>
      <c r="I51" s="1724"/>
      <c r="J51" s="1725">
        <f>'Result Entry'!$AY$7</f>
        <v>100.0</v>
      </c>
      <c r="K51" s="1724"/>
      <c r="L51" s="1722">
        <f t="shared" si="4" ref="L51:L56">SUM(H51,J51)</f>
        <v>170.0</v>
      </c>
      <c r="M51" s="1726">
        <f t="shared" si="5" ref="M51:M56">SUM(G51,L51)</f>
        <v>190.0</v>
      </c>
      <c r="N51" s="1727"/>
    </row>
    <row r="52" spans="8:8" s="1538" ht="54.0" customFormat="1" customHeight="1">
      <c r="A52" s="1443"/>
      <c r="B52" s="1539" t="s">
        <v>70</v>
      </c>
      <c r="C52" s="1540" t="str">
        <f>'Result Entry'!$L$3</f>
        <v>HINDI Comp.</v>
      </c>
      <c r="D52" s="1541"/>
      <c r="E52" s="1728">
        <f>IF($J40="TC",0,IF($J40="Nso",0,VLOOKUP($A37,'Result Entry'!$B$9:$FW$108,11,0)))</f>
        <v>5.0</v>
      </c>
      <c r="F52" s="1729">
        <f>IF($J40="TC",0,IF($J40="Nso",0,VLOOKUP($A37,'Result Entry'!$B$9:$FW$108,12,0)))</f>
        <v>10.0</v>
      </c>
      <c r="G52" s="1730">
        <f t="shared" si="3"/>
        <v>15.0</v>
      </c>
      <c r="H52" s="1677">
        <f>IF($J40="TC",0,IF($J40="Nso",0,VLOOKUP($A37,'Result Entry'!$B$9:$FW$108,16,0)))</f>
        <v>29.0</v>
      </c>
      <c r="I52" s="1731"/>
      <c r="J52" s="1732">
        <f>IF($J40="TC",0,IF($J40="Nso",0,VLOOKUP($A37,'Result Entry'!$B$9:$FW$108,19,0)))</f>
        <v>0.0</v>
      </c>
      <c r="K52" s="1731"/>
      <c r="L52" s="1733">
        <f t="shared" si="4"/>
        <v>29.0</v>
      </c>
      <c r="M52" s="1734">
        <f t="shared" si="5"/>
        <v>44.0</v>
      </c>
      <c r="N52" s="1735" t="str">
        <f>IF($J40="TC",0,IF($J40="Nso",0,VLOOKUP($A37,'Result Entry'!$B$9:$FW$108,24,0)))</f>
        <v>F</v>
      </c>
    </row>
    <row r="53" spans="8:8" s="1538" ht="54.0" customFormat="1" customHeight="1">
      <c r="A53" s="1443"/>
      <c r="B53" s="1539" t="s">
        <v>70</v>
      </c>
      <c r="C53" s="1551" t="str">
        <f>'Result Entry'!$Z$3</f>
        <v>ENGLISH Comp.</v>
      </c>
      <c r="D53" s="1552"/>
      <c r="E53" s="1728">
        <f>IF($J40="TC",0,IF($J40="Nso",0,VLOOKUP($A37,'Result Entry'!$B$9:$FW$108,25,0)))</f>
        <v>10.0</v>
      </c>
      <c r="F53" s="1729">
        <f>IF($J40="TC",0,IF($J40="Nso",0,VLOOKUP($A37,'Result Entry'!$B$9:$FW$108,26,0)))</f>
        <v>10.0</v>
      </c>
      <c r="G53" s="1736">
        <f t="shared" si="3"/>
        <v>20.0</v>
      </c>
      <c r="H53" s="1683">
        <f>IF($J40="TC",0,IF($J40="Nso",0,VLOOKUP($A37,'Result Entry'!$B$9:$FW$108,30,0)))</f>
        <v>34.0</v>
      </c>
      <c r="I53" s="1737"/>
      <c r="J53" s="1738">
        <f>IF($J40="TC",0,IF($J40="Nso",0,VLOOKUP($A37,'Result Entry'!$B$9:$FW$108,33,0)))</f>
        <v>0.0</v>
      </c>
      <c r="K53" s="1737"/>
      <c r="L53" s="1733">
        <f t="shared" si="4"/>
        <v>34.0</v>
      </c>
      <c r="M53" s="1734">
        <f t="shared" si="5"/>
        <v>54.0</v>
      </c>
      <c r="N53" s="1735" t="str">
        <f>IF($J40="TC",0,IF($J40="Nso",0,VLOOKUP($A37,'Result Entry'!$B$9:$FW$108,38,0)))</f>
        <v>F</v>
      </c>
    </row>
    <row r="54" spans="8:8" s="1538" ht="54.0" customFormat="1" customHeight="1">
      <c r="A54" s="1443"/>
      <c r="B54" s="1539" t="s">
        <v>70</v>
      </c>
      <c r="C54" s="1551" t="str">
        <f>'Result Entry'!$AO$3</f>
        <v>PHYSICS</v>
      </c>
      <c r="D54" s="1552"/>
      <c r="E54" s="1728">
        <f>IF($J40="TC",0,IF($J40="Nso",0,VLOOKUP($A37,'Result Entry'!$B$9:$FW$108,39,0)))</f>
        <v>1.0</v>
      </c>
      <c r="F54" s="1729">
        <f>IF($J40="TC",0,IF($J40="Nso",0,VLOOKUP($A37,'Result Entry'!$B$9:$FW$108,40,0)))</f>
        <v>10.0</v>
      </c>
      <c r="G54" s="1736">
        <f t="shared" si="3"/>
        <v>11.0</v>
      </c>
      <c r="H54" s="1683">
        <f>IF($J40="TC",0,IF($J40="Nso",0,VLOOKUP($A37,'Result Entry'!$B$9:$FW$108,45,0)))</f>
        <v>0.0</v>
      </c>
      <c r="I54" s="1737"/>
      <c r="J54" s="1738">
        <f>IF($J40="TC",0,IF($J40="Nso",0,VLOOKUP($A37,'Result Entry'!$B$9:$FW$108,49,0)))</f>
        <v>0.0</v>
      </c>
      <c r="K54" s="1737"/>
      <c r="L54" s="1733">
        <f t="shared" si="4"/>
        <v>0.0</v>
      </c>
      <c r="M54" s="1734">
        <f t="shared" si="5"/>
        <v>11.0</v>
      </c>
      <c r="N54" s="1735" t="str">
        <f>IF($J40="TC",0,IF($J40="Nso",0,VLOOKUP($A37,'Result Entry'!$B$9:$FW$108,54,0)))</f>
        <v>P</v>
      </c>
    </row>
    <row r="55" spans="8:8" s="1538" ht="54.0" customFormat="1" customHeight="1">
      <c r="A55" s="1443"/>
      <c r="B55" s="1539" t="s">
        <v>70</v>
      </c>
      <c r="C55" s="1551" t="str">
        <f>'Result Entry'!$BF$3</f>
        <v>CHEMISTRY</v>
      </c>
      <c r="D55" s="1552"/>
      <c r="E55" s="1728" t="str">
        <f>IF($J40="TC",0,IF($J40="Nso",0,VLOOKUP($A37,'Result Entry'!$B$9:$FW$108,55,0)))</f>
        <v>D</v>
      </c>
      <c r="F55" s="1729">
        <f>IF($J40="TC",0,IF($J40="Nso",0,VLOOKUP($A37,'Result Entry'!$B$9:$FW$108,56,0)))</f>
        <v>2.0</v>
      </c>
      <c r="G55" s="1736">
        <f t="shared" si="3"/>
        <v>2.0</v>
      </c>
      <c r="H55" s="1683">
        <f>IF($J40="TC",0,IF($J40="Nso",0,VLOOKUP($A37,'Result Entry'!$B$9:$FW$108,61,0)))</f>
        <v>70.0</v>
      </c>
      <c r="I55" s="1737"/>
      <c r="J55" s="1738">
        <f>IF($J40="TC",0,IF($J40="Nso",0,VLOOKUP($A37,'Result Entry'!$B$9:$FW$108,65,0)))</f>
        <v>100.0</v>
      </c>
      <c r="K55" s="1737"/>
      <c r="L55" s="1733">
        <f t="shared" si="4"/>
        <v>170.0</v>
      </c>
      <c r="M55" s="1734">
        <f t="shared" si="5"/>
        <v>172.0</v>
      </c>
      <c r="N55" s="1735" t="str">
        <f>IF($J40="TC",0,IF($J40="Nso",0,VLOOKUP($A37,'Result Entry'!$B$9:$FW$108,70,0)))</f>
        <v/>
      </c>
    </row>
    <row r="56" spans="8:8" s="1538" ht="54.0" customFormat="1" customHeight="1">
      <c r="A56" s="1443"/>
      <c r="B56" s="1539" t="s">
        <v>70</v>
      </c>
      <c r="C56" s="1551" t="str">
        <f>'Result Entry'!$BW$3</f>
        <v>BIOLOGY</v>
      </c>
      <c r="D56" s="1552"/>
      <c r="E56" s="1739" t="str">
        <f>IF($J40="TC",0,IF($J40="Nso",0,VLOOKUP($A37,'Result Entry'!$B$9:$FW$108,71,0)))</f>
        <v>P</v>
      </c>
      <c r="F56" s="1740" t="str">
        <f>IF($J40="TC",0,IF($J40="Nso",0,VLOOKUP($A37,'Result Entry'!$B$9:$FW$108,72,0)))</f>
        <v>D</v>
      </c>
      <c r="G56" s="1741">
        <f t="shared" si="3"/>
        <v>0.0</v>
      </c>
      <c r="H56" s="1742">
        <f>IF($J40="TC",0,IF($J40="Nso",0,VLOOKUP($A37,'Result Entry'!$B$9:$FW$108,77,0)))</f>
        <v>30.0</v>
      </c>
      <c r="I56" s="1743"/>
      <c r="J56" s="1744">
        <f>IF($J40="TC",0,IF($J40="Nso",0,VLOOKUP($A37,'Result Entry'!$B$9:$FW$108,81,0)))</f>
        <v>100.0</v>
      </c>
      <c r="K56" s="1743"/>
      <c r="L56" s="1745">
        <f t="shared" si="4"/>
        <v>130.0</v>
      </c>
      <c r="M56" s="1746">
        <f t="shared" si="5"/>
        <v>130.0</v>
      </c>
      <c r="N56" s="1735">
        <f>IF($J40="TC",0,IF($J40="Nso",0,VLOOKUP($A37,'Result Entry'!$B$9:$FW$108,86,0)))</f>
        <v>90.0</v>
      </c>
    </row>
    <row r="57" spans="8:8" ht="39.75" customHeight="1">
      <c r="A57" s="1443"/>
      <c r="B57" s="1503" t="s">
        <v>70</v>
      </c>
      <c r="C57" s="1565" t="s">
        <v>78</v>
      </c>
      <c r="D57" s="1566"/>
      <c r="E57" s="1567"/>
      <c r="F57" s="1747" t="s">
        <v>79</v>
      </c>
      <c r="G57" s="1748"/>
      <c r="H57" s="1747" t="s">
        <v>80</v>
      </c>
      <c r="I57" s="1749"/>
      <c r="J57" s="1750" t="s">
        <v>42</v>
      </c>
      <c r="K57" s="1797" t="s">
        <v>92</v>
      </c>
      <c r="L57" s="1752" t="s">
        <v>40</v>
      </c>
      <c r="M57" s="1753"/>
      <c r="N57" s="1754" t="s">
        <v>44</v>
      </c>
    </row>
    <row r="58" spans="8:8" ht="39.75" customHeight="1">
      <c r="A58" s="1443"/>
      <c r="B58" s="1503" t="s">
        <v>70</v>
      </c>
      <c r="C58" s="1577"/>
      <c r="D58" s="1578"/>
      <c r="E58" s="1579"/>
      <c r="F58" s="1755">
        <f>IF($J40="TC",0,IF($J40="Nso",0,VLOOKUP($A37,'Result Entry'!$B$9:$FW$108,146,0)))</f>
        <v>0.0</v>
      </c>
      <c r="G58" s="1756"/>
      <c r="H58" s="1757">
        <f>IF($J40="TC",0,IF($J40="Nso",0,VLOOKUP($A37,'Result Entry'!$B$9:$FW$108,147,0)))</f>
        <v>88.0</v>
      </c>
      <c r="I58" s="1758"/>
      <c r="J58" s="1584">
        <f>IF($J40="TC",0,IF($J40="Nso",0,VLOOKUP($A37,'Result Entry'!$B$9:$FW$108,148,0)))</f>
        <v>44.0</v>
      </c>
      <c r="K58" s="1759" t="str">
        <f>IF($J40="TC",0,IF($J40="Nso",0,VLOOKUP($A37,'Result Entry'!$B$9:$FW$108,149,0)))</f>
        <v>C</v>
      </c>
      <c r="L58" s="1586">
        <f>IF($J40="TC",0,IF($J40="Nso",0,VLOOKUP($A37,'Result Entry'!$B$9:$FW$108,150,0)))</f>
        <v>20.0</v>
      </c>
      <c r="M58" s="1587"/>
      <c r="N58" s="1588">
        <f>IF($J40="TC",0,IF($J40="Nso",0,VLOOKUP($A37,'Result Entry'!$B$9:$FW$108,152,0)))</f>
        <v>30.0</v>
      </c>
    </row>
    <row r="59" spans="8:8" ht="39.75" customHeight="1">
      <c r="A59" s="1443"/>
      <c r="B59" s="1503" t="s">
        <v>70</v>
      </c>
      <c r="C59" s="1589" t="s">
        <v>59</v>
      </c>
      <c r="D59" s="1590"/>
      <c r="E59" s="1590"/>
      <c r="F59" s="1590"/>
      <c r="G59" s="1590"/>
      <c r="H59" s="1591"/>
      <c r="I59" s="1592" t="s">
        <v>60</v>
      </c>
      <c r="J59" s="1593"/>
      <c r="K59" s="1760">
        <f>VLOOKUP($A37,'Result Entry'!$B$9:$FW$108,143,0)</f>
        <v>78.0</v>
      </c>
      <c r="L59" s="1761"/>
      <c r="M59" s="1596" t="s">
        <v>38</v>
      </c>
      <c r="N59" s="1597"/>
    </row>
    <row r="60" spans="8:8" ht="39.75" customHeight="1">
      <c r="A60" s="1443"/>
      <c r="B60" s="1503" t="s">
        <v>70</v>
      </c>
      <c r="C60" s="1598" t="s">
        <v>55</v>
      </c>
      <c r="D60" s="1599"/>
      <c r="E60" s="1599"/>
      <c r="F60" s="1600" t="s">
        <v>158</v>
      </c>
      <c r="G60" s="1601"/>
      <c r="H60" s="1602" t="s">
        <v>48</v>
      </c>
      <c r="I60" s="1603" t="s">
        <v>61</v>
      </c>
      <c r="J60" s="1604"/>
      <c r="K60" s="1762">
        <f>VLOOKUP($A37,'Result Entry'!$B$9:$FW$108,144,0)</f>
        <v>10.0</v>
      </c>
      <c r="L60" s="1763"/>
      <c r="M60" s="1607">
        <f>VLOOKUP($A37,'Result Entry'!$B$9:$FW$108,145,0)</f>
        <v>0.0</v>
      </c>
      <c r="N60" s="1608"/>
    </row>
    <row r="61" spans="8:8" ht="39.75" customHeight="1">
      <c r="A61" s="1443"/>
      <c r="B61" s="1503" t="s">
        <v>70</v>
      </c>
      <c r="C61" s="1598"/>
      <c r="D61" s="1599"/>
      <c r="E61" s="1599"/>
      <c r="F61" s="1609"/>
      <c r="G61" s="1610"/>
      <c r="H61" s="1611" t="s">
        <v>100</v>
      </c>
      <c r="I61" s="1612" t="s">
        <v>62</v>
      </c>
      <c r="J61" s="1613"/>
      <c r="K61" s="1764">
        <f>IF($J40="TC","Transferred",IF($J40="Nso","NameSeparated",VLOOKUP($A37,'Result Entry'!$B$9:$FW$108,153,0)))</f>
        <v>60.0</v>
      </c>
      <c r="L61" s="1764"/>
      <c r="M61" s="1764"/>
      <c r="N61" s="1765"/>
    </row>
    <row r="62" spans="8:8" ht="39.75" customHeight="1">
      <c r="A62" s="1443"/>
      <c r="B62" s="1503" t="s">
        <v>70</v>
      </c>
      <c r="C62" s="1766" t="str">
        <f>'Result Entry'!$DU$3</f>
        <v>Foundation Of Information Tech.</v>
      </c>
      <c r="D62" s="1767"/>
      <c r="E62" s="1768"/>
      <c r="F62" s="1769">
        <f>IF($J40="TC",0,IF($J40="Nso",0,VLOOKUP($A37,'Result Entry'!$B$9:$GS$108,170,0)))</f>
        <v>75.96685082872928</v>
      </c>
      <c r="G62" s="1769"/>
      <c r="H62" s="1770">
        <f>IF($J40="TC",0,IF($J40="Nso",0,VLOOKUP($A37,'Result Entry'!$B$9:$GS$108,112,0)))</f>
        <v>0.0</v>
      </c>
      <c r="I62" s="1621" t="s">
        <v>72</v>
      </c>
      <c r="J62" s="1622"/>
      <c r="K62" s="1771">
        <f>'Result Entry'!$T$2</f>
        <v>45041.0</v>
      </c>
      <c r="L62" s="1772"/>
      <c r="M62" s="1772"/>
      <c r="N62" s="1773"/>
    </row>
    <row r="63" spans="8:8" ht="39.75" customHeight="1">
      <c r="A63" s="1443"/>
      <c r="B63" s="1503" t="s">
        <v>70</v>
      </c>
      <c r="C63" s="1774" t="str">
        <f>'Result Entry'!$EI$3</f>
        <v>G.I.A.I.-II</v>
      </c>
      <c r="D63" s="1775"/>
      <c r="E63" s="1776"/>
      <c r="F63" s="1769" t="str">
        <f>IF($J40="TC",0,IF($J40="Nso",0,VLOOKUP($A37,'Result Entry'!$B$9:$GS$108,174,0)))</f>
        <v>FAILED</v>
      </c>
      <c r="G63" s="1769"/>
      <c r="H63" s="1770">
        <f>IF($J40="TC",0,IF($J40="Nso",0,VLOOKUP($A37,'Result Entry'!$B$9:$GS$108,124,0)))</f>
        <v>10.0</v>
      </c>
      <c r="I63" s="1626"/>
      <c r="J63" s="1627"/>
      <c r="K63" s="1627"/>
      <c r="L63" s="1627"/>
      <c r="M63" s="1627"/>
      <c r="N63" s="1628"/>
    </row>
    <row r="64" spans="8:8" ht="39.75" customHeight="1">
      <c r="A64" s="1443"/>
      <c r="B64" s="1503" t="s">
        <v>70</v>
      </c>
      <c r="C64" s="1774" t="str">
        <f>'Result Entry'!$EU$3</f>
        <v>SOC.SER.PLAN</v>
      </c>
      <c r="D64" s="1775"/>
      <c r="E64" s="1776"/>
      <c r="F64" s="1769" t="str">
        <f>IF($J40="TC",0,IF($J40="Nso",0,VLOOKUP($A37,'Result Entry'!$B$9:$HS$108,178,0)))</f>
        <v>Need Improvement</v>
      </c>
      <c r="G64" s="1769"/>
      <c r="H64" s="1770">
        <f>IF($J40="TC",0,IF($J40="Nso",0,VLOOKUP($A37,'Result Entry'!$B$9:$GS$108,136,0)))</f>
        <v>90.0</v>
      </c>
      <c r="I64" s="1629" t="s">
        <v>175</v>
      </c>
      <c r="J64" s="1630"/>
      <c r="K64" s="1798"/>
      <c r="L64" s="1799"/>
      <c r="M64" s="1799"/>
      <c r="N64" s="1800"/>
    </row>
    <row r="65" spans="8:8" ht="39.75" customHeight="1">
      <c r="A65" s="1443"/>
      <c r="B65" s="1503" t="s">
        <v>70</v>
      </c>
      <c r="C65" s="1774" t="str">
        <f>'Result Entry'!$FG$3</f>
        <v>Jeewan Kaushal</v>
      </c>
      <c r="D65" s="1775"/>
      <c r="E65" s="1776"/>
      <c r="F65" s="1769" t="str">
        <f>IF($J40="TC",0,IF($J40="Nso",0,VLOOKUP($A37,'Result Entry'!$B$9:$HS$108,182,0)))</f>
        <v>D</v>
      </c>
      <c r="G65" s="1769"/>
      <c r="H65" s="1770">
        <f>IF($J40="TC",0,IF($J40="Nso",0,VLOOKUP($A37,'Result Entry'!$B$9:$HS$108,136,0)))</f>
        <v>90.0</v>
      </c>
      <c r="I65" s="1629" t="s">
        <v>149</v>
      </c>
      <c r="J65" s="1630"/>
      <c r="K65" s="1630"/>
      <c r="L65" s="1630"/>
      <c r="M65" s="1630"/>
      <c r="N65" s="1634"/>
    </row>
    <row r="66" spans="8:8" ht="39.75" customHeight="1">
      <c r="A66" s="1443"/>
      <c r="B66" s="1483" t="s">
        <v>70</v>
      </c>
      <c r="C66" s="1777" t="s">
        <v>181</v>
      </c>
      <c r="D66" s="1778"/>
      <c r="E66" s="1779"/>
      <c r="F66" s="1780" t="s">
        <v>182</v>
      </c>
      <c r="G66" s="1781"/>
      <c r="H66" s="1782" t="s">
        <v>31</v>
      </c>
      <c r="I66" s="1629" t="s">
        <v>176</v>
      </c>
      <c r="J66" s="1630"/>
      <c r="K66" s="1630"/>
      <c r="L66" s="1630"/>
      <c r="M66" s="1630"/>
      <c r="N66" s="1634"/>
    </row>
    <row r="67" spans="8:8" ht="39.75" customHeight="1">
      <c r="A67" s="1443"/>
      <c r="B67" s="1483" t="s">
        <v>70</v>
      </c>
      <c r="C67" s="1783"/>
      <c r="D67" s="1784"/>
      <c r="E67" s="1785"/>
      <c r="F67" s="1786" t="s">
        <v>183</v>
      </c>
      <c r="G67" s="1787"/>
      <c r="H67" s="1788" t="s">
        <v>180</v>
      </c>
      <c r="I67" s="1647" t="s">
        <v>68</v>
      </c>
      <c r="J67" s="1648"/>
      <c r="K67" s="1648"/>
      <c r="L67" s="1648"/>
      <c r="M67" s="1648"/>
      <c r="N67" s="1649"/>
    </row>
    <row r="68" spans="8:8" ht="39.75" customHeight="1">
      <c r="A68" s="1443"/>
      <c r="B68" s="1483" t="s">
        <v>70</v>
      </c>
      <c r="C68" s="1783"/>
      <c r="D68" s="1784"/>
      <c r="E68" s="1785"/>
      <c r="F68" s="1786" t="s">
        <v>186</v>
      </c>
      <c r="G68" s="1787"/>
      <c r="H68" s="1788" t="s">
        <v>63</v>
      </c>
      <c r="I68" s="1650"/>
      <c r="J68" s="1651"/>
      <c r="K68" s="1651"/>
      <c r="L68" s="1651"/>
      <c r="M68" s="1651"/>
      <c r="N68" s="1652"/>
    </row>
    <row r="69" spans="8:8" ht="39.75" customHeight="1">
      <c r="A69" s="1443"/>
      <c r="B69" s="1483" t="s">
        <v>70</v>
      </c>
      <c r="C69" s="1783"/>
      <c r="D69" s="1784"/>
      <c r="E69" s="1785"/>
      <c r="F69" s="1786" t="s">
        <v>187</v>
      </c>
      <c r="G69" s="1787"/>
      <c r="H69" s="1788" t="s">
        <v>64</v>
      </c>
      <c r="I69" s="1650"/>
      <c r="J69" s="1651"/>
      <c r="K69" s="1651"/>
      <c r="L69" s="1651"/>
      <c r="M69" s="1651"/>
      <c r="N69" s="1652"/>
    </row>
    <row r="70" spans="8:8" ht="39.75" customHeight="1">
      <c r="A70" s="1443"/>
      <c r="B70" s="1483" t="s">
        <v>70</v>
      </c>
      <c r="C70" s="1783"/>
      <c r="D70" s="1784"/>
      <c r="E70" s="1785"/>
      <c r="F70" s="1786" t="s">
        <v>184</v>
      </c>
      <c r="G70" s="1787"/>
      <c r="H70" s="1788" t="s">
        <v>66</v>
      </c>
      <c r="I70" s="1653" t="s">
        <v>81</v>
      </c>
      <c r="J70" s="1654"/>
      <c r="K70" s="1654"/>
      <c r="L70" s="1654"/>
      <c r="M70" s="1654"/>
      <c r="N70" s="1655"/>
    </row>
    <row r="71" spans="8:8" ht="39.75" customHeight="1">
      <c r="A71" s="1443"/>
      <c r="B71" s="1656" t="s">
        <v>70</v>
      </c>
      <c r="C71" s="1789"/>
      <c r="D71" s="1790"/>
      <c r="E71" s="1791"/>
      <c r="F71" s="1792" t="s">
        <v>185</v>
      </c>
      <c r="G71" s="1793"/>
      <c r="H71" s="1794" t="s">
        <v>65</v>
      </c>
      <c r="I71" s="1663"/>
      <c r="J71" s="1664"/>
      <c r="K71" s="1664"/>
      <c r="L71" s="1664"/>
      <c r="M71" s="1664"/>
      <c r="N71" s="1665"/>
    </row>
    <row r="72" spans="8:8" s="927" ht="123.75" customFormat="1" customHeight="1">
      <c r="A72" s="1439"/>
      <c r="B72" s="1795"/>
      <c r="C72" s="1796"/>
      <c r="D72" s="1796"/>
      <c r="E72" s="1796"/>
      <c r="F72" s="1796"/>
      <c r="G72" s="1796"/>
      <c r="H72" s="1796"/>
      <c r="I72" s="1796"/>
      <c r="J72" s="1796"/>
      <c r="K72" s="1796"/>
      <c r="L72" s="1796"/>
      <c r="M72" s="1796"/>
      <c r="N72" s="1796"/>
    </row>
    <row r="73" spans="8:8" ht="24.75" customHeight="1">
      <c r="A73" s="1441">
        <f>A37+1</f>
        <v>3.0</v>
      </c>
      <c r="B73" s="1442" t="s">
        <v>51</v>
      </c>
      <c r="C73" s="1442"/>
      <c r="D73" s="1442"/>
      <c r="E73" s="1442"/>
      <c r="F73" s="1442"/>
      <c r="G73" s="1442"/>
      <c r="H73" s="1442"/>
      <c r="I73" s="1442"/>
      <c r="J73" s="1442"/>
      <c r="K73" s="1442"/>
      <c r="L73" s="1442"/>
      <c r="M73" s="1442"/>
      <c r="N73" s="1442"/>
    </row>
    <row r="74" spans="8:8" ht="62.25" customHeight="1">
      <c r="A74" s="1443"/>
      <c r="B74" s="1444"/>
      <c r="C74" s="1445"/>
      <c r="D74" s="1671" t="str">
        <f>Master!$E$8</f>
        <v>Govt. Sr. Secondary School </v>
      </c>
      <c r="E74" s="1672"/>
      <c r="F74" s="1672"/>
      <c r="G74" s="1672"/>
      <c r="H74" s="1672"/>
      <c r="I74" s="1672"/>
      <c r="J74" s="1672"/>
      <c r="K74" s="1672"/>
      <c r="L74" s="1672"/>
      <c r="M74" s="1672"/>
      <c r="N74" s="1673"/>
    </row>
    <row r="75" spans="8:8" ht="33.0" customHeight="1">
      <c r="A75" s="1443"/>
      <c r="B75" s="1449"/>
      <c r="C75" s="1450"/>
      <c r="D75" s="1451" t="str">
        <f>Master!$E$11</f>
        <v>P.S.-Bapini (Jodhpur)</v>
      </c>
      <c r="E75" s="1452"/>
      <c r="F75" s="1452"/>
      <c r="G75" s="1452"/>
      <c r="H75" s="1452"/>
      <c r="I75" s="1452"/>
      <c r="J75" s="1452"/>
      <c r="K75" s="1452"/>
      <c r="L75" s="1452"/>
      <c r="M75" s="1452"/>
      <c r="N75" s="1453"/>
    </row>
    <row r="76" spans="8:8" ht="30.0" customHeight="1">
      <c r="A76" s="1443"/>
      <c r="B76" s="1454"/>
      <c r="C76" s="1455" t="s">
        <v>151</v>
      </c>
      <c r="D76" s="1456"/>
      <c r="E76" s="1456"/>
      <c r="F76" s="1456"/>
      <c r="G76" s="1457"/>
      <c r="H76" s="1458" t="s">
        <v>128</v>
      </c>
      <c r="I76" s="1458"/>
      <c r="J76" s="1674">
        <f>VLOOKUP(A73,'Result Entry'!$B$6:$K$108,6,0)</f>
        <v>1103.0</v>
      </c>
      <c r="K76" s="1460" t="s">
        <v>69</v>
      </c>
      <c r="L76" s="1461"/>
      <c r="M76" s="1462">
        <f>Master!$E$14</f>
        <v>8.151106901E9</v>
      </c>
      <c r="N76" s="1463"/>
    </row>
    <row r="77" spans="8:8" ht="30.0" customHeight="1">
      <c r="A77" s="1443"/>
      <c r="B77" s="1464"/>
      <c r="C77" s="1465"/>
      <c r="D77" s="1466"/>
      <c r="E77" s="1466"/>
      <c r="F77" s="1466"/>
      <c r="G77" s="1467"/>
      <c r="H77" s="1468"/>
      <c r="I77" s="1468"/>
      <c r="J77" s="1675"/>
      <c r="K77" s="1470" t="s">
        <v>67</v>
      </c>
      <c r="L77" s="1471"/>
      <c r="M77" s="1472"/>
      <c r="N77" s="1473"/>
      <c r="O77" s="23" t="s">
        <v>157</v>
      </c>
    </row>
    <row r="78" spans="8:8" ht="30.0" customHeight="1">
      <c r="A78" s="1443"/>
      <c r="B78" s="1464"/>
      <c r="C78" s="1474"/>
      <c r="D78" s="1475"/>
      <c r="E78" s="1475"/>
      <c r="F78" s="1475"/>
      <c r="G78" s="1476"/>
      <c r="H78" s="1477"/>
      <c r="I78" s="1477"/>
      <c r="J78" s="1676"/>
      <c r="K78" s="1479" t="s">
        <v>52</v>
      </c>
      <c r="L78" s="1480"/>
      <c r="M78" s="1481" t="str">
        <f>Master!$E$6</f>
        <v>2022-23</v>
      </c>
      <c r="N78" s="1482"/>
    </row>
    <row r="79" spans="8:8" ht="39.75" customHeight="1">
      <c r="A79" s="1443"/>
      <c r="B79" s="1483" t="s">
        <v>70</v>
      </c>
      <c r="C79" s="1677" t="s">
        <v>21</v>
      </c>
      <c r="D79" s="1678"/>
      <c r="E79" s="1678"/>
      <c r="F79" s="1679"/>
      <c r="G79" s="1680" t="s">
        <v>150</v>
      </c>
      <c r="H79" s="1681">
        <f>VLOOKUP($A73,'Result Entry'!$B$9:$FW$108,4,0)</f>
        <v>123.0</v>
      </c>
      <c r="I79" s="1681"/>
      <c r="J79" s="1681"/>
      <c r="K79" s="1681"/>
      <c r="L79" s="1681"/>
      <c r="M79" s="1681"/>
      <c r="N79" s="1682"/>
    </row>
    <row r="80" spans="8:8" ht="39.75" customHeight="1">
      <c r="A80" s="1443"/>
      <c r="B80" s="1483" t="s">
        <v>70</v>
      </c>
      <c r="C80" s="1683" t="s">
        <v>23</v>
      </c>
      <c r="D80" s="1684"/>
      <c r="E80" s="1684"/>
      <c r="F80" s="1685"/>
      <c r="G80" s="1686" t="s">
        <v>150</v>
      </c>
      <c r="H80" s="1687" t="str">
        <f>VLOOKUP($A73,'Result Entry'!$B$9:$FW$108,7,0)</f>
        <v>JHGBHJ</v>
      </c>
      <c r="I80" s="1687"/>
      <c r="J80" s="1687"/>
      <c r="K80" s="1687"/>
      <c r="L80" s="1687"/>
      <c r="M80" s="1687"/>
      <c r="N80" s="1688"/>
    </row>
    <row r="81" spans="8:8" ht="39.75" customHeight="1">
      <c r="A81" s="1443"/>
      <c r="B81" s="1483" t="s">
        <v>70</v>
      </c>
      <c r="C81" s="1683" t="s">
        <v>24</v>
      </c>
      <c r="D81" s="1684"/>
      <c r="E81" s="1684"/>
      <c r="F81" s="1685"/>
      <c r="G81" s="1686" t="s">
        <v>150</v>
      </c>
      <c r="H81" s="1687" t="str">
        <f>VLOOKUP($A73,'Result Entry'!$B$9:$FW$108,8,0)</f>
        <v>HB</v>
      </c>
      <c r="I81" s="1687"/>
      <c r="J81" s="1687"/>
      <c r="K81" s="1687"/>
      <c r="L81" s="1687"/>
      <c r="M81" s="1687"/>
      <c r="N81" s="1688"/>
    </row>
    <row r="82" spans="8:8" ht="39.75" customHeight="1">
      <c r="A82" s="1443"/>
      <c r="B82" s="1483" t="s">
        <v>70</v>
      </c>
      <c r="C82" s="1683" t="s">
        <v>53</v>
      </c>
      <c r="D82" s="1684"/>
      <c r="E82" s="1684"/>
      <c r="F82" s="1685"/>
      <c r="G82" s="1686" t="s">
        <v>150</v>
      </c>
      <c r="H82" s="1687" t="str">
        <f>VLOOKUP($A73,'Result Entry'!$B$9:$FW$108,9,0)</f>
        <v>BJH</v>
      </c>
      <c r="I82" s="1687"/>
      <c r="J82" s="1687"/>
      <c r="K82" s="1687"/>
      <c r="L82" s="1687"/>
      <c r="M82" s="1687"/>
      <c r="N82" s="1688"/>
    </row>
    <row r="83" spans="8:8" ht="39.75" customHeight="1">
      <c r="A83" s="1443"/>
      <c r="B83" s="1483" t="s">
        <v>70</v>
      </c>
      <c r="C83" s="1683" t="s">
        <v>54</v>
      </c>
      <c r="D83" s="1684"/>
      <c r="E83" s="1684"/>
      <c r="F83" s="1685"/>
      <c r="G83" s="1686" t="s">
        <v>150</v>
      </c>
      <c r="H83" s="1689" t="str">
        <f>CONCATENATE('Result Entry'!$G$4,'Result Entry'!$J$4)</f>
        <v>11(A)</v>
      </c>
      <c r="I83" s="1687"/>
      <c r="J83" s="1687"/>
      <c r="K83" s="1687"/>
      <c r="L83" s="1687"/>
      <c r="M83" s="1687"/>
      <c r="N83" s="1688"/>
    </row>
    <row r="84" spans="8:8" ht="39.75" customHeight="1">
      <c r="A84" s="1443"/>
      <c r="B84" s="1483" t="s">
        <v>70</v>
      </c>
      <c r="C84" s="1690" t="s">
        <v>26</v>
      </c>
      <c r="D84" s="1691"/>
      <c r="E84" s="1691"/>
      <c r="F84" s="1692"/>
      <c r="G84" s="1693" t="s">
        <v>150</v>
      </c>
      <c r="H84" s="1694">
        <f>VLOOKUP($A73,'Result Entry'!$B$9:$FW$108,10,0)</f>
        <v>0.0</v>
      </c>
      <c r="I84" s="1694"/>
      <c r="J84" s="1694"/>
      <c r="K84" s="1694"/>
      <c r="L84" s="1694"/>
      <c r="M84" s="1694"/>
      <c r="N84" s="1695"/>
    </row>
    <row r="85" spans="8:8" ht="30.0" customHeight="1">
      <c r="A85" s="1443"/>
      <c r="B85" s="1503" t="s">
        <v>70</v>
      </c>
      <c r="C85" s="1696" t="s">
        <v>168</v>
      </c>
      <c r="D85" s="1697"/>
      <c r="E85" s="1698" t="s">
        <v>73</v>
      </c>
      <c r="F85" s="1699" t="s">
        <v>74</v>
      </c>
      <c r="G85" s="1700" t="s">
        <v>169</v>
      </c>
      <c r="H85" s="1701" t="s">
        <v>56</v>
      </c>
      <c r="I85" s="1702"/>
      <c r="J85" s="1703" t="s">
        <v>85</v>
      </c>
      <c r="K85" s="1704"/>
      <c r="L85" s="1705" t="s">
        <v>170</v>
      </c>
      <c r="M85" s="1706" t="s">
        <v>77</v>
      </c>
      <c r="N85" s="1707" t="s">
        <v>99</v>
      </c>
    </row>
    <row r="86" spans="8:8" ht="30.0" customHeight="1">
      <c r="A86" s="1443"/>
      <c r="B86" s="1503"/>
      <c r="C86" s="1708"/>
      <c r="D86" s="1709"/>
      <c r="E86" s="1710"/>
      <c r="F86" s="1711"/>
      <c r="G86" s="1712"/>
      <c r="H86" s="1713"/>
      <c r="I86" s="1714"/>
      <c r="J86" s="1715"/>
      <c r="K86" s="1716"/>
      <c r="L86" s="1717"/>
      <c r="M86" s="1718"/>
      <c r="N86" s="1719"/>
    </row>
    <row r="87" spans="8:8" ht="39.75" customHeight="1">
      <c r="A87" s="1443"/>
      <c r="B87" s="1503" t="s">
        <v>70</v>
      </c>
      <c r="C87" s="1528" t="s">
        <v>57</v>
      </c>
      <c r="D87" s="1529"/>
      <c r="E87" s="1720">
        <f>'Result Entry'!$L$7</f>
        <v>10.0</v>
      </c>
      <c r="F87" s="1721">
        <f>'Result Entry'!$M$7</f>
        <v>10.0</v>
      </c>
      <c r="G87" s="1722">
        <f t="shared" si="6" ref="G87:G92">SUM(E87:F87)</f>
        <v>20.0</v>
      </c>
      <c r="H87" s="1723">
        <f>'Result Entry'!$AU$7</f>
        <v>70.0</v>
      </c>
      <c r="I87" s="1724"/>
      <c r="J87" s="1725">
        <f>'Result Entry'!$AY$7</f>
        <v>100.0</v>
      </c>
      <c r="K87" s="1724"/>
      <c r="L87" s="1722">
        <f t="shared" si="7" ref="L87:L92">SUM(H87,J87)</f>
        <v>170.0</v>
      </c>
      <c r="M87" s="1726">
        <f t="shared" si="8" ref="M87:M92">SUM(G87,L87)</f>
        <v>190.0</v>
      </c>
      <c r="N87" s="1727"/>
    </row>
    <row r="88" spans="8:8" s="1538" ht="54.0" customFormat="1" customHeight="1">
      <c r="A88" s="1443"/>
      <c r="B88" s="1539" t="s">
        <v>70</v>
      </c>
      <c r="C88" s="1540" t="str">
        <f>'Result Entry'!$L$3</f>
        <v>HINDI Comp.</v>
      </c>
      <c r="D88" s="1541"/>
      <c r="E88" s="1728">
        <f>IF($J76="TC",0,IF($J76="Nso",0,VLOOKUP($A73,'Result Entry'!$B$9:$FW$108,11,0)))</f>
        <v>10.0</v>
      </c>
      <c r="F88" s="1729">
        <f>IF($J76="TC",0,IF($J76="Nso",0,VLOOKUP($A73,'Result Entry'!$B$9:$FW$108,12,0)))</f>
        <v>11.0</v>
      </c>
      <c r="G88" s="1730">
        <f t="shared" si="6"/>
        <v>21.0</v>
      </c>
      <c r="H88" s="1677">
        <f>IF($J76="TC",0,IF($J76="Nso",0,VLOOKUP($A73,'Result Entry'!$B$9:$FW$108,16,0)))</f>
        <v>31.0</v>
      </c>
      <c r="I88" s="1731"/>
      <c r="J88" s="1732">
        <f>IF($J76="TC",0,IF($J76="Nso",0,VLOOKUP($A73,'Result Entry'!$B$9:$FW$108,19,0)))</f>
        <v>0.0</v>
      </c>
      <c r="K88" s="1731"/>
      <c r="L88" s="1733">
        <f t="shared" si="7"/>
        <v>31.0</v>
      </c>
      <c r="M88" s="1734">
        <f t="shared" si="8"/>
        <v>52.0</v>
      </c>
      <c r="N88" s="1735" t="str">
        <f>IF($J76="TC",0,IF($J76="Nso",0,VLOOKUP($A73,'Result Entry'!$B$9:$FW$108,24,0)))</f>
        <v>III</v>
      </c>
    </row>
    <row r="89" spans="8:8" s="1538" ht="54.0" customFormat="1" customHeight="1">
      <c r="A89" s="1443"/>
      <c r="B89" s="1539" t="s">
        <v>70</v>
      </c>
      <c r="C89" s="1551" t="str">
        <f>'Result Entry'!$Z$3</f>
        <v>ENGLISH Comp.</v>
      </c>
      <c r="D89" s="1552"/>
      <c r="E89" s="1728">
        <f>IF($J76="TC",0,IF($J76="Nso",0,VLOOKUP($A73,'Result Entry'!$B$9:$FW$108,25,0)))</f>
        <v>10.0</v>
      </c>
      <c r="F89" s="1729">
        <f>IF($J76="TC",0,IF($J76="Nso",0,VLOOKUP($A73,'Result Entry'!$B$9:$FW$108,26,0)))</f>
        <v>11.0</v>
      </c>
      <c r="G89" s="1736">
        <f t="shared" si="6"/>
        <v>21.0</v>
      </c>
      <c r="H89" s="1683">
        <f>IF($J76="TC",0,IF($J76="Nso",0,VLOOKUP($A73,'Result Entry'!$B$9:$FW$108,30,0)))</f>
        <v>31.0</v>
      </c>
      <c r="I89" s="1737"/>
      <c r="J89" s="1738">
        <f>IF($J76="TC",0,IF($J76="Nso",0,VLOOKUP($A73,'Result Entry'!$B$9:$FW$108,33,0)))</f>
        <v>0.0</v>
      </c>
      <c r="K89" s="1737"/>
      <c r="L89" s="1733">
        <f t="shared" si="7"/>
        <v>31.0</v>
      </c>
      <c r="M89" s="1734">
        <f t="shared" si="8"/>
        <v>52.0</v>
      </c>
      <c r="N89" s="1735" t="str">
        <f>IF($J76="TC",0,IF($J76="Nso",0,VLOOKUP($A73,'Result Entry'!$B$9:$FW$108,38,0)))</f>
        <v>III</v>
      </c>
    </row>
    <row r="90" spans="8:8" s="1538" ht="54.0" customFormat="1" customHeight="1">
      <c r="A90" s="1443"/>
      <c r="B90" s="1539" t="s">
        <v>70</v>
      </c>
      <c r="C90" s="1551" t="str">
        <f>'Result Entry'!$AO$3</f>
        <v>PHYSICS</v>
      </c>
      <c r="D90" s="1552"/>
      <c r="E90" s="1728">
        <f>IF($J76="TC",0,IF($J76="Nso",0,VLOOKUP($A73,'Result Entry'!$B$9:$FW$108,39,0)))</f>
        <v>1.0</v>
      </c>
      <c r="F90" s="1729">
        <f>IF($J76="TC",0,IF($J76="Nso",0,VLOOKUP($A73,'Result Entry'!$B$9:$FW$108,40,0)))</f>
        <v>10.0</v>
      </c>
      <c r="G90" s="1736">
        <f t="shared" si="6"/>
        <v>11.0</v>
      </c>
      <c r="H90" s="1683">
        <f>IF($J76="TC",0,IF($J76="Nso",0,VLOOKUP($A73,'Result Entry'!$B$9:$FW$108,45,0)))</f>
        <v>0.0</v>
      </c>
      <c r="I90" s="1737"/>
      <c r="J90" s="1738">
        <f>IF($J76="TC",0,IF($J76="Nso",0,VLOOKUP($A73,'Result Entry'!$B$9:$FW$108,49,0)))</f>
        <v>0.0</v>
      </c>
      <c r="K90" s="1737"/>
      <c r="L90" s="1733">
        <f t="shared" si="7"/>
        <v>0.0</v>
      </c>
      <c r="M90" s="1734">
        <f t="shared" si="8"/>
        <v>11.0</v>
      </c>
      <c r="N90" s="1735" t="str">
        <f>IF($J76="TC",0,IF($J76="Nso",0,VLOOKUP($A73,'Result Entry'!$B$9:$FW$108,54,0)))</f>
        <v>G2</v>
      </c>
    </row>
    <row r="91" spans="8:8" s="1538" ht="54.0" customFormat="1" customHeight="1">
      <c r="A91" s="1443"/>
      <c r="B91" s="1539" t="s">
        <v>70</v>
      </c>
      <c r="C91" s="1551" t="str">
        <f>'Result Entry'!$BF$3</f>
        <v>CHEMISTRY</v>
      </c>
      <c r="D91" s="1552"/>
      <c r="E91" s="1728" t="str">
        <f>IF($J76="TC",0,IF($J76="Nso",0,VLOOKUP($A73,'Result Entry'!$B$9:$FW$108,55,0)))</f>
        <v>G2</v>
      </c>
      <c r="F91" s="1729">
        <f>IF($J76="TC",0,IF($J76="Nso",0,VLOOKUP($A73,'Result Entry'!$B$9:$FW$108,56,0)))</f>
        <v>2.0</v>
      </c>
      <c r="G91" s="1736">
        <f t="shared" si="6"/>
        <v>2.0</v>
      </c>
      <c r="H91" s="1683">
        <f>IF($J76="TC",0,IF($J76="Nso",0,VLOOKUP($A73,'Result Entry'!$B$9:$FW$108,61,0)))</f>
        <v>70.0</v>
      </c>
      <c r="I91" s="1737"/>
      <c r="J91" s="1738">
        <f>IF($J76="TC",0,IF($J76="Nso",0,VLOOKUP($A73,'Result Entry'!$B$9:$FW$108,65,0)))</f>
        <v>40.0</v>
      </c>
      <c r="K91" s="1737"/>
      <c r="L91" s="1733">
        <f t="shared" si="7"/>
        <v>110.0</v>
      </c>
      <c r="M91" s="1734">
        <f t="shared" si="8"/>
        <v>112.0</v>
      </c>
      <c r="N91" s="1735" t="str">
        <f>IF($J76="TC",0,IF($J76="Nso",0,VLOOKUP($A73,'Result Entry'!$B$9:$FW$108,70,0)))</f>
        <v/>
      </c>
    </row>
    <row r="92" spans="8:8" s="1538" ht="54.0" customFormat="1" customHeight="1">
      <c r="A92" s="1443"/>
      <c r="B92" s="1539" t="s">
        <v>70</v>
      </c>
      <c r="C92" s="1551" t="str">
        <f>'Result Entry'!$BW$3</f>
        <v>BIOLOGY</v>
      </c>
      <c r="D92" s="1552"/>
      <c r="E92" s="1739" t="str">
        <f>IF($J76="TC",0,IF($J76="Nso",0,VLOOKUP($A73,'Result Entry'!$B$9:$FW$108,71,0)))</f>
        <v>P</v>
      </c>
      <c r="F92" s="1740" t="str">
        <f>IF($J76="TC",0,IF($J76="Nso",0,VLOOKUP($A73,'Result Entry'!$B$9:$FW$108,72,0)))</f>
        <v>I</v>
      </c>
      <c r="G92" s="1741">
        <f t="shared" si="6"/>
        <v>0.0</v>
      </c>
      <c r="H92" s="1742">
        <f>IF($J76="TC",0,IF($J76="Nso",0,VLOOKUP($A73,'Result Entry'!$B$9:$FW$108,77,0)))</f>
        <v>30.0</v>
      </c>
      <c r="I92" s="1743"/>
      <c r="J92" s="1744">
        <f>IF($J76="TC",0,IF($J76="Nso",0,VLOOKUP($A73,'Result Entry'!$B$9:$FW$108,81,0)))</f>
        <v>65.0</v>
      </c>
      <c r="K92" s="1743"/>
      <c r="L92" s="1745">
        <f t="shared" si="7"/>
        <v>95.0</v>
      </c>
      <c r="M92" s="1746">
        <f t="shared" si="8"/>
        <v>95.0</v>
      </c>
      <c r="N92" s="1735">
        <f>IF($J76="TC",0,IF($J76="Nso",0,VLOOKUP($A73,'Result Entry'!$B$9:$FW$108,86,0)))</f>
        <v>40.0</v>
      </c>
    </row>
    <row r="93" spans="8:8" ht="39.75" customHeight="1">
      <c r="A93" s="1443"/>
      <c r="B93" s="1503" t="s">
        <v>70</v>
      </c>
      <c r="C93" s="1565" t="s">
        <v>78</v>
      </c>
      <c r="D93" s="1566"/>
      <c r="E93" s="1567"/>
      <c r="F93" s="1747" t="s">
        <v>79</v>
      </c>
      <c r="G93" s="1748"/>
      <c r="H93" s="1747" t="s">
        <v>80</v>
      </c>
      <c r="I93" s="1749"/>
      <c r="J93" s="1750" t="s">
        <v>42</v>
      </c>
      <c r="K93" s="1797" t="s">
        <v>92</v>
      </c>
      <c r="L93" s="1752" t="s">
        <v>40</v>
      </c>
      <c r="M93" s="1753"/>
      <c r="N93" s="1754" t="s">
        <v>44</v>
      </c>
    </row>
    <row r="94" spans="8:8" ht="39.75" customHeight="1">
      <c r="A94" s="1443"/>
      <c r="B94" s="1503" t="s">
        <v>70</v>
      </c>
      <c r="C94" s="1577"/>
      <c r="D94" s="1578"/>
      <c r="E94" s="1579"/>
      <c r="F94" s="1755">
        <f>IF($J76="TC",0,IF($J76="Nso",0,VLOOKUP($A73,'Result Entry'!$B$9:$FW$108,146,0)))</f>
        <v>0.0</v>
      </c>
      <c r="G94" s="1756"/>
      <c r="H94" s="1757">
        <f>IF($J76="TC",0,IF($J76="Nso",0,VLOOKUP($A73,'Result Entry'!$B$9:$FW$108,147,0)))</f>
        <v>78.0</v>
      </c>
      <c r="I94" s="1758"/>
      <c r="J94" s="1584">
        <f>IF($J76="TC",0,IF($J76="Nso",0,VLOOKUP($A73,'Result Entry'!$B$9:$FW$108,148,0)))</f>
        <v>39.0</v>
      </c>
      <c r="K94" s="1759" t="str">
        <f>IF($J76="TC",0,IF($J76="Nso",0,VLOOKUP($A73,'Result Entry'!$B$9:$FW$108,149,0)))</f>
        <v>D</v>
      </c>
      <c r="L94" s="1586">
        <f>IF($J76="TC",0,IF($J76="Nso",0,VLOOKUP($A73,'Result Entry'!$B$9:$FW$108,150,0)))</f>
        <v>10.0</v>
      </c>
      <c r="M94" s="1587"/>
      <c r="N94" s="1588">
        <f>IF($J76="TC",0,IF($J76="Nso",0,VLOOKUP($A73,'Result Entry'!$B$9:$FW$108,152,0)))</f>
        <v>21.0</v>
      </c>
    </row>
    <row r="95" spans="8:8" ht="39.75" customHeight="1">
      <c r="A95" s="1443"/>
      <c r="B95" s="1503" t="s">
        <v>70</v>
      </c>
      <c r="C95" s="1589" t="s">
        <v>59</v>
      </c>
      <c r="D95" s="1590"/>
      <c r="E95" s="1590"/>
      <c r="F95" s="1590"/>
      <c r="G95" s="1590"/>
      <c r="H95" s="1591"/>
      <c r="I95" s="1592" t="s">
        <v>60</v>
      </c>
      <c r="J95" s="1593"/>
      <c r="K95" s="1760">
        <f>VLOOKUP($A73,'Result Entry'!$B$9:$FW$108,143,0)</f>
        <v>33.0</v>
      </c>
      <c r="L95" s="1761"/>
      <c r="M95" s="1596" t="s">
        <v>38</v>
      </c>
      <c r="N95" s="1597"/>
    </row>
    <row r="96" spans="8:8" ht="39.75" customHeight="1">
      <c r="A96" s="1443"/>
      <c r="B96" s="1503" t="s">
        <v>70</v>
      </c>
      <c r="C96" s="1598" t="s">
        <v>55</v>
      </c>
      <c r="D96" s="1599"/>
      <c r="E96" s="1599"/>
      <c r="F96" s="1600" t="s">
        <v>158</v>
      </c>
      <c r="G96" s="1601"/>
      <c r="H96" s="1602" t="s">
        <v>48</v>
      </c>
      <c r="I96" s="1603" t="s">
        <v>61</v>
      </c>
      <c r="J96" s="1604"/>
      <c r="K96" s="1762">
        <f>VLOOKUP($A73,'Result Entry'!$B$9:$FW$108,144,0)</f>
        <v>45.0</v>
      </c>
      <c r="L96" s="1763"/>
      <c r="M96" s="1607">
        <f>VLOOKUP($A73,'Result Entry'!$B$9:$FW$108,145,0)</f>
        <v>0.0</v>
      </c>
      <c r="N96" s="1608"/>
    </row>
    <row r="97" spans="8:8" ht="39.75" customHeight="1">
      <c r="A97" s="1443"/>
      <c r="B97" s="1503" t="s">
        <v>70</v>
      </c>
      <c r="C97" s="1598"/>
      <c r="D97" s="1599"/>
      <c r="E97" s="1599"/>
      <c r="F97" s="1609"/>
      <c r="G97" s="1610"/>
      <c r="H97" s="1611" t="s">
        <v>100</v>
      </c>
      <c r="I97" s="1612" t="s">
        <v>62</v>
      </c>
      <c r="J97" s="1613"/>
      <c r="K97" s="1764">
        <f>IF($J76="TC","Transferred",IF($J76="Nso","NameSeparated",VLOOKUP($A73,'Result Entry'!$B$9:$FW$108,153,0)))</f>
        <v>42.0</v>
      </c>
      <c r="L97" s="1764"/>
      <c r="M97" s="1764"/>
      <c r="N97" s="1765"/>
    </row>
    <row r="98" spans="8:8" ht="39.75" customHeight="1">
      <c r="A98" s="1443"/>
      <c r="B98" s="1503" t="s">
        <v>70</v>
      </c>
      <c r="C98" s="1766" t="str">
        <f>'Result Entry'!$DU$3</f>
        <v>Foundation Of Information Tech.</v>
      </c>
      <c r="D98" s="1767"/>
      <c r="E98" s="1768"/>
      <c r="F98" s="1769" t="str">
        <f>IF($J76="TC",0,IF($J76="Nso",0,VLOOKUP($A73,'Result Entry'!$B$9:$GS$108,170,0)))</f>
        <v/>
      </c>
      <c r="G98" s="1769"/>
      <c r="H98" s="1770">
        <f>IF($J76="TC",0,IF($J76="Nso",0,VLOOKUP($A73,'Result Entry'!$B$9:$GS$108,112,0)))</f>
        <v>0.0</v>
      </c>
      <c r="I98" s="1621" t="s">
        <v>72</v>
      </c>
      <c r="J98" s="1622"/>
      <c r="K98" s="1771">
        <f>'Result Entry'!$T$2</f>
        <v>45041.0</v>
      </c>
      <c r="L98" s="1772"/>
      <c r="M98" s="1772"/>
      <c r="N98" s="1773"/>
    </row>
    <row r="99" spans="8:8" ht="39.75" customHeight="1">
      <c r="A99" s="1443"/>
      <c r="B99" s="1503" t="s">
        <v>70</v>
      </c>
      <c r="C99" s="1774" t="str">
        <f>'Result Entry'!$EI$3</f>
        <v>G.I.A.I.-II</v>
      </c>
      <c r="D99" s="1775"/>
      <c r="E99" s="1776"/>
      <c r="F99" s="1769" t="str">
        <f>IF($J76="TC",0,IF($J76="Nso",0,VLOOKUP($A73,'Result Entry'!$B$9:$GS$108,174,0)))</f>
        <v>FAILED</v>
      </c>
      <c r="G99" s="1769"/>
      <c r="H99" s="1770">
        <f>IF($J76="TC",0,IF($J76="Nso",0,VLOOKUP($A73,'Result Entry'!$B$9:$GS$108,124,0)))</f>
        <v>10.0</v>
      </c>
      <c r="I99" s="1626"/>
      <c r="J99" s="1627"/>
      <c r="K99" s="1627"/>
      <c r="L99" s="1627"/>
      <c r="M99" s="1627"/>
      <c r="N99" s="1628"/>
    </row>
    <row r="100" spans="8:8" ht="39.75" customHeight="1">
      <c r="A100" s="1443"/>
      <c r="B100" s="1503" t="s">
        <v>70</v>
      </c>
      <c r="C100" s="1774" t="str">
        <f>'Result Entry'!$EU$3</f>
        <v>SOC.SER.PLAN</v>
      </c>
      <c r="D100" s="1775"/>
      <c r="E100" s="1776"/>
      <c r="F100" s="1769" t="str">
        <f>IF($J76="TC",0,IF($J76="Nso",0,VLOOKUP($A73,'Result Entry'!$B$9:$HS$108,178,0)))</f>
        <v>Need Improvement</v>
      </c>
      <c r="G100" s="1769"/>
      <c r="H100" s="1770">
        <f>IF($J76="TC",0,IF($J76="Nso",0,VLOOKUP($A73,'Result Entry'!$B$9:$GS$108,136,0)))</f>
        <v>90.0</v>
      </c>
      <c r="I100" s="1629" t="s">
        <v>175</v>
      </c>
      <c r="J100" s="1630"/>
      <c r="K100" s="1798"/>
      <c r="L100" s="1799"/>
      <c r="M100" s="1799"/>
      <c r="N100" s="1800"/>
    </row>
    <row r="101" spans="8:8" ht="39.75" customHeight="1">
      <c r="A101" s="1443"/>
      <c r="B101" s="1503" t="s">
        <v>70</v>
      </c>
      <c r="C101" s="1774" t="str">
        <f>'Result Entry'!$FG$3</f>
        <v>Jeewan Kaushal</v>
      </c>
      <c r="D101" s="1775"/>
      <c r="E101" s="1776"/>
      <c r="F101" s="1769" t="str">
        <f>IF($J76="TC",0,IF($J76="Nso",0,VLOOKUP($A73,'Result Entry'!$B$9:$HS$108,182,0)))</f>
        <v>I</v>
      </c>
      <c r="G101" s="1769"/>
      <c r="H101" s="1770">
        <f>IF($J76="TC",0,IF($J76="Nso",0,VLOOKUP($A73,'Result Entry'!$B$9:$HS$108,136,0)))</f>
        <v>90.0</v>
      </c>
      <c r="I101" s="1629" t="s">
        <v>149</v>
      </c>
      <c r="J101" s="1630"/>
      <c r="K101" s="1630"/>
      <c r="L101" s="1630"/>
      <c r="M101" s="1630"/>
      <c r="N101" s="1634"/>
    </row>
    <row r="102" spans="8:8" ht="39.75" customHeight="1">
      <c r="A102" s="1443"/>
      <c r="B102" s="1483" t="s">
        <v>70</v>
      </c>
      <c r="C102" s="1777" t="s">
        <v>181</v>
      </c>
      <c r="D102" s="1778"/>
      <c r="E102" s="1779"/>
      <c r="F102" s="1780" t="s">
        <v>182</v>
      </c>
      <c r="G102" s="1781"/>
      <c r="H102" s="1782" t="s">
        <v>31</v>
      </c>
      <c r="I102" s="1629" t="s">
        <v>176</v>
      </c>
      <c r="J102" s="1630"/>
      <c r="K102" s="1630"/>
      <c r="L102" s="1630"/>
      <c r="M102" s="1630"/>
      <c r="N102" s="1634"/>
    </row>
    <row r="103" spans="8:8" ht="39.75" customHeight="1">
      <c r="A103" s="1443"/>
      <c r="B103" s="1483" t="s">
        <v>70</v>
      </c>
      <c r="C103" s="1783"/>
      <c r="D103" s="1784"/>
      <c r="E103" s="1785"/>
      <c r="F103" s="1786" t="s">
        <v>183</v>
      </c>
      <c r="G103" s="1787"/>
      <c r="H103" s="1788" t="s">
        <v>180</v>
      </c>
      <c r="I103" s="1647" t="s">
        <v>68</v>
      </c>
      <c r="J103" s="1648"/>
      <c r="K103" s="1648"/>
      <c r="L103" s="1648"/>
      <c r="M103" s="1648"/>
      <c r="N103" s="1649"/>
    </row>
    <row r="104" spans="8:8" ht="39.75" customHeight="1">
      <c r="A104" s="1443"/>
      <c r="B104" s="1483" t="s">
        <v>70</v>
      </c>
      <c r="C104" s="1783"/>
      <c r="D104" s="1784"/>
      <c r="E104" s="1785"/>
      <c r="F104" s="1786" t="s">
        <v>186</v>
      </c>
      <c r="G104" s="1787"/>
      <c r="H104" s="1788" t="s">
        <v>63</v>
      </c>
      <c r="I104" s="1650"/>
      <c r="J104" s="1651"/>
      <c r="K104" s="1651"/>
      <c r="L104" s="1651"/>
      <c r="M104" s="1651"/>
      <c r="N104" s="1652"/>
    </row>
    <row r="105" spans="8:8" ht="39.75" customHeight="1">
      <c r="A105" s="1443"/>
      <c r="B105" s="1483" t="s">
        <v>70</v>
      </c>
      <c r="C105" s="1783"/>
      <c r="D105" s="1784"/>
      <c r="E105" s="1785"/>
      <c r="F105" s="1786" t="s">
        <v>187</v>
      </c>
      <c r="G105" s="1787"/>
      <c r="H105" s="1788" t="s">
        <v>64</v>
      </c>
      <c r="I105" s="1650"/>
      <c r="J105" s="1651"/>
      <c r="K105" s="1651"/>
      <c r="L105" s="1651"/>
      <c r="M105" s="1651"/>
      <c r="N105" s="1652"/>
    </row>
    <row r="106" spans="8:8" ht="39.75" customHeight="1">
      <c r="A106" s="1443"/>
      <c r="B106" s="1483" t="s">
        <v>70</v>
      </c>
      <c r="C106" s="1783"/>
      <c r="D106" s="1784"/>
      <c r="E106" s="1785"/>
      <c r="F106" s="1786" t="s">
        <v>184</v>
      </c>
      <c r="G106" s="1787"/>
      <c r="H106" s="1788" t="s">
        <v>66</v>
      </c>
      <c r="I106" s="1653" t="s">
        <v>81</v>
      </c>
      <c r="J106" s="1654"/>
      <c r="K106" s="1654"/>
      <c r="L106" s="1654"/>
      <c r="M106" s="1654"/>
      <c r="N106" s="1655"/>
    </row>
    <row r="107" spans="8:8" ht="39.75" customHeight="1">
      <c r="A107" s="1443"/>
      <c r="B107" s="1656" t="s">
        <v>70</v>
      </c>
      <c r="C107" s="1789"/>
      <c r="D107" s="1790"/>
      <c r="E107" s="1791"/>
      <c r="F107" s="1792" t="s">
        <v>185</v>
      </c>
      <c r="G107" s="1793"/>
      <c r="H107" s="1794" t="s">
        <v>65</v>
      </c>
      <c r="I107" s="1663"/>
      <c r="J107" s="1664"/>
      <c r="K107" s="1664"/>
      <c r="L107" s="1664"/>
      <c r="M107" s="1664"/>
      <c r="N107" s="1665"/>
    </row>
    <row r="108" spans="8:8" s="927" ht="123.75" customFormat="1" customHeight="1">
      <c r="A108" s="1439"/>
      <c r="B108" s="1795"/>
      <c r="C108" s="1796"/>
      <c r="D108" s="1796"/>
      <c r="E108" s="1796"/>
      <c r="F108" s="1796"/>
      <c r="G108" s="1796"/>
      <c r="H108" s="1796"/>
      <c r="I108" s="1796"/>
      <c r="J108" s="1796"/>
      <c r="K108" s="1796"/>
      <c r="L108" s="1796"/>
      <c r="M108" s="1796"/>
      <c r="N108" s="1796"/>
    </row>
    <row r="109" spans="8:8" ht="24.75" customHeight="1">
      <c r="A109" s="1441">
        <f>A73+1</f>
        <v>4.0</v>
      </c>
      <c r="B109" s="1442" t="s">
        <v>51</v>
      </c>
      <c r="C109" s="1442"/>
      <c r="D109" s="1442"/>
      <c r="E109" s="1442"/>
      <c r="F109" s="1442"/>
      <c r="G109" s="1442"/>
      <c r="H109" s="1442"/>
      <c r="I109" s="1442"/>
      <c r="J109" s="1442"/>
      <c r="K109" s="1442"/>
      <c r="L109" s="1442"/>
      <c r="M109" s="1442"/>
      <c r="N109" s="1442"/>
    </row>
    <row r="110" spans="8:8" ht="62.25" customHeight="1">
      <c r="A110" s="1443"/>
      <c r="B110" s="1444"/>
      <c r="C110" s="1445"/>
      <c r="D110" s="1671" t="str">
        <f>Master!$E$8</f>
        <v>Govt. Sr. Secondary School </v>
      </c>
      <c r="E110" s="1672"/>
      <c r="F110" s="1672"/>
      <c r="G110" s="1672"/>
      <c r="H110" s="1672"/>
      <c r="I110" s="1672"/>
      <c r="J110" s="1672"/>
      <c r="K110" s="1672"/>
      <c r="L110" s="1672"/>
      <c r="M110" s="1672"/>
      <c r="N110" s="1673"/>
    </row>
    <row r="111" spans="8:8" ht="33.0" customHeight="1">
      <c r="A111" s="1443"/>
      <c r="B111" s="1449"/>
      <c r="C111" s="1450"/>
      <c r="D111" s="1451" t="str">
        <f>Master!$E$11</f>
        <v>P.S.-Bapini (Jodhpur)</v>
      </c>
      <c r="E111" s="1452"/>
      <c r="F111" s="1452"/>
      <c r="G111" s="1452"/>
      <c r="H111" s="1452"/>
      <c r="I111" s="1452"/>
      <c r="J111" s="1452"/>
      <c r="K111" s="1452"/>
      <c r="L111" s="1452"/>
      <c r="M111" s="1452"/>
      <c r="N111" s="1453"/>
    </row>
    <row r="112" spans="8:8" ht="30.0" customHeight="1">
      <c r="A112" s="1443"/>
      <c r="B112" s="1454"/>
      <c r="C112" s="1455" t="s">
        <v>151</v>
      </c>
      <c r="D112" s="1456"/>
      <c r="E112" s="1456"/>
      <c r="F112" s="1456"/>
      <c r="G112" s="1457"/>
      <c r="H112" s="1458" t="s">
        <v>128</v>
      </c>
      <c r="I112" s="1458"/>
      <c r="J112" s="1674" t="str">
        <f>VLOOKUP(A109,'Result Entry'!$B$6:$K$108,6,0)</f>
        <v>NSO</v>
      </c>
      <c r="K112" s="1460" t="s">
        <v>69</v>
      </c>
      <c r="L112" s="1461"/>
      <c r="M112" s="1462">
        <f>Master!$E$14</f>
        <v>8.151106901E9</v>
      </c>
      <c r="N112" s="1463"/>
    </row>
    <row r="113" spans="8:8" ht="30.0" customHeight="1">
      <c r="A113" s="1443"/>
      <c r="B113" s="1464"/>
      <c r="C113" s="1465"/>
      <c r="D113" s="1466"/>
      <c r="E113" s="1466"/>
      <c r="F113" s="1466"/>
      <c r="G113" s="1467"/>
      <c r="H113" s="1468"/>
      <c r="I113" s="1468"/>
      <c r="J113" s="1675"/>
      <c r="K113" s="1470" t="s">
        <v>67</v>
      </c>
      <c r="L113" s="1471"/>
      <c r="M113" s="1472"/>
      <c r="N113" s="1473"/>
      <c r="O113" s="23" t="s">
        <v>157</v>
      </c>
    </row>
    <row r="114" spans="8:8" ht="30.0" customHeight="1">
      <c r="A114" s="1443"/>
      <c r="B114" s="1464"/>
      <c r="C114" s="1474"/>
      <c r="D114" s="1475"/>
      <c r="E114" s="1475"/>
      <c r="F114" s="1475"/>
      <c r="G114" s="1476"/>
      <c r="H114" s="1477"/>
      <c r="I114" s="1477"/>
      <c r="J114" s="1676"/>
      <c r="K114" s="1479" t="s">
        <v>52</v>
      </c>
      <c r="L114" s="1480"/>
      <c r="M114" s="1481" t="str">
        <f>Master!$E$6</f>
        <v>2022-23</v>
      </c>
      <c r="N114" s="1482"/>
    </row>
    <row r="115" spans="8:8" ht="39.75" customHeight="1">
      <c r="A115" s="1443"/>
      <c r="B115" s="1483" t="s">
        <v>70</v>
      </c>
      <c r="C115" s="1677" t="s">
        <v>21</v>
      </c>
      <c r="D115" s="1678"/>
      <c r="E115" s="1678"/>
      <c r="F115" s="1679"/>
      <c r="G115" s="1680" t="s">
        <v>150</v>
      </c>
      <c r="H115" s="1681">
        <f>VLOOKUP($A109,'Result Entry'!$B$9:$FW$108,4,0)</f>
        <v>51.0</v>
      </c>
      <c r="I115" s="1681"/>
      <c r="J115" s="1681"/>
      <c r="K115" s="1681"/>
      <c r="L115" s="1681"/>
      <c r="M115" s="1681"/>
      <c r="N115" s="1682"/>
    </row>
    <row r="116" spans="8:8" ht="39.75" customHeight="1">
      <c r="A116" s="1443"/>
      <c r="B116" s="1483" t="s">
        <v>70</v>
      </c>
      <c r="C116" s="1683" t="s">
        <v>23</v>
      </c>
      <c r="D116" s="1684"/>
      <c r="E116" s="1684"/>
      <c r="F116" s="1685"/>
      <c r="G116" s="1686" t="s">
        <v>150</v>
      </c>
      <c r="H116" s="1687" t="str">
        <f>VLOOKUP($A109,'Result Entry'!$B$9:$FW$108,7,0)</f>
        <v>HGJG</v>
      </c>
      <c r="I116" s="1687"/>
      <c r="J116" s="1687"/>
      <c r="K116" s="1687"/>
      <c r="L116" s="1687"/>
      <c r="M116" s="1687"/>
      <c r="N116" s="1688"/>
    </row>
    <row r="117" spans="8:8" ht="39.75" customHeight="1">
      <c r="A117" s="1443"/>
      <c r="B117" s="1483" t="s">
        <v>70</v>
      </c>
      <c r="C117" s="1683" t="s">
        <v>24</v>
      </c>
      <c r="D117" s="1684"/>
      <c r="E117" s="1684"/>
      <c r="F117" s="1685"/>
      <c r="G117" s="1686" t="s">
        <v>150</v>
      </c>
      <c r="H117" s="1687" t="str">
        <f>VLOOKUP($A109,'Result Entry'!$B$9:$FW$108,8,0)</f>
        <v>HJGG</v>
      </c>
      <c r="I117" s="1687"/>
      <c r="J117" s="1687"/>
      <c r="K117" s="1687"/>
      <c r="L117" s="1687"/>
      <c r="M117" s="1687"/>
      <c r="N117" s="1688"/>
    </row>
    <row r="118" spans="8:8" ht="39.75" customHeight="1">
      <c r="A118" s="1443"/>
      <c r="B118" s="1483" t="s">
        <v>70</v>
      </c>
      <c r="C118" s="1683" t="s">
        <v>53</v>
      </c>
      <c r="D118" s="1684"/>
      <c r="E118" s="1684"/>
      <c r="F118" s="1685"/>
      <c r="G118" s="1686" t="s">
        <v>150</v>
      </c>
      <c r="H118" s="1687" t="str">
        <f>VLOOKUP($A109,'Result Entry'!$B$9:$FW$108,9,0)</f>
        <v>BGJHGJ</v>
      </c>
      <c r="I118" s="1687"/>
      <c r="J118" s="1687"/>
      <c r="K118" s="1687"/>
      <c r="L118" s="1687"/>
      <c r="M118" s="1687"/>
      <c r="N118" s="1688"/>
    </row>
    <row r="119" spans="8:8" ht="39.75" customHeight="1">
      <c r="A119" s="1443"/>
      <c r="B119" s="1483" t="s">
        <v>70</v>
      </c>
      <c r="C119" s="1683" t="s">
        <v>54</v>
      </c>
      <c r="D119" s="1684"/>
      <c r="E119" s="1684"/>
      <c r="F119" s="1685"/>
      <c r="G119" s="1686" t="s">
        <v>150</v>
      </c>
      <c r="H119" s="1689" t="str">
        <f>CONCATENATE('Result Entry'!$G$4,'Result Entry'!$J$4)</f>
        <v>11(A)</v>
      </c>
      <c r="I119" s="1687"/>
      <c r="J119" s="1687"/>
      <c r="K119" s="1687"/>
      <c r="L119" s="1687"/>
      <c r="M119" s="1687"/>
      <c r="N119" s="1688"/>
    </row>
    <row r="120" spans="8:8" ht="39.75" customHeight="1">
      <c r="A120" s="1443"/>
      <c r="B120" s="1483" t="s">
        <v>70</v>
      </c>
      <c r="C120" s="1690" t="s">
        <v>26</v>
      </c>
      <c r="D120" s="1691"/>
      <c r="E120" s="1691"/>
      <c r="F120" s="1692"/>
      <c r="G120" s="1693" t="s">
        <v>150</v>
      </c>
      <c r="H120" s="1694">
        <f>VLOOKUP($A109,'Result Entry'!$B$9:$FW$108,10,0)</f>
        <v>0.0</v>
      </c>
      <c r="I120" s="1694"/>
      <c r="J120" s="1694"/>
      <c r="K120" s="1694"/>
      <c r="L120" s="1694"/>
      <c r="M120" s="1694"/>
      <c r="N120" s="1695"/>
    </row>
    <row r="121" spans="8:8" ht="30.0" customHeight="1">
      <c r="A121" s="1443"/>
      <c r="B121" s="1503" t="s">
        <v>70</v>
      </c>
      <c r="C121" s="1696" t="s">
        <v>168</v>
      </c>
      <c r="D121" s="1697"/>
      <c r="E121" s="1698" t="s">
        <v>73</v>
      </c>
      <c r="F121" s="1699" t="s">
        <v>74</v>
      </c>
      <c r="G121" s="1700" t="s">
        <v>169</v>
      </c>
      <c r="H121" s="1701" t="s">
        <v>56</v>
      </c>
      <c r="I121" s="1702"/>
      <c r="J121" s="1703" t="s">
        <v>85</v>
      </c>
      <c r="K121" s="1704"/>
      <c r="L121" s="1705" t="s">
        <v>170</v>
      </c>
      <c r="M121" s="1706" t="s">
        <v>77</v>
      </c>
      <c r="N121" s="1707" t="s">
        <v>99</v>
      </c>
    </row>
    <row r="122" spans="8:8" ht="30.0" customHeight="1">
      <c r="A122" s="1443"/>
      <c r="B122" s="1503"/>
      <c r="C122" s="1708"/>
      <c r="D122" s="1709"/>
      <c r="E122" s="1710"/>
      <c r="F122" s="1711"/>
      <c r="G122" s="1712"/>
      <c r="H122" s="1713"/>
      <c r="I122" s="1714"/>
      <c r="J122" s="1715"/>
      <c r="K122" s="1716"/>
      <c r="L122" s="1717"/>
      <c r="M122" s="1718"/>
      <c r="N122" s="1719"/>
    </row>
    <row r="123" spans="8:8" ht="39.75" customHeight="1">
      <c r="A123" s="1443"/>
      <c r="B123" s="1503" t="s">
        <v>70</v>
      </c>
      <c r="C123" s="1528" t="s">
        <v>57</v>
      </c>
      <c r="D123" s="1529"/>
      <c r="E123" s="1720">
        <f>'Result Entry'!$L$7</f>
        <v>10.0</v>
      </c>
      <c r="F123" s="1721">
        <f>'Result Entry'!$M$7</f>
        <v>10.0</v>
      </c>
      <c r="G123" s="1722">
        <f t="shared" si="9" ref="G123:G128">SUM(E123:F123)</f>
        <v>20.0</v>
      </c>
      <c r="H123" s="1723">
        <f>'Result Entry'!$AU$7</f>
        <v>70.0</v>
      </c>
      <c r="I123" s="1724"/>
      <c r="J123" s="1725">
        <f>'Result Entry'!$AY$7</f>
        <v>100.0</v>
      </c>
      <c r="K123" s="1724"/>
      <c r="L123" s="1722">
        <f t="shared" si="10" ref="L123:L128">SUM(H123,J123)</f>
        <v>170.0</v>
      </c>
      <c r="M123" s="1726">
        <f t="shared" si="11" ref="M123:M128">SUM(G123,L123)</f>
        <v>190.0</v>
      </c>
      <c r="N123" s="1727"/>
    </row>
    <row r="124" spans="8:8" s="1538" ht="54.0" customFormat="1" customHeight="1">
      <c r="A124" s="1443"/>
      <c r="B124" s="1539" t="s">
        <v>70</v>
      </c>
      <c r="C124" s="1540" t="str">
        <f>'Result Entry'!$L$3</f>
        <v>HINDI Comp.</v>
      </c>
      <c r="D124" s="1541"/>
      <c r="E124" s="1728">
        <f>IF($J112="TC",0,IF($J112="Nso",0,VLOOKUP($A109,'Result Entry'!$B$9:$FW$108,11,0)))</f>
        <v>0.0</v>
      </c>
      <c r="F124" s="1729">
        <f>IF($J112="TC",0,IF($J112="Nso",0,VLOOKUP($A109,'Result Entry'!$B$9:$FW$108,12,0)))</f>
        <v>0.0</v>
      </c>
      <c r="G124" s="1730">
        <f t="shared" si="9"/>
        <v>0.0</v>
      </c>
      <c r="H124" s="1677">
        <f>IF($J112="TC",0,IF($J112="Nso",0,VLOOKUP($A109,'Result Entry'!$B$9:$FW$108,16,0)))</f>
        <v>0.0</v>
      </c>
      <c r="I124" s="1731"/>
      <c r="J124" s="1732">
        <f>IF($J112="TC",0,IF($J112="Nso",0,VLOOKUP($A109,'Result Entry'!$B$9:$FW$108,19,0)))</f>
        <v>0.0</v>
      </c>
      <c r="K124" s="1731"/>
      <c r="L124" s="1733">
        <f t="shared" si="10"/>
        <v>0.0</v>
      </c>
      <c r="M124" s="1734">
        <f t="shared" si="11"/>
        <v>0.0</v>
      </c>
      <c r="N124" s="1735">
        <f>IF($J112="TC",0,IF($J112="Nso",0,VLOOKUP($A109,'Result Entry'!$B$9:$FW$108,24,0)))</f>
        <v>0.0</v>
      </c>
    </row>
    <row r="125" spans="8:8" s="1538" ht="54.0" customFormat="1" customHeight="1">
      <c r="A125" s="1443"/>
      <c r="B125" s="1539" t="s">
        <v>70</v>
      </c>
      <c r="C125" s="1551" t="str">
        <f>'Result Entry'!$Z$3</f>
        <v>ENGLISH Comp.</v>
      </c>
      <c r="D125" s="1552"/>
      <c r="E125" s="1728">
        <f>IF($J112="TC",0,IF($J112="Nso",0,VLOOKUP($A109,'Result Entry'!$B$9:$FW$108,25,0)))</f>
        <v>0.0</v>
      </c>
      <c r="F125" s="1729">
        <f>IF($J112="TC",0,IF($J112="Nso",0,VLOOKUP($A109,'Result Entry'!$B$9:$FW$108,26,0)))</f>
        <v>0.0</v>
      </c>
      <c r="G125" s="1736">
        <f t="shared" si="9"/>
        <v>0.0</v>
      </c>
      <c r="H125" s="1683">
        <f>IF($J112="TC",0,IF($J112="Nso",0,VLOOKUP($A109,'Result Entry'!$B$9:$FW$108,30,0)))</f>
        <v>0.0</v>
      </c>
      <c r="I125" s="1737"/>
      <c r="J125" s="1738">
        <f>IF($J112="TC",0,IF($J112="Nso",0,VLOOKUP($A109,'Result Entry'!$B$9:$FW$108,33,0)))</f>
        <v>0.0</v>
      </c>
      <c r="K125" s="1737"/>
      <c r="L125" s="1733">
        <f t="shared" si="10"/>
        <v>0.0</v>
      </c>
      <c r="M125" s="1734">
        <f t="shared" si="11"/>
        <v>0.0</v>
      </c>
      <c r="N125" s="1735">
        <f>IF($J112="TC",0,IF($J112="Nso",0,VLOOKUP($A109,'Result Entry'!$B$9:$FW$108,38,0)))</f>
        <v>0.0</v>
      </c>
    </row>
    <row r="126" spans="8:8" s="1538" ht="54.0" customFormat="1" customHeight="1">
      <c r="A126" s="1443"/>
      <c r="B126" s="1539" t="s">
        <v>70</v>
      </c>
      <c r="C126" s="1551" t="str">
        <f>'Result Entry'!$AO$3</f>
        <v>PHYSICS</v>
      </c>
      <c r="D126" s="1552"/>
      <c r="E126" s="1728">
        <f>IF($J112="TC",0,IF($J112="Nso",0,VLOOKUP($A109,'Result Entry'!$B$9:$FW$108,39,0)))</f>
        <v>0.0</v>
      </c>
      <c r="F126" s="1729">
        <f>IF($J112="TC",0,IF($J112="Nso",0,VLOOKUP($A109,'Result Entry'!$B$9:$FW$108,40,0)))</f>
        <v>0.0</v>
      </c>
      <c r="G126" s="1736">
        <f t="shared" si="9"/>
        <v>0.0</v>
      </c>
      <c r="H126" s="1683">
        <f>IF($J112="TC",0,IF($J112="Nso",0,VLOOKUP($A109,'Result Entry'!$B$9:$FW$108,45,0)))</f>
        <v>0.0</v>
      </c>
      <c r="I126" s="1737"/>
      <c r="J126" s="1738">
        <f>IF($J112="TC",0,IF($J112="Nso",0,VLOOKUP($A109,'Result Entry'!$B$9:$FW$108,49,0)))</f>
        <v>0.0</v>
      </c>
      <c r="K126" s="1737"/>
      <c r="L126" s="1733">
        <f t="shared" si="10"/>
        <v>0.0</v>
      </c>
      <c r="M126" s="1734">
        <f t="shared" si="11"/>
        <v>0.0</v>
      </c>
      <c r="N126" s="1735">
        <f>IF($J112="TC",0,IF($J112="Nso",0,VLOOKUP($A109,'Result Entry'!$B$9:$FW$108,54,0)))</f>
        <v>0.0</v>
      </c>
    </row>
    <row r="127" spans="8:8" s="1538" ht="54.0" customFormat="1" customHeight="1">
      <c r="A127" s="1443"/>
      <c r="B127" s="1539" t="s">
        <v>70</v>
      </c>
      <c r="C127" s="1551" t="str">
        <f>'Result Entry'!$BF$3</f>
        <v>CHEMISTRY</v>
      </c>
      <c r="D127" s="1552"/>
      <c r="E127" s="1728">
        <f>IF($J112="TC",0,IF($J112="Nso",0,VLOOKUP($A109,'Result Entry'!$B$9:$FW$108,55,0)))</f>
        <v>0.0</v>
      </c>
      <c r="F127" s="1729">
        <f>IF($J112="TC",0,IF($J112="Nso",0,VLOOKUP($A109,'Result Entry'!$B$9:$FW$108,56,0)))</f>
        <v>0.0</v>
      </c>
      <c r="G127" s="1736">
        <f t="shared" si="9"/>
        <v>0.0</v>
      </c>
      <c r="H127" s="1683">
        <f>IF($J112="TC",0,IF($J112="Nso",0,VLOOKUP($A109,'Result Entry'!$B$9:$FW$108,61,0)))</f>
        <v>0.0</v>
      </c>
      <c r="I127" s="1737"/>
      <c r="J127" s="1738">
        <f>IF($J112="TC",0,IF($J112="Nso",0,VLOOKUP($A109,'Result Entry'!$B$9:$FW$108,65,0)))</f>
        <v>0.0</v>
      </c>
      <c r="K127" s="1737"/>
      <c r="L127" s="1733">
        <f t="shared" si="10"/>
        <v>0.0</v>
      </c>
      <c r="M127" s="1734">
        <f t="shared" si="11"/>
        <v>0.0</v>
      </c>
      <c r="N127" s="1735">
        <f>IF($J112="TC",0,IF($J112="Nso",0,VLOOKUP($A109,'Result Entry'!$B$9:$FW$108,70,0)))</f>
        <v>0.0</v>
      </c>
    </row>
    <row r="128" spans="8:8" s="1538" ht="54.0" customFormat="1" customHeight="1">
      <c r="A128" s="1443"/>
      <c r="B128" s="1539" t="s">
        <v>70</v>
      </c>
      <c r="C128" s="1551" t="str">
        <f>'Result Entry'!$BW$3</f>
        <v>BIOLOGY</v>
      </c>
      <c r="D128" s="1552"/>
      <c r="E128" s="1739">
        <f>IF($J112="TC",0,IF($J112="Nso",0,VLOOKUP($A109,'Result Entry'!$B$9:$FW$108,71,0)))</f>
        <v>0.0</v>
      </c>
      <c r="F128" s="1740">
        <f>IF($J112="TC",0,IF($J112="Nso",0,VLOOKUP($A109,'Result Entry'!$B$9:$FW$108,72,0)))</f>
        <v>0.0</v>
      </c>
      <c r="G128" s="1741">
        <f t="shared" si="9"/>
        <v>0.0</v>
      </c>
      <c r="H128" s="1742">
        <f>IF($J112="TC",0,IF($J112="Nso",0,VLOOKUP($A109,'Result Entry'!$B$9:$FW$108,77,0)))</f>
        <v>0.0</v>
      </c>
      <c r="I128" s="1743"/>
      <c r="J128" s="1744">
        <f>IF($J112="TC",0,IF($J112="Nso",0,VLOOKUP($A109,'Result Entry'!$B$9:$FW$108,81,0)))</f>
        <v>0.0</v>
      </c>
      <c r="K128" s="1743"/>
      <c r="L128" s="1745">
        <f t="shared" si="10"/>
        <v>0.0</v>
      </c>
      <c r="M128" s="1746">
        <f t="shared" si="11"/>
        <v>0.0</v>
      </c>
      <c r="N128" s="1735">
        <f>IF($J112="TC",0,IF($J112="Nso",0,VLOOKUP($A109,'Result Entry'!$B$9:$FW$108,86,0)))</f>
        <v>0.0</v>
      </c>
    </row>
    <row r="129" spans="8:8" ht="39.75" customHeight="1">
      <c r="A129" s="1443"/>
      <c r="B129" s="1503" t="s">
        <v>70</v>
      </c>
      <c r="C129" s="1565" t="s">
        <v>78</v>
      </c>
      <c r="D129" s="1566"/>
      <c r="E129" s="1567"/>
      <c r="F129" s="1747" t="s">
        <v>79</v>
      </c>
      <c r="G129" s="1748"/>
      <c r="H129" s="1747" t="s">
        <v>80</v>
      </c>
      <c r="I129" s="1749"/>
      <c r="J129" s="1750" t="s">
        <v>42</v>
      </c>
      <c r="K129" s="1797" t="s">
        <v>92</v>
      </c>
      <c r="L129" s="1752" t="s">
        <v>40</v>
      </c>
      <c r="M129" s="1753"/>
      <c r="N129" s="1754" t="s">
        <v>44</v>
      </c>
    </row>
    <row r="130" spans="8:8" ht="39.75" customHeight="1">
      <c r="A130" s="1443"/>
      <c r="B130" s="1503" t="s">
        <v>70</v>
      </c>
      <c r="C130" s="1577"/>
      <c r="D130" s="1578"/>
      <c r="E130" s="1579"/>
      <c r="F130" s="1755">
        <f>IF($J112="TC",0,IF($J112="Nso",0,VLOOKUP($A109,'Result Entry'!$B$9:$FW$108,146,0)))</f>
        <v>0.0</v>
      </c>
      <c r="G130" s="1756"/>
      <c r="H130" s="1757">
        <f>IF($J112="TC",0,IF($J112="Nso",0,VLOOKUP($A109,'Result Entry'!$B$9:$FW$108,147,0)))</f>
        <v>0.0</v>
      </c>
      <c r="I130" s="1758"/>
      <c r="J130" s="1584">
        <f>IF($J112="TC",0,IF($J112="Nso",0,VLOOKUP($A109,'Result Entry'!$B$9:$FW$108,148,0)))</f>
        <v>0.0</v>
      </c>
      <c r="K130" s="1759">
        <f>IF($J112="TC",0,IF($J112="Nso",0,VLOOKUP($A109,'Result Entry'!$B$9:$FW$108,149,0)))</f>
        <v>0.0</v>
      </c>
      <c r="L130" s="1586">
        <f>IF($J112="TC",0,IF($J112="Nso",0,VLOOKUP($A109,'Result Entry'!$B$9:$FW$108,150,0)))</f>
        <v>0.0</v>
      </c>
      <c r="M130" s="1587"/>
      <c r="N130" s="1588">
        <f>IF($J112="TC",0,IF($J112="Nso",0,VLOOKUP($A109,'Result Entry'!$B$9:$FW$108,152,0)))</f>
        <v>0.0</v>
      </c>
    </row>
    <row r="131" spans="8:8" ht="39.75" customHeight="1">
      <c r="A131" s="1443"/>
      <c r="B131" s="1503" t="s">
        <v>70</v>
      </c>
      <c r="C131" s="1589" t="s">
        <v>59</v>
      </c>
      <c r="D131" s="1590"/>
      <c r="E131" s="1590"/>
      <c r="F131" s="1590"/>
      <c r="G131" s="1590"/>
      <c r="H131" s="1591"/>
      <c r="I131" s="1592" t="s">
        <v>60</v>
      </c>
      <c r="J131" s="1593"/>
      <c r="K131" s="1760">
        <f>VLOOKUP($A109,'Result Entry'!$B$9:$FW$108,143,0)</f>
        <v>29.0</v>
      </c>
      <c r="L131" s="1761"/>
      <c r="M131" s="1596" t="s">
        <v>38</v>
      </c>
      <c r="N131" s="1597"/>
    </row>
    <row r="132" spans="8:8" ht="39.75" customHeight="1">
      <c r="A132" s="1443"/>
      <c r="B132" s="1503" t="s">
        <v>70</v>
      </c>
      <c r="C132" s="1598" t="s">
        <v>55</v>
      </c>
      <c r="D132" s="1599"/>
      <c r="E132" s="1599"/>
      <c r="F132" s="1600" t="s">
        <v>158</v>
      </c>
      <c r="G132" s="1601"/>
      <c r="H132" s="1602" t="s">
        <v>48</v>
      </c>
      <c r="I132" s="1603" t="s">
        <v>61</v>
      </c>
      <c r="J132" s="1604"/>
      <c r="K132" s="1762">
        <f>VLOOKUP($A109,'Result Entry'!$B$9:$FW$108,144,0)</f>
        <v>51.0</v>
      </c>
      <c r="L132" s="1763"/>
      <c r="M132" s="1607">
        <f>VLOOKUP($A109,'Result Entry'!$B$9:$FW$108,145,0)</f>
        <v>0.0</v>
      </c>
      <c r="N132" s="1608"/>
    </row>
    <row r="133" spans="8:8" ht="39.75" customHeight="1">
      <c r="A133" s="1443"/>
      <c r="B133" s="1503" t="s">
        <v>70</v>
      </c>
      <c r="C133" s="1598"/>
      <c r="D133" s="1599"/>
      <c r="E133" s="1599"/>
      <c r="F133" s="1609"/>
      <c r="G133" s="1610"/>
      <c r="H133" s="1611" t="s">
        <v>100</v>
      </c>
      <c r="I133" s="1612" t="s">
        <v>62</v>
      </c>
      <c r="J133" s="1613"/>
      <c r="K133" s="1764" t="str">
        <f>IF($J112="TC","Transferred",IF($J112="Nso","NameSeparated",VLOOKUP($A109,'Result Entry'!$B$9:$FW$108,153,0)))</f>
        <v>NameSeparated</v>
      </c>
      <c r="L133" s="1764"/>
      <c r="M133" s="1764"/>
      <c r="N133" s="1765"/>
    </row>
    <row r="134" spans="8:8" ht="39.75" customHeight="1">
      <c r="A134" s="1443"/>
      <c r="B134" s="1503" t="s">
        <v>70</v>
      </c>
      <c r="C134" s="1766" t="str">
        <f>'Result Entry'!$DU$3</f>
        <v>Foundation Of Information Tech.</v>
      </c>
      <c r="D134" s="1767"/>
      <c r="E134" s="1768"/>
      <c r="F134" s="1769">
        <f>IF($J112="TC",0,IF($J112="Nso",0,VLOOKUP($A109,'Result Entry'!$B$9:$GS$108,170,0)))</f>
        <v>0.0</v>
      </c>
      <c r="G134" s="1769"/>
      <c r="H134" s="1770">
        <f>IF($J112="TC",0,IF($J112="Nso",0,VLOOKUP($A109,'Result Entry'!$B$9:$GS$108,112,0)))</f>
        <v>0.0</v>
      </c>
      <c r="I134" s="1621" t="s">
        <v>72</v>
      </c>
      <c r="J134" s="1622"/>
      <c r="K134" s="1771">
        <f>'Result Entry'!$T$2</f>
        <v>45041.0</v>
      </c>
      <c r="L134" s="1772"/>
      <c r="M134" s="1772"/>
      <c r="N134" s="1773"/>
    </row>
    <row r="135" spans="8:8" ht="39.75" customHeight="1">
      <c r="A135" s="1443"/>
      <c r="B135" s="1503" t="s">
        <v>70</v>
      </c>
      <c r="C135" s="1774" t="str">
        <f>'Result Entry'!$EI$3</f>
        <v>G.I.A.I.-II</v>
      </c>
      <c r="D135" s="1775"/>
      <c r="E135" s="1776"/>
      <c r="F135" s="1769">
        <f>IF($J112="TC",0,IF($J112="Nso",0,VLOOKUP($A109,'Result Entry'!$B$9:$GS$108,174,0)))</f>
        <v>0.0</v>
      </c>
      <c r="G135" s="1769"/>
      <c r="H135" s="1770">
        <f>IF($J112="TC",0,IF($J112="Nso",0,VLOOKUP($A109,'Result Entry'!$B$9:$GS$108,124,0)))</f>
        <v>0.0</v>
      </c>
      <c r="I135" s="1626"/>
      <c r="J135" s="1627"/>
      <c r="K135" s="1627"/>
      <c r="L135" s="1627"/>
      <c r="M135" s="1627"/>
      <c r="N135" s="1628"/>
    </row>
    <row r="136" spans="8:8" ht="39.75" customHeight="1">
      <c r="A136" s="1443"/>
      <c r="B136" s="1503" t="s">
        <v>70</v>
      </c>
      <c r="C136" s="1774" t="str">
        <f>'Result Entry'!$EU$3</f>
        <v>SOC.SER.PLAN</v>
      </c>
      <c r="D136" s="1775"/>
      <c r="E136" s="1776"/>
      <c r="F136" s="1769">
        <f>IF($J112="TC",0,IF($J112="Nso",0,VLOOKUP($A109,'Result Entry'!$B$9:$HS$108,178,0)))</f>
        <v>0.0</v>
      </c>
      <c r="G136" s="1769"/>
      <c r="H136" s="1770">
        <f>IF($J112="TC",0,IF($J112="Nso",0,VLOOKUP($A109,'Result Entry'!$B$9:$GS$108,136,0)))</f>
        <v>0.0</v>
      </c>
      <c r="I136" s="1629" t="s">
        <v>175</v>
      </c>
      <c r="J136" s="1630"/>
      <c r="K136" s="1798"/>
      <c r="L136" s="1799"/>
      <c r="M136" s="1799"/>
      <c r="N136" s="1800"/>
    </row>
    <row r="137" spans="8:8" ht="39.75" customHeight="1">
      <c r="A137" s="1443"/>
      <c r="B137" s="1503" t="s">
        <v>70</v>
      </c>
      <c r="C137" s="1774" t="str">
        <f>'Result Entry'!$FG$3</f>
        <v>Jeewan Kaushal</v>
      </c>
      <c r="D137" s="1775"/>
      <c r="E137" s="1776"/>
      <c r="F137" s="1769">
        <f>IF($J112="TC",0,IF($J112="Nso",0,VLOOKUP($A109,'Result Entry'!$B$9:$HS$108,182,0)))</f>
        <v>0.0</v>
      </c>
      <c r="G137" s="1769"/>
      <c r="H137" s="1770">
        <f>IF($J112="TC",0,IF($J112="Nso",0,VLOOKUP($A109,'Result Entry'!$B$9:$HS$108,136,0)))</f>
        <v>0.0</v>
      </c>
      <c r="I137" s="1629" t="s">
        <v>149</v>
      </c>
      <c r="J137" s="1630"/>
      <c r="K137" s="1630"/>
      <c r="L137" s="1630"/>
      <c r="M137" s="1630"/>
      <c r="N137" s="1634"/>
    </row>
    <row r="138" spans="8:8" ht="39.75" customHeight="1">
      <c r="A138" s="1443"/>
      <c r="B138" s="1483" t="s">
        <v>70</v>
      </c>
      <c r="C138" s="1777" t="s">
        <v>181</v>
      </c>
      <c r="D138" s="1778"/>
      <c r="E138" s="1779"/>
      <c r="F138" s="1780" t="s">
        <v>182</v>
      </c>
      <c r="G138" s="1781"/>
      <c r="H138" s="1782" t="s">
        <v>31</v>
      </c>
      <c r="I138" s="1629" t="s">
        <v>176</v>
      </c>
      <c r="J138" s="1630"/>
      <c r="K138" s="1630"/>
      <c r="L138" s="1630"/>
      <c r="M138" s="1630"/>
      <c r="N138" s="1634"/>
    </row>
    <row r="139" spans="8:8" ht="39.75" customHeight="1">
      <c r="A139" s="1443"/>
      <c r="B139" s="1483" t="s">
        <v>70</v>
      </c>
      <c r="C139" s="1783"/>
      <c r="D139" s="1784"/>
      <c r="E139" s="1785"/>
      <c r="F139" s="1786" t="s">
        <v>183</v>
      </c>
      <c r="G139" s="1787"/>
      <c r="H139" s="1788" t="s">
        <v>180</v>
      </c>
      <c r="I139" s="1647" t="s">
        <v>68</v>
      </c>
      <c r="J139" s="1648"/>
      <c r="K139" s="1648"/>
      <c r="L139" s="1648"/>
      <c r="M139" s="1648"/>
      <c r="N139" s="1649"/>
    </row>
    <row r="140" spans="8:8" ht="39.75" customHeight="1">
      <c r="A140" s="1443"/>
      <c r="B140" s="1483" t="s">
        <v>70</v>
      </c>
      <c r="C140" s="1783"/>
      <c r="D140" s="1784"/>
      <c r="E140" s="1785"/>
      <c r="F140" s="1786" t="s">
        <v>186</v>
      </c>
      <c r="G140" s="1787"/>
      <c r="H140" s="1788" t="s">
        <v>63</v>
      </c>
      <c r="I140" s="1650"/>
      <c r="J140" s="1651"/>
      <c r="K140" s="1651"/>
      <c r="L140" s="1651"/>
      <c r="M140" s="1651"/>
      <c r="N140" s="1652"/>
    </row>
    <row r="141" spans="8:8" ht="39.75" customHeight="1">
      <c r="A141" s="1443"/>
      <c r="B141" s="1483" t="s">
        <v>70</v>
      </c>
      <c r="C141" s="1783"/>
      <c r="D141" s="1784"/>
      <c r="E141" s="1785"/>
      <c r="F141" s="1786" t="s">
        <v>187</v>
      </c>
      <c r="G141" s="1787"/>
      <c r="H141" s="1788" t="s">
        <v>64</v>
      </c>
      <c r="I141" s="1650"/>
      <c r="J141" s="1651"/>
      <c r="K141" s="1651"/>
      <c r="L141" s="1651"/>
      <c r="M141" s="1651"/>
      <c r="N141" s="1652"/>
    </row>
    <row r="142" spans="8:8" ht="39.75" customHeight="1">
      <c r="A142" s="1443"/>
      <c r="B142" s="1483" t="s">
        <v>70</v>
      </c>
      <c r="C142" s="1783"/>
      <c r="D142" s="1784"/>
      <c r="E142" s="1785"/>
      <c r="F142" s="1786" t="s">
        <v>184</v>
      </c>
      <c r="G142" s="1787"/>
      <c r="H142" s="1788" t="s">
        <v>66</v>
      </c>
      <c r="I142" s="1653" t="s">
        <v>81</v>
      </c>
      <c r="J142" s="1654"/>
      <c r="K142" s="1654"/>
      <c r="L142" s="1654"/>
      <c r="M142" s="1654"/>
      <c r="N142" s="1655"/>
    </row>
    <row r="143" spans="8:8" ht="39.75" customHeight="1">
      <c r="A143" s="1443"/>
      <c r="B143" s="1656" t="s">
        <v>70</v>
      </c>
      <c r="C143" s="1789"/>
      <c r="D143" s="1790"/>
      <c r="E143" s="1791"/>
      <c r="F143" s="1792" t="s">
        <v>185</v>
      </c>
      <c r="G143" s="1793"/>
      <c r="H143" s="1794" t="s">
        <v>65</v>
      </c>
      <c r="I143" s="1663"/>
      <c r="J143" s="1664"/>
      <c r="K143" s="1664"/>
      <c r="L143" s="1664"/>
      <c r="M143" s="1664"/>
      <c r="N143" s="1665"/>
    </row>
    <row r="144" spans="8:8" s="927" ht="123.75" customFormat="1" customHeight="1">
      <c r="A144" s="1439"/>
      <c r="B144" s="1795"/>
      <c r="C144" s="1796"/>
      <c r="D144" s="1796"/>
      <c r="E144" s="1796"/>
      <c r="F144" s="1796"/>
      <c r="G144" s="1796"/>
      <c r="H144" s="1796"/>
      <c r="I144" s="1796"/>
      <c r="J144" s="1796"/>
      <c r="K144" s="1796"/>
      <c r="L144" s="1796"/>
      <c r="M144" s="1796"/>
      <c r="N144" s="1796"/>
    </row>
    <row r="145" spans="8:8" ht="24.75" customHeight="1">
      <c r="A145" s="1441">
        <f>A109+1</f>
        <v>5.0</v>
      </c>
      <c r="B145" s="1442" t="s">
        <v>51</v>
      </c>
      <c r="C145" s="1442"/>
      <c r="D145" s="1442"/>
      <c r="E145" s="1442"/>
      <c r="F145" s="1442"/>
      <c r="G145" s="1442"/>
      <c r="H145" s="1442"/>
      <c r="I145" s="1442"/>
      <c r="J145" s="1442"/>
      <c r="K145" s="1442"/>
      <c r="L145" s="1442"/>
      <c r="M145" s="1442"/>
      <c r="N145" s="1442"/>
    </row>
    <row r="146" spans="8:8" ht="62.25" customHeight="1">
      <c r="A146" s="1443"/>
      <c r="B146" s="1444"/>
      <c r="C146" s="1445"/>
      <c r="D146" s="1671" t="str">
        <f>Master!$E$8</f>
        <v>Govt. Sr. Secondary School </v>
      </c>
      <c r="E146" s="1672"/>
      <c r="F146" s="1672"/>
      <c r="G146" s="1672"/>
      <c r="H146" s="1672"/>
      <c r="I146" s="1672"/>
      <c r="J146" s="1672"/>
      <c r="K146" s="1672"/>
      <c r="L146" s="1672"/>
      <c r="M146" s="1672"/>
      <c r="N146" s="1673"/>
    </row>
    <row r="147" spans="8:8" ht="33.0" customHeight="1">
      <c r="A147" s="1443"/>
      <c r="B147" s="1449"/>
      <c r="C147" s="1450"/>
      <c r="D147" s="1451" t="str">
        <f>Master!$E$11</f>
        <v>P.S.-Bapini (Jodhpur)</v>
      </c>
      <c r="E147" s="1452"/>
      <c r="F147" s="1452"/>
      <c r="G147" s="1452"/>
      <c r="H147" s="1452"/>
      <c r="I147" s="1452"/>
      <c r="J147" s="1452"/>
      <c r="K147" s="1452"/>
      <c r="L147" s="1452"/>
      <c r="M147" s="1452"/>
      <c r="N147" s="1453"/>
    </row>
    <row r="148" spans="8:8" ht="30.0" customHeight="1">
      <c r="A148" s="1443"/>
      <c r="B148" s="1454"/>
      <c r="C148" s="1455" t="s">
        <v>151</v>
      </c>
      <c r="D148" s="1456"/>
      <c r="E148" s="1456"/>
      <c r="F148" s="1456"/>
      <c r="G148" s="1457"/>
      <c r="H148" s="1458" t="s">
        <v>128</v>
      </c>
      <c r="I148" s="1458"/>
      <c r="J148" s="1674">
        <f>VLOOKUP(A145,'Result Entry'!$B$6:$K$108,6,0)</f>
        <v>1105.0</v>
      </c>
      <c r="K148" s="1460" t="s">
        <v>69</v>
      </c>
      <c r="L148" s="1461"/>
      <c r="M148" s="1462">
        <f>Master!$E$14</f>
        <v>8.151106901E9</v>
      </c>
      <c r="N148" s="1463"/>
    </row>
    <row r="149" spans="8:8" ht="30.0" customHeight="1">
      <c r="A149" s="1443"/>
      <c r="B149" s="1464"/>
      <c r="C149" s="1465"/>
      <c r="D149" s="1466"/>
      <c r="E149" s="1466"/>
      <c r="F149" s="1466"/>
      <c r="G149" s="1467"/>
      <c r="H149" s="1468"/>
      <c r="I149" s="1468"/>
      <c r="J149" s="1675"/>
      <c r="K149" s="1470" t="s">
        <v>67</v>
      </c>
      <c r="L149" s="1471"/>
      <c r="M149" s="1472"/>
      <c r="N149" s="1473"/>
      <c r="O149" s="23" t="s">
        <v>157</v>
      </c>
    </row>
    <row r="150" spans="8:8" ht="30.0" customHeight="1">
      <c r="A150" s="1443"/>
      <c r="B150" s="1464"/>
      <c r="C150" s="1474"/>
      <c r="D150" s="1475"/>
      <c r="E150" s="1475"/>
      <c r="F150" s="1475"/>
      <c r="G150" s="1476"/>
      <c r="H150" s="1477"/>
      <c r="I150" s="1477"/>
      <c r="J150" s="1676"/>
      <c r="K150" s="1479" t="s">
        <v>52</v>
      </c>
      <c r="L150" s="1480"/>
      <c r="M150" s="1481" t="str">
        <f>Master!$E$6</f>
        <v>2022-23</v>
      </c>
      <c r="N150" s="1482"/>
    </row>
    <row r="151" spans="8:8" ht="39.75" customHeight="1">
      <c r="A151" s="1443"/>
      <c r="B151" s="1483" t="s">
        <v>70</v>
      </c>
      <c r="C151" s="1677" t="s">
        <v>21</v>
      </c>
      <c r="D151" s="1678"/>
      <c r="E151" s="1678"/>
      <c r="F151" s="1679"/>
      <c r="G151" s="1680" t="s">
        <v>150</v>
      </c>
      <c r="H151" s="1681">
        <f>VLOOKUP($A145,'Result Entry'!$B$9:$FW$108,4,0)</f>
        <v>745.0</v>
      </c>
      <c r="I151" s="1681"/>
      <c r="J151" s="1681"/>
      <c r="K151" s="1681"/>
      <c r="L151" s="1681"/>
      <c r="M151" s="1681"/>
      <c r="N151" s="1682"/>
    </row>
    <row r="152" spans="8:8" ht="39.75" customHeight="1">
      <c r="A152" s="1443"/>
      <c r="B152" s="1483" t="s">
        <v>70</v>
      </c>
      <c r="C152" s="1683" t="s">
        <v>23</v>
      </c>
      <c r="D152" s="1684"/>
      <c r="E152" s="1684"/>
      <c r="F152" s="1685"/>
      <c r="G152" s="1686" t="s">
        <v>150</v>
      </c>
      <c r="H152" s="1687" t="str">
        <f>VLOOKUP($A145,'Result Entry'!$B$9:$FW$108,7,0)</f>
        <v>BHKBK</v>
      </c>
      <c r="I152" s="1687"/>
      <c r="J152" s="1687"/>
      <c r="K152" s="1687"/>
      <c r="L152" s="1687"/>
      <c r="M152" s="1687"/>
      <c r="N152" s="1688"/>
    </row>
    <row r="153" spans="8:8" ht="39.75" customHeight="1">
      <c r="A153" s="1443"/>
      <c r="B153" s="1483" t="s">
        <v>70</v>
      </c>
      <c r="C153" s="1683" t="s">
        <v>24</v>
      </c>
      <c r="D153" s="1684"/>
      <c r="E153" s="1684"/>
      <c r="F153" s="1685"/>
      <c r="G153" s="1686" t="s">
        <v>150</v>
      </c>
      <c r="H153" s="1687" t="str">
        <f>VLOOKUP($A145,'Result Entry'!$B$9:$FW$108,8,0)</f>
        <v>KJKHK</v>
      </c>
      <c r="I153" s="1687"/>
      <c r="J153" s="1687"/>
      <c r="K153" s="1687"/>
      <c r="L153" s="1687"/>
      <c r="M153" s="1687"/>
      <c r="N153" s="1688"/>
    </row>
    <row r="154" spans="8:8" ht="39.75" customHeight="1">
      <c r="A154" s="1443"/>
      <c r="B154" s="1483" t="s">
        <v>70</v>
      </c>
      <c r="C154" s="1683" t="s">
        <v>53</v>
      </c>
      <c r="D154" s="1684"/>
      <c r="E154" s="1684"/>
      <c r="F154" s="1685"/>
      <c r="G154" s="1686" t="s">
        <v>150</v>
      </c>
      <c r="H154" s="1687" t="str">
        <f>VLOOKUP($A145,'Result Entry'!$B$9:$FW$108,9,0)</f>
        <v>HKHK</v>
      </c>
      <c r="I154" s="1687"/>
      <c r="J154" s="1687"/>
      <c r="K154" s="1687"/>
      <c r="L154" s="1687"/>
      <c r="M154" s="1687"/>
      <c r="N154" s="1688"/>
    </row>
    <row r="155" spans="8:8" ht="39.75" customHeight="1">
      <c r="A155" s="1443"/>
      <c r="B155" s="1483" t="s">
        <v>70</v>
      </c>
      <c r="C155" s="1683" t="s">
        <v>54</v>
      </c>
      <c r="D155" s="1684"/>
      <c r="E155" s="1684"/>
      <c r="F155" s="1685"/>
      <c r="G155" s="1686" t="s">
        <v>150</v>
      </c>
      <c r="H155" s="1689" t="str">
        <f>CONCATENATE('Result Entry'!$G$4,'Result Entry'!$J$4)</f>
        <v>11(A)</v>
      </c>
      <c r="I155" s="1687"/>
      <c r="J155" s="1687"/>
      <c r="K155" s="1687"/>
      <c r="L155" s="1687"/>
      <c r="M155" s="1687"/>
      <c r="N155" s="1688"/>
    </row>
    <row r="156" spans="8:8" ht="39.75" customHeight="1">
      <c r="A156" s="1443"/>
      <c r="B156" s="1483" t="s">
        <v>70</v>
      </c>
      <c r="C156" s="1690" t="s">
        <v>26</v>
      </c>
      <c r="D156" s="1691"/>
      <c r="E156" s="1691"/>
      <c r="F156" s="1692"/>
      <c r="G156" s="1693" t="s">
        <v>150</v>
      </c>
      <c r="H156" s="1694">
        <f>VLOOKUP($A145,'Result Entry'!$B$9:$FW$108,10,0)</f>
        <v>0.0</v>
      </c>
      <c r="I156" s="1694"/>
      <c r="J156" s="1694"/>
      <c r="K156" s="1694"/>
      <c r="L156" s="1694"/>
      <c r="M156" s="1694"/>
      <c r="N156" s="1695"/>
    </row>
    <row r="157" spans="8:8" ht="30.0" customHeight="1">
      <c r="A157" s="1443"/>
      <c r="B157" s="1503" t="s">
        <v>70</v>
      </c>
      <c r="C157" s="1696" t="s">
        <v>168</v>
      </c>
      <c r="D157" s="1697"/>
      <c r="E157" s="1698" t="s">
        <v>73</v>
      </c>
      <c r="F157" s="1699" t="s">
        <v>74</v>
      </c>
      <c r="G157" s="1700" t="s">
        <v>169</v>
      </c>
      <c r="H157" s="1701" t="s">
        <v>56</v>
      </c>
      <c r="I157" s="1702"/>
      <c r="J157" s="1703" t="s">
        <v>85</v>
      </c>
      <c r="K157" s="1704"/>
      <c r="L157" s="1705" t="s">
        <v>170</v>
      </c>
      <c r="M157" s="1706" t="s">
        <v>77</v>
      </c>
      <c r="N157" s="1707" t="s">
        <v>99</v>
      </c>
    </row>
    <row r="158" spans="8:8" ht="30.0" customHeight="1">
      <c r="A158" s="1443"/>
      <c r="B158" s="1503"/>
      <c r="C158" s="1708"/>
      <c r="D158" s="1709"/>
      <c r="E158" s="1710"/>
      <c r="F158" s="1711"/>
      <c r="G158" s="1712"/>
      <c r="H158" s="1713"/>
      <c r="I158" s="1714"/>
      <c r="J158" s="1715"/>
      <c r="K158" s="1716"/>
      <c r="L158" s="1717"/>
      <c r="M158" s="1718"/>
      <c r="N158" s="1719"/>
    </row>
    <row r="159" spans="8:8" ht="39.75" customHeight="1">
      <c r="A159" s="1443"/>
      <c r="B159" s="1503" t="s">
        <v>70</v>
      </c>
      <c r="C159" s="1528" t="s">
        <v>57</v>
      </c>
      <c r="D159" s="1529"/>
      <c r="E159" s="1720">
        <f>'Result Entry'!$L$7</f>
        <v>10.0</v>
      </c>
      <c r="F159" s="1721">
        <f>'Result Entry'!$M$7</f>
        <v>10.0</v>
      </c>
      <c r="G159" s="1722">
        <f t="shared" si="12" ref="G159:G164">SUM(E159:F159)</f>
        <v>20.0</v>
      </c>
      <c r="H159" s="1723">
        <f>'Result Entry'!$AU$7</f>
        <v>70.0</v>
      </c>
      <c r="I159" s="1724"/>
      <c r="J159" s="1725">
        <f>'Result Entry'!$AY$7</f>
        <v>100.0</v>
      </c>
      <c r="K159" s="1724"/>
      <c r="L159" s="1722">
        <f t="shared" si="13" ref="L159:L164">SUM(H159,J159)</f>
        <v>170.0</v>
      </c>
      <c r="M159" s="1726">
        <f t="shared" si="14" ref="M159:M164">SUM(G159,L159)</f>
        <v>190.0</v>
      </c>
      <c r="N159" s="1727"/>
    </row>
    <row r="160" spans="8:8" s="1538" ht="54.0" customFormat="1" customHeight="1">
      <c r="A160" s="1443"/>
      <c r="B160" s="1539" t="s">
        <v>70</v>
      </c>
      <c r="C160" s="1540" t="str">
        <f>'Result Entry'!$L$3</f>
        <v>HINDI Comp.</v>
      </c>
      <c r="D160" s="1541"/>
      <c r="E160" s="1728">
        <f>IF($J148="TC",0,IF($J148="Nso",0,VLOOKUP($A145,'Result Entry'!$B$9:$FW$108,11,0)))</f>
        <v>8.0</v>
      </c>
      <c r="F160" s="1729">
        <f>IF($J148="TC",0,IF($J148="Nso",0,VLOOKUP($A145,'Result Entry'!$B$9:$FW$108,12,0)))</f>
        <v>11.0</v>
      </c>
      <c r="G160" s="1730">
        <f t="shared" si="12"/>
        <v>19.0</v>
      </c>
      <c r="H160" s="1677">
        <f>IF($J148="TC",0,IF($J148="Nso",0,VLOOKUP($A145,'Result Entry'!$B$9:$FW$108,16,0)))</f>
        <v>31.0</v>
      </c>
      <c r="I160" s="1731"/>
      <c r="J160" s="1732">
        <f>IF($J148="TC",0,IF($J148="Nso",0,VLOOKUP($A145,'Result Entry'!$B$9:$FW$108,19,0)))</f>
        <v>0.0</v>
      </c>
      <c r="K160" s="1731"/>
      <c r="L160" s="1733">
        <f t="shared" si="13"/>
        <v>31.0</v>
      </c>
      <c r="M160" s="1734">
        <f t="shared" si="14"/>
        <v>50.0</v>
      </c>
      <c r="N160" s="1735" t="str">
        <f>IF($J148="TC",0,IF($J148="Nso",0,VLOOKUP($A145,'Result Entry'!$B$9:$FW$108,24,0)))</f>
        <v>III</v>
      </c>
    </row>
    <row r="161" spans="8:8" s="1538" ht="54.0" customFormat="1" customHeight="1">
      <c r="A161" s="1443"/>
      <c r="B161" s="1539" t="s">
        <v>70</v>
      </c>
      <c r="C161" s="1551" t="str">
        <f>'Result Entry'!$Z$3</f>
        <v>ENGLISH Comp.</v>
      </c>
      <c r="D161" s="1552"/>
      <c r="E161" s="1728">
        <f>IF($J148="TC",0,IF($J148="Nso",0,VLOOKUP($A145,'Result Entry'!$B$9:$FW$108,25,0)))</f>
        <v>8.0</v>
      </c>
      <c r="F161" s="1729">
        <f>IF($J148="TC",0,IF($J148="Nso",0,VLOOKUP($A145,'Result Entry'!$B$9:$FW$108,26,0)))</f>
        <v>11.0</v>
      </c>
      <c r="G161" s="1736">
        <f t="shared" si="12"/>
        <v>19.0</v>
      </c>
      <c r="H161" s="1683">
        <f>IF($J148="TC",0,IF($J148="Nso",0,VLOOKUP($A145,'Result Entry'!$B$9:$FW$108,30,0)))</f>
        <v>31.0</v>
      </c>
      <c r="I161" s="1737"/>
      <c r="J161" s="1738">
        <f>IF($J148="TC",0,IF($J148="Nso",0,VLOOKUP($A145,'Result Entry'!$B$9:$FW$108,33,0)))</f>
        <v>0.0</v>
      </c>
      <c r="K161" s="1737"/>
      <c r="L161" s="1733">
        <f t="shared" si="13"/>
        <v>31.0</v>
      </c>
      <c r="M161" s="1734">
        <f t="shared" si="14"/>
        <v>50.0</v>
      </c>
      <c r="N161" s="1735" t="str">
        <f>IF($J148="TC",0,IF($J148="Nso",0,VLOOKUP($A145,'Result Entry'!$B$9:$FW$108,38,0)))</f>
        <v>III</v>
      </c>
    </row>
    <row r="162" spans="8:8" s="1538" ht="54.0" customFormat="1" customHeight="1">
      <c r="A162" s="1443"/>
      <c r="B162" s="1539" t="s">
        <v>70</v>
      </c>
      <c r="C162" s="1551" t="str">
        <f>'Result Entry'!$AO$3</f>
        <v>PHYSICS</v>
      </c>
      <c r="D162" s="1552"/>
      <c r="E162" s="1728">
        <f>IF($J148="TC",0,IF($J148="Nso",0,VLOOKUP($A145,'Result Entry'!$B$9:$FW$108,39,0)))</f>
        <v>1.0</v>
      </c>
      <c r="F162" s="1729">
        <f>IF($J148="TC",0,IF($J148="Nso",0,VLOOKUP($A145,'Result Entry'!$B$9:$FW$108,40,0)))</f>
        <v>10.0</v>
      </c>
      <c r="G162" s="1736">
        <f t="shared" si="12"/>
        <v>11.0</v>
      </c>
      <c r="H162" s="1683">
        <f>IF($J148="TC",0,IF($J148="Nso",0,VLOOKUP($A145,'Result Entry'!$B$9:$FW$108,45,0)))</f>
        <v>0.0</v>
      </c>
      <c r="I162" s="1737"/>
      <c r="J162" s="1738">
        <f>IF($J148="TC",0,IF($J148="Nso",0,VLOOKUP($A145,'Result Entry'!$B$9:$FW$108,49,0)))</f>
        <v>0.0</v>
      </c>
      <c r="K162" s="1737"/>
      <c r="L162" s="1733">
        <f t="shared" si="13"/>
        <v>0.0</v>
      </c>
      <c r="M162" s="1734">
        <f t="shared" si="14"/>
        <v>11.0</v>
      </c>
      <c r="N162" s="1735" t="str">
        <f>IF($J148="TC",0,IF($J148="Nso",0,VLOOKUP($A145,'Result Entry'!$B$9:$FW$108,54,0)))</f>
        <v>G2</v>
      </c>
    </row>
    <row r="163" spans="8:8" s="1538" ht="54.0" customFormat="1" customHeight="1">
      <c r="A163" s="1443"/>
      <c r="B163" s="1539" t="s">
        <v>70</v>
      </c>
      <c r="C163" s="1551" t="str">
        <f>'Result Entry'!$BF$3</f>
        <v>CHEMISTRY</v>
      </c>
      <c r="D163" s="1552"/>
      <c r="E163" s="1728" t="str">
        <f>IF($J148="TC",0,IF($J148="Nso",0,VLOOKUP($A145,'Result Entry'!$B$9:$FW$108,55,0)))</f>
        <v>III</v>
      </c>
      <c r="F163" s="1729">
        <f>IF($J148="TC",0,IF($J148="Nso",0,VLOOKUP($A145,'Result Entry'!$B$9:$FW$108,56,0)))</f>
        <v>2.0</v>
      </c>
      <c r="G163" s="1736">
        <f t="shared" si="12"/>
        <v>2.0</v>
      </c>
      <c r="H163" s="1683">
        <f>IF($J148="TC",0,IF($J148="Nso",0,VLOOKUP($A145,'Result Entry'!$B$9:$FW$108,61,0)))</f>
        <v>70.0</v>
      </c>
      <c r="I163" s="1737"/>
      <c r="J163" s="1738">
        <f>IF($J148="TC",0,IF($J148="Nso",0,VLOOKUP($A145,'Result Entry'!$B$9:$FW$108,65,0)))</f>
        <v>100.0</v>
      </c>
      <c r="K163" s="1737"/>
      <c r="L163" s="1733">
        <f t="shared" si="13"/>
        <v>170.0</v>
      </c>
      <c r="M163" s="1734">
        <f t="shared" si="14"/>
        <v>172.0</v>
      </c>
      <c r="N163" s="1735" t="str">
        <f>IF($J148="TC",0,IF($J148="Nso",0,VLOOKUP($A145,'Result Entry'!$B$9:$FW$108,70,0)))</f>
        <v/>
      </c>
    </row>
    <row r="164" spans="8:8" s="1538" ht="54.0" customFormat="1" customHeight="1">
      <c r="A164" s="1443"/>
      <c r="B164" s="1539" t="s">
        <v>70</v>
      </c>
      <c r="C164" s="1551" t="str">
        <f>'Result Entry'!$BW$3</f>
        <v>BIOLOGY</v>
      </c>
      <c r="D164" s="1552"/>
      <c r="E164" s="1739" t="str">
        <f>IF($J148="TC",0,IF($J148="Nso",0,VLOOKUP($A145,'Result Entry'!$B$9:$FW$108,71,0)))</f>
        <v>P</v>
      </c>
      <c r="F164" s="1740" t="str">
        <f>IF($J148="TC",0,IF($J148="Nso",0,VLOOKUP($A145,'Result Entry'!$B$9:$FW$108,72,0)))</f>
        <v>D</v>
      </c>
      <c r="G164" s="1741">
        <f t="shared" si="12"/>
        <v>0.0</v>
      </c>
      <c r="H164" s="1742">
        <f>IF($J148="TC",0,IF($J148="Nso",0,VLOOKUP($A145,'Result Entry'!$B$9:$FW$108,77,0)))</f>
        <v>0.0</v>
      </c>
      <c r="I164" s="1743"/>
      <c r="J164" s="1744">
        <f>IF($J148="TC",0,IF($J148="Nso",0,VLOOKUP($A145,'Result Entry'!$B$9:$FW$108,81,0)))</f>
        <v>0.0</v>
      </c>
      <c r="K164" s="1743"/>
      <c r="L164" s="1745">
        <f t="shared" si="13"/>
        <v>0.0</v>
      </c>
      <c r="M164" s="1746">
        <f t="shared" si="14"/>
        <v>0.0</v>
      </c>
      <c r="N164" s="1735">
        <f>IF($J148="TC",0,IF($J148="Nso",0,VLOOKUP($A145,'Result Entry'!$B$9:$FW$108,86,0)))</f>
        <v>0.0</v>
      </c>
    </row>
    <row r="165" spans="8:8" ht="39.75" customHeight="1">
      <c r="A165" s="1443"/>
      <c r="B165" s="1503" t="s">
        <v>70</v>
      </c>
      <c r="C165" s="1565" t="s">
        <v>78</v>
      </c>
      <c r="D165" s="1566"/>
      <c r="E165" s="1567"/>
      <c r="F165" s="1747" t="s">
        <v>79</v>
      </c>
      <c r="G165" s="1748"/>
      <c r="H165" s="1747" t="s">
        <v>80</v>
      </c>
      <c r="I165" s="1749"/>
      <c r="J165" s="1750" t="s">
        <v>42</v>
      </c>
      <c r="K165" s="1797" t="s">
        <v>92</v>
      </c>
      <c r="L165" s="1752" t="s">
        <v>40</v>
      </c>
      <c r="M165" s="1753"/>
      <c r="N165" s="1754" t="s">
        <v>44</v>
      </c>
    </row>
    <row r="166" spans="8:8" ht="39.75" customHeight="1">
      <c r="A166" s="1443"/>
      <c r="B166" s="1503" t="s">
        <v>70</v>
      </c>
      <c r="C166" s="1577"/>
      <c r="D166" s="1578"/>
      <c r="E166" s="1579"/>
      <c r="F166" s="1755">
        <f>IF($J148="TC",0,IF($J148="Nso",0,VLOOKUP($A145,'Result Entry'!$B$9:$FW$108,146,0)))</f>
        <v>0.0</v>
      </c>
      <c r="G166" s="1756"/>
      <c r="H166" s="1757">
        <f>IF($J148="TC",0,IF($J148="Nso",0,VLOOKUP($A145,'Result Entry'!$B$9:$FW$108,147,0)))</f>
        <v>0.0</v>
      </c>
      <c r="I166" s="1758"/>
      <c r="J166" s="1584">
        <f>IF($J148="TC",0,IF($J148="Nso",0,VLOOKUP($A145,'Result Entry'!$B$9:$FW$108,148,0)))</f>
        <v>0.0</v>
      </c>
      <c r="K166" s="1759">
        <f>IF($J148="TC",0,IF($J148="Nso",0,VLOOKUP($A145,'Result Entry'!$B$9:$FW$108,149,0)))</f>
        <v>0.0</v>
      </c>
      <c r="L166" s="1586">
        <f>IF($J148="TC",0,IF($J148="Nso",0,VLOOKUP($A145,'Result Entry'!$B$9:$FW$108,150,0)))</f>
        <v>8.0</v>
      </c>
      <c r="M166" s="1587"/>
      <c r="N166" s="1588">
        <f>IF($J148="TC",0,IF($J148="Nso",0,VLOOKUP($A145,'Result Entry'!$B$9:$FW$108,152,0)))</f>
        <v>19.0</v>
      </c>
    </row>
    <row r="167" spans="8:8" ht="39.75" customHeight="1">
      <c r="A167" s="1443"/>
      <c r="B167" s="1503" t="s">
        <v>70</v>
      </c>
      <c r="C167" s="1589" t="s">
        <v>59</v>
      </c>
      <c r="D167" s="1590"/>
      <c r="E167" s="1590"/>
      <c r="F167" s="1590"/>
      <c r="G167" s="1590"/>
      <c r="H167" s="1591"/>
      <c r="I167" s="1592" t="s">
        <v>60</v>
      </c>
      <c r="J167" s="1593"/>
      <c r="K167" s="1760">
        <f>VLOOKUP($A145,'Result Entry'!$B$9:$FW$108,143,0)</f>
        <v>0.0</v>
      </c>
      <c r="L167" s="1761"/>
      <c r="M167" s="1596" t="s">
        <v>38</v>
      </c>
      <c r="N167" s="1597"/>
    </row>
    <row r="168" spans="8:8" ht="39.75" customHeight="1">
      <c r="A168" s="1443"/>
      <c r="B168" s="1503" t="s">
        <v>70</v>
      </c>
      <c r="C168" s="1598" t="s">
        <v>55</v>
      </c>
      <c r="D168" s="1599"/>
      <c r="E168" s="1599"/>
      <c r="F168" s="1600" t="s">
        <v>158</v>
      </c>
      <c r="G168" s="1601"/>
      <c r="H168" s="1602" t="s">
        <v>48</v>
      </c>
      <c r="I168" s="1603" t="s">
        <v>61</v>
      </c>
      <c r="J168" s="1604"/>
      <c r="K168" s="1762">
        <f>VLOOKUP($A145,'Result Entry'!$B$9:$FW$108,144,0)</f>
        <v>0.0</v>
      </c>
      <c r="L168" s="1763"/>
      <c r="M168" s="1607">
        <f>VLOOKUP($A145,'Result Entry'!$B$9:$FW$108,145,0)</f>
        <v>0.0</v>
      </c>
      <c r="N168" s="1608"/>
    </row>
    <row r="169" spans="8:8" ht="39.75" customHeight="1">
      <c r="A169" s="1443"/>
      <c r="B169" s="1503" t="s">
        <v>70</v>
      </c>
      <c r="C169" s="1598"/>
      <c r="D169" s="1599"/>
      <c r="E169" s="1599"/>
      <c r="F169" s="1609"/>
      <c r="G169" s="1610"/>
      <c r="H169" s="1611" t="s">
        <v>100</v>
      </c>
      <c r="I169" s="1612" t="s">
        <v>62</v>
      </c>
      <c r="J169" s="1613"/>
      <c r="K169" s="1764">
        <f>IF($J148="TC","Transferred",IF($J148="Nso","NameSeparated",VLOOKUP($A145,'Result Entry'!$B$9:$FW$108,153,0)))</f>
        <v>38.0</v>
      </c>
      <c r="L169" s="1764"/>
      <c r="M169" s="1764"/>
      <c r="N169" s="1765"/>
    </row>
    <row r="170" spans="8:8" ht="39.75" customHeight="1">
      <c r="A170" s="1443"/>
      <c r="B170" s="1503" t="s">
        <v>70</v>
      </c>
      <c r="C170" s="1766" t="str">
        <f>'Result Entry'!$DU$3</f>
        <v>Foundation Of Information Tech.</v>
      </c>
      <c r="D170" s="1767"/>
      <c r="E170" s="1768"/>
      <c r="F170" s="1769" t="str">
        <f>IF($J148="TC",0,IF($J148="Nso",0,VLOOKUP($A145,'Result Entry'!$B$9:$GS$108,170,0)))</f>
        <v/>
      </c>
      <c r="G170" s="1769"/>
      <c r="H170" s="1770">
        <f>IF($J148="TC",0,IF($J148="Nso",0,VLOOKUP($A145,'Result Entry'!$B$9:$GS$108,112,0)))</f>
        <v>0.0</v>
      </c>
      <c r="I170" s="1621" t="s">
        <v>72</v>
      </c>
      <c r="J170" s="1622"/>
      <c r="K170" s="1771">
        <f>'Result Entry'!$T$2</f>
        <v>45041.0</v>
      </c>
      <c r="L170" s="1772"/>
      <c r="M170" s="1772"/>
      <c r="N170" s="1773"/>
    </row>
    <row r="171" spans="8:8" ht="39.75" customHeight="1">
      <c r="A171" s="1443"/>
      <c r="B171" s="1503" t="s">
        <v>70</v>
      </c>
      <c r="C171" s="1774" t="str">
        <f>'Result Entry'!$EI$3</f>
        <v>G.I.A.I.-II</v>
      </c>
      <c r="D171" s="1775"/>
      <c r="E171" s="1776"/>
      <c r="F171" s="1769" t="str">
        <f>IF($J148="TC",0,IF($J148="Nso",0,VLOOKUP($A145,'Result Entry'!$B$9:$GS$108,174,0)))</f>
        <v>Second</v>
      </c>
      <c r="G171" s="1769"/>
      <c r="H171" s="1770">
        <f>IF($J148="TC",0,IF($J148="Nso",0,VLOOKUP($A145,'Result Entry'!$B$9:$GS$108,124,0)))</f>
        <v>10.0</v>
      </c>
      <c r="I171" s="1626"/>
      <c r="J171" s="1627"/>
      <c r="K171" s="1627"/>
      <c r="L171" s="1627"/>
      <c r="M171" s="1627"/>
      <c r="N171" s="1628"/>
    </row>
    <row r="172" spans="8:8" ht="39.75" customHeight="1">
      <c r="A172" s="1443"/>
      <c r="B172" s="1503" t="s">
        <v>70</v>
      </c>
      <c r="C172" s="1774" t="str">
        <f>'Result Entry'!$EU$3</f>
        <v>SOC.SER.PLAN</v>
      </c>
      <c r="D172" s="1775"/>
      <c r="E172" s="1776"/>
      <c r="F172" s="1769" t="str">
        <f>IF($J148="TC",0,IF($J148="Nso",0,VLOOKUP($A145,'Result Entry'!$B$9:$HS$108,178,0)))</f>
        <v>Good</v>
      </c>
      <c r="G172" s="1769"/>
      <c r="H172" s="1770">
        <f>IF($J148="TC",0,IF($J148="Nso",0,VLOOKUP($A145,'Result Entry'!$B$9:$GS$108,136,0)))</f>
        <v>90.0</v>
      </c>
      <c r="I172" s="1629" t="s">
        <v>175</v>
      </c>
      <c r="J172" s="1630"/>
      <c r="K172" s="1798"/>
      <c r="L172" s="1799"/>
      <c r="M172" s="1799"/>
      <c r="N172" s="1800"/>
    </row>
    <row r="173" spans="8:8" ht="39.75" customHeight="1">
      <c r="A173" s="1443"/>
      <c r="B173" s="1503" t="s">
        <v>70</v>
      </c>
      <c r="C173" s="1774" t="str">
        <f>'Result Entry'!$FG$3</f>
        <v>Jeewan Kaushal</v>
      </c>
      <c r="D173" s="1775"/>
      <c r="E173" s="1776"/>
      <c r="F173" s="1769" t="str">
        <f>IF($J148="TC",0,IF($J148="Nso",0,VLOOKUP($A145,'Result Entry'!$B$9:$HS$108,182,0)))</f>
        <v>D</v>
      </c>
      <c r="G173" s="1769"/>
      <c r="H173" s="1770">
        <f>IF($J148="TC",0,IF($J148="Nso",0,VLOOKUP($A145,'Result Entry'!$B$9:$HS$108,136,0)))</f>
        <v>90.0</v>
      </c>
      <c r="I173" s="1629" t="s">
        <v>149</v>
      </c>
      <c r="J173" s="1630"/>
      <c r="K173" s="1630"/>
      <c r="L173" s="1630"/>
      <c r="M173" s="1630"/>
      <c r="N173" s="1634"/>
    </row>
    <row r="174" spans="8:8" ht="39.75" customHeight="1">
      <c r="A174" s="1443"/>
      <c r="B174" s="1483" t="s">
        <v>70</v>
      </c>
      <c r="C174" s="1777" t="s">
        <v>181</v>
      </c>
      <c r="D174" s="1778"/>
      <c r="E174" s="1779"/>
      <c r="F174" s="1780" t="s">
        <v>182</v>
      </c>
      <c r="G174" s="1781"/>
      <c r="H174" s="1782" t="s">
        <v>31</v>
      </c>
      <c r="I174" s="1629" t="s">
        <v>176</v>
      </c>
      <c r="J174" s="1630"/>
      <c r="K174" s="1630"/>
      <c r="L174" s="1630"/>
      <c r="M174" s="1630"/>
      <c r="N174" s="1634"/>
    </row>
    <row r="175" spans="8:8" ht="39.75" customHeight="1">
      <c r="A175" s="1443"/>
      <c r="B175" s="1483" t="s">
        <v>70</v>
      </c>
      <c r="C175" s="1783"/>
      <c r="D175" s="1784"/>
      <c r="E175" s="1785"/>
      <c r="F175" s="1786" t="s">
        <v>183</v>
      </c>
      <c r="G175" s="1787"/>
      <c r="H175" s="1788" t="s">
        <v>180</v>
      </c>
      <c r="I175" s="1647" t="s">
        <v>68</v>
      </c>
      <c r="J175" s="1648"/>
      <c r="K175" s="1648"/>
      <c r="L175" s="1648"/>
      <c r="M175" s="1648"/>
      <c r="N175" s="1649"/>
    </row>
    <row r="176" spans="8:8" ht="39.75" customHeight="1">
      <c r="A176" s="1443"/>
      <c r="B176" s="1483" t="s">
        <v>70</v>
      </c>
      <c r="C176" s="1783"/>
      <c r="D176" s="1784"/>
      <c r="E176" s="1785"/>
      <c r="F176" s="1786" t="s">
        <v>186</v>
      </c>
      <c r="G176" s="1787"/>
      <c r="H176" s="1788" t="s">
        <v>63</v>
      </c>
      <c r="I176" s="1650"/>
      <c r="J176" s="1651"/>
      <c r="K176" s="1651"/>
      <c r="L176" s="1651"/>
      <c r="M176" s="1651"/>
      <c r="N176" s="1652"/>
    </row>
    <row r="177" spans="8:8" ht="39.75" customHeight="1">
      <c r="A177" s="1443"/>
      <c r="B177" s="1483" t="s">
        <v>70</v>
      </c>
      <c r="C177" s="1783"/>
      <c r="D177" s="1784"/>
      <c r="E177" s="1785"/>
      <c r="F177" s="1786" t="s">
        <v>187</v>
      </c>
      <c r="G177" s="1787"/>
      <c r="H177" s="1788" t="s">
        <v>64</v>
      </c>
      <c r="I177" s="1650"/>
      <c r="J177" s="1651"/>
      <c r="K177" s="1651"/>
      <c r="L177" s="1651"/>
      <c r="M177" s="1651"/>
      <c r="N177" s="1652"/>
    </row>
    <row r="178" spans="8:8" ht="39.75" customHeight="1">
      <c r="A178" s="1443"/>
      <c r="B178" s="1483" t="s">
        <v>70</v>
      </c>
      <c r="C178" s="1783"/>
      <c r="D178" s="1784"/>
      <c r="E178" s="1785"/>
      <c r="F178" s="1786" t="s">
        <v>184</v>
      </c>
      <c r="G178" s="1787"/>
      <c r="H178" s="1788" t="s">
        <v>66</v>
      </c>
      <c r="I178" s="1653" t="s">
        <v>81</v>
      </c>
      <c r="J178" s="1654"/>
      <c r="K178" s="1654"/>
      <c r="L178" s="1654"/>
      <c r="M178" s="1654"/>
      <c r="N178" s="1655"/>
    </row>
    <row r="179" spans="8:8" ht="39.75" customHeight="1">
      <c r="A179" s="1443"/>
      <c r="B179" s="1656" t="s">
        <v>70</v>
      </c>
      <c r="C179" s="1789"/>
      <c r="D179" s="1790"/>
      <c r="E179" s="1791"/>
      <c r="F179" s="1792" t="s">
        <v>185</v>
      </c>
      <c r="G179" s="1793"/>
      <c r="H179" s="1794" t="s">
        <v>65</v>
      </c>
      <c r="I179" s="1663"/>
      <c r="J179" s="1664"/>
      <c r="K179" s="1664"/>
      <c r="L179" s="1664"/>
      <c r="M179" s="1664"/>
      <c r="N179" s="1665"/>
    </row>
    <row r="180" spans="8:8" s="927" ht="123.75" customFormat="1" customHeight="1">
      <c r="A180" s="1439"/>
      <c r="B180" s="1795"/>
      <c r="C180" s="1796"/>
      <c r="D180" s="1796"/>
      <c r="E180" s="1796"/>
      <c r="F180" s="1796"/>
      <c r="G180" s="1796"/>
      <c r="H180" s="1796"/>
      <c r="I180" s="1796"/>
      <c r="J180" s="1796"/>
      <c r="K180" s="1796"/>
      <c r="L180" s="1796"/>
      <c r="M180" s="1796"/>
      <c r="N180" s="1796"/>
    </row>
    <row r="181" spans="8:8" ht="24.75" customHeight="1">
      <c r="A181" s="1441">
        <f>A145+1</f>
        <v>6.0</v>
      </c>
      <c r="B181" s="1442" t="s">
        <v>51</v>
      </c>
      <c r="C181" s="1442"/>
      <c r="D181" s="1442"/>
      <c r="E181" s="1442"/>
      <c r="F181" s="1442"/>
      <c r="G181" s="1442"/>
      <c r="H181" s="1442"/>
      <c r="I181" s="1442"/>
      <c r="J181" s="1442"/>
      <c r="K181" s="1442"/>
      <c r="L181" s="1442"/>
      <c r="M181" s="1442"/>
      <c r="N181" s="1442"/>
    </row>
    <row r="182" spans="8:8" ht="62.25" customHeight="1">
      <c r="A182" s="1443"/>
      <c r="B182" s="1444"/>
      <c r="C182" s="1445"/>
      <c r="D182" s="1671" t="str">
        <f>Master!$E$8</f>
        <v>Govt. Sr. Secondary School </v>
      </c>
      <c r="E182" s="1672"/>
      <c r="F182" s="1672"/>
      <c r="G182" s="1672"/>
      <c r="H182" s="1672"/>
      <c r="I182" s="1672"/>
      <c r="J182" s="1672"/>
      <c r="K182" s="1672"/>
      <c r="L182" s="1672"/>
      <c r="M182" s="1672"/>
      <c r="N182" s="1673"/>
    </row>
    <row r="183" spans="8:8" ht="33.0" customHeight="1">
      <c r="A183" s="1443"/>
      <c r="B183" s="1449"/>
      <c r="C183" s="1450"/>
      <c r="D183" s="1451" t="str">
        <f>Master!$E$11</f>
        <v>P.S.-Bapini (Jodhpur)</v>
      </c>
      <c r="E183" s="1452"/>
      <c r="F183" s="1452"/>
      <c r="G183" s="1452"/>
      <c r="H183" s="1452"/>
      <c r="I183" s="1452"/>
      <c r="J183" s="1452"/>
      <c r="K183" s="1452"/>
      <c r="L183" s="1452"/>
      <c r="M183" s="1452"/>
      <c r="N183" s="1453"/>
    </row>
    <row r="184" spans="8:8" ht="30.0" customHeight="1">
      <c r="A184" s="1443"/>
      <c r="B184" s="1454"/>
      <c r="C184" s="1455" t="s">
        <v>151</v>
      </c>
      <c r="D184" s="1456"/>
      <c r="E184" s="1456"/>
      <c r="F184" s="1456"/>
      <c r="G184" s="1457"/>
      <c r="H184" s="1458" t="s">
        <v>128</v>
      </c>
      <c r="I184" s="1458"/>
      <c r="J184" s="1674">
        <f>VLOOKUP(A181,'Result Entry'!$B$6:$K$108,6,0)</f>
        <v>0.0</v>
      </c>
      <c r="K184" s="1460" t="s">
        <v>69</v>
      </c>
      <c r="L184" s="1461"/>
      <c r="M184" s="1462">
        <f>Master!$E$14</f>
        <v>8.151106901E9</v>
      </c>
      <c r="N184" s="1463"/>
    </row>
    <row r="185" spans="8:8" ht="30.0" customHeight="1">
      <c r="A185" s="1443"/>
      <c r="B185" s="1464"/>
      <c r="C185" s="1465"/>
      <c r="D185" s="1466"/>
      <c r="E185" s="1466"/>
      <c r="F185" s="1466"/>
      <c r="G185" s="1467"/>
      <c r="H185" s="1468"/>
      <c r="I185" s="1468"/>
      <c r="J185" s="1675"/>
      <c r="K185" s="1470" t="s">
        <v>67</v>
      </c>
      <c r="L185" s="1471"/>
      <c r="M185" s="1472"/>
      <c r="N185" s="1473"/>
      <c r="O185" s="23" t="s">
        <v>157</v>
      </c>
    </row>
    <row r="186" spans="8:8" ht="30.0" customHeight="1">
      <c r="A186" s="1443"/>
      <c r="B186" s="1464"/>
      <c r="C186" s="1474"/>
      <c r="D186" s="1475"/>
      <c r="E186" s="1475"/>
      <c r="F186" s="1475"/>
      <c r="G186" s="1476"/>
      <c r="H186" s="1477"/>
      <c r="I186" s="1477"/>
      <c r="J186" s="1676"/>
      <c r="K186" s="1479" t="s">
        <v>52</v>
      </c>
      <c r="L186" s="1480"/>
      <c r="M186" s="1481" t="str">
        <f>Master!$E$6</f>
        <v>2022-23</v>
      </c>
      <c r="N186" s="1482"/>
    </row>
    <row r="187" spans="8:8" ht="39.75" customHeight="1">
      <c r="A187" s="1443"/>
      <c r="B187" s="1483" t="s">
        <v>70</v>
      </c>
      <c r="C187" s="1677" t="s">
        <v>21</v>
      </c>
      <c r="D187" s="1678"/>
      <c r="E187" s="1678"/>
      <c r="F187" s="1679"/>
      <c r="G187" s="1680" t="s">
        <v>150</v>
      </c>
      <c r="H187" s="1681">
        <f>VLOOKUP($A181,'Result Entry'!$B$9:$FW$108,4,0)</f>
        <v>0.0</v>
      </c>
      <c r="I187" s="1681"/>
      <c r="J187" s="1681"/>
      <c r="K187" s="1681"/>
      <c r="L187" s="1681"/>
      <c r="M187" s="1681"/>
      <c r="N187" s="1682"/>
    </row>
    <row r="188" spans="8:8" ht="39.75" customHeight="1">
      <c r="A188" s="1443"/>
      <c r="B188" s="1483" t="s">
        <v>70</v>
      </c>
      <c r="C188" s="1683" t="s">
        <v>23</v>
      </c>
      <c r="D188" s="1684"/>
      <c r="E188" s="1684"/>
      <c r="F188" s="1685"/>
      <c r="G188" s="1686" t="s">
        <v>150</v>
      </c>
      <c r="H188" s="1687">
        <f>VLOOKUP($A181,'Result Entry'!$B$9:$FW$108,7,0)</f>
        <v>0.0</v>
      </c>
      <c r="I188" s="1687"/>
      <c r="J188" s="1687"/>
      <c r="K188" s="1687"/>
      <c r="L188" s="1687"/>
      <c r="M188" s="1687"/>
      <c r="N188" s="1688"/>
    </row>
    <row r="189" spans="8:8" ht="39.75" customHeight="1">
      <c r="A189" s="1443"/>
      <c r="B189" s="1483" t="s">
        <v>70</v>
      </c>
      <c r="C189" s="1683" t="s">
        <v>24</v>
      </c>
      <c r="D189" s="1684"/>
      <c r="E189" s="1684"/>
      <c r="F189" s="1685"/>
      <c r="G189" s="1686" t="s">
        <v>150</v>
      </c>
      <c r="H189" s="1687">
        <f>VLOOKUP($A181,'Result Entry'!$B$9:$FW$108,8,0)</f>
        <v>0.0</v>
      </c>
      <c r="I189" s="1687"/>
      <c r="J189" s="1687"/>
      <c r="K189" s="1687"/>
      <c r="L189" s="1687"/>
      <c r="M189" s="1687"/>
      <c r="N189" s="1688"/>
    </row>
    <row r="190" spans="8:8" ht="39.75" customHeight="1">
      <c r="A190" s="1443"/>
      <c r="B190" s="1483" t="s">
        <v>70</v>
      </c>
      <c r="C190" s="1683" t="s">
        <v>53</v>
      </c>
      <c r="D190" s="1684"/>
      <c r="E190" s="1684"/>
      <c r="F190" s="1685"/>
      <c r="G190" s="1686" t="s">
        <v>150</v>
      </c>
      <c r="H190" s="1687">
        <f>VLOOKUP($A181,'Result Entry'!$B$9:$FW$108,9,0)</f>
        <v>0.0</v>
      </c>
      <c r="I190" s="1687"/>
      <c r="J190" s="1687"/>
      <c r="K190" s="1687"/>
      <c r="L190" s="1687"/>
      <c r="M190" s="1687"/>
      <c r="N190" s="1688"/>
    </row>
    <row r="191" spans="8:8" ht="39.75" customHeight="1">
      <c r="A191" s="1443"/>
      <c r="B191" s="1483" t="s">
        <v>70</v>
      </c>
      <c r="C191" s="1683" t="s">
        <v>54</v>
      </c>
      <c r="D191" s="1684"/>
      <c r="E191" s="1684"/>
      <c r="F191" s="1685"/>
      <c r="G191" s="1686" t="s">
        <v>150</v>
      </c>
      <c r="H191" s="1689" t="str">
        <f>CONCATENATE('Result Entry'!$G$4,'Result Entry'!$J$4)</f>
        <v>11(A)</v>
      </c>
      <c r="I191" s="1687"/>
      <c r="J191" s="1687"/>
      <c r="K191" s="1687"/>
      <c r="L191" s="1687"/>
      <c r="M191" s="1687"/>
      <c r="N191" s="1688"/>
    </row>
    <row r="192" spans="8:8" ht="39.75" customHeight="1">
      <c r="A192" s="1443"/>
      <c r="B192" s="1483" t="s">
        <v>70</v>
      </c>
      <c r="C192" s="1690" t="s">
        <v>26</v>
      </c>
      <c r="D192" s="1691"/>
      <c r="E192" s="1691"/>
      <c r="F192" s="1692"/>
      <c r="G192" s="1693" t="s">
        <v>150</v>
      </c>
      <c r="H192" s="1694">
        <f>VLOOKUP($A181,'Result Entry'!$B$9:$FW$108,10,0)</f>
        <v>0.0</v>
      </c>
      <c r="I192" s="1694"/>
      <c r="J192" s="1694"/>
      <c r="K192" s="1694"/>
      <c r="L192" s="1694"/>
      <c r="M192" s="1694"/>
      <c r="N192" s="1695"/>
    </row>
    <row r="193" spans="8:8" ht="30.0" customHeight="1">
      <c r="A193" s="1443"/>
      <c r="B193" s="1503" t="s">
        <v>70</v>
      </c>
      <c r="C193" s="1696" t="s">
        <v>168</v>
      </c>
      <c r="D193" s="1697"/>
      <c r="E193" s="1698" t="s">
        <v>73</v>
      </c>
      <c r="F193" s="1699" t="s">
        <v>74</v>
      </c>
      <c r="G193" s="1700" t="s">
        <v>169</v>
      </c>
      <c r="H193" s="1701" t="s">
        <v>56</v>
      </c>
      <c r="I193" s="1702"/>
      <c r="J193" s="1703" t="s">
        <v>85</v>
      </c>
      <c r="K193" s="1704"/>
      <c r="L193" s="1705" t="s">
        <v>170</v>
      </c>
      <c r="M193" s="1706" t="s">
        <v>77</v>
      </c>
      <c r="N193" s="1707" t="s">
        <v>99</v>
      </c>
    </row>
    <row r="194" spans="8:8" ht="30.0" customHeight="1">
      <c r="A194" s="1443"/>
      <c r="B194" s="1503"/>
      <c r="C194" s="1708"/>
      <c r="D194" s="1709"/>
      <c r="E194" s="1710"/>
      <c r="F194" s="1711"/>
      <c r="G194" s="1712"/>
      <c r="H194" s="1713"/>
      <c r="I194" s="1714"/>
      <c r="J194" s="1715"/>
      <c r="K194" s="1716"/>
      <c r="L194" s="1717"/>
      <c r="M194" s="1718"/>
      <c r="N194" s="1719"/>
    </row>
    <row r="195" spans="8:8" ht="39.75" customHeight="1">
      <c r="A195" s="1443"/>
      <c r="B195" s="1503" t="s">
        <v>70</v>
      </c>
      <c r="C195" s="1528" t="s">
        <v>57</v>
      </c>
      <c r="D195" s="1529"/>
      <c r="E195" s="1720">
        <f>'Result Entry'!$L$7</f>
        <v>10.0</v>
      </c>
      <c r="F195" s="1721">
        <f>'Result Entry'!$M$7</f>
        <v>10.0</v>
      </c>
      <c r="G195" s="1722">
        <f t="shared" si="15" ref="G195:G200">SUM(E195:F195)</f>
        <v>20.0</v>
      </c>
      <c r="H195" s="1723">
        <f>'Result Entry'!$AU$7</f>
        <v>70.0</v>
      </c>
      <c r="I195" s="1724"/>
      <c r="J195" s="1725">
        <f>'Result Entry'!$AY$7</f>
        <v>100.0</v>
      </c>
      <c r="K195" s="1724"/>
      <c r="L195" s="1722">
        <f t="shared" si="16" ref="L195:L200">SUM(H195,J195)</f>
        <v>170.0</v>
      </c>
      <c r="M195" s="1726">
        <f t="shared" si="17" ref="M195:M200">SUM(G195,L195)</f>
        <v>190.0</v>
      </c>
      <c r="N195" s="1727"/>
    </row>
    <row r="196" spans="8:8" s="1538" ht="54.0" customFormat="1" customHeight="1">
      <c r="A196" s="1443"/>
      <c r="B196" s="1539" t="s">
        <v>70</v>
      </c>
      <c r="C196" s="1540" t="str">
        <f>'Result Entry'!$L$3</f>
        <v>HINDI Comp.</v>
      </c>
      <c r="D196" s="1541"/>
      <c r="E196" s="1728">
        <f>IF($J184="TC",0,IF($J184="Nso",0,VLOOKUP($A181,'Result Entry'!$B$9:$FW$108,11,0)))</f>
        <v>0.0</v>
      </c>
      <c r="F196" s="1729">
        <f>IF($J184="TC",0,IF($J184="Nso",0,VLOOKUP($A181,'Result Entry'!$B$9:$FW$108,12,0)))</f>
        <v>0.0</v>
      </c>
      <c r="G196" s="1730">
        <f t="shared" si="15"/>
        <v>0.0</v>
      </c>
      <c r="H196" s="1677">
        <f>IF($J184="TC",0,IF($J184="Nso",0,VLOOKUP($A181,'Result Entry'!$B$9:$FW$108,16,0)))</f>
        <v>0.0</v>
      </c>
      <c r="I196" s="1731"/>
      <c r="J196" s="1732">
        <f>IF($J184="TC",0,IF($J184="Nso",0,VLOOKUP($A181,'Result Entry'!$B$9:$FW$108,19,0)))</f>
        <v>0.0</v>
      </c>
      <c r="K196" s="1731"/>
      <c r="L196" s="1733">
        <f t="shared" si="16"/>
        <v>0.0</v>
      </c>
      <c r="M196" s="1734">
        <f t="shared" si="17"/>
        <v>0.0</v>
      </c>
      <c r="N196" s="1735" t="str">
        <f>IF($J184="TC",0,IF($J184="Nso",0,VLOOKUP($A181,'Result Entry'!$B$9:$FW$108,24,0)))</f>
        <v/>
      </c>
    </row>
    <row r="197" spans="8:8" s="1538" ht="54.0" customFormat="1" customHeight="1">
      <c r="A197" s="1443"/>
      <c r="B197" s="1539" t="s">
        <v>70</v>
      </c>
      <c r="C197" s="1551" t="str">
        <f>'Result Entry'!$Z$3</f>
        <v>ENGLISH Comp.</v>
      </c>
      <c r="D197" s="1552"/>
      <c r="E197" s="1728">
        <f>IF($J184="TC",0,IF($J184="Nso",0,VLOOKUP($A181,'Result Entry'!$B$9:$FW$108,25,0)))</f>
        <v>0.0</v>
      </c>
      <c r="F197" s="1729">
        <f>IF($J184="TC",0,IF($J184="Nso",0,VLOOKUP($A181,'Result Entry'!$B$9:$FW$108,26,0)))</f>
        <v>0.0</v>
      </c>
      <c r="G197" s="1736">
        <f t="shared" si="15"/>
        <v>0.0</v>
      </c>
      <c r="H197" s="1683">
        <f>IF($J184="TC",0,IF($J184="Nso",0,VLOOKUP($A181,'Result Entry'!$B$9:$FW$108,30,0)))</f>
        <v>0.0</v>
      </c>
      <c r="I197" s="1737"/>
      <c r="J197" s="1738">
        <f>IF($J184="TC",0,IF($J184="Nso",0,VLOOKUP($A181,'Result Entry'!$B$9:$FW$108,33,0)))</f>
        <v>0.0</v>
      </c>
      <c r="K197" s="1737"/>
      <c r="L197" s="1733">
        <f t="shared" si="16"/>
        <v>0.0</v>
      </c>
      <c r="M197" s="1734">
        <f t="shared" si="17"/>
        <v>0.0</v>
      </c>
      <c r="N197" s="1735" t="str">
        <f>IF($J184="TC",0,IF($J184="Nso",0,VLOOKUP($A181,'Result Entry'!$B$9:$FW$108,38,0)))</f>
        <v/>
      </c>
    </row>
    <row r="198" spans="8:8" s="1538" ht="54.0" customFormat="1" customHeight="1">
      <c r="A198" s="1443"/>
      <c r="B198" s="1539" t="s">
        <v>70</v>
      </c>
      <c r="C198" s="1551" t="str">
        <f>'Result Entry'!$AO$3</f>
        <v>PHYSICS</v>
      </c>
      <c r="D198" s="1552"/>
      <c r="E198" s="1728">
        <f>IF($J184="TC",0,IF($J184="Nso",0,VLOOKUP($A181,'Result Entry'!$B$9:$FW$108,39,0)))</f>
        <v>0.0</v>
      </c>
      <c r="F198" s="1729">
        <f>IF($J184="TC",0,IF($J184="Nso",0,VLOOKUP($A181,'Result Entry'!$B$9:$FW$108,40,0)))</f>
        <v>0.0</v>
      </c>
      <c r="G198" s="1736">
        <f t="shared" si="15"/>
        <v>0.0</v>
      </c>
      <c r="H198" s="1683">
        <f>IF($J184="TC",0,IF($J184="Nso",0,VLOOKUP($A181,'Result Entry'!$B$9:$FW$108,45,0)))</f>
        <v>0.0</v>
      </c>
      <c r="I198" s="1737"/>
      <c r="J198" s="1738">
        <f>IF($J184="TC",0,IF($J184="Nso",0,VLOOKUP($A181,'Result Entry'!$B$9:$FW$108,49,0)))</f>
        <v>0.0</v>
      </c>
      <c r="K198" s="1737"/>
      <c r="L198" s="1733">
        <f t="shared" si="16"/>
        <v>0.0</v>
      </c>
      <c r="M198" s="1734">
        <f t="shared" si="17"/>
        <v>0.0</v>
      </c>
      <c r="N198" s="1735" t="str">
        <f>IF($J184="TC",0,IF($J184="Nso",0,VLOOKUP($A181,'Result Entry'!$B$9:$FW$108,54,0)))</f>
        <v/>
      </c>
    </row>
    <row r="199" spans="8:8" s="1538" ht="54.0" customFormat="1" customHeight="1">
      <c r="A199" s="1443"/>
      <c r="B199" s="1539" t="s">
        <v>70</v>
      </c>
      <c r="C199" s="1551" t="str">
        <f>'Result Entry'!$BF$3</f>
        <v>CHEMISTRY</v>
      </c>
      <c r="D199" s="1552"/>
      <c r="E199" s="1728" t="str">
        <f>IF($J184="TC",0,IF($J184="Nso",0,VLOOKUP($A181,'Result Entry'!$B$9:$FW$108,55,0)))</f>
        <v/>
      </c>
      <c r="F199" s="1729">
        <f>IF($J184="TC",0,IF($J184="Nso",0,VLOOKUP($A181,'Result Entry'!$B$9:$FW$108,56,0)))</f>
        <v>0.0</v>
      </c>
      <c r="G199" s="1736">
        <f t="shared" si="15"/>
        <v>0.0</v>
      </c>
      <c r="H199" s="1683">
        <f>IF($J184="TC",0,IF($J184="Nso",0,VLOOKUP($A181,'Result Entry'!$B$9:$FW$108,61,0)))</f>
        <v>0.0</v>
      </c>
      <c r="I199" s="1737"/>
      <c r="J199" s="1738">
        <f>IF($J184="TC",0,IF($J184="Nso",0,VLOOKUP($A181,'Result Entry'!$B$9:$FW$108,65,0)))</f>
        <v>0.0</v>
      </c>
      <c r="K199" s="1737"/>
      <c r="L199" s="1733">
        <f t="shared" si="16"/>
        <v>0.0</v>
      </c>
      <c r="M199" s="1734">
        <f t="shared" si="17"/>
        <v>0.0</v>
      </c>
      <c r="N199" s="1735" t="str">
        <f>IF($J184="TC",0,IF($J184="Nso",0,VLOOKUP($A181,'Result Entry'!$B$9:$FW$108,70,0)))</f>
        <v/>
      </c>
    </row>
    <row r="200" spans="8:8" s="1538" ht="54.0" customFormat="1" customHeight="1">
      <c r="A200" s="1443"/>
      <c r="B200" s="1539" t="s">
        <v>70</v>
      </c>
      <c r="C200" s="1551" t="str">
        <f>'Result Entry'!$BW$3</f>
        <v>BIOLOGY</v>
      </c>
      <c r="D200" s="1552"/>
      <c r="E200" s="1739" t="str">
        <f>IF($J184="TC",0,IF($J184="Nso",0,VLOOKUP($A181,'Result Entry'!$B$9:$FW$108,71,0)))</f>
        <v/>
      </c>
      <c r="F200" s="1740" t="str">
        <f>IF($J184="TC",0,IF($J184="Nso",0,VLOOKUP($A181,'Result Entry'!$B$9:$FW$108,72,0)))</f>
        <v/>
      </c>
      <c r="G200" s="1741">
        <f t="shared" si="15"/>
        <v>0.0</v>
      </c>
      <c r="H200" s="1742">
        <f>IF($J184="TC",0,IF($J184="Nso",0,VLOOKUP($A181,'Result Entry'!$B$9:$FW$108,77,0)))</f>
        <v>0.0</v>
      </c>
      <c r="I200" s="1743"/>
      <c r="J200" s="1744">
        <f>IF($J184="TC",0,IF($J184="Nso",0,VLOOKUP($A181,'Result Entry'!$B$9:$FW$108,81,0)))</f>
        <v>0.0</v>
      </c>
      <c r="K200" s="1743"/>
      <c r="L200" s="1745">
        <f t="shared" si="16"/>
        <v>0.0</v>
      </c>
      <c r="M200" s="1746">
        <f t="shared" si="17"/>
        <v>0.0</v>
      </c>
      <c r="N200" s="1735">
        <f>IF($J184="TC",0,IF($J184="Nso",0,VLOOKUP($A181,'Result Entry'!$B$9:$FW$108,86,0)))</f>
        <v>0.0</v>
      </c>
    </row>
    <row r="201" spans="8:8" ht="39.75" customHeight="1">
      <c r="A201" s="1443"/>
      <c r="B201" s="1503" t="s">
        <v>70</v>
      </c>
      <c r="C201" s="1565" t="s">
        <v>78</v>
      </c>
      <c r="D201" s="1566"/>
      <c r="E201" s="1567"/>
      <c r="F201" s="1747" t="s">
        <v>79</v>
      </c>
      <c r="G201" s="1748"/>
      <c r="H201" s="1747" t="s">
        <v>80</v>
      </c>
      <c r="I201" s="1749"/>
      <c r="J201" s="1750" t="s">
        <v>42</v>
      </c>
      <c r="K201" s="1797" t="s">
        <v>92</v>
      </c>
      <c r="L201" s="1752" t="s">
        <v>40</v>
      </c>
      <c r="M201" s="1753"/>
      <c r="N201" s="1754" t="s">
        <v>44</v>
      </c>
    </row>
    <row r="202" spans="8:8" ht="39.75" customHeight="1">
      <c r="A202" s="1443"/>
      <c r="B202" s="1503" t="s">
        <v>70</v>
      </c>
      <c r="C202" s="1577"/>
      <c r="D202" s="1578"/>
      <c r="E202" s="1579"/>
      <c r="F202" s="1755">
        <f>IF($J184="TC",0,IF($J184="Nso",0,VLOOKUP($A181,'Result Entry'!$B$9:$FW$108,146,0)))</f>
        <v>0.0</v>
      </c>
      <c r="G202" s="1756"/>
      <c r="H202" s="1757">
        <f>IF($J184="TC",0,IF($J184="Nso",0,VLOOKUP($A181,'Result Entry'!$B$9:$FW$108,147,0)))</f>
        <v>0.0</v>
      </c>
      <c r="I202" s="1758"/>
      <c r="J202" s="1584">
        <f>IF($J184="TC",0,IF($J184="Nso",0,VLOOKUP($A181,'Result Entry'!$B$9:$FW$108,148,0)))</f>
        <v>0.0</v>
      </c>
      <c r="K202" s="1759" t="str">
        <f>IF($J184="TC",0,IF($J184="Nso",0,VLOOKUP($A181,'Result Entry'!$B$9:$FW$108,149,0)))</f>
        <v/>
      </c>
      <c r="L202" s="1586">
        <f>IF($J184="TC",0,IF($J184="Nso",0,VLOOKUP($A181,'Result Entry'!$B$9:$FW$108,150,0)))</f>
        <v>0.0</v>
      </c>
      <c r="M202" s="1587"/>
      <c r="N202" s="1588">
        <f>IF($J184="TC",0,IF($J184="Nso",0,VLOOKUP($A181,'Result Entry'!$B$9:$FW$108,152,0)))</f>
        <v>0.0</v>
      </c>
    </row>
    <row r="203" spans="8:8" ht="39.75" customHeight="1">
      <c r="A203" s="1443"/>
      <c r="B203" s="1503" t="s">
        <v>70</v>
      </c>
      <c r="C203" s="1589" t="s">
        <v>59</v>
      </c>
      <c r="D203" s="1590"/>
      <c r="E203" s="1590"/>
      <c r="F203" s="1590"/>
      <c r="G203" s="1590"/>
      <c r="H203" s="1591"/>
      <c r="I203" s="1592" t="s">
        <v>60</v>
      </c>
      <c r="J203" s="1593"/>
      <c r="K203" s="1760">
        <f>VLOOKUP($A181,'Result Entry'!$B$9:$FW$108,143,0)</f>
        <v>0.0</v>
      </c>
      <c r="L203" s="1761"/>
      <c r="M203" s="1596" t="s">
        <v>38</v>
      </c>
      <c r="N203" s="1597"/>
    </row>
    <row r="204" spans="8:8" ht="39.75" customHeight="1">
      <c r="A204" s="1443"/>
      <c r="B204" s="1503" t="s">
        <v>70</v>
      </c>
      <c r="C204" s="1598" t="s">
        <v>55</v>
      </c>
      <c r="D204" s="1599"/>
      <c r="E204" s="1599"/>
      <c r="F204" s="1600" t="s">
        <v>158</v>
      </c>
      <c r="G204" s="1601"/>
      <c r="H204" s="1602" t="s">
        <v>48</v>
      </c>
      <c r="I204" s="1603" t="s">
        <v>61</v>
      </c>
      <c r="J204" s="1604"/>
      <c r="K204" s="1762">
        <f>VLOOKUP($A181,'Result Entry'!$B$9:$FW$108,144,0)</f>
        <v>0.0</v>
      </c>
      <c r="L204" s="1763"/>
      <c r="M204" s="1607">
        <f>VLOOKUP($A181,'Result Entry'!$B$9:$FW$108,145,0)</f>
        <v>0.0</v>
      </c>
      <c r="N204" s="1608"/>
    </row>
    <row r="205" spans="8:8" ht="39.75" customHeight="1">
      <c r="A205" s="1443"/>
      <c r="B205" s="1503" t="s">
        <v>70</v>
      </c>
      <c r="C205" s="1598"/>
      <c r="D205" s="1599"/>
      <c r="E205" s="1599"/>
      <c r="F205" s="1609"/>
      <c r="G205" s="1610"/>
      <c r="H205" s="1611" t="s">
        <v>100</v>
      </c>
      <c r="I205" s="1612" t="s">
        <v>62</v>
      </c>
      <c r="J205" s="1613"/>
      <c r="K205" s="1764">
        <f>IF($J184="TC","Transferred",IF($J184="Nso","NameSeparated",VLOOKUP($A181,'Result Entry'!$B$9:$FW$108,153,0)))</f>
        <v>0.0</v>
      </c>
      <c r="L205" s="1764"/>
      <c r="M205" s="1764"/>
      <c r="N205" s="1765"/>
    </row>
    <row r="206" spans="8:8" ht="39.75" customHeight="1">
      <c r="A206" s="1443"/>
      <c r="B206" s="1503" t="s">
        <v>70</v>
      </c>
      <c r="C206" s="1766" t="str">
        <f>'Result Entry'!$DU$3</f>
        <v>Foundation Of Information Tech.</v>
      </c>
      <c r="D206" s="1767"/>
      <c r="E206" s="1768"/>
      <c r="F206" s="1769" t="str">
        <f>IF($J184="TC",0,IF($J184="Nso",0,VLOOKUP($A181,'Result Entry'!$B$9:$GS$108,170,0)))</f>
        <v/>
      </c>
      <c r="G206" s="1769"/>
      <c r="H206" s="1770">
        <f>IF($J184="TC",0,IF($J184="Nso",0,VLOOKUP($A181,'Result Entry'!$B$9:$GS$108,112,0)))</f>
        <v>0.0</v>
      </c>
      <c r="I206" s="1621" t="s">
        <v>72</v>
      </c>
      <c r="J206" s="1622"/>
      <c r="K206" s="1771">
        <f>'Result Entry'!$T$2</f>
        <v>45041.0</v>
      </c>
      <c r="L206" s="1772"/>
      <c r="M206" s="1772"/>
      <c r="N206" s="1773"/>
    </row>
    <row r="207" spans="8:8" ht="39.75" customHeight="1">
      <c r="A207" s="1443"/>
      <c r="B207" s="1503" t="s">
        <v>70</v>
      </c>
      <c r="C207" s="1774" t="str">
        <f>'Result Entry'!$EI$3</f>
        <v>G.I.A.I.-II</v>
      </c>
      <c r="D207" s="1775"/>
      <c r="E207" s="1776"/>
      <c r="F207" s="1769" t="str">
        <f>IF($J184="TC",0,IF($J184="Nso",0,VLOOKUP($A181,'Result Entry'!$B$9:$GS$108,174,0)))</f>
        <v/>
      </c>
      <c r="G207" s="1769"/>
      <c r="H207" s="1770">
        <f>IF($J184="TC",0,IF($J184="Nso",0,VLOOKUP($A181,'Result Entry'!$B$9:$GS$108,124,0)))</f>
        <v>0.0</v>
      </c>
      <c r="I207" s="1626"/>
      <c r="J207" s="1627"/>
      <c r="K207" s="1627"/>
      <c r="L207" s="1627"/>
      <c r="M207" s="1627"/>
      <c r="N207" s="1628"/>
    </row>
    <row r="208" spans="8:8" ht="39.75" customHeight="1">
      <c r="A208" s="1443"/>
      <c r="B208" s="1503" t="s">
        <v>70</v>
      </c>
      <c r="C208" s="1774" t="str">
        <f>'Result Entry'!$EU$3</f>
        <v>SOC.SER.PLAN</v>
      </c>
      <c r="D208" s="1775"/>
      <c r="E208" s="1776"/>
      <c r="F208" s="1769">
        <f>IF($J184="TC",0,IF($J184="Nso",0,VLOOKUP($A181,'Result Entry'!$B$9:$HS$108,178,0)))</f>
        <v>0.0</v>
      </c>
      <c r="G208" s="1769"/>
      <c r="H208" s="1770">
        <f>IF($J184="TC",0,IF($J184="Nso",0,VLOOKUP($A181,'Result Entry'!$B$9:$GS$108,136,0)))</f>
        <v>0.0</v>
      </c>
      <c r="I208" s="1629" t="s">
        <v>175</v>
      </c>
      <c r="J208" s="1630"/>
      <c r="K208" s="1798"/>
      <c r="L208" s="1799"/>
      <c r="M208" s="1799"/>
      <c r="N208" s="1800"/>
    </row>
    <row r="209" spans="8:8" ht="39.75" customHeight="1">
      <c r="A209" s="1443"/>
      <c r="B209" s="1503" t="s">
        <v>70</v>
      </c>
      <c r="C209" s="1774" t="str">
        <f>'Result Entry'!$FG$3</f>
        <v>Jeewan Kaushal</v>
      </c>
      <c r="D209" s="1775"/>
      <c r="E209" s="1776"/>
      <c r="F209" s="1769" t="str">
        <f>IF($J184="TC",0,IF($J184="Nso",0,VLOOKUP($A181,'Result Entry'!$B$9:$HS$108,182,0)))</f>
        <v/>
      </c>
      <c r="G209" s="1769"/>
      <c r="H209" s="1770">
        <f>IF($J184="TC",0,IF($J184="Nso",0,VLOOKUP($A181,'Result Entry'!$B$9:$HS$108,136,0)))</f>
        <v>0.0</v>
      </c>
      <c r="I209" s="1629" t="s">
        <v>149</v>
      </c>
      <c r="J209" s="1630"/>
      <c r="K209" s="1630"/>
      <c r="L209" s="1630"/>
      <c r="M209" s="1630"/>
      <c r="N209" s="1634"/>
    </row>
    <row r="210" spans="8:8" ht="39.75" customHeight="1">
      <c r="A210" s="1443"/>
      <c r="B210" s="1483" t="s">
        <v>70</v>
      </c>
      <c r="C210" s="1777" t="s">
        <v>181</v>
      </c>
      <c r="D210" s="1778"/>
      <c r="E210" s="1779"/>
      <c r="F210" s="1780" t="s">
        <v>182</v>
      </c>
      <c r="G210" s="1781"/>
      <c r="H210" s="1782" t="s">
        <v>31</v>
      </c>
      <c r="I210" s="1629" t="s">
        <v>176</v>
      </c>
      <c r="J210" s="1630"/>
      <c r="K210" s="1630"/>
      <c r="L210" s="1630"/>
      <c r="M210" s="1630"/>
      <c r="N210" s="1634"/>
    </row>
    <row r="211" spans="8:8" ht="39.75" customHeight="1">
      <c r="A211" s="1443"/>
      <c r="B211" s="1483" t="s">
        <v>70</v>
      </c>
      <c r="C211" s="1783"/>
      <c r="D211" s="1784"/>
      <c r="E211" s="1785"/>
      <c r="F211" s="1786" t="s">
        <v>183</v>
      </c>
      <c r="G211" s="1787"/>
      <c r="H211" s="1788" t="s">
        <v>180</v>
      </c>
      <c r="I211" s="1647" t="s">
        <v>68</v>
      </c>
      <c r="J211" s="1648"/>
      <c r="K211" s="1648"/>
      <c r="L211" s="1648"/>
      <c r="M211" s="1648"/>
      <c r="N211" s="1649"/>
    </row>
    <row r="212" spans="8:8" ht="39.75" customHeight="1">
      <c r="A212" s="1443"/>
      <c r="B212" s="1483" t="s">
        <v>70</v>
      </c>
      <c r="C212" s="1783"/>
      <c r="D212" s="1784"/>
      <c r="E212" s="1785"/>
      <c r="F212" s="1786" t="s">
        <v>186</v>
      </c>
      <c r="G212" s="1787"/>
      <c r="H212" s="1788" t="s">
        <v>63</v>
      </c>
      <c r="I212" s="1650"/>
      <c r="J212" s="1651"/>
      <c r="K212" s="1651"/>
      <c r="L212" s="1651"/>
      <c r="M212" s="1651"/>
      <c r="N212" s="1652"/>
    </row>
    <row r="213" spans="8:8" ht="39.75" customHeight="1">
      <c r="A213" s="1443"/>
      <c r="B213" s="1483" t="s">
        <v>70</v>
      </c>
      <c r="C213" s="1783"/>
      <c r="D213" s="1784"/>
      <c r="E213" s="1785"/>
      <c r="F213" s="1786" t="s">
        <v>187</v>
      </c>
      <c r="G213" s="1787"/>
      <c r="H213" s="1788" t="s">
        <v>64</v>
      </c>
      <c r="I213" s="1650"/>
      <c r="J213" s="1651"/>
      <c r="K213" s="1651"/>
      <c r="L213" s="1651"/>
      <c r="M213" s="1651"/>
      <c r="N213" s="1652"/>
    </row>
    <row r="214" spans="8:8" ht="39.75" customHeight="1">
      <c r="A214" s="1443"/>
      <c r="B214" s="1483" t="s">
        <v>70</v>
      </c>
      <c r="C214" s="1783"/>
      <c r="D214" s="1784"/>
      <c r="E214" s="1785"/>
      <c r="F214" s="1786" t="s">
        <v>184</v>
      </c>
      <c r="G214" s="1787"/>
      <c r="H214" s="1788" t="s">
        <v>66</v>
      </c>
      <c r="I214" s="1653" t="s">
        <v>81</v>
      </c>
      <c r="J214" s="1654"/>
      <c r="K214" s="1654"/>
      <c r="L214" s="1654"/>
      <c r="M214" s="1654"/>
      <c r="N214" s="1655"/>
    </row>
    <row r="215" spans="8:8" ht="39.75" customHeight="1">
      <c r="A215" s="1443"/>
      <c r="B215" s="1656" t="s">
        <v>70</v>
      </c>
      <c r="C215" s="1789"/>
      <c r="D215" s="1790"/>
      <c r="E215" s="1791"/>
      <c r="F215" s="1792" t="s">
        <v>185</v>
      </c>
      <c r="G215" s="1793"/>
      <c r="H215" s="1794" t="s">
        <v>65</v>
      </c>
      <c r="I215" s="1663"/>
      <c r="J215" s="1664"/>
      <c r="K215" s="1664"/>
      <c r="L215" s="1664"/>
      <c r="M215" s="1664"/>
      <c r="N215" s="1665"/>
    </row>
    <row r="216" spans="8:8" s="927" ht="123.75" customFormat="1" customHeight="1">
      <c r="A216" s="1439"/>
      <c r="B216" s="1795"/>
      <c r="C216" s="1796"/>
      <c r="D216" s="1796"/>
      <c r="E216" s="1796"/>
      <c r="F216" s="1796"/>
      <c r="G216" s="1796"/>
      <c r="H216" s="1796"/>
      <c r="I216" s="1796"/>
      <c r="J216" s="1796"/>
      <c r="K216" s="1796"/>
      <c r="L216" s="1796"/>
      <c r="M216" s="1796"/>
      <c r="N216" s="1796"/>
    </row>
    <row r="217" spans="8:8" ht="24.75" customHeight="1">
      <c r="A217" s="1441">
        <f>A181+1</f>
        <v>7.0</v>
      </c>
      <c r="B217" s="1442" t="s">
        <v>51</v>
      </c>
      <c r="C217" s="1442"/>
      <c r="D217" s="1442"/>
      <c r="E217" s="1442"/>
      <c r="F217" s="1442"/>
      <c r="G217" s="1442"/>
      <c r="H217" s="1442"/>
      <c r="I217" s="1442"/>
      <c r="J217" s="1442"/>
      <c r="K217" s="1442"/>
      <c r="L217" s="1442"/>
      <c r="M217" s="1442"/>
      <c r="N217" s="1442"/>
    </row>
    <row r="218" spans="8:8" ht="62.25" customHeight="1">
      <c r="A218" s="1443"/>
      <c r="B218" s="1444"/>
      <c r="C218" s="1445"/>
      <c r="D218" s="1671" t="str">
        <f>Master!$E$8</f>
        <v>Govt. Sr. Secondary School </v>
      </c>
      <c r="E218" s="1672"/>
      <c r="F218" s="1672"/>
      <c r="G218" s="1672"/>
      <c r="H218" s="1672"/>
      <c r="I218" s="1672"/>
      <c r="J218" s="1672"/>
      <c r="K218" s="1672"/>
      <c r="L218" s="1672"/>
      <c r="M218" s="1672"/>
      <c r="N218" s="1673"/>
    </row>
    <row r="219" spans="8:8" ht="33.0" customHeight="1">
      <c r="A219" s="1443"/>
      <c r="B219" s="1449"/>
      <c r="C219" s="1450"/>
      <c r="D219" s="1451" t="str">
        <f>Master!$E$11</f>
        <v>P.S.-Bapini (Jodhpur)</v>
      </c>
      <c r="E219" s="1452"/>
      <c r="F219" s="1452"/>
      <c r="G219" s="1452"/>
      <c r="H219" s="1452"/>
      <c r="I219" s="1452"/>
      <c r="J219" s="1452"/>
      <c r="K219" s="1452"/>
      <c r="L219" s="1452"/>
      <c r="M219" s="1452"/>
      <c r="N219" s="1453"/>
    </row>
    <row r="220" spans="8:8" ht="30.0" customHeight="1">
      <c r="A220" s="1443"/>
      <c r="B220" s="1454"/>
      <c r="C220" s="1455" t="s">
        <v>151</v>
      </c>
      <c r="D220" s="1456"/>
      <c r="E220" s="1456"/>
      <c r="F220" s="1456"/>
      <c r="G220" s="1457"/>
      <c r="H220" s="1458" t="s">
        <v>128</v>
      </c>
      <c r="I220" s="1458"/>
      <c r="J220" s="1674">
        <f>VLOOKUP(A217,'Result Entry'!$B$6:$K$108,6,0)</f>
        <v>0.0</v>
      </c>
      <c r="K220" s="1460" t="s">
        <v>69</v>
      </c>
      <c r="L220" s="1461"/>
      <c r="M220" s="1462">
        <f>Master!$E$14</f>
        <v>8.151106901E9</v>
      </c>
      <c r="N220" s="1463"/>
    </row>
    <row r="221" spans="8:8" ht="30.0" customHeight="1">
      <c r="A221" s="1443"/>
      <c r="B221" s="1464"/>
      <c r="C221" s="1465"/>
      <c r="D221" s="1466"/>
      <c r="E221" s="1466"/>
      <c r="F221" s="1466"/>
      <c r="G221" s="1467"/>
      <c r="H221" s="1468"/>
      <c r="I221" s="1468"/>
      <c r="J221" s="1675"/>
      <c r="K221" s="1470" t="s">
        <v>67</v>
      </c>
      <c r="L221" s="1471"/>
      <c r="M221" s="1472"/>
      <c r="N221" s="1473"/>
      <c r="O221" s="23" t="s">
        <v>157</v>
      </c>
    </row>
    <row r="222" spans="8:8" ht="30.0" customHeight="1">
      <c r="A222" s="1443"/>
      <c r="B222" s="1464"/>
      <c r="C222" s="1474"/>
      <c r="D222" s="1475"/>
      <c r="E222" s="1475"/>
      <c r="F222" s="1475"/>
      <c r="G222" s="1476"/>
      <c r="H222" s="1477"/>
      <c r="I222" s="1477"/>
      <c r="J222" s="1676"/>
      <c r="K222" s="1479" t="s">
        <v>52</v>
      </c>
      <c r="L222" s="1480"/>
      <c r="M222" s="1481" t="str">
        <f>Master!$E$6</f>
        <v>2022-23</v>
      </c>
      <c r="N222" s="1482"/>
    </row>
    <row r="223" spans="8:8" ht="39.75" customHeight="1">
      <c r="A223" s="1443"/>
      <c r="B223" s="1483" t="s">
        <v>70</v>
      </c>
      <c r="C223" s="1677" t="s">
        <v>21</v>
      </c>
      <c r="D223" s="1678"/>
      <c r="E223" s="1678"/>
      <c r="F223" s="1679"/>
      <c r="G223" s="1680" t="s">
        <v>150</v>
      </c>
      <c r="H223" s="1681">
        <f>VLOOKUP($A217,'Result Entry'!$B$9:$FW$108,4,0)</f>
        <v>0.0</v>
      </c>
      <c r="I223" s="1681"/>
      <c r="J223" s="1681"/>
      <c r="K223" s="1681"/>
      <c r="L223" s="1681"/>
      <c r="M223" s="1681"/>
      <c r="N223" s="1682"/>
    </row>
    <row r="224" spans="8:8" ht="39.75" customHeight="1">
      <c r="A224" s="1443"/>
      <c r="B224" s="1483" t="s">
        <v>70</v>
      </c>
      <c r="C224" s="1683" t="s">
        <v>23</v>
      </c>
      <c r="D224" s="1684"/>
      <c r="E224" s="1684"/>
      <c r="F224" s="1685"/>
      <c r="G224" s="1686" t="s">
        <v>150</v>
      </c>
      <c r="H224" s="1687">
        <f>VLOOKUP($A217,'Result Entry'!$B$9:$FW$108,7,0)</f>
        <v>0.0</v>
      </c>
      <c r="I224" s="1687"/>
      <c r="J224" s="1687"/>
      <c r="K224" s="1687"/>
      <c r="L224" s="1687"/>
      <c r="M224" s="1687"/>
      <c r="N224" s="1688"/>
    </row>
    <row r="225" spans="8:8" ht="39.75" customHeight="1">
      <c r="A225" s="1443"/>
      <c r="B225" s="1483" t="s">
        <v>70</v>
      </c>
      <c r="C225" s="1683" t="s">
        <v>24</v>
      </c>
      <c r="D225" s="1684"/>
      <c r="E225" s="1684"/>
      <c r="F225" s="1685"/>
      <c r="G225" s="1686" t="s">
        <v>150</v>
      </c>
      <c r="H225" s="1687">
        <f>VLOOKUP($A217,'Result Entry'!$B$9:$FW$108,8,0)</f>
        <v>0.0</v>
      </c>
      <c r="I225" s="1687"/>
      <c r="J225" s="1687"/>
      <c r="K225" s="1687"/>
      <c r="L225" s="1687"/>
      <c r="M225" s="1687"/>
      <c r="N225" s="1688"/>
    </row>
    <row r="226" spans="8:8" ht="39.75" customHeight="1">
      <c r="A226" s="1443"/>
      <c r="B226" s="1483" t="s">
        <v>70</v>
      </c>
      <c r="C226" s="1683" t="s">
        <v>53</v>
      </c>
      <c r="D226" s="1684"/>
      <c r="E226" s="1684"/>
      <c r="F226" s="1685"/>
      <c r="G226" s="1686" t="s">
        <v>150</v>
      </c>
      <c r="H226" s="1687">
        <f>VLOOKUP($A217,'Result Entry'!$B$9:$FW$108,9,0)</f>
        <v>0.0</v>
      </c>
      <c r="I226" s="1687"/>
      <c r="J226" s="1687"/>
      <c r="K226" s="1687"/>
      <c r="L226" s="1687"/>
      <c r="M226" s="1687"/>
      <c r="N226" s="1688"/>
    </row>
    <row r="227" spans="8:8" ht="39.75" customHeight="1">
      <c r="A227" s="1443"/>
      <c r="B227" s="1483" t="s">
        <v>70</v>
      </c>
      <c r="C227" s="1683" t="s">
        <v>54</v>
      </c>
      <c r="D227" s="1684"/>
      <c r="E227" s="1684"/>
      <c r="F227" s="1685"/>
      <c r="G227" s="1686" t="s">
        <v>150</v>
      </c>
      <c r="H227" s="1689" t="str">
        <f>CONCATENATE('Result Entry'!$G$4,'Result Entry'!$J$4)</f>
        <v>11(A)</v>
      </c>
      <c r="I227" s="1687"/>
      <c r="J227" s="1687"/>
      <c r="K227" s="1687"/>
      <c r="L227" s="1687"/>
      <c r="M227" s="1687"/>
      <c r="N227" s="1688"/>
    </row>
    <row r="228" spans="8:8" ht="39.75" customHeight="1">
      <c r="A228" s="1443"/>
      <c r="B228" s="1483" t="s">
        <v>70</v>
      </c>
      <c r="C228" s="1690" t="s">
        <v>26</v>
      </c>
      <c r="D228" s="1691"/>
      <c r="E228" s="1691"/>
      <c r="F228" s="1692"/>
      <c r="G228" s="1693" t="s">
        <v>150</v>
      </c>
      <c r="H228" s="1694">
        <f>VLOOKUP($A217,'Result Entry'!$B$9:$FW$108,10,0)</f>
        <v>0.0</v>
      </c>
      <c r="I228" s="1694"/>
      <c r="J228" s="1694"/>
      <c r="K228" s="1694"/>
      <c r="L228" s="1694"/>
      <c r="M228" s="1694"/>
      <c r="N228" s="1695"/>
    </row>
    <row r="229" spans="8:8" ht="30.0" customHeight="1">
      <c r="A229" s="1443"/>
      <c r="B229" s="1503" t="s">
        <v>70</v>
      </c>
      <c r="C229" s="1696" t="s">
        <v>168</v>
      </c>
      <c r="D229" s="1697"/>
      <c r="E229" s="1698" t="s">
        <v>73</v>
      </c>
      <c r="F229" s="1699" t="s">
        <v>74</v>
      </c>
      <c r="G229" s="1700" t="s">
        <v>169</v>
      </c>
      <c r="H229" s="1701" t="s">
        <v>56</v>
      </c>
      <c r="I229" s="1702"/>
      <c r="J229" s="1703" t="s">
        <v>85</v>
      </c>
      <c r="K229" s="1704"/>
      <c r="L229" s="1705" t="s">
        <v>170</v>
      </c>
      <c r="M229" s="1706" t="s">
        <v>77</v>
      </c>
      <c r="N229" s="1707" t="s">
        <v>99</v>
      </c>
    </row>
    <row r="230" spans="8:8" ht="30.0" customHeight="1">
      <c r="A230" s="1443"/>
      <c r="B230" s="1503"/>
      <c r="C230" s="1708"/>
      <c r="D230" s="1709"/>
      <c r="E230" s="1710"/>
      <c r="F230" s="1711"/>
      <c r="G230" s="1712"/>
      <c r="H230" s="1713"/>
      <c r="I230" s="1714"/>
      <c r="J230" s="1715"/>
      <c r="K230" s="1716"/>
      <c r="L230" s="1717"/>
      <c r="M230" s="1718"/>
      <c r="N230" s="1719"/>
    </row>
    <row r="231" spans="8:8" ht="39.75" customHeight="1">
      <c r="A231" s="1443"/>
      <c r="B231" s="1503" t="s">
        <v>70</v>
      </c>
      <c r="C231" s="1528" t="s">
        <v>57</v>
      </c>
      <c r="D231" s="1529"/>
      <c r="E231" s="1720">
        <f>'Result Entry'!$L$7</f>
        <v>10.0</v>
      </c>
      <c r="F231" s="1721">
        <f>'Result Entry'!$M$7</f>
        <v>10.0</v>
      </c>
      <c r="G231" s="1722">
        <f t="shared" si="18" ref="G231:G236">SUM(E231:F231)</f>
        <v>20.0</v>
      </c>
      <c r="H231" s="1723">
        <f>'Result Entry'!$AU$7</f>
        <v>70.0</v>
      </c>
      <c r="I231" s="1724"/>
      <c r="J231" s="1725">
        <f>'Result Entry'!$AY$7</f>
        <v>100.0</v>
      </c>
      <c r="K231" s="1724"/>
      <c r="L231" s="1722">
        <f t="shared" si="19" ref="L231:L236">SUM(H231,J231)</f>
        <v>170.0</v>
      </c>
      <c r="M231" s="1726">
        <f t="shared" si="20" ref="M231:M236">SUM(G231,L231)</f>
        <v>190.0</v>
      </c>
      <c r="N231" s="1727"/>
    </row>
    <row r="232" spans="8:8" s="1538" ht="54.0" customFormat="1" customHeight="1">
      <c r="A232" s="1443"/>
      <c r="B232" s="1539" t="s">
        <v>70</v>
      </c>
      <c r="C232" s="1540" t="str">
        <f>'Result Entry'!$L$3</f>
        <v>HINDI Comp.</v>
      </c>
      <c r="D232" s="1541"/>
      <c r="E232" s="1728">
        <f>IF($J220="TC",0,IF($J220="Nso",0,VLOOKUP($A217,'Result Entry'!$B$9:$FW$108,11,0)))</f>
        <v>0.0</v>
      </c>
      <c r="F232" s="1729">
        <f>IF($J220="TC",0,IF($J220="Nso",0,VLOOKUP($A217,'Result Entry'!$B$9:$FW$108,12,0)))</f>
        <v>0.0</v>
      </c>
      <c r="G232" s="1730">
        <f t="shared" si="18"/>
        <v>0.0</v>
      </c>
      <c r="H232" s="1677">
        <f>IF($J220="TC",0,IF($J220="Nso",0,VLOOKUP($A217,'Result Entry'!$B$9:$FW$108,16,0)))</f>
        <v>0.0</v>
      </c>
      <c r="I232" s="1731"/>
      <c r="J232" s="1732">
        <f>IF($J220="TC",0,IF($J220="Nso",0,VLOOKUP($A217,'Result Entry'!$B$9:$FW$108,19,0)))</f>
        <v>0.0</v>
      </c>
      <c r="K232" s="1731"/>
      <c r="L232" s="1733">
        <f t="shared" si="19"/>
        <v>0.0</v>
      </c>
      <c r="M232" s="1734">
        <f t="shared" si="20"/>
        <v>0.0</v>
      </c>
      <c r="N232" s="1735" t="str">
        <f>IF($J220="TC",0,IF($J220="Nso",0,VLOOKUP($A217,'Result Entry'!$B$9:$FW$108,24,0)))</f>
        <v/>
      </c>
    </row>
    <row r="233" spans="8:8" s="1538" ht="54.0" customFormat="1" customHeight="1">
      <c r="A233" s="1443"/>
      <c r="B233" s="1539" t="s">
        <v>70</v>
      </c>
      <c r="C233" s="1551" t="str">
        <f>'Result Entry'!$Z$3</f>
        <v>ENGLISH Comp.</v>
      </c>
      <c r="D233" s="1552"/>
      <c r="E233" s="1728">
        <f>IF($J220="TC",0,IF($J220="Nso",0,VLOOKUP($A217,'Result Entry'!$B$9:$FW$108,25,0)))</f>
        <v>0.0</v>
      </c>
      <c r="F233" s="1729">
        <f>IF($J220="TC",0,IF($J220="Nso",0,VLOOKUP($A217,'Result Entry'!$B$9:$FW$108,26,0)))</f>
        <v>0.0</v>
      </c>
      <c r="G233" s="1736">
        <f t="shared" si="18"/>
        <v>0.0</v>
      </c>
      <c r="H233" s="1683">
        <f>IF($J220="TC",0,IF($J220="Nso",0,VLOOKUP($A217,'Result Entry'!$B$9:$FW$108,30,0)))</f>
        <v>0.0</v>
      </c>
      <c r="I233" s="1737"/>
      <c r="J233" s="1738">
        <f>IF($J220="TC",0,IF($J220="Nso",0,VLOOKUP($A217,'Result Entry'!$B$9:$FW$108,33,0)))</f>
        <v>0.0</v>
      </c>
      <c r="K233" s="1737"/>
      <c r="L233" s="1733">
        <f t="shared" si="19"/>
        <v>0.0</v>
      </c>
      <c r="M233" s="1734">
        <f t="shared" si="20"/>
        <v>0.0</v>
      </c>
      <c r="N233" s="1735" t="str">
        <f>IF($J220="TC",0,IF($J220="Nso",0,VLOOKUP($A217,'Result Entry'!$B$9:$FW$108,38,0)))</f>
        <v/>
      </c>
    </row>
    <row r="234" spans="8:8" s="1538" ht="54.0" customFormat="1" customHeight="1">
      <c r="A234" s="1443"/>
      <c r="B234" s="1539" t="s">
        <v>70</v>
      </c>
      <c r="C234" s="1551" t="str">
        <f>'Result Entry'!$AO$3</f>
        <v>PHYSICS</v>
      </c>
      <c r="D234" s="1552"/>
      <c r="E234" s="1728">
        <f>IF($J220="TC",0,IF($J220="Nso",0,VLOOKUP($A217,'Result Entry'!$B$9:$FW$108,39,0)))</f>
        <v>0.0</v>
      </c>
      <c r="F234" s="1729">
        <f>IF($J220="TC",0,IF($J220="Nso",0,VLOOKUP($A217,'Result Entry'!$B$9:$FW$108,40,0)))</f>
        <v>0.0</v>
      </c>
      <c r="G234" s="1736">
        <f t="shared" si="18"/>
        <v>0.0</v>
      </c>
      <c r="H234" s="1683">
        <f>IF($J220="TC",0,IF($J220="Nso",0,VLOOKUP($A217,'Result Entry'!$B$9:$FW$108,45,0)))</f>
        <v>0.0</v>
      </c>
      <c r="I234" s="1737"/>
      <c r="J234" s="1738">
        <f>IF($J220="TC",0,IF($J220="Nso",0,VLOOKUP($A217,'Result Entry'!$B$9:$FW$108,49,0)))</f>
        <v>0.0</v>
      </c>
      <c r="K234" s="1737"/>
      <c r="L234" s="1733">
        <f t="shared" si="19"/>
        <v>0.0</v>
      </c>
      <c r="M234" s="1734">
        <f t="shared" si="20"/>
        <v>0.0</v>
      </c>
      <c r="N234" s="1735" t="str">
        <f>IF($J220="TC",0,IF($J220="Nso",0,VLOOKUP($A217,'Result Entry'!$B$9:$FW$108,54,0)))</f>
        <v/>
      </c>
    </row>
    <row r="235" spans="8:8" s="1538" ht="54.0" customFormat="1" customHeight="1">
      <c r="A235" s="1443"/>
      <c r="B235" s="1539" t="s">
        <v>70</v>
      </c>
      <c r="C235" s="1551" t="str">
        <f>'Result Entry'!$BF$3</f>
        <v>CHEMISTRY</v>
      </c>
      <c r="D235" s="1552"/>
      <c r="E235" s="1728" t="str">
        <f>IF($J220="TC",0,IF($J220="Nso",0,VLOOKUP($A217,'Result Entry'!$B$9:$FW$108,55,0)))</f>
        <v/>
      </c>
      <c r="F235" s="1729">
        <f>IF($J220="TC",0,IF($J220="Nso",0,VLOOKUP($A217,'Result Entry'!$B$9:$FW$108,56,0)))</f>
        <v>0.0</v>
      </c>
      <c r="G235" s="1736">
        <f t="shared" si="18"/>
        <v>0.0</v>
      </c>
      <c r="H235" s="1683">
        <f>IF($J220="TC",0,IF($J220="Nso",0,VLOOKUP($A217,'Result Entry'!$B$9:$FW$108,61,0)))</f>
        <v>0.0</v>
      </c>
      <c r="I235" s="1737"/>
      <c r="J235" s="1738">
        <f>IF($J220="TC",0,IF($J220="Nso",0,VLOOKUP($A217,'Result Entry'!$B$9:$FW$108,65,0)))</f>
        <v>0.0</v>
      </c>
      <c r="K235" s="1737"/>
      <c r="L235" s="1733">
        <f t="shared" si="19"/>
        <v>0.0</v>
      </c>
      <c r="M235" s="1734">
        <f t="shared" si="20"/>
        <v>0.0</v>
      </c>
      <c r="N235" s="1735" t="str">
        <f>IF($J220="TC",0,IF($J220="Nso",0,VLOOKUP($A217,'Result Entry'!$B$9:$FW$108,70,0)))</f>
        <v/>
      </c>
    </row>
    <row r="236" spans="8:8" s="1538" ht="54.0" customFormat="1" customHeight="1">
      <c r="A236" s="1443"/>
      <c r="B236" s="1539" t="s">
        <v>70</v>
      </c>
      <c r="C236" s="1551" t="str">
        <f>'Result Entry'!$BW$3</f>
        <v>BIOLOGY</v>
      </c>
      <c r="D236" s="1552"/>
      <c r="E236" s="1739" t="str">
        <f>IF($J220="TC",0,IF($J220="Nso",0,VLOOKUP($A217,'Result Entry'!$B$9:$FW$108,71,0)))</f>
        <v/>
      </c>
      <c r="F236" s="1740" t="str">
        <f>IF($J220="TC",0,IF($J220="Nso",0,VLOOKUP($A217,'Result Entry'!$B$9:$FW$108,72,0)))</f>
        <v/>
      </c>
      <c r="G236" s="1741">
        <f t="shared" si="18"/>
        <v>0.0</v>
      </c>
      <c r="H236" s="1742">
        <f>IF($J220="TC",0,IF($J220="Nso",0,VLOOKUP($A217,'Result Entry'!$B$9:$FW$108,77,0)))</f>
        <v>0.0</v>
      </c>
      <c r="I236" s="1743"/>
      <c r="J236" s="1744">
        <f>IF($J220="TC",0,IF($J220="Nso",0,VLOOKUP($A217,'Result Entry'!$B$9:$FW$108,81,0)))</f>
        <v>0.0</v>
      </c>
      <c r="K236" s="1743"/>
      <c r="L236" s="1745">
        <f t="shared" si="19"/>
        <v>0.0</v>
      </c>
      <c r="M236" s="1746">
        <f t="shared" si="20"/>
        <v>0.0</v>
      </c>
      <c r="N236" s="1735">
        <f>IF($J220="TC",0,IF($J220="Nso",0,VLOOKUP($A217,'Result Entry'!$B$9:$FW$108,86,0)))</f>
        <v>0.0</v>
      </c>
    </row>
    <row r="237" spans="8:8" ht="39.75" customHeight="1">
      <c r="A237" s="1443"/>
      <c r="B237" s="1503" t="s">
        <v>70</v>
      </c>
      <c r="C237" s="1565" t="s">
        <v>78</v>
      </c>
      <c r="D237" s="1566"/>
      <c r="E237" s="1567"/>
      <c r="F237" s="1747" t="s">
        <v>79</v>
      </c>
      <c r="G237" s="1748"/>
      <c r="H237" s="1747" t="s">
        <v>80</v>
      </c>
      <c r="I237" s="1749"/>
      <c r="J237" s="1750" t="s">
        <v>42</v>
      </c>
      <c r="K237" s="1797" t="s">
        <v>92</v>
      </c>
      <c r="L237" s="1752" t="s">
        <v>40</v>
      </c>
      <c r="M237" s="1753"/>
      <c r="N237" s="1754" t="s">
        <v>44</v>
      </c>
    </row>
    <row r="238" spans="8:8" ht="39.75" customHeight="1">
      <c r="A238" s="1443"/>
      <c r="B238" s="1503" t="s">
        <v>70</v>
      </c>
      <c r="C238" s="1577"/>
      <c r="D238" s="1578"/>
      <c r="E238" s="1579"/>
      <c r="F238" s="1755">
        <f>IF($J220="TC",0,IF($J220="Nso",0,VLOOKUP($A217,'Result Entry'!$B$9:$FW$108,146,0)))</f>
        <v>0.0</v>
      </c>
      <c r="G238" s="1756"/>
      <c r="H238" s="1757">
        <f>IF($J220="TC",0,IF($J220="Nso",0,VLOOKUP($A217,'Result Entry'!$B$9:$FW$108,147,0)))</f>
        <v>0.0</v>
      </c>
      <c r="I238" s="1758"/>
      <c r="J238" s="1584">
        <f>IF($J220="TC",0,IF($J220="Nso",0,VLOOKUP($A217,'Result Entry'!$B$9:$FW$108,148,0)))</f>
        <v>0.0</v>
      </c>
      <c r="K238" s="1759" t="str">
        <f>IF($J220="TC",0,IF($J220="Nso",0,VLOOKUP($A217,'Result Entry'!$B$9:$FW$108,149,0)))</f>
        <v/>
      </c>
      <c r="L238" s="1586">
        <f>IF($J220="TC",0,IF($J220="Nso",0,VLOOKUP($A217,'Result Entry'!$B$9:$FW$108,150,0)))</f>
        <v>0.0</v>
      </c>
      <c r="M238" s="1587"/>
      <c r="N238" s="1588">
        <f>IF($J220="TC",0,IF($J220="Nso",0,VLOOKUP($A217,'Result Entry'!$B$9:$FW$108,152,0)))</f>
        <v>0.0</v>
      </c>
    </row>
    <row r="239" spans="8:8" ht="39.75" customHeight="1">
      <c r="A239" s="1443"/>
      <c r="B239" s="1503" t="s">
        <v>70</v>
      </c>
      <c r="C239" s="1589" t="s">
        <v>59</v>
      </c>
      <c r="D239" s="1590"/>
      <c r="E239" s="1590"/>
      <c r="F239" s="1590"/>
      <c r="G239" s="1590"/>
      <c r="H239" s="1591"/>
      <c r="I239" s="1592" t="s">
        <v>60</v>
      </c>
      <c r="J239" s="1593"/>
      <c r="K239" s="1760">
        <f>VLOOKUP($A217,'Result Entry'!$B$9:$FW$108,143,0)</f>
        <v>0.0</v>
      </c>
      <c r="L239" s="1761"/>
      <c r="M239" s="1596" t="s">
        <v>38</v>
      </c>
      <c r="N239" s="1597"/>
    </row>
    <row r="240" spans="8:8" ht="39.75" customHeight="1">
      <c r="A240" s="1443"/>
      <c r="B240" s="1503" t="s">
        <v>70</v>
      </c>
      <c r="C240" s="1598" t="s">
        <v>55</v>
      </c>
      <c r="D240" s="1599"/>
      <c r="E240" s="1599"/>
      <c r="F240" s="1600" t="s">
        <v>158</v>
      </c>
      <c r="G240" s="1601"/>
      <c r="H240" s="1602" t="s">
        <v>48</v>
      </c>
      <c r="I240" s="1603" t="s">
        <v>61</v>
      </c>
      <c r="J240" s="1604"/>
      <c r="K240" s="1762">
        <f>VLOOKUP($A217,'Result Entry'!$B$9:$FW$108,144,0)</f>
        <v>0.0</v>
      </c>
      <c r="L240" s="1763"/>
      <c r="M240" s="1607">
        <f>VLOOKUP($A217,'Result Entry'!$B$9:$FW$108,145,0)</f>
        <v>0.0</v>
      </c>
      <c r="N240" s="1608"/>
    </row>
    <row r="241" spans="8:8" ht="39.75" customHeight="1">
      <c r="A241" s="1443"/>
      <c r="B241" s="1503" t="s">
        <v>70</v>
      </c>
      <c r="C241" s="1598"/>
      <c r="D241" s="1599"/>
      <c r="E241" s="1599"/>
      <c r="F241" s="1609"/>
      <c r="G241" s="1610"/>
      <c r="H241" s="1611" t="s">
        <v>100</v>
      </c>
      <c r="I241" s="1612" t="s">
        <v>62</v>
      </c>
      <c r="J241" s="1613"/>
      <c r="K241" s="1764">
        <f>IF($J220="TC","Transferred",IF($J220="Nso","NameSeparated",VLOOKUP($A217,'Result Entry'!$B$9:$FW$108,153,0)))</f>
        <v>0.0</v>
      </c>
      <c r="L241" s="1764"/>
      <c r="M241" s="1764"/>
      <c r="N241" s="1765"/>
    </row>
    <row r="242" spans="8:8" ht="39.75" customHeight="1">
      <c r="A242" s="1443"/>
      <c r="B242" s="1503" t="s">
        <v>70</v>
      </c>
      <c r="C242" s="1766" t="str">
        <f>'Result Entry'!$DU$3</f>
        <v>Foundation Of Information Tech.</v>
      </c>
      <c r="D242" s="1767"/>
      <c r="E242" s="1768"/>
      <c r="F242" s="1769" t="str">
        <f>IF($J220="TC",0,IF($J220="Nso",0,VLOOKUP($A217,'Result Entry'!$B$9:$GS$108,170,0)))</f>
        <v/>
      </c>
      <c r="G242" s="1769"/>
      <c r="H242" s="1770">
        <f>IF($J220="TC",0,IF($J220="Nso",0,VLOOKUP($A217,'Result Entry'!$B$9:$GS$108,112,0)))</f>
        <v>0.0</v>
      </c>
      <c r="I242" s="1621" t="s">
        <v>72</v>
      </c>
      <c r="J242" s="1622"/>
      <c r="K242" s="1771">
        <f>'Result Entry'!$T$2</f>
        <v>45041.0</v>
      </c>
      <c r="L242" s="1772"/>
      <c r="M242" s="1772"/>
      <c r="N242" s="1773"/>
    </row>
    <row r="243" spans="8:8" ht="39.75" customHeight="1">
      <c r="A243" s="1443"/>
      <c r="B243" s="1503" t="s">
        <v>70</v>
      </c>
      <c r="C243" s="1774" t="str">
        <f>'Result Entry'!$EI$3</f>
        <v>G.I.A.I.-II</v>
      </c>
      <c r="D243" s="1775"/>
      <c r="E243" s="1776"/>
      <c r="F243" s="1769" t="str">
        <f>IF($J220="TC",0,IF($J220="Nso",0,VLOOKUP($A217,'Result Entry'!$B$9:$GS$108,174,0)))</f>
        <v/>
      </c>
      <c r="G243" s="1769"/>
      <c r="H243" s="1770">
        <f>IF($J220="TC",0,IF($J220="Nso",0,VLOOKUP($A217,'Result Entry'!$B$9:$GS$108,124,0)))</f>
        <v>0.0</v>
      </c>
      <c r="I243" s="1626"/>
      <c r="J243" s="1627"/>
      <c r="K243" s="1627"/>
      <c r="L243" s="1627"/>
      <c r="M243" s="1627"/>
      <c r="N243" s="1628"/>
    </row>
    <row r="244" spans="8:8" ht="39.75" customHeight="1">
      <c r="A244" s="1443"/>
      <c r="B244" s="1503" t="s">
        <v>70</v>
      </c>
      <c r="C244" s="1774" t="str">
        <f>'Result Entry'!$EU$3</f>
        <v>SOC.SER.PLAN</v>
      </c>
      <c r="D244" s="1775"/>
      <c r="E244" s="1776"/>
      <c r="F244" s="1769">
        <f>IF($J220="TC",0,IF($J220="Nso",0,VLOOKUP($A217,'Result Entry'!$B$9:$HS$108,178,0)))</f>
        <v>0.0</v>
      </c>
      <c r="G244" s="1769"/>
      <c r="H244" s="1770">
        <f>IF($J220="TC",0,IF($J220="Nso",0,VLOOKUP($A217,'Result Entry'!$B$9:$GS$108,136,0)))</f>
        <v>0.0</v>
      </c>
      <c r="I244" s="1629" t="s">
        <v>175</v>
      </c>
      <c r="J244" s="1630"/>
      <c r="K244" s="1798"/>
      <c r="L244" s="1799"/>
      <c r="M244" s="1799"/>
      <c r="N244" s="1800"/>
    </row>
    <row r="245" spans="8:8" ht="39.75" customHeight="1">
      <c r="A245" s="1443"/>
      <c r="B245" s="1503" t="s">
        <v>70</v>
      </c>
      <c r="C245" s="1774" t="str">
        <f>'Result Entry'!$FG$3</f>
        <v>Jeewan Kaushal</v>
      </c>
      <c r="D245" s="1775"/>
      <c r="E245" s="1776"/>
      <c r="F245" s="1769" t="str">
        <f>IF($J220="TC",0,IF($J220="Nso",0,VLOOKUP($A217,'Result Entry'!$B$9:$HS$108,182,0)))</f>
        <v/>
      </c>
      <c r="G245" s="1769"/>
      <c r="H245" s="1770">
        <f>IF($J220="TC",0,IF($J220="Nso",0,VLOOKUP($A217,'Result Entry'!$B$9:$HS$108,136,0)))</f>
        <v>0.0</v>
      </c>
      <c r="I245" s="1629" t="s">
        <v>149</v>
      </c>
      <c r="J245" s="1630"/>
      <c r="K245" s="1630"/>
      <c r="L245" s="1630"/>
      <c r="M245" s="1630"/>
      <c r="N245" s="1634"/>
    </row>
    <row r="246" spans="8:8" ht="39.75" customHeight="1">
      <c r="A246" s="1443"/>
      <c r="B246" s="1483" t="s">
        <v>70</v>
      </c>
      <c r="C246" s="1777" t="s">
        <v>181</v>
      </c>
      <c r="D246" s="1778"/>
      <c r="E246" s="1779"/>
      <c r="F246" s="1780" t="s">
        <v>182</v>
      </c>
      <c r="G246" s="1781"/>
      <c r="H246" s="1782" t="s">
        <v>31</v>
      </c>
      <c r="I246" s="1629" t="s">
        <v>176</v>
      </c>
      <c r="J246" s="1630"/>
      <c r="K246" s="1630"/>
      <c r="L246" s="1630"/>
      <c r="M246" s="1630"/>
      <c r="N246" s="1634"/>
    </row>
    <row r="247" spans="8:8" ht="39.75" customHeight="1">
      <c r="A247" s="1443"/>
      <c r="B247" s="1483" t="s">
        <v>70</v>
      </c>
      <c r="C247" s="1783"/>
      <c r="D247" s="1784"/>
      <c r="E247" s="1785"/>
      <c r="F247" s="1786" t="s">
        <v>183</v>
      </c>
      <c r="G247" s="1787"/>
      <c r="H247" s="1788" t="s">
        <v>180</v>
      </c>
      <c r="I247" s="1647" t="s">
        <v>68</v>
      </c>
      <c r="J247" s="1648"/>
      <c r="K247" s="1648"/>
      <c r="L247" s="1648"/>
      <c r="M247" s="1648"/>
      <c r="N247" s="1649"/>
    </row>
    <row r="248" spans="8:8" ht="39.75" customHeight="1">
      <c r="A248" s="1443"/>
      <c r="B248" s="1483" t="s">
        <v>70</v>
      </c>
      <c r="C248" s="1783"/>
      <c r="D248" s="1784"/>
      <c r="E248" s="1785"/>
      <c r="F248" s="1786" t="s">
        <v>186</v>
      </c>
      <c r="G248" s="1787"/>
      <c r="H248" s="1788" t="s">
        <v>63</v>
      </c>
      <c r="I248" s="1650"/>
      <c r="J248" s="1651"/>
      <c r="K248" s="1651"/>
      <c r="L248" s="1651"/>
      <c r="M248" s="1651"/>
      <c r="N248" s="1652"/>
    </row>
    <row r="249" spans="8:8" ht="39.75" customHeight="1">
      <c r="A249" s="1443"/>
      <c r="B249" s="1483" t="s">
        <v>70</v>
      </c>
      <c r="C249" s="1783"/>
      <c r="D249" s="1784"/>
      <c r="E249" s="1785"/>
      <c r="F249" s="1786" t="s">
        <v>187</v>
      </c>
      <c r="G249" s="1787"/>
      <c r="H249" s="1788" t="s">
        <v>64</v>
      </c>
      <c r="I249" s="1650"/>
      <c r="J249" s="1651"/>
      <c r="K249" s="1651"/>
      <c r="L249" s="1651"/>
      <c r="M249" s="1651"/>
      <c r="N249" s="1652"/>
    </row>
    <row r="250" spans="8:8" ht="39.75" customHeight="1">
      <c r="A250" s="1443"/>
      <c r="B250" s="1483" t="s">
        <v>70</v>
      </c>
      <c r="C250" s="1783"/>
      <c r="D250" s="1784"/>
      <c r="E250" s="1785"/>
      <c r="F250" s="1786" t="s">
        <v>184</v>
      </c>
      <c r="G250" s="1787"/>
      <c r="H250" s="1788" t="s">
        <v>66</v>
      </c>
      <c r="I250" s="1653" t="s">
        <v>81</v>
      </c>
      <c r="J250" s="1654"/>
      <c r="K250" s="1654"/>
      <c r="L250" s="1654"/>
      <c r="M250" s="1654"/>
      <c r="N250" s="1655"/>
    </row>
    <row r="251" spans="8:8" ht="39.75" customHeight="1">
      <c r="A251" s="1443"/>
      <c r="B251" s="1656" t="s">
        <v>70</v>
      </c>
      <c r="C251" s="1789"/>
      <c r="D251" s="1790"/>
      <c r="E251" s="1791"/>
      <c r="F251" s="1792" t="s">
        <v>185</v>
      </c>
      <c r="G251" s="1793"/>
      <c r="H251" s="1794" t="s">
        <v>65</v>
      </c>
      <c r="I251" s="1663"/>
      <c r="J251" s="1664"/>
      <c r="K251" s="1664"/>
      <c r="L251" s="1664"/>
      <c r="M251" s="1664"/>
      <c r="N251" s="1665"/>
    </row>
    <row r="252" spans="8:8" s="927" ht="123.75" customFormat="1" customHeight="1">
      <c r="A252" s="1439"/>
      <c r="B252" s="1795"/>
      <c r="C252" s="1796"/>
      <c r="D252" s="1796"/>
      <c r="E252" s="1796"/>
      <c r="F252" s="1796"/>
      <c r="G252" s="1796"/>
      <c r="H252" s="1796"/>
      <c r="I252" s="1796"/>
      <c r="J252" s="1796"/>
      <c r="K252" s="1796"/>
      <c r="L252" s="1796"/>
      <c r="M252" s="1796"/>
      <c r="N252" s="1796"/>
    </row>
    <row r="253" spans="8:8" ht="24.75" customHeight="1">
      <c r="A253" s="1441">
        <f>A217+1</f>
        <v>8.0</v>
      </c>
      <c r="B253" s="1442" t="s">
        <v>51</v>
      </c>
      <c r="C253" s="1442"/>
      <c r="D253" s="1442"/>
      <c r="E253" s="1442"/>
      <c r="F253" s="1442"/>
      <c r="G253" s="1442"/>
      <c r="H253" s="1442"/>
      <c r="I253" s="1442"/>
      <c r="J253" s="1442"/>
      <c r="K253" s="1442"/>
      <c r="L253" s="1442"/>
      <c r="M253" s="1442"/>
      <c r="N253" s="1442"/>
    </row>
    <row r="254" spans="8:8" ht="62.25" customHeight="1">
      <c r="A254" s="1443"/>
      <c r="B254" s="1444"/>
      <c r="C254" s="1445"/>
      <c r="D254" s="1671" t="str">
        <f>Master!$E$8</f>
        <v>Govt. Sr. Secondary School </v>
      </c>
      <c r="E254" s="1672"/>
      <c r="F254" s="1672"/>
      <c r="G254" s="1672"/>
      <c r="H254" s="1672"/>
      <c r="I254" s="1672"/>
      <c r="J254" s="1672"/>
      <c r="K254" s="1672"/>
      <c r="L254" s="1672"/>
      <c r="M254" s="1672"/>
      <c r="N254" s="1673"/>
    </row>
    <row r="255" spans="8:8" ht="33.0" customHeight="1">
      <c r="A255" s="1443"/>
      <c r="B255" s="1449"/>
      <c r="C255" s="1450"/>
      <c r="D255" s="1451" t="str">
        <f>Master!$E$11</f>
        <v>P.S.-Bapini (Jodhpur)</v>
      </c>
      <c r="E255" s="1452"/>
      <c r="F255" s="1452"/>
      <c r="G255" s="1452"/>
      <c r="H255" s="1452"/>
      <c r="I255" s="1452"/>
      <c r="J255" s="1452"/>
      <c r="K255" s="1452"/>
      <c r="L255" s="1452"/>
      <c r="M255" s="1452"/>
      <c r="N255" s="1453"/>
    </row>
    <row r="256" spans="8:8" ht="30.0" customHeight="1">
      <c r="A256" s="1443"/>
      <c r="B256" s="1454"/>
      <c r="C256" s="1455" t="s">
        <v>151</v>
      </c>
      <c r="D256" s="1456"/>
      <c r="E256" s="1456"/>
      <c r="F256" s="1456"/>
      <c r="G256" s="1457"/>
      <c r="H256" s="1458" t="s">
        <v>128</v>
      </c>
      <c r="I256" s="1458"/>
      <c r="J256" s="1674">
        <f>VLOOKUP(A253,'Result Entry'!$B$6:$K$108,6,0)</f>
        <v>0.0</v>
      </c>
      <c r="K256" s="1460" t="s">
        <v>69</v>
      </c>
      <c r="L256" s="1461"/>
      <c r="M256" s="1462">
        <f>Master!$E$14</f>
        <v>8.151106901E9</v>
      </c>
      <c r="N256" s="1463"/>
    </row>
    <row r="257" spans="8:8" ht="30.0" customHeight="1">
      <c r="A257" s="1443"/>
      <c r="B257" s="1464"/>
      <c r="C257" s="1465"/>
      <c r="D257" s="1466"/>
      <c r="E257" s="1466"/>
      <c r="F257" s="1466"/>
      <c r="G257" s="1467"/>
      <c r="H257" s="1468"/>
      <c r="I257" s="1468"/>
      <c r="J257" s="1675"/>
      <c r="K257" s="1470" t="s">
        <v>67</v>
      </c>
      <c r="L257" s="1471"/>
      <c r="M257" s="1472"/>
      <c r="N257" s="1473"/>
      <c r="O257" s="23" t="s">
        <v>157</v>
      </c>
    </row>
    <row r="258" spans="8:8" ht="30.0" customHeight="1">
      <c r="A258" s="1443"/>
      <c r="B258" s="1464"/>
      <c r="C258" s="1474"/>
      <c r="D258" s="1475"/>
      <c r="E258" s="1475"/>
      <c r="F258" s="1475"/>
      <c r="G258" s="1476"/>
      <c r="H258" s="1477"/>
      <c r="I258" s="1477"/>
      <c r="J258" s="1676"/>
      <c r="K258" s="1479" t="s">
        <v>52</v>
      </c>
      <c r="L258" s="1480"/>
      <c r="M258" s="1481" t="str">
        <f>Master!$E$6</f>
        <v>2022-23</v>
      </c>
      <c r="N258" s="1482"/>
    </row>
    <row r="259" spans="8:8" ht="39.75" customHeight="1">
      <c r="A259" s="1443"/>
      <c r="B259" s="1483" t="s">
        <v>70</v>
      </c>
      <c r="C259" s="1677" t="s">
        <v>21</v>
      </c>
      <c r="D259" s="1678"/>
      <c r="E259" s="1678"/>
      <c r="F259" s="1679"/>
      <c r="G259" s="1680" t="s">
        <v>150</v>
      </c>
      <c r="H259" s="1681">
        <f>VLOOKUP($A253,'Result Entry'!$B$9:$FW$108,4,0)</f>
        <v>0.0</v>
      </c>
      <c r="I259" s="1681"/>
      <c r="J259" s="1681"/>
      <c r="K259" s="1681"/>
      <c r="L259" s="1681"/>
      <c r="M259" s="1681"/>
      <c r="N259" s="1682"/>
    </row>
    <row r="260" spans="8:8" ht="39.75" customHeight="1">
      <c r="A260" s="1443"/>
      <c r="B260" s="1483" t="s">
        <v>70</v>
      </c>
      <c r="C260" s="1683" t="s">
        <v>23</v>
      </c>
      <c r="D260" s="1684"/>
      <c r="E260" s="1684"/>
      <c r="F260" s="1685"/>
      <c r="G260" s="1686" t="s">
        <v>150</v>
      </c>
      <c r="H260" s="1687">
        <f>VLOOKUP($A253,'Result Entry'!$B$9:$FW$108,7,0)</f>
        <v>0.0</v>
      </c>
      <c r="I260" s="1687"/>
      <c r="J260" s="1687"/>
      <c r="K260" s="1687"/>
      <c r="L260" s="1687"/>
      <c r="M260" s="1687"/>
      <c r="N260" s="1688"/>
    </row>
    <row r="261" spans="8:8" ht="39.75" customHeight="1">
      <c r="A261" s="1443"/>
      <c r="B261" s="1483" t="s">
        <v>70</v>
      </c>
      <c r="C261" s="1683" t="s">
        <v>24</v>
      </c>
      <c r="D261" s="1684"/>
      <c r="E261" s="1684"/>
      <c r="F261" s="1685"/>
      <c r="G261" s="1686" t="s">
        <v>150</v>
      </c>
      <c r="H261" s="1687">
        <f>VLOOKUP($A253,'Result Entry'!$B$9:$FW$108,8,0)</f>
        <v>0.0</v>
      </c>
      <c r="I261" s="1687"/>
      <c r="J261" s="1687"/>
      <c r="K261" s="1687"/>
      <c r="L261" s="1687"/>
      <c r="M261" s="1687"/>
      <c r="N261" s="1688"/>
    </row>
    <row r="262" spans="8:8" ht="39.75" customHeight="1">
      <c r="A262" s="1443"/>
      <c r="B262" s="1483" t="s">
        <v>70</v>
      </c>
      <c r="C262" s="1683" t="s">
        <v>53</v>
      </c>
      <c r="D262" s="1684"/>
      <c r="E262" s="1684"/>
      <c r="F262" s="1685"/>
      <c r="G262" s="1686" t="s">
        <v>150</v>
      </c>
      <c r="H262" s="1687">
        <f>VLOOKUP($A253,'Result Entry'!$B$9:$FW$108,9,0)</f>
        <v>0.0</v>
      </c>
      <c r="I262" s="1687"/>
      <c r="J262" s="1687"/>
      <c r="K262" s="1687"/>
      <c r="L262" s="1687"/>
      <c r="M262" s="1687"/>
      <c r="N262" s="1688"/>
    </row>
    <row r="263" spans="8:8" ht="39.75" customHeight="1">
      <c r="A263" s="1443"/>
      <c r="B263" s="1483" t="s">
        <v>70</v>
      </c>
      <c r="C263" s="1683" t="s">
        <v>54</v>
      </c>
      <c r="D263" s="1684"/>
      <c r="E263" s="1684"/>
      <c r="F263" s="1685"/>
      <c r="G263" s="1686" t="s">
        <v>150</v>
      </c>
      <c r="H263" s="1689" t="str">
        <f>CONCATENATE('Result Entry'!$G$4,'Result Entry'!$J$4)</f>
        <v>11(A)</v>
      </c>
      <c r="I263" s="1687"/>
      <c r="J263" s="1687"/>
      <c r="K263" s="1687"/>
      <c r="L263" s="1687"/>
      <c r="M263" s="1687"/>
      <c r="N263" s="1688"/>
    </row>
    <row r="264" spans="8:8" ht="39.75" customHeight="1">
      <c r="A264" s="1443"/>
      <c r="B264" s="1483" t="s">
        <v>70</v>
      </c>
      <c r="C264" s="1690" t="s">
        <v>26</v>
      </c>
      <c r="D264" s="1691"/>
      <c r="E264" s="1691"/>
      <c r="F264" s="1692"/>
      <c r="G264" s="1693" t="s">
        <v>150</v>
      </c>
      <c r="H264" s="1694">
        <f>VLOOKUP($A253,'Result Entry'!$B$9:$FW$108,10,0)</f>
        <v>0.0</v>
      </c>
      <c r="I264" s="1694"/>
      <c r="J264" s="1694"/>
      <c r="K264" s="1694"/>
      <c r="L264" s="1694"/>
      <c r="M264" s="1694"/>
      <c r="N264" s="1695"/>
    </row>
    <row r="265" spans="8:8" ht="30.0" customHeight="1">
      <c r="A265" s="1443"/>
      <c r="B265" s="1503" t="s">
        <v>70</v>
      </c>
      <c r="C265" s="1696" t="s">
        <v>168</v>
      </c>
      <c r="D265" s="1697"/>
      <c r="E265" s="1698" t="s">
        <v>73</v>
      </c>
      <c r="F265" s="1699" t="s">
        <v>74</v>
      </c>
      <c r="G265" s="1700" t="s">
        <v>169</v>
      </c>
      <c r="H265" s="1701" t="s">
        <v>56</v>
      </c>
      <c r="I265" s="1702"/>
      <c r="J265" s="1703" t="s">
        <v>85</v>
      </c>
      <c r="K265" s="1704"/>
      <c r="L265" s="1705" t="s">
        <v>170</v>
      </c>
      <c r="M265" s="1706" t="s">
        <v>77</v>
      </c>
      <c r="N265" s="1707" t="s">
        <v>99</v>
      </c>
    </row>
    <row r="266" spans="8:8" ht="30.0" customHeight="1">
      <c r="A266" s="1443"/>
      <c r="B266" s="1503"/>
      <c r="C266" s="1708"/>
      <c r="D266" s="1709"/>
      <c r="E266" s="1710"/>
      <c r="F266" s="1711"/>
      <c r="G266" s="1712"/>
      <c r="H266" s="1713"/>
      <c r="I266" s="1714"/>
      <c r="J266" s="1715"/>
      <c r="K266" s="1716"/>
      <c r="L266" s="1717"/>
      <c r="M266" s="1718"/>
      <c r="N266" s="1719"/>
    </row>
    <row r="267" spans="8:8" ht="39.75" customHeight="1">
      <c r="A267" s="1443"/>
      <c r="B267" s="1503" t="s">
        <v>70</v>
      </c>
      <c r="C267" s="1528" t="s">
        <v>57</v>
      </c>
      <c r="D267" s="1529"/>
      <c r="E267" s="1720">
        <f>'Result Entry'!$L$7</f>
        <v>10.0</v>
      </c>
      <c r="F267" s="1721">
        <f>'Result Entry'!$M$7</f>
        <v>10.0</v>
      </c>
      <c r="G267" s="1722">
        <f t="shared" si="21" ref="G267:G272">SUM(E267:F267)</f>
        <v>20.0</v>
      </c>
      <c r="H267" s="1723">
        <f>'Result Entry'!$AU$7</f>
        <v>70.0</v>
      </c>
      <c r="I267" s="1724"/>
      <c r="J267" s="1725">
        <f>'Result Entry'!$AY$7</f>
        <v>100.0</v>
      </c>
      <c r="K267" s="1724"/>
      <c r="L267" s="1722">
        <f t="shared" si="22" ref="L267:L272">SUM(H267,J267)</f>
        <v>170.0</v>
      </c>
      <c r="M267" s="1726">
        <f t="shared" si="23" ref="M267:M272">SUM(G267,L267)</f>
        <v>190.0</v>
      </c>
      <c r="N267" s="1727"/>
    </row>
    <row r="268" spans="8:8" s="1538" ht="54.0" customFormat="1" customHeight="1">
      <c r="A268" s="1443"/>
      <c r="B268" s="1539" t="s">
        <v>70</v>
      </c>
      <c r="C268" s="1540" t="str">
        <f>'Result Entry'!$L$3</f>
        <v>HINDI Comp.</v>
      </c>
      <c r="D268" s="1541"/>
      <c r="E268" s="1728">
        <f>IF($J256="TC",0,IF($J256="Nso",0,VLOOKUP($A253,'Result Entry'!$B$9:$FW$108,11,0)))</f>
        <v>0.0</v>
      </c>
      <c r="F268" s="1729">
        <f>IF($J256="TC",0,IF($J256="Nso",0,VLOOKUP($A253,'Result Entry'!$B$9:$FW$108,12,0)))</f>
        <v>0.0</v>
      </c>
      <c r="G268" s="1730">
        <f t="shared" si="21"/>
        <v>0.0</v>
      </c>
      <c r="H268" s="1677">
        <f>IF($J256="TC",0,IF($J256="Nso",0,VLOOKUP($A253,'Result Entry'!$B$9:$FW$108,16,0)))</f>
        <v>0.0</v>
      </c>
      <c r="I268" s="1731"/>
      <c r="J268" s="1732">
        <f>IF($J256="TC",0,IF($J256="Nso",0,VLOOKUP($A253,'Result Entry'!$B$9:$FW$108,19,0)))</f>
        <v>0.0</v>
      </c>
      <c r="K268" s="1731"/>
      <c r="L268" s="1733">
        <f t="shared" si="22"/>
        <v>0.0</v>
      </c>
      <c r="M268" s="1734">
        <f t="shared" si="23"/>
        <v>0.0</v>
      </c>
      <c r="N268" s="1735" t="str">
        <f>IF($J256="TC",0,IF($J256="Nso",0,VLOOKUP($A253,'Result Entry'!$B$9:$FW$108,24,0)))</f>
        <v/>
      </c>
    </row>
    <row r="269" spans="8:8" s="1538" ht="54.0" customFormat="1" customHeight="1">
      <c r="A269" s="1443"/>
      <c r="B269" s="1539" t="s">
        <v>70</v>
      </c>
      <c r="C269" s="1551" t="str">
        <f>'Result Entry'!$Z$3</f>
        <v>ENGLISH Comp.</v>
      </c>
      <c r="D269" s="1552"/>
      <c r="E269" s="1728">
        <f>IF($J256="TC",0,IF($J256="Nso",0,VLOOKUP($A253,'Result Entry'!$B$9:$FW$108,25,0)))</f>
        <v>0.0</v>
      </c>
      <c r="F269" s="1729">
        <f>IF($J256="TC",0,IF($J256="Nso",0,VLOOKUP($A253,'Result Entry'!$B$9:$FW$108,26,0)))</f>
        <v>0.0</v>
      </c>
      <c r="G269" s="1736">
        <f t="shared" si="21"/>
        <v>0.0</v>
      </c>
      <c r="H269" s="1683">
        <f>IF($J256="TC",0,IF($J256="Nso",0,VLOOKUP($A253,'Result Entry'!$B$9:$FW$108,30,0)))</f>
        <v>0.0</v>
      </c>
      <c r="I269" s="1737"/>
      <c r="J269" s="1738">
        <f>IF($J256="TC",0,IF($J256="Nso",0,VLOOKUP($A253,'Result Entry'!$B$9:$FW$108,33,0)))</f>
        <v>0.0</v>
      </c>
      <c r="K269" s="1737"/>
      <c r="L269" s="1733">
        <f t="shared" si="22"/>
        <v>0.0</v>
      </c>
      <c r="M269" s="1734">
        <f t="shared" si="23"/>
        <v>0.0</v>
      </c>
      <c r="N269" s="1735" t="str">
        <f>IF($J256="TC",0,IF($J256="Nso",0,VLOOKUP($A253,'Result Entry'!$B$9:$FW$108,38,0)))</f>
        <v/>
      </c>
    </row>
    <row r="270" spans="8:8" s="1538" ht="54.0" customFormat="1" customHeight="1">
      <c r="A270" s="1443"/>
      <c r="B270" s="1539" t="s">
        <v>70</v>
      </c>
      <c r="C270" s="1551" t="str">
        <f>'Result Entry'!$AO$3</f>
        <v>PHYSICS</v>
      </c>
      <c r="D270" s="1552"/>
      <c r="E270" s="1728">
        <f>IF($J256="TC",0,IF($J256="Nso",0,VLOOKUP($A253,'Result Entry'!$B$9:$FW$108,39,0)))</f>
        <v>0.0</v>
      </c>
      <c r="F270" s="1729">
        <f>IF($J256="TC",0,IF($J256="Nso",0,VLOOKUP($A253,'Result Entry'!$B$9:$FW$108,40,0)))</f>
        <v>0.0</v>
      </c>
      <c r="G270" s="1736">
        <f t="shared" si="21"/>
        <v>0.0</v>
      </c>
      <c r="H270" s="1683">
        <f>IF($J256="TC",0,IF($J256="Nso",0,VLOOKUP($A253,'Result Entry'!$B$9:$FW$108,45,0)))</f>
        <v>0.0</v>
      </c>
      <c r="I270" s="1737"/>
      <c r="J270" s="1738">
        <f>IF($J256="TC",0,IF($J256="Nso",0,VLOOKUP($A253,'Result Entry'!$B$9:$FW$108,49,0)))</f>
        <v>0.0</v>
      </c>
      <c r="K270" s="1737"/>
      <c r="L270" s="1733">
        <f t="shared" si="22"/>
        <v>0.0</v>
      </c>
      <c r="M270" s="1734">
        <f t="shared" si="23"/>
        <v>0.0</v>
      </c>
      <c r="N270" s="1735" t="str">
        <f>IF($J256="TC",0,IF($J256="Nso",0,VLOOKUP($A253,'Result Entry'!$B$9:$FW$108,54,0)))</f>
        <v/>
      </c>
    </row>
    <row r="271" spans="8:8" s="1538" ht="54.0" customFormat="1" customHeight="1">
      <c r="A271" s="1443"/>
      <c r="B271" s="1539" t="s">
        <v>70</v>
      </c>
      <c r="C271" s="1551" t="str">
        <f>'Result Entry'!$BF$3</f>
        <v>CHEMISTRY</v>
      </c>
      <c r="D271" s="1552"/>
      <c r="E271" s="1728" t="str">
        <f>IF($J256="TC",0,IF($J256="Nso",0,VLOOKUP($A253,'Result Entry'!$B$9:$FW$108,55,0)))</f>
        <v/>
      </c>
      <c r="F271" s="1729">
        <f>IF($J256="TC",0,IF($J256="Nso",0,VLOOKUP($A253,'Result Entry'!$B$9:$FW$108,56,0)))</f>
        <v>0.0</v>
      </c>
      <c r="G271" s="1736">
        <f t="shared" si="21"/>
        <v>0.0</v>
      </c>
      <c r="H271" s="1683">
        <f>IF($J256="TC",0,IF($J256="Nso",0,VLOOKUP($A253,'Result Entry'!$B$9:$FW$108,61,0)))</f>
        <v>0.0</v>
      </c>
      <c r="I271" s="1737"/>
      <c r="J271" s="1738">
        <f>IF($J256="TC",0,IF($J256="Nso",0,VLOOKUP($A253,'Result Entry'!$B$9:$FW$108,65,0)))</f>
        <v>0.0</v>
      </c>
      <c r="K271" s="1737"/>
      <c r="L271" s="1733">
        <f t="shared" si="22"/>
        <v>0.0</v>
      </c>
      <c r="M271" s="1734">
        <f t="shared" si="23"/>
        <v>0.0</v>
      </c>
      <c r="N271" s="1735" t="str">
        <f>IF($J256="TC",0,IF($J256="Nso",0,VLOOKUP($A253,'Result Entry'!$B$9:$FW$108,70,0)))</f>
        <v/>
      </c>
    </row>
    <row r="272" spans="8:8" s="1538" ht="54.0" customFormat="1" customHeight="1">
      <c r="A272" s="1443"/>
      <c r="B272" s="1539" t="s">
        <v>70</v>
      </c>
      <c r="C272" s="1551" t="str">
        <f>'Result Entry'!$BW$3</f>
        <v>BIOLOGY</v>
      </c>
      <c r="D272" s="1552"/>
      <c r="E272" s="1739" t="str">
        <f>IF($J256="TC",0,IF($J256="Nso",0,VLOOKUP($A253,'Result Entry'!$B$9:$FW$108,71,0)))</f>
        <v/>
      </c>
      <c r="F272" s="1740" t="str">
        <f>IF($J256="TC",0,IF($J256="Nso",0,VLOOKUP($A253,'Result Entry'!$B$9:$FW$108,72,0)))</f>
        <v/>
      </c>
      <c r="G272" s="1741">
        <f t="shared" si="21"/>
        <v>0.0</v>
      </c>
      <c r="H272" s="1742">
        <f>IF($J256="TC",0,IF($J256="Nso",0,VLOOKUP($A253,'Result Entry'!$B$9:$FW$108,77,0)))</f>
        <v>0.0</v>
      </c>
      <c r="I272" s="1743"/>
      <c r="J272" s="1744">
        <f>IF($J256="TC",0,IF($J256="Nso",0,VLOOKUP($A253,'Result Entry'!$B$9:$FW$108,81,0)))</f>
        <v>0.0</v>
      </c>
      <c r="K272" s="1743"/>
      <c r="L272" s="1745">
        <f t="shared" si="22"/>
        <v>0.0</v>
      </c>
      <c r="M272" s="1746">
        <f t="shared" si="23"/>
        <v>0.0</v>
      </c>
      <c r="N272" s="1735">
        <f>IF($J256="TC",0,IF($J256="Nso",0,VLOOKUP($A253,'Result Entry'!$B$9:$FW$108,86,0)))</f>
        <v>0.0</v>
      </c>
    </row>
    <row r="273" spans="8:8" ht="39.75" customHeight="1">
      <c r="A273" s="1443"/>
      <c r="B273" s="1503" t="s">
        <v>70</v>
      </c>
      <c r="C273" s="1565" t="s">
        <v>78</v>
      </c>
      <c r="D273" s="1566"/>
      <c r="E273" s="1567"/>
      <c r="F273" s="1747" t="s">
        <v>79</v>
      </c>
      <c r="G273" s="1748"/>
      <c r="H273" s="1747" t="s">
        <v>80</v>
      </c>
      <c r="I273" s="1749"/>
      <c r="J273" s="1750" t="s">
        <v>42</v>
      </c>
      <c r="K273" s="1797" t="s">
        <v>92</v>
      </c>
      <c r="L273" s="1752" t="s">
        <v>40</v>
      </c>
      <c r="M273" s="1753"/>
      <c r="N273" s="1754" t="s">
        <v>44</v>
      </c>
    </row>
    <row r="274" spans="8:8" ht="39.75" customHeight="1">
      <c r="A274" s="1443"/>
      <c r="B274" s="1503" t="s">
        <v>70</v>
      </c>
      <c r="C274" s="1577"/>
      <c r="D274" s="1578"/>
      <c r="E274" s="1579"/>
      <c r="F274" s="1755">
        <f>IF($J256="TC",0,IF($J256="Nso",0,VLOOKUP($A253,'Result Entry'!$B$9:$FW$108,146,0)))</f>
        <v>0.0</v>
      </c>
      <c r="G274" s="1756"/>
      <c r="H274" s="1757">
        <f>IF($J256="TC",0,IF($J256="Nso",0,VLOOKUP($A253,'Result Entry'!$B$9:$FW$108,147,0)))</f>
        <v>0.0</v>
      </c>
      <c r="I274" s="1758"/>
      <c r="J274" s="1584">
        <f>IF($J256="TC",0,IF($J256="Nso",0,VLOOKUP($A253,'Result Entry'!$B$9:$FW$108,148,0)))</f>
        <v>0.0</v>
      </c>
      <c r="K274" s="1759" t="str">
        <f>IF($J256="TC",0,IF($J256="Nso",0,VLOOKUP($A253,'Result Entry'!$B$9:$FW$108,149,0)))</f>
        <v/>
      </c>
      <c r="L274" s="1586">
        <f>IF($J256="TC",0,IF($J256="Nso",0,VLOOKUP($A253,'Result Entry'!$B$9:$FW$108,150,0)))</f>
        <v>0.0</v>
      </c>
      <c r="M274" s="1587"/>
      <c r="N274" s="1588">
        <f>IF($J256="TC",0,IF($J256="Nso",0,VLOOKUP($A253,'Result Entry'!$B$9:$FW$108,152,0)))</f>
        <v>0.0</v>
      </c>
    </row>
    <row r="275" spans="8:8" ht="39.75" customHeight="1">
      <c r="A275" s="1443"/>
      <c r="B275" s="1503" t="s">
        <v>70</v>
      </c>
      <c r="C275" s="1589" t="s">
        <v>59</v>
      </c>
      <c r="D275" s="1590"/>
      <c r="E275" s="1590"/>
      <c r="F275" s="1590"/>
      <c r="G275" s="1590"/>
      <c r="H275" s="1591"/>
      <c r="I275" s="1592" t="s">
        <v>60</v>
      </c>
      <c r="J275" s="1593"/>
      <c r="K275" s="1760">
        <f>VLOOKUP($A253,'Result Entry'!$B$9:$FW$108,143,0)</f>
        <v>0.0</v>
      </c>
      <c r="L275" s="1761"/>
      <c r="M275" s="1596" t="s">
        <v>38</v>
      </c>
      <c r="N275" s="1597"/>
    </row>
    <row r="276" spans="8:8" ht="39.75" customHeight="1">
      <c r="A276" s="1443"/>
      <c r="B276" s="1503" t="s">
        <v>70</v>
      </c>
      <c r="C276" s="1598" t="s">
        <v>55</v>
      </c>
      <c r="D276" s="1599"/>
      <c r="E276" s="1599"/>
      <c r="F276" s="1600" t="s">
        <v>158</v>
      </c>
      <c r="G276" s="1601"/>
      <c r="H276" s="1602" t="s">
        <v>48</v>
      </c>
      <c r="I276" s="1603" t="s">
        <v>61</v>
      </c>
      <c r="J276" s="1604"/>
      <c r="K276" s="1762">
        <f>VLOOKUP($A253,'Result Entry'!$B$9:$FW$108,144,0)</f>
        <v>0.0</v>
      </c>
      <c r="L276" s="1763"/>
      <c r="M276" s="1607">
        <f>VLOOKUP($A253,'Result Entry'!$B$9:$FW$108,145,0)</f>
        <v>0.0</v>
      </c>
      <c r="N276" s="1608"/>
    </row>
    <row r="277" spans="8:8" ht="39.75" customHeight="1">
      <c r="A277" s="1443"/>
      <c r="B277" s="1503" t="s">
        <v>70</v>
      </c>
      <c r="C277" s="1598"/>
      <c r="D277" s="1599"/>
      <c r="E277" s="1599"/>
      <c r="F277" s="1609"/>
      <c r="G277" s="1610"/>
      <c r="H277" s="1611" t="s">
        <v>100</v>
      </c>
      <c r="I277" s="1612" t="s">
        <v>62</v>
      </c>
      <c r="J277" s="1613"/>
      <c r="K277" s="1764">
        <f>IF($J256="TC","Transferred",IF($J256="Nso","NameSeparated",VLOOKUP($A253,'Result Entry'!$B$9:$FW$108,153,0)))</f>
        <v>0.0</v>
      </c>
      <c r="L277" s="1764"/>
      <c r="M277" s="1764"/>
      <c r="N277" s="1765"/>
    </row>
    <row r="278" spans="8:8" ht="39.75" customHeight="1">
      <c r="A278" s="1443"/>
      <c r="B278" s="1503" t="s">
        <v>70</v>
      </c>
      <c r="C278" s="1766" t="str">
        <f>'Result Entry'!$DU$3</f>
        <v>Foundation Of Information Tech.</v>
      </c>
      <c r="D278" s="1767"/>
      <c r="E278" s="1768"/>
      <c r="F278" s="1769" t="str">
        <f>IF($J256="TC",0,IF($J256="Nso",0,VLOOKUP($A253,'Result Entry'!$B$9:$GS$108,170,0)))</f>
        <v/>
      </c>
      <c r="G278" s="1769"/>
      <c r="H278" s="1770">
        <f>IF($J256="TC",0,IF($J256="Nso",0,VLOOKUP($A253,'Result Entry'!$B$9:$GS$108,112,0)))</f>
        <v>0.0</v>
      </c>
      <c r="I278" s="1621" t="s">
        <v>72</v>
      </c>
      <c r="J278" s="1622"/>
      <c r="K278" s="1771">
        <f>'Result Entry'!$T$2</f>
        <v>45041.0</v>
      </c>
      <c r="L278" s="1772"/>
      <c r="M278" s="1772"/>
      <c r="N278" s="1773"/>
    </row>
    <row r="279" spans="8:8" ht="39.75" customHeight="1">
      <c r="A279" s="1443"/>
      <c r="B279" s="1503" t="s">
        <v>70</v>
      </c>
      <c r="C279" s="1774" t="str">
        <f>'Result Entry'!$EI$3</f>
        <v>G.I.A.I.-II</v>
      </c>
      <c r="D279" s="1775"/>
      <c r="E279" s="1776"/>
      <c r="F279" s="1769" t="str">
        <f>IF($J256="TC",0,IF($J256="Nso",0,VLOOKUP($A253,'Result Entry'!$B$9:$GS$108,174,0)))</f>
        <v/>
      </c>
      <c r="G279" s="1769"/>
      <c r="H279" s="1770">
        <f>IF($J256="TC",0,IF($J256="Nso",0,VLOOKUP($A253,'Result Entry'!$B$9:$GS$108,124,0)))</f>
        <v>0.0</v>
      </c>
      <c r="I279" s="1626"/>
      <c r="J279" s="1627"/>
      <c r="K279" s="1627"/>
      <c r="L279" s="1627"/>
      <c r="M279" s="1627"/>
      <c r="N279" s="1628"/>
    </row>
    <row r="280" spans="8:8" ht="39.75" customHeight="1">
      <c r="A280" s="1443"/>
      <c r="B280" s="1503" t="s">
        <v>70</v>
      </c>
      <c r="C280" s="1774" t="str">
        <f>'Result Entry'!$EU$3</f>
        <v>SOC.SER.PLAN</v>
      </c>
      <c r="D280" s="1775"/>
      <c r="E280" s="1776"/>
      <c r="F280" s="1769">
        <f>IF($J256="TC",0,IF($J256="Nso",0,VLOOKUP($A253,'Result Entry'!$B$9:$HS$108,178,0)))</f>
        <v>0.0</v>
      </c>
      <c r="G280" s="1769"/>
      <c r="H280" s="1770">
        <f>IF($J256="TC",0,IF($J256="Nso",0,VLOOKUP($A253,'Result Entry'!$B$9:$GS$108,136,0)))</f>
        <v>0.0</v>
      </c>
      <c r="I280" s="1629" t="s">
        <v>175</v>
      </c>
      <c r="J280" s="1630"/>
      <c r="K280" s="1798"/>
      <c r="L280" s="1799"/>
      <c r="M280" s="1799"/>
      <c r="N280" s="1800"/>
    </row>
    <row r="281" spans="8:8" ht="39.75" customHeight="1">
      <c r="A281" s="1443"/>
      <c r="B281" s="1503" t="s">
        <v>70</v>
      </c>
      <c r="C281" s="1774" t="str">
        <f>'Result Entry'!$FG$3</f>
        <v>Jeewan Kaushal</v>
      </c>
      <c r="D281" s="1775"/>
      <c r="E281" s="1776"/>
      <c r="F281" s="1769" t="str">
        <f>IF($J256="TC",0,IF($J256="Nso",0,VLOOKUP($A253,'Result Entry'!$B$9:$HS$108,182,0)))</f>
        <v/>
      </c>
      <c r="G281" s="1769"/>
      <c r="H281" s="1770">
        <f>IF($J256="TC",0,IF($J256="Nso",0,VLOOKUP($A253,'Result Entry'!$B$9:$HS$108,136,0)))</f>
        <v>0.0</v>
      </c>
      <c r="I281" s="1629" t="s">
        <v>149</v>
      </c>
      <c r="J281" s="1630"/>
      <c r="K281" s="1630"/>
      <c r="L281" s="1630"/>
      <c r="M281" s="1630"/>
      <c r="N281" s="1634"/>
    </row>
    <row r="282" spans="8:8" ht="39.75" customHeight="1">
      <c r="A282" s="1443"/>
      <c r="B282" s="1483" t="s">
        <v>70</v>
      </c>
      <c r="C282" s="1777" t="s">
        <v>181</v>
      </c>
      <c r="D282" s="1778"/>
      <c r="E282" s="1779"/>
      <c r="F282" s="1780" t="s">
        <v>182</v>
      </c>
      <c r="G282" s="1781"/>
      <c r="H282" s="1782" t="s">
        <v>31</v>
      </c>
      <c r="I282" s="1629" t="s">
        <v>176</v>
      </c>
      <c r="J282" s="1630"/>
      <c r="K282" s="1630"/>
      <c r="L282" s="1630"/>
      <c r="M282" s="1630"/>
      <c r="N282" s="1634"/>
    </row>
    <row r="283" spans="8:8" ht="39.75" customHeight="1">
      <c r="A283" s="1443"/>
      <c r="B283" s="1483" t="s">
        <v>70</v>
      </c>
      <c r="C283" s="1783"/>
      <c r="D283" s="1784"/>
      <c r="E283" s="1785"/>
      <c r="F283" s="1786" t="s">
        <v>183</v>
      </c>
      <c r="G283" s="1787"/>
      <c r="H283" s="1788" t="s">
        <v>180</v>
      </c>
      <c r="I283" s="1647" t="s">
        <v>68</v>
      </c>
      <c r="J283" s="1648"/>
      <c r="K283" s="1648"/>
      <c r="L283" s="1648"/>
      <c r="M283" s="1648"/>
      <c r="N283" s="1649"/>
    </row>
    <row r="284" spans="8:8" ht="39.75" customHeight="1">
      <c r="A284" s="1443"/>
      <c r="B284" s="1483" t="s">
        <v>70</v>
      </c>
      <c r="C284" s="1783"/>
      <c r="D284" s="1784"/>
      <c r="E284" s="1785"/>
      <c r="F284" s="1786" t="s">
        <v>186</v>
      </c>
      <c r="G284" s="1787"/>
      <c r="H284" s="1788" t="s">
        <v>63</v>
      </c>
      <c r="I284" s="1650"/>
      <c r="J284" s="1651"/>
      <c r="K284" s="1651"/>
      <c r="L284" s="1651"/>
      <c r="M284" s="1651"/>
      <c r="N284" s="1652"/>
    </row>
    <row r="285" spans="8:8" ht="39.75" customHeight="1">
      <c r="A285" s="1443"/>
      <c r="B285" s="1483" t="s">
        <v>70</v>
      </c>
      <c r="C285" s="1783"/>
      <c r="D285" s="1784"/>
      <c r="E285" s="1785"/>
      <c r="F285" s="1786" t="s">
        <v>187</v>
      </c>
      <c r="G285" s="1787"/>
      <c r="H285" s="1788" t="s">
        <v>64</v>
      </c>
      <c r="I285" s="1650"/>
      <c r="J285" s="1651"/>
      <c r="K285" s="1651"/>
      <c r="L285" s="1651"/>
      <c r="M285" s="1651"/>
      <c r="N285" s="1652"/>
    </row>
    <row r="286" spans="8:8" ht="39.75" customHeight="1">
      <c r="A286" s="1443"/>
      <c r="B286" s="1483" t="s">
        <v>70</v>
      </c>
      <c r="C286" s="1783"/>
      <c r="D286" s="1784"/>
      <c r="E286" s="1785"/>
      <c r="F286" s="1786" t="s">
        <v>184</v>
      </c>
      <c r="G286" s="1787"/>
      <c r="H286" s="1788" t="s">
        <v>66</v>
      </c>
      <c r="I286" s="1653" t="s">
        <v>81</v>
      </c>
      <c r="J286" s="1654"/>
      <c r="K286" s="1654"/>
      <c r="L286" s="1654"/>
      <c r="M286" s="1654"/>
      <c r="N286" s="1655"/>
    </row>
    <row r="287" spans="8:8" ht="39.75" customHeight="1">
      <c r="A287" s="1443"/>
      <c r="B287" s="1656" t="s">
        <v>70</v>
      </c>
      <c r="C287" s="1789"/>
      <c r="D287" s="1790"/>
      <c r="E287" s="1791"/>
      <c r="F287" s="1792" t="s">
        <v>185</v>
      </c>
      <c r="G287" s="1793"/>
      <c r="H287" s="1794" t="s">
        <v>65</v>
      </c>
      <c r="I287" s="1663"/>
      <c r="J287" s="1664"/>
      <c r="K287" s="1664"/>
      <c r="L287" s="1664"/>
      <c r="M287" s="1664"/>
      <c r="N287" s="1665"/>
    </row>
    <row r="288" spans="8:8" s="927" ht="123.75" customFormat="1" customHeight="1">
      <c r="A288" s="1439"/>
      <c r="B288" s="1795"/>
      <c r="C288" s="1796"/>
      <c r="D288" s="1796"/>
      <c r="E288" s="1796"/>
      <c r="F288" s="1796"/>
      <c r="G288" s="1796"/>
      <c r="H288" s="1796"/>
      <c r="I288" s="1796"/>
      <c r="J288" s="1796"/>
      <c r="K288" s="1796"/>
      <c r="L288" s="1796"/>
      <c r="M288" s="1796"/>
      <c r="N288" s="1796"/>
    </row>
    <row r="289" spans="8:8" ht="24.75" customHeight="1">
      <c r="A289" s="1441">
        <f>A253+1</f>
        <v>9.0</v>
      </c>
      <c r="B289" s="1442" t="s">
        <v>51</v>
      </c>
      <c r="C289" s="1442"/>
      <c r="D289" s="1442"/>
      <c r="E289" s="1442"/>
      <c r="F289" s="1442"/>
      <c r="G289" s="1442"/>
      <c r="H289" s="1442"/>
      <c r="I289" s="1442"/>
      <c r="J289" s="1442"/>
      <c r="K289" s="1442"/>
      <c r="L289" s="1442"/>
      <c r="M289" s="1442"/>
      <c r="N289" s="1442"/>
    </row>
    <row r="290" spans="8:8" ht="62.25" customHeight="1">
      <c r="A290" s="1443"/>
      <c r="B290" s="1444"/>
      <c r="C290" s="1445"/>
      <c r="D290" s="1671" t="str">
        <f>Master!$E$8</f>
        <v>Govt. Sr. Secondary School </v>
      </c>
      <c r="E290" s="1672"/>
      <c r="F290" s="1672"/>
      <c r="G290" s="1672"/>
      <c r="H290" s="1672"/>
      <c r="I290" s="1672"/>
      <c r="J290" s="1672"/>
      <c r="K290" s="1672"/>
      <c r="L290" s="1672"/>
      <c r="M290" s="1672"/>
      <c r="N290" s="1673"/>
    </row>
    <row r="291" spans="8:8" ht="33.0" customHeight="1">
      <c r="A291" s="1443"/>
      <c r="B291" s="1449"/>
      <c r="C291" s="1450"/>
      <c r="D291" s="1451" t="str">
        <f>Master!$E$11</f>
        <v>P.S.-Bapini (Jodhpur)</v>
      </c>
      <c r="E291" s="1452"/>
      <c r="F291" s="1452"/>
      <c r="G291" s="1452"/>
      <c r="H291" s="1452"/>
      <c r="I291" s="1452"/>
      <c r="J291" s="1452"/>
      <c r="K291" s="1452"/>
      <c r="L291" s="1452"/>
      <c r="M291" s="1452"/>
      <c r="N291" s="1453"/>
    </row>
    <row r="292" spans="8:8" ht="30.0" customHeight="1">
      <c r="A292" s="1443"/>
      <c r="B292" s="1454"/>
      <c r="C292" s="1455" t="s">
        <v>151</v>
      </c>
      <c r="D292" s="1456"/>
      <c r="E292" s="1456"/>
      <c r="F292" s="1456"/>
      <c r="G292" s="1457"/>
      <c r="H292" s="1458" t="s">
        <v>128</v>
      </c>
      <c r="I292" s="1458"/>
      <c r="J292" s="1674">
        <f>VLOOKUP(A289,'Result Entry'!$B$6:$K$108,6,0)</f>
        <v>0.0</v>
      </c>
      <c r="K292" s="1460" t="s">
        <v>69</v>
      </c>
      <c r="L292" s="1461"/>
      <c r="M292" s="1462">
        <f>Master!$E$14</f>
        <v>8.151106901E9</v>
      </c>
      <c r="N292" s="1463"/>
    </row>
    <row r="293" spans="8:8" ht="30.0" customHeight="1">
      <c r="A293" s="1443"/>
      <c r="B293" s="1464"/>
      <c r="C293" s="1465"/>
      <c r="D293" s="1466"/>
      <c r="E293" s="1466"/>
      <c r="F293" s="1466"/>
      <c r="G293" s="1467"/>
      <c r="H293" s="1468"/>
      <c r="I293" s="1468"/>
      <c r="J293" s="1675"/>
      <c r="K293" s="1470" t="s">
        <v>67</v>
      </c>
      <c r="L293" s="1471"/>
      <c r="M293" s="1472"/>
      <c r="N293" s="1473"/>
      <c r="O293" s="23" t="s">
        <v>157</v>
      </c>
    </row>
    <row r="294" spans="8:8" ht="30.0" customHeight="1">
      <c r="A294" s="1443"/>
      <c r="B294" s="1464"/>
      <c r="C294" s="1474"/>
      <c r="D294" s="1475"/>
      <c r="E294" s="1475"/>
      <c r="F294" s="1475"/>
      <c r="G294" s="1476"/>
      <c r="H294" s="1477"/>
      <c r="I294" s="1477"/>
      <c r="J294" s="1676"/>
      <c r="K294" s="1479" t="s">
        <v>52</v>
      </c>
      <c r="L294" s="1480"/>
      <c r="M294" s="1481" t="str">
        <f>Master!$E$6</f>
        <v>2022-23</v>
      </c>
      <c r="N294" s="1482"/>
    </row>
    <row r="295" spans="8:8" ht="39.75" customHeight="1">
      <c r="A295" s="1443"/>
      <c r="B295" s="1483" t="s">
        <v>70</v>
      </c>
      <c r="C295" s="1677" t="s">
        <v>21</v>
      </c>
      <c r="D295" s="1678"/>
      <c r="E295" s="1678"/>
      <c r="F295" s="1679"/>
      <c r="G295" s="1680" t="s">
        <v>150</v>
      </c>
      <c r="H295" s="1681">
        <f>VLOOKUP($A289,'Result Entry'!$B$9:$FW$108,4,0)</f>
        <v>0.0</v>
      </c>
      <c r="I295" s="1681"/>
      <c r="J295" s="1681"/>
      <c r="K295" s="1681"/>
      <c r="L295" s="1681"/>
      <c r="M295" s="1681"/>
      <c r="N295" s="1682"/>
    </row>
    <row r="296" spans="8:8" ht="39.75" customHeight="1">
      <c r="A296" s="1443"/>
      <c r="B296" s="1483" t="s">
        <v>70</v>
      </c>
      <c r="C296" s="1683" t="s">
        <v>23</v>
      </c>
      <c r="D296" s="1684"/>
      <c r="E296" s="1684"/>
      <c r="F296" s="1685"/>
      <c r="G296" s="1686" t="s">
        <v>150</v>
      </c>
      <c r="H296" s="1687">
        <f>VLOOKUP($A289,'Result Entry'!$B$9:$FW$108,7,0)</f>
        <v>0.0</v>
      </c>
      <c r="I296" s="1687"/>
      <c r="J296" s="1687"/>
      <c r="K296" s="1687"/>
      <c r="L296" s="1687"/>
      <c r="M296" s="1687"/>
      <c r="N296" s="1688"/>
    </row>
    <row r="297" spans="8:8" ht="39.75" customHeight="1">
      <c r="A297" s="1443"/>
      <c r="B297" s="1483" t="s">
        <v>70</v>
      </c>
      <c r="C297" s="1683" t="s">
        <v>24</v>
      </c>
      <c r="D297" s="1684"/>
      <c r="E297" s="1684"/>
      <c r="F297" s="1685"/>
      <c r="G297" s="1686" t="s">
        <v>150</v>
      </c>
      <c r="H297" s="1687">
        <f>VLOOKUP($A289,'Result Entry'!$B$9:$FW$108,8,0)</f>
        <v>0.0</v>
      </c>
      <c r="I297" s="1687"/>
      <c r="J297" s="1687"/>
      <c r="K297" s="1687"/>
      <c r="L297" s="1687"/>
      <c r="M297" s="1687"/>
      <c r="N297" s="1688"/>
    </row>
    <row r="298" spans="8:8" ht="39.75" customHeight="1">
      <c r="A298" s="1443"/>
      <c r="B298" s="1483" t="s">
        <v>70</v>
      </c>
      <c r="C298" s="1683" t="s">
        <v>53</v>
      </c>
      <c r="D298" s="1684"/>
      <c r="E298" s="1684"/>
      <c r="F298" s="1685"/>
      <c r="G298" s="1686" t="s">
        <v>150</v>
      </c>
      <c r="H298" s="1687">
        <f>VLOOKUP($A289,'Result Entry'!$B$9:$FW$108,9,0)</f>
        <v>0.0</v>
      </c>
      <c r="I298" s="1687"/>
      <c r="J298" s="1687"/>
      <c r="K298" s="1687"/>
      <c r="L298" s="1687"/>
      <c r="M298" s="1687"/>
      <c r="N298" s="1688"/>
    </row>
    <row r="299" spans="8:8" ht="39.75" customHeight="1">
      <c r="A299" s="1443"/>
      <c r="B299" s="1483" t="s">
        <v>70</v>
      </c>
      <c r="C299" s="1683" t="s">
        <v>54</v>
      </c>
      <c r="D299" s="1684"/>
      <c r="E299" s="1684"/>
      <c r="F299" s="1685"/>
      <c r="G299" s="1686" t="s">
        <v>150</v>
      </c>
      <c r="H299" s="1689" t="str">
        <f>CONCATENATE('Result Entry'!$G$4,'Result Entry'!$J$4)</f>
        <v>11(A)</v>
      </c>
      <c r="I299" s="1687"/>
      <c r="J299" s="1687"/>
      <c r="K299" s="1687"/>
      <c r="L299" s="1687"/>
      <c r="M299" s="1687"/>
      <c r="N299" s="1688"/>
    </row>
    <row r="300" spans="8:8" ht="39.75" customHeight="1">
      <c r="A300" s="1443"/>
      <c r="B300" s="1483" t="s">
        <v>70</v>
      </c>
      <c r="C300" s="1690" t="s">
        <v>26</v>
      </c>
      <c r="D300" s="1691"/>
      <c r="E300" s="1691"/>
      <c r="F300" s="1692"/>
      <c r="G300" s="1693" t="s">
        <v>150</v>
      </c>
      <c r="H300" s="1694">
        <f>VLOOKUP($A289,'Result Entry'!$B$9:$FW$108,10,0)</f>
        <v>0.0</v>
      </c>
      <c r="I300" s="1694"/>
      <c r="J300" s="1694"/>
      <c r="K300" s="1694"/>
      <c r="L300" s="1694"/>
      <c r="M300" s="1694"/>
      <c r="N300" s="1695"/>
    </row>
    <row r="301" spans="8:8" ht="30.0" customHeight="1">
      <c r="A301" s="1443"/>
      <c r="B301" s="1503" t="s">
        <v>70</v>
      </c>
      <c r="C301" s="1696" t="s">
        <v>168</v>
      </c>
      <c r="D301" s="1697"/>
      <c r="E301" s="1698" t="s">
        <v>73</v>
      </c>
      <c r="F301" s="1699" t="s">
        <v>74</v>
      </c>
      <c r="G301" s="1700" t="s">
        <v>169</v>
      </c>
      <c r="H301" s="1701" t="s">
        <v>56</v>
      </c>
      <c r="I301" s="1702"/>
      <c r="J301" s="1703" t="s">
        <v>85</v>
      </c>
      <c r="K301" s="1704"/>
      <c r="L301" s="1705" t="s">
        <v>170</v>
      </c>
      <c r="M301" s="1706" t="s">
        <v>77</v>
      </c>
      <c r="N301" s="1707" t="s">
        <v>99</v>
      </c>
    </row>
    <row r="302" spans="8:8" ht="30.0" customHeight="1">
      <c r="A302" s="1443"/>
      <c r="B302" s="1503"/>
      <c r="C302" s="1708"/>
      <c r="D302" s="1709"/>
      <c r="E302" s="1710"/>
      <c r="F302" s="1711"/>
      <c r="G302" s="1712"/>
      <c r="H302" s="1713"/>
      <c r="I302" s="1714"/>
      <c r="J302" s="1715"/>
      <c r="K302" s="1716"/>
      <c r="L302" s="1717"/>
      <c r="M302" s="1718"/>
      <c r="N302" s="1719"/>
    </row>
    <row r="303" spans="8:8" ht="39.75" customHeight="1">
      <c r="A303" s="1443"/>
      <c r="B303" s="1503" t="s">
        <v>70</v>
      </c>
      <c r="C303" s="1528" t="s">
        <v>57</v>
      </c>
      <c r="D303" s="1529"/>
      <c r="E303" s="1720">
        <f>'Result Entry'!$L$7</f>
        <v>10.0</v>
      </c>
      <c r="F303" s="1721">
        <f>'Result Entry'!$M$7</f>
        <v>10.0</v>
      </c>
      <c r="G303" s="1722">
        <f t="shared" si="24" ref="G303:G308">SUM(E303:F303)</f>
        <v>20.0</v>
      </c>
      <c r="H303" s="1723">
        <f>'Result Entry'!$AU$7</f>
        <v>70.0</v>
      </c>
      <c r="I303" s="1724"/>
      <c r="J303" s="1725">
        <f>'Result Entry'!$AY$7</f>
        <v>100.0</v>
      </c>
      <c r="K303" s="1724"/>
      <c r="L303" s="1722">
        <f t="shared" si="25" ref="L303:L308">SUM(H303,J303)</f>
        <v>170.0</v>
      </c>
      <c r="M303" s="1726">
        <f t="shared" si="26" ref="M303:M308">SUM(G303,L303)</f>
        <v>190.0</v>
      </c>
      <c r="N303" s="1727"/>
    </row>
    <row r="304" spans="8:8" s="1538" ht="54.0" customFormat="1" customHeight="1">
      <c r="A304" s="1443"/>
      <c r="B304" s="1539" t="s">
        <v>70</v>
      </c>
      <c r="C304" s="1540" t="str">
        <f>'Result Entry'!$L$3</f>
        <v>HINDI Comp.</v>
      </c>
      <c r="D304" s="1541"/>
      <c r="E304" s="1728">
        <f>IF($J292="TC",0,IF($J292="Nso",0,VLOOKUP($A289,'Result Entry'!$B$9:$FW$108,11,0)))</f>
        <v>0.0</v>
      </c>
      <c r="F304" s="1729">
        <f>IF($J292="TC",0,IF($J292="Nso",0,VLOOKUP($A289,'Result Entry'!$B$9:$FW$108,12,0)))</f>
        <v>0.0</v>
      </c>
      <c r="G304" s="1730">
        <f t="shared" si="24"/>
        <v>0.0</v>
      </c>
      <c r="H304" s="1677">
        <f>IF($J292="TC",0,IF($J292="Nso",0,VLOOKUP($A289,'Result Entry'!$B$9:$FW$108,16,0)))</f>
        <v>0.0</v>
      </c>
      <c r="I304" s="1731"/>
      <c r="J304" s="1732">
        <f>IF($J292="TC",0,IF($J292="Nso",0,VLOOKUP($A289,'Result Entry'!$B$9:$FW$108,19,0)))</f>
        <v>0.0</v>
      </c>
      <c r="K304" s="1731"/>
      <c r="L304" s="1733">
        <f t="shared" si="25"/>
        <v>0.0</v>
      </c>
      <c r="M304" s="1734">
        <f t="shared" si="26"/>
        <v>0.0</v>
      </c>
      <c r="N304" s="1735" t="str">
        <f>IF($J292="TC",0,IF($J292="Nso",0,VLOOKUP($A289,'Result Entry'!$B$9:$FW$108,24,0)))</f>
        <v/>
      </c>
    </row>
    <row r="305" spans="8:8" s="1538" ht="54.0" customFormat="1" customHeight="1">
      <c r="A305" s="1443"/>
      <c r="B305" s="1539" t="s">
        <v>70</v>
      </c>
      <c r="C305" s="1551" t="str">
        <f>'Result Entry'!$Z$3</f>
        <v>ENGLISH Comp.</v>
      </c>
      <c r="D305" s="1552"/>
      <c r="E305" s="1728">
        <f>IF($J292="TC",0,IF($J292="Nso",0,VLOOKUP($A289,'Result Entry'!$B$9:$FW$108,25,0)))</f>
        <v>0.0</v>
      </c>
      <c r="F305" s="1729">
        <f>IF($J292="TC",0,IF($J292="Nso",0,VLOOKUP($A289,'Result Entry'!$B$9:$FW$108,26,0)))</f>
        <v>0.0</v>
      </c>
      <c r="G305" s="1736">
        <f t="shared" si="24"/>
        <v>0.0</v>
      </c>
      <c r="H305" s="1683">
        <f>IF($J292="TC",0,IF($J292="Nso",0,VLOOKUP($A289,'Result Entry'!$B$9:$FW$108,30,0)))</f>
        <v>0.0</v>
      </c>
      <c r="I305" s="1737"/>
      <c r="J305" s="1738">
        <f>IF($J292="TC",0,IF($J292="Nso",0,VLOOKUP($A289,'Result Entry'!$B$9:$FW$108,33,0)))</f>
        <v>0.0</v>
      </c>
      <c r="K305" s="1737"/>
      <c r="L305" s="1733">
        <f t="shared" si="25"/>
        <v>0.0</v>
      </c>
      <c r="M305" s="1734">
        <f t="shared" si="26"/>
        <v>0.0</v>
      </c>
      <c r="N305" s="1735" t="str">
        <f>IF($J292="TC",0,IF($J292="Nso",0,VLOOKUP($A289,'Result Entry'!$B$9:$FW$108,38,0)))</f>
        <v/>
      </c>
    </row>
    <row r="306" spans="8:8" s="1538" ht="54.0" customFormat="1" customHeight="1">
      <c r="A306" s="1443"/>
      <c r="B306" s="1539" t="s">
        <v>70</v>
      </c>
      <c r="C306" s="1551" t="str">
        <f>'Result Entry'!$AO$3</f>
        <v>PHYSICS</v>
      </c>
      <c r="D306" s="1552"/>
      <c r="E306" s="1728">
        <f>IF($J292="TC",0,IF($J292="Nso",0,VLOOKUP($A289,'Result Entry'!$B$9:$FW$108,39,0)))</f>
        <v>0.0</v>
      </c>
      <c r="F306" s="1729">
        <f>IF($J292="TC",0,IF($J292="Nso",0,VLOOKUP($A289,'Result Entry'!$B$9:$FW$108,40,0)))</f>
        <v>0.0</v>
      </c>
      <c r="G306" s="1736">
        <f t="shared" si="24"/>
        <v>0.0</v>
      </c>
      <c r="H306" s="1683">
        <f>IF($J292="TC",0,IF($J292="Nso",0,VLOOKUP($A289,'Result Entry'!$B$9:$FW$108,45,0)))</f>
        <v>0.0</v>
      </c>
      <c r="I306" s="1737"/>
      <c r="J306" s="1738">
        <f>IF($J292="TC",0,IF($J292="Nso",0,VLOOKUP($A289,'Result Entry'!$B$9:$FW$108,49,0)))</f>
        <v>0.0</v>
      </c>
      <c r="K306" s="1737"/>
      <c r="L306" s="1733">
        <f t="shared" si="25"/>
        <v>0.0</v>
      </c>
      <c r="M306" s="1734">
        <f t="shared" si="26"/>
        <v>0.0</v>
      </c>
      <c r="N306" s="1735" t="str">
        <f>IF($J292="TC",0,IF($J292="Nso",0,VLOOKUP($A289,'Result Entry'!$B$9:$FW$108,54,0)))</f>
        <v/>
      </c>
    </row>
    <row r="307" spans="8:8" s="1538" ht="54.0" customFormat="1" customHeight="1">
      <c r="A307" s="1443"/>
      <c r="B307" s="1539" t="s">
        <v>70</v>
      </c>
      <c r="C307" s="1551" t="str">
        <f>'Result Entry'!$BF$3</f>
        <v>CHEMISTRY</v>
      </c>
      <c r="D307" s="1552"/>
      <c r="E307" s="1728" t="str">
        <f>IF($J292="TC",0,IF($J292="Nso",0,VLOOKUP($A289,'Result Entry'!$B$9:$FW$108,55,0)))</f>
        <v/>
      </c>
      <c r="F307" s="1729">
        <f>IF($J292="TC",0,IF($J292="Nso",0,VLOOKUP($A289,'Result Entry'!$B$9:$FW$108,56,0)))</f>
        <v>0.0</v>
      </c>
      <c r="G307" s="1736">
        <f t="shared" si="24"/>
        <v>0.0</v>
      </c>
      <c r="H307" s="1683">
        <f>IF($J292="TC",0,IF($J292="Nso",0,VLOOKUP($A289,'Result Entry'!$B$9:$FW$108,61,0)))</f>
        <v>0.0</v>
      </c>
      <c r="I307" s="1737"/>
      <c r="J307" s="1738">
        <f>IF($J292="TC",0,IF($J292="Nso",0,VLOOKUP($A289,'Result Entry'!$B$9:$FW$108,65,0)))</f>
        <v>0.0</v>
      </c>
      <c r="K307" s="1737"/>
      <c r="L307" s="1733">
        <f t="shared" si="25"/>
        <v>0.0</v>
      </c>
      <c r="M307" s="1734">
        <f t="shared" si="26"/>
        <v>0.0</v>
      </c>
      <c r="N307" s="1735" t="str">
        <f>IF($J292="TC",0,IF($J292="Nso",0,VLOOKUP($A289,'Result Entry'!$B$9:$FW$108,70,0)))</f>
        <v/>
      </c>
    </row>
    <row r="308" spans="8:8" s="1538" ht="54.0" customFormat="1" customHeight="1">
      <c r="A308" s="1443"/>
      <c r="B308" s="1539" t="s">
        <v>70</v>
      </c>
      <c r="C308" s="1551" t="str">
        <f>'Result Entry'!$BW$3</f>
        <v>BIOLOGY</v>
      </c>
      <c r="D308" s="1552"/>
      <c r="E308" s="1739" t="str">
        <f>IF($J292="TC",0,IF($J292="Nso",0,VLOOKUP($A289,'Result Entry'!$B$9:$FW$108,71,0)))</f>
        <v/>
      </c>
      <c r="F308" s="1740" t="str">
        <f>IF($J292="TC",0,IF($J292="Nso",0,VLOOKUP($A289,'Result Entry'!$B$9:$FW$108,72,0)))</f>
        <v/>
      </c>
      <c r="G308" s="1741">
        <f t="shared" si="24"/>
        <v>0.0</v>
      </c>
      <c r="H308" s="1742">
        <f>IF($J292="TC",0,IF($J292="Nso",0,VLOOKUP($A289,'Result Entry'!$B$9:$FW$108,77,0)))</f>
        <v>0.0</v>
      </c>
      <c r="I308" s="1743"/>
      <c r="J308" s="1744">
        <f>IF($J292="TC",0,IF($J292="Nso",0,VLOOKUP($A289,'Result Entry'!$B$9:$FW$108,81,0)))</f>
        <v>0.0</v>
      </c>
      <c r="K308" s="1743"/>
      <c r="L308" s="1745">
        <f t="shared" si="25"/>
        <v>0.0</v>
      </c>
      <c r="M308" s="1746">
        <f t="shared" si="26"/>
        <v>0.0</v>
      </c>
      <c r="N308" s="1735">
        <f>IF($J292="TC",0,IF($J292="Nso",0,VLOOKUP($A289,'Result Entry'!$B$9:$FW$108,86,0)))</f>
        <v>0.0</v>
      </c>
    </row>
    <row r="309" spans="8:8" ht="39.75" customHeight="1">
      <c r="A309" s="1443"/>
      <c r="B309" s="1503" t="s">
        <v>70</v>
      </c>
      <c r="C309" s="1565" t="s">
        <v>78</v>
      </c>
      <c r="D309" s="1566"/>
      <c r="E309" s="1567"/>
      <c r="F309" s="1747" t="s">
        <v>79</v>
      </c>
      <c r="G309" s="1748"/>
      <c r="H309" s="1747" t="s">
        <v>80</v>
      </c>
      <c r="I309" s="1749"/>
      <c r="J309" s="1750" t="s">
        <v>42</v>
      </c>
      <c r="K309" s="1797" t="s">
        <v>92</v>
      </c>
      <c r="L309" s="1752" t="s">
        <v>40</v>
      </c>
      <c r="M309" s="1753"/>
      <c r="N309" s="1754" t="s">
        <v>44</v>
      </c>
    </row>
    <row r="310" spans="8:8" ht="39.75" customHeight="1">
      <c r="A310" s="1443"/>
      <c r="B310" s="1503" t="s">
        <v>70</v>
      </c>
      <c r="C310" s="1577"/>
      <c r="D310" s="1578"/>
      <c r="E310" s="1579"/>
      <c r="F310" s="1755">
        <f>IF($J292="TC",0,IF($J292="Nso",0,VLOOKUP($A289,'Result Entry'!$B$9:$FW$108,146,0)))</f>
        <v>0.0</v>
      </c>
      <c r="G310" s="1756"/>
      <c r="H310" s="1757">
        <f>IF($J292="TC",0,IF($J292="Nso",0,VLOOKUP($A289,'Result Entry'!$B$9:$FW$108,147,0)))</f>
        <v>0.0</v>
      </c>
      <c r="I310" s="1758"/>
      <c r="J310" s="1584">
        <f>IF($J292="TC",0,IF($J292="Nso",0,VLOOKUP($A289,'Result Entry'!$B$9:$FW$108,148,0)))</f>
        <v>0.0</v>
      </c>
      <c r="K310" s="1759" t="str">
        <f>IF($J292="TC",0,IF($J292="Nso",0,VLOOKUP($A289,'Result Entry'!$B$9:$FW$108,149,0)))</f>
        <v/>
      </c>
      <c r="L310" s="1586">
        <f>IF($J292="TC",0,IF($J292="Nso",0,VLOOKUP($A289,'Result Entry'!$B$9:$FW$108,150,0)))</f>
        <v>0.0</v>
      </c>
      <c r="M310" s="1587"/>
      <c r="N310" s="1588">
        <f>IF($J292="TC",0,IF($J292="Nso",0,VLOOKUP($A289,'Result Entry'!$B$9:$FW$108,152,0)))</f>
        <v>0.0</v>
      </c>
    </row>
    <row r="311" spans="8:8" ht="39.75" customHeight="1">
      <c r="A311" s="1443"/>
      <c r="B311" s="1503" t="s">
        <v>70</v>
      </c>
      <c r="C311" s="1589" t="s">
        <v>59</v>
      </c>
      <c r="D311" s="1590"/>
      <c r="E311" s="1590"/>
      <c r="F311" s="1590"/>
      <c r="G311" s="1590"/>
      <c r="H311" s="1591"/>
      <c r="I311" s="1592" t="s">
        <v>60</v>
      </c>
      <c r="J311" s="1593"/>
      <c r="K311" s="1760">
        <f>VLOOKUP($A289,'Result Entry'!$B$9:$FW$108,143,0)</f>
        <v>0.0</v>
      </c>
      <c r="L311" s="1761"/>
      <c r="M311" s="1596" t="s">
        <v>38</v>
      </c>
      <c r="N311" s="1597"/>
    </row>
    <row r="312" spans="8:8" ht="39.75" customHeight="1">
      <c r="A312" s="1443"/>
      <c r="B312" s="1503" t="s">
        <v>70</v>
      </c>
      <c r="C312" s="1598" t="s">
        <v>55</v>
      </c>
      <c r="D312" s="1599"/>
      <c r="E312" s="1599"/>
      <c r="F312" s="1600" t="s">
        <v>158</v>
      </c>
      <c r="G312" s="1601"/>
      <c r="H312" s="1602" t="s">
        <v>48</v>
      </c>
      <c r="I312" s="1603" t="s">
        <v>61</v>
      </c>
      <c r="J312" s="1604"/>
      <c r="K312" s="1762">
        <f>VLOOKUP($A289,'Result Entry'!$B$9:$FW$108,144,0)</f>
        <v>0.0</v>
      </c>
      <c r="L312" s="1763"/>
      <c r="M312" s="1607">
        <f>VLOOKUP($A289,'Result Entry'!$B$9:$FW$108,145,0)</f>
        <v>0.0</v>
      </c>
      <c r="N312" s="1608"/>
    </row>
    <row r="313" spans="8:8" ht="39.75" customHeight="1">
      <c r="A313" s="1443"/>
      <c r="B313" s="1503" t="s">
        <v>70</v>
      </c>
      <c r="C313" s="1598"/>
      <c r="D313" s="1599"/>
      <c r="E313" s="1599"/>
      <c r="F313" s="1609"/>
      <c r="G313" s="1610"/>
      <c r="H313" s="1611" t="s">
        <v>100</v>
      </c>
      <c r="I313" s="1612" t="s">
        <v>62</v>
      </c>
      <c r="J313" s="1613"/>
      <c r="K313" s="1764">
        <f>IF($J292="TC","Transferred",IF($J292="Nso","NameSeparated",VLOOKUP($A289,'Result Entry'!$B$9:$FW$108,153,0)))</f>
        <v>0.0</v>
      </c>
      <c r="L313" s="1764"/>
      <c r="M313" s="1764"/>
      <c r="N313" s="1765"/>
    </row>
    <row r="314" spans="8:8" ht="39.75" customHeight="1">
      <c r="A314" s="1443"/>
      <c r="B314" s="1503" t="s">
        <v>70</v>
      </c>
      <c r="C314" s="1766" t="str">
        <f>'Result Entry'!$DU$3</f>
        <v>Foundation Of Information Tech.</v>
      </c>
      <c r="D314" s="1767"/>
      <c r="E314" s="1768"/>
      <c r="F314" s="1769" t="str">
        <f>IF($J292="TC",0,IF($J292="Nso",0,VLOOKUP($A289,'Result Entry'!$B$9:$GS$108,170,0)))</f>
        <v/>
      </c>
      <c r="G314" s="1769"/>
      <c r="H314" s="1770">
        <f>IF($J292="TC",0,IF($J292="Nso",0,VLOOKUP($A289,'Result Entry'!$B$9:$GS$108,112,0)))</f>
        <v>0.0</v>
      </c>
      <c r="I314" s="1621" t="s">
        <v>72</v>
      </c>
      <c r="J314" s="1622"/>
      <c r="K314" s="1771">
        <f>'Result Entry'!$T$2</f>
        <v>45041.0</v>
      </c>
      <c r="L314" s="1772"/>
      <c r="M314" s="1772"/>
      <c r="N314" s="1773"/>
    </row>
    <row r="315" spans="8:8" ht="39.75" customHeight="1">
      <c r="A315" s="1443"/>
      <c r="B315" s="1503" t="s">
        <v>70</v>
      </c>
      <c r="C315" s="1774" t="str">
        <f>'Result Entry'!$EI$3</f>
        <v>G.I.A.I.-II</v>
      </c>
      <c r="D315" s="1775"/>
      <c r="E315" s="1776"/>
      <c r="F315" s="1769" t="str">
        <f>IF($J292="TC",0,IF($J292="Nso",0,VLOOKUP($A289,'Result Entry'!$B$9:$GS$108,174,0)))</f>
        <v/>
      </c>
      <c r="G315" s="1769"/>
      <c r="H315" s="1770">
        <f>IF($J292="TC",0,IF($J292="Nso",0,VLOOKUP($A289,'Result Entry'!$B$9:$GS$108,124,0)))</f>
        <v>0.0</v>
      </c>
      <c r="I315" s="1626"/>
      <c r="J315" s="1627"/>
      <c r="K315" s="1627"/>
      <c r="L315" s="1627"/>
      <c r="M315" s="1627"/>
      <c r="N315" s="1628"/>
    </row>
    <row r="316" spans="8:8" ht="39.75" customHeight="1">
      <c r="A316" s="1443"/>
      <c r="B316" s="1503" t="s">
        <v>70</v>
      </c>
      <c r="C316" s="1774" t="str">
        <f>'Result Entry'!$EU$3</f>
        <v>SOC.SER.PLAN</v>
      </c>
      <c r="D316" s="1775"/>
      <c r="E316" s="1776"/>
      <c r="F316" s="1769">
        <f>IF($J292="TC",0,IF($J292="Nso",0,VLOOKUP($A289,'Result Entry'!$B$9:$HS$108,178,0)))</f>
        <v>0.0</v>
      </c>
      <c r="G316" s="1769"/>
      <c r="H316" s="1770">
        <f>IF($J292="TC",0,IF($J292="Nso",0,VLOOKUP($A289,'Result Entry'!$B$9:$GS$108,136,0)))</f>
        <v>0.0</v>
      </c>
      <c r="I316" s="1629" t="s">
        <v>175</v>
      </c>
      <c r="J316" s="1630"/>
      <c r="K316" s="1798"/>
      <c r="L316" s="1799"/>
      <c r="M316" s="1799"/>
      <c r="N316" s="1800"/>
    </row>
    <row r="317" spans="8:8" ht="39.75" customHeight="1">
      <c r="A317" s="1443"/>
      <c r="B317" s="1503" t="s">
        <v>70</v>
      </c>
      <c r="C317" s="1774" t="str">
        <f>'Result Entry'!$FG$3</f>
        <v>Jeewan Kaushal</v>
      </c>
      <c r="D317" s="1775"/>
      <c r="E317" s="1776"/>
      <c r="F317" s="1769" t="str">
        <f>IF($J292="TC",0,IF($J292="Nso",0,VLOOKUP($A289,'Result Entry'!$B$9:$HS$108,182,0)))</f>
        <v/>
      </c>
      <c r="G317" s="1769"/>
      <c r="H317" s="1770">
        <f>IF($J292="TC",0,IF($J292="Nso",0,VLOOKUP($A289,'Result Entry'!$B$9:$HS$108,136,0)))</f>
        <v>0.0</v>
      </c>
      <c r="I317" s="1629" t="s">
        <v>149</v>
      </c>
      <c r="J317" s="1630"/>
      <c r="K317" s="1630"/>
      <c r="L317" s="1630"/>
      <c r="M317" s="1630"/>
      <c r="N317" s="1634"/>
    </row>
    <row r="318" spans="8:8" ht="39.75" customHeight="1">
      <c r="A318" s="1443"/>
      <c r="B318" s="1483" t="s">
        <v>70</v>
      </c>
      <c r="C318" s="1777" t="s">
        <v>181</v>
      </c>
      <c r="D318" s="1778"/>
      <c r="E318" s="1779"/>
      <c r="F318" s="1780" t="s">
        <v>182</v>
      </c>
      <c r="G318" s="1781"/>
      <c r="H318" s="1782" t="s">
        <v>31</v>
      </c>
      <c r="I318" s="1629" t="s">
        <v>176</v>
      </c>
      <c r="J318" s="1630"/>
      <c r="K318" s="1630"/>
      <c r="L318" s="1630"/>
      <c r="M318" s="1630"/>
      <c r="N318" s="1634"/>
    </row>
    <row r="319" spans="8:8" ht="39.75" customHeight="1">
      <c r="A319" s="1443"/>
      <c r="B319" s="1483" t="s">
        <v>70</v>
      </c>
      <c r="C319" s="1783"/>
      <c r="D319" s="1784"/>
      <c r="E319" s="1785"/>
      <c r="F319" s="1786" t="s">
        <v>183</v>
      </c>
      <c r="G319" s="1787"/>
      <c r="H319" s="1788" t="s">
        <v>180</v>
      </c>
      <c r="I319" s="1647" t="s">
        <v>68</v>
      </c>
      <c r="J319" s="1648"/>
      <c r="K319" s="1648"/>
      <c r="L319" s="1648"/>
      <c r="M319" s="1648"/>
      <c r="N319" s="1649"/>
    </row>
    <row r="320" spans="8:8" ht="39.75" customHeight="1">
      <c r="A320" s="1443"/>
      <c r="B320" s="1483" t="s">
        <v>70</v>
      </c>
      <c r="C320" s="1783"/>
      <c r="D320" s="1784"/>
      <c r="E320" s="1785"/>
      <c r="F320" s="1786" t="s">
        <v>186</v>
      </c>
      <c r="G320" s="1787"/>
      <c r="H320" s="1788" t="s">
        <v>63</v>
      </c>
      <c r="I320" s="1650"/>
      <c r="J320" s="1651"/>
      <c r="K320" s="1651"/>
      <c r="L320" s="1651"/>
      <c r="M320" s="1651"/>
      <c r="N320" s="1652"/>
    </row>
    <row r="321" spans="8:8" ht="39.75" customHeight="1">
      <c r="A321" s="1443"/>
      <c r="B321" s="1483" t="s">
        <v>70</v>
      </c>
      <c r="C321" s="1783"/>
      <c r="D321" s="1784"/>
      <c r="E321" s="1785"/>
      <c r="F321" s="1786" t="s">
        <v>187</v>
      </c>
      <c r="G321" s="1787"/>
      <c r="H321" s="1788" t="s">
        <v>64</v>
      </c>
      <c r="I321" s="1650"/>
      <c r="J321" s="1651"/>
      <c r="K321" s="1651"/>
      <c r="L321" s="1651"/>
      <c r="M321" s="1651"/>
      <c r="N321" s="1652"/>
    </row>
    <row r="322" spans="8:8" ht="39.75" customHeight="1">
      <c r="A322" s="1443"/>
      <c r="B322" s="1483" t="s">
        <v>70</v>
      </c>
      <c r="C322" s="1783"/>
      <c r="D322" s="1784"/>
      <c r="E322" s="1785"/>
      <c r="F322" s="1786" t="s">
        <v>184</v>
      </c>
      <c r="G322" s="1787"/>
      <c r="H322" s="1788" t="s">
        <v>66</v>
      </c>
      <c r="I322" s="1653" t="s">
        <v>81</v>
      </c>
      <c r="J322" s="1654"/>
      <c r="K322" s="1654"/>
      <c r="L322" s="1654"/>
      <c r="M322" s="1654"/>
      <c r="N322" s="1655"/>
    </row>
    <row r="323" spans="8:8" ht="39.75" customHeight="1">
      <c r="A323" s="1443"/>
      <c r="B323" s="1656" t="s">
        <v>70</v>
      </c>
      <c r="C323" s="1789"/>
      <c r="D323" s="1790"/>
      <c r="E323" s="1791"/>
      <c r="F323" s="1792" t="s">
        <v>185</v>
      </c>
      <c r="G323" s="1793"/>
      <c r="H323" s="1794" t="s">
        <v>65</v>
      </c>
      <c r="I323" s="1663"/>
      <c r="J323" s="1664"/>
      <c r="K323" s="1664"/>
      <c r="L323" s="1664"/>
      <c r="M323" s="1664"/>
      <c r="N323" s="1665"/>
    </row>
    <row r="324" spans="8:8" s="927" ht="123.75" customFormat="1" customHeight="1">
      <c r="A324" s="1439"/>
      <c r="B324" s="1795"/>
      <c r="C324" s="1796"/>
      <c r="D324" s="1796"/>
      <c r="E324" s="1796"/>
      <c r="F324" s="1796"/>
      <c r="G324" s="1796"/>
      <c r="H324" s="1796"/>
      <c r="I324" s="1796"/>
      <c r="J324" s="1796"/>
      <c r="K324" s="1796"/>
      <c r="L324" s="1796"/>
      <c r="M324" s="1796"/>
      <c r="N324" s="1796"/>
    </row>
    <row r="325" spans="8:8" ht="24.75" customHeight="1">
      <c r="A325" s="1441">
        <f>A289+1</f>
        <v>10.0</v>
      </c>
      <c r="B325" s="1442" t="s">
        <v>51</v>
      </c>
      <c r="C325" s="1442"/>
      <c r="D325" s="1442"/>
      <c r="E325" s="1442"/>
      <c r="F325" s="1442"/>
      <c r="G325" s="1442"/>
      <c r="H325" s="1442"/>
      <c r="I325" s="1442"/>
      <c r="J325" s="1442"/>
      <c r="K325" s="1442"/>
      <c r="L325" s="1442"/>
      <c r="M325" s="1442"/>
      <c r="N325" s="1442"/>
    </row>
    <row r="326" spans="8:8" ht="62.25" customHeight="1">
      <c r="A326" s="1443"/>
      <c r="B326" s="1444"/>
      <c r="C326" s="1445"/>
      <c r="D326" s="1671" t="str">
        <f>Master!$E$8</f>
        <v>Govt. Sr. Secondary School </v>
      </c>
      <c r="E326" s="1672"/>
      <c r="F326" s="1672"/>
      <c r="G326" s="1672"/>
      <c r="H326" s="1672"/>
      <c r="I326" s="1672"/>
      <c r="J326" s="1672"/>
      <c r="K326" s="1672"/>
      <c r="L326" s="1672"/>
      <c r="M326" s="1672"/>
      <c r="N326" s="1673"/>
    </row>
    <row r="327" spans="8:8" ht="33.0" customHeight="1">
      <c r="A327" s="1443"/>
      <c r="B327" s="1449"/>
      <c r="C327" s="1450"/>
      <c r="D327" s="1451" t="str">
        <f>Master!$E$11</f>
        <v>P.S.-Bapini (Jodhpur)</v>
      </c>
      <c r="E327" s="1452"/>
      <c r="F327" s="1452"/>
      <c r="G327" s="1452"/>
      <c r="H327" s="1452"/>
      <c r="I327" s="1452"/>
      <c r="J327" s="1452"/>
      <c r="K327" s="1452"/>
      <c r="L327" s="1452"/>
      <c r="M327" s="1452"/>
      <c r="N327" s="1453"/>
    </row>
    <row r="328" spans="8:8" ht="30.0" customHeight="1">
      <c r="A328" s="1443"/>
      <c r="B328" s="1454"/>
      <c r="C328" s="1455" t="s">
        <v>151</v>
      </c>
      <c r="D328" s="1456"/>
      <c r="E328" s="1456"/>
      <c r="F328" s="1456"/>
      <c r="G328" s="1457"/>
      <c r="H328" s="1458" t="s">
        <v>128</v>
      </c>
      <c r="I328" s="1458"/>
      <c r="J328" s="1674">
        <f>VLOOKUP(A325,'Result Entry'!$B$6:$K$108,6,0)</f>
        <v>0.0</v>
      </c>
      <c r="K328" s="1460" t="s">
        <v>69</v>
      </c>
      <c r="L328" s="1461"/>
      <c r="M328" s="1462">
        <f>Master!$E$14</f>
        <v>8.151106901E9</v>
      </c>
      <c r="N328" s="1463"/>
    </row>
    <row r="329" spans="8:8" ht="30.0" customHeight="1">
      <c r="A329" s="1443"/>
      <c r="B329" s="1464"/>
      <c r="C329" s="1465"/>
      <c r="D329" s="1466"/>
      <c r="E329" s="1466"/>
      <c r="F329" s="1466"/>
      <c r="G329" s="1467"/>
      <c r="H329" s="1468"/>
      <c r="I329" s="1468"/>
      <c r="J329" s="1675"/>
      <c r="K329" s="1470" t="s">
        <v>67</v>
      </c>
      <c r="L329" s="1471"/>
      <c r="M329" s="1472"/>
      <c r="N329" s="1473"/>
      <c r="O329" s="23" t="s">
        <v>157</v>
      </c>
    </row>
    <row r="330" spans="8:8" ht="30.0" customHeight="1">
      <c r="A330" s="1443"/>
      <c r="B330" s="1464"/>
      <c r="C330" s="1474"/>
      <c r="D330" s="1475"/>
      <c r="E330" s="1475"/>
      <c r="F330" s="1475"/>
      <c r="G330" s="1476"/>
      <c r="H330" s="1477"/>
      <c r="I330" s="1477"/>
      <c r="J330" s="1676"/>
      <c r="K330" s="1479" t="s">
        <v>52</v>
      </c>
      <c r="L330" s="1480"/>
      <c r="M330" s="1481" t="str">
        <f>Master!$E$6</f>
        <v>2022-23</v>
      </c>
      <c r="N330" s="1482"/>
    </row>
    <row r="331" spans="8:8" ht="39.75" customHeight="1">
      <c r="A331" s="1443"/>
      <c r="B331" s="1483" t="s">
        <v>70</v>
      </c>
      <c r="C331" s="1677" t="s">
        <v>21</v>
      </c>
      <c r="D331" s="1678"/>
      <c r="E331" s="1678"/>
      <c r="F331" s="1679"/>
      <c r="G331" s="1680" t="s">
        <v>150</v>
      </c>
      <c r="H331" s="1681">
        <f>VLOOKUP($A325,'Result Entry'!$B$9:$FW$108,4,0)</f>
        <v>0.0</v>
      </c>
      <c r="I331" s="1681"/>
      <c r="J331" s="1681"/>
      <c r="K331" s="1681"/>
      <c r="L331" s="1681"/>
      <c r="M331" s="1681"/>
      <c r="N331" s="1682"/>
    </row>
    <row r="332" spans="8:8" ht="39.75" customHeight="1">
      <c r="A332" s="1443"/>
      <c r="B332" s="1483" t="s">
        <v>70</v>
      </c>
      <c r="C332" s="1683" t="s">
        <v>23</v>
      </c>
      <c r="D332" s="1684"/>
      <c r="E332" s="1684"/>
      <c r="F332" s="1685"/>
      <c r="G332" s="1686" t="s">
        <v>150</v>
      </c>
      <c r="H332" s="1687">
        <f>VLOOKUP($A325,'Result Entry'!$B$9:$FW$108,7,0)</f>
        <v>0.0</v>
      </c>
      <c r="I332" s="1687"/>
      <c r="J332" s="1687"/>
      <c r="K332" s="1687"/>
      <c r="L332" s="1687"/>
      <c r="M332" s="1687"/>
      <c r="N332" s="1688"/>
    </row>
    <row r="333" spans="8:8" ht="39.75" customHeight="1">
      <c r="A333" s="1443"/>
      <c r="B333" s="1483" t="s">
        <v>70</v>
      </c>
      <c r="C333" s="1683" t="s">
        <v>24</v>
      </c>
      <c r="D333" s="1684"/>
      <c r="E333" s="1684"/>
      <c r="F333" s="1685"/>
      <c r="G333" s="1686" t="s">
        <v>150</v>
      </c>
      <c r="H333" s="1687">
        <f>VLOOKUP($A325,'Result Entry'!$B$9:$FW$108,8,0)</f>
        <v>0.0</v>
      </c>
      <c r="I333" s="1687"/>
      <c r="J333" s="1687"/>
      <c r="K333" s="1687"/>
      <c r="L333" s="1687"/>
      <c r="M333" s="1687"/>
      <c r="N333" s="1688"/>
    </row>
    <row r="334" spans="8:8" ht="39.75" customHeight="1">
      <c r="A334" s="1443"/>
      <c r="B334" s="1483" t="s">
        <v>70</v>
      </c>
      <c r="C334" s="1683" t="s">
        <v>53</v>
      </c>
      <c r="D334" s="1684"/>
      <c r="E334" s="1684"/>
      <c r="F334" s="1685"/>
      <c r="G334" s="1686" t="s">
        <v>150</v>
      </c>
      <c r="H334" s="1687">
        <f>VLOOKUP($A325,'Result Entry'!$B$9:$FW$108,9,0)</f>
        <v>0.0</v>
      </c>
      <c r="I334" s="1687"/>
      <c r="J334" s="1687"/>
      <c r="K334" s="1687"/>
      <c r="L334" s="1687"/>
      <c r="M334" s="1687"/>
      <c r="N334" s="1688"/>
    </row>
    <row r="335" spans="8:8" ht="39.75" customHeight="1">
      <c r="A335" s="1443"/>
      <c r="B335" s="1483" t="s">
        <v>70</v>
      </c>
      <c r="C335" s="1683" t="s">
        <v>54</v>
      </c>
      <c r="D335" s="1684"/>
      <c r="E335" s="1684"/>
      <c r="F335" s="1685"/>
      <c r="G335" s="1686" t="s">
        <v>150</v>
      </c>
      <c r="H335" s="1689" t="str">
        <f>CONCATENATE('Result Entry'!$G$4,'Result Entry'!$J$4)</f>
        <v>11(A)</v>
      </c>
      <c r="I335" s="1687"/>
      <c r="J335" s="1687"/>
      <c r="K335" s="1687"/>
      <c r="L335" s="1687"/>
      <c r="M335" s="1687"/>
      <c r="N335" s="1688"/>
    </row>
    <row r="336" spans="8:8" ht="39.75" customHeight="1">
      <c r="A336" s="1443"/>
      <c r="B336" s="1483" t="s">
        <v>70</v>
      </c>
      <c r="C336" s="1690" t="s">
        <v>26</v>
      </c>
      <c r="D336" s="1691"/>
      <c r="E336" s="1691"/>
      <c r="F336" s="1692"/>
      <c r="G336" s="1693" t="s">
        <v>150</v>
      </c>
      <c r="H336" s="1694">
        <f>VLOOKUP($A325,'Result Entry'!$B$9:$FW$108,10,0)</f>
        <v>0.0</v>
      </c>
      <c r="I336" s="1694"/>
      <c r="J336" s="1694"/>
      <c r="K336" s="1694"/>
      <c r="L336" s="1694"/>
      <c r="M336" s="1694"/>
      <c r="N336" s="1695"/>
    </row>
    <row r="337" spans="8:8" ht="30.0" customHeight="1">
      <c r="A337" s="1443"/>
      <c r="B337" s="1503" t="s">
        <v>70</v>
      </c>
      <c r="C337" s="1696" t="s">
        <v>168</v>
      </c>
      <c r="D337" s="1697"/>
      <c r="E337" s="1698" t="s">
        <v>73</v>
      </c>
      <c r="F337" s="1699" t="s">
        <v>74</v>
      </c>
      <c r="G337" s="1700" t="s">
        <v>169</v>
      </c>
      <c r="H337" s="1701" t="s">
        <v>56</v>
      </c>
      <c r="I337" s="1702"/>
      <c r="J337" s="1703" t="s">
        <v>85</v>
      </c>
      <c r="K337" s="1704"/>
      <c r="L337" s="1705" t="s">
        <v>170</v>
      </c>
      <c r="M337" s="1706" t="s">
        <v>77</v>
      </c>
      <c r="N337" s="1707" t="s">
        <v>99</v>
      </c>
    </row>
    <row r="338" spans="8:8" ht="30.0" customHeight="1">
      <c r="A338" s="1443"/>
      <c r="B338" s="1503"/>
      <c r="C338" s="1708"/>
      <c r="D338" s="1709"/>
      <c r="E338" s="1710"/>
      <c r="F338" s="1711"/>
      <c r="G338" s="1712"/>
      <c r="H338" s="1713"/>
      <c r="I338" s="1714"/>
      <c r="J338" s="1715"/>
      <c r="K338" s="1716"/>
      <c r="L338" s="1717"/>
      <c r="M338" s="1718"/>
      <c r="N338" s="1719"/>
    </row>
    <row r="339" spans="8:8" ht="39.75" customHeight="1">
      <c r="A339" s="1443"/>
      <c r="B339" s="1503" t="s">
        <v>70</v>
      </c>
      <c r="C339" s="1528" t="s">
        <v>57</v>
      </c>
      <c r="D339" s="1529"/>
      <c r="E339" s="1720">
        <f>'Result Entry'!$L$7</f>
        <v>10.0</v>
      </c>
      <c r="F339" s="1721">
        <f>'Result Entry'!$M$7</f>
        <v>10.0</v>
      </c>
      <c r="G339" s="1722">
        <f t="shared" si="27" ref="G339:G344">SUM(E339:F339)</f>
        <v>20.0</v>
      </c>
      <c r="H339" s="1723">
        <f>'Result Entry'!$AU$7</f>
        <v>70.0</v>
      </c>
      <c r="I339" s="1724"/>
      <c r="J339" s="1725">
        <f>'Result Entry'!$AY$7</f>
        <v>100.0</v>
      </c>
      <c r="K339" s="1724"/>
      <c r="L339" s="1722">
        <f t="shared" si="28" ref="L339:L344">SUM(H339,J339)</f>
        <v>170.0</v>
      </c>
      <c r="M339" s="1726">
        <f t="shared" si="29" ref="M339:M344">SUM(G339,L339)</f>
        <v>190.0</v>
      </c>
      <c r="N339" s="1727"/>
    </row>
    <row r="340" spans="8:8" s="1538" ht="54.0" customFormat="1" customHeight="1">
      <c r="A340" s="1443"/>
      <c r="B340" s="1539" t="s">
        <v>70</v>
      </c>
      <c r="C340" s="1540" t="str">
        <f>'Result Entry'!$L$3</f>
        <v>HINDI Comp.</v>
      </c>
      <c r="D340" s="1541"/>
      <c r="E340" s="1728">
        <f>IF($J328="TC",0,IF($J328="Nso",0,VLOOKUP($A325,'Result Entry'!$B$9:$FW$108,11,0)))</f>
        <v>0.0</v>
      </c>
      <c r="F340" s="1729">
        <f>IF($J328="TC",0,IF($J328="Nso",0,VLOOKUP($A325,'Result Entry'!$B$9:$FW$108,12,0)))</f>
        <v>0.0</v>
      </c>
      <c r="G340" s="1730">
        <f t="shared" si="27"/>
        <v>0.0</v>
      </c>
      <c r="H340" s="1677">
        <f>IF($J328="TC",0,IF($J328="Nso",0,VLOOKUP($A325,'Result Entry'!$B$9:$FW$108,16,0)))</f>
        <v>0.0</v>
      </c>
      <c r="I340" s="1731"/>
      <c r="J340" s="1732">
        <f>IF($J328="TC",0,IF($J328="Nso",0,VLOOKUP($A325,'Result Entry'!$B$9:$FW$108,19,0)))</f>
        <v>0.0</v>
      </c>
      <c r="K340" s="1731"/>
      <c r="L340" s="1733">
        <f t="shared" si="28"/>
        <v>0.0</v>
      </c>
      <c r="M340" s="1734">
        <f t="shared" si="29"/>
        <v>0.0</v>
      </c>
      <c r="N340" s="1735" t="str">
        <f>IF($J328="TC",0,IF($J328="Nso",0,VLOOKUP($A325,'Result Entry'!$B$9:$FW$108,24,0)))</f>
        <v/>
      </c>
    </row>
    <row r="341" spans="8:8" s="1538" ht="54.0" customFormat="1" customHeight="1">
      <c r="A341" s="1443"/>
      <c r="B341" s="1539" t="s">
        <v>70</v>
      </c>
      <c r="C341" s="1551" t="str">
        <f>'Result Entry'!$Z$3</f>
        <v>ENGLISH Comp.</v>
      </c>
      <c r="D341" s="1552"/>
      <c r="E341" s="1728">
        <f>IF($J328="TC",0,IF($J328="Nso",0,VLOOKUP($A325,'Result Entry'!$B$9:$FW$108,25,0)))</f>
        <v>0.0</v>
      </c>
      <c r="F341" s="1729">
        <f>IF($J328="TC",0,IF($J328="Nso",0,VLOOKUP($A325,'Result Entry'!$B$9:$FW$108,26,0)))</f>
        <v>0.0</v>
      </c>
      <c r="G341" s="1736">
        <f t="shared" si="27"/>
        <v>0.0</v>
      </c>
      <c r="H341" s="1683">
        <f>IF($J328="TC",0,IF($J328="Nso",0,VLOOKUP($A325,'Result Entry'!$B$9:$FW$108,30,0)))</f>
        <v>0.0</v>
      </c>
      <c r="I341" s="1737"/>
      <c r="J341" s="1738">
        <f>IF($J328="TC",0,IF($J328="Nso",0,VLOOKUP($A325,'Result Entry'!$B$9:$FW$108,33,0)))</f>
        <v>0.0</v>
      </c>
      <c r="K341" s="1737"/>
      <c r="L341" s="1733">
        <f t="shared" si="28"/>
        <v>0.0</v>
      </c>
      <c r="M341" s="1734">
        <f t="shared" si="29"/>
        <v>0.0</v>
      </c>
      <c r="N341" s="1735" t="str">
        <f>IF($J328="TC",0,IF($J328="Nso",0,VLOOKUP($A325,'Result Entry'!$B$9:$FW$108,38,0)))</f>
        <v/>
      </c>
    </row>
    <row r="342" spans="8:8" s="1538" ht="54.0" customFormat="1" customHeight="1">
      <c r="A342" s="1443"/>
      <c r="B342" s="1539" t="s">
        <v>70</v>
      </c>
      <c r="C342" s="1551" t="str">
        <f>'Result Entry'!$AO$3</f>
        <v>PHYSICS</v>
      </c>
      <c r="D342" s="1552"/>
      <c r="E342" s="1728">
        <f>IF($J328="TC",0,IF($J328="Nso",0,VLOOKUP($A325,'Result Entry'!$B$9:$FW$108,39,0)))</f>
        <v>0.0</v>
      </c>
      <c r="F342" s="1729">
        <f>IF($J328="TC",0,IF($J328="Nso",0,VLOOKUP($A325,'Result Entry'!$B$9:$FW$108,40,0)))</f>
        <v>0.0</v>
      </c>
      <c r="G342" s="1736">
        <f t="shared" si="27"/>
        <v>0.0</v>
      </c>
      <c r="H342" s="1683">
        <f>IF($J328="TC",0,IF($J328="Nso",0,VLOOKUP($A325,'Result Entry'!$B$9:$FW$108,45,0)))</f>
        <v>0.0</v>
      </c>
      <c r="I342" s="1737"/>
      <c r="J342" s="1738">
        <f>IF($J328="TC",0,IF($J328="Nso",0,VLOOKUP($A325,'Result Entry'!$B$9:$FW$108,49,0)))</f>
        <v>0.0</v>
      </c>
      <c r="K342" s="1737"/>
      <c r="L342" s="1733">
        <f t="shared" si="28"/>
        <v>0.0</v>
      </c>
      <c r="M342" s="1734">
        <f t="shared" si="29"/>
        <v>0.0</v>
      </c>
      <c r="N342" s="1735" t="str">
        <f>IF($J328="TC",0,IF($J328="Nso",0,VLOOKUP($A325,'Result Entry'!$B$9:$FW$108,54,0)))</f>
        <v/>
      </c>
    </row>
    <row r="343" spans="8:8" s="1538" ht="54.0" customFormat="1" customHeight="1">
      <c r="A343" s="1443"/>
      <c r="B343" s="1539" t="s">
        <v>70</v>
      </c>
      <c r="C343" s="1551" t="str">
        <f>'Result Entry'!$BF$3</f>
        <v>CHEMISTRY</v>
      </c>
      <c r="D343" s="1552"/>
      <c r="E343" s="1728" t="str">
        <f>IF($J328="TC",0,IF($J328="Nso",0,VLOOKUP($A325,'Result Entry'!$B$9:$FW$108,55,0)))</f>
        <v/>
      </c>
      <c r="F343" s="1729">
        <f>IF($J328="TC",0,IF($J328="Nso",0,VLOOKUP($A325,'Result Entry'!$B$9:$FW$108,56,0)))</f>
        <v>0.0</v>
      </c>
      <c r="G343" s="1736">
        <f t="shared" si="27"/>
        <v>0.0</v>
      </c>
      <c r="H343" s="1683">
        <f>IF($J328="TC",0,IF($J328="Nso",0,VLOOKUP($A325,'Result Entry'!$B$9:$FW$108,61,0)))</f>
        <v>0.0</v>
      </c>
      <c r="I343" s="1737"/>
      <c r="J343" s="1738">
        <f>IF($J328="TC",0,IF($J328="Nso",0,VLOOKUP($A325,'Result Entry'!$B$9:$FW$108,65,0)))</f>
        <v>0.0</v>
      </c>
      <c r="K343" s="1737"/>
      <c r="L343" s="1733">
        <f t="shared" si="28"/>
        <v>0.0</v>
      </c>
      <c r="M343" s="1734">
        <f t="shared" si="29"/>
        <v>0.0</v>
      </c>
      <c r="N343" s="1735" t="str">
        <f>IF($J328="TC",0,IF($J328="Nso",0,VLOOKUP($A325,'Result Entry'!$B$9:$FW$108,70,0)))</f>
        <v/>
      </c>
    </row>
    <row r="344" spans="8:8" s="1538" ht="54.0" customFormat="1" customHeight="1">
      <c r="A344" s="1443"/>
      <c r="B344" s="1539" t="s">
        <v>70</v>
      </c>
      <c r="C344" s="1551" t="str">
        <f>'Result Entry'!$BW$3</f>
        <v>BIOLOGY</v>
      </c>
      <c r="D344" s="1552"/>
      <c r="E344" s="1739" t="str">
        <f>IF($J328="TC",0,IF($J328="Nso",0,VLOOKUP($A325,'Result Entry'!$B$9:$FW$108,71,0)))</f>
        <v/>
      </c>
      <c r="F344" s="1740" t="str">
        <f>IF($J328="TC",0,IF($J328="Nso",0,VLOOKUP($A325,'Result Entry'!$B$9:$FW$108,72,0)))</f>
        <v/>
      </c>
      <c r="G344" s="1741">
        <f t="shared" si="27"/>
        <v>0.0</v>
      </c>
      <c r="H344" s="1742">
        <f>IF($J328="TC",0,IF($J328="Nso",0,VLOOKUP($A325,'Result Entry'!$B$9:$FW$108,77,0)))</f>
        <v>0.0</v>
      </c>
      <c r="I344" s="1743"/>
      <c r="J344" s="1744">
        <f>IF($J328="TC",0,IF($J328="Nso",0,VLOOKUP($A325,'Result Entry'!$B$9:$FW$108,81,0)))</f>
        <v>0.0</v>
      </c>
      <c r="K344" s="1743"/>
      <c r="L344" s="1745">
        <f t="shared" si="28"/>
        <v>0.0</v>
      </c>
      <c r="M344" s="1746">
        <f t="shared" si="29"/>
        <v>0.0</v>
      </c>
      <c r="N344" s="1735">
        <f>IF($J328="TC",0,IF($J328="Nso",0,VLOOKUP($A325,'Result Entry'!$B$9:$FW$108,86,0)))</f>
        <v>0.0</v>
      </c>
    </row>
    <row r="345" spans="8:8" ht="39.75" customHeight="1">
      <c r="A345" s="1443"/>
      <c r="B345" s="1503" t="s">
        <v>70</v>
      </c>
      <c r="C345" s="1565" t="s">
        <v>78</v>
      </c>
      <c r="D345" s="1566"/>
      <c r="E345" s="1567"/>
      <c r="F345" s="1747" t="s">
        <v>79</v>
      </c>
      <c r="G345" s="1748"/>
      <c r="H345" s="1747" t="s">
        <v>80</v>
      </c>
      <c r="I345" s="1749"/>
      <c r="J345" s="1750" t="s">
        <v>42</v>
      </c>
      <c r="K345" s="1797" t="s">
        <v>92</v>
      </c>
      <c r="L345" s="1752" t="s">
        <v>40</v>
      </c>
      <c r="M345" s="1753"/>
      <c r="N345" s="1754" t="s">
        <v>44</v>
      </c>
    </row>
    <row r="346" spans="8:8" ht="39.75" customHeight="1">
      <c r="A346" s="1443"/>
      <c r="B346" s="1503" t="s">
        <v>70</v>
      </c>
      <c r="C346" s="1577"/>
      <c r="D346" s="1578"/>
      <c r="E346" s="1579"/>
      <c r="F346" s="1755">
        <f>IF($J328="TC",0,IF($J328="Nso",0,VLOOKUP($A325,'Result Entry'!$B$9:$FW$108,146,0)))</f>
        <v>0.0</v>
      </c>
      <c r="G346" s="1756"/>
      <c r="H346" s="1757">
        <f>IF($J328="TC",0,IF($J328="Nso",0,VLOOKUP($A325,'Result Entry'!$B$9:$FW$108,147,0)))</f>
        <v>0.0</v>
      </c>
      <c r="I346" s="1758"/>
      <c r="J346" s="1584">
        <f>IF($J328="TC",0,IF($J328="Nso",0,VLOOKUP($A325,'Result Entry'!$B$9:$FW$108,148,0)))</f>
        <v>0.0</v>
      </c>
      <c r="K346" s="1759" t="str">
        <f>IF($J328="TC",0,IF($J328="Nso",0,VLOOKUP($A325,'Result Entry'!$B$9:$FW$108,149,0)))</f>
        <v/>
      </c>
      <c r="L346" s="1586">
        <f>IF($J328="TC",0,IF($J328="Nso",0,VLOOKUP($A325,'Result Entry'!$B$9:$FW$108,150,0)))</f>
        <v>0.0</v>
      </c>
      <c r="M346" s="1587"/>
      <c r="N346" s="1588">
        <f>IF($J328="TC",0,IF($J328="Nso",0,VLOOKUP($A325,'Result Entry'!$B$9:$FW$108,152,0)))</f>
        <v>0.0</v>
      </c>
    </row>
    <row r="347" spans="8:8" ht="39.75" customHeight="1">
      <c r="A347" s="1443"/>
      <c r="B347" s="1503" t="s">
        <v>70</v>
      </c>
      <c r="C347" s="1589" t="s">
        <v>59</v>
      </c>
      <c r="D347" s="1590"/>
      <c r="E347" s="1590"/>
      <c r="F347" s="1590"/>
      <c r="G347" s="1590"/>
      <c r="H347" s="1591"/>
      <c r="I347" s="1592" t="s">
        <v>60</v>
      </c>
      <c r="J347" s="1593"/>
      <c r="K347" s="1760">
        <f>VLOOKUP($A325,'Result Entry'!$B$9:$FW$108,143,0)</f>
        <v>0.0</v>
      </c>
      <c r="L347" s="1761"/>
      <c r="M347" s="1596" t="s">
        <v>38</v>
      </c>
      <c r="N347" s="1597"/>
    </row>
    <row r="348" spans="8:8" ht="39.75" customHeight="1">
      <c r="A348" s="1443"/>
      <c r="B348" s="1503" t="s">
        <v>70</v>
      </c>
      <c r="C348" s="1598" t="s">
        <v>55</v>
      </c>
      <c r="D348" s="1599"/>
      <c r="E348" s="1599"/>
      <c r="F348" s="1600" t="s">
        <v>158</v>
      </c>
      <c r="G348" s="1601"/>
      <c r="H348" s="1602" t="s">
        <v>48</v>
      </c>
      <c r="I348" s="1603" t="s">
        <v>61</v>
      </c>
      <c r="J348" s="1604"/>
      <c r="K348" s="1762">
        <f>VLOOKUP($A325,'Result Entry'!$B$9:$FW$108,144,0)</f>
        <v>0.0</v>
      </c>
      <c r="L348" s="1763"/>
      <c r="M348" s="1607">
        <f>VLOOKUP($A325,'Result Entry'!$B$9:$FW$108,145,0)</f>
        <v>0.0</v>
      </c>
      <c r="N348" s="1608"/>
    </row>
    <row r="349" spans="8:8" ht="39.75" customHeight="1">
      <c r="A349" s="1443"/>
      <c r="B349" s="1503" t="s">
        <v>70</v>
      </c>
      <c r="C349" s="1598"/>
      <c r="D349" s="1599"/>
      <c r="E349" s="1599"/>
      <c r="F349" s="1609"/>
      <c r="G349" s="1610"/>
      <c r="H349" s="1611" t="s">
        <v>100</v>
      </c>
      <c r="I349" s="1612" t="s">
        <v>62</v>
      </c>
      <c r="J349" s="1613"/>
      <c r="K349" s="1764">
        <f>IF($J328="TC","Transferred",IF($J328="Nso","NameSeparated",VLOOKUP($A325,'Result Entry'!$B$9:$FW$108,153,0)))</f>
        <v>0.0</v>
      </c>
      <c r="L349" s="1764"/>
      <c r="M349" s="1764"/>
      <c r="N349" s="1765"/>
    </row>
    <row r="350" spans="8:8" ht="39.75" customHeight="1">
      <c r="A350" s="1443"/>
      <c r="B350" s="1503" t="s">
        <v>70</v>
      </c>
      <c r="C350" s="1766" t="str">
        <f>'Result Entry'!$DU$3</f>
        <v>Foundation Of Information Tech.</v>
      </c>
      <c r="D350" s="1767"/>
      <c r="E350" s="1768"/>
      <c r="F350" s="1769" t="str">
        <f>IF($J328="TC",0,IF($J328="Nso",0,VLOOKUP($A325,'Result Entry'!$B$9:$GS$108,170,0)))</f>
        <v/>
      </c>
      <c r="G350" s="1769"/>
      <c r="H350" s="1770">
        <f>IF($J328="TC",0,IF($J328="Nso",0,VLOOKUP($A325,'Result Entry'!$B$9:$GS$108,112,0)))</f>
        <v>0.0</v>
      </c>
      <c r="I350" s="1621" t="s">
        <v>72</v>
      </c>
      <c r="J350" s="1622"/>
      <c r="K350" s="1771">
        <f>'Result Entry'!$T$2</f>
        <v>45041.0</v>
      </c>
      <c r="L350" s="1772"/>
      <c r="M350" s="1772"/>
      <c r="N350" s="1773"/>
    </row>
    <row r="351" spans="8:8" ht="39.75" customHeight="1">
      <c r="A351" s="1443"/>
      <c r="B351" s="1503" t="s">
        <v>70</v>
      </c>
      <c r="C351" s="1774" t="str">
        <f>'Result Entry'!$EI$3</f>
        <v>G.I.A.I.-II</v>
      </c>
      <c r="D351" s="1775"/>
      <c r="E351" s="1776"/>
      <c r="F351" s="1769" t="str">
        <f>IF($J328="TC",0,IF($J328="Nso",0,VLOOKUP($A325,'Result Entry'!$B$9:$GS$108,174,0)))</f>
        <v/>
      </c>
      <c r="G351" s="1769"/>
      <c r="H351" s="1770">
        <f>IF($J328="TC",0,IF($J328="Nso",0,VLOOKUP($A325,'Result Entry'!$B$9:$GS$108,124,0)))</f>
        <v>0.0</v>
      </c>
      <c r="I351" s="1626"/>
      <c r="J351" s="1627"/>
      <c r="K351" s="1627"/>
      <c r="L351" s="1627"/>
      <c r="M351" s="1627"/>
      <c r="N351" s="1628"/>
    </row>
    <row r="352" spans="8:8" ht="39.75" customHeight="1">
      <c r="A352" s="1443"/>
      <c r="B352" s="1503" t="s">
        <v>70</v>
      </c>
      <c r="C352" s="1774" t="str">
        <f>'Result Entry'!$EU$3</f>
        <v>SOC.SER.PLAN</v>
      </c>
      <c r="D352" s="1775"/>
      <c r="E352" s="1776"/>
      <c r="F352" s="1769">
        <f>IF($J328="TC",0,IF($J328="Nso",0,VLOOKUP($A325,'Result Entry'!$B$9:$HS$108,178,0)))</f>
        <v>0.0</v>
      </c>
      <c r="G352" s="1769"/>
      <c r="H352" s="1770">
        <f>IF($J328="TC",0,IF($J328="Nso",0,VLOOKUP($A325,'Result Entry'!$B$9:$GS$108,136,0)))</f>
        <v>0.0</v>
      </c>
      <c r="I352" s="1629" t="s">
        <v>175</v>
      </c>
      <c r="J352" s="1630"/>
      <c r="K352" s="1798"/>
      <c r="L352" s="1799"/>
      <c r="M352" s="1799"/>
      <c r="N352" s="1800"/>
    </row>
    <row r="353" spans="8:8" ht="39.75" customHeight="1">
      <c r="A353" s="1443"/>
      <c r="B353" s="1503" t="s">
        <v>70</v>
      </c>
      <c r="C353" s="1774" t="str">
        <f>'Result Entry'!$FG$3</f>
        <v>Jeewan Kaushal</v>
      </c>
      <c r="D353" s="1775"/>
      <c r="E353" s="1776"/>
      <c r="F353" s="1769" t="str">
        <f>IF($J328="TC",0,IF($J328="Nso",0,VLOOKUP($A325,'Result Entry'!$B$9:$HS$108,182,0)))</f>
        <v/>
      </c>
      <c r="G353" s="1769"/>
      <c r="H353" s="1770">
        <f>IF($J328="TC",0,IF($J328="Nso",0,VLOOKUP($A325,'Result Entry'!$B$9:$HS$108,136,0)))</f>
        <v>0.0</v>
      </c>
      <c r="I353" s="1629" t="s">
        <v>149</v>
      </c>
      <c r="J353" s="1630"/>
      <c r="K353" s="1630"/>
      <c r="L353" s="1630"/>
      <c r="M353" s="1630"/>
      <c r="N353" s="1634"/>
    </row>
    <row r="354" spans="8:8" ht="39.75" customHeight="1">
      <c r="A354" s="1443"/>
      <c r="B354" s="1483" t="s">
        <v>70</v>
      </c>
      <c r="C354" s="1777" t="s">
        <v>181</v>
      </c>
      <c r="D354" s="1778"/>
      <c r="E354" s="1779"/>
      <c r="F354" s="1780" t="s">
        <v>182</v>
      </c>
      <c r="G354" s="1781"/>
      <c r="H354" s="1782" t="s">
        <v>31</v>
      </c>
      <c r="I354" s="1629" t="s">
        <v>176</v>
      </c>
      <c r="J354" s="1630"/>
      <c r="K354" s="1630"/>
      <c r="L354" s="1630"/>
      <c r="M354" s="1630"/>
      <c r="N354" s="1634"/>
    </row>
    <row r="355" spans="8:8" ht="39.75" customHeight="1">
      <c r="A355" s="1443"/>
      <c r="B355" s="1483" t="s">
        <v>70</v>
      </c>
      <c r="C355" s="1783"/>
      <c r="D355" s="1784"/>
      <c r="E355" s="1785"/>
      <c r="F355" s="1786" t="s">
        <v>183</v>
      </c>
      <c r="G355" s="1787"/>
      <c r="H355" s="1788" t="s">
        <v>180</v>
      </c>
      <c r="I355" s="1647" t="s">
        <v>68</v>
      </c>
      <c r="J355" s="1648"/>
      <c r="K355" s="1648"/>
      <c r="L355" s="1648"/>
      <c r="M355" s="1648"/>
      <c r="N355" s="1649"/>
    </row>
    <row r="356" spans="8:8" ht="39.75" customHeight="1">
      <c r="A356" s="1443"/>
      <c r="B356" s="1483" t="s">
        <v>70</v>
      </c>
      <c r="C356" s="1783"/>
      <c r="D356" s="1784"/>
      <c r="E356" s="1785"/>
      <c r="F356" s="1786" t="s">
        <v>186</v>
      </c>
      <c r="G356" s="1787"/>
      <c r="H356" s="1788" t="s">
        <v>63</v>
      </c>
      <c r="I356" s="1650"/>
      <c r="J356" s="1651"/>
      <c r="K356" s="1651"/>
      <c r="L356" s="1651"/>
      <c r="M356" s="1651"/>
      <c r="N356" s="1652"/>
    </row>
    <row r="357" spans="8:8" ht="39.75" customHeight="1">
      <c r="A357" s="1443"/>
      <c r="B357" s="1483" t="s">
        <v>70</v>
      </c>
      <c r="C357" s="1783"/>
      <c r="D357" s="1784"/>
      <c r="E357" s="1785"/>
      <c r="F357" s="1786" t="s">
        <v>187</v>
      </c>
      <c r="G357" s="1787"/>
      <c r="H357" s="1788" t="s">
        <v>64</v>
      </c>
      <c r="I357" s="1650"/>
      <c r="J357" s="1651"/>
      <c r="K357" s="1651"/>
      <c r="L357" s="1651"/>
      <c r="M357" s="1651"/>
      <c r="N357" s="1652"/>
    </row>
    <row r="358" spans="8:8" ht="39.75" customHeight="1">
      <c r="A358" s="1443"/>
      <c r="B358" s="1483" t="s">
        <v>70</v>
      </c>
      <c r="C358" s="1783"/>
      <c r="D358" s="1784"/>
      <c r="E358" s="1785"/>
      <c r="F358" s="1786" t="s">
        <v>184</v>
      </c>
      <c r="G358" s="1787"/>
      <c r="H358" s="1788" t="s">
        <v>66</v>
      </c>
      <c r="I358" s="1653" t="s">
        <v>81</v>
      </c>
      <c r="J358" s="1654"/>
      <c r="K358" s="1654"/>
      <c r="L358" s="1654"/>
      <c r="M358" s="1654"/>
      <c r="N358" s="1655"/>
    </row>
    <row r="359" spans="8:8" ht="39.75" customHeight="1">
      <c r="A359" s="1443"/>
      <c r="B359" s="1656" t="s">
        <v>70</v>
      </c>
      <c r="C359" s="1789"/>
      <c r="D359" s="1790"/>
      <c r="E359" s="1791"/>
      <c r="F359" s="1792" t="s">
        <v>185</v>
      </c>
      <c r="G359" s="1793"/>
      <c r="H359" s="1794" t="s">
        <v>65</v>
      </c>
      <c r="I359" s="1663"/>
      <c r="J359" s="1664"/>
      <c r="K359" s="1664"/>
      <c r="L359" s="1664"/>
      <c r="M359" s="1664"/>
      <c r="N359" s="1665"/>
    </row>
    <row r="360" spans="8:8" s="927" ht="123.75" customFormat="1" customHeight="1">
      <c r="A360" s="1439"/>
      <c r="B360" s="1795"/>
      <c r="C360" s="1796"/>
      <c r="D360" s="1796"/>
      <c r="E360" s="1796"/>
      <c r="F360" s="1796"/>
      <c r="G360" s="1796"/>
      <c r="H360" s="1796"/>
      <c r="I360" s="1796"/>
      <c r="J360" s="1796"/>
      <c r="K360" s="1796"/>
      <c r="L360" s="1796"/>
      <c r="M360" s="1796"/>
      <c r="N360" s="1796"/>
    </row>
    <row r="361" spans="8:8" ht="24.75" customHeight="1">
      <c r="A361" s="1441">
        <f>A325+1</f>
        <v>11.0</v>
      </c>
      <c r="B361" s="1442" t="s">
        <v>51</v>
      </c>
      <c r="C361" s="1442"/>
      <c r="D361" s="1442"/>
      <c r="E361" s="1442"/>
      <c r="F361" s="1442"/>
      <c r="G361" s="1442"/>
      <c r="H361" s="1442"/>
      <c r="I361" s="1442"/>
      <c r="J361" s="1442"/>
      <c r="K361" s="1442"/>
      <c r="L361" s="1442"/>
      <c r="M361" s="1442"/>
      <c r="N361" s="1442"/>
    </row>
    <row r="362" spans="8:8" ht="62.25" customHeight="1">
      <c r="A362" s="1443"/>
      <c r="B362" s="1444"/>
      <c r="C362" s="1445"/>
      <c r="D362" s="1671" t="str">
        <f>Master!$E$8</f>
        <v>Govt. Sr. Secondary School </v>
      </c>
      <c r="E362" s="1672"/>
      <c r="F362" s="1672"/>
      <c r="G362" s="1672"/>
      <c r="H362" s="1672"/>
      <c r="I362" s="1672"/>
      <c r="J362" s="1672"/>
      <c r="K362" s="1672"/>
      <c r="L362" s="1672"/>
      <c r="M362" s="1672"/>
      <c r="N362" s="1673"/>
    </row>
    <row r="363" spans="8:8" ht="33.0" customHeight="1">
      <c r="A363" s="1443"/>
      <c r="B363" s="1449"/>
      <c r="C363" s="1450"/>
      <c r="D363" s="1451" t="str">
        <f>Master!$E$11</f>
        <v>P.S.-Bapini (Jodhpur)</v>
      </c>
      <c r="E363" s="1452"/>
      <c r="F363" s="1452"/>
      <c r="G363" s="1452"/>
      <c r="H363" s="1452"/>
      <c r="I363" s="1452"/>
      <c r="J363" s="1452"/>
      <c r="K363" s="1452"/>
      <c r="L363" s="1452"/>
      <c r="M363" s="1452"/>
      <c r="N363" s="1453"/>
    </row>
    <row r="364" spans="8:8" ht="30.0" customHeight="1">
      <c r="A364" s="1443"/>
      <c r="B364" s="1454"/>
      <c r="C364" s="1455" t="s">
        <v>151</v>
      </c>
      <c r="D364" s="1456"/>
      <c r="E364" s="1456"/>
      <c r="F364" s="1456"/>
      <c r="G364" s="1457"/>
      <c r="H364" s="1458" t="s">
        <v>128</v>
      </c>
      <c r="I364" s="1458"/>
      <c r="J364" s="1674">
        <f>VLOOKUP(A361,'Result Entry'!$B$6:$K$108,6,0)</f>
        <v>0.0</v>
      </c>
      <c r="K364" s="1460" t="s">
        <v>69</v>
      </c>
      <c r="L364" s="1461"/>
      <c r="M364" s="1462">
        <f>Master!$E$14</f>
        <v>8.151106901E9</v>
      </c>
      <c r="N364" s="1463"/>
    </row>
    <row r="365" spans="8:8" ht="30.0" customHeight="1">
      <c r="A365" s="1443"/>
      <c r="B365" s="1464"/>
      <c r="C365" s="1465"/>
      <c r="D365" s="1466"/>
      <c r="E365" s="1466"/>
      <c r="F365" s="1466"/>
      <c r="G365" s="1467"/>
      <c r="H365" s="1468"/>
      <c r="I365" s="1468"/>
      <c r="J365" s="1675"/>
      <c r="K365" s="1470" t="s">
        <v>67</v>
      </c>
      <c r="L365" s="1471"/>
      <c r="M365" s="1472"/>
      <c r="N365" s="1473"/>
      <c r="O365" s="23" t="s">
        <v>157</v>
      </c>
    </row>
    <row r="366" spans="8:8" ht="30.0" customHeight="1">
      <c r="A366" s="1443"/>
      <c r="B366" s="1464"/>
      <c r="C366" s="1474"/>
      <c r="D366" s="1475"/>
      <c r="E366" s="1475"/>
      <c r="F366" s="1475"/>
      <c r="G366" s="1476"/>
      <c r="H366" s="1477"/>
      <c r="I366" s="1477"/>
      <c r="J366" s="1676"/>
      <c r="K366" s="1479" t="s">
        <v>52</v>
      </c>
      <c r="L366" s="1480"/>
      <c r="M366" s="1481" t="str">
        <f>Master!$E$6</f>
        <v>2022-23</v>
      </c>
      <c r="N366" s="1482"/>
    </row>
    <row r="367" spans="8:8" ht="39.75" customHeight="1">
      <c r="A367" s="1443"/>
      <c r="B367" s="1483" t="s">
        <v>70</v>
      </c>
      <c r="C367" s="1677" t="s">
        <v>21</v>
      </c>
      <c r="D367" s="1678"/>
      <c r="E367" s="1678"/>
      <c r="F367" s="1679"/>
      <c r="G367" s="1680" t="s">
        <v>150</v>
      </c>
      <c r="H367" s="1681">
        <f>VLOOKUP($A361,'Result Entry'!$B$9:$FW$108,4,0)</f>
        <v>0.0</v>
      </c>
      <c r="I367" s="1681"/>
      <c r="J367" s="1681"/>
      <c r="K367" s="1681"/>
      <c r="L367" s="1681"/>
      <c r="M367" s="1681"/>
      <c r="N367" s="1682"/>
    </row>
    <row r="368" spans="8:8" ht="39.75" customHeight="1">
      <c r="A368" s="1443"/>
      <c r="B368" s="1483" t="s">
        <v>70</v>
      </c>
      <c r="C368" s="1683" t="s">
        <v>23</v>
      </c>
      <c r="D368" s="1684"/>
      <c r="E368" s="1684"/>
      <c r="F368" s="1685"/>
      <c r="G368" s="1686" t="s">
        <v>150</v>
      </c>
      <c r="H368" s="1687">
        <f>VLOOKUP($A361,'Result Entry'!$B$9:$FW$108,7,0)</f>
        <v>0.0</v>
      </c>
      <c r="I368" s="1687"/>
      <c r="J368" s="1687"/>
      <c r="K368" s="1687"/>
      <c r="L368" s="1687"/>
      <c r="M368" s="1687"/>
      <c r="N368" s="1688"/>
    </row>
    <row r="369" spans="8:8" ht="39.75" customHeight="1">
      <c r="A369" s="1443"/>
      <c r="B369" s="1483" t="s">
        <v>70</v>
      </c>
      <c r="C369" s="1683" t="s">
        <v>24</v>
      </c>
      <c r="D369" s="1684"/>
      <c r="E369" s="1684"/>
      <c r="F369" s="1685"/>
      <c r="G369" s="1686" t="s">
        <v>150</v>
      </c>
      <c r="H369" s="1687">
        <f>VLOOKUP($A361,'Result Entry'!$B$9:$FW$108,8,0)</f>
        <v>0.0</v>
      </c>
      <c r="I369" s="1687"/>
      <c r="J369" s="1687"/>
      <c r="K369" s="1687"/>
      <c r="L369" s="1687"/>
      <c r="M369" s="1687"/>
      <c r="N369" s="1688"/>
    </row>
    <row r="370" spans="8:8" ht="39.75" customHeight="1">
      <c r="A370" s="1443"/>
      <c r="B370" s="1483" t="s">
        <v>70</v>
      </c>
      <c r="C370" s="1683" t="s">
        <v>53</v>
      </c>
      <c r="D370" s="1684"/>
      <c r="E370" s="1684"/>
      <c r="F370" s="1685"/>
      <c r="G370" s="1686" t="s">
        <v>150</v>
      </c>
      <c r="H370" s="1687">
        <f>VLOOKUP($A361,'Result Entry'!$B$9:$FW$108,9,0)</f>
        <v>0.0</v>
      </c>
      <c r="I370" s="1687"/>
      <c r="J370" s="1687"/>
      <c r="K370" s="1687"/>
      <c r="L370" s="1687"/>
      <c r="M370" s="1687"/>
      <c r="N370" s="1688"/>
    </row>
    <row r="371" spans="8:8" ht="39.75" customHeight="1">
      <c r="A371" s="1443"/>
      <c r="B371" s="1483" t="s">
        <v>70</v>
      </c>
      <c r="C371" s="1683" t="s">
        <v>54</v>
      </c>
      <c r="D371" s="1684"/>
      <c r="E371" s="1684"/>
      <c r="F371" s="1685"/>
      <c r="G371" s="1686" t="s">
        <v>150</v>
      </c>
      <c r="H371" s="1689" t="str">
        <f>CONCATENATE('Result Entry'!$G$4,'Result Entry'!$J$4)</f>
        <v>11(A)</v>
      </c>
      <c r="I371" s="1687"/>
      <c r="J371" s="1687"/>
      <c r="K371" s="1687"/>
      <c r="L371" s="1687"/>
      <c r="M371" s="1687"/>
      <c r="N371" s="1688"/>
    </row>
    <row r="372" spans="8:8" ht="39.75" customHeight="1">
      <c r="A372" s="1443"/>
      <c r="B372" s="1483" t="s">
        <v>70</v>
      </c>
      <c r="C372" s="1690" t="s">
        <v>26</v>
      </c>
      <c r="D372" s="1691"/>
      <c r="E372" s="1691"/>
      <c r="F372" s="1692"/>
      <c r="G372" s="1693" t="s">
        <v>150</v>
      </c>
      <c r="H372" s="1694">
        <f>VLOOKUP($A361,'Result Entry'!$B$9:$FW$108,10,0)</f>
        <v>0.0</v>
      </c>
      <c r="I372" s="1694"/>
      <c r="J372" s="1694"/>
      <c r="K372" s="1694"/>
      <c r="L372" s="1694"/>
      <c r="M372" s="1694"/>
      <c r="N372" s="1695"/>
    </row>
    <row r="373" spans="8:8" ht="30.0" customHeight="1">
      <c r="A373" s="1443"/>
      <c r="B373" s="1503" t="s">
        <v>70</v>
      </c>
      <c r="C373" s="1696" t="s">
        <v>168</v>
      </c>
      <c r="D373" s="1697"/>
      <c r="E373" s="1698" t="s">
        <v>73</v>
      </c>
      <c r="F373" s="1699" t="s">
        <v>74</v>
      </c>
      <c r="G373" s="1700" t="s">
        <v>169</v>
      </c>
      <c r="H373" s="1701" t="s">
        <v>56</v>
      </c>
      <c r="I373" s="1702"/>
      <c r="J373" s="1703" t="s">
        <v>85</v>
      </c>
      <c r="K373" s="1704"/>
      <c r="L373" s="1705" t="s">
        <v>170</v>
      </c>
      <c r="M373" s="1706" t="s">
        <v>77</v>
      </c>
      <c r="N373" s="1707" t="s">
        <v>99</v>
      </c>
    </row>
    <row r="374" spans="8:8" ht="30.0" customHeight="1">
      <c r="A374" s="1443"/>
      <c r="B374" s="1503"/>
      <c r="C374" s="1708"/>
      <c r="D374" s="1709"/>
      <c r="E374" s="1710"/>
      <c r="F374" s="1711"/>
      <c r="G374" s="1712"/>
      <c r="H374" s="1713"/>
      <c r="I374" s="1714"/>
      <c r="J374" s="1715"/>
      <c r="K374" s="1716"/>
      <c r="L374" s="1717"/>
      <c r="M374" s="1718"/>
      <c r="N374" s="1719"/>
    </row>
    <row r="375" spans="8:8" ht="39.75" customHeight="1">
      <c r="A375" s="1443"/>
      <c r="B375" s="1503" t="s">
        <v>70</v>
      </c>
      <c r="C375" s="1528" t="s">
        <v>57</v>
      </c>
      <c r="D375" s="1529"/>
      <c r="E375" s="1720">
        <f>'Result Entry'!$L$7</f>
        <v>10.0</v>
      </c>
      <c r="F375" s="1721">
        <f>'Result Entry'!$M$7</f>
        <v>10.0</v>
      </c>
      <c r="G375" s="1722">
        <f t="shared" si="30" ref="G375:G380">SUM(E375:F375)</f>
        <v>20.0</v>
      </c>
      <c r="H375" s="1723">
        <f>'Result Entry'!$AU$7</f>
        <v>70.0</v>
      </c>
      <c r="I375" s="1724"/>
      <c r="J375" s="1725">
        <f>'Result Entry'!$AY$7</f>
        <v>100.0</v>
      </c>
      <c r="K375" s="1724"/>
      <c r="L375" s="1722">
        <f t="shared" si="31" ref="L375:L380">SUM(H375,J375)</f>
        <v>170.0</v>
      </c>
      <c r="M375" s="1726">
        <f t="shared" si="32" ref="M375:M380">SUM(G375,L375)</f>
        <v>190.0</v>
      </c>
      <c r="N375" s="1727"/>
    </row>
    <row r="376" spans="8:8" s="1538" ht="54.0" customFormat="1" customHeight="1">
      <c r="A376" s="1443"/>
      <c r="B376" s="1539" t="s">
        <v>70</v>
      </c>
      <c r="C376" s="1540" t="str">
        <f>'Result Entry'!$L$3</f>
        <v>HINDI Comp.</v>
      </c>
      <c r="D376" s="1541"/>
      <c r="E376" s="1728">
        <f>IF($J364="TC",0,IF($J364="Nso",0,VLOOKUP($A361,'Result Entry'!$B$9:$FW$108,11,0)))</f>
        <v>0.0</v>
      </c>
      <c r="F376" s="1729">
        <f>IF($J364="TC",0,IF($J364="Nso",0,VLOOKUP($A361,'Result Entry'!$B$9:$FW$108,12,0)))</f>
        <v>0.0</v>
      </c>
      <c r="G376" s="1730">
        <f t="shared" si="30"/>
        <v>0.0</v>
      </c>
      <c r="H376" s="1677">
        <f>IF($J364="TC",0,IF($J364="Nso",0,VLOOKUP($A361,'Result Entry'!$B$9:$FW$108,16,0)))</f>
        <v>0.0</v>
      </c>
      <c r="I376" s="1731"/>
      <c r="J376" s="1732">
        <f>IF($J364="TC",0,IF($J364="Nso",0,VLOOKUP($A361,'Result Entry'!$B$9:$FW$108,19,0)))</f>
        <v>0.0</v>
      </c>
      <c r="K376" s="1731"/>
      <c r="L376" s="1733">
        <f t="shared" si="31"/>
        <v>0.0</v>
      </c>
      <c r="M376" s="1734">
        <f t="shared" si="32"/>
        <v>0.0</v>
      </c>
      <c r="N376" s="1735" t="str">
        <f>IF($J364="TC",0,IF($J364="Nso",0,VLOOKUP($A361,'Result Entry'!$B$9:$FW$108,24,0)))</f>
        <v/>
      </c>
    </row>
    <row r="377" spans="8:8" s="1538" ht="54.0" customFormat="1" customHeight="1">
      <c r="A377" s="1443"/>
      <c r="B377" s="1539" t="s">
        <v>70</v>
      </c>
      <c r="C377" s="1551" t="str">
        <f>'Result Entry'!$Z$3</f>
        <v>ENGLISH Comp.</v>
      </c>
      <c r="D377" s="1552"/>
      <c r="E377" s="1728">
        <f>IF($J364="TC",0,IF($J364="Nso",0,VLOOKUP($A361,'Result Entry'!$B$9:$FW$108,25,0)))</f>
        <v>0.0</v>
      </c>
      <c r="F377" s="1729">
        <f>IF($J364="TC",0,IF($J364="Nso",0,VLOOKUP($A361,'Result Entry'!$B$9:$FW$108,26,0)))</f>
        <v>0.0</v>
      </c>
      <c r="G377" s="1736">
        <f t="shared" si="30"/>
        <v>0.0</v>
      </c>
      <c r="H377" s="1683">
        <f>IF($J364="TC",0,IF($J364="Nso",0,VLOOKUP($A361,'Result Entry'!$B$9:$FW$108,30,0)))</f>
        <v>0.0</v>
      </c>
      <c r="I377" s="1737"/>
      <c r="J377" s="1738">
        <f>IF($J364="TC",0,IF($J364="Nso",0,VLOOKUP($A361,'Result Entry'!$B$9:$FW$108,33,0)))</f>
        <v>0.0</v>
      </c>
      <c r="K377" s="1737"/>
      <c r="L377" s="1733">
        <f t="shared" si="31"/>
        <v>0.0</v>
      </c>
      <c r="M377" s="1734">
        <f t="shared" si="32"/>
        <v>0.0</v>
      </c>
      <c r="N377" s="1735" t="str">
        <f>IF($J364="TC",0,IF($J364="Nso",0,VLOOKUP($A361,'Result Entry'!$B$9:$FW$108,38,0)))</f>
        <v/>
      </c>
    </row>
    <row r="378" spans="8:8" s="1538" ht="54.0" customFormat="1" customHeight="1">
      <c r="A378" s="1443"/>
      <c r="B378" s="1539" t="s">
        <v>70</v>
      </c>
      <c r="C378" s="1551" t="str">
        <f>'Result Entry'!$AO$3</f>
        <v>PHYSICS</v>
      </c>
      <c r="D378" s="1552"/>
      <c r="E378" s="1728">
        <f>IF($J364="TC",0,IF($J364="Nso",0,VLOOKUP($A361,'Result Entry'!$B$9:$FW$108,39,0)))</f>
        <v>0.0</v>
      </c>
      <c r="F378" s="1729">
        <f>IF($J364="TC",0,IF($J364="Nso",0,VLOOKUP($A361,'Result Entry'!$B$9:$FW$108,40,0)))</f>
        <v>0.0</v>
      </c>
      <c r="G378" s="1736">
        <f t="shared" si="30"/>
        <v>0.0</v>
      </c>
      <c r="H378" s="1683">
        <f>IF($J364="TC",0,IF($J364="Nso",0,VLOOKUP($A361,'Result Entry'!$B$9:$FW$108,45,0)))</f>
        <v>0.0</v>
      </c>
      <c r="I378" s="1737"/>
      <c r="J378" s="1738">
        <f>IF($J364="TC",0,IF($J364="Nso",0,VLOOKUP($A361,'Result Entry'!$B$9:$FW$108,49,0)))</f>
        <v>0.0</v>
      </c>
      <c r="K378" s="1737"/>
      <c r="L378" s="1733">
        <f t="shared" si="31"/>
        <v>0.0</v>
      </c>
      <c r="M378" s="1734">
        <f t="shared" si="32"/>
        <v>0.0</v>
      </c>
      <c r="N378" s="1735" t="str">
        <f>IF($J364="TC",0,IF($J364="Nso",0,VLOOKUP($A361,'Result Entry'!$B$9:$FW$108,54,0)))</f>
        <v/>
      </c>
    </row>
    <row r="379" spans="8:8" s="1538" ht="54.0" customFormat="1" customHeight="1">
      <c r="A379" s="1443"/>
      <c r="B379" s="1539" t="s">
        <v>70</v>
      </c>
      <c r="C379" s="1551" t="str">
        <f>'Result Entry'!$BF$3</f>
        <v>CHEMISTRY</v>
      </c>
      <c r="D379" s="1552"/>
      <c r="E379" s="1728" t="str">
        <f>IF($J364="TC",0,IF($J364="Nso",0,VLOOKUP($A361,'Result Entry'!$B$9:$FW$108,55,0)))</f>
        <v/>
      </c>
      <c r="F379" s="1729">
        <f>IF($J364="TC",0,IF($J364="Nso",0,VLOOKUP($A361,'Result Entry'!$B$9:$FW$108,56,0)))</f>
        <v>0.0</v>
      </c>
      <c r="G379" s="1736">
        <f t="shared" si="30"/>
        <v>0.0</v>
      </c>
      <c r="H379" s="1683">
        <f>IF($J364="TC",0,IF($J364="Nso",0,VLOOKUP($A361,'Result Entry'!$B$9:$FW$108,61,0)))</f>
        <v>0.0</v>
      </c>
      <c r="I379" s="1737"/>
      <c r="J379" s="1738">
        <f>IF($J364="TC",0,IF($J364="Nso",0,VLOOKUP($A361,'Result Entry'!$B$9:$FW$108,65,0)))</f>
        <v>0.0</v>
      </c>
      <c r="K379" s="1737"/>
      <c r="L379" s="1733">
        <f t="shared" si="31"/>
        <v>0.0</v>
      </c>
      <c r="M379" s="1734">
        <f t="shared" si="32"/>
        <v>0.0</v>
      </c>
      <c r="N379" s="1735" t="str">
        <f>IF($J364="TC",0,IF($J364="Nso",0,VLOOKUP($A361,'Result Entry'!$B$9:$FW$108,70,0)))</f>
        <v/>
      </c>
    </row>
    <row r="380" spans="8:8" s="1538" ht="54.0" customFormat="1" customHeight="1">
      <c r="A380" s="1443"/>
      <c r="B380" s="1539" t="s">
        <v>70</v>
      </c>
      <c r="C380" s="1551" t="str">
        <f>'Result Entry'!$BW$3</f>
        <v>BIOLOGY</v>
      </c>
      <c r="D380" s="1552"/>
      <c r="E380" s="1739" t="str">
        <f>IF($J364="TC",0,IF($J364="Nso",0,VLOOKUP($A361,'Result Entry'!$B$9:$FW$108,71,0)))</f>
        <v/>
      </c>
      <c r="F380" s="1740" t="str">
        <f>IF($J364="TC",0,IF($J364="Nso",0,VLOOKUP($A361,'Result Entry'!$B$9:$FW$108,72,0)))</f>
        <v/>
      </c>
      <c r="G380" s="1741">
        <f t="shared" si="30"/>
        <v>0.0</v>
      </c>
      <c r="H380" s="1742">
        <f>IF($J364="TC",0,IF($J364="Nso",0,VLOOKUP($A361,'Result Entry'!$B$9:$FW$108,77,0)))</f>
        <v>0.0</v>
      </c>
      <c r="I380" s="1743"/>
      <c r="J380" s="1744">
        <f>IF($J364="TC",0,IF($J364="Nso",0,VLOOKUP($A361,'Result Entry'!$B$9:$FW$108,81,0)))</f>
        <v>0.0</v>
      </c>
      <c r="K380" s="1743"/>
      <c r="L380" s="1745">
        <f t="shared" si="31"/>
        <v>0.0</v>
      </c>
      <c r="M380" s="1746">
        <f t="shared" si="32"/>
        <v>0.0</v>
      </c>
      <c r="N380" s="1735">
        <f>IF($J364="TC",0,IF($J364="Nso",0,VLOOKUP($A361,'Result Entry'!$B$9:$FW$108,86,0)))</f>
        <v>0.0</v>
      </c>
    </row>
    <row r="381" spans="8:8" ht="39.75" customHeight="1">
      <c r="A381" s="1443"/>
      <c r="B381" s="1503" t="s">
        <v>70</v>
      </c>
      <c r="C381" s="1565" t="s">
        <v>78</v>
      </c>
      <c r="D381" s="1566"/>
      <c r="E381" s="1567"/>
      <c r="F381" s="1747" t="s">
        <v>79</v>
      </c>
      <c r="G381" s="1748"/>
      <c r="H381" s="1747" t="s">
        <v>80</v>
      </c>
      <c r="I381" s="1749"/>
      <c r="J381" s="1750" t="s">
        <v>42</v>
      </c>
      <c r="K381" s="1797" t="s">
        <v>92</v>
      </c>
      <c r="L381" s="1752" t="s">
        <v>40</v>
      </c>
      <c r="M381" s="1753"/>
      <c r="N381" s="1754" t="s">
        <v>44</v>
      </c>
    </row>
    <row r="382" spans="8:8" ht="39.75" customHeight="1">
      <c r="A382" s="1443"/>
      <c r="B382" s="1503" t="s">
        <v>70</v>
      </c>
      <c r="C382" s="1577"/>
      <c r="D382" s="1578"/>
      <c r="E382" s="1579"/>
      <c r="F382" s="1755">
        <f>IF($J364="TC",0,IF($J364="Nso",0,VLOOKUP($A361,'Result Entry'!$B$9:$FW$108,146,0)))</f>
        <v>0.0</v>
      </c>
      <c r="G382" s="1756"/>
      <c r="H382" s="1757">
        <f>IF($J364="TC",0,IF($J364="Nso",0,VLOOKUP($A361,'Result Entry'!$B$9:$FW$108,147,0)))</f>
        <v>0.0</v>
      </c>
      <c r="I382" s="1758"/>
      <c r="J382" s="1584">
        <f>IF($J364="TC",0,IF($J364="Nso",0,VLOOKUP($A361,'Result Entry'!$B$9:$FW$108,148,0)))</f>
        <v>0.0</v>
      </c>
      <c r="K382" s="1759" t="str">
        <f>IF($J364="TC",0,IF($J364="Nso",0,VLOOKUP($A361,'Result Entry'!$B$9:$FW$108,149,0)))</f>
        <v/>
      </c>
      <c r="L382" s="1586">
        <f>IF($J364="TC",0,IF($J364="Nso",0,VLOOKUP($A361,'Result Entry'!$B$9:$FW$108,150,0)))</f>
        <v>0.0</v>
      </c>
      <c r="M382" s="1587"/>
      <c r="N382" s="1588">
        <f>IF($J364="TC",0,IF($J364="Nso",0,VLOOKUP($A361,'Result Entry'!$B$9:$FW$108,152,0)))</f>
        <v>0.0</v>
      </c>
    </row>
    <row r="383" spans="8:8" ht="39.75" customHeight="1">
      <c r="A383" s="1443"/>
      <c r="B383" s="1503" t="s">
        <v>70</v>
      </c>
      <c r="C383" s="1589" t="s">
        <v>59</v>
      </c>
      <c r="D383" s="1590"/>
      <c r="E383" s="1590"/>
      <c r="F383" s="1590"/>
      <c r="G383" s="1590"/>
      <c r="H383" s="1591"/>
      <c r="I383" s="1592" t="s">
        <v>60</v>
      </c>
      <c r="J383" s="1593"/>
      <c r="K383" s="1760">
        <f>VLOOKUP($A361,'Result Entry'!$B$9:$FW$108,143,0)</f>
        <v>0.0</v>
      </c>
      <c r="L383" s="1761"/>
      <c r="M383" s="1596" t="s">
        <v>38</v>
      </c>
      <c r="N383" s="1597"/>
    </row>
    <row r="384" spans="8:8" ht="39.75" customHeight="1">
      <c r="A384" s="1443"/>
      <c r="B384" s="1503" t="s">
        <v>70</v>
      </c>
      <c r="C384" s="1598" t="s">
        <v>55</v>
      </c>
      <c r="D384" s="1599"/>
      <c r="E384" s="1599"/>
      <c r="F384" s="1600" t="s">
        <v>158</v>
      </c>
      <c r="G384" s="1601"/>
      <c r="H384" s="1602" t="s">
        <v>48</v>
      </c>
      <c r="I384" s="1603" t="s">
        <v>61</v>
      </c>
      <c r="J384" s="1604"/>
      <c r="K384" s="1762">
        <f>VLOOKUP($A361,'Result Entry'!$B$9:$FW$108,144,0)</f>
        <v>0.0</v>
      </c>
      <c r="L384" s="1763"/>
      <c r="M384" s="1607">
        <f>VLOOKUP($A361,'Result Entry'!$B$9:$FW$108,145,0)</f>
        <v>0.0</v>
      </c>
      <c r="N384" s="1608"/>
    </row>
    <row r="385" spans="8:8" ht="39.75" customHeight="1">
      <c r="A385" s="1443"/>
      <c r="B385" s="1503" t="s">
        <v>70</v>
      </c>
      <c r="C385" s="1598"/>
      <c r="D385" s="1599"/>
      <c r="E385" s="1599"/>
      <c r="F385" s="1609"/>
      <c r="G385" s="1610"/>
      <c r="H385" s="1611" t="s">
        <v>100</v>
      </c>
      <c r="I385" s="1612" t="s">
        <v>62</v>
      </c>
      <c r="J385" s="1613"/>
      <c r="K385" s="1764">
        <f>IF($J364="TC","Transferred",IF($J364="Nso","NameSeparated",VLOOKUP($A361,'Result Entry'!$B$9:$FW$108,153,0)))</f>
        <v>0.0</v>
      </c>
      <c r="L385" s="1764"/>
      <c r="M385" s="1764"/>
      <c r="N385" s="1765"/>
    </row>
    <row r="386" spans="8:8" ht="39.75" customHeight="1">
      <c r="A386" s="1443"/>
      <c r="B386" s="1503" t="s">
        <v>70</v>
      </c>
      <c r="C386" s="1766" t="str">
        <f>'Result Entry'!$DU$3</f>
        <v>Foundation Of Information Tech.</v>
      </c>
      <c r="D386" s="1767"/>
      <c r="E386" s="1768"/>
      <c r="F386" s="1769" t="str">
        <f>IF($J364="TC",0,IF($J364="Nso",0,VLOOKUP($A361,'Result Entry'!$B$9:$GS$108,170,0)))</f>
        <v/>
      </c>
      <c r="G386" s="1769"/>
      <c r="H386" s="1770">
        <f>IF($J364="TC",0,IF($J364="Nso",0,VLOOKUP($A361,'Result Entry'!$B$9:$GS$108,112,0)))</f>
        <v>0.0</v>
      </c>
      <c r="I386" s="1621" t="s">
        <v>72</v>
      </c>
      <c r="J386" s="1622"/>
      <c r="K386" s="1771">
        <f>'Result Entry'!$T$2</f>
        <v>45041.0</v>
      </c>
      <c r="L386" s="1772"/>
      <c r="M386" s="1772"/>
      <c r="N386" s="1773"/>
    </row>
    <row r="387" spans="8:8" ht="39.75" customHeight="1">
      <c r="A387" s="1443"/>
      <c r="B387" s="1503" t="s">
        <v>70</v>
      </c>
      <c r="C387" s="1774" t="str">
        <f>'Result Entry'!$EI$3</f>
        <v>G.I.A.I.-II</v>
      </c>
      <c r="D387" s="1775"/>
      <c r="E387" s="1776"/>
      <c r="F387" s="1769" t="str">
        <f>IF($J364="TC",0,IF($J364="Nso",0,VLOOKUP($A361,'Result Entry'!$B$9:$GS$108,174,0)))</f>
        <v/>
      </c>
      <c r="G387" s="1769"/>
      <c r="H387" s="1770">
        <f>IF($J364="TC",0,IF($J364="Nso",0,VLOOKUP($A361,'Result Entry'!$B$9:$GS$108,124,0)))</f>
        <v>0.0</v>
      </c>
      <c r="I387" s="1626"/>
      <c r="J387" s="1627"/>
      <c r="K387" s="1627"/>
      <c r="L387" s="1627"/>
      <c r="M387" s="1627"/>
      <c r="N387" s="1628"/>
    </row>
    <row r="388" spans="8:8" ht="39.75" customHeight="1">
      <c r="A388" s="1443"/>
      <c r="B388" s="1503" t="s">
        <v>70</v>
      </c>
      <c r="C388" s="1774" t="str">
        <f>'Result Entry'!$EU$3</f>
        <v>SOC.SER.PLAN</v>
      </c>
      <c r="D388" s="1775"/>
      <c r="E388" s="1776"/>
      <c r="F388" s="1769">
        <f>IF($J364="TC",0,IF($J364="Nso",0,VLOOKUP($A361,'Result Entry'!$B$9:$HS$108,178,0)))</f>
        <v>0.0</v>
      </c>
      <c r="G388" s="1769"/>
      <c r="H388" s="1770">
        <f>IF($J364="TC",0,IF($J364="Nso",0,VLOOKUP($A361,'Result Entry'!$B$9:$GS$108,136,0)))</f>
        <v>0.0</v>
      </c>
      <c r="I388" s="1629" t="s">
        <v>175</v>
      </c>
      <c r="J388" s="1630"/>
      <c r="K388" s="1798"/>
      <c r="L388" s="1799"/>
      <c r="M388" s="1799"/>
      <c r="N388" s="1800"/>
    </row>
    <row r="389" spans="8:8" ht="39.75" customHeight="1">
      <c r="A389" s="1443"/>
      <c r="B389" s="1503" t="s">
        <v>70</v>
      </c>
      <c r="C389" s="1774" t="str">
        <f>'Result Entry'!$FG$3</f>
        <v>Jeewan Kaushal</v>
      </c>
      <c r="D389" s="1775"/>
      <c r="E389" s="1776"/>
      <c r="F389" s="1769" t="str">
        <f>IF($J364="TC",0,IF($J364="Nso",0,VLOOKUP($A361,'Result Entry'!$B$9:$HS$108,182,0)))</f>
        <v/>
      </c>
      <c r="G389" s="1769"/>
      <c r="H389" s="1770">
        <f>IF($J364="TC",0,IF($J364="Nso",0,VLOOKUP($A361,'Result Entry'!$B$9:$HS$108,136,0)))</f>
        <v>0.0</v>
      </c>
      <c r="I389" s="1629" t="s">
        <v>149</v>
      </c>
      <c r="J389" s="1630"/>
      <c r="K389" s="1630"/>
      <c r="L389" s="1630"/>
      <c r="M389" s="1630"/>
      <c r="N389" s="1634"/>
    </row>
    <row r="390" spans="8:8" ht="39.75" customHeight="1">
      <c r="A390" s="1443"/>
      <c r="B390" s="1483" t="s">
        <v>70</v>
      </c>
      <c r="C390" s="1777" t="s">
        <v>181</v>
      </c>
      <c r="D390" s="1778"/>
      <c r="E390" s="1779"/>
      <c r="F390" s="1780" t="s">
        <v>182</v>
      </c>
      <c r="G390" s="1781"/>
      <c r="H390" s="1782" t="s">
        <v>31</v>
      </c>
      <c r="I390" s="1629" t="s">
        <v>176</v>
      </c>
      <c r="J390" s="1630"/>
      <c r="K390" s="1630"/>
      <c r="L390" s="1630"/>
      <c r="M390" s="1630"/>
      <c r="N390" s="1634"/>
    </row>
    <row r="391" spans="8:8" ht="39.75" customHeight="1">
      <c r="A391" s="1443"/>
      <c r="B391" s="1483" t="s">
        <v>70</v>
      </c>
      <c r="C391" s="1783"/>
      <c r="D391" s="1784"/>
      <c r="E391" s="1785"/>
      <c r="F391" s="1786" t="s">
        <v>183</v>
      </c>
      <c r="G391" s="1787"/>
      <c r="H391" s="1788" t="s">
        <v>180</v>
      </c>
      <c r="I391" s="1647" t="s">
        <v>68</v>
      </c>
      <c r="J391" s="1648"/>
      <c r="K391" s="1648"/>
      <c r="L391" s="1648"/>
      <c r="M391" s="1648"/>
      <c r="N391" s="1649"/>
    </row>
    <row r="392" spans="8:8" ht="39.75" customHeight="1">
      <c r="A392" s="1443"/>
      <c r="B392" s="1483" t="s">
        <v>70</v>
      </c>
      <c r="C392" s="1783"/>
      <c r="D392" s="1784"/>
      <c r="E392" s="1785"/>
      <c r="F392" s="1786" t="s">
        <v>186</v>
      </c>
      <c r="G392" s="1787"/>
      <c r="H392" s="1788" t="s">
        <v>63</v>
      </c>
      <c r="I392" s="1650"/>
      <c r="J392" s="1651"/>
      <c r="K392" s="1651"/>
      <c r="L392" s="1651"/>
      <c r="M392" s="1651"/>
      <c r="N392" s="1652"/>
    </row>
    <row r="393" spans="8:8" ht="39.75" customHeight="1">
      <c r="A393" s="1443"/>
      <c r="B393" s="1483" t="s">
        <v>70</v>
      </c>
      <c r="C393" s="1783"/>
      <c r="D393" s="1784"/>
      <c r="E393" s="1785"/>
      <c r="F393" s="1786" t="s">
        <v>187</v>
      </c>
      <c r="G393" s="1787"/>
      <c r="H393" s="1788" t="s">
        <v>64</v>
      </c>
      <c r="I393" s="1650"/>
      <c r="J393" s="1651"/>
      <c r="K393" s="1651"/>
      <c r="L393" s="1651"/>
      <c r="M393" s="1651"/>
      <c r="N393" s="1652"/>
    </row>
    <row r="394" spans="8:8" ht="39.75" customHeight="1">
      <c r="A394" s="1443"/>
      <c r="B394" s="1483" t="s">
        <v>70</v>
      </c>
      <c r="C394" s="1783"/>
      <c r="D394" s="1784"/>
      <c r="E394" s="1785"/>
      <c r="F394" s="1786" t="s">
        <v>184</v>
      </c>
      <c r="G394" s="1787"/>
      <c r="H394" s="1788" t="s">
        <v>66</v>
      </c>
      <c r="I394" s="1653" t="s">
        <v>81</v>
      </c>
      <c r="J394" s="1654"/>
      <c r="K394" s="1654"/>
      <c r="L394" s="1654"/>
      <c r="M394" s="1654"/>
      <c r="N394" s="1655"/>
    </row>
    <row r="395" spans="8:8" ht="39.75" customHeight="1">
      <c r="A395" s="1443"/>
      <c r="B395" s="1656" t="s">
        <v>70</v>
      </c>
      <c r="C395" s="1789"/>
      <c r="D395" s="1790"/>
      <c r="E395" s="1791"/>
      <c r="F395" s="1792" t="s">
        <v>185</v>
      </c>
      <c r="G395" s="1793"/>
      <c r="H395" s="1794" t="s">
        <v>65</v>
      </c>
      <c r="I395" s="1663"/>
      <c r="J395" s="1664"/>
      <c r="K395" s="1664"/>
      <c r="L395" s="1664"/>
      <c r="M395" s="1664"/>
      <c r="N395" s="1665"/>
    </row>
    <row r="396" spans="8:8" s="927" ht="123.75" customFormat="1" customHeight="1">
      <c r="A396" s="1439"/>
      <c r="B396" s="1795"/>
      <c r="C396" s="1796"/>
      <c r="D396" s="1796"/>
      <c r="E396" s="1796"/>
      <c r="F396" s="1796"/>
      <c r="G396" s="1796"/>
      <c r="H396" s="1796"/>
      <c r="I396" s="1796"/>
      <c r="J396" s="1796"/>
      <c r="K396" s="1796"/>
      <c r="L396" s="1796"/>
      <c r="M396" s="1796"/>
      <c r="N396" s="1796"/>
    </row>
    <row r="397" spans="8:8" ht="24.75" customHeight="1">
      <c r="A397" s="1441">
        <f>A361+1</f>
        <v>12.0</v>
      </c>
      <c r="B397" s="1442" t="s">
        <v>51</v>
      </c>
      <c r="C397" s="1442"/>
      <c r="D397" s="1442"/>
      <c r="E397" s="1442"/>
      <c r="F397" s="1442"/>
      <c r="G397" s="1442"/>
      <c r="H397" s="1442"/>
      <c r="I397" s="1442"/>
      <c r="J397" s="1442"/>
      <c r="K397" s="1442"/>
      <c r="L397" s="1442"/>
      <c r="M397" s="1442"/>
      <c r="N397" s="1442"/>
    </row>
    <row r="398" spans="8:8" ht="62.25" customHeight="1">
      <c r="A398" s="1443"/>
      <c r="B398" s="1444"/>
      <c r="C398" s="1445"/>
      <c r="D398" s="1671" t="str">
        <f>Master!$E$8</f>
        <v>Govt. Sr. Secondary School </v>
      </c>
      <c r="E398" s="1672"/>
      <c r="F398" s="1672"/>
      <c r="G398" s="1672"/>
      <c r="H398" s="1672"/>
      <c r="I398" s="1672"/>
      <c r="J398" s="1672"/>
      <c r="K398" s="1672"/>
      <c r="L398" s="1672"/>
      <c r="M398" s="1672"/>
      <c r="N398" s="1673"/>
    </row>
    <row r="399" spans="8:8" ht="33.0" customHeight="1">
      <c r="A399" s="1443"/>
      <c r="B399" s="1449"/>
      <c r="C399" s="1450"/>
      <c r="D399" s="1451" t="str">
        <f>Master!$E$11</f>
        <v>P.S.-Bapini (Jodhpur)</v>
      </c>
      <c r="E399" s="1452"/>
      <c r="F399" s="1452"/>
      <c r="G399" s="1452"/>
      <c r="H399" s="1452"/>
      <c r="I399" s="1452"/>
      <c r="J399" s="1452"/>
      <c r="K399" s="1452"/>
      <c r="L399" s="1452"/>
      <c r="M399" s="1452"/>
      <c r="N399" s="1453"/>
    </row>
    <row r="400" spans="8:8" ht="30.0" customHeight="1">
      <c r="A400" s="1443"/>
      <c r="B400" s="1454"/>
      <c r="C400" s="1455" t="s">
        <v>151</v>
      </c>
      <c r="D400" s="1456"/>
      <c r="E400" s="1456"/>
      <c r="F400" s="1456"/>
      <c r="G400" s="1457"/>
      <c r="H400" s="1458" t="s">
        <v>128</v>
      </c>
      <c r="I400" s="1458"/>
      <c r="J400" s="1674">
        <f>VLOOKUP(A397,'Result Entry'!$B$6:$K$108,6,0)</f>
        <v>0.0</v>
      </c>
      <c r="K400" s="1460" t="s">
        <v>69</v>
      </c>
      <c r="L400" s="1461"/>
      <c r="M400" s="1462">
        <f>Master!$E$14</f>
        <v>8.151106901E9</v>
      </c>
      <c r="N400" s="1463"/>
    </row>
    <row r="401" spans="8:8" ht="30.0" customHeight="1">
      <c r="A401" s="1443"/>
      <c r="B401" s="1464"/>
      <c r="C401" s="1465"/>
      <c r="D401" s="1466"/>
      <c r="E401" s="1466"/>
      <c r="F401" s="1466"/>
      <c r="G401" s="1467"/>
      <c r="H401" s="1468"/>
      <c r="I401" s="1468"/>
      <c r="J401" s="1675"/>
      <c r="K401" s="1470" t="s">
        <v>67</v>
      </c>
      <c r="L401" s="1471"/>
      <c r="M401" s="1472"/>
      <c r="N401" s="1473"/>
      <c r="O401" s="23" t="s">
        <v>157</v>
      </c>
    </row>
    <row r="402" spans="8:8" ht="30.0" customHeight="1">
      <c r="A402" s="1443"/>
      <c r="B402" s="1464"/>
      <c r="C402" s="1474"/>
      <c r="D402" s="1475"/>
      <c r="E402" s="1475"/>
      <c r="F402" s="1475"/>
      <c r="G402" s="1476"/>
      <c r="H402" s="1477"/>
      <c r="I402" s="1477"/>
      <c r="J402" s="1676"/>
      <c r="K402" s="1479" t="s">
        <v>52</v>
      </c>
      <c r="L402" s="1480"/>
      <c r="M402" s="1481" t="str">
        <f>Master!$E$6</f>
        <v>2022-23</v>
      </c>
      <c r="N402" s="1482"/>
    </row>
    <row r="403" spans="8:8" ht="39.75" customHeight="1">
      <c r="A403" s="1443"/>
      <c r="B403" s="1483" t="s">
        <v>70</v>
      </c>
      <c r="C403" s="1677" t="s">
        <v>21</v>
      </c>
      <c r="D403" s="1678"/>
      <c r="E403" s="1678"/>
      <c r="F403" s="1679"/>
      <c r="G403" s="1680" t="s">
        <v>150</v>
      </c>
      <c r="H403" s="1681">
        <f>VLOOKUP($A397,'Result Entry'!$B$9:$FW$108,4,0)</f>
        <v>0.0</v>
      </c>
      <c r="I403" s="1681"/>
      <c r="J403" s="1681"/>
      <c r="K403" s="1681"/>
      <c r="L403" s="1681"/>
      <c r="M403" s="1681"/>
      <c r="N403" s="1682"/>
    </row>
    <row r="404" spans="8:8" ht="39.75" customHeight="1">
      <c r="A404" s="1443"/>
      <c r="B404" s="1483" t="s">
        <v>70</v>
      </c>
      <c r="C404" s="1683" t="s">
        <v>23</v>
      </c>
      <c r="D404" s="1684"/>
      <c r="E404" s="1684"/>
      <c r="F404" s="1685"/>
      <c r="G404" s="1686" t="s">
        <v>150</v>
      </c>
      <c r="H404" s="1687">
        <f>VLOOKUP($A397,'Result Entry'!$B$9:$FW$108,7,0)</f>
        <v>0.0</v>
      </c>
      <c r="I404" s="1687"/>
      <c r="J404" s="1687"/>
      <c r="K404" s="1687"/>
      <c r="L404" s="1687"/>
      <c r="M404" s="1687"/>
      <c r="N404" s="1688"/>
    </row>
    <row r="405" spans="8:8" ht="39.75" customHeight="1">
      <c r="A405" s="1443"/>
      <c r="B405" s="1483" t="s">
        <v>70</v>
      </c>
      <c r="C405" s="1683" t="s">
        <v>24</v>
      </c>
      <c r="D405" s="1684"/>
      <c r="E405" s="1684"/>
      <c r="F405" s="1685"/>
      <c r="G405" s="1686" t="s">
        <v>150</v>
      </c>
      <c r="H405" s="1687">
        <f>VLOOKUP($A397,'Result Entry'!$B$9:$FW$108,8,0)</f>
        <v>0.0</v>
      </c>
      <c r="I405" s="1687"/>
      <c r="J405" s="1687"/>
      <c r="K405" s="1687"/>
      <c r="L405" s="1687"/>
      <c r="M405" s="1687"/>
      <c r="N405" s="1688"/>
    </row>
    <row r="406" spans="8:8" ht="39.75" customHeight="1">
      <c r="A406" s="1443"/>
      <c r="B406" s="1483" t="s">
        <v>70</v>
      </c>
      <c r="C406" s="1683" t="s">
        <v>53</v>
      </c>
      <c r="D406" s="1684"/>
      <c r="E406" s="1684"/>
      <c r="F406" s="1685"/>
      <c r="G406" s="1686" t="s">
        <v>150</v>
      </c>
      <c r="H406" s="1687">
        <f>VLOOKUP($A397,'Result Entry'!$B$9:$FW$108,9,0)</f>
        <v>0.0</v>
      </c>
      <c r="I406" s="1687"/>
      <c r="J406" s="1687"/>
      <c r="K406" s="1687"/>
      <c r="L406" s="1687"/>
      <c r="M406" s="1687"/>
      <c r="N406" s="1688"/>
    </row>
    <row r="407" spans="8:8" ht="39.75" customHeight="1">
      <c r="A407" s="1443"/>
      <c r="B407" s="1483" t="s">
        <v>70</v>
      </c>
      <c r="C407" s="1683" t="s">
        <v>54</v>
      </c>
      <c r="D407" s="1684"/>
      <c r="E407" s="1684"/>
      <c r="F407" s="1685"/>
      <c r="G407" s="1686" t="s">
        <v>150</v>
      </c>
      <c r="H407" s="1689" t="str">
        <f>CONCATENATE('Result Entry'!$G$4,'Result Entry'!$J$4)</f>
        <v>11(A)</v>
      </c>
      <c r="I407" s="1687"/>
      <c r="J407" s="1687"/>
      <c r="K407" s="1687"/>
      <c r="L407" s="1687"/>
      <c r="M407" s="1687"/>
      <c r="N407" s="1688"/>
    </row>
    <row r="408" spans="8:8" ht="39.75" customHeight="1">
      <c r="A408" s="1443"/>
      <c r="B408" s="1483" t="s">
        <v>70</v>
      </c>
      <c r="C408" s="1690" t="s">
        <v>26</v>
      </c>
      <c r="D408" s="1691"/>
      <c r="E408" s="1691"/>
      <c r="F408" s="1692"/>
      <c r="G408" s="1693" t="s">
        <v>150</v>
      </c>
      <c r="H408" s="1694">
        <f>VLOOKUP($A397,'Result Entry'!$B$9:$FW$108,10,0)</f>
        <v>0.0</v>
      </c>
      <c r="I408" s="1694"/>
      <c r="J408" s="1694"/>
      <c r="K408" s="1694"/>
      <c r="L408" s="1694"/>
      <c r="M408" s="1694"/>
      <c r="N408" s="1695"/>
    </row>
    <row r="409" spans="8:8" ht="30.0" customHeight="1">
      <c r="A409" s="1443"/>
      <c r="B409" s="1503" t="s">
        <v>70</v>
      </c>
      <c r="C409" s="1696" t="s">
        <v>168</v>
      </c>
      <c r="D409" s="1697"/>
      <c r="E409" s="1698" t="s">
        <v>73</v>
      </c>
      <c r="F409" s="1699" t="s">
        <v>74</v>
      </c>
      <c r="G409" s="1700" t="s">
        <v>169</v>
      </c>
      <c r="H409" s="1701" t="s">
        <v>56</v>
      </c>
      <c r="I409" s="1702"/>
      <c r="J409" s="1703" t="s">
        <v>85</v>
      </c>
      <c r="K409" s="1704"/>
      <c r="L409" s="1705" t="s">
        <v>170</v>
      </c>
      <c r="M409" s="1706" t="s">
        <v>77</v>
      </c>
      <c r="N409" s="1707" t="s">
        <v>99</v>
      </c>
    </row>
    <row r="410" spans="8:8" ht="30.0" customHeight="1">
      <c r="A410" s="1443"/>
      <c r="B410" s="1503"/>
      <c r="C410" s="1708"/>
      <c r="D410" s="1709"/>
      <c r="E410" s="1710"/>
      <c r="F410" s="1711"/>
      <c r="G410" s="1712"/>
      <c r="H410" s="1713"/>
      <c r="I410" s="1714"/>
      <c r="J410" s="1715"/>
      <c r="K410" s="1716"/>
      <c r="L410" s="1717"/>
      <c r="M410" s="1718"/>
      <c r="N410" s="1719"/>
    </row>
    <row r="411" spans="8:8" ht="39.75" customHeight="1">
      <c r="A411" s="1443"/>
      <c r="B411" s="1503" t="s">
        <v>70</v>
      </c>
      <c r="C411" s="1528" t="s">
        <v>57</v>
      </c>
      <c r="D411" s="1529"/>
      <c r="E411" s="1720">
        <f>'Result Entry'!$L$7</f>
        <v>10.0</v>
      </c>
      <c r="F411" s="1721">
        <f>'Result Entry'!$M$7</f>
        <v>10.0</v>
      </c>
      <c r="G411" s="1722">
        <f t="shared" si="33" ref="G411:G416">SUM(E411:F411)</f>
        <v>20.0</v>
      </c>
      <c r="H411" s="1723">
        <f>'Result Entry'!$AU$7</f>
        <v>70.0</v>
      </c>
      <c r="I411" s="1724"/>
      <c r="J411" s="1725">
        <f>'Result Entry'!$AY$7</f>
        <v>100.0</v>
      </c>
      <c r="K411" s="1724"/>
      <c r="L411" s="1722">
        <f t="shared" si="34" ref="L411:L416">SUM(H411,J411)</f>
        <v>170.0</v>
      </c>
      <c r="M411" s="1726">
        <f t="shared" si="35" ref="M411:M416">SUM(G411,L411)</f>
        <v>190.0</v>
      </c>
      <c r="N411" s="1727"/>
    </row>
    <row r="412" spans="8:8" s="1538" ht="54.0" customFormat="1" customHeight="1">
      <c r="A412" s="1443"/>
      <c r="B412" s="1539" t="s">
        <v>70</v>
      </c>
      <c r="C412" s="1540" t="str">
        <f>'Result Entry'!$L$3</f>
        <v>HINDI Comp.</v>
      </c>
      <c r="D412" s="1541"/>
      <c r="E412" s="1728">
        <f>IF($J400="TC",0,IF($J400="Nso",0,VLOOKUP($A397,'Result Entry'!$B$9:$FW$108,11,0)))</f>
        <v>0.0</v>
      </c>
      <c r="F412" s="1729">
        <f>IF($J400="TC",0,IF($J400="Nso",0,VLOOKUP($A397,'Result Entry'!$B$9:$FW$108,12,0)))</f>
        <v>0.0</v>
      </c>
      <c r="G412" s="1730">
        <f t="shared" si="33"/>
        <v>0.0</v>
      </c>
      <c r="H412" s="1677">
        <f>IF($J400="TC",0,IF($J400="Nso",0,VLOOKUP($A397,'Result Entry'!$B$9:$FW$108,16,0)))</f>
        <v>0.0</v>
      </c>
      <c r="I412" s="1731"/>
      <c r="J412" s="1732">
        <f>IF($J400="TC",0,IF($J400="Nso",0,VLOOKUP($A397,'Result Entry'!$B$9:$FW$108,19,0)))</f>
        <v>0.0</v>
      </c>
      <c r="K412" s="1731"/>
      <c r="L412" s="1733">
        <f t="shared" si="34"/>
        <v>0.0</v>
      </c>
      <c r="M412" s="1734">
        <f t="shared" si="35"/>
        <v>0.0</v>
      </c>
      <c r="N412" s="1735" t="str">
        <f>IF($J400="TC",0,IF($J400="Nso",0,VLOOKUP($A397,'Result Entry'!$B$9:$FW$108,24,0)))</f>
        <v/>
      </c>
    </row>
    <row r="413" spans="8:8" s="1538" ht="54.0" customFormat="1" customHeight="1">
      <c r="A413" s="1443"/>
      <c r="B413" s="1539" t="s">
        <v>70</v>
      </c>
      <c r="C413" s="1551" t="str">
        <f>'Result Entry'!$Z$3</f>
        <v>ENGLISH Comp.</v>
      </c>
      <c r="D413" s="1552"/>
      <c r="E413" s="1728">
        <f>IF($J400="TC",0,IF($J400="Nso",0,VLOOKUP($A397,'Result Entry'!$B$9:$FW$108,25,0)))</f>
        <v>0.0</v>
      </c>
      <c r="F413" s="1729">
        <f>IF($J400="TC",0,IF($J400="Nso",0,VLOOKUP($A397,'Result Entry'!$B$9:$FW$108,26,0)))</f>
        <v>0.0</v>
      </c>
      <c r="G413" s="1736">
        <f t="shared" si="33"/>
        <v>0.0</v>
      </c>
      <c r="H413" s="1683">
        <f>IF($J400="TC",0,IF($J400="Nso",0,VLOOKUP($A397,'Result Entry'!$B$9:$FW$108,30,0)))</f>
        <v>0.0</v>
      </c>
      <c r="I413" s="1737"/>
      <c r="J413" s="1738">
        <f>IF($J400="TC",0,IF($J400="Nso",0,VLOOKUP($A397,'Result Entry'!$B$9:$FW$108,33,0)))</f>
        <v>0.0</v>
      </c>
      <c r="K413" s="1737"/>
      <c r="L413" s="1733">
        <f t="shared" si="34"/>
        <v>0.0</v>
      </c>
      <c r="M413" s="1734">
        <f t="shared" si="35"/>
        <v>0.0</v>
      </c>
      <c r="N413" s="1735" t="str">
        <f>IF($J400="TC",0,IF($J400="Nso",0,VLOOKUP($A397,'Result Entry'!$B$9:$FW$108,38,0)))</f>
        <v/>
      </c>
    </row>
    <row r="414" spans="8:8" s="1538" ht="54.0" customFormat="1" customHeight="1">
      <c r="A414" s="1443"/>
      <c r="B414" s="1539" t="s">
        <v>70</v>
      </c>
      <c r="C414" s="1551" t="str">
        <f>'Result Entry'!$AO$3</f>
        <v>PHYSICS</v>
      </c>
      <c r="D414" s="1552"/>
      <c r="E414" s="1728">
        <f>IF($J400="TC",0,IF($J400="Nso",0,VLOOKUP($A397,'Result Entry'!$B$9:$FW$108,39,0)))</f>
        <v>0.0</v>
      </c>
      <c r="F414" s="1729">
        <f>IF($J400="TC",0,IF($J400="Nso",0,VLOOKUP($A397,'Result Entry'!$B$9:$FW$108,40,0)))</f>
        <v>0.0</v>
      </c>
      <c r="G414" s="1736">
        <f t="shared" si="33"/>
        <v>0.0</v>
      </c>
      <c r="H414" s="1683">
        <f>IF($J400="TC",0,IF($J400="Nso",0,VLOOKUP($A397,'Result Entry'!$B$9:$FW$108,45,0)))</f>
        <v>0.0</v>
      </c>
      <c r="I414" s="1737"/>
      <c r="J414" s="1738">
        <f>IF($J400="TC",0,IF($J400="Nso",0,VLOOKUP($A397,'Result Entry'!$B$9:$FW$108,49,0)))</f>
        <v>0.0</v>
      </c>
      <c r="K414" s="1737"/>
      <c r="L414" s="1733">
        <f t="shared" si="34"/>
        <v>0.0</v>
      </c>
      <c r="M414" s="1734">
        <f t="shared" si="35"/>
        <v>0.0</v>
      </c>
      <c r="N414" s="1735" t="str">
        <f>IF($J400="TC",0,IF($J400="Nso",0,VLOOKUP($A397,'Result Entry'!$B$9:$FW$108,54,0)))</f>
        <v/>
      </c>
    </row>
    <row r="415" spans="8:8" s="1538" ht="54.0" customFormat="1" customHeight="1">
      <c r="A415" s="1443"/>
      <c r="B415" s="1539" t="s">
        <v>70</v>
      </c>
      <c r="C415" s="1551" t="str">
        <f>'Result Entry'!$BF$3</f>
        <v>CHEMISTRY</v>
      </c>
      <c r="D415" s="1552"/>
      <c r="E415" s="1728" t="str">
        <f>IF($J400="TC",0,IF($J400="Nso",0,VLOOKUP($A397,'Result Entry'!$B$9:$FW$108,55,0)))</f>
        <v/>
      </c>
      <c r="F415" s="1729">
        <f>IF($J400="TC",0,IF($J400="Nso",0,VLOOKUP($A397,'Result Entry'!$B$9:$FW$108,56,0)))</f>
        <v>0.0</v>
      </c>
      <c r="G415" s="1736">
        <f t="shared" si="33"/>
        <v>0.0</v>
      </c>
      <c r="H415" s="1683">
        <f>IF($J400="TC",0,IF($J400="Nso",0,VLOOKUP($A397,'Result Entry'!$B$9:$FW$108,61,0)))</f>
        <v>0.0</v>
      </c>
      <c r="I415" s="1737"/>
      <c r="J415" s="1738">
        <f>IF($J400="TC",0,IF($J400="Nso",0,VLOOKUP($A397,'Result Entry'!$B$9:$FW$108,65,0)))</f>
        <v>0.0</v>
      </c>
      <c r="K415" s="1737"/>
      <c r="L415" s="1733">
        <f t="shared" si="34"/>
        <v>0.0</v>
      </c>
      <c r="M415" s="1734">
        <f t="shared" si="35"/>
        <v>0.0</v>
      </c>
      <c r="N415" s="1735" t="str">
        <f>IF($J400="TC",0,IF($J400="Nso",0,VLOOKUP($A397,'Result Entry'!$B$9:$FW$108,70,0)))</f>
        <v/>
      </c>
    </row>
    <row r="416" spans="8:8" s="1538" ht="54.0" customFormat="1" customHeight="1">
      <c r="A416" s="1443"/>
      <c r="B416" s="1539" t="s">
        <v>70</v>
      </c>
      <c r="C416" s="1551" t="str">
        <f>'Result Entry'!$BW$3</f>
        <v>BIOLOGY</v>
      </c>
      <c r="D416" s="1552"/>
      <c r="E416" s="1739" t="str">
        <f>IF($J400="TC",0,IF($J400="Nso",0,VLOOKUP($A397,'Result Entry'!$B$9:$FW$108,71,0)))</f>
        <v/>
      </c>
      <c r="F416" s="1740" t="str">
        <f>IF($J400="TC",0,IF($J400="Nso",0,VLOOKUP($A397,'Result Entry'!$B$9:$FW$108,72,0)))</f>
        <v/>
      </c>
      <c r="G416" s="1741">
        <f t="shared" si="33"/>
        <v>0.0</v>
      </c>
      <c r="H416" s="1742">
        <f>IF($J400="TC",0,IF($J400="Nso",0,VLOOKUP($A397,'Result Entry'!$B$9:$FW$108,77,0)))</f>
        <v>0.0</v>
      </c>
      <c r="I416" s="1743"/>
      <c r="J416" s="1744">
        <f>IF($J400="TC",0,IF($J400="Nso",0,VLOOKUP($A397,'Result Entry'!$B$9:$FW$108,81,0)))</f>
        <v>0.0</v>
      </c>
      <c r="K416" s="1743"/>
      <c r="L416" s="1745">
        <f t="shared" si="34"/>
        <v>0.0</v>
      </c>
      <c r="M416" s="1746">
        <f t="shared" si="35"/>
        <v>0.0</v>
      </c>
      <c r="N416" s="1735">
        <f>IF($J400="TC",0,IF($J400="Nso",0,VLOOKUP($A397,'Result Entry'!$B$9:$FW$108,86,0)))</f>
        <v>0.0</v>
      </c>
    </row>
    <row r="417" spans="8:8" ht="39.75" customHeight="1">
      <c r="A417" s="1443"/>
      <c r="B417" s="1503" t="s">
        <v>70</v>
      </c>
      <c r="C417" s="1565" t="s">
        <v>78</v>
      </c>
      <c r="D417" s="1566"/>
      <c r="E417" s="1567"/>
      <c r="F417" s="1747" t="s">
        <v>79</v>
      </c>
      <c r="G417" s="1748"/>
      <c r="H417" s="1747" t="s">
        <v>80</v>
      </c>
      <c r="I417" s="1749"/>
      <c r="J417" s="1750" t="s">
        <v>42</v>
      </c>
      <c r="K417" s="1797" t="s">
        <v>92</v>
      </c>
      <c r="L417" s="1752" t="s">
        <v>40</v>
      </c>
      <c r="M417" s="1753"/>
      <c r="N417" s="1754" t="s">
        <v>44</v>
      </c>
    </row>
    <row r="418" spans="8:8" ht="39.75" customHeight="1">
      <c r="A418" s="1443"/>
      <c r="B418" s="1503" t="s">
        <v>70</v>
      </c>
      <c r="C418" s="1577"/>
      <c r="D418" s="1578"/>
      <c r="E418" s="1579"/>
      <c r="F418" s="1755">
        <f>IF($J400="TC",0,IF($J400="Nso",0,VLOOKUP($A397,'Result Entry'!$B$9:$FW$108,146,0)))</f>
        <v>0.0</v>
      </c>
      <c r="G418" s="1756"/>
      <c r="H418" s="1757">
        <f>IF($J400="TC",0,IF($J400="Nso",0,VLOOKUP($A397,'Result Entry'!$B$9:$FW$108,147,0)))</f>
        <v>0.0</v>
      </c>
      <c r="I418" s="1758"/>
      <c r="J418" s="1584">
        <f>IF($J400="TC",0,IF($J400="Nso",0,VLOOKUP($A397,'Result Entry'!$B$9:$FW$108,148,0)))</f>
        <v>0.0</v>
      </c>
      <c r="K418" s="1759" t="str">
        <f>IF($J400="TC",0,IF($J400="Nso",0,VLOOKUP($A397,'Result Entry'!$B$9:$FW$108,149,0)))</f>
        <v/>
      </c>
      <c r="L418" s="1586">
        <f>IF($J400="TC",0,IF($J400="Nso",0,VLOOKUP($A397,'Result Entry'!$B$9:$FW$108,150,0)))</f>
        <v>0.0</v>
      </c>
      <c r="M418" s="1587"/>
      <c r="N418" s="1588">
        <f>IF($J400="TC",0,IF($J400="Nso",0,VLOOKUP($A397,'Result Entry'!$B$9:$FW$108,152,0)))</f>
        <v>0.0</v>
      </c>
    </row>
    <row r="419" spans="8:8" ht="39.75" customHeight="1">
      <c r="A419" s="1443"/>
      <c r="B419" s="1503" t="s">
        <v>70</v>
      </c>
      <c r="C419" s="1589" t="s">
        <v>59</v>
      </c>
      <c r="D419" s="1590"/>
      <c r="E419" s="1590"/>
      <c r="F419" s="1590"/>
      <c r="G419" s="1590"/>
      <c r="H419" s="1591"/>
      <c r="I419" s="1592" t="s">
        <v>60</v>
      </c>
      <c r="J419" s="1593"/>
      <c r="K419" s="1760">
        <f>VLOOKUP($A397,'Result Entry'!$B$9:$FW$108,143,0)</f>
        <v>0.0</v>
      </c>
      <c r="L419" s="1761"/>
      <c r="M419" s="1596" t="s">
        <v>38</v>
      </c>
      <c r="N419" s="1597"/>
    </row>
    <row r="420" spans="8:8" ht="39.75" customHeight="1">
      <c r="A420" s="1443"/>
      <c r="B420" s="1503" t="s">
        <v>70</v>
      </c>
      <c r="C420" s="1598" t="s">
        <v>55</v>
      </c>
      <c r="D420" s="1599"/>
      <c r="E420" s="1599"/>
      <c r="F420" s="1600" t="s">
        <v>158</v>
      </c>
      <c r="G420" s="1601"/>
      <c r="H420" s="1602" t="s">
        <v>48</v>
      </c>
      <c r="I420" s="1603" t="s">
        <v>61</v>
      </c>
      <c r="J420" s="1604"/>
      <c r="K420" s="1762">
        <f>VLOOKUP($A397,'Result Entry'!$B$9:$FW$108,144,0)</f>
        <v>0.0</v>
      </c>
      <c r="L420" s="1763"/>
      <c r="M420" s="1607">
        <f>VLOOKUP($A397,'Result Entry'!$B$9:$FW$108,145,0)</f>
        <v>0.0</v>
      </c>
      <c r="N420" s="1608"/>
    </row>
    <row r="421" spans="8:8" ht="39.75" customHeight="1">
      <c r="A421" s="1443"/>
      <c r="B421" s="1503" t="s">
        <v>70</v>
      </c>
      <c r="C421" s="1598"/>
      <c r="D421" s="1599"/>
      <c r="E421" s="1599"/>
      <c r="F421" s="1609"/>
      <c r="G421" s="1610"/>
      <c r="H421" s="1611" t="s">
        <v>100</v>
      </c>
      <c r="I421" s="1612" t="s">
        <v>62</v>
      </c>
      <c r="J421" s="1613"/>
      <c r="K421" s="1764">
        <f>IF($J400="TC","Transferred",IF($J400="Nso","NameSeparated",VLOOKUP($A397,'Result Entry'!$B$9:$FW$108,153,0)))</f>
        <v>0.0</v>
      </c>
      <c r="L421" s="1764"/>
      <c r="M421" s="1764"/>
      <c r="N421" s="1765"/>
    </row>
    <row r="422" spans="8:8" ht="39.75" customHeight="1">
      <c r="A422" s="1443"/>
      <c r="B422" s="1503" t="s">
        <v>70</v>
      </c>
      <c r="C422" s="1766" t="str">
        <f>'Result Entry'!$DU$3</f>
        <v>Foundation Of Information Tech.</v>
      </c>
      <c r="D422" s="1767"/>
      <c r="E422" s="1768"/>
      <c r="F422" s="1769" t="str">
        <f>IF($J400="TC",0,IF($J400="Nso",0,VLOOKUP($A397,'Result Entry'!$B$9:$GS$108,170,0)))</f>
        <v/>
      </c>
      <c r="G422" s="1769"/>
      <c r="H422" s="1770">
        <f>IF($J400="TC",0,IF($J400="Nso",0,VLOOKUP($A397,'Result Entry'!$B$9:$GS$108,112,0)))</f>
        <v>0.0</v>
      </c>
      <c r="I422" s="1621" t="s">
        <v>72</v>
      </c>
      <c r="J422" s="1622"/>
      <c r="K422" s="1771">
        <f>'Result Entry'!$T$2</f>
        <v>45041.0</v>
      </c>
      <c r="L422" s="1772"/>
      <c r="M422" s="1772"/>
      <c r="N422" s="1773"/>
    </row>
    <row r="423" spans="8:8" ht="39.75" customHeight="1">
      <c r="A423" s="1443"/>
      <c r="B423" s="1503" t="s">
        <v>70</v>
      </c>
      <c r="C423" s="1774" t="str">
        <f>'Result Entry'!$EI$3</f>
        <v>G.I.A.I.-II</v>
      </c>
      <c r="D423" s="1775"/>
      <c r="E423" s="1776"/>
      <c r="F423" s="1769" t="str">
        <f>IF($J400="TC",0,IF($J400="Nso",0,VLOOKUP($A397,'Result Entry'!$B$9:$GS$108,174,0)))</f>
        <v/>
      </c>
      <c r="G423" s="1769"/>
      <c r="H423" s="1770">
        <f>IF($J400="TC",0,IF($J400="Nso",0,VLOOKUP($A397,'Result Entry'!$B$9:$GS$108,124,0)))</f>
        <v>0.0</v>
      </c>
      <c r="I423" s="1626"/>
      <c r="J423" s="1627"/>
      <c r="K423" s="1627"/>
      <c r="L423" s="1627"/>
      <c r="M423" s="1627"/>
      <c r="N423" s="1628"/>
    </row>
    <row r="424" spans="8:8" ht="39.75" customHeight="1">
      <c r="A424" s="1443"/>
      <c r="B424" s="1503" t="s">
        <v>70</v>
      </c>
      <c r="C424" s="1774" t="str">
        <f>'Result Entry'!$EU$3</f>
        <v>SOC.SER.PLAN</v>
      </c>
      <c r="D424" s="1775"/>
      <c r="E424" s="1776"/>
      <c r="F424" s="1769">
        <f>IF($J400="TC",0,IF($J400="Nso",0,VLOOKUP($A397,'Result Entry'!$B$9:$HS$108,178,0)))</f>
        <v>0.0</v>
      </c>
      <c r="G424" s="1769"/>
      <c r="H424" s="1770">
        <f>IF($J400="TC",0,IF($J400="Nso",0,VLOOKUP($A397,'Result Entry'!$B$9:$GS$108,136,0)))</f>
        <v>0.0</v>
      </c>
      <c r="I424" s="1629" t="s">
        <v>175</v>
      </c>
      <c r="J424" s="1630"/>
      <c r="K424" s="1798"/>
      <c r="L424" s="1799"/>
      <c r="M424" s="1799"/>
      <c r="N424" s="1800"/>
    </row>
    <row r="425" spans="8:8" ht="39.75" customHeight="1">
      <c r="A425" s="1443"/>
      <c r="B425" s="1503" t="s">
        <v>70</v>
      </c>
      <c r="C425" s="1774" t="str">
        <f>'Result Entry'!$FG$3</f>
        <v>Jeewan Kaushal</v>
      </c>
      <c r="D425" s="1775"/>
      <c r="E425" s="1776"/>
      <c r="F425" s="1769" t="str">
        <f>IF($J400="TC",0,IF($J400="Nso",0,VLOOKUP($A397,'Result Entry'!$B$9:$HS$108,182,0)))</f>
        <v/>
      </c>
      <c r="G425" s="1769"/>
      <c r="H425" s="1770">
        <f>IF($J400="TC",0,IF($J400="Nso",0,VLOOKUP($A397,'Result Entry'!$B$9:$HS$108,136,0)))</f>
        <v>0.0</v>
      </c>
      <c r="I425" s="1629" t="s">
        <v>149</v>
      </c>
      <c r="J425" s="1630"/>
      <c r="K425" s="1630"/>
      <c r="L425" s="1630"/>
      <c r="M425" s="1630"/>
      <c r="N425" s="1634"/>
    </row>
    <row r="426" spans="8:8" ht="39.75" customHeight="1">
      <c r="A426" s="1443"/>
      <c r="B426" s="1483" t="s">
        <v>70</v>
      </c>
      <c r="C426" s="1777" t="s">
        <v>181</v>
      </c>
      <c r="D426" s="1778"/>
      <c r="E426" s="1779"/>
      <c r="F426" s="1780" t="s">
        <v>182</v>
      </c>
      <c r="G426" s="1781"/>
      <c r="H426" s="1782" t="s">
        <v>31</v>
      </c>
      <c r="I426" s="1629" t="s">
        <v>176</v>
      </c>
      <c r="J426" s="1630"/>
      <c r="K426" s="1630"/>
      <c r="L426" s="1630"/>
      <c r="M426" s="1630"/>
      <c r="N426" s="1634"/>
    </row>
    <row r="427" spans="8:8" ht="39.75" customHeight="1">
      <c r="A427" s="1443"/>
      <c r="B427" s="1483" t="s">
        <v>70</v>
      </c>
      <c r="C427" s="1783"/>
      <c r="D427" s="1784"/>
      <c r="E427" s="1785"/>
      <c r="F427" s="1786" t="s">
        <v>183</v>
      </c>
      <c r="G427" s="1787"/>
      <c r="H427" s="1788" t="s">
        <v>180</v>
      </c>
      <c r="I427" s="1647" t="s">
        <v>68</v>
      </c>
      <c r="J427" s="1648"/>
      <c r="K427" s="1648"/>
      <c r="L427" s="1648"/>
      <c r="M427" s="1648"/>
      <c r="N427" s="1649"/>
    </row>
    <row r="428" spans="8:8" ht="39.75" customHeight="1">
      <c r="A428" s="1443"/>
      <c r="B428" s="1483" t="s">
        <v>70</v>
      </c>
      <c r="C428" s="1783"/>
      <c r="D428" s="1784"/>
      <c r="E428" s="1785"/>
      <c r="F428" s="1786" t="s">
        <v>186</v>
      </c>
      <c r="G428" s="1787"/>
      <c r="H428" s="1788" t="s">
        <v>63</v>
      </c>
      <c r="I428" s="1650"/>
      <c r="J428" s="1651"/>
      <c r="K428" s="1651"/>
      <c r="L428" s="1651"/>
      <c r="M428" s="1651"/>
      <c r="N428" s="1652"/>
    </row>
    <row r="429" spans="8:8" ht="39.75" customHeight="1">
      <c r="A429" s="1443"/>
      <c r="B429" s="1483" t="s">
        <v>70</v>
      </c>
      <c r="C429" s="1783"/>
      <c r="D429" s="1784"/>
      <c r="E429" s="1785"/>
      <c r="F429" s="1786" t="s">
        <v>187</v>
      </c>
      <c r="G429" s="1787"/>
      <c r="H429" s="1788" t="s">
        <v>64</v>
      </c>
      <c r="I429" s="1650"/>
      <c r="J429" s="1651"/>
      <c r="K429" s="1651"/>
      <c r="L429" s="1651"/>
      <c r="M429" s="1651"/>
      <c r="N429" s="1652"/>
    </row>
    <row r="430" spans="8:8" ht="39.75" customHeight="1">
      <c r="A430" s="1443"/>
      <c r="B430" s="1483" t="s">
        <v>70</v>
      </c>
      <c r="C430" s="1783"/>
      <c r="D430" s="1784"/>
      <c r="E430" s="1785"/>
      <c r="F430" s="1786" t="s">
        <v>184</v>
      </c>
      <c r="G430" s="1787"/>
      <c r="H430" s="1788" t="s">
        <v>66</v>
      </c>
      <c r="I430" s="1653" t="s">
        <v>81</v>
      </c>
      <c r="J430" s="1654"/>
      <c r="K430" s="1654"/>
      <c r="L430" s="1654"/>
      <c r="M430" s="1654"/>
      <c r="N430" s="1655"/>
    </row>
    <row r="431" spans="8:8" ht="39.75" customHeight="1">
      <c r="A431" s="1443"/>
      <c r="B431" s="1656" t="s">
        <v>70</v>
      </c>
      <c r="C431" s="1789"/>
      <c r="D431" s="1790"/>
      <c r="E431" s="1791"/>
      <c r="F431" s="1792" t="s">
        <v>185</v>
      </c>
      <c r="G431" s="1793"/>
      <c r="H431" s="1794" t="s">
        <v>65</v>
      </c>
      <c r="I431" s="1663"/>
      <c r="J431" s="1664"/>
      <c r="K431" s="1664"/>
      <c r="L431" s="1664"/>
      <c r="M431" s="1664"/>
      <c r="N431" s="1665"/>
    </row>
    <row r="432" spans="8:8" s="927" ht="123.75" customFormat="1" customHeight="1">
      <c r="A432" s="1439"/>
      <c r="B432" s="1795"/>
      <c r="C432" s="1796"/>
      <c r="D432" s="1796"/>
      <c r="E432" s="1796"/>
      <c r="F432" s="1796"/>
      <c r="G432" s="1796"/>
      <c r="H432" s="1796"/>
      <c r="I432" s="1796"/>
      <c r="J432" s="1796"/>
      <c r="K432" s="1796"/>
      <c r="L432" s="1796"/>
      <c r="M432" s="1796"/>
      <c r="N432" s="1796"/>
    </row>
    <row r="433" spans="8:8" ht="24.75" customHeight="1">
      <c r="A433" s="1441">
        <f>A397+1</f>
        <v>13.0</v>
      </c>
      <c r="B433" s="1442" t="s">
        <v>51</v>
      </c>
      <c r="C433" s="1442"/>
      <c r="D433" s="1442"/>
      <c r="E433" s="1442"/>
      <c r="F433" s="1442"/>
      <c r="G433" s="1442"/>
      <c r="H433" s="1442"/>
      <c r="I433" s="1442"/>
      <c r="J433" s="1442"/>
      <c r="K433" s="1442"/>
      <c r="L433" s="1442"/>
      <c r="M433" s="1442"/>
      <c r="N433" s="1442"/>
    </row>
    <row r="434" spans="8:8" ht="62.25" customHeight="1">
      <c r="A434" s="1443"/>
      <c r="B434" s="1444"/>
      <c r="C434" s="1445"/>
      <c r="D434" s="1671" t="str">
        <f>Master!$E$8</f>
        <v>Govt. Sr. Secondary School </v>
      </c>
      <c r="E434" s="1672"/>
      <c r="F434" s="1672"/>
      <c r="G434" s="1672"/>
      <c r="H434" s="1672"/>
      <c r="I434" s="1672"/>
      <c r="J434" s="1672"/>
      <c r="K434" s="1672"/>
      <c r="L434" s="1672"/>
      <c r="M434" s="1672"/>
      <c r="N434" s="1673"/>
    </row>
    <row r="435" spans="8:8" ht="33.0" customHeight="1">
      <c r="A435" s="1443"/>
      <c r="B435" s="1449"/>
      <c r="C435" s="1450"/>
      <c r="D435" s="1451" t="str">
        <f>Master!$E$11</f>
        <v>P.S.-Bapini (Jodhpur)</v>
      </c>
      <c r="E435" s="1452"/>
      <c r="F435" s="1452"/>
      <c r="G435" s="1452"/>
      <c r="H435" s="1452"/>
      <c r="I435" s="1452"/>
      <c r="J435" s="1452"/>
      <c r="K435" s="1452"/>
      <c r="L435" s="1452"/>
      <c r="M435" s="1452"/>
      <c r="N435" s="1453"/>
    </row>
    <row r="436" spans="8:8" ht="30.0" customHeight="1">
      <c r="A436" s="1443"/>
      <c r="B436" s="1454"/>
      <c r="C436" s="1455" t="s">
        <v>151</v>
      </c>
      <c r="D436" s="1456"/>
      <c r="E436" s="1456"/>
      <c r="F436" s="1456"/>
      <c r="G436" s="1457"/>
      <c r="H436" s="1458" t="s">
        <v>128</v>
      </c>
      <c r="I436" s="1458"/>
      <c r="J436" s="1674">
        <f>VLOOKUP(A433,'Result Entry'!$B$6:$K$108,6,0)</f>
        <v>0.0</v>
      </c>
      <c r="K436" s="1460" t="s">
        <v>69</v>
      </c>
      <c r="L436" s="1461"/>
      <c r="M436" s="1462">
        <f>Master!$E$14</f>
        <v>8.151106901E9</v>
      </c>
      <c r="N436" s="1463"/>
    </row>
    <row r="437" spans="8:8" ht="30.0" customHeight="1">
      <c r="A437" s="1443"/>
      <c r="B437" s="1464"/>
      <c r="C437" s="1465"/>
      <c r="D437" s="1466"/>
      <c r="E437" s="1466"/>
      <c r="F437" s="1466"/>
      <c r="G437" s="1467"/>
      <c r="H437" s="1468"/>
      <c r="I437" s="1468"/>
      <c r="J437" s="1675"/>
      <c r="K437" s="1470" t="s">
        <v>67</v>
      </c>
      <c r="L437" s="1471"/>
      <c r="M437" s="1472"/>
      <c r="N437" s="1473"/>
      <c r="O437" s="23" t="s">
        <v>157</v>
      </c>
    </row>
    <row r="438" spans="8:8" ht="30.0" customHeight="1">
      <c r="A438" s="1443"/>
      <c r="B438" s="1464"/>
      <c r="C438" s="1474"/>
      <c r="D438" s="1475"/>
      <c r="E438" s="1475"/>
      <c r="F438" s="1475"/>
      <c r="G438" s="1476"/>
      <c r="H438" s="1477"/>
      <c r="I438" s="1477"/>
      <c r="J438" s="1676"/>
      <c r="K438" s="1479" t="s">
        <v>52</v>
      </c>
      <c r="L438" s="1480"/>
      <c r="M438" s="1481" t="str">
        <f>Master!$E$6</f>
        <v>2022-23</v>
      </c>
      <c r="N438" s="1482"/>
    </row>
    <row r="439" spans="8:8" ht="39.75" customHeight="1">
      <c r="A439" s="1443"/>
      <c r="B439" s="1483" t="s">
        <v>70</v>
      </c>
      <c r="C439" s="1677" t="s">
        <v>21</v>
      </c>
      <c r="D439" s="1678"/>
      <c r="E439" s="1678"/>
      <c r="F439" s="1679"/>
      <c r="G439" s="1680" t="s">
        <v>150</v>
      </c>
      <c r="H439" s="1681">
        <f>VLOOKUP($A433,'Result Entry'!$B$9:$FW$108,4,0)</f>
        <v>0.0</v>
      </c>
      <c r="I439" s="1681"/>
      <c r="J439" s="1681"/>
      <c r="K439" s="1681"/>
      <c r="L439" s="1681"/>
      <c r="M439" s="1681"/>
      <c r="N439" s="1682"/>
    </row>
    <row r="440" spans="8:8" ht="39.75" customHeight="1">
      <c r="A440" s="1443"/>
      <c r="B440" s="1483" t="s">
        <v>70</v>
      </c>
      <c r="C440" s="1683" t="s">
        <v>23</v>
      </c>
      <c r="D440" s="1684"/>
      <c r="E440" s="1684"/>
      <c r="F440" s="1685"/>
      <c r="G440" s="1686" t="s">
        <v>150</v>
      </c>
      <c r="H440" s="1687">
        <f>VLOOKUP($A433,'Result Entry'!$B$9:$FW$108,7,0)</f>
        <v>0.0</v>
      </c>
      <c r="I440" s="1687"/>
      <c r="J440" s="1687"/>
      <c r="K440" s="1687"/>
      <c r="L440" s="1687"/>
      <c r="M440" s="1687"/>
      <c r="N440" s="1688"/>
    </row>
    <row r="441" spans="8:8" ht="39.75" customHeight="1">
      <c r="A441" s="1443"/>
      <c r="B441" s="1483" t="s">
        <v>70</v>
      </c>
      <c r="C441" s="1683" t="s">
        <v>24</v>
      </c>
      <c r="D441" s="1684"/>
      <c r="E441" s="1684"/>
      <c r="F441" s="1685"/>
      <c r="G441" s="1686" t="s">
        <v>150</v>
      </c>
      <c r="H441" s="1687">
        <f>VLOOKUP($A433,'Result Entry'!$B$9:$FW$108,8,0)</f>
        <v>0.0</v>
      </c>
      <c r="I441" s="1687"/>
      <c r="J441" s="1687"/>
      <c r="K441" s="1687"/>
      <c r="L441" s="1687"/>
      <c r="M441" s="1687"/>
      <c r="N441" s="1688"/>
    </row>
    <row r="442" spans="8:8" ht="39.75" customHeight="1">
      <c r="A442" s="1443"/>
      <c r="B442" s="1483" t="s">
        <v>70</v>
      </c>
      <c r="C442" s="1683" t="s">
        <v>53</v>
      </c>
      <c r="D442" s="1684"/>
      <c r="E442" s="1684"/>
      <c r="F442" s="1685"/>
      <c r="G442" s="1686" t="s">
        <v>150</v>
      </c>
      <c r="H442" s="1687">
        <f>VLOOKUP($A433,'Result Entry'!$B$9:$FW$108,9,0)</f>
        <v>0.0</v>
      </c>
      <c r="I442" s="1687"/>
      <c r="J442" s="1687"/>
      <c r="K442" s="1687"/>
      <c r="L442" s="1687"/>
      <c r="M442" s="1687"/>
      <c r="N442" s="1688"/>
    </row>
    <row r="443" spans="8:8" ht="39.75" customHeight="1">
      <c r="A443" s="1443"/>
      <c r="B443" s="1483" t="s">
        <v>70</v>
      </c>
      <c r="C443" s="1683" t="s">
        <v>54</v>
      </c>
      <c r="D443" s="1684"/>
      <c r="E443" s="1684"/>
      <c r="F443" s="1685"/>
      <c r="G443" s="1686" t="s">
        <v>150</v>
      </c>
      <c r="H443" s="1689" t="str">
        <f>CONCATENATE('Result Entry'!$G$4,'Result Entry'!$J$4)</f>
        <v>11(A)</v>
      </c>
      <c r="I443" s="1687"/>
      <c r="J443" s="1687"/>
      <c r="K443" s="1687"/>
      <c r="L443" s="1687"/>
      <c r="M443" s="1687"/>
      <c r="N443" s="1688"/>
    </row>
    <row r="444" spans="8:8" ht="39.75" customHeight="1">
      <c r="A444" s="1443"/>
      <c r="B444" s="1483" t="s">
        <v>70</v>
      </c>
      <c r="C444" s="1690" t="s">
        <v>26</v>
      </c>
      <c r="D444" s="1691"/>
      <c r="E444" s="1691"/>
      <c r="F444" s="1692"/>
      <c r="G444" s="1693" t="s">
        <v>150</v>
      </c>
      <c r="H444" s="1694">
        <f>VLOOKUP($A433,'Result Entry'!$B$9:$FW$108,10,0)</f>
        <v>0.0</v>
      </c>
      <c r="I444" s="1694"/>
      <c r="J444" s="1694"/>
      <c r="K444" s="1694"/>
      <c r="L444" s="1694"/>
      <c r="M444" s="1694"/>
      <c r="N444" s="1695"/>
    </row>
    <row r="445" spans="8:8" ht="30.0" customHeight="1">
      <c r="A445" s="1443"/>
      <c r="B445" s="1503" t="s">
        <v>70</v>
      </c>
      <c r="C445" s="1696" t="s">
        <v>168</v>
      </c>
      <c r="D445" s="1697"/>
      <c r="E445" s="1698" t="s">
        <v>73</v>
      </c>
      <c r="F445" s="1699" t="s">
        <v>74</v>
      </c>
      <c r="G445" s="1700" t="s">
        <v>169</v>
      </c>
      <c r="H445" s="1701" t="s">
        <v>56</v>
      </c>
      <c r="I445" s="1702"/>
      <c r="J445" s="1703" t="s">
        <v>85</v>
      </c>
      <c r="K445" s="1704"/>
      <c r="L445" s="1705" t="s">
        <v>170</v>
      </c>
      <c r="M445" s="1706" t="s">
        <v>77</v>
      </c>
      <c r="N445" s="1707" t="s">
        <v>99</v>
      </c>
    </row>
    <row r="446" spans="8:8" ht="30.0" customHeight="1">
      <c r="A446" s="1443"/>
      <c r="B446" s="1503"/>
      <c r="C446" s="1708"/>
      <c r="D446" s="1709"/>
      <c r="E446" s="1710"/>
      <c r="F446" s="1711"/>
      <c r="G446" s="1712"/>
      <c r="H446" s="1713"/>
      <c r="I446" s="1714"/>
      <c r="J446" s="1715"/>
      <c r="K446" s="1716"/>
      <c r="L446" s="1717"/>
      <c r="M446" s="1718"/>
      <c r="N446" s="1719"/>
    </row>
    <row r="447" spans="8:8" ht="39.75" customHeight="1">
      <c r="A447" s="1443"/>
      <c r="B447" s="1503" t="s">
        <v>70</v>
      </c>
      <c r="C447" s="1528" t="s">
        <v>57</v>
      </c>
      <c r="D447" s="1529"/>
      <c r="E447" s="1720">
        <f>'Result Entry'!$L$7</f>
        <v>10.0</v>
      </c>
      <c r="F447" s="1721">
        <f>'Result Entry'!$M$7</f>
        <v>10.0</v>
      </c>
      <c r="G447" s="1722">
        <f t="shared" si="36" ref="G447:G452">SUM(E447:F447)</f>
        <v>20.0</v>
      </c>
      <c r="H447" s="1723">
        <f>'Result Entry'!$AU$7</f>
        <v>70.0</v>
      </c>
      <c r="I447" s="1724"/>
      <c r="J447" s="1725">
        <f>'Result Entry'!$AY$7</f>
        <v>100.0</v>
      </c>
      <c r="K447" s="1724"/>
      <c r="L447" s="1722">
        <f t="shared" si="37" ref="L447:L452">SUM(H447,J447)</f>
        <v>170.0</v>
      </c>
      <c r="M447" s="1726">
        <f t="shared" si="38" ref="M447:M452">SUM(G447,L447)</f>
        <v>190.0</v>
      </c>
      <c r="N447" s="1727"/>
    </row>
    <row r="448" spans="8:8" s="1538" ht="54.0" customFormat="1" customHeight="1">
      <c r="A448" s="1443"/>
      <c r="B448" s="1539" t="s">
        <v>70</v>
      </c>
      <c r="C448" s="1540" t="str">
        <f>'Result Entry'!$L$3</f>
        <v>HINDI Comp.</v>
      </c>
      <c r="D448" s="1541"/>
      <c r="E448" s="1728">
        <f>IF($J436="TC",0,IF($J436="Nso",0,VLOOKUP($A433,'Result Entry'!$B$9:$FW$108,11,0)))</f>
        <v>0.0</v>
      </c>
      <c r="F448" s="1729">
        <f>IF($J436="TC",0,IF($J436="Nso",0,VLOOKUP($A433,'Result Entry'!$B$9:$FW$108,12,0)))</f>
        <v>0.0</v>
      </c>
      <c r="G448" s="1730">
        <f t="shared" si="36"/>
        <v>0.0</v>
      </c>
      <c r="H448" s="1677">
        <f>IF($J436="TC",0,IF($J436="Nso",0,VLOOKUP($A433,'Result Entry'!$B$9:$FW$108,16,0)))</f>
        <v>0.0</v>
      </c>
      <c r="I448" s="1731"/>
      <c r="J448" s="1732">
        <f>IF($J436="TC",0,IF($J436="Nso",0,VLOOKUP($A433,'Result Entry'!$B$9:$FW$108,19,0)))</f>
        <v>0.0</v>
      </c>
      <c r="K448" s="1731"/>
      <c r="L448" s="1733">
        <f t="shared" si="37"/>
        <v>0.0</v>
      </c>
      <c r="M448" s="1734">
        <f t="shared" si="38"/>
        <v>0.0</v>
      </c>
      <c r="N448" s="1735" t="str">
        <f>IF($J436="TC",0,IF($J436="Nso",0,VLOOKUP($A433,'Result Entry'!$B$9:$FW$108,24,0)))</f>
        <v/>
      </c>
    </row>
    <row r="449" spans="8:8" s="1538" ht="54.0" customFormat="1" customHeight="1">
      <c r="A449" s="1443"/>
      <c r="B449" s="1539" t="s">
        <v>70</v>
      </c>
      <c r="C449" s="1551" t="str">
        <f>'Result Entry'!$Z$3</f>
        <v>ENGLISH Comp.</v>
      </c>
      <c r="D449" s="1552"/>
      <c r="E449" s="1728">
        <f>IF($J436="TC",0,IF($J436="Nso",0,VLOOKUP($A433,'Result Entry'!$B$9:$FW$108,25,0)))</f>
        <v>0.0</v>
      </c>
      <c r="F449" s="1729">
        <f>IF($J436="TC",0,IF($J436="Nso",0,VLOOKUP($A433,'Result Entry'!$B$9:$FW$108,26,0)))</f>
        <v>0.0</v>
      </c>
      <c r="G449" s="1736">
        <f t="shared" si="36"/>
        <v>0.0</v>
      </c>
      <c r="H449" s="1683">
        <f>IF($J436="TC",0,IF($J436="Nso",0,VLOOKUP($A433,'Result Entry'!$B$9:$FW$108,30,0)))</f>
        <v>0.0</v>
      </c>
      <c r="I449" s="1737"/>
      <c r="J449" s="1738">
        <f>IF($J436="TC",0,IF($J436="Nso",0,VLOOKUP($A433,'Result Entry'!$B$9:$FW$108,33,0)))</f>
        <v>0.0</v>
      </c>
      <c r="K449" s="1737"/>
      <c r="L449" s="1733">
        <f t="shared" si="37"/>
        <v>0.0</v>
      </c>
      <c r="M449" s="1734">
        <f t="shared" si="38"/>
        <v>0.0</v>
      </c>
      <c r="N449" s="1735" t="str">
        <f>IF($J436="TC",0,IF($J436="Nso",0,VLOOKUP($A433,'Result Entry'!$B$9:$FW$108,38,0)))</f>
        <v/>
      </c>
    </row>
    <row r="450" spans="8:8" s="1538" ht="54.0" customFormat="1" customHeight="1">
      <c r="A450" s="1443"/>
      <c r="B450" s="1539" t="s">
        <v>70</v>
      </c>
      <c r="C450" s="1551" t="str">
        <f>'Result Entry'!$AO$3</f>
        <v>PHYSICS</v>
      </c>
      <c r="D450" s="1552"/>
      <c r="E450" s="1728">
        <f>IF($J436="TC",0,IF($J436="Nso",0,VLOOKUP($A433,'Result Entry'!$B$9:$FW$108,39,0)))</f>
        <v>0.0</v>
      </c>
      <c r="F450" s="1729">
        <f>IF($J436="TC",0,IF($J436="Nso",0,VLOOKUP($A433,'Result Entry'!$B$9:$FW$108,40,0)))</f>
        <v>0.0</v>
      </c>
      <c r="G450" s="1736">
        <f t="shared" si="36"/>
        <v>0.0</v>
      </c>
      <c r="H450" s="1683">
        <f>IF($J436="TC",0,IF($J436="Nso",0,VLOOKUP($A433,'Result Entry'!$B$9:$FW$108,45,0)))</f>
        <v>0.0</v>
      </c>
      <c r="I450" s="1737"/>
      <c r="J450" s="1738">
        <f>IF($J436="TC",0,IF($J436="Nso",0,VLOOKUP($A433,'Result Entry'!$B$9:$FW$108,49,0)))</f>
        <v>0.0</v>
      </c>
      <c r="K450" s="1737"/>
      <c r="L450" s="1733">
        <f t="shared" si="37"/>
        <v>0.0</v>
      </c>
      <c r="M450" s="1734">
        <f t="shared" si="38"/>
        <v>0.0</v>
      </c>
      <c r="N450" s="1735" t="str">
        <f>IF($J436="TC",0,IF($J436="Nso",0,VLOOKUP($A433,'Result Entry'!$B$9:$FW$108,54,0)))</f>
        <v/>
      </c>
    </row>
    <row r="451" spans="8:8" s="1538" ht="54.0" customFormat="1" customHeight="1">
      <c r="A451" s="1443"/>
      <c r="B451" s="1539" t="s">
        <v>70</v>
      </c>
      <c r="C451" s="1551" t="str">
        <f>'Result Entry'!$BF$3</f>
        <v>CHEMISTRY</v>
      </c>
      <c r="D451" s="1552"/>
      <c r="E451" s="1728" t="str">
        <f>IF($J436="TC",0,IF($J436="Nso",0,VLOOKUP($A433,'Result Entry'!$B$9:$FW$108,55,0)))</f>
        <v/>
      </c>
      <c r="F451" s="1729">
        <f>IF($J436="TC",0,IF($J436="Nso",0,VLOOKUP($A433,'Result Entry'!$B$9:$FW$108,56,0)))</f>
        <v>0.0</v>
      </c>
      <c r="G451" s="1736">
        <f t="shared" si="36"/>
        <v>0.0</v>
      </c>
      <c r="H451" s="1683">
        <f>IF($J436="TC",0,IF($J436="Nso",0,VLOOKUP($A433,'Result Entry'!$B$9:$FW$108,61,0)))</f>
        <v>0.0</v>
      </c>
      <c r="I451" s="1737"/>
      <c r="J451" s="1738">
        <f>IF($J436="TC",0,IF($J436="Nso",0,VLOOKUP($A433,'Result Entry'!$B$9:$FW$108,65,0)))</f>
        <v>0.0</v>
      </c>
      <c r="K451" s="1737"/>
      <c r="L451" s="1733">
        <f t="shared" si="37"/>
        <v>0.0</v>
      </c>
      <c r="M451" s="1734">
        <f t="shared" si="38"/>
        <v>0.0</v>
      </c>
      <c r="N451" s="1735" t="str">
        <f>IF($J436="TC",0,IF($J436="Nso",0,VLOOKUP($A433,'Result Entry'!$B$9:$FW$108,70,0)))</f>
        <v/>
      </c>
    </row>
    <row r="452" spans="8:8" s="1538" ht="54.0" customFormat="1" customHeight="1">
      <c r="A452" s="1443"/>
      <c r="B452" s="1539" t="s">
        <v>70</v>
      </c>
      <c r="C452" s="1551" t="str">
        <f>'Result Entry'!$BW$3</f>
        <v>BIOLOGY</v>
      </c>
      <c r="D452" s="1552"/>
      <c r="E452" s="1739" t="str">
        <f>IF($J436="TC",0,IF($J436="Nso",0,VLOOKUP($A433,'Result Entry'!$B$9:$FW$108,71,0)))</f>
        <v/>
      </c>
      <c r="F452" s="1740" t="str">
        <f>IF($J436="TC",0,IF($J436="Nso",0,VLOOKUP($A433,'Result Entry'!$B$9:$FW$108,72,0)))</f>
        <v/>
      </c>
      <c r="G452" s="1741">
        <f t="shared" si="36"/>
        <v>0.0</v>
      </c>
      <c r="H452" s="1742">
        <f>IF($J436="TC",0,IF($J436="Nso",0,VLOOKUP($A433,'Result Entry'!$B$9:$FW$108,77,0)))</f>
        <v>0.0</v>
      </c>
      <c r="I452" s="1743"/>
      <c r="J452" s="1744">
        <f>IF($J436="TC",0,IF($J436="Nso",0,VLOOKUP($A433,'Result Entry'!$B$9:$FW$108,81,0)))</f>
        <v>0.0</v>
      </c>
      <c r="K452" s="1743"/>
      <c r="L452" s="1745">
        <f t="shared" si="37"/>
        <v>0.0</v>
      </c>
      <c r="M452" s="1746">
        <f t="shared" si="38"/>
        <v>0.0</v>
      </c>
      <c r="N452" s="1735">
        <f>IF($J436="TC",0,IF($J436="Nso",0,VLOOKUP($A433,'Result Entry'!$B$9:$FW$108,86,0)))</f>
        <v>0.0</v>
      </c>
    </row>
    <row r="453" spans="8:8" ht="39.75" customHeight="1">
      <c r="A453" s="1443"/>
      <c r="B453" s="1503" t="s">
        <v>70</v>
      </c>
      <c r="C453" s="1565" t="s">
        <v>78</v>
      </c>
      <c r="D453" s="1566"/>
      <c r="E453" s="1567"/>
      <c r="F453" s="1747" t="s">
        <v>79</v>
      </c>
      <c r="G453" s="1748"/>
      <c r="H453" s="1747" t="s">
        <v>80</v>
      </c>
      <c r="I453" s="1749"/>
      <c r="J453" s="1750" t="s">
        <v>42</v>
      </c>
      <c r="K453" s="1797" t="s">
        <v>92</v>
      </c>
      <c r="L453" s="1752" t="s">
        <v>40</v>
      </c>
      <c r="M453" s="1753"/>
      <c r="N453" s="1754" t="s">
        <v>44</v>
      </c>
    </row>
    <row r="454" spans="8:8" ht="39.75" customHeight="1">
      <c r="A454" s="1443"/>
      <c r="B454" s="1503" t="s">
        <v>70</v>
      </c>
      <c r="C454" s="1577"/>
      <c r="D454" s="1578"/>
      <c r="E454" s="1579"/>
      <c r="F454" s="1755">
        <f>IF($J436="TC",0,IF($J436="Nso",0,VLOOKUP($A433,'Result Entry'!$B$9:$FW$108,146,0)))</f>
        <v>0.0</v>
      </c>
      <c r="G454" s="1756"/>
      <c r="H454" s="1757">
        <f>IF($J436="TC",0,IF($J436="Nso",0,VLOOKUP($A433,'Result Entry'!$B$9:$FW$108,147,0)))</f>
        <v>0.0</v>
      </c>
      <c r="I454" s="1758"/>
      <c r="J454" s="1584">
        <f>IF($J436="TC",0,IF($J436="Nso",0,VLOOKUP($A433,'Result Entry'!$B$9:$FW$108,148,0)))</f>
        <v>0.0</v>
      </c>
      <c r="K454" s="1759" t="str">
        <f>IF($J436="TC",0,IF($J436="Nso",0,VLOOKUP($A433,'Result Entry'!$B$9:$FW$108,149,0)))</f>
        <v/>
      </c>
      <c r="L454" s="1586">
        <f>IF($J436="TC",0,IF($J436="Nso",0,VLOOKUP($A433,'Result Entry'!$B$9:$FW$108,150,0)))</f>
        <v>0.0</v>
      </c>
      <c r="M454" s="1587"/>
      <c r="N454" s="1588">
        <f>IF($J436="TC",0,IF($J436="Nso",0,VLOOKUP($A433,'Result Entry'!$B$9:$FW$108,152,0)))</f>
        <v>0.0</v>
      </c>
    </row>
    <row r="455" spans="8:8" ht="39.75" customHeight="1">
      <c r="A455" s="1443"/>
      <c r="B455" s="1503" t="s">
        <v>70</v>
      </c>
      <c r="C455" s="1589" t="s">
        <v>59</v>
      </c>
      <c r="D455" s="1590"/>
      <c r="E455" s="1590"/>
      <c r="F455" s="1590"/>
      <c r="G455" s="1590"/>
      <c r="H455" s="1591"/>
      <c r="I455" s="1592" t="s">
        <v>60</v>
      </c>
      <c r="J455" s="1593"/>
      <c r="K455" s="1760">
        <f>VLOOKUP($A433,'Result Entry'!$B$9:$FW$108,143,0)</f>
        <v>0.0</v>
      </c>
      <c r="L455" s="1761"/>
      <c r="M455" s="1596" t="s">
        <v>38</v>
      </c>
      <c r="N455" s="1597"/>
    </row>
    <row r="456" spans="8:8" ht="39.75" customHeight="1">
      <c r="A456" s="1443"/>
      <c r="B456" s="1503" t="s">
        <v>70</v>
      </c>
      <c r="C456" s="1598" t="s">
        <v>55</v>
      </c>
      <c r="D456" s="1599"/>
      <c r="E456" s="1599"/>
      <c r="F456" s="1600" t="s">
        <v>158</v>
      </c>
      <c r="G456" s="1601"/>
      <c r="H456" s="1602" t="s">
        <v>48</v>
      </c>
      <c r="I456" s="1603" t="s">
        <v>61</v>
      </c>
      <c r="J456" s="1604"/>
      <c r="K456" s="1762">
        <f>VLOOKUP($A433,'Result Entry'!$B$9:$FW$108,144,0)</f>
        <v>0.0</v>
      </c>
      <c r="L456" s="1763"/>
      <c r="M456" s="1607">
        <f>VLOOKUP($A433,'Result Entry'!$B$9:$FW$108,145,0)</f>
        <v>0.0</v>
      </c>
      <c r="N456" s="1608"/>
    </row>
    <row r="457" spans="8:8" ht="39.75" customHeight="1">
      <c r="A457" s="1443"/>
      <c r="B457" s="1503" t="s">
        <v>70</v>
      </c>
      <c r="C457" s="1598"/>
      <c r="D457" s="1599"/>
      <c r="E457" s="1599"/>
      <c r="F457" s="1609"/>
      <c r="G457" s="1610"/>
      <c r="H457" s="1611" t="s">
        <v>100</v>
      </c>
      <c r="I457" s="1612" t="s">
        <v>62</v>
      </c>
      <c r="J457" s="1613"/>
      <c r="K457" s="1764">
        <f>IF($J436="TC","Transferred",IF($J436="Nso","NameSeparated",VLOOKUP($A433,'Result Entry'!$B$9:$FW$108,153,0)))</f>
        <v>0.0</v>
      </c>
      <c r="L457" s="1764"/>
      <c r="M457" s="1764"/>
      <c r="N457" s="1765"/>
    </row>
    <row r="458" spans="8:8" ht="39.75" customHeight="1">
      <c r="A458" s="1443"/>
      <c r="B458" s="1503" t="s">
        <v>70</v>
      </c>
      <c r="C458" s="1766" t="str">
        <f>'Result Entry'!$DU$3</f>
        <v>Foundation Of Information Tech.</v>
      </c>
      <c r="D458" s="1767"/>
      <c r="E458" s="1768"/>
      <c r="F458" s="1769" t="str">
        <f>IF($J436="TC",0,IF($J436="Nso",0,VLOOKUP($A433,'Result Entry'!$B$9:$GS$108,170,0)))</f>
        <v/>
      </c>
      <c r="G458" s="1769"/>
      <c r="H458" s="1770">
        <f>IF($J436="TC",0,IF($J436="Nso",0,VLOOKUP($A433,'Result Entry'!$B$9:$GS$108,112,0)))</f>
        <v>0.0</v>
      </c>
      <c r="I458" s="1621" t="s">
        <v>72</v>
      </c>
      <c r="J458" s="1622"/>
      <c r="K458" s="1771">
        <f>'Result Entry'!$T$2</f>
        <v>45041.0</v>
      </c>
      <c r="L458" s="1772"/>
      <c r="M458" s="1772"/>
      <c r="N458" s="1773"/>
    </row>
    <row r="459" spans="8:8" ht="39.75" customHeight="1">
      <c r="A459" s="1443"/>
      <c r="B459" s="1503" t="s">
        <v>70</v>
      </c>
      <c r="C459" s="1774" t="str">
        <f>'Result Entry'!$EI$3</f>
        <v>G.I.A.I.-II</v>
      </c>
      <c r="D459" s="1775"/>
      <c r="E459" s="1776"/>
      <c r="F459" s="1769" t="str">
        <f>IF($J436="TC",0,IF($J436="Nso",0,VLOOKUP($A433,'Result Entry'!$B$9:$GS$108,174,0)))</f>
        <v/>
      </c>
      <c r="G459" s="1769"/>
      <c r="H459" s="1770">
        <f>IF($J436="TC",0,IF($J436="Nso",0,VLOOKUP($A433,'Result Entry'!$B$9:$GS$108,124,0)))</f>
        <v>0.0</v>
      </c>
      <c r="I459" s="1626"/>
      <c r="J459" s="1627"/>
      <c r="K459" s="1627"/>
      <c r="L459" s="1627"/>
      <c r="M459" s="1627"/>
      <c r="N459" s="1628"/>
    </row>
    <row r="460" spans="8:8" ht="39.75" customHeight="1">
      <c r="A460" s="1443"/>
      <c r="B460" s="1503" t="s">
        <v>70</v>
      </c>
      <c r="C460" s="1774" t="str">
        <f>'Result Entry'!$EU$3</f>
        <v>SOC.SER.PLAN</v>
      </c>
      <c r="D460" s="1775"/>
      <c r="E460" s="1776"/>
      <c r="F460" s="1769">
        <f>IF($J436="TC",0,IF($J436="Nso",0,VLOOKUP($A433,'Result Entry'!$B$9:$HS$108,178,0)))</f>
        <v>0.0</v>
      </c>
      <c r="G460" s="1769"/>
      <c r="H460" s="1770">
        <f>IF($J436="TC",0,IF($J436="Nso",0,VLOOKUP($A433,'Result Entry'!$B$9:$GS$108,136,0)))</f>
        <v>0.0</v>
      </c>
      <c r="I460" s="1629" t="s">
        <v>175</v>
      </c>
      <c r="J460" s="1630"/>
      <c r="K460" s="1798"/>
      <c r="L460" s="1799"/>
      <c r="M460" s="1799"/>
      <c r="N460" s="1800"/>
    </row>
    <row r="461" spans="8:8" ht="39.75" customHeight="1">
      <c r="A461" s="1443"/>
      <c r="B461" s="1503" t="s">
        <v>70</v>
      </c>
      <c r="C461" s="1774" t="str">
        <f>'Result Entry'!$FG$3</f>
        <v>Jeewan Kaushal</v>
      </c>
      <c r="D461" s="1775"/>
      <c r="E461" s="1776"/>
      <c r="F461" s="1769" t="str">
        <f>IF($J436="TC",0,IF($J436="Nso",0,VLOOKUP($A433,'Result Entry'!$B$9:$HS$108,182,0)))</f>
        <v/>
      </c>
      <c r="G461" s="1769"/>
      <c r="H461" s="1770">
        <f>IF($J436="TC",0,IF($J436="Nso",0,VLOOKUP($A433,'Result Entry'!$B$9:$HS$108,136,0)))</f>
        <v>0.0</v>
      </c>
      <c r="I461" s="1629" t="s">
        <v>149</v>
      </c>
      <c r="J461" s="1630"/>
      <c r="K461" s="1630"/>
      <c r="L461" s="1630"/>
      <c r="M461" s="1630"/>
      <c r="N461" s="1634"/>
    </row>
    <row r="462" spans="8:8" ht="39.75" customHeight="1">
      <c r="A462" s="1443"/>
      <c r="B462" s="1483" t="s">
        <v>70</v>
      </c>
      <c r="C462" s="1777" t="s">
        <v>181</v>
      </c>
      <c r="D462" s="1778"/>
      <c r="E462" s="1779"/>
      <c r="F462" s="1780" t="s">
        <v>182</v>
      </c>
      <c r="G462" s="1781"/>
      <c r="H462" s="1782" t="s">
        <v>31</v>
      </c>
      <c r="I462" s="1629" t="s">
        <v>176</v>
      </c>
      <c r="J462" s="1630"/>
      <c r="K462" s="1630"/>
      <c r="L462" s="1630"/>
      <c r="M462" s="1630"/>
      <c r="N462" s="1634"/>
    </row>
    <row r="463" spans="8:8" ht="39.75" customHeight="1">
      <c r="A463" s="1443"/>
      <c r="B463" s="1483" t="s">
        <v>70</v>
      </c>
      <c r="C463" s="1783"/>
      <c r="D463" s="1784"/>
      <c r="E463" s="1785"/>
      <c r="F463" s="1786" t="s">
        <v>183</v>
      </c>
      <c r="G463" s="1787"/>
      <c r="H463" s="1788" t="s">
        <v>180</v>
      </c>
      <c r="I463" s="1647" t="s">
        <v>68</v>
      </c>
      <c r="J463" s="1648"/>
      <c r="K463" s="1648"/>
      <c r="L463" s="1648"/>
      <c r="M463" s="1648"/>
      <c r="N463" s="1649"/>
    </row>
    <row r="464" spans="8:8" ht="39.75" customHeight="1">
      <c r="A464" s="1443"/>
      <c r="B464" s="1483" t="s">
        <v>70</v>
      </c>
      <c r="C464" s="1783"/>
      <c r="D464" s="1784"/>
      <c r="E464" s="1785"/>
      <c r="F464" s="1786" t="s">
        <v>186</v>
      </c>
      <c r="G464" s="1787"/>
      <c r="H464" s="1788" t="s">
        <v>63</v>
      </c>
      <c r="I464" s="1650"/>
      <c r="J464" s="1651"/>
      <c r="K464" s="1651"/>
      <c r="L464" s="1651"/>
      <c r="M464" s="1651"/>
      <c r="N464" s="1652"/>
    </row>
    <row r="465" spans="8:8" ht="39.75" customHeight="1">
      <c r="A465" s="1443"/>
      <c r="B465" s="1483" t="s">
        <v>70</v>
      </c>
      <c r="C465" s="1783"/>
      <c r="D465" s="1784"/>
      <c r="E465" s="1785"/>
      <c r="F465" s="1786" t="s">
        <v>187</v>
      </c>
      <c r="G465" s="1787"/>
      <c r="H465" s="1788" t="s">
        <v>64</v>
      </c>
      <c r="I465" s="1650"/>
      <c r="J465" s="1651"/>
      <c r="K465" s="1651"/>
      <c r="L465" s="1651"/>
      <c r="M465" s="1651"/>
      <c r="N465" s="1652"/>
    </row>
    <row r="466" spans="8:8" ht="39.75" customHeight="1">
      <c r="A466" s="1443"/>
      <c r="B466" s="1483" t="s">
        <v>70</v>
      </c>
      <c r="C466" s="1783"/>
      <c r="D466" s="1784"/>
      <c r="E466" s="1785"/>
      <c r="F466" s="1786" t="s">
        <v>184</v>
      </c>
      <c r="G466" s="1787"/>
      <c r="H466" s="1788" t="s">
        <v>66</v>
      </c>
      <c r="I466" s="1653" t="s">
        <v>81</v>
      </c>
      <c r="J466" s="1654"/>
      <c r="K466" s="1654"/>
      <c r="L466" s="1654"/>
      <c r="M466" s="1654"/>
      <c r="N466" s="1655"/>
    </row>
    <row r="467" spans="8:8" ht="39.75" customHeight="1">
      <c r="A467" s="1443"/>
      <c r="B467" s="1656" t="s">
        <v>70</v>
      </c>
      <c r="C467" s="1789"/>
      <c r="D467" s="1790"/>
      <c r="E467" s="1791"/>
      <c r="F467" s="1792" t="s">
        <v>185</v>
      </c>
      <c r="G467" s="1793"/>
      <c r="H467" s="1794" t="s">
        <v>65</v>
      </c>
      <c r="I467" s="1663"/>
      <c r="J467" s="1664"/>
      <c r="K467" s="1664"/>
      <c r="L467" s="1664"/>
      <c r="M467" s="1664"/>
      <c r="N467" s="1665"/>
    </row>
    <row r="468" spans="8:8" s="927" ht="123.75" customFormat="1" customHeight="1">
      <c r="A468" s="1439"/>
      <c r="B468" s="1795"/>
      <c r="C468" s="1796"/>
      <c r="D468" s="1796"/>
      <c r="E468" s="1796"/>
      <c r="F468" s="1796"/>
      <c r="G468" s="1796"/>
      <c r="H468" s="1796"/>
      <c r="I468" s="1796"/>
      <c r="J468" s="1796"/>
      <c r="K468" s="1796"/>
      <c r="L468" s="1796"/>
      <c r="M468" s="1796"/>
      <c r="N468" s="1796"/>
    </row>
    <row r="469" spans="8:8" ht="24.75" customHeight="1">
      <c r="A469" s="1441">
        <f>A433+1</f>
        <v>14.0</v>
      </c>
      <c r="B469" s="1442" t="s">
        <v>51</v>
      </c>
      <c r="C469" s="1442"/>
      <c r="D469" s="1442"/>
      <c r="E469" s="1442"/>
      <c r="F469" s="1442"/>
      <c r="G469" s="1442"/>
      <c r="H469" s="1442"/>
      <c r="I469" s="1442"/>
      <c r="J469" s="1442"/>
      <c r="K469" s="1442"/>
      <c r="L469" s="1442"/>
      <c r="M469" s="1442"/>
      <c r="N469" s="1442"/>
    </row>
    <row r="470" spans="8:8" ht="62.25" customHeight="1">
      <c r="A470" s="1443"/>
      <c r="B470" s="1444"/>
      <c r="C470" s="1445"/>
      <c r="D470" s="1671" t="str">
        <f>Master!$E$8</f>
        <v>Govt. Sr. Secondary School </v>
      </c>
      <c r="E470" s="1672"/>
      <c r="F470" s="1672"/>
      <c r="G470" s="1672"/>
      <c r="H470" s="1672"/>
      <c r="I470" s="1672"/>
      <c r="J470" s="1672"/>
      <c r="K470" s="1672"/>
      <c r="L470" s="1672"/>
      <c r="M470" s="1672"/>
      <c r="N470" s="1673"/>
    </row>
    <row r="471" spans="8:8" ht="33.0" customHeight="1">
      <c r="A471" s="1443"/>
      <c r="B471" s="1449"/>
      <c r="C471" s="1450"/>
      <c r="D471" s="1451" t="str">
        <f>Master!$E$11</f>
        <v>P.S.-Bapini (Jodhpur)</v>
      </c>
      <c r="E471" s="1452"/>
      <c r="F471" s="1452"/>
      <c r="G471" s="1452"/>
      <c r="H471" s="1452"/>
      <c r="I471" s="1452"/>
      <c r="J471" s="1452"/>
      <c r="K471" s="1452"/>
      <c r="L471" s="1452"/>
      <c r="M471" s="1452"/>
      <c r="N471" s="1453"/>
    </row>
    <row r="472" spans="8:8" ht="30.0" customHeight="1">
      <c r="A472" s="1443"/>
      <c r="B472" s="1454"/>
      <c r="C472" s="1455" t="s">
        <v>151</v>
      </c>
      <c r="D472" s="1456"/>
      <c r="E472" s="1456"/>
      <c r="F472" s="1456"/>
      <c r="G472" s="1457"/>
      <c r="H472" s="1458" t="s">
        <v>128</v>
      </c>
      <c r="I472" s="1458"/>
      <c r="J472" s="1674">
        <f>VLOOKUP(A469,'Result Entry'!$B$6:$K$108,6,0)</f>
        <v>0.0</v>
      </c>
      <c r="K472" s="1460" t="s">
        <v>69</v>
      </c>
      <c r="L472" s="1461"/>
      <c r="M472" s="1462">
        <f>Master!$E$14</f>
        <v>8.151106901E9</v>
      </c>
      <c r="N472" s="1463"/>
    </row>
    <row r="473" spans="8:8" ht="30.0" customHeight="1">
      <c r="A473" s="1443"/>
      <c r="B473" s="1464"/>
      <c r="C473" s="1465"/>
      <c r="D473" s="1466"/>
      <c r="E473" s="1466"/>
      <c r="F473" s="1466"/>
      <c r="G473" s="1467"/>
      <c r="H473" s="1468"/>
      <c r="I473" s="1468"/>
      <c r="J473" s="1675"/>
      <c r="K473" s="1470" t="s">
        <v>67</v>
      </c>
      <c r="L473" s="1471"/>
      <c r="M473" s="1472"/>
      <c r="N473" s="1473"/>
      <c r="O473" s="23" t="s">
        <v>157</v>
      </c>
    </row>
    <row r="474" spans="8:8" ht="30.0" customHeight="1">
      <c r="A474" s="1443"/>
      <c r="B474" s="1464"/>
      <c r="C474" s="1474"/>
      <c r="D474" s="1475"/>
      <c r="E474" s="1475"/>
      <c r="F474" s="1475"/>
      <c r="G474" s="1476"/>
      <c r="H474" s="1477"/>
      <c r="I474" s="1477"/>
      <c r="J474" s="1676"/>
      <c r="K474" s="1479" t="s">
        <v>52</v>
      </c>
      <c r="L474" s="1480"/>
      <c r="M474" s="1481" t="str">
        <f>Master!$E$6</f>
        <v>2022-23</v>
      </c>
      <c r="N474" s="1482"/>
    </row>
    <row r="475" spans="8:8" ht="39.75" customHeight="1">
      <c r="A475" s="1443"/>
      <c r="B475" s="1483" t="s">
        <v>70</v>
      </c>
      <c r="C475" s="1677" t="s">
        <v>21</v>
      </c>
      <c r="D475" s="1678"/>
      <c r="E475" s="1678"/>
      <c r="F475" s="1679"/>
      <c r="G475" s="1680" t="s">
        <v>150</v>
      </c>
      <c r="H475" s="1681">
        <f>VLOOKUP($A469,'Result Entry'!$B$9:$FW$108,4,0)</f>
        <v>0.0</v>
      </c>
      <c r="I475" s="1681"/>
      <c r="J475" s="1681"/>
      <c r="K475" s="1681"/>
      <c r="L475" s="1681"/>
      <c r="M475" s="1681"/>
      <c r="N475" s="1682"/>
    </row>
    <row r="476" spans="8:8" ht="39.75" customHeight="1">
      <c r="A476" s="1443"/>
      <c r="B476" s="1483" t="s">
        <v>70</v>
      </c>
      <c r="C476" s="1683" t="s">
        <v>23</v>
      </c>
      <c r="D476" s="1684"/>
      <c r="E476" s="1684"/>
      <c r="F476" s="1685"/>
      <c r="G476" s="1686" t="s">
        <v>150</v>
      </c>
      <c r="H476" s="1687">
        <f>VLOOKUP($A469,'Result Entry'!$B$9:$FW$108,7,0)</f>
        <v>0.0</v>
      </c>
      <c r="I476" s="1687"/>
      <c r="J476" s="1687"/>
      <c r="K476" s="1687"/>
      <c r="L476" s="1687"/>
      <c r="M476" s="1687"/>
      <c r="N476" s="1688"/>
    </row>
    <row r="477" spans="8:8" ht="39.75" customHeight="1">
      <c r="A477" s="1443"/>
      <c r="B477" s="1483" t="s">
        <v>70</v>
      </c>
      <c r="C477" s="1683" t="s">
        <v>24</v>
      </c>
      <c r="D477" s="1684"/>
      <c r="E477" s="1684"/>
      <c r="F477" s="1685"/>
      <c r="G477" s="1686" t="s">
        <v>150</v>
      </c>
      <c r="H477" s="1687">
        <f>VLOOKUP($A469,'Result Entry'!$B$9:$FW$108,8,0)</f>
        <v>0.0</v>
      </c>
      <c r="I477" s="1687"/>
      <c r="J477" s="1687"/>
      <c r="K477" s="1687"/>
      <c r="L477" s="1687"/>
      <c r="M477" s="1687"/>
      <c r="N477" s="1688"/>
    </row>
    <row r="478" spans="8:8" ht="39.75" customHeight="1">
      <c r="A478" s="1443"/>
      <c r="B478" s="1483" t="s">
        <v>70</v>
      </c>
      <c r="C478" s="1683" t="s">
        <v>53</v>
      </c>
      <c r="D478" s="1684"/>
      <c r="E478" s="1684"/>
      <c r="F478" s="1685"/>
      <c r="G478" s="1686" t="s">
        <v>150</v>
      </c>
      <c r="H478" s="1687">
        <f>VLOOKUP($A469,'Result Entry'!$B$9:$FW$108,9,0)</f>
        <v>0.0</v>
      </c>
      <c r="I478" s="1687"/>
      <c r="J478" s="1687"/>
      <c r="K478" s="1687"/>
      <c r="L478" s="1687"/>
      <c r="M478" s="1687"/>
      <c r="N478" s="1688"/>
    </row>
    <row r="479" spans="8:8" ht="39.75" customHeight="1">
      <c r="A479" s="1443"/>
      <c r="B479" s="1483" t="s">
        <v>70</v>
      </c>
      <c r="C479" s="1683" t="s">
        <v>54</v>
      </c>
      <c r="D479" s="1684"/>
      <c r="E479" s="1684"/>
      <c r="F479" s="1685"/>
      <c r="G479" s="1686" t="s">
        <v>150</v>
      </c>
      <c r="H479" s="1689" t="str">
        <f>CONCATENATE('Result Entry'!$G$4,'Result Entry'!$J$4)</f>
        <v>11(A)</v>
      </c>
      <c r="I479" s="1687"/>
      <c r="J479" s="1687"/>
      <c r="K479" s="1687"/>
      <c r="L479" s="1687"/>
      <c r="M479" s="1687"/>
      <c r="N479" s="1688"/>
    </row>
    <row r="480" spans="8:8" ht="39.75" customHeight="1">
      <c r="A480" s="1443"/>
      <c r="B480" s="1483" t="s">
        <v>70</v>
      </c>
      <c r="C480" s="1690" t="s">
        <v>26</v>
      </c>
      <c r="D480" s="1691"/>
      <c r="E480" s="1691"/>
      <c r="F480" s="1692"/>
      <c r="G480" s="1693" t="s">
        <v>150</v>
      </c>
      <c r="H480" s="1694">
        <f>VLOOKUP($A469,'Result Entry'!$B$9:$FW$108,10,0)</f>
        <v>0.0</v>
      </c>
      <c r="I480" s="1694"/>
      <c r="J480" s="1694"/>
      <c r="K480" s="1694"/>
      <c r="L480" s="1694"/>
      <c r="M480" s="1694"/>
      <c r="N480" s="1695"/>
    </row>
    <row r="481" spans="8:8" ht="30.0" customHeight="1">
      <c r="A481" s="1443"/>
      <c r="B481" s="1503" t="s">
        <v>70</v>
      </c>
      <c r="C481" s="1696" t="s">
        <v>168</v>
      </c>
      <c r="D481" s="1697"/>
      <c r="E481" s="1698" t="s">
        <v>73</v>
      </c>
      <c r="F481" s="1699" t="s">
        <v>74</v>
      </c>
      <c r="G481" s="1700" t="s">
        <v>169</v>
      </c>
      <c r="H481" s="1701" t="s">
        <v>56</v>
      </c>
      <c r="I481" s="1702"/>
      <c r="J481" s="1703" t="s">
        <v>85</v>
      </c>
      <c r="K481" s="1704"/>
      <c r="L481" s="1705" t="s">
        <v>170</v>
      </c>
      <c r="M481" s="1706" t="s">
        <v>77</v>
      </c>
      <c r="N481" s="1707" t="s">
        <v>99</v>
      </c>
    </row>
    <row r="482" spans="8:8" ht="30.0" customHeight="1">
      <c r="A482" s="1443"/>
      <c r="B482" s="1503"/>
      <c r="C482" s="1708"/>
      <c r="D482" s="1709"/>
      <c r="E482" s="1710"/>
      <c r="F482" s="1711"/>
      <c r="G482" s="1712"/>
      <c r="H482" s="1713"/>
      <c r="I482" s="1714"/>
      <c r="J482" s="1715"/>
      <c r="K482" s="1716"/>
      <c r="L482" s="1717"/>
      <c r="M482" s="1718"/>
      <c r="N482" s="1719"/>
    </row>
    <row r="483" spans="8:8" ht="39.75" customHeight="1">
      <c r="A483" s="1443"/>
      <c r="B483" s="1503" t="s">
        <v>70</v>
      </c>
      <c r="C483" s="1528" t="s">
        <v>57</v>
      </c>
      <c r="D483" s="1529"/>
      <c r="E483" s="1720">
        <f>'Result Entry'!$L$7</f>
        <v>10.0</v>
      </c>
      <c r="F483" s="1721">
        <f>'Result Entry'!$M$7</f>
        <v>10.0</v>
      </c>
      <c r="G483" s="1722">
        <f t="shared" si="39" ref="G483:G488">SUM(E483:F483)</f>
        <v>20.0</v>
      </c>
      <c r="H483" s="1723">
        <f>'Result Entry'!$AU$7</f>
        <v>70.0</v>
      </c>
      <c r="I483" s="1724"/>
      <c r="J483" s="1725">
        <f>'Result Entry'!$AY$7</f>
        <v>100.0</v>
      </c>
      <c r="K483" s="1724"/>
      <c r="L483" s="1722">
        <f t="shared" si="40" ref="L483:L488">SUM(H483,J483)</f>
        <v>170.0</v>
      </c>
      <c r="M483" s="1726">
        <f t="shared" si="41" ref="M483:M488">SUM(G483,L483)</f>
        <v>190.0</v>
      </c>
      <c r="N483" s="1727"/>
    </row>
    <row r="484" spans="8:8" s="1538" ht="54.0" customFormat="1" customHeight="1">
      <c r="A484" s="1443"/>
      <c r="B484" s="1539" t="s">
        <v>70</v>
      </c>
      <c r="C484" s="1540" t="str">
        <f>'Result Entry'!$L$3</f>
        <v>HINDI Comp.</v>
      </c>
      <c r="D484" s="1541"/>
      <c r="E484" s="1728">
        <f>IF($J472="TC",0,IF($J472="Nso",0,VLOOKUP($A469,'Result Entry'!$B$9:$FW$108,11,0)))</f>
        <v>0.0</v>
      </c>
      <c r="F484" s="1729">
        <f>IF($J472="TC",0,IF($J472="Nso",0,VLOOKUP($A469,'Result Entry'!$B$9:$FW$108,12,0)))</f>
        <v>0.0</v>
      </c>
      <c r="G484" s="1730">
        <f t="shared" si="39"/>
        <v>0.0</v>
      </c>
      <c r="H484" s="1677">
        <f>IF($J472="TC",0,IF($J472="Nso",0,VLOOKUP($A469,'Result Entry'!$B$9:$FW$108,16,0)))</f>
        <v>0.0</v>
      </c>
      <c r="I484" s="1731"/>
      <c r="J484" s="1732">
        <f>IF($J472="TC",0,IF($J472="Nso",0,VLOOKUP($A469,'Result Entry'!$B$9:$FW$108,19,0)))</f>
        <v>0.0</v>
      </c>
      <c r="K484" s="1731"/>
      <c r="L484" s="1733">
        <f t="shared" si="40"/>
        <v>0.0</v>
      </c>
      <c r="M484" s="1734">
        <f t="shared" si="41"/>
        <v>0.0</v>
      </c>
      <c r="N484" s="1735" t="str">
        <f>IF($J472="TC",0,IF($J472="Nso",0,VLOOKUP($A469,'Result Entry'!$B$9:$FW$108,24,0)))</f>
        <v/>
      </c>
    </row>
    <row r="485" spans="8:8" s="1538" ht="54.0" customFormat="1" customHeight="1">
      <c r="A485" s="1443"/>
      <c r="B485" s="1539" t="s">
        <v>70</v>
      </c>
      <c r="C485" s="1551" t="str">
        <f>'Result Entry'!$Z$3</f>
        <v>ENGLISH Comp.</v>
      </c>
      <c r="D485" s="1552"/>
      <c r="E485" s="1728">
        <f>IF($J472="TC",0,IF($J472="Nso",0,VLOOKUP($A469,'Result Entry'!$B$9:$FW$108,25,0)))</f>
        <v>0.0</v>
      </c>
      <c r="F485" s="1729">
        <f>IF($J472="TC",0,IF($J472="Nso",0,VLOOKUP($A469,'Result Entry'!$B$9:$FW$108,26,0)))</f>
        <v>0.0</v>
      </c>
      <c r="G485" s="1736">
        <f t="shared" si="39"/>
        <v>0.0</v>
      </c>
      <c r="H485" s="1683">
        <f>IF($J472="TC",0,IF($J472="Nso",0,VLOOKUP($A469,'Result Entry'!$B$9:$FW$108,30,0)))</f>
        <v>0.0</v>
      </c>
      <c r="I485" s="1737"/>
      <c r="J485" s="1738">
        <f>IF($J472="TC",0,IF($J472="Nso",0,VLOOKUP($A469,'Result Entry'!$B$9:$FW$108,33,0)))</f>
        <v>0.0</v>
      </c>
      <c r="K485" s="1737"/>
      <c r="L485" s="1733">
        <f t="shared" si="40"/>
        <v>0.0</v>
      </c>
      <c r="M485" s="1734">
        <f t="shared" si="41"/>
        <v>0.0</v>
      </c>
      <c r="N485" s="1735" t="str">
        <f>IF($J472="TC",0,IF($J472="Nso",0,VLOOKUP($A469,'Result Entry'!$B$9:$FW$108,38,0)))</f>
        <v/>
      </c>
    </row>
    <row r="486" spans="8:8" s="1538" ht="54.0" customFormat="1" customHeight="1">
      <c r="A486" s="1443"/>
      <c r="B486" s="1539" t="s">
        <v>70</v>
      </c>
      <c r="C486" s="1551" t="str">
        <f>'Result Entry'!$AO$3</f>
        <v>PHYSICS</v>
      </c>
      <c r="D486" s="1552"/>
      <c r="E486" s="1728">
        <f>IF($J472="TC",0,IF($J472="Nso",0,VLOOKUP($A469,'Result Entry'!$B$9:$FW$108,39,0)))</f>
        <v>0.0</v>
      </c>
      <c r="F486" s="1729">
        <f>IF($J472="TC",0,IF($J472="Nso",0,VLOOKUP($A469,'Result Entry'!$B$9:$FW$108,40,0)))</f>
        <v>0.0</v>
      </c>
      <c r="G486" s="1736">
        <f t="shared" si="39"/>
        <v>0.0</v>
      </c>
      <c r="H486" s="1683">
        <f>IF($J472="TC",0,IF($J472="Nso",0,VLOOKUP($A469,'Result Entry'!$B$9:$FW$108,45,0)))</f>
        <v>0.0</v>
      </c>
      <c r="I486" s="1737"/>
      <c r="J486" s="1738">
        <f>IF($J472="TC",0,IF($J472="Nso",0,VLOOKUP($A469,'Result Entry'!$B$9:$FW$108,49,0)))</f>
        <v>0.0</v>
      </c>
      <c r="K486" s="1737"/>
      <c r="L486" s="1733">
        <f t="shared" si="40"/>
        <v>0.0</v>
      </c>
      <c r="M486" s="1734">
        <f t="shared" si="41"/>
        <v>0.0</v>
      </c>
      <c r="N486" s="1735" t="str">
        <f>IF($J472="TC",0,IF($J472="Nso",0,VLOOKUP($A469,'Result Entry'!$B$9:$FW$108,54,0)))</f>
        <v/>
      </c>
    </row>
    <row r="487" spans="8:8" s="1538" ht="54.0" customFormat="1" customHeight="1">
      <c r="A487" s="1443"/>
      <c r="B487" s="1539" t="s">
        <v>70</v>
      </c>
      <c r="C487" s="1551" t="str">
        <f>'Result Entry'!$BF$3</f>
        <v>CHEMISTRY</v>
      </c>
      <c r="D487" s="1552"/>
      <c r="E487" s="1728" t="str">
        <f>IF($J472="TC",0,IF($J472="Nso",0,VLOOKUP($A469,'Result Entry'!$B$9:$FW$108,55,0)))</f>
        <v/>
      </c>
      <c r="F487" s="1729">
        <f>IF($J472="TC",0,IF($J472="Nso",0,VLOOKUP($A469,'Result Entry'!$B$9:$FW$108,56,0)))</f>
        <v>0.0</v>
      </c>
      <c r="G487" s="1736">
        <f t="shared" si="39"/>
        <v>0.0</v>
      </c>
      <c r="H487" s="1683">
        <f>IF($J472="TC",0,IF($J472="Nso",0,VLOOKUP($A469,'Result Entry'!$B$9:$FW$108,61,0)))</f>
        <v>0.0</v>
      </c>
      <c r="I487" s="1737"/>
      <c r="J487" s="1738">
        <f>IF($J472="TC",0,IF($J472="Nso",0,VLOOKUP($A469,'Result Entry'!$B$9:$FW$108,65,0)))</f>
        <v>0.0</v>
      </c>
      <c r="K487" s="1737"/>
      <c r="L487" s="1733">
        <f t="shared" si="40"/>
        <v>0.0</v>
      </c>
      <c r="M487" s="1734">
        <f t="shared" si="41"/>
        <v>0.0</v>
      </c>
      <c r="N487" s="1735" t="str">
        <f>IF($J472="TC",0,IF($J472="Nso",0,VLOOKUP($A469,'Result Entry'!$B$9:$FW$108,70,0)))</f>
        <v/>
      </c>
    </row>
    <row r="488" spans="8:8" s="1538" ht="54.0" customFormat="1" customHeight="1">
      <c r="A488" s="1443"/>
      <c r="B488" s="1539" t="s">
        <v>70</v>
      </c>
      <c r="C488" s="1551" t="str">
        <f>'Result Entry'!$BW$3</f>
        <v>BIOLOGY</v>
      </c>
      <c r="D488" s="1552"/>
      <c r="E488" s="1739" t="str">
        <f>IF($J472="TC",0,IF($J472="Nso",0,VLOOKUP($A469,'Result Entry'!$B$9:$FW$108,71,0)))</f>
        <v/>
      </c>
      <c r="F488" s="1740" t="str">
        <f>IF($J472="TC",0,IF($J472="Nso",0,VLOOKUP($A469,'Result Entry'!$B$9:$FW$108,72,0)))</f>
        <v/>
      </c>
      <c r="G488" s="1741">
        <f t="shared" si="39"/>
        <v>0.0</v>
      </c>
      <c r="H488" s="1742">
        <f>IF($J472="TC",0,IF($J472="Nso",0,VLOOKUP($A469,'Result Entry'!$B$9:$FW$108,77,0)))</f>
        <v>0.0</v>
      </c>
      <c r="I488" s="1743"/>
      <c r="J488" s="1744">
        <f>IF($J472="TC",0,IF($J472="Nso",0,VLOOKUP($A469,'Result Entry'!$B$9:$FW$108,81,0)))</f>
        <v>0.0</v>
      </c>
      <c r="K488" s="1743"/>
      <c r="L488" s="1745">
        <f t="shared" si="40"/>
        <v>0.0</v>
      </c>
      <c r="M488" s="1746">
        <f t="shared" si="41"/>
        <v>0.0</v>
      </c>
      <c r="N488" s="1735">
        <f>IF($J472="TC",0,IF($J472="Nso",0,VLOOKUP($A469,'Result Entry'!$B$9:$FW$108,86,0)))</f>
        <v>0.0</v>
      </c>
    </row>
    <row r="489" spans="8:8" ht="39.75" customHeight="1">
      <c r="A489" s="1443"/>
      <c r="B489" s="1503" t="s">
        <v>70</v>
      </c>
      <c r="C489" s="1565" t="s">
        <v>78</v>
      </c>
      <c r="D489" s="1566"/>
      <c r="E489" s="1567"/>
      <c r="F489" s="1747" t="s">
        <v>79</v>
      </c>
      <c r="G489" s="1748"/>
      <c r="H489" s="1747" t="s">
        <v>80</v>
      </c>
      <c r="I489" s="1749"/>
      <c r="J489" s="1750" t="s">
        <v>42</v>
      </c>
      <c r="K489" s="1797" t="s">
        <v>92</v>
      </c>
      <c r="L489" s="1752" t="s">
        <v>40</v>
      </c>
      <c r="M489" s="1753"/>
      <c r="N489" s="1754" t="s">
        <v>44</v>
      </c>
    </row>
    <row r="490" spans="8:8" ht="39.75" customHeight="1">
      <c r="A490" s="1443"/>
      <c r="B490" s="1503" t="s">
        <v>70</v>
      </c>
      <c r="C490" s="1577"/>
      <c r="D490" s="1578"/>
      <c r="E490" s="1579"/>
      <c r="F490" s="1755">
        <f>IF($J472="TC",0,IF($J472="Nso",0,VLOOKUP($A469,'Result Entry'!$B$9:$FW$108,146,0)))</f>
        <v>0.0</v>
      </c>
      <c r="G490" s="1756"/>
      <c r="H490" s="1757">
        <f>IF($J472="TC",0,IF($J472="Nso",0,VLOOKUP($A469,'Result Entry'!$B$9:$FW$108,147,0)))</f>
        <v>0.0</v>
      </c>
      <c r="I490" s="1758"/>
      <c r="J490" s="1584">
        <f>IF($J472="TC",0,IF($J472="Nso",0,VLOOKUP($A469,'Result Entry'!$B$9:$FW$108,148,0)))</f>
        <v>0.0</v>
      </c>
      <c r="K490" s="1759" t="str">
        <f>IF($J472="TC",0,IF($J472="Nso",0,VLOOKUP($A469,'Result Entry'!$B$9:$FW$108,149,0)))</f>
        <v/>
      </c>
      <c r="L490" s="1586">
        <f>IF($J472="TC",0,IF($J472="Nso",0,VLOOKUP($A469,'Result Entry'!$B$9:$FW$108,150,0)))</f>
        <v>0.0</v>
      </c>
      <c r="M490" s="1587"/>
      <c r="N490" s="1588">
        <f>IF($J472="TC",0,IF($J472="Nso",0,VLOOKUP($A469,'Result Entry'!$B$9:$FW$108,152,0)))</f>
        <v>0.0</v>
      </c>
    </row>
    <row r="491" spans="8:8" ht="39.75" customHeight="1">
      <c r="A491" s="1443"/>
      <c r="B491" s="1503" t="s">
        <v>70</v>
      </c>
      <c r="C491" s="1589" t="s">
        <v>59</v>
      </c>
      <c r="D491" s="1590"/>
      <c r="E491" s="1590"/>
      <c r="F491" s="1590"/>
      <c r="G491" s="1590"/>
      <c r="H491" s="1591"/>
      <c r="I491" s="1592" t="s">
        <v>60</v>
      </c>
      <c r="J491" s="1593"/>
      <c r="K491" s="1760">
        <f>VLOOKUP($A469,'Result Entry'!$B$9:$FW$108,143,0)</f>
        <v>0.0</v>
      </c>
      <c r="L491" s="1761"/>
      <c r="M491" s="1596" t="s">
        <v>38</v>
      </c>
      <c r="N491" s="1597"/>
    </row>
    <row r="492" spans="8:8" ht="39.75" customHeight="1">
      <c r="A492" s="1443"/>
      <c r="B492" s="1503" t="s">
        <v>70</v>
      </c>
      <c r="C492" s="1598" t="s">
        <v>55</v>
      </c>
      <c r="D492" s="1599"/>
      <c r="E492" s="1599"/>
      <c r="F492" s="1600" t="s">
        <v>158</v>
      </c>
      <c r="G492" s="1601"/>
      <c r="H492" s="1602" t="s">
        <v>48</v>
      </c>
      <c r="I492" s="1603" t="s">
        <v>61</v>
      </c>
      <c r="J492" s="1604"/>
      <c r="K492" s="1762">
        <f>VLOOKUP($A469,'Result Entry'!$B$9:$FW$108,144,0)</f>
        <v>0.0</v>
      </c>
      <c r="L492" s="1763"/>
      <c r="M492" s="1607">
        <f>VLOOKUP($A469,'Result Entry'!$B$9:$FW$108,145,0)</f>
        <v>0.0</v>
      </c>
      <c r="N492" s="1608"/>
    </row>
    <row r="493" spans="8:8" ht="39.75" customHeight="1">
      <c r="A493" s="1443"/>
      <c r="B493" s="1503" t="s">
        <v>70</v>
      </c>
      <c r="C493" s="1598"/>
      <c r="D493" s="1599"/>
      <c r="E493" s="1599"/>
      <c r="F493" s="1609"/>
      <c r="G493" s="1610"/>
      <c r="H493" s="1611" t="s">
        <v>100</v>
      </c>
      <c r="I493" s="1612" t="s">
        <v>62</v>
      </c>
      <c r="J493" s="1613"/>
      <c r="K493" s="1764">
        <f>IF($J472="TC","Transferred",IF($J472="Nso","NameSeparated",VLOOKUP($A469,'Result Entry'!$B$9:$FW$108,153,0)))</f>
        <v>0.0</v>
      </c>
      <c r="L493" s="1764"/>
      <c r="M493" s="1764"/>
      <c r="N493" s="1765"/>
    </row>
    <row r="494" spans="8:8" ht="39.75" customHeight="1">
      <c r="A494" s="1443"/>
      <c r="B494" s="1503" t="s">
        <v>70</v>
      </c>
      <c r="C494" s="1766" t="str">
        <f>'Result Entry'!$DU$3</f>
        <v>Foundation Of Information Tech.</v>
      </c>
      <c r="D494" s="1767"/>
      <c r="E494" s="1768"/>
      <c r="F494" s="1769" t="str">
        <f>IF($J472="TC",0,IF($J472="Nso",0,VLOOKUP($A469,'Result Entry'!$B$9:$GS$108,170,0)))</f>
        <v/>
      </c>
      <c r="G494" s="1769"/>
      <c r="H494" s="1770">
        <f>IF($J472="TC",0,IF($J472="Nso",0,VLOOKUP($A469,'Result Entry'!$B$9:$GS$108,112,0)))</f>
        <v>0.0</v>
      </c>
      <c r="I494" s="1621" t="s">
        <v>72</v>
      </c>
      <c r="J494" s="1622"/>
      <c r="K494" s="1771">
        <f>'Result Entry'!$T$2</f>
        <v>45041.0</v>
      </c>
      <c r="L494" s="1772"/>
      <c r="M494" s="1772"/>
      <c r="N494" s="1773"/>
    </row>
    <row r="495" spans="8:8" ht="39.75" customHeight="1">
      <c r="A495" s="1443"/>
      <c r="B495" s="1503" t="s">
        <v>70</v>
      </c>
      <c r="C495" s="1774" t="str">
        <f>'Result Entry'!$EI$3</f>
        <v>G.I.A.I.-II</v>
      </c>
      <c r="D495" s="1775"/>
      <c r="E495" s="1776"/>
      <c r="F495" s="1769" t="str">
        <f>IF($J472="TC",0,IF($J472="Nso",0,VLOOKUP($A469,'Result Entry'!$B$9:$GS$108,174,0)))</f>
        <v/>
      </c>
      <c r="G495" s="1769"/>
      <c r="H495" s="1770">
        <f>IF($J472="TC",0,IF($J472="Nso",0,VLOOKUP($A469,'Result Entry'!$B$9:$GS$108,124,0)))</f>
        <v>0.0</v>
      </c>
      <c r="I495" s="1626"/>
      <c r="J495" s="1627"/>
      <c r="K495" s="1627"/>
      <c r="L495" s="1627"/>
      <c r="M495" s="1627"/>
      <c r="N495" s="1628"/>
    </row>
    <row r="496" spans="8:8" ht="39.75" customHeight="1">
      <c r="A496" s="1443"/>
      <c r="B496" s="1503" t="s">
        <v>70</v>
      </c>
      <c r="C496" s="1774" t="str">
        <f>'Result Entry'!$EU$3</f>
        <v>SOC.SER.PLAN</v>
      </c>
      <c r="D496" s="1775"/>
      <c r="E496" s="1776"/>
      <c r="F496" s="1769">
        <f>IF($J472="TC",0,IF($J472="Nso",0,VLOOKUP($A469,'Result Entry'!$B$9:$HS$108,178,0)))</f>
        <v>0.0</v>
      </c>
      <c r="G496" s="1769"/>
      <c r="H496" s="1770">
        <f>IF($J472="TC",0,IF($J472="Nso",0,VLOOKUP($A469,'Result Entry'!$B$9:$GS$108,136,0)))</f>
        <v>0.0</v>
      </c>
      <c r="I496" s="1629" t="s">
        <v>175</v>
      </c>
      <c r="J496" s="1630"/>
      <c r="K496" s="1798"/>
      <c r="L496" s="1799"/>
      <c r="M496" s="1799"/>
      <c r="N496" s="1800"/>
    </row>
    <row r="497" spans="8:8" ht="39.75" customHeight="1">
      <c r="A497" s="1443"/>
      <c r="B497" s="1503" t="s">
        <v>70</v>
      </c>
      <c r="C497" s="1774" t="str">
        <f>'Result Entry'!$FG$3</f>
        <v>Jeewan Kaushal</v>
      </c>
      <c r="D497" s="1775"/>
      <c r="E497" s="1776"/>
      <c r="F497" s="1769" t="str">
        <f>IF($J472="TC",0,IF($J472="Nso",0,VLOOKUP($A469,'Result Entry'!$B$9:$HS$108,182,0)))</f>
        <v/>
      </c>
      <c r="G497" s="1769"/>
      <c r="H497" s="1770">
        <f>IF($J472="TC",0,IF($J472="Nso",0,VLOOKUP($A469,'Result Entry'!$B$9:$HS$108,136,0)))</f>
        <v>0.0</v>
      </c>
      <c r="I497" s="1629" t="s">
        <v>149</v>
      </c>
      <c r="J497" s="1630"/>
      <c r="K497" s="1630"/>
      <c r="L497" s="1630"/>
      <c r="M497" s="1630"/>
      <c r="N497" s="1634"/>
    </row>
    <row r="498" spans="8:8" ht="39.75" customHeight="1">
      <c r="A498" s="1443"/>
      <c r="B498" s="1483" t="s">
        <v>70</v>
      </c>
      <c r="C498" s="1777" t="s">
        <v>181</v>
      </c>
      <c r="D498" s="1778"/>
      <c r="E498" s="1779"/>
      <c r="F498" s="1780" t="s">
        <v>182</v>
      </c>
      <c r="G498" s="1781"/>
      <c r="H498" s="1782" t="s">
        <v>31</v>
      </c>
      <c r="I498" s="1629" t="s">
        <v>176</v>
      </c>
      <c r="J498" s="1630"/>
      <c r="K498" s="1630"/>
      <c r="L498" s="1630"/>
      <c r="M498" s="1630"/>
      <c r="N498" s="1634"/>
    </row>
    <row r="499" spans="8:8" ht="39.75" customHeight="1">
      <c r="A499" s="1443"/>
      <c r="B499" s="1483" t="s">
        <v>70</v>
      </c>
      <c r="C499" s="1783"/>
      <c r="D499" s="1784"/>
      <c r="E499" s="1785"/>
      <c r="F499" s="1786" t="s">
        <v>183</v>
      </c>
      <c r="G499" s="1787"/>
      <c r="H499" s="1788" t="s">
        <v>180</v>
      </c>
      <c r="I499" s="1647" t="s">
        <v>68</v>
      </c>
      <c r="J499" s="1648"/>
      <c r="K499" s="1648"/>
      <c r="L499" s="1648"/>
      <c r="M499" s="1648"/>
      <c r="N499" s="1649"/>
    </row>
    <row r="500" spans="8:8" ht="39.75" customHeight="1">
      <c r="A500" s="1443"/>
      <c r="B500" s="1483" t="s">
        <v>70</v>
      </c>
      <c r="C500" s="1783"/>
      <c r="D500" s="1784"/>
      <c r="E500" s="1785"/>
      <c r="F500" s="1786" t="s">
        <v>186</v>
      </c>
      <c r="G500" s="1787"/>
      <c r="H500" s="1788" t="s">
        <v>63</v>
      </c>
      <c r="I500" s="1650"/>
      <c r="J500" s="1651"/>
      <c r="K500" s="1651"/>
      <c r="L500" s="1651"/>
      <c r="M500" s="1651"/>
      <c r="N500" s="1652"/>
    </row>
    <row r="501" spans="8:8" ht="39.75" customHeight="1">
      <c r="A501" s="1443"/>
      <c r="B501" s="1483" t="s">
        <v>70</v>
      </c>
      <c r="C501" s="1783"/>
      <c r="D501" s="1784"/>
      <c r="E501" s="1785"/>
      <c r="F501" s="1786" t="s">
        <v>187</v>
      </c>
      <c r="G501" s="1787"/>
      <c r="H501" s="1788" t="s">
        <v>64</v>
      </c>
      <c r="I501" s="1650"/>
      <c r="J501" s="1651"/>
      <c r="K501" s="1651"/>
      <c r="L501" s="1651"/>
      <c r="M501" s="1651"/>
      <c r="N501" s="1652"/>
    </row>
    <row r="502" spans="8:8" ht="39.75" customHeight="1">
      <c r="A502" s="1443"/>
      <c r="B502" s="1483" t="s">
        <v>70</v>
      </c>
      <c r="C502" s="1783"/>
      <c r="D502" s="1784"/>
      <c r="E502" s="1785"/>
      <c r="F502" s="1786" t="s">
        <v>184</v>
      </c>
      <c r="G502" s="1787"/>
      <c r="H502" s="1788" t="s">
        <v>66</v>
      </c>
      <c r="I502" s="1653" t="s">
        <v>81</v>
      </c>
      <c r="J502" s="1654"/>
      <c r="K502" s="1654"/>
      <c r="L502" s="1654"/>
      <c r="M502" s="1654"/>
      <c r="N502" s="1655"/>
    </row>
    <row r="503" spans="8:8" ht="39.75" customHeight="1">
      <c r="A503" s="1443"/>
      <c r="B503" s="1656" t="s">
        <v>70</v>
      </c>
      <c r="C503" s="1789"/>
      <c r="D503" s="1790"/>
      <c r="E503" s="1791"/>
      <c r="F503" s="1792" t="s">
        <v>185</v>
      </c>
      <c r="G503" s="1793"/>
      <c r="H503" s="1794" t="s">
        <v>65</v>
      </c>
      <c r="I503" s="1663"/>
      <c r="J503" s="1664"/>
      <c r="K503" s="1664"/>
      <c r="L503" s="1664"/>
      <c r="M503" s="1664"/>
      <c r="N503" s="1665"/>
    </row>
    <row r="504" spans="8:8" s="927" ht="123.75" customFormat="1" customHeight="1">
      <c r="A504" s="1439"/>
      <c r="B504" s="1795"/>
      <c r="C504" s="1796"/>
      <c r="D504" s="1796"/>
      <c r="E504" s="1796"/>
      <c r="F504" s="1796"/>
      <c r="G504" s="1796"/>
      <c r="H504" s="1796"/>
      <c r="I504" s="1796"/>
      <c r="J504" s="1796"/>
      <c r="K504" s="1796"/>
      <c r="L504" s="1796"/>
      <c r="M504" s="1796"/>
      <c r="N504" s="1796"/>
    </row>
    <row r="505" spans="8:8" ht="24.75" customHeight="1">
      <c r="A505" s="1441">
        <f>A469+1</f>
        <v>15.0</v>
      </c>
      <c r="B505" s="1442" t="s">
        <v>51</v>
      </c>
      <c r="C505" s="1442"/>
      <c r="D505" s="1442"/>
      <c r="E505" s="1442"/>
      <c r="F505" s="1442"/>
      <c r="G505" s="1442"/>
      <c r="H505" s="1442"/>
      <c r="I505" s="1442"/>
      <c r="J505" s="1442"/>
      <c r="K505" s="1442"/>
      <c r="L505" s="1442"/>
      <c r="M505" s="1442"/>
      <c r="N505" s="1442"/>
    </row>
    <row r="506" spans="8:8" ht="62.25" customHeight="1">
      <c r="A506" s="1443"/>
      <c r="B506" s="1444"/>
      <c r="C506" s="1445"/>
      <c r="D506" s="1671" t="str">
        <f>Master!$E$8</f>
        <v>Govt. Sr. Secondary School </v>
      </c>
      <c r="E506" s="1672"/>
      <c r="F506" s="1672"/>
      <c r="G506" s="1672"/>
      <c r="H506" s="1672"/>
      <c r="I506" s="1672"/>
      <c r="J506" s="1672"/>
      <c r="K506" s="1672"/>
      <c r="L506" s="1672"/>
      <c r="M506" s="1672"/>
      <c r="N506" s="1673"/>
    </row>
    <row r="507" spans="8:8" ht="33.0" customHeight="1">
      <c r="A507" s="1443"/>
      <c r="B507" s="1449"/>
      <c r="C507" s="1450"/>
      <c r="D507" s="1451" t="str">
        <f>Master!$E$11</f>
        <v>P.S.-Bapini (Jodhpur)</v>
      </c>
      <c r="E507" s="1452"/>
      <c r="F507" s="1452"/>
      <c r="G507" s="1452"/>
      <c r="H507" s="1452"/>
      <c r="I507" s="1452"/>
      <c r="J507" s="1452"/>
      <c r="K507" s="1452"/>
      <c r="L507" s="1452"/>
      <c r="M507" s="1452"/>
      <c r="N507" s="1453"/>
    </row>
    <row r="508" spans="8:8" ht="30.0" customHeight="1">
      <c r="A508" s="1443"/>
      <c r="B508" s="1454"/>
      <c r="C508" s="1455" t="s">
        <v>151</v>
      </c>
      <c r="D508" s="1456"/>
      <c r="E508" s="1456"/>
      <c r="F508" s="1456"/>
      <c r="G508" s="1457"/>
      <c r="H508" s="1458" t="s">
        <v>128</v>
      </c>
      <c r="I508" s="1458"/>
      <c r="J508" s="1674">
        <f>VLOOKUP(A505,'Result Entry'!$B$6:$K$108,6,0)</f>
        <v>0.0</v>
      </c>
      <c r="K508" s="1460" t="s">
        <v>69</v>
      </c>
      <c r="L508" s="1461"/>
      <c r="M508" s="1462">
        <f>Master!$E$14</f>
        <v>8.151106901E9</v>
      </c>
      <c r="N508" s="1463"/>
    </row>
    <row r="509" spans="8:8" ht="30.0" customHeight="1">
      <c r="A509" s="1443"/>
      <c r="B509" s="1464"/>
      <c r="C509" s="1465"/>
      <c r="D509" s="1466"/>
      <c r="E509" s="1466"/>
      <c r="F509" s="1466"/>
      <c r="G509" s="1467"/>
      <c r="H509" s="1468"/>
      <c r="I509" s="1468"/>
      <c r="J509" s="1675"/>
      <c r="K509" s="1470" t="s">
        <v>67</v>
      </c>
      <c r="L509" s="1471"/>
      <c r="M509" s="1472"/>
      <c r="N509" s="1473"/>
      <c r="O509" s="23" t="s">
        <v>157</v>
      </c>
    </row>
    <row r="510" spans="8:8" ht="30.0" customHeight="1">
      <c r="A510" s="1443"/>
      <c r="B510" s="1464"/>
      <c r="C510" s="1474"/>
      <c r="D510" s="1475"/>
      <c r="E510" s="1475"/>
      <c r="F510" s="1475"/>
      <c r="G510" s="1476"/>
      <c r="H510" s="1477"/>
      <c r="I510" s="1477"/>
      <c r="J510" s="1676"/>
      <c r="K510" s="1479" t="s">
        <v>52</v>
      </c>
      <c r="L510" s="1480"/>
      <c r="M510" s="1481" t="str">
        <f>Master!$E$6</f>
        <v>2022-23</v>
      </c>
      <c r="N510" s="1482"/>
    </row>
    <row r="511" spans="8:8" ht="39.75" customHeight="1">
      <c r="A511" s="1443"/>
      <c r="B511" s="1483" t="s">
        <v>70</v>
      </c>
      <c r="C511" s="1677" t="s">
        <v>21</v>
      </c>
      <c r="D511" s="1678"/>
      <c r="E511" s="1678"/>
      <c r="F511" s="1679"/>
      <c r="G511" s="1680" t="s">
        <v>150</v>
      </c>
      <c r="H511" s="1681">
        <f>VLOOKUP($A505,'Result Entry'!$B$9:$FW$108,4,0)</f>
        <v>0.0</v>
      </c>
      <c r="I511" s="1681"/>
      <c r="J511" s="1681"/>
      <c r="K511" s="1681"/>
      <c r="L511" s="1681"/>
      <c r="M511" s="1681"/>
      <c r="N511" s="1682"/>
    </row>
    <row r="512" spans="8:8" ht="39.75" customHeight="1">
      <c r="A512" s="1443"/>
      <c r="B512" s="1483" t="s">
        <v>70</v>
      </c>
      <c r="C512" s="1683" t="s">
        <v>23</v>
      </c>
      <c r="D512" s="1684"/>
      <c r="E512" s="1684"/>
      <c r="F512" s="1685"/>
      <c r="G512" s="1686" t="s">
        <v>150</v>
      </c>
      <c r="H512" s="1687">
        <f>VLOOKUP($A505,'Result Entry'!$B$9:$FW$108,7,0)</f>
        <v>0.0</v>
      </c>
      <c r="I512" s="1687"/>
      <c r="J512" s="1687"/>
      <c r="K512" s="1687"/>
      <c r="L512" s="1687"/>
      <c r="M512" s="1687"/>
      <c r="N512" s="1688"/>
    </row>
    <row r="513" spans="8:8" ht="39.75" customHeight="1">
      <c r="A513" s="1443"/>
      <c r="B513" s="1483" t="s">
        <v>70</v>
      </c>
      <c r="C513" s="1683" t="s">
        <v>24</v>
      </c>
      <c r="D513" s="1684"/>
      <c r="E513" s="1684"/>
      <c r="F513" s="1685"/>
      <c r="G513" s="1686" t="s">
        <v>150</v>
      </c>
      <c r="H513" s="1687">
        <f>VLOOKUP($A505,'Result Entry'!$B$9:$FW$108,8,0)</f>
        <v>0.0</v>
      </c>
      <c r="I513" s="1687"/>
      <c r="J513" s="1687"/>
      <c r="K513" s="1687"/>
      <c r="L513" s="1687"/>
      <c r="M513" s="1687"/>
      <c r="N513" s="1688"/>
    </row>
    <row r="514" spans="8:8" ht="39.75" customHeight="1">
      <c r="A514" s="1443"/>
      <c r="B514" s="1483" t="s">
        <v>70</v>
      </c>
      <c r="C514" s="1683" t="s">
        <v>53</v>
      </c>
      <c r="D514" s="1684"/>
      <c r="E514" s="1684"/>
      <c r="F514" s="1685"/>
      <c r="G514" s="1686" t="s">
        <v>150</v>
      </c>
      <c r="H514" s="1687">
        <f>VLOOKUP($A505,'Result Entry'!$B$9:$FW$108,9,0)</f>
        <v>0.0</v>
      </c>
      <c r="I514" s="1687"/>
      <c r="J514" s="1687"/>
      <c r="K514" s="1687"/>
      <c r="L514" s="1687"/>
      <c r="M514" s="1687"/>
      <c r="N514" s="1688"/>
    </row>
    <row r="515" spans="8:8" ht="39.75" customHeight="1">
      <c r="A515" s="1443"/>
      <c r="B515" s="1483" t="s">
        <v>70</v>
      </c>
      <c r="C515" s="1683" t="s">
        <v>54</v>
      </c>
      <c r="D515" s="1684"/>
      <c r="E515" s="1684"/>
      <c r="F515" s="1685"/>
      <c r="G515" s="1686" t="s">
        <v>150</v>
      </c>
      <c r="H515" s="1689" t="str">
        <f>CONCATENATE('Result Entry'!$G$4,'Result Entry'!$J$4)</f>
        <v>11(A)</v>
      </c>
      <c r="I515" s="1687"/>
      <c r="J515" s="1687"/>
      <c r="K515" s="1687"/>
      <c r="L515" s="1687"/>
      <c r="M515" s="1687"/>
      <c r="N515" s="1688"/>
    </row>
    <row r="516" spans="8:8" ht="39.75" customHeight="1">
      <c r="A516" s="1443"/>
      <c r="B516" s="1483" t="s">
        <v>70</v>
      </c>
      <c r="C516" s="1690" t="s">
        <v>26</v>
      </c>
      <c r="D516" s="1691"/>
      <c r="E516" s="1691"/>
      <c r="F516" s="1692"/>
      <c r="G516" s="1693" t="s">
        <v>150</v>
      </c>
      <c r="H516" s="1694">
        <f>VLOOKUP($A505,'Result Entry'!$B$9:$FW$108,10,0)</f>
        <v>0.0</v>
      </c>
      <c r="I516" s="1694"/>
      <c r="J516" s="1694"/>
      <c r="K516" s="1694"/>
      <c r="L516" s="1694"/>
      <c r="M516" s="1694"/>
      <c r="N516" s="1695"/>
    </row>
    <row r="517" spans="8:8" ht="30.0" customHeight="1">
      <c r="A517" s="1443"/>
      <c r="B517" s="1503" t="s">
        <v>70</v>
      </c>
      <c r="C517" s="1696" t="s">
        <v>168</v>
      </c>
      <c r="D517" s="1697"/>
      <c r="E517" s="1698" t="s">
        <v>73</v>
      </c>
      <c r="F517" s="1699" t="s">
        <v>74</v>
      </c>
      <c r="G517" s="1700" t="s">
        <v>169</v>
      </c>
      <c r="H517" s="1701" t="s">
        <v>56</v>
      </c>
      <c r="I517" s="1702"/>
      <c r="J517" s="1703" t="s">
        <v>85</v>
      </c>
      <c r="K517" s="1704"/>
      <c r="L517" s="1705" t="s">
        <v>170</v>
      </c>
      <c r="M517" s="1706" t="s">
        <v>77</v>
      </c>
      <c r="N517" s="1707" t="s">
        <v>99</v>
      </c>
    </row>
    <row r="518" spans="8:8" ht="30.0" customHeight="1">
      <c r="A518" s="1443"/>
      <c r="B518" s="1503"/>
      <c r="C518" s="1708"/>
      <c r="D518" s="1709"/>
      <c r="E518" s="1710"/>
      <c r="F518" s="1711"/>
      <c r="G518" s="1712"/>
      <c r="H518" s="1713"/>
      <c r="I518" s="1714"/>
      <c r="J518" s="1715"/>
      <c r="K518" s="1716"/>
      <c r="L518" s="1717"/>
      <c r="M518" s="1718"/>
      <c r="N518" s="1719"/>
    </row>
    <row r="519" spans="8:8" ht="39.75" customHeight="1">
      <c r="A519" s="1443"/>
      <c r="B519" s="1503" t="s">
        <v>70</v>
      </c>
      <c r="C519" s="1528" t="s">
        <v>57</v>
      </c>
      <c r="D519" s="1529"/>
      <c r="E519" s="1720">
        <f>'Result Entry'!$L$7</f>
        <v>10.0</v>
      </c>
      <c r="F519" s="1721">
        <f>'Result Entry'!$M$7</f>
        <v>10.0</v>
      </c>
      <c r="G519" s="1722">
        <f t="shared" si="42" ref="G519:G524">SUM(E519:F519)</f>
        <v>20.0</v>
      </c>
      <c r="H519" s="1723">
        <f>'Result Entry'!$AU$7</f>
        <v>70.0</v>
      </c>
      <c r="I519" s="1724"/>
      <c r="J519" s="1725">
        <f>'Result Entry'!$AY$7</f>
        <v>100.0</v>
      </c>
      <c r="K519" s="1724"/>
      <c r="L519" s="1722">
        <f t="shared" si="43" ref="L519:L524">SUM(H519,J519)</f>
        <v>170.0</v>
      </c>
      <c r="M519" s="1726">
        <f t="shared" si="44" ref="M519:M524">SUM(G519,L519)</f>
        <v>190.0</v>
      </c>
      <c r="N519" s="1727"/>
    </row>
    <row r="520" spans="8:8" s="1538" ht="54.0" customFormat="1" customHeight="1">
      <c r="A520" s="1443"/>
      <c r="B520" s="1539" t="s">
        <v>70</v>
      </c>
      <c r="C520" s="1540" t="str">
        <f>'Result Entry'!$L$3</f>
        <v>HINDI Comp.</v>
      </c>
      <c r="D520" s="1541"/>
      <c r="E520" s="1728">
        <f>IF($J508="TC",0,IF($J508="Nso",0,VLOOKUP($A505,'Result Entry'!$B$9:$FW$108,11,0)))</f>
        <v>0.0</v>
      </c>
      <c r="F520" s="1729">
        <f>IF($J508="TC",0,IF($J508="Nso",0,VLOOKUP($A505,'Result Entry'!$B$9:$FW$108,12,0)))</f>
        <v>0.0</v>
      </c>
      <c r="G520" s="1730">
        <f t="shared" si="42"/>
        <v>0.0</v>
      </c>
      <c r="H520" s="1677">
        <f>IF($J508="TC",0,IF($J508="Nso",0,VLOOKUP($A505,'Result Entry'!$B$9:$FW$108,16,0)))</f>
        <v>0.0</v>
      </c>
      <c r="I520" s="1731"/>
      <c r="J520" s="1732">
        <f>IF($J508="TC",0,IF($J508="Nso",0,VLOOKUP($A505,'Result Entry'!$B$9:$FW$108,19,0)))</f>
        <v>0.0</v>
      </c>
      <c r="K520" s="1731"/>
      <c r="L520" s="1733">
        <f t="shared" si="43"/>
        <v>0.0</v>
      </c>
      <c r="M520" s="1734">
        <f t="shared" si="44"/>
        <v>0.0</v>
      </c>
      <c r="N520" s="1735" t="str">
        <f>IF($J508="TC",0,IF($J508="Nso",0,VLOOKUP($A505,'Result Entry'!$B$9:$FW$108,24,0)))</f>
        <v/>
      </c>
    </row>
    <row r="521" spans="8:8" s="1538" ht="54.0" customFormat="1" customHeight="1">
      <c r="A521" s="1443"/>
      <c r="B521" s="1539" t="s">
        <v>70</v>
      </c>
      <c r="C521" s="1551" t="str">
        <f>'Result Entry'!$Z$3</f>
        <v>ENGLISH Comp.</v>
      </c>
      <c r="D521" s="1552"/>
      <c r="E521" s="1728">
        <f>IF($J508="TC",0,IF($J508="Nso",0,VLOOKUP($A505,'Result Entry'!$B$9:$FW$108,25,0)))</f>
        <v>0.0</v>
      </c>
      <c r="F521" s="1729">
        <f>IF($J508="TC",0,IF($J508="Nso",0,VLOOKUP($A505,'Result Entry'!$B$9:$FW$108,26,0)))</f>
        <v>0.0</v>
      </c>
      <c r="G521" s="1736">
        <f t="shared" si="42"/>
        <v>0.0</v>
      </c>
      <c r="H521" s="1683">
        <f>IF($J508="TC",0,IF($J508="Nso",0,VLOOKUP($A505,'Result Entry'!$B$9:$FW$108,30,0)))</f>
        <v>0.0</v>
      </c>
      <c r="I521" s="1737"/>
      <c r="J521" s="1738">
        <f>IF($J508="TC",0,IF($J508="Nso",0,VLOOKUP($A505,'Result Entry'!$B$9:$FW$108,33,0)))</f>
        <v>0.0</v>
      </c>
      <c r="K521" s="1737"/>
      <c r="L521" s="1733">
        <f t="shared" si="43"/>
        <v>0.0</v>
      </c>
      <c r="M521" s="1734">
        <f t="shared" si="44"/>
        <v>0.0</v>
      </c>
      <c r="N521" s="1735" t="str">
        <f>IF($J508="TC",0,IF($J508="Nso",0,VLOOKUP($A505,'Result Entry'!$B$9:$FW$108,38,0)))</f>
        <v/>
      </c>
    </row>
    <row r="522" spans="8:8" s="1538" ht="54.0" customFormat="1" customHeight="1">
      <c r="A522" s="1443"/>
      <c r="B522" s="1539" t="s">
        <v>70</v>
      </c>
      <c r="C522" s="1551" t="str">
        <f>'Result Entry'!$AO$3</f>
        <v>PHYSICS</v>
      </c>
      <c r="D522" s="1552"/>
      <c r="E522" s="1728">
        <f>IF($J508="TC",0,IF($J508="Nso",0,VLOOKUP($A505,'Result Entry'!$B$9:$FW$108,39,0)))</f>
        <v>0.0</v>
      </c>
      <c r="F522" s="1729">
        <f>IF($J508="TC",0,IF($J508="Nso",0,VLOOKUP($A505,'Result Entry'!$B$9:$FW$108,40,0)))</f>
        <v>0.0</v>
      </c>
      <c r="G522" s="1736">
        <f t="shared" si="42"/>
        <v>0.0</v>
      </c>
      <c r="H522" s="1683">
        <f>IF($J508="TC",0,IF($J508="Nso",0,VLOOKUP($A505,'Result Entry'!$B$9:$FW$108,45,0)))</f>
        <v>0.0</v>
      </c>
      <c r="I522" s="1737"/>
      <c r="J522" s="1738">
        <f>IF($J508="TC",0,IF($J508="Nso",0,VLOOKUP($A505,'Result Entry'!$B$9:$FW$108,49,0)))</f>
        <v>0.0</v>
      </c>
      <c r="K522" s="1737"/>
      <c r="L522" s="1733">
        <f t="shared" si="43"/>
        <v>0.0</v>
      </c>
      <c r="M522" s="1734">
        <f t="shared" si="44"/>
        <v>0.0</v>
      </c>
      <c r="N522" s="1735" t="str">
        <f>IF($J508="TC",0,IF($J508="Nso",0,VLOOKUP($A505,'Result Entry'!$B$9:$FW$108,54,0)))</f>
        <v/>
      </c>
    </row>
    <row r="523" spans="8:8" s="1538" ht="54.0" customFormat="1" customHeight="1">
      <c r="A523" s="1443"/>
      <c r="B523" s="1539" t="s">
        <v>70</v>
      </c>
      <c r="C523" s="1551" t="str">
        <f>'Result Entry'!$BF$3</f>
        <v>CHEMISTRY</v>
      </c>
      <c r="D523" s="1552"/>
      <c r="E523" s="1728" t="str">
        <f>IF($J508="TC",0,IF($J508="Nso",0,VLOOKUP($A505,'Result Entry'!$B$9:$FW$108,55,0)))</f>
        <v/>
      </c>
      <c r="F523" s="1729">
        <f>IF($J508="TC",0,IF($J508="Nso",0,VLOOKUP($A505,'Result Entry'!$B$9:$FW$108,56,0)))</f>
        <v>0.0</v>
      </c>
      <c r="G523" s="1736">
        <f t="shared" si="42"/>
        <v>0.0</v>
      </c>
      <c r="H523" s="1683">
        <f>IF($J508="TC",0,IF($J508="Nso",0,VLOOKUP($A505,'Result Entry'!$B$9:$FW$108,61,0)))</f>
        <v>0.0</v>
      </c>
      <c r="I523" s="1737"/>
      <c r="J523" s="1738">
        <f>IF($J508="TC",0,IF($J508="Nso",0,VLOOKUP($A505,'Result Entry'!$B$9:$FW$108,65,0)))</f>
        <v>0.0</v>
      </c>
      <c r="K523" s="1737"/>
      <c r="L523" s="1733">
        <f t="shared" si="43"/>
        <v>0.0</v>
      </c>
      <c r="M523" s="1734">
        <f t="shared" si="44"/>
        <v>0.0</v>
      </c>
      <c r="N523" s="1735" t="str">
        <f>IF($J508="TC",0,IF($J508="Nso",0,VLOOKUP($A505,'Result Entry'!$B$9:$FW$108,70,0)))</f>
        <v/>
      </c>
    </row>
    <row r="524" spans="8:8" s="1538" ht="54.0" customFormat="1" customHeight="1">
      <c r="A524" s="1443"/>
      <c r="B524" s="1539" t="s">
        <v>70</v>
      </c>
      <c r="C524" s="1551" t="str">
        <f>'Result Entry'!$BW$3</f>
        <v>BIOLOGY</v>
      </c>
      <c r="D524" s="1552"/>
      <c r="E524" s="1739" t="str">
        <f>IF($J508="TC",0,IF($J508="Nso",0,VLOOKUP($A505,'Result Entry'!$B$9:$FW$108,71,0)))</f>
        <v/>
      </c>
      <c r="F524" s="1740" t="str">
        <f>IF($J508="TC",0,IF($J508="Nso",0,VLOOKUP($A505,'Result Entry'!$B$9:$FW$108,72,0)))</f>
        <v/>
      </c>
      <c r="G524" s="1741">
        <f t="shared" si="42"/>
        <v>0.0</v>
      </c>
      <c r="H524" s="1742">
        <f>IF($J508="TC",0,IF($J508="Nso",0,VLOOKUP($A505,'Result Entry'!$B$9:$FW$108,77,0)))</f>
        <v>0.0</v>
      </c>
      <c r="I524" s="1743"/>
      <c r="J524" s="1744">
        <f>IF($J508="TC",0,IF($J508="Nso",0,VLOOKUP($A505,'Result Entry'!$B$9:$FW$108,81,0)))</f>
        <v>0.0</v>
      </c>
      <c r="K524" s="1743"/>
      <c r="L524" s="1745">
        <f t="shared" si="43"/>
        <v>0.0</v>
      </c>
      <c r="M524" s="1746">
        <f t="shared" si="44"/>
        <v>0.0</v>
      </c>
      <c r="N524" s="1735">
        <f>IF($J508="TC",0,IF($J508="Nso",0,VLOOKUP($A505,'Result Entry'!$B$9:$FW$108,86,0)))</f>
        <v>0.0</v>
      </c>
    </row>
    <row r="525" spans="8:8" ht="39.75" customHeight="1">
      <c r="A525" s="1443"/>
      <c r="B525" s="1503" t="s">
        <v>70</v>
      </c>
      <c r="C525" s="1565" t="s">
        <v>78</v>
      </c>
      <c r="D525" s="1566"/>
      <c r="E525" s="1567"/>
      <c r="F525" s="1747" t="s">
        <v>79</v>
      </c>
      <c r="G525" s="1748"/>
      <c r="H525" s="1747" t="s">
        <v>80</v>
      </c>
      <c r="I525" s="1749"/>
      <c r="J525" s="1750" t="s">
        <v>42</v>
      </c>
      <c r="K525" s="1797" t="s">
        <v>92</v>
      </c>
      <c r="L525" s="1752" t="s">
        <v>40</v>
      </c>
      <c r="M525" s="1753"/>
      <c r="N525" s="1754" t="s">
        <v>44</v>
      </c>
    </row>
    <row r="526" spans="8:8" ht="39.75" customHeight="1">
      <c r="A526" s="1443"/>
      <c r="B526" s="1503" t="s">
        <v>70</v>
      </c>
      <c r="C526" s="1577"/>
      <c r="D526" s="1578"/>
      <c r="E526" s="1579"/>
      <c r="F526" s="1755">
        <f>IF($J508="TC",0,IF($J508="Nso",0,VLOOKUP($A505,'Result Entry'!$B$9:$FW$108,146,0)))</f>
        <v>0.0</v>
      </c>
      <c r="G526" s="1756"/>
      <c r="H526" s="1757">
        <f>IF($J508="TC",0,IF($J508="Nso",0,VLOOKUP($A505,'Result Entry'!$B$9:$FW$108,147,0)))</f>
        <v>0.0</v>
      </c>
      <c r="I526" s="1758"/>
      <c r="J526" s="1584">
        <f>IF($J508="TC",0,IF($J508="Nso",0,VLOOKUP($A505,'Result Entry'!$B$9:$FW$108,148,0)))</f>
        <v>0.0</v>
      </c>
      <c r="K526" s="1759" t="str">
        <f>IF($J508="TC",0,IF($J508="Nso",0,VLOOKUP($A505,'Result Entry'!$B$9:$FW$108,149,0)))</f>
        <v/>
      </c>
      <c r="L526" s="1586">
        <f>IF($J508="TC",0,IF($J508="Nso",0,VLOOKUP($A505,'Result Entry'!$B$9:$FW$108,150,0)))</f>
        <v>0.0</v>
      </c>
      <c r="M526" s="1587"/>
      <c r="N526" s="1588">
        <f>IF($J508="TC",0,IF($J508="Nso",0,VLOOKUP($A505,'Result Entry'!$B$9:$FW$108,152,0)))</f>
        <v>0.0</v>
      </c>
    </row>
    <row r="527" spans="8:8" ht="39.75" customHeight="1">
      <c r="A527" s="1443"/>
      <c r="B527" s="1503" t="s">
        <v>70</v>
      </c>
      <c r="C527" s="1589" t="s">
        <v>59</v>
      </c>
      <c r="D527" s="1590"/>
      <c r="E527" s="1590"/>
      <c r="F527" s="1590"/>
      <c r="G527" s="1590"/>
      <c r="H527" s="1591"/>
      <c r="I527" s="1592" t="s">
        <v>60</v>
      </c>
      <c r="J527" s="1593"/>
      <c r="K527" s="1760">
        <f>VLOOKUP($A505,'Result Entry'!$B$9:$FW$108,143,0)</f>
        <v>0.0</v>
      </c>
      <c r="L527" s="1761"/>
      <c r="M527" s="1596" t="s">
        <v>38</v>
      </c>
      <c r="N527" s="1597"/>
    </row>
    <row r="528" spans="8:8" ht="39.75" customHeight="1">
      <c r="A528" s="1443"/>
      <c r="B528" s="1503" t="s">
        <v>70</v>
      </c>
      <c r="C528" s="1598" t="s">
        <v>55</v>
      </c>
      <c r="D528" s="1599"/>
      <c r="E528" s="1599"/>
      <c r="F528" s="1600" t="s">
        <v>158</v>
      </c>
      <c r="G528" s="1601"/>
      <c r="H528" s="1602" t="s">
        <v>48</v>
      </c>
      <c r="I528" s="1603" t="s">
        <v>61</v>
      </c>
      <c r="J528" s="1604"/>
      <c r="K528" s="1762">
        <f>VLOOKUP($A505,'Result Entry'!$B$9:$FW$108,144,0)</f>
        <v>0.0</v>
      </c>
      <c r="L528" s="1763"/>
      <c r="M528" s="1607">
        <f>VLOOKUP($A505,'Result Entry'!$B$9:$FW$108,145,0)</f>
        <v>0.0</v>
      </c>
      <c r="N528" s="1608"/>
    </row>
    <row r="529" spans="8:8" ht="39.75" customHeight="1">
      <c r="A529" s="1443"/>
      <c r="B529" s="1503" t="s">
        <v>70</v>
      </c>
      <c r="C529" s="1598"/>
      <c r="D529" s="1599"/>
      <c r="E529" s="1599"/>
      <c r="F529" s="1609"/>
      <c r="G529" s="1610"/>
      <c r="H529" s="1611" t="s">
        <v>100</v>
      </c>
      <c r="I529" s="1612" t="s">
        <v>62</v>
      </c>
      <c r="J529" s="1613"/>
      <c r="K529" s="1764">
        <f>IF($J508="TC","Transferred",IF($J508="Nso","NameSeparated",VLOOKUP($A505,'Result Entry'!$B$9:$FW$108,153,0)))</f>
        <v>0.0</v>
      </c>
      <c r="L529" s="1764"/>
      <c r="M529" s="1764"/>
      <c r="N529" s="1765"/>
    </row>
    <row r="530" spans="8:8" ht="39.75" customHeight="1">
      <c r="A530" s="1443"/>
      <c r="B530" s="1503" t="s">
        <v>70</v>
      </c>
      <c r="C530" s="1766" t="str">
        <f>'Result Entry'!$DU$3</f>
        <v>Foundation Of Information Tech.</v>
      </c>
      <c r="D530" s="1767"/>
      <c r="E530" s="1768"/>
      <c r="F530" s="1769" t="str">
        <f>IF($J508="TC",0,IF($J508="Nso",0,VLOOKUP($A505,'Result Entry'!$B$9:$GS$108,170,0)))</f>
        <v/>
      </c>
      <c r="G530" s="1769"/>
      <c r="H530" s="1770">
        <f>IF($J508="TC",0,IF($J508="Nso",0,VLOOKUP($A505,'Result Entry'!$B$9:$GS$108,112,0)))</f>
        <v>0.0</v>
      </c>
      <c r="I530" s="1621" t="s">
        <v>72</v>
      </c>
      <c r="J530" s="1622"/>
      <c r="K530" s="1771">
        <f>'Result Entry'!$T$2</f>
        <v>45041.0</v>
      </c>
      <c r="L530" s="1772"/>
      <c r="M530" s="1772"/>
      <c r="N530" s="1773"/>
    </row>
    <row r="531" spans="8:8" ht="39.75" customHeight="1">
      <c r="A531" s="1443"/>
      <c r="B531" s="1503" t="s">
        <v>70</v>
      </c>
      <c r="C531" s="1774" t="str">
        <f>'Result Entry'!$EI$3</f>
        <v>G.I.A.I.-II</v>
      </c>
      <c r="D531" s="1775"/>
      <c r="E531" s="1776"/>
      <c r="F531" s="1769" t="str">
        <f>IF($J508="TC",0,IF($J508="Nso",0,VLOOKUP($A505,'Result Entry'!$B$9:$GS$108,174,0)))</f>
        <v/>
      </c>
      <c r="G531" s="1769"/>
      <c r="H531" s="1770">
        <f>IF($J508="TC",0,IF($J508="Nso",0,VLOOKUP($A505,'Result Entry'!$B$9:$GS$108,124,0)))</f>
        <v>0.0</v>
      </c>
      <c r="I531" s="1626"/>
      <c r="J531" s="1627"/>
      <c r="K531" s="1627"/>
      <c r="L531" s="1627"/>
      <c r="M531" s="1627"/>
      <c r="N531" s="1628"/>
    </row>
    <row r="532" spans="8:8" ht="39.75" customHeight="1">
      <c r="A532" s="1443"/>
      <c r="B532" s="1503" t="s">
        <v>70</v>
      </c>
      <c r="C532" s="1774" t="str">
        <f>'Result Entry'!$EU$3</f>
        <v>SOC.SER.PLAN</v>
      </c>
      <c r="D532" s="1775"/>
      <c r="E532" s="1776"/>
      <c r="F532" s="1769">
        <f>IF($J508="TC",0,IF($J508="Nso",0,VLOOKUP($A505,'Result Entry'!$B$9:$HS$108,178,0)))</f>
        <v>0.0</v>
      </c>
      <c r="G532" s="1769"/>
      <c r="H532" s="1770">
        <f>IF($J508="TC",0,IF($J508="Nso",0,VLOOKUP($A505,'Result Entry'!$B$9:$GS$108,136,0)))</f>
        <v>0.0</v>
      </c>
      <c r="I532" s="1629" t="s">
        <v>175</v>
      </c>
      <c r="J532" s="1630"/>
      <c r="K532" s="1798"/>
      <c r="L532" s="1799"/>
      <c r="M532" s="1799"/>
      <c r="N532" s="1800"/>
    </row>
    <row r="533" spans="8:8" ht="39.75" customHeight="1">
      <c r="A533" s="1443"/>
      <c r="B533" s="1503" t="s">
        <v>70</v>
      </c>
      <c r="C533" s="1774" t="str">
        <f>'Result Entry'!$FG$3</f>
        <v>Jeewan Kaushal</v>
      </c>
      <c r="D533" s="1775"/>
      <c r="E533" s="1776"/>
      <c r="F533" s="1769" t="str">
        <f>IF($J508="TC",0,IF($J508="Nso",0,VLOOKUP($A505,'Result Entry'!$B$9:$HS$108,182,0)))</f>
        <v/>
      </c>
      <c r="G533" s="1769"/>
      <c r="H533" s="1770">
        <f>IF($J508="TC",0,IF($J508="Nso",0,VLOOKUP($A505,'Result Entry'!$B$9:$HS$108,136,0)))</f>
        <v>0.0</v>
      </c>
      <c r="I533" s="1629" t="s">
        <v>149</v>
      </c>
      <c r="J533" s="1630"/>
      <c r="K533" s="1630"/>
      <c r="L533" s="1630"/>
      <c r="M533" s="1630"/>
      <c r="N533" s="1634"/>
    </row>
    <row r="534" spans="8:8" ht="39.75" customHeight="1">
      <c r="A534" s="1443"/>
      <c r="B534" s="1483" t="s">
        <v>70</v>
      </c>
      <c r="C534" s="1777" t="s">
        <v>181</v>
      </c>
      <c r="D534" s="1778"/>
      <c r="E534" s="1779"/>
      <c r="F534" s="1780" t="s">
        <v>182</v>
      </c>
      <c r="G534" s="1781"/>
      <c r="H534" s="1782" t="s">
        <v>31</v>
      </c>
      <c r="I534" s="1629" t="s">
        <v>176</v>
      </c>
      <c r="J534" s="1630"/>
      <c r="K534" s="1630"/>
      <c r="L534" s="1630"/>
      <c r="M534" s="1630"/>
      <c r="N534" s="1634"/>
    </row>
    <row r="535" spans="8:8" ht="39.75" customHeight="1">
      <c r="A535" s="1443"/>
      <c r="B535" s="1483" t="s">
        <v>70</v>
      </c>
      <c r="C535" s="1783"/>
      <c r="D535" s="1784"/>
      <c r="E535" s="1785"/>
      <c r="F535" s="1786" t="s">
        <v>183</v>
      </c>
      <c r="G535" s="1787"/>
      <c r="H535" s="1788" t="s">
        <v>180</v>
      </c>
      <c r="I535" s="1647" t="s">
        <v>68</v>
      </c>
      <c r="J535" s="1648"/>
      <c r="K535" s="1648"/>
      <c r="L535" s="1648"/>
      <c r="M535" s="1648"/>
      <c r="N535" s="1649"/>
    </row>
    <row r="536" spans="8:8" ht="39.75" customHeight="1">
      <c r="A536" s="1443"/>
      <c r="B536" s="1483" t="s">
        <v>70</v>
      </c>
      <c r="C536" s="1783"/>
      <c r="D536" s="1784"/>
      <c r="E536" s="1785"/>
      <c r="F536" s="1786" t="s">
        <v>186</v>
      </c>
      <c r="G536" s="1787"/>
      <c r="H536" s="1788" t="s">
        <v>63</v>
      </c>
      <c r="I536" s="1650"/>
      <c r="J536" s="1651"/>
      <c r="K536" s="1651"/>
      <c r="L536" s="1651"/>
      <c r="M536" s="1651"/>
      <c r="N536" s="1652"/>
    </row>
    <row r="537" spans="8:8" ht="39.75" customHeight="1">
      <c r="A537" s="1443"/>
      <c r="B537" s="1483" t="s">
        <v>70</v>
      </c>
      <c r="C537" s="1783"/>
      <c r="D537" s="1784"/>
      <c r="E537" s="1785"/>
      <c r="F537" s="1786" t="s">
        <v>187</v>
      </c>
      <c r="G537" s="1787"/>
      <c r="H537" s="1788" t="s">
        <v>64</v>
      </c>
      <c r="I537" s="1650"/>
      <c r="J537" s="1651"/>
      <c r="K537" s="1651"/>
      <c r="L537" s="1651"/>
      <c r="M537" s="1651"/>
      <c r="N537" s="1652"/>
    </row>
    <row r="538" spans="8:8" ht="39.75" customHeight="1">
      <c r="A538" s="1443"/>
      <c r="B538" s="1483" t="s">
        <v>70</v>
      </c>
      <c r="C538" s="1783"/>
      <c r="D538" s="1784"/>
      <c r="E538" s="1785"/>
      <c r="F538" s="1786" t="s">
        <v>184</v>
      </c>
      <c r="G538" s="1787"/>
      <c r="H538" s="1788" t="s">
        <v>66</v>
      </c>
      <c r="I538" s="1653" t="s">
        <v>81</v>
      </c>
      <c r="J538" s="1654"/>
      <c r="K538" s="1654"/>
      <c r="L538" s="1654"/>
      <c r="M538" s="1654"/>
      <c r="N538" s="1655"/>
    </row>
    <row r="539" spans="8:8" ht="39.75" customHeight="1">
      <c r="A539" s="1443"/>
      <c r="B539" s="1656" t="s">
        <v>70</v>
      </c>
      <c r="C539" s="1789"/>
      <c r="D539" s="1790"/>
      <c r="E539" s="1791"/>
      <c r="F539" s="1792" t="s">
        <v>185</v>
      </c>
      <c r="G539" s="1793"/>
      <c r="H539" s="1794" t="s">
        <v>65</v>
      </c>
      <c r="I539" s="1663"/>
      <c r="J539" s="1664"/>
      <c r="K539" s="1664"/>
      <c r="L539" s="1664"/>
      <c r="M539" s="1664"/>
      <c r="N539" s="1665"/>
    </row>
    <row r="540" spans="8:8" s="927" ht="123.75" customFormat="1" customHeight="1">
      <c r="A540" s="1439"/>
      <c r="B540" s="1795"/>
      <c r="C540" s="1796"/>
      <c r="D540" s="1796"/>
      <c r="E540" s="1796"/>
      <c r="F540" s="1796"/>
      <c r="G540" s="1796"/>
      <c r="H540" s="1796"/>
      <c r="I540" s="1796"/>
      <c r="J540" s="1796"/>
      <c r="K540" s="1796"/>
      <c r="L540" s="1796"/>
      <c r="M540" s="1796"/>
      <c r="N540" s="1796"/>
    </row>
    <row r="541" spans="8:8" ht="24.75" customHeight="1">
      <c r="A541" s="1441">
        <f>A505+1</f>
        <v>16.0</v>
      </c>
      <c r="B541" s="1442" t="s">
        <v>51</v>
      </c>
      <c r="C541" s="1442"/>
      <c r="D541" s="1442"/>
      <c r="E541" s="1442"/>
      <c r="F541" s="1442"/>
      <c r="G541" s="1442"/>
      <c r="H541" s="1442"/>
      <c r="I541" s="1442"/>
      <c r="J541" s="1442"/>
      <c r="K541" s="1442"/>
      <c r="L541" s="1442"/>
      <c r="M541" s="1442"/>
      <c r="N541" s="1442"/>
    </row>
    <row r="542" spans="8:8" ht="62.25" customHeight="1">
      <c r="A542" s="1443"/>
      <c r="B542" s="1444"/>
      <c r="C542" s="1445"/>
      <c r="D542" s="1671" t="str">
        <f>Master!$E$8</f>
        <v>Govt. Sr. Secondary School </v>
      </c>
      <c r="E542" s="1672"/>
      <c r="F542" s="1672"/>
      <c r="G542" s="1672"/>
      <c r="H542" s="1672"/>
      <c r="I542" s="1672"/>
      <c r="J542" s="1672"/>
      <c r="K542" s="1672"/>
      <c r="L542" s="1672"/>
      <c r="M542" s="1672"/>
      <c r="N542" s="1673"/>
    </row>
    <row r="543" spans="8:8" ht="33.0" customHeight="1">
      <c r="A543" s="1443"/>
      <c r="B543" s="1449"/>
      <c r="C543" s="1450"/>
      <c r="D543" s="1451" t="str">
        <f>Master!$E$11</f>
        <v>P.S.-Bapini (Jodhpur)</v>
      </c>
      <c r="E543" s="1452"/>
      <c r="F543" s="1452"/>
      <c r="G543" s="1452"/>
      <c r="H543" s="1452"/>
      <c r="I543" s="1452"/>
      <c r="J543" s="1452"/>
      <c r="K543" s="1452"/>
      <c r="L543" s="1452"/>
      <c r="M543" s="1452"/>
      <c r="N543" s="1453"/>
    </row>
    <row r="544" spans="8:8" ht="30.0" customHeight="1">
      <c r="A544" s="1443"/>
      <c r="B544" s="1454"/>
      <c r="C544" s="1455" t="s">
        <v>151</v>
      </c>
      <c r="D544" s="1456"/>
      <c r="E544" s="1456"/>
      <c r="F544" s="1456"/>
      <c r="G544" s="1457"/>
      <c r="H544" s="1458" t="s">
        <v>128</v>
      </c>
      <c r="I544" s="1458"/>
      <c r="J544" s="1674">
        <f>VLOOKUP(A541,'Result Entry'!$B$6:$K$108,6,0)</f>
        <v>0.0</v>
      </c>
      <c r="K544" s="1460" t="s">
        <v>69</v>
      </c>
      <c r="L544" s="1461"/>
      <c r="M544" s="1462">
        <f>Master!$E$14</f>
        <v>8.151106901E9</v>
      </c>
      <c r="N544" s="1463"/>
    </row>
    <row r="545" spans="8:8" ht="30.0" customHeight="1">
      <c r="A545" s="1443"/>
      <c r="B545" s="1464"/>
      <c r="C545" s="1465"/>
      <c r="D545" s="1466"/>
      <c r="E545" s="1466"/>
      <c r="F545" s="1466"/>
      <c r="G545" s="1467"/>
      <c r="H545" s="1468"/>
      <c r="I545" s="1468"/>
      <c r="J545" s="1675"/>
      <c r="K545" s="1470" t="s">
        <v>67</v>
      </c>
      <c r="L545" s="1471"/>
      <c r="M545" s="1472"/>
      <c r="N545" s="1473"/>
      <c r="O545" s="23" t="s">
        <v>157</v>
      </c>
    </row>
    <row r="546" spans="8:8" ht="30.0" customHeight="1">
      <c r="A546" s="1443"/>
      <c r="B546" s="1464"/>
      <c r="C546" s="1474"/>
      <c r="D546" s="1475"/>
      <c r="E546" s="1475"/>
      <c r="F546" s="1475"/>
      <c r="G546" s="1476"/>
      <c r="H546" s="1477"/>
      <c r="I546" s="1477"/>
      <c r="J546" s="1676"/>
      <c r="K546" s="1479" t="s">
        <v>52</v>
      </c>
      <c r="L546" s="1480"/>
      <c r="M546" s="1481" t="str">
        <f>Master!$E$6</f>
        <v>2022-23</v>
      </c>
      <c r="N546" s="1482"/>
    </row>
    <row r="547" spans="8:8" ht="39.75" customHeight="1">
      <c r="A547" s="1443"/>
      <c r="B547" s="1483" t="s">
        <v>70</v>
      </c>
      <c r="C547" s="1677" t="s">
        <v>21</v>
      </c>
      <c r="D547" s="1678"/>
      <c r="E547" s="1678"/>
      <c r="F547" s="1679"/>
      <c r="G547" s="1680" t="s">
        <v>150</v>
      </c>
      <c r="H547" s="1681">
        <f>VLOOKUP($A541,'Result Entry'!$B$9:$FW$108,4,0)</f>
        <v>0.0</v>
      </c>
      <c r="I547" s="1681"/>
      <c r="J547" s="1681"/>
      <c r="K547" s="1681"/>
      <c r="L547" s="1681"/>
      <c r="M547" s="1681"/>
      <c r="N547" s="1682"/>
    </row>
    <row r="548" spans="8:8" ht="39.75" customHeight="1">
      <c r="A548" s="1443"/>
      <c r="B548" s="1483" t="s">
        <v>70</v>
      </c>
      <c r="C548" s="1683" t="s">
        <v>23</v>
      </c>
      <c r="D548" s="1684"/>
      <c r="E548" s="1684"/>
      <c r="F548" s="1685"/>
      <c r="G548" s="1686" t="s">
        <v>150</v>
      </c>
      <c r="H548" s="1687">
        <f>VLOOKUP($A541,'Result Entry'!$B$9:$FW$108,7,0)</f>
        <v>0.0</v>
      </c>
      <c r="I548" s="1687"/>
      <c r="J548" s="1687"/>
      <c r="K548" s="1687"/>
      <c r="L548" s="1687"/>
      <c r="M548" s="1687"/>
      <c r="N548" s="1688"/>
    </row>
    <row r="549" spans="8:8" ht="39.75" customHeight="1">
      <c r="A549" s="1443"/>
      <c r="B549" s="1483" t="s">
        <v>70</v>
      </c>
      <c r="C549" s="1683" t="s">
        <v>24</v>
      </c>
      <c r="D549" s="1684"/>
      <c r="E549" s="1684"/>
      <c r="F549" s="1685"/>
      <c r="G549" s="1686" t="s">
        <v>150</v>
      </c>
      <c r="H549" s="1687">
        <f>VLOOKUP($A541,'Result Entry'!$B$9:$FW$108,8,0)</f>
        <v>0.0</v>
      </c>
      <c r="I549" s="1687"/>
      <c r="J549" s="1687"/>
      <c r="K549" s="1687"/>
      <c r="L549" s="1687"/>
      <c r="M549" s="1687"/>
      <c r="N549" s="1688"/>
    </row>
    <row r="550" spans="8:8" ht="39.75" customHeight="1">
      <c r="A550" s="1443"/>
      <c r="B550" s="1483" t="s">
        <v>70</v>
      </c>
      <c r="C550" s="1683" t="s">
        <v>53</v>
      </c>
      <c r="D550" s="1684"/>
      <c r="E550" s="1684"/>
      <c r="F550" s="1685"/>
      <c r="G550" s="1686" t="s">
        <v>150</v>
      </c>
      <c r="H550" s="1687">
        <f>VLOOKUP($A541,'Result Entry'!$B$9:$FW$108,9,0)</f>
        <v>0.0</v>
      </c>
      <c r="I550" s="1687"/>
      <c r="J550" s="1687"/>
      <c r="K550" s="1687"/>
      <c r="L550" s="1687"/>
      <c r="M550" s="1687"/>
      <c r="N550" s="1688"/>
    </row>
    <row r="551" spans="8:8" ht="39.75" customHeight="1">
      <c r="A551" s="1443"/>
      <c r="B551" s="1483" t="s">
        <v>70</v>
      </c>
      <c r="C551" s="1683" t="s">
        <v>54</v>
      </c>
      <c r="D551" s="1684"/>
      <c r="E551" s="1684"/>
      <c r="F551" s="1685"/>
      <c r="G551" s="1686" t="s">
        <v>150</v>
      </c>
      <c r="H551" s="1689" t="str">
        <f>CONCATENATE('Result Entry'!$G$4,'Result Entry'!$J$4)</f>
        <v>11(A)</v>
      </c>
      <c r="I551" s="1687"/>
      <c r="J551" s="1687"/>
      <c r="K551" s="1687"/>
      <c r="L551" s="1687"/>
      <c r="M551" s="1687"/>
      <c r="N551" s="1688"/>
    </row>
    <row r="552" spans="8:8" ht="39.75" customHeight="1">
      <c r="A552" s="1443"/>
      <c r="B552" s="1483" t="s">
        <v>70</v>
      </c>
      <c r="C552" s="1690" t="s">
        <v>26</v>
      </c>
      <c r="D552" s="1691"/>
      <c r="E552" s="1691"/>
      <c r="F552" s="1692"/>
      <c r="G552" s="1693" t="s">
        <v>150</v>
      </c>
      <c r="H552" s="1694">
        <f>VLOOKUP($A541,'Result Entry'!$B$9:$FW$108,10,0)</f>
        <v>0.0</v>
      </c>
      <c r="I552" s="1694"/>
      <c r="J552" s="1694"/>
      <c r="K552" s="1694"/>
      <c r="L552" s="1694"/>
      <c r="M552" s="1694"/>
      <c r="N552" s="1695"/>
    </row>
    <row r="553" spans="8:8" ht="30.0" customHeight="1">
      <c r="A553" s="1443"/>
      <c r="B553" s="1503" t="s">
        <v>70</v>
      </c>
      <c r="C553" s="1696" t="s">
        <v>168</v>
      </c>
      <c r="D553" s="1697"/>
      <c r="E553" s="1698" t="s">
        <v>73</v>
      </c>
      <c r="F553" s="1699" t="s">
        <v>74</v>
      </c>
      <c r="G553" s="1700" t="s">
        <v>169</v>
      </c>
      <c r="H553" s="1701" t="s">
        <v>56</v>
      </c>
      <c r="I553" s="1702"/>
      <c r="J553" s="1703" t="s">
        <v>85</v>
      </c>
      <c r="K553" s="1704"/>
      <c r="L553" s="1705" t="s">
        <v>170</v>
      </c>
      <c r="M553" s="1706" t="s">
        <v>77</v>
      </c>
      <c r="N553" s="1707" t="s">
        <v>99</v>
      </c>
    </row>
    <row r="554" spans="8:8" ht="30.0" customHeight="1">
      <c r="A554" s="1443"/>
      <c r="B554" s="1503"/>
      <c r="C554" s="1708"/>
      <c r="D554" s="1709"/>
      <c r="E554" s="1710"/>
      <c r="F554" s="1711"/>
      <c r="G554" s="1712"/>
      <c r="H554" s="1713"/>
      <c r="I554" s="1714"/>
      <c r="J554" s="1715"/>
      <c r="K554" s="1716"/>
      <c r="L554" s="1717"/>
      <c r="M554" s="1718"/>
      <c r="N554" s="1719"/>
    </row>
    <row r="555" spans="8:8" ht="39.75" customHeight="1">
      <c r="A555" s="1443"/>
      <c r="B555" s="1503" t="s">
        <v>70</v>
      </c>
      <c r="C555" s="1528" t="s">
        <v>57</v>
      </c>
      <c r="D555" s="1529"/>
      <c r="E555" s="1720">
        <f>'Result Entry'!$L$7</f>
        <v>10.0</v>
      </c>
      <c r="F555" s="1721">
        <f>'Result Entry'!$M$7</f>
        <v>10.0</v>
      </c>
      <c r="G555" s="1722">
        <f t="shared" si="45" ref="G555:G560">SUM(E555:F555)</f>
        <v>20.0</v>
      </c>
      <c r="H555" s="1723">
        <f>'Result Entry'!$AU$7</f>
        <v>70.0</v>
      </c>
      <c r="I555" s="1724"/>
      <c r="J555" s="1725">
        <f>'Result Entry'!$AY$7</f>
        <v>100.0</v>
      </c>
      <c r="K555" s="1724"/>
      <c r="L555" s="1722">
        <f t="shared" si="46" ref="L555:L560">SUM(H555,J555)</f>
        <v>170.0</v>
      </c>
      <c r="M555" s="1726">
        <f t="shared" si="47" ref="M555:M560">SUM(G555,L555)</f>
        <v>190.0</v>
      </c>
      <c r="N555" s="1727"/>
    </row>
    <row r="556" spans="8:8" s="1538" ht="54.0" customFormat="1" customHeight="1">
      <c r="A556" s="1443"/>
      <c r="B556" s="1539" t="s">
        <v>70</v>
      </c>
      <c r="C556" s="1540" t="str">
        <f>'Result Entry'!$L$3</f>
        <v>HINDI Comp.</v>
      </c>
      <c r="D556" s="1541"/>
      <c r="E556" s="1728">
        <f>IF($J544="TC",0,IF($J544="Nso",0,VLOOKUP($A541,'Result Entry'!$B$9:$FW$108,11,0)))</f>
        <v>0.0</v>
      </c>
      <c r="F556" s="1729">
        <f>IF($J544="TC",0,IF($J544="Nso",0,VLOOKUP($A541,'Result Entry'!$B$9:$FW$108,12,0)))</f>
        <v>0.0</v>
      </c>
      <c r="G556" s="1730">
        <f t="shared" si="45"/>
        <v>0.0</v>
      </c>
      <c r="H556" s="1677">
        <f>IF($J544="TC",0,IF($J544="Nso",0,VLOOKUP($A541,'Result Entry'!$B$9:$FW$108,16,0)))</f>
        <v>0.0</v>
      </c>
      <c r="I556" s="1731"/>
      <c r="J556" s="1732">
        <f>IF($J544="TC",0,IF($J544="Nso",0,VLOOKUP($A541,'Result Entry'!$B$9:$FW$108,19,0)))</f>
        <v>0.0</v>
      </c>
      <c r="K556" s="1731"/>
      <c r="L556" s="1733">
        <f t="shared" si="46"/>
        <v>0.0</v>
      </c>
      <c r="M556" s="1734">
        <f t="shared" si="47"/>
        <v>0.0</v>
      </c>
      <c r="N556" s="1735" t="str">
        <f>IF($J544="TC",0,IF($J544="Nso",0,VLOOKUP($A541,'Result Entry'!$B$9:$FW$108,24,0)))</f>
        <v/>
      </c>
    </row>
    <row r="557" spans="8:8" s="1538" ht="54.0" customFormat="1" customHeight="1">
      <c r="A557" s="1443"/>
      <c r="B557" s="1539" t="s">
        <v>70</v>
      </c>
      <c r="C557" s="1551" t="str">
        <f>'Result Entry'!$Z$3</f>
        <v>ENGLISH Comp.</v>
      </c>
      <c r="D557" s="1552"/>
      <c r="E557" s="1728">
        <f>IF($J544="TC",0,IF($J544="Nso",0,VLOOKUP($A541,'Result Entry'!$B$9:$FW$108,25,0)))</f>
        <v>0.0</v>
      </c>
      <c r="F557" s="1729">
        <f>IF($J544="TC",0,IF($J544="Nso",0,VLOOKUP($A541,'Result Entry'!$B$9:$FW$108,26,0)))</f>
        <v>0.0</v>
      </c>
      <c r="G557" s="1736">
        <f t="shared" si="45"/>
        <v>0.0</v>
      </c>
      <c r="H557" s="1683">
        <f>IF($J544="TC",0,IF($J544="Nso",0,VLOOKUP($A541,'Result Entry'!$B$9:$FW$108,30,0)))</f>
        <v>0.0</v>
      </c>
      <c r="I557" s="1737"/>
      <c r="J557" s="1738">
        <f>IF($J544="TC",0,IF($J544="Nso",0,VLOOKUP($A541,'Result Entry'!$B$9:$FW$108,33,0)))</f>
        <v>0.0</v>
      </c>
      <c r="K557" s="1737"/>
      <c r="L557" s="1733">
        <f t="shared" si="46"/>
        <v>0.0</v>
      </c>
      <c r="M557" s="1734">
        <f t="shared" si="47"/>
        <v>0.0</v>
      </c>
      <c r="N557" s="1735" t="str">
        <f>IF($J544="TC",0,IF($J544="Nso",0,VLOOKUP($A541,'Result Entry'!$B$9:$FW$108,38,0)))</f>
        <v/>
      </c>
    </row>
    <row r="558" spans="8:8" s="1538" ht="54.0" customFormat="1" customHeight="1">
      <c r="A558" s="1443"/>
      <c r="B558" s="1539" t="s">
        <v>70</v>
      </c>
      <c r="C558" s="1551" t="str">
        <f>'Result Entry'!$AO$3</f>
        <v>PHYSICS</v>
      </c>
      <c r="D558" s="1552"/>
      <c r="E558" s="1728">
        <f>IF($J544="TC",0,IF($J544="Nso",0,VLOOKUP($A541,'Result Entry'!$B$9:$FW$108,39,0)))</f>
        <v>0.0</v>
      </c>
      <c r="F558" s="1729">
        <f>IF($J544="TC",0,IF($J544="Nso",0,VLOOKUP($A541,'Result Entry'!$B$9:$FW$108,40,0)))</f>
        <v>0.0</v>
      </c>
      <c r="G558" s="1736">
        <f t="shared" si="45"/>
        <v>0.0</v>
      </c>
      <c r="H558" s="1683">
        <f>IF($J544="TC",0,IF($J544="Nso",0,VLOOKUP($A541,'Result Entry'!$B$9:$FW$108,45,0)))</f>
        <v>0.0</v>
      </c>
      <c r="I558" s="1737"/>
      <c r="J558" s="1738">
        <f>IF($J544="TC",0,IF($J544="Nso",0,VLOOKUP($A541,'Result Entry'!$B$9:$FW$108,49,0)))</f>
        <v>0.0</v>
      </c>
      <c r="K558" s="1737"/>
      <c r="L558" s="1733">
        <f t="shared" si="46"/>
        <v>0.0</v>
      </c>
      <c r="M558" s="1734">
        <f t="shared" si="47"/>
        <v>0.0</v>
      </c>
      <c r="N558" s="1735" t="str">
        <f>IF($J544="TC",0,IF($J544="Nso",0,VLOOKUP($A541,'Result Entry'!$B$9:$FW$108,54,0)))</f>
        <v/>
      </c>
    </row>
    <row r="559" spans="8:8" s="1538" ht="54.0" customFormat="1" customHeight="1">
      <c r="A559" s="1443"/>
      <c r="B559" s="1539" t="s">
        <v>70</v>
      </c>
      <c r="C559" s="1551" t="str">
        <f>'Result Entry'!$BF$3</f>
        <v>CHEMISTRY</v>
      </c>
      <c r="D559" s="1552"/>
      <c r="E559" s="1728" t="str">
        <f>IF($J544="TC",0,IF($J544="Nso",0,VLOOKUP($A541,'Result Entry'!$B$9:$FW$108,55,0)))</f>
        <v/>
      </c>
      <c r="F559" s="1729">
        <f>IF($J544="TC",0,IF($J544="Nso",0,VLOOKUP($A541,'Result Entry'!$B$9:$FW$108,56,0)))</f>
        <v>0.0</v>
      </c>
      <c r="G559" s="1736">
        <f t="shared" si="45"/>
        <v>0.0</v>
      </c>
      <c r="H559" s="1683">
        <f>IF($J544="TC",0,IF($J544="Nso",0,VLOOKUP($A541,'Result Entry'!$B$9:$FW$108,61,0)))</f>
        <v>0.0</v>
      </c>
      <c r="I559" s="1737"/>
      <c r="J559" s="1738">
        <f>IF($J544="TC",0,IF($J544="Nso",0,VLOOKUP($A541,'Result Entry'!$B$9:$FW$108,65,0)))</f>
        <v>0.0</v>
      </c>
      <c r="K559" s="1737"/>
      <c r="L559" s="1733">
        <f t="shared" si="46"/>
        <v>0.0</v>
      </c>
      <c r="M559" s="1734">
        <f t="shared" si="47"/>
        <v>0.0</v>
      </c>
      <c r="N559" s="1735" t="str">
        <f>IF($J544="TC",0,IF($J544="Nso",0,VLOOKUP($A541,'Result Entry'!$B$9:$FW$108,70,0)))</f>
        <v/>
      </c>
    </row>
    <row r="560" spans="8:8" s="1538" ht="54.0" customFormat="1" customHeight="1">
      <c r="A560" s="1443"/>
      <c r="B560" s="1539" t="s">
        <v>70</v>
      </c>
      <c r="C560" s="1551" t="str">
        <f>'Result Entry'!$BW$3</f>
        <v>BIOLOGY</v>
      </c>
      <c r="D560" s="1552"/>
      <c r="E560" s="1739" t="str">
        <f>IF($J544="TC",0,IF($J544="Nso",0,VLOOKUP($A541,'Result Entry'!$B$9:$FW$108,71,0)))</f>
        <v/>
      </c>
      <c r="F560" s="1740" t="str">
        <f>IF($J544="TC",0,IF($J544="Nso",0,VLOOKUP($A541,'Result Entry'!$B$9:$FW$108,72,0)))</f>
        <v/>
      </c>
      <c r="G560" s="1741">
        <f t="shared" si="45"/>
        <v>0.0</v>
      </c>
      <c r="H560" s="1742">
        <f>IF($J544="TC",0,IF($J544="Nso",0,VLOOKUP($A541,'Result Entry'!$B$9:$FW$108,77,0)))</f>
        <v>0.0</v>
      </c>
      <c r="I560" s="1743"/>
      <c r="J560" s="1744">
        <f>IF($J544="TC",0,IF($J544="Nso",0,VLOOKUP($A541,'Result Entry'!$B$9:$FW$108,81,0)))</f>
        <v>0.0</v>
      </c>
      <c r="K560" s="1743"/>
      <c r="L560" s="1745">
        <f t="shared" si="46"/>
        <v>0.0</v>
      </c>
      <c r="M560" s="1746">
        <f t="shared" si="47"/>
        <v>0.0</v>
      </c>
      <c r="N560" s="1735">
        <f>IF($J544="TC",0,IF($J544="Nso",0,VLOOKUP($A541,'Result Entry'!$B$9:$FW$108,86,0)))</f>
        <v>0.0</v>
      </c>
    </row>
    <row r="561" spans="8:8" ht="39.75" customHeight="1">
      <c r="A561" s="1443"/>
      <c r="B561" s="1503" t="s">
        <v>70</v>
      </c>
      <c r="C561" s="1565" t="s">
        <v>78</v>
      </c>
      <c r="D561" s="1566"/>
      <c r="E561" s="1567"/>
      <c r="F561" s="1747" t="s">
        <v>79</v>
      </c>
      <c r="G561" s="1748"/>
      <c r="H561" s="1747" t="s">
        <v>80</v>
      </c>
      <c r="I561" s="1749"/>
      <c r="J561" s="1750" t="s">
        <v>42</v>
      </c>
      <c r="K561" s="1797" t="s">
        <v>92</v>
      </c>
      <c r="L561" s="1752" t="s">
        <v>40</v>
      </c>
      <c r="M561" s="1753"/>
      <c r="N561" s="1754" t="s">
        <v>44</v>
      </c>
    </row>
    <row r="562" spans="8:8" ht="39.75" customHeight="1">
      <c r="A562" s="1443"/>
      <c r="B562" s="1503" t="s">
        <v>70</v>
      </c>
      <c r="C562" s="1577"/>
      <c r="D562" s="1578"/>
      <c r="E562" s="1579"/>
      <c r="F562" s="1755">
        <f>IF($J544="TC",0,IF($J544="Nso",0,VLOOKUP($A541,'Result Entry'!$B$9:$FW$108,146,0)))</f>
        <v>0.0</v>
      </c>
      <c r="G562" s="1756"/>
      <c r="H562" s="1757">
        <f>IF($J544="TC",0,IF($J544="Nso",0,VLOOKUP($A541,'Result Entry'!$B$9:$FW$108,147,0)))</f>
        <v>0.0</v>
      </c>
      <c r="I562" s="1758"/>
      <c r="J562" s="1584">
        <f>IF($J544="TC",0,IF($J544="Nso",0,VLOOKUP($A541,'Result Entry'!$B$9:$FW$108,148,0)))</f>
        <v>0.0</v>
      </c>
      <c r="K562" s="1759" t="str">
        <f>IF($J544="TC",0,IF($J544="Nso",0,VLOOKUP($A541,'Result Entry'!$B$9:$FW$108,149,0)))</f>
        <v/>
      </c>
      <c r="L562" s="1586">
        <f>IF($J544="TC",0,IF($J544="Nso",0,VLOOKUP($A541,'Result Entry'!$B$9:$FW$108,150,0)))</f>
        <v>0.0</v>
      </c>
      <c r="M562" s="1587"/>
      <c r="N562" s="1588">
        <f>IF($J544="TC",0,IF($J544="Nso",0,VLOOKUP($A541,'Result Entry'!$B$9:$FW$108,152,0)))</f>
        <v>0.0</v>
      </c>
    </row>
    <row r="563" spans="8:8" ht="39.75" customHeight="1">
      <c r="A563" s="1443"/>
      <c r="B563" s="1503" t="s">
        <v>70</v>
      </c>
      <c r="C563" s="1589" t="s">
        <v>59</v>
      </c>
      <c r="D563" s="1590"/>
      <c r="E563" s="1590"/>
      <c r="F563" s="1590"/>
      <c r="G563" s="1590"/>
      <c r="H563" s="1591"/>
      <c r="I563" s="1592" t="s">
        <v>60</v>
      </c>
      <c r="J563" s="1593"/>
      <c r="K563" s="1760">
        <f>VLOOKUP($A541,'Result Entry'!$B$9:$FW$108,143,0)</f>
        <v>0.0</v>
      </c>
      <c r="L563" s="1761"/>
      <c r="M563" s="1596" t="s">
        <v>38</v>
      </c>
      <c r="N563" s="1597"/>
    </row>
    <row r="564" spans="8:8" ht="39.75" customHeight="1">
      <c r="A564" s="1443"/>
      <c r="B564" s="1503" t="s">
        <v>70</v>
      </c>
      <c r="C564" s="1598" t="s">
        <v>55</v>
      </c>
      <c r="D564" s="1599"/>
      <c r="E564" s="1599"/>
      <c r="F564" s="1600" t="s">
        <v>158</v>
      </c>
      <c r="G564" s="1601"/>
      <c r="H564" s="1602" t="s">
        <v>48</v>
      </c>
      <c r="I564" s="1603" t="s">
        <v>61</v>
      </c>
      <c r="J564" s="1604"/>
      <c r="K564" s="1762">
        <f>VLOOKUP($A541,'Result Entry'!$B$9:$FW$108,144,0)</f>
        <v>0.0</v>
      </c>
      <c r="L564" s="1763"/>
      <c r="M564" s="1607">
        <f>VLOOKUP($A541,'Result Entry'!$B$9:$FW$108,145,0)</f>
        <v>0.0</v>
      </c>
      <c r="N564" s="1608"/>
    </row>
    <row r="565" spans="8:8" ht="39.75" customHeight="1">
      <c r="A565" s="1443"/>
      <c r="B565" s="1503" t="s">
        <v>70</v>
      </c>
      <c r="C565" s="1598"/>
      <c r="D565" s="1599"/>
      <c r="E565" s="1599"/>
      <c r="F565" s="1609"/>
      <c r="G565" s="1610"/>
      <c r="H565" s="1611" t="s">
        <v>100</v>
      </c>
      <c r="I565" s="1612" t="s">
        <v>62</v>
      </c>
      <c r="J565" s="1613"/>
      <c r="K565" s="1764">
        <f>IF($J544="TC","Transferred",IF($J544="Nso","NameSeparated",VLOOKUP($A541,'Result Entry'!$B$9:$FW$108,153,0)))</f>
        <v>0.0</v>
      </c>
      <c r="L565" s="1764"/>
      <c r="M565" s="1764"/>
      <c r="N565" s="1765"/>
    </row>
    <row r="566" spans="8:8" ht="39.75" customHeight="1">
      <c r="A566" s="1443"/>
      <c r="B566" s="1503" t="s">
        <v>70</v>
      </c>
      <c r="C566" s="1766" t="str">
        <f>'Result Entry'!$DU$3</f>
        <v>Foundation Of Information Tech.</v>
      </c>
      <c r="D566" s="1767"/>
      <c r="E566" s="1768"/>
      <c r="F566" s="1769" t="str">
        <f>IF($J544="TC",0,IF($J544="Nso",0,VLOOKUP($A541,'Result Entry'!$B$9:$GS$108,170,0)))</f>
        <v/>
      </c>
      <c r="G566" s="1769"/>
      <c r="H566" s="1770">
        <f>IF($J544="TC",0,IF($J544="Nso",0,VLOOKUP($A541,'Result Entry'!$B$9:$GS$108,112,0)))</f>
        <v>0.0</v>
      </c>
      <c r="I566" s="1621" t="s">
        <v>72</v>
      </c>
      <c r="J566" s="1622"/>
      <c r="K566" s="1771">
        <f>'Result Entry'!$T$2</f>
        <v>45041.0</v>
      </c>
      <c r="L566" s="1772"/>
      <c r="M566" s="1772"/>
      <c r="N566" s="1773"/>
    </row>
    <row r="567" spans="8:8" ht="39.75" customHeight="1">
      <c r="A567" s="1443"/>
      <c r="B567" s="1503" t="s">
        <v>70</v>
      </c>
      <c r="C567" s="1774" t="str">
        <f>'Result Entry'!$EI$3</f>
        <v>G.I.A.I.-II</v>
      </c>
      <c r="D567" s="1775"/>
      <c r="E567" s="1776"/>
      <c r="F567" s="1769" t="str">
        <f>IF($J544="TC",0,IF($J544="Nso",0,VLOOKUP($A541,'Result Entry'!$B$9:$GS$108,174,0)))</f>
        <v/>
      </c>
      <c r="G567" s="1769"/>
      <c r="H567" s="1770">
        <f>IF($J544="TC",0,IF($J544="Nso",0,VLOOKUP($A541,'Result Entry'!$B$9:$GS$108,124,0)))</f>
        <v>0.0</v>
      </c>
      <c r="I567" s="1626"/>
      <c r="J567" s="1627"/>
      <c r="K567" s="1627"/>
      <c r="L567" s="1627"/>
      <c r="M567" s="1627"/>
      <c r="N567" s="1628"/>
    </row>
    <row r="568" spans="8:8" ht="39.75" customHeight="1">
      <c r="A568" s="1443"/>
      <c r="B568" s="1503" t="s">
        <v>70</v>
      </c>
      <c r="C568" s="1774" t="str">
        <f>'Result Entry'!$EU$3</f>
        <v>SOC.SER.PLAN</v>
      </c>
      <c r="D568" s="1775"/>
      <c r="E568" s="1776"/>
      <c r="F568" s="1769">
        <f>IF($J544="TC",0,IF($J544="Nso",0,VLOOKUP($A541,'Result Entry'!$B$9:$HS$108,178,0)))</f>
        <v>0.0</v>
      </c>
      <c r="G568" s="1769"/>
      <c r="H568" s="1770">
        <f>IF($J544="TC",0,IF($J544="Nso",0,VLOOKUP($A541,'Result Entry'!$B$9:$GS$108,136,0)))</f>
        <v>0.0</v>
      </c>
      <c r="I568" s="1629" t="s">
        <v>175</v>
      </c>
      <c r="J568" s="1630"/>
      <c r="K568" s="1798"/>
      <c r="L568" s="1799"/>
      <c r="M568" s="1799"/>
      <c r="N568" s="1800"/>
    </row>
    <row r="569" spans="8:8" ht="39.75" customHeight="1">
      <c r="A569" s="1443"/>
      <c r="B569" s="1503" t="s">
        <v>70</v>
      </c>
      <c r="C569" s="1774" t="str">
        <f>'Result Entry'!$FG$3</f>
        <v>Jeewan Kaushal</v>
      </c>
      <c r="D569" s="1775"/>
      <c r="E569" s="1776"/>
      <c r="F569" s="1769" t="str">
        <f>IF($J544="TC",0,IF($J544="Nso",0,VLOOKUP($A541,'Result Entry'!$B$9:$HS$108,182,0)))</f>
        <v/>
      </c>
      <c r="G569" s="1769"/>
      <c r="H569" s="1770">
        <f>IF($J544="TC",0,IF($J544="Nso",0,VLOOKUP($A541,'Result Entry'!$B$9:$HS$108,136,0)))</f>
        <v>0.0</v>
      </c>
      <c r="I569" s="1629" t="s">
        <v>149</v>
      </c>
      <c r="J569" s="1630"/>
      <c r="K569" s="1630"/>
      <c r="L569" s="1630"/>
      <c r="M569" s="1630"/>
      <c r="N569" s="1634"/>
    </row>
    <row r="570" spans="8:8" ht="39.75" customHeight="1">
      <c r="A570" s="1443"/>
      <c r="B570" s="1483" t="s">
        <v>70</v>
      </c>
      <c r="C570" s="1777" t="s">
        <v>181</v>
      </c>
      <c r="D570" s="1778"/>
      <c r="E570" s="1779"/>
      <c r="F570" s="1780" t="s">
        <v>182</v>
      </c>
      <c r="G570" s="1781"/>
      <c r="H570" s="1782" t="s">
        <v>31</v>
      </c>
      <c r="I570" s="1629" t="s">
        <v>176</v>
      </c>
      <c r="J570" s="1630"/>
      <c r="K570" s="1630"/>
      <c r="L570" s="1630"/>
      <c r="M570" s="1630"/>
      <c r="N570" s="1634"/>
    </row>
    <row r="571" spans="8:8" ht="39.75" customHeight="1">
      <c r="A571" s="1443"/>
      <c r="B571" s="1483" t="s">
        <v>70</v>
      </c>
      <c r="C571" s="1783"/>
      <c r="D571" s="1784"/>
      <c r="E571" s="1785"/>
      <c r="F571" s="1786" t="s">
        <v>183</v>
      </c>
      <c r="G571" s="1787"/>
      <c r="H571" s="1788" t="s">
        <v>180</v>
      </c>
      <c r="I571" s="1647" t="s">
        <v>68</v>
      </c>
      <c r="J571" s="1648"/>
      <c r="K571" s="1648"/>
      <c r="L571" s="1648"/>
      <c r="M571" s="1648"/>
      <c r="N571" s="1649"/>
    </row>
    <row r="572" spans="8:8" ht="39.75" customHeight="1">
      <c r="A572" s="1443"/>
      <c r="B572" s="1483" t="s">
        <v>70</v>
      </c>
      <c r="C572" s="1783"/>
      <c r="D572" s="1784"/>
      <c r="E572" s="1785"/>
      <c r="F572" s="1786" t="s">
        <v>186</v>
      </c>
      <c r="G572" s="1787"/>
      <c r="H572" s="1788" t="s">
        <v>63</v>
      </c>
      <c r="I572" s="1650"/>
      <c r="J572" s="1651"/>
      <c r="K572" s="1651"/>
      <c r="L572" s="1651"/>
      <c r="M572" s="1651"/>
      <c r="N572" s="1652"/>
    </row>
    <row r="573" spans="8:8" ht="39.75" customHeight="1">
      <c r="A573" s="1443"/>
      <c r="B573" s="1483" t="s">
        <v>70</v>
      </c>
      <c r="C573" s="1783"/>
      <c r="D573" s="1784"/>
      <c r="E573" s="1785"/>
      <c r="F573" s="1786" t="s">
        <v>187</v>
      </c>
      <c r="G573" s="1787"/>
      <c r="H573" s="1788" t="s">
        <v>64</v>
      </c>
      <c r="I573" s="1650"/>
      <c r="J573" s="1651"/>
      <c r="K573" s="1651"/>
      <c r="L573" s="1651"/>
      <c r="M573" s="1651"/>
      <c r="N573" s="1652"/>
    </row>
    <row r="574" spans="8:8" ht="39.75" customHeight="1">
      <c r="A574" s="1443"/>
      <c r="B574" s="1483" t="s">
        <v>70</v>
      </c>
      <c r="C574" s="1783"/>
      <c r="D574" s="1784"/>
      <c r="E574" s="1785"/>
      <c r="F574" s="1786" t="s">
        <v>184</v>
      </c>
      <c r="G574" s="1787"/>
      <c r="H574" s="1788" t="s">
        <v>66</v>
      </c>
      <c r="I574" s="1653" t="s">
        <v>81</v>
      </c>
      <c r="J574" s="1654"/>
      <c r="K574" s="1654"/>
      <c r="L574" s="1654"/>
      <c r="M574" s="1654"/>
      <c r="N574" s="1655"/>
    </row>
    <row r="575" spans="8:8" ht="39.75" customHeight="1">
      <c r="A575" s="1443"/>
      <c r="B575" s="1656" t="s">
        <v>70</v>
      </c>
      <c r="C575" s="1789"/>
      <c r="D575" s="1790"/>
      <c r="E575" s="1791"/>
      <c r="F575" s="1792" t="s">
        <v>185</v>
      </c>
      <c r="G575" s="1793"/>
      <c r="H575" s="1794" t="s">
        <v>65</v>
      </c>
      <c r="I575" s="1663"/>
      <c r="J575" s="1664"/>
      <c r="K575" s="1664"/>
      <c r="L575" s="1664"/>
      <c r="M575" s="1664"/>
      <c r="N575" s="1665"/>
    </row>
    <row r="576" spans="8:8" s="927" ht="123.75" customFormat="1" customHeight="1">
      <c r="A576" s="1439"/>
      <c r="B576" s="1795"/>
      <c r="C576" s="1796"/>
      <c r="D576" s="1796"/>
      <c r="E576" s="1796"/>
      <c r="F576" s="1796"/>
      <c r="G576" s="1796"/>
      <c r="H576" s="1796"/>
      <c r="I576" s="1796"/>
      <c r="J576" s="1796"/>
      <c r="K576" s="1796"/>
      <c r="L576" s="1796"/>
      <c r="M576" s="1796"/>
      <c r="N576" s="1796"/>
    </row>
    <row r="577" spans="8:8" ht="24.75" customHeight="1">
      <c r="A577" s="1441">
        <f>A541+1</f>
        <v>17.0</v>
      </c>
      <c r="B577" s="1442" t="s">
        <v>51</v>
      </c>
      <c r="C577" s="1442"/>
      <c r="D577" s="1442"/>
      <c r="E577" s="1442"/>
      <c r="F577" s="1442"/>
      <c r="G577" s="1442"/>
      <c r="H577" s="1442"/>
      <c r="I577" s="1442"/>
      <c r="J577" s="1442"/>
      <c r="K577" s="1442"/>
      <c r="L577" s="1442"/>
      <c r="M577" s="1442"/>
      <c r="N577" s="1442"/>
    </row>
    <row r="578" spans="8:8" ht="62.25" customHeight="1">
      <c r="A578" s="1443"/>
      <c r="B578" s="1444"/>
      <c r="C578" s="1445"/>
      <c r="D578" s="1671" t="str">
        <f>Master!$E$8</f>
        <v>Govt. Sr. Secondary School </v>
      </c>
      <c r="E578" s="1672"/>
      <c r="F578" s="1672"/>
      <c r="G578" s="1672"/>
      <c r="H578" s="1672"/>
      <c r="I578" s="1672"/>
      <c r="J578" s="1672"/>
      <c r="K578" s="1672"/>
      <c r="L578" s="1672"/>
      <c r="M578" s="1672"/>
      <c r="N578" s="1673"/>
    </row>
    <row r="579" spans="8:8" ht="33.0" customHeight="1">
      <c r="A579" s="1443"/>
      <c r="B579" s="1449"/>
      <c r="C579" s="1450"/>
      <c r="D579" s="1451" t="str">
        <f>Master!$E$11</f>
        <v>P.S.-Bapini (Jodhpur)</v>
      </c>
      <c r="E579" s="1452"/>
      <c r="F579" s="1452"/>
      <c r="G579" s="1452"/>
      <c r="H579" s="1452"/>
      <c r="I579" s="1452"/>
      <c r="J579" s="1452"/>
      <c r="K579" s="1452"/>
      <c r="L579" s="1452"/>
      <c r="M579" s="1452"/>
      <c r="N579" s="1453"/>
    </row>
    <row r="580" spans="8:8" ht="30.0" customHeight="1">
      <c r="A580" s="1443"/>
      <c r="B580" s="1454"/>
      <c r="C580" s="1455" t="s">
        <v>151</v>
      </c>
      <c r="D580" s="1456"/>
      <c r="E580" s="1456"/>
      <c r="F580" s="1456"/>
      <c r="G580" s="1457"/>
      <c r="H580" s="1458" t="s">
        <v>128</v>
      </c>
      <c r="I580" s="1458"/>
      <c r="J580" s="1674">
        <f>VLOOKUP(A577,'Result Entry'!$B$6:$K$108,6,0)</f>
        <v>0.0</v>
      </c>
      <c r="K580" s="1460" t="s">
        <v>69</v>
      </c>
      <c r="L580" s="1461"/>
      <c r="M580" s="1462">
        <f>Master!$E$14</f>
        <v>8.151106901E9</v>
      </c>
      <c r="N580" s="1463"/>
    </row>
    <row r="581" spans="8:8" ht="30.0" customHeight="1">
      <c r="A581" s="1443"/>
      <c r="B581" s="1464"/>
      <c r="C581" s="1465"/>
      <c r="D581" s="1466"/>
      <c r="E581" s="1466"/>
      <c r="F581" s="1466"/>
      <c r="G581" s="1467"/>
      <c r="H581" s="1468"/>
      <c r="I581" s="1468"/>
      <c r="J581" s="1675"/>
      <c r="K581" s="1470" t="s">
        <v>67</v>
      </c>
      <c r="L581" s="1471"/>
      <c r="M581" s="1472"/>
      <c r="N581" s="1473"/>
      <c r="O581" s="23" t="s">
        <v>157</v>
      </c>
    </row>
    <row r="582" spans="8:8" ht="30.0" customHeight="1">
      <c r="A582" s="1443"/>
      <c r="B582" s="1464"/>
      <c r="C582" s="1474"/>
      <c r="D582" s="1475"/>
      <c r="E582" s="1475"/>
      <c r="F582" s="1475"/>
      <c r="G582" s="1476"/>
      <c r="H582" s="1477"/>
      <c r="I582" s="1477"/>
      <c r="J582" s="1676"/>
      <c r="K582" s="1479" t="s">
        <v>52</v>
      </c>
      <c r="L582" s="1480"/>
      <c r="M582" s="1481" t="str">
        <f>Master!$E$6</f>
        <v>2022-23</v>
      </c>
      <c r="N582" s="1482"/>
    </row>
    <row r="583" spans="8:8" ht="39.75" customHeight="1">
      <c r="A583" s="1443"/>
      <c r="B583" s="1483" t="s">
        <v>70</v>
      </c>
      <c r="C583" s="1677" t="s">
        <v>21</v>
      </c>
      <c r="D583" s="1678"/>
      <c r="E583" s="1678"/>
      <c r="F583" s="1679"/>
      <c r="G583" s="1680" t="s">
        <v>150</v>
      </c>
      <c r="H583" s="1681">
        <f>VLOOKUP($A577,'Result Entry'!$B$9:$FW$108,4,0)</f>
        <v>0.0</v>
      </c>
      <c r="I583" s="1681"/>
      <c r="J583" s="1681"/>
      <c r="K583" s="1681"/>
      <c r="L583" s="1681"/>
      <c r="M583" s="1681"/>
      <c r="N583" s="1682"/>
    </row>
    <row r="584" spans="8:8" ht="39.75" customHeight="1">
      <c r="A584" s="1443"/>
      <c r="B584" s="1483" t="s">
        <v>70</v>
      </c>
      <c r="C584" s="1683" t="s">
        <v>23</v>
      </c>
      <c r="D584" s="1684"/>
      <c r="E584" s="1684"/>
      <c r="F584" s="1685"/>
      <c r="G584" s="1686" t="s">
        <v>150</v>
      </c>
      <c r="H584" s="1687">
        <f>VLOOKUP($A577,'Result Entry'!$B$9:$FW$108,7,0)</f>
        <v>0.0</v>
      </c>
      <c r="I584" s="1687"/>
      <c r="J584" s="1687"/>
      <c r="K584" s="1687"/>
      <c r="L584" s="1687"/>
      <c r="M584" s="1687"/>
      <c r="N584" s="1688"/>
    </row>
    <row r="585" spans="8:8" ht="39.75" customHeight="1">
      <c r="A585" s="1443"/>
      <c r="B585" s="1483" t="s">
        <v>70</v>
      </c>
      <c r="C585" s="1683" t="s">
        <v>24</v>
      </c>
      <c r="D585" s="1684"/>
      <c r="E585" s="1684"/>
      <c r="F585" s="1685"/>
      <c r="G585" s="1686" t="s">
        <v>150</v>
      </c>
      <c r="H585" s="1687">
        <f>VLOOKUP($A577,'Result Entry'!$B$9:$FW$108,8,0)</f>
        <v>0.0</v>
      </c>
      <c r="I585" s="1687"/>
      <c r="J585" s="1687"/>
      <c r="K585" s="1687"/>
      <c r="L585" s="1687"/>
      <c r="M585" s="1687"/>
      <c r="N585" s="1688"/>
    </row>
    <row r="586" spans="8:8" ht="39.75" customHeight="1">
      <c r="A586" s="1443"/>
      <c r="B586" s="1483" t="s">
        <v>70</v>
      </c>
      <c r="C586" s="1683" t="s">
        <v>53</v>
      </c>
      <c r="D586" s="1684"/>
      <c r="E586" s="1684"/>
      <c r="F586" s="1685"/>
      <c r="G586" s="1686" t="s">
        <v>150</v>
      </c>
      <c r="H586" s="1687">
        <f>VLOOKUP($A577,'Result Entry'!$B$9:$FW$108,9,0)</f>
        <v>0.0</v>
      </c>
      <c r="I586" s="1687"/>
      <c r="J586" s="1687"/>
      <c r="K586" s="1687"/>
      <c r="L586" s="1687"/>
      <c r="M586" s="1687"/>
      <c r="N586" s="1688"/>
    </row>
    <row r="587" spans="8:8" ht="39.75" customHeight="1">
      <c r="A587" s="1443"/>
      <c r="B587" s="1483" t="s">
        <v>70</v>
      </c>
      <c r="C587" s="1683" t="s">
        <v>54</v>
      </c>
      <c r="D587" s="1684"/>
      <c r="E587" s="1684"/>
      <c r="F587" s="1685"/>
      <c r="G587" s="1686" t="s">
        <v>150</v>
      </c>
      <c r="H587" s="1689" t="str">
        <f>CONCATENATE('Result Entry'!$G$4,'Result Entry'!$J$4)</f>
        <v>11(A)</v>
      </c>
      <c r="I587" s="1687"/>
      <c r="J587" s="1687"/>
      <c r="K587" s="1687"/>
      <c r="L587" s="1687"/>
      <c r="M587" s="1687"/>
      <c r="N587" s="1688"/>
    </row>
    <row r="588" spans="8:8" ht="39.75" customHeight="1">
      <c r="A588" s="1443"/>
      <c r="B588" s="1483" t="s">
        <v>70</v>
      </c>
      <c r="C588" s="1690" t="s">
        <v>26</v>
      </c>
      <c r="D588" s="1691"/>
      <c r="E588" s="1691"/>
      <c r="F588" s="1692"/>
      <c r="G588" s="1693" t="s">
        <v>150</v>
      </c>
      <c r="H588" s="1694">
        <f>VLOOKUP($A577,'Result Entry'!$B$9:$FW$108,10,0)</f>
        <v>0.0</v>
      </c>
      <c r="I588" s="1694"/>
      <c r="J588" s="1694"/>
      <c r="K588" s="1694"/>
      <c r="L588" s="1694"/>
      <c r="M588" s="1694"/>
      <c r="N588" s="1695"/>
    </row>
    <row r="589" spans="8:8" ht="30.0" customHeight="1">
      <c r="A589" s="1443"/>
      <c r="B589" s="1503" t="s">
        <v>70</v>
      </c>
      <c r="C589" s="1696" t="s">
        <v>168</v>
      </c>
      <c r="D589" s="1697"/>
      <c r="E589" s="1698" t="s">
        <v>73</v>
      </c>
      <c r="F589" s="1699" t="s">
        <v>74</v>
      </c>
      <c r="G589" s="1700" t="s">
        <v>169</v>
      </c>
      <c r="H589" s="1701" t="s">
        <v>56</v>
      </c>
      <c r="I589" s="1702"/>
      <c r="J589" s="1703" t="s">
        <v>85</v>
      </c>
      <c r="K589" s="1704"/>
      <c r="L589" s="1705" t="s">
        <v>170</v>
      </c>
      <c r="M589" s="1706" t="s">
        <v>77</v>
      </c>
      <c r="N589" s="1707" t="s">
        <v>99</v>
      </c>
    </row>
    <row r="590" spans="8:8" ht="30.0" customHeight="1">
      <c r="A590" s="1443"/>
      <c r="B590" s="1503"/>
      <c r="C590" s="1708"/>
      <c r="D590" s="1709"/>
      <c r="E590" s="1710"/>
      <c r="F590" s="1711"/>
      <c r="G590" s="1712"/>
      <c r="H590" s="1713"/>
      <c r="I590" s="1714"/>
      <c r="J590" s="1715"/>
      <c r="K590" s="1716"/>
      <c r="L590" s="1717"/>
      <c r="M590" s="1718"/>
      <c r="N590" s="1719"/>
    </row>
    <row r="591" spans="8:8" ht="39.75" customHeight="1">
      <c r="A591" s="1443"/>
      <c r="B591" s="1503" t="s">
        <v>70</v>
      </c>
      <c r="C591" s="1528" t="s">
        <v>57</v>
      </c>
      <c r="D591" s="1529"/>
      <c r="E591" s="1720">
        <f>'Result Entry'!$L$7</f>
        <v>10.0</v>
      </c>
      <c r="F591" s="1721">
        <f>'Result Entry'!$M$7</f>
        <v>10.0</v>
      </c>
      <c r="G591" s="1722">
        <f t="shared" si="48" ref="G591:G596">SUM(E591:F591)</f>
        <v>20.0</v>
      </c>
      <c r="H591" s="1723">
        <f>'Result Entry'!$AU$7</f>
        <v>70.0</v>
      </c>
      <c r="I591" s="1724"/>
      <c r="J591" s="1725">
        <f>'Result Entry'!$AY$7</f>
        <v>100.0</v>
      </c>
      <c r="K591" s="1724"/>
      <c r="L591" s="1722">
        <f t="shared" si="49" ref="L591:L596">SUM(H591,J591)</f>
        <v>170.0</v>
      </c>
      <c r="M591" s="1726">
        <f t="shared" si="50" ref="M591:M596">SUM(G591,L591)</f>
        <v>190.0</v>
      </c>
      <c r="N591" s="1727"/>
    </row>
    <row r="592" spans="8:8" s="1538" ht="54.0" customFormat="1" customHeight="1">
      <c r="A592" s="1443"/>
      <c r="B592" s="1539" t="s">
        <v>70</v>
      </c>
      <c r="C592" s="1540" t="str">
        <f>'Result Entry'!$L$3</f>
        <v>HINDI Comp.</v>
      </c>
      <c r="D592" s="1541"/>
      <c r="E592" s="1728">
        <f>IF($J580="TC",0,IF($J580="Nso",0,VLOOKUP($A577,'Result Entry'!$B$9:$FW$108,11,0)))</f>
        <v>0.0</v>
      </c>
      <c r="F592" s="1729">
        <f>IF($J580="TC",0,IF($J580="Nso",0,VLOOKUP($A577,'Result Entry'!$B$9:$FW$108,12,0)))</f>
        <v>0.0</v>
      </c>
      <c r="G592" s="1730">
        <f t="shared" si="48"/>
        <v>0.0</v>
      </c>
      <c r="H592" s="1677">
        <f>IF($J580="TC",0,IF($J580="Nso",0,VLOOKUP($A577,'Result Entry'!$B$9:$FW$108,16,0)))</f>
        <v>0.0</v>
      </c>
      <c r="I592" s="1731"/>
      <c r="J592" s="1732">
        <f>IF($J580="TC",0,IF($J580="Nso",0,VLOOKUP($A577,'Result Entry'!$B$9:$FW$108,19,0)))</f>
        <v>0.0</v>
      </c>
      <c r="K592" s="1731"/>
      <c r="L592" s="1733">
        <f t="shared" si="49"/>
        <v>0.0</v>
      </c>
      <c r="M592" s="1734">
        <f t="shared" si="50"/>
        <v>0.0</v>
      </c>
      <c r="N592" s="1735" t="str">
        <f>IF($J580="TC",0,IF($J580="Nso",0,VLOOKUP($A577,'Result Entry'!$B$9:$FW$108,24,0)))</f>
        <v/>
      </c>
    </row>
    <row r="593" spans="8:8" s="1538" ht="54.0" customFormat="1" customHeight="1">
      <c r="A593" s="1443"/>
      <c r="B593" s="1539" t="s">
        <v>70</v>
      </c>
      <c r="C593" s="1551" t="str">
        <f>'Result Entry'!$Z$3</f>
        <v>ENGLISH Comp.</v>
      </c>
      <c r="D593" s="1552"/>
      <c r="E593" s="1728">
        <f>IF($J580="TC",0,IF($J580="Nso",0,VLOOKUP($A577,'Result Entry'!$B$9:$FW$108,25,0)))</f>
        <v>0.0</v>
      </c>
      <c r="F593" s="1729">
        <f>IF($J580="TC",0,IF($J580="Nso",0,VLOOKUP($A577,'Result Entry'!$B$9:$FW$108,26,0)))</f>
        <v>0.0</v>
      </c>
      <c r="G593" s="1736">
        <f t="shared" si="48"/>
        <v>0.0</v>
      </c>
      <c r="H593" s="1683">
        <f>IF($J580="TC",0,IF($J580="Nso",0,VLOOKUP($A577,'Result Entry'!$B$9:$FW$108,30,0)))</f>
        <v>0.0</v>
      </c>
      <c r="I593" s="1737"/>
      <c r="J593" s="1738">
        <f>IF($J580="TC",0,IF($J580="Nso",0,VLOOKUP($A577,'Result Entry'!$B$9:$FW$108,33,0)))</f>
        <v>0.0</v>
      </c>
      <c r="K593" s="1737"/>
      <c r="L593" s="1733">
        <f t="shared" si="49"/>
        <v>0.0</v>
      </c>
      <c r="M593" s="1734">
        <f t="shared" si="50"/>
        <v>0.0</v>
      </c>
      <c r="N593" s="1735" t="str">
        <f>IF($J580="TC",0,IF($J580="Nso",0,VLOOKUP($A577,'Result Entry'!$B$9:$FW$108,38,0)))</f>
        <v/>
      </c>
    </row>
    <row r="594" spans="8:8" s="1538" ht="54.0" customFormat="1" customHeight="1">
      <c r="A594" s="1443"/>
      <c r="B594" s="1539" t="s">
        <v>70</v>
      </c>
      <c r="C594" s="1551" t="str">
        <f>'Result Entry'!$AO$3</f>
        <v>PHYSICS</v>
      </c>
      <c r="D594" s="1552"/>
      <c r="E594" s="1728">
        <f>IF($J580="TC",0,IF($J580="Nso",0,VLOOKUP($A577,'Result Entry'!$B$9:$FW$108,39,0)))</f>
        <v>0.0</v>
      </c>
      <c r="F594" s="1729">
        <f>IF($J580="TC",0,IF($J580="Nso",0,VLOOKUP($A577,'Result Entry'!$B$9:$FW$108,40,0)))</f>
        <v>0.0</v>
      </c>
      <c r="G594" s="1736">
        <f t="shared" si="48"/>
        <v>0.0</v>
      </c>
      <c r="H594" s="1683">
        <f>IF($J580="TC",0,IF($J580="Nso",0,VLOOKUP($A577,'Result Entry'!$B$9:$FW$108,45,0)))</f>
        <v>0.0</v>
      </c>
      <c r="I594" s="1737"/>
      <c r="J594" s="1738">
        <f>IF($J580="TC",0,IF($J580="Nso",0,VLOOKUP($A577,'Result Entry'!$B$9:$FW$108,49,0)))</f>
        <v>0.0</v>
      </c>
      <c r="K594" s="1737"/>
      <c r="L594" s="1733">
        <f t="shared" si="49"/>
        <v>0.0</v>
      </c>
      <c r="M594" s="1734">
        <f t="shared" si="50"/>
        <v>0.0</v>
      </c>
      <c r="N594" s="1735" t="str">
        <f>IF($J580="TC",0,IF($J580="Nso",0,VLOOKUP($A577,'Result Entry'!$B$9:$FW$108,54,0)))</f>
        <v/>
      </c>
    </row>
    <row r="595" spans="8:8" s="1538" ht="54.0" customFormat="1" customHeight="1">
      <c r="A595" s="1443"/>
      <c r="B595" s="1539" t="s">
        <v>70</v>
      </c>
      <c r="C595" s="1551" t="str">
        <f>'Result Entry'!$BF$3</f>
        <v>CHEMISTRY</v>
      </c>
      <c r="D595" s="1552"/>
      <c r="E595" s="1728" t="str">
        <f>IF($J580="TC",0,IF($J580="Nso",0,VLOOKUP($A577,'Result Entry'!$B$9:$FW$108,55,0)))</f>
        <v/>
      </c>
      <c r="F595" s="1729">
        <f>IF($J580="TC",0,IF($J580="Nso",0,VLOOKUP($A577,'Result Entry'!$B$9:$FW$108,56,0)))</f>
        <v>0.0</v>
      </c>
      <c r="G595" s="1736">
        <f t="shared" si="48"/>
        <v>0.0</v>
      </c>
      <c r="H595" s="1683">
        <f>IF($J580="TC",0,IF($J580="Nso",0,VLOOKUP($A577,'Result Entry'!$B$9:$FW$108,61,0)))</f>
        <v>0.0</v>
      </c>
      <c r="I595" s="1737"/>
      <c r="J595" s="1738">
        <f>IF($J580="TC",0,IF($J580="Nso",0,VLOOKUP($A577,'Result Entry'!$B$9:$FW$108,65,0)))</f>
        <v>0.0</v>
      </c>
      <c r="K595" s="1737"/>
      <c r="L595" s="1733">
        <f t="shared" si="49"/>
        <v>0.0</v>
      </c>
      <c r="M595" s="1734">
        <f t="shared" si="50"/>
        <v>0.0</v>
      </c>
      <c r="N595" s="1735" t="str">
        <f>IF($J580="TC",0,IF($J580="Nso",0,VLOOKUP($A577,'Result Entry'!$B$9:$FW$108,70,0)))</f>
        <v/>
      </c>
    </row>
    <row r="596" spans="8:8" s="1538" ht="54.0" customFormat="1" customHeight="1">
      <c r="A596" s="1443"/>
      <c r="B596" s="1539" t="s">
        <v>70</v>
      </c>
      <c r="C596" s="1551" t="str">
        <f>'Result Entry'!$BW$3</f>
        <v>BIOLOGY</v>
      </c>
      <c r="D596" s="1552"/>
      <c r="E596" s="1739" t="str">
        <f>IF($J580="TC",0,IF($J580="Nso",0,VLOOKUP($A577,'Result Entry'!$B$9:$FW$108,71,0)))</f>
        <v/>
      </c>
      <c r="F596" s="1740" t="str">
        <f>IF($J580="TC",0,IF($J580="Nso",0,VLOOKUP($A577,'Result Entry'!$B$9:$FW$108,72,0)))</f>
        <v/>
      </c>
      <c r="G596" s="1741">
        <f t="shared" si="48"/>
        <v>0.0</v>
      </c>
      <c r="H596" s="1742">
        <f>IF($J580="TC",0,IF($J580="Nso",0,VLOOKUP($A577,'Result Entry'!$B$9:$FW$108,77,0)))</f>
        <v>0.0</v>
      </c>
      <c r="I596" s="1743"/>
      <c r="J596" s="1744">
        <f>IF($J580="TC",0,IF($J580="Nso",0,VLOOKUP($A577,'Result Entry'!$B$9:$FW$108,81,0)))</f>
        <v>0.0</v>
      </c>
      <c r="K596" s="1743"/>
      <c r="L596" s="1745">
        <f t="shared" si="49"/>
        <v>0.0</v>
      </c>
      <c r="M596" s="1746">
        <f t="shared" si="50"/>
        <v>0.0</v>
      </c>
      <c r="N596" s="1735">
        <f>IF($J580="TC",0,IF($J580="Nso",0,VLOOKUP($A577,'Result Entry'!$B$9:$FW$108,86,0)))</f>
        <v>0.0</v>
      </c>
    </row>
    <row r="597" spans="8:8" ht="39.75" customHeight="1">
      <c r="A597" s="1443"/>
      <c r="B597" s="1503" t="s">
        <v>70</v>
      </c>
      <c r="C597" s="1565" t="s">
        <v>78</v>
      </c>
      <c r="D597" s="1566"/>
      <c r="E597" s="1567"/>
      <c r="F597" s="1747" t="s">
        <v>79</v>
      </c>
      <c r="G597" s="1748"/>
      <c r="H597" s="1747" t="s">
        <v>80</v>
      </c>
      <c r="I597" s="1749"/>
      <c r="J597" s="1750" t="s">
        <v>42</v>
      </c>
      <c r="K597" s="1797" t="s">
        <v>92</v>
      </c>
      <c r="L597" s="1752" t="s">
        <v>40</v>
      </c>
      <c r="M597" s="1753"/>
      <c r="N597" s="1754" t="s">
        <v>44</v>
      </c>
    </row>
    <row r="598" spans="8:8" ht="39.75" customHeight="1">
      <c r="A598" s="1443"/>
      <c r="B598" s="1503" t="s">
        <v>70</v>
      </c>
      <c r="C598" s="1577"/>
      <c r="D598" s="1578"/>
      <c r="E598" s="1579"/>
      <c r="F598" s="1755">
        <f>IF($J580="TC",0,IF($J580="Nso",0,VLOOKUP($A577,'Result Entry'!$B$9:$FW$108,146,0)))</f>
        <v>0.0</v>
      </c>
      <c r="G598" s="1756"/>
      <c r="H598" s="1757">
        <f>IF($J580="TC",0,IF($J580="Nso",0,VLOOKUP($A577,'Result Entry'!$B$9:$FW$108,147,0)))</f>
        <v>0.0</v>
      </c>
      <c r="I598" s="1758"/>
      <c r="J598" s="1584">
        <f>IF($J580="TC",0,IF($J580="Nso",0,VLOOKUP($A577,'Result Entry'!$B$9:$FW$108,148,0)))</f>
        <v>0.0</v>
      </c>
      <c r="K598" s="1759" t="str">
        <f>IF($J580="TC",0,IF($J580="Nso",0,VLOOKUP($A577,'Result Entry'!$B$9:$FW$108,149,0)))</f>
        <v/>
      </c>
      <c r="L598" s="1586">
        <f>IF($J580="TC",0,IF($J580="Nso",0,VLOOKUP($A577,'Result Entry'!$B$9:$FW$108,150,0)))</f>
        <v>0.0</v>
      </c>
      <c r="M598" s="1587"/>
      <c r="N598" s="1588">
        <f>IF($J580="TC",0,IF($J580="Nso",0,VLOOKUP($A577,'Result Entry'!$B$9:$FW$108,152,0)))</f>
        <v>0.0</v>
      </c>
    </row>
    <row r="599" spans="8:8" ht="39.75" customHeight="1">
      <c r="A599" s="1443"/>
      <c r="B599" s="1503" t="s">
        <v>70</v>
      </c>
      <c r="C599" s="1589" t="s">
        <v>59</v>
      </c>
      <c r="D599" s="1590"/>
      <c r="E599" s="1590"/>
      <c r="F599" s="1590"/>
      <c r="G599" s="1590"/>
      <c r="H599" s="1591"/>
      <c r="I599" s="1592" t="s">
        <v>60</v>
      </c>
      <c r="J599" s="1593"/>
      <c r="K599" s="1760">
        <f>VLOOKUP($A577,'Result Entry'!$B$9:$FW$108,143,0)</f>
        <v>0.0</v>
      </c>
      <c r="L599" s="1761"/>
      <c r="M599" s="1596" t="s">
        <v>38</v>
      </c>
      <c r="N599" s="1597"/>
    </row>
    <row r="600" spans="8:8" ht="39.75" customHeight="1">
      <c r="A600" s="1443"/>
      <c r="B600" s="1503" t="s">
        <v>70</v>
      </c>
      <c r="C600" s="1598" t="s">
        <v>55</v>
      </c>
      <c r="D600" s="1599"/>
      <c r="E600" s="1599"/>
      <c r="F600" s="1600" t="s">
        <v>158</v>
      </c>
      <c r="G600" s="1601"/>
      <c r="H600" s="1602" t="s">
        <v>48</v>
      </c>
      <c r="I600" s="1603" t="s">
        <v>61</v>
      </c>
      <c r="J600" s="1604"/>
      <c r="K600" s="1762">
        <f>VLOOKUP($A577,'Result Entry'!$B$9:$FW$108,144,0)</f>
        <v>0.0</v>
      </c>
      <c r="L600" s="1763"/>
      <c r="M600" s="1607">
        <f>VLOOKUP($A577,'Result Entry'!$B$9:$FW$108,145,0)</f>
        <v>0.0</v>
      </c>
      <c r="N600" s="1608"/>
    </row>
    <row r="601" spans="8:8" ht="39.75" customHeight="1">
      <c r="A601" s="1443"/>
      <c r="B601" s="1503" t="s">
        <v>70</v>
      </c>
      <c r="C601" s="1598"/>
      <c r="D601" s="1599"/>
      <c r="E601" s="1599"/>
      <c r="F601" s="1609"/>
      <c r="G601" s="1610"/>
      <c r="H601" s="1611" t="s">
        <v>100</v>
      </c>
      <c r="I601" s="1612" t="s">
        <v>62</v>
      </c>
      <c r="J601" s="1613"/>
      <c r="K601" s="1764">
        <f>IF($J580="TC","Transferred",IF($J580="Nso","NameSeparated",VLOOKUP($A577,'Result Entry'!$B$9:$FW$108,153,0)))</f>
        <v>0.0</v>
      </c>
      <c r="L601" s="1764"/>
      <c r="M601" s="1764"/>
      <c r="N601" s="1765"/>
    </row>
    <row r="602" spans="8:8" ht="39.75" customHeight="1">
      <c r="A602" s="1443"/>
      <c r="B602" s="1503" t="s">
        <v>70</v>
      </c>
      <c r="C602" s="1766" t="str">
        <f>'Result Entry'!$DU$3</f>
        <v>Foundation Of Information Tech.</v>
      </c>
      <c r="D602" s="1767"/>
      <c r="E602" s="1768"/>
      <c r="F602" s="1769" t="str">
        <f>IF($J580="TC",0,IF($J580="Nso",0,VLOOKUP($A577,'Result Entry'!$B$9:$GS$108,170,0)))</f>
        <v/>
      </c>
      <c r="G602" s="1769"/>
      <c r="H602" s="1770">
        <f>IF($J580="TC",0,IF($J580="Nso",0,VLOOKUP($A577,'Result Entry'!$B$9:$GS$108,112,0)))</f>
        <v>0.0</v>
      </c>
      <c r="I602" s="1621" t="s">
        <v>72</v>
      </c>
      <c r="J602" s="1622"/>
      <c r="K602" s="1771">
        <f>'Result Entry'!$T$2</f>
        <v>45041.0</v>
      </c>
      <c r="L602" s="1772"/>
      <c r="M602" s="1772"/>
      <c r="N602" s="1773"/>
    </row>
    <row r="603" spans="8:8" ht="39.75" customHeight="1">
      <c r="A603" s="1443"/>
      <c r="B603" s="1503" t="s">
        <v>70</v>
      </c>
      <c r="C603" s="1774" t="str">
        <f>'Result Entry'!$EI$3</f>
        <v>G.I.A.I.-II</v>
      </c>
      <c r="D603" s="1775"/>
      <c r="E603" s="1776"/>
      <c r="F603" s="1769" t="str">
        <f>IF($J580="TC",0,IF($J580="Nso",0,VLOOKUP($A577,'Result Entry'!$B$9:$GS$108,174,0)))</f>
        <v/>
      </c>
      <c r="G603" s="1769"/>
      <c r="H603" s="1770">
        <f>IF($J580="TC",0,IF($J580="Nso",0,VLOOKUP($A577,'Result Entry'!$B$9:$GS$108,124,0)))</f>
        <v>0.0</v>
      </c>
      <c r="I603" s="1626"/>
      <c r="J603" s="1627"/>
      <c r="K603" s="1627"/>
      <c r="L603" s="1627"/>
      <c r="M603" s="1627"/>
      <c r="N603" s="1628"/>
    </row>
    <row r="604" spans="8:8" ht="39.75" customHeight="1">
      <c r="A604" s="1443"/>
      <c r="B604" s="1503" t="s">
        <v>70</v>
      </c>
      <c r="C604" s="1774" t="str">
        <f>'Result Entry'!$EU$3</f>
        <v>SOC.SER.PLAN</v>
      </c>
      <c r="D604" s="1775"/>
      <c r="E604" s="1776"/>
      <c r="F604" s="1769">
        <f>IF($J580="TC",0,IF($J580="Nso",0,VLOOKUP($A577,'Result Entry'!$B$9:$HS$108,178,0)))</f>
        <v>0.0</v>
      </c>
      <c r="G604" s="1769"/>
      <c r="H604" s="1770">
        <f>IF($J580="TC",0,IF($J580="Nso",0,VLOOKUP($A577,'Result Entry'!$B$9:$GS$108,136,0)))</f>
        <v>0.0</v>
      </c>
      <c r="I604" s="1629" t="s">
        <v>175</v>
      </c>
      <c r="J604" s="1630"/>
      <c r="K604" s="1798"/>
      <c r="L604" s="1799"/>
      <c r="M604" s="1799"/>
      <c r="N604" s="1800"/>
    </row>
    <row r="605" spans="8:8" ht="39.75" customHeight="1">
      <c r="A605" s="1443"/>
      <c r="B605" s="1503" t="s">
        <v>70</v>
      </c>
      <c r="C605" s="1774" t="str">
        <f>'Result Entry'!$FG$3</f>
        <v>Jeewan Kaushal</v>
      </c>
      <c r="D605" s="1775"/>
      <c r="E605" s="1776"/>
      <c r="F605" s="1769" t="str">
        <f>IF($J580="TC",0,IF($J580="Nso",0,VLOOKUP($A577,'Result Entry'!$B$9:$HS$108,182,0)))</f>
        <v/>
      </c>
      <c r="G605" s="1769"/>
      <c r="H605" s="1770">
        <f>IF($J580="TC",0,IF($J580="Nso",0,VLOOKUP($A577,'Result Entry'!$B$9:$HS$108,136,0)))</f>
        <v>0.0</v>
      </c>
      <c r="I605" s="1629" t="s">
        <v>149</v>
      </c>
      <c r="J605" s="1630"/>
      <c r="K605" s="1630"/>
      <c r="L605" s="1630"/>
      <c r="M605" s="1630"/>
      <c r="N605" s="1634"/>
    </row>
    <row r="606" spans="8:8" ht="39.75" customHeight="1">
      <c r="A606" s="1443"/>
      <c r="B606" s="1483" t="s">
        <v>70</v>
      </c>
      <c r="C606" s="1777" t="s">
        <v>181</v>
      </c>
      <c r="D606" s="1778"/>
      <c r="E606" s="1779"/>
      <c r="F606" s="1780" t="s">
        <v>182</v>
      </c>
      <c r="G606" s="1781"/>
      <c r="H606" s="1782" t="s">
        <v>31</v>
      </c>
      <c r="I606" s="1629" t="s">
        <v>176</v>
      </c>
      <c r="J606" s="1630"/>
      <c r="K606" s="1630"/>
      <c r="L606" s="1630"/>
      <c r="M606" s="1630"/>
      <c r="N606" s="1634"/>
    </row>
    <row r="607" spans="8:8" ht="39.75" customHeight="1">
      <c r="A607" s="1443"/>
      <c r="B607" s="1483" t="s">
        <v>70</v>
      </c>
      <c r="C607" s="1783"/>
      <c r="D607" s="1784"/>
      <c r="E607" s="1785"/>
      <c r="F607" s="1786" t="s">
        <v>183</v>
      </c>
      <c r="G607" s="1787"/>
      <c r="H607" s="1788" t="s">
        <v>180</v>
      </c>
      <c r="I607" s="1647" t="s">
        <v>68</v>
      </c>
      <c r="J607" s="1648"/>
      <c r="K607" s="1648"/>
      <c r="L607" s="1648"/>
      <c r="M607" s="1648"/>
      <c r="N607" s="1649"/>
    </row>
    <row r="608" spans="8:8" ht="39.75" customHeight="1">
      <c r="A608" s="1443"/>
      <c r="B608" s="1483" t="s">
        <v>70</v>
      </c>
      <c r="C608" s="1783"/>
      <c r="D608" s="1784"/>
      <c r="E608" s="1785"/>
      <c r="F608" s="1786" t="s">
        <v>186</v>
      </c>
      <c r="G608" s="1787"/>
      <c r="H608" s="1788" t="s">
        <v>63</v>
      </c>
      <c r="I608" s="1650"/>
      <c r="J608" s="1651"/>
      <c r="K608" s="1651"/>
      <c r="L608" s="1651"/>
      <c r="M608" s="1651"/>
      <c r="N608" s="1652"/>
    </row>
    <row r="609" spans="8:8" ht="39.75" customHeight="1">
      <c r="A609" s="1443"/>
      <c r="B609" s="1483" t="s">
        <v>70</v>
      </c>
      <c r="C609" s="1783"/>
      <c r="D609" s="1784"/>
      <c r="E609" s="1785"/>
      <c r="F609" s="1786" t="s">
        <v>187</v>
      </c>
      <c r="G609" s="1787"/>
      <c r="H609" s="1788" t="s">
        <v>64</v>
      </c>
      <c r="I609" s="1650"/>
      <c r="J609" s="1651"/>
      <c r="K609" s="1651"/>
      <c r="L609" s="1651"/>
      <c r="M609" s="1651"/>
      <c r="N609" s="1652"/>
    </row>
    <row r="610" spans="8:8" ht="39.75" customHeight="1">
      <c r="A610" s="1443"/>
      <c r="B610" s="1483" t="s">
        <v>70</v>
      </c>
      <c r="C610" s="1783"/>
      <c r="D610" s="1784"/>
      <c r="E610" s="1785"/>
      <c r="F610" s="1786" t="s">
        <v>184</v>
      </c>
      <c r="G610" s="1787"/>
      <c r="H610" s="1788" t="s">
        <v>66</v>
      </c>
      <c r="I610" s="1653" t="s">
        <v>81</v>
      </c>
      <c r="J610" s="1654"/>
      <c r="K610" s="1654"/>
      <c r="L610" s="1654"/>
      <c r="M610" s="1654"/>
      <c r="N610" s="1655"/>
    </row>
    <row r="611" spans="8:8" ht="39.75" customHeight="1">
      <c r="A611" s="1443"/>
      <c r="B611" s="1656" t="s">
        <v>70</v>
      </c>
      <c r="C611" s="1789"/>
      <c r="D611" s="1790"/>
      <c r="E611" s="1791"/>
      <c r="F611" s="1792" t="s">
        <v>185</v>
      </c>
      <c r="G611" s="1793"/>
      <c r="H611" s="1794" t="s">
        <v>65</v>
      </c>
      <c r="I611" s="1663"/>
      <c r="J611" s="1664"/>
      <c r="K611" s="1664"/>
      <c r="L611" s="1664"/>
      <c r="M611" s="1664"/>
      <c r="N611" s="1665"/>
    </row>
    <row r="612" spans="8:8" s="927" ht="123.75" customFormat="1" customHeight="1">
      <c r="A612" s="1439"/>
      <c r="B612" s="1795"/>
      <c r="C612" s="1796"/>
      <c r="D612" s="1796"/>
      <c r="E612" s="1796"/>
      <c r="F612" s="1796"/>
      <c r="G612" s="1796"/>
      <c r="H612" s="1796"/>
      <c r="I612" s="1796"/>
      <c r="J612" s="1796"/>
      <c r="K612" s="1796"/>
      <c r="L612" s="1796"/>
      <c r="M612" s="1796"/>
      <c r="N612" s="1796"/>
    </row>
    <row r="613" spans="8:8" ht="24.75" customHeight="1">
      <c r="A613" s="1441">
        <f>A577+1</f>
        <v>18.0</v>
      </c>
      <c r="B613" s="1442" t="s">
        <v>51</v>
      </c>
      <c r="C613" s="1442"/>
      <c r="D613" s="1442"/>
      <c r="E613" s="1442"/>
      <c r="F613" s="1442"/>
      <c r="G613" s="1442"/>
      <c r="H613" s="1442"/>
      <c r="I613" s="1442"/>
      <c r="J613" s="1442"/>
      <c r="K613" s="1442"/>
      <c r="L613" s="1442"/>
      <c r="M613" s="1442"/>
      <c r="N613" s="1442"/>
    </row>
    <row r="614" spans="8:8" ht="62.25" customHeight="1">
      <c r="A614" s="1443"/>
      <c r="B614" s="1444"/>
      <c r="C614" s="1445"/>
      <c r="D614" s="1671" t="str">
        <f>Master!$E$8</f>
        <v>Govt. Sr. Secondary School </v>
      </c>
      <c r="E614" s="1672"/>
      <c r="F614" s="1672"/>
      <c r="G614" s="1672"/>
      <c r="H614" s="1672"/>
      <c r="I614" s="1672"/>
      <c r="J614" s="1672"/>
      <c r="K614" s="1672"/>
      <c r="L614" s="1672"/>
      <c r="M614" s="1672"/>
      <c r="N614" s="1673"/>
    </row>
    <row r="615" spans="8:8" ht="33.0" customHeight="1">
      <c r="A615" s="1443"/>
      <c r="B615" s="1449"/>
      <c r="C615" s="1450"/>
      <c r="D615" s="1451" t="str">
        <f>Master!$E$11</f>
        <v>P.S.-Bapini (Jodhpur)</v>
      </c>
      <c r="E615" s="1452"/>
      <c r="F615" s="1452"/>
      <c r="G615" s="1452"/>
      <c r="H615" s="1452"/>
      <c r="I615" s="1452"/>
      <c r="J615" s="1452"/>
      <c r="K615" s="1452"/>
      <c r="L615" s="1452"/>
      <c r="M615" s="1452"/>
      <c r="N615" s="1453"/>
    </row>
    <row r="616" spans="8:8" ht="30.0" customHeight="1">
      <c r="A616" s="1443"/>
      <c r="B616" s="1454"/>
      <c r="C616" s="1455" t="s">
        <v>151</v>
      </c>
      <c r="D616" s="1456"/>
      <c r="E616" s="1456"/>
      <c r="F616" s="1456"/>
      <c r="G616" s="1457"/>
      <c r="H616" s="1458" t="s">
        <v>128</v>
      </c>
      <c r="I616" s="1458"/>
      <c r="J616" s="1674">
        <f>VLOOKUP(A613,'Result Entry'!$B$6:$K$108,6,0)</f>
        <v>0.0</v>
      </c>
      <c r="K616" s="1460" t="s">
        <v>69</v>
      </c>
      <c r="L616" s="1461"/>
      <c r="M616" s="1462">
        <f>Master!$E$14</f>
        <v>8.151106901E9</v>
      </c>
      <c r="N616" s="1463"/>
    </row>
    <row r="617" spans="8:8" ht="30.0" customHeight="1">
      <c r="A617" s="1443"/>
      <c r="B617" s="1464"/>
      <c r="C617" s="1465"/>
      <c r="D617" s="1466"/>
      <c r="E617" s="1466"/>
      <c r="F617" s="1466"/>
      <c r="G617" s="1467"/>
      <c r="H617" s="1468"/>
      <c r="I617" s="1468"/>
      <c r="J617" s="1675"/>
      <c r="K617" s="1470" t="s">
        <v>67</v>
      </c>
      <c r="L617" s="1471"/>
      <c r="M617" s="1472"/>
      <c r="N617" s="1473"/>
      <c r="O617" s="23" t="s">
        <v>157</v>
      </c>
    </row>
    <row r="618" spans="8:8" ht="30.0" customHeight="1">
      <c r="A618" s="1443"/>
      <c r="B618" s="1464"/>
      <c r="C618" s="1474"/>
      <c r="D618" s="1475"/>
      <c r="E618" s="1475"/>
      <c r="F618" s="1475"/>
      <c r="G618" s="1476"/>
      <c r="H618" s="1477"/>
      <c r="I618" s="1477"/>
      <c r="J618" s="1676"/>
      <c r="K618" s="1479" t="s">
        <v>52</v>
      </c>
      <c r="L618" s="1480"/>
      <c r="M618" s="1481" t="str">
        <f>Master!$E$6</f>
        <v>2022-23</v>
      </c>
      <c r="N618" s="1482"/>
    </row>
    <row r="619" spans="8:8" ht="39.75" customHeight="1">
      <c r="A619" s="1443"/>
      <c r="B619" s="1483" t="s">
        <v>70</v>
      </c>
      <c r="C619" s="1677" t="s">
        <v>21</v>
      </c>
      <c r="D619" s="1678"/>
      <c r="E619" s="1678"/>
      <c r="F619" s="1679"/>
      <c r="G619" s="1680" t="s">
        <v>150</v>
      </c>
      <c r="H619" s="1681">
        <f>VLOOKUP($A613,'Result Entry'!$B$9:$FW$108,4,0)</f>
        <v>0.0</v>
      </c>
      <c r="I619" s="1681"/>
      <c r="J619" s="1681"/>
      <c r="K619" s="1681"/>
      <c r="L619" s="1681"/>
      <c r="M619" s="1681"/>
      <c r="N619" s="1682"/>
    </row>
    <row r="620" spans="8:8" ht="39.75" customHeight="1">
      <c r="A620" s="1443"/>
      <c r="B620" s="1483" t="s">
        <v>70</v>
      </c>
      <c r="C620" s="1683" t="s">
        <v>23</v>
      </c>
      <c r="D620" s="1684"/>
      <c r="E620" s="1684"/>
      <c r="F620" s="1685"/>
      <c r="G620" s="1686" t="s">
        <v>150</v>
      </c>
      <c r="H620" s="1687">
        <f>VLOOKUP($A613,'Result Entry'!$B$9:$FW$108,7,0)</f>
        <v>0.0</v>
      </c>
      <c r="I620" s="1687"/>
      <c r="J620" s="1687"/>
      <c r="K620" s="1687"/>
      <c r="L620" s="1687"/>
      <c r="M620" s="1687"/>
      <c r="N620" s="1688"/>
    </row>
    <row r="621" spans="8:8" ht="39.75" customHeight="1">
      <c r="A621" s="1443"/>
      <c r="B621" s="1483" t="s">
        <v>70</v>
      </c>
      <c r="C621" s="1683" t="s">
        <v>24</v>
      </c>
      <c r="D621" s="1684"/>
      <c r="E621" s="1684"/>
      <c r="F621" s="1685"/>
      <c r="G621" s="1686" t="s">
        <v>150</v>
      </c>
      <c r="H621" s="1687">
        <f>VLOOKUP($A613,'Result Entry'!$B$9:$FW$108,8,0)</f>
        <v>0.0</v>
      </c>
      <c r="I621" s="1687"/>
      <c r="J621" s="1687"/>
      <c r="K621" s="1687"/>
      <c r="L621" s="1687"/>
      <c r="M621" s="1687"/>
      <c r="N621" s="1688"/>
    </row>
    <row r="622" spans="8:8" ht="39.75" customHeight="1">
      <c r="A622" s="1443"/>
      <c r="B622" s="1483" t="s">
        <v>70</v>
      </c>
      <c r="C622" s="1683" t="s">
        <v>53</v>
      </c>
      <c r="D622" s="1684"/>
      <c r="E622" s="1684"/>
      <c r="F622" s="1685"/>
      <c r="G622" s="1686" t="s">
        <v>150</v>
      </c>
      <c r="H622" s="1687">
        <f>VLOOKUP($A613,'Result Entry'!$B$9:$FW$108,9,0)</f>
        <v>0.0</v>
      </c>
      <c r="I622" s="1687"/>
      <c r="J622" s="1687"/>
      <c r="K622" s="1687"/>
      <c r="L622" s="1687"/>
      <c r="M622" s="1687"/>
      <c r="N622" s="1688"/>
    </row>
    <row r="623" spans="8:8" ht="39.75" customHeight="1">
      <c r="A623" s="1443"/>
      <c r="B623" s="1483" t="s">
        <v>70</v>
      </c>
      <c r="C623" s="1683" t="s">
        <v>54</v>
      </c>
      <c r="D623" s="1684"/>
      <c r="E623" s="1684"/>
      <c r="F623" s="1685"/>
      <c r="G623" s="1686" t="s">
        <v>150</v>
      </c>
      <c r="H623" s="1689" t="str">
        <f>CONCATENATE('Result Entry'!$G$4,'Result Entry'!$J$4)</f>
        <v>11(A)</v>
      </c>
      <c r="I623" s="1687"/>
      <c r="J623" s="1687"/>
      <c r="K623" s="1687"/>
      <c r="L623" s="1687"/>
      <c r="M623" s="1687"/>
      <c r="N623" s="1688"/>
    </row>
    <row r="624" spans="8:8" ht="39.75" customHeight="1">
      <c r="A624" s="1443"/>
      <c r="B624" s="1483" t="s">
        <v>70</v>
      </c>
      <c r="C624" s="1690" t="s">
        <v>26</v>
      </c>
      <c r="D624" s="1691"/>
      <c r="E624" s="1691"/>
      <c r="F624" s="1692"/>
      <c r="G624" s="1693" t="s">
        <v>150</v>
      </c>
      <c r="H624" s="1694">
        <f>VLOOKUP($A613,'Result Entry'!$B$9:$FW$108,10,0)</f>
        <v>0.0</v>
      </c>
      <c r="I624" s="1694"/>
      <c r="J624" s="1694"/>
      <c r="K624" s="1694"/>
      <c r="L624" s="1694"/>
      <c r="M624" s="1694"/>
      <c r="N624" s="1695"/>
    </row>
    <row r="625" spans="8:8" ht="30.0" customHeight="1">
      <c r="A625" s="1443"/>
      <c r="B625" s="1503" t="s">
        <v>70</v>
      </c>
      <c r="C625" s="1696" t="s">
        <v>168</v>
      </c>
      <c r="D625" s="1697"/>
      <c r="E625" s="1698" t="s">
        <v>73</v>
      </c>
      <c r="F625" s="1699" t="s">
        <v>74</v>
      </c>
      <c r="G625" s="1700" t="s">
        <v>169</v>
      </c>
      <c r="H625" s="1701" t="s">
        <v>56</v>
      </c>
      <c r="I625" s="1702"/>
      <c r="J625" s="1703" t="s">
        <v>85</v>
      </c>
      <c r="K625" s="1704"/>
      <c r="L625" s="1705" t="s">
        <v>170</v>
      </c>
      <c r="M625" s="1706" t="s">
        <v>77</v>
      </c>
      <c r="N625" s="1707" t="s">
        <v>99</v>
      </c>
    </row>
    <row r="626" spans="8:8" ht="30.0" customHeight="1">
      <c r="A626" s="1443"/>
      <c r="B626" s="1503"/>
      <c r="C626" s="1708"/>
      <c r="D626" s="1709"/>
      <c r="E626" s="1710"/>
      <c r="F626" s="1711"/>
      <c r="G626" s="1712"/>
      <c r="H626" s="1713"/>
      <c r="I626" s="1714"/>
      <c r="J626" s="1715"/>
      <c r="K626" s="1716"/>
      <c r="L626" s="1717"/>
      <c r="M626" s="1718"/>
      <c r="N626" s="1719"/>
    </row>
    <row r="627" spans="8:8" ht="39.75" customHeight="1">
      <c r="A627" s="1443"/>
      <c r="B627" s="1503" t="s">
        <v>70</v>
      </c>
      <c r="C627" s="1528" t="s">
        <v>57</v>
      </c>
      <c r="D627" s="1529"/>
      <c r="E627" s="1720">
        <f>'Result Entry'!$L$7</f>
        <v>10.0</v>
      </c>
      <c r="F627" s="1721">
        <f>'Result Entry'!$M$7</f>
        <v>10.0</v>
      </c>
      <c r="G627" s="1722">
        <f t="shared" si="51" ref="G627:G632">SUM(E627:F627)</f>
        <v>20.0</v>
      </c>
      <c r="H627" s="1723">
        <f>'Result Entry'!$AU$7</f>
        <v>70.0</v>
      </c>
      <c r="I627" s="1724"/>
      <c r="J627" s="1725">
        <f>'Result Entry'!$AY$7</f>
        <v>100.0</v>
      </c>
      <c r="K627" s="1724"/>
      <c r="L627" s="1722">
        <f t="shared" si="52" ref="L627:L632">SUM(H627,J627)</f>
        <v>170.0</v>
      </c>
      <c r="M627" s="1726">
        <f t="shared" si="53" ref="M627:M632">SUM(G627,L627)</f>
        <v>190.0</v>
      </c>
      <c r="N627" s="1727"/>
    </row>
    <row r="628" spans="8:8" s="1538" ht="54.0" customFormat="1" customHeight="1">
      <c r="A628" s="1443"/>
      <c r="B628" s="1539" t="s">
        <v>70</v>
      </c>
      <c r="C628" s="1540" t="str">
        <f>'Result Entry'!$L$3</f>
        <v>HINDI Comp.</v>
      </c>
      <c r="D628" s="1541"/>
      <c r="E628" s="1728">
        <f>IF($J616="TC",0,IF($J616="Nso",0,VLOOKUP($A613,'Result Entry'!$B$9:$FW$108,11,0)))</f>
        <v>0.0</v>
      </c>
      <c r="F628" s="1729">
        <f>IF($J616="TC",0,IF($J616="Nso",0,VLOOKUP($A613,'Result Entry'!$B$9:$FW$108,12,0)))</f>
        <v>0.0</v>
      </c>
      <c r="G628" s="1730">
        <f t="shared" si="51"/>
        <v>0.0</v>
      </c>
      <c r="H628" s="1677">
        <f>IF($J616="TC",0,IF($J616="Nso",0,VLOOKUP($A613,'Result Entry'!$B$9:$FW$108,16,0)))</f>
        <v>0.0</v>
      </c>
      <c r="I628" s="1731"/>
      <c r="J628" s="1732">
        <f>IF($J616="TC",0,IF($J616="Nso",0,VLOOKUP($A613,'Result Entry'!$B$9:$FW$108,19,0)))</f>
        <v>0.0</v>
      </c>
      <c r="K628" s="1731"/>
      <c r="L628" s="1733">
        <f t="shared" si="52"/>
        <v>0.0</v>
      </c>
      <c r="M628" s="1734">
        <f t="shared" si="53"/>
        <v>0.0</v>
      </c>
      <c r="N628" s="1735" t="str">
        <f>IF($J616="TC",0,IF($J616="Nso",0,VLOOKUP($A613,'Result Entry'!$B$9:$FW$108,24,0)))</f>
        <v/>
      </c>
    </row>
    <row r="629" spans="8:8" s="1538" ht="54.0" customFormat="1" customHeight="1">
      <c r="A629" s="1443"/>
      <c r="B629" s="1539" t="s">
        <v>70</v>
      </c>
      <c r="C629" s="1551" t="str">
        <f>'Result Entry'!$Z$3</f>
        <v>ENGLISH Comp.</v>
      </c>
      <c r="D629" s="1552"/>
      <c r="E629" s="1728">
        <f>IF($J616="TC",0,IF($J616="Nso",0,VLOOKUP($A613,'Result Entry'!$B$9:$FW$108,25,0)))</f>
        <v>0.0</v>
      </c>
      <c r="F629" s="1729">
        <f>IF($J616="TC",0,IF($J616="Nso",0,VLOOKUP($A613,'Result Entry'!$B$9:$FW$108,26,0)))</f>
        <v>0.0</v>
      </c>
      <c r="G629" s="1736">
        <f t="shared" si="51"/>
        <v>0.0</v>
      </c>
      <c r="H629" s="1683">
        <f>IF($J616="TC",0,IF($J616="Nso",0,VLOOKUP($A613,'Result Entry'!$B$9:$FW$108,30,0)))</f>
        <v>0.0</v>
      </c>
      <c r="I629" s="1737"/>
      <c r="J629" s="1738">
        <f>IF($J616="TC",0,IF($J616="Nso",0,VLOOKUP($A613,'Result Entry'!$B$9:$FW$108,33,0)))</f>
        <v>0.0</v>
      </c>
      <c r="K629" s="1737"/>
      <c r="L629" s="1733">
        <f t="shared" si="52"/>
        <v>0.0</v>
      </c>
      <c r="M629" s="1734">
        <f t="shared" si="53"/>
        <v>0.0</v>
      </c>
      <c r="N629" s="1735" t="str">
        <f>IF($J616="TC",0,IF($J616="Nso",0,VLOOKUP($A613,'Result Entry'!$B$9:$FW$108,38,0)))</f>
        <v/>
      </c>
    </row>
    <row r="630" spans="8:8" s="1538" ht="54.0" customFormat="1" customHeight="1">
      <c r="A630" s="1443"/>
      <c r="B630" s="1539" t="s">
        <v>70</v>
      </c>
      <c r="C630" s="1551" t="str">
        <f>'Result Entry'!$AO$3</f>
        <v>PHYSICS</v>
      </c>
      <c r="D630" s="1552"/>
      <c r="E630" s="1728">
        <f>IF($J616="TC",0,IF($J616="Nso",0,VLOOKUP($A613,'Result Entry'!$B$9:$FW$108,39,0)))</f>
        <v>0.0</v>
      </c>
      <c r="F630" s="1729">
        <f>IF($J616="TC",0,IF($J616="Nso",0,VLOOKUP($A613,'Result Entry'!$B$9:$FW$108,40,0)))</f>
        <v>0.0</v>
      </c>
      <c r="G630" s="1736">
        <f t="shared" si="51"/>
        <v>0.0</v>
      </c>
      <c r="H630" s="1683">
        <f>IF($J616="TC",0,IF($J616="Nso",0,VLOOKUP($A613,'Result Entry'!$B$9:$FW$108,45,0)))</f>
        <v>0.0</v>
      </c>
      <c r="I630" s="1737"/>
      <c r="J630" s="1738">
        <f>IF($J616="TC",0,IF($J616="Nso",0,VLOOKUP($A613,'Result Entry'!$B$9:$FW$108,49,0)))</f>
        <v>0.0</v>
      </c>
      <c r="K630" s="1737"/>
      <c r="L630" s="1733">
        <f t="shared" si="52"/>
        <v>0.0</v>
      </c>
      <c r="M630" s="1734">
        <f t="shared" si="53"/>
        <v>0.0</v>
      </c>
      <c r="N630" s="1735" t="str">
        <f>IF($J616="TC",0,IF($J616="Nso",0,VLOOKUP($A613,'Result Entry'!$B$9:$FW$108,54,0)))</f>
        <v/>
      </c>
    </row>
    <row r="631" spans="8:8" s="1538" ht="54.0" customFormat="1" customHeight="1">
      <c r="A631" s="1443"/>
      <c r="B631" s="1539" t="s">
        <v>70</v>
      </c>
      <c r="C631" s="1551" t="str">
        <f>'Result Entry'!$BF$3</f>
        <v>CHEMISTRY</v>
      </c>
      <c r="D631" s="1552"/>
      <c r="E631" s="1728" t="str">
        <f>IF($J616="TC",0,IF($J616="Nso",0,VLOOKUP($A613,'Result Entry'!$B$9:$FW$108,55,0)))</f>
        <v/>
      </c>
      <c r="F631" s="1729">
        <f>IF($J616="TC",0,IF($J616="Nso",0,VLOOKUP($A613,'Result Entry'!$B$9:$FW$108,56,0)))</f>
        <v>0.0</v>
      </c>
      <c r="G631" s="1736">
        <f t="shared" si="51"/>
        <v>0.0</v>
      </c>
      <c r="H631" s="1683">
        <f>IF($J616="TC",0,IF($J616="Nso",0,VLOOKUP($A613,'Result Entry'!$B$9:$FW$108,61,0)))</f>
        <v>0.0</v>
      </c>
      <c r="I631" s="1737"/>
      <c r="J631" s="1738">
        <f>IF($J616="TC",0,IF($J616="Nso",0,VLOOKUP($A613,'Result Entry'!$B$9:$FW$108,65,0)))</f>
        <v>0.0</v>
      </c>
      <c r="K631" s="1737"/>
      <c r="L631" s="1733">
        <f t="shared" si="52"/>
        <v>0.0</v>
      </c>
      <c r="M631" s="1734">
        <f t="shared" si="53"/>
        <v>0.0</v>
      </c>
      <c r="N631" s="1735" t="str">
        <f>IF($J616="TC",0,IF($J616="Nso",0,VLOOKUP($A613,'Result Entry'!$B$9:$FW$108,70,0)))</f>
        <v/>
      </c>
    </row>
    <row r="632" spans="8:8" s="1538" ht="54.0" customFormat="1" customHeight="1">
      <c r="A632" s="1443"/>
      <c r="B632" s="1539" t="s">
        <v>70</v>
      </c>
      <c r="C632" s="1551" t="str">
        <f>'Result Entry'!$BW$3</f>
        <v>BIOLOGY</v>
      </c>
      <c r="D632" s="1552"/>
      <c r="E632" s="1739" t="str">
        <f>IF($J616="TC",0,IF($J616="Nso",0,VLOOKUP($A613,'Result Entry'!$B$9:$FW$108,71,0)))</f>
        <v/>
      </c>
      <c r="F632" s="1740" t="str">
        <f>IF($J616="TC",0,IF($J616="Nso",0,VLOOKUP($A613,'Result Entry'!$B$9:$FW$108,72,0)))</f>
        <v/>
      </c>
      <c r="G632" s="1741">
        <f t="shared" si="51"/>
        <v>0.0</v>
      </c>
      <c r="H632" s="1742">
        <f>IF($J616="TC",0,IF($J616="Nso",0,VLOOKUP($A613,'Result Entry'!$B$9:$FW$108,77,0)))</f>
        <v>0.0</v>
      </c>
      <c r="I632" s="1743"/>
      <c r="J632" s="1744">
        <f>IF($J616="TC",0,IF($J616="Nso",0,VLOOKUP($A613,'Result Entry'!$B$9:$FW$108,81,0)))</f>
        <v>0.0</v>
      </c>
      <c r="K632" s="1743"/>
      <c r="L632" s="1745">
        <f t="shared" si="52"/>
        <v>0.0</v>
      </c>
      <c r="M632" s="1746">
        <f t="shared" si="53"/>
        <v>0.0</v>
      </c>
      <c r="N632" s="1735">
        <f>IF($J616="TC",0,IF($J616="Nso",0,VLOOKUP($A613,'Result Entry'!$B$9:$FW$108,86,0)))</f>
        <v>0.0</v>
      </c>
    </row>
    <row r="633" spans="8:8" ht="39.75" customHeight="1">
      <c r="A633" s="1443"/>
      <c r="B633" s="1503" t="s">
        <v>70</v>
      </c>
      <c r="C633" s="1565" t="s">
        <v>78</v>
      </c>
      <c r="D633" s="1566"/>
      <c r="E633" s="1567"/>
      <c r="F633" s="1747" t="s">
        <v>79</v>
      </c>
      <c r="G633" s="1748"/>
      <c r="H633" s="1747" t="s">
        <v>80</v>
      </c>
      <c r="I633" s="1749"/>
      <c r="J633" s="1750" t="s">
        <v>42</v>
      </c>
      <c r="K633" s="1797" t="s">
        <v>92</v>
      </c>
      <c r="L633" s="1752" t="s">
        <v>40</v>
      </c>
      <c r="M633" s="1753"/>
      <c r="N633" s="1754" t="s">
        <v>44</v>
      </c>
    </row>
    <row r="634" spans="8:8" ht="39.75" customHeight="1">
      <c r="A634" s="1443"/>
      <c r="B634" s="1503" t="s">
        <v>70</v>
      </c>
      <c r="C634" s="1577"/>
      <c r="D634" s="1578"/>
      <c r="E634" s="1579"/>
      <c r="F634" s="1755">
        <f>IF($J616="TC",0,IF($J616="Nso",0,VLOOKUP($A613,'Result Entry'!$B$9:$FW$108,146,0)))</f>
        <v>0.0</v>
      </c>
      <c r="G634" s="1756"/>
      <c r="H634" s="1757">
        <f>IF($J616="TC",0,IF($J616="Nso",0,VLOOKUP($A613,'Result Entry'!$B$9:$FW$108,147,0)))</f>
        <v>0.0</v>
      </c>
      <c r="I634" s="1758"/>
      <c r="J634" s="1584">
        <f>IF($J616="TC",0,IF($J616="Nso",0,VLOOKUP($A613,'Result Entry'!$B$9:$FW$108,148,0)))</f>
        <v>0.0</v>
      </c>
      <c r="K634" s="1759" t="str">
        <f>IF($J616="TC",0,IF($J616="Nso",0,VLOOKUP($A613,'Result Entry'!$B$9:$FW$108,149,0)))</f>
        <v/>
      </c>
      <c r="L634" s="1586">
        <f>IF($J616="TC",0,IF($J616="Nso",0,VLOOKUP($A613,'Result Entry'!$B$9:$FW$108,150,0)))</f>
        <v>0.0</v>
      </c>
      <c r="M634" s="1587"/>
      <c r="N634" s="1588">
        <f>IF($J616="TC",0,IF($J616="Nso",0,VLOOKUP($A613,'Result Entry'!$B$9:$FW$108,152,0)))</f>
        <v>0.0</v>
      </c>
    </row>
    <row r="635" spans="8:8" ht="39.75" customHeight="1">
      <c r="A635" s="1443"/>
      <c r="B635" s="1503" t="s">
        <v>70</v>
      </c>
      <c r="C635" s="1589" t="s">
        <v>59</v>
      </c>
      <c r="D635" s="1590"/>
      <c r="E635" s="1590"/>
      <c r="F635" s="1590"/>
      <c r="G635" s="1590"/>
      <c r="H635" s="1591"/>
      <c r="I635" s="1592" t="s">
        <v>60</v>
      </c>
      <c r="J635" s="1593"/>
      <c r="K635" s="1760">
        <f>VLOOKUP($A613,'Result Entry'!$B$9:$FW$108,143,0)</f>
        <v>0.0</v>
      </c>
      <c r="L635" s="1761"/>
      <c r="M635" s="1596" t="s">
        <v>38</v>
      </c>
      <c r="N635" s="1597"/>
    </row>
    <row r="636" spans="8:8" ht="39.75" customHeight="1">
      <c r="A636" s="1443"/>
      <c r="B636" s="1503" t="s">
        <v>70</v>
      </c>
      <c r="C636" s="1598" t="s">
        <v>55</v>
      </c>
      <c r="D636" s="1599"/>
      <c r="E636" s="1599"/>
      <c r="F636" s="1600" t="s">
        <v>158</v>
      </c>
      <c r="G636" s="1601"/>
      <c r="H636" s="1602" t="s">
        <v>48</v>
      </c>
      <c r="I636" s="1603" t="s">
        <v>61</v>
      </c>
      <c r="J636" s="1604"/>
      <c r="K636" s="1762">
        <f>VLOOKUP($A613,'Result Entry'!$B$9:$FW$108,144,0)</f>
        <v>0.0</v>
      </c>
      <c r="L636" s="1763"/>
      <c r="M636" s="1607">
        <f>VLOOKUP($A613,'Result Entry'!$B$9:$FW$108,145,0)</f>
        <v>0.0</v>
      </c>
      <c r="N636" s="1608"/>
    </row>
    <row r="637" spans="8:8" ht="39.75" customHeight="1">
      <c r="A637" s="1443"/>
      <c r="B637" s="1503" t="s">
        <v>70</v>
      </c>
      <c r="C637" s="1598"/>
      <c r="D637" s="1599"/>
      <c r="E637" s="1599"/>
      <c r="F637" s="1609"/>
      <c r="G637" s="1610"/>
      <c r="H637" s="1611" t="s">
        <v>100</v>
      </c>
      <c r="I637" s="1612" t="s">
        <v>62</v>
      </c>
      <c r="J637" s="1613"/>
      <c r="K637" s="1764">
        <f>IF($J616="TC","Transferred",IF($J616="Nso","NameSeparated",VLOOKUP($A613,'Result Entry'!$B$9:$FW$108,153,0)))</f>
        <v>0.0</v>
      </c>
      <c r="L637" s="1764"/>
      <c r="M637" s="1764"/>
      <c r="N637" s="1765"/>
    </row>
    <row r="638" spans="8:8" ht="39.75" customHeight="1">
      <c r="A638" s="1443"/>
      <c r="B638" s="1503" t="s">
        <v>70</v>
      </c>
      <c r="C638" s="1766" t="str">
        <f>'Result Entry'!$DU$3</f>
        <v>Foundation Of Information Tech.</v>
      </c>
      <c r="D638" s="1767"/>
      <c r="E638" s="1768"/>
      <c r="F638" s="1769" t="str">
        <f>IF($J616="TC",0,IF($J616="Nso",0,VLOOKUP($A613,'Result Entry'!$B$9:$GS$108,170,0)))</f>
        <v/>
      </c>
      <c r="G638" s="1769"/>
      <c r="H638" s="1770">
        <f>IF($J616="TC",0,IF($J616="Nso",0,VLOOKUP($A613,'Result Entry'!$B$9:$GS$108,112,0)))</f>
        <v>0.0</v>
      </c>
      <c r="I638" s="1621" t="s">
        <v>72</v>
      </c>
      <c r="J638" s="1622"/>
      <c r="K638" s="1771">
        <f>'Result Entry'!$T$2</f>
        <v>45041.0</v>
      </c>
      <c r="L638" s="1772"/>
      <c r="M638" s="1772"/>
      <c r="N638" s="1773"/>
    </row>
    <row r="639" spans="8:8" ht="39.75" customHeight="1">
      <c r="A639" s="1443"/>
      <c r="B639" s="1503" t="s">
        <v>70</v>
      </c>
      <c r="C639" s="1774" t="str">
        <f>'Result Entry'!$EI$3</f>
        <v>G.I.A.I.-II</v>
      </c>
      <c r="D639" s="1775"/>
      <c r="E639" s="1776"/>
      <c r="F639" s="1769" t="str">
        <f>IF($J616="TC",0,IF($J616="Nso",0,VLOOKUP($A613,'Result Entry'!$B$9:$GS$108,174,0)))</f>
        <v/>
      </c>
      <c r="G639" s="1769"/>
      <c r="H639" s="1770">
        <f>IF($J616="TC",0,IF($J616="Nso",0,VLOOKUP($A613,'Result Entry'!$B$9:$GS$108,124,0)))</f>
        <v>0.0</v>
      </c>
      <c r="I639" s="1626"/>
      <c r="J639" s="1627"/>
      <c r="K639" s="1627"/>
      <c r="L639" s="1627"/>
      <c r="M639" s="1627"/>
      <c r="N639" s="1628"/>
    </row>
    <row r="640" spans="8:8" ht="39.75" customHeight="1">
      <c r="A640" s="1443"/>
      <c r="B640" s="1503" t="s">
        <v>70</v>
      </c>
      <c r="C640" s="1774" t="str">
        <f>'Result Entry'!$EU$3</f>
        <v>SOC.SER.PLAN</v>
      </c>
      <c r="D640" s="1775"/>
      <c r="E640" s="1776"/>
      <c r="F640" s="1769">
        <f>IF($J616="TC",0,IF($J616="Nso",0,VLOOKUP($A613,'Result Entry'!$B$9:$HS$108,178,0)))</f>
        <v>0.0</v>
      </c>
      <c r="G640" s="1769"/>
      <c r="H640" s="1770">
        <f>IF($J616="TC",0,IF($J616="Nso",0,VLOOKUP($A613,'Result Entry'!$B$9:$GS$108,136,0)))</f>
        <v>0.0</v>
      </c>
      <c r="I640" s="1629" t="s">
        <v>175</v>
      </c>
      <c r="J640" s="1630"/>
      <c r="K640" s="1798"/>
      <c r="L640" s="1799"/>
      <c r="M640" s="1799"/>
      <c r="N640" s="1800"/>
    </row>
    <row r="641" spans="8:8" ht="39.75" customHeight="1">
      <c r="A641" s="1443"/>
      <c r="B641" s="1503" t="s">
        <v>70</v>
      </c>
      <c r="C641" s="1774" t="str">
        <f>'Result Entry'!$FG$3</f>
        <v>Jeewan Kaushal</v>
      </c>
      <c r="D641" s="1775"/>
      <c r="E641" s="1776"/>
      <c r="F641" s="1769" t="str">
        <f>IF($J616="TC",0,IF($J616="Nso",0,VLOOKUP($A613,'Result Entry'!$B$9:$HS$108,182,0)))</f>
        <v/>
      </c>
      <c r="G641" s="1769"/>
      <c r="H641" s="1770">
        <f>IF($J616="TC",0,IF($J616="Nso",0,VLOOKUP($A613,'Result Entry'!$B$9:$HS$108,136,0)))</f>
        <v>0.0</v>
      </c>
      <c r="I641" s="1629" t="s">
        <v>149</v>
      </c>
      <c r="J641" s="1630"/>
      <c r="K641" s="1630"/>
      <c r="L641" s="1630"/>
      <c r="M641" s="1630"/>
      <c r="N641" s="1634"/>
    </row>
    <row r="642" spans="8:8" ht="39.75" customHeight="1">
      <c r="A642" s="1443"/>
      <c r="B642" s="1483" t="s">
        <v>70</v>
      </c>
      <c r="C642" s="1777" t="s">
        <v>181</v>
      </c>
      <c r="D642" s="1778"/>
      <c r="E642" s="1779"/>
      <c r="F642" s="1780" t="s">
        <v>182</v>
      </c>
      <c r="G642" s="1781"/>
      <c r="H642" s="1782" t="s">
        <v>31</v>
      </c>
      <c r="I642" s="1629" t="s">
        <v>176</v>
      </c>
      <c r="J642" s="1630"/>
      <c r="K642" s="1630"/>
      <c r="L642" s="1630"/>
      <c r="M642" s="1630"/>
      <c r="N642" s="1634"/>
    </row>
    <row r="643" spans="8:8" ht="39.75" customHeight="1">
      <c r="A643" s="1443"/>
      <c r="B643" s="1483" t="s">
        <v>70</v>
      </c>
      <c r="C643" s="1783"/>
      <c r="D643" s="1784"/>
      <c r="E643" s="1785"/>
      <c r="F643" s="1786" t="s">
        <v>183</v>
      </c>
      <c r="G643" s="1787"/>
      <c r="H643" s="1788" t="s">
        <v>180</v>
      </c>
      <c r="I643" s="1647" t="s">
        <v>68</v>
      </c>
      <c r="J643" s="1648"/>
      <c r="K643" s="1648"/>
      <c r="L643" s="1648"/>
      <c r="M643" s="1648"/>
      <c r="N643" s="1649"/>
    </row>
    <row r="644" spans="8:8" ht="39.75" customHeight="1">
      <c r="A644" s="1443"/>
      <c r="B644" s="1483" t="s">
        <v>70</v>
      </c>
      <c r="C644" s="1783"/>
      <c r="D644" s="1784"/>
      <c r="E644" s="1785"/>
      <c r="F644" s="1786" t="s">
        <v>186</v>
      </c>
      <c r="G644" s="1787"/>
      <c r="H644" s="1788" t="s">
        <v>63</v>
      </c>
      <c r="I644" s="1650"/>
      <c r="J644" s="1651"/>
      <c r="K644" s="1651"/>
      <c r="L644" s="1651"/>
      <c r="M644" s="1651"/>
      <c r="N644" s="1652"/>
    </row>
    <row r="645" spans="8:8" ht="39.75" customHeight="1">
      <c r="A645" s="1443"/>
      <c r="B645" s="1483" t="s">
        <v>70</v>
      </c>
      <c r="C645" s="1783"/>
      <c r="D645" s="1784"/>
      <c r="E645" s="1785"/>
      <c r="F645" s="1786" t="s">
        <v>187</v>
      </c>
      <c r="G645" s="1787"/>
      <c r="H645" s="1788" t="s">
        <v>64</v>
      </c>
      <c r="I645" s="1650"/>
      <c r="J645" s="1651"/>
      <c r="K645" s="1651"/>
      <c r="L645" s="1651"/>
      <c r="M645" s="1651"/>
      <c r="N645" s="1652"/>
    </row>
    <row r="646" spans="8:8" ht="39.75" customHeight="1">
      <c r="A646" s="1443"/>
      <c r="B646" s="1483" t="s">
        <v>70</v>
      </c>
      <c r="C646" s="1783"/>
      <c r="D646" s="1784"/>
      <c r="E646" s="1785"/>
      <c r="F646" s="1786" t="s">
        <v>184</v>
      </c>
      <c r="G646" s="1787"/>
      <c r="H646" s="1788" t="s">
        <v>66</v>
      </c>
      <c r="I646" s="1653" t="s">
        <v>81</v>
      </c>
      <c r="J646" s="1654"/>
      <c r="K646" s="1654"/>
      <c r="L646" s="1654"/>
      <c r="M646" s="1654"/>
      <c r="N646" s="1655"/>
    </row>
    <row r="647" spans="8:8" ht="39.75" customHeight="1">
      <c r="A647" s="1443"/>
      <c r="B647" s="1656" t="s">
        <v>70</v>
      </c>
      <c r="C647" s="1789"/>
      <c r="D647" s="1790"/>
      <c r="E647" s="1791"/>
      <c r="F647" s="1792" t="s">
        <v>185</v>
      </c>
      <c r="G647" s="1793"/>
      <c r="H647" s="1794" t="s">
        <v>65</v>
      </c>
      <c r="I647" s="1663"/>
      <c r="J647" s="1664"/>
      <c r="K647" s="1664"/>
      <c r="L647" s="1664"/>
      <c r="M647" s="1664"/>
      <c r="N647" s="1665"/>
    </row>
    <row r="648" spans="8:8" s="927" ht="123.75" customFormat="1" customHeight="1">
      <c r="A648" s="1439"/>
      <c r="B648" s="1795"/>
      <c r="C648" s="1796"/>
      <c r="D648" s="1796"/>
      <c r="E648" s="1796"/>
      <c r="F648" s="1796"/>
      <c r="G648" s="1796"/>
      <c r="H648" s="1796"/>
      <c r="I648" s="1796"/>
      <c r="J648" s="1796"/>
      <c r="K648" s="1796"/>
      <c r="L648" s="1796"/>
      <c r="M648" s="1796"/>
      <c r="N648" s="1796"/>
    </row>
    <row r="649" spans="8:8" ht="24.75" customHeight="1">
      <c r="A649" s="1441">
        <f>A613+1</f>
        <v>19.0</v>
      </c>
      <c r="B649" s="1442" t="s">
        <v>51</v>
      </c>
      <c r="C649" s="1442"/>
      <c r="D649" s="1442"/>
      <c r="E649" s="1442"/>
      <c r="F649" s="1442"/>
      <c r="G649" s="1442"/>
      <c r="H649" s="1442"/>
      <c r="I649" s="1442"/>
      <c r="J649" s="1442"/>
      <c r="K649" s="1442"/>
      <c r="L649" s="1442"/>
      <c r="M649" s="1442"/>
      <c r="N649" s="1442"/>
    </row>
    <row r="650" spans="8:8" ht="62.25" customHeight="1">
      <c r="A650" s="1443"/>
      <c r="B650" s="1444"/>
      <c r="C650" s="1445"/>
      <c r="D650" s="1671" t="str">
        <f>Master!$E$8</f>
        <v>Govt. Sr. Secondary School </v>
      </c>
      <c r="E650" s="1672"/>
      <c r="F650" s="1672"/>
      <c r="G650" s="1672"/>
      <c r="H650" s="1672"/>
      <c r="I650" s="1672"/>
      <c r="J650" s="1672"/>
      <c r="K650" s="1672"/>
      <c r="L650" s="1672"/>
      <c r="M650" s="1672"/>
      <c r="N650" s="1673"/>
    </row>
    <row r="651" spans="8:8" ht="33.0" customHeight="1">
      <c r="A651" s="1443"/>
      <c r="B651" s="1449"/>
      <c r="C651" s="1450"/>
      <c r="D651" s="1451" t="str">
        <f>Master!$E$11</f>
        <v>P.S.-Bapini (Jodhpur)</v>
      </c>
      <c r="E651" s="1452"/>
      <c r="F651" s="1452"/>
      <c r="G651" s="1452"/>
      <c r="H651" s="1452"/>
      <c r="I651" s="1452"/>
      <c r="J651" s="1452"/>
      <c r="K651" s="1452"/>
      <c r="L651" s="1452"/>
      <c r="M651" s="1452"/>
      <c r="N651" s="1453"/>
    </row>
    <row r="652" spans="8:8" ht="30.0" customHeight="1">
      <c r="A652" s="1443"/>
      <c r="B652" s="1454"/>
      <c r="C652" s="1455" t="s">
        <v>151</v>
      </c>
      <c r="D652" s="1456"/>
      <c r="E652" s="1456"/>
      <c r="F652" s="1456"/>
      <c r="G652" s="1457"/>
      <c r="H652" s="1458" t="s">
        <v>128</v>
      </c>
      <c r="I652" s="1458"/>
      <c r="J652" s="1674">
        <f>VLOOKUP(A649,'Result Entry'!$B$6:$K$108,6,0)</f>
        <v>0.0</v>
      </c>
      <c r="K652" s="1460" t="s">
        <v>69</v>
      </c>
      <c r="L652" s="1461"/>
      <c r="M652" s="1462">
        <f>Master!$E$14</f>
        <v>8.151106901E9</v>
      </c>
      <c r="N652" s="1463"/>
    </row>
    <row r="653" spans="8:8" ht="30.0" customHeight="1">
      <c r="A653" s="1443"/>
      <c r="B653" s="1464"/>
      <c r="C653" s="1465"/>
      <c r="D653" s="1466"/>
      <c r="E653" s="1466"/>
      <c r="F653" s="1466"/>
      <c r="G653" s="1467"/>
      <c r="H653" s="1468"/>
      <c r="I653" s="1468"/>
      <c r="J653" s="1675"/>
      <c r="K653" s="1470" t="s">
        <v>67</v>
      </c>
      <c r="L653" s="1471"/>
      <c r="M653" s="1472"/>
      <c r="N653" s="1473"/>
      <c r="O653" s="23" t="s">
        <v>157</v>
      </c>
    </row>
    <row r="654" spans="8:8" ht="30.0" customHeight="1">
      <c r="A654" s="1443"/>
      <c r="B654" s="1464"/>
      <c r="C654" s="1474"/>
      <c r="D654" s="1475"/>
      <c r="E654" s="1475"/>
      <c r="F654" s="1475"/>
      <c r="G654" s="1476"/>
      <c r="H654" s="1477"/>
      <c r="I654" s="1477"/>
      <c r="J654" s="1676"/>
      <c r="K654" s="1479" t="s">
        <v>52</v>
      </c>
      <c r="L654" s="1480"/>
      <c r="M654" s="1481" t="str">
        <f>Master!$E$6</f>
        <v>2022-23</v>
      </c>
      <c r="N654" s="1482"/>
    </row>
    <row r="655" spans="8:8" ht="39.75" customHeight="1">
      <c r="A655" s="1443"/>
      <c r="B655" s="1483" t="s">
        <v>70</v>
      </c>
      <c r="C655" s="1677" t="s">
        <v>21</v>
      </c>
      <c r="D655" s="1678"/>
      <c r="E655" s="1678"/>
      <c r="F655" s="1679"/>
      <c r="G655" s="1680" t="s">
        <v>150</v>
      </c>
      <c r="H655" s="1681">
        <f>VLOOKUP($A649,'Result Entry'!$B$9:$FW$108,4,0)</f>
        <v>0.0</v>
      </c>
      <c r="I655" s="1681"/>
      <c r="J655" s="1681"/>
      <c r="K655" s="1681"/>
      <c r="L655" s="1681"/>
      <c r="M655" s="1681"/>
      <c r="N655" s="1682"/>
    </row>
    <row r="656" spans="8:8" ht="39.75" customHeight="1">
      <c r="A656" s="1443"/>
      <c r="B656" s="1483" t="s">
        <v>70</v>
      </c>
      <c r="C656" s="1683" t="s">
        <v>23</v>
      </c>
      <c r="D656" s="1684"/>
      <c r="E656" s="1684"/>
      <c r="F656" s="1685"/>
      <c r="G656" s="1686" t="s">
        <v>150</v>
      </c>
      <c r="H656" s="1687">
        <f>VLOOKUP($A649,'Result Entry'!$B$9:$FW$108,7,0)</f>
        <v>0.0</v>
      </c>
      <c r="I656" s="1687"/>
      <c r="J656" s="1687"/>
      <c r="K656" s="1687"/>
      <c r="L656" s="1687"/>
      <c r="M656" s="1687"/>
      <c r="N656" s="1688"/>
    </row>
    <row r="657" spans="8:8" ht="39.75" customHeight="1">
      <c r="A657" s="1443"/>
      <c r="B657" s="1483" t="s">
        <v>70</v>
      </c>
      <c r="C657" s="1683" t="s">
        <v>24</v>
      </c>
      <c r="D657" s="1684"/>
      <c r="E657" s="1684"/>
      <c r="F657" s="1685"/>
      <c r="G657" s="1686" t="s">
        <v>150</v>
      </c>
      <c r="H657" s="1687">
        <f>VLOOKUP($A649,'Result Entry'!$B$9:$FW$108,8,0)</f>
        <v>0.0</v>
      </c>
      <c r="I657" s="1687"/>
      <c r="J657" s="1687"/>
      <c r="K657" s="1687"/>
      <c r="L657" s="1687"/>
      <c r="M657" s="1687"/>
      <c r="N657" s="1688"/>
    </row>
    <row r="658" spans="8:8" ht="39.75" customHeight="1">
      <c r="A658" s="1443"/>
      <c r="B658" s="1483" t="s">
        <v>70</v>
      </c>
      <c r="C658" s="1683" t="s">
        <v>53</v>
      </c>
      <c r="D658" s="1684"/>
      <c r="E658" s="1684"/>
      <c r="F658" s="1685"/>
      <c r="G658" s="1686" t="s">
        <v>150</v>
      </c>
      <c r="H658" s="1687">
        <f>VLOOKUP($A649,'Result Entry'!$B$9:$FW$108,9,0)</f>
        <v>0.0</v>
      </c>
      <c r="I658" s="1687"/>
      <c r="J658" s="1687"/>
      <c r="K658" s="1687"/>
      <c r="L658" s="1687"/>
      <c r="M658" s="1687"/>
      <c r="N658" s="1688"/>
    </row>
    <row r="659" spans="8:8" ht="39.75" customHeight="1">
      <c r="A659" s="1443"/>
      <c r="B659" s="1483" t="s">
        <v>70</v>
      </c>
      <c r="C659" s="1683" t="s">
        <v>54</v>
      </c>
      <c r="D659" s="1684"/>
      <c r="E659" s="1684"/>
      <c r="F659" s="1685"/>
      <c r="G659" s="1686" t="s">
        <v>150</v>
      </c>
      <c r="H659" s="1689" t="str">
        <f>CONCATENATE('Result Entry'!$G$4,'Result Entry'!$J$4)</f>
        <v>11(A)</v>
      </c>
      <c r="I659" s="1687"/>
      <c r="J659" s="1687"/>
      <c r="K659" s="1687"/>
      <c r="L659" s="1687"/>
      <c r="M659" s="1687"/>
      <c r="N659" s="1688"/>
    </row>
    <row r="660" spans="8:8" ht="39.75" customHeight="1">
      <c r="A660" s="1443"/>
      <c r="B660" s="1483" t="s">
        <v>70</v>
      </c>
      <c r="C660" s="1690" t="s">
        <v>26</v>
      </c>
      <c r="D660" s="1691"/>
      <c r="E660" s="1691"/>
      <c r="F660" s="1692"/>
      <c r="G660" s="1693" t="s">
        <v>150</v>
      </c>
      <c r="H660" s="1694">
        <f>VLOOKUP($A649,'Result Entry'!$B$9:$FW$108,10,0)</f>
        <v>0.0</v>
      </c>
      <c r="I660" s="1694"/>
      <c r="J660" s="1694"/>
      <c r="K660" s="1694"/>
      <c r="L660" s="1694"/>
      <c r="M660" s="1694"/>
      <c r="N660" s="1695"/>
    </row>
    <row r="661" spans="8:8" ht="30.0" customHeight="1">
      <c r="A661" s="1443"/>
      <c r="B661" s="1503" t="s">
        <v>70</v>
      </c>
      <c r="C661" s="1696" t="s">
        <v>168</v>
      </c>
      <c r="D661" s="1697"/>
      <c r="E661" s="1698" t="s">
        <v>73</v>
      </c>
      <c r="F661" s="1699" t="s">
        <v>74</v>
      </c>
      <c r="G661" s="1700" t="s">
        <v>169</v>
      </c>
      <c r="H661" s="1701" t="s">
        <v>56</v>
      </c>
      <c r="I661" s="1702"/>
      <c r="J661" s="1703" t="s">
        <v>85</v>
      </c>
      <c r="K661" s="1704"/>
      <c r="L661" s="1705" t="s">
        <v>170</v>
      </c>
      <c r="M661" s="1706" t="s">
        <v>77</v>
      </c>
      <c r="N661" s="1707" t="s">
        <v>99</v>
      </c>
    </row>
    <row r="662" spans="8:8" ht="30.0" customHeight="1">
      <c r="A662" s="1443"/>
      <c r="B662" s="1503"/>
      <c r="C662" s="1708"/>
      <c r="D662" s="1709"/>
      <c r="E662" s="1710"/>
      <c r="F662" s="1711"/>
      <c r="G662" s="1712"/>
      <c r="H662" s="1713"/>
      <c r="I662" s="1714"/>
      <c r="J662" s="1715"/>
      <c r="K662" s="1716"/>
      <c r="L662" s="1717"/>
      <c r="M662" s="1718"/>
      <c r="N662" s="1719"/>
    </row>
    <row r="663" spans="8:8" ht="39.75" customHeight="1">
      <c r="A663" s="1443"/>
      <c r="B663" s="1503" t="s">
        <v>70</v>
      </c>
      <c r="C663" s="1528" t="s">
        <v>57</v>
      </c>
      <c r="D663" s="1529"/>
      <c r="E663" s="1720">
        <f>'Result Entry'!$L$7</f>
        <v>10.0</v>
      </c>
      <c r="F663" s="1721">
        <f>'Result Entry'!$M$7</f>
        <v>10.0</v>
      </c>
      <c r="G663" s="1722">
        <f t="shared" si="54" ref="G663:G668">SUM(E663:F663)</f>
        <v>20.0</v>
      </c>
      <c r="H663" s="1723">
        <f>'Result Entry'!$AU$7</f>
        <v>70.0</v>
      </c>
      <c r="I663" s="1724"/>
      <c r="J663" s="1725">
        <f>'Result Entry'!$AY$7</f>
        <v>100.0</v>
      </c>
      <c r="K663" s="1724"/>
      <c r="L663" s="1722">
        <f t="shared" si="55" ref="L663:L668">SUM(H663,J663)</f>
        <v>170.0</v>
      </c>
      <c r="M663" s="1726">
        <f t="shared" si="56" ref="M663:M668">SUM(G663,L663)</f>
        <v>190.0</v>
      </c>
      <c r="N663" s="1727"/>
    </row>
    <row r="664" spans="8:8" s="1538" ht="54.0" customFormat="1" customHeight="1">
      <c r="A664" s="1443"/>
      <c r="B664" s="1539" t="s">
        <v>70</v>
      </c>
      <c r="C664" s="1540" t="str">
        <f>'Result Entry'!$L$3</f>
        <v>HINDI Comp.</v>
      </c>
      <c r="D664" s="1541"/>
      <c r="E664" s="1728">
        <f>IF($J652="TC",0,IF($J652="Nso",0,VLOOKUP($A649,'Result Entry'!$B$9:$FW$108,11,0)))</f>
        <v>0.0</v>
      </c>
      <c r="F664" s="1729">
        <f>IF($J652="TC",0,IF($J652="Nso",0,VLOOKUP($A649,'Result Entry'!$B$9:$FW$108,12,0)))</f>
        <v>0.0</v>
      </c>
      <c r="G664" s="1730">
        <f t="shared" si="54"/>
        <v>0.0</v>
      </c>
      <c r="H664" s="1677">
        <f>IF($J652="TC",0,IF($J652="Nso",0,VLOOKUP($A649,'Result Entry'!$B$9:$FW$108,16,0)))</f>
        <v>0.0</v>
      </c>
      <c r="I664" s="1731"/>
      <c r="J664" s="1732">
        <f>IF($J652="TC",0,IF($J652="Nso",0,VLOOKUP($A649,'Result Entry'!$B$9:$FW$108,19,0)))</f>
        <v>0.0</v>
      </c>
      <c r="K664" s="1731"/>
      <c r="L664" s="1733">
        <f t="shared" si="55"/>
        <v>0.0</v>
      </c>
      <c r="M664" s="1734">
        <f t="shared" si="56"/>
        <v>0.0</v>
      </c>
      <c r="N664" s="1735" t="str">
        <f>IF($J652="TC",0,IF($J652="Nso",0,VLOOKUP($A649,'Result Entry'!$B$9:$FW$108,24,0)))</f>
        <v/>
      </c>
    </row>
    <row r="665" spans="8:8" s="1538" ht="54.0" customFormat="1" customHeight="1">
      <c r="A665" s="1443"/>
      <c r="B665" s="1539" t="s">
        <v>70</v>
      </c>
      <c r="C665" s="1551" t="str">
        <f>'Result Entry'!$Z$3</f>
        <v>ENGLISH Comp.</v>
      </c>
      <c r="D665" s="1552"/>
      <c r="E665" s="1728">
        <f>IF($J652="TC",0,IF($J652="Nso",0,VLOOKUP($A649,'Result Entry'!$B$9:$FW$108,25,0)))</f>
        <v>0.0</v>
      </c>
      <c r="F665" s="1729">
        <f>IF($J652="TC",0,IF($J652="Nso",0,VLOOKUP($A649,'Result Entry'!$B$9:$FW$108,26,0)))</f>
        <v>0.0</v>
      </c>
      <c r="G665" s="1736">
        <f t="shared" si="54"/>
        <v>0.0</v>
      </c>
      <c r="H665" s="1683">
        <f>IF($J652="TC",0,IF($J652="Nso",0,VLOOKUP($A649,'Result Entry'!$B$9:$FW$108,30,0)))</f>
        <v>0.0</v>
      </c>
      <c r="I665" s="1737"/>
      <c r="J665" s="1738">
        <f>IF($J652="TC",0,IF($J652="Nso",0,VLOOKUP($A649,'Result Entry'!$B$9:$FW$108,33,0)))</f>
        <v>0.0</v>
      </c>
      <c r="K665" s="1737"/>
      <c r="L665" s="1733">
        <f t="shared" si="55"/>
        <v>0.0</v>
      </c>
      <c r="M665" s="1734">
        <f t="shared" si="56"/>
        <v>0.0</v>
      </c>
      <c r="N665" s="1735" t="str">
        <f>IF($J652="TC",0,IF($J652="Nso",0,VLOOKUP($A649,'Result Entry'!$B$9:$FW$108,38,0)))</f>
        <v/>
      </c>
    </row>
    <row r="666" spans="8:8" s="1538" ht="54.0" customFormat="1" customHeight="1">
      <c r="A666" s="1443"/>
      <c r="B666" s="1539" t="s">
        <v>70</v>
      </c>
      <c r="C666" s="1551" t="str">
        <f>'Result Entry'!$AO$3</f>
        <v>PHYSICS</v>
      </c>
      <c r="D666" s="1552"/>
      <c r="E666" s="1728">
        <f>IF($J652="TC",0,IF($J652="Nso",0,VLOOKUP($A649,'Result Entry'!$B$9:$FW$108,39,0)))</f>
        <v>0.0</v>
      </c>
      <c r="F666" s="1729">
        <f>IF($J652="TC",0,IF($J652="Nso",0,VLOOKUP($A649,'Result Entry'!$B$9:$FW$108,40,0)))</f>
        <v>0.0</v>
      </c>
      <c r="G666" s="1736">
        <f t="shared" si="54"/>
        <v>0.0</v>
      </c>
      <c r="H666" s="1683">
        <f>IF($J652="TC",0,IF($J652="Nso",0,VLOOKUP($A649,'Result Entry'!$B$9:$FW$108,45,0)))</f>
        <v>0.0</v>
      </c>
      <c r="I666" s="1737"/>
      <c r="J666" s="1738">
        <f>IF($J652="TC",0,IF($J652="Nso",0,VLOOKUP($A649,'Result Entry'!$B$9:$FW$108,49,0)))</f>
        <v>0.0</v>
      </c>
      <c r="K666" s="1737"/>
      <c r="L666" s="1733">
        <f t="shared" si="55"/>
        <v>0.0</v>
      </c>
      <c r="M666" s="1734">
        <f t="shared" si="56"/>
        <v>0.0</v>
      </c>
      <c r="N666" s="1735" t="str">
        <f>IF($J652="TC",0,IF($J652="Nso",0,VLOOKUP($A649,'Result Entry'!$B$9:$FW$108,54,0)))</f>
        <v/>
      </c>
    </row>
    <row r="667" spans="8:8" s="1538" ht="54.0" customFormat="1" customHeight="1">
      <c r="A667" s="1443"/>
      <c r="B667" s="1539" t="s">
        <v>70</v>
      </c>
      <c r="C667" s="1551" t="str">
        <f>'Result Entry'!$BF$3</f>
        <v>CHEMISTRY</v>
      </c>
      <c r="D667" s="1552"/>
      <c r="E667" s="1728" t="str">
        <f>IF($J652="TC",0,IF($J652="Nso",0,VLOOKUP($A649,'Result Entry'!$B$9:$FW$108,55,0)))</f>
        <v/>
      </c>
      <c r="F667" s="1729">
        <f>IF($J652="TC",0,IF($J652="Nso",0,VLOOKUP($A649,'Result Entry'!$B$9:$FW$108,56,0)))</f>
        <v>0.0</v>
      </c>
      <c r="G667" s="1736">
        <f t="shared" si="54"/>
        <v>0.0</v>
      </c>
      <c r="H667" s="1683">
        <f>IF($J652="TC",0,IF($J652="Nso",0,VLOOKUP($A649,'Result Entry'!$B$9:$FW$108,61,0)))</f>
        <v>0.0</v>
      </c>
      <c r="I667" s="1737"/>
      <c r="J667" s="1738">
        <f>IF($J652="TC",0,IF($J652="Nso",0,VLOOKUP($A649,'Result Entry'!$B$9:$FW$108,65,0)))</f>
        <v>0.0</v>
      </c>
      <c r="K667" s="1737"/>
      <c r="L667" s="1733">
        <f t="shared" si="55"/>
        <v>0.0</v>
      </c>
      <c r="M667" s="1734">
        <f t="shared" si="56"/>
        <v>0.0</v>
      </c>
      <c r="N667" s="1735" t="str">
        <f>IF($J652="TC",0,IF($J652="Nso",0,VLOOKUP($A649,'Result Entry'!$B$9:$FW$108,70,0)))</f>
        <v/>
      </c>
    </row>
    <row r="668" spans="8:8" s="1538" ht="54.0" customFormat="1" customHeight="1">
      <c r="A668" s="1443"/>
      <c r="B668" s="1539" t="s">
        <v>70</v>
      </c>
      <c r="C668" s="1551" t="str">
        <f>'Result Entry'!$BW$3</f>
        <v>BIOLOGY</v>
      </c>
      <c r="D668" s="1552"/>
      <c r="E668" s="1739" t="str">
        <f>IF($J652="TC",0,IF($J652="Nso",0,VLOOKUP($A649,'Result Entry'!$B$9:$FW$108,71,0)))</f>
        <v/>
      </c>
      <c r="F668" s="1740" t="str">
        <f>IF($J652="TC",0,IF($J652="Nso",0,VLOOKUP($A649,'Result Entry'!$B$9:$FW$108,72,0)))</f>
        <v/>
      </c>
      <c r="G668" s="1741">
        <f t="shared" si="54"/>
        <v>0.0</v>
      </c>
      <c r="H668" s="1742">
        <f>IF($J652="TC",0,IF($J652="Nso",0,VLOOKUP($A649,'Result Entry'!$B$9:$FW$108,77,0)))</f>
        <v>0.0</v>
      </c>
      <c r="I668" s="1743"/>
      <c r="J668" s="1744">
        <f>IF($J652="TC",0,IF($J652="Nso",0,VLOOKUP($A649,'Result Entry'!$B$9:$FW$108,81,0)))</f>
        <v>0.0</v>
      </c>
      <c r="K668" s="1743"/>
      <c r="L668" s="1745">
        <f t="shared" si="55"/>
        <v>0.0</v>
      </c>
      <c r="M668" s="1746">
        <f t="shared" si="56"/>
        <v>0.0</v>
      </c>
      <c r="N668" s="1735">
        <f>IF($J652="TC",0,IF($J652="Nso",0,VLOOKUP($A649,'Result Entry'!$B$9:$FW$108,86,0)))</f>
        <v>0.0</v>
      </c>
    </row>
    <row r="669" spans="8:8" ht="39.75" customHeight="1">
      <c r="A669" s="1443"/>
      <c r="B669" s="1503" t="s">
        <v>70</v>
      </c>
      <c r="C669" s="1565" t="s">
        <v>78</v>
      </c>
      <c r="D669" s="1566"/>
      <c r="E669" s="1567"/>
      <c r="F669" s="1747" t="s">
        <v>79</v>
      </c>
      <c r="G669" s="1748"/>
      <c r="H669" s="1747" t="s">
        <v>80</v>
      </c>
      <c r="I669" s="1749"/>
      <c r="J669" s="1750" t="s">
        <v>42</v>
      </c>
      <c r="K669" s="1797" t="s">
        <v>92</v>
      </c>
      <c r="L669" s="1752" t="s">
        <v>40</v>
      </c>
      <c r="M669" s="1753"/>
      <c r="N669" s="1754" t="s">
        <v>44</v>
      </c>
    </row>
    <row r="670" spans="8:8" ht="39.75" customHeight="1">
      <c r="A670" s="1443"/>
      <c r="B670" s="1503" t="s">
        <v>70</v>
      </c>
      <c r="C670" s="1577"/>
      <c r="D670" s="1578"/>
      <c r="E670" s="1579"/>
      <c r="F670" s="1755">
        <f>IF($J652="TC",0,IF($J652="Nso",0,VLOOKUP($A649,'Result Entry'!$B$9:$FW$108,146,0)))</f>
        <v>0.0</v>
      </c>
      <c r="G670" s="1756"/>
      <c r="H670" s="1757">
        <f>IF($J652="TC",0,IF($J652="Nso",0,VLOOKUP($A649,'Result Entry'!$B$9:$FW$108,147,0)))</f>
        <v>0.0</v>
      </c>
      <c r="I670" s="1758"/>
      <c r="J670" s="1584">
        <f>IF($J652="TC",0,IF($J652="Nso",0,VLOOKUP($A649,'Result Entry'!$B$9:$FW$108,148,0)))</f>
        <v>0.0</v>
      </c>
      <c r="K670" s="1759" t="str">
        <f>IF($J652="TC",0,IF($J652="Nso",0,VLOOKUP($A649,'Result Entry'!$B$9:$FW$108,149,0)))</f>
        <v/>
      </c>
      <c r="L670" s="1586">
        <f>IF($J652="TC",0,IF($J652="Nso",0,VLOOKUP($A649,'Result Entry'!$B$9:$FW$108,150,0)))</f>
        <v>0.0</v>
      </c>
      <c r="M670" s="1587"/>
      <c r="N670" s="1588">
        <f>IF($J652="TC",0,IF($J652="Nso",0,VLOOKUP($A649,'Result Entry'!$B$9:$FW$108,152,0)))</f>
        <v>0.0</v>
      </c>
    </row>
    <row r="671" spans="8:8" ht="39.75" customHeight="1">
      <c r="A671" s="1443"/>
      <c r="B671" s="1503" t="s">
        <v>70</v>
      </c>
      <c r="C671" s="1589" t="s">
        <v>59</v>
      </c>
      <c r="D671" s="1590"/>
      <c r="E671" s="1590"/>
      <c r="F671" s="1590"/>
      <c r="G671" s="1590"/>
      <c r="H671" s="1591"/>
      <c r="I671" s="1592" t="s">
        <v>60</v>
      </c>
      <c r="J671" s="1593"/>
      <c r="K671" s="1760">
        <f>VLOOKUP($A649,'Result Entry'!$B$9:$FW$108,143,0)</f>
        <v>0.0</v>
      </c>
      <c r="L671" s="1761"/>
      <c r="M671" s="1596" t="s">
        <v>38</v>
      </c>
      <c r="N671" s="1597"/>
    </row>
    <row r="672" spans="8:8" ht="39.75" customHeight="1">
      <c r="A672" s="1443"/>
      <c r="B672" s="1503" t="s">
        <v>70</v>
      </c>
      <c r="C672" s="1598" t="s">
        <v>55</v>
      </c>
      <c r="D672" s="1599"/>
      <c r="E672" s="1599"/>
      <c r="F672" s="1600" t="s">
        <v>158</v>
      </c>
      <c r="G672" s="1601"/>
      <c r="H672" s="1602" t="s">
        <v>48</v>
      </c>
      <c r="I672" s="1603" t="s">
        <v>61</v>
      </c>
      <c r="J672" s="1604"/>
      <c r="K672" s="1762">
        <f>VLOOKUP($A649,'Result Entry'!$B$9:$FW$108,144,0)</f>
        <v>0.0</v>
      </c>
      <c r="L672" s="1763"/>
      <c r="M672" s="1607">
        <f>VLOOKUP($A649,'Result Entry'!$B$9:$FW$108,145,0)</f>
        <v>0.0</v>
      </c>
      <c r="N672" s="1608"/>
    </row>
    <row r="673" spans="8:8" ht="39.75" customHeight="1">
      <c r="A673" s="1443"/>
      <c r="B673" s="1503" t="s">
        <v>70</v>
      </c>
      <c r="C673" s="1598"/>
      <c r="D673" s="1599"/>
      <c r="E673" s="1599"/>
      <c r="F673" s="1609"/>
      <c r="G673" s="1610"/>
      <c r="H673" s="1611" t="s">
        <v>100</v>
      </c>
      <c r="I673" s="1612" t="s">
        <v>62</v>
      </c>
      <c r="J673" s="1613"/>
      <c r="K673" s="1764">
        <f>IF($J652="TC","Transferred",IF($J652="Nso","NameSeparated",VLOOKUP($A649,'Result Entry'!$B$9:$FW$108,153,0)))</f>
        <v>0.0</v>
      </c>
      <c r="L673" s="1764"/>
      <c r="M673" s="1764"/>
      <c r="N673" s="1765"/>
    </row>
    <row r="674" spans="8:8" ht="39.75" customHeight="1">
      <c r="A674" s="1443"/>
      <c r="B674" s="1503" t="s">
        <v>70</v>
      </c>
      <c r="C674" s="1766" t="str">
        <f>'Result Entry'!$DU$3</f>
        <v>Foundation Of Information Tech.</v>
      </c>
      <c r="D674" s="1767"/>
      <c r="E674" s="1768"/>
      <c r="F674" s="1769" t="str">
        <f>IF($J652="TC",0,IF($J652="Nso",0,VLOOKUP($A649,'Result Entry'!$B$9:$GS$108,170,0)))</f>
        <v/>
      </c>
      <c r="G674" s="1769"/>
      <c r="H674" s="1770">
        <f>IF($J652="TC",0,IF($J652="Nso",0,VLOOKUP($A649,'Result Entry'!$B$9:$GS$108,112,0)))</f>
        <v>0.0</v>
      </c>
      <c r="I674" s="1621" t="s">
        <v>72</v>
      </c>
      <c r="J674" s="1622"/>
      <c r="K674" s="1771">
        <f>'Result Entry'!$T$2</f>
        <v>45041.0</v>
      </c>
      <c r="L674" s="1772"/>
      <c r="M674" s="1772"/>
      <c r="N674" s="1773"/>
    </row>
    <row r="675" spans="8:8" ht="39.75" customHeight="1">
      <c r="A675" s="1443"/>
      <c r="B675" s="1503" t="s">
        <v>70</v>
      </c>
      <c r="C675" s="1774" t="str">
        <f>'Result Entry'!$EI$3</f>
        <v>G.I.A.I.-II</v>
      </c>
      <c r="D675" s="1775"/>
      <c r="E675" s="1776"/>
      <c r="F675" s="1769" t="str">
        <f>IF($J652="TC",0,IF($J652="Nso",0,VLOOKUP($A649,'Result Entry'!$B$9:$GS$108,174,0)))</f>
        <v/>
      </c>
      <c r="G675" s="1769"/>
      <c r="H675" s="1770">
        <f>IF($J652="TC",0,IF($J652="Nso",0,VLOOKUP($A649,'Result Entry'!$B$9:$GS$108,124,0)))</f>
        <v>0.0</v>
      </c>
      <c r="I675" s="1626"/>
      <c r="J675" s="1627"/>
      <c r="K675" s="1627"/>
      <c r="L675" s="1627"/>
      <c r="M675" s="1627"/>
      <c r="N675" s="1628"/>
    </row>
    <row r="676" spans="8:8" ht="39.75" customHeight="1">
      <c r="A676" s="1443"/>
      <c r="B676" s="1503" t="s">
        <v>70</v>
      </c>
      <c r="C676" s="1774" t="str">
        <f>'Result Entry'!$EU$3</f>
        <v>SOC.SER.PLAN</v>
      </c>
      <c r="D676" s="1775"/>
      <c r="E676" s="1776"/>
      <c r="F676" s="1769">
        <f>IF($J652="TC",0,IF($J652="Nso",0,VLOOKUP($A649,'Result Entry'!$B$9:$HS$108,178,0)))</f>
        <v>0.0</v>
      </c>
      <c r="G676" s="1769"/>
      <c r="H676" s="1770">
        <f>IF($J652="TC",0,IF($J652="Nso",0,VLOOKUP($A649,'Result Entry'!$B$9:$GS$108,136,0)))</f>
        <v>0.0</v>
      </c>
      <c r="I676" s="1629" t="s">
        <v>175</v>
      </c>
      <c r="J676" s="1630"/>
      <c r="K676" s="1798"/>
      <c r="L676" s="1799"/>
      <c r="M676" s="1799"/>
      <c r="N676" s="1800"/>
    </row>
    <row r="677" spans="8:8" ht="39.75" customHeight="1">
      <c r="A677" s="1443"/>
      <c r="B677" s="1503" t="s">
        <v>70</v>
      </c>
      <c r="C677" s="1774" t="str">
        <f>'Result Entry'!$FG$3</f>
        <v>Jeewan Kaushal</v>
      </c>
      <c r="D677" s="1775"/>
      <c r="E677" s="1776"/>
      <c r="F677" s="1769" t="str">
        <f>IF($J652="TC",0,IF($J652="Nso",0,VLOOKUP($A649,'Result Entry'!$B$9:$HS$108,182,0)))</f>
        <v/>
      </c>
      <c r="G677" s="1769"/>
      <c r="H677" s="1770">
        <f>IF($J652="TC",0,IF($J652="Nso",0,VLOOKUP($A649,'Result Entry'!$B$9:$HS$108,136,0)))</f>
        <v>0.0</v>
      </c>
      <c r="I677" s="1629" t="s">
        <v>149</v>
      </c>
      <c r="J677" s="1630"/>
      <c r="K677" s="1630"/>
      <c r="L677" s="1630"/>
      <c r="M677" s="1630"/>
      <c r="N677" s="1634"/>
    </row>
    <row r="678" spans="8:8" ht="39.75" customHeight="1">
      <c r="A678" s="1443"/>
      <c r="B678" s="1483" t="s">
        <v>70</v>
      </c>
      <c r="C678" s="1777" t="s">
        <v>181</v>
      </c>
      <c r="D678" s="1778"/>
      <c r="E678" s="1779"/>
      <c r="F678" s="1780" t="s">
        <v>182</v>
      </c>
      <c r="G678" s="1781"/>
      <c r="H678" s="1782" t="s">
        <v>31</v>
      </c>
      <c r="I678" s="1629" t="s">
        <v>176</v>
      </c>
      <c r="J678" s="1630"/>
      <c r="K678" s="1630"/>
      <c r="L678" s="1630"/>
      <c r="M678" s="1630"/>
      <c r="N678" s="1634"/>
    </row>
    <row r="679" spans="8:8" ht="39.75" customHeight="1">
      <c r="A679" s="1443"/>
      <c r="B679" s="1483" t="s">
        <v>70</v>
      </c>
      <c r="C679" s="1783"/>
      <c r="D679" s="1784"/>
      <c r="E679" s="1785"/>
      <c r="F679" s="1786" t="s">
        <v>183</v>
      </c>
      <c r="G679" s="1787"/>
      <c r="H679" s="1788" t="s">
        <v>180</v>
      </c>
      <c r="I679" s="1647" t="s">
        <v>68</v>
      </c>
      <c r="J679" s="1648"/>
      <c r="K679" s="1648"/>
      <c r="L679" s="1648"/>
      <c r="M679" s="1648"/>
      <c r="N679" s="1649"/>
    </row>
    <row r="680" spans="8:8" ht="39.75" customHeight="1">
      <c r="A680" s="1443"/>
      <c r="B680" s="1483" t="s">
        <v>70</v>
      </c>
      <c r="C680" s="1783"/>
      <c r="D680" s="1784"/>
      <c r="E680" s="1785"/>
      <c r="F680" s="1786" t="s">
        <v>186</v>
      </c>
      <c r="G680" s="1787"/>
      <c r="H680" s="1788" t="s">
        <v>63</v>
      </c>
      <c r="I680" s="1650"/>
      <c r="J680" s="1651"/>
      <c r="K680" s="1651"/>
      <c r="L680" s="1651"/>
      <c r="M680" s="1651"/>
      <c r="N680" s="1652"/>
    </row>
    <row r="681" spans="8:8" ht="39.75" customHeight="1">
      <c r="A681" s="1443"/>
      <c r="B681" s="1483" t="s">
        <v>70</v>
      </c>
      <c r="C681" s="1783"/>
      <c r="D681" s="1784"/>
      <c r="E681" s="1785"/>
      <c r="F681" s="1786" t="s">
        <v>187</v>
      </c>
      <c r="G681" s="1787"/>
      <c r="H681" s="1788" t="s">
        <v>64</v>
      </c>
      <c r="I681" s="1650"/>
      <c r="J681" s="1651"/>
      <c r="K681" s="1651"/>
      <c r="L681" s="1651"/>
      <c r="M681" s="1651"/>
      <c r="N681" s="1652"/>
    </row>
    <row r="682" spans="8:8" ht="39.75" customHeight="1">
      <c r="A682" s="1443"/>
      <c r="B682" s="1483" t="s">
        <v>70</v>
      </c>
      <c r="C682" s="1783"/>
      <c r="D682" s="1784"/>
      <c r="E682" s="1785"/>
      <c r="F682" s="1786" t="s">
        <v>184</v>
      </c>
      <c r="G682" s="1787"/>
      <c r="H682" s="1788" t="s">
        <v>66</v>
      </c>
      <c r="I682" s="1653" t="s">
        <v>81</v>
      </c>
      <c r="J682" s="1654"/>
      <c r="K682" s="1654"/>
      <c r="L682" s="1654"/>
      <c r="M682" s="1654"/>
      <c r="N682" s="1655"/>
    </row>
    <row r="683" spans="8:8" ht="39.75" customHeight="1">
      <c r="A683" s="1443"/>
      <c r="B683" s="1656" t="s">
        <v>70</v>
      </c>
      <c r="C683" s="1789"/>
      <c r="D683" s="1790"/>
      <c r="E683" s="1791"/>
      <c r="F683" s="1792" t="s">
        <v>185</v>
      </c>
      <c r="G683" s="1793"/>
      <c r="H683" s="1794" t="s">
        <v>65</v>
      </c>
      <c r="I683" s="1663"/>
      <c r="J683" s="1664"/>
      <c r="K683" s="1664"/>
      <c r="L683" s="1664"/>
      <c r="M683" s="1664"/>
      <c r="N683" s="1665"/>
    </row>
    <row r="684" spans="8:8" s="927" ht="123.75" customFormat="1" customHeight="1">
      <c r="A684" s="1439"/>
      <c r="B684" s="1795"/>
      <c r="C684" s="1796"/>
      <c r="D684" s="1796"/>
      <c r="E684" s="1796"/>
      <c r="F684" s="1796"/>
      <c r="G684" s="1796"/>
      <c r="H684" s="1796"/>
      <c r="I684" s="1796"/>
      <c r="J684" s="1796"/>
      <c r="K684" s="1796"/>
      <c r="L684" s="1796"/>
      <c r="M684" s="1796"/>
      <c r="N684" s="1796"/>
    </row>
    <row r="685" spans="8:8" ht="24.75" customHeight="1">
      <c r="A685" s="1441">
        <f>A649+1</f>
        <v>20.0</v>
      </c>
      <c r="B685" s="1442" t="s">
        <v>51</v>
      </c>
      <c r="C685" s="1442"/>
      <c r="D685" s="1442"/>
      <c r="E685" s="1442"/>
      <c r="F685" s="1442"/>
      <c r="G685" s="1442"/>
      <c r="H685" s="1442"/>
      <c r="I685" s="1442"/>
      <c r="J685" s="1442"/>
      <c r="K685" s="1442"/>
      <c r="L685" s="1442"/>
      <c r="M685" s="1442"/>
      <c r="N685" s="1442"/>
    </row>
    <row r="686" spans="8:8" ht="62.25" customHeight="1">
      <c r="A686" s="1443"/>
      <c r="B686" s="1444"/>
      <c r="C686" s="1445"/>
      <c r="D686" s="1671" t="str">
        <f>Master!$E$8</f>
        <v>Govt. Sr. Secondary School </v>
      </c>
      <c r="E686" s="1672"/>
      <c r="F686" s="1672"/>
      <c r="G686" s="1672"/>
      <c r="H686" s="1672"/>
      <c r="I686" s="1672"/>
      <c r="J686" s="1672"/>
      <c r="K686" s="1672"/>
      <c r="L686" s="1672"/>
      <c r="M686" s="1672"/>
      <c r="N686" s="1673"/>
    </row>
    <row r="687" spans="8:8" ht="33.0" customHeight="1">
      <c r="A687" s="1443"/>
      <c r="B687" s="1449"/>
      <c r="C687" s="1450"/>
      <c r="D687" s="1451" t="str">
        <f>Master!$E$11</f>
        <v>P.S.-Bapini (Jodhpur)</v>
      </c>
      <c r="E687" s="1452"/>
      <c r="F687" s="1452"/>
      <c r="G687" s="1452"/>
      <c r="H687" s="1452"/>
      <c r="I687" s="1452"/>
      <c r="J687" s="1452"/>
      <c r="K687" s="1452"/>
      <c r="L687" s="1452"/>
      <c r="M687" s="1452"/>
      <c r="N687" s="1453"/>
    </row>
    <row r="688" spans="8:8" ht="30.0" customHeight="1">
      <c r="A688" s="1443"/>
      <c r="B688" s="1454"/>
      <c r="C688" s="1455" t="s">
        <v>151</v>
      </c>
      <c r="D688" s="1456"/>
      <c r="E688" s="1456"/>
      <c r="F688" s="1456"/>
      <c r="G688" s="1457"/>
      <c r="H688" s="1458" t="s">
        <v>128</v>
      </c>
      <c r="I688" s="1458"/>
      <c r="J688" s="1674">
        <f>VLOOKUP(A685,'Result Entry'!$B$6:$K$108,6,0)</f>
        <v>0.0</v>
      </c>
      <c r="K688" s="1460" t="s">
        <v>69</v>
      </c>
      <c r="L688" s="1461"/>
      <c r="M688" s="1462">
        <f>Master!$E$14</f>
        <v>8.151106901E9</v>
      </c>
      <c r="N688" s="1463"/>
    </row>
    <row r="689" spans="8:8" ht="30.0" customHeight="1">
      <c r="A689" s="1443"/>
      <c r="B689" s="1464"/>
      <c r="C689" s="1465"/>
      <c r="D689" s="1466"/>
      <c r="E689" s="1466"/>
      <c r="F689" s="1466"/>
      <c r="G689" s="1467"/>
      <c r="H689" s="1468"/>
      <c r="I689" s="1468"/>
      <c r="J689" s="1675"/>
      <c r="K689" s="1470" t="s">
        <v>67</v>
      </c>
      <c r="L689" s="1471"/>
      <c r="M689" s="1472"/>
      <c r="N689" s="1473"/>
      <c r="O689" s="23" t="s">
        <v>157</v>
      </c>
    </row>
    <row r="690" spans="8:8" ht="30.0" customHeight="1">
      <c r="A690" s="1443"/>
      <c r="B690" s="1464"/>
      <c r="C690" s="1474"/>
      <c r="D690" s="1475"/>
      <c r="E690" s="1475"/>
      <c r="F690" s="1475"/>
      <c r="G690" s="1476"/>
      <c r="H690" s="1477"/>
      <c r="I690" s="1477"/>
      <c r="J690" s="1676"/>
      <c r="K690" s="1479" t="s">
        <v>52</v>
      </c>
      <c r="L690" s="1480"/>
      <c r="M690" s="1481" t="str">
        <f>Master!$E$6</f>
        <v>2022-23</v>
      </c>
      <c r="N690" s="1482"/>
    </row>
    <row r="691" spans="8:8" ht="39.75" customHeight="1">
      <c r="A691" s="1443"/>
      <c r="B691" s="1483" t="s">
        <v>70</v>
      </c>
      <c r="C691" s="1677" t="s">
        <v>21</v>
      </c>
      <c r="D691" s="1678"/>
      <c r="E691" s="1678"/>
      <c r="F691" s="1679"/>
      <c r="G691" s="1680" t="s">
        <v>150</v>
      </c>
      <c r="H691" s="1681">
        <f>VLOOKUP($A685,'Result Entry'!$B$9:$FW$108,4,0)</f>
        <v>0.0</v>
      </c>
      <c r="I691" s="1681"/>
      <c r="J691" s="1681"/>
      <c r="K691" s="1681"/>
      <c r="L691" s="1681"/>
      <c r="M691" s="1681"/>
      <c r="N691" s="1682"/>
    </row>
    <row r="692" spans="8:8" ht="39.75" customHeight="1">
      <c r="A692" s="1443"/>
      <c r="B692" s="1483" t="s">
        <v>70</v>
      </c>
      <c r="C692" s="1683" t="s">
        <v>23</v>
      </c>
      <c r="D692" s="1684"/>
      <c r="E692" s="1684"/>
      <c r="F692" s="1685"/>
      <c r="G692" s="1686" t="s">
        <v>150</v>
      </c>
      <c r="H692" s="1687">
        <f>VLOOKUP($A685,'Result Entry'!$B$9:$FW$108,7,0)</f>
        <v>0.0</v>
      </c>
      <c r="I692" s="1687"/>
      <c r="J692" s="1687"/>
      <c r="K692" s="1687"/>
      <c r="L692" s="1687"/>
      <c r="M692" s="1687"/>
      <c r="N692" s="1688"/>
    </row>
    <row r="693" spans="8:8" ht="39.75" customHeight="1">
      <c r="A693" s="1443"/>
      <c r="B693" s="1483" t="s">
        <v>70</v>
      </c>
      <c r="C693" s="1683" t="s">
        <v>24</v>
      </c>
      <c r="D693" s="1684"/>
      <c r="E693" s="1684"/>
      <c r="F693" s="1685"/>
      <c r="G693" s="1686" t="s">
        <v>150</v>
      </c>
      <c r="H693" s="1687">
        <f>VLOOKUP($A685,'Result Entry'!$B$9:$FW$108,8,0)</f>
        <v>0.0</v>
      </c>
      <c r="I693" s="1687"/>
      <c r="J693" s="1687"/>
      <c r="K693" s="1687"/>
      <c r="L693" s="1687"/>
      <c r="M693" s="1687"/>
      <c r="N693" s="1688"/>
    </row>
    <row r="694" spans="8:8" ht="39.75" customHeight="1">
      <c r="A694" s="1443"/>
      <c r="B694" s="1483" t="s">
        <v>70</v>
      </c>
      <c r="C694" s="1683" t="s">
        <v>53</v>
      </c>
      <c r="D694" s="1684"/>
      <c r="E694" s="1684"/>
      <c r="F694" s="1685"/>
      <c r="G694" s="1686" t="s">
        <v>150</v>
      </c>
      <c r="H694" s="1687">
        <f>VLOOKUP($A685,'Result Entry'!$B$9:$FW$108,9,0)</f>
        <v>0.0</v>
      </c>
      <c r="I694" s="1687"/>
      <c r="J694" s="1687"/>
      <c r="K694" s="1687"/>
      <c r="L694" s="1687"/>
      <c r="M694" s="1687"/>
      <c r="N694" s="1688"/>
    </row>
    <row r="695" spans="8:8" ht="39.75" customHeight="1">
      <c r="A695" s="1443"/>
      <c r="B695" s="1483" t="s">
        <v>70</v>
      </c>
      <c r="C695" s="1683" t="s">
        <v>54</v>
      </c>
      <c r="D695" s="1684"/>
      <c r="E695" s="1684"/>
      <c r="F695" s="1685"/>
      <c r="G695" s="1686" t="s">
        <v>150</v>
      </c>
      <c r="H695" s="1689" t="str">
        <f>CONCATENATE('Result Entry'!$G$4,'Result Entry'!$J$4)</f>
        <v>11(A)</v>
      </c>
      <c r="I695" s="1687"/>
      <c r="J695" s="1687"/>
      <c r="K695" s="1687"/>
      <c r="L695" s="1687"/>
      <c r="M695" s="1687"/>
      <c r="N695" s="1688"/>
    </row>
    <row r="696" spans="8:8" ht="39.75" customHeight="1">
      <c r="A696" s="1443"/>
      <c r="B696" s="1483" t="s">
        <v>70</v>
      </c>
      <c r="C696" s="1690" t="s">
        <v>26</v>
      </c>
      <c r="D696" s="1691"/>
      <c r="E696" s="1691"/>
      <c r="F696" s="1692"/>
      <c r="G696" s="1693" t="s">
        <v>150</v>
      </c>
      <c r="H696" s="1694">
        <f>VLOOKUP($A685,'Result Entry'!$B$9:$FW$108,10,0)</f>
        <v>0.0</v>
      </c>
      <c r="I696" s="1694"/>
      <c r="J696" s="1694"/>
      <c r="K696" s="1694"/>
      <c r="L696" s="1694"/>
      <c r="M696" s="1694"/>
      <c r="N696" s="1695"/>
    </row>
    <row r="697" spans="8:8" ht="30.0" customHeight="1">
      <c r="A697" s="1443"/>
      <c r="B697" s="1503" t="s">
        <v>70</v>
      </c>
      <c r="C697" s="1696" t="s">
        <v>168</v>
      </c>
      <c r="D697" s="1697"/>
      <c r="E697" s="1698" t="s">
        <v>73</v>
      </c>
      <c r="F697" s="1699" t="s">
        <v>74</v>
      </c>
      <c r="G697" s="1700" t="s">
        <v>169</v>
      </c>
      <c r="H697" s="1701" t="s">
        <v>56</v>
      </c>
      <c r="I697" s="1702"/>
      <c r="J697" s="1703" t="s">
        <v>85</v>
      </c>
      <c r="K697" s="1704"/>
      <c r="L697" s="1705" t="s">
        <v>170</v>
      </c>
      <c r="M697" s="1706" t="s">
        <v>77</v>
      </c>
      <c r="N697" s="1707" t="s">
        <v>99</v>
      </c>
    </row>
    <row r="698" spans="8:8" ht="30.0" customHeight="1">
      <c r="A698" s="1443"/>
      <c r="B698" s="1503"/>
      <c r="C698" s="1708"/>
      <c r="D698" s="1709"/>
      <c r="E698" s="1710"/>
      <c r="F698" s="1711"/>
      <c r="G698" s="1712"/>
      <c r="H698" s="1713"/>
      <c r="I698" s="1714"/>
      <c r="J698" s="1715"/>
      <c r="K698" s="1716"/>
      <c r="L698" s="1717"/>
      <c r="M698" s="1718"/>
      <c r="N698" s="1719"/>
    </row>
    <row r="699" spans="8:8" ht="39.75" customHeight="1">
      <c r="A699" s="1443"/>
      <c r="B699" s="1503" t="s">
        <v>70</v>
      </c>
      <c r="C699" s="1528" t="s">
        <v>57</v>
      </c>
      <c r="D699" s="1529"/>
      <c r="E699" s="1720">
        <f>'Result Entry'!$L$7</f>
        <v>10.0</v>
      </c>
      <c r="F699" s="1721">
        <f>'Result Entry'!$M$7</f>
        <v>10.0</v>
      </c>
      <c r="G699" s="1722">
        <f t="shared" si="57" ref="G699:G704">SUM(E699:F699)</f>
        <v>20.0</v>
      </c>
      <c r="H699" s="1723">
        <f>'Result Entry'!$AU$7</f>
        <v>70.0</v>
      </c>
      <c r="I699" s="1724"/>
      <c r="J699" s="1725">
        <f>'Result Entry'!$AY$7</f>
        <v>100.0</v>
      </c>
      <c r="K699" s="1724"/>
      <c r="L699" s="1722">
        <f t="shared" si="58" ref="L699:L704">SUM(H699,J699)</f>
        <v>170.0</v>
      </c>
      <c r="M699" s="1726">
        <f t="shared" si="59" ref="M699:M704">SUM(G699,L699)</f>
        <v>190.0</v>
      </c>
      <c r="N699" s="1727"/>
    </row>
    <row r="700" spans="8:8" s="1538" ht="54.0" customFormat="1" customHeight="1">
      <c r="A700" s="1443"/>
      <c r="B700" s="1539" t="s">
        <v>70</v>
      </c>
      <c r="C700" s="1540" t="str">
        <f>'Result Entry'!$L$3</f>
        <v>HINDI Comp.</v>
      </c>
      <c r="D700" s="1541"/>
      <c r="E700" s="1728">
        <f>IF($J688="TC",0,IF($J688="Nso",0,VLOOKUP($A685,'Result Entry'!$B$9:$FW$108,11,0)))</f>
        <v>0.0</v>
      </c>
      <c r="F700" s="1729">
        <f>IF($J688="TC",0,IF($J688="Nso",0,VLOOKUP($A685,'Result Entry'!$B$9:$FW$108,12,0)))</f>
        <v>0.0</v>
      </c>
      <c r="G700" s="1730">
        <f t="shared" si="57"/>
        <v>0.0</v>
      </c>
      <c r="H700" s="1677">
        <f>IF($J688="TC",0,IF($J688="Nso",0,VLOOKUP($A685,'Result Entry'!$B$9:$FW$108,16,0)))</f>
        <v>0.0</v>
      </c>
      <c r="I700" s="1731"/>
      <c r="J700" s="1732">
        <f>IF($J688="TC",0,IF($J688="Nso",0,VLOOKUP($A685,'Result Entry'!$B$9:$FW$108,19,0)))</f>
        <v>0.0</v>
      </c>
      <c r="K700" s="1731"/>
      <c r="L700" s="1733">
        <f t="shared" si="58"/>
        <v>0.0</v>
      </c>
      <c r="M700" s="1734">
        <f t="shared" si="59"/>
        <v>0.0</v>
      </c>
      <c r="N700" s="1735" t="str">
        <f>IF($J688="TC",0,IF($J688="Nso",0,VLOOKUP($A685,'Result Entry'!$B$9:$FW$108,24,0)))</f>
        <v/>
      </c>
    </row>
    <row r="701" spans="8:8" s="1538" ht="54.0" customFormat="1" customHeight="1">
      <c r="A701" s="1443"/>
      <c r="B701" s="1539" t="s">
        <v>70</v>
      </c>
      <c r="C701" s="1551" t="str">
        <f>'Result Entry'!$Z$3</f>
        <v>ENGLISH Comp.</v>
      </c>
      <c r="D701" s="1552"/>
      <c r="E701" s="1728">
        <f>IF($J688="TC",0,IF($J688="Nso",0,VLOOKUP($A685,'Result Entry'!$B$9:$FW$108,25,0)))</f>
        <v>0.0</v>
      </c>
      <c r="F701" s="1729">
        <f>IF($J688="TC",0,IF($J688="Nso",0,VLOOKUP($A685,'Result Entry'!$B$9:$FW$108,26,0)))</f>
        <v>0.0</v>
      </c>
      <c r="G701" s="1736">
        <f t="shared" si="57"/>
        <v>0.0</v>
      </c>
      <c r="H701" s="1683">
        <f>IF($J688="TC",0,IF($J688="Nso",0,VLOOKUP($A685,'Result Entry'!$B$9:$FW$108,30,0)))</f>
        <v>0.0</v>
      </c>
      <c r="I701" s="1737"/>
      <c r="J701" s="1738">
        <f>IF($J688="TC",0,IF($J688="Nso",0,VLOOKUP($A685,'Result Entry'!$B$9:$FW$108,33,0)))</f>
        <v>0.0</v>
      </c>
      <c r="K701" s="1737"/>
      <c r="L701" s="1733">
        <f t="shared" si="58"/>
        <v>0.0</v>
      </c>
      <c r="M701" s="1734">
        <f t="shared" si="59"/>
        <v>0.0</v>
      </c>
      <c r="N701" s="1735" t="str">
        <f>IF($J688="TC",0,IF($J688="Nso",0,VLOOKUP($A685,'Result Entry'!$B$9:$FW$108,38,0)))</f>
        <v/>
      </c>
    </row>
    <row r="702" spans="8:8" s="1538" ht="54.0" customFormat="1" customHeight="1">
      <c r="A702" s="1443"/>
      <c r="B702" s="1539" t="s">
        <v>70</v>
      </c>
      <c r="C702" s="1551" t="str">
        <f>'Result Entry'!$AO$3</f>
        <v>PHYSICS</v>
      </c>
      <c r="D702" s="1552"/>
      <c r="E702" s="1728">
        <f>IF($J688="TC",0,IF($J688="Nso",0,VLOOKUP($A685,'Result Entry'!$B$9:$FW$108,39,0)))</f>
        <v>0.0</v>
      </c>
      <c r="F702" s="1729">
        <f>IF($J688="TC",0,IF($J688="Nso",0,VLOOKUP($A685,'Result Entry'!$B$9:$FW$108,40,0)))</f>
        <v>0.0</v>
      </c>
      <c r="G702" s="1736">
        <f t="shared" si="57"/>
        <v>0.0</v>
      </c>
      <c r="H702" s="1683">
        <f>IF($J688="TC",0,IF($J688="Nso",0,VLOOKUP($A685,'Result Entry'!$B$9:$FW$108,45,0)))</f>
        <v>0.0</v>
      </c>
      <c r="I702" s="1737"/>
      <c r="J702" s="1738">
        <f>IF($J688="TC",0,IF($J688="Nso",0,VLOOKUP($A685,'Result Entry'!$B$9:$FW$108,49,0)))</f>
        <v>0.0</v>
      </c>
      <c r="K702" s="1737"/>
      <c r="L702" s="1733">
        <f t="shared" si="58"/>
        <v>0.0</v>
      </c>
      <c r="M702" s="1734">
        <f t="shared" si="59"/>
        <v>0.0</v>
      </c>
      <c r="N702" s="1735" t="str">
        <f>IF($J688="TC",0,IF($J688="Nso",0,VLOOKUP($A685,'Result Entry'!$B$9:$FW$108,54,0)))</f>
        <v/>
      </c>
    </row>
    <row r="703" spans="8:8" s="1538" ht="54.0" customFormat="1" customHeight="1">
      <c r="A703" s="1443"/>
      <c r="B703" s="1539" t="s">
        <v>70</v>
      </c>
      <c r="C703" s="1551" t="str">
        <f>'Result Entry'!$BF$3</f>
        <v>CHEMISTRY</v>
      </c>
      <c r="D703" s="1552"/>
      <c r="E703" s="1728" t="str">
        <f>IF($J688="TC",0,IF($J688="Nso",0,VLOOKUP($A685,'Result Entry'!$B$9:$FW$108,55,0)))</f>
        <v/>
      </c>
      <c r="F703" s="1729">
        <f>IF($J688="TC",0,IF($J688="Nso",0,VLOOKUP($A685,'Result Entry'!$B$9:$FW$108,56,0)))</f>
        <v>0.0</v>
      </c>
      <c r="G703" s="1736">
        <f t="shared" si="57"/>
        <v>0.0</v>
      </c>
      <c r="H703" s="1683">
        <f>IF($J688="TC",0,IF($J688="Nso",0,VLOOKUP($A685,'Result Entry'!$B$9:$FW$108,61,0)))</f>
        <v>0.0</v>
      </c>
      <c r="I703" s="1737"/>
      <c r="J703" s="1738">
        <f>IF($J688="TC",0,IF($J688="Nso",0,VLOOKUP($A685,'Result Entry'!$B$9:$FW$108,65,0)))</f>
        <v>0.0</v>
      </c>
      <c r="K703" s="1737"/>
      <c r="L703" s="1733">
        <f t="shared" si="58"/>
        <v>0.0</v>
      </c>
      <c r="M703" s="1734">
        <f t="shared" si="59"/>
        <v>0.0</v>
      </c>
      <c r="N703" s="1735" t="str">
        <f>IF($J688="TC",0,IF($J688="Nso",0,VLOOKUP($A685,'Result Entry'!$B$9:$FW$108,70,0)))</f>
        <v/>
      </c>
    </row>
    <row r="704" spans="8:8" s="1538" ht="54.0" customFormat="1" customHeight="1">
      <c r="A704" s="1443"/>
      <c r="B704" s="1539" t="s">
        <v>70</v>
      </c>
      <c r="C704" s="1551" t="str">
        <f>'Result Entry'!$BW$3</f>
        <v>BIOLOGY</v>
      </c>
      <c r="D704" s="1552"/>
      <c r="E704" s="1739" t="str">
        <f>IF($J688="TC",0,IF($J688="Nso",0,VLOOKUP($A685,'Result Entry'!$B$9:$FW$108,71,0)))</f>
        <v/>
      </c>
      <c r="F704" s="1740" t="str">
        <f>IF($J688="TC",0,IF($J688="Nso",0,VLOOKUP($A685,'Result Entry'!$B$9:$FW$108,72,0)))</f>
        <v/>
      </c>
      <c r="G704" s="1741">
        <f t="shared" si="57"/>
        <v>0.0</v>
      </c>
      <c r="H704" s="1742">
        <f>IF($J688="TC",0,IF($J688="Nso",0,VLOOKUP($A685,'Result Entry'!$B$9:$FW$108,77,0)))</f>
        <v>0.0</v>
      </c>
      <c r="I704" s="1743"/>
      <c r="J704" s="1744">
        <f>IF($J688="TC",0,IF($J688="Nso",0,VLOOKUP($A685,'Result Entry'!$B$9:$FW$108,81,0)))</f>
        <v>0.0</v>
      </c>
      <c r="K704" s="1743"/>
      <c r="L704" s="1745">
        <f t="shared" si="58"/>
        <v>0.0</v>
      </c>
      <c r="M704" s="1746">
        <f t="shared" si="59"/>
        <v>0.0</v>
      </c>
      <c r="N704" s="1735">
        <f>IF($J688="TC",0,IF($J688="Nso",0,VLOOKUP($A685,'Result Entry'!$B$9:$FW$108,86,0)))</f>
        <v>0.0</v>
      </c>
    </row>
    <row r="705" spans="8:8" ht="39.75" customHeight="1">
      <c r="A705" s="1443"/>
      <c r="B705" s="1503" t="s">
        <v>70</v>
      </c>
      <c r="C705" s="1565" t="s">
        <v>78</v>
      </c>
      <c r="D705" s="1566"/>
      <c r="E705" s="1567"/>
      <c r="F705" s="1747" t="s">
        <v>79</v>
      </c>
      <c r="G705" s="1748"/>
      <c r="H705" s="1747" t="s">
        <v>80</v>
      </c>
      <c r="I705" s="1749"/>
      <c r="J705" s="1750" t="s">
        <v>42</v>
      </c>
      <c r="K705" s="1797" t="s">
        <v>92</v>
      </c>
      <c r="L705" s="1752" t="s">
        <v>40</v>
      </c>
      <c r="M705" s="1753"/>
      <c r="N705" s="1754" t="s">
        <v>44</v>
      </c>
    </row>
    <row r="706" spans="8:8" ht="39.75" customHeight="1">
      <c r="A706" s="1443"/>
      <c r="B706" s="1503" t="s">
        <v>70</v>
      </c>
      <c r="C706" s="1577"/>
      <c r="D706" s="1578"/>
      <c r="E706" s="1579"/>
      <c r="F706" s="1755">
        <f>IF($J688="TC",0,IF($J688="Nso",0,VLOOKUP($A685,'Result Entry'!$B$9:$FW$108,146,0)))</f>
        <v>0.0</v>
      </c>
      <c r="G706" s="1756"/>
      <c r="H706" s="1757">
        <f>IF($J688="TC",0,IF($J688="Nso",0,VLOOKUP($A685,'Result Entry'!$B$9:$FW$108,147,0)))</f>
        <v>0.0</v>
      </c>
      <c r="I706" s="1758"/>
      <c r="J706" s="1584">
        <f>IF($J688="TC",0,IF($J688="Nso",0,VLOOKUP($A685,'Result Entry'!$B$9:$FW$108,148,0)))</f>
        <v>0.0</v>
      </c>
      <c r="K706" s="1759" t="str">
        <f>IF($J688="TC",0,IF($J688="Nso",0,VLOOKUP($A685,'Result Entry'!$B$9:$FW$108,149,0)))</f>
        <v/>
      </c>
      <c r="L706" s="1586">
        <f>IF($J688="TC",0,IF($J688="Nso",0,VLOOKUP($A685,'Result Entry'!$B$9:$FW$108,150,0)))</f>
        <v>0.0</v>
      </c>
      <c r="M706" s="1587"/>
      <c r="N706" s="1588">
        <f>IF($J688="TC",0,IF($J688="Nso",0,VLOOKUP($A685,'Result Entry'!$B$9:$FW$108,152,0)))</f>
        <v>0.0</v>
      </c>
    </row>
    <row r="707" spans="8:8" ht="39.75" customHeight="1">
      <c r="A707" s="1443"/>
      <c r="B707" s="1503" t="s">
        <v>70</v>
      </c>
      <c r="C707" s="1589" t="s">
        <v>59</v>
      </c>
      <c r="D707" s="1590"/>
      <c r="E707" s="1590"/>
      <c r="F707" s="1590"/>
      <c r="G707" s="1590"/>
      <c r="H707" s="1591"/>
      <c r="I707" s="1592" t="s">
        <v>60</v>
      </c>
      <c r="J707" s="1593"/>
      <c r="K707" s="1760">
        <f>VLOOKUP($A685,'Result Entry'!$B$9:$FW$108,143,0)</f>
        <v>0.0</v>
      </c>
      <c r="L707" s="1761"/>
      <c r="M707" s="1596" t="s">
        <v>38</v>
      </c>
      <c r="N707" s="1597"/>
    </row>
    <row r="708" spans="8:8" ht="39.75" customHeight="1">
      <c r="A708" s="1443"/>
      <c r="B708" s="1503" t="s">
        <v>70</v>
      </c>
      <c r="C708" s="1598" t="s">
        <v>55</v>
      </c>
      <c r="D708" s="1599"/>
      <c r="E708" s="1599"/>
      <c r="F708" s="1600" t="s">
        <v>158</v>
      </c>
      <c r="G708" s="1601"/>
      <c r="H708" s="1602" t="s">
        <v>48</v>
      </c>
      <c r="I708" s="1603" t="s">
        <v>61</v>
      </c>
      <c r="J708" s="1604"/>
      <c r="K708" s="1762">
        <f>VLOOKUP($A685,'Result Entry'!$B$9:$FW$108,144,0)</f>
        <v>0.0</v>
      </c>
      <c r="L708" s="1763"/>
      <c r="M708" s="1607">
        <f>VLOOKUP($A685,'Result Entry'!$B$9:$FW$108,145,0)</f>
        <v>0.0</v>
      </c>
      <c r="N708" s="1608"/>
    </row>
    <row r="709" spans="8:8" ht="39.75" customHeight="1">
      <c r="A709" s="1443"/>
      <c r="B709" s="1503" t="s">
        <v>70</v>
      </c>
      <c r="C709" s="1598"/>
      <c r="D709" s="1599"/>
      <c r="E709" s="1599"/>
      <c r="F709" s="1609"/>
      <c r="G709" s="1610"/>
      <c r="H709" s="1611" t="s">
        <v>100</v>
      </c>
      <c r="I709" s="1612" t="s">
        <v>62</v>
      </c>
      <c r="J709" s="1613"/>
      <c r="K709" s="1764">
        <f>IF($J688="TC","Transferred",IF($J688="Nso","NameSeparated",VLOOKUP($A685,'Result Entry'!$B$9:$FW$108,153,0)))</f>
        <v>0.0</v>
      </c>
      <c r="L709" s="1764"/>
      <c r="M709" s="1764"/>
      <c r="N709" s="1765"/>
    </row>
    <row r="710" spans="8:8" ht="39.75" customHeight="1">
      <c r="A710" s="1443"/>
      <c r="B710" s="1503" t="s">
        <v>70</v>
      </c>
      <c r="C710" s="1766" t="str">
        <f>'Result Entry'!$DU$3</f>
        <v>Foundation Of Information Tech.</v>
      </c>
      <c r="D710" s="1767"/>
      <c r="E710" s="1768"/>
      <c r="F710" s="1769" t="str">
        <f>IF($J688="TC",0,IF($J688="Nso",0,VLOOKUP($A685,'Result Entry'!$B$9:$GS$108,170,0)))</f>
        <v/>
      </c>
      <c r="G710" s="1769"/>
      <c r="H710" s="1770">
        <f>IF($J688="TC",0,IF($J688="Nso",0,VLOOKUP($A685,'Result Entry'!$B$9:$GS$108,112,0)))</f>
        <v>0.0</v>
      </c>
      <c r="I710" s="1621" t="s">
        <v>72</v>
      </c>
      <c r="J710" s="1622"/>
      <c r="K710" s="1771">
        <f>'Result Entry'!$T$2</f>
        <v>45041.0</v>
      </c>
      <c r="L710" s="1772"/>
      <c r="M710" s="1772"/>
      <c r="N710" s="1773"/>
    </row>
    <row r="711" spans="8:8" ht="39.75" customHeight="1">
      <c r="A711" s="1443"/>
      <c r="B711" s="1503" t="s">
        <v>70</v>
      </c>
      <c r="C711" s="1774" t="str">
        <f>'Result Entry'!$EI$3</f>
        <v>G.I.A.I.-II</v>
      </c>
      <c r="D711" s="1775"/>
      <c r="E711" s="1776"/>
      <c r="F711" s="1769" t="str">
        <f>IF($J688="TC",0,IF($J688="Nso",0,VLOOKUP($A685,'Result Entry'!$B$9:$GS$108,174,0)))</f>
        <v/>
      </c>
      <c r="G711" s="1769"/>
      <c r="H711" s="1770">
        <f>IF($J688="TC",0,IF($J688="Nso",0,VLOOKUP($A685,'Result Entry'!$B$9:$GS$108,124,0)))</f>
        <v>0.0</v>
      </c>
      <c r="I711" s="1626"/>
      <c r="J711" s="1627"/>
      <c r="K711" s="1627"/>
      <c r="L711" s="1627"/>
      <c r="M711" s="1627"/>
      <c r="N711" s="1628"/>
    </row>
    <row r="712" spans="8:8" ht="39.75" customHeight="1">
      <c r="A712" s="1443"/>
      <c r="B712" s="1503" t="s">
        <v>70</v>
      </c>
      <c r="C712" s="1774" t="str">
        <f>'Result Entry'!$EU$3</f>
        <v>SOC.SER.PLAN</v>
      </c>
      <c r="D712" s="1775"/>
      <c r="E712" s="1776"/>
      <c r="F712" s="1769">
        <f>IF($J688="TC",0,IF($J688="Nso",0,VLOOKUP($A685,'Result Entry'!$B$9:$HS$108,178,0)))</f>
        <v>0.0</v>
      </c>
      <c r="G712" s="1769"/>
      <c r="H712" s="1770">
        <f>IF($J688="TC",0,IF($J688="Nso",0,VLOOKUP($A685,'Result Entry'!$B$9:$GS$108,136,0)))</f>
        <v>0.0</v>
      </c>
      <c r="I712" s="1629" t="s">
        <v>175</v>
      </c>
      <c r="J712" s="1630"/>
      <c r="K712" s="1798"/>
      <c r="L712" s="1799"/>
      <c r="M712" s="1799"/>
      <c r="N712" s="1800"/>
    </row>
    <row r="713" spans="8:8" ht="39.75" customHeight="1">
      <c r="A713" s="1443"/>
      <c r="B713" s="1503" t="s">
        <v>70</v>
      </c>
      <c r="C713" s="1774" t="str">
        <f>'Result Entry'!$FG$3</f>
        <v>Jeewan Kaushal</v>
      </c>
      <c r="D713" s="1775"/>
      <c r="E713" s="1776"/>
      <c r="F713" s="1769" t="str">
        <f>IF($J688="TC",0,IF($J688="Nso",0,VLOOKUP($A685,'Result Entry'!$B$9:$HS$108,182,0)))</f>
        <v/>
      </c>
      <c r="G713" s="1769"/>
      <c r="H713" s="1770">
        <f>IF($J688="TC",0,IF($J688="Nso",0,VLOOKUP($A685,'Result Entry'!$B$9:$HS$108,136,0)))</f>
        <v>0.0</v>
      </c>
      <c r="I713" s="1629" t="s">
        <v>149</v>
      </c>
      <c r="J713" s="1630"/>
      <c r="K713" s="1630"/>
      <c r="L713" s="1630"/>
      <c r="M713" s="1630"/>
      <c r="N713" s="1634"/>
    </row>
    <row r="714" spans="8:8" ht="39.75" customHeight="1">
      <c r="A714" s="1443"/>
      <c r="B714" s="1483" t="s">
        <v>70</v>
      </c>
      <c r="C714" s="1777" t="s">
        <v>181</v>
      </c>
      <c r="D714" s="1778"/>
      <c r="E714" s="1779"/>
      <c r="F714" s="1780" t="s">
        <v>182</v>
      </c>
      <c r="G714" s="1781"/>
      <c r="H714" s="1782" t="s">
        <v>31</v>
      </c>
      <c r="I714" s="1629" t="s">
        <v>176</v>
      </c>
      <c r="J714" s="1630"/>
      <c r="K714" s="1630"/>
      <c r="L714" s="1630"/>
      <c r="M714" s="1630"/>
      <c r="N714" s="1634"/>
    </row>
    <row r="715" spans="8:8" ht="39.75" customHeight="1">
      <c r="A715" s="1443"/>
      <c r="B715" s="1483" t="s">
        <v>70</v>
      </c>
      <c r="C715" s="1783"/>
      <c r="D715" s="1784"/>
      <c r="E715" s="1785"/>
      <c r="F715" s="1786" t="s">
        <v>183</v>
      </c>
      <c r="G715" s="1787"/>
      <c r="H715" s="1788" t="s">
        <v>180</v>
      </c>
      <c r="I715" s="1647" t="s">
        <v>68</v>
      </c>
      <c r="J715" s="1648"/>
      <c r="K715" s="1648"/>
      <c r="L715" s="1648"/>
      <c r="M715" s="1648"/>
      <c r="N715" s="1649"/>
    </row>
    <row r="716" spans="8:8" ht="39.75" customHeight="1">
      <c r="A716" s="1443"/>
      <c r="B716" s="1483" t="s">
        <v>70</v>
      </c>
      <c r="C716" s="1783"/>
      <c r="D716" s="1784"/>
      <c r="E716" s="1785"/>
      <c r="F716" s="1786" t="s">
        <v>186</v>
      </c>
      <c r="G716" s="1787"/>
      <c r="H716" s="1788" t="s">
        <v>63</v>
      </c>
      <c r="I716" s="1650"/>
      <c r="J716" s="1651"/>
      <c r="K716" s="1651"/>
      <c r="L716" s="1651"/>
      <c r="M716" s="1651"/>
      <c r="N716" s="1652"/>
    </row>
    <row r="717" spans="8:8" ht="39.75" customHeight="1">
      <c r="A717" s="1443"/>
      <c r="B717" s="1483" t="s">
        <v>70</v>
      </c>
      <c r="C717" s="1783"/>
      <c r="D717" s="1784"/>
      <c r="E717" s="1785"/>
      <c r="F717" s="1786" t="s">
        <v>187</v>
      </c>
      <c r="G717" s="1787"/>
      <c r="H717" s="1788" t="s">
        <v>64</v>
      </c>
      <c r="I717" s="1650"/>
      <c r="J717" s="1651"/>
      <c r="K717" s="1651"/>
      <c r="L717" s="1651"/>
      <c r="M717" s="1651"/>
      <c r="N717" s="1652"/>
    </row>
    <row r="718" spans="8:8" ht="39.75" customHeight="1">
      <c r="A718" s="1443"/>
      <c r="B718" s="1483" t="s">
        <v>70</v>
      </c>
      <c r="C718" s="1783"/>
      <c r="D718" s="1784"/>
      <c r="E718" s="1785"/>
      <c r="F718" s="1786" t="s">
        <v>184</v>
      </c>
      <c r="G718" s="1787"/>
      <c r="H718" s="1788" t="s">
        <v>66</v>
      </c>
      <c r="I718" s="1653" t="s">
        <v>81</v>
      </c>
      <c r="J718" s="1654"/>
      <c r="K718" s="1654"/>
      <c r="L718" s="1654"/>
      <c r="M718" s="1654"/>
      <c r="N718" s="1655"/>
    </row>
    <row r="719" spans="8:8" ht="39.75" customHeight="1">
      <c r="A719" s="1443"/>
      <c r="B719" s="1656" t="s">
        <v>70</v>
      </c>
      <c r="C719" s="1789"/>
      <c r="D719" s="1790"/>
      <c r="E719" s="1791"/>
      <c r="F719" s="1792" t="s">
        <v>185</v>
      </c>
      <c r="G719" s="1793"/>
      <c r="H719" s="1794" t="s">
        <v>65</v>
      </c>
      <c r="I719" s="1663"/>
      <c r="J719" s="1664"/>
      <c r="K719" s="1664"/>
      <c r="L719" s="1664"/>
      <c r="M719" s="1664"/>
      <c r="N719" s="1665"/>
    </row>
    <row r="720" spans="8:8" s="927" ht="123.75" customFormat="1" customHeight="1">
      <c r="A720" s="1439"/>
      <c r="B720" s="1795"/>
      <c r="C720" s="1796"/>
      <c r="D720" s="1796"/>
      <c r="E720" s="1796"/>
      <c r="F720" s="1796"/>
      <c r="G720" s="1796"/>
      <c r="H720" s="1796"/>
      <c r="I720" s="1796"/>
      <c r="J720" s="1796"/>
      <c r="K720" s="1796"/>
      <c r="L720" s="1796"/>
      <c r="M720" s="1796"/>
      <c r="N720" s="1796"/>
    </row>
    <row r="721" spans="8:8" ht="24.75" customHeight="1">
      <c r="A721" s="1441">
        <f>A685+1</f>
        <v>21.0</v>
      </c>
      <c r="B721" s="1442" t="s">
        <v>51</v>
      </c>
      <c r="C721" s="1442"/>
      <c r="D721" s="1442"/>
      <c r="E721" s="1442"/>
      <c r="F721" s="1442"/>
      <c r="G721" s="1442"/>
      <c r="H721" s="1442"/>
      <c r="I721" s="1442"/>
      <c r="J721" s="1442"/>
      <c r="K721" s="1442"/>
      <c r="L721" s="1442"/>
      <c r="M721" s="1442"/>
      <c r="N721" s="1442"/>
    </row>
    <row r="722" spans="8:8" ht="62.25" customHeight="1">
      <c r="A722" s="1443"/>
      <c r="B722" s="1444"/>
      <c r="C722" s="1445"/>
      <c r="D722" s="1671" t="str">
        <f>Master!$E$8</f>
        <v>Govt. Sr. Secondary School </v>
      </c>
      <c r="E722" s="1672"/>
      <c r="F722" s="1672"/>
      <c r="G722" s="1672"/>
      <c r="H722" s="1672"/>
      <c r="I722" s="1672"/>
      <c r="J722" s="1672"/>
      <c r="K722" s="1672"/>
      <c r="L722" s="1672"/>
      <c r="M722" s="1672"/>
      <c r="N722" s="1673"/>
    </row>
    <row r="723" spans="8:8" ht="33.0" customHeight="1">
      <c r="A723" s="1443"/>
      <c r="B723" s="1449"/>
      <c r="C723" s="1450"/>
      <c r="D723" s="1451" t="str">
        <f>Master!$E$11</f>
        <v>P.S.-Bapini (Jodhpur)</v>
      </c>
      <c r="E723" s="1452"/>
      <c r="F723" s="1452"/>
      <c r="G723" s="1452"/>
      <c r="H723" s="1452"/>
      <c r="I723" s="1452"/>
      <c r="J723" s="1452"/>
      <c r="K723" s="1452"/>
      <c r="L723" s="1452"/>
      <c r="M723" s="1452"/>
      <c r="N723" s="1453"/>
    </row>
    <row r="724" spans="8:8" ht="30.0" customHeight="1">
      <c r="A724" s="1443"/>
      <c r="B724" s="1454"/>
      <c r="C724" s="1455" t="s">
        <v>151</v>
      </c>
      <c r="D724" s="1456"/>
      <c r="E724" s="1456"/>
      <c r="F724" s="1456"/>
      <c r="G724" s="1457"/>
      <c r="H724" s="1458" t="s">
        <v>128</v>
      </c>
      <c r="I724" s="1458"/>
      <c r="J724" s="1674">
        <f>VLOOKUP(A721,'Result Entry'!$B$6:$K$108,6,0)</f>
        <v>0.0</v>
      </c>
      <c r="K724" s="1460" t="s">
        <v>69</v>
      </c>
      <c r="L724" s="1461"/>
      <c r="M724" s="1462">
        <f>Master!$E$14</f>
        <v>8.151106901E9</v>
      </c>
      <c r="N724" s="1463"/>
    </row>
    <row r="725" spans="8:8" ht="30.0" customHeight="1">
      <c r="A725" s="1443"/>
      <c r="B725" s="1464"/>
      <c r="C725" s="1465"/>
      <c r="D725" s="1466"/>
      <c r="E725" s="1466"/>
      <c r="F725" s="1466"/>
      <c r="G725" s="1467"/>
      <c r="H725" s="1468"/>
      <c r="I725" s="1468"/>
      <c r="J725" s="1675"/>
      <c r="K725" s="1470" t="s">
        <v>67</v>
      </c>
      <c r="L725" s="1471"/>
      <c r="M725" s="1472"/>
      <c r="N725" s="1473"/>
      <c r="O725" s="23" t="s">
        <v>157</v>
      </c>
    </row>
    <row r="726" spans="8:8" ht="30.0" customHeight="1">
      <c r="A726" s="1443"/>
      <c r="B726" s="1464"/>
      <c r="C726" s="1474"/>
      <c r="D726" s="1475"/>
      <c r="E726" s="1475"/>
      <c r="F726" s="1475"/>
      <c r="G726" s="1476"/>
      <c r="H726" s="1477"/>
      <c r="I726" s="1477"/>
      <c r="J726" s="1676"/>
      <c r="K726" s="1479" t="s">
        <v>52</v>
      </c>
      <c r="L726" s="1480"/>
      <c r="M726" s="1481" t="str">
        <f>Master!$E$6</f>
        <v>2022-23</v>
      </c>
      <c r="N726" s="1482"/>
    </row>
    <row r="727" spans="8:8" ht="39.75" customHeight="1">
      <c r="A727" s="1443"/>
      <c r="B727" s="1483" t="s">
        <v>70</v>
      </c>
      <c r="C727" s="1677" t="s">
        <v>21</v>
      </c>
      <c r="D727" s="1678"/>
      <c r="E727" s="1678"/>
      <c r="F727" s="1679"/>
      <c r="G727" s="1680" t="s">
        <v>150</v>
      </c>
      <c r="H727" s="1681">
        <f>VLOOKUP($A721,'Result Entry'!$B$9:$FW$108,4,0)</f>
        <v>0.0</v>
      </c>
      <c r="I727" s="1681"/>
      <c r="J727" s="1681"/>
      <c r="K727" s="1681"/>
      <c r="L727" s="1681"/>
      <c r="M727" s="1681"/>
      <c r="N727" s="1682"/>
    </row>
    <row r="728" spans="8:8" ht="39.75" customHeight="1">
      <c r="A728" s="1443"/>
      <c r="B728" s="1483" t="s">
        <v>70</v>
      </c>
      <c r="C728" s="1683" t="s">
        <v>23</v>
      </c>
      <c r="D728" s="1684"/>
      <c r="E728" s="1684"/>
      <c r="F728" s="1685"/>
      <c r="G728" s="1686" t="s">
        <v>150</v>
      </c>
      <c r="H728" s="1687">
        <f>VLOOKUP($A721,'Result Entry'!$B$9:$FW$108,7,0)</f>
        <v>0.0</v>
      </c>
      <c r="I728" s="1687"/>
      <c r="J728" s="1687"/>
      <c r="K728" s="1687"/>
      <c r="L728" s="1687"/>
      <c r="M728" s="1687"/>
      <c r="N728" s="1688"/>
    </row>
    <row r="729" spans="8:8" ht="39.75" customHeight="1">
      <c r="A729" s="1443"/>
      <c r="B729" s="1483" t="s">
        <v>70</v>
      </c>
      <c r="C729" s="1683" t="s">
        <v>24</v>
      </c>
      <c r="D729" s="1684"/>
      <c r="E729" s="1684"/>
      <c r="F729" s="1685"/>
      <c r="G729" s="1686" t="s">
        <v>150</v>
      </c>
      <c r="H729" s="1687">
        <f>VLOOKUP($A721,'Result Entry'!$B$9:$FW$108,8,0)</f>
        <v>0.0</v>
      </c>
      <c r="I729" s="1687"/>
      <c r="J729" s="1687"/>
      <c r="K729" s="1687"/>
      <c r="L729" s="1687"/>
      <c r="M729" s="1687"/>
      <c r="N729" s="1688"/>
    </row>
    <row r="730" spans="8:8" ht="39.75" customHeight="1">
      <c r="A730" s="1443"/>
      <c r="B730" s="1483" t="s">
        <v>70</v>
      </c>
      <c r="C730" s="1683" t="s">
        <v>53</v>
      </c>
      <c r="D730" s="1684"/>
      <c r="E730" s="1684"/>
      <c r="F730" s="1685"/>
      <c r="G730" s="1686" t="s">
        <v>150</v>
      </c>
      <c r="H730" s="1687">
        <f>VLOOKUP($A721,'Result Entry'!$B$9:$FW$108,9,0)</f>
        <v>0.0</v>
      </c>
      <c r="I730" s="1687"/>
      <c r="J730" s="1687"/>
      <c r="K730" s="1687"/>
      <c r="L730" s="1687"/>
      <c r="M730" s="1687"/>
      <c r="N730" s="1688"/>
    </row>
    <row r="731" spans="8:8" ht="39.75" customHeight="1">
      <c r="A731" s="1443"/>
      <c r="B731" s="1483" t="s">
        <v>70</v>
      </c>
      <c r="C731" s="1683" t="s">
        <v>54</v>
      </c>
      <c r="D731" s="1684"/>
      <c r="E731" s="1684"/>
      <c r="F731" s="1685"/>
      <c r="G731" s="1686" t="s">
        <v>150</v>
      </c>
      <c r="H731" s="1689" t="str">
        <f>CONCATENATE('Result Entry'!$G$4,'Result Entry'!$J$4)</f>
        <v>11(A)</v>
      </c>
      <c r="I731" s="1687"/>
      <c r="J731" s="1687"/>
      <c r="K731" s="1687"/>
      <c r="L731" s="1687"/>
      <c r="M731" s="1687"/>
      <c r="N731" s="1688"/>
    </row>
    <row r="732" spans="8:8" ht="39.75" customHeight="1">
      <c r="A732" s="1443"/>
      <c r="B732" s="1483" t="s">
        <v>70</v>
      </c>
      <c r="C732" s="1690" t="s">
        <v>26</v>
      </c>
      <c r="D732" s="1691"/>
      <c r="E732" s="1691"/>
      <c r="F732" s="1692"/>
      <c r="G732" s="1693" t="s">
        <v>150</v>
      </c>
      <c r="H732" s="1694">
        <f>VLOOKUP($A721,'Result Entry'!$B$9:$FW$108,10,0)</f>
        <v>0.0</v>
      </c>
      <c r="I732" s="1694"/>
      <c r="J732" s="1694"/>
      <c r="K732" s="1694"/>
      <c r="L732" s="1694"/>
      <c r="M732" s="1694"/>
      <c r="N732" s="1695"/>
    </row>
    <row r="733" spans="8:8" ht="30.0" customHeight="1">
      <c r="A733" s="1443"/>
      <c r="B733" s="1503" t="s">
        <v>70</v>
      </c>
      <c r="C733" s="1696" t="s">
        <v>168</v>
      </c>
      <c r="D733" s="1697"/>
      <c r="E733" s="1698" t="s">
        <v>73</v>
      </c>
      <c r="F733" s="1699" t="s">
        <v>74</v>
      </c>
      <c r="G733" s="1700" t="s">
        <v>169</v>
      </c>
      <c r="H733" s="1701" t="s">
        <v>56</v>
      </c>
      <c r="I733" s="1702"/>
      <c r="J733" s="1703" t="s">
        <v>85</v>
      </c>
      <c r="K733" s="1704"/>
      <c r="L733" s="1705" t="s">
        <v>170</v>
      </c>
      <c r="M733" s="1706" t="s">
        <v>77</v>
      </c>
      <c r="N733" s="1707" t="s">
        <v>99</v>
      </c>
    </row>
    <row r="734" spans="8:8" ht="30.0" customHeight="1">
      <c r="A734" s="1443"/>
      <c r="B734" s="1503"/>
      <c r="C734" s="1708"/>
      <c r="D734" s="1709"/>
      <c r="E734" s="1710"/>
      <c r="F734" s="1711"/>
      <c r="G734" s="1712"/>
      <c r="H734" s="1713"/>
      <c r="I734" s="1714"/>
      <c r="J734" s="1715"/>
      <c r="K734" s="1716"/>
      <c r="L734" s="1717"/>
      <c r="M734" s="1718"/>
      <c r="N734" s="1719"/>
    </row>
    <row r="735" spans="8:8" ht="39.75" customHeight="1">
      <c r="A735" s="1443"/>
      <c r="B735" s="1503" t="s">
        <v>70</v>
      </c>
      <c r="C735" s="1528" t="s">
        <v>57</v>
      </c>
      <c r="D735" s="1529"/>
      <c r="E735" s="1720">
        <f>'Result Entry'!$L$7</f>
        <v>10.0</v>
      </c>
      <c r="F735" s="1721">
        <f>'Result Entry'!$M$7</f>
        <v>10.0</v>
      </c>
      <c r="G735" s="1722">
        <f t="shared" si="60" ref="G735:G740">SUM(E735:F735)</f>
        <v>20.0</v>
      </c>
      <c r="H735" s="1723">
        <f>'Result Entry'!$AU$7</f>
        <v>70.0</v>
      </c>
      <c r="I735" s="1724"/>
      <c r="J735" s="1725">
        <f>'Result Entry'!$AY$7</f>
        <v>100.0</v>
      </c>
      <c r="K735" s="1724"/>
      <c r="L735" s="1722">
        <f t="shared" si="61" ref="L735:L740">SUM(H735,J735)</f>
        <v>170.0</v>
      </c>
      <c r="M735" s="1726">
        <f t="shared" si="62" ref="M735:M740">SUM(G735,L735)</f>
        <v>190.0</v>
      </c>
      <c r="N735" s="1727"/>
    </row>
    <row r="736" spans="8:8" s="1538" ht="54.0" customFormat="1" customHeight="1">
      <c r="A736" s="1443"/>
      <c r="B736" s="1539" t="s">
        <v>70</v>
      </c>
      <c r="C736" s="1540" t="str">
        <f>'Result Entry'!$L$3</f>
        <v>HINDI Comp.</v>
      </c>
      <c r="D736" s="1541"/>
      <c r="E736" s="1728">
        <f>IF($J724="TC",0,IF($J724="Nso",0,VLOOKUP($A721,'Result Entry'!$B$9:$FW$108,11,0)))</f>
        <v>0.0</v>
      </c>
      <c r="F736" s="1729">
        <f>IF($J724="TC",0,IF($J724="Nso",0,VLOOKUP($A721,'Result Entry'!$B$9:$FW$108,12,0)))</f>
        <v>0.0</v>
      </c>
      <c r="G736" s="1730">
        <f t="shared" si="60"/>
        <v>0.0</v>
      </c>
      <c r="H736" s="1677">
        <f>IF($J724="TC",0,IF($J724="Nso",0,VLOOKUP($A721,'Result Entry'!$B$9:$FW$108,16,0)))</f>
        <v>0.0</v>
      </c>
      <c r="I736" s="1731"/>
      <c r="J736" s="1732">
        <f>IF($J724="TC",0,IF($J724="Nso",0,VLOOKUP($A721,'Result Entry'!$B$9:$FW$108,19,0)))</f>
        <v>0.0</v>
      </c>
      <c r="K736" s="1731"/>
      <c r="L736" s="1733">
        <f t="shared" si="61"/>
        <v>0.0</v>
      </c>
      <c r="M736" s="1734">
        <f t="shared" si="62"/>
        <v>0.0</v>
      </c>
      <c r="N736" s="1735" t="str">
        <f>IF($J724="TC",0,IF($J724="Nso",0,VLOOKUP($A721,'Result Entry'!$B$9:$FW$108,24,0)))</f>
        <v/>
      </c>
    </row>
    <row r="737" spans="8:8" s="1538" ht="54.0" customFormat="1" customHeight="1">
      <c r="A737" s="1443"/>
      <c r="B737" s="1539" t="s">
        <v>70</v>
      </c>
      <c r="C737" s="1551" t="str">
        <f>'Result Entry'!$Z$3</f>
        <v>ENGLISH Comp.</v>
      </c>
      <c r="D737" s="1552"/>
      <c r="E737" s="1728">
        <f>IF($J724="TC",0,IF($J724="Nso",0,VLOOKUP($A721,'Result Entry'!$B$9:$FW$108,25,0)))</f>
        <v>0.0</v>
      </c>
      <c r="F737" s="1729">
        <f>IF($J724="TC",0,IF($J724="Nso",0,VLOOKUP($A721,'Result Entry'!$B$9:$FW$108,26,0)))</f>
        <v>0.0</v>
      </c>
      <c r="G737" s="1736">
        <f t="shared" si="60"/>
        <v>0.0</v>
      </c>
      <c r="H737" s="1683">
        <f>IF($J724="TC",0,IF($J724="Nso",0,VLOOKUP($A721,'Result Entry'!$B$9:$FW$108,30,0)))</f>
        <v>0.0</v>
      </c>
      <c r="I737" s="1737"/>
      <c r="J737" s="1738">
        <f>IF($J724="TC",0,IF($J724="Nso",0,VLOOKUP($A721,'Result Entry'!$B$9:$FW$108,33,0)))</f>
        <v>0.0</v>
      </c>
      <c r="K737" s="1737"/>
      <c r="L737" s="1733">
        <f t="shared" si="61"/>
        <v>0.0</v>
      </c>
      <c r="M737" s="1734">
        <f t="shared" si="62"/>
        <v>0.0</v>
      </c>
      <c r="N737" s="1735" t="str">
        <f>IF($J724="TC",0,IF($J724="Nso",0,VLOOKUP($A721,'Result Entry'!$B$9:$FW$108,38,0)))</f>
        <v/>
      </c>
    </row>
    <row r="738" spans="8:8" s="1538" ht="54.0" customFormat="1" customHeight="1">
      <c r="A738" s="1443"/>
      <c r="B738" s="1539" t="s">
        <v>70</v>
      </c>
      <c r="C738" s="1551" t="str">
        <f>'Result Entry'!$AO$3</f>
        <v>PHYSICS</v>
      </c>
      <c r="D738" s="1552"/>
      <c r="E738" s="1728">
        <f>IF($J724="TC",0,IF($J724="Nso",0,VLOOKUP($A721,'Result Entry'!$B$9:$FW$108,39,0)))</f>
        <v>0.0</v>
      </c>
      <c r="F738" s="1729">
        <f>IF($J724="TC",0,IF($J724="Nso",0,VLOOKUP($A721,'Result Entry'!$B$9:$FW$108,40,0)))</f>
        <v>0.0</v>
      </c>
      <c r="G738" s="1736">
        <f t="shared" si="60"/>
        <v>0.0</v>
      </c>
      <c r="H738" s="1683">
        <f>IF($J724="TC",0,IF($J724="Nso",0,VLOOKUP($A721,'Result Entry'!$B$9:$FW$108,45,0)))</f>
        <v>0.0</v>
      </c>
      <c r="I738" s="1737"/>
      <c r="J738" s="1738">
        <f>IF($J724="TC",0,IF($J724="Nso",0,VLOOKUP($A721,'Result Entry'!$B$9:$FW$108,49,0)))</f>
        <v>0.0</v>
      </c>
      <c r="K738" s="1737"/>
      <c r="L738" s="1733">
        <f t="shared" si="61"/>
        <v>0.0</v>
      </c>
      <c r="M738" s="1734">
        <f t="shared" si="62"/>
        <v>0.0</v>
      </c>
      <c r="N738" s="1735" t="str">
        <f>IF($J724="TC",0,IF($J724="Nso",0,VLOOKUP($A721,'Result Entry'!$B$9:$FW$108,54,0)))</f>
        <v/>
      </c>
    </row>
    <row r="739" spans="8:8" s="1538" ht="54.0" customFormat="1" customHeight="1">
      <c r="A739" s="1443"/>
      <c r="B739" s="1539" t="s">
        <v>70</v>
      </c>
      <c r="C739" s="1551" t="str">
        <f>'Result Entry'!$BF$3</f>
        <v>CHEMISTRY</v>
      </c>
      <c r="D739" s="1552"/>
      <c r="E739" s="1728" t="str">
        <f>IF($J724="TC",0,IF($J724="Nso",0,VLOOKUP($A721,'Result Entry'!$B$9:$FW$108,55,0)))</f>
        <v/>
      </c>
      <c r="F739" s="1729">
        <f>IF($J724="TC",0,IF($J724="Nso",0,VLOOKUP($A721,'Result Entry'!$B$9:$FW$108,56,0)))</f>
        <v>0.0</v>
      </c>
      <c r="G739" s="1736">
        <f t="shared" si="60"/>
        <v>0.0</v>
      </c>
      <c r="H739" s="1683">
        <f>IF($J724="TC",0,IF($J724="Nso",0,VLOOKUP($A721,'Result Entry'!$B$9:$FW$108,61,0)))</f>
        <v>0.0</v>
      </c>
      <c r="I739" s="1737"/>
      <c r="J739" s="1738">
        <f>IF($J724="TC",0,IF($J724="Nso",0,VLOOKUP($A721,'Result Entry'!$B$9:$FW$108,65,0)))</f>
        <v>0.0</v>
      </c>
      <c r="K739" s="1737"/>
      <c r="L739" s="1733">
        <f t="shared" si="61"/>
        <v>0.0</v>
      </c>
      <c r="M739" s="1734">
        <f t="shared" si="62"/>
        <v>0.0</v>
      </c>
      <c r="N739" s="1735" t="str">
        <f>IF($J724="TC",0,IF($J724="Nso",0,VLOOKUP($A721,'Result Entry'!$B$9:$FW$108,70,0)))</f>
        <v/>
      </c>
    </row>
    <row r="740" spans="8:8" s="1538" ht="54.0" customFormat="1" customHeight="1">
      <c r="A740" s="1443"/>
      <c r="B740" s="1539" t="s">
        <v>70</v>
      </c>
      <c r="C740" s="1551" t="str">
        <f>'Result Entry'!$BW$3</f>
        <v>BIOLOGY</v>
      </c>
      <c r="D740" s="1552"/>
      <c r="E740" s="1739" t="str">
        <f>IF($J724="TC",0,IF($J724="Nso",0,VLOOKUP($A721,'Result Entry'!$B$9:$FW$108,71,0)))</f>
        <v/>
      </c>
      <c r="F740" s="1740" t="str">
        <f>IF($J724="TC",0,IF($J724="Nso",0,VLOOKUP($A721,'Result Entry'!$B$9:$FW$108,72,0)))</f>
        <v/>
      </c>
      <c r="G740" s="1741">
        <f t="shared" si="60"/>
        <v>0.0</v>
      </c>
      <c r="H740" s="1742">
        <f>IF($J724="TC",0,IF($J724="Nso",0,VLOOKUP($A721,'Result Entry'!$B$9:$FW$108,77,0)))</f>
        <v>0.0</v>
      </c>
      <c r="I740" s="1743"/>
      <c r="J740" s="1744">
        <f>IF($J724="TC",0,IF($J724="Nso",0,VLOOKUP($A721,'Result Entry'!$B$9:$FW$108,81,0)))</f>
        <v>0.0</v>
      </c>
      <c r="K740" s="1743"/>
      <c r="L740" s="1745">
        <f t="shared" si="61"/>
        <v>0.0</v>
      </c>
      <c r="M740" s="1746">
        <f t="shared" si="62"/>
        <v>0.0</v>
      </c>
      <c r="N740" s="1735">
        <f>IF($J724="TC",0,IF($J724="Nso",0,VLOOKUP($A721,'Result Entry'!$B$9:$FW$108,86,0)))</f>
        <v>0.0</v>
      </c>
    </row>
    <row r="741" spans="8:8" ht="39.75" customHeight="1">
      <c r="A741" s="1443"/>
      <c r="B741" s="1503" t="s">
        <v>70</v>
      </c>
      <c r="C741" s="1565" t="s">
        <v>78</v>
      </c>
      <c r="D741" s="1566"/>
      <c r="E741" s="1567"/>
      <c r="F741" s="1747" t="s">
        <v>79</v>
      </c>
      <c r="G741" s="1748"/>
      <c r="H741" s="1747" t="s">
        <v>80</v>
      </c>
      <c r="I741" s="1749"/>
      <c r="J741" s="1750" t="s">
        <v>42</v>
      </c>
      <c r="K741" s="1797" t="s">
        <v>92</v>
      </c>
      <c r="L741" s="1752" t="s">
        <v>40</v>
      </c>
      <c r="M741" s="1753"/>
      <c r="N741" s="1754" t="s">
        <v>44</v>
      </c>
    </row>
    <row r="742" spans="8:8" ht="39.75" customHeight="1">
      <c r="A742" s="1443"/>
      <c r="B742" s="1503" t="s">
        <v>70</v>
      </c>
      <c r="C742" s="1577"/>
      <c r="D742" s="1578"/>
      <c r="E742" s="1579"/>
      <c r="F742" s="1755">
        <f>IF($J724="TC",0,IF($J724="Nso",0,VLOOKUP($A721,'Result Entry'!$B$9:$FW$108,146,0)))</f>
        <v>0.0</v>
      </c>
      <c r="G742" s="1756"/>
      <c r="H742" s="1757">
        <f>IF($J724="TC",0,IF($J724="Nso",0,VLOOKUP($A721,'Result Entry'!$B$9:$FW$108,147,0)))</f>
        <v>0.0</v>
      </c>
      <c r="I742" s="1758"/>
      <c r="J742" s="1584">
        <f>IF($J724="TC",0,IF($J724="Nso",0,VLOOKUP($A721,'Result Entry'!$B$9:$FW$108,148,0)))</f>
        <v>0.0</v>
      </c>
      <c r="K742" s="1759" t="str">
        <f>IF($J724="TC",0,IF($J724="Nso",0,VLOOKUP($A721,'Result Entry'!$B$9:$FW$108,149,0)))</f>
        <v/>
      </c>
      <c r="L742" s="1586">
        <f>IF($J724="TC",0,IF($J724="Nso",0,VLOOKUP($A721,'Result Entry'!$B$9:$FW$108,150,0)))</f>
        <v>0.0</v>
      </c>
      <c r="M742" s="1587"/>
      <c r="N742" s="1588">
        <f>IF($J724="TC",0,IF($J724="Nso",0,VLOOKUP($A721,'Result Entry'!$B$9:$FW$108,152,0)))</f>
        <v>0.0</v>
      </c>
    </row>
    <row r="743" spans="8:8" ht="39.75" customHeight="1">
      <c r="A743" s="1443"/>
      <c r="B743" s="1503" t="s">
        <v>70</v>
      </c>
      <c r="C743" s="1589" t="s">
        <v>59</v>
      </c>
      <c r="D743" s="1590"/>
      <c r="E743" s="1590"/>
      <c r="F743" s="1590"/>
      <c r="G743" s="1590"/>
      <c r="H743" s="1591"/>
      <c r="I743" s="1592" t="s">
        <v>60</v>
      </c>
      <c r="J743" s="1593"/>
      <c r="K743" s="1760">
        <f>VLOOKUP($A721,'Result Entry'!$B$9:$FW$108,143,0)</f>
        <v>0.0</v>
      </c>
      <c r="L743" s="1761"/>
      <c r="M743" s="1596" t="s">
        <v>38</v>
      </c>
      <c r="N743" s="1597"/>
    </row>
    <row r="744" spans="8:8" ht="39.75" customHeight="1">
      <c r="A744" s="1443"/>
      <c r="B744" s="1503" t="s">
        <v>70</v>
      </c>
      <c r="C744" s="1598" t="s">
        <v>55</v>
      </c>
      <c r="D744" s="1599"/>
      <c r="E744" s="1599"/>
      <c r="F744" s="1600" t="s">
        <v>158</v>
      </c>
      <c r="G744" s="1601"/>
      <c r="H744" s="1602" t="s">
        <v>48</v>
      </c>
      <c r="I744" s="1603" t="s">
        <v>61</v>
      </c>
      <c r="J744" s="1604"/>
      <c r="K744" s="1762">
        <f>VLOOKUP($A721,'Result Entry'!$B$9:$FW$108,144,0)</f>
        <v>0.0</v>
      </c>
      <c r="L744" s="1763"/>
      <c r="M744" s="1607">
        <f>VLOOKUP($A721,'Result Entry'!$B$9:$FW$108,145,0)</f>
        <v>0.0</v>
      </c>
      <c r="N744" s="1608"/>
    </row>
    <row r="745" spans="8:8" ht="39.75" customHeight="1">
      <c r="A745" s="1443"/>
      <c r="B745" s="1503" t="s">
        <v>70</v>
      </c>
      <c r="C745" s="1598"/>
      <c r="D745" s="1599"/>
      <c r="E745" s="1599"/>
      <c r="F745" s="1609"/>
      <c r="G745" s="1610"/>
      <c r="H745" s="1611" t="s">
        <v>100</v>
      </c>
      <c r="I745" s="1612" t="s">
        <v>62</v>
      </c>
      <c r="J745" s="1613"/>
      <c r="K745" s="1764">
        <f>IF($J724="TC","Transferred",IF($J724="Nso","NameSeparated",VLOOKUP($A721,'Result Entry'!$B$9:$FW$108,153,0)))</f>
        <v>0.0</v>
      </c>
      <c r="L745" s="1764"/>
      <c r="M745" s="1764"/>
      <c r="N745" s="1765"/>
    </row>
    <row r="746" spans="8:8" ht="39.75" customHeight="1">
      <c r="A746" s="1443"/>
      <c r="B746" s="1503" t="s">
        <v>70</v>
      </c>
      <c r="C746" s="1766" t="str">
        <f>'Result Entry'!$DU$3</f>
        <v>Foundation Of Information Tech.</v>
      </c>
      <c r="D746" s="1767"/>
      <c r="E746" s="1768"/>
      <c r="F746" s="1769" t="str">
        <f>IF($J724="TC",0,IF($J724="Nso",0,VLOOKUP($A721,'Result Entry'!$B$9:$GS$108,170,0)))</f>
        <v/>
      </c>
      <c r="G746" s="1769"/>
      <c r="H746" s="1770">
        <f>IF($J724="TC",0,IF($J724="Nso",0,VLOOKUP($A721,'Result Entry'!$B$9:$GS$108,112,0)))</f>
        <v>0.0</v>
      </c>
      <c r="I746" s="1621" t="s">
        <v>72</v>
      </c>
      <c r="J746" s="1622"/>
      <c r="K746" s="1771">
        <f>'Result Entry'!$T$2</f>
        <v>45041.0</v>
      </c>
      <c r="L746" s="1772"/>
      <c r="M746" s="1772"/>
      <c r="N746" s="1773"/>
    </row>
    <row r="747" spans="8:8" ht="39.75" customHeight="1">
      <c r="A747" s="1443"/>
      <c r="B747" s="1503" t="s">
        <v>70</v>
      </c>
      <c r="C747" s="1774" t="str">
        <f>'Result Entry'!$EI$3</f>
        <v>G.I.A.I.-II</v>
      </c>
      <c r="D747" s="1775"/>
      <c r="E747" s="1776"/>
      <c r="F747" s="1769" t="str">
        <f>IF($J724="TC",0,IF($J724="Nso",0,VLOOKUP($A721,'Result Entry'!$B$9:$GS$108,174,0)))</f>
        <v/>
      </c>
      <c r="G747" s="1769"/>
      <c r="H747" s="1770">
        <f>IF($J724="TC",0,IF($J724="Nso",0,VLOOKUP($A721,'Result Entry'!$B$9:$GS$108,124,0)))</f>
        <v>0.0</v>
      </c>
      <c r="I747" s="1626"/>
      <c r="J747" s="1627"/>
      <c r="K747" s="1627"/>
      <c r="L747" s="1627"/>
      <c r="M747" s="1627"/>
      <c r="N747" s="1628"/>
    </row>
    <row r="748" spans="8:8" ht="39.75" customHeight="1">
      <c r="A748" s="1443"/>
      <c r="B748" s="1503" t="s">
        <v>70</v>
      </c>
      <c r="C748" s="1774" t="str">
        <f>'Result Entry'!$EU$3</f>
        <v>SOC.SER.PLAN</v>
      </c>
      <c r="D748" s="1775"/>
      <c r="E748" s="1776"/>
      <c r="F748" s="1769">
        <f>IF($J724="TC",0,IF($J724="Nso",0,VLOOKUP($A721,'Result Entry'!$B$9:$HS$108,178,0)))</f>
        <v>0.0</v>
      </c>
      <c r="G748" s="1769"/>
      <c r="H748" s="1770">
        <f>IF($J724="TC",0,IF($J724="Nso",0,VLOOKUP($A721,'Result Entry'!$B$9:$GS$108,136,0)))</f>
        <v>0.0</v>
      </c>
      <c r="I748" s="1629" t="s">
        <v>175</v>
      </c>
      <c r="J748" s="1630"/>
      <c r="K748" s="1798"/>
      <c r="L748" s="1799"/>
      <c r="M748" s="1799"/>
      <c r="N748" s="1800"/>
    </row>
    <row r="749" spans="8:8" ht="39.75" customHeight="1">
      <c r="A749" s="1443"/>
      <c r="B749" s="1503" t="s">
        <v>70</v>
      </c>
      <c r="C749" s="1774" t="str">
        <f>'Result Entry'!$FG$3</f>
        <v>Jeewan Kaushal</v>
      </c>
      <c r="D749" s="1775"/>
      <c r="E749" s="1776"/>
      <c r="F749" s="1769" t="str">
        <f>IF($J724="TC",0,IF($J724="Nso",0,VLOOKUP($A721,'Result Entry'!$B$9:$HS$108,182,0)))</f>
        <v/>
      </c>
      <c r="G749" s="1769"/>
      <c r="H749" s="1770">
        <f>IF($J724="TC",0,IF($J724="Nso",0,VLOOKUP($A721,'Result Entry'!$B$9:$HS$108,136,0)))</f>
        <v>0.0</v>
      </c>
      <c r="I749" s="1629" t="s">
        <v>149</v>
      </c>
      <c r="J749" s="1630"/>
      <c r="K749" s="1630"/>
      <c r="L749" s="1630"/>
      <c r="M749" s="1630"/>
      <c r="N749" s="1634"/>
    </row>
    <row r="750" spans="8:8" ht="39.75" customHeight="1">
      <c r="A750" s="1443"/>
      <c r="B750" s="1483" t="s">
        <v>70</v>
      </c>
      <c r="C750" s="1777" t="s">
        <v>181</v>
      </c>
      <c r="D750" s="1778"/>
      <c r="E750" s="1779"/>
      <c r="F750" s="1780" t="s">
        <v>182</v>
      </c>
      <c r="G750" s="1781"/>
      <c r="H750" s="1782" t="s">
        <v>31</v>
      </c>
      <c r="I750" s="1629" t="s">
        <v>176</v>
      </c>
      <c r="J750" s="1630"/>
      <c r="K750" s="1630"/>
      <c r="L750" s="1630"/>
      <c r="M750" s="1630"/>
      <c r="N750" s="1634"/>
    </row>
    <row r="751" spans="8:8" ht="39.75" customHeight="1">
      <c r="A751" s="1443"/>
      <c r="B751" s="1483" t="s">
        <v>70</v>
      </c>
      <c r="C751" s="1783"/>
      <c r="D751" s="1784"/>
      <c r="E751" s="1785"/>
      <c r="F751" s="1786" t="s">
        <v>183</v>
      </c>
      <c r="G751" s="1787"/>
      <c r="H751" s="1788" t="s">
        <v>180</v>
      </c>
      <c r="I751" s="1647" t="s">
        <v>68</v>
      </c>
      <c r="J751" s="1648"/>
      <c r="K751" s="1648"/>
      <c r="L751" s="1648"/>
      <c r="M751" s="1648"/>
      <c r="N751" s="1649"/>
    </row>
    <row r="752" spans="8:8" ht="39.75" customHeight="1">
      <c r="A752" s="1443"/>
      <c r="B752" s="1483" t="s">
        <v>70</v>
      </c>
      <c r="C752" s="1783"/>
      <c r="D752" s="1784"/>
      <c r="E752" s="1785"/>
      <c r="F752" s="1786" t="s">
        <v>186</v>
      </c>
      <c r="G752" s="1787"/>
      <c r="H752" s="1788" t="s">
        <v>63</v>
      </c>
      <c r="I752" s="1650"/>
      <c r="J752" s="1651"/>
      <c r="K752" s="1651"/>
      <c r="L752" s="1651"/>
      <c r="M752" s="1651"/>
      <c r="N752" s="1652"/>
    </row>
    <row r="753" spans="8:8" ht="39.75" customHeight="1">
      <c r="A753" s="1443"/>
      <c r="B753" s="1483" t="s">
        <v>70</v>
      </c>
      <c r="C753" s="1783"/>
      <c r="D753" s="1784"/>
      <c r="E753" s="1785"/>
      <c r="F753" s="1786" t="s">
        <v>187</v>
      </c>
      <c r="G753" s="1787"/>
      <c r="H753" s="1788" t="s">
        <v>64</v>
      </c>
      <c r="I753" s="1650"/>
      <c r="J753" s="1651"/>
      <c r="K753" s="1651"/>
      <c r="L753" s="1651"/>
      <c r="M753" s="1651"/>
      <c r="N753" s="1652"/>
    </row>
    <row r="754" spans="8:8" ht="39.75" customHeight="1">
      <c r="A754" s="1443"/>
      <c r="B754" s="1483" t="s">
        <v>70</v>
      </c>
      <c r="C754" s="1783"/>
      <c r="D754" s="1784"/>
      <c r="E754" s="1785"/>
      <c r="F754" s="1786" t="s">
        <v>184</v>
      </c>
      <c r="G754" s="1787"/>
      <c r="H754" s="1788" t="s">
        <v>66</v>
      </c>
      <c r="I754" s="1653" t="s">
        <v>81</v>
      </c>
      <c r="J754" s="1654"/>
      <c r="K754" s="1654"/>
      <c r="L754" s="1654"/>
      <c r="M754" s="1654"/>
      <c r="N754" s="1655"/>
    </row>
    <row r="755" spans="8:8" ht="39.75" customHeight="1">
      <c r="A755" s="1443"/>
      <c r="B755" s="1656" t="s">
        <v>70</v>
      </c>
      <c r="C755" s="1789"/>
      <c r="D755" s="1790"/>
      <c r="E755" s="1791"/>
      <c r="F755" s="1792" t="s">
        <v>185</v>
      </c>
      <c r="G755" s="1793"/>
      <c r="H755" s="1794" t="s">
        <v>65</v>
      </c>
      <c r="I755" s="1663"/>
      <c r="J755" s="1664"/>
      <c r="K755" s="1664"/>
      <c r="L755" s="1664"/>
      <c r="M755" s="1664"/>
      <c r="N755" s="1665"/>
    </row>
    <row r="756" spans="8:8" s="927" ht="123.75" customFormat="1" customHeight="1">
      <c r="A756" s="1439"/>
      <c r="B756" s="1795"/>
      <c r="C756" s="1796"/>
      <c r="D756" s="1796"/>
      <c r="E756" s="1796"/>
      <c r="F756" s="1796"/>
      <c r="G756" s="1796"/>
      <c r="H756" s="1796"/>
      <c r="I756" s="1796"/>
      <c r="J756" s="1796"/>
      <c r="K756" s="1796"/>
      <c r="L756" s="1796"/>
      <c r="M756" s="1796"/>
      <c r="N756" s="1796"/>
    </row>
    <row r="757" spans="8:8" ht="24.75" customHeight="1">
      <c r="A757" s="1441">
        <f>A721+1</f>
        <v>22.0</v>
      </c>
      <c r="B757" s="1442" t="s">
        <v>51</v>
      </c>
      <c r="C757" s="1442"/>
      <c r="D757" s="1442"/>
      <c r="E757" s="1442"/>
      <c r="F757" s="1442"/>
      <c r="G757" s="1442"/>
      <c r="H757" s="1442"/>
      <c r="I757" s="1442"/>
      <c r="J757" s="1442"/>
      <c r="K757" s="1442"/>
      <c r="L757" s="1442"/>
      <c r="M757" s="1442"/>
      <c r="N757" s="1442"/>
    </row>
    <row r="758" spans="8:8" ht="62.25" customHeight="1">
      <c r="A758" s="1443"/>
      <c r="B758" s="1444"/>
      <c r="C758" s="1445"/>
      <c r="D758" s="1671" t="str">
        <f>Master!$E$8</f>
        <v>Govt. Sr. Secondary School </v>
      </c>
      <c r="E758" s="1672"/>
      <c r="F758" s="1672"/>
      <c r="G758" s="1672"/>
      <c r="H758" s="1672"/>
      <c r="I758" s="1672"/>
      <c r="J758" s="1672"/>
      <c r="K758" s="1672"/>
      <c r="L758" s="1672"/>
      <c r="M758" s="1672"/>
      <c r="N758" s="1673"/>
    </row>
    <row r="759" spans="8:8" ht="33.0" customHeight="1">
      <c r="A759" s="1443"/>
      <c r="B759" s="1449"/>
      <c r="C759" s="1450"/>
      <c r="D759" s="1451" t="str">
        <f>Master!$E$11</f>
        <v>P.S.-Bapini (Jodhpur)</v>
      </c>
      <c r="E759" s="1452"/>
      <c r="F759" s="1452"/>
      <c r="G759" s="1452"/>
      <c r="H759" s="1452"/>
      <c r="I759" s="1452"/>
      <c r="J759" s="1452"/>
      <c r="K759" s="1452"/>
      <c r="L759" s="1452"/>
      <c r="M759" s="1452"/>
      <c r="N759" s="1453"/>
    </row>
    <row r="760" spans="8:8" ht="30.0" customHeight="1">
      <c r="A760" s="1443"/>
      <c r="B760" s="1454"/>
      <c r="C760" s="1455" t="s">
        <v>151</v>
      </c>
      <c r="D760" s="1456"/>
      <c r="E760" s="1456"/>
      <c r="F760" s="1456"/>
      <c r="G760" s="1457"/>
      <c r="H760" s="1458" t="s">
        <v>128</v>
      </c>
      <c r="I760" s="1458"/>
      <c r="J760" s="1674">
        <f>VLOOKUP(A757,'Result Entry'!$B$6:$K$108,6,0)</f>
        <v>0.0</v>
      </c>
      <c r="K760" s="1460" t="s">
        <v>69</v>
      </c>
      <c r="L760" s="1461"/>
      <c r="M760" s="1462">
        <f>Master!$E$14</f>
        <v>8.151106901E9</v>
      </c>
      <c r="N760" s="1463"/>
    </row>
    <row r="761" spans="8:8" ht="30.0" customHeight="1">
      <c r="A761" s="1443"/>
      <c r="B761" s="1464"/>
      <c r="C761" s="1465"/>
      <c r="D761" s="1466"/>
      <c r="E761" s="1466"/>
      <c r="F761" s="1466"/>
      <c r="G761" s="1467"/>
      <c r="H761" s="1468"/>
      <c r="I761" s="1468"/>
      <c r="J761" s="1675"/>
      <c r="K761" s="1470" t="s">
        <v>67</v>
      </c>
      <c r="L761" s="1471"/>
      <c r="M761" s="1472"/>
      <c r="N761" s="1473"/>
      <c r="O761" s="23" t="s">
        <v>157</v>
      </c>
    </row>
    <row r="762" spans="8:8" ht="30.0" customHeight="1">
      <c r="A762" s="1443"/>
      <c r="B762" s="1464"/>
      <c r="C762" s="1474"/>
      <c r="D762" s="1475"/>
      <c r="E762" s="1475"/>
      <c r="F762" s="1475"/>
      <c r="G762" s="1476"/>
      <c r="H762" s="1477"/>
      <c r="I762" s="1477"/>
      <c r="J762" s="1676"/>
      <c r="K762" s="1479" t="s">
        <v>52</v>
      </c>
      <c r="L762" s="1480"/>
      <c r="M762" s="1481" t="str">
        <f>Master!$E$6</f>
        <v>2022-23</v>
      </c>
      <c r="N762" s="1482"/>
    </row>
    <row r="763" spans="8:8" ht="39.75" customHeight="1">
      <c r="A763" s="1443"/>
      <c r="B763" s="1483" t="s">
        <v>70</v>
      </c>
      <c r="C763" s="1677" t="s">
        <v>21</v>
      </c>
      <c r="D763" s="1678"/>
      <c r="E763" s="1678"/>
      <c r="F763" s="1679"/>
      <c r="G763" s="1680" t="s">
        <v>150</v>
      </c>
      <c r="H763" s="1681">
        <f>VLOOKUP($A757,'Result Entry'!$B$9:$FW$108,4,0)</f>
        <v>0.0</v>
      </c>
      <c r="I763" s="1681"/>
      <c r="J763" s="1681"/>
      <c r="K763" s="1681"/>
      <c r="L763" s="1681"/>
      <c r="M763" s="1681"/>
      <c r="N763" s="1682"/>
    </row>
    <row r="764" spans="8:8" ht="39.75" customHeight="1">
      <c r="A764" s="1443"/>
      <c r="B764" s="1483" t="s">
        <v>70</v>
      </c>
      <c r="C764" s="1683" t="s">
        <v>23</v>
      </c>
      <c r="D764" s="1684"/>
      <c r="E764" s="1684"/>
      <c r="F764" s="1685"/>
      <c r="G764" s="1686" t="s">
        <v>150</v>
      </c>
      <c r="H764" s="1687">
        <f>VLOOKUP($A757,'Result Entry'!$B$9:$FW$108,7,0)</f>
        <v>0.0</v>
      </c>
      <c r="I764" s="1687"/>
      <c r="J764" s="1687"/>
      <c r="K764" s="1687"/>
      <c r="L764" s="1687"/>
      <c r="M764" s="1687"/>
      <c r="N764" s="1688"/>
    </row>
    <row r="765" spans="8:8" ht="39.75" customHeight="1">
      <c r="A765" s="1443"/>
      <c r="B765" s="1483" t="s">
        <v>70</v>
      </c>
      <c r="C765" s="1683" t="s">
        <v>24</v>
      </c>
      <c r="D765" s="1684"/>
      <c r="E765" s="1684"/>
      <c r="F765" s="1685"/>
      <c r="G765" s="1686" t="s">
        <v>150</v>
      </c>
      <c r="H765" s="1687">
        <f>VLOOKUP($A757,'Result Entry'!$B$9:$FW$108,8,0)</f>
        <v>0.0</v>
      </c>
      <c r="I765" s="1687"/>
      <c r="J765" s="1687"/>
      <c r="K765" s="1687"/>
      <c r="L765" s="1687"/>
      <c r="M765" s="1687"/>
      <c r="N765" s="1688"/>
    </row>
    <row r="766" spans="8:8" ht="39.75" customHeight="1">
      <c r="A766" s="1443"/>
      <c r="B766" s="1483" t="s">
        <v>70</v>
      </c>
      <c r="C766" s="1683" t="s">
        <v>53</v>
      </c>
      <c r="D766" s="1684"/>
      <c r="E766" s="1684"/>
      <c r="F766" s="1685"/>
      <c r="G766" s="1686" t="s">
        <v>150</v>
      </c>
      <c r="H766" s="1687">
        <f>VLOOKUP($A757,'Result Entry'!$B$9:$FW$108,9,0)</f>
        <v>0.0</v>
      </c>
      <c r="I766" s="1687"/>
      <c r="J766" s="1687"/>
      <c r="K766" s="1687"/>
      <c r="L766" s="1687"/>
      <c r="M766" s="1687"/>
      <c r="N766" s="1688"/>
    </row>
    <row r="767" spans="8:8" ht="39.75" customHeight="1">
      <c r="A767" s="1443"/>
      <c r="B767" s="1483" t="s">
        <v>70</v>
      </c>
      <c r="C767" s="1683" t="s">
        <v>54</v>
      </c>
      <c r="D767" s="1684"/>
      <c r="E767" s="1684"/>
      <c r="F767" s="1685"/>
      <c r="G767" s="1686" t="s">
        <v>150</v>
      </c>
      <c r="H767" s="1689" t="str">
        <f>CONCATENATE('Result Entry'!$G$4,'Result Entry'!$J$4)</f>
        <v>11(A)</v>
      </c>
      <c r="I767" s="1687"/>
      <c r="J767" s="1687"/>
      <c r="K767" s="1687"/>
      <c r="L767" s="1687"/>
      <c r="M767" s="1687"/>
      <c r="N767" s="1688"/>
    </row>
    <row r="768" spans="8:8" ht="39.75" customHeight="1">
      <c r="A768" s="1443"/>
      <c r="B768" s="1483" t="s">
        <v>70</v>
      </c>
      <c r="C768" s="1690" t="s">
        <v>26</v>
      </c>
      <c r="D768" s="1691"/>
      <c r="E768" s="1691"/>
      <c r="F768" s="1692"/>
      <c r="G768" s="1693" t="s">
        <v>150</v>
      </c>
      <c r="H768" s="1694">
        <f>VLOOKUP($A757,'Result Entry'!$B$9:$FW$108,10,0)</f>
        <v>0.0</v>
      </c>
      <c r="I768" s="1694"/>
      <c r="J768" s="1694"/>
      <c r="K768" s="1694"/>
      <c r="L768" s="1694"/>
      <c r="M768" s="1694"/>
      <c r="N768" s="1695"/>
    </row>
    <row r="769" spans="8:8" ht="30.0" customHeight="1">
      <c r="A769" s="1443"/>
      <c r="B769" s="1503" t="s">
        <v>70</v>
      </c>
      <c r="C769" s="1696" t="s">
        <v>168</v>
      </c>
      <c r="D769" s="1697"/>
      <c r="E769" s="1698" t="s">
        <v>73</v>
      </c>
      <c r="F769" s="1699" t="s">
        <v>74</v>
      </c>
      <c r="G769" s="1700" t="s">
        <v>169</v>
      </c>
      <c r="H769" s="1701" t="s">
        <v>56</v>
      </c>
      <c r="I769" s="1702"/>
      <c r="J769" s="1703" t="s">
        <v>85</v>
      </c>
      <c r="K769" s="1704"/>
      <c r="L769" s="1705" t="s">
        <v>170</v>
      </c>
      <c r="M769" s="1706" t="s">
        <v>77</v>
      </c>
      <c r="N769" s="1707" t="s">
        <v>99</v>
      </c>
    </row>
    <row r="770" spans="8:8" ht="30.0" customHeight="1">
      <c r="A770" s="1443"/>
      <c r="B770" s="1503"/>
      <c r="C770" s="1708"/>
      <c r="D770" s="1709"/>
      <c r="E770" s="1710"/>
      <c r="F770" s="1711"/>
      <c r="G770" s="1712"/>
      <c r="H770" s="1713"/>
      <c r="I770" s="1714"/>
      <c r="J770" s="1715"/>
      <c r="K770" s="1716"/>
      <c r="L770" s="1717"/>
      <c r="M770" s="1718"/>
      <c r="N770" s="1719"/>
    </row>
    <row r="771" spans="8:8" ht="39.75" customHeight="1">
      <c r="A771" s="1443"/>
      <c r="B771" s="1503" t="s">
        <v>70</v>
      </c>
      <c r="C771" s="1528" t="s">
        <v>57</v>
      </c>
      <c r="D771" s="1529"/>
      <c r="E771" s="1720">
        <f>'Result Entry'!$L$7</f>
        <v>10.0</v>
      </c>
      <c r="F771" s="1721">
        <f>'Result Entry'!$M$7</f>
        <v>10.0</v>
      </c>
      <c r="G771" s="1722">
        <f t="shared" si="63" ref="G771:G776">SUM(E771:F771)</f>
        <v>20.0</v>
      </c>
      <c r="H771" s="1723">
        <f>'Result Entry'!$AU$7</f>
        <v>70.0</v>
      </c>
      <c r="I771" s="1724"/>
      <c r="J771" s="1725">
        <f>'Result Entry'!$AY$7</f>
        <v>100.0</v>
      </c>
      <c r="K771" s="1724"/>
      <c r="L771" s="1722">
        <f t="shared" si="64" ref="L771:L776">SUM(H771,J771)</f>
        <v>170.0</v>
      </c>
      <c r="M771" s="1726">
        <f t="shared" si="65" ref="M771:M776">SUM(G771,L771)</f>
        <v>190.0</v>
      </c>
      <c r="N771" s="1727"/>
    </row>
    <row r="772" spans="8:8" s="1538" ht="54.0" customFormat="1" customHeight="1">
      <c r="A772" s="1443"/>
      <c r="B772" s="1539" t="s">
        <v>70</v>
      </c>
      <c r="C772" s="1540" t="str">
        <f>'Result Entry'!$L$3</f>
        <v>HINDI Comp.</v>
      </c>
      <c r="D772" s="1541"/>
      <c r="E772" s="1728">
        <f>IF($J760="TC",0,IF($J760="Nso",0,VLOOKUP($A757,'Result Entry'!$B$9:$FW$108,11,0)))</f>
        <v>0.0</v>
      </c>
      <c r="F772" s="1729">
        <f>IF($J760="TC",0,IF($J760="Nso",0,VLOOKUP($A757,'Result Entry'!$B$9:$FW$108,12,0)))</f>
        <v>0.0</v>
      </c>
      <c r="G772" s="1730">
        <f t="shared" si="63"/>
        <v>0.0</v>
      </c>
      <c r="H772" s="1677">
        <f>IF($J760="TC",0,IF($J760="Nso",0,VLOOKUP($A757,'Result Entry'!$B$9:$FW$108,16,0)))</f>
        <v>0.0</v>
      </c>
      <c r="I772" s="1731"/>
      <c r="J772" s="1732">
        <f>IF($J760="TC",0,IF($J760="Nso",0,VLOOKUP($A757,'Result Entry'!$B$9:$FW$108,19,0)))</f>
        <v>0.0</v>
      </c>
      <c r="K772" s="1731"/>
      <c r="L772" s="1733">
        <f t="shared" si="64"/>
        <v>0.0</v>
      </c>
      <c r="M772" s="1734">
        <f t="shared" si="65"/>
        <v>0.0</v>
      </c>
      <c r="N772" s="1735" t="str">
        <f>IF($J760="TC",0,IF($J760="Nso",0,VLOOKUP($A757,'Result Entry'!$B$9:$FW$108,24,0)))</f>
        <v/>
      </c>
    </row>
    <row r="773" spans="8:8" s="1538" ht="54.0" customFormat="1" customHeight="1">
      <c r="A773" s="1443"/>
      <c r="B773" s="1539" t="s">
        <v>70</v>
      </c>
      <c r="C773" s="1551" t="str">
        <f>'Result Entry'!$Z$3</f>
        <v>ENGLISH Comp.</v>
      </c>
      <c r="D773" s="1552"/>
      <c r="E773" s="1728">
        <f>IF($J760="TC",0,IF($J760="Nso",0,VLOOKUP($A757,'Result Entry'!$B$9:$FW$108,25,0)))</f>
        <v>0.0</v>
      </c>
      <c r="F773" s="1729">
        <f>IF($J760="TC",0,IF($J760="Nso",0,VLOOKUP($A757,'Result Entry'!$B$9:$FW$108,26,0)))</f>
        <v>0.0</v>
      </c>
      <c r="G773" s="1736">
        <f t="shared" si="63"/>
        <v>0.0</v>
      </c>
      <c r="H773" s="1683">
        <f>IF($J760="TC",0,IF($J760="Nso",0,VLOOKUP($A757,'Result Entry'!$B$9:$FW$108,30,0)))</f>
        <v>0.0</v>
      </c>
      <c r="I773" s="1737"/>
      <c r="J773" s="1738">
        <f>IF($J760="TC",0,IF($J760="Nso",0,VLOOKUP($A757,'Result Entry'!$B$9:$FW$108,33,0)))</f>
        <v>0.0</v>
      </c>
      <c r="K773" s="1737"/>
      <c r="L773" s="1733">
        <f t="shared" si="64"/>
        <v>0.0</v>
      </c>
      <c r="M773" s="1734">
        <f t="shared" si="65"/>
        <v>0.0</v>
      </c>
      <c r="N773" s="1735" t="str">
        <f>IF($J760="TC",0,IF($J760="Nso",0,VLOOKUP($A757,'Result Entry'!$B$9:$FW$108,38,0)))</f>
        <v/>
      </c>
    </row>
    <row r="774" spans="8:8" s="1538" ht="54.0" customFormat="1" customHeight="1">
      <c r="A774" s="1443"/>
      <c r="B774" s="1539" t="s">
        <v>70</v>
      </c>
      <c r="C774" s="1551" t="str">
        <f>'Result Entry'!$AO$3</f>
        <v>PHYSICS</v>
      </c>
      <c r="D774" s="1552"/>
      <c r="E774" s="1728">
        <f>IF($J760="TC",0,IF($J760="Nso",0,VLOOKUP($A757,'Result Entry'!$B$9:$FW$108,39,0)))</f>
        <v>0.0</v>
      </c>
      <c r="F774" s="1729">
        <f>IF($J760="TC",0,IF($J760="Nso",0,VLOOKUP($A757,'Result Entry'!$B$9:$FW$108,40,0)))</f>
        <v>0.0</v>
      </c>
      <c r="G774" s="1736">
        <f t="shared" si="63"/>
        <v>0.0</v>
      </c>
      <c r="H774" s="1683">
        <f>IF($J760="TC",0,IF($J760="Nso",0,VLOOKUP($A757,'Result Entry'!$B$9:$FW$108,45,0)))</f>
        <v>0.0</v>
      </c>
      <c r="I774" s="1737"/>
      <c r="J774" s="1738">
        <f>IF($J760="TC",0,IF($J760="Nso",0,VLOOKUP($A757,'Result Entry'!$B$9:$FW$108,49,0)))</f>
        <v>0.0</v>
      </c>
      <c r="K774" s="1737"/>
      <c r="L774" s="1733">
        <f t="shared" si="64"/>
        <v>0.0</v>
      </c>
      <c r="M774" s="1734">
        <f t="shared" si="65"/>
        <v>0.0</v>
      </c>
      <c r="N774" s="1735" t="str">
        <f>IF($J760="TC",0,IF($J760="Nso",0,VLOOKUP($A757,'Result Entry'!$B$9:$FW$108,54,0)))</f>
        <v/>
      </c>
    </row>
    <row r="775" spans="8:8" s="1538" ht="54.0" customFormat="1" customHeight="1">
      <c r="A775" s="1443"/>
      <c r="B775" s="1539" t="s">
        <v>70</v>
      </c>
      <c r="C775" s="1551" t="str">
        <f>'Result Entry'!$BF$3</f>
        <v>CHEMISTRY</v>
      </c>
      <c r="D775" s="1552"/>
      <c r="E775" s="1728" t="str">
        <f>IF($J760="TC",0,IF($J760="Nso",0,VLOOKUP($A757,'Result Entry'!$B$9:$FW$108,55,0)))</f>
        <v/>
      </c>
      <c r="F775" s="1729">
        <f>IF($J760="TC",0,IF($J760="Nso",0,VLOOKUP($A757,'Result Entry'!$B$9:$FW$108,56,0)))</f>
        <v>0.0</v>
      </c>
      <c r="G775" s="1736">
        <f t="shared" si="63"/>
        <v>0.0</v>
      </c>
      <c r="H775" s="1683">
        <f>IF($J760="TC",0,IF($J760="Nso",0,VLOOKUP($A757,'Result Entry'!$B$9:$FW$108,61,0)))</f>
        <v>0.0</v>
      </c>
      <c r="I775" s="1737"/>
      <c r="J775" s="1738">
        <f>IF($J760="TC",0,IF($J760="Nso",0,VLOOKUP($A757,'Result Entry'!$B$9:$FW$108,65,0)))</f>
        <v>0.0</v>
      </c>
      <c r="K775" s="1737"/>
      <c r="L775" s="1733">
        <f t="shared" si="64"/>
        <v>0.0</v>
      </c>
      <c r="M775" s="1734">
        <f t="shared" si="65"/>
        <v>0.0</v>
      </c>
      <c r="N775" s="1735" t="str">
        <f>IF($J760="TC",0,IF($J760="Nso",0,VLOOKUP($A757,'Result Entry'!$B$9:$FW$108,70,0)))</f>
        <v/>
      </c>
    </row>
    <row r="776" spans="8:8" s="1538" ht="54.0" customFormat="1" customHeight="1">
      <c r="A776" s="1443"/>
      <c r="B776" s="1539" t="s">
        <v>70</v>
      </c>
      <c r="C776" s="1551" t="str">
        <f>'Result Entry'!$BW$3</f>
        <v>BIOLOGY</v>
      </c>
      <c r="D776" s="1552"/>
      <c r="E776" s="1739" t="str">
        <f>IF($J760="TC",0,IF($J760="Nso",0,VLOOKUP($A757,'Result Entry'!$B$9:$FW$108,71,0)))</f>
        <v/>
      </c>
      <c r="F776" s="1740" t="str">
        <f>IF($J760="TC",0,IF($J760="Nso",0,VLOOKUP($A757,'Result Entry'!$B$9:$FW$108,72,0)))</f>
        <v/>
      </c>
      <c r="G776" s="1741">
        <f t="shared" si="63"/>
        <v>0.0</v>
      </c>
      <c r="H776" s="1742">
        <f>IF($J760="TC",0,IF($J760="Nso",0,VLOOKUP($A757,'Result Entry'!$B$9:$FW$108,77,0)))</f>
        <v>0.0</v>
      </c>
      <c r="I776" s="1743"/>
      <c r="J776" s="1744">
        <f>IF($J760="TC",0,IF($J760="Nso",0,VLOOKUP($A757,'Result Entry'!$B$9:$FW$108,81,0)))</f>
        <v>0.0</v>
      </c>
      <c r="K776" s="1743"/>
      <c r="L776" s="1745">
        <f t="shared" si="64"/>
        <v>0.0</v>
      </c>
      <c r="M776" s="1746">
        <f t="shared" si="65"/>
        <v>0.0</v>
      </c>
      <c r="N776" s="1735">
        <f>IF($J760="TC",0,IF($J760="Nso",0,VLOOKUP($A757,'Result Entry'!$B$9:$FW$108,86,0)))</f>
        <v>0.0</v>
      </c>
    </row>
    <row r="777" spans="8:8" ht="39.75" customHeight="1">
      <c r="A777" s="1443"/>
      <c r="B777" s="1503" t="s">
        <v>70</v>
      </c>
      <c r="C777" s="1565" t="s">
        <v>78</v>
      </c>
      <c r="D777" s="1566"/>
      <c r="E777" s="1567"/>
      <c r="F777" s="1747" t="s">
        <v>79</v>
      </c>
      <c r="G777" s="1748"/>
      <c r="H777" s="1747" t="s">
        <v>80</v>
      </c>
      <c r="I777" s="1749"/>
      <c r="J777" s="1750" t="s">
        <v>42</v>
      </c>
      <c r="K777" s="1797" t="s">
        <v>92</v>
      </c>
      <c r="L777" s="1752" t="s">
        <v>40</v>
      </c>
      <c r="M777" s="1753"/>
      <c r="N777" s="1754" t="s">
        <v>44</v>
      </c>
    </row>
    <row r="778" spans="8:8" ht="39.75" customHeight="1">
      <c r="A778" s="1443"/>
      <c r="B778" s="1503" t="s">
        <v>70</v>
      </c>
      <c r="C778" s="1577"/>
      <c r="D778" s="1578"/>
      <c r="E778" s="1579"/>
      <c r="F778" s="1755">
        <f>IF($J760="TC",0,IF($J760="Nso",0,VLOOKUP($A757,'Result Entry'!$B$9:$FW$108,146,0)))</f>
        <v>0.0</v>
      </c>
      <c r="G778" s="1756"/>
      <c r="H778" s="1757">
        <f>IF($J760="TC",0,IF($J760="Nso",0,VLOOKUP($A757,'Result Entry'!$B$9:$FW$108,147,0)))</f>
        <v>0.0</v>
      </c>
      <c r="I778" s="1758"/>
      <c r="J778" s="1584">
        <f>IF($J760="TC",0,IF($J760="Nso",0,VLOOKUP($A757,'Result Entry'!$B$9:$FW$108,148,0)))</f>
        <v>0.0</v>
      </c>
      <c r="K778" s="1759" t="str">
        <f>IF($J760="TC",0,IF($J760="Nso",0,VLOOKUP($A757,'Result Entry'!$B$9:$FW$108,149,0)))</f>
        <v/>
      </c>
      <c r="L778" s="1586">
        <f>IF($J760="TC",0,IF($J760="Nso",0,VLOOKUP($A757,'Result Entry'!$B$9:$FW$108,150,0)))</f>
        <v>0.0</v>
      </c>
      <c r="M778" s="1587"/>
      <c r="N778" s="1588">
        <f>IF($J760="TC",0,IF($J760="Nso",0,VLOOKUP($A757,'Result Entry'!$B$9:$FW$108,152,0)))</f>
        <v>0.0</v>
      </c>
    </row>
    <row r="779" spans="8:8" ht="39.75" customHeight="1">
      <c r="A779" s="1443"/>
      <c r="B779" s="1503" t="s">
        <v>70</v>
      </c>
      <c r="C779" s="1589" t="s">
        <v>59</v>
      </c>
      <c r="D779" s="1590"/>
      <c r="E779" s="1590"/>
      <c r="F779" s="1590"/>
      <c r="G779" s="1590"/>
      <c r="H779" s="1591"/>
      <c r="I779" s="1592" t="s">
        <v>60</v>
      </c>
      <c r="J779" s="1593"/>
      <c r="K779" s="1760">
        <f>VLOOKUP($A757,'Result Entry'!$B$9:$FW$108,143,0)</f>
        <v>0.0</v>
      </c>
      <c r="L779" s="1761"/>
      <c r="M779" s="1596" t="s">
        <v>38</v>
      </c>
      <c r="N779" s="1597"/>
    </row>
    <row r="780" spans="8:8" ht="39.75" customHeight="1">
      <c r="A780" s="1443"/>
      <c r="B780" s="1503" t="s">
        <v>70</v>
      </c>
      <c r="C780" s="1598" t="s">
        <v>55</v>
      </c>
      <c r="D780" s="1599"/>
      <c r="E780" s="1599"/>
      <c r="F780" s="1600" t="s">
        <v>158</v>
      </c>
      <c r="G780" s="1601"/>
      <c r="H780" s="1602" t="s">
        <v>48</v>
      </c>
      <c r="I780" s="1603" t="s">
        <v>61</v>
      </c>
      <c r="J780" s="1604"/>
      <c r="K780" s="1762">
        <f>VLOOKUP($A757,'Result Entry'!$B$9:$FW$108,144,0)</f>
        <v>0.0</v>
      </c>
      <c r="L780" s="1763"/>
      <c r="M780" s="1607">
        <f>VLOOKUP($A757,'Result Entry'!$B$9:$FW$108,145,0)</f>
        <v>0.0</v>
      </c>
      <c r="N780" s="1608"/>
    </row>
    <row r="781" spans="8:8" ht="39.75" customHeight="1">
      <c r="A781" s="1443"/>
      <c r="B781" s="1503" t="s">
        <v>70</v>
      </c>
      <c r="C781" s="1598"/>
      <c r="D781" s="1599"/>
      <c r="E781" s="1599"/>
      <c r="F781" s="1609"/>
      <c r="G781" s="1610"/>
      <c r="H781" s="1611" t="s">
        <v>100</v>
      </c>
      <c r="I781" s="1612" t="s">
        <v>62</v>
      </c>
      <c r="J781" s="1613"/>
      <c r="K781" s="1764">
        <f>IF($J760="TC","Transferred",IF($J760="Nso","NameSeparated",VLOOKUP($A757,'Result Entry'!$B$9:$FW$108,153,0)))</f>
        <v>0.0</v>
      </c>
      <c r="L781" s="1764"/>
      <c r="M781" s="1764"/>
      <c r="N781" s="1765"/>
    </row>
    <row r="782" spans="8:8" ht="39.75" customHeight="1">
      <c r="A782" s="1443"/>
      <c r="B782" s="1503" t="s">
        <v>70</v>
      </c>
      <c r="C782" s="1766" t="str">
        <f>'Result Entry'!$DU$3</f>
        <v>Foundation Of Information Tech.</v>
      </c>
      <c r="D782" s="1767"/>
      <c r="E782" s="1768"/>
      <c r="F782" s="1769" t="str">
        <f>IF($J760="TC",0,IF($J760="Nso",0,VLOOKUP($A757,'Result Entry'!$B$9:$GS$108,170,0)))</f>
        <v/>
      </c>
      <c r="G782" s="1769"/>
      <c r="H782" s="1770">
        <f>IF($J760="TC",0,IF($J760="Nso",0,VLOOKUP($A757,'Result Entry'!$B$9:$GS$108,112,0)))</f>
        <v>0.0</v>
      </c>
      <c r="I782" s="1621" t="s">
        <v>72</v>
      </c>
      <c r="J782" s="1622"/>
      <c r="K782" s="1771">
        <f>'Result Entry'!$T$2</f>
        <v>45041.0</v>
      </c>
      <c r="L782" s="1772"/>
      <c r="M782" s="1772"/>
      <c r="N782" s="1773"/>
    </row>
    <row r="783" spans="8:8" ht="39.75" customHeight="1">
      <c r="A783" s="1443"/>
      <c r="B783" s="1503" t="s">
        <v>70</v>
      </c>
      <c r="C783" s="1774" t="str">
        <f>'Result Entry'!$EI$3</f>
        <v>G.I.A.I.-II</v>
      </c>
      <c r="D783" s="1775"/>
      <c r="E783" s="1776"/>
      <c r="F783" s="1769" t="str">
        <f>IF($J760="TC",0,IF($J760="Nso",0,VLOOKUP($A757,'Result Entry'!$B$9:$GS$108,174,0)))</f>
        <v/>
      </c>
      <c r="G783" s="1769"/>
      <c r="H783" s="1770">
        <f>IF($J760="TC",0,IF($J760="Nso",0,VLOOKUP($A757,'Result Entry'!$B$9:$GS$108,124,0)))</f>
        <v>0.0</v>
      </c>
      <c r="I783" s="1626"/>
      <c r="J783" s="1627"/>
      <c r="K783" s="1627"/>
      <c r="L783" s="1627"/>
      <c r="M783" s="1627"/>
      <c r="N783" s="1628"/>
    </row>
    <row r="784" spans="8:8" ht="39.75" customHeight="1">
      <c r="A784" s="1443"/>
      <c r="B784" s="1503" t="s">
        <v>70</v>
      </c>
      <c r="C784" s="1774" t="str">
        <f>'Result Entry'!$EU$3</f>
        <v>SOC.SER.PLAN</v>
      </c>
      <c r="D784" s="1775"/>
      <c r="E784" s="1776"/>
      <c r="F784" s="1769">
        <f>IF($J760="TC",0,IF($J760="Nso",0,VLOOKUP($A757,'Result Entry'!$B$9:$HS$108,178,0)))</f>
        <v>0.0</v>
      </c>
      <c r="G784" s="1769"/>
      <c r="H784" s="1770">
        <f>IF($J760="TC",0,IF($J760="Nso",0,VLOOKUP($A757,'Result Entry'!$B$9:$GS$108,136,0)))</f>
        <v>0.0</v>
      </c>
      <c r="I784" s="1629" t="s">
        <v>175</v>
      </c>
      <c r="J784" s="1630"/>
      <c r="K784" s="1798"/>
      <c r="L784" s="1799"/>
      <c r="M784" s="1799"/>
      <c r="N784" s="1800"/>
    </row>
    <row r="785" spans="8:8" ht="39.75" customHeight="1">
      <c r="A785" s="1443"/>
      <c r="B785" s="1503" t="s">
        <v>70</v>
      </c>
      <c r="C785" s="1774" t="str">
        <f>'Result Entry'!$FG$3</f>
        <v>Jeewan Kaushal</v>
      </c>
      <c r="D785" s="1775"/>
      <c r="E785" s="1776"/>
      <c r="F785" s="1769" t="str">
        <f>IF($J760="TC",0,IF($J760="Nso",0,VLOOKUP($A757,'Result Entry'!$B$9:$HS$108,182,0)))</f>
        <v/>
      </c>
      <c r="G785" s="1769"/>
      <c r="H785" s="1770">
        <f>IF($J760="TC",0,IF($J760="Nso",0,VLOOKUP($A757,'Result Entry'!$B$9:$HS$108,136,0)))</f>
        <v>0.0</v>
      </c>
      <c r="I785" s="1629" t="s">
        <v>149</v>
      </c>
      <c r="J785" s="1630"/>
      <c r="K785" s="1630"/>
      <c r="L785" s="1630"/>
      <c r="M785" s="1630"/>
      <c r="N785" s="1634"/>
    </row>
    <row r="786" spans="8:8" ht="39.75" customHeight="1">
      <c r="A786" s="1443"/>
      <c r="B786" s="1483" t="s">
        <v>70</v>
      </c>
      <c r="C786" s="1777" t="s">
        <v>181</v>
      </c>
      <c r="D786" s="1778"/>
      <c r="E786" s="1779"/>
      <c r="F786" s="1780" t="s">
        <v>182</v>
      </c>
      <c r="G786" s="1781"/>
      <c r="H786" s="1782" t="s">
        <v>31</v>
      </c>
      <c r="I786" s="1629" t="s">
        <v>176</v>
      </c>
      <c r="J786" s="1630"/>
      <c r="K786" s="1630"/>
      <c r="L786" s="1630"/>
      <c r="M786" s="1630"/>
      <c r="N786" s="1634"/>
    </row>
    <row r="787" spans="8:8" ht="39.75" customHeight="1">
      <c r="A787" s="1443"/>
      <c r="B787" s="1483" t="s">
        <v>70</v>
      </c>
      <c r="C787" s="1783"/>
      <c r="D787" s="1784"/>
      <c r="E787" s="1785"/>
      <c r="F787" s="1786" t="s">
        <v>183</v>
      </c>
      <c r="G787" s="1787"/>
      <c r="H787" s="1788" t="s">
        <v>180</v>
      </c>
      <c r="I787" s="1647" t="s">
        <v>68</v>
      </c>
      <c r="J787" s="1648"/>
      <c r="K787" s="1648"/>
      <c r="L787" s="1648"/>
      <c r="M787" s="1648"/>
      <c r="N787" s="1649"/>
    </row>
    <row r="788" spans="8:8" ht="39.75" customHeight="1">
      <c r="A788" s="1443"/>
      <c r="B788" s="1483" t="s">
        <v>70</v>
      </c>
      <c r="C788" s="1783"/>
      <c r="D788" s="1784"/>
      <c r="E788" s="1785"/>
      <c r="F788" s="1786" t="s">
        <v>186</v>
      </c>
      <c r="G788" s="1787"/>
      <c r="H788" s="1788" t="s">
        <v>63</v>
      </c>
      <c r="I788" s="1650"/>
      <c r="J788" s="1651"/>
      <c r="K788" s="1651"/>
      <c r="L788" s="1651"/>
      <c r="M788" s="1651"/>
      <c r="N788" s="1652"/>
    </row>
    <row r="789" spans="8:8" ht="39.75" customHeight="1">
      <c r="A789" s="1443"/>
      <c r="B789" s="1483" t="s">
        <v>70</v>
      </c>
      <c r="C789" s="1783"/>
      <c r="D789" s="1784"/>
      <c r="E789" s="1785"/>
      <c r="F789" s="1786" t="s">
        <v>187</v>
      </c>
      <c r="G789" s="1787"/>
      <c r="H789" s="1788" t="s">
        <v>64</v>
      </c>
      <c r="I789" s="1650"/>
      <c r="J789" s="1651"/>
      <c r="K789" s="1651"/>
      <c r="L789" s="1651"/>
      <c r="M789" s="1651"/>
      <c r="N789" s="1652"/>
    </row>
    <row r="790" spans="8:8" ht="39.75" customHeight="1">
      <c r="A790" s="1443"/>
      <c r="B790" s="1483" t="s">
        <v>70</v>
      </c>
      <c r="C790" s="1783"/>
      <c r="D790" s="1784"/>
      <c r="E790" s="1785"/>
      <c r="F790" s="1786" t="s">
        <v>184</v>
      </c>
      <c r="G790" s="1787"/>
      <c r="H790" s="1788" t="s">
        <v>66</v>
      </c>
      <c r="I790" s="1653" t="s">
        <v>81</v>
      </c>
      <c r="J790" s="1654"/>
      <c r="K790" s="1654"/>
      <c r="L790" s="1654"/>
      <c r="M790" s="1654"/>
      <c r="N790" s="1655"/>
    </row>
    <row r="791" spans="8:8" ht="39.75" customHeight="1">
      <c r="A791" s="1443"/>
      <c r="B791" s="1656" t="s">
        <v>70</v>
      </c>
      <c r="C791" s="1789"/>
      <c r="D791" s="1790"/>
      <c r="E791" s="1791"/>
      <c r="F791" s="1792" t="s">
        <v>185</v>
      </c>
      <c r="G791" s="1793"/>
      <c r="H791" s="1794" t="s">
        <v>65</v>
      </c>
      <c r="I791" s="1663"/>
      <c r="J791" s="1664"/>
      <c r="K791" s="1664"/>
      <c r="L791" s="1664"/>
      <c r="M791" s="1664"/>
      <c r="N791" s="1665"/>
    </row>
    <row r="792" spans="8:8" s="927" ht="123.75" customFormat="1" customHeight="1">
      <c r="A792" s="1439"/>
      <c r="B792" s="1795"/>
      <c r="C792" s="1796"/>
      <c r="D792" s="1796"/>
      <c r="E792" s="1796"/>
      <c r="F792" s="1796"/>
      <c r="G792" s="1796"/>
      <c r="H792" s="1796"/>
      <c r="I792" s="1796"/>
      <c r="J792" s="1796"/>
      <c r="K792" s="1796"/>
      <c r="L792" s="1796"/>
      <c r="M792" s="1796"/>
      <c r="N792" s="1796"/>
    </row>
    <row r="793" spans="8:8" ht="24.75" customHeight="1">
      <c r="A793" s="1441">
        <f>A757+1</f>
        <v>23.0</v>
      </c>
      <c r="B793" s="1442" t="s">
        <v>51</v>
      </c>
      <c r="C793" s="1442"/>
      <c r="D793" s="1442"/>
      <c r="E793" s="1442"/>
      <c r="F793" s="1442"/>
      <c r="G793" s="1442"/>
      <c r="H793" s="1442"/>
      <c r="I793" s="1442"/>
      <c r="J793" s="1442"/>
      <c r="K793" s="1442"/>
      <c r="L793" s="1442"/>
      <c r="M793" s="1442"/>
      <c r="N793" s="1442"/>
    </row>
    <row r="794" spans="8:8" ht="62.25" customHeight="1">
      <c r="A794" s="1443"/>
      <c r="B794" s="1444"/>
      <c r="C794" s="1445"/>
      <c r="D794" s="1671" t="str">
        <f>Master!$E$8</f>
        <v>Govt. Sr. Secondary School </v>
      </c>
      <c r="E794" s="1672"/>
      <c r="F794" s="1672"/>
      <c r="G794" s="1672"/>
      <c r="H794" s="1672"/>
      <c r="I794" s="1672"/>
      <c r="J794" s="1672"/>
      <c r="K794" s="1672"/>
      <c r="L794" s="1672"/>
      <c r="M794" s="1672"/>
      <c r="N794" s="1673"/>
    </row>
    <row r="795" spans="8:8" ht="33.0" customHeight="1">
      <c r="A795" s="1443"/>
      <c r="B795" s="1449"/>
      <c r="C795" s="1450"/>
      <c r="D795" s="1451" t="str">
        <f>Master!$E$11</f>
        <v>P.S.-Bapini (Jodhpur)</v>
      </c>
      <c r="E795" s="1452"/>
      <c r="F795" s="1452"/>
      <c r="G795" s="1452"/>
      <c r="H795" s="1452"/>
      <c r="I795" s="1452"/>
      <c r="J795" s="1452"/>
      <c r="K795" s="1452"/>
      <c r="L795" s="1452"/>
      <c r="M795" s="1452"/>
      <c r="N795" s="1453"/>
    </row>
    <row r="796" spans="8:8" ht="30.0" customHeight="1">
      <c r="A796" s="1443"/>
      <c r="B796" s="1454"/>
      <c r="C796" s="1455" t="s">
        <v>151</v>
      </c>
      <c r="D796" s="1456"/>
      <c r="E796" s="1456"/>
      <c r="F796" s="1456"/>
      <c r="G796" s="1457"/>
      <c r="H796" s="1458" t="s">
        <v>128</v>
      </c>
      <c r="I796" s="1458"/>
      <c r="J796" s="1674">
        <f>VLOOKUP(A793,'Result Entry'!$B$6:$K$108,6,0)</f>
        <v>0.0</v>
      </c>
      <c r="K796" s="1460" t="s">
        <v>69</v>
      </c>
      <c r="L796" s="1461"/>
      <c r="M796" s="1462">
        <f>Master!$E$14</f>
        <v>8.151106901E9</v>
      </c>
      <c r="N796" s="1463"/>
    </row>
    <row r="797" spans="8:8" ht="30.0" customHeight="1">
      <c r="A797" s="1443"/>
      <c r="B797" s="1464"/>
      <c r="C797" s="1465"/>
      <c r="D797" s="1466"/>
      <c r="E797" s="1466"/>
      <c r="F797" s="1466"/>
      <c r="G797" s="1467"/>
      <c r="H797" s="1468"/>
      <c r="I797" s="1468"/>
      <c r="J797" s="1675"/>
      <c r="K797" s="1470" t="s">
        <v>67</v>
      </c>
      <c r="L797" s="1471"/>
      <c r="M797" s="1472"/>
      <c r="N797" s="1473"/>
      <c r="O797" s="23" t="s">
        <v>157</v>
      </c>
    </row>
    <row r="798" spans="8:8" ht="30.0" customHeight="1">
      <c r="A798" s="1443"/>
      <c r="B798" s="1464"/>
      <c r="C798" s="1474"/>
      <c r="D798" s="1475"/>
      <c r="E798" s="1475"/>
      <c r="F798" s="1475"/>
      <c r="G798" s="1476"/>
      <c r="H798" s="1477"/>
      <c r="I798" s="1477"/>
      <c r="J798" s="1676"/>
      <c r="K798" s="1479" t="s">
        <v>52</v>
      </c>
      <c r="L798" s="1480"/>
      <c r="M798" s="1481" t="str">
        <f>Master!$E$6</f>
        <v>2022-23</v>
      </c>
      <c r="N798" s="1482"/>
    </row>
    <row r="799" spans="8:8" ht="39.75" customHeight="1">
      <c r="A799" s="1443"/>
      <c r="B799" s="1483" t="s">
        <v>70</v>
      </c>
      <c r="C799" s="1677" t="s">
        <v>21</v>
      </c>
      <c r="D799" s="1678"/>
      <c r="E799" s="1678"/>
      <c r="F799" s="1679"/>
      <c r="G799" s="1680" t="s">
        <v>150</v>
      </c>
      <c r="H799" s="1681">
        <f>VLOOKUP($A793,'Result Entry'!$B$9:$FW$108,4,0)</f>
        <v>0.0</v>
      </c>
      <c r="I799" s="1681"/>
      <c r="J799" s="1681"/>
      <c r="K799" s="1681"/>
      <c r="L799" s="1681"/>
      <c r="M799" s="1681"/>
      <c r="N799" s="1682"/>
    </row>
    <row r="800" spans="8:8" ht="39.75" customHeight="1">
      <c r="A800" s="1443"/>
      <c r="B800" s="1483" t="s">
        <v>70</v>
      </c>
      <c r="C800" s="1683" t="s">
        <v>23</v>
      </c>
      <c r="D800" s="1684"/>
      <c r="E800" s="1684"/>
      <c r="F800" s="1685"/>
      <c r="G800" s="1686" t="s">
        <v>150</v>
      </c>
      <c r="H800" s="1687">
        <f>VLOOKUP($A793,'Result Entry'!$B$9:$FW$108,7,0)</f>
        <v>0.0</v>
      </c>
      <c r="I800" s="1687"/>
      <c r="J800" s="1687"/>
      <c r="K800" s="1687"/>
      <c r="L800" s="1687"/>
      <c r="M800" s="1687"/>
      <c r="N800" s="1688"/>
    </row>
    <row r="801" spans="8:8" ht="39.75" customHeight="1">
      <c r="A801" s="1443"/>
      <c r="B801" s="1483" t="s">
        <v>70</v>
      </c>
      <c r="C801" s="1683" t="s">
        <v>24</v>
      </c>
      <c r="D801" s="1684"/>
      <c r="E801" s="1684"/>
      <c r="F801" s="1685"/>
      <c r="G801" s="1686" t="s">
        <v>150</v>
      </c>
      <c r="H801" s="1687">
        <f>VLOOKUP($A793,'Result Entry'!$B$9:$FW$108,8,0)</f>
        <v>0.0</v>
      </c>
      <c r="I801" s="1687"/>
      <c r="J801" s="1687"/>
      <c r="K801" s="1687"/>
      <c r="L801" s="1687"/>
      <c r="M801" s="1687"/>
      <c r="N801" s="1688"/>
    </row>
    <row r="802" spans="8:8" ht="39.75" customHeight="1">
      <c r="A802" s="1443"/>
      <c r="B802" s="1483" t="s">
        <v>70</v>
      </c>
      <c r="C802" s="1683" t="s">
        <v>53</v>
      </c>
      <c r="D802" s="1684"/>
      <c r="E802" s="1684"/>
      <c r="F802" s="1685"/>
      <c r="G802" s="1686" t="s">
        <v>150</v>
      </c>
      <c r="H802" s="1687">
        <f>VLOOKUP($A793,'Result Entry'!$B$9:$FW$108,9,0)</f>
        <v>0.0</v>
      </c>
      <c r="I802" s="1687"/>
      <c r="J802" s="1687"/>
      <c r="K802" s="1687"/>
      <c r="L802" s="1687"/>
      <c r="M802" s="1687"/>
      <c r="N802" s="1688"/>
    </row>
    <row r="803" spans="8:8" ht="39.75" customHeight="1">
      <c r="A803" s="1443"/>
      <c r="B803" s="1483" t="s">
        <v>70</v>
      </c>
      <c r="C803" s="1683" t="s">
        <v>54</v>
      </c>
      <c r="D803" s="1684"/>
      <c r="E803" s="1684"/>
      <c r="F803" s="1685"/>
      <c r="G803" s="1686" t="s">
        <v>150</v>
      </c>
      <c r="H803" s="1689" t="str">
        <f>CONCATENATE('Result Entry'!$G$4,'Result Entry'!$J$4)</f>
        <v>11(A)</v>
      </c>
      <c r="I803" s="1687"/>
      <c r="J803" s="1687"/>
      <c r="K803" s="1687"/>
      <c r="L803" s="1687"/>
      <c r="M803" s="1687"/>
      <c r="N803" s="1688"/>
    </row>
    <row r="804" spans="8:8" ht="39.75" customHeight="1">
      <c r="A804" s="1443"/>
      <c r="B804" s="1483" t="s">
        <v>70</v>
      </c>
      <c r="C804" s="1690" t="s">
        <v>26</v>
      </c>
      <c r="D804" s="1691"/>
      <c r="E804" s="1691"/>
      <c r="F804" s="1692"/>
      <c r="G804" s="1693" t="s">
        <v>150</v>
      </c>
      <c r="H804" s="1694">
        <f>VLOOKUP($A793,'Result Entry'!$B$9:$FW$108,10,0)</f>
        <v>0.0</v>
      </c>
      <c r="I804" s="1694"/>
      <c r="J804" s="1694"/>
      <c r="K804" s="1694"/>
      <c r="L804" s="1694"/>
      <c r="M804" s="1694"/>
      <c r="N804" s="1695"/>
    </row>
    <row r="805" spans="8:8" ht="30.0" customHeight="1">
      <c r="A805" s="1443"/>
      <c r="B805" s="1503" t="s">
        <v>70</v>
      </c>
      <c r="C805" s="1696" t="s">
        <v>168</v>
      </c>
      <c r="D805" s="1697"/>
      <c r="E805" s="1698" t="s">
        <v>73</v>
      </c>
      <c r="F805" s="1699" t="s">
        <v>74</v>
      </c>
      <c r="G805" s="1700" t="s">
        <v>169</v>
      </c>
      <c r="H805" s="1701" t="s">
        <v>56</v>
      </c>
      <c r="I805" s="1702"/>
      <c r="J805" s="1703" t="s">
        <v>85</v>
      </c>
      <c r="K805" s="1704"/>
      <c r="L805" s="1705" t="s">
        <v>170</v>
      </c>
      <c r="M805" s="1706" t="s">
        <v>77</v>
      </c>
      <c r="N805" s="1707" t="s">
        <v>99</v>
      </c>
    </row>
    <row r="806" spans="8:8" ht="30.0" customHeight="1">
      <c r="A806" s="1443"/>
      <c r="B806" s="1503"/>
      <c r="C806" s="1708"/>
      <c r="D806" s="1709"/>
      <c r="E806" s="1710"/>
      <c r="F806" s="1711"/>
      <c r="G806" s="1712"/>
      <c r="H806" s="1713"/>
      <c r="I806" s="1714"/>
      <c r="J806" s="1715"/>
      <c r="K806" s="1716"/>
      <c r="L806" s="1717"/>
      <c r="M806" s="1718"/>
      <c r="N806" s="1719"/>
    </row>
    <row r="807" spans="8:8" ht="39.75" customHeight="1">
      <c r="A807" s="1443"/>
      <c r="B807" s="1503" t="s">
        <v>70</v>
      </c>
      <c r="C807" s="1528" t="s">
        <v>57</v>
      </c>
      <c r="D807" s="1529"/>
      <c r="E807" s="1720">
        <f>'Result Entry'!$L$7</f>
        <v>10.0</v>
      </c>
      <c r="F807" s="1721">
        <f>'Result Entry'!$M$7</f>
        <v>10.0</v>
      </c>
      <c r="G807" s="1722">
        <f t="shared" si="66" ref="G807:G812">SUM(E807:F807)</f>
        <v>20.0</v>
      </c>
      <c r="H807" s="1723">
        <f>'Result Entry'!$AU$7</f>
        <v>70.0</v>
      </c>
      <c r="I807" s="1724"/>
      <c r="J807" s="1725">
        <f>'Result Entry'!$AY$7</f>
        <v>100.0</v>
      </c>
      <c r="K807" s="1724"/>
      <c r="L807" s="1722">
        <f t="shared" si="67" ref="L807:L812">SUM(H807,J807)</f>
        <v>170.0</v>
      </c>
      <c r="M807" s="1726">
        <f t="shared" si="68" ref="M807:M812">SUM(G807,L807)</f>
        <v>190.0</v>
      </c>
      <c r="N807" s="1727"/>
    </row>
    <row r="808" spans="8:8" s="1538" ht="54.0" customFormat="1" customHeight="1">
      <c r="A808" s="1443"/>
      <c r="B808" s="1539" t="s">
        <v>70</v>
      </c>
      <c r="C808" s="1540" t="str">
        <f>'Result Entry'!$L$3</f>
        <v>HINDI Comp.</v>
      </c>
      <c r="D808" s="1541"/>
      <c r="E808" s="1728">
        <f>IF($J796="TC",0,IF($J796="Nso",0,VLOOKUP($A793,'Result Entry'!$B$9:$FW$108,11,0)))</f>
        <v>0.0</v>
      </c>
      <c r="F808" s="1729">
        <f>IF($J796="TC",0,IF($J796="Nso",0,VLOOKUP($A793,'Result Entry'!$B$9:$FW$108,12,0)))</f>
        <v>0.0</v>
      </c>
      <c r="G808" s="1730">
        <f t="shared" si="66"/>
        <v>0.0</v>
      </c>
      <c r="H808" s="1677">
        <f>IF($J796="TC",0,IF($J796="Nso",0,VLOOKUP($A793,'Result Entry'!$B$9:$FW$108,16,0)))</f>
        <v>0.0</v>
      </c>
      <c r="I808" s="1731"/>
      <c r="J808" s="1732">
        <f>IF($J796="TC",0,IF($J796="Nso",0,VLOOKUP($A793,'Result Entry'!$B$9:$FW$108,19,0)))</f>
        <v>0.0</v>
      </c>
      <c r="K808" s="1731"/>
      <c r="L808" s="1733">
        <f t="shared" si="67"/>
        <v>0.0</v>
      </c>
      <c r="M808" s="1734">
        <f t="shared" si="68"/>
        <v>0.0</v>
      </c>
      <c r="N808" s="1735" t="str">
        <f>IF($J796="TC",0,IF($J796="Nso",0,VLOOKUP($A793,'Result Entry'!$B$9:$FW$108,24,0)))</f>
        <v/>
      </c>
    </row>
    <row r="809" spans="8:8" s="1538" ht="54.0" customFormat="1" customHeight="1">
      <c r="A809" s="1443"/>
      <c r="B809" s="1539" t="s">
        <v>70</v>
      </c>
      <c r="C809" s="1551" t="str">
        <f>'Result Entry'!$Z$3</f>
        <v>ENGLISH Comp.</v>
      </c>
      <c r="D809" s="1552"/>
      <c r="E809" s="1728">
        <f>IF($J796="TC",0,IF($J796="Nso",0,VLOOKUP($A793,'Result Entry'!$B$9:$FW$108,25,0)))</f>
        <v>0.0</v>
      </c>
      <c r="F809" s="1729">
        <f>IF($J796="TC",0,IF($J796="Nso",0,VLOOKUP($A793,'Result Entry'!$B$9:$FW$108,26,0)))</f>
        <v>0.0</v>
      </c>
      <c r="G809" s="1736">
        <f t="shared" si="66"/>
        <v>0.0</v>
      </c>
      <c r="H809" s="1683">
        <f>IF($J796="TC",0,IF($J796="Nso",0,VLOOKUP($A793,'Result Entry'!$B$9:$FW$108,30,0)))</f>
        <v>0.0</v>
      </c>
      <c r="I809" s="1737"/>
      <c r="J809" s="1738">
        <f>IF($J796="TC",0,IF($J796="Nso",0,VLOOKUP($A793,'Result Entry'!$B$9:$FW$108,33,0)))</f>
        <v>0.0</v>
      </c>
      <c r="K809" s="1737"/>
      <c r="L809" s="1733">
        <f t="shared" si="67"/>
        <v>0.0</v>
      </c>
      <c r="M809" s="1734">
        <f t="shared" si="68"/>
        <v>0.0</v>
      </c>
      <c r="N809" s="1735" t="str">
        <f>IF($J796="TC",0,IF($J796="Nso",0,VLOOKUP($A793,'Result Entry'!$B$9:$FW$108,38,0)))</f>
        <v/>
      </c>
    </row>
    <row r="810" spans="8:8" s="1538" ht="54.0" customFormat="1" customHeight="1">
      <c r="A810" s="1443"/>
      <c r="B810" s="1539" t="s">
        <v>70</v>
      </c>
      <c r="C810" s="1551" t="str">
        <f>'Result Entry'!$AO$3</f>
        <v>PHYSICS</v>
      </c>
      <c r="D810" s="1552"/>
      <c r="E810" s="1728">
        <f>IF($J796="TC",0,IF($J796="Nso",0,VLOOKUP($A793,'Result Entry'!$B$9:$FW$108,39,0)))</f>
        <v>0.0</v>
      </c>
      <c r="F810" s="1729">
        <f>IF($J796="TC",0,IF($J796="Nso",0,VLOOKUP($A793,'Result Entry'!$B$9:$FW$108,40,0)))</f>
        <v>0.0</v>
      </c>
      <c r="G810" s="1736">
        <f t="shared" si="66"/>
        <v>0.0</v>
      </c>
      <c r="H810" s="1683">
        <f>IF($J796="TC",0,IF($J796="Nso",0,VLOOKUP($A793,'Result Entry'!$B$9:$FW$108,45,0)))</f>
        <v>0.0</v>
      </c>
      <c r="I810" s="1737"/>
      <c r="J810" s="1738">
        <f>IF($J796="TC",0,IF($J796="Nso",0,VLOOKUP($A793,'Result Entry'!$B$9:$FW$108,49,0)))</f>
        <v>0.0</v>
      </c>
      <c r="K810" s="1737"/>
      <c r="L810" s="1733">
        <f t="shared" si="67"/>
        <v>0.0</v>
      </c>
      <c r="M810" s="1734">
        <f t="shared" si="68"/>
        <v>0.0</v>
      </c>
      <c r="N810" s="1735" t="str">
        <f>IF($J796="TC",0,IF($J796="Nso",0,VLOOKUP($A793,'Result Entry'!$B$9:$FW$108,54,0)))</f>
        <v/>
      </c>
    </row>
    <row r="811" spans="8:8" s="1538" ht="54.0" customFormat="1" customHeight="1">
      <c r="A811" s="1443"/>
      <c r="B811" s="1539" t="s">
        <v>70</v>
      </c>
      <c r="C811" s="1551" t="str">
        <f>'Result Entry'!$BF$3</f>
        <v>CHEMISTRY</v>
      </c>
      <c r="D811" s="1552"/>
      <c r="E811" s="1728" t="str">
        <f>IF($J796="TC",0,IF($J796="Nso",0,VLOOKUP($A793,'Result Entry'!$B$9:$FW$108,55,0)))</f>
        <v/>
      </c>
      <c r="F811" s="1729">
        <f>IF($J796="TC",0,IF($J796="Nso",0,VLOOKUP($A793,'Result Entry'!$B$9:$FW$108,56,0)))</f>
        <v>0.0</v>
      </c>
      <c r="G811" s="1736">
        <f t="shared" si="66"/>
        <v>0.0</v>
      </c>
      <c r="H811" s="1683">
        <f>IF($J796="TC",0,IF($J796="Nso",0,VLOOKUP($A793,'Result Entry'!$B$9:$FW$108,61,0)))</f>
        <v>0.0</v>
      </c>
      <c r="I811" s="1737"/>
      <c r="J811" s="1738">
        <f>IF($J796="TC",0,IF($J796="Nso",0,VLOOKUP($A793,'Result Entry'!$B$9:$FW$108,65,0)))</f>
        <v>0.0</v>
      </c>
      <c r="K811" s="1737"/>
      <c r="L811" s="1733">
        <f t="shared" si="67"/>
        <v>0.0</v>
      </c>
      <c r="M811" s="1734">
        <f t="shared" si="68"/>
        <v>0.0</v>
      </c>
      <c r="N811" s="1735" t="str">
        <f>IF($J796="TC",0,IF($J796="Nso",0,VLOOKUP($A793,'Result Entry'!$B$9:$FW$108,70,0)))</f>
        <v/>
      </c>
    </row>
    <row r="812" spans="8:8" s="1538" ht="54.0" customFormat="1" customHeight="1">
      <c r="A812" s="1443"/>
      <c r="B812" s="1539" t="s">
        <v>70</v>
      </c>
      <c r="C812" s="1551" t="str">
        <f>'Result Entry'!$BW$3</f>
        <v>BIOLOGY</v>
      </c>
      <c r="D812" s="1552"/>
      <c r="E812" s="1739" t="str">
        <f>IF($J796="TC",0,IF($J796="Nso",0,VLOOKUP($A793,'Result Entry'!$B$9:$FW$108,71,0)))</f>
        <v/>
      </c>
      <c r="F812" s="1740" t="str">
        <f>IF($J796="TC",0,IF($J796="Nso",0,VLOOKUP($A793,'Result Entry'!$B$9:$FW$108,72,0)))</f>
        <v/>
      </c>
      <c r="G812" s="1741">
        <f t="shared" si="66"/>
        <v>0.0</v>
      </c>
      <c r="H812" s="1742">
        <f>IF($J796="TC",0,IF($J796="Nso",0,VLOOKUP($A793,'Result Entry'!$B$9:$FW$108,77,0)))</f>
        <v>0.0</v>
      </c>
      <c r="I812" s="1743"/>
      <c r="J812" s="1744">
        <f>IF($J796="TC",0,IF($J796="Nso",0,VLOOKUP($A793,'Result Entry'!$B$9:$FW$108,81,0)))</f>
        <v>0.0</v>
      </c>
      <c r="K812" s="1743"/>
      <c r="L812" s="1745">
        <f t="shared" si="67"/>
        <v>0.0</v>
      </c>
      <c r="M812" s="1746">
        <f t="shared" si="68"/>
        <v>0.0</v>
      </c>
      <c r="N812" s="1735">
        <f>IF($J796="TC",0,IF($J796="Nso",0,VLOOKUP($A793,'Result Entry'!$B$9:$FW$108,86,0)))</f>
        <v>0.0</v>
      </c>
    </row>
    <row r="813" spans="8:8" ht="39.75" customHeight="1">
      <c r="A813" s="1443"/>
      <c r="B813" s="1503" t="s">
        <v>70</v>
      </c>
      <c r="C813" s="1565" t="s">
        <v>78</v>
      </c>
      <c r="D813" s="1566"/>
      <c r="E813" s="1567"/>
      <c r="F813" s="1747" t="s">
        <v>79</v>
      </c>
      <c r="G813" s="1748"/>
      <c r="H813" s="1747" t="s">
        <v>80</v>
      </c>
      <c r="I813" s="1749"/>
      <c r="J813" s="1750" t="s">
        <v>42</v>
      </c>
      <c r="K813" s="1797" t="s">
        <v>92</v>
      </c>
      <c r="L813" s="1752" t="s">
        <v>40</v>
      </c>
      <c r="M813" s="1753"/>
      <c r="N813" s="1754" t="s">
        <v>44</v>
      </c>
    </row>
    <row r="814" spans="8:8" ht="39.75" customHeight="1">
      <c r="A814" s="1443"/>
      <c r="B814" s="1503" t="s">
        <v>70</v>
      </c>
      <c r="C814" s="1577"/>
      <c r="D814" s="1578"/>
      <c r="E814" s="1579"/>
      <c r="F814" s="1755">
        <f>IF($J796="TC",0,IF($J796="Nso",0,VLOOKUP($A793,'Result Entry'!$B$9:$FW$108,146,0)))</f>
        <v>0.0</v>
      </c>
      <c r="G814" s="1756"/>
      <c r="H814" s="1757">
        <f>IF($J796="TC",0,IF($J796="Nso",0,VLOOKUP($A793,'Result Entry'!$B$9:$FW$108,147,0)))</f>
        <v>0.0</v>
      </c>
      <c r="I814" s="1758"/>
      <c r="J814" s="1584">
        <f>IF($J796="TC",0,IF($J796="Nso",0,VLOOKUP($A793,'Result Entry'!$B$9:$FW$108,148,0)))</f>
        <v>0.0</v>
      </c>
      <c r="K814" s="1759" t="str">
        <f>IF($J796="TC",0,IF($J796="Nso",0,VLOOKUP($A793,'Result Entry'!$B$9:$FW$108,149,0)))</f>
        <v/>
      </c>
      <c r="L814" s="1586">
        <f>IF($J796="TC",0,IF($J796="Nso",0,VLOOKUP($A793,'Result Entry'!$B$9:$FW$108,150,0)))</f>
        <v>0.0</v>
      </c>
      <c r="M814" s="1587"/>
      <c r="N814" s="1588">
        <f>IF($J796="TC",0,IF($J796="Nso",0,VLOOKUP($A793,'Result Entry'!$B$9:$FW$108,152,0)))</f>
        <v>0.0</v>
      </c>
    </row>
    <row r="815" spans="8:8" ht="39.75" customHeight="1">
      <c r="A815" s="1443"/>
      <c r="B815" s="1503" t="s">
        <v>70</v>
      </c>
      <c r="C815" s="1589" t="s">
        <v>59</v>
      </c>
      <c r="D815" s="1590"/>
      <c r="E815" s="1590"/>
      <c r="F815" s="1590"/>
      <c r="G815" s="1590"/>
      <c r="H815" s="1591"/>
      <c r="I815" s="1592" t="s">
        <v>60</v>
      </c>
      <c r="J815" s="1593"/>
      <c r="K815" s="1760">
        <f>VLOOKUP($A793,'Result Entry'!$B$9:$FW$108,143,0)</f>
        <v>0.0</v>
      </c>
      <c r="L815" s="1761"/>
      <c r="M815" s="1596" t="s">
        <v>38</v>
      </c>
      <c r="N815" s="1597"/>
    </row>
    <row r="816" spans="8:8" ht="39.75" customHeight="1">
      <c r="A816" s="1443"/>
      <c r="B816" s="1503" t="s">
        <v>70</v>
      </c>
      <c r="C816" s="1598" t="s">
        <v>55</v>
      </c>
      <c r="D816" s="1599"/>
      <c r="E816" s="1599"/>
      <c r="F816" s="1600" t="s">
        <v>158</v>
      </c>
      <c r="G816" s="1601"/>
      <c r="H816" s="1602" t="s">
        <v>48</v>
      </c>
      <c r="I816" s="1603" t="s">
        <v>61</v>
      </c>
      <c r="J816" s="1604"/>
      <c r="K816" s="1762">
        <f>VLOOKUP($A793,'Result Entry'!$B$9:$FW$108,144,0)</f>
        <v>0.0</v>
      </c>
      <c r="L816" s="1763"/>
      <c r="M816" s="1607">
        <f>VLOOKUP($A793,'Result Entry'!$B$9:$FW$108,145,0)</f>
        <v>0.0</v>
      </c>
      <c r="N816" s="1608"/>
    </row>
    <row r="817" spans="8:8" ht="39.75" customHeight="1">
      <c r="A817" s="1443"/>
      <c r="B817" s="1503" t="s">
        <v>70</v>
      </c>
      <c r="C817" s="1598"/>
      <c r="D817" s="1599"/>
      <c r="E817" s="1599"/>
      <c r="F817" s="1609"/>
      <c r="G817" s="1610"/>
      <c r="H817" s="1611" t="s">
        <v>100</v>
      </c>
      <c r="I817" s="1612" t="s">
        <v>62</v>
      </c>
      <c r="J817" s="1613"/>
      <c r="K817" s="1764">
        <f>IF($J796="TC","Transferred",IF($J796="Nso","NameSeparated",VLOOKUP($A793,'Result Entry'!$B$9:$FW$108,153,0)))</f>
        <v>0.0</v>
      </c>
      <c r="L817" s="1764"/>
      <c r="M817" s="1764"/>
      <c r="N817" s="1765"/>
    </row>
    <row r="818" spans="8:8" ht="39.75" customHeight="1">
      <c r="A818" s="1443"/>
      <c r="B818" s="1503" t="s">
        <v>70</v>
      </c>
      <c r="C818" s="1766" t="str">
        <f>'Result Entry'!$DU$3</f>
        <v>Foundation Of Information Tech.</v>
      </c>
      <c r="D818" s="1767"/>
      <c r="E818" s="1768"/>
      <c r="F818" s="1769" t="str">
        <f>IF($J796="TC",0,IF($J796="Nso",0,VLOOKUP($A793,'Result Entry'!$B$9:$GS$108,170,0)))</f>
        <v/>
      </c>
      <c r="G818" s="1769"/>
      <c r="H818" s="1770">
        <f>IF($J796="TC",0,IF($J796="Nso",0,VLOOKUP($A793,'Result Entry'!$B$9:$GS$108,112,0)))</f>
        <v>0.0</v>
      </c>
      <c r="I818" s="1621" t="s">
        <v>72</v>
      </c>
      <c r="J818" s="1622"/>
      <c r="K818" s="1771">
        <f>'Result Entry'!$T$2</f>
        <v>45041.0</v>
      </c>
      <c r="L818" s="1772"/>
      <c r="M818" s="1772"/>
      <c r="N818" s="1773"/>
    </row>
    <row r="819" spans="8:8" ht="39.75" customHeight="1">
      <c r="A819" s="1443"/>
      <c r="B819" s="1503" t="s">
        <v>70</v>
      </c>
      <c r="C819" s="1774" t="str">
        <f>'Result Entry'!$EI$3</f>
        <v>G.I.A.I.-II</v>
      </c>
      <c r="D819" s="1775"/>
      <c r="E819" s="1776"/>
      <c r="F819" s="1769" t="str">
        <f>IF($J796="TC",0,IF($J796="Nso",0,VLOOKUP($A793,'Result Entry'!$B$9:$GS$108,174,0)))</f>
        <v/>
      </c>
      <c r="G819" s="1769"/>
      <c r="H819" s="1770">
        <f>IF($J796="TC",0,IF($J796="Nso",0,VLOOKUP($A793,'Result Entry'!$B$9:$GS$108,124,0)))</f>
        <v>0.0</v>
      </c>
      <c r="I819" s="1626"/>
      <c r="J819" s="1627"/>
      <c r="K819" s="1627"/>
      <c r="L819" s="1627"/>
      <c r="M819" s="1627"/>
      <c r="N819" s="1628"/>
    </row>
    <row r="820" spans="8:8" ht="39.75" customHeight="1">
      <c r="A820" s="1443"/>
      <c r="B820" s="1503" t="s">
        <v>70</v>
      </c>
      <c r="C820" s="1774" t="str">
        <f>'Result Entry'!$EU$3</f>
        <v>SOC.SER.PLAN</v>
      </c>
      <c r="D820" s="1775"/>
      <c r="E820" s="1776"/>
      <c r="F820" s="1769">
        <f>IF($J796="TC",0,IF($J796="Nso",0,VLOOKUP($A793,'Result Entry'!$B$9:$HS$108,178,0)))</f>
        <v>0.0</v>
      </c>
      <c r="G820" s="1769"/>
      <c r="H820" s="1770">
        <f>IF($J796="TC",0,IF($J796="Nso",0,VLOOKUP($A793,'Result Entry'!$B$9:$GS$108,136,0)))</f>
        <v>0.0</v>
      </c>
      <c r="I820" s="1629" t="s">
        <v>175</v>
      </c>
      <c r="J820" s="1630"/>
      <c r="K820" s="1798"/>
      <c r="L820" s="1799"/>
      <c r="M820" s="1799"/>
      <c r="N820" s="1800"/>
    </row>
    <row r="821" spans="8:8" ht="39.75" customHeight="1">
      <c r="A821" s="1443"/>
      <c r="B821" s="1503" t="s">
        <v>70</v>
      </c>
      <c r="C821" s="1774" t="str">
        <f>'Result Entry'!$FG$3</f>
        <v>Jeewan Kaushal</v>
      </c>
      <c r="D821" s="1775"/>
      <c r="E821" s="1776"/>
      <c r="F821" s="1769" t="str">
        <f>IF($J796="TC",0,IF($J796="Nso",0,VLOOKUP($A793,'Result Entry'!$B$9:$HS$108,182,0)))</f>
        <v/>
      </c>
      <c r="G821" s="1769"/>
      <c r="H821" s="1770">
        <f>IF($J796="TC",0,IF($J796="Nso",0,VLOOKUP($A793,'Result Entry'!$B$9:$HS$108,136,0)))</f>
        <v>0.0</v>
      </c>
      <c r="I821" s="1629" t="s">
        <v>149</v>
      </c>
      <c r="J821" s="1630"/>
      <c r="K821" s="1630"/>
      <c r="L821" s="1630"/>
      <c r="M821" s="1630"/>
      <c r="N821" s="1634"/>
    </row>
    <row r="822" spans="8:8" ht="39.75" customHeight="1">
      <c r="A822" s="1443"/>
      <c r="B822" s="1483" t="s">
        <v>70</v>
      </c>
      <c r="C822" s="1777" t="s">
        <v>181</v>
      </c>
      <c r="D822" s="1778"/>
      <c r="E822" s="1779"/>
      <c r="F822" s="1780" t="s">
        <v>182</v>
      </c>
      <c r="G822" s="1781"/>
      <c r="H822" s="1782" t="s">
        <v>31</v>
      </c>
      <c r="I822" s="1629" t="s">
        <v>176</v>
      </c>
      <c r="J822" s="1630"/>
      <c r="K822" s="1630"/>
      <c r="L822" s="1630"/>
      <c r="M822" s="1630"/>
      <c r="N822" s="1634"/>
    </row>
    <row r="823" spans="8:8" ht="39.75" customHeight="1">
      <c r="A823" s="1443"/>
      <c r="B823" s="1483" t="s">
        <v>70</v>
      </c>
      <c r="C823" s="1783"/>
      <c r="D823" s="1784"/>
      <c r="E823" s="1785"/>
      <c r="F823" s="1786" t="s">
        <v>183</v>
      </c>
      <c r="G823" s="1787"/>
      <c r="H823" s="1788" t="s">
        <v>180</v>
      </c>
      <c r="I823" s="1647" t="s">
        <v>68</v>
      </c>
      <c r="J823" s="1648"/>
      <c r="K823" s="1648"/>
      <c r="L823" s="1648"/>
      <c r="M823" s="1648"/>
      <c r="N823" s="1649"/>
    </row>
    <row r="824" spans="8:8" ht="39.75" customHeight="1">
      <c r="A824" s="1443"/>
      <c r="B824" s="1483" t="s">
        <v>70</v>
      </c>
      <c r="C824" s="1783"/>
      <c r="D824" s="1784"/>
      <c r="E824" s="1785"/>
      <c r="F824" s="1786" t="s">
        <v>186</v>
      </c>
      <c r="G824" s="1787"/>
      <c r="H824" s="1788" t="s">
        <v>63</v>
      </c>
      <c r="I824" s="1650"/>
      <c r="J824" s="1651"/>
      <c r="K824" s="1651"/>
      <c r="L824" s="1651"/>
      <c r="M824" s="1651"/>
      <c r="N824" s="1652"/>
    </row>
    <row r="825" spans="8:8" ht="39.75" customHeight="1">
      <c r="A825" s="1443"/>
      <c r="B825" s="1483" t="s">
        <v>70</v>
      </c>
      <c r="C825" s="1783"/>
      <c r="D825" s="1784"/>
      <c r="E825" s="1785"/>
      <c r="F825" s="1786" t="s">
        <v>187</v>
      </c>
      <c r="G825" s="1787"/>
      <c r="H825" s="1788" t="s">
        <v>64</v>
      </c>
      <c r="I825" s="1650"/>
      <c r="J825" s="1651"/>
      <c r="K825" s="1651"/>
      <c r="L825" s="1651"/>
      <c r="M825" s="1651"/>
      <c r="N825" s="1652"/>
    </row>
    <row r="826" spans="8:8" ht="39.75" customHeight="1">
      <c r="A826" s="1443"/>
      <c r="B826" s="1483" t="s">
        <v>70</v>
      </c>
      <c r="C826" s="1783"/>
      <c r="D826" s="1784"/>
      <c r="E826" s="1785"/>
      <c r="F826" s="1786" t="s">
        <v>184</v>
      </c>
      <c r="G826" s="1787"/>
      <c r="H826" s="1788" t="s">
        <v>66</v>
      </c>
      <c r="I826" s="1653" t="s">
        <v>81</v>
      </c>
      <c r="J826" s="1654"/>
      <c r="K826" s="1654"/>
      <c r="L826" s="1654"/>
      <c r="M826" s="1654"/>
      <c r="N826" s="1655"/>
    </row>
    <row r="827" spans="8:8" ht="39.75" customHeight="1">
      <c r="A827" s="1443"/>
      <c r="B827" s="1656" t="s">
        <v>70</v>
      </c>
      <c r="C827" s="1789"/>
      <c r="D827" s="1790"/>
      <c r="E827" s="1791"/>
      <c r="F827" s="1792" t="s">
        <v>185</v>
      </c>
      <c r="G827" s="1793"/>
      <c r="H827" s="1794" t="s">
        <v>65</v>
      </c>
      <c r="I827" s="1663"/>
      <c r="J827" s="1664"/>
      <c r="K827" s="1664"/>
      <c r="L827" s="1664"/>
      <c r="M827" s="1664"/>
      <c r="N827" s="1665"/>
    </row>
    <row r="828" spans="8:8" s="927" ht="123.75" customFormat="1" customHeight="1">
      <c r="A828" s="1439"/>
      <c r="B828" s="1795"/>
      <c r="C828" s="1796"/>
      <c r="D828" s="1796"/>
      <c r="E828" s="1796"/>
      <c r="F828" s="1796"/>
      <c r="G828" s="1796"/>
      <c r="H828" s="1796"/>
      <c r="I828" s="1796"/>
      <c r="J828" s="1796"/>
      <c r="K828" s="1796"/>
      <c r="L828" s="1796"/>
      <c r="M828" s="1796"/>
      <c r="N828" s="1796"/>
    </row>
    <row r="829" spans="8:8" ht="24.75" customHeight="1">
      <c r="A829" s="1441">
        <f>A793+1</f>
        <v>24.0</v>
      </c>
      <c r="B829" s="1442" t="s">
        <v>51</v>
      </c>
      <c r="C829" s="1442"/>
      <c r="D829" s="1442"/>
      <c r="E829" s="1442"/>
      <c r="F829" s="1442"/>
      <c r="G829" s="1442"/>
      <c r="H829" s="1442"/>
      <c r="I829" s="1442"/>
      <c r="J829" s="1442"/>
      <c r="K829" s="1442"/>
      <c r="L829" s="1442"/>
      <c r="M829" s="1442"/>
      <c r="N829" s="1442"/>
    </row>
    <row r="830" spans="8:8" ht="62.25" customHeight="1">
      <c r="A830" s="1443"/>
      <c r="B830" s="1444"/>
      <c r="C830" s="1445"/>
      <c r="D830" s="1671" t="str">
        <f>Master!$E$8</f>
        <v>Govt. Sr. Secondary School </v>
      </c>
      <c r="E830" s="1672"/>
      <c r="F830" s="1672"/>
      <c r="G830" s="1672"/>
      <c r="H830" s="1672"/>
      <c r="I830" s="1672"/>
      <c r="J830" s="1672"/>
      <c r="K830" s="1672"/>
      <c r="L830" s="1672"/>
      <c r="M830" s="1672"/>
      <c r="N830" s="1673"/>
    </row>
    <row r="831" spans="8:8" ht="33.0" customHeight="1">
      <c r="A831" s="1443"/>
      <c r="B831" s="1449"/>
      <c r="C831" s="1450"/>
      <c r="D831" s="1451" t="str">
        <f>Master!$E$11</f>
        <v>P.S.-Bapini (Jodhpur)</v>
      </c>
      <c r="E831" s="1452"/>
      <c r="F831" s="1452"/>
      <c r="G831" s="1452"/>
      <c r="H831" s="1452"/>
      <c r="I831" s="1452"/>
      <c r="J831" s="1452"/>
      <c r="K831" s="1452"/>
      <c r="L831" s="1452"/>
      <c r="M831" s="1452"/>
      <c r="N831" s="1453"/>
    </row>
    <row r="832" spans="8:8" ht="30.0" customHeight="1">
      <c r="A832" s="1443"/>
      <c r="B832" s="1454"/>
      <c r="C832" s="1455" t="s">
        <v>151</v>
      </c>
      <c r="D832" s="1456"/>
      <c r="E832" s="1456"/>
      <c r="F832" s="1456"/>
      <c r="G832" s="1457"/>
      <c r="H832" s="1458" t="s">
        <v>128</v>
      </c>
      <c r="I832" s="1458"/>
      <c r="J832" s="1674">
        <f>VLOOKUP(A829,'Result Entry'!$B$6:$K$108,6,0)</f>
        <v>0.0</v>
      </c>
      <c r="K832" s="1460" t="s">
        <v>69</v>
      </c>
      <c r="L832" s="1461"/>
      <c r="M832" s="1462">
        <f>Master!$E$14</f>
        <v>8.151106901E9</v>
      </c>
      <c r="N832" s="1463"/>
    </row>
    <row r="833" spans="8:8" ht="30.0" customHeight="1">
      <c r="A833" s="1443"/>
      <c r="B833" s="1464"/>
      <c r="C833" s="1465"/>
      <c r="D833" s="1466"/>
      <c r="E833" s="1466"/>
      <c r="F833" s="1466"/>
      <c r="G833" s="1467"/>
      <c r="H833" s="1468"/>
      <c r="I833" s="1468"/>
      <c r="J833" s="1675"/>
      <c r="K833" s="1470" t="s">
        <v>67</v>
      </c>
      <c r="L833" s="1471"/>
      <c r="M833" s="1472"/>
      <c r="N833" s="1473"/>
      <c r="O833" s="23" t="s">
        <v>157</v>
      </c>
    </row>
    <row r="834" spans="8:8" ht="30.0" customHeight="1">
      <c r="A834" s="1443"/>
      <c r="B834" s="1464"/>
      <c r="C834" s="1474"/>
      <c r="D834" s="1475"/>
      <c r="E834" s="1475"/>
      <c r="F834" s="1475"/>
      <c r="G834" s="1476"/>
      <c r="H834" s="1477"/>
      <c r="I834" s="1477"/>
      <c r="J834" s="1676"/>
      <c r="K834" s="1479" t="s">
        <v>52</v>
      </c>
      <c r="L834" s="1480"/>
      <c r="M834" s="1481" t="str">
        <f>Master!$E$6</f>
        <v>2022-23</v>
      </c>
      <c r="N834" s="1482"/>
    </row>
    <row r="835" spans="8:8" ht="39.75" customHeight="1">
      <c r="A835" s="1443"/>
      <c r="B835" s="1483" t="s">
        <v>70</v>
      </c>
      <c r="C835" s="1677" t="s">
        <v>21</v>
      </c>
      <c r="D835" s="1678"/>
      <c r="E835" s="1678"/>
      <c r="F835" s="1679"/>
      <c r="G835" s="1680" t="s">
        <v>150</v>
      </c>
      <c r="H835" s="1681">
        <f>VLOOKUP($A829,'Result Entry'!$B$9:$FW$108,4,0)</f>
        <v>0.0</v>
      </c>
      <c r="I835" s="1681"/>
      <c r="J835" s="1681"/>
      <c r="K835" s="1681"/>
      <c r="L835" s="1681"/>
      <c r="M835" s="1681"/>
      <c r="N835" s="1682"/>
    </row>
    <row r="836" spans="8:8" ht="39.75" customHeight="1">
      <c r="A836" s="1443"/>
      <c r="B836" s="1483" t="s">
        <v>70</v>
      </c>
      <c r="C836" s="1683" t="s">
        <v>23</v>
      </c>
      <c r="D836" s="1684"/>
      <c r="E836" s="1684"/>
      <c r="F836" s="1685"/>
      <c r="G836" s="1686" t="s">
        <v>150</v>
      </c>
      <c r="H836" s="1687">
        <f>VLOOKUP($A829,'Result Entry'!$B$9:$FW$108,7,0)</f>
        <v>0.0</v>
      </c>
      <c r="I836" s="1687"/>
      <c r="J836" s="1687"/>
      <c r="K836" s="1687"/>
      <c r="L836" s="1687"/>
      <c r="M836" s="1687"/>
      <c r="N836" s="1688"/>
    </row>
    <row r="837" spans="8:8" ht="39.75" customHeight="1">
      <c r="A837" s="1443"/>
      <c r="B837" s="1483" t="s">
        <v>70</v>
      </c>
      <c r="C837" s="1683" t="s">
        <v>24</v>
      </c>
      <c r="D837" s="1684"/>
      <c r="E837" s="1684"/>
      <c r="F837" s="1685"/>
      <c r="G837" s="1686" t="s">
        <v>150</v>
      </c>
      <c r="H837" s="1687">
        <f>VLOOKUP($A829,'Result Entry'!$B$9:$FW$108,8,0)</f>
        <v>0.0</v>
      </c>
      <c r="I837" s="1687"/>
      <c r="J837" s="1687"/>
      <c r="K837" s="1687"/>
      <c r="L837" s="1687"/>
      <c r="M837" s="1687"/>
      <c r="N837" s="1688"/>
    </row>
    <row r="838" spans="8:8" ht="39.75" customHeight="1">
      <c r="A838" s="1443"/>
      <c r="B838" s="1483" t="s">
        <v>70</v>
      </c>
      <c r="C838" s="1683" t="s">
        <v>53</v>
      </c>
      <c r="D838" s="1684"/>
      <c r="E838" s="1684"/>
      <c r="F838" s="1685"/>
      <c r="G838" s="1686" t="s">
        <v>150</v>
      </c>
      <c r="H838" s="1687">
        <f>VLOOKUP($A829,'Result Entry'!$B$9:$FW$108,9,0)</f>
        <v>0.0</v>
      </c>
      <c r="I838" s="1687"/>
      <c r="J838" s="1687"/>
      <c r="K838" s="1687"/>
      <c r="L838" s="1687"/>
      <c r="M838" s="1687"/>
      <c r="N838" s="1688"/>
    </row>
    <row r="839" spans="8:8" ht="39.75" customHeight="1">
      <c r="A839" s="1443"/>
      <c r="B839" s="1483" t="s">
        <v>70</v>
      </c>
      <c r="C839" s="1683" t="s">
        <v>54</v>
      </c>
      <c r="D839" s="1684"/>
      <c r="E839" s="1684"/>
      <c r="F839" s="1685"/>
      <c r="G839" s="1686" t="s">
        <v>150</v>
      </c>
      <c r="H839" s="1689" t="str">
        <f>CONCATENATE('Result Entry'!$G$4,'Result Entry'!$J$4)</f>
        <v>11(A)</v>
      </c>
      <c r="I839" s="1687"/>
      <c r="J839" s="1687"/>
      <c r="K839" s="1687"/>
      <c r="L839" s="1687"/>
      <c r="M839" s="1687"/>
      <c r="N839" s="1688"/>
    </row>
    <row r="840" spans="8:8" ht="39.75" customHeight="1">
      <c r="A840" s="1443"/>
      <c r="B840" s="1483" t="s">
        <v>70</v>
      </c>
      <c r="C840" s="1690" t="s">
        <v>26</v>
      </c>
      <c r="D840" s="1691"/>
      <c r="E840" s="1691"/>
      <c r="F840" s="1692"/>
      <c r="G840" s="1693" t="s">
        <v>150</v>
      </c>
      <c r="H840" s="1694">
        <f>VLOOKUP($A829,'Result Entry'!$B$9:$FW$108,10,0)</f>
        <v>0.0</v>
      </c>
      <c r="I840" s="1694"/>
      <c r="J840" s="1694"/>
      <c r="K840" s="1694"/>
      <c r="L840" s="1694"/>
      <c r="M840" s="1694"/>
      <c r="N840" s="1695"/>
    </row>
    <row r="841" spans="8:8" ht="30.0" customHeight="1">
      <c r="A841" s="1443"/>
      <c r="B841" s="1503" t="s">
        <v>70</v>
      </c>
      <c r="C841" s="1696" t="s">
        <v>168</v>
      </c>
      <c r="D841" s="1697"/>
      <c r="E841" s="1698" t="s">
        <v>73</v>
      </c>
      <c r="F841" s="1699" t="s">
        <v>74</v>
      </c>
      <c r="G841" s="1700" t="s">
        <v>169</v>
      </c>
      <c r="H841" s="1701" t="s">
        <v>56</v>
      </c>
      <c r="I841" s="1702"/>
      <c r="J841" s="1703" t="s">
        <v>85</v>
      </c>
      <c r="K841" s="1704"/>
      <c r="L841" s="1705" t="s">
        <v>170</v>
      </c>
      <c r="M841" s="1706" t="s">
        <v>77</v>
      </c>
      <c r="N841" s="1707" t="s">
        <v>99</v>
      </c>
    </row>
    <row r="842" spans="8:8" ht="30.0" customHeight="1">
      <c r="A842" s="1443"/>
      <c r="B842" s="1503"/>
      <c r="C842" s="1708"/>
      <c r="D842" s="1709"/>
      <c r="E842" s="1710"/>
      <c r="F842" s="1711"/>
      <c r="G842" s="1712"/>
      <c r="H842" s="1713"/>
      <c r="I842" s="1714"/>
      <c r="J842" s="1715"/>
      <c r="K842" s="1716"/>
      <c r="L842" s="1717"/>
      <c r="M842" s="1718"/>
      <c r="N842" s="1719"/>
    </row>
    <row r="843" spans="8:8" ht="39.75" customHeight="1">
      <c r="A843" s="1443"/>
      <c r="B843" s="1503" t="s">
        <v>70</v>
      </c>
      <c r="C843" s="1528" t="s">
        <v>57</v>
      </c>
      <c r="D843" s="1529"/>
      <c r="E843" s="1720">
        <f>'Result Entry'!$L$7</f>
        <v>10.0</v>
      </c>
      <c r="F843" s="1721">
        <f>'Result Entry'!$M$7</f>
        <v>10.0</v>
      </c>
      <c r="G843" s="1722">
        <f t="shared" si="69" ref="G843:G848">SUM(E843:F843)</f>
        <v>20.0</v>
      </c>
      <c r="H843" s="1723">
        <f>'Result Entry'!$AU$7</f>
        <v>70.0</v>
      </c>
      <c r="I843" s="1724"/>
      <c r="J843" s="1725">
        <f>'Result Entry'!$AY$7</f>
        <v>100.0</v>
      </c>
      <c r="K843" s="1724"/>
      <c r="L843" s="1722">
        <f t="shared" si="70" ref="L843:L848">SUM(H843,J843)</f>
        <v>170.0</v>
      </c>
      <c r="M843" s="1726">
        <f t="shared" si="71" ref="M843:M848">SUM(G843,L843)</f>
        <v>190.0</v>
      </c>
      <c r="N843" s="1727"/>
    </row>
    <row r="844" spans="8:8" s="1538" ht="54.0" customFormat="1" customHeight="1">
      <c r="A844" s="1443"/>
      <c r="B844" s="1539" t="s">
        <v>70</v>
      </c>
      <c r="C844" s="1540" t="str">
        <f>'Result Entry'!$L$3</f>
        <v>HINDI Comp.</v>
      </c>
      <c r="D844" s="1541"/>
      <c r="E844" s="1728">
        <f>IF($J832="TC",0,IF($J832="Nso",0,VLOOKUP($A829,'Result Entry'!$B$9:$FW$108,11,0)))</f>
        <v>0.0</v>
      </c>
      <c r="F844" s="1729">
        <f>IF($J832="TC",0,IF($J832="Nso",0,VLOOKUP($A829,'Result Entry'!$B$9:$FW$108,12,0)))</f>
        <v>0.0</v>
      </c>
      <c r="G844" s="1730">
        <f t="shared" si="69"/>
        <v>0.0</v>
      </c>
      <c r="H844" s="1677">
        <f>IF($J832="TC",0,IF($J832="Nso",0,VLOOKUP($A829,'Result Entry'!$B$9:$FW$108,16,0)))</f>
        <v>0.0</v>
      </c>
      <c r="I844" s="1731"/>
      <c r="J844" s="1732">
        <f>IF($J832="TC",0,IF($J832="Nso",0,VLOOKUP($A829,'Result Entry'!$B$9:$FW$108,19,0)))</f>
        <v>0.0</v>
      </c>
      <c r="K844" s="1731"/>
      <c r="L844" s="1733">
        <f t="shared" si="70"/>
        <v>0.0</v>
      </c>
      <c r="M844" s="1734">
        <f t="shared" si="71"/>
        <v>0.0</v>
      </c>
      <c r="N844" s="1735" t="str">
        <f>IF($J832="TC",0,IF($J832="Nso",0,VLOOKUP($A829,'Result Entry'!$B$9:$FW$108,24,0)))</f>
        <v/>
      </c>
    </row>
    <row r="845" spans="8:8" s="1538" ht="54.0" customFormat="1" customHeight="1">
      <c r="A845" s="1443"/>
      <c r="B845" s="1539" t="s">
        <v>70</v>
      </c>
      <c r="C845" s="1551" t="str">
        <f>'Result Entry'!$Z$3</f>
        <v>ENGLISH Comp.</v>
      </c>
      <c r="D845" s="1552"/>
      <c r="E845" s="1728">
        <f>IF($J832="TC",0,IF($J832="Nso",0,VLOOKUP($A829,'Result Entry'!$B$9:$FW$108,25,0)))</f>
        <v>0.0</v>
      </c>
      <c r="F845" s="1729">
        <f>IF($J832="TC",0,IF($J832="Nso",0,VLOOKUP($A829,'Result Entry'!$B$9:$FW$108,26,0)))</f>
        <v>0.0</v>
      </c>
      <c r="G845" s="1736">
        <f t="shared" si="69"/>
        <v>0.0</v>
      </c>
      <c r="H845" s="1683">
        <f>IF($J832="TC",0,IF($J832="Nso",0,VLOOKUP($A829,'Result Entry'!$B$9:$FW$108,30,0)))</f>
        <v>0.0</v>
      </c>
      <c r="I845" s="1737"/>
      <c r="J845" s="1738">
        <f>IF($J832="TC",0,IF($J832="Nso",0,VLOOKUP($A829,'Result Entry'!$B$9:$FW$108,33,0)))</f>
        <v>0.0</v>
      </c>
      <c r="K845" s="1737"/>
      <c r="L845" s="1733">
        <f t="shared" si="70"/>
        <v>0.0</v>
      </c>
      <c r="M845" s="1734">
        <f t="shared" si="71"/>
        <v>0.0</v>
      </c>
      <c r="N845" s="1735" t="str">
        <f>IF($J832="TC",0,IF($J832="Nso",0,VLOOKUP($A829,'Result Entry'!$B$9:$FW$108,38,0)))</f>
        <v/>
      </c>
    </row>
    <row r="846" spans="8:8" s="1538" ht="54.0" customFormat="1" customHeight="1">
      <c r="A846" s="1443"/>
      <c r="B846" s="1539" t="s">
        <v>70</v>
      </c>
      <c r="C846" s="1551" t="str">
        <f>'Result Entry'!$AO$3</f>
        <v>PHYSICS</v>
      </c>
      <c r="D846" s="1552"/>
      <c r="E846" s="1728">
        <f>IF($J832="TC",0,IF($J832="Nso",0,VLOOKUP($A829,'Result Entry'!$B$9:$FW$108,39,0)))</f>
        <v>0.0</v>
      </c>
      <c r="F846" s="1729">
        <f>IF($J832="TC",0,IF($J832="Nso",0,VLOOKUP($A829,'Result Entry'!$B$9:$FW$108,40,0)))</f>
        <v>0.0</v>
      </c>
      <c r="G846" s="1736">
        <f t="shared" si="69"/>
        <v>0.0</v>
      </c>
      <c r="H846" s="1683">
        <f>IF($J832="TC",0,IF($J832="Nso",0,VLOOKUP($A829,'Result Entry'!$B$9:$FW$108,45,0)))</f>
        <v>0.0</v>
      </c>
      <c r="I846" s="1737"/>
      <c r="J846" s="1738">
        <f>IF($J832="TC",0,IF($J832="Nso",0,VLOOKUP($A829,'Result Entry'!$B$9:$FW$108,49,0)))</f>
        <v>0.0</v>
      </c>
      <c r="K846" s="1737"/>
      <c r="L846" s="1733">
        <f t="shared" si="70"/>
        <v>0.0</v>
      </c>
      <c r="M846" s="1734">
        <f t="shared" si="71"/>
        <v>0.0</v>
      </c>
      <c r="N846" s="1735" t="str">
        <f>IF($J832="TC",0,IF($J832="Nso",0,VLOOKUP($A829,'Result Entry'!$B$9:$FW$108,54,0)))</f>
        <v/>
      </c>
    </row>
    <row r="847" spans="8:8" s="1538" ht="54.0" customFormat="1" customHeight="1">
      <c r="A847" s="1443"/>
      <c r="B847" s="1539" t="s">
        <v>70</v>
      </c>
      <c r="C847" s="1551" t="str">
        <f>'Result Entry'!$BF$3</f>
        <v>CHEMISTRY</v>
      </c>
      <c r="D847" s="1552"/>
      <c r="E847" s="1728" t="str">
        <f>IF($J832="TC",0,IF($J832="Nso",0,VLOOKUP($A829,'Result Entry'!$B$9:$FW$108,55,0)))</f>
        <v/>
      </c>
      <c r="F847" s="1729">
        <f>IF($J832="TC",0,IF($J832="Nso",0,VLOOKUP($A829,'Result Entry'!$B$9:$FW$108,56,0)))</f>
        <v>0.0</v>
      </c>
      <c r="G847" s="1736">
        <f t="shared" si="69"/>
        <v>0.0</v>
      </c>
      <c r="H847" s="1683">
        <f>IF($J832="TC",0,IF($J832="Nso",0,VLOOKUP($A829,'Result Entry'!$B$9:$FW$108,61,0)))</f>
        <v>0.0</v>
      </c>
      <c r="I847" s="1737"/>
      <c r="J847" s="1738">
        <f>IF($J832="TC",0,IF($J832="Nso",0,VLOOKUP($A829,'Result Entry'!$B$9:$FW$108,65,0)))</f>
        <v>0.0</v>
      </c>
      <c r="K847" s="1737"/>
      <c r="L847" s="1733">
        <f t="shared" si="70"/>
        <v>0.0</v>
      </c>
      <c r="M847" s="1734">
        <f t="shared" si="71"/>
        <v>0.0</v>
      </c>
      <c r="N847" s="1735" t="str">
        <f>IF($J832="TC",0,IF($J832="Nso",0,VLOOKUP($A829,'Result Entry'!$B$9:$FW$108,70,0)))</f>
        <v/>
      </c>
    </row>
    <row r="848" spans="8:8" s="1538" ht="54.0" customFormat="1" customHeight="1">
      <c r="A848" s="1443"/>
      <c r="B848" s="1539" t="s">
        <v>70</v>
      </c>
      <c r="C848" s="1551" t="str">
        <f>'Result Entry'!$BW$3</f>
        <v>BIOLOGY</v>
      </c>
      <c r="D848" s="1552"/>
      <c r="E848" s="1739" t="str">
        <f>IF($J832="TC",0,IF($J832="Nso",0,VLOOKUP($A829,'Result Entry'!$B$9:$FW$108,71,0)))</f>
        <v/>
      </c>
      <c r="F848" s="1740" t="str">
        <f>IF($J832="TC",0,IF($J832="Nso",0,VLOOKUP($A829,'Result Entry'!$B$9:$FW$108,72,0)))</f>
        <v/>
      </c>
      <c r="G848" s="1741">
        <f t="shared" si="69"/>
        <v>0.0</v>
      </c>
      <c r="H848" s="1742">
        <f>IF($J832="TC",0,IF($J832="Nso",0,VLOOKUP($A829,'Result Entry'!$B$9:$FW$108,77,0)))</f>
        <v>0.0</v>
      </c>
      <c r="I848" s="1743"/>
      <c r="J848" s="1744">
        <f>IF($J832="TC",0,IF($J832="Nso",0,VLOOKUP($A829,'Result Entry'!$B$9:$FW$108,81,0)))</f>
        <v>0.0</v>
      </c>
      <c r="K848" s="1743"/>
      <c r="L848" s="1745">
        <f t="shared" si="70"/>
        <v>0.0</v>
      </c>
      <c r="M848" s="1746">
        <f t="shared" si="71"/>
        <v>0.0</v>
      </c>
      <c r="N848" s="1735">
        <f>IF($J832="TC",0,IF($J832="Nso",0,VLOOKUP($A829,'Result Entry'!$B$9:$FW$108,86,0)))</f>
        <v>0.0</v>
      </c>
    </row>
    <row r="849" spans="8:8" ht="39.75" customHeight="1">
      <c r="A849" s="1443"/>
      <c r="B849" s="1503" t="s">
        <v>70</v>
      </c>
      <c r="C849" s="1565" t="s">
        <v>78</v>
      </c>
      <c r="D849" s="1566"/>
      <c r="E849" s="1567"/>
      <c r="F849" s="1747" t="s">
        <v>79</v>
      </c>
      <c r="G849" s="1748"/>
      <c r="H849" s="1747" t="s">
        <v>80</v>
      </c>
      <c r="I849" s="1749"/>
      <c r="J849" s="1750" t="s">
        <v>42</v>
      </c>
      <c r="K849" s="1797" t="s">
        <v>92</v>
      </c>
      <c r="L849" s="1752" t="s">
        <v>40</v>
      </c>
      <c r="M849" s="1753"/>
      <c r="N849" s="1754" t="s">
        <v>44</v>
      </c>
    </row>
    <row r="850" spans="8:8" ht="39.75" customHeight="1">
      <c r="A850" s="1443"/>
      <c r="B850" s="1503" t="s">
        <v>70</v>
      </c>
      <c r="C850" s="1577"/>
      <c r="D850" s="1578"/>
      <c r="E850" s="1579"/>
      <c r="F850" s="1755">
        <f>IF($J832="TC",0,IF($J832="Nso",0,VLOOKUP($A829,'Result Entry'!$B$9:$FW$108,146,0)))</f>
        <v>0.0</v>
      </c>
      <c r="G850" s="1756"/>
      <c r="H850" s="1757">
        <f>IF($J832="TC",0,IF($J832="Nso",0,VLOOKUP($A829,'Result Entry'!$B$9:$FW$108,147,0)))</f>
        <v>0.0</v>
      </c>
      <c r="I850" s="1758"/>
      <c r="J850" s="1584">
        <f>IF($J832="TC",0,IF($J832="Nso",0,VLOOKUP($A829,'Result Entry'!$B$9:$FW$108,148,0)))</f>
        <v>0.0</v>
      </c>
      <c r="K850" s="1759" t="str">
        <f>IF($J832="TC",0,IF($J832="Nso",0,VLOOKUP($A829,'Result Entry'!$B$9:$FW$108,149,0)))</f>
        <v/>
      </c>
      <c r="L850" s="1586">
        <f>IF($J832="TC",0,IF($J832="Nso",0,VLOOKUP($A829,'Result Entry'!$B$9:$FW$108,150,0)))</f>
        <v>0.0</v>
      </c>
      <c r="M850" s="1587"/>
      <c r="N850" s="1588">
        <f>IF($J832="TC",0,IF($J832="Nso",0,VLOOKUP($A829,'Result Entry'!$B$9:$FW$108,152,0)))</f>
        <v>0.0</v>
      </c>
    </row>
    <row r="851" spans="8:8" ht="39.75" customHeight="1">
      <c r="A851" s="1443"/>
      <c r="B851" s="1503" t="s">
        <v>70</v>
      </c>
      <c r="C851" s="1589" t="s">
        <v>59</v>
      </c>
      <c r="D851" s="1590"/>
      <c r="E851" s="1590"/>
      <c r="F851" s="1590"/>
      <c r="G851" s="1590"/>
      <c r="H851" s="1591"/>
      <c r="I851" s="1592" t="s">
        <v>60</v>
      </c>
      <c r="J851" s="1593"/>
      <c r="K851" s="1760">
        <f>VLOOKUP($A829,'Result Entry'!$B$9:$FW$108,143,0)</f>
        <v>0.0</v>
      </c>
      <c r="L851" s="1761"/>
      <c r="M851" s="1596" t="s">
        <v>38</v>
      </c>
      <c r="N851" s="1597"/>
    </row>
    <row r="852" spans="8:8" ht="39.75" customHeight="1">
      <c r="A852" s="1443"/>
      <c r="B852" s="1503" t="s">
        <v>70</v>
      </c>
      <c r="C852" s="1598" t="s">
        <v>55</v>
      </c>
      <c r="D852" s="1599"/>
      <c r="E852" s="1599"/>
      <c r="F852" s="1600" t="s">
        <v>158</v>
      </c>
      <c r="G852" s="1601"/>
      <c r="H852" s="1602" t="s">
        <v>48</v>
      </c>
      <c r="I852" s="1603" t="s">
        <v>61</v>
      </c>
      <c r="J852" s="1604"/>
      <c r="K852" s="1762">
        <f>VLOOKUP($A829,'Result Entry'!$B$9:$FW$108,144,0)</f>
        <v>0.0</v>
      </c>
      <c r="L852" s="1763"/>
      <c r="M852" s="1607">
        <f>VLOOKUP($A829,'Result Entry'!$B$9:$FW$108,145,0)</f>
        <v>0.0</v>
      </c>
      <c r="N852" s="1608"/>
    </row>
    <row r="853" spans="8:8" ht="39.75" customHeight="1">
      <c r="A853" s="1443"/>
      <c r="B853" s="1503" t="s">
        <v>70</v>
      </c>
      <c r="C853" s="1598"/>
      <c r="D853" s="1599"/>
      <c r="E853" s="1599"/>
      <c r="F853" s="1609"/>
      <c r="G853" s="1610"/>
      <c r="H853" s="1611" t="s">
        <v>100</v>
      </c>
      <c r="I853" s="1612" t="s">
        <v>62</v>
      </c>
      <c r="J853" s="1613"/>
      <c r="K853" s="1764">
        <f>IF($J832="TC","Transferred",IF($J832="Nso","NameSeparated",VLOOKUP($A829,'Result Entry'!$B$9:$FW$108,153,0)))</f>
        <v>0.0</v>
      </c>
      <c r="L853" s="1764"/>
      <c r="M853" s="1764"/>
      <c r="N853" s="1765"/>
    </row>
    <row r="854" spans="8:8" ht="39.75" customHeight="1">
      <c r="A854" s="1443"/>
      <c r="B854" s="1503" t="s">
        <v>70</v>
      </c>
      <c r="C854" s="1766" t="str">
        <f>'Result Entry'!$DU$3</f>
        <v>Foundation Of Information Tech.</v>
      </c>
      <c r="D854" s="1767"/>
      <c r="E854" s="1768"/>
      <c r="F854" s="1769" t="str">
        <f>IF($J832="TC",0,IF($J832="Nso",0,VLOOKUP($A829,'Result Entry'!$B$9:$GS$108,170,0)))</f>
        <v/>
      </c>
      <c r="G854" s="1769"/>
      <c r="H854" s="1770">
        <f>IF($J832="TC",0,IF($J832="Nso",0,VLOOKUP($A829,'Result Entry'!$B$9:$GS$108,112,0)))</f>
        <v>0.0</v>
      </c>
      <c r="I854" s="1621" t="s">
        <v>72</v>
      </c>
      <c r="J854" s="1622"/>
      <c r="K854" s="1771">
        <f>'Result Entry'!$T$2</f>
        <v>45041.0</v>
      </c>
      <c r="L854" s="1772"/>
      <c r="M854" s="1772"/>
      <c r="N854" s="1773"/>
    </row>
    <row r="855" spans="8:8" ht="39.75" customHeight="1">
      <c r="A855" s="1443"/>
      <c r="B855" s="1503" t="s">
        <v>70</v>
      </c>
      <c r="C855" s="1774" t="str">
        <f>'Result Entry'!$EI$3</f>
        <v>G.I.A.I.-II</v>
      </c>
      <c r="D855" s="1775"/>
      <c r="E855" s="1776"/>
      <c r="F855" s="1769" t="str">
        <f>IF($J832="TC",0,IF($J832="Nso",0,VLOOKUP($A829,'Result Entry'!$B$9:$GS$108,174,0)))</f>
        <v/>
      </c>
      <c r="G855" s="1769"/>
      <c r="H855" s="1770">
        <f>IF($J832="TC",0,IF($J832="Nso",0,VLOOKUP($A829,'Result Entry'!$B$9:$GS$108,124,0)))</f>
        <v>0.0</v>
      </c>
      <c r="I855" s="1626"/>
      <c r="J855" s="1627"/>
      <c r="K855" s="1627"/>
      <c r="L855" s="1627"/>
      <c r="M855" s="1627"/>
      <c r="N855" s="1628"/>
    </row>
    <row r="856" spans="8:8" ht="39.75" customHeight="1">
      <c r="A856" s="1443"/>
      <c r="B856" s="1503" t="s">
        <v>70</v>
      </c>
      <c r="C856" s="1774" t="str">
        <f>'Result Entry'!$EU$3</f>
        <v>SOC.SER.PLAN</v>
      </c>
      <c r="D856" s="1775"/>
      <c r="E856" s="1776"/>
      <c r="F856" s="1769">
        <f>IF($J832="TC",0,IF($J832="Nso",0,VLOOKUP($A829,'Result Entry'!$B$9:$HS$108,178,0)))</f>
        <v>0.0</v>
      </c>
      <c r="G856" s="1769"/>
      <c r="H856" s="1770">
        <f>IF($J832="TC",0,IF($J832="Nso",0,VLOOKUP($A829,'Result Entry'!$B$9:$GS$108,136,0)))</f>
        <v>0.0</v>
      </c>
      <c r="I856" s="1629" t="s">
        <v>175</v>
      </c>
      <c r="J856" s="1630"/>
      <c r="K856" s="1798"/>
      <c r="L856" s="1799"/>
      <c r="M856" s="1799"/>
      <c r="N856" s="1800"/>
    </row>
    <row r="857" spans="8:8" ht="39.75" customHeight="1">
      <c r="A857" s="1443"/>
      <c r="B857" s="1503" t="s">
        <v>70</v>
      </c>
      <c r="C857" s="1774" t="str">
        <f>'Result Entry'!$FG$3</f>
        <v>Jeewan Kaushal</v>
      </c>
      <c r="D857" s="1775"/>
      <c r="E857" s="1776"/>
      <c r="F857" s="1769" t="str">
        <f>IF($J832="TC",0,IF($J832="Nso",0,VLOOKUP($A829,'Result Entry'!$B$9:$HS$108,182,0)))</f>
        <v/>
      </c>
      <c r="G857" s="1769"/>
      <c r="H857" s="1770">
        <f>IF($J832="TC",0,IF($J832="Nso",0,VLOOKUP($A829,'Result Entry'!$B$9:$HS$108,136,0)))</f>
        <v>0.0</v>
      </c>
      <c r="I857" s="1629" t="s">
        <v>149</v>
      </c>
      <c r="J857" s="1630"/>
      <c r="K857" s="1630"/>
      <c r="L857" s="1630"/>
      <c r="M857" s="1630"/>
      <c r="N857" s="1634"/>
    </row>
    <row r="858" spans="8:8" ht="39.75" customHeight="1">
      <c r="A858" s="1443"/>
      <c r="B858" s="1483" t="s">
        <v>70</v>
      </c>
      <c r="C858" s="1777" t="s">
        <v>181</v>
      </c>
      <c r="D858" s="1778"/>
      <c r="E858" s="1779"/>
      <c r="F858" s="1780" t="s">
        <v>182</v>
      </c>
      <c r="G858" s="1781"/>
      <c r="H858" s="1782" t="s">
        <v>31</v>
      </c>
      <c r="I858" s="1629" t="s">
        <v>176</v>
      </c>
      <c r="J858" s="1630"/>
      <c r="K858" s="1630"/>
      <c r="L858" s="1630"/>
      <c r="M858" s="1630"/>
      <c r="N858" s="1634"/>
    </row>
    <row r="859" spans="8:8" ht="39.75" customHeight="1">
      <c r="A859" s="1443"/>
      <c r="B859" s="1483" t="s">
        <v>70</v>
      </c>
      <c r="C859" s="1783"/>
      <c r="D859" s="1784"/>
      <c r="E859" s="1785"/>
      <c r="F859" s="1786" t="s">
        <v>183</v>
      </c>
      <c r="G859" s="1787"/>
      <c r="H859" s="1788" t="s">
        <v>180</v>
      </c>
      <c r="I859" s="1647" t="s">
        <v>68</v>
      </c>
      <c r="J859" s="1648"/>
      <c r="K859" s="1648"/>
      <c r="L859" s="1648"/>
      <c r="M859" s="1648"/>
      <c r="N859" s="1649"/>
    </row>
    <row r="860" spans="8:8" ht="39.75" customHeight="1">
      <c r="A860" s="1443"/>
      <c r="B860" s="1483" t="s">
        <v>70</v>
      </c>
      <c r="C860" s="1783"/>
      <c r="D860" s="1784"/>
      <c r="E860" s="1785"/>
      <c r="F860" s="1786" t="s">
        <v>186</v>
      </c>
      <c r="G860" s="1787"/>
      <c r="H860" s="1788" t="s">
        <v>63</v>
      </c>
      <c r="I860" s="1650"/>
      <c r="J860" s="1651"/>
      <c r="K860" s="1651"/>
      <c r="L860" s="1651"/>
      <c r="M860" s="1651"/>
      <c r="N860" s="1652"/>
    </row>
    <row r="861" spans="8:8" ht="39.75" customHeight="1">
      <c r="A861" s="1443"/>
      <c r="B861" s="1483" t="s">
        <v>70</v>
      </c>
      <c r="C861" s="1783"/>
      <c r="D861" s="1784"/>
      <c r="E861" s="1785"/>
      <c r="F861" s="1786" t="s">
        <v>187</v>
      </c>
      <c r="G861" s="1787"/>
      <c r="H861" s="1788" t="s">
        <v>64</v>
      </c>
      <c r="I861" s="1650"/>
      <c r="J861" s="1651"/>
      <c r="K861" s="1651"/>
      <c r="L861" s="1651"/>
      <c r="M861" s="1651"/>
      <c r="N861" s="1652"/>
    </row>
    <row r="862" spans="8:8" ht="39.75" customHeight="1">
      <c r="A862" s="1443"/>
      <c r="B862" s="1483" t="s">
        <v>70</v>
      </c>
      <c r="C862" s="1783"/>
      <c r="D862" s="1784"/>
      <c r="E862" s="1785"/>
      <c r="F862" s="1786" t="s">
        <v>184</v>
      </c>
      <c r="G862" s="1787"/>
      <c r="H862" s="1788" t="s">
        <v>66</v>
      </c>
      <c r="I862" s="1653" t="s">
        <v>81</v>
      </c>
      <c r="J862" s="1654"/>
      <c r="K862" s="1654"/>
      <c r="L862" s="1654"/>
      <c r="M862" s="1654"/>
      <c r="N862" s="1655"/>
    </row>
    <row r="863" spans="8:8" ht="39.75" customHeight="1">
      <c r="A863" s="1443"/>
      <c r="B863" s="1656" t="s">
        <v>70</v>
      </c>
      <c r="C863" s="1789"/>
      <c r="D863" s="1790"/>
      <c r="E863" s="1791"/>
      <c r="F863" s="1792" t="s">
        <v>185</v>
      </c>
      <c r="G863" s="1793"/>
      <c r="H863" s="1794" t="s">
        <v>65</v>
      </c>
      <c r="I863" s="1663"/>
      <c r="J863" s="1664"/>
      <c r="K863" s="1664"/>
      <c r="L863" s="1664"/>
      <c r="M863" s="1664"/>
      <c r="N863" s="1665"/>
    </row>
    <row r="864" spans="8:8" s="927" ht="123.75" customFormat="1" customHeight="1">
      <c r="A864" s="1439"/>
      <c r="B864" s="1795"/>
      <c r="C864" s="1796"/>
      <c r="D864" s="1796"/>
      <c r="E864" s="1796"/>
      <c r="F864" s="1796"/>
      <c r="G864" s="1796"/>
      <c r="H864" s="1796"/>
      <c r="I864" s="1796"/>
      <c r="J864" s="1796"/>
      <c r="K864" s="1796"/>
      <c r="L864" s="1796"/>
      <c r="M864" s="1796"/>
      <c r="N864" s="1796"/>
    </row>
    <row r="865" spans="8:8" ht="24.75" customHeight="1">
      <c r="A865" s="1441">
        <f>A829+1</f>
        <v>25.0</v>
      </c>
      <c r="B865" s="1442" t="s">
        <v>51</v>
      </c>
      <c r="C865" s="1442"/>
      <c r="D865" s="1442"/>
      <c r="E865" s="1442"/>
      <c r="F865" s="1442"/>
      <c r="G865" s="1442"/>
      <c r="H865" s="1442"/>
      <c r="I865" s="1442"/>
      <c r="J865" s="1442"/>
      <c r="K865" s="1442"/>
      <c r="L865" s="1442"/>
      <c r="M865" s="1442"/>
      <c r="N865" s="1442"/>
    </row>
    <row r="866" spans="8:8" ht="62.25" customHeight="1">
      <c r="A866" s="1443"/>
      <c r="B866" s="1444"/>
      <c r="C866" s="1445"/>
      <c r="D866" s="1671" t="str">
        <f>Master!$E$8</f>
        <v>Govt. Sr. Secondary School </v>
      </c>
      <c r="E866" s="1672"/>
      <c r="F866" s="1672"/>
      <c r="G866" s="1672"/>
      <c r="H866" s="1672"/>
      <c r="I866" s="1672"/>
      <c r="J866" s="1672"/>
      <c r="K866" s="1672"/>
      <c r="L866" s="1672"/>
      <c r="M866" s="1672"/>
      <c r="N866" s="1673"/>
    </row>
    <row r="867" spans="8:8" ht="33.0" customHeight="1">
      <c r="A867" s="1443"/>
      <c r="B867" s="1449"/>
      <c r="C867" s="1450"/>
      <c r="D867" s="1451" t="str">
        <f>Master!$E$11</f>
        <v>P.S.-Bapini (Jodhpur)</v>
      </c>
      <c r="E867" s="1452"/>
      <c r="F867" s="1452"/>
      <c r="G867" s="1452"/>
      <c r="H867" s="1452"/>
      <c r="I867" s="1452"/>
      <c r="J867" s="1452"/>
      <c r="K867" s="1452"/>
      <c r="L867" s="1452"/>
      <c r="M867" s="1452"/>
      <c r="N867" s="1453"/>
    </row>
    <row r="868" spans="8:8" ht="30.0" customHeight="1">
      <c r="A868" s="1443"/>
      <c r="B868" s="1454"/>
      <c r="C868" s="1455" t="s">
        <v>151</v>
      </c>
      <c r="D868" s="1456"/>
      <c r="E868" s="1456"/>
      <c r="F868" s="1456"/>
      <c r="G868" s="1457"/>
      <c r="H868" s="1458" t="s">
        <v>128</v>
      </c>
      <c r="I868" s="1458"/>
      <c r="J868" s="1674">
        <f>VLOOKUP(A865,'Result Entry'!$B$6:$K$108,6,0)</f>
        <v>0.0</v>
      </c>
      <c r="K868" s="1460" t="s">
        <v>69</v>
      </c>
      <c r="L868" s="1461"/>
      <c r="M868" s="1462">
        <f>Master!$E$14</f>
        <v>8.151106901E9</v>
      </c>
      <c r="N868" s="1463"/>
    </row>
    <row r="869" spans="8:8" ht="30.0" customHeight="1">
      <c r="A869" s="1443"/>
      <c r="B869" s="1464"/>
      <c r="C869" s="1465"/>
      <c r="D869" s="1466"/>
      <c r="E869" s="1466"/>
      <c r="F869" s="1466"/>
      <c r="G869" s="1467"/>
      <c r="H869" s="1468"/>
      <c r="I869" s="1468"/>
      <c r="J869" s="1675"/>
      <c r="K869" s="1470" t="s">
        <v>67</v>
      </c>
      <c r="L869" s="1471"/>
      <c r="M869" s="1472"/>
      <c r="N869" s="1473"/>
      <c r="O869" s="23" t="s">
        <v>157</v>
      </c>
    </row>
    <row r="870" spans="8:8" ht="30.0" customHeight="1">
      <c r="A870" s="1443"/>
      <c r="B870" s="1464"/>
      <c r="C870" s="1474"/>
      <c r="D870" s="1475"/>
      <c r="E870" s="1475"/>
      <c r="F870" s="1475"/>
      <c r="G870" s="1476"/>
      <c r="H870" s="1477"/>
      <c r="I870" s="1477"/>
      <c r="J870" s="1676"/>
      <c r="K870" s="1479" t="s">
        <v>52</v>
      </c>
      <c r="L870" s="1480"/>
      <c r="M870" s="1481" t="str">
        <f>Master!$E$6</f>
        <v>2022-23</v>
      </c>
      <c r="N870" s="1482"/>
    </row>
    <row r="871" spans="8:8" ht="39.75" customHeight="1">
      <c r="A871" s="1443"/>
      <c r="B871" s="1483" t="s">
        <v>70</v>
      </c>
      <c r="C871" s="1677" t="s">
        <v>21</v>
      </c>
      <c r="D871" s="1678"/>
      <c r="E871" s="1678"/>
      <c r="F871" s="1679"/>
      <c r="G871" s="1680" t="s">
        <v>150</v>
      </c>
      <c r="H871" s="1681">
        <f>VLOOKUP($A865,'Result Entry'!$B$9:$FW$108,4,0)</f>
        <v>0.0</v>
      </c>
      <c r="I871" s="1681"/>
      <c r="J871" s="1681"/>
      <c r="K871" s="1681"/>
      <c r="L871" s="1681"/>
      <c r="M871" s="1681"/>
      <c r="N871" s="1682"/>
    </row>
    <row r="872" spans="8:8" ht="39.75" customHeight="1">
      <c r="A872" s="1443"/>
      <c r="B872" s="1483" t="s">
        <v>70</v>
      </c>
      <c r="C872" s="1683" t="s">
        <v>23</v>
      </c>
      <c r="D872" s="1684"/>
      <c r="E872" s="1684"/>
      <c r="F872" s="1685"/>
      <c r="G872" s="1686" t="s">
        <v>150</v>
      </c>
      <c r="H872" s="1687">
        <f>VLOOKUP($A865,'Result Entry'!$B$9:$FW$108,7,0)</f>
        <v>0.0</v>
      </c>
      <c r="I872" s="1687"/>
      <c r="J872" s="1687"/>
      <c r="K872" s="1687"/>
      <c r="L872" s="1687"/>
      <c r="M872" s="1687"/>
      <c r="N872" s="1688"/>
    </row>
    <row r="873" spans="8:8" ht="39.75" customHeight="1">
      <c r="A873" s="1443"/>
      <c r="B873" s="1483" t="s">
        <v>70</v>
      </c>
      <c r="C873" s="1683" t="s">
        <v>24</v>
      </c>
      <c r="D873" s="1684"/>
      <c r="E873" s="1684"/>
      <c r="F873" s="1685"/>
      <c r="G873" s="1686" t="s">
        <v>150</v>
      </c>
      <c r="H873" s="1687">
        <f>VLOOKUP($A865,'Result Entry'!$B$9:$FW$108,8,0)</f>
        <v>0.0</v>
      </c>
      <c r="I873" s="1687"/>
      <c r="J873" s="1687"/>
      <c r="K873" s="1687"/>
      <c r="L873" s="1687"/>
      <c r="M873" s="1687"/>
      <c r="N873" s="1688"/>
    </row>
    <row r="874" spans="8:8" ht="39.75" customHeight="1">
      <c r="A874" s="1443"/>
      <c r="B874" s="1483" t="s">
        <v>70</v>
      </c>
      <c r="C874" s="1683" t="s">
        <v>53</v>
      </c>
      <c r="D874" s="1684"/>
      <c r="E874" s="1684"/>
      <c r="F874" s="1685"/>
      <c r="G874" s="1686" t="s">
        <v>150</v>
      </c>
      <c r="H874" s="1687">
        <f>VLOOKUP($A865,'Result Entry'!$B$9:$FW$108,9,0)</f>
        <v>0.0</v>
      </c>
      <c r="I874" s="1687"/>
      <c r="J874" s="1687"/>
      <c r="K874" s="1687"/>
      <c r="L874" s="1687"/>
      <c r="M874" s="1687"/>
      <c r="N874" s="1688"/>
    </row>
    <row r="875" spans="8:8" ht="39.75" customHeight="1">
      <c r="A875" s="1443"/>
      <c r="B875" s="1483" t="s">
        <v>70</v>
      </c>
      <c r="C875" s="1683" t="s">
        <v>54</v>
      </c>
      <c r="D875" s="1684"/>
      <c r="E875" s="1684"/>
      <c r="F875" s="1685"/>
      <c r="G875" s="1686" t="s">
        <v>150</v>
      </c>
      <c r="H875" s="1689" t="str">
        <f>CONCATENATE('Result Entry'!$G$4,'Result Entry'!$J$4)</f>
        <v>11(A)</v>
      </c>
      <c r="I875" s="1687"/>
      <c r="J875" s="1687"/>
      <c r="K875" s="1687"/>
      <c r="L875" s="1687"/>
      <c r="M875" s="1687"/>
      <c r="N875" s="1688"/>
    </row>
    <row r="876" spans="8:8" ht="39.75" customHeight="1">
      <c r="A876" s="1443"/>
      <c r="B876" s="1483" t="s">
        <v>70</v>
      </c>
      <c r="C876" s="1690" t="s">
        <v>26</v>
      </c>
      <c r="D876" s="1691"/>
      <c r="E876" s="1691"/>
      <c r="F876" s="1692"/>
      <c r="G876" s="1693" t="s">
        <v>150</v>
      </c>
      <c r="H876" s="1694">
        <f>VLOOKUP($A865,'Result Entry'!$B$9:$FW$108,10,0)</f>
        <v>0.0</v>
      </c>
      <c r="I876" s="1694"/>
      <c r="J876" s="1694"/>
      <c r="K876" s="1694"/>
      <c r="L876" s="1694"/>
      <c r="M876" s="1694"/>
      <c r="N876" s="1695"/>
    </row>
    <row r="877" spans="8:8" ht="30.0" customHeight="1">
      <c r="A877" s="1443"/>
      <c r="B877" s="1503" t="s">
        <v>70</v>
      </c>
      <c r="C877" s="1696" t="s">
        <v>168</v>
      </c>
      <c r="D877" s="1697"/>
      <c r="E877" s="1698" t="s">
        <v>73</v>
      </c>
      <c r="F877" s="1699" t="s">
        <v>74</v>
      </c>
      <c r="G877" s="1700" t="s">
        <v>169</v>
      </c>
      <c r="H877" s="1701" t="s">
        <v>56</v>
      </c>
      <c r="I877" s="1702"/>
      <c r="J877" s="1703" t="s">
        <v>85</v>
      </c>
      <c r="K877" s="1704"/>
      <c r="L877" s="1705" t="s">
        <v>170</v>
      </c>
      <c r="M877" s="1706" t="s">
        <v>77</v>
      </c>
      <c r="N877" s="1707" t="s">
        <v>99</v>
      </c>
    </row>
    <row r="878" spans="8:8" ht="30.0" customHeight="1">
      <c r="A878" s="1443"/>
      <c r="B878" s="1503"/>
      <c r="C878" s="1708"/>
      <c r="D878" s="1709"/>
      <c r="E878" s="1710"/>
      <c r="F878" s="1711"/>
      <c r="G878" s="1712"/>
      <c r="H878" s="1713"/>
      <c r="I878" s="1714"/>
      <c r="J878" s="1715"/>
      <c r="K878" s="1716"/>
      <c r="L878" s="1717"/>
      <c r="M878" s="1718"/>
      <c r="N878" s="1719"/>
    </row>
    <row r="879" spans="8:8" ht="39.75" customHeight="1">
      <c r="A879" s="1443"/>
      <c r="B879" s="1503" t="s">
        <v>70</v>
      </c>
      <c r="C879" s="1528" t="s">
        <v>57</v>
      </c>
      <c r="D879" s="1529"/>
      <c r="E879" s="1720">
        <f>'Result Entry'!$L$7</f>
        <v>10.0</v>
      </c>
      <c r="F879" s="1721">
        <f>'Result Entry'!$M$7</f>
        <v>10.0</v>
      </c>
      <c r="G879" s="1722">
        <f t="shared" si="72" ref="G879:G884">SUM(E879:F879)</f>
        <v>20.0</v>
      </c>
      <c r="H879" s="1723">
        <f>'Result Entry'!$AU$7</f>
        <v>70.0</v>
      </c>
      <c r="I879" s="1724"/>
      <c r="J879" s="1725">
        <f>'Result Entry'!$AY$7</f>
        <v>100.0</v>
      </c>
      <c r="K879" s="1724"/>
      <c r="L879" s="1722">
        <f t="shared" si="73" ref="L879:L884">SUM(H879,J879)</f>
        <v>170.0</v>
      </c>
      <c r="M879" s="1726">
        <f t="shared" si="74" ref="M879:M884">SUM(G879,L879)</f>
        <v>190.0</v>
      </c>
      <c r="N879" s="1727"/>
    </row>
    <row r="880" spans="8:8" s="1538" ht="54.0" customFormat="1" customHeight="1">
      <c r="A880" s="1443"/>
      <c r="B880" s="1539" t="s">
        <v>70</v>
      </c>
      <c r="C880" s="1540" t="str">
        <f>'Result Entry'!$L$3</f>
        <v>HINDI Comp.</v>
      </c>
      <c r="D880" s="1541"/>
      <c r="E880" s="1728">
        <f>IF($J868="TC",0,IF($J868="Nso",0,VLOOKUP($A865,'Result Entry'!$B$9:$FW$108,11,0)))</f>
        <v>0.0</v>
      </c>
      <c r="F880" s="1729">
        <f>IF($J868="TC",0,IF($J868="Nso",0,VLOOKUP($A865,'Result Entry'!$B$9:$FW$108,12,0)))</f>
        <v>0.0</v>
      </c>
      <c r="G880" s="1730">
        <f t="shared" si="72"/>
        <v>0.0</v>
      </c>
      <c r="H880" s="1677">
        <f>IF($J868="TC",0,IF($J868="Nso",0,VLOOKUP($A865,'Result Entry'!$B$9:$FW$108,16,0)))</f>
        <v>0.0</v>
      </c>
      <c r="I880" s="1731"/>
      <c r="J880" s="1732">
        <f>IF($J868="TC",0,IF($J868="Nso",0,VLOOKUP($A865,'Result Entry'!$B$9:$FW$108,19,0)))</f>
        <v>0.0</v>
      </c>
      <c r="K880" s="1731"/>
      <c r="L880" s="1733">
        <f t="shared" si="73"/>
        <v>0.0</v>
      </c>
      <c r="M880" s="1734">
        <f t="shared" si="74"/>
        <v>0.0</v>
      </c>
      <c r="N880" s="1735" t="str">
        <f>IF($J868="TC",0,IF($J868="Nso",0,VLOOKUP($A865,'Result Entry'!$B$9:$FW$108,24,0)))</f>
        <v/>
      </c>
    </row>
    <row r="881" spans="8:8" s="1538" ht="54.0" customFormat="1" customHeight="1">
      <c r="A881" s="1443"/>
      <c r="B881" s="1539" t="s">
        <v>70</v>
      </c>
      <c r="C881" s="1551" t="str">
        <f>'Result Entry'!$Z$3</f>
        <v>ENGLISH Comp.</v>
      </c>
      <c r="D881" s="1552"/>
      <c r="E881" s="1728">
        <f>IF($J868="TC",0,IF($J868="Nso",0,VLOOKUP($A865,'Result Entry'!$B$9:$FW$108,25,0)))</f>
        <v>0.0</v>
      </c>
      <c r="F881" s="1729">
        <f>IF($J868="TC",0,IF($J868="Nso",0,VLOOKUP($A865,'Result Entry'!$B$9:$FW$108,26,0)))</f>
        <v>0.0</v>
      </c>
      <c r="G881" s="1736">
        <f t="shared" si="72"/>
        <v>0.0</v>
      </c>
      <c r="H881" s="1683">
        <f>IF($J868="TC",0,IF($J868="Nso",0,VLOOKUP($A865,'Result Entry'!$B$9:$FW$108,30,0)))</f>
        <v>0.0</v>
      </c>
      <c r="I881" s="1737"/>
      <c r="J881" s="1738">
        <f>IF($J868="TC",0,IF($J868="Nso",0,VLOOKUP($A865,'Result Entry'!$B$9:$FW$108,33,0)))</f>
        <v>0.0</v>
      </c>
      <c r="K881" s="1737"/>
      <c r="L881" s="1733">
        <f t="shared" si="73"/>
        <v>0.0</v>
      </c>
      <c r="M881" s="1734">
        <f t="shared" si="74"/>
        <v>0.0</v>
      </c>
      <c r="N881" s="1735" t="str">
        <f>IF($J868="TC",0,IF($J868="Nso",0,VLOOKUP($A865,'Result Entry'!$B$9:$FW$108,38,0)))</f>
        <v/>
      </c>
    </row>
    <row r="882" spans="8:8" s="1538" ht="54.0" customFormat="1" customHeight="1">
      <c r="A882" s="1443"/>
      <c r="B882" s="1539" t="s">
        <v>70</v>
      </c>
      <c r="C882" s="1551" t="str">
        <f>'Result Entry'!$AO$3</f>
        <v>PHYSICS</v>
      </c>
      <c r="D882" s="1552"/>
      <c r="E882" s="1728">
        <f>IF($J868="TC",0,IF($J868="Nso",0,VLOOKUP($A865,'Result Entry'!$B$9:$FW$108,39,0)))</f>
        <v>0.0</v>
      </c>
      <c r="F882" s="1729">
        <f>IF($J868="TC",0,IF($J868="Nso",0,VLOOKUP($A865,'Result Entry'!$B$9:$FW$108,40,0)))</f>
        <v>0.0</v>
      </c>
      <c r="G882" s="1736">
        <f t="shared" si="72"/>
        <v>0.0</v>
      </c>
      <c r="H882" s="1683">
        <f>IF($J868="TC",0,IF($J868="Nso",0,VLOOKUP($A865,'Result Entry'!$B$9:$FW$108,45,0)))</f>
        <v>0.0</v>
      </c>
      <c r="I882" s="1737"/>
      <c r="J882" s="1738">
        <f>IF($J868="TC",0,IF($J868="Nso",0,VLOOKUP($A865,'Result Entry'!$B$9:$FW$108,49,0)))</f>
        <v>0.0</v>
      </c>
      <c r="K882" s="1737"/>
      <c r="L882" s="1733">
        <f t="shared" si="73"/>
        <v>0.0</v>
      </c>
      <c r="M882" s="1734">
        <f t="shared" si="74"/>
        <v>0.0</v>
      </c>
      <c r="N882" s="1735" t="str">
        <f>IF($J868="TC",0,IF($J868="Nso",0,VLOOKUP($A865,'Result Entry'!$B$9:$FW$108,54,0)))</f>
        <v/>
      </c>
    </row>
    <row r="883" spans="8:8" s="1538" ht="54.0" customFormat="1" customHeight="1">
      <c r="A883" s="1443"/>
      <c r="B883" s="1539" t="s">
        <v>70</v>
      </c>
      <c r="C883" s="1551" t="str">
        <f>'Result Entry'!$BF$3</f>
        <v>CHEMISTRY</v>
      </c>
      <c r="D883" s="1552"/>
      <c r="E883" s="1728" t="str">
        <f>IF($J868="TC",0,IF($J868="Nso",0,VLOOKUP($A865,'Result Entry'!$B$9:$FW$108,55,0)))</f>
        <v/>
      </c>
      <c r="F883" s="1729">
        <f>IF($J868="TC",0,IF($J868="Nso",0,VLOOKUP($A865,'Result Entry'!$B$9:$FW$108,56,0)))</f>
        <v>0.0</v>
      </c>
      <c r="G883" s="1736">
        <f t="shared" si="72"/>
        <v>0.0</v>
      </c>
      <c r="H883" s="1683">
        <f>IF($J868="TC",0,IF($J868="Nso",0,VLOOKUP($A865,'Result Entry'!$B$9:$FW$108,61,0)))</f>
        <v>0.0</v>
      </c>
      <c r="I883" s="1737"/>
      <c r="J883" s="1738">
        <f>IF($J868="TC",0,IF($J868="Nso",0,VLOOKUP($A865,'Result Entry'!$B$9:$FW$108,65,0)))</f>
        <v>0.0</v>
      </c>
      <c r="K883" s="1737"/>
      <c r="L883" s="1733">
        <f t="shared" si="73"/>
        <v>0.0</v>
      </c>
      <c r="M883" s="1734">
        <f t="shared" si="74"/>
        <v>0.0</v>
      </c>
      <c r="N883" s="1735" t="str">
        <f>IF($J868="TC",0,IF($J868="Nso",0,VLOOKUP($A865,'Result Entry'!$B$9:$FW$108,70,0)))</f>
        <v/>
      </c>
    </row>
    <row r="884" spans="8:8" s="1538" ht="54.0" customFormat="1" customHeight="1">
      <c r="A884" s="1443"/>
      <c r="B884" s="1539" t="s">
        <v>70</v>
      </c>
      <c r="C884" s="1551" t="str">
        <f>'Result Entry'!$BW$3</f>
        <v>BIOLOGY</v>
      </c>
      <c r="D884" s="1552"/>
      <c r="E884" s="1739" t="str">
        <f>IF($J868="TC",0,IF($J868="Nso",0,VLOOKUP($A865,'Result Entry'!$B$9:$FW$108,71,0)))</f>
        <v/>
      </c>
      <c r="F884" s="1740" t="str">
        <f>IF($J868="TC",0,IF($J868="Nso",0,VLOOKUP($A865,'Result Entry'!$B$9:$FW$108,72,0)))</f>
        <v/>
      </c>
      <c r="G884" s="1741">
        <f t="shared" si="72"/>
        <v>0.0</v>
      </c>
      <c r="H884" s="1742">
        <f>IF($J868="TC",0,IF($J868="Nso",0,VLOOKUP($A865,'Result Entry'!$B$9:$FW$108,77,0)))</f>
        <v>0.0</v>
      </c>
      <c r="I884" s="1743"/>
      <c r="J884" s="1744">
        <f>IF($J868="TC",0,IF($J868="Nso",0,VLOOKUP($A865,'Result Entry'!$B$9:$FW$108,81,0)))</f>
        <v>0.0</v>
      </c>
      <c r="K884" s="1743"/>
      <c r="L884" s="1745">
        <f t="shared" si="73"/>
        <v>0.0</v>
      </c>
      <c r="M884" s="1746">
        <f t="shared" si="74"/>
        <v>0.0</v>
      </c>
      <c r="N884" s="1735">
        <f>IF($J868="TC",0,IF($J868="Nso",0,VLOOKUP($A865,'Result Entry'!$B$9:$FW$108,86,0)))</f>
        <v>0.0</v>
      </c>
    </row>
    <row r="885" spans="8:8" ht="39.75" customHeight="1">
      <c r="A885" s="1443"/>
      <c r="B885" s="1503" t="s">
        <v>70</v>
      </c>
      <c r="C885" s="1565" t="s">
        <v>78</v>
      </c>
      <c r="D885" s="1566"/>
      <c r="E885" s="1567"/>
      <c r="F885" s="1747" t="s">
        <v>79</v>
      </c>
      <c r="G885" s="1748"/>
      <c r="H885" s="1747" t="s">
        <v>80</v>
      </c>
      <c r="I885" s="1749"/>
      <c r="J885" s="1750" t="s">
        <v>42</v>
      </c>
      <c r="K885" s="1797" t="s">
        <v>92</v>
      </c>
      <c r="L885" s="1752" t="s">
        <v>40</v>
      </c>
      <c r="M885" s="1753"/>
      <c r="N885" s="1754" t="s">
        <v>44</v>
      </c>
    </row>
    <row r="886" spans="8:8" ht="39.75" customHeight="1">
      <c r="A886" s="1443"/>
      <c r="B886" s="1503" t="s">
        <v>70</v>
      </c>
      <c r="C886" s="1577"/>
      <c r="D886" s="1578"/>
      <c r="E886" s="1579"/>
      <c r="F886" s="1755">
        <f>IF($J868="TC",0,IF($J868="Nso",0,VLOOKUP($A865,'Result Entry'!$B$9:$FW$108,146,0)))</f>
        <v>0.0</v>
      </c>
      <c r="G886" s="1756"/>
      <c r="H886" s="1757">
        <f>IF($J868="TC",0,IF($J868="Nso",0,VLOOKUP($A865,'Result Entry'!$B$9:$FW$108,147,0)))</f>
        <v>0.0</v>
      </c>
      <c r="I886" s="1758"/>
      <c r="J886" s="1584">
        <f>IF($J868="TC",0,IF($J868="Nso",0,VLOOKUP($A865,'Result Entry'!$B$9:$FW$108,148,0)))</f>
        <v>0.0</v>
      </c>
      <c r="K886" s="1759" t="str">
        <f>IF($J868="TC",0,IF($J868="Nso",0,VLOOKUP($A865,'Result Entry'!$B$9:$FW$108,149,0)))</f>
        <v/>
      </c>
      <c r="L886" s="1586">
        <f>IF($J868="TC",0,IF($J868="Nso",0,VLOOKUP($A865,'Result Entry'!$B$9:$FW$108,150,0)))</f>
        <v>0.0</v>
      </c>
      <c r="M886" s="1587"/>
      <c r="N886" s="1588">
        <f>IF($J868="TC",0,IF($J868="Nso",0,VLOOKUP($A865,'Result Entry'!$B$9:$FW$108,152,0)))</f>
        <v>0.0</v>
      </c>
    </row>
    <row r="887" spans="8:8" ht="39.75" customHeight="1">
      <c r="A887" s="1443"/>
      <c r="B887" s="1503" t="s">
        <v>70</v>
      </c>
      <c r="C887" s="1589" t="s">
        <v>59</v>
      </c>
      <c r="D887" s="1590"/>
      <c r="E887" s="1590"/>
      <c r="F887" s="1590"/>
      <c r="G887" s="1590"/>
      <c r="H887" s="1591"/>
      <c r="I887" s="1592" t="s">
        <v>60</v>
      </c>
      <c r="J887" s="1593"/>
      <c r="K887" s="1760">
        <f>VLOOKUP($A865,'Result Entry'!$B$9:$FW$108,143,0)</f>
        <v>0.0</v>
      </c>
      <c r="L887" s="1761"/>
      <c r="M887" s="1596" t="s">
        <v>38</v>
      </c>
      <c r="N887" s="1597"/>
    </row>
    <row r="888" spans="8:8" ht="39.75" customHeight="1">
      <c r="A888" s="1443"/>
      <c r="B888" s="1503" t="s">
        <v>70</v>
      </c>
      <c r="C888" s="1598" t="s">
        <v>55</v>
      </c>
      <c r="D888" s="1599"/>
      <c r="E888" s="1599"/>
      <c r="F888" s="1600" t="s">
        <v>158</v>
      </c>
      <c r="G888" s="1601"/>
      <c r="H888" s="1602" t="s">
        <v>48</v>
      </c>
      <c r="I888" s="1603" t="s">
        <v>61</v>
      </c>
      <c r="J888" s="1604"/>
      <c r="K888" s="1762">
        <f>VLOOKUP($A865,'Result Entry'!$B$9:$FW$108,144,0)</f>
        <v>0.0</v>
      </c>
      <c r="L888" s="1763"/>
      <c r="M888" s="1607">
        <f>VLOOKUP($A865,'Result Entry'!$B$9:$FW$108,145,0)</f>
        <v>0.0</v>
      </c>
      <c r="N888" s="1608"/>
    </row>
    <row r="889" spans="8:8" ht="39.75" customHeight="1">
      <c r="A889" s="1443"/>
      <c r="B889" s="1503" t="s">
        <v>70</v>
      </c>
      <c r="C889" s="1598"/>
      <c r="D889" s="1599"/>
      <c r="E889" s="1599"/>
      <c r="F889" s="1609"/>
      <c r="G889" s="1610"/>
      <c r="H889" s="1611" t="s">
        <v>100</v>
      </c>
      <c r="I889" s="1612" t="s">
        <v>62</v>
      </c>
      <c r="J889" s="1613"/>
      <c r="K889" s="1764">
        <f>IF($J868="TC","Transferred",IF($J868="Nso","NameSeparated",VLOOKUP($A865,'Result Entry'!$B$9:$FW$108,153,0)))</f>
        <v>0.0</v>
      </c>
      <c r="L889" s="1764"/>
      <c r="M889" s="1764"/>
      <c r="N889" s="1765"/>
    </row>
    <row r="890" spans="8:8" ht="39.75" customHeight="1">
      <c r="A890" s="1443"/>
      <c r="B890" s="1503" t="s">
        <v>70</v>
      </c>
      <c r="C890" s="1766" t="str">
        <f>'Result Entry'!$DU$3</f>
        <v>Foundation Of Information Tech.</v>
      </c>
      <c r="D890" s="1767"/>
      <c r="E890" s="1768"/>
      <c r="F890" s="1769" t="str">
        <f>IF($J868="TC",0,IF($J868="Nso",0,VLOOKUP($A865,'Result Entry'!$B$9:$GS$108,170,0)))</f>
        <v/>
      </c>
      <c r="G890" s="1769"/>
      <c r="H890" s="1770">
        <f>IF($J868="TC",0,IF($J868="Nso",0,VLOOKUP($A865,'Result Entry'!$B$9:$GS$108,112,0)))</f>
        <v>0.0</v>
      </c>
      <c r="I890" s="1621" t="s">
        <v>72</v>
      </c>
      <c r="J890" s="1622"/>
      <c r="K890" s="1771">
        <f>'Result Entry'!$T$2</f>
        <v>45041.0</v>
      </c>
      <c r="L890" s="1772"/>
      <c r="M890" s="1772"/>
      <c r="N890" s="1773"/>
    </row>
    <row r="891" spans="8:8" ht="39.75" customHeight="1">
      <c r="A891" s="1443"/>
      <c r="B891" s="1503" t="s">
        <v>70</v>
      </c>
      <c r="C891" s="1774" t="str">
        <f>'Result Entry'!$EI$3</f>
        <v>G.I.A.I.-II</v>
      </c>
      <c r="D891" s="1775"/>
      <c r="E891" s="1776"/>
      <c r="F891" s="1769" t="str">
        <f>IF($J868="TC",0,IF($J868="Nso",0,VLOOKUP($A865,'Result Entry'!$B$9:$GS$108,174,0)))</f>
        <v/>
      </c>
      <c r="G891" s="1769"/>
      <c r="H891" s="1770">
        <f>IF($J868="TC",0,IF($J868="Nso",0,VLOOKUP($A865,'Result Entry'!$B$9:$GS$108,124,0)))</f>
        <v>0.0</v>
      </c>
      <c r="I891" s="1626"/>
      <c r="J891" s="1627"/>
      <c r="K891" s="1627"/>
      <c r="L891" s="1627"/>
      <c r="M891" s="1627"/>
      <c r="N891" s="1628"/>
    </row>
    <row r="892" spans="8:8" ht="39.75" customHeight="1">
      <c r="A892" s="1443"/>
      <c r="B892" s="1503" t="s">
        <v>70</v>
      </c>
      <c r="C892" s="1774" t="str">
        <f>'Result Entry'!$EU$3</f>
        <v>SOC.SER.PLAN</v>
      </c>
      <c r="D892" s="1775"/>
      <c r="E892" s="1776"/>
      <c r="F892" s="1769">
        <f>IF($J868="TC",0,IF($J868="Nso",0,VLOOKUP($A865,'Result Entry'!$B$9:$HS$108,178,0)))</f>
        <v>0.0</v>
      </c>
      <c r="G892" s="1769"/>
      <c r="H892" s="1770">
        <f>IF($J868="TC",0,IF($J868="Nso",0,VLOOKUP($A865,'Result Entry'!$B$9:$GS$108,136,0)))</f>
        <v>0.0</v>
      </c>
      <c r="I892" s="1629" t="s">
        <v>175</v>
      </c>
      <c r="J892" s="1630"/>
      <c r="K892" s="1798"/>
      <c r="L892" s="1799"/>
      <c r="M892" s="1799"/>
      <c r="N892" s="1800"/>
    </row>
    <row r="893" spans="8:8" ht="39.75" customHeight="1">
      <c r="A893" s="1443"/>
      <c r="B893" s="1503" t="s">
        <v>70</v>
      </c>
      <c r="C893" s="1774" t="str">
        <f>'Result Entry'!$FG$3</f>
        <v>Jeewan Kaushal</v>
      </c>
      <c r="D893" s="1775"/>
      <c r="E893" s="1776"/>
      <c r="F893" s="1769" t="str">
        <f>IF($J868="TC",0,IF($J868="Nso",0,VLOOKUP($A865,'Result Entry'!$B$9:$HS$108,182,0)))</f>
        <v/>
      </c>
      <c r="G893" s="1769"/>
      <c r="H893" s="1770">
        <f>IF($J868="TC",0,IF($J868="Nso",0,VLOOKUP($A865,'Result Entry'!$B$9:$HS$108,136,0)))</f>
        <v>0.0</v>
      </c>
      <c r="I893" s="1629" t="s">
        <v>149</v>
      </c>
      <c r="J893" s="1630"/>
      <c r="K893" s="1630"/>
      <c r="L893" s="1630"/>
      <c r="M893" s="1630"/>
      <c r="N893" s="1634"/>
    </row>
    <row r="894" spans="8:8" ht="39.75" customHeight="1">
      <c r="A894" s="1443"/>
      <c r="B894" s="1483" t="s">
        <v>70</v>
      </c>
      <c r="C894" s="1777" t="s">
        <v>181</v>
      </c>
      <c r="D894" s="1778"/>
      <c r="E894" s="1779"/>
      <c r="F894" s="1780" t="s">
        <v>182</v>
      </c>
      <c r="G894" s="1781"/>
      <c r="H894" s="1782" t="s">
        <v>31</v>
      </c>
      <c r="I894" s="1629" t="s">
        <v>176</v>
      </c>
      <c r="J894" s="1630"/>
      <c r="K894" s="1630"/>
      <c r="L894" s="1630"/>
      <c r="M894" s="1630"/>
      <c r="N894" s="1634"/>
    </row>
    <row r="895" spans="8:8" ht="39.75" customHeight="1">
      <c r="A895" s="1443"/>
      <c r="B895" s="1483" t="s">
        <v>70</v>
      </c>
      <c r="C895" s="1783"/>
      <c r="D895" s="1784"/>
      <c r="E895" s="1785"/>
      <c r="F895" s="1786" t="s">
        <v>183</v>
      </c>
      <c r="G895" s="1787"/>
      <c r="H895" s="1788" t="s">
        <v>180</v>
      </c>
      <c r="I895" s="1647" t="s">
        <v>68</v>
      </c>
      <c r="J895" s="1648"/>
      <c r="K895" s="1648"/>
      <c r="L895" s="1648"/>
      <c r="M895" s="1648"/>
      <c r="N895" s="1649"/>
    </row>
    <row r="896" spans="8:8" ht="39.75" customHeight="1">
      <c r="A896" s="1443"/>
      <c r="B896" s="1483" t="s">
        <v>70</v>
      </c>
      <c r="C896" s="1783"/>
      <c r="D896" s="1784"/>
      <c r="E896" s="1785"/>
      <c r="F896" s="1786" t="s">
        <v>186</v>
      </c>
      <c r="G896" s="1787"/>
      <c r="H896" s="1788" t="s">
        <v>63</v>
      </c>
      <c r="I896" s="1650"/>
      <c r="J896" s="1651"/>
      <c r="K896" s="1651"/>
      <c r="L896" s="1651"/>
      <c r="M896" s="1651"/>
      <c r="N896" s="1652"/>
    </row>
    <row r="897" spans="8:8" ht="39.75" customHeight="1">
      <c r="A897" s="1443"/>
      <c r="B897" s="1483" t="s">
        <v>70</v>
      </c>
      <c r="C897" s="1783"/>
      <c r="D897" s="1784"/>
      <c r="E897" s="1785"/>
      <c r="F897" s="1786" t="s">
        <v>187</v>
      </c>
      <c r="G897" s="1787"/>
      <c r="H897" s="1788" t="s">
        <v>64</v>
      </c>
      <c r="I897" s="1650"/>
      <c r="J897" s="1651"/>
      <c r="K897" s="1651"/>
      <c r="L897" s="1651"/>
      <c r="M897" s="1651"/>
      <c r="N897" s="1652"/>
    </row>
    <row r="898" spans="8:8" ht="39.75" customHeight="1">
      <c r="A898" s="1443"/>
      <c r="B898" s="1483" t="s">
        <v>70</v>
      </c>
      <c r="C898" s="1783"/>
      <c r="D898" s="1784"/>
      <c r="E898" s="1785"/>
      <c r="F898" s="1786" t="s">
        <v>184</v>
      </c>
      <c r="G898" s="1787"/>
      <c r="H898" s="1788" t="s">
        <v>66</v>
      </c>
      <c r="I898" s="1653" t="s">
        <v>81</v>
      </c>
      <c r="J898" s="1654"/>
      <c r="K898" s="1654"/>
      <c r="L898" s="1654"/>
      <c r="M898" s="1654"/>
      <c r="N898" s="1655"/>
    </row>
    <row r="899" spans="8:8" ht="39.75" customHeight="1">
      <c r="A899" s="1443"/>
      <c r="B899" s="1656" t="s">
        <v>70</v>
      </c>
      <c r="C899" s="1789"/>
      <c r="D899" s="1790"/>
      <c r="E899" s="1791"/>
      <c r="F899" s="1792" t="s">
        <v>185</v>
      </c>
      <c r="G899" s="1793"/>
      <c r="H899" s="1794" t="s">
        <v>65</v>
      </c>
      <c r="I899" s="1663"/>
      <c r="J899" s="1664"/>
      <c r="K899" s="1664"/>
      <c r="L899" s="1664"/>
      <c r="M899" s="1664"/>
      <c r="N899" s="1665"/>
    </row>
    <row r="900" spans="8:8" s="927" ht="123.75" customFormat="1" customHeight="1">
      <c r="A900" s="1439"/>
      <c r="B900" s="1795"/>
      <c r="C900" s="1796"/>
      <c r="D900" s="1796"/>
      <c r="E900" s="1796"/>
      <c r="F900" s="1796"/>
      <c r="G900" s="1796"/>
      <c r="H900" s="1796"/>
      <c r="I900" s="1796"/>
      <c r="J900" s="1796"/>
      <c r="K900" s="1796"/>
      <c r="L900" s="1796"/>
      <c r="M900" s="1796"/>
      <c r="N900" s="1796"/>
    </row>
    <row r="901" spans="8:8" ht="24.75" customHeight="1">
      <c r="A901" s="1441">
        <f>A865+1</f>
        <v>26.0</v>
      </c>
      <c r="B901" s="1442" t="s">
        <v>51</v>
      </c>
      <c r="C901" s="1442"/>
      <c r="D901" s="1442"/>
      <c r="E901" s="1442"/>
      <c r="F901" s="1442"/>
      <c r="G901" s="1442"/>
      <c r="H901" s="1442"/>
      <c r="I901" s="1442"/>
      <c r="J901" s="1442"/>
      <c r="K901" s="1442"/>
      <c r="L901" s="1442"/>
      <c r="M901" s="1442"/>
      <c r="N901" s="1442"/>
    </row>
    <row r="902" spans="8:8" ht="62.25" customHeight="1">
      <c r="A902" s="1443"/>
      <c r="B902" s="1444"/>
      <c r="C902" s="1445"/>
      <c r="D902" s="1671" t="str">
        <f>Master!$E$8</f>
        <v>Govt. Sr. Secondary School </v>
      </c>
      <c r="E902" s="1672"/>
      <c r="F902" s="1672"/>
      <c r="G902" s="1672"/>
      <c r="H902" s="1672"/>
      <c r="I902" s="1672"/>
      <c r="J902" s="1672"/>
      <c r="K902" s="1672"/>
      <c r="L902" s="1672"/>
      <c r="M902" s="1672"/>
      <c r="N902" s="1673"/>
    </row>
    <row r="903" spans="8:8" ht="33.0" customHeight="1">
      <c r="A903" s="1443"/>
      <c r="B903" s="1449"/>
      <c r="C903" s="1450"/>
      <c r="D903" s="1451" t="str">
        <f>Master!$E$11</f>
        <v>P.S.-Bapini (Jodhpur)</v>
      </c>
      <c r="E903" s="1452"/>
      <c r="F903" s="1452"/>
      <c r="G903" s="1452"/>
      <c r="H903" s="1452"/>
      <c r="I903" s="1452"/>
      <c r="J903" s="1452"/>
      <c r="K903" s="1452"/>
      <c r="L903" s="1452"/>
      <c r="M903" s="1452"/>
      <c r="N903" s="1453"/>
    </row>
    <row r="904" spans="8:8" ht="30.0" customHeight="1">
      <c r="A904" s="1443"/>
      <c r="B904" s="1454"/>
      <c r="C904" s="1455" t="s">
        <v>151</v>
      </c>
      <c r="D904" s="1456"/>
      <c r="E904" s="1456"/>
      <c r="F904" s="1456"/>
      <c r="G904" s="1457"/>
      <c r="H904" s="1458" t="s">
        <v>128</v>
      </c>
      <c r="I904" s="1458"/>
      <c r="J904" s="1674">
        <f>VLOOKUP(A901,'Result Entry'!$B$6:$K$108,6,0)</f>
        <v>0.0</v>
      </c>
      <c r="K904" s="1460" t="s">
        <v>69</v>
      </c>
      <c r="L904" s="1461"/>
      <c r="M904" s="1462">
        <f>Master!$E$14</f>
        <v>8.151106901E9</v>
      </c>
      <c r="N904" s="1463"/>
    </row>
    <row r="905" spans="8:8" ht="30.0" customHeight="1">
      <c r="A905" s="1443"/>
      <c r="B905" s="1464"/>
      <c r="C905" s="1465"/>
      <c r="D905" s="1466"/>
      <c r="E905" s="1466"/>
      <c r="F905" s="1466"/>
      <c r="G905" s="1467"/>
      <c r="H905" s="1468"/>
      <c r="I905" s="1468"/>
      <c r="J905" s="1675"/>
      <c r="K905" s="1470" t="s">
        <v>67</v>
      </c>
      <c r="L905" s="1471"/>
      <c r="M905" s="1472"/>
      <c r="N905" s="1473"/>
      <c r="O905" s="23" t="s">
        <v>157</v>
      </c>
    </row>
    <row r="906" spans="8:8" ht="30.0" customHeight="1">
      <c r="A906" s="1443"/>
      <c r="B906" s="1464"/>
      <c r="C906" s="1474"/>
      <c r="D906" s="1475"/>
      <c r="E906" s="1475"/>
      <c r="F906" s="1475"/>
      <c r="G906" s="1476"/>
      <c r="H906" s="1477"/>
      <c r="I906" s="1477"/>
      <c r="J906" s="1676"/>
      <c r="K906" s="1479" t="s">
        <v>52</v>
      </c>
      <c r="L906" s="1480"/>
      <c r="M906" s="1481" t="str">
        <f>Master!$E$6</f>
        <v>2022-23</v>
      </c>
      <c r="N906" s="1482"/>
    </row>
    <row r="907" spans="8:8" ht="39.75" customHeight="1">
      <c r="A907" s="1443"/>
      <c r="B907" s="1483" t="s">
        <v>70</v>
      </c>
      <c r="C907" s="1677" t="s">
        <v>21</v>
      </c>
      <c r="D907" s="1678"/>
      <c r="E907" s="1678"/>
      <c r="F907" s="1679"/>
      <c r="G907" s="1680" t="s">
        <v>150</v>
      </c>
      <c r="H907" s="1681">
        <f>VLOOKUP($A901,'Result Entry'!$B$9:$FW$108,4,0)</f>
        <v>0.0</v>
      </c>
      <c r="I907" s="1681"/>
      <c r="J907" s="1681"/>
      <c r="K907" s="1681"/>
      <c r="L907" s="1681"/>
      <c r="M907" s="1681"/>
      <c r="N907" s="1682"/>
    </row>
    <row r="908" spans="8:8" ht="39.75" customHeight="1">
      <c r="A908" s="1443"/>
      <c r="B908" s="1483" t="s">
        <v>70</v>
      </c>
      <c r="C908" s="1683" t="s">
        <v>23</v>
      </c>
      <c r="D908" s="1684"/>
      <c r="E908" s="1684"/>
      <c r="F908" s="1685"/>
      <c r="G908" s="1686" t="s">
        <v>150</v>
      </c>
      <c r="H908" s="1687">
        <f>VLOOKUP($A901,'Result Entry'!$B$9:$FW$108,7,0)</f>
        <v>0.0</v>
      </c>
      <c r="I908" s="1687"/>
      <c r="J908" s="1687"/>
      <c r="K908" s="1687"/>
      <c r="L908" s="1687"/>
      <c r="M908" s="1687"/>
      <c r="N908" s="1688"/>
    </row>
    <row r="909" spans="8:8" ht="39.75" customHeight="1">
      <c r="A909" s="1443"/>
      <c r="B909" s="1483" t="s">
        <v>70</v>
      </c>
      <c r="C909" s="1683" t="s">
        <v>24</v>
      </c>
      <c r="D909" s="1684"/>
      <c r="E909" s="1684"/>
      <c r="F909" s="1685"/>
      <c r="G909" s="1686" t="s">
        <v>150</v>
      </c>
      <c r="H909" s="1687">
        <f>VLOOKUP($A901,'Result Entry'!$B$9:$FW$108,8,0)</f>
        <v>0.0</v>
      </c>
      <c r="I909" s="1687"/>
      <c r="J909" s="1687"/>
      <c r="K909" s="1687"/>
      <c r="L909" s="1687"/>
      <c r="M909" s="1687"/>
      <c r="N909" s="1688"/>
    </row>
    <row r="910" spans="8:8" ht="39.75" customHeight="1">
      <c r="A910" s="1443"/>
      <c r="B910" s="1483" t="s">
        <v>70</v>
      </c>
      <c r="C910" s="1683" t="s">
        <v>53</v>
      </c>
      <c r="D910" s="1684"/>
      <c r="E910" s="1684"/>
      <c r="F910" s="1685"/>
      <c r="G910" s="1686" t="s">
        <v>150</v>
      </c>
      <c r="H910" s="1687">
        <f>VLOOKUP($A901,'Result Entry'!$B$9:$FW$108,9,0)</f>
        <v>0.0</v>
      </c>
      <c r="I910" s="1687"/>
      <c r="J910" s="1687"/>
      <c r="K910" s="1687"/>
      <c r="L910" s="1687"/>
      <c r="M910" s="1687"/>
      <c r="N910" s="1688"/>
    </row>
    <row r="911" spans="8:8" ht="39.75" customHeight="1">
      <c r="A911" s="1443"/>
      <c r="B911" s="1483" t="s">
        <v>70</v>
      </c>
      <c r="C911" s="1683" t="s">
        <v>54</v>
      </c>
      <c r="D911" s="1684"/>
      <c r="E911" s="1684"/>
      <c r="F911" s="1685"/>
      <c r="G911" s="1686" t="s">
        <v>150</v>
      </c>
      <c r="H911" s="1689" t="str">
        <f>CONCATENATE('Result Entry'!$G$4,'Result Entry'!$J$4)</f>
        <v>11(A)</v>
      </c>
      <c r="I911" s="1687"/>
      <c r="J911" s="1687"/>
      <c r="K911" s="1687"/>
      <c r="L911" s="1687"/>
      <c r="M911" s="1687"/>
      <c r="N911" s="1688"/>
    </row>
    <row r="912" spans="8:8" ht="39.75" customHeight="1">
      <c r="A912" s="1443"/>
      <c r="B912" s="1483" t="s">
        <v>70</v>
      </c>
      <c r="C912" s="1690" t="s">
        <v>26</v>
      </c>
      <c r="D912" s="1691"/>
      <c r="E912" s="1691"/>
      <c r="F912" s="1692"/>
      <c r="G912" s="1693" t="s">
        <v>150</v>
      </c>
      <c r="H912" s="1694">
        <f>VLOOKUP($A901,'Result Entry'!$B$9:$FW$108,10,0)</f>
        <v>0.0</v>
      </c>
      <c r="I912" s="1694"/>
      <c r="J912" s="1694"/>
      <c r="K912" s="1694"/>
      <c r="L912" s="1694"/>
      <c r="M912" s="1694"/>
      <c r="N912" s="1695"/>
    </row>
    <row r="913" spans="8:8" ht="30.0" customHeight="1">
      <c r="A913" s="1443"/>
      <c r="B913" s="1503" t="s">
        <v>70</v>
      </c>
      <c r="C913" s="1696" t="s">
        <v>168</v>
      </c>
      <c r="D913" s="1697"/>
      <c r="E913" s="1698" t="s">
        <v>73</v>
      </c>
      <c r="F913" s="1699" t="s">
        <v>74</v>
      </c>
      <c r="G913" s="1700" t="s">
        <v>169</v>
      </c>
      <c r="H913" s="1701" t="s">
        <v>56</v>
      </c>
      <c r="I913" s="1702"/>
      <c r="J913" s="1703" t="s">
        <v>85</v>
      </c>
      <c r="K913" s="1704"/>
      <c r="L913" s="1705" t="s">
        <v>170</v>
      </c>
      <c r="M913" s="1706" t="s">
        <v>77</v>
      </c>
      <c r="N913" s="1707" t="s">
        <v>99</v>
      </c>
    </row>
    <row r="914" spans="8:8" ht="30.0" customHeight="1">
      <c r="A914" s="1443"/>
      <c r="B914" s="1503"/>
      <c r="C914" s="1708"/>
      <c r="D914" s="1709"/>
      <c r="E914" s="1710"/>
      <c r="F914" s="1711"/>
      <c r="G914" s="1712"/>
      <c r="H914" s="1713"/>
      <c r="I914" s="1714"/>
      <c r="J914" s="1715"/>
      <c r="K914" s="1716"/>
      <c r="L914" s="1717"/>
      <c r="M914" s="1718"/>
      <c r="N914" s="1719"/>
    </row>
    <row r="915" spans="8:8" ht="39.75" customHeight="1">
      <c r="A915" s="1443"/>
      <c r="B915" s="1503" t="s">
        <v>70</v>
      </c>
      <c r="C915" s="1528" t="s">
        <v>57</v>
      </c>
      <c r="D915" s="1529"/>
      <c r="E915" s="1720">
        <f>'Result Entry'!$L$7</f>
        <v>10.0</v>
      </c>
      <c r="F915" s="1721">
        <f>'Result Entry'!$M$7</f>
        <v>10.0</v>
      </c>
      <c r="G915" s="1722">
        <f t="shared" si="75" ref="G915:G920">SUM(E915:F915)</f>
        <v>20.0</v>
      </c>
      <c r="H915" s="1723">
        <f>'Result Entry'!$AU$7</f>
        <v>70.0</v>
      </c>
      <c r="I915" s="1724"/>
      <c r="J915" s="1725">
        <f>'Result Entry'!$AY$7</f>
        <v>100.0</v>
      </c>
      <c r="K915" s="1724"/>
      <c r="L915" s="1722">
        <f t="shared" si="76" ref="L915:L920">SUM(H915,J915)</f>
        <v>170.0</v>
      </c>
      <c r="M915" s="1726">
        <f t="shared" si="77" ref="M915:M920">SUM(G915,L915)</f>
        <v>190.0</v>
      </c>
      <c r="N915" s="1727"/>
    </row>
    <row r="916" spans="8:8" s="1538" ht="54.0" customFormat="1" customHeight="1">
      <c r="A916" s="1443"/>
      <c r="B916" s="1539" t="s">
        <v>70</v>
      </c>
      <c r="C916" s="1540" t="str">
        <f>'Result Entry'!$L$3</f>
        <v>HINDI Comp.</v>
      </c>
      <c r="D916" s="1541"/>
      <c r="E916" s="1728">
        <f>IF($J904="TC",0,IF($J904="Nso",0,VLOOKUP($A901,'Result Entry'!$B$9:$FW$108,11,0)))</f>
        <v>0.0</v>
      </c>
      <c r="F916" s="1729">
        <f>IF($J904="TC",0,IF($J904="Nso",0,VLOOKUP($A901,'Result Entry'!$B$9:$FW$108,12,0)))</f>
        <v>0.0</v>
      </c>
      <c r="G916" s="1730">
        <f t="shared" si="75"/>
        <v>0.0</v>
      </c>
      <c r="H916" s="1677">
        <f>IF($J904="TC",0,IF($J904="Nso",0,VLOOKUP($A901,'Result Entry'!$B$9:$FW$108,16,0)))</f>
        <v>0.0</v>
      </c>
      <c r="I916" s="1731"/>
      <c r="J916" s="1732">
        <f>IF($J904="TC",0,IF($J904="Nso",0,VLOOKUP($A901,'Result Entry'!$B$9:$FW$108,19,0)))</f>
        <v>0.0</v>
      </c>
      <c r="K916" s="1731"/>
      <c r="L916" s="1733">
        <f t="shared" si="76"/>
        <v>0.0</v>
      </c>
      <c r="M916" s="1734">
        <f t="shared" si="77"/>
        <v>0.0</v>
      </c>
      <c r="N916" s="1735" t="str">
        <f>IF($J904="TC",0,IF($J904="Nso",0,VLOOKUP($A901,'Result Entry'!$B$9:$FW$108,24,0)))</f>
        <v/>
      </c>
    </row>
    <row r="917" spans="8:8" s="1538" ht="54.0" customFormat="1" customHeight="1">
      <c r="A917" s="1443"/>
      <c r="B917" s="1539" t="s">
        <v>70</v>
      </c>
      <c r="C917" s="1551" t="str">
        <f>'Result Entry'!$Z$3</f>
        <v>ENGLISH Comp.</v>
      </c>
      <c r="D917" s="1552"/>
      <c r="E917" s="1728">
        <f>IF($J904="TC",0,IF($J904="Nso",0,VLOOKUP($A901,'Result Entry'!$B$9:$FW$108,25,0)))</f>
        <v>0.0</v>
      </c>
      <c r="F917" s="1729">
        <f>IF($J904="TC",0,IF($J904="Nso",0,VLOOKUP($A901,'Result Entry'!$B$9:$FW$108,26,0)))</f>
        <v>0.0</v>
      </c>
      <c r="G917" s="1736">
        <f t="shared" si="75"/>
        <v>0.0</v>
      </c>
      <c r="H917" s="1683">
        <f>IF($J904="TC",0,IF($J904="Nso",0,VLOOKUP($A901,'Result Entry'!$B$9:$FW$108,30,0)))</f>
        <v>0.0</v>
      </c>
      <c r="I917" s="1737"/>
      <c r="J917" s="1738">
        <f>IF($J904="TC",0,IF($J904="Nso",0,VLOOKUP($A901,'Result Entry'!$B$9:$FW$108,33,0)))</f>
        <v>0.0</v>
      </c>
      <c r="K917" s="1737"/>
      <c r="L917" s="1733">
        <f t="shared" si="76"/>
        <v>0.0</v>
      </c>
      <c r="M917" s="1734">
        <f t="shared" si="77"/>
        <v>0.0</v>
      </c>
      <c r="N917" s="1735" t="str">
        <f>IF($J904="TC",0,IF($J904="Nso",0,VLOOKUP($A901,'Result Entry'!$B$9:$FW$108,38,0)))</f>
        <v/>
      </c>
    </row>
    <row r="918" spans="8:8" s="1538" ht="54.0" customFormat="1" customHeight="1">
      <c r="A918" s="1443"/>
      <c r="B918" s="1539" t="s">
        <v>70</v>
      </c>
      <c r="C918" s="1551" t="str">
        <f>'Result Entry'!$AO$3</f>
        <v>PHYSICS</v>
      </c>
      <c r="D918" s="1552"/>
      <c r="E918" s="1728">
        <f>IF($J904="TC",0,IF($J904="Nso",0,VLOOKUP($A901,'Result Entry'!$B$9:$FW$108,39,0)))</f>
        <v>0.0</v>
      </c>
      <c r="F918" s="1729">
        <f>IF($J904="TC",0,IF($J904="Nso",0,VLOOKUP($A901,'Result Entry'!$B$9:$FW$108,40,0)))</f>
        <v>0.0</v>
      </c>
      <c r="G918" s="1736">
        <f t="shared" si="75"/>
        <v>0.0</v>
      </c>
      <c r="H918" s="1683">
        <f>IF($J904="TC",0,IF($J904="Nso",0,VLOOKUP($A901,'Result Entry'!$B$9:$FW$108,45,0)))</f>
        <v>0.0</v>
      </c>
      <c r="I918" s="1737"/>
      <c r="J918" s="1738">
        <f>IF($J904="TC",0,IF($J904="Nso",0,VLOOKUP($A901,'Result Entry'!$B$9:$FW$108,49,0)))</f>
        <v>0.0</v>
      </c>
      <c r="K918" s="1737"/>
      <c r="L918" s="1733">
        <f t="shared" si="76"/>
        <v>0.0</v>
      </c>
      <c r="M918" s="1734">
        <f t="shared" si="77"/>
        <v>0.0</v>
      </c>
      <c r="N918" s="1735" t="str">
        <f>IF($J904="TC",0,IF($J904="Nso",0,VLOOKUP($A901,'Result Entry'!$B$9:$FW$108,54,0)))</f>
        <v/>
      </c>
    </row>
    <row r="919" spans="8:8" s="1538" ht="54.0" customFormat="1" customHeight="1">
      <c r="A919" s="1443"/>
      <c r="B919" s="1539" t="s">
        <v>70</v>
      </c>
      <c r="C919" s="1551" t="str">
        <f>'Result Entry'!$BF$3</f>
        <v>CHEMISTRY</v>
      </c>
      <c r="D919" s="1552"/>
      <c r="E919" s="1728" t="str">
        <f>IF($J904="TC",0,IF($J904="Nso",0,VLOOKUP($A901,'Result Entry'!$B$9:$FW$108,55,0)))</f>
        <v/>
      </c>
      <c r="F919" s="1729">
        <f>IF($J904="TC",0,IF($J904="Nso",0,VLOOKUP($A901,'Result Entry'!$B$9:$FW$108,56,0)))</f>
        <v>0.0</v>
      </c>
      <c r="G919" s="1736">
        <f t="shared" si="75"/>
        <v>0.0</v>
      </c>
      <c r="H919" s="1683">
        <f>IF($J904="TC",0,IF($J904="Nso",0,VLOOKUP($A901,'Result Entry'!$B$9:$FW$108,61,0)))</f>
        <v>0.0</v>
      </c>
      <c r="I919" s="1737"/>
      <c r="J919" s="1738">
        <f>IF($J904="TC",0,IF($J904="Nso",0,VLOOKUP($A901,'Result Entry'!$B$9:$FW$108,65,0)))</f>
        <v>0.0</v>
      </c>
      <c r="K919" s="1737"/>
      <c r="L919" s="1733">
        <f t="shared" si="76"/>
        <v>0.0</v>
      </c>
      <c r="M919" s="1734">
        <f t="shared" si="77"/>
        <v>0.0</v>
      </c>
      <c r="N919" s="1735" t="str">
        <f>IF($J904="TC",0,IF($J904="Nso",0,VLOOKUP($A901,'Result Entry'!$B$9:$FW$108,70,0)))</f>
        <v/>
      </c>
    </row>
    <row r="920" spans="8:8" s="1538" ht="54.0" customFormat="1" customHeight="1">
      <c r="A920" s="1443"/>
      <c r="B920" s="1539" t="s">
        <v>70</v>
      </c>
      <c r="C920" s="1551" t="str">
        <f>'Result Entry'!$BW$3</f>
        <v>BIOLOGY</v>
      </c>
      <c r="D920" s="1552"/>
      <c r="E920" s="1739" t="str">
        <f>IF($J904="TC",0,IF($J904="Nso",0,VLOOKUP($A901,'Result Entry'!$B$9:$FW$108,71,0)))</f>
        <v/>
      </c>
      <c r="F920" s="1740" t="str">
        <f>IF($J904="TC",0,IF($J904="Nso",0,VLOOKUP($A901,'Result Entry'!$B$9:$FW$108,72,0)))</f>
        <v/>
      </c>
      <c r="G920" s="1741">
        <f t="shared" si="75"/>
        <v>0.0</v>
      </c>
      <c r="H920" s="1742">
        <f>IF($J904="TC",0,IF($J904="Nso",0,VLOOKUP($A901,'Result Entry'!$B$9:$FW$108,77,0)))</f>
        <v>0.0</v>
      </c>
      <c r="I920" s="1743"/>
      <c r="J920" s="1744">
        <f>IF($J904="TC",0,IF($J904="Nso",0,VLOOKUP($A901,'Result Entry'!$B$9:$FW$108,81,0)))</f>
        <v>0.0</v>
      </c>
      <c r="K920" s="1743"/>
      <c r="L920" s="1745">
        <f t="shared" si="76"/>
        <v>0.0</v>
      </c>
      <c r="M920" s="1746">
        <f t="shared" si="77"/>
        <v>0.0</v>
      </c>
      <c r="N920" s="1735">
        <f>IF($J904="TC",0,IF($J904="Nso",0,VLOOKUP($A901,'Result Entry'!$B$9:$FW$108,86,0)))</f>
        <v>0.0</v>
      </c>
    </row>
    <row r="921" spans="8:8" ht="39.75" customHeight="1">
      <c r="A921" s="1443"/>
      <c r="B921" s="1503" t="s">
        <v>70</v>
      </c>
      <c r="C921" s="1565" t="s">
        <v>78</v>
      </c>
      <c r="D921" s="1566"/>
      <c r="E921" s="1567"/>
      <c r="F921" s="1747" t="s">
        <v>79</v>
      </c>
      <c r="G921" s="1748"/>
      <c r="H921" s="1747" t="s">
        <v>80</v>
      </c>
      <c r="I921" s="1749"/>
      <c r="J921" s="1750" t="s">
        <v>42</v>
      </c>
      <c r="K921" s="1797" t="s">
        <v>92</v>
      </c>
      <c r="L921" s="1752" t="s">
        <v>40</v>
      </c>
      <c r="M921" s="1753"/>
      <c r="N921" s="1754" t="s">
        <v>44</v>
      </c>
    </row>
    <row r="922" spans="8:8" ht="39.75" customHeight="1">
      <c r="A922" s="1443"/>
      <c r="B922" s="1503" t="s">
        <v>70</v>
      </c>
      <c r="C922" s="1577"/>
      <c r="D922" s="1578"/>
      <c r="E922" s="1579"/>
      <c r="F922" s="1755">
        <f>IF($J904="TC",0,IF($J904="Nso",0,VLOOKUP($A901,'Result Entry'!$B$9:$FW$108,146,0)))</f>
        <v>0.0</v>
      </c>
      <c r="G922" s="1756"/>
      <c r="H922" s="1757">
        <f>IF($J904="TC",0,IF($J904="Nso",0,VLOOKUP($A901,'Result Entry'!$B$9:$FW$108,147,0)))</f>
        <v>0.0</v>
      </c>
      <c r="I922" s="1758"/>
      <c r="J922" s="1584">
        <f>IF($J904="TC",0,IF($J904="Nso",0,VLOOKUP($A901,'Result Entry'!$B$9:$FW$108,148,0)))</f>
        <v>0.0</v>
      </c>
      <c r="K922" s="1759" t="str">
        <f>IF($J904="TC",0,IF($J904="Nso",0,VLOOKUP($A901,'Result Entry'!$B$9:$FW$108,149,0)))</f>
        <v/>
      </c>
      <c r="L922" s="1586">
        <f>IF($J904="TC",0,IF($J904="Nso",0,VLOOKUP($A901,'Result Entry'!$B$9:$FW$108,150,0)))</f>
        <v>0.0</v>
      </c>
      <c r="M922" s="1587"/>
      <c r="N922" s="1588">
        <f>IF($J904="TC",0,IF($J904="Nso",0,VLOOKUP($A901,'Result Entry'!$B$9:$FW$108,152,0)))</f>
        <v>0.0</v>
      </c>
    </row>
    <row r="923" spans="8:8" ht="39.75" customHeight="1">
      <c r="A923" s="1443"/>
      <c r="B923" s="1503" t="s">
        <v>70</v>
      </c>
      <c r="C923" s="1589" t="s">
        <v>59</v>
      </c>
      <c r="D923" s="1590"/>
      <c r="E923" s="1590"/>
      <c r="F923" s="1590"/>
      <c r="G923" s="1590"/>
      <c r="H923" s="1591"/>
      <c r="I923" s="1592" t="s">
        <v>60</v>
      </c>
      <c r="J923" s="1593"/>
      <c r="K923" s="1760">
        <f>VLOOKUP($A901,'Result Entry'!$B$9:$FW$108,143,0)</f>
        <v>0.0</v>
      </c>
      <c r="L923" s="1761"/>
      <c r="M923" s="1596" t="s">
        <v>38</v>
      </c>
      <c r="N923" s="1597"/>
    </row>
    <row r="924" spans="8:8" ht="39.75" customHeight="1">
      <c r="A924" s="1443"/>
      <c r="B924" s="1503" t="s">
        <v>70</v>
      </c>
      <c r="C924" s="1598" t="s">
        <v>55</v>
      </c>
      <c r="D924" s="1599"/>
      <c r="E924" s="1599"/>
      <c r="F924" s="1600" t="s">
        <v>158</v>
      </c>
      <c r="G924" s="1601"/>
      <c r="H924" s="1602" t="s">
        <v>48</v>
      </c>
      <c r="I924" s="1603" t="s">
        <v>61</v>
      </c>
      <c r="J924" s="1604"/>
      <c r="K924" s="1762">
        <f>VLOOKUP($A901,'Result Entry'!$B$9:$FW$108,144,0)</f>
        <v>0.0</v>
      </c>
      <c r="L924" s="1763"/>
      <c r="M924" s="1607">
        <f>VLOOKUP($A901,'Result Entry'!$B$9:$FW$108,145,0)</f>
        <v>0.0</v>
      </c>
      <c r="N924" s="1608"/>
    </row>
    <row r="925" spans="8:8" ht="39.75" customHeight="1">
      <c r="A925" s="1443"/>
      <c r="B925" s="1503" t="s">
        <v>70</v>
      </c>
      <c r="C925" s="1598"/>
      <c r="D925" s="1599"/>
      <c r="E925" s="1599"/>
      <c r="F925" s="1609"/>
      <c r="G925" s="1610"/>
      <c r="H925" s="1611" t="s">
        <v>100</v>
      </c>
      <c r="I925" s="1612" t="s">
        <v>62</v>
      </c>
      <c r="J925" s="1613"/>
      <c r="K925" s="1764">
        <f>IF($J904="TC","Transferred",IF($J904="Nso","NameSeparated",VLOOKUP($A901,'Result Entry'!$B$9:$FW$108,153,0)))</f>
        <v>0.0</v>
      </c>
      <c r="L925" s="1764"/>
      <c r="M925" s="1764"/>
      <c r="N925" s="1765"/>
    </row>
    <row r="926" spans="8:8" ht="39.75" customHeight="1">
      <c r="A926" s="1443"/>
      <c r="B926" s="1503" t="s">
        <v>70</v>
      </c>
      <c r="C926" s="1766" t="str">
        <f>'Result Entry'!$DU$3</f>
        <v>Foundation Of Information Tech.</v>
      </c>
      <c r="D926" s="1767"/>
      <c r="E926" s="1768"/>
      <c r="F926" s="1769" t="str">
        <f>IF($J904="TC",0,IF($J904="Nso",0,VLOOKUP($A901,'Result Entry'!$B$9:$GS$108,170,0)))</f>
        <v/>
      </c>
      <c r="G926" s="1769"/>
      <c r="H926" s="1770">
        <f>IF($J904="TC",0,IF($J904="Nso",0,VLOOKUP($A901,'Result Entry'!$B$9:$GS$108,112,0)))</f>
        <v>0.0</v>
      </c>
      <c r="I926" s="1621" t="s">
        <v>72</v>
      </c>
      <c r="J926" s="1622"/>
      <c r="K926" s="1771">
        <f>'Result Entry'!$T$2</f>
        <v>45041.0</v>
      </c>
      <c r="L926" s="1772"/>
      <c r="M926" s="1772"/>
      <c r="N926" s="1773"/>
    </row>
    <row r="927" spans="8:8" ht="39.75" customHeight="1">
      <c r="A927" s="1443"/>
      <c r="B927" s="1503" t="s">
        <v>70</v>
      </c>
      <c r="C927" s="1774" t="str">
        <f>'Result Entry'!$EI$3</f>
        <v>G.I.A.I.-II</v>
      </c>
      <c r="D927" s="1775"/>
      <c r="E927" s="1776"/>
      <c r="F927" s="1769" t="str">
        <f>IF($J904="TC",0,IF($J904="Nso",0,VLOOKUP($A901,'Result Entry'!$B$9:$GS$108,174,0)))</f>
        <v/>
      </c>
      <c r="G927" s="1769"/>
      <c r="H927" s="1770">
        <f>IF($J904="TC",0,IF($J904="Nso",0,VLOOKUP($A901,'Result Entry'!$B$9:$GS$108,124,0)))</f>
        <v>0.0</v>
      </c>
      <c r="I927" s="1626"/>
      <c r="J927" s="1627"/>
      <c r="K927" s="1627"/>
      <c r="L927" s="1627"/>
      <c r="M927" s="1627"/>
      <c r="N927" s="1628"/>
    </row>
    <row r="928" spans="8:8" ht="39.75" customHeight="1">
      <c r="A928" s="1443"/>
      <c r="B928" s="1503" t="s">
        <v>70</v>
      </c>
      <c r="C928" s="1774" t="str">
        <f>'Result Entry'!$EU$3</f>
        <v>SOC.SER.PLAN</v>
      </c>
      <c r="D928" s="1775"/>
      <c r="E928" s="1776"/>
      <c r="F928" s="1769">
        <f>IF($J904="TC",0,IF($J904="Nso",0,VLOOKUP($A901,'Result Entry'!$B$9:$HS$108,178,0)))</f>
        <v>0.0</v>
      </c>
      <c r="G928" s="1769"/>
      <c r="H928" s="1770">
        <f>IF($J904="TC",0,IF($J904="Nso",0,VLOOKUP($A901,'Result Entry'!$B$9:$GS$108,136,0)))</f>
        <v>0.0</v>
      </c>
      <c r="I928" s="1629" t="s">
        <v>175</v>
      </c>
      <c r="J928" s="1630"/>
      <c r="K928" s="1798"/>
      <c r="L928" s="1799"/>
      <c r="M928" s="1799"/>
      <c r="N928" s="1800"/>
    </row>
    <row r="929" spans="8:8" ht="39.75" customHeight="1">
      <c r="A929" s="1443"/>
      <c r="B929" s="1503" t="s">
        <v>70</v>
      </c>
      <c r="C929" s="1774" t="str">
        <f>'Result Entry'!$FG$3</f>
        <v>Jeewan Kaushal</v>
      </c>
      <c r="D929" s="1775"/>
      <c r="E929" s="1776"/>
      <c r="F929" s="1769" t="str">
        <f>IF($J904="TC",0,IF($J904="Nso",0,VLOOKUP($A901,'Result Entry'!$B$9:$HS$108,182,0)))</f>
        <v/>
      </c>
      <c r="G929" s="1769"/>
      <c r="H929" s="1770">
        <f>IF($J904="TC",0,IF($J904="Nso",0,VLOOKUP($A901,'Result Entry'!$B$9:$HS$108,136,0)))</f>
        <v>0.0</v>
      </c>
      <c r="I929" s="1629" t="s">
        <v>149</v>
      </c>
      <c r="J929" s="1630"/>
      <c r="K929" s="1630"/>
      <c r="L929" s="1630"/>
      <c r="M929" s="1630"/>
      <c r="N929" s="1634"/>
    </row>
    <row r="930" spans="8:8" ht="39.75" customHeight="1">
      <c r="A930" s="1443"/>
      <c r="B930" s="1483" t="s">
        <v>70</v>
      </c>
      <c r="C930" s="1777" t="s">
        <v>181</v>
      </c>
      <c r="D930" s="1778"/>
      <c r="E930" s="1779"/>
      <c r="F930" s="1780" t="s">
        <v>182</v>
      </c>
      <c r="G930" s="1781"/>
      <c r="H930" s="1782" t="s">
        <v>31</v>
      </c>
      <c r="I930" s="1629" t="s">
        <v>176</v>
      </c>
      <c r="J930" s="1630"/>
      <c r="K930" s="1630"/>
      <c r="L930" s="1630"/>
      <c r="M930" s="1630"/>
      <c r="N930" s="1634"/>
    </row>
    <row r="931" spans="8:8" ht="39.75" customHeight="1">
      <c r="A931" s="1443"/>
      <c r="B931" s="1483" t="s">
        <v>70</v>
      </c>
      <c r="C931" s="1783"/>
      <c r="D931" s="1784"/>
      <c r="E931" s="1785"/>
      <c r="F931" s="1786" t="s">
        <v>183</v>
      </c>
      <c r="G931" s="1787"/>
      <c r="H931" s="1788" t="s">
        <v>180</v>
      </c>
      <c r="I931" s="1647" t="s">
        <v>68</v>
      </c>
      <c r="J931" s="1648"/>
      <c r="K931" s="1648"/>
      <c r="L931" s="1648"/>
      <c r="M931" s="1648"/>
      <c r="N931" s="1649"/>
    </row>
    <row r="932" spans="8:8" ht="39.75" customHeight="1">
      <c r="A932" s="1443"/>
      <c r="B932" s="1483" t="s">
        <v>70</v>
      </c>
      <c r="C932" s="1783"/>
      <c r="D932" s="1784"/>
      <c r="E932" s="1785"/>
      <c r="F932" s="1786" t="s">
        <v>186</v>
      </c>
      <c r="G932" s="1787"/>
      <c r="H932" s="1788" t="s">
        <v>63</v>
      </c>
      <c r="I932" s="1650"/>
      <c r="J932" s="1651"/>
      <c r="K932" s="1651"/>
      <c r="L932" s="1651"/>
      <c r="M932" s="1651"/>
      <c r="N932" s="1652"/>
    </row>
    <row r="933" spans="8:8" ht="39.75" customHeight="1">
      <c r="A933" s="1443"/>
      <c r="B933" s="1483" t="s">
        <v>70</v>
      </c>
      <c r="C933" s="1783"/>
      <c r="D933" s="1784"/>
      <c r="E933" s="1785"/>
      <c r="F933" s="1786" t="s">
        <v>187</v>
      </c>
      <c r="G933" s="1787"/>
      <c r="H933" s="1788" t="s">
        <v>64</v>
      </c>
      <c r="I933" s="1650"/>
      <c r="J933" s="1651"/>
      <c r="K933" s="1651"/>
      <c r="L933" s="1651"/>
      <c r="M933" s="1651"/>
      <c r="N933" s="1652"/>
    </row>
    <row r="934" spans="8:8" ht="39.75" customHeight="1">
      <c r="A934" s="1443"/>
      <c r="B934" s="1483" t="s">
        <v>70</v>
      </c>
      <c r="C934" s="1783"/>
      <c r="D934" s="1784"/>
      <c r="E934" s="1785"/>
      <c r="F934" s="1786" t="s">
        <v>184</v>
      </c>
      <c r="G934" s="1787"/>
      <c r="H934" s="1788" t="s">
        <v>66</v>
      </c>
      <c r="I934" s="1653" t="s">
        <v>81</v>
      </c>
      <c r="J934" s="1654"/>
      <c r="K934" s="1654"/>
      <c r="L934" s="1654"/>
      <c r="M934" s="1654"/>
      <c r="N934" s="1655"/>
    </row>
    <row r="935" spans="8:8" ht="39.75" customHeight="1">
      <c r="A935" s="1443"/>
      <c r="B935" s="1656" t="s">
        <v>70</v>
      </c>
      <c r="C935" s="1789"/>
      <c r="D935" s="1790"/>
      <c r="E935" s="1791"/>
      <c r="F935" s="1792" t="s">
        <v>185</v>
      </c>
      <c r="G935" s="1793"/>
      <c r="H935" s="1794" t="s">
        <v>65</v>
      </c>
      <c r="I935" s="1663"/>
      <c r="J935" s="1664"/>
      <c r="K935" s="1664"/>
      <c r="L935" s="1664"/>
      <c r="M935" s="1664"/>
      <c r="N935" s="1665"/>
    </row>
    <row r="936" spans="8:8" s="927" ht="123.75" customFormat="1" customHeight="1">
      <c r="A936" s="1439"/>
      <c r="B936" s="1795"/>
      <c r="C936" s="1796"/>
      <c r="D936" s="1796"/>
      <c r="E936" s="1796"/>
      <c r="F936" s="1796"/>
      <c r="G936" s="1796"/>
      <c r="H936" s="1796"/>
      <c r="I936" s="1796"/>
      <c r="J936" s="1796"/>
      <c r="K936" s="1796"/>
      <c r="L936" s="1796"/>
      <c r="M936" s="1796"/>
      <c r="N936" s="1796"/>
    </row>
    <row r="937" spans="8:8" ht="24.75" customHeight="1">
      <c r="A937" s="1441">
        <f>A901+1</f>
        <v>27.0</v>
      </c>
      <c r="B937" s="1442" t="s">
        <v>51</v>
      </c>
      <c r="C937" s="1442"/>
      <c r="D937" s="1442"/>
      <c r="E937" s="1442"/>
      <c r="F937" s="1442"/>
      <c r="G937" s="1442"/>
      <c r="H937" s="1442"/>
      <c r="I937" s="1442"/>
      <c r="J937" s="1442"/>
      <c r="K937" s="1442"/>
      <c r="L937" s="1442"/>
      <c r="M937" s="1442"/>
      <c r="N937" s="1442"/>
    </row>
    <row r="938" spans="8:8" ht="62.25" customHeight="1">
      <c r="A938" s="1443"/>
      <c r="B938" s="1444"/>
      <c r="C938" s="1445"/>
      <c r="D938" s="1671" t="str">
        <f>Master!$E$8</f>
        <v>Govt. Sr. Secondary School </v>
      </c>
      <c r="E938" s="1672"/>
      <c r="F938" s="1672"/>
      <c r="G938" s="1672"/>
      <c r="H938" s="1672"/>
      <c r="I938" s="1672"/>
      <c r="J938" s="1672"/>
      <c r="K938" s="1672"/>
      <c r="L938" s="1672"/>
      <c r="M938" s="1672"/>
      <c r="N938" s="1673"/>
    </row>
    <row r="939" spans="8:8" ht="33.0" customHeight="1">
      <c r="A939" s="1443"/>
      <c r="B939" s="1449"/>
      <c r="C939" s="1450"/>
      <c r="D939" s="1451" t="str">
        <f>Master!$E$11</f>
        <v>P.S.-Bapini (Jodhpur)</v>
      </c>
      <c r="E939" s="1452"/>
      <c r="F939" s="1452"/>
      <c r="G939" s="1452"/>
      <c r="H939" s="1452"/>
      <c r="I939" s="1452"/>
      <c r="J939" s="1452"/>
      <c r="K939" s="1452"/>
      <c r="L939" s="1452"/>
      <c r="M939" s="1452"/>
      <c r="N939" s="1453"/>
    </row>
    <row r="940" spans="8:8" ht="30.0" customHeight="1">
      <c r="A940" s="1443"/>
      <c r="B940" s="1454"/>
      <c r="C940" s="1455" t="s">
        <v>151</v>
      </c>
      <c r="D940" s="1456"/>
      <c r="E940" s="1456"/>
      <c r="F940" s="1456"/>
      <c r="G940" s="1457"/>
      <c r="H940" s="1458" t="s">
        <v>128</v>
      </c>
      <c r="I940" s="1458"/>
      <c r="J940" s="1674">
        <f>VLOOKUP(A937,'Result Entry'!$B$6:$K$108,6,0)</f>
        <v>0.0</v>
      </c>
      <c r="K940" s="1460" t="s">
        <v>69</v>
      </c>
      <c r="L940" s="1461"/>
      <c r="M940" s="1462">
        <f>Master!$E$14</f>
        <v>8.151106901E9</v>
      </c>
      <c r="N940" s="1463"/>
    </row>
    <row r="941" spans="8:8" ht="30.0" customHeight="1">
      <c r="A941" s="1443"/>
      <c r="B941" s="1464"/>
      <c r="C941" s="1465"/>
      <c r="D941" s="1466"/>
      <c r="E941" s="1466"/>
      <c r="F941" s="1466"/>
      <c r="G941" s="1467"/>
      <c r="H941" s="1468"/>
      <c r="I941" s="1468"/>
      <c r="J941" s="1675"/>
      <c r="K941" s="1470" t="s">
        <v>67</v>
      </c>
      <c r="L941" s="1471"/>
      <c r="M941" s="1472"/>
      <c r="N941" s="1473"/>
      <c r="O941" s="23" t="s">
        <v>157</v>
      </c>
    </row>
    <row r="942" spans="8:8" ht="30.0" customHeight="1">
      <c r="A942" s="1443"/>
      <c r="B942" s="1464"/>
      <c r="C942" s="1474"/>
      <c r="D942" s="1475"/>
      <c r="E942" s="1475"/>
      <c r="F942" s="1475"/>
      <c r="G942" s="1476"/>
      <c r="H942" s="1477"/>
      <c r="I942" s="1477"/>
      <c r="J942" s="1676"/>
      <c r="K942" s="1479" t="s">
        <v>52</v>
      </c>
      <c r="L942" s="1480"/>
      <c r="M942" s="1481" t="str">
        <f>Master!$E$6</f>
        <v>2022-23</v>
      </c>
      <c r="N942" s="1482"/>
    </row>
    <row r="943" spans="8:8" ht="39.75" customHeight="1">
      <c r="A943" s="1443"/>
      <c r="B943" s="1483" t="s">
        <v>70</v>
      </c>
      <c r="C943" s="1677" t="s">
        <v>21</v>
      </c>
      <c r="D943" s="1678"/>
      <c r="E943" s="1678"/>
      <c r="F943" s="1679"/>
      <c r="G943" s="1680" t="s">
        <v>150</v>
      </c>
      <c r="H943" s="1681">
        <f>VLOOKUP($A937,'Result Entry'!$B$9:$FW$108,4,0)</f>
        <v>0.0</v>
      </c>
      <c r="I943" s="1681"/>
      <c r="J943" s="1681"/>
      <c r="K943" s="1681"/>
      <c r="L943" s="1681"/>
      <c r="M943" s="1681"/>
      <c r="N943" s="1682"/>
    </row>
    <row r="944" spans="8:8" ht="39.75" customHeight="1">
      <c r="A944" s="1443"/>
      <c r="B944" s="1483" t="s">
        <v>70</v>
      </c>
      <c r="C944" s="1683" t="s">
        <v>23</v>
      </c>
      <c r="D944" s="1684"/>
      <c r="E944" s="1684"/>
      <c r="F944" s="1685"/>
      <c r="G944" s="1686" t="s">
        <v>150</v>
      </c>
      <c r="H944" s="1687">
        <f>VLOOKUP($A937,'Result Entry'!$B$9:$FW$108,7,0)</f>
        <v>0.0</v>
      </c>
      <c r="I944" s="1687"/>
      <c r="J944" s="1687"/>
      <c r="K944" s="1687"/>
      <c r="L944" s="1687"/>
      <c r="M944" s="1687"/>
      <c r="N944" s="1688"/>
    </row>
    <row r="945" spans="8:8" ht="39.75" customHeight="1">
      <c r="A945" s="1443"/>
      <c r="B945" s="1483" t="s">
        <v>70</v>
      </c>
      <c r="C945" s="1683" t="s">
        <v>24</v>
      </c>
      <c r="D945" s="1684"/>
      <c r="E945" s="1684"/>
      <c r="F945" s="1685"/>
      <c r="G945" s="1686" t="s">
        <v>150</v>
      </c>
      <c r="H945" s="1687">
        <f>VLOOKUP($A937,'Result Entry'!$B$9:$FW$108,8,0)</f>
        <v>0.0</v>
      </c>
      <c r="I945" s="1687"/>
      <c r="J945" s="1687"/>
      <c r="K945" s="1687"/>
      <c r="L945" s="1687"/>
      <c r="M945" s="1687"/>
      <c r="N945" s="1688"/>
    </row>
    <row r="946" spans="8:8" ht="39.75" customHeight="1">
      <c r="A946" s="1443"/>
      <c r="B946" s="1483" t="s">
        <v>70</v>
      </c>
      <c r="C946" s="1683" t="s">
        <v>53</v>
      </c>
      <c r="D946" s="1684"/>
      <c r="E946" s="1684"/>
      <c r="F946" s="1685"/>
      <c r="G946" s="1686" t="s">
        <v>150</v>
      </c>
      <c r="H946" s="1687">
        <f>VLOOKUP($A937,'Result Entry'!$B$9:$FW$108,9,0)</f>
        <v>0.0</v>
      </c>
      <c r="I946" s="1687"/>
      <c r="J946" s="1687"/>
      <c r="K946" s="1687"/>
      <c r="L946" s="1687"/>
      <c r="M946" s="1687"/>
      <c r="N946" s="1688"/>
    </row>
    <row r="947" spans="8:8" ht="39.75" customHeight="1">
      <c r="A947" s="1443"/>
      <c r="B947" s="1483" t="s">
        <v>70</v>
      </c>
      <c r="C947" s="1683" t="s">
        <v>54</v>
      </c>
      <c r="D947" s="1684"/>
      <c r="E947" s="1684"/>
      <c r="F947" s="1685"/>
      <c r="G947" s="1686" t="s">
        <v>150</v>
      </c>
      <c r="H947" s="1689" t="str">
        <f>CONCATENATE('Result Entry'!$G$4,'Result Entry'!$J$4)</f>
        <v>11(A)</v>
      </c>
      <c r="I947" s="1687"/>
      <c r="J947" s="1687"/>
      <c r="K947" s="1687"/>
      <c r="L947" s="1687"/>
      <c r="M947" s="1687"/>
      <c r="N947" s="1688"/>
    </row>
    <row r="948" spans="8:8" ht="39.75" customHeight="1">
      <c r="A948" s="1443"/>
      <c r="B948" s="1483" t="s">
        <v>70</v>
      </c>
      <c r="C948" s="1690" t="s">
        <v>26</v>
      </c>
      <c r="D948" s="1691"/>
      <c r="E948" s="1691"/>
      <c r="F948" s="1692"/>
      <c r="G948" s="1693" t="s">
        <v>150</v>
      </c>
      <c r="H948" s="1694">
        <f>VLOOKUP($A937,'Result Entry'!$B$9:$FW$108,10,0)</f>
        <v>0.0</v>
      </c>
      <c r="I948" s="1694"/>
      <c r="J948" s="1694"/>
      <c r="K948" s="1694"/>
      <c r="L948" s="1694"/>
      <c r="M948" s="1694"/>
      <c r="N948" s="1695"/>
    </row>
    <row r="949" spans="8:8" ht="30.0" customHeight="1">
      <c r="A949" s="1443"/>
      <c r="B949" s="1503" t="s">
        <v>70</v>
      </c>
      <c r="C949" s="1696" t="s">
        <v>168</v>
      </c>
      <c r="D949" s="1697"/>
      <c r="E949" s="1698" t="s">
        <v>73</v>
      </c>
      <c r="F949" s="1699" t="s">
        <v>74</v>
      </c>
      <c r="G949" s="1700" t="s">
        <v>169</v>
      </c>
      <c r="H949" s="1701" t="s">
        <v>56</v>
      </c>
      <c r="I949" s="1702"/>
      <c r="J949" s="1703" t="s">
        <v>85</v>
      </c>
      <c r="K949" s="1704"/>
      <c r="L949" s="1705" t="s">
        <v>170</v>
      </c>
      <c r="M949" s="1706" t="s">
        <v>77</v>
      </c>
      <c r="N949" s="1707" t="s">
        <v>99</v>
      </c>
    </row>
    <row r="950" spans="8:8" ht="30.0" customHeight="1">
      <c r="A950" s="1443"/>
      <c r="B950" s="1503"/>
      <c r="C950" s="1708"/>
      <c r="D950" s="1709"/>
      <c r="E950" s="1710"/>
      <c r="F950" s="1711"/>
      <c r="G950" s="1712"/>
      <c r="H950" s="1713"/>
      <c r="I950" s="1714"/>
      <c r="J950" s="1715"/>
      <c r="K950" s="1716"/>
      <c r="L950" s="1717"/>
      <c r="M950" s="1718"/>
      <c r="N950" s="1719"/>
    </row>
    <row r="951" spans="8:8" ht="39.75" customHeight="1">
      <c r="A951" s="1443"/>
      <c r="B951" s="1503" t="s">
        <v>70</v>
      </c>
      <c r="C951" s="1528" t="s">
        <v>57</v>
      </c>
      <c r="D951" s="1529"/>
      <c r="E951" s="1720">
        <f>'Result Entry'!$L$7</f>
        <v>10.0</v>
      </c>
      <c r="F951" s="1721">
        <f>'Result Entry'!$M$7</f>
        <v>10.0</v>
      </c>
      <c r="G951" s="1722">
        <f t="shared" si="78" ref="G951:G956">SUM(E951:F951)</f>
        <v>20.0</v>
      </c>
      <c r="H951" s="1723">
        <f>'Result Entry'!$AU$7</f>
        <v>70.0</v>
      </c>
      <c r="I951" s="1724"/>
      <c r="J951" s="1725">
        <f>'Result Entry'!$AY$7</f>
        <v>100.0</v>
      </c>
      <c r="K951" s="1724"/>
      <c r="L951" s="1722">
        <f t="shared" si="79" ref="L951:L956">SUM(H951,J951)</f>
        <v>170.0</v>
      </c>
      <c r="M951" s="1726">
        <f t="shared" si="80" ref="M951:M956">SUM(G951,L951)</f>
        <v>190.0</v>
      </c>
      <c r="N951" s="1727"/>
    </row>
    <row r="952" spans="8:8" s="1538" ht="54.0" customFormat="1" customHeight="1">
      <c r="A952" s="1443"/>
      <c r="B952" s="1539" t="s">
        <v>70</v>
      </c>
      <c r="C952" s="1540" t="str">
        <f>'Result Entry'!$L$3</f>
        <v>HINDI Comp.</v>
      </c>
      <c r="D952" s="1541"/>
      <c r="E952" s="1728">
        <f>IF($J940="TC",0,IF($J940="Nso",0,VLOOKUP($A937,'Result Entry'!$B$9:$FW$108,11,0)))</f>
        <v>0.0</v>
      </c>
      <c r="F952" s="1729">
        <f>IF($J940="TC",0,IF($J940="Nso",0,VLOOKUP($A937,'Result Entry'!$B$9:$FW$108,12,0)))</f>
        <v>0.0</v>
      </c>
      <c r="G952" s="1730">
        <f t="shared" si="78"/>
        <v>0.0</v>
      </c>
      <c r="H952" s="1677">
        <f>IF($J940="TC",0,IF($J940="Nso",0,VLOOKUP($A937,'Result Entry'!$B$9:$FW$108,16,0)))</f>
        <v>0.0</v>
      </c>
      <c r="I952" s="1731"/>
      <c r="J952" s="1732">
        <f>IF($J940="TC",0,IF($J940="Nso",0,VLOOKUP($A937,'Result Entry'!$B$9:$FW$108,19,0)))</f>
        <v>0.0</v>
      </c>
      <c r="K952" s="1731"/>
      <c r="L952" s="1733">
        <f t="shared" si="79"/>
        <v>0.0</v>
      </c>
      <c r="M952" s="1734">
        <f t="shared" si="80"/>
        <v>0.0</v>
      </c>
      <c r="N952" s="1735" t="str">
        <f>IF($J940="TC",0,IF($J940="Nso",0,VLOOKUP($A937,'Result Entry'!$B$9:$FW$108,24,0)))</f>
        <v/>
      </c>
    </row>
    <row r="953" spans="8:8" s="1538" ht="54.0" customFormat="1" customHeight="1">
      <c r="A953" s="1443"/>
      <c r="B953" s="1539" t="s">
        <v>70</v>
      </c>
      <c r="C953" s="1551" t="str">
        <f>'Result Entry'!$Z$3</f>
        <v>ENGLISH Comp.</v>
      </c>
      <c r="D953" s="1552"/>
      <c r="E953" s="1728">
        <f>IF($J940="TC",0,IF($J940="Nso",0,VLOOKUP($A937,'Result Entry'!$B$9:$FW$108,25,0)))</f>
        <v>0.0</v>
      </c>
      <c r="F953" s="1729">
        <f>IF($J940="TC",0,IF($J940="Nso",0,VLOOKUP($A937,'Result Entry'!$B$9:$FW$108,26,0)))</f>
        <v>0.0</v>
      </c>
      <c r="G953" s="1736">
        <f t="shared" si="78"/>
        <v>0.0</v>
      </c>
      <c r="H953" s="1683">
        <f>IF($J940="TC",0,IF($J940="Nso",0,VLOOKUP($A937,'Result Entry'!$B$9:$FW$108,30,0)))</f>
        <v>0.0</v>
      </c>
      <c r="I953" s="1737"/>
      <c r="J953" s="1738">
        <f>IF($J940="TC",0,IF($J940="Nso",0,VLOOKUP($A937,'Result Entry'!$B$9:$FW$108,33,0)))</f>
        <v>0.0</v>
      </c>
      <c r="K953" s="1737"/>
      <c r="L953" s="1733">
        <f t="shared" si="79"/>
        <v>0.0</v>
      </c>
      <c r="M953" s="1734">
        <f t="shared" si="80"/>
        <v>0.0</v>
      </c>
      <c r="N953" s="1735" t="str">
        <f>IF($J940="TC",0,IF($J940="Nso",0,VLOOKUP($A937,'Result Entry'!$B$9:$FW$108,38,0)))</f>
        <v/>
      </c>
    </row>
    <row r="954" spans="8:8" s="1538" ht="54.0" customFormat="1" customHeight="1">
      <c r="A954" s="1443"/>
      <c r="B954" s="1539" t="s">
        <v>70</v>
      </c>
      <c r="C954" s="1551" t="str">
        <f>'Result Entry'!$AO$3</f>
        <v>PHYSICS</v>
      </c>
      <c r="D954" s="1552"/>
      <c r="E954" s="1728">
        <f>IF($J940="TC",0,IF($J940="Nso",0,VLOOKUP($A937,'Result Entry'!$B$9:$FW$108,39,0)))</f>
        <v>0.0</v>
      </c>
      <c r="F954" s="1729">
        <f>IF($J940="TC",0,IF($J940="Nso",0,VLOOKUP($A937,'Result Entry'!$B$9:$FW$108,40,0)))</f>
        <v>0.0</v>
      </c>
      <c r="G954" s="1736">
        <f t="shared" si="78"/>
        <v>0.0</v>
      </c>
      <c r="H954" s="1683">
        <f>IF($J940="TC",0,IF($J940="Nso",0,VLOOKUP($A937,'Result Entry'!$B$9:$FW$108,45,0)))</f>
        <v>0.0</v>
      </c>
      <c r="I954" s="1737"/>
      <c r="J954" s="1738">
        <f>IF($J940="TC",0,IF($J940="Nso",0,VLOOKUP($A937,'Result Entry'!$B$9:$FW$108,49,0)))</f>
        <v>0.0</v>
      </c>
      <c r="K954" s="1737"/>
      <c r="L954" s="1733">
        <f t="shared" si="79"/>
        <v>0.0</v>
      </c>
      <c r="M954" s="1734">
        <f t="shared" si="80"/>
        <v>0.0</v>
      </c>
      <c r="N954" s="1735" t="str">
        <f>IF($J940="TC",0,IF($J940="Nso",0,VLOOKUP($A937,'Result Entry'!$B$9:$FW$108,54,0)))</f>
        <v/>
      </c>
    </row>
    <row r="955" spans="8:8" s="1538" ht="54.0" customFormat="1" customHeight="1">
      <c r="A955" s="1443"/>
      <c r="B955" s="1539" t="s">
        <v>70</v>
      </c>
      <c r="C955" s="1551" t="str">
        <f>'Result Entry'!$BF$3</f>
        <v>CHEMISTRY</v>
      </c>
      <c r="D955" s="1552"/>
      <c r="E955" s="1728" t="str">
        <f>IF($J940="TC",0,IF($J940="Nso",0,VLOOKUP($A937,'Result Entry'!$B$9:$FW$108,55,0)))</f>
        <v/>
      </c>
      <c r="F955" s="1729">
        <f>IF($J940="TC",0,IF($J940="Nso",0,VLOOKUP($A937,'Result Entry'!$B$9:$FW$108,56,0)))</f>
        <v>0.0</v>
      </c>
      <c r="G955" s="1736">
        <f t="shared" si="78"/>
        <v>0.0</v>
      </c>
      <c r="H955" s="1683">
        <f>IF($J940="TC",0,IF($J940="Nso",0,VLOOKUP($A937,'Result Entry'!$B$9:$FW$108,61,0)))</f>
        <v>0.0</v>
      </c>
      <c r="I955" s="1737"/>
      <c r="J955" s="1738">
        <f>IF($J940="TC",0,IF($J940="Nso",0,VLOOKUP($A937,'Result Entry'!$B$9:$FW$108,65,0)))</f>
        <v>0.0</v>
      </c>
      <c r="K955" s="1737"/>
      <c r="L955" s="1733">
        <f t="shared" si="79"/>
        <v>0.0</v>
      </c>
      <c r="M955" s="1734">
        <f t="shared" si="80"/>
        <v>0.0</v>
      </c>
      <c r="N955" s="1735" t="str">
        <f>IF($J940="TC",0,IF($J940="Nso",0,VLOOKUP($A937,'Result Entry'!$B$9:$FW$108,70,0)))</f>
        <v/>
      </c>
    </row>
    <row r="956" spans="8:8" s="1538" ht="54.0" customFormat="1" customHeight="1">
      <c r="A956" s="1443"/>
      <c r="B956" s="1539" t="s">
        <v>70</v>
      </c>
      <c r="C956" s="1551" t="str">
        <f>'Result Entry'!$BW$3</f>
        <v>BIOLOGY</v>
      </c>
      <c r="D956" s="1552"/>
      <c r="E956" s="1739" t="str">
        <f>IF($J940="TC",0,IF($J940="Nso",0,VLOOKUP($A937,'Result Entry'!$B$9:$FW$108,71,0)))</f>
        <v/>
      </c>
      <c r="F956" s="1740" t="str">
        <f>IF($J940="TC",0,IF($J940="Nso",0,VLOOKUP($A937,'Result Entry'!$B$9:$FW$108,72,0)))</f>
        <v/>
      </c>
      <c r="G956" s="1741">
        <f t="shared" si="78"/>
        <v>0.0</v>
      </c>
      <c r="H956" s="1742">
        <f>IF($J940="TC",0,IF($J940="Nso",0,VLOOKUP($A937,'Result Entry'!$B$9:$FW$108,77,0)))</f>
        <v>0.0</v>
      </c>
      <c r="I956" s="1743"/>
      <c r="J956" s="1744">
        <f>IF($J940="TC",0,IF($J940="Nso",0,VLOOKUP($A937,'Result Entry'!$B$9:$FW$108,81,0)))</f>
        <v>0.0</v>
      </c>
      <c r="K956" s="1743"/>
      <c r="L956" s="1745">
        <f t="shared" si="79"/>
        <v>0.0</v>
      </c>
      <c r="M956" s="1746">
        <f t="shared" si="80"/>
        <v>0.0</v>
      </c>
      <c r="N956" s="1735">
        <f>IF($J940="TC",0,IF($J940="Nso",0,VLOOKUP($A937,'Result Entry'!$B$9:$FW$108,86,0)))</f>
        <v>0.0</v>
      </c>
    </row>
    <row r="957" spans="8:8" ht="39.75" customHeight="1">
      <c r="A957" s="1443"/>
      <c r="B957" s="1503" t="s">
        <v>70</v>
      </c>
      <c r="C957" s="1565" t="s">
        <v>78</v>
      </c>
      <c r="D957" s="1566"/>
      <c r="E957" s="1567"/>
      <c r="F957" s="1747" t="s">
        <v>79</v>
      </c>
      <c r="G957" s="1748"/>
      <c r="H957" s="1747" t="s">
        <v>80</v>
      </c>
      <c r="I957" s="1749"/>
      <c r="J957" s="1750" t="s">
        <v>42</v>
      </c>
      <c r="K957" s="1797" t="s">
        <v>92</v>
      </c>
      <c r="L957" s="1752" t="s">
        <v>40</v>
      </c>
      <c r="M957" s="1753"/>
      <c r="N957" s="1754" t="s">
        <v>44</v>
      </c>
    </row>
    <row r="958" spans="8:8" ht="39.75" customHeight="1">
      <c r="A958" s="1443"/>
      <c r="B958" s="1503" t="s">
        <v>70</v>
      </c>
      <c r="C958" s="1577"/>
      <c r="D958" s="1578"/>
      <c r="E958" s="1579"/>
      <c r="F958" s="1755">
        <f>IF($J940="TC",0,IF($J940="Nso",0,VLOOKUP($A937,'Result Entry'!$B$9:$FW$108,146,0)))</f>
        <v>0.0</v>
      </c>
      <c r="G958" s="1756"/>
      <c r="H958" s="1757">
        <f>IF($J940="TC",0,IF($J940="Nso",0,VLOOKUP($A937,'Result Entry'!$B$9:$FW$108,147,0)))</f>
        <v>0.0</v>
      </c>
      <c r="I958" s="1758"/>
      <c r="J958" s="1584">
        <f>IF($J940="TC",0,IF($J940="Nso",0,VLOOKUP($A937,'Result Entry'!$B$9:$FW$108,148,0)))</f>
        <v>0.0</v>
      </c>
      <c r="K958" s="1759" t="str">
        <f>IF($J940="TC",0,IF($J940="Nso",0,VLOOKUP($A937,'Result Entry'!$B$9:$FW$108,149,0)))</f>
        <v/>
      </c>
      <c r="L958" s="1586">
        <f>IF($J940="TC",0,IF($J940="Nso",0,VLOOKUP($A937,'Result Entry'!$B$9:$FW$108,150,0)))</f>
        <v>0.0</v>
      </c>
      <c r="M958" s="1587"/>
      <c r="N958" s="1588">
        <f>IF($J940="TC",0,IF($J940="Nso",0,VLOOKUP($A937,'Result Entry'!$B$9:$FW$108,152,0)))</f>
        <v>0.0</v>
      </c>
    </row>
    <row r="959" spans="8:8" ht="39.75" customHeight="1">
      <c r="A959" s="1443"/>
      <c r="B959" s="1503" t="s">
        <v>70</v>
      </c>
      <c r="C959" s="1589" t="s">
        <v>59</v>
      </c>
      <c r="D959" s="1590"/>
      <c r="E959" s="1590"/>
      <c r="F959" s="1590"/>
      <c r="G959" s="1590"/>
      <c r="H959" s="1591"/>
      <c r="I959" s="1592" t="s">
        <v>60</v>
      </c>
      <c r="J959" s="1593"/>
      <c r="K959" s="1760">
        <f>VLOOKUP($A937,'Result Entry'!$B$9:$FW$108,143,0)</f>
        <v>0.0</v>
      </c>
      <c r="L959" s="1761"/>
      <c r="M959" s="1596" t="s">
        <v>38</v>
      </c>
      <c r="N959" s="1597"/>
    </row>
    <row r="960" spans="8:8" ht="39.75" customHeight="1">
      <c r="A960" s="1443"/>
      <c r="B960" s="1503" t="s">
        <v>70</v>
      </c>
      <c r="C960" s="1598" t="s">
        <v>55</v>
      </c>
      <c r="D960" s="1599"/>
      <c r="E960" s="1599"/>
      <c r="F960" s="1600" t="s">
        <v>158</v>
      </c>
      <c r="G960" s="1601"/>
      <c r="H960" s="1602" t="s">
        <v>48</v>
      </c>
      <c r="I960" s="1603" t="s">
        <v>61</v>
      </c>
      <c r="J960" s="1604"/>
      <c r="K960" s="1762">
        <f>VLOOKUP($A937,'Result Entry'!$B$9:$FW$108,144,0)</f>
        <v>0.0</v>
      </c>
      <c r="L960" s="1763"/>
      <c r="M960" s="1607">
        <f>VLOOKUP($A937,'Result Entry'!$B$9:$FW$108,145,0)</f>
        <v>0.0</v>
      </c>
      <c r="N960" s="1608"/>
    </row>
    <row r="961" spans="8:8" ht="39.75" customHeight="1">
      <c r="A961" s="1443"/>
      <c r="B961" s="1503" t="s">
        <v>70</v>
      </c>
      <c r="C961" s="1598"/>
      <c r="D961" s="1599"/>
      <c r="E961" s="1599"/>
      <c r="F961" s="1609"/>
      <c r="G961" s="1610"/>
      <c r="H961" s="1611" t="s">
        <v>100</v>
      </c>
      <c r="I961" s="1612" t="s">
        <v>62</v>
      </c>
      <c r="J961" s="1613"/>
      <c r="K961" s="1764">
        <f>IF($J940="TC","Transferred",IF($J940="Nso","NameSeparated",VLOOKUP($A937,'Result Entry'!$B$9:$FW$108,153,0)))</f>
        <v>0.0</v>
      </c>
      <c r="L961" s="1764"/>
      <c r="M961" s="1764"/>
      <c r="N961" s="1765"/>
    </row>
    <row r="962" spans="8:8" ht="39.75" customHeight="1">
      <c r="A962" s="1443"/>
      <c r="B962" s="1503" t="s">
        <v>70</v>
      </c>
      <c r="C962" s="1766" t="str">
        <f>'Result Entry'!$DU$3</f>
        <v>Foundation Of Information Tech.</v>
      </c>
      <c r="D962" s="1767"/>
      <c r="E962" s="1768"/>
      <c r="F962" s="1769" t="str">
        <f>IF($J940="TC",0,IF($J940="Nso",0,VLOOKUP($A937,'Result Entry'!$B$9:$GS$108,170,0)))</f>
        <v/>
      </c>
      <c r="G962" s="1769"/>
      <c r="H962" s="1770">
        <f>IF($J940="TC",0,IF($J940="Nso",0,VLOOKUP($A937,'Result Entry'!$B$9:$GS$108,112,0)))</f>
        <v>0.0</v>
      </c>
      <c r="I962" s="1621" t="s">
        <v>72</v>
      </c>
      <c r="J962" s="1622"/>
      <c r="K962" s="1771">
        <f>'Result Entry'!$T$2</f>
        <v>45041.0</v>
      </c>
      <c r="L962" s="1772"/>
      <c r="M962" s="1772"/>
      <c r="N962" s="1773"/>
    </row>
    <row r="963" spans="8:8" ht="39.75" customHeight="1">
      <c r="A963" s="1443"/>
      <c r="B963" s="1503" t="s">
        <v>70</v>
      </c>
      <c r="C963" s="1774" t="str">
        <f>'Result Entry'!$EI$3</f>
        <v>G.I.A.I.-II</v>
      </c>
      <c r="D963" s="1775"/>
      <c r="E963" s="1776"/>
      <c r="F963" s="1769" t="str">
        <f>IF($J940="TC",0,IF($J940="Nso",0,VLOOKUP($A937,'Result Entry'!$B$9:$GS$108,174,0)))</f>
        <v/>
      </c>
      <c r="G963" s="1769"/>
      <c r="H963" s="1770">
        <f>IF($J940="TC",0,IF($J940="Nso",0,VLOOKUP($A937,'Result Entry'!$B$9:$GS$108,124,0)))</f>
        <v>0.0</v>
      </c>
      <c r="I963" s="1626"/>
      <c r="J963" s="1627"/>
      <c r="K963" s="1627"/>
      <c r="L963" s="1627"/>
      <c r="M963" s="1627"/>
      <c r="N963" s="1628"/>
    </row>
    <row r="964" spans="8:8" ht="39.75" customHeight="1">
      <c r="A964" s="1443"/>
      <c r="B964" s="1503" t="s">
        <v>70</v>
      </c>
      <c r="C964" s="1774" t="str">
        <f>'Result Entry'!$EU$3</f>
        <v>SOC.SER.PLAN</v>
      </c>
      <c r="D964" s="1775"/>
      <c r="E964" s="1776"/>
      <c r="F964" s="1769">
        <f>IF($J940="TC",0,IF($J940="Nso",0,VLOOKUP($A937,'Result Entry'!$B$9:$HS$108,178,0)))</f>
        <v>0.0</v>
      </c>
      <c r="G964" s="1769"/>
      <c r="H964" s="1770">
        <f>IF($J940="TC",0,IF($J940="Nso",0,VLOOKUP($A937,'Result Entry'!$B$9:$GS$108,136,0)))</f>
        <v>0.0</v>
      </c>
      <c r="I964" s="1629" t="s">
        <v>175</v>
      </c>
      <c r="J964" s="1630"/>
      <c r="K964" s="1798"/>
      <c r="L964" s="1799"/>
      <c r="M964" s="1799"/>
      <c r="N964" s="1800"/>
    </row>
    <row r="965" spans="8:8" ht="39.75" customHeight="1">
      <c r="A965" s="1443"/>
      <c r="B965" s="1503" t="s">
        <v>70</v>
      </c>
      <c r="C965" s="1774" t="str">
        <f>'Result Entry'!$FG$3</f>
        <v>Jeewan Kaushal</v>
      </c>
      <c r="D965" s="1775"/>
      <c r="E965" s="1776"/>
      <c r="F965" s="1769" t="str">
        <f>IF($J940="TC",0,IF($J940="Nso",0,VLOOKUP($A937,'Result Entry'!$B$9:$HS$108,182,0)))</f>
        <v/>
      </c>
      <c r="G965" s="1769"/>
      <c r="H965" s="1770">
        <f>IF($J940="TC",0,IF($J940="Nso",0,VLOOKUP($A937,'Result Entry'!$B$9:$HS$108,136,0)))</f>
        <v>0.0</v>
      </c>
      <c r="I965" s="1629" t="s">
        <v>149</v>
      </c>
      <c r="J965" s="1630"/>
      <c r="K965" s="1630"/>
      <c r="L965" s="1630"/>
      <c r="M965" s="1630"/>
      <c r="N965" s="1634"/>
    </row>
    <row r="966" spans="8:8" ht="39.75" customHeight="1">
      <c r="A966" s="1443"/>
      <c r="B966" s="1483" t="s">
        <v>70</v>
      </c>
      <c r="C966" s="1777" t="s">
        <v>181</v>
      </c>
      <c r="D966" s="1778"/>
      <c r="E966" s="1779"/>
      <c r="F966" s="1780" t="s">
        <v>182</v>
      </c>
      <c r="G966" s="1781"/>
      <c r="H966" s="1782" t="s">
        <v>31</v>
      </c>
      <c r="I966" s="1629" t="s">
        <v>176</v>
      </c>
      <c r="J966" s="1630"/>
      <c r="K966" s="1630"/>
      <c r="L966" s="1630"/>
      <c r="M966" s="1630"/>
      <c r="N966" s="1634"/>
    </row>
    <row r="967" spans="8:8" ht="39.75" customHeight="1">
      <c r="A967" s="1443"/>
      <c r="B967" s="1483" t="s">
        <v>70</v>
      </c>
      <c r="C967" s="1783"/>
      <c r="D967" s="1784"/>
      <c r="E967" s="1785"/>
      <c r="F967" s="1786" t="s">
        <v>183</v>
      </c>
      <c r="G967" s="1787"/>
      <c r="H967" s="1788" t="s">
        <v>180</v>
      </c>
      <c r="I967" s="1647" t="s">
        <v>68</v>
      </c>
      <c r="J967" s="1648"/>
      <c r="K967" s="1648"/>
      <c r="L967" s="1648"/>
      <c r="M967" s="1648"/>
      <c r="N967" s="1649"/>
    </row>
    <row r="968" spans="8:8" ht="39.75" customHeight="1">
      <c r="A968" s="1443"/>
      <c r="B968" s="1483" t="s">
        <v>70</v>
      </c>
      <c r="C968" s="1783"/>
      <c r="D968" s="1784"/>
      <c r="E968" s="1785"/>
      <c r="F968" s="1786" t="s">
        <v>186</v>
      </c>
      <c r="G968" s="1787"/>
      <c r="H968" s="1788" t="s">
        <v>63</v>
      </c>
      <c r="I968" s="1650"/>
      <c r="J968" s="1651"/>
      <c r="K968" s="1651"/>
      <c r="L968" s="1651"/>
      <c r="M968" s="1651"/>
      <c r="N968" s="1652"/>
    </row>
    <row r="969" spans="8:8" ht="39.75" customHeight="1">
      <c r="A969" s="1443"/>
      <c r="B969" s="1483" t="s">
        <v>70</v>
      </c>
      <c r="C969" s="1783"/>
      <c r="D969" s="1784"/>
      <c r="E969" s="1785"/>
      <c r="F969" s="1786" t="s">
        <v>187</v>
      </c>
      <c r="G969" s="1787"/>
      <c r="H969" s="1788" t="s">
        <v>64</v>
      </c>
      <c r="I969" s="1650"/>
      <c r="J969" s="1651"/>
      <c r="K969" s="1651"/>
      <c r="L969" s="1651"/>
      <c r="M969" s="1651"/>
      <c r="N969" s="1652"/>
    </row>
    <row r="970" spans="8:8" ht="39.75" customHeight="1">
      <c r="A970" s="1443"/>
      <c r="B970" s="1483" t="s">
        <v>70</v>
      </c>
      <c r="C970" s="1783"/>
      <c r="D970" s="1784"/>
      <c r="E970" s="1785"/>
      <c r="F970" s="1786" t="s">
        <v>184</v>
      </c>
      <c r="G970" s="1787"/>
      <c r="H970" s="1788" t="s">
        <v>66</v>
      </c>
      <c r="I970" s="1653" t="s">
        <v>81</v>
      </c>
      <c r="J970" s="1654"/>
      <c r="K970" s="1654"/>
      <c r="L970" s="1654"/>
      <c r="M970" s="1654"/>
      <c r="N970" s="1655"/>
    </row>
    <row r="971" spans="8:8" ht="39.75" customHeight="1">
      <c r="A971" s="1443"/>
      <c r="B971" s="1656" t="s">
        <v>70</v>
      </c>
      <c r="C971" s="1789"/>
      <c r="D971" s="1790"/>
      <c r="E971" s="1791"/>
      <c r="F971" s="1792" t="s">
        <v>185</v>
      </c>
      <c r="G971" s="1793"/>
      <c r="H971" s="1794" t="s">
        <v>65</v>
      </c>
      <c r="I971" s="1663"/>
      <c r="J971" s="1664"/>
      <c r="K971" s="1664"/>
      <c r="L971" s="1664"/>
      <c r="M971" s="1664"/>
      <c r="N971" s="1665"/>
    </row>
    <row r="972" spans="8:8" s="927" ht="123.75" customFormat="1" customHeight="1">
      <c r="A972" s="1439"/>
      <c r="B972" s="1795"/>
      <c r="C972" s="1796"/>
      <c r="D972" s="1796"/>
      <c r="E972" s="1796"/>
      <c r="F972" s="1796"/>
      <c r="G972" s="1796"/>
      <c r="H972" s="1796"/>
      <c r="I972" s="1796"/>
      <c r="J972" s="1796"/>
      <c r="K972" s="1796"/>
      <c r="L972" s="1796"/>
      <c r="M972" s="1796"/>
      <c r="N972" s="1796"/>
    </row>
    <row r="973" spans="8:8" ht="24.75" customHeight="1">
      <c r="A973" s="1441">
        <f>A937+1</f>
        <v>28.0</v>
      </c>
      <c r="B973" s="1442" t="s">
        <v>51</v>
      </c>
      <c r="C973" s="1442"/>
      <c r="D973" s="1442"/>
      <c r="E973" s="1442"/>
      <c r="F973" s="1442"/>
      <c r="G973" s="1442"/>
      <c r="H973" s="1442"/>
      <c r="I973" s="1442"/>
      <c r="J973" s="1442"/>
      <c r="K973" s="1442"/>
      <c r="L973" s="1442"/>
      <c r="M973" s="1442"/>
      <c r="N973" s="1442"/>
    </row>
    <row r="974" spans="8:8" ht="62.25" customHeight="1">
      <c r="A974" s="1443"/>
      <c r="B974" s="1444"/>
      <c r="C974" s="1445"/>
      <c r="D974" s="1671" t="str">
        <f>Master!$E$8</f>
        <v>Govt. Sr. Secondary School </v>
      </c>
      <c r="E974" s="1672"/>
      <c r="F974" s="1672"/>
      <c r="G974" s="1672"/>
      <c r="H974" s="1672"/>
      <c r="I974" s="1672"/>
      <c r="J974" s="1672"/>
      <c r="K974" s="1672"/>
      <c r="L974" s="1672"/>
      <c r="M974" s="1672"/>
      <c r="N974" s="1673"/>
    </row>
    <row r="975" spans="8:8" ht="33.0" customHeight="1">
      <c r="A975" s="1443"/>
      <c r="B975" s="1449"/>
      <c r="C975" s="1450"/>
      <c r="D975" s="1451" t="str">
        <f>Master!$E$11</f>
        <v>P.S.-Bapini (Jodhpur)</v>
      </c>
      <c r="E975" s="1452"/>
      <c r="F975" s="1452"/>
      <c r="G975" s="1452"/>
      <c r="H975" s="1452"/>
      <c r="I975" s="1452"/>
      <c r="J975" s="1452"/>
      <c r="K975" s="1452"/>
      <c r="L975" s="1452"/>
      <c r="M975" s="1452"/>
      <c r="N975" s="1453"/>
    </row>
    <row r="976" spans="8:8" ht="30.0" customHeight="1">
      <c r="A976" s="1443"/>
      <c r="B976" s="1454"/>
      <c r="C976" s="1455" t="s">
        <v>151</v>
      </c>
      <c r="D976" s="1456"/>
      <c r="E976" s="1456"/>
      <c r="F976" s="1456"/>
      <c r="G976" s="1457"/>
      <c r="H976" s="1458" t="s">
        <v>128</v>
      </c>
      <c r="I976" s="1458"/>
      <c r="J976" s="1674">
        <f>VLOOKUP(A973,'Result Entry'!$B$6:$K$108,6,0)</f>
        <v>0.0</v>
      </c>
      <c r="K976" s="1460" t="s">
        <v>69</v>
      </c>
      <c r="L976" s="1461"/>
      <c r="M976" s="1462">
        <f>Master!$E$14</f>
        <v>8.151106901E9</v>
      </c>
      <c r="N976" s="1463"/>
    </row>
    <row r="977" spans="8:8" ht="30.0" customHeight="1">
      <c r="A977" s="1443"/>
      <c r="B977" s="1464"/>
      <c r="C977" s="1465"/>
      <c r="D977" s="1466"/>
      <c r="E977" s="1466"/>
      <c r="F977" s="1466"/>
      <c r="G977" s="1467"/>
      <c r="H977" s="1468"/>
      <c r="I977" s="1468"/>
      <c r="J977" s="1675"/>
      <c r="K977" s="1470" t="s">
        <v>67</v>
      </c>
      <c r="L977" s="1471"/>
      <c r="M977" s="1472"/>
      <c r="N977" s="1473"/>
      <c r="O977" s="23" t="s">
        <v>157</v>
      </c>
    </row>
    <row r="978" spans="8:8" ht="30.0" customHeight="1">
      <c r="A978" s="1443"/>
      <c r="B978" s="1464"/>
      <c r="C978" s="1474"/>
      <c r="D978" s="1475"/>
      <c r="E978" s="1475"/>
      <c r="F978" s="1475"/>
      <c r="G978" s="1476"/>
      <c r="H978" s="1477"/>
      <c r="I978" s="1477"/>
      <c r="J978" s="1676"/>
      <c r="K978" s="1479" t="s">
        <v>52</v>
      </c>
      <c r="L978" s="1480"/>
      <c r="M978" s="1481" t="str">
        <f>Master!$E$6</f>
        <v>2022-23</v>
      </c>
      <c r="N978" s="1482"/>
    </row>
    <row r="979" spans="8:8" ht="39.75" customHeight="1">
      <c r="A979" s="1443"/>
      <c r="B979" s="1483" t="s">
        <v>70</v>
      </c>
      <c r="C979" s="1677" t="s">
        <v>21</v>
      </c>
      <c r="D979" s="1678"/>
      <c r="E979" s="1678"/>
      <c r="F979" s="1679"/>
      <c r="G979" s="1680" t="s">
        <v>150</v>
      </c>
      <c r="H979" s="1681">
        <f>VLOOKUP($A973,'Result Entry'!$B$9:$FW$108,4,0)</f>
        <v>0.0</v>
      </c>
      <c r="I979" s="1681"/>
      <c r="J979" s="1681"/>
      <c r="K979" s="1681"/>
      <c r="L979" s="1681"/>
      <c r="M979" s="1681"/>
      <c r="N979" s="1682"/>
    </row>
    <row r="980" spans="8:8" ht="39.75" customHeight="1">
      <c r="A980" s="1443"/>
      <c r="B980" s="1483" t="s">
        <v>70</v>
      </c>
      <c r="C980" s="1683" t="s">
        <v>23</v>
      </c>
      <c r="D980" s="1684"/>
      <c r="E980" s="1684"/>
      <c r="F980" s="1685"/>
      <c r="G980" s="1686" t="s">
        <v>150</v>
      </c>
      <c r="H980" s="1687">
        <f>VLOOKUP($A973,'Result Entry'!$B$9:$FW$108,7,0)</f>
        <v>0.0</v>
      </c>
      <c r="I980" s="1687"/>
      <c r="J980" s="1687"/>
      <c r="K980" s="1687"/>
      <c r="L980" s="1687"/>
      <c r="M980" s="1687"/>
      <c r="N980" s="1688"/>
    </row>
    <row r="981" spans="8:8" ht="39.75" customHeight="1">
      <c r="A981" s="1443"/>
      <c r="B981" s="1483" t="s">
        <v>70</v>
      </c>
      <c r="C981" s="1683" t="s">
        <v>24</v>
      </c>
      <c r="D981" s="1684"/>
      <c r="E981" s="1684"/>
      <c r="F981" s="1685"/>
      <c r="G981" s="1686" t="s">
        <v>150</v>
      </c>
      <c r="H981" s="1687">
        <f>VLOOKUP($A973,'Result Entry'!$B$9:$FW$108,8,0)</f>
        <v>0.0</v>
      </c>
      <c r="I981" s="1687"/>
      <c r="J981" s="1687"/>
      <c r="K981" s="1687"/>
      <c r="L981" s="1687"/>
      <c r="M981" s="1687"/>
      <c r="N981" s="1688"/>
    </row>
    <row r="982" spans="8:8" ht="39.75" customHeight="1">
      <c r="A982" s="1443"/>
      <c r="B982" s="1483" t="s">
        <v>70</v>
      </c>
      <c r="C982" s="1683" t="s">
        <v>53</v>
      </c>
      <c r="D982" s="1684"/>
      <c r="E982" s="1684"/>
      <c r="F982" s="1685"/>
      <c r="G982" s="1686" t="s">
        <v>150</v>
      </c>
      <c r="H982" s="1687">
        <f>VLOOKUP($A973,'Result Entry'!$B$9:$FW$108,9,0)</f>
        <v>0.0</v>
      </c>
      <c r="I982" s="1687"/>
      <c r="J982" s="1687"/>
      <c r="K982" s="1687"/>
      <c r="L982" s="1687"/>
      <c r="M982" s="1687"/>
      <c r="N982" s="1688"/>
    </row>
    <row r="983" spans="8:8" ht="39.75" customHeight="1">
      <c r="A983" s="1443"/>
      <c r="B983" s="1483" t="s">
        <v>70</v>
      </c>
      <c r="C983" s="1683" t="s">
        <v>54</v>
      </c>
      <c r="D983" s="1684"/>
      <c r="E983" s="1684"/>
      <c r="F983" s="1685"/>
      <c r="G983" s="1686" t="s">
        <v>150</v>
      </c>
      <c r="H983" s="1689" t="str">
        <f>CONCATENATE('Result Entry'!$G$4,'Result Entry'!$J$4)</f>
        <v>11(A)</v>
      </c>
      <c r="I983" s="1687"/>
      <c r="J983" s="1687"/>
      <c r="K983" s="1687"/>
      <c r="L983" s="1687"/>
      <c r="M983" s="1687"/>
      <c r="N983" s="1688"/>
    </row>
    <row r="984" spans="8:8" ht="39.75" customHeight="1">
      <c r="A984" s="1443"/>
      <c r="B984" s="1483" t="s">
        <v>70</v>
      </c>
      <c r="C984" s="1690" t="s">
        <v>26</v>
      </c>
      <c r="D984" s="1691"/>
      <c r="E984" s="1691"/>
      <c r="F984" s="1692"/>
      <c r="G984" s="1693" t="s">
        <v>150</v>
      </c>
      <c r="H984" s="1694">
        <f>VLOOKUP($A973,'Result Entry'!$B$9:$FW$108,10,0)</f>
        <v>0.0</v>
      </c>
      <c r="I984" s="1694"/>
      <c r="J984" s="1694"/>
      <c r="K984" s="1694"/>
      <c r="L984" s="1694"/>
      <c r="M984" s="1694"/>
      <c r="N984" s="1695"/>
    </row>
    <row r="985" spans="8:8" ht="30.0" customHeight="1">
      <c r="A985" s="1443"/>
      <c r="B985" s="1503" t="s">
        <v>70</v>
      </c>
      <c r="C985" s="1696" t="s">
        <v>168</v>
      </c>
      <c r="D985" s="1697"/>
      <c r="E985" s="1698" t="s">
        <v>73</v>
      </c>
      <c r="F985" s="1699" t="s">
        <v>74</v>
      </c>
      <c r="G985" s="1700" t="s">
        <v>169</v>
      </c>
      <c r="H985" s="1701" t="s">
        <v>56</v>
      </c>
      <c r="I985" s="1702"/>
      <c r="J985" s="1703" t="s">
        <v>85</v>
      </c>
      <c r="K985" s="1704"/>
      <c r="L985" s="1705" t="s">
        <v>170</v>
      </c>
      <c r="M985" s="1706" t="s">
        <v>77</v>
      </c>
      <c r="N985" s="1707" t="s">
        <v>99</v>
      </c>
    </row>
    <row r="986" spans="8:8" ht="30.0" customHeight="1">
      <c r="A986" s="1443"/>
      <c r="B986" s="1503"/>
      <c r="C986" s="1708"/>
      <c r="D986" s="1709"/>
      <c r="E986" s="1710"/>
      <c r="F986" s="1711"/>
      <c r="G986" s="1712"/>
      <c r="H986" s="1713"/>
      <c r="I986" s="1714"/>
      <c r="J986" s="1715"/>
      <c r="K986" s="1716"/>
      <c r="L986" s="1717"/>
      <c r="M986" s="1718"/>
      <c r="N986" s="1719"/>
    </row>
    <row r="987" spans="8:8" ht="39.75" customHeight="1">
      <c r="A987" s="1443"/>
      <c r="B987" s="1503" t="s">
        <v>70</v>
      </c>
      <c r="C987" s="1528" t="s">
        <v>57</v>
      </c>
      <c r="D987" s="1529"/>
      <c r="E987" s="1720">
        <f>'Result Entry'!$L$7</f>
        <v>10.0</v>
      </c>
      <c r="F987" s="1721">
        <f>'Result Entry'!$M$7</f>
        <v>10.0</v>
      </c>
      <c r="G987" s="1722">
        <f t="shared" si="81" ref="G987:G992">SUM(E987:F987)</f>
        <v>20.0</v>
      </c>
      <c r="H987" s="1723">
        <f>'Result Entry'!$AU$7</f>
        <v>70.0</v>
      </c>
      <c r="I987" s="1724"/>
      <c r="J987" s="1725">
        <f>'Result Entry'!$AY$7</f>
        <v>100.0</v>
      </c>
      <c r="K987" s="1724"/>
      <c r="L987" s="1722">
        <f t="shared" si="82" ref="L987:L992">SUM(H987,J987)</f>
        <v>170.0</v>
      </c>
      <c r="M987" s="1726">
        <f t="shared" si="83" ref="M987:M992">SUM(G987,L987)</f>
        <v>190.0</v>
      </c>
      <c r="N987" s="1727"/>
    </row>
    <row r="988" spans="8:8" s="1538" ht="54.0" customFormat="1" customHeight="1">
      <c r="A988" s="1443"/>
      <c r="B988" s="1539" t="s">
        <v>70</v>
      </c>
      <c r="C988" s="1540" t="str">
        <f>'Result Entry'!$L$3</f>
        <v>HINDI Comp.</v>
      </c>
      <c r="D988" s="1541"/>
      <c r="E988" s="1728">
        <f>IF($J976="TC",0,IF($J976="Nso",0,VLOOKUP($A973,'Result Entry'!$B$9:$FW$108,11,0)))</f>
        <v>0.0</v>
      </c>
      <c r="F988" s="1729">
        <f>IF($J976="TC",0,IF($J976="Nso",0,VLOOKUP($A973,'Result Entry'!$B$9:$FW$108,12,0)))</f>
        <v>0.0</v>
      </c>
      <c r="G988" s="1730">
        <f t="shared" si="81"/>
        <v>0.0</v>
      </c>
      <c r="H988" s="1677">
        <f>IF($J976="TC",0,IF($J976="Nso",0,VLOOKUP($A973,'Result Entry'!$B$9:$FW$108,16,0)))</f>
        <v>0.0</v>
      </c>
      <c r="I988" s="1731"/>
      <c r="J988" s="1732">
        <f>IF($J976="TC",0,IF($J976="Nso",0,VLOOKUP($A973,'Result Entry'!$B$9:$FW$108,19,0)))</f>
        <v>0.0</v>
      </c>
      <c r="K988" s="1731"/>
      <c r="L988" s="1733">
        <f t="shared" si="82"/>
        <v>0.0</v>
      </c>
      <c r="M988" s="1734">
        <f t="shared" si="83"/>
        <v>0.0</v>
      </c>
      <c r="N988" s="1735" t="str">
        <f>IF($J976="TC",0,IF($J976="Nso",0,VLOOKUP($A973,'Result Entry'!$B$9:$FW$108,24,0)))</f>
        <v/>
      </c>
    </row>
    <row r="989" spans="8:8" s="1538" ht="54.0" customFormat="1" customHeight="1">
      <c r="A989" s="1443"/>
      <c r="B989" s="1539" t="s">
        <v>70</v>
      </c>
      <c r="C989" s="1551" t="str">
        <f>'Result Entry'!$Z$3</f>
        <v>ENGLISH Comp.</v>
      </c>
      <c r="D989" s="1552"/>
      <c r="E989" s="1728">
        <f>IF($J976="TC",0,IF($J976="Nso",0,VLOOKUP($A973,'Result Entry'!$B$9:$FW$108,25,0)))</f>
        <v>0.0</v>
      </c>
      <c r="F989" s="1729">
        <f>IF($J976="TC",0,IF($J976="Nso",0,VLOOKUP($A973,'Result Entry'!$B$9:$FW$108,26,0)))</f>
        <v>0.0</v>
      </c>
      <c r="G989" s="1736">
        <f t="shared" si="81"/>
        <v>0.0</v>
      </c>
      <c r="H989" s="1683">
        <f>IF($J976="TC",0,IF($J976="Nso",0,VLOOKUP($A973,'Result Entry'!$B$9:$FW$108,30,0)))</f>
        <v>0.0</v>
      </c>
      <c r="I989" s="1737"/>
      <c r="J989" s="1738">
        <f>IF($J976="TC",0,IF($J976="Nso",0,VLOOKUP($A973,'Result Entry'!$B$9:$FW$108,33,0)))</f>
        <v>0.0</v>
      </c>
      <c r="K989" s="1737"/>
      <c r="L989" s="1733">
        <f t="shared" si="82"/>
        <v>0.0</v>
      </c>
      <c r="M989" s="1734">
        <f t="shared" si="83"/>
        <v>0.0</v>
      </c>
      <c r="N989" s="1735" t="str">
        <f>IF($J976="TC",0,IF($J976="Nso",0,VLOOKUP($A973,'Result Entry'!$B$9:$FW$108,38,0)))</f>
        <v/>
      </c>
    </row>
    <row r="990" spans="8:8" s="1538" ht="54.0" customFormat="1" customHeight="1">
      <c r="A990" s="1443"/>
      <c r="B990" s="1539" t="s">
        <v>70</v>
      </c>
      <c r="C990" s="1551" t="str">
        <f>'Result Entry'!$AO$3</f>
        <v>PHYSICS</v>
      </c>
      <c r="D990" s="1552"/>
      <c r="E990" s="1728">
        <f>IF($J976="TC",0,IF($J976="Nso",0,VLOOKUP($A973,'Result Entry'!$B$9:$FW$108,39,0)))</f>
        <v>0.0</v>
      </c>
      <c r="F990" s="1729">
        <f>IF($J976="TC",0,IF($J976="Nso",0,VLOOKUP($A973,'Result Entry'!$B$9:$FW$108,40,0)))</f>
        <v>0.0</v>
      </c>
      <c r="G990" s="1736">
        <f t="shared" si="81"/>
        <v>0.0</v>
      </c>
      <c r="H990" s="1683">
        <f>IF($J976="TC",0,IF($J976="Nso",0,VLOOKUP($A973,'Result Entry'!$B$9:$FW$108,45,0)))</f>
        <v>0.0</v>
      </c>
      <c r="I990" s="1737"/>
      <c r="J990" s="1738">
        <f>IF($J976="TC",0,IF($J976="Nso",0,VLOOKUP($A973,'Result Entry'!$B$9:$FW$108,49,0)))</f>
        <v>0.0</v>
      </c>
      <c r="K990" s="1737"/>
      <c r="L990" s="1733">
        <f t="shared" si="82"/>
        <v>0.0</v>
      </c>
      <c r="M990" s="1734">
        <f t="shared" si="83"/>
        <v>0.0</v>
      </c>
      <c r="N990" s="1735" t="str">
        <f>IF($J976="TC",0,IF($J976="Nso",0,VLOOKUP($A973,'Result Entry'!$B$9:$FW$108,54,0)))</f>
        <v/>
      </c>
    </row>
    <row r="991" spans="8:8" s="1538" ht="54.0" customFormat="1" customHeight="1">
      <c r="A991" s="1443"/>
      <c r="B991" s="1539" t="s">
        <v>70</v>
      </c>
      <c r="C991" s="1551" t="str">
        <f>'Result Entry'!$BF$3</f>
        <v>CHEMISTRY</v>
      </c>
      <c r="D991" s="1552"/>
      <c r="E991" s="1728" t="str">
        <f>IF($J976="TC",0,IF($J976="Nso",0,VLOOKUP($A973,'Result Entry'!$B$9:$FW$108,55,0)))</f>
        <v/>
      </c>
      <c r="F991" s="1729">
        <f>IF($J976="TC",0,IF($J976="Nso",0,VLOOKUP($A973,'Result Entry'!$B$9:$FW$108,56,0)))</f>
        <v>0.0</v>
      </c>
      <c r="G991" s="1736">
        <f t="shared" si="81"/>
        <v>0.0</v>
      </c>
      <c r="H991" s="1683">
        <f>IF($J976="TC",0,IF($J976="Nso",0,VLOOKUP($A973,'Result Entry'!$B$9:$FW$108,61,0)))</f>
        <v>0.0</v>
      </c>
      <c r="I991" s="1737"/>
      <c r="J991" s="1738">
        <f>IF($J976="TC",0,IF($J976="Nso",0,VLOOKUP($A973,'Result Entry'!$B$9:$FW$108,65,0)))</f>
        <v>0.0</v>
      </c>
      <c r="K991" s="1737"/>
      <c r="L991" s="1733">
        <f t="shared" si="82"/>
        <v>0.0</v>
      </c>
      <c r="M991" s="1734">
        <f t="shared" si="83"/>
        <v>0.0</v>
      </c>
      <c r="N991" s="1735" t="str">
        <f>IF($J976="TC",0,IF($J976="Nso",0,VLOOKUP($A973,'Result Entry'!$B$9:$FW$108,70,0)))</f>
        <v/>
      </c>
    </row>
    <row r="992" spans="8:8" s="1538" ht="54.0" customFormat="1" customHeight="1">
      <c r="A992" s="1443"/>
      <c r="B992" s="1539" t="s">
        <v>70</v>
      </c>
      <c r="C992" s="1551" t="str">
        <f>'Result Entry'!$BW$3</f>
        <v>BIOLOGY</v>
      </c>
      <c r="D992" s="1552"/>
      <c r="E992" s="1739" t="str">
        <f>IF($J976="TC",0,IF($J976="Nso",0,VLOOKUP($A973,'Result Entry'!$B$9:$FW$108,71,0)))</f>
        <v/>
      </c>
      <c r="F992" s="1740" t="str">
        <f>IF($J976="TC",0,IF($J976="Nso",0,VLOOKUP($A973,'Result Entry'!$B$9:$FW$108,72,0)))</f>
        <v/>
      </c>
      <c r="G992" s="1741">
        <f t="shared" si="81"/>
        <v>0.0</v>
      </c>
      <c r="H992" s="1742">
        <f>IF($J976="TC",0,IF($J976="Nso",0,VLOOKUP($A973,'Result Entry'!$B$9:$FW$108,77,0)))</f>
        <v>0.0</v>
      </c>
      <c r="I992" s="1743"/>
      <c r="J992" s="1744">
        <f>IF($J976="TC",0,IF($J976="Nso",0,VLOOKUP($A973,'Result Entry'!$B$9:$FW$108,81,0)))</f>
        <v>0.0</v>
      </c>
      <c r="K992" s="1743"/>
      <c r="L992" s="1745">
        <f t="shared" si="82"/>
        <v>0.0</v>
      </c>
      <c r="M992" s="1746">
        <f t="shared" si="83"/>
        <v>0.0</v>
      </c>
      <c r="N992" s="1735">
        <f>IF($J976="TC",0,IF($J976="Nso",0,VLOOKUP($A973,'Result Entry'!$B$9:$FW$108,86,0)))</f>
        <v>0.0</v>
      </c>
    </row>
    <row r="993" spans="8:8" ht="39.75" customHeight="1">
      <c r="A993" s="1443"/>
      <c r="B993" s="1503" t="s">
        <v>70</v>
      </c>
      <c r="C993" s="1565" t="s">
        <v>78</v>
      </c>
      <c r="D993" s="1566"/>
      <c r="E993" s="1567"/>
      <c r="F993" s="1747" t="s">
        <v>79</v>
      </c>
      <c r="G993" s="1748"/>
      <c r="H993" s="1747" t="s">
        <v>80</v>
      </c>
      <c r="I993" s="1749"/>
      <c r="J993" s="1750" t="s">
        <v>42</v>
      </c>
      <c r="K993" s="1797" t="s">
        <v>92</v>
      </c>
      <c r="L993" s="1752" t="s">
        <v>40</v>
      </c>
      <c r="M993" s="1753"/>
      <c r="N993" s="1754" t="s">
        <v>44</v>
      </c>
    </row>
    <row r="994" spans="8:8" ht="39.75" customHeight="1">
      <c r="A994" s="1443"/>
      <c r="B994" s="1503" t="s">
        <v>70</v>
      </c>
      <c r="C994" s="1577"/>
      <c r="D994" s="1578"/>
      <c r="E994" s="1579"/>
      <c r="F994" s="1755">
        <f>IF($J976="TC",0,IF($J976="Nso",0,VLOOKUP($A973,'Result Entry'!$B$9:$FW$108,146,0)))</f>
        <v>0.0</v>
      </c>
      <c r="G994" s="1756"/>
      <c r="H994" s="1757">
        <f>IF($J976="TC",0,IF($J976="Nso",0,VLOOKUP($A973,'Result Entry'!$B$9:$FW$108,147,0)))</f>
        <v>0.0</v>
      </c>
      <c r="I994" s="1758"/>
      <c r="J994" s="1584">
        <f>IF($J976="TC",0,IF($J976="Nso",0,VLOOKUP($A973,'Result Entry'!$B$9:$FW$108,148,0)))</f>
        <v>0.0</v>
      </c>
      <c r="K994" s="1759" t="str">
        <f>IF($J976="TC",0,IF($J976="Nso",0,VLOOKUP($A973,'Result Entry'!$B$9:$FW$108,149,0)))</f>
        <v/>
      </c>
      <c r="L994" s="1586">
        <f>IF($J976="TC",0,IF($J976="Nso",0,VLOOKUP($A973,'Result Entry'!$B$9:$FW$108,150,0)))</f>
        <v>0.0</v>
      </c>
      <c r="M994" s="1587"/>
      <c r="N994" s="1588">
        <f>IF($J976="TC",0,IF($J976="Nso",0,VLOOKUP($A973,'Result Entry'!$B$9:$FW$108,152,0)))</f>
        <v>0.0</v>
      </c>
    </row>
    <row r="995" spans="8:8" ht="39.75" customHeight="1">
      <c r="A995" s="1443"/>
      <c r="B995" s="1503" t="s">
        <v>70</v>
      </c>
      <c r="C995" s="1589" t="s">
        <v>59</v>
      </c>
      <c r="D995" s="1590"/>
      <c r="E995" s="1590"/>
      <c r="F995" s="1590"/>
      <c r="G995" s="1590"/>
      <c r="H995" s="1591"/>
      <c r="I995" s="1592" t="s">
        <v>60</v>
      </c>
      <c r="J995" s="1593"/>
      <c r="K995" s="1760">
        <f>VLOOKUP($A973,'Result Entry'!$B$9:$FW$108,143,0)</f>
        <v>0.0</v>
      </c>
      <c r="L995" s="1761"/>
      <c r="M995" s="1596" t="s">
        <v>38</v>
      </c>
      <c r="N995" s="1597"/>
    </row>
    <row r="996" spans="8:8" ht="39.75" customHeight="1">
      <c r="A996" s="1443"/>
      <c r="B996" s="1503" t="s">
        <v>70</v>
      </c>
      <c r="C996" s="1598" t="s">
        <v>55</v>
      </c>
      <c r="D996" s="1599"/>
      <c r="E996" s="1599"/>
      <c r="F996" s="1600" t="s">
        <v>158</v>
      </c>
      <c r="G996" s="1601"/>
      <c r="H996" s="1602" t="s">
        <v>48</v>
      </c>
      <c r="I996" s="1603" t="s">
        <v>61</v>
      </c>
      <c r="J996" s="1604"/>
      <c r="K996" s="1762">
        <f>VLOOKUP($A973,'Result Entry'!$B$9:$FW$108,144,0)</f>
        <v>0.0</v>
      </c>
      <c r="L996" s="1763"/>
      <c r="M996" s="1607">
        <f>VLOOKUP($A973,'Result Entry'!$B$9:$FW$108,145,0)</f>
        <v>0.0</v>
      </c>
      <c r="N996" s="1608"/>
    </row>
    <row r="997" spans="8:8" ht="39.75" customHeight="1">
      <c r="A997" s="1443"/>
      <c r="B997" s="1503" t="s">
        <v>70</v>
      </c>
      <c r="C997" s="1598"/>
      <c r="D997" s="1599"/>
      <c r="E997" s="1599"/>
      <c r="F997" s="1609"/>
      <c r="G997" s="1610"/>
      <c r="H997" s="1611" t="s">
        <v>100</v>
      </c>
      <c r="I997" s="1612" t="s">
        <v>62</v>
      </c>
      <c r="J997" s="1613"/>
      <c r="K997" s="1764">
        <f>IF($J976="TC","Transferred",IF($J976="Nso","NameSeparated",VLOOKUP($A973,'Result Entry'!$B$9:$FW$108,153,0)))</f>
        <v>0.0</v>
      </c>
      <c r="L997" s="1764"/>
      <c r="M997" s="1764"/>
      <c r="N997" s="1765"/>
    </row>
    <row r="998" spans="8:8" ht="39.75" customHeight="1">
      <c r="A998" s="1443"/>
      <c r="B998" s="1503" t="s">
        <v>70</v>
      </c>
      <c r="C998" s="1766" t="str">
        <f>'Result Entry'!$DU$3</f>
        <v>Foundation Of Information Tech.</v>
      </c>
      <c r="D998" s="1767"/>
      <c r="E998" s="1768"/>
      <c r="F998" s="1769" t="str">
        <f>IF($J976="TC",0,IF($J976="Nso",0,VLOOKUP($A973,'Result Entry'!$B$9:$GS$108,170,0)))</f>
        <v/>
      </c>
      <c r="G998" s="1769"/>
      <c r="H998" s="1770">
        <f>IF($J976="TC",0,IF($J976="Nso",0,VLOOKUP($A973,'Result Entry'!$B$9:$GS$108,112,0)))</f>
        <v>0.0</v>
      </c>
      <c r="I998" s="1621" t="s">
        <v>72</v>
      </c>
      <c r="J998" s="1622"/>
      <c r="K998" s="1771">
        <f>'Result Entry'!$T$2</f>
        <v>45041.0</v>
      </c>
      <c r="L998" s="1772"/>
      <c r="M998" s="1772"/>
      <c r="N998" s="1773"/>
    </row>
    <row r="999" spans="8:8" ht="39.75" customHeight="1">
      <c r="A999" s="1443"/>
      <c r="B999" s="1503" t="s">
        <v>70</v>
      </c>
      <c r="C999" s="1774" t="str">
        <f>'Result Entry'!$EI$3</f>
        <v>G.I.A.I.-II</v>
      </c>
      <c r="D999" s="1775"/>
      <c r="E999" s="1776"/>
      <c r="F999" s="1769" t="str">
        <f>IF($J976="TC",0,IF($J976="Nso",0,VLOOKUP($A973,'Result Entry'!$B$9:$GS$108,174,0)))</f>
        <v/>
      </c>
      <c r="G999" s="1769"/>
      <c r="H999" s="1770">
        <f>IF($J976="TC",0,IF($J976="Nso",0,VLOOKUP($A973,'Result Entry'!$B$9:$GS$108,124,0)))</f>
        <v>0.0</v>
      </c>
      <c r="I999" s="1626"/>
      <c r="J999" s="1627"/>
      <c r="K999" s="1627"/>
      <c r="L999" s="1627"/>
      <c r="M999" s="1627"/>
      <c r="N999" s="1628"/>
    </row>
    <row r="1000" spans="8:8" ht="39.75" customHeight="1">
      <c r="A1000" s="1443"/>
      <c r="B1000" s="1503" t="s">
        <v>70</v>
      </c>
      <c r="C1000" s="1774" t="str">
        <f>'Result Entry'!$EU$3</f>
        <v>SOC.SER.PLAN</v>
      </c>
      <c r="D1000" s="1775"/>
      <c r="E1000" s="1776"/>
      <c r="F1000" s="1769">
        <f>IF($J976="TC",0,IF($J976="Nso",0,VLOOKUP($A973,'Result Entry'!$B$9:$HS$108,178,0)))</f>
        <v>0.0</v>
      </c>
      <c r="G1000" s="1769"/>
      <c r="H1000" s="1770">
        <f>IF($J976="TC",0,IF($J976="Nso",0,VLOOKUP($A973,'Result Entry'!$B$9:$GS$108,136,0)))</f>
        <v>0.0</v>
      </c>
      <c r="I1000" s="1629" t="s">
        <v>175</v>
      </c>
      <c r="J1000" s="1630"/>
      <c r="K1000" s="1798"/>
      <c r="L1000" s="1799"/>
      <c r="M1000" s="1799"/>
      <c r="N1000" s="1800"/>
    </row>
    <row r="1001" spans="8:8" ht="39.75" customHeight="1">
      <c r="A1001" s="1443"/>
      <c r="B1001" s="1503" t="s">
        <v>70</v>
      </c>
      <c r="C1001" s="1774" t="str">
        <f>'Result Entry'!$FG$3</f>
        <v>Jeewan Kaushal</v>
      </c>
      <c r="D1001" s="1775"/>
      <c r="E1001" s="1776"/>
      <c r="F1001" s="1769" t="str">
        <f>IF($J976="TC",0,IF($J976="Nso",0,VLOOKUP($A973,'Result Entry'!$B$9:$HS$108,182,0)))</f>
        <v/>
      </c>
      <c r="G1001" s="1769"/>
      <c r="H1001" s="1770">
        <f>IF($J976="TC",0,IF($J976="Nso",0,VLOOKUP($A973,'Result Entry'!$B$9:$HS$108,136,0)))</f>
        <v>0.0</v>
      </c>
      <c r="I1001" s="1629" t="s">
        <v>149</v>
      </c>
      <c r="J1001" s="1630"/>
      <c r="K1001" s="1630"/>
      <c r="L1001" s="1630"/>
      <c r="M1001" s="1630"/>
      <c r="N1001" s="1634"/>
    </row>
    <row r="1002" spans="8:8" ht="39.75" customHeight="1">
      <c r="A1002" s="1443"/>
      <c r="B1002" s="1483" t="s">
        <v>70</v>
      </c>
      <c r="C1002" s="1777" t="s">
        <v>181</v>
      </c>
      <c r="D1002" s="1778"/>
      <c r="E1002" s="1779"/>
      <c r="F1002" s="1780" t="s">
        <v>182</v>
      </c>
      <c r="G1002" s="1781"/>
      <c r="H1002" s="1782" t="s">
        <v>31</v>
      </c>
      <c r="I1002" s="1629" t="s">
        <v>176</v>
      </c>
      <c r="J1002" s="1630"/>
      <c r="K1002" s="1630"/>
      <c r="L1002" s="1630"/>
      <c r="M1002" s="1630"/>
      <c r="N1002" s="1634"/>
    </row>
    <row r="1003" spans="8:8" ht="39.75" customHeight="1">
      <c r="A1003" s="1443"/>
      <c r="B1003" s="1483" t="s">
        <v>70</v>
      </c>
      <c r="C1003" s="1783"/>
      <c r="D1003" s="1784"/>
      <c r="E1003" s="1785"/>
      <c r="F1003" s="1786" t="s">
        <v>183</v>
      </c>
      <c r="G1003" s="1787"/>
      <c r="H1003" s="1788" t="s">
        <v>180</v>
      </c>
      <c r="I1003" s="1647" t="s">
        <v>68</v>
      </c>
      <c r="J1003" s="1648"/>
      <c r="K1003" s="1648"/>
      <c r="L1003" s="1648"/>
      <c r="M1003" s="1648"/>
      <c r="N1003" s="1649"/>
    </row>
    <row r="1004" spans="8:8" ht="39.75" customHeight="1">
      <c r="A1004" s="1443"/>
      <c r="B1004" s="1483" t="s">
        <v>70</v>
      </c>
      <c r="C1004" s="1783"/>
      <c r="D1004" s="1784"/>
      <c r="E1004" s="1785"/>
      <c r="F1004" s="1786" t="s">
        <v>186</v>
      </c>
      <c r="G1004" s="1787"/>
      <c r="H1004" s="1788" t="s">
        <v>63</v>
      </c>
      <c r="I1004" s="1650"/>
      <c r="J1004" s="1651"/>
      <c r="K1004" s="1651"/>
      <c r="L1004" s="1651"/>
      <c r="M1004" s="1651"/>
      <c r="N1004" s="1652"/>
    </row>
    <row r="1005" spans="8:8" ht="39.75" customHeight="1">
      <c r="A1005" s="1443"/>
      <c r="B1005" s="1483" t="s">
        <v>70</v>
      </c>
      <c r="C1005" s="1783"/>
      <c r="D1005" s="1784"/>
      <c r="E1005" s="1785"/>
      <c r="F1005" s="1786" t="s">
        <v>187</v>
      </c>
      <c r="G1005" s="1787"/>
      <c r="H1005" s="1788" t="s">
        <v>64</v>
      </c>
      <c r="I1005" s="1650"/>
      <c r="J1005" s="1651"/>
      <c r="K1005" s="1651"/>
      <c r="L1005" s="1651"/>
      <c r="M1005" s="1651"/>
      <c r="N1005" s="1652"/>
    </row>
    <row r="1006" spans="8:8" ht="39.75" customHeight="1">
      <c r="A1006" s="1443"/>
      <c r="B1006" s="1483" t="s">
        <v>70</v>
      </c>
      <c r="C1006" s="1783"/>
      <c r="D1006" s="1784"/>
      <c r="E1006" s="1785"/>
      <c r="F1006" s="1786" t="s">
        <v>184</v>
      </c>
      <c r="G1006" s="1787"/>
      <c r="H1006" s="1788" t="s">
        <v>66</v>
      </c>
      <c r="I1006" s="1653" t="s">
        <v>81</v>
      </c>
      <c r="J1006" s="1654"/>
      <c r="K1006" s="1654"/>
      <c r="L1006" s="1654"/>
      <c r="M1006" s="1654"/>
      <c r="N1006" s="1655"/>
    </row>
    <row r="1007" spans="8:8" ht="39.75" customHeight="1">
      <c r="A1007" s="1443"/>
      <c r="B1007" s="1656" t="s">
        <v>70</v>
      </c>
      <c r="C1007" s="1789"/>
      <c r="D1007" s="1790"/>
      <c r="E1007" s="1791"/>
      <c r="F1007" s="1792" t="s">
        <v>185</v>
      </c>
      <c r="G1007" s="1793"/>
      <c r="H1007" s="1794" t="s">
        <v>65</v>
      </c>
      <c r="I1007" s="1663"/>
      <c r="J1007" s="1664"/>
      <c r="K1007" s="1664"/>
      <c r="L1007" s="1664"/>
      <c r="M1007" s="1664"/>
      <c r="N1007" s="1665"/>
    </row>
    <row r="1008" spans="8:8" s="927" ht="123.75" customFormat="1" customHeight="1">
      <c r="A1008" s="1439"/>
      <c r="B1008" s="1795"/>
      <c r="C1008" s="1796"/>
      <c r="D1008" s="1796"/>
      <c r="E1008" s="1796"/>
      <c r="F1008" s="1796"/>
      <c r="G1008" s="1796"/>
      <c r="H1008" s="1796"/>
      <c r="I1008" s="1796"/>
      <c r="J1008" s="1796"/>
      <c r="K1008" s="1796"/>
      <c r="L1008" s="1796"/>
      <c r="M1008" s="1796"/>
      <c r="N1008" s="1796"/>
    </row>
    <row r="1009" spans="8:8" ht="24.75" customHeight="1">
      <c r="A1009" s="1441">
        <f>A973+1</f>
        <v>29.0</v>
      </c>
      <c r="B1009" s="1442" t="s">
        <v>51</v>
      </c>
      <c r="C1009" s="1442"/>
      <c r="D1009" s="1442"/>
      <c r="E1009" s="1442"/>
      <c r="F1009" s="1442"/>
      <c r="G1009" s="1442"/>
      <c r="H1009" s="1442"/>
      <c r="I1009" s="1442"/>
      <c r="J1009" s="1442"/>
      <c r="K1009" s="1442"/>
      <c r="L1009" s="1442"/>
      <c r="M1009" s="1442"/>
      <c r="N1009" s="1442"/>
    </row>
    <row r="1010" spans="8:8" ht="62.25" customHeight="1">
      <c r="A1010" s="1443"/>
      <c r="B1010" s="1444"/>
      <c r="C1010" s="1445"/>
      <c r="D1010" s="1671" t="str">
        <f>Master!$E$8</f>
        <v>Govt. Sr. Secondary School </v>
      </c>
      <c r="E1010" s="1672"/>
      <c r="F1010" s="1672"/>
      <c r="G1010" s="1672"/>
      <c r="H1010" s="1672"/>
      <c r="I1010" s="1672"/>
      <c r="J1010" s="1672"/>
      <c r="K1010" s="1672"/>
      <c r="L1010" s="1672"/>
      <c r="M1010" s="1672"/>
      <c r="N1010" s="1673"/>
    </row>
    <row r="1011" spans="8:8" ht="33.0" customHeight="1">
      <c r="A1011" s="1443"/>
      <c r="B1011" s="1449"/>
      <c r="C1011" s="1450"/>
      <c r="D1011" s="1451" t="str">
        <f>Master!$E$11</f>
        <v>P.S.-Bapini (Jodhpur)</v>
      </c>
      <c r="E1011" s="1452"/>
      <c r="F1011" s="1452"/>
      <c r="G1011" s="1452"/>
      <c r="H1011" s="1452"/>
      <c r="I1011" s="1452"/>
      <c r="J1011" s="1452"/>
      <c r="K1011" s="1452"/>
      <c r="L1011" s="1452"/>
      <c r="M1011" s="1452"/>
      <c r="N1011" s="1453"/>
    </row>
    <row r="1012" spans="8:8" ht="30.0" customHeight="1">
      <c r="A1012" s="1443"/>
      <c r="B1012" s="1454"/>
      <c r="C1012" s="1455" t="s">
        <v>151</v>
      </c>
      <c r="D1012" s="1456"/>
      <c r="E1012" s="1456"/>
      <c r="F1012" s="1456"/>
      <c r="G1012" s="1457"/>
      <c r="H1012" s="1458" t="s">
        <v>128</v>
      </c>
      <c r="I1012" s="1458"/>
      <c r="J1012" s="1674">
        <f>VLOOKUP(A1009,'Result Entry'!$B$6:$K$108,6,0)</f>
        <v>0.0</v>
      </c>
      <c r="K1012" s="1460" t="s">
        <v>69</v>
      </c>
      <c r="L1012" s="1461"/>
      <c r="M1012" s="1462">
        <f>Master!$E$14</f>
        <v>8.151106901E9</v>
      </c>
      <c r="N1012" s="1463"/>
    </row>
    <row r="1013" spans="8:8" ht="30.0" customHeight="1">
      <c r="A1013" s="1443"/>
      <c r="B1013" s="1464"/>
      <c r="C1013" s="1465"/>
      <c r="D1013" s="1466"/>
      <c r="E1013" s="1466"/>
      <c r="F1013" s="1466"/>
      <c r="G1013" s="1467"/>
      <c r="H1013" s="1468"/>
      <c r="I1013" s="1468"/>
      <c r="J1013" s="1675"/>
      <c r="K1013" s="1470" t="s">
        <v>67</v>
      </c>
      <c r="L1013" s="1471"/>
      <c r="M1013" s="1472"/>
      <c r="N1013" s="1473"/>
      <c r="O1013" s="23" t="s">
        <v>157</v>
      </c>
    </row>
    <row r="1014" spans="8:8" ht="30.0" customHeight="1">
      <c r="A1014" s="1443"/>
      <c r="B1014" s="1464"/>
      <c r="C1014" s="1474"/>
      <c r="D1014" s="1475"/>
      <c r="E1014" s="1475"/>
      <c r="F1014" s="1475"/>
      <c r="G1014" s="1476"/>
      <c r="H1014" s="1477"/>
      <c r="I1014" s="1477"/>
      <c r="J1014" s="1676"/>
      <c r="K1014" s="1479" t="s">
        <v>52</v>
      </c>
      <c r="L1014" s="1480"/>
      <c r="M1014" s="1481" t="str">
        <f>Master!$E$6</f>
        <v>2022-23</v>
      </c>
      <c r="N1014" s="1482"/>
    </row>
    <row r="1015" spans="8:8" ht="39.75" customHeight="1">
      <c r="A1015" s="1443"/>
      <c r="B1015" s="1483" t="s">
        <v>70</v>
      </c>
      <c r="C1015" s="1677" t="s">
        <v>21</v>
      </c>
      <c r="D1015" s="1678"/>
      <c r="E1015" s="1678"/>
      <c r="F1015" s="1679"/>
      <c r="G1015" s="1680" t="s">
        <v>150</v>
      </c>
      <c r="H1015" s="1681">
        <f>VLOOKUP($A1009,'Result Entry'!$B$9:$FW$108,4,0)</f>
        <v>0.0</v>
      </c>
      <c r="I1015" s="1681"/>
      <c r="J1015" s="1681"/>
      <c r="K1015" s="1681"/>
      <c r="L1015" s="1681"/>
      <c r="M1015" s="1681"/>
      <c r="N1015" s="1682"/>
    </row>
    <row r="1016" spans="8:8" ht="39.75" customHeight="1">
      <c r="A1016" s="1443"/>
      <c r="B1016" s="1483" t="s">
        <v>70</v>
      </c>
      <c r="C1016" s="1683" t="s">
        <v>23</v>
      </c>
      <c r="D1016" s="1684"/>
      <c r="E1016" s="1684"/>
      <c r="F1016" s="1685"/>
      <c r="G1016" s="1686" t="s">
        <v>150</v>
      </c>
      <c r="H1016" s="1687">
        <f>VLOOKUP($A1009,'Result Entry'!$B$9:$FW$108,7,0)</f>
        <v>0.0</v>
      </c>
      <c r="I1016" s="1687"/>
      <c r="J1016" s="1687"/>
      <c r="K1016" s="1687"/>
      <c r="L1016" s="1687"/>
      <c r="M1016" s="1687"/>
      <c r="N1016" s="1688"/>
    </row>
    <row r="1017" spans="8:8" ht="39.75" customHeight="1">
      <c r="A1017" s="1443"/>
      <c r="B1017" s="1483" t="s">
        <v>70</v>
      </c>
      <c r="C1017" s="1683" t="s">
        <v>24</v>
      </c>
      <c r="D1017" s="1684"/>
      <c r="E1017" s="1684"/>
      <c r="F1017" s="1685"/>
      <c r="G1017" s="1686" t="s">
        <v>150</v>
      </c>
      <c r="H1017" s="1687">
        <f>VLOOKUP($A1009,'Result Entry'!$B$9:$FW$108,8,0)</f>
        <v>0.0</v>
      </c>
      <c r="I1017" s="1687"/>
      <c r="J1017" s="1687"/>
      <c r="K1017" s="1687"/>
      <c r="L1017" s="1687"/>
      <c r="M1017" s="1687"/>
      <c r="N1017" s="1688"/>
    </row>
    <row r="1018" spans="8:8" ht="39.75" customHeight="1">
      <c r="A1018" s="1443"/>
      <c r="B1018" s="1483" t="s">
        <v>70</v>
      </c>
      <c r="C1018" s="1683" t="s">
        <v>53</v>
      </c>
      <c r="D1018" s="1684"/>
      <c r="E1018" s="1684"/>
      <c r="F1018" s="1685"/>
      <c r="G1018" s="1686" t="s">
        <v>150</v>
      </c>
      <c r="H1018" s="1687">
        <f>VLOOKUP($A1009,'Result Entry'!$B$9:$FW$108,9,0)</f>
        <v>0.0</v>
      </c>
      <c r="I1018" s="1687"/>
      <c r="J1018" s="1687"/>
      <c r="K1018" s="1687"/>
      <c r="L1018" s="1687"/>
      <c r="M1018" s="1687"/>
      <c r="N1018" s="1688"/>
    </row>
    <row r="1019" spans="8:8" ht="39.75" customHeight="1">
      <c r="A1019" s="1443"/>
      <c r="B1019" s="1483" t="s">
        <v>70</v>
      </c>
      <c r="C1019" s="1683" t="s">
        <v>54</v>
      </c>
      <c r="D1019" s="1684"/>
      <c r="E1019" s="1684"/>
      <c r="F1019" s="1685"/>
      <c r="G1019" s="1686" t="s">
        <v>150</v>
      </c>
      <c r="H1019" s="1689" t="str">
        <f>CONCATENATE('Result Entry'!$G$4,'Result Entry'!$J$4)</f>
        <v>11(A)</v>
      </c>
      <c r="I1019" s="1687"/>
      <c r="J1019" s="1687"/>
      <c r="K1019" s="1687"/>
      <c r="L1019" s="1687"/>
      <c r="M1019" s="1687"/>
      <c r="N1019" s="1688"/>
    </row>
    <row r="1020" spans="8:8" ht="39.75" customHeight="1">
      <c r="A1020" s="1443"/>
      <c r="B1020" s="1483" t="s">
        <v>70</v>
      </c>
      <c r="C1020" s="1690" t="s">
        <v>26</v>
      </c>
      <c r="D1020" s="1691"/>
      <c r="E1020" s="1691"/>
      <c r="F1020" s="1692"/>
      <c r="G1020" s="1693" t="s">
        <v>150</v>
      </c>
      <c r="H1020" s="1694">
        <f>VLOOKUP($A1009,'Result Entry'!$B$9:$FW$108,10,0)</f>
        <v>0.0</v>
      </c>
      <c r="I1020" s="1694"/>
      <c r="J1020" s="1694"/>
      <c r="K1020" s="1694"/>
      <c r="L1020" s="1694"/>
      <c r="M1020" s="1694"/>
      <c r="N1020" s="1695"/>
    </row>
    <row r="1021" spans="8:8" ht="30.0" customHeight="1">
      <c r="A1021" s="1443"/>
      <c r="B1021" s="1503" t="s">
        <v>70</v>
      </c>
      <c r="C1021" s="1696" t="s">
        <v>168</v>
      </c>
      <c r="D1021" s="1697"/>
      <c r="E1021" s="1698" t="s">
        <v>73</v>
      </c>
      <c r="F1021" s="1699" t="s">
        <v>74</v>
      </c>
      <c r="G1021" s="1700" t="s">
        <v>169</v>
      </c>
      <c r="H1021" s="1701" t="s">
        <v>56</v>
      </c>
      <c r="I1021" s="1702"/>
      <c r="J1021" s="1703" t="s">
        <v>85</v>
      </c>
      <c r="K1021" s="1704"/>
      <c r="L1021" s="1705" t="s">
        <v>170</v>
      </c>
      <c r="M1021" s="1706" t="s">
        <v>77</v>
      </c>
      <c r="N1021" s="1707" t="s">
        <v>99</v>
      </c>
    </row>
    <row r="1022" spans="8:8" ht="30.0" customHeight="1">
      <c r="A1022" s="1443"/>
      <c r="B1022" s="1503"/>
      <c r="C1022" s="1708"/>
      <c r="D1022" s="1709"/>
      <c r="E1022" s="1710"/>
      <c r="F1022" s="1711"/>
      <c r="G1022" s="1712"/>
      <c r="H1022" s="1713"/>
      <c r="I1022" s="1714"/>
      <c r="J1022" s="1715"/>
      <c r="K1022" s="1716"/>
      <c r="L1022" s="1717"/>
      <c r="M1022" s="1718"/>
      <c r="N1022" s="1719"/>
    </row>
    <row r="1023" spans="8:8" ht="39.75" customHeight="1">
      <c r="A1023" s="1443"/>
      <c r="B1023" s="1503" t="s">
        <v>70</v>
      </c>
      <c r="C1023" s="1528" t="s">
        <v>57</v>
      </c>
      <c r="D1023" s="1529"/>
      <c r="E1023" s="1720">
        <f>'Result Entry'!$L$7</f>
        <v>10.0</v>
      </c>
      <c r="F1023" s="1721">
        <f>'Result Entry'!$M$7</f>
        <v>10.0</v>
      </c>
      <c r="G1023" s="1722">
        <f t="shared" si="84" ref="G1023:G1028">SUM(E1023:F1023)</f>
        <v>20.0</v>
      </c>
      <c r="H1023" s="1723">
        <f>'Result Entry'!$AU$7</f>
        <v>70.0</v>
      </c>
      <c r="I1023" s="1724"/>
      <c r="J1023" s="1725">
        <f>'Result Entry'!$AY$7</f>
        <v>100.0</v>
      </c>
      <c r="K1023" s="1724"/>
      <c r="L1023" s="1722">
        <f t="shared" si="85" ref="L1023:L1028">SUM(H1023,J1023)</f>
        <v>170.0</v>
      </c>
      <c r="M1023" s="1726">
        <f t="shared" si="86" ref="M1023:M1028">SUM(G1023,L1023)</f>
        <v>190.0</v>
      </c>
      <c r="N1023" s="1727"/>
    </row>
    <row r="1024" spans="8:8" s="1538" ht="54.0" customFormat="1" customHeight="1">
      <c r="A1024" s="1443"/>
      <c r="B1024" s="1539" t="s">
        <v>70</v>
      </c>
      <c r="C1024" s="1540" t="str">
        <f>'Result Entry'!$L$3</f>
        <v>HINDI Comp.</v>
      </c>
      <c r="D1024" s="1541"/>
      <c r="E1024" s="1728">
        <f>IF($J1012="TC",0,IF($J1012="Nso",0,VLOOKUP($A1009,'Result Entry'!$B$9:$FW$108,11,0)))</f>
        <v>0.0</v>
      </c>
      <c r="F1024" s="1729">
        <f>IF($J1012="TC",0,IF($J1012="Nso",0,VLOOKUP($A1009,'Result Entry'!$B$9:$FW$108,12,0)))</f>
        <v>0.0</v>
      </c>
      <c r="G1024" s="1730">
        <f t="shared" si="84"/>
        <v>0.0</v>
      </c>
      <c r="H1024" s="1677">
        <f>IF($J1012="TC",0,IF($J1012="Nso",0,VLOOKUP($A1009,'Result Entry'!$B$9:$FW$108,16,0)))</f>
        <v>0.0</v>
      </c>
      <c r="I1024" s="1731"/>
      <c r="J1024" s="1732">
        <f>IF($J1012="TC",0,IF($J1012="Nso",0,VLOOKUP($A1009,'Result Entry'!$B$9:$FW$108,19,0)))</f>
        <v>0.0</v>
      </c>
      <c r="K1024" s="1731"/>
      <c r="L1024" s="1733">
        <f t="shared" si="85"/>
        <v>0.0</v>
      </c>
      <c r="M1024" s="1734">
        <f t="shared" si="86"/>
        <v>0.0</v>
      </c>
      <c r="N1024" s="1735" t="str">
        <f>IF($J1012="TC",0,IF($J1012="Nso",0,VLOOKUP($A1009,'Result Entry'!$B$9:$FW$108,24,0)))</f>
        <v/>
      </c>
    </row>
    <row r="1025" spans="8:8" s="1538" ht="54.0" customFormat="1" customHeight="1">
      <c r="A1025" s="1443"/>
      <c r="B1025" s="1539" t="s">
        <v>70</v>
      </c>
      <c r="C1025" s="1551" t="str">
        <f>'Result Entry'!$Z$3</f>
        <v>ENGLISH Comp.</v>
      </c>
      <c r="D1025" s="1552"/>
      <c r="E1025" s="1728">
        <f>IF($J1012="TC",0,IF($J1012="Nso",0,VLOOKUP($A1009,'Result Entry'!$B$9:$FW$108,25,0)))</f>
        <v>0.0</v>
      </c>
      <c r="F1025" s="1729">
        <f>IF($J1012="TC",0,IF($J1012="Nso",0,VLOOKUP($A1009,'Result Entry'!$B$9:$FW$108,26,0)))</f>
        <v>0.0</v>
      </c>
      <c r="G1025" s="1736">
        <f t="shared" si="84"/>
        <v>0.0</v>
      </c>
      <c r="H1025" s="1683">
        <f>IF($J1012="TC",0,IF($J1012="Nso",0,VLOOKUP($A1009,'Result Entry'!$B$9:$FW$108,30,0)))</f>
        <v>0.0</v>
      </c>
      <c r="I1025" s="1737"/>
      <c r="J1025" s="1738">
        <f>IF($J1012="TC",0,IF($J1012="Nso",0,VLOOKUP($A1009,'Result Entry'!$B$9:$FW$108,33,0)))</f>
        <v>0.0</v>
      </c>
      <c r="K1025" s="1737"/>
      <c r="L1025" s="1733">
        <f t="shared" si="85"/>
        <v>0.0</v>
      </c>
      <c r="M1025" s="1734">
        <f t="shared" si="86"/>
        <v>0.0</v>
      </c>
      <c r="N1025" s="1735" t="str">
        <f>IF($J1012="TC",0,IF($J1012="Nso",0,VLOOKUP($A1009,'Result Entry'!$B$9:$FW$108,38,0)))</f>
        <v/>
      </c>
    </row>
    <row r="1026" spans="8:8" s="1538" ht="54.0" customFormat="1" customHeight="1">
      <c r="A1026" s="1443"/>
      <c r="B1026" s="1539" t="s">
        <v>70</v>
      </c>
      <c r="C1026" s="1551" t="str">
        <f>'Result Entry'!$AO$3</f>
        <v>PHYSICS</v>
      </c>
      <c r="D1026" s="1552"/>
      <c r="E1026" s="1728">
        <f>IF($J1012="TC",0,IF($J1012="Nso",0,VLOOKUP($A1009,'Result Entry'!$B$9:$FW$108,39,0)))</f>
        <v>0.0</v>
      </c>
      <c r="F1026" s="1729">
        <f>IF($J1012="TC",0,IF($J1012="Nso",0,VLOOKUP($A1009,'Result Entry'!$B$9:$FW$108,40,0)))</f>
        <v>0.0</v>
      </c>
      <c r="G1026" s="1736">
        <f t="shared" si="84"/>
        <v>0.0</v>
      </c>
      <c r="H1026" s="1683">
        <f>IF($J1012="TC",0,IF($J1012="Nso",0,VLOOKUP($A1009,'Result Entry'!$B$9:$FW$108,45,0)))</f>
        <v>0.0</v>
      </c>
      <c r="I1026" s="1737"/>
      <c r="J1026" s="1738">
        <f>IF($J1012="TC",0,IF($J1012="Nso",0,VLOOKUP($A1009,'Result Entry'!$B$9:$FW$108,49,0)))</f>
        <v>0.0</v>
      </c>
      <c r="K1026" s="1737"/>
      <c r="L1026" s="1733">
        <f t="shared" si="85"/>
        <v>0.0</v>
      </c>
      <c r="M1026" s="1734">
        <f t="shared" si="86"/>
        <v>0.0</v>
      </c>
      <c r="N1026" s="1735" t="str">
        <f>IF($J1012="TC",0,IF($J1012="Nso",0,VLOOKUP($A1009,'Result Entry'!$B$9:$FW$108,54,0)))</f>
        <v/>
      </c>
    </row>
    <row r="1027" spans="8:8" s="1538" ht="54.0" customFormat="1" customHeight="1">
      <c r="A1027" s="1443"/>
      <c r="B1027" s="1539" t="s">
        <v>70</v>
      </c>
      <c r="C1027" s="1551" t="str">
        <f>'Result Entry'!$BF$3</f>
        <v>CHEMISTRY</v>
      </c>
      <c r="D1027" s="1552"/>
      <c r="E1027" s="1728" t="str">
        <f>IF($J1012="TC",0,IF($J1012="Nso",0,VLOOKUP($A1009,'Result Entry'!$B$9:$FW$108,55,0)))</f>
        <v/>
      </c>
      <c r="F1027" s="1729">
        <f>IF($J1012="TC",0,IF($J1012="Nso",0,VLOOKUP($A1009,'Result Entry'!$B$9:$FW$108,56,0)))</f>
        <v>0.0</v>
      </c>
      <c r="G1027" s="1736">
        <f t="shared" si="84"/>
        <v>0.0</v>
      </c>
      <c r="H1027" s="1683">
        <f>IF($J1012="TC",0,IF($J1012="Nso",0,VLOOKUP($A1009,'Result Entry'!$B$9:$FW$108,61,0)))</f>
        <v>0.0</v>
      </c>
      <c r="I1027" s="1737"/>
      <c r="J1027" s="1738">
        <f>IF($J1012="TC",0,IF($J1012="Nso",0,VLOOKUP($A1009,'Result Entry'!$B$9:$FW$108,65,0)))</f>
        <v>0.0</v>
      </c>
      <c r="K1027" s="1737"/>
      <c r="L1027" s="1733">
        <f t="shared" si="85"/>
        <v>0.0</v>
      </c>
      <c r="M1027" s="1734">
        <f t="shared" si="86"/>
        <v>0.0</v>
      </c>
      <c r="N1027" s="1735" t="str">
        <f>IF($J1012="TC",0,IF($J1012="Nso",0,VLOOKUP($A1009,'Result Entry'!$B$9:$FW$108,70,0)))</f>
        <v/>
      </c>
    </row>
    <row r="1028" spans="8:8" s="1538" ht="54.0" customFormat="1" customHeight="1">
      <c r="A1028" s="1443"/>
      <c r="B1028" s="1539" t="s">
        <v>70</v>
      </c>
      <c r="C1028" s="1551" t="str">
        <f>'Result Entry'!$BW$3</f>
        <v>BIOLOGY</v>
      </c>
      <c r="D1028" s="1552"/>
      <c r="E1028" s="1739" t="str">
        <f>IF($J1012="TC",0,IF($J1012="Nso",0,VLOOKUP($A1009,'Result Entry'!$B$9:$FW$108,71,0)))</f>
        <v/>
      </c>
      <c r="F1028" s="1740" t="str">
        <f>IF($J1012="TC",0,IF($J1012="Nso",0,VLOOKUP($A1009,'Result Entry'!$B$9:$FW$108,72,0)))</f>
        <v/>
      </c>
      <c r="G1028" s="1741">
        <f t="shared" si="84"/>
        <v>0.0</v>
      </c>
      <c r="H1028" s="1742">
        <f>IF($J1012="TC",0,IF($J1012="Nso",0,VLOOKUP($A1009,'Result Entry'!$B$9:$FW$108,77,0)))</f>
        <v>0.0</v>
      </c>
      <c r="I1028" s="1743"/>
      <c r="J1028" s="1744">
        <f>IF($J1012="TC",0,IF($J1012="Nso",0,VLOOKUP($A1009,'Result Entry'!$B$9:$FW$108,81,0)))</f>
        <v>0.0</v>
      </c>
      <c r="K1028" s="1743"/>
      <c r="L1028" s="1745">
        <f t="shared" si="85"/>
        <v>0.0</v>
      </c>
      <c r="M1028" s="1746">
        <f t="shared" si="86"/>
        <v>0.0</v>
      </c>
      <c r="N1028" s="1735">
        <f>IF($J1012="TC",0,IF($J1012="Nso",0,VLOOKUP($A1009,'Result Entry'!$B$9:$FW$108,86,0)))</f>
        <v>0.0</v>
      </c>
    </row>
    <row r="1029" spans="8:8" ht="39.75" customHeight="1">
      <c r="A1029" s="1443"/>
      <c r="B1029" s="1503" t="s">
        <v>70</v>
      </c>
      <c r="C1029" s="1565" t="s">
        <v>78</v>
      </c>
      <c r="D1029" s="1566"/>
      <c r="E1029" s="1567"/>
      <c r="F1029" s="1747" t="s">
        <v>79</v>
      </c>
      <c r="G1029" s="1748"/>
      <c r="H1029" s="1747" t="s">
        <v>80</v>
      </c>
      <c r="I1029" s="1749"/>
      <c r="J1029" s="1750" t="s">
        <v>42</v>
      </c>
      <c r="K1029" s="1797" t="s">
        <v>92</v>
      </c>
      <c r="L1029" s="1752" t="s">
        <v>40</v>
      </c>
      <c r="M1029" s="1753"/>
      <c r="N1029" s="1754" t="s">
        <v>44</v>
      </c>
    </row>
    <row r="1030" spans="8:8" ht="39.75" customHeight="1">
      <c r="A1030" s="1443"/>
      <c r="B1030" s="1503" t="s">
        <v>70</v>
      </c>
      <c r="C1030" s="1577"/>
      <c r="D1030" s="1578"/>
      <c r="E1030" s="1579"/>
      <c r="F1030" s="1755">
        <f>IF($J1012="TC",0,IF($J1012="Nso",0,VLOOKUP($A1009,'Result Entry'!$B$9:$FW$108,146,0)))</f>
        <v>0.0</v>
      </c>
      <c r="G1030" s="1756"/>
      <c r="H1030" s="1757">
        <f>IF($J1012="TC",0,IF($J1012="Nso",0,VLOOKUP($A1009,'Result Entry'!$B$9:$FW$108,147,0)))</f>
        <v>0.0</v>
      </c>
      <c r="I1030" s="1758"/>
      <c r="J1030" s="1584">
        <f>IF($J1012="TC",0,IF($J1012="Nso",0,VLOOKUP($A1009,'Result Entry'!$B$9:$FW$108,148,0)))</f>
        <v>0.0</v>
      </c>
      <c r="K1030" s="1759" t="str">
        <f>IF($J1012="TC",0,IF($J1012="Nso",0,VLOOKUP($A1009,'Result Entry'!$B$9:$FW$108,149,0)))</f>
        <v/>
      </c>
      <c r="L1030" s="1586">
        <f>IF($J1012="TC",0,IF($J1012="Nso",0,VLOOKUP($A1009,'Result Entry'!$B$9:$FW$108,150,0)))</f>
        <v>0.0</v>
      </c>
      <c r="M1030" s="1587"/>
      <c r="N1030" s="1588">
        <f>IF($J1012="TC",0,IF($J1012="Nso",0,VLOOKUP($A1009,'Result Entry'!$B$9:$FW$108,152,0)))</f>
        <v>0.0</v>
      </c>
    </row>
    <row r="1031" spans="8:8" ht="39.75" customHeight="1">
      <c r="A1031" s="1443"/>
      <c r="B1031" s="1503" t="s">
        <v>70</v>
      </c>
      <c r="C1031" s="1589" t="s">
        <v>59</v>
      </c>
      <c r="D1031" s="1590"/>
      <c r="E1031" s="1590"/>
      <c r="F1031" s="1590"/>
      <c r="G1031" s="1590"/>
      <c r="H1031" s="1591"/>
      <c r="I1031" s="1592" t="s">
        <v>60</v>
      </c>
      <c r="J1031" s="1593"/>
      <c r="K1031" s="1760">
        <f>VLOOKUP($A1009,'Result Entry'!$B$9:$FW$108,143,0)</f>
        <v>0.0</v>
      </c>
      <c r="L1031" s="1761"/>
      <c r="M1031" s="1596" t="s">
        <v>38</v>
      </c>
      <c r="N1031" s="1597"/>
    </row>
    <row r="1032" spans="8:8" ht="39.75" customHeight="1">
      <c r="A1032" s="1443"/>
      <c r="B1032" s="1503" t="s">
        <v>70</v>
      </c>
      <c r="C1032" s="1598" t="s">
        <v>55</v>
      </c>
      <c r="D1032" s="1599"/>
      <c r="E1032" s="1599"/>
      <c r="F1032" s="1600" t="s">
        <v>158</v>
      </c>
      <c r="G1032" s="1601"/>
      <c r="H1032" s="1602" t="s">
        <v>48</v>
      </c>
      <c r="I1032" s="1603" t="s">
        <v>61</v>
      </c>
      <c r="J1032" s="1604"/>
      <c r="K1032" s="1762">
        <f>VLOOKUP($A1009,'Result Entry'!$B$9:$FW$108,144,0)</f>
        <v>0.0</v>
      </c>
      <c r="L1032" s="1763"/>
      <c r="M1032" s="1607">
        <f>VLOOKUP($A1009,'Result Entry'!$B$9:$FW$108,145,0)</f>
        <v>0.0</v>
      </c>
      <c r="N1032" s="1608"/>
    </row>
    <row r="1033" spans="8:8" ht="39.75" customHeight="1">
      <c r="A1033" s="1443"/>
      <c r="B1033" s="1503" t="s">
        <v>70</v>
      </c>
      <c r="C1033" s="1598"/>
      <c r="D1033" s="1599"/>
      <c r="E1033" s="1599"/>
      <c r="F1033" s="1609"/>
      <c r="G1033" s="1610"/>
      <c r="H1033" s="1611" t="s">
        <v>100</v>
      </c>
      <c r="I1033" s="1612" t="s">
        <v>62</v>
      </c>
      <c r="J1033" s="1613"/>
      <c r="K1033" s="1764">
        <f>IF($J1012="TC","Transferred",IF($J1012="Nso","NameSeparated",VLOOKUP($A1009,'Result Entry'!$B$9:$FW$108,153,0)))</f>
        <v>0.0</v>
      </c>
      <c r="L1033" s="1764"/>
      <c r="M1033" s="1764"/>
      <c r="N1033" s="1765"/>
    </row>
    <row r="1034" spans="8:8" ht="39.75" customHeight="1">
      <c r="A1034" s="1443"/>
      <c r="B1034" s="1503" t="s">
        <v>70</v>
      </c>
      <c r="C1034" s="1766" t="str">
        <f>'Result Entry'!$DU$3</f>
        <v>Foundation Of Information Tech.</v>
      </c>
      <c r="D1034" s="1767"/>
      <c r="E1034" s="1768"/>
      <c r="F1034" s="1769" t="str">
        <f>IF($J1012="TC",0,IF($J1012="Nso",0,VLOOKUP($A1009,'Result Entry'!$B$9:$GS$108,170,0)))</f>
        <v/>
      </c>
      <c r="G1034" s="1769"/>
      <c r="H1034" s="1770">
        <f>IF($J1012="TC",0,IF($J1012="Nso",0,VLOOKUP($A1009,'Result Entry'!$B$9:$GS$108,112,0)))</f>
        <v>0.0</v>
      </c>
      <c r="I1034" s="1621" t="s">
        <v>72</v>
      </c>
      <c r="J1034" s="1622"/>
      <c r="K1034" s="1771">
        <f>'Result Entry'!$T$2</f>
        <v>45041.0</v>
      </c>
      <c r="L1034" s="1772"/>
      <c r="M1034" s="1772"/>
      <c r="N1034" s="1773"/>
    </row>
    <row r="1035" spans="8:8" ht="39.75" customHeight="1">
      <c r="A1035" s="1443"/>
      <c r="B1035" s="1503" t="s">
        <v>70</v>
      </c>
      <c r="C1035" s="1774" t="str">
        <f>'Result Entry'!$EI$3</f>
        <v>G.I.A.I.-II</v>
      </c>
      <c r="D1035" s="1775"/>
      <c r="E1035" s="1776"/>
      <c r="F1035" s="1769" t="str">
        <f>IF($J1012="TC",0,IF($J1012="Nso",0,VLOOKUP($A1009,'Result Entry'!$B$9:$GS$108,174,0)))</f>
        <v/>
      </c>
      <c r="G1035" s="1769"/>
      <c r="H1035" s="1770">
        <f>IF($J1012="TC",0,IF($J1012="Nso",0,VLOOKUP($A1009,'Result Entry'!$B$9:$GS$108,124,0)))</f>
        <v>0.0</v>
      </c>
      <c r="I1035" s="1626"/>
      <c r="J1035" s="1627"/>
      <c r="K1035" s="1627"/>
      <c r="L1035" s="1627"/>
      <c r="M1035" s="1627"/>
      <c r="N1035" s="1628"/>
    </row>
    <row r="1036" spans="8:8" ht="39.75" customHeight="1">
      <c r="A1036" s="1443"/>
      <c r="B1036" s="1503" t="s">
        <v>70</v>
      </c>
      <c r="C1036" s="1774" t="str">
        <f>'Result Entry'!$EU$3</f>
        <v>SOC.SER.PLAN</v>
      </c>
      <c r="D1036" s="1775"/>
      <c r="E1036" s="1776"/>
      <c r="F1036" s="1769">
        <f>IF($J1012="TC",0,IF($J1012="Nso",0,VLOOKUP($A1009,'Result Entry'!$B$9:$HS$108,178,0)))</f>
        <v>0.0</v>
      </c>
      <c r="G1036" s="1769"/>
      <c r="H1036" s="1770">
        <f>IF($J1012="TC",0,IF($J1012="Nso",0,VLOOKUP($A1009,'Result Entry'!$B$9:$GS$108,136,0)))</f>
        <v>0.0</v>
      </c>
      <c r="I1036" s="1629" t="s">
        <v>175</v>
      </c>
      <c r="J1036" s="1630"/>
      <c r="K1036" s="1798"/>
      <c r="L1036" s="1799"/>
      <c r="M1036" s="1799"/>
      <c r="N1036" s="1800"/>
    </row>
    <row r="1037" spans="8:8" ht="39.75" customHeight="1">
      <c r="A1037" s="1443"/>
      <c r="B1037" s="1503" t="s">
        <v>70</v>
      </c>
      <c r="C1037" s="1774" t="str">
        <f>'Result Entry'!$FG$3</f>
        <v>Jeewan Kaushal</v>
      </c>
      <c r="D1037" s="1775"/>
      <c r="E1037" s="1776"/>
      <c r="F1037" s="1769" t="str">
        <f>IF($J1012="TC",0,IF($J1012="Nso",0,VLOOKUP($A1009,'Result Entry'!$B$9:$HS$108,182,0)))</f>
        <v/>
      </c>
      <c r="G1037" s="1769"/>
      <c r="H1037" s="1770">
        <f>IF($J1012="TC",0,IF($J1012="Nso",0,VLOOKUP($A1009,'Result Entry'!$B$9:$HS$108,136,0)))</f>
        <v>0.0</v>
      </c>
      <c r="I1037" s="1629" t="s">
        <v>149</v>
      </c>
      <c r="J1037" s="1630"/>
      <c r="K1037" s="1630"/>
      <c r="L1037" s="1630"/>
      <c r="M1037" s="1630"/>
      <c r="N1037" s="1634"/>
    </row>
    <row r="1038" spans="8:8" ht="39.75" customHeight="1">
      <c r="A1038" s="1443"/>
      <c r="B1038" s="1483" t="s">
        <v>70</v>
      </c>
      <c r="C1038" s="1777" t="s">
        <v>181</v>
      </c>
      <c r="D1038" s="1778"/>
      <c r="E1038" s="1779"/>
      <c r="F1038" s="1780" t="s">
        <v>182</v>
      </c>
      <c r="G1038" s="1781"/>
      <c r="H1038" s="1782" t="s">
        <v>31</v>
      </c>
      <c r="I1038" s="1629" t="s">
        <v>176</v>
      </c>
      <c r="J1038" s="1630"/>
      <c r="K1038" s="1630"/>
      <c r="L1038" s="1630"/>
      <c r="M1038" s="1630"/>
      <c r="N1038" s="1634"/>
    </row>
    <row r="1039" spans="8:8" ht="39.75" customHeight="1">
      <c r="A1039" s="1443"/>
      <c r="B1039" s="1483" t="s">
        <v>70</v>
      </c>
      <c r="C1039" s="1783"/>
      <c r="D1039" s="1784"/>
      <c r="E1039" s="1785"/>
      <c r="F1039" s="1786" t="s">
        <v>183</v>
      </c>
      <c r="G1039" s="1787"/>
      <c r="H1039" s="1788" t="s">
        <v>180</v>
      </c>
      <c r="I1039" s="1647" t="s">
        <v>68</v>
      </c>
      <c r="J1039" s="1648"/>
      <c r="K1039" s="1648"/>
      <c r="L1039" s="1648"/>
      <c r="M1039" s="1648"/>
      <c r="N1039" s="1649"/>
    </row>
    <row r="1040" spans="8:8" ht="39.75" customHeight="1">
      <c r="A1040" s="1443"/>
      <c r="B1040" s="1483" t="s">
        <v>70</v>
      </c>
      <c r="C1040" s="1783"/>
      <c r="D1040" s="1784"/>
      <c r="E1040" s="1785"/>
      <c r="F1040" s="1786" t="s">
        <v>186</v>
      </c>
      <c r="G1040" s="1787"/>
      <c r="H1040" s="1788" t="s">
        <v>63</v>
      </c>
      <c r="I1040" s="1650"/>
      <c r="J1040" s="1651"/>
      <c r="K1040" s="1651"/>
      <c r="L1040" s="1651"/>
      <c r="M1040" s="1651"/>
      <c r="N1040" s="1652"/>
    </row>
    <row r="1041" spans="8:8" ht="39.75" customHeight="1">
      <c r="A1041" s="1443"/>
      <c r="B1041" s="1483" t="s">
        <v>70</v>
      </c>
      <c r="C1041" s="1783"/>
      <c r="D1041" s="1784"/>
      <c r="E1041" s="1785"/>
      <c r="F1041" s="1786" t="s">
        <v>187</v>
      </c>
      <c r="G1041" s="1787"/>
      <c r="H1041" s="1788" t="s">
        <v>64</v>
      </c>
      <c r="I1041" s="1650"/>
      <c r="J1041" s="1651"/>
      <c r="K1041" s="1651"/>
      <c r="L1041" s="1651"/>
      <c r="M1041" s="1651"/>
      <c r="N1041" s="1652"/>
    </row>
    <row r="1042" spans="8:8" ht="39.75" customHeight="1">
      <c r="A1042" s="1443"/>
      <c r="B1042" s="1483" t="s">
        <v>70</v>
      </c>
      <c r="C1042" s="1783"/>
      <c r="D1042" s="1784"/>
      <c r="E1042" s="1785"/>
      <c r="F1042" s="1786" t="s">
        <v>184</v>
      </c>
      <c r="G1042" s="1787"/>
      <c r="H1042" s="1788" t="s">
        <v>66</v>
      </c>
      <c r="I1042" s="1653" t="s">
        <v>81</v>
      </c>
      <c r="J1042" s="1654"/>
      <c r="K1042" s="1654"/>
      <c r="L1042" s="1654"/>
      <c r="M1042" s="1654"/>
      <c r="N1042" s="1655"/>
    </row>
    <row r="1043" spans="8:8" ht="39.75" customHeight="1">
      <c r="A1043" s="1443"/>
      <c r="B1043" s="1656" t="s">
        <v>70</v>
      </c>
      <c r="C1043" s="1789"/>
      <c r="D1043" s="1790"/>
      <c r="E1043" s="1791"/>
      <c r="F1043" s="1792" t="s">
        <v>185</v>
      </c>
      <c r="G1043" s="1793"/>
      <c r="H1043" s="1794" t="s">
        <v>65</v>
      </c>
      <c r="I1043" s="1663"/>
      <c r="J1043" s="1664"/>
      <c r="K1043" s="1664"/>
      <c r="L1043" s="1664"/>
      <c r="M1043" s="1664"/>
      <c r="N1043" s="1665"/>
    </row>
    <row r="1044" spans="8:8" s="927" ht="123.75" customFormat="1" customHeight="1">
      <c r="A1044" s="1439"/>
      <c r="B1044" s="1795"/>
      <c r="C1044" s="1796"/>
      <c r="D1044" s="1796"/>
      <c r="E1044" s="1796"/>
      <c r="F1044" s="1796"/>
      <c r="G1044" s="1796"/>
      <c r="H1044" s="1796"/>
      <c r="I1044" s="1796"/>
      <c r="J1044" s="1796"/>
      <c r="K1044" s="1796"/>
      <c r="L1044" s="1796"/>
      <c r="M1044" s="1796"/>
      <c r="N1044" s="1796"/>
    </row>
    <row r="1045" spans="8:8" ht="24.75" customHeight="1">
      <c r="A1045" s="1441">
        <f>A1009+1</f>
        <v>30.0</v>
      </c>
      <c r="B1045" s="1442" t="s">
        <v>51</v>
      </c>
      <c r="C1045" s="1442"/>
      <c r="D1045" s="1442"/>
      <c r="E1045" s="1442"/>
      <c r="F1045" s="1442"/>
      <c r="G1045" s="1442"/>
      <c r="H1045" s="1442"/>
      <c r="I1045" s="1442"/>
      <c r="J1045" s="1442"/>
      <c r="K1045" s="1442"/>
      <c r="L1045" s="1442"/>
      <c r="M1045" s="1442"/>
      <c r="N1045" s="1442"/>
    </row>
    <row r="1046" spans="8:8" ht="62.25" customHeight="1">
      <c r="A1046" s="1443"/>
      <c r="B1046" s="1444"/>
      <c r="C1046" s="1445"/>
      <c r="D1046" s="1671" t="str">
        <f>Master!$E$8</f>
        <v>Govt. Sr. Secondary School </v>
      </c>
      <c r="E1046" s="1672"/>
      <c r="F1046" s="1672"/>
      <c r="G1046" s="1672"/>
      <c r="H1046" s="1672"/>
      <c r="I1046" s="1672"/>
      <c r="J1046" s="1672"/>
      <c r="K1046" s="1672"/>
      <c r="L1046" s="1672"/>
      <c r="M1046" s="1672"/>
      <c r="N1046" s="1673"/>
    </row>
    <row r="1047" spans="8:8" ht="33.0" customHeight="1">
      <c r="A1047" s="1443"/>
      <c r="B1047" s="1449"/>
      <c r="C1047" s="1450"/>
      <c r="D1047" s="1451" t="str">
        <f>Master!$E$11</f>
        <v>P.S.-Bapini (Jodhpur)</v>
      </c>
      <c r="E1047" s="1452"/>
      <c r="F1047" s="1452"/>
      <c r="G1047" s="1452"/>
      <c r="H1047" s="1452"/>
      <c r="I1047" s="1452"/>
      <c r="J1047" s="1452"/>
      <c r="K1047" s="1452"/>
      <c r="L1047" s="1452"/>
      <c r="M1047" s="1452"/>
      <c r="N1047" s="1453"/>
    </row>
    <row r="1048" spans="8:8" ht="30.0" customHeight="1">
      <c r="A1048" s="1443"/>
      <c r="B1048" s="1454"/>
      <c r="C1048" s="1455" t="s">
        <v>151</v>
      </c>
      <c r="D1048" s="1456"/>
      <c r="E1048" s="1456"/>
      <c r="F1048" s="1456"/>
      <c r="G1048" s="1457"/>
      <c r="H1048" s="1458" t="s">
        <v>128</v>
      </c>
      <c r="I1048" s="1458"/>
      <c r="J1048" s="1674">
        <f>VLOOKUP(A1045,'Result Entry'!$B$6:$K$108,6,0)</f>
        <v>0.0</v>
      </c>
      <c r="K1048" s="1460" t="s">
        <v>69</v>
      </c>
      <c r="L1048" s="1461"/>
      <c r="M1048" s="1462">
        <f>Master!$E$14</f>
        <v>8.151106901E9</v>
      </c>
      <c r="N1048" s="1463"/>
    </row>
    <row r="1049" spans="8:8" ht="30.0" customHeight="1">
      <c r="A1049" s="1443"/>
      <c r="B1049" s="1464"/>
      <c r="C1049" s="1465"/>
      <c r="D1049" s="1466"/>
      <c r="E1049" s="1466"/>
      <c r="F1049" s="1466"/>
      <c r="G1049" s="1467"/>
      <c r="H1049" s="1468"/>
      <c r="I1049" s="1468"/>
      <c r="J1049" s="1675"/>
      <c r="K1049" s="1470" t="s">
        <v>67</v>
      </c>
      <c r="L1049" s="1471"/>
      <c r="M1049" s="1472"/>
      <c r="N1049" s="1473"/>
      <c r="O1049" s="23" t="s">
        <v>157</v>
      </c>
    </row>
    <row r="1050" spans="8:8" ht="30.0" customHeight="1">
      <c r="A1050" s="1443"/>
      <c r="B1050" s="1464"/>
      <c r="C1050" s="1474"/>
      <c r="D1050" s="1475"/>
      <c r="E1050" s="1475"/>
      <c r="F1050" s="1475"/>
      <c r="G1050" s="1476"/>
      <c r="H1050" s="1477"/>
      <c r="I1050" s="1477"/>
      <c r="J1050" s="1676"/>
      <c r="K1050" s="1479" t="s">
        <v>52</v>
      </c>
      <c r="L1050" s="1480"/>
      <c r="M1050" s="1481" t="str">
        <f>Master!$E$6</f>
        <v>2022-23</v>
      </c>
      <c r="N1050" s="1482"/>
    </row>
    <row r="1051" spans="8:8" ht="39.75" customHeight="1">
      <c r="A1051" s="1443"/>
      <c r="B1051" s="1483" t="s">
        <v>70</v>
      </c>
      <c r="C1051" s="1677" t="s">
        <v>21</v>
      </c>
      <c r="D1051" s="1678"/>
      <c r="E1051" s="1678"/>
      <c r="F1051" s="1679"/>
      <c r="G1051" s="1680" t="s">
        <v>150</v>
      </c>
      <c r="H1051" s="1681">
        <f>VLOOKUP($A1045,'Result Entry'!$B$9:$FW$108,4,0)</f>
        <v>0.0</v>
      </c>
      <c r="I1051" s="1681"/>
      <c r="J1051" s="1681"/>
      <c r="K1051" s="1681"/>
      <c r="L1051" s="1681"/>
      <c r="M1051" s="1681"/>
      <c r="N1051" s="1682"/>
    </row>
    <row r="1052" spans="8:8" ht="39.75" customHeight="1">
      <c r="A1052" s="1443"/>
      <c r="B1052" s="1483" t="s">
        <v>70</v>
      </c>
      <c r="C1052" s="1683" t="s">
        <v>23</v>
      </c>
      <c r="D1052" s="1684"/>
      <c r="E1052" s="1684"/>
      <c r="F1052" s="1685"/>
      <c r="G1052" s="1686" t="s">
        <v>150</v>
      </c>
      <c r="H1052" s="1687">
        <f>VLOOKUP($A1045,'Result Entry'!$B$9:$FW$108,7,0)</f>
        <v>0.0</v>
      </c>
      <c r="I1052" s="1687"/>
      <c r="J1052" s="1687"/>
      <c r="K1052" s="1687"/>
      <c r="L1052" s="1687"/>
      <c r="M1052" s="1687"/>
      <c r="N1052" s="1688"/>
    </row>
    <row r="1053" spans="8:8" ht="39.75" customHeight="1">
      <c r="A1053" s="1443"/>
      <c r="B1053" s="1483" t="s">
        <v>70</v>
      </c>
      <c r="C1053" s="1683" t="s">
        <v>24</v>
      </c>
      <c r="D1053" s="1684"/>
      <c r="E1053" s="1684"/>
      <c r="F1053" s="1685"/>
      <c r="G1053" s="1686" t="s">
        <v>150</v>
      </c>
      <c r="H1053" s="1687">
        <f>VLOOKUP($A1045,'Result Entry'!$B$9:$FW$108,8,0)</f>
        <v>0.0</v>
      </c>
      <c r="I1053" s="1687"/>
      <c r="J1053" s="1687"/>
      <c r="K1053" s="1687"/>
      <c r="L1053" s="1687"/>
      <c r="M1053" s="1687"/>
      <c r="N1053" s="1688"/>
    </row>
    <row r="1054" spans="8:8" ht="39.75" customHeight="1">
      <c r="A1054" s="1443"/>
      <c r="B1054" s="1483" t="s">
        <v>70</v>
      </c>
      <c r="C1054" s="1683" t="s">
        <v>53</v>
      </c>
      <c r="D1054" s="1684"/>
      <c r="E1054" s="1684"/>
      <c r="F1054" s="1685"/>
      <c r="G1054" s="1686" t="s">
        <v>150</v>
      </c>
      <c r="H1054" s="1687">
        <f>VLOOKUP($A1045,'Result Entry'!$B$9:$FW$108,9,0)</f>
        <v>0.0</v>
      </c>
      <c r="I1054" s="1687"/>
      <c r="J1054" s="1687"/>
      <c r="K1054" s="1687"/>
      <c r="L1054" s="1687"/>
      <c r="M1054" s="1687"/>
      <c r="N1054" s="1688"/>
    </row>
    <row r="1055" spans="8:8" ht="39.75" customHeight="1">
      <c r="A1055" s="1443"/>
      <c r="B1055" s="1483" t="s">
        <v>70</v>
      </c>
      <c r="C1055" s="1683" t="s">
        <v>54</v>
      </c>
      <c r="D1055" s="1684"/>
      <c r="E1055" s="1684"/>
      <c r="F1055" s="1685"/>
      <c r="G1055" s="1686" t="s">
        <v>150</v>
      </c>
      <c r="H1055" s="1689" t="str">
        <f>CONCATENATE('Result Entry'!$G$4,'Result Entry'!$J$4)</f>
        <v>11(A)</v>
      </c>
      <c r="I1055" s="1687"/>
      <c r="J1055" s="1687"/>
      <c r="K1055" s="1687"/>
      <c r="L1055" s="1687"/>
      <c r="M1055" s="1687"/>
      <c r="N1055" s="1688"/>
    </row>
    <row r="1056" spans="8:8" ht="39.75" customHeight="1">
      <c r="A1056" s="1443"/>
      <c r="B1056" s="1483" t="s">
        <v>70</v>
      </c>
      <c r="C1056" s="1690" t="s">
        <v>26</v>
      </c>
      <c r="D1056" s="1691"/>
      <c r="E1056" s="1691"/>
      <c r="F1056" s="1692"/>
      <c r="G1056" s="1693" t="s">
        <v>150</v>
      </c>
      <c r="H1056" s="1694">
        <f>VLOOKUP($A1045,'Result Entry'!$B$9:$FW$108,10,0)</f>
        <v>0.0</v>
      </c>
      <c r="I1056" s="1694"/>
      <c r="J1056" s="1694"/>
      <c r="K1056" s="1694"/>
      <c r="L1056" s="1694"/>
      <c r="M1056" s="1694"/>
      <c r="N1056" s="1695"/>
    </row>
    <row r="1057" spans="8:8" ht="30.0" customHeight="1">
      <c r="A1057" s="1443"/>
      <c r="B1057" s="1503" t="s">
        <v>70</v>
      </c>
      <c r="C1057" s="1696" t="s">
        <v>168</v>
      </c>
      <c r="D1057" s="1697"/>
      <c r="E1057" s="1698" t="s">
        <v>73</v>
      </c>
      <c r="F1057" s="1699" t="s">
        <v>74</v>
      </c>
      <c r="G1057" s="1700" t="s">
        <v>169</v>
      </c>
      <c r="H1057" s="1701" t="s">
        <v>56</v>
      </c>
      <c r="I1057" s="1702"/>
      <c r="J1057" s="1703" t="s">
        <v>85</v>
      </c>
      <c r="K1057" s="1704"/>
      <c r="L1057" s="1705" t="s">
        <v>170</v>
      </c>
      <c r="M1057" s="1706" t="s">
        <v>77</v>
      </c>
      <c r="N1057" s="1707" t="s">
        <v>99</v>
      </c>
    </row>
    <row r="1058" spans="8:8" ht="30.0" customHeight="1">
      <c r="A1058" s="1443"/>
      <c r="B1058" s="1503"/>
      <c r="C1058" s="1708"/>
      <c r="D1058" s="1709"/>
      <c r="E1058" s="1710"/>
      <c r="F1058" s="1711"/>
      <c r="G1058" s="1712"/>
      <c r="H1058" s="1713"/>
      <c r="I1058" s="1714"/>
      <c r="J1058" s="1715"/>
      <c r="K1058" s="1716"/>
      <c r="L1058" s="1717"/>
      <c r="M1058" s="1718"/>
      <c r="N1058" s="1719"/>
    </row>
    <row r="1059" spans="8:8" ht="39.75" customHeight="1">
      <c r="A1059" s="1443"/>
      <c r="B1059" s="1503" t="s">
        <v>70</v>
      </c>
      <c r="C1059" s="1528" t="s">
        <v>57</v>
      </c>
      <c r="D1059" s="1529"/>
      <c r="E1059" s="1720">
        <f>'Result Entry'!$L$7</f>
        <v>10.0</v>
      </c>
      <c r="F1059" s="1721">
        <f>'Result Entry'!$M$7</f>
        <v>10.0</v>
      </c>
      <c r="G1059" s="1722">
        <f t="shared" si="87" ref="G1059:G1064">SUM(E1059:F1059)</f>
        <v>20.0</v>
      </c>
      <c r="H1059" s="1723">
        <f>'Result Entry'!$AU$7</f>
        <v>70.0</v>
      </c>
      <c r="I1059" s="1724"/>
      <c r="J1059" s="1725">
        <f>'Result Entry'!$AY$7</f>
        <v>100.0</v>
      </c>
      <c r="K1059" s="1724"/>
      <c r="L1059" s="1722">
        <f t="shared" si="88" ref="L1059:L1064">SUM(H1059,J1059)</f>
        <v>170.0</v>
      </c>
      <c r="M1059" s="1726">
        <f t="shared" si="89" ref="M1059:M1064">SUM(G1059,L1059)</f>
        <v>190.0</v>
      </c>
      <c r="N1059" s="1727"/>
    </row>
    <row r="1060" spans="8:8" s="1538" ht="54.0" customFormat="1" customHeight="1">
      <c r="A1060" s="1443"/>
      <c r="B1060" s="1539" t="s">
        <v>70</v>
      </c>
      <c r="C1060" s="1540" t="str">
        <f>'Result Entry'!$L$3</f>
        <v>HINDI Comp.</v>
      </c>
      <c r="D1060" s="1541"/>
      <c r="E1060" s="1728">
        <f>IF($J1048="TC",0,IF($J1048="Nso",0,VLOOKUP($A1045,'Result Entry'!$B$9:$FW$108,11,0)))</f>
        <v>0.0</v>
      </c>
      <c r="F1060" s="1729">
        <f>IF($J1048="TC",0,IF($J1048="Nso",0,VLOOKUP($A1045,'Result Entry'!$B$9:$FW$108,12,0)))</f>
        <v>0.0</v>
      </c>
      <c r="G1060" s="1730">
        <f t="shared" si="87"/>
        <v>0.0</v>
      </c>
      <c r="H1060" s="1677">
        <f>IF($J1048="TC",0,IF($J1048="Nso",0,VLOOKUP($A1045,'Result Entry'!$B$9:$FW$108,16,0)))</f>
        <v>0.0</v>
      </c>
      <c r="I1060" s="1731"/>
      <c r="J1060" s="1732">
        <f>IF($J1048="TC",0,IF($J1048="Nso",0,VLOOKUP($A1045,'Result Entry'!$B$9:$FW$108,19,0)))</f>
        <v>0.0</v>
      </c>
      <c r="K1060" s="1731"/>
      <c r="L1060" s="1733">
        <f t="shared" si="88"/>
        <v>0.0</v>
      </c>
      <c r="M1060" s="1734">
        <f t="shared" si="89"/>
        <v>0.0</v>
      </c>
      <c r="N1060" s="1735" t="str">
        <f>IF($J1048="TC",0,IF($J1048="Nso",0,VLOOKUP($A1045,'Result Entry'!$B$9:$FW$108,24,0)))</f>
        <v/>
      </c>
    </row>
    <row r="1061" spans="8:8" s="1538" ht="54.0" customFormat="1" customHeight="1">
      <c r="A1061" s="1443"/>
      <c r="B1061" s="1539" t="s">
        <v>70</v>
      </c>
      <c r="C1061" s="1551" t="str">
        <f>'Result Entry'!$Z$3</f>
        <v>ENGLISH Comp.</v>
      </c>
      <c r="D1061" s="1552"/>
      <c r="E1061" s="1728">
        <f>IF($J1048="TC",0,IF($J1048="Nso",0,VLOOKUP($A1045,'Result Entry'!$B$9:$FW$108,25,0)))</f>
        <v>0.0</v>
      </c>
      <c r="F1061" s="1729">
        <f>IF($J1048="TC",0,IF($J1048="Nso",0,VLOOKUP($A1045,'Result Entry'!$B$9:$FW$108,26,0)))</f>
        <v>0.0</v>
      </c>
      <c r="G1061" s="1736">
        <f t="shared" si="87"/>
        <v>0.0</v>
      </c>
      <c r="H1061" s="1683">
        <f>IF($J1048="TC",0,IF($J1048="Nso",0,VLOOKUP($A1045,'Result Entry'!$B$9:$FW$108,30,0)))</f>
        <v>0.0</v>
      </c>
      <c r="I1061" s="1737"/>
      <c r="J1061" s="1738">
        <f>IF($J1048="TC",0,IF($J1048="Nso",0,VLOOKUP($A1045,'Result Entry'!$B$9:$FW$108,33,0)))</f>
        <v>0.0</v>
      </c>
      <c r="K1061" s="1737"/>
      <c r="L1061" s="1733">
        <f t="shared" si="88"/>
        <v>0.0</v>
      </c>
      <c r="M1061" s="1734">
        <f t="shared" si="89"/>
        <v>0.0</v>
      </c>
      <c r="N1061" s="1735" t="str">
        <f>IF($J1048="TC",0,IF($J1048="Nso",0,VLOOKUP($A1045,'Result Entry'!$B$9:$FW$108,38,0)))</f>
        <v/>
      </c>
    </row>
    <row r="1062" spans="8:8" s="1538" ht="54.0" customFormat="1" customHeight="1">
      <c r="A1062" s="1443"/>
      <c r="B1062" s="1539" t="s">
        <v>70</v>
      </c>
      <c r="C1062" s="1551" t="str">
        <f>'Result Entry'!$AO$3</f>
        <v>PHYSICS</v>
      </c>
      <c r="D1062" s="1552"/>
      <c r="E1062" s="1728">
        <f>IF($J1048="TC",0,IF($J1048="Nso",0,VLOOKUP($A1045,'Result Entry'!$B$9:$FW$108,39,0)))</f>
        <v>0.0</v>
      </c>
      <c r="F1062" s="1729">
        <f>IF($J1048="TC",0,IF($J1048="Nso",0,VLOOKUP($A1045,'Result Entry'!$B$9:$FW$108,40,0)))</f>
        <v>0.0</v>
      </c>
      <c r="G1062" s="1736">
        <f t="shared" si="87"/>
        <v>0.0</v>
      </c>
      <c r="H1062" s="1683">
        <f>IF($J1048="TC",0,IF($J1048="Nso",0,VLOOKUP($A1045,'Result Entry'!$B$9:$FW$108,45,0)))</f>
        <v>0.0</v>
      </c>
      <c r="I1062" s="1737"/>
      <c r="J1062" s="1738">
        <f>IF($J1048="TC",0,IF($J1048="Nso",0,VLOOKUP($A1045,'Result Entry'!$B$9:$FW$108,49,0)))</f>
        <v>0.0</v>
      </c>
      <c r="K1062" s="1737"/>
      <c r="L1062" s="1733">
        <f t="shared" si="88"/>
        <v>0.0</v>
      </c>
      <c r="M1062" s="1734">
        <f t="shared" si="89"/>
        <v>0.0</v>
      </c>
      <c r="N1062" s="1735" t="str">
        <f>IF($J1048="TC",0,IF($J1048="Nso",0,VLOOKUP($A1045,'Result Entry'!$B$9:$FW$108,54,0)))</f>
        <v/>
      </c>
    </row>
    <row r="1063" spans="8:8" s="1538" ht="54.0" customFormat="1" customHeight="1">
      <c r="A1063" s="1443"/>
      <c r="B1063" s="1539" t="s">
        <v>70</v>
      </c>
      <c r="C1063" s="1551" t="str">
        <f>'Result Entry'!$BF$3</f>
        <v>CHEMISTRY</v>
      </c>
      <c r="D1063" s="1552"/>
      <c r="E1063" s="1728" t="str">
        <f>IF($J1048="TC",0,IF($J1048="Nso",0,VLOOKUP($A1045,'Result Entry'!$B$9:$FW$108,55,0)))</f>
        <v/>
      </c>
      <c r="F1063" s="1729">
        <f>IF($J1048="TC",0,IF($J1048="Nso",0,VLOOKUP($A1045,'Result Entry'!$B$9:$FW$108,56,0)))</f>
        <v>0.0</v>
      </c>
      <c r="G1063" s="1736">
        <f t="shared" si="87"/>
        <v>0.0</v>
      </c>
      <c r="H1063" s="1683">
        <f>IF($J1048="TC",0,IF($J1048="Nso",0,VLOOKUP($A1045,'Result Entry'!$B$9:$FW$108,61,0)))</f>
        <v>0.0</v>
      </c>
      <c r="I1063" s="1737"/>
      <c r="J1063" s="1738">
        <f>IF($J1048="TC",0,IF($J1048="Nso",0,VLOOKUP($A1045,'Result Entry'!$B$9:$FW$108,65,0)))</f>
        <v>0.0</v>
      </c>
      <c r="K1063" s="1737"/>
      <c r="L1063" s="1733">
        <f t="shared" si="88"/>
        <v>0.0</v>
      </c>
      <c r="M1063" s="1734">
        <f t="shared" si="89"/>
        <v>0.0</v>
      </c>
      <c r="N1063" s="1735" t="str">
        <f>IF($J1048="TC",0,IF($J1048="Nso",0,VLOOKUP($A1045,'Result Entry'!$B$9:$FW$108,70,0)))</f>
        <v/>
      </c>
    </row>
    <row r="1064" spans="8:8" s="1538" ht="54.0" customFormat="1" customHeight="1">
      <c r="A1064" s="1443"/>
      <c r="B1064" s="1539" t="s">
        <v>70</v>
      </c>
      <c r="C1064" s="1551" t="str">
        <f>'Result Entry'!$BW$3</f>
        <v>BIOLOGY</v>
      </c>
      <c r="D1064" s="1552"/>
      <c r="E1064" s="1739" t="str">
        <f>IF($J1048="TC",0,IF($J1048="Nso",0,VLOOKUP($A1045,'Result Entry'!$B$9:$FW$108,71,0)))</f>
        <v/>
      </c>
      <c r="F1064" s="1740" t="str">
        <f>IF($J1048="TC",0,IF($J1048="Nso",0,VLOOKUP($A1045,'Result Entry'!$B$9:$FW$108,72,0)))</f>
        <v/>
      </c>
      <c r="G1064" s="1741">
        <f t="shared" si="87"/>
        <v>0.0</v>
      </c>
      <c r="H1064" s="1742">
        <f>IF($J1048="TC",0,IF($J1048="Nso",0,VLOOKUP($A1045,'Result Entry'!$B$9:$FW$108,77,0)))</f>
        <v>0.0</v>
      </c>
      <c r="I1064" s="1743"/>
      <c r="J1064" s="1744">
        <f>IF($J1048="TC",0,IF($J1048="Nso",0,VLOOKUP($A1045,'Result Entry'!$B$9:$FW$108,81,0)))</f>
        <v>0.0</v>
      </c>
      <c r="K1064" s="1743"/>
      <c r="L1064" s="1745">
        <f t="shared" si="88"/>
        <v>0.0</v>
      </c>
      <c r="M1064" s="1746">
        <f t="shared" si="89"/>
        <v>0.0</v>
      </c>
      <c r="N1064" s="1735">
        <f>IF($J1048="TC",0,IF($J1048="Nso",0,VLOOKUP($A1045,'Result Entry'!$B$9:$FW$108,86,0)))</f>
        <v>0.0</v>
      </c>
    </row>
    <row r="1065" spans="8:8" ht="39.75" customHeight="1">
      <c r="A1065" s="1443"/>
      <c r="B1065" s="1503" t="s">
        <v>70</v>
      </c>
      <c r="C1065" s="1565" t="s">
        <v>78</v>
      </c>
      <c r="D1065" s="1566"/>
      <c r="E1065" s="1567"/>
      <c r="F1065" s="1747" t="s">
        <v>79</v>
      </c>
      <c r="G1065" s="1748"/>
      <c r="H1065" s="1747" t="s">
        <v>80</v>
      </c>
      <c r="I1065" s="1749"/>
      <c r="J1065" s="1750" t="s">
        <v>42</v>
      </c>
      <c r="K1065" s="1797" t="s">
        <v>92</v>
      </c>
      <c r="L1065" s="1752" t="s">
        <v>40</v>
      </c>
      <c r="M1065" s="1753"/>
      <c r="N1065" s="1754" t="s">
        <v>44</v>
      </c>
    </row>
    <row r="1066" spans="8:8" ht="39.75" customHeight="1">
      <c r="A1066" s="1443"/>
      <c r="B1066" s="1503" t="s">
        <v>70</v>
      </c>
      <c r="C1066" s="1577"/>
      <c r="D1066" s="1578"/>
      <c r="E1066" s="1579"/>
      <c r="F1066" s="1755">
        <f>IF($J1048="TC",0,IF($J1048="Nso",0,VLOOKUP($A1045,'Result Entry'!$B$9:$FW$108,146,0)))</f>
        <v>0.0</v>
      </c>
      <c r="G1066" s="1756"/>
      <c r="H1066" s="1757">
        <f>IF($J1048="TC",0,IF($J1048="Nso",0,VLOOKUP($A1045,'Result Entry'!$B$9:$FW$108,147,0)))</f>
        <v>0.0</v>
      </c>
      <c r="I1066" s="1758"/>
      <c r="J1066" s="1584">
        <f>IF($J1048="TC",0,IF($J1048="Nso",0,VLOOKUP($A1045,'Result Entry'!$B$9:$FW$108,148,0)))</f>
        <v>0.0</v>
      </c>
      <c r="K1066" s="1759" t="str">
        <f>IF($J1048="TC",0,IF($J1048="Nso",0,VLOOKUP($A1045,'Result Entry'!$B$9:$FW$108,149,0)))</f>
        <v/>
      </c>
      <c r="L1066" s="1586">
        <f>IF($J1048="TC",0,IF($J1048="Nso",0,VLOOKUP($A1045,'Result Entry'!$B$9:$FW$108,150,0)))</f>
        <v>0.0</v>
      </c>
      <c r="M1066" s="1587"/>
      <c r="N1066" s="1588">
        <f>IF($J1048="TC",0,IF($J1048="Nso",0,VLOOKUP($A1045,'Result Entry'!$B$9:$FW$108,152,0)))</f>
        <v>0.0</v>
      </c>
    </row>
    <row r="1067" spans="8:8" ht="39.75" customHeight="1">
      <c r="A1067" s="1443"/>
      <c r="B1067" s="1503" t="s">
        <v>70</v>
      </c>
      <c r="C1067" s="1589" t="s">
        <v>59</v>
      </c>
      <c r="D1067" s="1590"/>
      <c r="E1067" s="1590"/>
      <c r="F1067" s="1590"/>
      <c r="G1067" s="1590"/>
      <c r="H1067" s="1591"/>
      <c r="I1067" s="1592" t="s">
        <v>60</v>
      </c>
      <c r="J1067" s="1593"/>
      <c r="K1067" s="1760">
        <f>VLOOKUP($A1045,'Result Entry'!$B$9:$FW$108,143,0)</f>
        <v>0.0</v>
      </c>
      <c r="L1067" s="1761"/>
      <c r="M1067" s="1596" t="s">
        <v>38</v>
      </c>
      <c r="N1067" s="1597"/>
    </row>
    <row r="1068" spans="8:8" ht="39.75" customHeight="1">
      <c r="A1068" s="1443"/>
      <c r="B1068" s="1503" t="s">
        <v>70</v>
      </c>
      <c r="C1068" s="1598" t="s">
        <v>55</v>
      </c>
      <c r="D1068" s="1599"/>
      <c r="E1068" s="1599"/>
      <c r="F1068" s="1600" t="s">
        <v>158</v>
      </c>
      <c r="G1068" s="1601"/>
      <c r="H1068" s="1602" t="s">
        <v>48</v>
      </c>
      <c r="I1068" s="1603" t="s">
        <v>61</v>
      </c>
      <c r="J1068" s="1604"/>
      <c r="K1068" s="1762">
        <f>VLOOKUP($A1045,'Result Entry'!$B$9:$FW$108,144,0)</f>
        <v>0.0</v>
      </c>
      <c r="L1068" s="1763"/>
      <c r="M1068" s="1607">
        <f>VLOOKUP($A1045,'Result Entry'!$B$9:$FW$108,145,0)</f>
        <v>0.0</v>
      </c>
      <c r="N1068" s="1608"/>
    </row>
    <row r="1069" spans="8:8" ht="39.75" customHeight="1">
      <c r="A1069" s="1443"/>
      <c r="B1069" s="1503" t="s">
        <v>70</v>
      </c>
      <c r="C1069" s="1598"/>
      <c r="D1069" s="1599"/>
      <c r="E1069" s="1599"/>
      <c r="F1069" s="1609"/>
      <c r="G1069" s="1610"/>
      <c r="H1069" s="1611" t="s">
        <v>100</v>
      </c>
      <c r="I1069" s="1612" t="s">
        <v>62</v>
      </c>
      <c r="J1069" s="1613"/>
      <c r="K1069" s="1764">
        <f>IF($J1048="TC","Transferred",IF($J1048="Nso","NameSeparated",VLOOKUP($A1045,'Result Entry'!$B$9:$FW$108,153,0)))</f>
        <v>0.0</v>
      </c>
      <c r="L1069" s="1764"/>
      <c r="M1069" s="1764"/>
      <c r="N1069" s="1765"/>
    </row>
    <row r="1070" spans="8:8" ht="39.75" customHeight="1">
      <c r="A1070" s="1443"/>
      <c r="B1070" s="1503" t="s">
        <v>70</v>
      </c>
      <c r="C1070" s="1766" t="str">
        <f>'Result Entry'!$DU$3</f>
        <v>Foundation Of Information Tech.</v>
      </c>
      <c r="D1070" s="1767"/>
      <c r="E1070" s="1768"/>
      <c r="F1070" s="1769" t="str">
        <f>IF($J1048="TC",0,IF($J1048="Nso",0,VLOOKUP($A1045,'Result Entry'!$B$9:$GS$108,170,0)))</f>
        <v/>
      </c>
      <c r="G1070" s="1769"/>
      <c r="H1070" s="1770">
        <f>IF($J1048="TC",0,IF($J1048="Nso",0,VLOOKUP($A1045,'Result Entry'!$B$9:$GS$108,112,0)))</f>
        <v>0.0</v>
      </c>
      <c r="I1070" s="1621" t="s">
        <v>72</v>
      </c>
      <c r="J1070" s="1622"/>
      <c r="K1070" s="1771">
        <f>'Result Entry'!$T$2</f>
        <v>45041.0</v>
      </c>
      <c r="L1070" s="1772"/>
      <c r="M1070" s="1772"/>
      <c r="N1070" s="1773"/>
    </row>
    <row r="1071" spans="8:8" ht="39.75" customHeight="1">
      <c r="A1071" s="1443"/>
      <c r="B1071" s="1503" t="s">
        <v>70</v>
      </c>
      <c r="C1071" s="1774" t="str">
        <f>'Result Entry'!$EI$3</f>
        <v>G.I.A.I.-II</v>
      </c>
      <c r="D1071" s="1775"/>
      <c r="E1071" s="1776"/>
      <c r="F1071" s="1769" t="str">
        <f>IF($J1048="TC",0,IF($J1048="Nso",0,VLOOKUP($A1045,'Result Entry'!$B$9:$GS$108,174,0)))</f>
        <v/>
      </c>
      <c r="G1071" s="1769"/>
      <c r="H1071" s="1770">
        <f>IF($J1048="TC",0,IF($J1048="Nso",0,VLOOKUP($A1045,'Result Entry'!$B$9:$GS$108,124,0)))</f>
        <v>0.0</v>
      </c>
      <c r="I1071" s="1626"/>
      <c r="J1071" s="1627"/>
      <c r="K1071" s="1627"/>
      <c r="L1071" s="1627"/>
      <c r="M1071" s="1627"/>
      <c r="N1071" s="1628"/>
    </row>
    <row r="1072" spans="8:8" ht="39.75" customHeight="1">
      <c r="A1072" s="1443"/>
      <c r="B1072" s="1503" t="s">
        <v>70</v>
      </c>
      <c r="C1072" s="1774" t="str">
        <f>'Result Entry'!$EU$3</f>
        <v>SOC.SER.PLAN</v>
      </c>
      <c r="D1072" s="1775"/>
      <c r="E1072" s="1776"/>
      <c r="F1072" s="1769">
        <f>IF($J1048="TC",0,IF($J1048="Nso",0,VLOOKUP($A1045,'Result Entry'!$B$9:$HS$108,178,0)))</f>
        <v>0.0</v>
      </c>
      <c r="G1072" s="1769"/>
      <c r="H1072" s="1770">
        <f>IF($J1048="TC",0,IF($J1048="Nso",0,VLOOKUP($A1045,'Result Entry'!$B$9:$GS$108,136,0)))</f>
        <v>0.0</v>
      </c>
      <c r="I1072" s="1629" t="s">
        <v>175</v>
      </c>
      <c r="J1072" s="1630"/>
      <c r="K1072" s="1798"/>
      <c r="L1072" s="1799"/>
      <c r="M1072" s="1799"/>
      <c r="N1072" s="1800"/>
    </row>
    <row r="1073" spans="8:8" ht="39.75" customHeight="1">
      <c r="A1073" s="1443"/>
      <c r="B1073" s="1503" t="s">
        <v>70</v>
      </c>
      <c r="C1073" s="1774" t="str">
        <f>'Result Entry'!$FG$3</f>
        <v>Jeewan Kaushal</v>
      </c>
      <c r="D1073" s="1775"/>
      <c r="E1073" s="1776"/>
      <c r="F1073" s="1769" t="str">
        <f>IF($J1048="TC",0,IF($J1048="Nso",0,VLOOKUP($A1045,'Result Entry'!$B$9:$HS$108,182,0)))</f>
        <v/>
      </c>
      <c r="G1073" s="1769"/>
      <c r="H1073" s="1770">
        <f>IF($J1048="TC",0,IF($J1048="Nso",0,VLOOKUP($A1045,'Result Entry'!$B$9:$HS$108,136,0)))</f>
        <v>0.0</v>
      </c>
      <c r="I1073" s="1629" t="s">
        <v>149</v>
      </c>
      <c r="J1073" s="1630"/>
      <c r="K1073" s="1630"/>
      <c r="L1073" s="1630"/>
      <c r="M1073" s="1630"/>
      <c r="N1073" s="1634"/>
    </row>
    <row r="1074" spans="8:8" ht="39.75" customHeight="1">
      <c r="A1074" s="1443"/>
      <c r="B1074" s="1483" t="s">
        <v>70</v>
      </c>
      <c r="C1074" s="1777" t="s">
        <v>181</v>
      </c>
      <c r="D1074" s="1778"/>
      <c r="E1074" s="1779"/>
      <c r="F1074" s="1780" t="s">
        <v>182</v>
      </c>
      <c r="G1074" s="1781"/>
      <c r="H1074" s="1782" t="s">
        <v>31</v>
      </c>
      <c r="I1074" s="1629" t="s">
        <v>176</v>
      </c>
      <c r="J1074" s="1630"/>
      <c r="K1074" s="1630"/>
      <c r="L1074" s="1630"/>
      <c r="M1074" s="1630"/>
      <c r="N1074" s="1634"/>
    </row>
    <row r="1075" spans="8:8" ht="39.75" customHeight="1">
      <c r="A1075" s="1443"/>
      <c r="B1075" s="1483" t="s">
        <v>70</v>
      </c>
      <c r="C1075" s="1783"/>
      <c r="D1075" s="1784"/>
      <c r="E1075" s="1785"/>
      <c r="F1075" s="1786" t="s">
        <v>183</v>
      </c>
      <c r="G1075" s="1787"/>
      <c r="H1075" s="1788" t="s">
        <v>180</v>
      </c>
      <c r="I1075" s="1647" t="s">
        <v>68</v>
      </c>
      <c r="J1075" s="1648"/>
      <c r="K1075" s="1648"/>
      <c r="L1075" s="1648"/>
      <c r="M1075" s="1648"/>
      <c r="N1075" s="1649"/>
    </row>
    <row r="1076" spans="8:8" ht="39.75" customHeight="1">
      <c r="A1076" s="1443"/>
      <c r="B1076" s="1483" t="s">
        <v>70</v>
      </c>
      <c r="C1076" s="1783"/>
      <c r="D1076" s="1784"/>
      <c r="E1076" s="1785"/>
      <c r="F1076" s="1786" t="s">
        <v>186</v>
      </c>
      <c r="G1076" s="1787"/>
      <c r="H1076" s="1788" t="s">
        <v>63</v>
      </c>
      <c r="I1076" s="1650"/>
      <c r="J1076" s="1651"/>
      <c r="K1076" s="1651"/>
      <c r="L1076" s="1651"/>
      <c r="M1076" s="1651"/>
      <c r="N1076" s="1652"/>
    </row>
    <row r="1077" spans="8:8" ht="39.75" customHeight="1">
      <c r="A1077" s="1443"/>
      <c r="B1077" s="1483" t="s">
        <v>70</v>
      </c>
      <c r="C1077" s="1783"/>
      <c r="D1077" s="1784"/>
      <c r="E1077" s="1785"/>
      <c r="F1077" s="1786" t="s">
        <v>187</v>
      </c>
      <c r="G1077" s="1787"/>
      <c r="H1077" s="1788" t="s">
        <v>64</v>
      </c>
      <c r="I1077" s="1650"/>
      <c r="J1077" s="1651"/>
      <c r="K1077" s="1651"/>
      <c r="L1077" s="1651"/>
      <c r="M1077" s="1651"/>
      <c r="N1077" s="1652"/>
    </row>
    <row r="1078" spans="8:8" ht="39.75" customHeight="1">
      <c r="A1078" s="1443"/>
      <c r="B1078" s="1483" t="s">
        <v>70</v>
      </c>
      <c r="C1078" s="1783"/>
      <c r="D1078" s="1784"/>
      <c r="E1078" s="1785"/>
      <c r="F1078" s="1786" t="s">
        <v>184</v>
      </c>
      <c r="G1078" s="1787"/>
      <c r="H1078" s="1788" t="s">
        <v>66</v>
      </c>
      <c r="I1078" s="1653" t="s">
        <v>81</v>
      </c>
      <c r="J1078" s="1654"/>
      <c r="K1078" s="1654"/>
      <c r="L1078" s="1654"/>
      <c r="M1078" s="1654"/>
      <c r="N1078" s="1655"/>
    </row>
    <row r="1079" spans="8:8" ht="39.75" customHeight="1">
      <c r="A1079" s="1443"/>
      <c r="B1079" s="1656" t="s">
        <v>70</v>
      </c>
      <c r="C1079" s="1789"/>
      <c r="D1079" s="1790"/>
      <c r="E1079" s="1791"/>
      <c r="F1079" s="1792" t="s">
        <v>185</v>
      </c>
      <c r="G1079" s="1793"/>
      <c r="H1079" s="1794" t="s">
        <v>65</v>
      </c>
      <c r="I1079" s="1663"/>
      <c r="J1079" s="1664"/>
      <c r="K1079" s="1664"/>
      <c r="L1079" s="1664"/>
      <c r="M1079" s="1664"/>
      <c r="N1079" s="1665"/>
    </row>
    <row r="1080" spans="8:8" s="927" ht="123.75" customFormat="1" customHeight="1">
      <c r="A1080" s="1439"/>
      <c r="B1080" s="1795"/>
      <c r="C1080" s="1796"/>
      <c r="D1080" s="1796"/>
      <c r="E1080" s="1796"/>
      <c r="F1080" s="1796"/>
      <c r="G1080" s="1796"/>
      <c r="H1080" s="1796"/>
      <c r="I1080" s="1796"/>
      <c r="J1080" s="1796"/>
      <c r="K1080" s="1796"/>
      <c r="L1080" s="1796"/>
      <c r="M1080" s="1796"/>
      <c r="N1080" s="1796"/>
    </row>
    <row r="1081" spans="8:8" ht="24.75" customHeight="1">
      <c r="A1081" s="1441">
        <f>A1045+1</f>
        <v>31.0</v>
      </c>
      <c r="B1081" s="1442" t="s">
        <v>51</v>
      </c>
      <c r="C1081" s="1442"/>
      <c r="D1081" s="1442"/>
      <c r="E1081" s="1442"/>
      <c r="F1081" s="1442"/>
      <c r="G1081" s="1442"/>
      <c r="H1081" s="1442"/>
      <c r="I1081" s="1442"/>
      <c r="J1081" s="1442"/>
      <c r="K1081" s="1442"/>
      <c r="L1081" s="1442"/>
      <c r="M1081" s="1442"/>
      <c r="N1081" s="1442"/>
    </row>
    <row r="1082" spans="8:8" ht="62.25" customHeight="1">
      <c r="A1082" s="1443"/>
      <c r="B1082" s="1444"/>
      <c r="C1082" s="1445"/>
      <c r="D1082" s="1671" t="str">
        <f>Master!$E$8</f>
        <v>Govt. Sr. Secondary School </v>
      </c>
      <c r="E1082" s="1672"/>
      <c r="F1082" s="1672"/>
      <c r="G1082" s="1672"/>
      <c r="H1082" s="1672"/>
      <c r="I1082" s="1672"/>
      <c r="J1082" s="1672"/>
      <c r="K1082" s="1672"/>
      <c r="L1082" s="1672"/>
      <c r="M1082" s="1672"/>
      <c r="N1082" s="1673"/>
    </row>
    <row r="1083" spans="8:8" ht="33.0" customHeight="1">
      <c r="A1083" s="1443"/>
      <c r="B1083" s="1449"/>
      <c r="C1083" s="1450"/>
      <c r="D1083" s="1451" t="str">
        <f>Master!$E$11</f>
        <v>P.S.-Bapini (Jodhpur)</v>
      </c>
      <c r="E1083" s="1452"/>
      <c r="F1083" s="1452"/>
      <c r="G1083" s="1452"/>
      <c r="H1083" s="1452"/>
      <c r="I1083" s="1452"/>
      <c r="J1083" s="1452"/>
      <c r="K1083" s="1452"/>
      <c r="L1083" s="1452"/>
      <c r="M1083" s="1452"/>
      <c r="N1083" s="1453"/>
    </row>
    <row r="1084" spans="8:8" ht="30.0" customHeight="1">
      <c r="A1084" s="1443"/>
      <c r="B1084" s="1454"/>
      <c r="C1084" s="1455" t="s">
        <v>151</v>
      </c>
      <c r="D1084" s="1456"/>
      <c r="E1084" s="1456"/>
      <c r="F1084" s="1456"/>
      <c r="G1084" s="1457"/>
      <c r="H1084" s="1458" t="s">
        <v>128</v>
      </c>
      <c r="I1084" s="1458"/>
      <c r="J1084" s="1674">
        <f>VLOOKUP(A1081,'Result Entry'!$B$6:$K$108,6,0)</f>
        <v>0.0</v>
      </c>
      <c r="K1084" s="1460" t="s">
        <v>69</v>
      </c>
      <c r="L1084" s="1461"/>
      <c r="M1084" s="1462">
        <f>Master!$E$14</f>
        <v>8.151106901E9</v>
      </c>
      <c r="N1084" s="1463"/>
    </row>
    <row r="1085" spans="8:8" ht="30.0" customHeight="1">
      <c r="A1085" s="1443"/>
      <c r="B1085" s="1464"/>
      <c r="C1085" s="1465"/>
      <c r="D1085" s="1466"/>
      <c r="E1085" s="1466"/>
      <c r="F1085" s="1466"/>
      <c r="G1085" s="1467"/>
      <c r="H1085" s="1468"/>
      <c r="I1085" s="1468"/>
      <c r="J1085" s="1675"/>
      <c r="K1085" s="1470" t="s">
        <v>67</v>
      </c>
      <c r="L1085" s="1471"/>
      <c r="M1085" s="1472"/>
      <c r="N1085" s="1473"/>
      <c r="O1085" s="23" t="s">
        <v>157</v>
      </c>
    </row>
    <row r="1086" spans="8:8" ht="30.0" customHeight="1">
      <c r="A1086" s="1443"/>
      <c r="B1086" s="1464"/>
      <c r="C1086" s="1474"/>
      <c r="D1086" s="1475"/>
      <c r="E1086" s="1475"/>
      <c r="F1086" s="1475"/>
      <c r="G1086" s="1476"/>
      <c r="H1086" s="1477"/>
      <c r="I1086" s="1477"/>
      <c r="J1086" s="1676"/>
      <c r="K1086" s="1479" t="s">
        <v>52</v>
      </c>
      <c r="L1086" s="1480"/>
      <c r="M1086" s="1481" t="str">
        <f>Master!$E$6</f>
        <v>2022-23</v>
      </c>
      <c r="N1086" s="1482"/>
    </row>
    <row r="1087" spans="8:8" ht="39.75" customHeight="1">
      <c r="A1087" s="1443"/>
      <c r="B1087" s="1483" t="s">
        <v>70</v>
      </c>
      <c r="C1087" s="1677" t="s">
        <v>21</v>
      </c>
      <c r="D1087" s="1678"/>
      <c r="E1087" s="1678"/>
      <c r="F1087" s="1679"/>
      <c r="G1087" s="1680" t="s">
        <v>150</v>
      </c>
      <c r="H1087" s="1681">
        <f>VLOOKUP($A1081,'Result Entry'!$B$9:$FW$108,4,0)</f>
        <v>0.0</v>
      </c>
      <c r="I1087" s="1681"/>
      <c r="J1087" s="1681"/>
      <c r="K1087" s="1681"/>
      <c r="L1087" s="1681"/>
      <c r="M1087" s="1681"/>
      <c r="N1087" s="1682"/>
    </row>
    <row r="1088" spans="8:8" ht="39.75" customHeight="1">
      <c r="A1088" s="1443"/>
      <c r="B1088" s="1483" t="s">
        <v>70</v>
      </c>
      <c r="C1088" s="1683" t="s">
        <v>23</v>
      </c>
      <c r="D1088" s="1684"/>
      <c r="E1088" s="1684"/>
      <c r="F1088" s="1685"/>
      <c r="G1088" s="1686" t="s">
        <v>150</v>
      </c>
      <c r="H1088" s="1687">
        <f>VLOOKUP($A1081,'Result Entry'!$B$9:$FW$108,7,0)</f>
        <v>0.0</v>
      </c>
      <c r="I1088" s="1687"/>
      <c r="J1088" s="1687"/>
      <c r="K1088" s="1687"/>
      <c r="L1088" s="1687"/>
      <c r="M1088" s="1687"/>
      <c r="N1088" s="1688"/>
    </row>
    <row r="1089" spans="8:8" ht="39.75" customHeight="1">
      <c r="A1089" s="1443"/>
      <c r="B1089" s="1483" t="s">
        <v>70</v>
      </c>
      <c r="C1089" s="1683" t="s">
        <v>24</v>
      </c>
      <c r="D1089" s="1684"/>
      <c r="E1089" s="1684"/>
      <c r="F1089" s="1685"/>
      <c r="G1089" s="1686" t="s">
        <v>150</v>
      </c>
      <c r="H1089" s="1687">
        <f>VLOOKUP($A1081,'Result Entry'!$B$9:$FW$108,8,0)</f>
        <v>0.0</v>
      </c>
      <c r="I1089" s="1687"/>
      <c r="J1089" s="1687"/>
      <c r="K1089" s="1687"/>
      <c r="L1089" s="1687"/>
      <c r="M1089" s="1687"/>
      <c r="N1089" s="1688"/>
    </row>
    <row r="1090" spans="8:8" ht="39.75" customHeight="1">
      <c r="A1090" s="1443"/>
      <c r="B1090" s="1483" t="s">
        <v>70</v>
      </c>
      <c r="C1090" s="1683" t="s">
        <v>53</v>
      </c>
      <c r="D1090" s="1684"/>
      <c r="E1090" s="1684"/>
      <c r="F1090" s="1685"/>
      <c r="G1090" s="1686" t="s">
        <v>150</v>
      </c>
      <c r="H1090" s="1687">
        <f>VLOOKUP($A1081,'Result Entry'!$B$9:$FW$108,9,0)</f>
        <v>0.0</v>
      </c>
      <c r="I1090" s="1687"/>
      <c r="J1090" s="1687"/>
      <c r="K1090" s="1687"/>
      <c r="L1090" s="1687"/>
      <c r="M1090" s="1687"/>
      <c r="N1090" s="1688"/>
    </row>
    <row r="1091" spans="8:8" ht="39.75" customHeight="1">
      <c r="A1091" s="1443"/>
      <c r="B1091" s="1483" t="s">
        <v>70</v>
      </c>
      <c r="C1091" s="1683" t="s">
        <v>54</v>
      </c>
      <c r="D1091" s="1684"/>
      <c r="E1091" s="1684"/>
      <c r="F1091" s="1685"/>
      <c r="G1091" s="1686" t="s">
        <v>150</v>
      </c>
      <c r="H1091" s="1689" t="str">
        <f>CONCATENATE('Result Entry'!$G$4,'Result Entry'!$J$4)</f>
        <v>11(A)</v>
      </c>
      <c r="I1091" s="1687"/>
      <c r="J1091" s="1687"/>
      <c r="K1091" s="1687"/>
      <c r="L1091" s="1687"/>
      <c r="M1091" s="1687"/>
      <c r="N1091" s="1688"/>
    </row>
    <row r="1092" spans="8:8" ht="39.75" customHeight="1">
      <c r="A1092" s="1443"/>
      <c r="B1092" s="1483" t="s">
        <v>70</v>
      </c>
      <c r="C1092" s="1690" t="s">
        <v>26</v>
      </c>
      <c r="D1092" s="1691"/>
      <c r="E1092" s="1691"/>
      <c r="F1092" s="1692"/>
      <c r="G1092" s="1693" t="s">
        <v>150</v>
      </c>
      <c r="H1092" s="1694">
        <f>VLOOKUP($A1081,'Result Entry'!$B$9:$FW$108,10,0)</f>
        <v>0.0</v>
      </c>
      <c r="I1092" s="1694"/>
      <c r="J1092" s="1694"/>
      <c r="K1092" s="1694"/>
      <c r="L1092" s="1694"/>
      <c r="M1092" s="1694"/>
      <c r="N1092" s="1695"/>
    </row>
    <row r="1093" spans="8:8" ht="30.0" customHeight="1">
      <c r="A1093" s="1443"/>
      <c r="B1093" s="1503" t="s">
        <v>70</v>
      </c>
      <c r="C1093" s="1696" t="s">
        <v>168</v>
      </c>
      <c r="D1093" s="1697"/>
      <c r="E1093" s="1698" t="s">
        <v>73</v>
      </c>
      <c r="F1093" s="1699" t="s">
        <v>74</v>
      </c>
      <c r="G1093" s="1700" t="s">
        <v>169</v>
      </c>
      <c r="H1093" s="1701" t="s">
        <v>56</v>
      </c>
      <c r="I1093" s="1702"/>
      <c r="J1093" s="1703" t="s">
        <v>85</v>
      </c>
      <c r="K1093" s="1704"/>
      <c r="L1093" s="1705" t="s">
        <v>170</v>
      </c>
      <c r="M1093" s="1706" t="s">
        <v>77</v>
      </c>
      <c r="N1093" s="1707" t="s">
        <v>99</v>
      </c>
    </row>
    <row r="1094" spans="8:8" ht="30.0" customHeight="1">
      <c r="A1094" s="1443"/>
      <c r="B1094" s="1503"/>
      <c r="C1094" s="1708"/>
      <c r="D1094" s="1709"/>
      <c r="E1094" s="1710"/>
      <c r="F1094" s="1711"/>
      <c r="G1094" s="1712"/>
      <c r="H1094" s="1713"/>
      <c r="I1094" s="1714"/>
      <c r="J1094" s="1715"/>
      <c r="K1094" s="1716"/>
      <c r="L1094" s="1717"/>
      <c r="M1094" s="1718"/>
      <c r="N1094" s="1719"/>
    </row>
    <row r="1095" spans="8:8" ht="39.75" customHeight="1">
      <c r="A1095" s="1443"/>
      <c r="B1095" s="1503" t="s">
        <v>70</v>
      </c>
      <c r="C1095" s="1528" t="s">
        <v>57</v>
      </c>
      <c r="D1095" s="1529"/>
      <c r="E1095" s="1720">
        <f>'Result Entry'!$L$7</f>
        <v>10.0</v>
      </c>
      <c r="F1095" s="1721">
        <f>'Result Entry'!$M$7</f>
        <v>10.0</v>
      </c>
      <c r="G1095" s="1722">
        <f t="shared" si="90" ref="G1095:G1100">SUM(E1095:F1095)</f>
        <v>20.0</v>
      </c>
      <c r="H1095" s="1723">
        <f>'Result Entry'!$AU$7</f>
        <v>70.0</v>
      </c>
      <c r="I1095" s="1724"/>
      <c r="J1095" s="1725">
        <f>'Result Entry'!$AY$7</f>
        <v>100.0</v>
      </c>
      <c r="K1095" s="1724"/>
      <c r="L1095" s="1722">
        <f t="shared" si="91" ref="L1095:L1100">SUM(H1095,J1095)</f>
        <v>170.0</v>
      </c>
      <c r="M1095" s="1726">
        <f t="shared" si="92" ref="M1095:M1100">SUM(G1095,L1095)</f>
        <v>190.0</v>
      </c>
      <c r="N1095" s="1727"/>
    </row>
    <row r="1096" spans="8:8" s="1538" ht="54.0" customFormat="1" customHeight="1">
      <c r="A1096" s="1443"/>
      <c r="B1096" s="1539" t="s">
        <v>70</v>
      </c>
      <c r="C1096" s="1540" t="str">
        <f>'Result Entry'!$L$3</f>
        <v>HINDI Comp.</v>
      </c>
      <c r="D1096" s="1541"/>
      <c r="E1096" s="1728">
        <f>IF($J1084="TC",0,IF($J1084="Nso",0,VLOOKUP($A1081,'Result Entry'!$B$9:$FW$108,11,0)))</f>
        <v>0.0</v>
      </c>
      <c r="F1096" s="1729">
        <f>IF($J1084="TC",0,IF($J1084="Nso",0,VLOOKUP($A1081,'Result Entry'!$B$9:$FW$108,12,0)))</f>
        <v>0.0</v>
      </c>
      <c r="G1096" s="1730">
        <f t="shared" si="90"/>
        <v>0.0</v>
      </c>
      <c r="H1096" s="1677">
        <f>IF($J1084="TC",0,IF($J1084="Nso",0,VLOOKUP($A1081,'Result Entry'!$B$9:$FW$108,16,0)))</f>
        <v>0.0</v>
      </c>
      <c r="I1096" s="1731"/>
      <c r="J1096" s="1732">
        <f>IF($J1084="TC",0,IF($J1084="Nso",0,VLOOKUP($A1081,'Result Entry'!$B$9:$FW$108,19,0)))</f>
        <v>0.0</v>
      </c>
      <c r="K1096" s="1731"/>
      <c r="L1096" s="1733">
        <f t="shared" si="91"/>
        <v>0.0</v>
      </c>
      <c r="M1096" s="1734">
        <f t="shared" si="92"/>
        <v>0.0</v>
      </c>
      <c r="N1096" s="1735" t="str">
        <f>IF($J1084="TC",0,IF($J1084="Nso",0,VLOOKUP($A1081,'Result Entry'!$B$9:$FW$108,24,0)))</f>
        <v/>
      </c>
    </row>
    <row r="1097" spans="8:8" s="1538" ht="54.0" customFormat="1" customHeight="1">
      <c r="A1097" s="1443"/>
      <c r="B1097" s="1539" t="s">
        <v>70</v>
      </c>
      <c r="C1097" s="1551" t="str">
        <f>'Result Entry'!$Z$3</f>
        <v>ENGLISH Comp.</v>
      </c>
      <c r="D1097" s="1552"/>
      <c r="E1097" s="1728">
        <f>IF($J1084="TC",0,IF($J1084="Nso",0,VLOOKUP($A1081,'Result Entry'!$B$9:$FW$108,25,0)))</f>
        <v>0.0</v>
      </c>
      <c r="F1097" s="1729">
        <f>IF($J1084="TC",0,IF($J1084="Nso",0,VLOOKUP($A1081,'Result Entry'!$B$9:$FW$108,26,0)))</f>
        <v>0.0</v>
      </c>
      <c r="G1097" s="1736">
        <f t="shared" si="90"/>
        <v>0.0</v>
      </c>
      <c r="H1097" s="1683">
        <f>IF($J1084="TC",0,IF($J1084="Nso",0,VLOOKUP($A1081,'Result Entry'!$B$9:$FW$108,30,0)))</f>
        <v>0.0</v>
      </c>
      <c r="I1097" s="1737"/>
      <c r="J1097" s="1738">
        <f>IF($J1084="TC",0,IF($J1084="Nso",0,VLOOKUP($A1081,'Result Entry'!$B$9:$FW$108,33,0)))</f>
        <v>0.0</v>
      </c>
      <c r="K1097" s="1737"/>
      <c r="L1097" s="1733">
        <f t="shared" si="91"/>
        <v>0.0</v>
      </c>
      <c r="M1097" s="1734">
        <f t="shared" si="92"/>
        <v>0.0</v>
      </c>
      <c r="N1097" s="1735" t="str">
        <f>IF($J1084="TC",0,IF($J1084="Nso",0,VLOOKUP($A1081,'Result Entry'!$B$9:$FW$108,38,0)))</f>
        <v/>
      </c>
    </row>
    <row r="1098" spans="8:8" s="1538" ht="54.0" customFormat="1" customHeight="1">
      <c r="A1098" s="1443"/>
      <c r="B1098" s="1539" t="s">
        <v>70</v>
      </c>
      <c r="C1098" s="1551" t="str">
        <f>'Result Entry'!$AO$3</f>
        <v>PHYSICS</v>
      </c>
      <c r="D1098" s="1552"/>
      <c r="E1098" s="1728">
        <f>IF($J1084="TC",0,IF($J1084="Nso",0,VLOOKUP($A1081,'Result Entry'!$B$9:$FW$108,39,0)))</f>
        <v>0.0</v>
      </c>
      <c r="F1098" s="1729">
        <f>IF($J1084="TC",0,IF($J1084="Nso",0,VLOOKUP($A1081,'Result Entry'!$B$9:$FW$108,40,0)))</f>
        <v>0.0</v>
      </c>
      <c r="G1098" s="1736">
        <f t="shared" si="90"/>
        <v>0.0</v>
      </c>
      <c r="H1098" s="1683">
        <f>IF($J1084="TC",0,IF($J1084="Nso",0,VLOOKUP($A1081,'Result Entry'!$B$9:$FW$108,45,0)))</f>
        <v>0.0</v>
      </c>
      <c r="I1098" s="1737"/>
      <c r="J1098" s="1738">
        <f>IF($J1084="TC",0,IF($J1084="Nso",0,VLOOKUP($A1081,'Result Entry'!$B$9:$FW$108,49,0)))</f>
        <v>0.0</v>
      </c>
      <c r="K1098" s="1737"/>
      <c r="L1098" s="1733">
        <f t="shared" si="91"/>
        <v>0.0</v>
      </c>
      <c r="M1098" s="1734">
        <f t="shared" si="92"/>
        <v>0.0</v>
      </c>
      <c r="N1098" s="1735" t="str">
        <f>IF($J1084="TC",0,IF($J1084="Nso",0,VLOOKUP($A1081,'Result Entry'!$B$9:$FW$108,54,0)))</f>
        <v/>
      </c>
    </row>
    <row r="1099" spans="8:8" s="1538" ht="54.0" customFormat="1" customHeight="1">
      <c r="A1099" s="1443"/>
      <c r="B1099" s="1539" t="s">
        <v>70</v>
      </c>
      <c r="C1099" s="1551" t="str">
        <f>'Result Entry'!$BF$3</f>
        <v>CHEMISTRY</v>
      </c>
      <c r="D1099" s="1552"/>
      <c r="E1099" s="1728" t="str">
        <f>IF($J1084="TC",0,IF($J1084="Nso",0,VLOOKUP($A1081,'Result Entry'!$B$9:$FW$108,55,0)))</f>
        <v/>
      </c>
      <c r="F1099" s="1729">
        <f>IF($J1084="TC",0,IF($J1084="Nso",0,VLOOKUP($A1081,'Result Entry'!$B$9:$FW$108,56,0)))</f>
        <v>0.0</v>
      </c>
      <c r="G1099" s="1736">
        <f t="shared" si="90"/>
        <v>0.0</v>
      </c>
      <c r="H1099" s="1683">
        <f>IF($J1084="TC",0,IF($J1084="Nso",0,VLOOKUP($A1081,'Result Entry'!$B$9:$FW$108,61,0)))</f>
        <v>0.0</v>
      </c>
      <c r="I1099" s="1737"/>
      <c r="J1099" s="1738">
        <f>IF($J1084="TC",0,IF($J1084="Nso",0,VLOOKUP($A1081,'Result Entry'!$B$9:$FW$108,65,0)))</f>
        <v>0.0</v>
      </c>
      <c r="K1099" s="1737"/>
      <c r="L1099" s="1733">
        <f t="shared" si="91"/>
        <v>0.0</v>
      </c>
      <c r="M1099" s="1734">
        <f t="shared" si="92"/>
        <v>0.0</v>
      </c>
      <c r="N1099" s="1735" t="str">
        <f>IF($J1084="TC",0,IF($J1084="Nso",0,VLOOKUP($A1081,'Result Entry'!$B$9:$FW$108,70,0)))</f>
        <v/>
      </c>
    </row>
    <row r="1100" spans="8:8" s="1538" ht="54.0" customFormat="1" customHeight="1">
      <c r="A1100" s="1443"/>
      <c r="B1100" s="1539" t="s">
        <v>70</v>
      </c>
      <c r="C1100" s="1551" t="str">
        <f>'Result Entry'!$BW$3</f>
        <v>BIOLOGY</v>
      </c>
      <c r="D1100" s="1552"/>
      <c r="E1100" s="1739" t="str">
        <f>IF($J1084="TC",0,IF($J1084="Nso",0,VLOOKUP($A1081,'Result Entry'!$B$9:$FW$108,71,0)))</f>
        <v/>
      </c>
      <c r="F1100" s="1740" t="str">
        <f>IF($J1084="TC",0,IF($J1084="Nso",0,VLOOKUP($A1081,'Result Entry'!$B$9:$FW$108,72,0)))</f>
        <v/>
      </c>
      <c r="G1100" s="1741">
        <f t="shared" si="90"/>
        <v>0.0</v>
      </c>
      <c r="H1100" s="1742">
        <f>IF($J1084="TC",0,IF($J1084="Nso",0,VLOOKUP($A1081,'Result Entry'!$B$9:$FW$108,77,0)))</f>
        <v>0.0</v>
      </c>
      <c r="I1100" s="1743"/>
      <c r="J1100" s="1744">
        <f>IF($J1084="TC",0,IF($J1084="Nso",0,VLOOKUP($A1081,'Result Entry'!$B$9:$FW$108,81,0)))</f>
        <v>0.0</v>
      </c>
      <c r="K1100" s="1743"/>
      <c r="L1100" s="1745">
        <f t="shared" si="91"/>
        <v>0.0</v>
      </c>
      <c r="M1100" s="1746">
        <f t="shared" si="92"/>
        <v>0.0</v>
      </c>
      <c r="N1100" s="1735">
        <f>IF($J1084="TC",0,IF($J1084="Nso",0,VLOOKUP($A1081,'Result Entry'!$B$9:$FW$108,86,0)))</f>
        <v>0.0</v>
      </c>
    </row>
    <row r="1101" spans="8:8" ht="39.75" customHeight="1">
      <c r="A1101" s="1443"/>
      <c r="B1101" s="1503" t="s">
        <v>70</v>
      </c>
      <c r="C1101" s="1565" t="s">
        <v>78</v>
      </c>
      <c r="D1101" s="1566"/>
      <c r="E1101" s="1567"/>
      <c r="F1101" s="1747" t="s">
        <v>79</v>
      </c>
      <c r="G1101" s="1748"/>
      <c r="H1101" s="1747" t="s">
        <v>80</v>
      </c>
      <c r="I1101" s="1749"/>
      <c r="J1101" s="1750" t="s">
        <v>42</v>
      </c>
      <c r="K1101" s="1797" t="s">
        <v>92</v>
      </c>
      <c r="L1101" s="1752" t="s">
        <v>40</v>
      </c>
      <c r="M1101" s="1753"/>
      <c r="N1101" s="1754" t="s">
        <v>44</v>
      </c>
    </row>
    <row r="1102" spans="8:8" ht="39.75" customHeight="1">
      <c r="A1102" s="1443"/>
      <c r="B1102" s="1503" t="s">
        <v>70</v>
      </c>
      <c r="C1102" s="1577"/>
      <c r="D1102" s="1578"/>
      <c r="E1102" s="1579"/>
      <c r="F1102" s="1755">
        <f>IF($J1084="TC",0,IF($J1084="Nso",0,VLOOKUP($A1081,'Result Entry'!$B$9:$FW$108,146,0)))</f>
        <v>0.0</v>
      </c>
      <c r="G1102" s="1756"/>
      <c r="H1102" s="1757">
        <f>IF($J1084="TC",0,IF($J1084="Nso",0,VLOOKUP($A1081,'Result Entry'!$B$9:$FW$108,147,0)))</f>
        <v>0.0</v>
      </c>
      <c r="I1102" s="1758"/>
      <c r="J1102" s="1584">
        <f>IF($J1084="TC",0,IF($J1084="Nso",0,VLOOKUP($A1081,'Result Entry'!$B$9:$FW$108,148,0)))</f>
        <v>0.0</v>
      </c>
      <c r="K1102" s="1759" t="str">
        <f>IF($J1084="TC",0,IF($J1084="Nso",0,VLOOKUP($A1081,'Result Entry'!$B$9:$FW$108,149,0)))</f>
        <v/>
      </c>
      <c r="L1102" s="1586">
        <f>IF($J1084="TC",0,IF($J1084="Nso",0,VLOOKUP($A1081,'Result Entry'!$B$9:$FW$108,150,0)))</f>
        <v>0.0</v>
      </c>
      <c r="M1102" s="1587"/>
      <c r="N1102" s="1588">
        <f>IF($J1084="TC",0,IF($J1084="Nso",0,VLOOKUP($A1081,'Result Entry'!$B$9:$FW$108,152,0)))</f>
        <v>0.0</v>
      </c>
    </row>
    <row r="1103" spans="8:8" ht="39.75" customHeight="1">
      <c r="A1103" s="1443"/>
      <c r="B1103" s="1503" t="s">
        <v>70</v>
      </c>
      <c r="C1103" s="1589" t="s">
        <v>59</v>
      </c>
      <c r="D1103" s="1590"/>
      <c r="E1103" s="1590"/>
      <c r="F1103" s="1590"/>
      <c r="G1103" s="1590"/>
      <c r="H1103" s="1591"/>
      <c r="I1103" s="1592" t="s">
        <v>60</v>
      </c>
      <c r="J1103" s="1593"/>
      <c r="K1103" s="1760">
        <f>VLOOKUP($A1081,'Result Entry'!$B$9:$FW$108,143,0)</f>
        <v>0.0</v>
      </c>
      <c r="L1103" s="1761"/>
      <c r="M1103" s="1596" t="s">
        <v>38</v>
      </c>
      <c r="N1103" s="1597"/>
    </row>
    <row r="1104" spans="8:8" ht="39.75" customHeight="1">
      <c r="A1104" s="1443"/>
      <c r="B1104" s="1503" t="s">
        <v>70</v>
      </c>
      <c r="C1104" s="1598" t="s">
        <v>55</v>
      </c>
      <c r="D1104" s="1599"/>
      <c r="E1104" s="1599"/>
      <c r="F1104" s="1600" t="s">
        <v>158</v>
      </c>
      <c r="G1104" s="1601"/>
      <c r="H1104" s="1602" t="s">
        <v>48</v>
      </c>
      <c r="I1104" s="1603" t="s">
        <v>61</v>
      </c>
      <c r="J1104" s="1604"/>
      <c r="K1104" s="1762">
        <f>VLOOKUP($A1081,'Result Entry'!$B$9:$FW$108,144,0)</f>
        <v>0.0</v>
      </c>
      <c r="L1104" s="1763"/>
      <c r="M1104" s="1607">
        <f>VLOOKUP($A1081,'Result Entry'!$B$9:$FW$108,145,0)</f>
        <v>0.0</v>
      </c>
      <c r="N1104" s="1608"/>
    </row>
    <row r="1105" spans="8:8" ht="39.75" customHeight="1">
      <c r="A1105" s="1443"/>
      <c r="B1105" s="1503" t="s">
        <v>70</v>
      </c>
      <c r="C1105" s="1598"/>
      <c r="D1105" s="1599"/>
      <c r="E1105" s="1599"/>
      <c r="F1105" s="1609"/>
      <c r="G1105" s="1610"/>
      <c r="H1105" s="1611" t="s">
        <v>100</v>
      </c>
      <c r="I1105" s="1612" t="s">
        <v>62</v>
      </c>
      <c r="J1105" s="1613"/>
      <c r="K1105" s="1764">
        <f>IF($J1084="TC","Transferred",IF($J1084="Nso","NameSeparated",VLOOKUP($A1081,'Result Entry'!$B$9:$FW$108,153,0)))</f>
        <v>0.0</v>
      </c>
      <c r="L1105" s="1764"/>
      <c r="M1105" s="1764"/>
      <c r="N1105" s="1765"/>
    </row>
    <row r="1106" spans="8:8" ht="39.75" customHeight="1">
      <c r="A1106" s="1443"/>
      <c r="B1106" s="1503" t="s">
        <v>70</v>
      </c>
      <c r="C1106" s="1766" t="str">
        <f>'Result Entry'!$DU$3</f>
        <v>Foundation Of Information Tech.</v>
      </c>
      <c r="D1106" s="1767"/>
      <c r="E1106" s="1768"/>
      <c r="F1106" s="1769" t="str">
        <f>IF($J1084="TC",0,IF($J1084="Nso",0,VLOOKUP($A1081,'Result Entry'!$B$9:$GS$108,170,0)))</f>
        <v/>
      </c>
      <c r="G1106" s="1769"/>
      <c r="H1106" s="1770">
        <f>IF($J1084="TC",0,IF($J1084="Nso",0,VLOOKUP($A1081,'Result Entry'!$B$9:$GS$108,112,0)))</f>
        <v>0.0</v>
      </c>
      <c r="I1106" s="1621" t="s">
        <v>72</v>
      </c>
      <c r="J1106" s="1622"/>
      <c r="K1106" s="1771">
        <f>'Result Entry'!$T$2</f>
        <v>45041.0</v>
      </c>
      <c r="L1106" s="1772"/>
      <c r="M1106" s="1772"/>
      <c r="N1106" s="1773"/>
    </row>
    <row r="1107" spans="8:8" ht="39.75" customHeight="1">
      <c r="A1107" s="1443"/>
      <c r="B1107" s="1503" t="s">
        <v>70</v>
      </c>
      <c r="C1107" s="1774" t="str">
        <f>'Result Entry'!$EI$3</f>
        <v>G.I.A.I.-II</v>
      </c>
      <c r="D1107" s="1775"/>
      <c r="E1107" s="1776"/>
      <c r="F1107" s="1769" t="str">
        <f>IF($J1084="TC",0,IF($J1084="Nso",0,VLOOKUP($A1081,'Result Entry'!$B$9:$GS$108,174,0)))</f>
        <v/>
      </c>
      <c r="G1107" s="1769"/>
      <c r="H1107" s="1770">
        <f>IF($J1084="TC",0,IF($J1084="Nso",0,VLOOKUP($A1081,'Result Entry'!$B$9:$GS$108,124,0)))</f>
        <v>0.0</v>
      </c>
      <c r="I1107" s="1626"/>
      <c r="J1107" s="1627"/>
      <c r="K1107" s="1627"/>
      <c r="L1107" s="1627"/>
      <c r="M1107" s="1627"/>
      <c r="N1107" s="1628"/>
    </row>
    <row r="1108" spans="8:8" ht="39.75" customHeight="1">
      <c r="A1108" s="1443"/>
      <c r="B1108" s="1503" t="s">
        <v>70</v>
      </c>
      <c r="C1108" s="1774" t="str">
        <f>'Result Entry'!$EU$3</f>
        <v>SOC.SER.PLAN</v>
      </c>
      <c r="D1108" s="1775"/>
      <c r="E1108" s="1776"/>
      <c r="F1108" s="1769">
        <f>IF($J1084="TC",0,IF($J1084="Nso",0,VLOOKUP($A1081,'Result Entry'!$B$9:$HS$108,178,0)))</f>
        <v>0.0</v>
      </c>
      <c r="G1108" s="1769"/>
      <c r="H1108" s="1770">
        <f>IF($J1084="TC",0,IF($J1084="Nso",0,VLOOKUP($A1081,'Result Entry'!$B$9:$GS$108,136,0)))</f>
        <v>0.0</v>
      </c>
      <c r="I1108" s="1629" t="s">
        <v>175</v>
      </c>
      <c r="J1108" s="1630"/>
      <c r="K1108" s="1798"/>
      <c r="L1108" s="1799"/>
      <c r="M1108" s="1799"/>
      <c r="N1108" s="1800"/>
    </row>
    <row r="1109" spans="8:8" ht="39.75" customHeight="1">
      <c r="A1109" s="1443"/>
      <c r="B1109" s="1503" t="s">
        <v>70</v>
      </c>
      <c r="C1109" s="1774" t="str">
        <f>'Result Entry'!$FG$3</f>
        <v>Jeewan Kaushal</v>
      </c>
      <c r="D1109" s="1775"/>
      <c r="E1109" s="1776"/>
      <c r="F1109" s="1769" t="str">
        <f>IF($J1084="TC",0,IF($J1084="Nso",0,VLOOKUP($A1081,'Result Entry'!$B$9:$HS$108,182,0)))</f>
        <v/>
      </c>
      <c r="G1109" s="1769"/>
      <c r="H1109" s="1770">
        <f>IF($J1084="TC",0,IF($J1084="Nso",0,VLOOKUP($A1081,'Result Entry'!$B$9:$HS$108,136,0)))</f>
        <v>0.0</v>
      </c>
      <c r="I1109" s="1629" t="s">
        <v>149</v>
      </c>
      <c r="J1109" s="1630"/>
      <c r="K1109" s="1630"/>
      <c r="L1109" s="1630"/>
      <c r="M1109" s="1630"/>
      <c r="N1109" s="1634"/>
    </row>
    <row r="1110" spans="8:8" ht="39.75" customHeight="1">
      <c r="A1110" s="1443"/>
      <c r="B1110" s="1483" t="s">
        <v>70</v>
      </c>
      <c r="C1110" s="1777" t="s">
        <v>181</v>
      </c>
      <c r="D1110" s="1778"/>
      <c r="E1110" s="1779"/>
      <c r="F1110" s="1780" t="s">
        <v>182</v>
      </c>
      <c r="G1110" s="1781"/>
      <c r="H1110" s="1782" t="s">
        <v>31</v>
      </c>
      <c r="I1110" s="1629" t="s">
        <v>176</v>
      </c>
      <c r="J1110" s="1630"/>
      <c r="K1110" s="1630"/>
      <c r="L1110" s="1630"/>
      <c r="M1110" s="1630"/>
      <c r="N1110" s="1634"/>
    </row>
    <row r="1111" spans="8:8" ht="39.75" customHeight="1">
      <c r="A1111" s="1443"/>
      <c r="B1111" s="1483" t="s">
        <v>70</v>
      </c>
      <c r="C1111" s="1783"/>
      <c r="D1111" s="1784"/>
      <c r="E1111" s="1785"/>
      <c r="F1111" s="1786" t="s">
        <v>183</v>
      </c>
      <c r="G1111" s="1787"/>
      <c r="H1111" s="1788" t="s">
        <v>180</v>
      </c>
      <c r="I1111" s="1647" t="s">
        <v>68</v>
      </c>
      <c r="J1111" s="1648"/>
      <c r="K1111" s="1648"/>
      <c r="L1111" s="1648"/>
      <c r="M1111" s="1648"/>
      <c r="N1111" s="1649"/>
    </row>
    <row r="1112" spans="8:8" ht="39.75" customHeight="1">
      <c r="A1112" s="1443"/>
      <c r="B1112" s="1483" t="s">
        <v>70</v>
      </c>
      <c r="C1112" s="1783"/>
      <c r="D1112" s="1784"/>
      <c r="E1112" s="1785"/>
      <c r="F1112" s="1786" t="s">
        <v>186</v>
      </c>
      <c r="G1112" s="1787"/>
      <c r="H1112" s="1788" t="s">
        <v>63</v>
      </c>
      <c r="I1112" s="1650"/>
      <c r="J1112" s="1651"/>
      <c r="K1112" s="1651"/>
      <c r="L1112" s="1651"/>
      <c r="M1112" s="1651"/>
      <c r="N1112" s="1652"/>
    </row>
    <row r="1113" spans="8:8" ht="39.75" customHeight="1">
      <c r="A1113" s="1443"/>
      <c r="B1113" s="1483" t="s">
        <v>70</v>
      </c>
      <c r="C1113" s="1783"/>
      <c r="D1113" s="1784"/>
      <c r="E1113" s="1785"/>
      <c r="F1113" s="1786" t="s">
        <v>187</v>
      </c>
      <c r="G1113" s="1787"/>
      <c r="H1113" s="1788" t="s">
        <v>64</v>
      </c>
      <c r="I1113" s="1650"/>
      <c r="J1113" s="1651"/>
      <c r="K1113" s="1651"/>
      <c r="L1113" s="1651"/>
      <c r="M1113" s="1651"/>
      <c r="N1113" s="1652"/>
    </row>
    <row r="1114" spans="8:8" ht="39.75" customHeight="1">
      <c r="A1114" s="1443"/>
      <c r="B1114" s="1483" t="s">
        <v>70</v>
      </c>
      <c r="C1114" s="1783"/>
      <c r="D1114" s="1784"/>
      <c r="E1114" s="1785"/>
      <c r="F1114" s="1786" t="s">
        <v>184</v>
      </c>
      <c r="G1114" s="1787"/>
      <c r="H1114" s="1788" t="s">
        <v>66</v>
      </c>
      <c r="I1114" s="1653" t="s">
        <v>81</v>
      </c>
      <c r="J1114" s="1654"/>
      <c r="K1114" s="1654"/>
      <c r="L1114" s="1654"/>
      <c r="M1114" s="1654"/>
      <c r="N1114" s="1655"/>
    </row>
    <row r="1115" spans="8:8" ht="39.75" customHeight="1">
      <c r="A1115" s="1443"/>
      <c r="B1115" s="1656" t="s">
        <v>70</v>
      </c>
      <c r="C1115" s="1789"/>
      <c r="D1115" s="1790"/>
      <c r="E1115" s="1791"/>
      <c r="F1115" s="1792" t="s">
        <v>185</v>
      </c>
      <c r="G1115" s="1793"/>
      <c r="H1115" s="1794" t="s">
        <v>65</v>
      </c>
      <c r="I1115" s="1663"/>
      <c r="J1115" s="1664"/>
      <c r="K1115" s="1664"/>
      <c r="L1115" s="1664"/>
      <c r="M1115" s="1664"/>
      <c r="N1115" s="1665"/>
    </row>
    <row r="1116" spans="8:8" s="927" ht="123.75" customFormat="1" customHeight="1">
      <c r="A1116" s="1439"/>
      <c r="B1116" s="1795"/>
      <c r="C1116" s="1796"/>
      <c r="D1116" s="1796"/>
      <c r="E1116" s="1796"/>
      <c r="F1116" s="1796"/>
      <c r="G1116" s="1796"/>
      <c r="H1116" s="1796"/>
      <c r="I1116" s="1796"/>
      <c r="J1116" s="1796"/>
      <c r="K1116" s="1796"/>
      <c r="L1116" s="1796"/>
      <c r="M1116" s="1796"/>
      <c r="N1116" s="1796"/>
    </row>
    <row r="1117" spans="8:8" ht="24.75" customHeight="1">
      <c r="A1117" s="1441">
        <f>A1081+1</f>
        <v>32.0</v>
      </c>
      <c r="B1117" s="1442" t="s">
        <v>51</v>
      </c>
      <c r="C1117" s="1442"/>
      <c r="D1117" s="1442"/>
      <c r="E1117" s="1442"/>
      <c r="F1117" s="1442"/>
      <c r="G1117" s="1442"/>
      <c r="H1117" s="1442"/>
      <c r="I1117" s="1442"/>
      <c r="J1117" s="1442"/>
      <c r="K1117" s="1442"/>
      <c r="L1117" s="1442"/>
      <c r="M1117" s="1442"/>
      <c r="N1117" s="1442"/>
    </row>
    <row r="1118" spans="8:8" ht="62.25" customHeight="1">
      <c r="A1118" s="1443"/>
      <c r="B1118" s="1444"/>
      <c r="C1118" s="1445"/>
      <c r="D1118" s="1671" t="str">
        <f>Master!$E$8</f>
        <v>Govt. Sr. Secondary School </v>
      </c>
      <c r="E1118" s="1672"/>
      <c r="F1118" s="1672"/>
      <c r="G1118" s="1672"/>
      <c r="H1118" s="1672"/>
      <c r="I1118" s="1672"/>
      <c r="J1118" s="1672"/>
      <c r="K1118" s="1672"/>
      <c r="L1118" s="1672"/>
      <c r="M1118" s="1672"/>
      <c r="N1118" s="1673"/>
    </row>
    <row r="1119" spans="8:8" ht="33.0" customHeight="1">
      <c r="A1119" s="1443"/>
      <c r="B1119" s="1449"/>
      <c r="C1119" s="1450"/>
      <c r="D1119" s="1451" t="str">
        <f>Master!$E$11</f>
        <v>P.S.-Bapini (Jodhpur)</v>
      </c>
      <c r="E1119" s="1452"/>
      <c r="F1119" s="1452"/>
      <c r="G1119" s="1452"/>
      <c r="H1119" s="1452"/>
      <c r="I1119" s="1452"/>
      <c r="J1119" s="1452"/>
      <c r="K1119" s="1452"/>
      <c r="L1119" s="1452"/>
      <c r="M1119" s="1452"/>
      <c r="N1119" s="1453"/>
    </row>
    <row r="1120" spans="8:8" ht="30.0" customHeight="1">
      <c r="A1120" s="1443"/>
      <c r="B1120" s="1454"/>
      <c r="C1120" s="1455" t="s">
        <v>151</v>
      </c>
      <c r="D1120" s="1456"/>
      <c r="E1120" s="1456"/>
      <c r="F1120" s="1456"/>
      <c r="G1120" s="1457"/>
      <c r="H1120" s="1458" t="s">
        <v>128</v>
      </c>
      <c r="I1120" s="1458"/>
      <c r="J1120" s="1674">
        <f>VLOOKUP(A1117,'Result Entry'!$B$6:$K$108,6,0)</f>
        <v>0.0</v>
      </c>
      <c r="K1120" s="1460" t="s">
        <v>69</v>
      </c>
      <c r="L1120" s="1461"/>
      <c r="M1120" s="1462">
        <f>Master!$E$14</f>
        <v>8.151106901E9</v>
      </c>
      <c r="N1120" s="1463"/>
    </row>
    <row r="1121" spans="8:8" ht="30.0" customHeight="1">
      <c r="A1121" s="1443"/>
      <c r="B1121" s="1464"/>
      <c r="C1121" s="1465"/>
      <c r="D1121" s="1466"/>
      <c r="E1121" s="1466"/>
      <c r="F1121" s="1466"/>
      <c r="G1121" s="1467"/>
      <c r="H1121" s="1468"/>
      <c r="I1121" s="1468"/>
      <c r="J1121" s="1675"/>
      <c r="K1121" s="1470" t="s">
        <v>67</v>
      </c>
      <c r="L1121" s="1471"/>
      <c r="M1121" s="1472"/>
      <c r="N1121" s="1473"/>
      <c r="O1121" s="23" t="s">
        <v>157</v>
      </c>
    </row>
    <row r="1122" spans="8:8" ht="30.0" customHeight="1">
      <c r="A1122" s="1443"/>
      <c r="B1122" s="1464"/>
      <c r="C1122" s="1474"/>
      <c r="D1122" s="1475"/>
      <c r="E1122" s="1475"/>
      <c r="F1122" s="1475"/>
      <c r="G1122" s="1476"/>
      <c r="H1122" s="1477"/>
      <c r="I1122" s="1477"/>
      <c r="J1122" s="1676"/>
      <c r="K1122" s="1479" t="s">
        <v>52</v>
      </c>
      <c r="L1122" s="1480"/>
      <c r="M1122" s="1481" t="str">
        <f>Master!$E$6</f>
        <v>2022-23</v>
      </c>
      <c r="N1122" s="1482"/>
    </row>
    <row r="1123" spans="8:8" ht="39.75" customHeight="1">
      <c r="A1123" s="1443"/>
      <c r="B1123" s="1483" t="s">
        <v>70</v>
      </c>
      <c r="C1123" s="1677" t="s">
        <v>21</v>
      </c>
      <c r="D1123" s="1678"/>
      <c r="E1123" s="1678"/>
      <c r="F1123" s="1679"/>
      <c r="G1123" s="1680" t="s">
        <v>150</v>
      </c>
      <c r="H1123" s="1681">
        <f>VLOOKUP($A1117,'Result Entry'!$B$9:$FW$108,4,0)</f>
        <v>0.0</v>
      </c>
      <c r="I1123" s="1681"/>
      <c r="J1123" s="1681"/>
      <c r="K1123" s="1681"/>
      <c r="L1123" s="1681"/>
      <c r="M1123" s="1681"/>
      <c r="N1123" s="1682"/>
    </row>
    <row r="1124" spans="8:8" ht="39.75" customHeight="1">
      <c r="A1124" s="1443"/>
      <c r="B1124" s="1483" t="s">
        <v>70</v>
      </c>
      <c r="C1124" s="1683" t="s">
        <v>23</v>
      </c>
      <c r="D1124" s="1684"/>
      <c r="E1124" s="1684"/>
      <c r="F1124" s="1685"/>
      <c r="G1124" s="1686" t="s">
        <v>150</v>
      </c>
      <c r="H1124" s="1687">
        <f>VLOOKUP($A1117,'Result Entry'!$B$9:$FW$108,7,0)</f>
        <v>0.0</v>
      </c>
      <c r="I1124" s="1687"/>
      <c r="J1124" s="1687"/>
      <c r="K1124" s="1687"/>
      <c r="L1124" s="1687"/>
      <c r="M1124" s="1687"/>
      <c r="N1124" s="1688"/>
    </row>
    <row r="1125" spans="8:8" ht="39.75" customHeight="1">
      <c r="A1125" s="1443"/>
      <c r="B1125" s="1483" t="s">
        <v>70</v>
      </c>
      <c r="C1125" s="1683" t="s">
        <v>24</v>
      </c>
      <c r="D1125" s="1684"/>
      <c r="E1125" s="1684"/>
      <c r="F1125" s="1685"/>
      <c r="G1125" s="1686" t="s">
        <v>150</v>
      </c>
      <c r="H1125" s="1687">
        <f>VLOOKUP($A1117,'Result Entry'!$B$9:$FW$108,8,0)</f>
        <v>0.0</v>
      </c>
      <c r="I1125" s="1687"/>
      <c r="J1125" s="1687"/>
      <c r="K1125" s="1687"/>
      <c r="L1125" s="1687"/>
      <c r="M1125" s="1687"/>
      <c r="N1125" s="1688"/>
    </row>
    <row r="1126" spans="8:8" ht="39.75" customHeight="1">
      <c r="A1126" s="1443"/>
      <c r="B1126" s="1483" t="s">
        <v>70</v>
      </c>
      <c r="C1126" s="1683" t="s">
        <v>53</v>
      </c>
      <c r="D1126" s="1684"/>
      <c r="E1126" s="1684"/>
      <c r="F1126" s="1685"/>
      <c r="G1126" s="1686" t="s">
        <v>150</v>
      </c>
      <c r="H1126" s="1687">
        <f>VLOOKUP($A1117,'Result Entry'!$B$9:$FW$108,9,0)</f>
        <v>0.0</v>
      </c>
      <c r="I1126" s="1687"/>
      <c r="J1126" s="1687"/>
      <c r="K1126" s="1687"/>
      <c r="L1126" s="1687"/>
      <c r="M1126" s="1687"/>
      <c r="N1126" s="1688"/>
    </row>
    <row r="1127" spans="8:8" ht="39.75" customHeight="1">
      <c r="A1127" s="1443"/>
      <c r="B1127" s="1483" t="s">
        <v>70</v>
      </c>
      <c r="C1127" s="1683" t="s">
        <v>54</v>
      </c>
      <c r="D1127" s="1684"/>
      <c r="E1127" s="1684"/>
      <c r="F1127" s="1685"/>
      <c r="G1127" s="1686" t="s">
        <v>150</v>
      </c>
      <c r="H1127" s="1689" t="str">
        <f>CONCATENATE('Result Entry'!$G$4,'Result Entry'!$J$4)</f>
        <v>11(A)</v>
      </c>
      <c r="I1127" s="1687"/>
      <c r="J1127" s="1687"/>
      <c r="K1127" s="1687"/>
      <c r="L1127" s="1687"/>
      <c r="M1127" s="1687"/>
      <c r="N1127" s="1688"/>
    </row>
    <row r="1128" spans="8:8" ht="39.75" customHeight="1">
      <c r="A1128" s="1443"/>
      <c r="B1128" s="1483" t="s">
        <v>70</v>
      </c>
      <c r="C1128" s="1690" t="s">
        <v>26</v>
      </c>
      <c r="D1128" s="1691"/>
      <c r="E1128" s="1691"/>
      <c r="F1128" s="1692"/>
      <c r="G1128" s="1693" t="s">
        <v>150</v>
      </c>
      <c r="H1128" s="1694">
        <f>VLOOKUP($A1117,'Result Entry'!$B$9:$FW$108,10,0)</f>
        <v>0.0</v>
      </c>
      <c r="I1128" s="1694"/>
      <c r="J1128" s="1694"/>
      <c r="K1128" s="1694"/>
      <c r="L1128" s="1694"/>
      <c r="M1128" s="1694"/>
      <c r="N1128" s="1695"/>
    </row>
    <row r="1129" spans="8:8" ht="30.0" customHeight="1">
      <c r="A1129" s="1443"/>
      <c r="B1129" s="1503" t="s">
        <v>70</v>
      </c>
      <c r="C1129" s="1696" t="s">
        <v>168</v>
      </c>
      <c r="D1129" s="1697"/>
      <c r="E1129" s="1698" t="s">
        <v>73</v>
      </c>
      <c r="F1129" s="1699" t="s">
        <v>74</v>
      </c>
      <c r="G1129" s="1700" t="s">
        <v>169</v>
      </c>
      <c r="H1129" s="1701" t="s">
        <v>56</v>
      </c>
      <c r="I1129" s="1702"/>
      <c r="J1129" s="1703" t="s">
        <v>85</v>
      </c>
      <c r="K1129" s="1704"/>
      <c r="L1129" s="1705" t="s">
        <v>170</v>
      </c>
      <c r="M1129" s="1706" t="s">
        <v>77</v>
      </c>
      <c r="N1129" s="1707" t="s">
        <v>99</v>
      </c>
    </row>
    <row r="1130" spans="8:8" ht="30.0" customHeight="1">
      <c r="A1130" s="1443"/>
      <c r="B1130" s="1503"/>
      <c r="C1130" s="1708"/>
      <c r="D1130" s="1709"/>
      <c r="E1130" s="1710"/>
      <c r="F1130" s="1711"/>
      <c r="G1130" s="1712"/>
      <c r="H1130" s="1713"/>
      <c r="I1130" s="1714"/>
      <c r="J1130" s="1715"/>
      <c r="K1130" s="1716"/>
      <c r="L1130" s="1717"/>
      <c r="M1130" s="1718"/>
      <c r="N1130" s="1719"/>
    </row>
    <row r="1131" spans="8:8" ht="39.75" customHeight="1">
      <c r="A1131" s="1443"/>
      <c r="B1131" s="1503" t="s">
        <v>70</v>
      </c>
      <c r="C1131" s="1528" t="s">
        <v>57</v>
      </c>
      <c r="D1131" s="1529"/>
      <c r="E1131" s="1720">
        <f>'Result Entry'!$L$7</f>
        <v>10.0</v>
      </c>
      <c r="F1131" s="1721">
        <f>'Result Entry'!$M$7</f>
        <v>10.0</v>
      </c>
      <c r="G1131" s="1722">
        <f t="shared" si="93" ref="G1131:G1136">SUM(E1131:F1131)</f>
        <v>20.0</v>
      </c>
      <c r="H1131" s="1723">
        <f>'Result Entry'!$AU$7</f>
        <v>70.0</v>
      </c>
      <c r="I1131" s="1724"/>
      <c r="J1131" s="1725">
        <f>'Result Entry'!$AY$7</f>
        <v>100.0</v>
      </c>
      <c r="K1131" s="1724"/>
      <c r="L1131" s="1722">
        <f t="shared" si="94" ref="L1131:L1136">SUM(H1131,J1131)</f>
        <v>170.0</v>
      </c>
      <c r="M1131" s="1726">
        <f t="shared" si="95" ref="M1131:M1136">SUM(G1131,L1131)</f>
        <v>190.0</v>
      </c>
      <c r="N1131" s="1727"/>
    </row>
    <row r="1132" spans="8:8" s="1538" ht="54.0" customFormat="1" customHeight="1">
      <c r="A1132" s="1443"/>
      <c r="B1132" s="1539" t="s">
        <v>70</v>
      </c>
      <c r="C1132" s="1540" t="str">
        <f>'Result Entry'!$L$3</f>
        <v>HINDI Comp.</v>
      </c>
      <c r="D1132" s="1541"/>
      <c r="E1132" s="1728">
        <f>IF($J1120="TC",0,IF($J1120="Nso",0,VLOOKUP($A1117,'Result Entry'!$B$9:$FW$108,11,0)))</f>
        <v>0.0</v>
      </c>
      <c r="F1132" s="1729">
        <f>IF($J1120="TC",0,IF($J1120="Nso",0,VLOOKUP($A1117,'Result Entry'!$B$9:$FW$108,12,0)))</f>
        <v>0.0</v>
      </c>
      <c r="G1132" s="1730">
        <f t="shared" si="93"/>
        <v>0.0</v>
      </c>
      <c r="H1132" s="1677">
        <f>IF($J1120="TC",0,IF($J1120="Nso",0,VLOOKUP($A1117,'Result Entry'!$B$9:$FW$108,16,0)))</f>
        <v>0.0</v>
      </c>
      <c r="I1132" s="1731"/>
      <c r="J1132" s="1732">
        <f>IF($J1120="TC",0,IF($J1120="Nso",0,VLOOKUP($A1117,'Result Entry'!$B$9:$FW$108,19,0)))</f>
        <v>0.0</v>
      </c>
      <c r="K1132" s="1731"/>
      <c r="L1132" s="1733">
        <f t="shared" si="94"/>
        <v>0.0</v>
      </c>
      <c r="M1132" s="1734">
        <f t="shared" si="95"/>
        <v>0.0</v>
      </c>
      <c r="N1132" s="1735" t="str">
        <f>IF($J1120="TC",0,IF($J1120="Nso",0,VLOOKUP($A1117,'Result Entry'!$B$9:$FW$108,24,0)))</f>
        <v/>
      </c>
    </row>
    <row r="1133" spans="8:8" s="1538" ht="54.0" customFormat="1" customHeight="1">
      <c r="A1133" s="1443"/>
      <c r="B1133" s="1539" t="s">
        <v>70</v>
      </c>
      <c r="C1133" s="1551" t="str">
        <f>'Result Entry'!$Z$3</f>
        <v>ENGLISH Comp.</v>
      </c>
      <c r="D1133" s="1552"/>
      <c r="E1133" s="1728">
        <f>IF($J1120="TC",0,IF($J1120="Nso",0,VLOOKUP($A1117,'Result Entry'!$B$9:$FW$108,25,0)))</f>
        <v>0.0</v>
      </c>
      <c r="F1133" s="1729">
        <f>IF($J1120="TC",0,IF($J1120="Nso",0,VLOOKUP($A1117,'Result Entry'!$B$9:$FW$108,26,0)))</f>
        <v>0.0</v>
      </c>
      <c r="G1133" s="1736">
        <f t="shared" si="93"/>
        <v>0.0</v>
      </c>
      <c r="H1133" s="1683">
        <f>IF($J1120="TC",0,IF($J1120="Nso",0,VLOOKUP($A1117,'Result Entry'!$B$9:$FW$108,30,0)))</f>
        <v>0.0</v>
      </c>
      <c r="I1133" s="1737"/>
      <c r="J1133" s="1738">
        <f>IF($J1120="TC",0,IF($J1120="Nso",0,VLOOKUP($A1117,'Result Entry'!$B$9:$FW$108,33,0)))</f>
        <v>0.0</v>
      </c>
      <c r="K1133" s="1737"/>
      <c r="L1133" s="1733">
        <f t="shared" si="94"/>
        <v>0.0</v>
      </c>
      <c r="M1133" s="1734">
        <f t="shared" si="95"/>
        <v>0.0</v>
      </c>
      <c r="N1133" s="1735" t="str">
        <f>IF($J1120="TC",0,IF($J1120="Nso",0,VLOOKUP($A1117,'Result Entry'!$B$9:$FW$108,38,0)))</f>
        <v/>
      </c>
    </row>
    <row r="1134" spans="8:8" s="1538" ht="54.0" customFormat="1" customHeight="1">
      <c r="A1134" s="1443"/>
      <c r="B1134" s="1539" t="s">
        <v>70</v>
      </c>
      <c r="C1134" s="1551" t="str">
        <f>'Result Entry'!$AO$3</f>
        <v>PHYSICS</v>
      </c>
      <c r="D1134" s="1552"/>
      <c r="E1134" s="1728">
        <f>IF($J1120="TC",0,IF($J1120="Nso",0,VLOOKUP($A1117,'Result Entry'!$B$9:$FW$108,39,0)))</f>
        <v>0.0</v>
      </c>
      <c r="F1134" s="1729">
        <f>IF($J1120="TC",0,IF($J1120="Nso",0,VLOOKUP($A1117,'Result Entry'!$B$9:$FW$108,40,0)))</f>
        <v>0.0</v>
      </c>
      <c r="G1134" s="1736">
        <f t="shared" si="93"/>
        <v>0.0</v>
      </c>
      <c r="H1134" s="1683">
        <f>IF($J1120="TC",0,IF($J1120="Nso",0,VLOOKUP($A1117,'Result Entry'!$B$9:$FW$108,45,0)))</f>
        <v>0.0</v>
      </c>
      <c r="I1134" s="1737"/>
      <c r="J1134" s="1738">
        <f>IF($J1120="TC",0,IF($J1120="Nso",0,VLOOKUP($A1117,'Result Entry'!$B$9:$FW$108,49,0)))</f>
        <v>0.0</v>
      </c>
      <c r="K1134" s="1737"/>
      <c r="L1134" s="1733">
        <f t="shared" si="94"/>
        <v>0.0</v>
      </c>
      <c r="M1134" s="1734">
        <f t="shared" si="95"/>
        <v>0.0</v>
      </c>
      <c r="N1134" s="1735" t="str">
        <f>IF($J1120="TC",0,IF($J1120="Nso",0,VLOOKUP($A1117,'Result Entry'!$B$9:$FW$108,54,0)))</f>
        <v/>
      </c>
    </row>
    <row r="1135" spans="8:8" s="1538" ht="54.0" customFormat="1" customHeight="1">
      <c r="A1135" s="1443"/>
      <c r="B1135" s="1539" t="s">
        <v>70</v>
      </c>
      <c r="C1135" s="1551" t="str">
        <f>'Result Entry'!$BF$3</f>
        <v>CHEMISTRY</v>
      </c>
      <c r="D1135" s="1552"/>
      <c r="E1135" s="1728" t="str">
        <f>IF($J1120="TC",0,IF($J1120="Nso",0,VLOOKUP($A1117,'Result Entry'!$B$9:$FW$108,55,0)))</f>
        <v/>
      </c>
      <c r="F1135" s="1729">
        <f>IF($J1120="TC",0,IF($J1120="Nso",0,VLOOKUP($A1117,'Result Entry'!$B$9:$FW$108,56,0)))</f>
        <v>0.0</v>
      </c>
      <c r="G1135" s="1736">
        <f t="shared" si="93"/>
        <v>0.0</v>
      </c>
      <c r="H1135" s="1683">
        <f>IF($J1120="TC",0,IF($J1120="Nso",0,VLOOKUP($A1117,'Result Entry'!$B$9:$FW$108,61,0)))</f>
        <v>0.0</v>
      </c>
      <c r="I1135" s="1737"/>
      <c r="J1135" s="1738">
        <f>IF($J1120="TC",0,IF($J1120="Nso",0,VLOOKUP($A1117,'Result Entry'!$B$9:$FW$108,65,0)))</f>
        <v>0.0</v>
      </c>
      <c r="K1135" s="1737"/>
      <c r="L1135" s="1733">
        <f t="shared" si="94"/>
        <v>0.0</v>
      </c>
      <c r="M1135" s="1734">
        <f t="shared" si="95"/>
        <v>0.0</v>
      </c>
      <c r="N1135" s="1735" t="str">
        <f>IF($J1120="TC",0,IF($J1120="Nso",0,VLOOKUP($A1117,'Result Entry'!$B$9:$FW$108,70,0)))</f>
        <v/>
      </c>
    </row>
    <row r="1136" spans="8:8" s="1538" ht="54.0" customFormat="1" customHeight="1">
      <c r="A1136" s="1443"/>
      <c r="B1136" s="1539" t="s">
        <v>70</v>
      </c>
      <c r="C1136" s="1551" t="str">
        <f>'Result Entry'!$BW$3</f>
        <v>BIOLOGY</v>
      </c>
      <c r="D1136" s="1552"/>
      <c r="E1136" s="1739" t="str">
        <f>IF($J1120="TC",0,IF($J1120="Nso",0,VLOOKUP($A1117,'Result Entry'!$B$9:$FW$108,71,0)))</f>
        <v/>
      </c>
      <c r="F1136" s="1740" t="str">
        <f>IF($J1120="TC",0,IF($J1120="Nso",0,VLOOKUP($A1117,'Result Entry'!$B$9:$FW$108,72,0)))</f>
        <v/>
      </c>
      <c r="G1136" s="1741">
        <f t="shared" si="93"/>
        <v>0.0</v>
      </c>
      <c r="H1136" s="1742">
        <f>IF($J1120="TC",0,IF($J1120="Nso",0,VLOOKUP($A1117,'Result Entry'!$B$9:$FW$108,77,0)))</f>
        <v>0.0</v>
      </c>
      <c r="I1136" s="1743"/>
      <c r="J1136" s="1744">
        <f>IF($J1120="TC",0,IF($J1120="Nso",0,VLOOKUP($A1117,'Result Entry'!$B$9:$FW$108,81,0)))</f>
        <v>0.0</v>
      </c>
      <c r="K1136" s="1743"/>
      <c r="L1136" s="1745">
        <f t="shared" si="94"/>
        <v>0.0</v>
      </c>
      <c r="M1136" s="1746">
        <f t="shared" si="95"/>
        <v>0.0</v>
      </c>
      <c r="N1136" s="1735">
        <f>IF($J1120="TC",0,IF($J1120="Nso",0,VLOOKUP($A1117,'Result Entry'!$B$9:$FW$108,86,0)))</f>
        <v>0.0</v>
      </c>
    </row>
    <row r="1137" spans="8:8" ht="39.75" customHeight="1">
      <c r="A1137" s="1443"/>
      <c r="B1137" s="1503" t="s">
        <v>70</v>
      </c>
      <c r="C1137" s="1565" t="s">
        <v>78</v>
      </c>
      <c r="D1137" s="1566"/>
      <c r="E1137" s="1567"/>
      <c r="F1137" s="1747" t="s">
        <v>79</v>
      </c>
      <c r="G1137" s="1748"/>
      <c r="H1137" s="1747" t="s">
        <v>80</v>
      </c>
      <c r="I1137" s="1749"/>
      <c r="J1137" s="1750" t="s">
        <v>42</v>
      </c>
      <c r="K1137" s="1797" t="s">
        <v>92</v>
      </c>
      <c r="L1137" s="1752" t="s">
        <v>40</v>
      </c>
      <c r="M1137" s="1753"/>
      <c r="N1137" s="1754" t="s">
        <v>44</v>
      </c>
    </row>
    <row r="1138" spans="8:8" ht="39.75" customHeight="1">
      <c r="A1138" s="1443"/>
      <c r="B1138" s="1503" t="s">
        <v>70</v>
      </c>
      <c r="C1138" s="1577"/>
      <c r="D1138" s="1578"/>
      <c r="E1138" s="1579"/>
      <c r="F1138" s="1755">
        <f>IF($J1120="TC",0,IF($J1120="Nso",0,VLOOKUP($A1117,'Result Entry'!$B$9:$FW$108,146,0)))</f>
        <v>0.0</v>
      </c>
      <c r="G1138" s="1756"/>
      <c r="H1138" s="1757">
        <f>IF($J1120="TC",0,IF($J1120="Nso",0,VLOOKUP($A1117,'Result Entry'!$B$9:$FW$108,147,0)))</f>
        <v>0.0</v>
      </c>
      <c r="I1138" s="1758"/>
      <c r="J1138" s="1584">
        <f>IF($J1120="TC",0,IF($J1120="Nso",0,VLOOKUP($A1117,'Result Entry'!$B$9:$FW$108,148,0)))</f>
        <v>0.0</v>
      </c>
      <c r="K1138" s="1759" t="str">
        <f>IF($J1120="TC",0,IF($J1120="Nso",0,VLOOKUP($A1117,'Result Entry'!$B$9:$FW$108,149,0)))</f>
        <v/>
      </c>
      <c r="L1138" s="1586">
        <f>IF($J1120="TC",0,IF($J1120="Nso",0,VLOOKUP($A1117,'Result Entry'!$B$9:$FW$108,150,0)))</f>
        <v>0.0</v>
      </c>
      <c r="M1138" s="1587"/>
      <c r="N1138" s="1588">
        <f>IF($J1120="TC",0,IF($J1120="Nso",0,VLOOKUP($A1117,'Result Entry'!$B$9:$FW$108,152,0)))</f>
        <v>0.0</v>
      </c>
    </row>
    <row r="1139" spans="8:8" ht="39.75" customHeight="1">
      <c r="A1139" s="1443"/>
      <c r="B1139" s="1503" t="s">
        <v>70</v>
      </c>
      <c r="C1139" s="1589" t="s">
        <v>59</v>
      </c>
      <c r="D1139" s="1590"/>
      <c r="E1139" s="1590"/>
      <c r="F1139" s="1590"/>
      <c r="G1139" s="1590"/>
      <c r="H1139" s="1591"/>
      <c r="I1139" s="1592" t="s">
        <v>60</v>
      </c>
      <c r="J1139" s="1593"/>
      <c r="K1139" s="1760">
        <f>VLOOKUP($A1117,'Result Entry'!$B$9:$FW$108,143,0)</f>
        <v>0.0</v>
      </c>
      <c r="L1139" s="1761"/>
      <c r="M1139" s="1596" t="s">
        <v>38</v>
      </c>
      <c r="N1139" s="1597"/>
    </row>
    <row r="1140" spans="8:8" ht="39.75" customHeight="1">
      <c r="A1140" s="1443"/>
      <c r="B1140" s="1503" t="s">
        <v>70</v>
      </c>
      <c r="C1140" s="1598" t="s">
        <v>55</v>
      </c>
      <c r="D1140" s="1599"/>
      <c r="E1140" s="1599"/>
      <c r="F1140" s="1600" t="s">
        <v>158</v>
      </c>
      <c r="G1140" s="1601"/>
      <c r="H1140" s="1602" t="s">
        <v>48</v>
      </c>
      <c r="I1140" s="1603" t="s">
        <v>61</v>
      </c>
      <c r="J1140" s="1604"/>
      <c r="K1140" s="1762">
        <f>VLOOKUP($A1117,'Result Entry'!$B$9:$FW$108,144,0)</f>
        <v>0.0</v>
      </c>
      <c r="L1140" s="1763"/>
      <c r="M1140" s="1607">
        <f>VLOOKUP($A1117,'Result Entry'!$B$9:$FW$108,145,0)</f>
        <v>0.0</v>
      </c>
      <c r="N1140" s="1608"/>
    </row>
    <row r="1141" spans="8:8" ht="39.75" customHeight="1">
      <c r="A1141" s="1443"/>
      <c r="B1141" s="1503" t="s">
        <v>70</v>
      </c>
      <c r="C1141" s="1598"/>
      <c r="D1141" s="1599"/>
      <c r="E1141" s="1599"/>
      <c r="F1141" s="1609"/>
      <c r="G1141" s="1610"/>
      <c r="H1141" s="1611" t="s">
        <v>100</v>
      </c>
      <c r="I1141" s="1612" t="s">
        <v>62</v>
      </c>
      <c r="J1141" s="1613"/>
      <c r="K1141" s="1764">
        <f>IF($J1120="TC","Transferred",IF($J1120="Nso","NameSeparated",VLOOKUP($A1117,'Result Entry'!$B$9:$FW$108,153,0)))</f>
        <v>0.0</v>
      </c>
      <c r="L1141" s="1764"/>
      <c r="M1141" s="1764"/>
      <c r="N1141" s="1765"/>
    </row>
    <row r="1142" spans="8:8" ht="39.75" customHeight="1">
      <c r="A1142" s="1443"/>
      <c r="B1142" s="1503" t="s">
        <v>70</v>
      </c>
      <c r="C1142" s="1766" t="str">
        <f>'Result Entry'!$DU$3</f>
        <v>Foundation Of Information Tech.</v>
      </c>
      <c r="D1142" s="1767"/>
      <c r="E1142" s="1768"/>
      <c r="F1142" s="1769" t="str">
        <f>IF($J1120="TC",0,IF($J1120="Nso",0,VLOOKUP($A1117,'Result Entry'!$B$9:$GS$108,170,0)))</f>
        <v/>
      </c>
      <c r="G1142" s="1769"/>
      <c r="H1142" s="1770">
        <f>IF($J1120="TC",0,IF($J1120="Nso",0,VLOOKUP($A1117,'Result Entry'!$B$9:$GS$108,112,0)))</f>
        <v>0.0</v>
      </c>
      <c r="I1142" s="1621" t="s">
        <v>72</v>
      </c>
      <c r="J1142" s="1622"/>
      <c r="K1142" s="1771">
        <f>'Result Entry'!$T$2</f>
        <v>45041.0</v>
      </c>
      <c r="L1142" s="1772"/>
      <c r="M1142" s="1772"/>
      <c r="N1142" s="1773"/>
    </row>
    <row r="1143" spans="8:8" ht="39.75" customHeight="1">
      <c r="A1143" s="1443"/>
      <c r="B1143" s="1503" t="s">
        <v>70</v>
      </c>
      <c r="C1143" s="1774" t="str">
        <f>'Result Entry'!$EI$3</f>
        <v>G.I.A.I.-II</v>
      </c>
      <c r="D1143" s="1775"/>
      <c r="E1143" s="1776"/>
      <c r="F1143" s="1769" t="str">
        <f>IF($J1120="TC",0,IF($J1120="Nso",0,VLOOKUP($A1117,'Result Entry'!$B$9:$GS$108,174,0)))</f>
        <v/>
      </c>
      <c r="G1143" s="1769"/>
      <c r="H1143" s="1770">
        <f>IF($J1120="TC",0,IF($J1120="Nso",0,VLOOKUP($A1117,'Result Entry'!$B$9:$GS$108,124,0)))</f>
        <v>0.0</v>
      </c>
      <c r="I1143" s="1626"/>
      <c r="J1143" s="1627"/>
      <c r="K1143" s="1627"/>
      <c r="L1143" s="1627"/>
      <c r="M1143" s="1627"/>
      <c r="N1143" s="1628"/>
    </row>
    <row r="1144" spans="8:8" ht="39.75" customHeight="1">
      <c r="A1144" s="1443"/>
      <c r="B1144" s="1503" t="s">
        <v>70</v>
      </c>
      <c r="C1144" s="1774" t="str">
        <f>'Result Entry'!$EU$3</f>
        <v>SOC.SER.PLAN</v>
      </c>
      <c r="D1144" s="1775"/>
      <c r="E1144" s="1776"/>
      <c r="F1144" s="1769">
        <f>IF($J1120="TC",0,IF($J1120="Nso",0,VLOOKUP($A1117,'Result Entry'!$B$9:$HS$108,178,0)))</f>
        <v>0.0</v>
      </c>
      <c r="G1144" s="1769"/>
      <c r="H1144" s="1770">
        <f>IF($J1120="TC",0,IF($J1120="Nso",0,VLOOKUP($A1117,'Result Entry'!$B$9:$GS$108,136,0)))</f>
        <v>0.0</v>
      </c>
      <c r="I1144" s="1629" t="s">
        <v>175</v>
      </c>
      <c r="J1144" s="1630"/>
      <c r="K1144" s="1798"/>
      <c r="L1144" s="1799"/>
      <c r="M1144" s="1799"/>
      <c r="N1144" s="1800"/>
    </row>
    <row r="1145" spans="8:8" ht="39.75" customHeight="1">
      <c r="A1145" s="1443"/>
      <c r="B1145" s="1503" t="s">
        <v>70</v>
      </c>
      <c r="C1145" s="1774" t="str">
        <f>'Result Entry'!$FG$3</f>
        <v>Jeewan Kaushal</v>
      </c>
      <c r="D1145" s="1775"/>
      <c r="E1145" s="1776"/>
      <c r="F1145" s="1769" t="str">
        <f>IF($J1120="TC",0,IF($J1120="Nso",0,VLOOKUP($A1117,'Result Entry'!$B$9:$HS$108,182,0)))</f>
        <v/>
      </c>
      <c r="G1145" s="1769"/>
      <c r="H1145" s="1770">
        <f>IF($J1120="TC",0,IF($J1120="Nso",0,VLOOKUP($A1117,'Result Entry'!$B$9:$HS$108,136,0)))</f>
        <v>0.0</v>
      </c>
      <c r="I1145" s="1629" t="s">
        <v>149</v>
      </c>
      <c r="J1145" s="1630"/>
      <c r="K1145" s="1630"/>
      <c r="L1145" s="1630"/>
      <c r="M1145" s="1630"/>
      <c r="N1145" s="1634"/>
    </row>
    <row r="1146" spans="8:8" ht="39.75" customHeight="1">
      <c r="A1146" s="1443"/>
      <c r="B1146" s="1483" t="s">
        <v>70</v>
      </c>
      <c r="C1146" s="1777" t="s">
        <v>181</v>
      </c>
      <c r="D1146" s="1778"/>
      <c r="E1146" s="1779"/>
      <c r="F1146" s="1780" t="s">
        <v>182</v>
      </c>
      <c r="G1146" s="1781"/>
      <c r="H1146" s="1782" t="s">
        <v>31</v>
      </c>
      <c r="I1146" s="1629" t="s">
        <v>176</v>
      </c>
      <c r="J1146" s="1630"/>
      <c r="K1146" s="1630"/>
      <c r="L1146" s="1630"/>
      <c r="M1146" s="1630"/>
      <c r="N1146" s="1634"/>
    </row>
    <row r="1147" spans="8:8" ht="39.75" customHeight="1">
      <c r="A1147" s="1443"/>
      <c r="B1147" s="1483" t="s">
        <v>70</v>
      </c>
      <c r="C1147" s="1783"/>
      <c r="D1147" s="1784"/>
      <c r="E1147" s="1785"/>
      <c r="F1147" s="1786" t="s">
        <v>183</v>
      </c>
      <c r="G1147" s="1787"/>
      <c r="H1147" s="1788" t="s">
        <v>180</v>
      </c>
      <c r="I1147" s="1647" t="s">
        <v>68</v>
      </c>
      <c r="J1147" s="1648"/>
      <c r="K1147" s="1648"/>
      <c r="L1147" s="1648"/>
      <c r="M1147" s="1648"/>
      <c r="N1147" s="1649"/>
    </row>
    <row r="1148" spans="8:8" ht="39.75" customHeight="1">
      <c r="A1148" s="1443"/>
      <c r="B1148" s="1483" t="s">
        <v>70</v>
      </c>
      <c r="C1148" s="1783"/>
      <c r="D1148" s="1784"/>
      <c r="E1148" s="1785"/>
      <c r="F1148" s="1786" t="s">
        <v>186</v>
      </c>
      <c r="G1148" s="1787"/>
      <c r="H1148" s="1788" t="s">
        <v>63</v>
      </c>
      <c r="I1148" s="1650"/>
      <c r="J1148" s="1651"/>
      <c r="K1148" s="1651"/>
      <c r="L1148" s="1651"/>
      <c r="M1148" s="1651"/>
      <c r="N1148" s="1652"/>
    </row>
    <row r="1149" spans="8:8" ht="39.75" customHeight="1">
      <c r="A1149" s="1443"/>
      <c r="B1149" s="1483" t="s">
        <v>70</v>
      </c>
      <c r="C1149" s="1783"/>
      <c r="D1149" s="1784"/>
      <c r="E1149" s="1785"/>
      <c r="F1149" s="1786" t="s">
        <v>187</v>
      </c>
      <c r="G1149" s="1787"/>
      <c r="H1149" s="1788" t="s">
        <v>64</v>
      </c>
      <c r="I1149" s="1650"/>
      <c r="J1149" s="1651"/>
      <c r="K1149" s="1651"/>
      <c r="L1149" s="1651"/>
      <c r="M1149" s="1651"/>
      <c r="N1149" s="1652"/>
    </row>
    <row r="1150" spans="8:8" ht="39.75" customHeight="1">
      <c r="A1150" s="1443"/>
      <c r="B1150" s="1483" t="s">
        <v>70</v>
      </c>
      <c r="C1150" s="1783"/>
      <c r="D1150" s="1784"/>
      <c r="E1150" s="1785"/>
      <c r="F1150" s="1786" t="s">
        <v>184</v>
      </c>
      <c r="G1150" s="1787"/>
      <c r="H1150" s="1788" t="s">
        <v>66</v>
      </c>
      <c r="I1150" s="1653" t="s">
        <v>81</v>
      </c>
      <c r="J1150" s="1654"/>
      <c r="K1150" s="1654"/>
      <c r="L1150" s="1654"/>
      <c r="M1150" s="1654"/>
      <c r="N1150" s="1655"/>
    </row>
    <row r="1151" spans="8:8" ht="39.75" customHeight="1">
      <c r="A1151" s="1443"/>
      <c r="B1151" s="1656" t="s">
        <v>70</v>
      </c>
      <c r="C1151" s="1789"/>
      <c r="D1151" s="1790"/>
      <c r="E1151" s="1791"/>
      <c r="F1151" s="1792" t="s">
        <v>185</v>
      </c>
      <c r="G1151" s="1793"/>
      <c r="H1151" s="1794" t="s">
        <v>65</v>
      </c>
      <c r="I1151" s="1663"/>
      <c r="J1151" s="1664"/>
      <c r="K1151" s="1664"/>
      <c r="L1151" s="1664"/>
      <c r="M1151" s="1664"/>
      <c r="N1151" s="1665"/>
    </row>
    <row r="1152" spans="8:8" s="927" ht="123.75" customFormat="1" customHeight="1">
      <c r="A1152" s="1439"/>
      <c r="B1152" s="1795"/>
      <c r="C1152" s="1796"/>
      <c r="D1152" s="1796"/>
      <c r="E1152" s="1796"/>
      <c r="F1152" s="1796"/>
      <c r="G1152" s="1796"/>
      <c r="H1152" s="1796"/>
      <c r="I1152" s="1796"/>
      <c r="J1152" s="1796"/>
      <c r="K1152" s="1796"/>
      <c r="L1152" s="1796"/>
      <c r="M1152" s="1796"/>
      <c r="N1152" s="1796"/>
    </row>
    <row r="1153" spans="8:8" ht="24.75" customHeight="1">
      <c r="A1153" s="1441">
        <f>A1117+1</f>
        <v>33.0</v>
      </c>
      <c r="B1153" s="1442" t="s">
        <v>51</v>
      </c>
      <c r="C1153" s="1442"/>
      <c r="D1153" s="1442"/>
      <c r="E1153" s="1442"/>
      <c r="F1153" s="1442"/>
      <c r="G1153" s="1442"/>
      <c r="H1153" s="1442"/>
      <c r="I1153" s="1442"/>
      <c r="J1153" s="1442"/>
      <c r="K1153" s="1442"/>
      <c r="L1153" s="1442"/>
      <c r="M1153" s="1442"/>
      <c r="N1153" s="1442"/>
    </row>
    <row r="1154" spans="8:8" ht="62.25" customHeight="1">
      <c r="A1154" s="1443"/>
      <c r="B1154" s="1444"/>
      <c r="C1154" s="1445"/>
      <c r="D1154" s="1671" t="str">
        <f>Master!$E$8</f>
        <v>Govt. Sr. Secondary School </v>
      </c>
      <c r="E1154" s="1672"/>
      <c r="F1154" s="1672"/>
      <c r="G1154" s="1672"/>
      <c r="H1154" s="1672"/>
      <c r="I1154" s="1672"/>
      <c r="J1154" s="1672"/>
      <c r="K1154" s="1672"/>
      <c r="L1154" s="1672"/>
      <c r="M1154" s="1672"/>
      <c r="N1154" s="1673"/>
    </row>
    <row r="1155" spans="8:8" ht="33.0" customHeight="1">
      <c r="A1155" s="1443"/>
      <c r="B1155" s="1449"/>
      <c r="C1155" s="1450"/>
      <c r="D1155" s="1451" t="str">
        <f>Master!$E$11</f>
        <v>P.S.-Bapini (Jodhpur)</v>
      </c>
      <c r="E1155" s="1452"/>
      <c r="F1155" s="1452"/>
      <c r="G1155" s="1452"/>
      <c r="H1155" s="1452"/>
      <c r="I1155" s="1452"/>
      <c r="J1155" s="1452"/>
      <c r="K1155" s="1452"/>
      <c r="L1155" s="1452"/>
      <c r="M1155" s="1452"/>
      <c r="N1155" s="1453"/>
    </row>
    <row r="1156" spans="8:8" ht="30.0" customHeight="1">
      <c r="A1156" s="1443"/>
      <c r="B1156" s="1454"/>
      <c r="C1156" s="1455" t="s">
        <v>151</v>
      </c>
      <c r="D1156" s="1456"/>
      <c r="E1156" s="1456"/>
      <c r="F1156" s="1456"/>
      <c r="G1156" s="1457"/>
      <c r="H1156" s="1458" t="s">
        <v>128</v>
      </c>
      <c r="I1156" s="1458"/>
      <c r="J1156" s="1674">
        <f>VLOOKUP(A1153,'Result Entry'!$B$6:$K$108,6,0)</f>
        <v>0.0</v>
      </c>
      <c r="K1156" s="1460" t="s">
        <v>69</v>
      </c>
      <c r="L1156" s="1461"/>
      <c r="M1156" s="1462">
        <f>Master!$E$14</f>
        <v>8.151106901E9</v>
      </c>
      <c r="N1156" s="1463"/>
    </row>
    <row r="1157" spans="8:8" ht="30.0" customHeight="1">
      <c r="A1157" s="1443"/>
      <c r="B1157" s="1464"/>
      <c r="C1157" s="1465"/>
      <c r="D1157" s="1466"/>
      <c r="E1157" s="1466"/>
      <c r="F1157" s="1466"/>
      <c r="G1157" s="1467"/>
      <c r="H1157" s="1468"/>
      <c r="I1157" s="1468"/>
      <c r="J1157" s="1675"/>
      <c r="K1157" s="1470" t="s">
        <v>67</v>
      </c>
      <c r="L1157" s="1471"/>
      <c r="M1157" s="1472"/>
      <c r="N1157" s="1473"/>
      <c r="O1157" s="23" t="s">
        <v>157</v>
      </c>
    </row>
    <row r="1158" spans="8:8" ht="30.0" customHeight="1">
      <c r="A1158" s="1443"/>
      <c r="B1158" s="1464"/>
      <c r="C1158" s="1474"/>
      <c r="D1158" s="1475"/>
      <c r="E1158" s="1475"/>
      <c r="F1158" s="1475"/>
      <c r="G1158" s="1476"/>
      <c r="H1158" s="1477"/>
      <c r="I1158" s="1477"/>
      <c r="J1158" s="1676"/>
      <c r="K1158" s="1479" t="s">
        <v>52</v>
      </c>
      <c r="L1158" s="1480"/>
      <c r="M1158" s="1481" t="str">
        <f>Master!$E$6</f>
        <v>2022-23</v>
      </c>
      <c r="N1158" s="1482"/>
    </row>
    <row r="1159" spans="8:8" ht="39.75" customHeight="1">
      <c r="A1159" s="1443"/>
      <c r="B1159" s="1483" t="s">
        <v>70</v>
      </c>
      <c r="C1159" s="1677" t="s">
        <v>21</v>
      </c>
      <c r="D1159" s="1678"/>
      <c r="E1159" s="1678"/>
      <c r="F1159" s="1679"/>
      <c r="G1159" s="1680" t="s">
        <v>150</v>
      </c>
      <c r="H1159" s="1681">
        <f>VLOOKUP($A1153,'Result Entry'!$B$9:$FW$108,4,0)</f>
        <v>0.0</v>
      </c>
      <c r="I1159" s="1681"/>
      <c r="J1159" s="1681"/>
      <c r="K1159" s="1681"/>
      <c r="L1159" s="1681"/>
      <c r="M1159" s="1681"/>
      <c r="N1159" s="1682"/>
    </row>
    <row r="1160" spans="8:8" ht="39.75" customHeight="1">
      <c r="A1160" s="1443"/>
      <c r="B1160" s="1483" t="s">
        <v>70</v>
      </c>
      <c r="C1160" s="1683" t="s">
        <v>23</v>
      </c>
      <c r="D1160" s="1684"/>
      <c r="E1160" s="1684"/>
      <c r="F1160" s="1685"/>
      <c r="G1160" s="1686" t="s">
        <v>150</v>
      </c>
      <c r="H1160" s="1687">
        <f>VLOOKUP($A1153,'Result Entry'!$B$9:$FW$108,7,0)</f>
        <v>0.0</v>
      </c>
      <c r="I1160" s="1687"/>
      <c r="J1160" s="1687"/>
      <c r="K1160" s="1687"/>
      <c r="L1160" s="1687"/>
      <c r="M1160" s="1687"/>
      <c r="N1160" s="1688"/>
    </row>
    <row r="1161" spans="8:8" ht="39.75" customHeight="1">
      <c r="A1161" s="1443"/>
      <c r="B1161" s="1483" t="s">
        <v>70</v>
      </c>
      <c r="C1161" s="1683" t="s">
        <v>24</v>
      </c>
      <c r="D1161" s="1684"/>
      <c r="E1161" s="1684"/>
      <c r="F1161" s="1685"/>
      <c r="G1161" s="1686" t="s">
        <v>150</v>
      </c>
      <c r="H1161" s="1687">
        <f>VLOOKUP($A1153,'Result Entry'!$B$9:$FW$108,8,0)</f>
        <v>0.0</v>
      </c>
      <c r="I1161" s="1687"/>
      <c r="J1161" s="1687"/>
      <c r="K1161" s="1687"/>
      <c r="L1161" s="1687"/>
      <c r="M1161" s="1687"/>
      <c r="N1161" s="1688"/>
    </row>
    <row r="1162" spans="8:8" ht="39.75" customHeight="1">
      <c r="A1162" s="1443"/>
      <c r="B1162" s="1483" t="s">
        <v>70</v>
      </c>
      <c r="C1162" s="1683" t="s">
        <v>53</v>
      </c>
      <c r="D1162" s="1684"/>
      <c r="E1162" s="1684"/>
      <c r="F1162" s="1685"/>
      <c r="G1162" s="1686" t="s">
        <v>150</v>
      </c>
      <c r="H1162" s="1687">
        <f>VLOOKUP($A1153,'Result Entry'!$B$9:$FW$108,9,0)</f>
        <v>0.0</v>
      </c>
      <c r="I1162" s="1687"/>
      <c r="J1162" s="1687"/>
      <c r="K1162" s="1687"/>
      <c r="L1162" s="1687"/>
      <c r="M1162" s="1687"/>
      <c r="N1162" s="1688"/>
    </row>
    <row r="1163" spans="8:8" ht="39.75" customHeight="1">
      <c r="A1163" s="1443"/>
      <c r="B1163" s="1483" t="s">
        <v>70</v>
      </c>
      <c r="C1163" s="1683" t="s">
        <v>54</v>
      </c>
      <c r="D1163" s="1684"/>
      <c r="E1163" s="1684"/>
      <c r="F1163" s="1685"/>
      <c r="G1163" s="1686" t="s">
        <v>150</v>
      </c>
      <c r="H1163" s="1689" t="str">
        <f>CONCATENATE('Result Entry'!$G$4,'Result Entry'!$J$4)</f>
        <v>11(A)</v>
      </c>
      <c r="I1163" s="1687"/>
      <c r="J1163" s="1687"/>
      <c r="K1163" s="1687"/>
      <c r="L1163" s="1687"/>
      <c r="M1163" s="1687"/>
      <c r="N1163" s="1688"/>
    </row>
    <row r="1164" spans="8:8" ht="39.75" customHeight="1">
      <c r="A1164" s="1443"/>
      <c r="B1164" s="1483" t="s">
        <v>70</v>
      </c>
      <c r="C1164" s="1690" t="s">
        <v>26</v>
      </c>
      <c r="D1164" s="1691"/>
      <c r="E1164" s="1691"/>
      <c r="F1164" s="1692"/>
      <c r="G1164" s="1693" t="s">
        <v>150</v>
      </c>
      <c r="H1164" s="1694">
        <f>VLOOKUP($A1153,'Result Entry'!$B$9:$FW$108,10,0)</f>
        <v>0.0</v>
      </c>
      <c r="I1164" s="1694"/>
      <c r="J1164" s="1694"/>
      <c r="K1164" s="1694"/>
      <c r="L1164" s="1694"/>
      <c r="M1164" s="1694"/>
      <c r="N1164" s="1695"/>
    </row>
    <row r="1165" spans="8:8" ht="30.0" customHeight="1">
      <c r="A1165" s="1443"/>
      <c r="B1165" s="1503" t="s">
        <v>70</v>
      </c>
      <c r="C1165" s="1696" t="s">
        <v>168</v>
      </c>
      <c r="D1165" s="1697"/>
      <c r="E1165" s="1698" t="s">
        <v>73</v>
      </c>
      <c r="F1165" s="1699" t="s">
        <v>74</v>
      </c>
      <c r="G1165" s="1700" t="s">
        <v>169</v>
      </c>
      <c r="H1165" s="1701" t="s">
        <v>56</v>
      </c>
      <c r="I1165" s="1702"/>
      <c r="J1165" s="1703" t="s">
        <v>85</v>
      </c>
      <c r="K1165" s="1704"/>
      <c r="L1165" s="1705" t="s">
        <v>170</v>
      </c>
      <c r="M1165" s="1706" t="s">
        <v>77</v>
      </c>
      <c r="N1165" s="1707" t="s">
        <v>99</v>
      </c>
    </row>
    <row r="1166" spans="8:8" ht="30.0" customHeight="1">
      <c r="A1166" s="1443"/>
      <c r="B1166" s="1503"/>
      <c r="C1166" s="1708"/>
      <c r="D1166" s="1709"/>
      <c r="E1166" s="1710"/>
      <c r="F1166" s="1711"/>
      <c r="G1166" s="1712"/>
      <c r="H1166" s="1713"/>
      <c r="I1166" s="1714"/>
      <c r="J1166" s="1715"/>
      <c r="K1166" s="1716"/>
      <c r="L1166" s="1717"/>
      <c r="M1166" s="1718"/>
      <c r="N1166" s="1719"/>
    </row>
    <row r="1167" spans="8:8" ht="39.75" customHeight="1">
      <c r="A1167" s="1443"/>
      <c r="B1167" s="1503" t="s">
        <v>70</v>
      </c>
      <c r="C1167" s="1528" t="s">
        <v>57</v>
      </c>
      <c r="D1167" s="1529"/>
      <c r="E1167" s="1720">
        <f>'Result Entry'!$L$7</f>
        <v>10.0</v>
      </c>
      <c r="F1167" s="1721">
        <f>'Result Entry'!$M$7</f>
        <v>10.0</v>
      </c>
      <c r="G1167" s="1722">
        <f t="shared" si="96" ref="G1167:G1172">SUM(E1167:F1167)</f>
        <v>20.0</v>
      </c>
      <c r="H1167" s="1723">
        <f>'Result Entry'!$AU$7</f>
        <v>70.0</v>
      </c>
      <c r="I1167" s="1724"/>
      <c r="J1167" s="1725">
        <f>'Result Entry'!$AY$7</f>
        <v>100.0</v>
      </c>
      <c r="K1167" s="1724"/>
      <c r="L1167" s="1722">
        <f t="shared" si="97" ref="L1167:L1172">SUM(H1167,J1167)</f>
        <v>170.0</v>
      </c>
      <c r="M1167" s="1726">
        <f t="shared" si="98" ref="M1167:M1172">SUM(G1167,L1167)</f>
        <v>190.0</v>
      </c>
      <c r="N1167" s="1727"/>
    </row>
    <row r="1168" spans="8:8" s="1538" ht="54.0" customFormat="1" customHeight="1">
      <c r="A1168" s="1443"/>
      <c r="B1168" s="1539" t="s">
        <v>70</v>
      </c>
      <c r="C1168" s="1540" t="str">
        <f>'Result Entry'!$L$3</f>
        <v>HINDI Comp.</v>
      </c>
      <c r="D1168" s="1541"/>
      <c r="E1168" s="1728">
        <f>IF($J1156="TC",0,IF($J1156="Nso",0,VLOOKUP($A1153,'Result Entry'!$B$9:$FW$108,11,0)))</f>
        <v>0.0</v>
      </c>
      <c r="F1168" s="1729">
        <f>IF($J1156="TC",0,IF($J1156="Nso",0,VLOOKUP($A1153,'Result Entry'!$B$9:$FW$108,12,0)))</f>
        <v>0.0</v>
      </c>
      <c r="G1168" s="1730">
        <f t="shared" si="96"/>
        <v>0.0</v>
      </c>
      <c r="H1168" s="1677">
        <f>IF($J1156="TC",0,IF($J1156="Nso",0,VLOOKUP($A1153,'Result Entry'!$B$9:$FW$108,16,0)))</f>
        <v>0.0</v>
      </c>
      <c r="I1168" s="1731"/>
      <c r="J1168" s="1732">
        <f>IF($J1156="TC",0,IF($J1156="Nso",0,VLOOKUP($A1153,'Result Entry'!$B$9:$FW$108,19,0)))</f>
        <v>0.0</v>
      </c>
      <c r="K1168" s="1731"/>
      <c r="L1168" s="1733">
        <f t="shared" si="97"/>
        <v>0.0</v>
      </c>
      <c r="M1168" s="1734">
        <f t="shared" si="98"/>
        <v>0.0</v>
      </c>
      <c r="N1168" s="1735" t="str">
        <f>IF($J1156="TC",0,IF($J1156="Nso",0,VLOOKUP($A1153,'Result Entry'!$B$9:$FW$108,24,0)))</f>
        <v/>
      </c>
    </row>
    <row r="1169" spans="8:8" s="1538" ht="54.0" customFormat="1" customHeight="1">
      <c r="A1169" s="1443"/>
      <c r="B1169" s="1539" t="s">
        <v>70</v>
      </c>
      <c r="C1169" s="1551" t="str">
        <f>'Result Entry'!$Z$3</f>
        <v>ENGLISH Comp.</v>
      </c>
      <c r="D1169" s="1552"/>
      <c r="E1169" s="1728">
        <f>IF($J1156="TC",0,IF($J1156="Nso",0,VLOOKUP($A1153,'Result Entry'!$B$9:$FW$108,25,0)))</f>
        <v>0.0</v>
      </c>
      <c r="F1169" s="1729">
        <f>IF($J1156="TC",0,IF($J1156="Nso",0,VLOOKUP($A1153,'Result Entry'!$B$9:$FW$108,26,0)))</f>
        <v>0.0</v>
      </c>
      <c r="G1169" s="1736">
        <f t="shared" si="96"/>
        <v>0.0</v>
      </c>
      <c r="H1169" s="1683">
        <f>IF($J1156="TC",0,IF($J1156="Nso",0,VLOOKUP($A1153,'Result Entry'!$B$9:$FW$108,30,0)))</f>
        <v>0.0</v>
      </c>
      <c r="I1169" s="1737"/>
      <c r="J1169" s="1738">
        <f>IF($J1156="TC",0,IF($J1156="Nso",0,VLOOKUP($A1153,'Result Entry'!$B$9:$FW$108,33,0)))</f>
        <v>0.0</v>
      </c>
      <c r="K1169" s="1737"/>
      <c r="L1169" s="1733">
        <f t="shared" si="97"/>
        <v>0.0</v>
      </c>
      <c r="M1169" s="1734">
        <f t="shared" si="98"/>
        <v>0.0</v>
      </c>
      <c r="N1169" s="1735" t="str">
        <f>IF($J1156="TC",0,IF($J1156="Nso",0,VLOOKUP($A1153,'Result Entry'!$B$9:$FW$108,38,0)))</f>
        <v/>
      </c>
    </row>
    <row r="1170" spans="8:8" s="1538" ht="54.0" customFormat="1" customHeight="1">
      <c r="A1170" s="1443"/>
      <c r="B1170" s="1539" t="s">
        <v>70</v>
      </c>
      <c r="C1170" s="1551" t="str">
        <f>'Result Entry'!$AO$3</f>
        <v>PHYSICS</v>
      </c>
      <c r="D1170" s="1552"/>
      <c r="E1170" s="1728">
        <f>IF($J1156="TC",0,IF($J1156="Nso",0,VLOOKUP($A1153,'Result Entry'!$B$9:$FW$108,39,0)))</f>
        <v>0.0</v>
      </c>
      <c r="F1170" s="1729">
        <f>IF($J1156="TC",0,IF($J1156="Nso",0,VLOOKUP($A1153,'Result Entry'!$B$9:$FW$108,40,0)))</f>
        <v>0.0</v>
      </c>
      <c r="G1170" s="1736">
        <f t="shared" si="96"/>
        <v>0.0</v>
      </c>
      <c r="H1170" s="1683">
        <f>IF($J1156="TC",0,IF($J1156="Nso",0,VLOOKUP($A1153,'Result Entry'!$B$9:$FW$108,45,0)))</f>
        <v>0.0</v>
      </c>
      <c r="I1170" s="1737"/>
      <c r="J1170" s="1738">
        <f>IF($J1156="TC",0,IF($J1156="Nso",0,VLOOKUP($A1153,'Result Entry'!$B$9:$FW$108,49,0)))</f>
        <v>0.0</v>
      </c>
      <c r="K1170" s="1737"/>
      <c r="L1170" s="1733">
        <f t="shared" si="97"/>
        <v>0.0</v>
      </c>
      <c r="M1170" s="1734">
        <f t="shared" si="98"/>
        <v>0.0</v>
      </c>
      <c r="N1170" s="1735" t="str">
        <f>IF($J1156="TC",0,IF($J1156="Nso",0,VLOOKUP($A1153,'Result Entry'!$B$9:$FW$108,54,0)))</f>
        <v/>
      </c>
    </row>
    <row r="1171" spans="8:8" s="1538" ht="54.0" customFormat="1" customHeight="1">
      <c r="A1171" s="1443"/>
      <c r="B1171" s="1539" t="s">
        <v>70</v>
      </c>
      <c r="C1171" s="1551" t="str">
        <f>'Result Entry'!$BF$3</f>
        <v>CHEMISTRY</v>
      </c>
      <c r="D1171" s="1552"/>
      <c r="E1171" s="1728" t="str">
        <f>IF($J1156="TC",0,IF($J1156="Nso",0,VLOOKUP($A1153,'Result Entry'!$B$9:$FW$108,55,0)))</f>
        <v/>
      </c>
      <c r="F1171" s="1729">
        <f>IF($J1156="TC",0,IF($J1156="Nso",0,VLOOKUP($A1153,'Result Entry'!$B$9:$FW$108,56,0)))</f>
        <v>0.0</v>
      </c>
      <c r="G1171" s="1736">
        <f t="shared" si="96"/>
        <v>0.0</v>
      </c>
      <c r="H1171" s="1683">
        <f>IF($J1156="TC",0,IF($J1156="Nso",0,VLOOKUP($A1153,'Result Entry'!$B$9:$FW$108,61,0)))</f>
        <v>0.0</v>
      </c>
      <c r="I1171" s="1737"/>
      <c r="J1171" s="1738">
        <f>IF($J1156="TC",0,IF($J1156="Nso",0,VLOOKUP($A1153,'Result Entry'!$B$9:$FW$108,65,0)))</f>
        <v>0.0</v>
      </c>
      <c r="K1171" s="1737"/>
      <c r="L1171" s="1733">
        <f t="shared" si="97"/>
        <v>0.0</v>
      </c>
      <c r="M1171" s="1734">
        <f t="shared" si="98"/>
        <v>0.0</v>
      </c>
      <c r="N1171" s="1735" t="str">
        <f>IF($J1156="TC",0,IF($J1156="Nso",0,VLOOKUP($A1153,'Result Entry'!$B$9:$FW$108,70,0)))</f>
        <v/>
      </c>
    </row>
    <row r="1172" spans="8:8" s="1538" ht="54.0" customFormat="1" customHeight="1">
      <c r="A1172" s="1443"/>
      <c r="B1172" s="1539" t="s">
        <v>70</v>
      </c>
      <c r="C1172" s="1551" t="str">
        <f>'Result Entry'!$BW$3</f>
        <v>BIOLOGY</v>
      </c>
      <c r="D1172" s="1552"/>
      <c r="E1172" s="1739" t="str">
        <f>IF($J1156="TC",0,IF($J1156="Nso",0,VLOOKUP($A1153,'Result Entry'!$B$9:$FW$108,71,0)))</f>
        <v/>
      </c>
      <c r="F1172" s="1740" t="str">
        <f>IF($J1156="TC",0,IF($J1156="Nso",0,VLOOKUP($A1153,'Result Entry'!$B$9:$FW$108,72,0)))</f>
        <v/>
      </c>
      <c r="G1172" s="1741">
        <f t="shared" si="96"/>
        <v>0.0</v>
      </c>
      <c r="H1172" s="1742">
        <f>IF($J1156="TC",0,IF($J1156="Nso",0,VLOOKUP($A1153,'Result Entry'!$B$9:$FW$108,77,0)))</f>
        <v>0.0</v>
      </c>
      <c r="I1172" s="1743"/>
      <c r="J1172" s="1744">
        <f>IF($J1156="TC",0,IF($J1156="Nso",0,VLOOKUP($A1153,'Result Entry'!$B$9:$FW$108,81,0)))</f>
        <v>0.0</v>
      </c>
      <c r="K1172" s="1743"/>
      <c r="L1172" s="1745">
        <f t="shared" si="97"/>
        <v>0.0</v>
      </c>
      <c r="M1172" s="1746">
        <f t="shared" si="98"/>
        <v>0.0</v>
      </c>
      <c r="N1172" s="1735">
        <f>IF($J1156="TC",0,IF($J1156="Nso",0,VLOOKUP($A1153,'Result Entry'!$B$9:$FW$108,86,0)))</f>
        <v>0.0</v>
      </c>
    </row>
    <row r="1173" spans="8:8" ht="39.75" customHeight="1">
      <c r="A1173" s="1443"/>
      <c r="B1173" s="1503" t="s">
        <v>70</v>
      </c>
      <c r="C1173" s="1565" t="s">
        <v>78</v>
      </c>
      <c r="D1173" s="1566"/>
      <c r="E1173" s="1567"/>
      <c r="F1173" s="1747" t="s">
        <v>79</v>
      </c>
      <c r="G1173" s="1748"/>
      <c r="H1173" s="1747" t="s">
        <v>80</v>
      </c>
      <c r="I1173" s="1749"/>
      <c r="J1173" s="1750" t="s">
        <v>42</v>
      </c>
      <c r="K1173" s="1797" t="s">
        <v>92</v>
      </c>
      <c r="L1173" s="1752" t="s">
        <v>40</v>
      </c>
      <c r="M1173" s="1753"/>
      <c r="N1173" s="1754" t="s">
        <v>44</v>
      </c>
    </row>
    <row r="1174" spans="8:8" ht="39.75" customHeight="1">
      <c r="A1174" s="1443"/>
      <c r="B1174" s="1503" t="s">
        <v>70</v>
      </c>
      <c r="C1174" s="1577"/>
      <c r="D1174" s="1578"/>
      <c r="E1174" s="1579"/>
      <c r="F1174" s="1755">
        <f>IF($J1156="TC",0,IF($J1156="Nso",0,VLOOKUP($A1153,'Result Entry'!$B$9:$FW$108,146,0)))</f>
        <v>0.0</v>
      </c>
      <c r="G1174" s="1756"/>
      <c r="H1174" s="1757">
        <f>IF($J1156="TC",0,IF($J1156="Nso",0,VLOOKUP($A1153,'Result Entry'!$B$9:$FW$108,147,0)))</f>
        <v>0.0</v>
      </c>
      <c r="I1174" s="1758"/>
      <c r="J1174" s="1584">
        <f>IF($J1156="TC",0,IF($J1156="Nso",0,VLOOKUP($A1153,'Result Entry'!$B$9:$FW$108,148,0)))</f>
        <v>0.0</v>
      </c>
      <c r="K1174" s="1759" t="str">
        <f>IF($J1156="TC",0,IF($J1156="Nso",0,VLOOKUP($A1153,'Result Entry'!$B$9:$FW$108,149,0)))</f>
        <v/>
      </c>
      <c r="L1174" s="1586">
        <f>IF($J1156="TC",0,IF($J1156="Nso",0,VLOOKUP($A1153,'Result Entry'!$B$9:$FW$108,150,0)))</f>
        <v>0.0</v>
      </c>
      <c r="M1174" s="1587"/>
      <c r="N1174" s="1588">
        <f>IF($J1156="TC",0,IF($J1156="Nso",0,VLOOKUP($A1153,'Result Entry'!$B$9:$FW$108,152,0)))</f>
        <v>0.0</v>
      </c>
    </row>
    <row r="1175" spans="8:8" ht="39.75" customHeight="1">
      <c r="A1175" s="1443"/>
      <c r="B1175" s="1503" t="s">
        <v>70</v>
      </c>
      <c r="C1175" s="1589" t="s">
        <v>59</v>
      </c>
      <c r="D1175" s="1590"/>
      <c r="E1175" s="1590"/>
      <c r="F1175" s="1590"/>
      <c r="G1175" s="1590"/>
      <c r="H1175" s="1591"/>
      <c r="I1175" s="1592" t="s">
        <v>60</v>
      </c>
      <c r="J1175" s="1593"/>
      <c r="K1175" s="1760">
        <f>VLOOKUP($A1153,'Result Entry'!$B$9:$FW$108,143,0)</f>
        <v>0.0</v>
      </c>
      <c r="L1175" s="1761"/>
      <c r="M1175" s="1596" t="s">
        <v>38</v>
      </c>
      <c r="N1175" s="1597"/>
    </row>
    <row r="1176" spans="8:8" ht="39.75" customHeight="1">
      <c r="A1176" s="1443"/>
      <c r="B1176" s="1503" t="s">
        <v>70</v>
      </c>
      <c r="C1176" s="1598" t="s">
        <v>55</v>
      </c>
      <c r="D1176" s="1599"/>
      <c r="E1176" s="1599"/>
      <c r="F1176" s="1600" t="s">
        <v>158</v>
      </c>
      <c r="G1176" s="1601"/>
      <c r="H1176" s="1602" t="s">
        <v>48</v>
      </c>
      <c r="I1176" s="1603" t="s">
        <v>61</v>
      </c>
      <c r="J1176" s="1604"/>
      <c r="K1176" s="1762">
        <f>VLOOKUP($A1153,'Result Entry'!$B$9:$FW$108,144,0)</f>
        <v>0.0</v>
      </c>
      <c r="L1176" s="1763"/>
      <c r="M1176" s="1607">
        <f>VLOOKUP($A1153,'Result Entry'!$B$9:$FW$108,145,0)</f>
        <v>0.0</v>
      </c>
      <c r="N1176" s="1608"/>
    </row>
    <row r="1177" spans="8:8" ht="39.75" customHeight="1">
      <c r="A1177" s="1443"/>
      <c r="B1177" s="1503" t="s">
        <v>70</v>
      </c>
      <c r="C1177" s="1598"/>
      <c r="D1177" s="1599"/>
      <c r="E1177" s="1599"/>
      <c r="F1177" s="1609"/>
      <c r="G1177" s="1610"/>
      <c r="H1177" s="1611" t="s">
        <v>100</v>
      </c>
      <c r="I1177" s="1612" t="s">
        <v>62</v>
      </c>
      <c r="J1177" s="1613"/>
      <c r="K1177" s="1764">
        <f>IF($J1156="TC","Transferred",IF($J1156="Nso","NameSeparated",VLOOKUP($A1153,'Result Entry'!$B$9:$FW$108,153,0)))</f>
        <v>0.0</v>
      </c>
      <c r="L1177" s="1764"/>
      <c r="M1177" s="1764"/>
      <c r="N1177" s="1765"/>
    </row>
    <row r="1178" spans="8:8" ht="39.75" customHeight="1">
      <c r="A1178" s="1443"/>
      <c r="B1178" s="1503" t="s">
        <v>70</v>
      </c>
      <c r="C1178" s="1766" t="str">
        <f>'Result Entry'!$DU$3</f>
        <v>Foundation Of Information Tech.</v>
      </c>
      <c r="D1178" s="1767"/>
      <c r="E1178" s="1768"/>
      <c r="F1178" s="1769" t="str">
        <f>IF($J1156="TC",0,IF($J1156="Nso",0,VLOOKUP($A1153,'Result Entry'!$B$9:$GS$108,170,0)))</f>
        <v/>
      </c>
      <c r="G1178" s="1769"/>
      <c r="H1178" s="1770">
        <f>IF($J1156="TC",0,IF($J1156="Nso",0,VLOOKUP($A1153,'Result Entry'!$B$9:$GS$108,112,0)))</f>
        <v>0.0</v>
      </c>
      <c r="I1178" s="1621" t="s">
        <v>72</v>
      </c>
      <c r="J1178" s="1622"/>
      <c r="K1178" s="1771">
        <f>'Result Entry'!$T$2</f>
        <v>45041.0</v>
      </c>
      <c r="L1178" s="1772"/>
      <c r="M1178" s="1772"/>
      <c r="N1178" s="1773"/>
    </row>
    <row r="1179" spans="8:8" ht="39.75" customHeight="1">
      <c r="A1179" s="1443"/>
      <c r="B1179" s="1503" t="s">
        <v>70</v>
      </c>
      <c r="C1179" s="1774" t="str">
        <f>'Result Entry'!$EI$3</f>
        <v>G.I.A.I.-II</v>
      </c>
      <c r="D1179" s="1775"/>
      <c r="E1179" s="1776"/>
      <c r="F1179" s="1769" t="str">
        <f>IF($J1156="TC",0,IF($J1156="Nso",0,VLOOKUP($A1153,'Result Entry'!$B$9:$GS$108,174,0)))</f>
        <v/>
      </c>
      <c r="G1179" s="1769"/>
      <c r="H1179" s="1770">
        <f>IF($J1156="TC",0,IF($J1156="Nso",0,VLOOKUP($A1153,'Result Entry'!$B$9:$GS$108,124,0)))</f>
        <v>0.0</v>
      </c>
      <c r="I1179" s="1626"/>
      <c r="J1179" s="1627"/>
      <c r="K1179" s="1627"/>
      <c r="L1179" s="1627"/>
      <c r="M1179" s="1627"/>
      <c r="N1179" s="1628"/>
    </row>
    <row r="1180" spans="8:8" ht="39.75" customHeight="1">
      <c r="A1180" s="1443"/>
      <c r="B1180" s="1503" t="s">
        <v>70</v>
      </c>
      <c r="C1180" s="1774" t="str">
        <f>'Result Entry'!$EU$3</f>
        <v>SOC.SER.PLAN</v>
      </c>
      <c r="D1180" s="1775"/>
      <c r="E1180" s="1776"/>
      <c r="F1180" s="1769">
        <f>IF($J1156="TC",0,IF($J1156="Nso",0,VLOOKUP($A1153,'Result Entry'!$B$9:$HS$108,178,0)))</f>
        <v>0.0</v>
      </c>
      <c r="G1180" s="1769"/>
      <c r="H1180" s="1770">
        <f>IF($J1156="TC",0,IF($J1156="Nso",0,VLOOKUP($A1153,'Result Entry'!$B$9:$GS$108,136,0)))</f>
        <v>0.0</v>
      </c>
      <c r="I1180" s="1629" t="s">
        <v>175</v>
      </c>
      <c r="J1180" s="1630"/>
      <c r="K1180" s="1798"/>
      <c r="L1180" s="1799"/>
      <c r="M1180" s="1799"/>
      <c r="N1180" s="1800"/>
    </row>
    <row r="1181" spans="8:8" ht="39.75" customHeight="1">
      <c r="A1181" s="1443"/>
      <c r="B1181" s="1503" t="s">
        <v>70</v>
      </c>
      <c r="C1181" s="1774" t="str">
        <f>'Result Entry'!$FG$3</f>
        <v>Jeewan Kaushal</v>
      </c>
      <c r="D1181" s="1775"/>
      <c r="E1181" s="1776"/>
      <c r="F1181" s="1769" t="str">
        <f>IF($J1156="TC",0,IF($J1156="Nso",0,VLOOKUP($A1153,'Result Entry'!$B$9:$HS$108,182,0)))</f>
        <v/>
      </c>
      <c r="G1181" s="1769"/>
      <c r="H1181" s="1770">
        <f>IF($J1156="TC",0,IF($J1156="Nso",0,VLOOKUP($A1153,'Result Entry'!$B$9:$HS$108,136,0)))</f>
        <v>0.0</v>
      </c>
      <c r="I1181" s="1629" t="s">
        <v>149</v>
      </c>
      <c r="J1181" s="1630"/>
      <c r="K1181" s="1630"/>
      <c r="L1181" s="1630"/>
      <c r="M1181" s="1630"/>
      <c r="N1181" s="1634"/>
    </row>
    <row r="1182" spans="8:8" ht="39.75" customHeight="1">
      <c r="A1182" s="1443"/>
      <c r="B1182" s="1483" t="s">
        <v>70</v>
      </c>
      <c r="C1182" s="1777" t="s">
        <v>181</v>
      </c>
      <c r="D1182" s="1778"/>
      <c r="E1182" s="1779"/>
      <c r="F1182" s="1780" t="s">
        <v>182</v>
      </c>
      <c r="G1182" s="1781"/>
      <c r="H1182" s="1782" t="s">
        <v>31</v>
      </c>
      <c r="I1182" s="1629" t="s">
        <v>176</v>
      </c>
      <c r="J1182" s="1630"/>
      <c r="K1182" s="1630"/>
      <c r="L1182" s="1630"/>
      <c r="M1182" s="1630"/>
      <c r="N1182" s="1634"/>
    </row>
    <row r="1183" spans="8:8" ht="39.75" customHeight="1">
      <c r="A1183" s="1443"/>
      <c r="B1183" s="1483" t="s">
        <v>70</v>
      </c>
      <c r="C1183" s="1783"/>
      <c r="D1183" s="1784"/>
      <c r="E1183" s="1785"/>
      <c r="F1183" s="1786" t="s">
        <v>183</v>
      </c>
      <c r="G1183" s="1787"/>
      <c r="H1183" s="1788" t="s">
        <v>180</v>
      </c>
      <c r="I1183" s="1647" t="s">
        <v>68</v>
      </c>
      <c r="J1183" s="1648"/>
      <c r="K1183" s="1648"/>
      <c r="L1183" s="1648"/>
      <c r="M1183" s="1648"/>
      <c r="N1183" s="1649"/>
    </row>
    <row r="1184" spans="8:8" ht="39.75" customHeight="1">
      <c r="A1184" s="1443"/>
      <c r="B1184" s="1483" t="s">
        <v>70</v>
      </c>
      <c r="C1184" s="1783"/>
      <c r="D1184" s="1784"/>
      <c r="E1184" s="1785"/>
      <c r="F1184" s="1786" t="s">
        <v>186</v>
      </c>
      <c r="G1184" s="1787"/>
      <c r="H1184" s="1788" t="s">
        <v>63</v>
      </c>
      <c r="I1184" s="1650"/>
      <c r="J1184" s="1651"/>
      <c r="K1184" s="1651"/>
      <c r="L1184" s="1651"/>
      <c r="M1184" s="1651"/>
      <c r="N1184" s="1652"/>
    </row>
    <row r="1185" spans="8:8" ht="39.75" customHeight="1">
      <c r="A1185" s="1443"/>
      <c r="B1185" s="1483" t="s">
        <v>70</v>
      </c>
      <c r="C1185" s="1783"/>
      <c r="D1185" s="1784"/>
      <c r="E1185" s="1785"/>
      <c r="F1185" s="1786" t="s">
        <v>187</v>
      </c>
      <c r="G1185" s="1787"/>
      <c r="H1185" s="1788" t="s">
        <v>64</v>
      </c>
      <c r="I1185" s="1650"/>
      <c r="J1185" s="1651"/>
      <c r="K1185" s="1651"/>
      <c r="L1185" s="1651"/>
      <c r="M1185" s="1651"/>
      <c r="N1185" s="1652"/>
    </row>
    <row r="1186" spans="8:8" ht="39.75" customHeight="1">
      <c r="A1186" s="1443"/>
      <c r="B1186" s="1483" t="s">
        <v>70</v>
      </c>
      <c r="C1186" s="1783"/>
      <c r="D1186" s="1784"/>
      <c r="E1186" s="1785"/>
      <c r="F1186" s="1786" t="s">
        <v>184</v>
      </c>
      <c r="G1186" s="1787"/>
      <c r="H1186" s="1788" t="s">
        <v>66</v>
      </c>
      <c r="I1186" s="1653" t="s">
        <v>81</v>
      </c>
      <c r="J1186" s="1654"/>
      <c r="K1186" s="1654"/>
      <c r="L1186" s="1654"/>
      <c r="M1186" s="1654"/>
      <c r="N1186" s="1655"/>
    </row>
    <row r="1187" spans="8:8" ht="39.75" customHeight="1">
      <c r="A1187" s="1443"/>
      <c r="B1187" s="1656" t="s">
        <v>70</v>
      </c>
      <c r="C1187" s="1789"/>
      <c r="D1187" s="1790"/>
      <c r="E1187" s="1791"/>
      <c r="F1187" s="1792" t="s">
        <v>185</v>
      </c>
      <c r="G1187" s="1793"/>
      <c r="H1187" s="1794" t="s">
        <v>65</v>
      </c>
      <c r="I1187" s="1663"/>
      <c r="J1187" s="1664"/>
      <c r="K1187" s="1664"/>
      <c r="L1187" s="1664"/>
      <c r="M1187" s="1664"/>
      <c r="N1187" s="1665"/>
    </row>
    <row r="1188" spans="8:8" s="927" ht="123.75" customFormat="1" customHeight="1">
      <c r="A1188" s="1439"/>
      <c r="B1188" s="1795"/>
      <c r="C1188" s="1796"/>
      <c r="D1188" s="1796"/>
      <c r="E1188" s="1796"/>
      <c r="F1188" s="1796"/>
      <c r="G1188" s="1796"/>
      <c r="H1188" s="1796"/>
      <c r="I1188" s="1796"/>
      <c r="J1188" s="1796"/>
      <c r="K1188" s="1796"/>
      <c r="L1188" s="1796"/>
      <c r="M1188" s="1796"/>
      <c r="N1188" s="1796"/>
    </row>
    <row r="1189" spans="8:8" ht="24.75" customHeight="1">
      <c r="A1189" s="1441">
        <f>A1153+1</f>
        <v>34.0</v>
      </c>
      <c r="B1189" s="1442" t="s">
        <v>51</v>
      </c>
      <c r="C1189" s="1442"/>
      <c r="D1189" s="1442"/>
      <c r="E1189" s="1442"/>
      <c r="F1189" s="1442"/>
      <c r="G1189" s="1442"/>
      <c r="H1189" s="1442"/>
      <c r="I1189" s="1442"/>
      <c r="J1189" s="1442"/>
      <c r="K1189" s="1442"/>
      <c r="L1189" s="1442"/>
      <c r="M1189" s="1442"/>
      <c r="N1189" s="1442"/>
    </row>
    <row r="1190" spans="8:8" ht="62.25" customHeight="1">
      <c r="A1190" s="1443"/>
      <c r="B1190" s="1444"/>
      <c r="C1190" s="1445"/>
      <c r="D1190" s="1671" t="str">
        <f>Master!$E$8</f>
        <v>Govt. Sr. Secondary School </v>
      </c>
      <c r="E1190" s="1672"/>
      <c r="F1190" s="1672"/>
      <c r="G1190" s="1672"/>
      <c r="H1190" s="1672"/>
      <c r="I1190" s="1672"/>
      <c r="J1190" s="1672"/>
      <c r="K1190" s="1672"/>
      <c r="L1190" s="1672"/>
      <c r="M1190" s="1672"/>
      <c r="N1190" s="1673"/>
    </row>
    <row r="1191" spans="8:8" ht="33.0" customHeight="1">
      <c r="A1191" s="1443"/>
      <c r="B1191" s="1449"/>
      <c r="C1191" s="1450"/>
      <c r="D1191" s="1451" t="str">
        <f>Master!$E$11</f>
        <v>P.S.-Bapini (Jodhpur)</v>
      </c>
      <c r="E1191" s="1452"/>
      <c r="F1191" s="1452"/>
      <c r="G1191" s="1452"/>
      <c r="H1191" s="1452"/>
      <c r="I1191" s="1452"/>
      <c r="J1191" s="1452"/>
      <c r="K1191" s="1452"/>
      <c r="L1191" s="1452"/>
      <c r="M1191" s="1452"/>
      <c r="N1191" s="1453"/>
    </row>
    <row r="1192" spans="8:8" ht="30.0" customHeight="1">
      <c r="A1192" s="1443"/>
      <c r="B1192" s="1454"/>
      <c r="C1192" s="1455" t="s">
        <v>151</v>
      </c>
      <c r="D1192" s="1456"/>
      <c r="E1192" s="1456"/>
      <c r="F1192" s="1456"/>
      <c r="G1192" s="1457"/>
      <c r="H1192" s="1458" t="s">
        <v>128</v>
      </c>
      <c r="I1192" s="1458"/>
      <c r="J1192" s="1674">
        <f>VLOOKUP(A1189,'Result Entry'!$B$6:$K$108,6,0)</f>
        <v>0.0</v>
      </c>
      <c r="K1192" s="1460" t="s">
        <v>69</v>
      </c>
      <c r="L1192" s="1461"/>
      <c r="M1192" s="1462">
        <f>Master!$E$14</f>
        <v>8.151106901E9</v>
      </c>
      <c r="N1192" s="1463"/>
    </row>
    <row r="1193" spans="8:8" ht="30.0" customHeight="1">
      <c r="A1193" s="1443"/>
      <c r="B1193" s="1464"/>
      <c r="C1193" s="1465"/>
      <c r="D1193" s="1466"/>
      <c r="E1193" s="1466"/>
      <c r="F1193" s="1466"/>
      <c r="G1193" s="1467"/>
      <c r="H1193" s="1468"/>
      <c r="I1193" s="1468"/>
      <c r="J1193" s="1675"/>
      <c r="K1193" s="1470" t="s">
        <v>67</v>
      </c>
      <c r="L1193" s="1471"/>
      <c r="M1193" s="1472"/>
      <c r="N1193" s="1473"/>
      <c r="O1193" s="23" t="s">
        <v>157</v>
      </c>
    </row>
    <row r="1194" spans="8:8" ht="30.0" customHeight="1">
      <c r="A1194" s="1443"/>
      <c r="B1194" s="1464"/>
      <c r="C1194" s="1474"/>
      <c r="D1194" s="1475"/>
      <c r="E1194" s="1475"/>
      <c r="F1194" s="1475"/>
      <c r="G1194" s="1476"/>
      <c r="H1194" s="1477"/>
      <c r="I1194" s="1477"/>
      <c r="J1194" s="1676"/>
      <c r="K1194" s="1479" t="s">
        <v>52</v>
      </c>
      <c r="L1194" s="1480"/>
      <c r="M1194" s="1481" t="str">
        <f>Master!$E$6</f>
        <v>2022-23</v>
      </c>
      <c r="N1194" s="1482"/>
    </row>
    <row r="1195" spans="8:8" ht="39.75" customHeight="1">
      <c r="A1195" s="1443"/>
      <c r="B1195" s="1483" t="s">
        <v>70</v>
      </c>
      <c r="C1195" s="1677" t="s">
        <v>21</v>
      </c>
      <c r="D1195" s="1678"/>
      <c r="E1195" s="1678"/>
      <c r="F1195" s="1679"/>
      <c r="G1195" s="1680" t="s">
        <v>150</v>
      </c>
      <c r="H1195" s="1681">
        <f>VLOOKUP($A1189,'Result Entry'!$B$9:$FW$108,4,0)</f>
        <v>0.0</v>
      </c>
      <c r="I1195" s="1681"/>
      <c r="J1195" s="1681"/>
      <c r="K1195" s="1681"/>
      <c r="L1195" s="1681"/>
      <c r="M1195" s="1681"/>
      <c r="N1195" s="1682"/>
    </row>
    <row r="1196" spans="8:8" ht="39.75" customHeight="1">
      <c r="A1196" s="1443"/>
      <c r="B1196" s="1483" t="s">
        <v>70</v>
      </c>
      <c r="C1196" s="1683" t="s">
        <v>23</v>
      </c>
      <c r="D1196" s="1684"/>
      <c r="E1196" s="1684"/>
      <c r="F1196" s="1685"/>
      <c r="G1196" s="1686" t="s">
        <v>150</v>
      </c>
      <c r="H1196" s="1687">
        <f>VLOOKUP($A1189,'Result Entry'!$B$9:$FW$108,7,0)</f>
        <v>0.0</v>
      </c>
      <c r="I1196" s="1687"/>
      <c r="J1196" s="1687"/>
      <c r="K1196" s="1687"/>
      <c r="L1196" s="1687"/>
      <c r="M1196" s="1687"/>
      <c r="N1196" s="1688"/>
    </row>
    <row r="1197" spans="8:8" ht="39.75" customHeight="1">
      <c r="A1197" s="1443"/>
      <c r="B1197" s="1483" t="s">
        <v>70</v>
      </c>
      <c r="C1197" s="1683" t="s">
        <v>24</v>
      </c>
      <c r="D1197" s="1684"/>
      <c r="E1197" s="1684"/>
      <c r="F1197" s="1685"/>
      <c r="G1197" s="1686" t="s">
        <v>150</v>
      </c>
      <c r="H1197" s="1687">
        <f>VLOOKUP($A1189,'Result Entry'!$B$9:$FW$108,8,0)</f>
        <v>0.0</v>
      </c>
      <c r="I1197" s="1687"/>
      <c r="J1197" s="1687"/>
      <c r="K1197" s="1687"/>
      <c r="L1197" s="1687"/>
      <c r="M1197" s="1687"/>
      <c r="N1197" s="1688"/>
    </row>
    <row r="1198" spans="8:8" ht="39.75" customHeight="1">
      <c r="A1198" s="1443"/>
      <c r="B1198" s="1483" t="s">
        <v>70</v>
      </c>
      <c r="C1198" s="1683" t="s">
        <v>53</v>
      </c>
      <c r="D1198" s="1684"/>
      <c r="E1198" s="1684"/>
      <c r="F1198" s="1685"/>
      <c r="G1198" s="1686" t="s">
        <v>150</v>
      </c>
      <c r="H1198" s="1687">
        <f>VLOOKUP($A1189,'Result Entry'!$B$9:$FW$108,9,0)</f>
        <v>0.0</v>
      </c>
      <c r="I1198" s="1687"/>
      <c r="J1198" s="1687"/>
      <c r="K1198" s="1687"/>
      <c r="L1198" s="1687"/>
      <c r="M1198" s="1687"/>
      <c r="N1198" s="1688"/>
    </row>
    <row r="1199" spans="8:8" ht="39.75" customHeight="1">
      <c r="A1199" s="1443"/>
      <c r="B1199" s="1483" t="s">
        <v>70</v>
      </c>
      <c r="C1199" s="1683" t="s">
        <v>54</v>
      </c>
      <c r="D1199" s="1684"/>
      <c r="E1199" s="1684"/>
      <c r="F1199" s="1685"/>
      <c r="G1199" s="1686" t="s">
        <v>150</v>
      </c>
      <c r="H1199" s="1689" t="str">
        <f>CONCATENATE('Result Entry'!$G$4,'Result Entry'!$J$4)</f>
        <v>11(A)</v>
      </c>
      <c r="I1199" s="1687"/>
      <c r="J1199" s="1687"/>
      <c r="K1199" s="1687"/>
      <c r="L1199" s="1687"/>
      <c r="M1199" s="1687"/>
      <c r="N1199" s="1688"/>
    </row>
    <row r="1200" spans="8:8" ht="39.75" customHeight="1">
      <c r="A1200" s="1443"/>
      <c r="B1200" s="1483" t="s">
        <v>70</v>
      </c>
      <c r="C1200" s="1690" t="s">
        <v>26</v>
      </c>
      <c r="D1200" s="1691"/>
      <c r="E1200" s="1691"/>
      <c r="F1200" s="1692"/>
      <c r="G1200" s="1693" t="s">
        <v>150</v>
      </c>
      <c r="H1200" s="1694">
        <f>VLOOKUP($A1189,'Result Entry'!$B$9:$FW$108,10,0)</f>
        <v>0.0</v>
      </c>
      <c r="I1200" s="1694"/>
      <c r="J1200" s="1694"/>
      <c r="K1200" s="1694"/>
      <c r="L1200" s="1694"/>
      <c r="M1200" s="1694"/>
      <c r="N1200" s="1695"/>
    </row>
    <row r="1201" spans="8:8" ht="30.0" customHeight="1">
      <c r="A1201" s="1443"/>
      <c r="B1201" s="1503" t="s">
        <v>70</v>
      </c>
      <c r="C1201" s="1696" t="s">
        <v>168</v>
      </c>
      <c r="D1201" s="1697"/>
      <c r="E1201" s="1698" t="s">
        <v>73</v>
      </c>
      <c r="F1201" s="1699" t="s">
        <v>74</v>
      </c>
      <c r="G1201" s="1700" t="s">
        <v>169</v>
      </c>
      <c r="H1201" s="1701" t="s">
        <v>56</v>
      </c>
      <c r="I1201" s="1702"/>
      <c r="J1201" s="1703" t="s">
        <v>85</v>
      </c>
      <c r="K1201" s="1704"/>
      <c r="L1201" s="1705" t="s">
        <v>170</v>
      </c>
      <c r="M1201" s="1706" t="s">
        <v>77</v>
      </c>
      <c r="N1201" s="1707" t="s">
        <v>99</v>
      </c>
    </row>
    <row r="1202" spans="8:8" ht="30.0" customHeight="1">
      <c r="A1202" s="1443"/>
      <c r="B1202" s="1503"/>
      <c r="C1202" s="1708"/>
      <c r="D1202" s="1709"/>
      <c r="E1202" s="1710"/>
      <c r="F1202" s="1711"/>
      <c r="G1202" s="1712"/>
      <c r="H1202" s="1713"/>
      <c r="I1202" s="1714"/>
      <c r="J1202" s="1715"/>
      <c r="K1202" s="1716"/>
      <c r="L1202" s="1717"/>
      <c r="M1202" s="1718"/>
      <c r="N1202" s="1719"/>
    </row>
    <row r="1203" spans="8:8" ht="39.75" customHeight="1">
      <c r="A1203" s="1443"/>
      <c r="B1203" s="1503" t="s">
        <v>70</v>
      </c>
      <c r="C1203" s="1528" t="s">
        <v>57</v>
      </c>
      <c r="D1203" s="1529"/>
      <c r="E1203" s="1720">
        <f>'Result Entry'!$L$7</f>
        <v>10.0</v>
      </c>
      <c r="F1203" s="1721">
        <f>'Result Entry'!$M$7</f>
        <v>10.0</v>
      </c>
      <c r="G1203" s="1722">
        <f t="shared" si="99" ref="G1203:G1208">SUM(E1203:F1203)</f>
        <v>20.0</v>
      </c>
      <c r="H1203" s="1723">
        <f>'Result Entry'!$AU$7</f>
        <v>70.0</v>
      </c>
      <c r="I1203" s="1724"/>
      <c r="J1203" s="1725">
        <f>'Result Entry'!$AY$7</f>
        <v>100.0</v>
      </c>
      <c r="K1203" s="1724"/>
      <c r="L1203" s="1722">
        <f t="shared" si="100" ref="L1203:L1208">SUM(H1203,J1203)</f>
        <v>170.0</v>
      </c>
      <c r="M1203" s="1726">
        <f t="shared" si="101" ref="M1203:M1208">SUM(G1203,L1203)</f>
        <v>190.0</v>
      </c>
      <c r="N1203" s="1727"/>
    </row>
    <row r="1204" spans="8:8" s="1538" ht="54.0" customFormat="1" customHeight="1">
      <c r="A1204" s="1443"/>
      <c r="B1204" s="1539" t="s">
        <v>70</v>
      </c>
      <c r="C1204" s="1540" t="str">
        <f>'Result Entry'!$L$3</f>
        <v>HINDI Comp.</v>
      </c>
      <c r="D1204" s="1541"/>
      <c r="E1204" s="1728">
        <f>IF($J1192="TC",0,IF($J1192="Nso",0,VLOOKUP($A1189,'Result Entry'!$B$9:$FW$108,11,0)))</f>
        <v>0.0</v>
      </c>
      <c r="F1204" s="1729">
        <f>IF($J1192="TC",0,IF($J1192="Nso",0,VLOOKUP($A1189,'Result Entry'!$B$9:$FW$108,12,0)))</f>
        <v>0.0</v>
      </c>
      <c r="G1204" s="1730">
        <f t="shared" si="99"/>
        <v>0.0</v>
      </c>
      <c r="H1204" s="1677">
        <f>IF($J1192="TC",0,IF($J1192="Nso",0,VLOOKUP($A1189,'Result Entry'!$B$9:$FW$108,16,0)))</f>
        <v>0.0</v>
      </c>
      <c r="I1204" s="1731"/>
      <c r="J1204" s="1732">
        <f>IF($J1192="TC",0,IF($J1192="Nso",0,VLOOKUP($A1189,'Result Entry'!$B$9:$FW$108,19,0)))</f>
        <v>0.0</v>
      </c>
      <c r="K1204" s="1731"/>
      <c r="L1204" s="1733">
        <f t="shared" si="100"/>
        <v>0.0</v>
      </c>
      <c r="M1204" s="1734">
        <f t="shared" si="101"/>
        <v>0.0</v>
      </c>
      <c r="N1204" s="1735" t="str">
        <f>IF($J1192="TC",0,IF($J1192="Nso",0,VLOOKUP($A1189,'Result Entry'!$B$9:$FW$108,24,0)))</f>
        <v/>
      </c>
    </row>
    <row r="1205" spans="8:8" s="1538" ht="54.0" customFormat="1" customHeight="1">
      <c r="A1205" s="1443"/>
      <c r="B1205" s="1539" t="s">
        <v>70</v>
      </c>
      <c r="C1205" s="1551" t="str">
        <f>'Result Entry'!$Z$3</f>
        <v>ENGLISH Comp.</v>
      </c>
      <c r="D1205" s="1552"/>
      <c r="E1205" s="1728">
        <f>IF($J1192="TC",0,IF($J1192="Nso",0,VLOOKUP($A1189,'Result Entry'!$B$9:$FW$108,25,0)))</f>
        <v>0.0</v>
      </c>
      <c r="F1205" s="1729">
        <f>IF($J1192="TC",0,IF($J1192="Nso",0,VLOOKUP($A1189,'Result Entry'!$B$9:$FW$108,26,0)))</f>
        <v>0.0</v>
      </c>
      <c r="G1205" s="1736">
        <f t="shared" si="99"/>
        <v>0.0</v>
      </c>
      <c r="H1205" s="1683">
        <f>IF($J1192="TC",0,IF($J1192="Nso",0,VLOOKUP($A1189,'Result Entry'!$B$9:$FW$108,30,0)))</f>
        <v>0.0</v>
      </c>
      <c r="I1205" s="1737"/>
      <c r="J1205" s="1738">
        <f>IF($J1192="TC",0,IF($J1192="Nso",0,VLOOKUP($A1189,'Result Entry'!$B$9:$FW$108,33,0)))</f>
        <v>0.0</v>
      </c>
      <c r="K1205" s="1737"/>
      <c r="L1205" s="1733">
        <f t="shared" si="100"/>
        <v>0.0</v>
      </c>
      <c r="M1205" s="1734">
        <f t="shared" si="101"/>
        <v>0.0</v>
      </c>
      <c r="N1205" s="1735" t="str">
        <f>IF($J1192="TC",0,IF($J1192="Nso",0,VLOOKUP($A1189,'Result Entry'!$B$9:$FW$108,38,0)))</f>
        <v/>
      </c>
    </row>
    <row r="1206" spans="8:8" s="1538" ht="54.0" customFormat="1" customHeight="1">
      <c r="A1206" s="1443"/>
      <c r="B1206" s="1539" t="s">
        <v>70</v>
      </c>
      <c r="C1206" s="1551" t="str">
        <f>'Result Entry'!$AO$3</f>
        <v>PHYSICS</v>
      </c>
      <c r="D1206" s="1552"/>
      <c r="E1206" s="1728">
        <f>IF($J1192="TC",0,IF($J1192="Nso",0,VLOOKUP($A1189,'Result Entry'!$B$9:$FW$108,39,0)))</f>
        <v>0.0</v>
      </c>
      <c r="F1206" s="1729">
        <f>IF($J1192="TC",0,IF($J1192="Nso",0,VLOOKUP($A1189,'Result Entry'!$B$9:$FW$108,40,0)))</f>
        <v>0.0</v>
      </c>
      <c r="G1206" s="1736">
        <f t="shared" si="99"/>
        <v>0.0</v>
      </c>
      <c r="H1206" s="1683">
        <f>IF($J1192="TC",0,IF($J1192="Nso",0,VLOOKUP($A1189,'Result Entry'!$B$9:$FW$108,45,0)))</f>
        <v>0.0</v>
      </c>
      <c r="I1206" s="1737"/>
      <c r="J1206" s="1738">
        <f>IF($J1192="TC",0,IF($J1192="Nso",0,VLOOKUP($A1189,'Result Entry'!$B$9:$FW$108,49,0)))</f>
        <v>0.0</v>
      </c>
      <c r="K1206" s="1737"/>
      <c r="L1206" s="1733">
        <f t="shared" si="100"/>
        <v>0.0</v>
      </c>
      <c r="M1206" s="1734">
        <f t="shared" si="101"/>
        <v>0.0</v>
      </c>
      <c r="N1206" s="1735" t="str">
        <f>IF($J1192="TC",0,IF($J1192="Nso",0,VLOOKUP($A1189,'Result Entry'!$B$9:$FW$108,54,0)))</f>
        <v/>
      </c>
    </row>
    <row r="1207" spans="8:8" s="1538" ht="54.0" customFormat="1" customHeight="1">
      <c r="A1207" s="1443"/>
      <c r="B1207" s="1539" t="s">
        <v>70</v>
      </c>
      <c r="C1207" s="1551" t="str">
        <f>'Result Entry'!$BF$3</f>
        <v>CHEMISTRY</v>
      </c>
      <c r="D1207" s="1552"/>
      <c r="E1207" s="1728" t="str">
        <f>IF($J1192="TC",0,IF($J1192="Nso",0,VLOOKUP($A1189,'Result Entry'!$B$9:$FW$108,55,0)))</f>
        <v/>
      </c>
      <c r="F1207" s="1729">
        <f>IF($J1192="TC",0,IF($J1192="Nso",0,VLOOKUP($A1189,'Result Entry'!$B$9:$FW$108,56,0)))</f>
        <v>0.0</v>
      </c>
      <c r="G1207" s="1736">
        <f t="shared" si="99"/>
        <v>0.0</v>
      </c>
      <c r="H1207" s="1683">
        <f>IF($J1192="TC",0,IF($J1192="Nso",0,VLOOKUP($A1189,'Result Entry'!$B$9:$FW$108,61,0)))</f>
        <v>0.0</v>
      </c>
      <c r="I1207" s="1737"/>
      <c r="J1207" s="1738">
        <f>IF($J1192="TC",0,IF($J1192="Nso",0,VLOOKUP($A1189,'Result Entry'!$B$9:$FW$108,65,0)))</f>
        <v>0.0</v>
      </c>
      <c r="K1207" s="1737"/>
      <c r="L1207" s="1733">
        <f t="shared" si="100"/>
        <v>0.0</v>
      </c>
      <c r="M1207" s="1734">
        <f t="shared" si="101"/>
        <v>0.0</v>
      </c>
      <c r="N1207" s="1735" t="str">
        <f>IF($J1192="TC",0,IF($J1192="Nso",0,VLOOKUP($A1189,'Result Entry'!$B$9:$FW$108,70,0)))</f>
        <v/>
      </c>
    </row>
    <row r="1208" spans="8:8" s="1538" ht="54.0" customFormat="1" customHeight="1">
      <c r="A1208" s="1443"/>
      <c r="B1208" s="1539" t="s">
        <v>70</v>
      </c>
      <c r="C1208" s="1551" t="str">
        <f>'Result Entry'!$BW$3</f>
        <v>BIOLOGY</v>
      </c>
      <c r="D1208" s="1552"/>
      <c r="E1208" s="1739" t="str">
        <f>IF($J1192="TC",0,IF($J1192="Nso",0,VLOOKUP($A1189,'Result Entry'!$B$9:$FW$108,71,0)))</f>
        <v/>
      </c>
      <c r="F1208" s="1740" t="str">
        <f>IF($J1192="TC",0,IF($J1192="Nso",0,VLOOKUP($A1189,'Result Entry'!$B$9:$FW$108,72,0)))</f>
        <v/>
      </c>
      <c r="G1208" s="1741">
        <f t="shared" si="99"/>
        <v>0.0</v>
      </c>
      <c r="H1208" s="1742">
        <f>IF($J1192="TC",0,IF($J1192="Nso",0,VLOOKUP($A1189,'Result Entry'!$B$9:$FW$108,77,0)))</f>
        <v>0.0</v>
      </c>
      <c r="I1208" s="1743"/>
      <c r="J1208" s="1744">
        <f>IF($J1192="TC",0,IF($J1192="Nso",0,VLOOKUP($A1189,'Result Entry'!$B$9:$FW$108,81,0)))</f>
        <v>0.0</v>
      </c>
      <c r="K1208" s="1743"/>
      <c r="L1208" s="1745">
        <f t="shared" si="100"/>
        <v>0.0</v>
      </c>
      <c r="M1208" s="1746">
        <f t="shared" si="101"/>
        <v>0.0</v>
      </c>
      <c r="N1208" s="1735">
        <f>IF($J1192="TC",0,IF($J1192="Nso",0,VLOOKUP($A1189,'Result Entry'!$B$9:$FW$108,86,0)))</f>
        <v>0.0</v>
      </c>
    </row>
    <row r="1209" spans="8:8" ht="39.75" customHeight="1">
      <c r="A1209" s="1443"/>
      <c r="B1209" s="1503" t="s">
        <v>70</v>
      </c>
      <c r="C1209" s="1565" t="s">
        <v>78</v>
      </c>
      <c r="D1209" s="1566"/>
      <c r="E1209" s="1567"/>
      <c r="F1209" s="1747" t="s">
        <v>79</v>
      </c>
      <c r="G1209" s="1748"/>
      <c r="H1209" s="1747" t="s">
        <v>80</v>
      </c>
      <c r="I1209" s="1749"/>
      <c r="J1209" s="1750" t="s">
        <v>42</v>
      </c>
      <c r="K1209" s="1797" t="s">
        <v>92</v>
      </c>
      <c r="L1209" s="1752" t="s">
        <v>40</v>
      </c>
      <c r="M1209" s="1753"/>
      <c r="N1209" s="1754" t="s">
        <v>44</v>
      </c>
    </row>
    <row r="1210" spans="8:8" ht="39.75" customHeight="1">
      <c r="A1210" s="1443"/>
      <c r="B1210" s="1503" t="s">
        <v>70</v>
      </c>
      <c r="C1210" s="1577"/>
      <c r="D1210" s="1578"/>
      <c r="E1210" s="1579"/>
      <c r="F1210" s="1755">
        <f>IF($J1192="TC",0,IF($J1192="Nso",0,VLOOKUP($A1189,'Result Entry'!$B$9:$FW$108,146,0)))</f>
        <v>0.0</v>
      </c>
      <c r="G1210" s="1756"/>
      <c r="H1210" s="1757">
        <f>IF($J1192="TC",0,IF($J1192="Nso",0,VLOOKUP($A1189,'Result Entry'!$B$9:$FW$108,147,0)))</f>
        <v>0.0</v>
      </c>
      <c r="I1210" s="1758"/>
      <c r="J1210" s="1584">
        <f>IF($J1192="TC",0,IF($J1192="Nso",0,VLOOKUP($A1189,'Result Entry'!$B$9:$FW$108,148,0)))</f>
        <v>0.0</v>
      </c>
      <c r="K1210" s="1759" t="str">
        <f>IF($J1192="TC",0,IF($J1192="Nso",0,VLOOKUP($A1189,'Result Entry'!$B$9:$FW$108,149,0)))</f>
        <v/>
      </c>
      <c r="L1210" s="1586">
        <f>IF($J1192="TC",0,IF($J1192="Nso",0,VLOOKUP($A1189,'Result Entry'!$B$9:$FW$108,150,0)))</f>
        <v>0.0</v>
      </c>
      <c r="M1210" s="1587"/>
      <c r="N1210" s="1588">
        <f>IF($J1192="TC",0,IF($J1192="Nso",0,VLOOKUP($A1189,'Result Entry'!$B$9:$FW$108,152,0)))</f>
        <v>0.0</v>
      </c>
    </row>
    <row r="1211" spans="8:8" ht="39.75" customHeight="1">
      <c r="A1211" s="1443"/>
      <c r="B1211" s="1503" t="s">
        <v>70</v>
      </c>
      <c r="C1211" s="1589" t="s">
        <v>59</v>
      </c>
      <c r="D1211" s="1590"/>
      <c r="E1211" s="1590"/>
      <c r="F1211" s="1590"/>
      <c r="G1211" s="1590"/>
      <c r="H1211" s="1591"/>
      <c r="I1211" s="1592" t="s">
        <v>60</v>
      </c>
      <c r="J1211" s="1593"/>
      <c r="K1211" s="1760">
        <f>VLOOKUP($A1189,'Result Entry'!$B$9:$FW$108,143,0)</f>
        <v>0.0</v>
      </c>
      <c r="L1211" s="1761"/>
      <c r="M1211" s="1596" t="s">
        <v>38</v>
      </c>
      <c r="N1211" s="1597"/>
    </row>
    <row r="1212" spans="8:8" ht="39.75" customHeight="1">
      <c r="A1212" s="1443"/>
      <c r="B1212" s="1503" t="s">
        <v>70</v>
      </c>
      <c r="C1212" s="1598" t="s">
        <v>55</v>
      </c>
      <c r="D1212" s="1599"/>
      <c r="E1212" s="1599"/>
      <c r="F1212" s="1600" t="s">
        <v>158</v>
      </c>
      <c r="G1212" s="1601"/>
      <c r="H1212" s="1602" t="s">
        <v>48</v>
      </c>
      <c r="I1212" s="1603" t="s">
        <v>61</v>
      </c>
      <c r="J1212" s="1604"/>
      <c r="K1212" s="1762">
        <f>VLOOKUP($A1189,'Result Entry'!$B$9:$FW$108,144,0)</f>
        <v>0.0</v>
      </c>
      <c r="L1212" s="1763"/>
      <c r="M1212" s="1607">
        <f>VLOOKUP($A1189,'Result Entry'!$B$9:$FW$108,145,0)</f>
        <v>0.0</v>
      </c>
      <c r="N1212" s="1608"/>
    </row>
    <row r="1213" spans="8:8" ht="39.75" customHeight="1">
      <c r="A1213" s="1443"/>
      <c r="B1213" s="1503" t="s">
        <v>70</v>
      </c>
      <c r="C1213" s="1598"/>
      <c r="D1213" s="1599"/>
      <c r="E1213" s="1599"/>
      <c r="F1213" s="1609"/>
      <c r="G1213" s="1610"/>
      <c r="H1213" s="1611" t="s">
        <v>100</v>
      </c>
      <c r="I1213" s="1612" t="s">
        <v>62</v>
      </c>
      <c r="J1213" s="1613"/>
      <c r="K1213" s="1764">
        <f>IF($J1192="TC","Transferred",IF($J1192="Nso","NameSeparated",VLOOKUP($A1189,'Result Entry'!$B$9:$FW$108,153,0)))</f>
        <v>0.0</v>
      </c>
      <c r="L1213" s="1764"/>
      <c r="M1213" s="1764"/>
      <c r="N1213" s="1765"/>
    </row>
    <row r="1214" spans="8:8" ht="39.75" customHeight="1">
      <c r="A1214" s="1443"/>
      <c r="B1214" s="1503" t="s">
        <v>70</v>
      </c>
      <c r="C1214" s="1766" t="str">
        <f>'Result Entry'!$DU$3</f>
        <v>Foundation Of Information Tech.</v>
      </c>
      <c r="D1214" s="1767"/>
      <c r="E1214" s="1768"/>
      <c r="F1214" s="1769" t="str">
        <f>IF($J1192="TC",0,IF($J1192="Nso",0,VLOOKUP($A1189,'Result Entry'!$B$9:$GS$108,170,0)))</f>
        <v/>
      </c>
      <c r="G1214" s="1769"/>
      <c r="H1214" s="1770">
        <f>IF($J1192="TC",0,IF($J1192="Nso",0,VLOOKUP($A1189,'Result Entry'!$B$9:$GS$108,112,0)))</f>
        <v>0.0</v>
      </c>
      <c r="I1214" s="1621" t="s">
        <v>72</v>
      </c>
      <c r="J1214" s="1622"/>
      <c r="K1214" s="1771">
        <f>'Result Entry'!$T$2</f>
        <v>45041.0</v>
      </c>
      <c r="L1214" s="1772"/>
      <c r="M1214" s="1772"/>
      <c r="N1214" s="1773"/>
    </row>
    <row r="1215" spans="8:8" ht="39.75" customHeight="1">
      <c r="A1215" s="1443"/>
      <c r="B1215" s="1503" t="s">
        <v>70</v>
      </c>
      <c r="C1215" s="1774" t="str">
        <f>'Result Entry'!$EI$3</f>
        <v>G.I.A.I.-II</v>
      </c>
      <c r="D1215" s="1775"/>
      <c r="E1215" s="1776"/>
      <c r="F1215" s="1769" t="str">
        <f>IF($J1192="TC",0,IF($J1192="Nso",0,VLOOKUP($A1189,'Result Entry'!$B$9:$GS$108,174,0)))</f>
        <v/>
      </c>
      <c r="G1215" s="1769"/>
      <c r="H1215" s="1770">
        <f>IF($J1192="TC",0,IF($J1192="Nso",0,VLOOKUP($A1189,'Result Entry'!$B$9:$GS$108,124,0)))</f>
        <v>0.0</v>
      </c>
      <c r="I1215" s="1626"/>
      <c r="J1215" s="1627"/>
      <c r="K1215" s="1627"/>
      <c r="L1215" s="1627"/>
      <c r="M1215" s="1627"/>
      <c r="N1215" s="1628"/>
    </row>
    <row r="1216" spans="8:8" ht="39.75" customHeight="1">
      <c r="A1216" s="1443"/>
      <c r="B1216" s="1503" t="s">
        <v>70</v>
      </c>
      <c r="C1216" s="1774" t="str">
        <f>'Result Entry'!$EU$3</f>
        <v>SOC.SER.PLAN</v>
      </c>
      <c r="D1216" s="1775"/>
      <c r="E1216" s="1776"/>
      <c r="F1216" s="1769">
        <f>IF($J1192="TC",0,IF($J1192="Nso",0,VLOOKUP($A1189,'Result Entry'!$B$9:$HS$108,178,0)))</f>
        <v>0.0</v>
      </c>
      <c r="G1216" s="1769"/>
      <c r="H1216" s="1770">
        <f>IF($J1192="TC",0,IF($J1192="Nso",0,VLOOKUP($A1189,'Result Entry'!$B$9:$GS$108,136,0)))</f>
        <v>0.0</v>
      </c>
      <c r="I1216" s="1629" t="s">
        <v>175</v>
      </c>
      <c r="J1216" s="1630"/>
      <c r="K1216" s="1798"/>
      <c r="L1216" s="1799"/>
      <c r="M1216" s="1799"/>
      <c r="N1216" s="1800"/>
    </row>
    <row r="1217" spans="8:8" ht="39.75" customHeight="1">
      <c r="A1217" s="1443"/>
      <c r="B1217" s="1503" t="s">
        <v>70</v>
      </c>
      <c r="C1217" s="1774" t="str">
        <f>'Result Entry'!$FG$3</f>
        <v>Jeewan Kaushal</v>
      </c>
      <c r="D1217" s="1775"/>
      <c r="E1217" s="1776"/>
      <c r="F1217" s="1769" t="str">
        <f>IF($J1192="TC",0,IF($J1192="Nso",0,VLOOKUP($A1189,'Result Entry'!$B$9:$HS$108,182,0)))</f>
        <v/>
      </c>
      <c r="G1217" s="1769"/>
      <c r="H1217" s="1770">
        <f>IF($J1192="TC",0,IF($J1192="Nso",0,VLOOKUP($A1189,'Result Entry'!$B$9:$HS$108,136,0)))</f>
        <v>0.0</v>
      </c>
      <c r="I1217" s="1629" t="s">
        <v>149</v>
      </c>
      <c r="J1217" s="1630"/>
      <c r="K1217" s="1630"/>
      <c r="L1217" s="1630"/>
      <c r="M1217" s="1630"/>
      <c r="N1217" s="1634"/>
    </row>
    <row r="1218" spans="8:8" ht="39.75" customHeight="1">
      <c r="A1218" s="1443"/>
      <c r="B1218" s="1483" t="s">
        <v>70</v>
      </c>
      <c r="C1218" s="1777" t="s">
        <v>181</v>
      </c>
      <c r="D1218" s="1778"/>
      <c r="E1218" s="1779"/>
      <c r="F1218" s="1780" t="s">
        <v>182</v>
      </c>
      <c r="G1218" s="1781"/>
      <c r="H1218" s="1782" t="s">
        <v>31</v>
      </c>
      <c r="I1218" s="1629" t="s">
        <v>176</v>
      </c>
      <c r="J1218" s="1630"/>
      <c r="K1218" s="1630"/>
      <c r="L1218" s="1630"/>
      <c r="M1218" s="1630"/>
      <c r="N1218" s="1634"/>
    </row>
    <row r="1219" spans="8:8" ht="39.75" customHeight="1">
      <c r="A1219" s="1443"/>
      <c r="B1219" s="1483" t="s">
        <v>70</v>
      </c>
      <c r="C1219" s="1783"/>
      <c r="D1219" s="1784"/>
      <c r="E1219" s="1785"/>
      <c r="F1219" s="1786" t="s">
        <v>183</v>
      </c>
      <c r="G1219" s="1787"/>
      <c r="H1219" s="1788" t="s">
        <v>180</v>
      </c>
      <c r="I1219" s="1647" t="s">
        <v>68</v>
      </c>
      <c r="J1219" s="1648"/>
      <c r="K1219" s="1648"/>
      <c r="L1219" s="1648"/>
      <c r="M1219" s="1648"/>
      <c r="N1219" s="1649"/>
    </row>
    <row r="1220" spans="8:8" ht="39.75" customHeight="1">
      <c r="A1220" s="1443"/>
      <c r="B1220" s="1483" t="s">
        <v>70</v>
      </c>
      <c r="C1220" s="1783"/>
      <c r="D1220" s="1784"/>
      <c r="E1220" s="1785"/>
      <c r="F1220" s="1786" t="s">
        <v>186</v>
      </c>
      <c r="G1220" s="1787"/>
      <c r="H1220" s="1788" t="s">
        <v>63</v>
      </c>
      <c r="I1220" s="1650"/>
      <c r="J1220" s="1651"/>
      <c r="K1220" s="1651"/>
      <c r="L1220" s="1651"/>
      <c r="M1220" s="1651"/>
      <c r="N1220" s="1652"/>
    </row>
    <row r="1221" spans="8:8" ht="39.75" customHeight="1">
      <c r="A1221" s="1443"/>
      <c r="B1221" s="1483" t="s">
        <v>70</v>
      </c>
      <c r="C1221" s="1783"/>
      <c r="D1221" s="1784"/>
      <c r="E1221" s="1785"/>
      <c r="F1221" s="1786" t="s">
        <v>187</v>
      </c>
      <c r="G1221" s="1787"/>
      <c r="H1221" s="1788" t="s">
        <v>64</v>
      </c>
      <c r="I1221" s="1650"/>
      <c r="J1221" s="1651"/>
      <c r="K1221" s="1651"/>
      <c r="L1221" s="1651"/>
      <c r="M1221" s="1651"/>
      <c r="N1221" s="1652"/>
    </row>
    <row r="1222" spans="8:8" ht="39.75" customHeight="1">
      <c r="A1222" s="1443"/>
      <c r="B1222" s="1483" t="s">
        <v>70</v>
      </c>
      <c r="C1222" s="1783"/>
      <c r="D1222" s="1784"/>
      <c r="E1222" s="1785"/>
      <c r="F1222" s="1786" t="s">
        <v>184</v>
      </c>
      <c r="G1222" s="1787"/>
      <c r="H1222" s="1788" t="s">
        <v>66</v>
      </c>
      <c r="I1222" s="1653" t="s">
        <v>81</v>
      </c>
      <c r="J1222" s="1654"/>
      <c r="K1222" s="1654"/>
      <c r="L1222" s="1654"/>
      <c r="M1222" s="1654"/>
      <c r="N1222" s="1655"/>
    </row>
    <row r="1223" spans="8:8" ht="39.75" customHeight="1">
      <c r="A1223" s="1443"/>
      <c r="B1223" s="1656" t="s">
        <v>70</v>
      </c>
      <c r="C1223" s="1789"/>
      <c r="D1223" s="1790"/>
      <c r="E1223" s="1791"/>
      <c r="F1223" s="1792" t="s">
        <v>185</v>
      </c>
      <c r="G1223" s="1793"/>
      <c r="H1223" s="1794" t="s">
        <v>65</v>
      </c>
      <c r="I1223" s="1663"/>
      <c r="J1223" s="1664"/>
      <c r="K1223" s="1664"/>
      <c r="L1223" s="1664"/>
      <c r="M1223" s="1664"/>
      <c r="N1223" s="1665"/>
    </row>
    <row r="1224" spans="8:8" s="927" ht="123.75" customFormat="1" customHeight="1">
      <c r="A1224" s="1439"/>
      <c r="B1224" s="1795"/>
      <c r="C1224" s="1796"/>
      <c r="D1224" s="1796"/>
      <c r="E1224" s="1796"/>
      <c r="F1224" s="1796"/>
      <c r="G1224" s="1796"/>
      <c r="H1224" s="1796"/>
      <c r="I1224" s="1796"/>
      <c r="J1224" s="1796"/>
      <c r="K1224" s="1796"/>
      <c r="L1224" s="1796"/>
      <c r="M1224" s="1796"/>
      <c r="N1224" s="1796"/>
    </row>
    <row r="1225" spans="8:8" ht="24.75" customHeight="1">
      <c r="A1225" s="1441">
        <f>A1189+1</f>
        <v>35.0</v>
      </c>
      <c r="B1225" s="1442" t="s">
        <v>51</v>
      </c>
      <c r="C1225" s="1442"/>
      <c r="D1225" s="1442"/>
      <c r="E1225" s="1442"/>
      <c r="F1225" s="1442"/>
      <c r="G1225" s="1442"/>
      <c r="H1225" s="1442"/>
      <c r="I1225" s="1442"/>
      <c r="J1225" s="1442"/>
      <c r="K1225" s="1442"/>
      <c r="L1225" s="1442"/>
      <c r="M1225" s="1442"/>
      <c r="N1225" s="1442"/>
    </row>
    <row r="1226" spans="8:8" ht="62.25" customHeight="1">
      <c r="A1226" s="1443"/>
      <c r="B1226" s="1444"/>
      <c r="C1226" s="1445"/>
      <c r="D1226" s="1671" t="str">
        <f>Master!$E$8</f>
        <v>Govt. Sr. Secondary School </v>
      </c>
      <c r="E1226" s="1672"/>
      <c r="F1226" s="1672"/>
      <c r="G1226" s="1672"/>
      <c r="H1226" s="1672"/>
      <c r="I1226" s="1672"/>
      <c r="J1226" s="1672"/>
      <c r="K1226" s="1672"/>
      <c r="L1226" s="1672"/>
      <c r="M1226" s="1672"/>
      <c r="N1226" s="1673"/>
    </row>
    <row r="1227" spans="8:8" ht="33.0" customHeight="1">
      <c r="A1227" s="1443"/>
      <c r="B1227" s="1449"/>
      <c r="C1227" s="1450"/>
      <c r="D1227" s="1451" t="str">
        <f>Master!$E$11</f>
        <v>P.S.-Bapini (Jodhpur)</v>
      </c>
      <c r="E1227" s="1452"/>
      <c r="F1227" s="1452"/>
      <c r="G1227" s="1452"/>
      <c r="H1227" s="1452"/>
      <c r="I1227" s="1452"/>
      <c r="J1227" s="1452"/>
      <c r="K1227" s="1452"/>
      <c r="L1227" s="1452"/>
      <c r="M1227" s="1452"/>
      <c r="N1227" s="1453"/>
    </row>
    <row r="1228" spans="8:8" ht="30.0" customHeight="1">
      <c r="A1228" s="1443"/>
      <c r="B1228" s="1454"/>
      <c r="C1228" s="1455" t="s">
        <v>151</v>
      </c>
      <c r="D1228" s="1456"/>
      <c r="E1228" s="1456"/>
      <c r="F1228" s="1456"/>
      <c r="G1228" s="1457"/>
      <c r="H1228" s="1458" t="s">
        <v>128</v>
      </c>
      <c r="I1228" s="1458"/>
      <c r="J1228" s="1674">
        <f>VLOOKUP(A1225,'Result Entry'!$B$6:$K$108,6,0)</f>
        <v>0.0</v>
      </c>
      <c r="K1228" s="1460" t="s">
        <v>69</v>
      </c>
      <c r="L1228" s="1461"/>
      <c r="M1228" s="1462">
        <f>Master!$E$14</f>
        <v>8.151106901E9</v>
      </c>
      <c r="N1228" s="1463"/>
    </row>
    <row r="1229" spans="8:8" ht="30.0" customHeight="1">
      <c r="A1229" s="1443"/>
      <c r="B1229" s="1464"/>
      <c r="C1229" s="1465"/>
      <c r="D1229" s="1466"/>
      <c r="E1229" s="1466"/>
      <c r="F1229" s="1466"/>
      <c r="G1229" s="1467"/>
      <c r="H1229" s="1468"/>
      <c r="I1229" s="1468"/>
      <c r="J1229" s="1675"/>
      <c r="K1229" s="1470" t="s">
        <v>67</v>
      </c>
      <c r="L1229" s="1471"/>
      <c r="M1229" s="1472"/>
      <c r="N1229" s="1473"/>
      <c r="O1229" s="23" t="s">
        <v>157</v>
      </c>
    </row>
    <row r="1230" spans="8:8" ht="30.0" customHeight="1">
      <c r="A1230" s="1443"/>
      <c r="B1230" s="1464"/>
      <c r="C1230" s="1474"/>
      <c r="D1230" s="1475"/>
      <c r="E1230" s="1475"/>
      <c r="F1230" s="1475"/>
      <c r="G1230" s="1476"/>
      <c r="H1230" s="1477"/>
      <c r="I1230" s="1477"/>
      <c r="J1230" s="1676"/>
      <c r="K1230" s="1479" t="s">
        <v>52</v>
      </c>
      <c r="L1230" s="1480"/>
      <c r="M1230" s="1481" t="str">
        <f>Master!$E$6</f>
        <v>2022-23</v>
      </c>
      <c r="N1230" s="1482"/>
    </row>
    <row r="1231" spans="8:8" ht="39.75" customHeight="1">
      <c r="A1231" s="1443"/>
      <c r="B1231" s="1483" t="s">
        <v>70</v>
      </c>
      <c r="C1231" s="1677" t="s">
        <v>21</v>
      </c>
      <c r="D1231" s="1678"/>
      <c r="E1231" s="1678"/>
      <c r="F1231" s="1679"/>
      <c r="G1231" s="1680" t="s">
        <v>150</v>
      </c>
      <c r="H1231" s="1681">
        <f>VLOOKUP($A1225,'Result Entry'!$B$9:$FW$108,4,0)</f>
        <v>0.0</v>
      </c>
      <c r="I1231" s="1681"/>
      <c r="J1231" s="1681"/>
      <c r="K1231" s="1681"/>
      <c r="L1231" s="1681"/>
      <c r="M1231" s="1681"/>
      <c r="N1231" s="1682"/>
    </row>
    <row r="1232" spans="8:8" ht="39.75" customHeight="1">
      <c r="A1232" s="1443"/>
      <c r="B1232" s="1483" t="s">
        <v>70</v>
      </c>
      <c r="C1232" s="1683" t="s">
        <v>23</v>
      </c>
      <c r="D1232" s="1684"/>
      <c r="E1232" s="1684"/>
      <c r="F1232" s="1685"/>
      <c r="G1232" s="1686" t="s">
        <v>150</v>
      </c>
      <c r="H1232" s="1687">
        <f>VLOOKUP($A1225,'Result Entry'!$B$9:$FW$108,7,0)</f>
        <v>0.0</v>
      </c>
      <c r="I1232" s="1687"/>
      <c r="J1232" s="1687"/>
      <c r="K1232" s="1687"/>
      <c r="L1232" s="1687"/>
      <c r="M1232" s="1687"/>
      <c r="N1232" s="1688"/>
    </row>
    <row r="1233" spans="8:8" ht="39.75" customHeight="1">
      <c r="A1233" s="1443"/>
      <c r="B1233" s="1483" t="s">
        <v>70</v>
      </c>
      <c r="C1233" s="1683" t="s">
        <v>24</v>
      </c>
      <c r="D1233" s="1684"/>
      <c r="E1233" s="1684"/>
      <c r="F1233" s="1685"/>
      <c r="G1233" s="1686" t="s">
        <v>150</v>
      </c>
      <c r="H1233" s="1687">
        <f>VLOOKUP($A1225,'Result Entry'!$B$9:$FW$108,8,0)</f>
        <v>0.0</v>
      </c>
      <c r="I1233" s="1687"/>
      <c r="J1233" s="1687"/>
      <c r="K1233" s="1687"/>
      <c r="L1233" s="1687"/>
      <c r="M1233" s="1687"/>
      <c r="N1233" s="1688"/>
    </row>
    <row r="1234" spans="8:8" ht="39.75" customHeight="1">
      <c r="A1234" s="1443"/>
      <c r="B1234" s="1483" t="s">
        <v>70</v>
      </c>
      <c r="C1234" s="1683" t="s">
        <v>53</v>
      </c>
      <c r="D1234" s="1684"/>
      <c r="E1234" s="1684"/>
      <c r="F1234" s="1685"/>
      <c r="G1234" s="1686" t="s">
        <v>150</v>
      </c>
      <c r="H1234" s="1687">
        <f>VLOOKUP($A1225,'Result Entry'!$B$9:$FW$108,9,0)</f>
        <v>0.0</v>
      </c>
      <c r="I1234" s="1687"/>
      <c r="J1234" s="1687"/>
      <c r="K1234" s="1687"/>
      <c r="L1234" s="1687"/>
      <c r="M1234" s="1687"/>
      <c r="N1234" s="1688"/>
    </row>
    <row r="1235" spans="8:8" ht="39.75" customHeight="1">
      <c r="A1235" s="1443"/>
      <c r="B1235" s="1483" t="s">
        <v>70</v>
      </c>
      <c r="C1235" s="1683" t="s">
        <v>54</v>
      </c>
      <c r="D1235" s="1684"/>
      <c r="E1235" s="1684"/>
      <c r="F1235" s="1685"/>
      <c r="G1235" s="1686" t="s">
        <v>150</v>
      </c>
      <c r="H1235" s="1689" t="str">
        <f>CONCATENATE('Result Entry'!$G$4,'Result Entry'!$J$4)</f>
        <v>11(A)</v>
      </c>
      <c r="I1235" s="1687"/>
      <c r="J1235" s="1687"/>
      <c r="K1235" s="1687"/>
      <c r="L1235" s="1687"/>
      <c r="M1235" s="1687"/>
      <c r="N1235" s="1688"/>
    </row>
    <row r="1236" spans="8:8" ht="39.75" customHeight="1">
      <c r="A1236" s="1443"/>
      <c r="B1236" s="1483" t="s">
        <v>70</v>
      </c>
      <c r="C1236" s="1690" t="s">
        <v>26</v>
      </c>
      <c r="D1236" s="1691"/>
      <c r="E1236" s="1691"/>
      <c r="F1236" s="1692"/>
      <c r="G1236" s="1693" t="s">
        <v>150</v>
      </c>
      <c r="H1236" s="1694">
        <f>VLOOKUP($A1225,'Result Entry'!$B$9:$FW$108,10,0)</f>
        <v>0.0</v>
      </c>
      <c r="I1236" s="1694"/>
      <c r="J1236" s="1694"/>
      <c r="K1236" s="1694"/>
      <c r="L1236" s="1694"/>
      <c r="M1236" s="1694"/>
      <c r="N1236" s="1695"/>
    </row>
    <row r="1237" spans="8:8" ht="30.0" customHeight="1">
      <c r="A1237" s="1443"/>
      <c r="B1237" s="1503" t="s">
        <v>70</v>
      </c>
      <c r="C1237" s="1696" t="s">
        <v>168</v>
      </c>
      <c r="D1237" s="1697"/>
      <c r="E1237" s="1698" t="s">
        <v>73</v>
      </c>
      <c r="F1237" s="1699" t="s">
        <v>74</v>
      </c>
      <c r="G1237" s="1700" t="s">
        <v>169</v>
      </c>
      <c r="H1237" s="1701" t="s">
        <v>56</v>
      </c>
      <c r="I1237" s="1702"/>
      <c r="J1237" s="1703" t="s">
        <v>85</v>
      </c>
      <c r="K1237" s="1704"/>
      <c r="L1237" s="1705" t="s">
        <v>170</v>
      </c>
      <c r="M1237" s="1706" t="s">
        <v>77</v>
      </c>
      <c r="N1237" s="1707" t="s">
        <v>99</v>
      </c>
    </row>
    <row r="1238" spans="8:8" ht="30.0" customHeight="1">
      <c r="A1238" s="1443"/>
      <c r="B1238" s="1503"/>
      <c r="C1238" s="1708"/>
      <c r="D1238" s="1709"/>
      <c r="E1238" s="1710"/>
      <c r="F1238" s="1711"/>
      <c r="G1238" s="1712"/>
      <c r="H1238" s="1713"/>
      <c r="I1238" s="1714"/>
      <c r="J1238" s="1715"/>
      <c r="K1238" s="1716"/>
      <c r="L1238" s="1717"/>
      <c r="M1238" s="1718"/>
      <c r="N1238" s="1719"/>
    </row>
    <row r="1239" spans="8:8" ht="39.75" customHeight="1">
      <c r="A1239" s="1443"/>
      <c r="B1239" s="1503" t="s">
        <v>70</v>
      </c>
      <c r="C1239" s="1528" t="s">
        <v>57</v>
      </c>
      <c r="D1239" s="1529"/>
      <c r="E1239" s="1720">
        <f>'Result Entry'!$L$7</f>
        <v>10.0</v>
      </c>
      <c r="F1239" s="1721">
        <f>'Result Entry'!$M$7</f>
        <v>10.0</v>
      </c>
      <c r="G1239" s="1722">
        <f t="shared" si="102" ref="G1239:G1244">SUM(E1239:F1239)</f>
        <v>20.0</v>
      </c>
      <c r="H1239" s="1723">
        <f>'Result Entry'!$AU$7</f>
        <v>70.0</v>
      </c>
      <c r="I1239" s="1724"/>
      <c r="J1239" s="1725">
        <f>'Result Entry'!$AY$7</f>
        <v>100.0</v>
      </c>
      <c r="K1239" s="1724"/>
      <c r="L1239" s="1722">
        <f t="shared" si="103" ref="L1239:L1244">SUM(H1239,J1239)</f>
        <v>170.0</v>
      </c>
      <c r="M1239" s="1726">
        <f t="shared" si="104" ref="M1239:M1244">SUM(G1239,L1239)</f>
        <v>190.0</v>
      </c>
      <c r="N1239" s="1727"/>
    </row>
    <row r="1240" spans="8:8" s="1538" ht="54.0" customFormat="1" customHeight="1">
      <c r="A1240" s="1443"/>
      <c r="B1240" s="1539" t="s">
        <v>70</v>
      </c>
      <c r="C1240" s="1540" t="str">
        <f>'Result Entry'!$L$3</f>
        <v>HINDI Comp.</v>
      </c>
      <c r="D1240" s="1541"/>
      <c r="E1240" s="1728">
        <f>IF($J1228="TC",0,IF($J1228="Nso",0,VLOOKUP($A1225,'Result Entry'!$B$9:$FW$108,11,0)))</f>
        <v>0.0</v>
      </c>
      <c r="F1240" s="1729">
        <f>IF($J1228="TC",0,IF($J1228="Nso",0,VLOOKUP($A1225,'Result Entry'!$B$9:$FW$108,12,0)))</f>
        <v>0.0</v>
      </c>
      <c r="G1240" s="1730">
        <f t="shared" si="102"/>
        <v>0.0</v>
      </c>
      <c r="H1240" s="1677">
        <f>IF($J1228="TC",0,IF($J1228="Nso",0,VLOOKUP($A1225,'Result Entry'!$B$9:$FW$108,16,0)))</f>
        <v>0.0</v>
      </c>
      <c r="I1240" s="1731"/>
      <c r="J1240" s="1732">
        <f>IF($J1228="TC",0,IF($J1228="Nso",0,VLOOKUP($A1225,'Result Entry'!$B$9:$FW$108,19,0)))</f>
        <v>0.0</v>
      </c>
      <c r="K1240" s="1731"/>
      <c r="L1240" s="1733">
        <f t="shared" si="103"/>
        <v>0.0</v>
      </c>
      <c r="M1240" s="1734">
        <f t="shared" si="104"/>
        <v>0.0</v>
      </c>
      <c r="N1240" s="1735" t="str">
        <f>IF($J1228="TC",0,IF($J1228="Nso",0,VLOOKUP($A1225,'Result Entry'!$B$9:$FW$108,24,0)))</f>
        <v/>
      </c>
    </row>
    <row r="1241" spans="8:8" s="1538" ht="54.0" customFormat="1" customHeight="1">
      <c r="A1241" s="1443"/>
      <c r="B1241" s="1539" t="s">
        <v>70</v>
      </c>
      <c r="C1241" s="1551" t="str">
        <f>'Result Entry'!$Z$3</f>
        <v>ENGLISH Comp.</v>
      </c>
      <c r="D1241" s="1552"/>
      <c r="E1241" s="1728">
        <f>IF($J1228="TC",0,IF($J1228="Nso",0,VLOOKUP($A1225,'Result Entry'!$B$9:$FW$108,25,0)))</f>
        <v>0.0</v>
      </c>
      <c r="F1241" s="1729">
        <f>IF($J1228="TC",0,IF($J1228="Nso",0,VLOOKUP($A1225,'Result Entry'!$B$9:$FW$108,26,0)))</f>
        <v>0.0</v>
      </c>
      <c r="G1241" s="1736">
        <f t="shared" si="102"/>
        <v>0.0</v>
      </c>
      <c r="H1241" s="1683">
        <f>IF($J1228="TC",0,IF($J1228="Nso",0,VLOOKUP($A1225,'Result Entry'!$B$9:$FW$108,30,0)))</f>
        <v>0.0</v>
      </c>
      <c r="I1241" s="1737"/>
      <c r="J1241" s="1738">
        <f>IF($J1228="TC",0,IF($J1228="Nso",0,VLOOKUP($A1225,'Result Entry'!$B$9:$FW$108,33,0)))</f>
        <v>0.0</v>
      </c>
      <c r="K1241" s="1737"/>
      <c r="L1241" s="1733">
        <f t="shared" si="103"/>
        <v>0.0</v>
      </c>
      <c r="M1241" s="1734">
        <f t="shared" si="104"/>
        <v>0.0</v>
      </c>
      <c r="N1241" s="1735" t="str">
        <f>IF($J1228="TC",0,IF($J1228="Nso",0,VLOOKUP($A1225,'Result Entry'!$B$9:$FW$108,38,0)))</f>
        <v/>
      </c>
    </row>
    <row r="1242" spans="8:8" s="1538" ht="54.0" customFormat="1" customHeight="1">
      <c r="A1242" s="1443"/>
      <c r="B1242" s="1539" t="s">
        <v>70</v>
      </c>
      <c r="C1242" s="1551" t="str">
        <f>'Result Entry'!$AO$3</f>
        <v>PHYSICS</v>
      </c>
      <c r="D1242" s="1552"/>
      <c r="E1242" s="1728">
        <f>IF($J1228="TC",0,IF($J1228="Nso",0,VLOOKUP($A1225,'Result Entry'!$B$9:$FW$108,39,0)))</f>
        <v>0.0</v>
      </c>
      <c r="F1242" s="1729">
        <f>IF($J1228="TC",0,IF($J1228="Nso",0,VLOOKUP($A1225,'Result Entry'!$B$9:$FW$108,40,0)))</f>
        <v>0.0</v>
      </c>
      <c r="G1242" s="1736">
        <f t="shared" si="102"/>
        <v>0.0</v>
      </c>
      <c r="H1242" s="1683">
        <f>IF($J1228="TC",0,IF($J1228="Nso",0,VLOOKUP($A1225,'Result Entry'!$B$9:$FW$108,45,0)))</f>
        <v>0.0</v>
      </c>
      <c r="I1242" s="1737"/>
      <c r="J1242" s="1738">
        <f>IF($J1228="TC",0,IF($J1228="Nso",0,VLOOKUP($A1225,'Result Entry'!$B$9:$FW$108,49,0)))</f>
        <v>0.0</v>
      </c>
      <c r="K1242" s="1737"/>
      <c r="L1242" s="1733">
        <f t="shared" si="103"/>
        <v>0.0</v>
      </c>
      <c r="M1242" s="1734">
        <f t="shared" si="104"/>
        <v>0.0</v>
      </c>
      <c r="N1242" s="1735" t="str">
        <f>IF($J1228="TC",0,IF($J1228="Nso",0,VLOOKUP($A1225,'Result Entry'!$B$9:$FW$108,54,0)))</f>
        <v/>
      </c>
    </row>
    <row r="1243" spans="8:8" s="1538" ht="54.0" customFormat="1" customHeight="1">
      <c r="A1243" s="1443"/>
      <c r="B1243" s="1539" t="s">
        <v>70</v>
      </c>
      <c r="C1243" s="1551" t="str">
        <f>'Result Entry'!$BF$3</f>
        <v>CHEMISTRY</v>
      </c>
      <c r="D1243" s="1552"/>
      <c r="E1243" s="1728" t="str">
        <f>IF($J1228="TC",0,IF($J1228="Nso",0,VLOOKUP($A1225,'Result Entry'!$B$9:$FW$108,55,0)))</f>
        <v/>
      </c>
      <c r="F1243" s="1729">
        <f>IF($J1228="TC",0,IF($J1228="Nso",0,VLOOKUP($A1225,'Result Entry'!$B$9:$FW$108,56,0)))</f>
        <v>0.0</v>
      </c>
      <c r="G1243" s="1736">
        <f t="shared" si="102"/>
        <v>0.0</v>
      </c>
      <c r="H1243" s="1683">
        <f>IF($J1228="TC",0,IF($J1228="Nso",0,VLOOKUP($A1225,'Result Entry'!$B$9:$FW$108,61,0)))</f>
        <v>0.0</v>
      </c>
      <c r="I1243" s="1737"/>
      <c r="J1243" s="1738">
        <f>IF($J1228="TC",0,IF($J1228="Nso",0,VLOOKUP($A1225,'Result Entry'!$B$9:$FW$108,65,0)))</f>
        <v>0.0</v>
      </c>
      <c r="K1243" s="1737"/>
      <c r="L1243" s="1733">
        <f t="shared" si="103"/>
        <v>0.0</v>
      </c>
      <c r="M1243" s="1734">
        <f t="shared" si="104"/>
        <v>0.0</v>
      </c>
      <c r="N1243" s="1735" t="str">
        <f>IF($J1228="TC",0,IF($J1228="Nso",0,VLOOKUP($A1225,'Result Entry'!$B$9:$FW$108,70,0)))</f>
        <v/>
      </c>
    </row>
    <row r="1244" spans="8:8" s="1538" ht="54.0" customFormat="1" customHeight="1">
      <c r="A1244" s="1443"/>
      <c r="B1244" s="1539" t="s">
        <v>70</v>
      </c>
      <c r="C1244" s="1551" t="str">
        <f>'Result Entry'!$BW$3</f>
        <v>BIOLOGY</v>
      </c>
      <c r="D1244" s="1552"/>
      <c r="E1244" s="1739" t="str">
        <f>IF($J1228="TC",0,IF($J1228="Nso",0,VLOOKUP($A1225,'Result Entry'!$B$9:$FW$108,71,0)))</f>
        <v/>
      </c>
      <c r="F1244" s="1740" t="str">
        <f>IF($J1228="TC",0,IF($J1228="Nso",0,VLOOKUP($A1225,'Result Entry'!$B$9:$FW$108,72,0)))</f>
        <v/>
      </c>
      <c r="G1244" s="1741">
        <f t="shared" si="102"/>
        <v>0.0</v>
      </c>
      <c r="H1244" s="1742">
        <f>IF($J1228="TC",0,IF($J1228="Nso",0,VLOOKUP($A1225,'Result Entry'!$B$9:$FW$108,77,0)))</f>
        <v>0.0</v>
      </c>
      <c r="I1244" s="1743"/>
      <c r="J1244" s="1744">
        <f>IF($J1228="TC",0,IF($J1228="Nso",0,VLOOKUP($A1225,'Result Entry'!$B$9:$FW$108,81,0)))</f>
        <v>0.0</v>
      </c>
      <c r="K1244" s="1743"/>
      <c r="L1244" s="1745">
        <f t="shared" si="103"/>
        <v>0.0</v>
      </c>
      <c r="M1244" s="1746">
        <f t="shared" si="104"/>
        <v>0.0</v>
      </c>
      <c r="N1244" s="1735">
        <f>IF($J1228="TC",0,IF($J1228="Nso",0,VLOOKUP($A1225,'Result Entry'!$B$9:$FW$108,86,0)))</f>
        <v>0.0</v>
      </c>
    </row>
    <row r="1245" spans="8:8" ht="39.75" customHeight="1">
      <c r="A1245" s="1443"/>
      <c r="B1245" s="1503" t="s">
        <v>70</v>
      </c>
      <c r="C1245" s="1565" t="s">
        <v>78</v>
      </c>
      <c r="D1245" s="1566"/>
      <c r="E1245" s="1567"/>
      <c r="F1245" s="1747" t="s">
        <v>79</v>
      </c>
      <c r="G1245" s="1748"/>
      <c r="H1245" s="1747" t="s">
        <v>80</v>
      </c>
      <c r="I1245" s="1749"/>
      <c r="J1245" s="1750" t="s">
        <v>42</v>
      </c>
      <c r="K1245" s="1797" t="s">
        <v>92</v>
      </c>
      <c r="L1245" s="1752" t="s">
        <v>40</v>
      </c>
      <c r="M1245" s="1753"/>
      <c r="N1245" s="1754" t="s">
        <v>44</v>
      </c>
    </row>
    <row r="1246" spans="8:8" ht="39.75" customHeight="1">
      <c r="A1246" s="1443"/>
      <c r="B1246" s="1503" t="s">
        <v>70</v>
      </c>
      <c r="C1246" s="1577"/>
      <c r="D1246" s="1578"/>
      <c r="E1246" s="1579"/>
      <c r="F1246" s="1755">
        <f>IF($J1228="TC",0,IF($J1228="Nso",0,VLOOKUP($A1225,'Result Entry'!$B$9:$FW$108,146,0)))</f>
        <v>0.0</v>
      </c>
      <c r="G1246" s="1756"/>
      <c r="H1246" s="1757">
        <f>IF($J1228="TC",0,IF($J1228="Nso",0,VLOOKUP($A1225,'Result Entry'!$B$9:$FW$108,147,0)))</f>
        <v>0.0</v>
      </c>
      <c r="I1246" s="1758"/>
      <c r="J1246" s="1584">
        <f>IF($J1228="TC",0,IF($J1228="Nso",0,VLOOKUP($A1225,'Result Entry'!$B$9:$FW$108,148,0)))</f>
        <v>0.0</v>
      </c>
      <c r="K1246" s="1759" t="str">
        <f>IF($J1228="TC",0,IF($J1228="Nso",0,VLOOKUP($A1225,'Result Entry'!$B$9:$FW$108,149,0)))</f>
        <v/>
      </c>
      <c r="L1246" s="1586">
        <f>IF($J1228="TC",0,IF($J1228="Nso",0,VLOOKUP($A1225,'Result Entry'!$B$9:$FW$108,150,0)))</f>
        <v>0.0</v>
      </c>
      <c r="M1246" s="1587"/>
      <c r="N1246" s="1588">
        <f>IF($J1228="TC",0,IF($J1228="Nso",0,VLOOKUP($A1225,'Result Entry'!$B$9:$FW$108,152,0)))</f>
        <v>0.0</v>
      </c>
    </row>
    <row r="1247" spans="8:8" ht="39.75" customHeight="1">
      <c r="A1247" s="1443"/>
      <c r="B1247" s="1503" t="s">
        <v>70</v>
      </c>
      <c r="C1247" s="1589" t="s">
        <v>59</v>
      </c>
      <c r="D1247" s="1590"/>
      <c r="E1247" s="1590"/>
      <c r="F1247" s="1590"/>
      <c r="G1247" s="1590"/>
      <c r="H1247" s="1591"/>
      <c r="I1247" s="1592" t="s">
        <v>60</v>
      </c>
      <c r="J1247" s="1593"/>
      <c r="K1247" s="1760">
        <f>VLOOKUP($A1225,'Result Entry'!$B$9:$FW$108,143,0)</f>
        <v>0.0</v>
      </c>
      <c r="L1247" s="1761"/>
      <c r="M1247" s="1596" t="s">
        <v>38</v>
      </c>
      <c r="N1247" s="1597"/>
    </row>
    <row r="1248" spans="8:8" ht="39.75" customHeight="1">
      <c r="A1248" s="1443"/>
      <c r="B1248" s="1503" t="s">
        <v>70</v>
      </c>
      <c r="C1248" s="1598" t="s">
        <v>55</v>
      </c>
      <c r="D1248" s="1599"/>
      <c r="E1248" s="1599"/>
      <c r="F1248" s="1600" t="s">
        <v>158</v>
      </c>
      <c r="G1248" s="1601"/>
      <c r="H1248" s="1602" t="s">
        <v>48</v>
      </c>
      <c r="I1248" s="1603" t="s">
        <v>61</v>
      </c>
      <c r="J1248" s="1604"/>
      <c r="K1248" s="1762">
        <f>VLOOKUP($A1225,'Result Entry'!$B$9:$FW$108,144,0)</f>
        <v>0.0</v>
      </c>
      <c r="L1248" s="1763"/>
      <c r="M1248" s="1607">
        <f>VLOOKUP($A1225,'Result Entry'!$B$9:$FW$108,145,0)</f>
        <v>0.0</v>
      </c>
      <c r="N1248" s="1608"/>
    </row>
    <row r="1249" spans="8:8" ht="39.75" customHeight="1">
      <c r="A1249" s="1443"/>
      <c r="B1249" s="1503" t="s">
        <v>70</v>
      </c>
      <c r="C1249" s="1598"/>
      <c r="D1249" s="1599"/>
      <c r="E1249" s="1599"/>
      <c r="F1249" s="1609"/>
      <c r="G1249" s="1610"/>
      <c r="H1249" s="1611" t="s">
        <v>100</v>
      </c>
      <c r="I1249" s="1612" t="s">
        <v>62</v>
      </c>
      <c r="J1249" s="1613"/>
      <c r="K1249" s="1764">
        <f>IF($J1228="TC","Transferred",IF($J1228="Nso","NameSeparated",VLOOKUP($A1225,'Result Entry'!$B$9:$FW$108,153,0)))</f>
        <v>0.0</v>
      </c>
      <c r="L1249" s="1764"/>
      <c r="M1249" s="1764"/>
      <c r="N1249" s="1765"/>
    </row>
    <row r="1250" spans="8:8" ht="39.75" customHeight="1">
      <c r="A1250" s="1443"/>
      <c r="B1250" s="1503" t="s">
        <v>70</v>
      </c>
      <c r="C1250" s="1766" t="str">
        <f>'Result Entry'!$DU$3</f>
        <v>Foundation Of Information Tech.</v>
      </c>
      <c r="D1250" s="1767"/>
      <c r="E1250" s="1768"/>
      <c r="F1250" s="1769" t="str">
        <f>IF($J1228="TC",0,IF($J1228="Nso",0,VLOOKUP($A1225,'Result Entry'!$B$9:$GS$108,170,0)))</f>
        <v/>
      </c>
      <c r="G1250" s="1769"/>
      <c r="H1250" s="1770">
        <f>IF($J1228="TC",0,IF($J1228="Nso",0,VLOOKUP($A1225,'Result Entry'!$B$9:$GS$108,112,0)))</f>
        <v>0.0</v>
      </c>
      <c r="I1250" s="1621" t="s">
        <v>72</v>
      </c>
      <c r="J1250" s="1622"/>
      <c r="K1250" s="1771">
        <f>'Result Entry'!$T$2</f>
        <v>45041.0</v>
      </c>
      <c r="L1250" s="1772"/>
      <c r="M1250" s="1772"/>
      <c r="N1250" s="1773"/>
    </row>
    <row r="1251" spans="8:8" ht="39.75" customHeight="1">
      <c r="A1251" s="1443"/>
      <c r="B1251" s="1503" t="s">
        <v>70</v>
      </c>
      <c r="C1251" s="1774" t="str">
        <f>'Result Entry'!$EI$3</f>
        <v>G.I.A.I.-II</v>
      </c>
      <c r="D1251" s="1775"/>
      <c r="E1251" s="1776"/>
      <c r="F1251" s="1769" t="str">
        <f>IF($J1228="TC",0,IF($J1228="Nso",0,VLOOKUP($A1225,'Result Entry'!$B$9:$GS$108,174,0)))</f>
        <v/>
      </c>
      <c r="G1251" s="1769"/>
      <c r="H1251" s="1770">
        <f>IF($J1228="TC",0,IF($J1228="Nso",0,VLOOKUP($A1225,'Result Entry'!$B$9:$GS$108,124,0)))</f>
        <v>0.0</v>
      </c>
      <c r="I1251" s="1626"/>
      <c r="J1251" s="1627"/>
      <c r="K1251" s="1627"/>
      <c r="L1251" s="1627"/>
      <c r="M1251" s="1627"/>
      <c r="N1251" s="1628"/>
    </row>
    <row r="1252" spans="8:8" ht="39.75" customHeight="1">
      <c r="A1252" s="1443"/>
      <c r="B1252" s="1503" t="s">
        <v>70</v>
      </c>
      <c r="C1252" s="1774" t="str">
        <f>'Result Entry'!$EU$3</f>
        <v>SOC.SER.PLAN</v>
      </c>
      <c r="D1252" s="1775"/>
      <c r="E1252" s="1776"/>
      <c r="F1252" s="1769">
        <f>IF($J1228="TC",0,IF($J1228="Nso",0,VLOOKUP($A1225,'Result Entry'!$B$9:$HS$108,178,0)))</f>
        <v>0.0</v>
      </c>
      <c r="G1252" s="1769"/>
      <c r="H1252" s="1770">
        <f>IF($J1228="TC",0,IF($J1228="Nso",0,VLOOKUP($A1225,'Result Entry'!$B$9:$GS$108,136,0)))</f>
        <v>0.0</v>
      </c>
      <c r="I1252" s="1629" t="s">
        <v>175</v>
      </c>
      <c r="J1252" s="1630"/>
      <c r="K1252" s="1798"/>
      <c r="L1252" s="1799"/>
      <c r="M1252" s="1799"/>
      <c r="N1252" s="1800"/>
    </row>
    <row r="1253" spans="8:8" ht="39.75" customHeight="1">
      <c r="A1253" s="1443"/>
      <c r="B1253" s="1503" t="s">
        <v>70</v>
      </c>
      <c r="C1253" s="1774" t="str">
        <f>'Result Entry'!$FG$3</f>
        <v>Jeewan Kaushal</v>
      </c>
      <c r="D1253" s="1775"/>
      <c r="E1253" s="1776"/>
      <c r="F1253" s="1769" t="str">
        <f>IF($J1228="TC",0,IF($J1228="Nso",0,VLOOKUP($A1225,'Result Entry'!$B$9:$HS$108,182,0)))</f>
        <v/>
      </c>
      <c r="G1253" s="1769"/>
      <c r="H1253" s="1770">
        <f>IF($J1228="TC",0,IF($J1228="Nso",0,VLOOKUP($A1225,'Result Entry'!$B$9:$HS$108,136,0)))</f>
        <v>0.0</v>
      </c>
      <c r="I1253" s="1629" t="s">
        <v>149</v>
      </c>
      <c r="J1253" s="1630"/>
      <c r="K1253" s="1630"/>
      <c r="L1253" s="1630"/>
      <c r="M1253" s="1630"/>
      <c r="N1253" s="1634"/>
    </row>
    <row r="1254" spans="8:8" ht="39.75" customHeight="1">
      <c r="A1254" s="1443"/>
      <c r="B1254" s="1483" t="s">
        <v>70</v>
      </c>
      <c r="C1254" s="1777" t="s">
        <v>181</v>
      </c>
      <c r="D1254" s="1778"/>
      <c r="E1254" s="1779"/>
      <c r="F1254" s="1780" t="s">
        <v>182</v>
      </c>
      <c r="G1254" s="1781"/>
      <c r="H1254" s="1782" t="s">
        <v>31</v>
      </c>
      <c r="I1254" s="1629" t="s">
        <v>176</v>
      </c>
      <c r="J1254" s="1630"/>
      <c r="K1254" s="1630"/>
      <c r="L1254" s="1630"/>
      <c r="M1254" s="1630"/>
      <c r="N1254" s="1634"/>
    </row>
    <row r="1255" spans="8:8" ht="39.75" customHeight="1">
      <c r="A1255" s="1443"/>
      <c r="B1255" s="1483" t="s">
        <v>70</v>
      </c>
      <c r="C1255" s="1783"/>
      <c r="D1255" s="1784"/>
      <c r="E1255" s="1785"/>
      <c r="F1255" s="1786" t="s">
        <v>183</v>
      </c>
      <c r="G1255" s="1787"/>
      <c r="H1255" s="1788" t="s">
        <v>180</v>
      </c>
      <c r="I1255" s="1647" t="s">
        <v>68</v>
      </c>
      <c r="J1255" s="1648"/>
      <c r="K1255" s="1648"/>
      <c r="L1255" s="1648"/>
      <c r="M1255" s="1648"/>
      <c r="N1255" s="1649"/>
    </row>
    <row r="1256" spans="8:8" ht="39.75" customHeight="1">
      <c r="A1256" s="1443"/>
      <c r="B1256" s="1483" t="s">
        <v>70</v>
      </c>
      <c r="C1256" s="1783"/>
      <c r="D1256" s="1784"/>
      <c r="E1256" s="1785"/>
      <c r="F1256" s="1786" t="s">
        <v>186</v>
      </c>
      <c r="G1256" s="1787"/>
      <c r="H1256" s="1788" t="s">
        <v>63</v>
      </c>
      <c r="I1256" s="1650"/>
      <c r="J1256" s="1651"/>
      <c r="K1256" s="1651"/>
      <c r="L1256" s="1651"/>
      <c r="M1256" s="1651"/>
      <c r="N1256" s="1652"/>
    </row>
    <row r="1257" spans="8:8" ht="39.75" customHeight="1">
      <c r="A1257" s="1443"/>
      <c r="B1257" s="1483" t="s">
        <v>70</v>
      </c>
      <c r="C1257" s="1783"/>
      <c r="D1257" s="1784"/>
      <c r="E1257" s="1785"/>
      <c r="F1257" s="1786" t="s">
        <v>187</v>
      </c>
      <c r="G1257" s="1787"/>
      <c r="H1257" s="1788" t="s">
        <v>64</v>
      </c>
      <c r="I1257" s="1650"/>
      <c r="J1257" s="1651"/>
      <c r="K1257" s="1651"/>
      <c r="L1257" s="1651"/>
      <c r="M1257" s="1651"/>
      <c r="N1257" s="1652"/>
    </row>
    <row r="1258" spans="8:8" ht="39.75" customHeight="1">
      <c r="A1258" s="1443"/>
      <c r="B1258" s="1483" t="s">
        <v>70</v>
      </c>
      <c r="C1258" s="1783"/>
      <c r="D1258" s="1784"/>
      <c r="E1258" s="1785"/>
      <c r="F1258" s="1786" t="s">
        <v>184</v>
      </c>
      <c r="G1258" s="1787"/>
      <c r="H1258" s="1788" t="s">
        <v>66</v>
      </c>
      <c r="I1258" s="1653" t="s">
        <v>81</v>
      </c>
      <c r="J1258" s="1654"/>
      <c r="K1258" s="1654"/>
      <c r="L1258" s="1654"/>
      <c r="M1258" s="1654"/>
      <c r="N1258" s="1655"/>
    </row>
    <row r="1259" spans="8:8" ht="39.75" customHeight="1">
      <c r="A1259" s="1443"/>
      <c r="B1259" s="1656" t="s">
        <v>70</v>
      </c>
      <c r="C1259" s="1789"/>
      <c r="D1259" s="1790"/>
      <c r="E1259" s="1791"/>
      <c r="F1259" s="1792" t="s">
        <v>185</v>
      </c>
      <c r="G1259" s="1793"/>
      <c r="H1259" s="1794" t="s">
        <v>65</v>
      </c>
      <c r="I1259" s="1663"/>
      <c r="J1259" s="1664"/>
      <c r="K1259" s="1664"/>
      <c r="L1259" s="1664"/>
      <c r="M1259" s="1664"/>
      <c r="N1259" s="1665"/>
    </row>
    <row r="1260" spans="8:8" s="927" ht="123.75" customFormat="1" customHeight="1">
      <c r="A1260" s="1439"/>
      <c r="B1260" s="1795"/>
      <c r="C1260" s="1796"/>
      <c r="D1260" s="1796"/>
      <c r="E1260" s="1796"/>
      <c r="F1260" s="1796"/>
      <c r="G1260" s="1796"/>
      <c r="H1260" s="1796"/>
      <c r="I1260" s="1796"/>
      <c r="J1260" s="1796"/>
      <c r="K1260" s="1796"/>
      <c r="L1260" s="1796"/>
      <c r="M1260" s="1796"/>
      <c r="N1260" s="1796"/>
    </row>
    <row r="1261" spans="8:8" ht="24.75" customHeight="1">
      <c r="A1261" s="1441">
        <f>A1225+1</f>
        <v>36.0</v>
      </c>
      <c r="B1261" s="1442" t="s">
        <v>51</v>
      </c>
      <c r="C1261" s="1442"/>
      <c r="D1261" s="1442"/>
      <c r="E1261" s="1442"/>
      <c r="F1261" s="1442"/>
      <c r="G1261" s="1442"/>
      <c r="H1261" s="1442"/>
      <c r="I1261" s="1442"/>
      <c r="J1261" s="1442"/>
      <c r="K1261" s="1442"/>
      <c r="L1261" s="1442"/>
      <c r="M1261" s="1442"/>
      <c r="N1261" s="1442"/>
    </row>
    <row r="1262" spans="8:8" ht="62.25" customHeight="1">
      <c r="A1262" s="1443"/>
      <c r="B1262" s="1444"/>
      <c r="C1262" s="1445"/>
      <c r="D1262" s="1671" t="str">
        <f>Master!$E$8</f>
        <v>Govt. Sr. Secondary School </v>
      </c>
      <c r="E1262" s="1672"/>
      <c r="F1262" s="1672"/>
      <c r="G1262" s="1672"/>
      <c r="H1262" s="1672"/>
      <c r="I1262" s="1672"/>
      <c r="J1262" s="1672"/>
      <c r="K1262" s="1672"/>
      <c r="L1262" s="1672"/>
      <c r="M1262" s="1672"/>
      <c r="N1262" s="1673"/>
    </row>
    <row r="1263" spans="8:8" ht="33.0" customHeight="1">
      <c r="A1263" s="1443"/>
      <c r="B1263" s="1449"/>
      <c r="C1263" s="1450"/>
      <c r="D1263" s="1451" t="str">
        <f>Master!$E$11</f>
        <v>P.S.-Bapini (Jodhpur)</v>
      </c>
      <c r="E1263" s="1452"/>
      <c r="F1263" s="1452"/>
      <c r="G1263" s="1452"/>
      <c r="H1263" s="1452"/>
      <c r="I1263" s="1452"/>
      <c r="J1263" s="1452"/>
      <c r="K1263" s="1452"/>
      <c r="L1263" s="1452"/>
      <c r="M1263" s="1452"/>
      <c r="N1263" s="1453"/>
    </row>
    <row r="1264" spans="8:8" ht="30.0" customHeight="1">
      <c r="A1264" s="1443"/>
      <c r="B1264" s="1454"/>
      <c r="C1264" s="1455" t="s">
        <v>151</v>
      </c>
      <c r="D1264" s="1456"/>
      <c r="E1264" s="1456"/>
      <c r="F1264" s="1456"/>
      <c r="G1264" s="1457"/>
      <c r="H1264" s="1458" t="s">
        <v>128</v>
      </c>
      <c r="I1264" s="1458"/>
      <c r="J1264" s="1674">
        <f>VLOOKUP(A1261,'Result Entry'!$B$6:$K$108,6,0)</f>
        <v>0.0</v>
      </c>
      <c r="K1264" s="1460" t="s">
        <v>69</v>
      </c>
      <c r="L1264" s="1461"/>
      <c r="M1264" s="1462">
        <f>Master!$E$14</f>
        <v>8.151106901E9</v>
      </c>
      <c r="N1264" s="1463"/>
    </row>
    <row r="1265" spans="8:8" ht="30.0" customHeight="1">
      <c r="A1265" s="1443"/>
      <c r="B1265" s="1464"/>
      <c r="C1265" s="1465"/>
      <c r="D1265" s="1466"/>
      <c r="E1265" s="1466"/>
      <c r="F1265" s="1466"/>
      <c r="G1265" s="1467"/>
      <c r="H1265" s="1468"/>
      <c r="I1265" s="1468"/>
      <c r="J1265" s="1675"/>
      <c r="K1265" s="1470" t="s">
        <v>67</v>
      </c>
      <c r="L1265" s="1471"/>
      <c r="M1265" s="1472"/>
      <c r="N1265" s="1473"/>
      <c r="O1265" s="23" t="s">
        <v>157</v>
      </c>
    </row>
    <row r="1266" spans="8:8" ht="30.0" customHeight="1">
      <c r="A1266" s="1443"/>
      <c r="B1266" s="1464"/>
      <c r="C1266" s="1474"/>
      <c r="D1266" s="1475"/>
      <c r="E1266" s="1475"/>
      <c r="F1266" s="1475"/>
      <c r="G1266" s="1476"/>
      <c r="H1266" s="1477"/>
      <c r="I1266" s="1477"/>
      <c r="J1266" s="1676"/>
      <c r="K1266" s="1479" t="s">
        <v>52</v>
      </c>
      <c r="L1266" s="1480"/>
      <c r="M1266" s="1481" t="str">
        <f>Master!$E$6</f>
        <v>2022-23</v>
      </c>
      <c r="N1266" s="1482"/>
    </row>
    <row r="1267" spans="8:8" ht="39.75" customHeight="1">
      <c r="A1267" s="1443"/>
      <c r="B1267" s="1483" t="s">
        <v>70</v>
      </c>
      <c r="C1267" s="1677" t="s">
        <v>21</v>
      </c>
      <c r="D1267" s="1678"/>
      <c r="E1267" s="1678"/>
      <c r="F1267" s="1679"/>
      <c r="G1267" s="1680" t="s">
        <v>150</v>
      </c>
      <c r="H1267" s="1681">
        <f>VLOOKUP($A1261,'Result Entry'!$B$9:$FW$108,4,0)</f>
        <v>0.0</v>
      </c>
      <c r="I1267" s="1681"/>
      <c r="J1267" s="1681"/>
      <c r="K1267" s="1681"/>
      <c r="L1267" s="1681"/>
      <c r="M1267" s="1681"/>
      <c r="N1267" s="1682"/>
    </row>
    <row r="1268" spans="8:8" ht="39.75" customHeight="1">
      <c r="A1268" s="1443"/>
      <c r="B1268" s="1483" t="s">
        <v>70</v>
      </c>
      <c r="C1268" s="1683" t="s">
        <v>23</v>
      </c>
      <c r="D1268" s="1684"/>
      <c r="E1268" s="1684"/>
      <c r="F1268" s="1685"/>
      <c r="G1268" s="1686" t="s">
        <v>150</v>
      </c>
      <c r="H1268" s="1687">
        <f>VLOOKUP($A1261,'Result Entry'!$B$9:$FW$108,7,0)</f>
        <v>0.0</v>
      </c>
      <c r="I1268" s="1687"/>
      <c r="J1268" s="1687"/>
      <c r="K1268" s="1687"/>
      <c r="L1268" s="1687"/>
      <c r="M1268" s="1687"/>
      <c r="N1268" s="1688"/>
    </row>
    <row r="1269" spans="8:8" ht="39.75" customHeight="1">
      <c r="A1269" s="1443"/>
      <c r="B1269" s="1483" t="s">
        <v>70</v>
      </c>
      <c r="C1269" s="1683" t="s">
        <v>24</v>
      </c>
      <c r="D1269" s="1684"/>
      <c r="E1269" s="1684"/>
      <c r="F1269" s="1685"/>
      <c r="G1269" s="1686" t="s">
        <v>150</v>
      </c>
      <c r="H1269" s="1687">
        <f>VLOOKUP($A1261,'Result Entry'!$B$9:$FW$108,8,0)</f>
        <v>0.0</v>
      </c>
      <c r="I1269" s="1687"/>
      <c r="J1269" s="1687"/>
      <c r="K1269" s="1687"/>
      <c r="L1269" s="1687"/>
      <c r="M1269" s="1687"/>
      <c r="N1269" s="1688"/>
    </row>
    <row r="1270" spans="8:8" ht="39.75" customHeight="1">
      <c r="A1270" s="1443"/>
      <c r="B1270" s="1483" t="s">
        <v>70</v>
      </c>
      <c r="C1270" s="1683" t="s">
        <v>53</v>
      </c>
      <c r="D1270" s="1684"/>
      <c r="E1270" s="1684"/>
      <c r="F1270" s="1685"/>
      <c r="G1270" s="1686" t="s">
        <v>150</v>
      </c>
      <c r="H1270" s="1687">
        <f>VLOOKUP($A1261,'Result Entry'!$B$9:$FW$108,9,0)</f>
        <v>0.0</v>
      </c>
      <c r="I1270" s="1687"/>
      <c r="J1270" s="1687"/>
      <c r="K1270" s="1687"/>
      <c r="L1270" s="1687"/>
      <c r="M1270" s="1687"/>
      <c r="N1270" s="1688"/>
    </row>
    <row r="1271" spans="8:8" ht="39.75" customHeight="1">
      <c r="A1271" s="1443"/>
      <c r="B1271" s="1483" t="s">
        <v>70</v>
      </c>
      <c r="C1271" s="1683" t="s">
        <v>54</v>
      </c>
      <c r="D1271" s="1684"/>
      <c r="E1271" s="1684"/>
      <c r="F1271" s="1685"/>
      <c r="G1271" s="1686" t="s">
        <v>150</v>
      </c>
      <c r="H1271" s="1689" t="str">
        <f>CONCATENATE('Result Entry'!$G$4,'Result Entry'!$J$4)</f>
        <v>11(A)</v>
      </c>
      <c r="I1271" s="1687"/>
      <c r="J1271" s="1687"/>
      <c r="K1271" s="1687"/>
      <c r="L1271" s="1687"/>
      <c r="M1271" s="1687"/>
      <c r="N1271" s="1688"/>
    </row>
    <row r="1272" spans="8:8" ht="39.75" customHeight="1">
      <c r="A1272" s="1443"/>
      <c r="B1272" s="1483" t="s">
        <v>70</v>
      </c>
      <c r="C1272" s="1690" t="s">
        <v>26</v>
      </c>
      <c r="D1272" s="1691"/>
      <c r="E1272" s="1691"/>
      <c r="F1272" s="1692"/>
      <c r="G1272" s="1693" t="s">
        <v>150</v>
      </c>
      <c r="H1272" s="1694">
        <f>VLOOKUP($A1261,'Result Entry'!$B$9:$FW$108,10,0)</f>
        <v>0.0</v>
      </c>
      <c r="I1272" s="1694"/>
      <c r="J1272" s="1694"/>
      <c r="K1272" s="1694"/>
      <c r="L1272" s="1694"/>
      <c r="M1272" s="1694"/>
      <c r="N1272" s="1695"/>
    </row>
    <row r="1273" spans="8:8" ht="30.0" customHeight="1">
      <c r="A1273" s="1443"/>
      <c r="B1273" s="1503" t="s">
        <v>70</v>
      </c>
      <c r="C1273" s="1696" t="s">
        <v>168</v>
      </c>
      <c r="D1273" s="1697"/>
      <c r="E1273" s="1698" t="s">
        <v>73</v>
      </c>
      <c r="F1273" s="1699" t="s">
        <v>74</v>
      </c>
      <c r="G1273" s="1700" t="s">
        <v>169</v>
      </c>
      <c r="H1273" s="1701" t="s">
        <v>56</v>
      </c>
      <c r="I1273" s="1702"/>
      <c r="J1273" s="1703" t="s">
        <v>85</v>
      </c>
      <c r="K1273" s="1704"/>
      <c r="L1273" s="1705" t="s">
        <v>170</v>
      </c>
      <c r="M1273" s="1706" t="s">
        <v>77</v>
      </c>
      <c r="N1273" s="1707" t="s">
        <v>99</v>
      </c>
    </row>
    <row r="1274" spans="8:8" ht="30.0" customHeight="1">
      <c r="A1274" s="1443"/>
      <c r="B1274" s="1503"/>
      <c r="C1274" s="1708"/>
      <c r="D1274" s="1709"/>
      <c r="E1274" s="1710"/>
      <c r="F1274" s="1711"/>
      <c r="G1274" s="1712"/>
      <c r="H1274" s="1713"/>
      <c r="I1274" s="1714"/>
      <c r="J1274" s="1715"/>
      <c r="K1274" s="1716"/>
      <c r="L1274" s="1717"/>
      <c r="M1274" s="1718"/>
      <c r="N1274" s="1719"/>
    </row>
    <row r="1275" spans="8:8" ht="39.75" customHeight="1">
      <c r="A1275" s="1443"/>
      <c r="B1275" s="1503" t="s">
        <v>70</v>
      </c>
      <c r="C1275" s="1528" t="s">
        <v>57</v>
      </c>
      <c r="D1275" s="1529"/>
      <c r="E1275" s="1720">
        <f>'Result Entry'!$L$7</f>
        <v>10.0</v>
      </c>
      <c r="F1275" s="1721">
        <f>'Result Entry'!$M$7</f>
        <v>10.0</v>
      </c>
      <c r="G1275" s="1722">
        <f t="shared" si="105" ref="G1275:G1280">SUM(E1275:F1275)</f>
        <v>20.0</v>
      </c>
      <c r="H1275" s="1723">
        <f>'Result Entry'!$AU$7</f>
        <v>70.0</v>
      </c>
      <c r="I1275" s="1724"/>
      <c r="J1275" s="1725">
        <f>'Result Entry'!$AY$7</f>
        <v>100.0</v>
      </c>
      <c r="K1275" s="1724"/>
      <c r="L1275" s="1722">
        <f t="shared" si="106" ref="L1275:L1280">SUM(H1275,J1275)</f>
        <v>170.0</v>
      </c>
      <c r="M1275" s="1726">
        <f t="shared" si="107" ref="M1275:M1280">SUM(G1275,L1275)</f>
        <v>190.0</v>
      </c>
      <c r="N1275" s="1727"/>
    </row>
    <row r="1276" spans="8:8" s="1538" ht="54.0" customFormat="1" customHeight="1">
      <c r="A1276" s="1443"/>
      <c r="B1276" s="1539" t="s">
        <v>70</v>
      </c>
      <c r="C1276" s="1540" t="str">
        <f>'Result Entry'!$L$3</f>
        <v>HINDI Comp.</v>
      </c>
      <c r="D1276" s="1541"/>
      <c r="E1276" s="1728">
        <f>IF($J1264="TC",0,IF($J1264="Nso",0,VLOOKUP($A1261,'Result Entry'!$B$9:$FW$108,11,0)))</f>
        <v>0.0</v>
      </c>
      <c r="F1276" s="1729">
        <f>IF($J1264="TC",0,IF($J1264="Nso",0,VLOOKUP($A1261,'Result Entry'!$B$9:$FW$108,12,0)))</f>
        <v>0.0</v>
      </c>
      <c r="G1276" s="1730">
        <f t="shared" si="105"/>
        <v>0.0</v>
      </c>
      <c r="H1276" s="1677">
        <f>IF($J1264="TC",0,IF($J1264="Nso",0,VLOOKUP($A1261,'Result Entry'!$B$9:$FW$108,16,0)))</f>
        <v>0.0</v>
      </c>
      <c r="I1276" s="1731"/>
      <c r="J1276" s="1732">
        <f>IF($J1264="TC",0,IF($J1264="Nso",0,VLOOKUP($A1261,'Result Entry'!$B$9:$FW$108,19,0)))</f>
        <v>0.0</v>
      </c>
      <c r="K1276" s="1731"/>
      <c r="L1276" s="1733">
        <f t="shared" si="106"/>
        <v>0.0</v>
      </c>
      <c r="M1276" s="1734">
        <f t="shared" si="107"/>
        <v>0.0</v>
      </c>
      <c r="N1276" s="1735" t="str">
        <f>IF($J1264="TC",0,IF($J1264="Nso",0,VLOOKUP($A1261,'Result Entry'!$B$9:$FW$108,24,0)))</f>
        <v/>
      </c>
    </row>
    <row r="1277" spans="8:8" s="1538" ht="54.0" customFormat="1" customHeight="1">
      <c r="A1277" s="1443"/>
      <c r="B1277" s="1539" t="s">
        <v>70</v>
      </c>
      <c r="C1277" s="1551" t="str">
        <f>'Result Entry'!$Z$3</f>
        <v>ENGLISH Comp.</v>
      </c>
      <c r="D1277" s="1552"/>
      <c r="E1277" s="1728">
        <f>IF($J1264="TC",0,IF($J1264="Nso",0,VLOOKUP($A1261,'Result Entry'!$B$9:$FW$108,25,0)))</f>
        <v>0.0</v>
      </c>
      <c r="F1277" s="1729">
        <f>IF($J1264="TC",0,IF($J1264="Nso",0,VLOOKUP($A1261,'Result Entry'!$B$9:$FW$108,26,0)))</f>
        <v>0.0</v>
      </c>
      <c r="G1277" s="1736">
        <f t="shared" si="105"/>
        <v>0.0</v>
      </c>
      <c r="H1277" s="1683">
        <f>IF($J1264="TC",0,IF($J1264="Nso",0,VLOOKUP($A1261,'Result Entry'!$B$9:$FW$108,30,0)))</f>
        <v>0.0</v>
      </c>
      <c r="I1277" s="1737"/>
      <c r="J1277" s="1738">
        <f>IF($J1264="TC",0,IF($J1264="Nso",0,VLOOKUP($A1261,'Result Entry'!$B$9:$FW$108,33,0)))</f>
        <v>0.0</v>
      </c>
      <c r="K1277" s="1737"/>
      <c r="L1277" s="1733">
        <f t="shared" si="106"/>
        <v>0.0</v>
      </c>
      <c r="M1277" s="1734">
        <f t="shared" si="107"/>
        <v>0.0</v>
      </c>
      <c r="N1277" s="1735" t="str">
        <f>IF($J1264="TC",0,IF($J1264="Nso",0,VLOOKUP($A1261,'Result Entry'!$B$9:$FW$108,38,0)))</f>
        <v/>
      </c>
    </row>
    <row r="1278" spans="8:8" s="1538" ht="54.0" customFormat="1" customHeight="1">
      <c r="A1278" s="1443"/>
      <c r="B1278" s="1539" t="s">
        <v>70</v>
      </c>
      <c r="C1278" s="1551" t="str">
        <f>'Result Entry'!$AO$3</f>
        <v>PHYSICS</v>
      </c>
      <c r="D1278" s="1552"/>
      <c r="E1278" s="1728">
        <f>IF($J1264="TC",0,IF($J1264="Nso",0,VLOOKUP($A1261,'Result Entry'!$B$9:$FW$108,39,0)))</f>
        <v>0.0</v>
      </c>
      <c r="F1278" s="1729">
        <f>IF($J1264="TC",0,IF($J1264="Nso",0,VLOOKUP($A1261,'Result Entry'!$B$9:$FW$108,40,0)))</f>
        <v>0.0</v>
      </c>
      <c r="G1278" s="1736">
        <f t="shared" si="105"/>
        <v>0.0</v>
      </c>
      <c r="H1278" s="1683">
        <f>IF($J1264="TC",0,IF($J1264="Nso",0,VLOOKUP($A1261,'Result Entry'!$B$9:$FW$108,45,0)))</f>
        <v>0.0</v>
      </c>
      <c r="I1278" s="1737"/>
      <c r="J1278" s="1738">
        <f>IF($J1264="TC",0,IF($J1264="Nso",0,VLOOKUP($A1261,'Result Entry'!$B$9:$FW$108,49,0)))</f>
        <v>0.0</v>
      </c>
      <c r="K1278" s="1737"/>
      <c r="L1278" s="1733">
        <f t="shared" si="106"/>
        <v>0.0</v>
      </c>
      <c r="M1278" s="1734">
        <f t="shared" si="107"/>
        <v>0.0</v>
      </c>
      <c r="N1278" s="1735" t="str">
        <f>IF($J1264="TC",0,IF($J1264="Nso",0,VLOOKUP($A1261,'Result Entry'!$B$9:$FW$108,54,0)))</f>
        <v/>
      </c>
    </row>
    <row r="1279" spans="8:8" s="1538" ht="54.0" customFormat="1" customHeight="1">
      <c r="A1279" s="1443"/>
      <c r="B1279" s="1539" t="s">
        <v>70</v>
      </c>
      <c r="C1279" s="1551" t="str">
        <f>'Result Entry'!$BF$3</f>
        <v>CHEMISTRY</v>
      </c>
      <c r="D1279" s="1552"/>
      <c r="E1279" s="1728" t="str">
        <f>IF($J1264="TC",0,IF($J1264="Nso",0,VLOOKUP($A1261,'Result Entry'!$B$9:$FW$108,55,0)))</f>
        <v/>
      </c>
      <c r="F1279" s="1729">
        <f>IF($J1264="TC",0,IF($J1264="Nso",0,VLOOKUP($A1261,'Result Entry'!$B$9:$FW$108,56,0)))</f>
        <v>0.0</v>
      </c>
      <c r="G1279" s="1736">
        <f t="shared" si="105"/>
        <v>0.0</v>
      </c>
      <c r="H1279" s="1683">
        <f>IF($J1264="TC",0,IF($J1264="Nso",0,VLOOKUP($A1261,'Result Entry'!$B$9:$FW$108,61,0)))</f>
        <v>0.0</v>
      </c>
      <c r="I1279" s="1737"/>
      <c r="J1279" s="1738">
        <f>IF($J1264="TC",0,IF($J1264="Nso",0,VLOOKUP($A1261,'Result Entry'!$B$9:$FW$108,65,0)))</f>
        <v>0.0</v>
      </c>
      <c r="K1279" s="1737"/>
      <c r="L1279" s="1733">
        <f t="shared" si="106"/>
        <v>0.0</v>
      </c>
      <c r="M1279" s="1734">
        <f t="shared" si="107"/>
        <v>0.0</v>
      </c>
      <c r="N1279" s="1735" t="str">
        <f>IF($J1264="TC",0,IF($J1264="Nso",0,VLOOKUP($A1261,'Result Entry'!$B$9:$FW$108,70,0)))</f>
        <v/>
      </c>
    </row>
    <row r="1280" spans="8:8" s="1538" ht="54.0" customFormat="1" customHeight="1">
      <c r="A1280" s="1443"/>
      <c r="B1280" s="1539" t="s">
        <v>70</v>
      </c>
      <c r="C1280" s="1551" t="str">
        <f>'Result Entry'!$BW$3</f>
        <v>BIOLOGY</v>
      </c>
      <c r="D1280" s="1552"/>
      <c r="E1280" s="1739" t="str">
        <f>IF($J1264="TC",0,IF($J1264="Nso",0,VLOOKUP($A1261,'Result Entry'!$B$9:$FW$108,71,0)))</f>
        <v/>
      </c>
      <c r="F1280" s="1740" t="str">
        <f>IF($J1264="TC",0,IF($J1264="Nso",0,VLOOKUP($A1261,'Result Entry'!$B$9:$FW$108,72,0)))</f>
        <v/>
      </c>
      <c r="G1280" s="1741">
        <f t="shared" si="105"/>
        <v>0.0</v>
      </c>
      <c r="H1280" s="1742">
        <f>IF($J1264="TC",0,IF($J1264="Nso",0,VLOOKUP($A1261,'Result Entry'!$B$9:$FW$108,77,0)))</f>
        <v>0.0</v>
      </c>
      <c r="I1280" s="1743"/>
      <c r="J1280" s="1744">
        <f>IF($J1264="TC",0,IF($J1264="Nso",0,VLOOKUP($A1261,'Result Entry'!$B$9:$FW$108,81,0)))</f>
        <v>0.0</v>
      </c>
      <c r="K1280" s="1743"/>
      <c r="L1280" s="1745">
        <f t="shared" si="106"/>
        <v>0.0</v>
      </c>
      <c r="M1280" s="1746">
        <f t="shared" si="107"/>
        <v>0.0</v>
      </c>
      <c r="N1280" s="1735">
        <f>IF($J1264="TC",0,IF($J1264="Nso",0,VLOOKUP($A1261,'Result Entry'!$B$9:$FW$108,86,0)))</f>
        <v>0.0</v>
      </c>
    </row>
    <row r="1281" spans="8:8" ht="39.75" customHeight="1">
      <c r="A1281" s="1443"/>
      <c r="B1281" s="1503" t="s">
        <v>70</v>
      </c>
      <c r="C1281" s="1565" t="s">
        <v>78</v>
      </c>
      <c r="D1281" s="1566"/>
      <c r="E1281" s="1567"/>
      <c r="F1281" s="1747" t="s">
        <v>79</v>
      </c>
      <c r="G1281" s="1748"/>
      <c r="H1281" s="1747" t="s">
        <v>80</v>
      </c>
      <c r="I1281" s="1749"/>
      <c r="J1281" s="1750" t="s">
        <v>42</v>
      </c>
      <c r="K1281" s="1797" t="s">
        <v>92</v>
      </c>
      <c r="L1281" s="1752" t="s">
        <v>40</v>
      </c>
      <c r="M1281" s="1753"/>
      <c r="N1281" s="1754" t="s">
        <v>44</v>
      </c>
    </row>
    <row r="1282" spans="8:8" ht="39.75" customHeight="1">
      <c r="A1282" s="1443"/>
      <c r="B1282" s="1503" t="s">
        <v>70</v>
      </c>
      <c r="C1282" s="1577"/>
      <c r="D1282" s="1578"/>
      <c r="E1282" s="1579"/>
      <c r="F1282" s="1755">
        <f>IF($J1264="TC",0,IF($J1264="Nso",0,VLOOKUP($A1261,'Result Entry'!$B$9:$FW$108,146,0)))</f>
        <v>0.0</v>
      </c>
      <c r="G1282" s="1756"/>
      <c r="H1282" s="1757">
        <f>IF($J1264="TC",0,IF($J1264="Nso",0,VLOOKUP($A1261,'Result Entry'!$B$9:$FW$108,147,0)))</f>
        <v>0.0</v>
      </c>
      <c r="I1282" s="1758"/>
      <c r="J1282" s="1584">
        <f>IF($J1264="TC",0,IF($J1264="Nso",0,VLOOKUP($A1261,'Result Entry'!$B$9:$FW$108,148,0)))</f>
        <v>0.0</v>
      </c>
      <c r="K1282" s="1759" t="str">
        <f>IF($J1264="TC",0,IF($J1264="Nso",0,VLOOKUP($A1261,'Result Entry'!$B$9:$FW$108,149,0)))</f>
        <v/>
      </c>
      <c r="L1282" s="1586">
        <f>IF($J1264="TC",0,IF($J1264="Nso",0,VLOOKUP($A1261,'Result Entry'!$B$9:$FW$108,150,0)))</f>
        <v>0.0</v>
      </c>
      <c r="M1282" s="1587"/>
      <c r="N1282" s="1588">
        <f>IF($J1264="TC",0,IF($J1264="Nso",0,VLOOKUP($A1261,'Result Entry'!$B$9:$FW$108,152,0)))</f>
        <v>0.0</v>
      </c>
    </row>
    <row r="1283" spans="8:8" ht="39.75" customHeight="1">
      <c r="A1283" s="1443"/>
      <c r="B1283" s="1503" t="s">
        <v>70</v>
      </c>
      <c r="C1283" s="1589" t="s">
        <v>59</v>
      </c>
      <c r="D1283" s="1590"/>
      <c r="E1283" s="1590"/>
      <c r="F1283" s="1590"/>
      <c r="G1283" s="1590"/>
      <c r="H1283" s="1591"/>
      <c r="I1283" s="1592" t="s">
        <v>60</v>
      </c>
      <c r="J1283" s="1593"/>
      <c r="K1283" s="1760">
        <f>VLOOKUP($A1261,'Result Entry'!$B$9:$FW$108,143,0)</f>
        <v>0.0</v>
      </c>
      <c r="L1283" s="1761"/>
      <c r="M1283" s="1596" t="s">
        <v>38</v>
      </c>
      <c r="N1283" s="1597"/>
    </row>
    <row r="1284" spans="8:8" ht="39.75" customHeight="1">
      <c r="A1284" s="1443"/>
      <c r="B1284" s="1503" t="s">
        <v>70</v>
      </c>
      <c r="C1284" s="1598" t="s">
        <v>55</v>
      </c>
      <c r="D1284" s="1599"/>
      <c r="E1284" s="1599"/>
      <c r="F1284" s="1600" t="s">
        <v>158</v>
      </c>
      <c r="G1284" s="1601"/>
      <c r="H1284" s="1602" t="s">
        <v>48</v>
      </c>
      <c r="I1284" s="1603" t="s">
        <v>61</v>
      </c>
      <c r="J1284" s="1604"/>
      <c r="K1284" s="1762">
        <f>VLOOKUP($A1261,'Result Entry'!$B$9:$FW$108,144,0)</f>
        <v>0.0</v>
      </c>
      <c r="L1284" s="1763"/>
      <c r="M1284" s="1607">
        <f>VLOOKUP($A1261,'Result Entry'!$B$9:$FW$108,145,0)</f>
        <v>0.0</v>
      </c>
      <c r="N1284" s="1608"/>
    </row>
    <row r="1285" spans="8:8" ht="39.75" customHeight="1">
      <c r="A1285" s="1443"/>
      <c r="B1285" s="1503" t="s">
        <v>70</v>
      </c>
      <c r="C1285" s="1598"/>
      <c r="D1285" s="1599"/>
      <c r="E1285" s="1599"/>
      <c r="F1285" s="1609"/>
      <c r="G1285" s="1610"/>
      <c r="H1285" s="1611" t="s">
        <v>100</v>
      </c>
      <c r="I1285" s="1612" t="s">
        <v>62</v>
      </c>
      <c r="J1285" s="1613"/>
      <c r="K1285" s="1764">
        <f>IF($J1264="TC","Transferred",IF($J1264="Nso","NameSeparated",VLOOKUP($A1261,'Result Entry'!$B$9:$FW$108,153,0)))</f>
        <v>0.0</v>
      </c>
      <c r="L1285" s="1764"/>
      <c r="M1285" s="1764"/>
      <c r="N1285" s="1765"/>
    </row>
    <row r="1286" spans="8:8" ht="39.75" customHeight="1">
      <c r="A1286" s="1443"/>
      <c r="B1286" s="1503" t="s">
        <v>70</v>
      </c>
      <c r="C1286" s="1766" t="str">
        <f>'Result Entry'!$DU$3</f>
        <v>Foundation Of Information Tech.</v>
      </c>
      <c r="D1286" s="1767"/>
      <c r="E1286" s="1768"/>
      <c r="F1286" s="1769" t="str">
        <f>IF($J1264="TC",0,IF($J1264="Nso",0,VLOOKUP($A1261,'Result Entry'!$B$9:$GS$108,170,0)))</f>
        <v/>
      </c>
      <c r="G1286" s="1769"/>
      <c r="H1286" s="1770">
        <f>IF($J1264="TC",0,IF($J1264="Nso",0,VLOOKUP($A1261,'Result Entry'!$B$9:$GS$108,112,0)))</f>
        <v>0.0</v>
      </c>
      <c r="I1286" s="1621" t="s">
        <v>72</v>
      </c>
      <c r="J1286" s="1622"/>
      <c r="K1286" s="1771">
        <f>'Result Entry'!$T$2</f>
        <v>45041.0</v>
      </c>
      <c r="L1286" s="1772"/>
      <c r="M1286" s="1772"/>
      <c r="N1286" s="1773"/>
    </row>
    <row r="1287" spans="8:8" ht="39.75" customHeight="1">
      <c r="A1287" s="1443"/>
      <c r="B1287" s="1503" t="s">
        <v>70</v>
      </c>
      <c r="C1287" s="1774" t="str">
        <f>'Result Entry'!$EI$3</f>
        <v>G.I.A.I.-II</v>
      </c>
      <c r="D1287" s="1775"/>
      <c r="E1287" s="1776"/>
      <c r="F1287" s="1769" t="str">
        <f>IF($J1264="TC",0,IF($J1264="Nso",0,VLOOKUP($A1261,'Result Entry'!$B$9:$GS$108,174,0)))</f>
        <v/>
      </c>
      <c r="G1287" s="1769"/>
      <c r="H1287" s="1770">
        <f>IF($J1264="TC",0,IF($J1264="Nso",0,VLOOKUP($A1261,'Result Entry'!$B$9:$GS$108,124,0)))</f>
        <v>0.0</v>
      </c>
      <c r="I1287" s="1626"/>
      <c r="J1287" s="1627"/>
      <c r="K1287" s="1627"/>
      <c r="L1287" s="1627"/>
      <c r="M1287" s="1627"/>
      <c r="N1287" s="1628"/>
    </row>
    <row r="1288" spans="8:8" ht="39.75" customHeight="1">
      <c r="A1288" s="1443"/>
      <c r="B1288" s="1503" t="s">
        <v>70</v>
      </c>
      <c r="C1288" s="1774" t="str">
        <f>'Result Entry'!$EU$3</f>
        <v>SOC.SER.PLAN</v>
      </c>
      <c r="D1288" s="1775"/>
      <c r="E1288" s="1776"/>
      <c r="F1288" s="1769">
        <f>IF($J1264="TC",0,IF($J1264="Nso",0,VLOOKUP($A1261,'Result Entry'!$B$9:$HS$108,178,0)))</f>
        <v>0.0</v>
      </c>
      <c r="G1288" s="1769"/>
      <c r="H1288" s="1770">
        <f>IF($J1264="TC",0,IF($J1264="Nso",0,VLOOKUP($A1261,'Result Entry'!$B$9:$GS$108,136,0)))</f>
        <v>0.0</v>
      </c>
      <c r="I1288" s="1629" t="s">
        <v>175</v>
      </c>
      <c r="J1288" s="1630"/>
      <c r="K1288" s="1798"/>
      <c r="L1288" s="1799"/>
      <c r="M1288" s="1799"/>
      <c r="N1288" s="1800"/>
    </row>
    <row r="1289" spans="8:8" ht="39.75" customHeight="1">
      <c r="A1289" s="1443"/>
      <c r="B1289" s="1503" t="s">
        <v>70</v>
      </c>
      <c r="C1289" s="1774" t="str">
        <f>'Result Entry'!$FG$3</f>
        <v>Jeewan Kaushal</v>
      </c>
      <c r="D1289" s="1775"/>
      <c r="E1289" s="1776"/>
      <c r="F1289" s="1769" t="str">
        <f>IF($J1264="TC",0,IF($J1264="Nso",0,VLOOKUP($A1261,'Result Entry'!$B$9:$HS$108,182,0)))</f>
        <v/>
      </c>
      <c r="G1289" s="1769"/>
      <c r="H1289" s="1770">
        <f>IF($J1264="TC",0,IF($J1264="Nso",0,VLOOKUP($A1261,'Result Entry'!$B$9:$HS$108,136,0)))</f>
        <v>0.0</v>
      </c>
      <c r="I1289" s="1629" t="s">
        <v>149</v>
      </c>
      <c r="J1289" s="1630"/>
      <c r="K1289" s="1630"/>
      <c r="L1289" s="1630"/>
      <c r="M1289" s="1630"/>
      <c r="N1289" s="1634"/>
    </row>
    <row r="1290" spans="8:8" ht="39.75" customHeight="1">
      <c r="A1290" s="1443"/>
      <c r="B1290" s="1483" t="s">
        <v>70</v>
      </c>
      <c r="C1290" s="1777" t="s">
        <v>181</v>
      </c>
      <c r="D1290" s="1778"/>
      <c r="E1290" s="1779"/>
      <c r="F1290" s="1780" t="s">
        <v>182</v>
      </c>
      <c r="G1290" s="1781"/>
      <c r="H1290" s="1782" t="s">
        <v>31</v>
      </c>
      <c r="I1290" s="1629" t="s">
        <v>176</v>
      </c>
      <c r="J1290" s="1630"/>
      <c r="K1290" s="1630"/>
      <c r="L1290" s="1630"/>
      <c r="M1290" s="1630"/>
      <c r="N1290" s="1634"/>
    </row>
    <row r="1291" spans="8:8" ht="39.75" customHeight="1">
      <c r="A1291" s="1443"/>
      <c r="B1291" s="1483" t="s">
        <v>70</v>
      </c>
      <c r="C1291" s="1783"/>
      <c r="D1291" s="1784"/>
      <c r="E1291" s="1785"/>
      <c r="F1291" s="1786" t="s">
        <v>183</v>
      </c>
      <c r="G1291" s="1787"/>
      <c r="H1291" s="1788" t="s">
        <v>180</v>
      </c>
      <c r="I1291" s="1647" t="s">
        <v>68</v>
      </c>
      <c r="J1291" s="1648"/>
      <c r="K1291" s="1648"/>
      <c r="L1291" s="1648"/>
      <c r="M1291" s="1648"/>
      <c r="N1291" s="1649"/>
    </row>
    <row r="1292" spans="8:8" ht="39.75" customHeight="1">
      <c r="A1292" s="1443"/>
      <c r="B1292" s="1483" t="s">
        <v>70</v>
      </c>
      <c r="C1292" s="1783"/>
      <c r="D1292" s="1784"/>
      <c r="E1292" s="1785"/>
      <c r="F1292" s="1786" t="s">
        <v>186</v>
      </c>
      <c r="G1292" s="1787"/>
      <c r="H1292" s="1788" t="s">
        <v>63</v>
      </c>
      <c r="I1292" s="1650"/>
      <c r="J1292" s="1651"/>
      <c r="K1292" s="1651"/>
      <c r="L1292" s="1651"/>
      <c r="M1292" s="1651"/>
      <c r="N1292" s="1652"/>
    </row>
    <row r="1293" spans="8:8" ht="39.75" customHeight="1">
      <c r="A1293" s="1443"/>
      <c r="B1293" s="1483" t="s">
        <v>70</v>
      </c>
      <c r="C1293" s="1783"/>
      <c r="D1293" s="1784"/>
      <c r="E1293" s="1785"/>
      <c r="F1293" s="1786" t="s">
        <v>187</v>
      </c>
      <c r="G1293" s="1787"/>
      <c r="H1293" s="1788" t="s">
        <v>64</v>
      </c>
      <c r="I1293" s="1650"/>
      <c r="J1293" s="1651"/>
      <c r="K1293" s="1651"/>
      <c r="L1293" s="1651"/>
      <c r="M1293" s="1651"/>
      <c r="N1293" s="1652"/>
    </row>
    <row r="1294" spans="8:8" ht="39.75" customHeight="1">
      <c r="A1294" s="1443"/>
      <c r="B1294" s="1483" t="s">
        <v>70</v>
      </c>
      <c r="C1294" s="1783"/>
      <c r="D1294" s="1784"/>
      <c r="E1294" s="1785"/>
      <c r="F1294" s="1786" t="s">
        <v>184</v>
      </c>
      <c r="G1294" s="1787"/>
      <c r="H1294" s="1788" t="s">
        <v>66</v>
      </c>
      <c r="I1294" s="1653" t="s">
        <v>81</v>
      </c>
      <c r="J1294" s="1654"/>
      <c r="K1294" s="1654"/>
      <c r="L1294" s="1654"/>
      <c r="M1294" s="1654"/>
      <c r="N1294" s="1655"/>
    </row>
    <row r="1295" spans="8:8" ht="39.75" customHeight="1">
      <c r="A1295" s="1443"/>
      <c r="B1295" s="1656" t="s">
        <v>70</v>
      </c>
      <c r="C1295" s="1789"/>
      <c r="D1295" s="1790"/>
      <c r="E1295" s="1791"/>
      <c r="F1295" s="1792" t="s">
        <v>185</v>
      </c>
      <c r="G1295" s="1793"/>
      <c r="H1295" s="1794" t="s">
        <v>65</v>
      </c>
      <c r="I1295" s="1663"/>
      <c r="J1295" s="1664"/>
      <c r="K1295" s="1664"/>
      <c r="L1295" s="1664"/>
      <c r="M1295" s="1664"/>
      <c r="N1295" s="1665"/>
    </row>
    <row r="1296" spans="8:8" s="927" ht="123.75" customFormat="1" customHeight="1">
      <c r="A1296" s="1439"/>
      <c r="B1296" s="1795"/>
      <c r="C1296" s="1796"/>
      <c r="D1296" s="1796"/>
      <c r="E1296" s="1796"/>
      <c r="F1296" s="1796"/>
      <c r="G1296" s="1796"/>
      <c r="H1296" s="1796"/>
      <c r="I1296" s="1796"/>
      <c r="J1296" s="1796"/>
      <c r="K1296" s="1796"/>
      <c r="L1296" s="1796"/>
      <c r="M1296" s="1796"/>
      <c r="N1296" s="1796"/>
    </row>
    <row r="1297" spans="8:8" ht="24.75" customHeight="1">
      <c r="A1297" s="1441">
        <f>A1261+1</f>
        <v>37.0</v>
      </c>
      <c r="B1297" s="1442" t="s">
        <v>51</v>
      </c>
      <c r="C1297" s="1442"/>
      <c r="D1297" s="1442"/>
      <c r="E1297" s="1442"/>
      <c r="F1297" s="1442"/>
      <c r="G1297" s="1442"/>
      <c r="H1297" s="1442"/>
      <c r="I1297" s="1442"/>
      <c r="J1297" s="1442"/>
      <c r="K1297" s="1442"/>
      <c r="L1297" s="1442"/>
      <c r="M1297" s="1442"/>
      <c r="N1297" s="1442"/>
    </row>
    <row r="1298" spans="8:8" ht="62.25" customHeight="1">
      <c r="A1298" s="1443"/>
      <c r="B1298" s="1444"/>
      <c r="C1298" s="1445"/>
      <c r="D1298" s="1671" t="str">
        <f>Master!$E$8</f>
        <v>Govt. Sr. Secondary School </v>
      </c>
      <c r="E1298" s="1672"/>
      <c r="F1298" s="1672"/>
      <c r="G1298" s="1672"/>
      <c r="H1298" s="1672"/>
      <c r="I1298" s="1672"/>
      <c r="J1298" s="1672"/>
      <c r="K1298" s="1672"/>
      <c r="L1298" s="1672"/>
      <c r="M1298" s="1672"/>
      <c r="N1298" s="1673"/>
    </row>
    <row r="1299" spans="8:8" ht="33.0" customHeight="1">
      <c r="A1299" s="1443"/>
      <c r="B1299" s="1449"/>
      <c r="C1299" s="1450"/>
      <c r="D1299" s="1451" t="str">
        <f>Master!$E$11</f>
        <v>P.S.-Bapini (Jodhpur)</v>
      </c>
      <c r="E1299" s="1452"/>
      <c r="F1299" s="1452"/>
      <c r="G1299" s="1452"/>
      <c r="H1299" s="1452"/>
      <c r="I1299" s="1452"/>
      <c r="J1299" s="1452"/>
      <c r="K1299" s="1452"/>
      <c r="L1299" s="1452"/>
      <c r="M1299" s="1452"/>
      <c r="N1299" s="1453"/>
    </row>
    <row r="1300" spans="8:8" ht="30.0" customHeight="1">
      <c r="A1300" s="1443"/>
      <c r="B1300" s="1454"/>
      <c r="C1300" s="1455" t="s">
        <v>151</v>
      </c>
      <c r="D1300" s="1456"/>
      <c r="E1300" s="1456"/>
      <c r="F1300" s="1456"/>
      <c r="G1300" s="1457"/>
      <c r="H1300" s="1458" t="s">
        <v>128</v>
      </c>
      <c r="I1300" s="1458"/>
      <c r="J1300" s="1674">
        <f>VLOOKUP(A1297,'Result Entry'!$B$6:$K$108,6,0)</f>
        <v>0.0</v>
      </c>
      <c r="K1300" s="1460" t="s">
        <v>69</v>
      </c>
      <c r="L1300" s="1461"/>
      <c r="M1300" s="1462">
        <f>Master!$E$14</f>
        <v>8.151106901E9</v>
      </c>
      <c r="N1300" s="1463"/>
    </row>
    <row r="1301" spans="8:8" ht="30.0" customHeight="1">
      <c r="A1301" s="1443"/>
      <c r="B1301" s="1464"/>
      <c r="C1301" s="1465"/>
      <c r="D1301" s="1466"/>
      <c r="E1301" s="1466"/>
      <c r="F1301" s="1466"/>
      <c r="G1301" s="1467"/>
      <c r="H1301" s="1468"/>
      <c r="I1301" s="1468"/>
      <c r="J1301" s="1675"/>
      <c r="K1301" s="1470" t="s">
        <v>67</v>
      </c>
      <c r="L1301" s="1471"/>
      <c r="M1301" s="1472"/>
      <c r="N1301" s="1473"/>
      <c r="O1301" s="23" t="s">
        <v>157</v>
      </c>
    </row>
    <row r="1302" spans="8:8" ht="30.0" customHeight="1">
      <c r="A1302" s="1443"/>
      <c r="B1302" s="1464"/>
      <c r="C1302" s="1474"/>
      <c r="D1302" s="1475"/>
      <c r="E1302" s="1475"/>
      <c r="F1302" s="1475"/>
      <c r="G1302" s="1476"/>
      <c r="H1302" s="1477"/>
      <c r="I1302" s="1477"/>
      <c r="J1302" s="1676"/>
      <c r="K1302" s="1479" t="s">
        <v>52</v>
      </c>
      <c r="L1302" s="1480"/>
      <c r="M1302" s="1481" t="str">
        <f>Master!$E$6</f>
        <v>2022-23</v>
      </c>
      <c r="N1302" s="1482"/>
    </row>
    <row r="1303" spans="8:8" ht="39.75" customHeight="1">
      <c r="A1303" s="1443"/>
      <c r="B1303" s="1483" t="s">
        <v>70</v>
      </c>
      <c r="C1303" s="1677" t="s">
        <v>21</v>
      </c>
      <c r="D1303" s="1678"/>
      <c r="E1303" s="1678"/>
      <c r="F1303" s="1679"/>
      <c r="G1303" s="1680" t="s">
        <v>150</v>
      </c>
      <c r="H1303" s="1681">
        <f>VLOOKUP($A1297,'Result Entry'!$B$9:$FW$108,4,0)</f>
        <v>0.0</v>
      </c>
      <c r="I1303" s="1681"/>
      <c r="J1303" s="1681"/>
      <c r="K1303" s="1681"/>
      <c r="L1303" s="1681"/>
      <c r="M1303" s="1681"/>
      <c r="N1303" s="1682"/>
    </row>
    <row r="1304" spans="8:8" ht="39.75" customHeight="1">
      <c r="A1304" s="1443"/>
      <c r="B1304" s="1483" t="s">
        <v>70</v>
      </c>
      <c r="C1304" s="1683" t="s">
        <v>23</v>
      </c>
      <c r="D1304" s="1684"/>
      <c r="E1304" s="1684"/>
      <c r="F1304" s="1685"/>
      <c r="G1304" s="1686" t="s">
        <v>150</v>
      </c>
      <c r="H1304" s="1687">
        <f>VLOOKUP($A1297,'Result Entry'!$B$9:$FW$108,7,0)</f>
        <v>0.0</v>
      </c>
      <c r="I1304" s="1687"/>
      <c r="J1304" s="1687"/>
      <c r="K1304" s="1687"/>
      <c r="L1304" s="1687"/>
      <c r="M1304" s="1687"/>
      <c r="N1304" s="1688"/>
    </row>
    <row r="1305" spans="8:8" ht="39.75" customHeight="1">
      <c r="A1305" s="1443"/>
      <c r="B1305" s="1483" t="s">
        <v>70</v>
      </c>
      <c r="C1305" s="1683" t="s">
        <v>24</v>
      </c>
      <c r="D1305" s="1684"/>
      <c r="E1305" s="1684"/>
      <c r="F1305" s="1685"/>
      <c r="G1305" s="1686" t="s">
        <v>150</v>
      </c>
      <c r="H1305" s="1687">
        <f>VLOOKUP($A1297,'Result Entry'!$B$9:$FW$108,8,0)</f>
        <v>0.0</v>
      </c>
      <c r="I1305" s="1687"/>
      <c r="J1305" s="1687"/>
      <c r="K1305" s="1687"/>
      <c r="L1305" s="1687"/>
      <c r="M1305" s="1687"/>
      <c r="N1305" s="1688"/>
    </row>
    <row r="1306" spans="8:8" ht="39.75" customHeight="1">
      <c r="A1306" s="1443"/>
      <c r="B1306" s="1483" t="s">
        <v>70</v>
      </c>
      <c r="C1306" s="1683" t="s">
        <v>53</v>
      </c>
      <c r="D1306" s="1684"/>
      <c r="E1306" s="1684"/>
      <c r="F1306" s="1685"/>
      <c r="G1306" s="1686" t="s">
        <v>150</v>
      </c>
      <c r="H1306" s="1687">
        <f>VLOOKUP($A1297,'Result Entry'!$B$9:$FW$108,9,0)</f>
        <v>0.0</v>
      </c>
      <c r="I1306" s="1687"/>
      <c r="J1306" s="1687"/>
      <c r="K1306" s="1687"/>
      <c r="L1306" s="1687"/>
      <c r="M1306" s="1687"/>
      <c r="N1306" s="1688"/>
    </row>
    <row r="1307" spans="8:8" ht="39.75" customHeight="1">
      <c r="A1307" s="1443"/>
      <c r="B1307" s="1483" t="s">
        <v>70</v>
      </c>
      <c r="C1307" s="1683" t="s">
        <v>54</v>
      </c>
      <c r="D1307" s="1684"/>
      <c r="E1307" s="1684"/>
      <c r="F1307" s="1685"/>
      <c r="G1307" s="1686" t="s">
        <v>150</v>
      </c>
      <c r="H1307" s="1689" t="str">
        <f>CONCATENATE('Result Entry'!$G$4,'Result Entry'!$J$4)</f>
        <v>11(A)</v>
      </c>
      <c r="I1307" s="1687"/>
      <c r="J1307" s="1687"/>
      <c r="K1307" s="1687"/>
      <c r="L1307" s="1687"/>
      <c r="M1307" s="1687"/>
      <c r="N1307" s="1688"/>
    </row>
    <row r="1308" spans="8:8" ht="39.75" customHeight="1">
      <c r="A1308" s="1443"/>
      <c r="B1308" s="1483" t="s">
        <v>70</v>
      </c>
      <c r="C1308" s="1690" t="s">
        <v>26</v>
      </c>
      <c r="D1308" s="1691"/>
      <c r="E1308" s="1691"/>
      <c r="F1308" s="1692"/>
      <c r="G1308" s="1693" t="s">
        <v>150</v>
      </c>
      <c r="H1308" s="1694">
        <f>VLOOKUP($A1297,'Result Entry'!$B$9:$FW$108,10,0)</f>
        <v>0.0</v>
      </c>
      <c r="I1308" s="1694"/>
      <c r="J1308" s="1694"/>
      <c r="K1308" s="1694"/>
      <c r="L1308" s="1694"/>
      <c r="M1308" s="1694"/>
      <c r="N1308" s="1695"/>
    </row>
    <row r="1309" spans="8:8" ht="30.0" customHeight="1">
      <c r="A1309" s="1443"/>
      <c r="B1309" s="1503" t="s">
        <v>70</v>
      </c>
      <c r="C1309" s="1696" t="s">
        <v>168</v>
      </c>
      <c r="D1309" s="1697"/>
      <c r="E1309" s="1698" t="s">
        <v>73</v>
      </c>
      <c r="F1309" s="1699" t="s">
        <v>74</v>
      </c>
      <c r="G1309" s="1700" t="s">
        <v>169</v>
      </c>
      <c r="H1309" s="1701" t="s">
        <v>56</v>
      </c>
      <c r="I1309" s="1702"/>
      <c r="J1309" s="1703" t="s">
        <v>85</v>
      </c>
      <c r="K1309" s="1704"/>
      <c r="L1309" s="1705" t="s">
        <v>170</v>
      </c>
      <c r="M1309" s="1706" t="s">
        <v>77</v>
      </c>
      <c r="N1309" s="1707" t="s">
        <v>99</v>
      </c>
    </row>
    <row r="1310" spans="8:8" ht="30.0" customHeight="1">
      <c r="A1310" s="1443"/>
      <c r="B1310" s="1503"/>
      <c r="C1310" s="1708"/>
      <c r="D1310" s="1709"/>
      <c r="E1310" s="1710"/>
      <c r="F1310" s="1711"/>
      <c r="G1310" s="1712"/>
      <c r="H1310" s="1713"/>
      <c r="I1310" s="1714"/>
      <c r="J1310" s="1715"/>
      <c r="K1310" s="1716"/>
      <c r="L1310" s="1717"/>
      <c r="M1310" s="1718"/>
      <c r="N1310" s="1719"/>
    </row>
    <row r="1311" spans="8:8" ht="39.75" customHeight="1">
      <c r="A1311" s="1443"/>
      <c r="B1311" s="1503" t="s">
        <v>70</v>
      </c>
      <c r="C1311" s="1528" t="s">
        <v>57</v>
      </c>
      <c r="D1311" s="1529"/>
      <c r="E1311" s="1720">
        <f>'Result Entry'!$L$7</f>
        <v>10.0</v>
      </c>
      <c r="F1311" s="1721">
        <f>'Result Entry'!$M$7</f>
        <v>10.0</v>
      </c>
      <c r="G1311" s="1722">
        <f t="shared" si="108" ref="G1311:G1316">SUM(E1311:F1311)</f>
        <v>20.0</v>
      </c>
      <c r="H1311" s="1723">
        <f>'Result Entry'!$AU$7</f>
        <v>70.0</v>
      </c>
      <c r="I1311" s="1724"/>
      <c r="J1311" s="1725">
        <f>'Result Entry'!$AY$7</f>
        <v>100.0</v>
      </c>
      <c r="K1311" s="1724"/>
      <c r="L1311" s="1722">
        <f t="shared" si="109" ref="L1311:L1316">SUM(H1311,J1311)</f>
        <v>170.0</v>
      </c>
      <c r="M1311" s="1726">
        <f t="shared" si="110" ref="M1311:M1316">SUM(G1311,L1311)</f>
        <v>190.0</v>
      </c>
      <c r="N1311" s="1727"/>
    </row>
    <row r="1312" spans="8:8" s="1538" ht="54.0" customFormat="1" customHeight="1">
      <c r="A1312" s="1443"/>
      <c r="B1312" s="1539" t="s">
        <v>70</v>
      </c>
      <c r="C1312" s="1540" t="str">
        <f>'Result Entry'!$L$3</f>
        <v>HINDI Comp.</v>
      </c>
      <c r="D1312" s="1541"/>
      <c r="E1312" s="1728">
        <f>IF($J1300="TC",0,IF($J1300="Nso",0,VLOOKUP($A1297,'Result Entry'!$B$9:$FW$108,11,0)))</f>
        <v>0.0</v>
      </c>
      <c r="F1312" s="1729">
        <f>IF($J1300="TC",0,IF($J1300="Nso",0,VLOOKUP($A1297,'Result Entry'!$B$9:$FW$108,12,0)))</f>
        <v>0.0</v>
      </c>
      <c r="G1312" s="1730">
        <f t="shared" si="108"/>
        <v>0.0</v>
      </c>
      <c r="H1312" s="1677">
        <f>IF($J1300="TC",0,IF($J1300="Nso",0,VLOOKUP($A1297,'Result Entry'!$B$9:$FW$108,16,0)))</f>
        <v>0.0</v>
      </c>
      <c r="I1312" s="1731"/>
      <c r="J1312" s="1732">
        <f>IF($J1300="TC",0,IF($J1300="Nso",0,VLOOKUP($A1297,'Result Entry'!$B$9:$FW$108,19,0)))</f>
        <v>0.0</v>
      </c>
      <c r="K1312" s="1731"/>
      <c r="L1312" s="1733">
        <f t="shared" si="109"/>
        <v>0.0</v>
      </c>
      <c r="M1312" s="1734">
        <f t="shared" si="110"/>
        <v>0.0</v>
      </c>
      <c r="N1312" s="1735" t="str">
        <f>IF($J1300="TC",0,IF($J1300="Nso",0,VLOOKUP($A1297,'Result Entry'!$B$9:$FW$108,24,0)))</f>
        <v/>
      </c>
    </row>
    <row r="1313" spans="8:8" s="1538" ht="54.0" customFormat="1" customHeight="1">
      <c r="A1313" s="1443"/>
      <c r="B1313" s="1539" t="s">
        <v>70</v>
      </c>
      <c r="C1313" s="1551" t="str">
        <f>'Result Entry'!$Z$3</f>
        <v>ENGLISH Comp.</v>
      </c>
      <c r="D1313" s="1552"/>
      <c r="E1313" s="1728">
        <f>IF($J1300="TC",0,IF($J1300="Nso",0,VLOOKUP($A1297,'Result Entry'!$B$9:$FW$108,25,0)))</f>
        <v>0.0</v>
      </c>
      <c r="F1313" s="1729">
        <f>IF($J1300="TC",0,IF($J1300="Nso",0,VLOOKUP($A1297,'Result Entry'!$B$9:$FW$108,26,0)))</f>
        <v>0.0</v>
      </c>
      <c r="G1313" s="1736">
        <f t="shared" si="108"/>
        <v>0.0</v>
      </c>
      <c r="H1313" s="1683">
        <f>IF($J1300="TC",0,IF($J1300="Nso",0,VLOOKUP($A1297,'Result Entry'!$B$9:$FW$108,30,0)))</f>
        <v>0.0</v>
      </c>
      <c r="I1313" s="1737"/>
      <c r="J1313" s="1738">
        <f>IF($J1300="TC",0,IF($J1300="Nso",0,VLOOKUP($A1297,'Result Entry'!$B$9:$FW$108,33,0)))</f>
        <v>0.0</v>
      </c>
      <c r="K1313" s="1737"/>
      <c r="L1313" s="1733">
        <f t="shared" si="109"/>
        <v>0.0</v>
      </c>
      <c r="M1313" s="1734">
        <f t="shared" si="110"/>
        <v>0.0</v>
      </c>
      <c r="N1313" s="1735" t="str">
        <f>IF($J1300="TC",0,IF($J1300="Nso",0,VLOOKUP($A1297,'Result Entry'!$B$9:$FW$108,38,0)))</f>
        <v/>
      </c>
    </row>
    <row r="1314" spans="8:8" s="1538" ht="54.0" customFormat="1" customHeight="1">
      <c r="A1314" s="1443"/>
      <c r="B1314" s="1539" t="s">
        <v>70</v>
      </c>
      <c r="C1314" s="1551" t="str">
        <f>'Result Entry'!$AO$3</f>
        <v>PHYSICS</v>
      </c>
      <c r="D1314" s="1552"/>
      <c r="E1314" s="1728">
        <f>IF($J1300="TC",0,IF($J1300="Nso",0,VLOOKUP($A1297,'Result Entry'!$B$9:$FW$108,39,0)))</f>
        <v>0.0</v>
      </c>
      <c r="F1314" s="1729">
        <f>IF($J1300="TC",0,IF($J1300="Nso",0,VLOOKUP($A1297,'Result Entry'!$B$9:$FW$108,40,0)))</f>
        <v>0.0</v>
      </c>
      <c r="G1314" s="1736">
        <f t="shared" si="108"/>
        <v>0.0</v>
      </c>
      <c r="H1314" s="1683">
        <f>IF($J1300="TC",0,IF($J1300="Nso",0,VLOOKUP($A1297,'Result Entry'!$B$9:$FW$108,45,0)))</f>
        <v>0.0</v>
      </c>
      <c r="I1314" s="1737"/>
      <c r="J1314" s="1738">
        <f>IF($J1300="TC",0,IF($J1300="Nso",0,VLOOKUP($A1297,'Result Entry'!$B$9:$FW$108,49,0)))</f>
        <v>0.0</v>
      </c>
      <c r="K1314" s="1737"/>
      <c r="L1314" s="1733">
        <f t="shared" si="109"/>
        <v>0.0</v>
      </c>
      <c r="M1314" s="1734">
        <f t="shared" si="110"/>
        <v>0.0</v>
      </c>
      <c r="N1314" s="1735" t="str">
        <f>IF($J1300="TC",0,IF($J1300="Nso",0,VLOOKUP($A1297,'Result Entry'!$B$9:$FW$108,54,0)))</f>
        <v/>
      </c>
    </row>
    <row r="1315" spans="8:8" s="1538" ht="54.0" customFormat="1" customHeight="1">
      <c r="A1315" s="1443"/>
      <c r="B1315" s="1539" t="s">
        <v>70</v>
      </c>
      <c r="C1315" s="1551" t="str">
        <f>'Result Entry'!$BF$3</f>
        <v>CHEMISTRY</v>
      </c>
      <c r="D1315" s="1552"/>
      <c r="E1315" s="1728" t="str">
        <f>IF($J1300="TC",0,IF($J1300="Nso",0,VLOOKUP($A1297,'Result Entry'!$B$9:$FW$108,55,0)))</f>
        <v/>
      </c>
      <c r="F1315" s="1729">
        <f>IF($J1300="TC",0,IF($J1300="Nso",0,VLOOKUP($A1297,'Result Entry'!$B$9:$FW$108,56,0)))</f>
        <v>0.0</v>
      </c>
      <c r="G1315" s="1736">
        <f t="shared" si="108"/>
        <v>0.0</v>
      </c>
      <c r="H1315" s="1683">
        <f>IF($J1300="TC",0,IF($J1300="Nso",0,VLOOKUP($A1297,'Result Entry'!$B$9:$FW$108,61,0)))</f>
        <v>0.0</v>
      </c>
      <c r="I1315" s="1737"/>
      <c r="J1315" s="1738">
        <f>IF($J1300="TC",0,IF($J1300="Nso",0,VLOOKUP($A1297,'Result Entry'!$B$9:$FW$108,65,0)))</f>
        <v>0.0</v>
      </c>
      <c r="K1315" s="1737"/>
      <c r="L1315" s="1733">
        <f t="shared" si="109"/>
        <v>0.0</v>
      </c>
      <c r="M1315" s="1734">
        <f t="shared" si="110"/>
        <v>0.0</v>
      </c>
      <c r="N1315" s="1735" t="str">
        <f>IF($J1300="TC",0,IF($J1300="Nso",0,VLOOKUP($A1297,'Result Entry'!$B$9:$FW$108,70,0)))</f>
        <v/>
      </c>
    </row>
    <row r="1316" spans="8:8" s="1538" ht="54.0" customFormat="1" customHeight="1">
      <c r="A1316" s="1443"/>
      <c r="B1316" s="1539" t="s">
        <v>70</v>
      </c>
      <c r="C1316" s="1551" t="str">
        <f>'Result Entry'!$BW$3</f>
        <v>BIOLOGY</v>
      </c>
      <c r="D1316" s="1552"/>
      <c r="E1316" s="1739" t="str">
        <f>IF($J1300="TC",0,IF($J1300="Nso",0,VLOOKUP($A1297,'Result Entry'!$B$9:$FW$108,71,0)))</f>
        <v/>
      </c>
      <c r="F1316" s="1740" t="str">
        <f>IF($J1300="TC",0,IF($J1300="Nso",0,VLOOKUP($A1297,'Result Entry'!$B$9:$FW$108,72,0)))</f>
        <v/>
      </c>
      <c r="G1316" s="1741">
        <f t="shared" si="108"/>
        <v>0.0</v>
      </c>
      <c r="H1316" s="1742">
        <f>IF($J1300="TC",0,IF($J1300="Nso",0,VLOOKUP($A1297,'Result Entry'!$B$9:$FW$108,77,0)))</f>
        <v>0.0</v>
      </c>
      <c r="I1316" s="1743"/>
      <c r="J1316" s="1744">
        <f>IF($J1300="TC",0,IF($J1300="Nso",0,VLOOKUP($A1297,'Result Entry'!$B$9:$FW$108,81,0)))</f>
        <v>0.0</v>
      </c>
      <c r="K1316" s="1743"/>
      <c r="L1316" s="1745">
        <f t="shared" si="109"/>
        <v>0.0</v>
      </c>
      <c r="M1316" s="1746">
        <f t="shared" si="110"/>
        <v>0.0</v>
      </c>
      <c r="N1316" s="1735">
        <f>IF($J1300="TC",0,IF($J1300="Nso",0,VLOOKUP($A1297,'Result Entry'!$B$9:$FW$108,86,0)))</f>
        <v>0.0</v>
      </c>
    </row>
    <row r="1317" spans="8:8" ht="39.75" customHeight="1">
      <c r="A1317" s="1443"/>
      <c r="B1317" s="1503" t="s">
        <v>70</v>
      </c>
      <c r="C1317" s="1565" t="s">
        <v>78</v>
      </c>
      <c r="D1317" s="1566"/>
      <c r="E1317" s="1567"/>
      <c r="F1317" s="1747" t="s">
        <v>79</v>
      </c>
      <c r="G1317" s="1748"/>
      <c r="H1317" s="1747" t="s">
        <v>80</v>
      </c>
      <c r="I1317" s="1749"/>
      <c r="J1317" s="1750" t="s">
        <v>42</v>
      </c>
      <c r="K1317" s="1797" t="s">
        <v>92</v>
      </c>
      <c r="L1317" s="1752" t="s">
        <v>40</v>
      </c>
      <c r="M1317" s="1753"/>
      <c r="N1317" s="1754" t="s">
        <v>44</v>
      </c>
    </row>
    <row r="1318" spans="8:8" ht="39.75" customHeight="1">
      <c r="A1318" s="1443"/>
      <c r="B1318" s="1503" t="s">
        <v>70</v>
      </c>
      <c r="C1318" s="1577"/>
      <c r="D1318" s="1578"/>
      <c r="E1318" s="1579"/>
      <c r="F1318" s="1755">
        <f>IF($J1300="TC",0,IF($J1300="Nso",0,VLOOKUP($A1297,'Result Entry'!$B$9:$FW$108,146,0)))</f>
        <v>0.0</v>
      </c>
      <c r="G1318" s="1756"/>
      <c r="H1318" s="1757">
        <f>IF($J1300="TC",0,IF($J1300="Nso",0,VLOOKUP($A1297,'Result Entry'!$B$9:$FW$108,147,0)))</f>
        <v>0.0</v>
      </c>
      <c r="I1318" s="1758"/>
      <c r="J1318" s="1584">
        <f>IF($J1300="TC",0,IF($J1300="Nso",0,VLOOKUP($A1297,'Result Entry'!$B$9:$FW$108,148,0)))</f>
        <v>0.0</v>
      </c>
      <c r="K1318" s="1759" t="str">
        <f>IF($J1300="TC",0,IF($J1300="Nso",0,VLOOKUP($A1297,'Result Entry'!$B$9:$FW$108,149,0)))</f>
        <v/>
      </c>
      <c r="L1318" s="1586">
        <f>IF($J1300="TC",0,IF($J1300="Nso",0,VLOOKUP($A1297,'Result Entry'!$B$9:$FW$108,150,0)))</f>
        <v>0.0</v>
      </c>
      <c r="M1318" s="1587"/>
      <c r="N1318" s="1588">
        <f>IF($J1300="TC",0,IF($J1300="Nso",0,VLOOKUP($A1297,'Result Entry'!$B$9:$FW$108,152,0)))</f>
        <v>0.0</v>
      </c>
    </row>
    <row r="1319" spans="8:8" ht="39.75" customHeight="1">
      <c r="A1319" s="1443"/>
      <c r="B1319" s="1503" t="s">
        <v>70</v>
      </c>
      <c r="C1319" s="1589" t="s">
        <v>59</v>
      </c>
      <c r="D1319" s="1590"/>
      <c r="E1319" s="1590"/>
      <c r="F1319" s="1590"/>
      <c r="G1319" s="1590"/>
      <c r="H1319" s="1591"/>
      <c r="I1319" s="1592" t="s">
        <v>60</v>
      </c>
      <c r="J1319" s="1593"/>
      <c r="K1319" s="1760">
        <f>VLOOKUP($A1297,'Result Entry'!$B$9:$FW$108,143,0)</f>
        <v>0.0</v>
      </c>
      <c r="L1319" s="1761"/>
      <c r="M1319" s="1596" t="s">
        <v>38</v>
      </c>
      <c r="N1319" s="1597"/>
    </row>
    <row r="1320" spans="8:8" ht="39.75" customHeight="1">
      <c r="A1320" s="1443"/>
      <c r="B1320" s="1503" t="s">
        <v>70</v>
      </c>
      <c r="C1320" s="1598" t="s">
        <v>55</v>
      </c>
      <c r="D1320" s="1599"/>
      <c r="E1320" s="1599"/>
      <c r="F1320" s="1600" t="s">
        <v>158</v>
      </c>
      <c r="G1320" s="1601"/>
      <c r="H1320" s="1602" t="s">
        <v>48</v>
      </c>
      <c r="I1320" s="1603" t="s">
        <v>61</v>
      </c>
      <c r="J1320" s="1604"/>
      <c r="K1320" s="1762">
        <f>VLOOKUP($A1297,'Result Entry'!$B$9:$FW$108,144,0)</f>
        <v>0.0</v>
      </c>
      <c r="L1320" s="1763"/>
      <c r="M1320" s="1607">
        <f>VLOOKUP($A1297,'Result Entry'!$B$9:$FW$108,145,0)</f>
        <v>0.0</v>
      </c>
      <c r="N1320" s="1608"/>
    </row>
    <row r="1321" spans="8:8" ht="39.75" customHeight="1">
      <c r="A1321" s="1443"/>
      <c r="B1321" s="1503" t="s">
        <v>70</v>
      </c>
      <c r="C1321" s="1598"/>
      <c r="D1321" s="1599"/>
      <c r="E1321" s="1599"/>
      <c r="F1321" s="1609"/>
      <c r="G1321" s="1610"/>
      <c r="H1321" s="1611" t="s">
        <v>100</v>
      </c>
      <c r="I1321" s="1612" t="s">
        <v>62</v>
      </c>
      <c r="J1321" s="1613"/>
      <c r="K1321" s="1764">
        <f>IF($J1300="TC","Transferred",IF($J1300="Nso","NameSeparated",VLOOKUP($A1297,'Result Entry'!$B$9:$FW$108,153,0)))</f>
        <v>0.0</v>
      </c>
      <c r="L1321" s="1764"/>
      <c r="M1321" s="1764"/>
      <c r="N1321" s="1765"/>
    </row>
    <row r="1322" spans="8:8" ht="39.75" customHeight="1">
      <c r="A1322" s="1443"/>
      <c r="B1322" s="1503" t="s">
        <v>70</v>
      </c>
      <c r="C1322" s="1766" t="str">
        <f>'Result Entry'!$DU$3</f>
        <v>Foundation Of Information Tech.</v>
      </c>
      <c r="D1322" s="1767"/>
      <c r="E1322" s="1768"/>
      <c r="F1322" s="1769" t="str">
        <f>IF($J1300="TC",0,IF($J1300="Nso",0,VLOOKUP($A1297,'Result Entry'!$B$9:$GS$108,170,0)))</f>
        <v/>
      </c>
      <c r="G1322" s="1769"/>
      <c r="H1322" s="1770">
        <f>IF($J1300="TC",0,IF($J1300="Nso",0,VLOOKUP($A1297,'Result Entry'!$B$9:$GS$108,112,0)))</f>
        <v>0.0</v>
      </c>
      <c r="I1322" s="1621" t="s">
        <v>72</v>
      </c>
      <c r="J1322" s="1622"/>
      <c r="K1322" s="1771">
        <f>'Result Entry'!$T$2</f>
        <v>45041.0</v>
      </c>
      <c r="L1322" s="1772"/>
      <c r="M1322" s="1772"/>
      <c r="N1322" s="1773"/>
    </row>
    <row r="1323" spans="8:8" ht="39.75" customHeight="1">
      <c r="A1323" s="1443"/>
      <c r="B1323" s="1503" t="s">
        <v>70</v>
      </c>
      <c r="C1323" s="1774" t="str">
        <f>'Result Entry'!$EI$3</f>
        <v>G.I.A.I.-II</v>
      </c>
      <c r="D1323" s="1775"/>
      <c r="E1323" s="1776"/>
      <c r="F1323" s="1769" t="str">
        <f>IF($J1300="TC",0,IF($J1300="Nso",0,VLOOKUP($A1297,'Result Entry'!$B$9:$GS$108,174,0)))</f>
        <v/>
      </c>
      <c r="G1323" s="1769"/>
      <c r="H1323" s="1770">
        <f>IF($J1300="TC",0,IF($J1300="Nso",0,VLOOKUP($A1297,'Result Entry'!$B$9:$GS$108,124,0)))</f>
        <v>0.0</v>
      </c>
      <c r="I1323" s="1626"/>
      <c r="J1323" s="1627"/>
      <c r="K1323" s="1627"/>
      <c r="L1323" s="1627"/>
      <c r="M1323" s="1627"/>
      <c r="N1323" s="1628"/>
    </row>
    <row r="1324" spans="8:8" ht="39.75" customHeight="1">
      <c r="A1324" s="1443"/>
      <c r="B1324" s="1503" t="s">
        <v>70</v>
      </c>
      <c r="C1324" s="1774" t="str">
        <f>'Result Entry'!$EU$3</f>
        <v>SOC.SER.PLAN</v>
      </c>
      <c r="D1324" s="1775"/>
      <c r="E1324" s="1776"/>
      <c r="F1324" s="1769">
        <f>IF($J1300="TC",0,IF($J1300="Nso",0,VLOOKUP($A1297,'Result Entry'!$B$9:$HS$108,178,0)))</f>
        <v>0.0</v>
      </c>
      <c r="G1324" s="1769"/>
      <c r="H1324" s="1770">
        <f>IF($J1300="TC",0,IF($J1300="Nso",0,VLOOKUP($A1297,'Result Entry'!$B$9:$GS$108,136,0)))</f>
        <v>0.0</v>
      </c>
      <c r="I1324" s="1629" t="s">
        <v>175</v>
      </c>
      <c r="J1324" s="1630"/>
      <c r="K1324" s="1798"/>
      <c r="L1324" s="1799"/>
      <c r="M1324" s="1799"/>
      <c r="N1324" s="1800"/>
    </row>
    <row r="1325" spans="8:8" ht="39.75" customHeight="1">
      <c r="A1325" s="1443"/>
      <c r="B1325" s="1503" t="s">
        <v>70</v>
      </c>
      <c r="C1325" s="1774" t="str">
        <f>'Result Entry'!$FG$3</f>
        <v>Jeewan Kaushal</v>
      </c>
      <c r="D1325" s="1775"/>
      <c r="E1325" s="1776"/>
      <c r="F1325" s="1769" t="str">
        <f>IF($J1300="TC",0,IF($J1300="Nso",0,VLOOKUP($A1297,'Result Entry'!$B$9:$HS$108,182,0)))</f>
        <v/>
      </c>
      <c r="G1325" s="1769"/>
      <c r="H1325" s="1770">
        <f>IF($J1300="TC",0,IF($J1300="Nso",0,VLOOKUP($A1297,'Result Entry'!$B$9:$HS$108,136,0)))</f>
        <v>0.0</v>
      </c>
      <c r="I1325" s="1629" t="s">
        <v>149</v>
      </c>
      <c r="J1325" s="1630"/>
      <c r="K1325" s="1630"/>
      <c r="L1325" s="1630"/>
      <c r="M1325" s="1630"/>
      <c r="N1325" s="1634"/>
    </row>
    <row r="1326" spans="8:8" ht="39.75" customHeight="1">
      <c r="A1326" s="1443"/>
      <c r="B1326" s="1483" t="s">
        <v>70</v>
      </c>
      <c r="C1326" s="1777" t="s">
        <v>181</v>
      </c>
      <c r="D1326" s="1778"/>
      <c r="E1326" s="1779"/>
      <c r="F1326" s="1780" t="s">
        <v>182</v>
      </c>
      <c r="G1326" s="1781"/>
      <c r="H1326" s="1782" t="s">
        <v>31</v>
      </c>
      <c r="I1326" s="1629" t="s">
        <v>176</v>
      </c>
      <c r="J1326" s="1630"/>
      <c r="K1326" s="1630"/>
      <c r="L1326" s="1630"/>
      <c r="M1326" s="1630"/>
      <c r="N1326" s="1634"/>
    </row>
    <row r="1327" spans="8:8" ht="39.75" customHeight="1">
      <c r="A1327" s="1443"/>
      <c r="B1327" s="1483" t="s">
        <v>70</v>
      </c>
      <c r="C1327" s="1783"/>
      <c r="D1327" s="1784"/>
      <c r="E1327" s="1785"/>
      <c r="F1327" s="1786" t="s">
        <v>183</v>
      </c>
      <c r="G1327" s="1787"/>
      <c r="H1327" s="1788" t="s">
        <v>180</v>
      </c>
      <c r="I1327" s="1647" t="s">
        <v>68</v>
      </c>
      <c r="J1327" s="1648"/>
      <c r="K1327" s="1648"/>
      <c r="L1327" s="1648"/>
      <c r="M1327" s="1648"/>
      <c r="N1327" s="1649"/>
    </row>
    <row r="1328" spans="8:8" ht="39.75" customHeight="1">
      <c r="A1328" s="1443"/>
      <c r="B1328" s="1483" t="s">
        <v>70</v>
      </c>
      <c r="C1328" s="1783"/>
      <c r="D1328" s="1784"/>
      <c r="E1328" s="1785"/>
      <c r="F1328" s="1786" t="s">
        <v>186</v>
      </c>
      <c r="G1328" s="1787"/>
      <c r="H1328" s="1788" t="s">
        <v>63</v>
      </c>
      <c r="I1328" s="1650"/>
      <c r="J1328" s="1651"/>
      <c r="K1328" s="1651"/>
      <c r="L1328" s="1651"/>
      <c r="M1328" s="1651"/>
      <c r="N1328" s="1652"/>
    </row>
    <row r="1329" spans="8:8" ht="39.75" customHeight="1">
      <c r="A1329" s="1443"/>
      <c r="B1329" s="1483" t="s">
        <v>70</v>
      </c>
      <c r="C1329" s="1783"/>
      <c r="D1329" s="1784"/>
      <c r="E1329" s="1785"/>
      <c r="F1329" s="1786" t="s">
        <v>187</v>
      </c>
      <c r="G1329" s="1787"/>
      <c r="H1329" s="1788" t="s">
        <v>64</v>
      </c>
      <c r="I1329" s="1650"/>
      <c r="J1329" s="1651"/>
      <c r="K1329" s="1651"/>
      <c r="L1329" s="1651"/>
      <c r="M1329" s="1651"/>
      <c r="N1329" s="1652"/>
    </row>
    <row r="1330" spans="8:8" ht="39.75" customHeight="1">
      <c r="A1330" s="1443"/>
      <c r="B1330" s="1483" t="s">
        <v>70</v>
      </c>
      <c r="C1330" s="1783"/>
      <c r="D1330" s="1784"/>
      <c r="E1330" s="1785"/>
      <c r="F1330" s="1786" t="s">
        <v>184</v>
      </c>
      <c r="G1330" s="1787"/>
      <c r="H1330" s="1788" t="s">
        <v>66</v>
      </c>
      <c r="I1330" s="1653" t="s">
        <v>81</v>
      </c>
      <c r="J1330" s="1654"/>
      <c r="K1330" s="1654"/>
      <c r="L1330" s="1654"/>
      <c r="M1330" s="1654"/>
      <c r="N1330" s="1655"/>
    </row>
    <row r="1331" spans="8:8" ht="39.75" customHeight="1">
      <c r="A1331" s="1443"/>
      <c r="B1331" s="1656" t="s">
        <v>70</v>
      </c>
      <c r="C1331" s="1789"/>
      <c r="D1331" s="1790"/>
      <c r="E1331" s="1791"/>
      <c r="F1331" s="1792" t="s">
        <v>185</v>
      </c>
      <c r="G1331" s="1793"/>
      <c r="H1331" s="1794" t="s">
        <v>65</v>
      </c>
      <c r="I1331" s="1663"/>
      <c r="J1331" s="1664"/>
      <c r="K1331" s="1664"/>
      <c r="L1331" s="1664"/>
      <c r="M1331" s="1664"/>
      <c r="N1331" s="1665"/>
    </row>
    <row r="1332" spans="8:8" s="927" ht="123.75" customFormat="1" customHeight="1">
      <c r="A1332" s="1439"/>
      <c r="B1332" s="1795"/>
      <c r="C1332" s="1796"/>
      <c r="D1332" s="1796"/>
      <c r="E1332" s="1796"/>
      <c r="F1332" s="1796"/>
      <c r="G1332" s="1796"/>
      <c r="H1332" s="1796"/>
      <c r="I1332" s="1796"/>
      <c r="J1332" s="1796"/>
      <c r="K1332" s="1796"/>
      <c r="L1332" s="1796"/>
      <c r="M1332" s="1796"/>
      <c r="N1332" s="1796"/>
    </row>
    <row r="1333" spans="8:8" ht="24.75" customHeight="1">
      <c r="A1333" s="1441">
        <f>A1297+1</f>
        <v>38.0</v>
      </c>
      <c r="B1333" s="1442" t="s">
        <v>51</v>
      </c>
      <c r="C1333" s="1442"/>
      <c r="D1333" s="1442"/>
      <c r="E1333" s="1442"/>
      <c r="F1333" s="1442"/>
      <c r="G1333" s="1442"/>
      <c r="H1333" s="1442"/>
      <c r="I1333" s="1442"/>
      <c r="J1333" s="1442"/>
      <c r="K1333" s="1442"/>
      <c r="L1333" s="1442"/>
      <c r="M1333" s="1442"/>
      <c r="N1333" s="1442"/>
    </row>
    <row r="1334" spans="8:8" ht="62.25" customHeight="1">
      <c r="A1334" s="1443"/>
      <c r="B1334" s="1444"/>
      <c r="C1334" s="1445"/>
      <c r="D1334" s="1671" t="str">
        <f>Master!$E$8</f>
        <v>Govt. Sr. Secondary School </v>
      </c>
      <c r="E1334" s="1672"/>
      <c r="F1334" s="1672"/>
      <c r="G1334" s="1672"/>
      <c r="H1334" s="1672"/>
      <c r="I1334" s="1672"/>
      <c r="J1334" s="1672"/>
      <c r="K1334" s="1672"/>
      <c r="L1334" s="1672"/>
      <c r="M1334" s="1672"/>
      <c r="N1334" s="1673"/>
    </row>
    <row r="1335" spans="8:8" ht="33.0" customHeight="1">
      <c r="A1335" s="1443"/>
      <c r="B1335" s="1449"/>
      <c r="C1335" s="1450"/>
      <c r="D1335" s="1451" t="str">
        <f>Master!$E$11</f>
        <v>P.S.-Bapini (Jodhpur)</v>
      </c>
      <c r="E1335" s="1452"/>
      <c r="F1335" s="1452"/>
      <c r="G1335" s="1452"/>
      <c r="H1335" s="1452"/>
      <c r="I1335" s="1452"/>
      <c r="J1335" s="1452"/>
      <c r="K1335" s="1452"/>
      <c r="L1335" s="1452"/>
      <c r="M1335" s="1452"/>
      <c r="N1335" s="1453"/>
    </row>
    <row r="1336" spans="8:8" ht="30.0" customHeight="1">
      <c r="A1336" s="1443"/>
      <c r="B1336" s="1454"/>
      <c r="C1336" s="1455" t="s">
        <v>151</v>
      </c>
      <c r="D1336" s="1456"/>
      <c r="E1336" s="1456"/>
      <c r="F1336" s="1456"/>
      <c r="G1336" s="1457"/>
      <c r="H1336" s="1458" t="s">
        <v>128</v>
      </c>
      <c r="I1336" s="1458"/>
      <c r="J1336" s="1674">
        <f>VLOOKUP(A1333,'Result Entry'!$B$6:$K$108,6,0)</f>
        <v>0.0</v>
      </c>
      <c r="K1336" s="1460" t="s">
        <v>69</v>
      </c>
      <c r="L1336" s="1461"/>
      <c r="M1336" s="1462">
        <f>Master!$E$14</f>
        <v>8.151106901E9</v>
      </c>
      <c r="N1336" s="1463"/>
    </row>
    <row r="1337" spans="8:8" ht="30.0" customHeight="1">
      <c r="A1337" s="1443"/>
      <c r="B1337" s="1464"/>
      <c r="C1337" s="1465"/>
      <c r="D1337" s="1466"/>
      <c r="E1337" s="1466"/>
      <c r="F1337" s="1466"/>
      <c r="G1337" s="1467"/>
      <c r="H1337" s="1468"/>
      <c r="I1337" s="1468"/>
      <c r="J1337" s="1675"/>
      <c r="K1337" s="1470" t="s">
        <v>67</v>
      </c>
      <c r="L1337" s="1471"/>
      <c r="M1337" s="1472"/>
      <c r="N1337" s="1473"/>
      <c r="O1337" s="23" t="s">
        <v>157</v>
      </c>
    </row>
    <row r="1338" spans="8:8" ht="30.0" customHeight="1">
      <c r="A1338" s="1443"/>
      <c r="B1338" s="1464"/>
      <c r="C1338" s="1474"/>
      <c r="D1338" s="1475"/>
      <c r="E1338" s="1475"/>
      <c r="F1338" s="1475"/>
      <c r="G1338" s="1476"/>
      <c r="H1338" s="1477"/>
      <c r="I1338" s="1477"/>
      <c r="J1338" s="1676"/>
      <c r="K1338" s="1479" t="s">
        <v>52</v>
      </c>
      <c r="L1338" s="1480"/>
      <c r="M1338" s="1481" t="str">
        <f>Master!$E$6</f>
        <v>2022-23</v>
      </c>
      <c r="N1338" s="1482"/>
    </row>
    <row r="1339" spans="8:8" ht="39.75" customHeight="1">
      <c r="A1339" s="1443"/>
      <c r="B1339" s="1483" t="s">
        <v>70</v>
      </c>
      <c r="C1339" s="1677" t="s">
        <v>21</v>
      </c>
      <c r="D1339" s="1678"/>
      <c r="E1339" s="1678"/>
      <c r="F1339" s="1679"/>
      <c r="G1339" s="1680" t="s">
        <v>150</v>
      </c>
      <c r="H1339" s="1681">
        <f>VLOOKUP($A1333,'Result Entry'!$B$9:$FW$108,4,0)</f>
        <v>0.0</v>
      </c>
      <c r="I1339" s="1681"/>
      <c r="J1339" s="1681"/>
      <c r="K1339" s="1681"/>
      <c r="L1339" s="1681"/>
      <c r="M1339" s="1681"/>
      <c r="N1339" s="1682"/>
    </row>
    <row r="1340" spans="8:8" ht="39.75" customHeight="1">
      <c r="A1340" s="1443"/>
      <c r="B1340" s="1483" t="s">
        <v>70</v>
      </c>
      <c r="C1340" s="1683" t="s">
        <v>23</v>
      </c>
      <c r="D1340" s="1684"/>
      <c r="E1340" s="1684"/>
      <c r="F1340" s="1685"/>
      <c r="G1340" s="1686" t="s">
        <v>150</v>
      </c>
      <c r="H1340" s="1687">
        <f>VLOOKUP($A1333,'Result Entry'!$B$9:$FW$108,7,0)</f>
        <v>0.0</v>
      </c>
      <c r="I1340" s="1687"/>
      <c r="J1340" s="1687"/>
      <c r="K1340" s="1687"/>
      <c r="L1340" s="1687"/>
      <c r="M1340" s="1687"/>
      <c r="N1340" s="1688"/>
    </row>
    <row r="1341" spans="8:8" ht="39.75" customHeight="1">
      <c r="A1341" s="1443"/>
      <c r="B1341" s="1483" t="s">
        <v>70</v>
      </c>
      <c r="C1341" s="1683" t="s">
        <v>24</v>
      </c>
      <c r="D1341" s="1684"/>
      <c r="E1341" s="1684"/>
      <c r="F1341" s="1685"/>
      <c r="G1341" s="1686" t="s">
        <v>150</v>
      </c>
      <c r="H1341" s="1687">
        <f>VLOOKUP($A1333,'Result Entry'!$B$9:$FW$108,8,0)</f>
        <v>0.0</v>
      </c>
      <c r="I1341" s="1687"/>
      <c r="J1341" s="1687"/>
      <c r="K1341" s="1687"/>
      <c r="L1341" s="1687"/>
      <c r="M1341" s="1687"/>
      <c r="N1341" s="1688"/>
    </row>
    <row r="1342" spans="8:8" ht="39.75" customHeight="1">
      <c r="A1342" s="1443"/>
      <c r="B1342" s="1483" t="s">
        <v>70</v>
      </c>
      <c r="C1342" s="1683" t="s">
        <v>53</v>
      </c>
      <c r="D1342" s="1684"/>
      <c r="E1342" s="1684"/>
      <c r="F1342" s="1685"/>
      <c r="G1342" s="1686" t="s">
        <v>150</v>
      </c>
      <c r="H1342" s="1687">
        <f>VLOOKUP($A1333,'Result Entry'!$B$9:$FW$108,9,0)</f>
        <v>0.0</v>
      </c>
      <c r="I1342" s="1687"/>
      <c r="J1342" s="1687"/>
      <c r="K1342" s="1687"/>
      <c r="L1342" s="1687"/>
      <c r="M1342" s="1687"/>
      <c r="N1342" s="1688"/>
    </row>
    <row r="1343" spans="8:8" ht="39.75" customHeight="1">
      <c r="A1343" s="1443"/>
      <c r="B1343" s="1483" t="s">
        <v>70</v>
      </c>
      <c r="C1343" s="1683" t="s">
        <v>54</v>
      </c>
      <c r="D1343" s="1684"/>
      <c r="E1343" s="1684"/>
      <c r="F1343" s="1685"/>
      <c r="G1343" s="1686" t="s">
        <v>150</v>
      </c>
      <c r="H1343" s="1689" t="str">
        <f>CONCATENATE('Result Entry'!$G$4,'Result Entry'!$J$4)</f>
        <v>11(A)</v>
      </c>
      <c r="I1343" s="1687"/>
      <c r="J1343" s="1687"/>
      <c r="K1343" s="1687"/>
      <c r="L1343" s="1687"/>
      <c r="M1343" s="1687"/>
      <c r="N1343" s="1688"/>
    </row>
    <row r="1344" spans="8:8" ht="39.75" customHeight="1">
      <c r="A1344" s="1443"/>
      <c r="B1344" s="1483" t="s">
        <v>70</v>
      </c>
      <c r="C1344" s="1690" t="s">
        <v>26</v>
      </c>
      <c r="D1344" s="1691"/>
      <c r="E1344" s="1691"/>
      <c r="F1344" s="1692"/>
      <c r="G1344" s="1693" t="s">
        <v>150</v>
      </c>
      <c r="H1344" s="1694">
        <f>VLOOKUP($A1333,'Result Entry'!$B$9:$FW$108,10,0)</f>
        <v>0.0</v>
      </c>
      <c r="I1344" s="1694"/>
      <c r="J1344" s="1694"/>
      <c r="K1344" s="1694"/>
      <c r="L1344" s="1694"/>
      <c r="M1344" s="1694"/>
      <c r="N1344" s="1695"/>
    </row>
    <row r="1345" spans="8:8" ht="30.0" customHeight="1">
      <c r="A1345" s="1443"/>
      <c r="B1345" s="1503" t="s">
        <v>70</v>
      </c>
      <c r="C1345" s="1696" t="s">
        <v>168</v>
      </c>
      <c r="D1345" s="1697"/>
      <c r="E1345" s="1698" t="s">
        <v>73</v>
      </c>
      <c r="F1345" s="1699" t="s">
        <v>74</v>
      </c>
      <c r="G1345" s="1700" t="s">
        <v>169</v>
      </c>
      <c r="H1345" s="1701" t="s">
        <v>56</v>
      </c>
      <c r="I1345" s="1702"/>
      <c r="J1345" s="1703" t="s">
        <v>85</v>
      </c>
      <c r="K1345" s="1704"/>
      <c r="L1345" s="1705" t="s">
        <v>170</v>
      </c>
      <c r="M1345" s="1706" t="s">
        <v>77</v>
      </c>
      <c r="N1345" s="1707" t="s">
        <v>99</v>
      </c>
    </row>
    <row r="1346" spans="8:8" ht="30.0" customHeight="1">
      <c r="A1346" s="1443"/>
      <c r="B1346" s="1503"/>
      <c r="C1346" s="1708"/>
      <c r="D1346" s="1709"/>
      <c r="E1346" s="1710"/>
      <c r="F1346" s="1711"/>
      <c r="G1346" s="1712"/>
      <c r="H1346" s="1713"/>
      <c r="I1346" s="1714"/>
      <c r="J1346" s="1715"/>
      <c r="K1346" s="1716"/>
      <c r="L1346" s="1717"/>
      <c r="M1346" s="1718"/>
      <c r="N1346" s="1719"/>
    </row>
    <row r="1347" spans="8:8" ht="39.75" customHeight="1">
      <c r="A1347" s="1443"/>
      <c r="B1347" s="1503" t="s">
        <v>70</v>
      </c>
      <c r="C1347" s="1528" t="s">
        <v>57</v>
      </c>
      <c r="D1347" s="1529"/>
      <c r="E1347" s="1720">
        <f>'Result Entry'!$L$7</f>
        <v>10.0</v>
      </c>
      <c r="F1347" s="1721">
        <f>'Result Entry'!$M$7</f>
        <v>10.0</v>
      </c>
      <c r="G1347" s="1722">
        <f t="shared" si="111" ref="G1347:G1352">SUM(E1347:F1347)</f>
        <v>20.0</v>
      </c>
      <c r="H1347" s="1723">
        <f>'Result Entry'!$AU$7</f>
        <v>70.0</v>
      </c>
      <c r="I1347" s="1724"/>
      <c r="J1347" s="1725">
        <f>'Result Entry'!$AY$7</f>
        <v>100.0</v>
      </c>
      <c r="K1347" s="1724"/>
      <c r="L1347" s="1722">
        <f t="shared" si="112" ref="L1347:L1352">SUM(H1347,J1347)</f>
        <v>170.0</v>
      </c>
      <c r="M1347" s="1726">
        <f t="shared" si="113" ref="M1347:M1352">SUM(G1347,L1347)</f>
        <v>190.0</v>
      </c>
      <c r="N1347" s="1727"/>
    </row>
    <row r="1348" spans="8:8" s="1538" ht="54.0" customFormat="1" customHeight="1">
      <c r="A1348" s="1443"/>
      <c r="B1348" s="1539" t="s">
        <v>70</v>
      </c>
      <c r="C1348" s="1540" t="str">
        <f>'Result Entry'!$L$3</f>
        <v>HINDI Comp.</v>
      </c>
      <c r="D1348" s="1541"/>
      <c r="E1348" s="1728">
        <f>IF($J1336="TC",0,IF($J1336="Nso",0,VLOOKUP($A1333,'Result Entry'!$B$9:$FW$108,11,0)))</f>
        <v>0.0</v>
      </c>
      <c r="F1348" s="1729">
        <f>IF($J1336="TC",0,IF($J1336="Nso",0,VLOOKUP($A1333,'Result Entry'!$B$9:$FW$108,12,0)))</f>
        <v>0.0</v>
      </c>
      <c r="G1348" s="1730">
        <f t="shared" si="111"/>
        <v>0.0</v>
      </c>
      <c r="H1348" s="1677">
        <f>IF($J1336="TC",0,IF($J1336="Nso",0,VLOOKUP($A1333,'Result Entry'!$B$9:$FW$108,16,0)))</f>
        <v>0.0</v>
      </c>
      <c r="I1348" s="1731"/>
      <c r="J1348" s="1732">
        <f>IF($J1336="TC",0,IF($J1336="Nso",0,VLOOKUP($A1333,'Result Entry'!$B$9:$FW$108,19,0)))</f>
        <v>0.0</v>
      </c>
      <c r="K1348" s="1731"/>
      <c r="L1348" s="1733">
        <f t="shared" si="112"/>
        <v>0.0</v>
      </c>
      <c r="M1348" s="1734">
        <f t="shared" si="113"/>
        <v>0.0</v>
      </c>
      <c r="N1348" s="1735" t="str">
        <f>IF($J1336="TC",0,IF($J1336="Nso",0,VLOOKUP($A1333,'Result Entry'!$B$9:$FW$108,24,0)))</f>
        <v/>
      </c>
    </row>
    <row r="1349" spans="8:8" s="1538" ht="54.0" customFormat="1" customHeight="1">
      <c r="A1349" s="1443"/>
      <c r="B1349" s="1539" t="s">
        <v>70</v>
      </c>
      <c r="C1349" s="1551" t="str">
        <f>'Result Entry'!$Z$3</f>
        <v>ENGLISH Comp.</v>
      </c>
      <c r="D1349" s="1552"/>
      <c r="E1349" s="1728">
        <f>IF($J1336="TC",0,IF($J1336="Nso",0,VLOOKUP($A1333,'Result Entry'!$B$9:$FW$108,25,0)))</f>
        <v>0.0</v>
      </c>
      <c r="F1349" s="1729">
        <f>IF($J1336="TC",0,IF($J1336="Nso",0,VLOOKUP($A1333,'Result Entry'!$B$9:$FW$108,26,0)))</f>
        <v>0.0</v>
      </c>
      <c r="G1349" s="1736">
        <f t="shared" si="111"/>
        <v>0.0</v>
      </c>
      <c r="H1349" s="1683">
        <f>IF($J1336="TC",0,IF($J1336="Nso",0,VLOOKUP($A1333,'Result Entry'!$B$9:$FW$108,30,0)))</f>
        <v>0.0</v>
      </c>
      <c r="I1349" s="1737"/>
      <c r="J1349" s="1738">
        <f>IF($J1336="TC",0,IF($J1336="Nso",0,VLOOKUP($A1333,'Result Entry'!$B$9:$FW$108,33,0)))</f>
        <v>0.0</v>
      </c>
      <c r="K1349" s="1737"/>
      <c r="L1349" s="1733">
        <f t="shared" si="112"/>
        <v>0.0</v>
      </c>
      <c r="M1349" s="1734">
        <f t="shared" si="113"/>
        <v>0.0</v>
      </c>
      <c r="N1349" s="1735" t="str">
        <f>IF($J1336="TC",0,IF($J1336="Nso",0,VLOOKUP($A1333,'Result Entry'!$B$9:$FW$108,38,0)))</f>
        <v/>
      </c>
    </row>
    <row r="1350" spans="8:8" s="1538" ht="54.0" customFormat="1" customHeight="1">
      <c r="A1350" s="1443"/>
      <c r="B1350" s="1539" t="s">
        <v>70</v>
      </c>
      <c r="C1350" s="1551" t="str">
        <f>'Result Entry'!$AO$3</f>
        <v>PHYSICS</v>
      </c>
      <c r="D1350" s="1552"/>
      <c r="E1350" s="1728">
        <f>IF($J1336="TC",0,IF($J1336="Nso",0,VLOOKUP($A1333,'Result Entry'!$B$9:$FW$108,39,0)))</f>
        <v>0.0</v>
      </c>
      <c r="F1350" s="1729">
        <f>IF($J1336="TC",0,IF($J1336="Nso",0,VLOOKUP($A1333,'Result Entry'!$B$9:$FW$108,40,0)))</f>
        <v>0.0</v>
      </c>
      <c r="G1350" s="1736">
        <f t="shared" si="111"/>
        <v>0.0</v>
      </c>
      <c r="H1350" s="1683">
        <f>IF($J1336="TC",0,IF($J1336="Nso",0,VLOOKUP($A1333,'Result Entry'!$B$9:$FW$108,45,0)))</f>
        <v>0.0</v>
      </c>
      <c r="I1350" s="1737"/>
      <c r="J1350" s="1738">
        <f>IF($J1336="TC",0,IF($J1336="Nso",0,VLOOKUP($A1333,'Result Entry'!$B$9:$FW$108,49,0)))</f>
        <v>0.0</v>
      </c>
      <c r="K1350" s="1737"/>
      <c r="L1350" s="1733">
        <f t="shared" si="112"/>
        <v>0.0</v>
      </c>
      <c r="M1350" s="1734">
        <f t="shared" si="113"/>
        <v>0.0</v>
      </c>
      <c r="N1350" s="1735" t="str">
        <f>IF($J1336="TC",0,IF($J1336="Nso",0,VLOOKUP($A1333,'Result Entry'!$B$9:$FW$108,54,0)))</f>
        <v/>
      </c>
    </row>
    <row r="1351" spans="8:8" s="1538" ht="54.0" customFormat="1" customHeight="1">
      <c r="A1351" s="1443"/>
      <c r="B1351" s="1539" t="s">
        <v>70</v>
      </c>
      <c r="C1351" s="1551" t="str">
        <f>'Result Entry'!$BF$3</f>
        <v>CHEMISTRY</v>
      </c>
      <c r="D1351" s="1552"/>
      <c r="E1351" s="1728" t="str">
        <f>IF($J1336="TC",0,IF($J1336="Nso",0,VLOOKUP($A1333,'Result Entry'!$B$9:$FW$108,55,0)))</f>
        <v/>
      </c>
      <c r="F1351" s="1729">
        <f>IF($J1336="TC",0,IF($J1336="Nso",0,VLOOKUP($A1333,'Result Entry'!$B$9:$FW$108,56,0)))</f>
        <v>0.0</v>
      </c>
      <c r="G1351" s="1736">
        <f t="shared" si="111"/>
        <v>0.0</v>
      </c>
      <c r="H1351" s="1683">
        <f>IF($J1336="TC",0,IF($J1336="Nso",0,VLOOKUP($A1333,'Result Entry'!$B$9:$FW$108,61,0)))</f>
        <v>0.0</v>
      </c>
      <c r="I1351" s="1737"/>
      <c r="J1351" s="1738">
        <f>IF($J1336="TC",0,IF($J1336="Nso",0,VLOOKUP($A1333,'Result Entry'!$B$9:$FW$108,65,0)))</f>
        <v>0.0</v>
      </c>
      <c r="K1351" s="1737"/>
      <c r="L1351" s="1733">
        <f t="shared" si="112"/>
        <v>0.0</v>
      </c>
      <c r="M1351" s="1734">
        <f t="shared" si="113"/>
        <v>0.0</v>
      </c>
      <c r="N1351" s="1735" t="str">
        <f>IF($J1336="TC",0,IF($J1336="Nso",0,VLOOKUP($A1333,'Result Entry'!$B$9:$FW$108,70,0)))</f>
        <v/>
      </c>
    </row>
    <row r="1352" spans="8:8" s="1538" ht="54.0" customFormat="1" customHeight="1">
      <c r="A1352" s="1443"/>
      <c r="B1352" s="1539" t="s">
        <v>70</v>
      </c>
      <c r="C1352" s="1551" t="str">
        <f>'Result Entry'!$BW$3</f>
        <v>BIOLOGY</v>
      </c>
      <c r="D1352" s="1552"/>
      <c r="E1352" s="1739" t="str">
        <f>IF($J1336="TC",0,IF($J1336="Nso",0,VLOOKUP($A1333,'Result Entry'!$B$9:$FW$108,71,0)))</f>
        <v/>
      </c>
      <c r="F1352" s="1740" t="str">
        <f>IF($J1336="TC",0,IF($J1336="Nso",0,VLOOKUP($A1333,'Result Entry'!$B$9:$FW$108,72,0)))</f>
        <v/>
      </c>
      <c r="G1352" s="1741">
        <f t="shared" si="111"/>
        <v>0.0</v>
      </c>
      <c r="H1352" s="1742">
        <f>IF($J1336="TC",0,IF($J1336="Nso",0,VLOOKUP($A1333,'Result Entry'!$B$9:$FW$108,77,0)))</f>
        <v>0.0</v>
      </c>
      <c r="I1352" s="1743"/>
      <c r="J1352" s="1744">
        <f>IF($J1336="TC",0,IF($J1336="Nso",0,VLOOKUP($A1333,'Result Entry'!$B$9:$FW$108,81,0)))</f>
        <v>0.0</v>
      </c>
      <c r="K1352" s="1743"/>
      <c r="L1352" s="1745">
        <f t="shared" si="112"/>
        <v>0.0</v>
      </c>
      <c r="M1352" s="1746">
        <f t="shared" si="113"/>
        <v>0.0</v>
      </c>
      <c r="N1352" s="1735">
        <f>IF($J1336="TC",0,IF($J1336="Nso",0,VLOOKUP($A1333,'Result Entry'!$B$9:$FW$108,86,0)))</f>
        <v>0.0</v>
      </c>
    </row>
    <row r="1353" spans="8:8" ht="39.75" customHeight="1">
      <c r="A1353" s="1443"/>
      <c r="B1353" s="1503" t="s">
        <v>70</v>
      </c>
      <c r="C1353" s="1565" t="s">
        <v>78</v>
      </c>
      <c r="D1353" s="1566"/>
      <c r="E1353" s="1567"/>
      <c r="F1353" s="1747" t="s">
        <v>79</v>
      </c>
      <c r="G1353" s="1748"/>
      <c r="H1353" s="1747" t="s">
        <v>80</v>
      </c>
      <c r="I1353" s="1749"/>
      <c r="J1353" s="1750" t="s">
        <v>42</v>
      </c>
      <c r="K1353" s="1797" t="s">
        <v>92</v>
      </c>
      <c r="L1353" s="1752" t="s">
        <v>40</v>
      </c>
      <c r="M1353" s="1753"/>
      <c r="N1353" s="1754" t="s">
        <v>44</v>
      </c>
    </row>
    <row r="1354" spans="8:8" ht="39.75" customHeight="1">
      <c r="A1354" s="1443"/>
      <c r="B1354" s="1503" t="s">
        <v>70</v>
      </c>
      <c r="C1354" s="1577"/>
      <c r="D1354" s="1578"/>
      <c r="E1354" s="1579"/>
      <c r="F1354" s="1755">
        <f>IF($J1336="TC",0,IF($J1336="Nso",0,VLOOKUP($A1333,'Result Entry'!$B$9:$FW$108,146,0)))</f>
        <v>0.0</v>
      </c>
      <c r="G1354" s="1756"/>
      <c r="H1354" s="1757">
        <f>IF($J1336="TC",0,IF($J1336="Nso",0,VLOOKUP($A1333,'Result Entry'!$B$9:$FW$108,147,0)))</f>
        <v>0.0</v>
      </c>
      <c r="I1354" s="1758"/>
      <c r="J1354" s="1584">
        <f>IF($J1336="TC",0,IF($J1336="Nso",0,VLOOKUP($A1333,'Result Entry'!$B$9:$FW$108,148,0)))</f>
        <v>0.0</v>
      </c>
      <c r="K1354" s="1759" t="str">
        <f>IF($J1336="TC",0,IF($J1336="Nso",0,VLOOKUP($A1333,'Result Entry'!$B$9:$FW$108,149,0)))</f>
        <v/>
      </c>
      <c r="L1354" s="1586">
        <f>IF($J1336="TC",0,IF($J1336="Nso",0,VLOOKUP($A1333,'Result Entry'!$B$9:$FW$108,150,0)))</f>
        <v>0.0</v>
      </c>
      <c r="M1354" s="1587"/>
      <c r="N1354" s="1588">
        <f>IF($J1336="TC",0,IF($J1336="Nso",0,VLOOKUP($A1333,'Result Entry'!$B$9:$FW$108,152,0)))</f>
        <v>0.0</v>
      </c>
    </row>
    <row r="1355" spans="8:8" ht="39.75" customHeight="1">
      <c r="A1355" s="1443"/>
      <c r="B1355" s="1503" t="s">
        <v>70</v>
      </c>
      <c r="C1355" s="1589" t="s">
        <v>59</v>
      </c>
      <c r="D1355" s="1590"/>
      <c r="E1355" s="1590"/>
      <c r="F1355" s="1590"/>
      <c r="G1355" s="1590"/>
      <c r="H1355" s="1591"/>
      <c r="I1355" s="1592" t="s">
        <v>60</v>
      </c>
      <c r="J1355" s="1593"/>
      <c r="K1355" s="1760">
        <f>VLOOKUP($A1333,'Result Entry'!$B$9:$FW$108,143,0)</f>
        <v>0.0</v>
      </c>
      <c r="L1355" s="1761"/>
      <c r="M1355" s="1596" t="s">
        <v>38</v>
      </c>
      <c r="N1355" s="1597"/>
    </row>
    <row r="1356" spans="8:8" ht="39.75" customHeight="1">
      <c r="A1356" s="1443"/>
      <c r="B1356" s="1503" t="s">
        <v>70</v>
      </c>
      <c r="C1356" s="1598" t="s">
        <v>55</v>
      </c>
      <c r="D1356" s="1599"/>
      <c r="E1356" s="1599"/>
      <c r="F1356" s="1600" t="s">
        <v>158</v>
      </c>
      <c r="G1356" s="1601"/>
      <c r="H1356" s="1602" t="s">
        <v>48</v>
      </c>
      <c r="I1356" s="1603" t="s">
        <v>61</v>
      </c>
      <c r="J1356" s="1604"/>
      <c r="K1356" s="1762">
        <f>VLOOKUP($A1333,'Result Entry'!$B$9:$FW$108,144,0)</f>
        <v>0.0</v>
      </c>
      <c r="L1356" s="1763"/>
      <c r="M1356" s="1607">
        <f>VLOOKUP($A1333,'Result Entry'!$B$9:$FW$108,145,0)</f>
        <v>0.0</v>
      </c>
      <c r="N1356" s="1608"/>
    </row>
    <row r="1357" spans="8:8" ht="39.75" customHeight="1">
      <c r="A1357" s="1443"/>
      <c r="B1357" s="1503" t="s">
        <v>70</v>
      </c>
      <c r="C1357" s="1598"/>
      <c r="D1357" s="1599"/>
      <c r="E1357" s="1599"/>
      <c r="F1357" s="1609"/>
      <c r="G1357" s="1610"/>
      <c r="H1357" s="1611" t="s">
        <v>100</v>
      </c>
      <c r="I1357" s="1612" t="s">
        <v>62</v>
      </c>
      <c r="J1357" s="1613"/>
      <c r="K1357" s="1764">
        <f>IF($J1336="TC","Transferred",IF($J1336="Nso","NameSeparated",VLOOKUP($A1333,'Result Entry'!$B$9:$FW$108,153,0)))</f>
        <v>0.0</v>
      </c>
      <c r="L1357" s="1764"/>
      <c r="M1357" s="1764"/>
      <c r="N1357" s="1765"/>
    </row>
    <row r="1358" spans="8:8" ht="39.75" customHeight="1">
      <c r="A1358" s="1443"/>
      <c r="B1358" s="1503" t="s">
        <v>70</v>
      </c>
      <c r="C1358" s="1766" t="str">
        <f>'Result Entry'!$DU$3</f>
        <v>Foundation Of Information Tech.</v>
      </c>
      <c r="D1358" s="1767"/>
      <c r="E1358" s="1768"/>
      <c r="F1358" s="1769" t="str">
        <f>IF($J1336="TC",0,IF($J1336="Nso",0,VLOOKUP($A1333,'Result Entry'!$B$9:$GS$108,170,0)))</f>
        <v/>
      </c>
      <c r="G1358" s="1769"/>
      <c r="H1358" s="1770">
        <f>IF($J1336="TC",0,IF($J1336="Nso",0,VLOOKUP($A1333,'Result Entry'!$B$9:$GS$108,112,0)))</f>
        <v>0.0</v>
      </c>
      <c r="I1358" s="1621" t="s">
        <v>72</v>
      </c>
      <c r="J1358" s="1622"/>
      <c r="K1358" s="1771">
        <f>'Result Entry'!$T$2</f>
        <v>45041.0</v>
      </c>
      <c r="L1358" s="1772"/>
      <c r="M1358" s="1772"/>
      <c r="N1358" s="1773"/>
    </row>
    <row r="1359" spans="8:8" ht="39.75" customHeight="1">
      <c r="A1359" s="1443"/>
      <c r="B1359" s="1503" t="s">
        <v>70</v>
      </c>
      <c r="C1359" s="1774" t="str">
        <f>'Result Entry'!$EI$3</f>
        <v>G.I.A.I.-II</v>
      </c>
      <c r="D1359" s="1775"/>
      <c r="E1359" s="1776"/>
      <c r="F1359" s="1769" t="str">
        <f>IF($J1336="TC",0,IF($J1336="Nso",0,VLOOKUP($A1333,'Result Entry'!$B$9:$GS$108,174,0)))</f>
        <v/>
      </c>
      <c r="G1359" s="1769"/>
      <c r="H1359" s="1770">
        <f>IF($J1336="TC",0,IF($J1336="Nso",0,VLOOKUP($A1333,'Result Entry'!$B$9:$GS$108,124,0)))</f>
        <v>0.0</v>
      </c>
      <c r="I1359" s="1626"/>
      <c r="J1359" s="1627"/>
      <c r="K1359" s="1627"/>
      <c r="L1359" s="1627"/>
      <c r="M1359" s="1627"/>
      <c r="N1359" s="1628"/>
    </row>
    <row r="1360" spans="8:8" ht="39.75" customHeight="1">
      <c r="A1360" s="1443"/>
      <c r="B1360" s="1503" t="s">
        <v>70</v>
      </c>
      <c r="C1360" s="1774" t="str">
        <f>'Result Entry'!$EU$3</f>
        <v>SOC.SER.PLAN</v>
      </c>
      <c r="D1360" s="1775"/>
      <c r="E1360" s="1776"/>
      <c r="F1360" s="1769">
        <f>IF($J1336="TC",0,IF($J1336="Nso",0,VLOOKUP($A1333,'Result Entry'!$B$9:$HS$108,178,0)))</f>
        <v>0.0</v>
      </c>
      <c r="G1360" s="1769"/>
      <c r="H1360" s="1770">
        <f>IF($J1336="TC",0,IF($J1336="Nso",0,VLOOKUP($A1333,'Result Entry'!$B$9:$GS$108,136,0)))</f>
        <v>0.0</v>
      </c>
      <c r="I1360" s="1629" t="s">
        <v>175</v>
      </c>
      <c r="J1360" s="1630"/>
      <c r="K1360" s="1798"/>
      <c r="L1360" s="1799"/>
      <c r="M1360" s="1799"/>
      <c r="N1360" s="1800"/>
    </row>
    <row r="1361" spans="8:8" ht="39.75" customHeight="1">
      <c r="A1361" s="1443"/>
      <c r="B1361" s="1503" t="s">
        <v>70</v>
      </c>
      <c r="C1361" s="1774" t="str">
        <f>'Result Entry'!$FG$3</f>
        <v>Jeewan Kaushal</v>
      </c>
      <c r="D1361" s="1775"/>
      <c r="E1361" s="1776"/>
      <c r="F1361" s="1769" t="str">
        <f>IF($J1336="TC",0,IF($J1336="Nso",0,VLOOKUP($A1333,'Result Entry'!$B$9:$HS$108,182,0)))</f>
        <v/>
      </c>
      <c r="G1361" s="1769"/>
      <c r="H1361" s="1770">
        <f>IF($J1336="TC",0,IF($J1336="Nso",0,VLOOKUP($A1333,'Result Entry'!$B$9:$HS$108,136,0)))</f>
        <v>0.0</v>
      </c>
      <c r="I1361" s="1629" t="s">
        <v>149</v>
      </c>
      <c r="J1361" s="1630"/>
      <c r="K1361" s="1630"/>
      <c r="L1361" s="1630"/>
      <c r="M1361" s="1630"/>
      <c r="N1361" s="1634"/>
    </row>
    <row r="1362" spans="8:8" ht="39.75" customHeight="1">
      <c r="A1362" s="1443"/>
      <c r="B1362" s="1483" t="s">
        <v>70</v>
      </c>
      <c r="C1362" s="1777" t="s">
        <v>181</v>
      </c>
      <c r="D1362" s="1778"/>
      <c r="E1362" s="1779"/>
      <c r="F1362" s="1780" t="s">
        <v>182</v>
      </c>
      <c r="G1362" s="1781"/>
      <c r="H1362" s="1782" t="s">
        <v>31</v>
      </c>
      <c r="I1362" s="1629" t="s">
        <v>176</v>
      </c>
      <c r="J1362" s="1630"/>
      <c r="K1362" s="1630"/>
      <c r="L1362" s="1630"/>
      <c r="M1362" s="1630"/>
      <c r="N1362" s="1634"/>
    </row>
    <row r="1363" spans="8:8" ht="39.75" customHeight="1">
      <c r="A1363" s="1443"/>
      <c r="B1363" s="1483" t="s">
        <v>70</v>
      </c>
      <c r="C1363" s="1783"/>
      <c r="D1363" s="1784"/>
      <c r="E1363" s="1785"/>
      <c r="F1363" s="1786" t="s">
        <v>183</v>
      </c>
      <c r="G1363" s="1787"/>
      <c r="H1363" s="1788" t="s">
        <v>180</v>
      </c>
      <c r="I1363" s="1647" t="s">
        <v>68</v>
      </c>
      <c r="J1363" s="1648"/>
      <c r="K1363" s="1648"/>
      <c r="L1363" s="1648"/>
      <c r="M1363" s="1648"/>
      <c r="N1363" s="1649"/>
    </row>
    <row r="1364" spans="8:8" ht="39.75" customHeight="1">
      <c r="A1364" s="1443"/>
      <c r="B1364" s="1483" t="s">
        <v>70</v>
      </c>
      <c r="C1364" s="1783"/>
      <c r="D1364" s="1784"/>
      <c r="E1364" s="1785"/>
      <c r="F1364" s="1786" t="s">
        <v>186</v>
      </c>
      <c r="G1364" s="1787"/>
      <c r="H1364" s="1788" t="s">
        <v>63</v>
      </c>
      <c r="I1364" s="1650"/>
      <c r="J1364" s="1651"/>
      <c r="K1364" s="1651"/>
      <c r="L1364" s="1651"/>
      <c r="M1364" s="1651"/>
      <c r="N1364" s="1652"/>
    </row>
    <row r="1365" spans="8:8" ht="39.75" customHeight="1">
      <c r="A1365" s="1443"/>
      <c r="B1365" s="1483" t="s">
        <v>70</v>
      </c>
      <c r="C1365" s="1783"/>
      <c r="D1365" s="1784"/>
      <c r="E1365" s="1785"/>
      <c r="F1365" s="1786" t="s">
        <v>187</v>
      </c>
      <c r="G1365" s="1787"/>
      <c r="H1365" s="1788" t="s">
        <v>64</v>
      </c>
      <c r="I1365" s="1650"/>
      <c r="J1365" s="1651"/>
      <c r="K1365" s="1651"/>
      <c r="L1365" s="1651"/>
      <c r="M1365" s="1651"/>
      <c r="N1365" s="1652"/>
    </row>
    <row r="1366" spans="8:8" ht="39.75" customHeight="1">
      <c r="A1366" s="1443"/>
      <c r="B1366" s="1483" t="s">
        <v>70</v>
      </c>
      <c r="C1366" s="1783"/>
      <c r="D1366" s="1784"/>
      <c r="E1366" s="1785"/>
      <c r="F1366" s="1786" t="s">
        <v>184</v>
      </c>
      <c r="G1366" s="1787"/>
      <c r="H1366" s="1788" t="s">
        <v>66</v>
      </c>
      <c r="I1366" s="1653" t="s">
        <v>81</v>
      </c>
      <c r="J1366" s="1654"/>
      <c r="K1366" s="1654"/>
      <c r="L1366" s="1654"/>
      <c r="M1366" s="1654"/>
      <c r="N1366" s="1655"/>
    </row>
    <row r="1367" spans="8:8" ht="39.75" customHeight="1">
      <c r="A1367" s="1443"/>
      <c r="B1367" s="1656" t="s">
        <v>70</v>
      </c>
      <c r="C1367" s="1789"/>
      <c r="D1367" s="1790"/>
      <c r="E1367" s="1791"/>
      <c r="F1367" s="1792" t="s">
        <v>185</v>
      </c>
      <c r="G1367" s="1793"/>
      <c r="H1367" s="1794" t="s">
        <v>65</v>
      </c>
      <c r="I1367" s="1663"/>
      <c r="J1367" s="1664"/>
      <c r="K1367" s="1664"/>
      <c r="L1367" s="1664"/>
      <c r="M1367" s="1664"/>
      <c r="N1367" s="1665"/>
    </row>
    <row r="1368" spans="8:8" s="927" ht="123.75" customFormat="1" customHeight="1">
      <c r="A1368" s="1439"/>
      <c r="B1368" s="1795"/>
      <c r="C1368" s="1796"/>
      <c r="D1368" s="1796"/>
      <c r="E1368" s="1796"/>
      <c r="F1368" s="1796"/>
      <c r="G1368" s="1796"/>
      <c r="H1368" s="1796"/>
      <c r="I1368" s="1796"/>
      <c r="J1368" s="1796"/>
      <c r="K1368" s="1796"/>
      <c r="L1368" s="1796"/>
      <c r="M1368" s="1796"/>
      <c r="N1368" s="1796"/>
    </row>
    <row r="1369" spans="8:8" ht="24.75" customHeight="1">
      <c r="A1369" s="1441">
        <f>A1333+1</f>
        <v>39.0</v>
      </c>
      <c r="B1369" s="1442" t="s">
        <v>51</v>
      </c>
      <c r="C1369" s="1442"/>
      <c r="D1369" s="1442"/>
      <c r="E1369" s="1442"/>
      <c r="F1369" s="1442"/>
      <c r="G1369" s="1442"/>
      <c r="H1369" s="1442"/>
      <c r="I1369" s="1442"/>
      <c r="J1369" s="1442"/>
      <c r="K1369" s="1442"/>
      <c r="L1369" s="1442"/>
      <c r="M1369" s="1442"/>
      <c r="N1369" s="1442"/>
    </row>
    <row r="1370" spans="8:8" ht="62.25" customHeight="1">
      <c r="A1370" s="1443"/>
      <c r="B1370" s="1444"/>
      <c r="C1370" s="1445"/>
      <c r="D1370" s="1671" t="str">
        <f>Master!$E$8</f>
        <v>Govt. Sr. Secondary School </v>
      </c>
      <c r="E1370" s="1672"/>
      <c r="F1370" s="1672"/>
      <c r="G1370" s="1672"/>
      <c r="H1370" s="1672"/>
      <c r="I1370" s="1672"/>
      <c r="J1370" s="1672"/>
      <c r="K1370" s="1672"/>
      <c r="L1370" s="1672"/>
      <c r="M1370" s="1672"/>
      <c r="N1370" s="1673"/>
    </row>
    <row r="1371" spans="8:8" ht="33.0" customHeight="1">
      <c r="A1371" s="1443"/>
      <c r="B1371" s="1449"/>
      <c r="C1371" s="1450"/>
      <c r="D1371" s="1451" t="str">
        <f>Master!$E$11</f>
        <v>P.S.-Bapini (Jodhpur)</v>
      </c>
      <c r="E1371" s="1452"/>
      <c r="F1371" s="1452"/>
      <c r="G1371" s="1452"/>
      <c r="H1371" s="1452"/>
      <c r="I1371" s="1452"/>
      <c r="J1371" s="1452"/>
      <c r="K1371" s="1452"/>
      <c r="L1371" s="1452"/>
      <c r="M1371" s="1452"/>
      <c r="N1371" s="1453"/>
    </row>
    <row r="1372" spans="8:8" ht="30.0" customHeight="1">
      <c r="A1372" s="1443"/>
      <c r="B1372" s="1454"/>
      <c r="C1372" s="1455" t="s">
        <v>151</v>
      </c>
      <c r="D1372" s="1456"/>
      <c r="E1372" s="1456"/>
      <c r="F1372" s="1456"/>
      <c r="G1372" s="1457"/>
      <c r="H1372" s="1458" t="s">
        <v>128</v>
      </c>
      <c r="I1372" s="1458"/>
      <c r="J1372" s="1674">
        <f>VLOOKUP(A1369,'Result Entry'!$B$6:$K$108,6,0)</f>
        <v>0.0</v>
      </c>
      <c r="K1372" s="1460" t="s">
        <v>69</v>
      </c>
      <c r="L1372" s="1461"/>
      <c r="M1372" s="1462">
        <f>Master!$E$14</f>
        <v>8.151106901E9</v>
      </c>
      <c r="N1372" s="1463"/>
    </row>
    <row r="1373" spans="8:8" ht="30.0" customHeight="1">
      <c r="A1373" s="1443"/>
      <c r="B1373" s="1464"/>
      <c r="C1373" s="1465"/>
      <c r="D1373" s="1466"/>
      <c r="E1373" s="1466"/>
      <c r="F1373" s="1466"/>
      <c r="G1373" s="1467"/>
      <c r="H1373" s="1468"/>
      <c r="I1373" s="1468"/>
      <c r="J1373" s="1675"/>
      <c r="K1373" s="1470" t="s">
        <v>67</v>
      </c>
      <c r="L1373" s="1471"/>
      <c r="M1373" s="1472"/>
      <c r="N1373" s="1473"/>
      <c r="O1373" s="23" t="s">
        <v>157</v>
      </c>
    </row>
    <row r="1374" spans="8:8" ht="30.0" customHeight="1">
      <c r="A1374" s="1443"/>
      <c r="B1374" s="1464"/>
      <c r="C1374" s="1474"/>
      <c r="D1374" s="1475"/>
      <c r="E1374" s="1475"/>
      <c r="F1374" s="1475"/>
      <c r="G1374" s="1476"/>
      <c r="H1374" s="1477"/>
      <c r="I1374" s="1477"/>
      <c r="J1374" s="1676"/>
      <c r="K1374" s="1479" t="s">
        <v>52</v>
      </c>
      <c r="L1374" s="1480"/>
      <c r="M1374" s="1481" t="str">
        <f>Master!$E$6</f>
        <v>2022-23</v>
      </c>
      <c r="N1374" s="1482"/>
    </row>
    <row r="1375" spans="8:8" ht="39.75" customHeight="1">
      <c r="A1375" s="1443"/>
      <c r="B1375" s="1483" t="s">
        <v>70</v>
      </c>
      <c r="C1375" s="1677" t="s">
        <v>21</v>
      </c>
      <c r="D1375" s="1678"/>
      <c r="E1375" s="1678"/>
      <c r="F1375" s="1679"/>
      <c r="G1375" s="1680" t="s">
        <v>150</v>
      </c>
      <c r="H1375" s="1681">
        <f>VLOOKUP($A1369,'Result Entry'!$B$9:$FW$108,4,0)</f>
        <v>0.0</v>
      </c>
      <c r="I1375" s="1681"/>
      <c r="J1375" s="1681"/>
      <c r="K1375" s="1681"/>
      <c r="L1375" s="1681"/>
      <c r="M1375" s="1681"/>
      <c r="N1375" s="1682"/>
    </row>
    <row r="1376" spans="8:8" ht="39.75" customHeight="1">
      <c r="A1376" s="1443"/>
      <c r="B1376" s="1483" t="s">
        <v>70</v>
      </c>
      <c r="C1376" s="1683" t="s">
        <v>23</v>
      </c>
      <c r="D1376" s="1684"/>
      <c r="E1376" s="1684"/>
      <c r="F1376" s="1685"/>
      <c r="G1376" s="1686" t="s">
        <v>150</v>
      </c>
      <c r="H1376" s="1687">
        <f>VLOOKUP($A1369,'Result Entry'!$B$9:$FW$108,7,0)</f>
        <v>0.0</v>
      </c>
      <c r="I1376" s="1687"/>
      <c r="J1376" s="1687"/>
      <c r="K1376" s="1687"/>
      <c r="L1376" s="1687"/>
      <c r="M1376" s="1687"/>
      <c r="N1376" s="1688"/>
    </row>
    <row r="1377" spans="8:8" ht="39.75" customHeight="1">
      <c r="A1377" s="1443"/>
      <c r="B1377" s="1483" t="s">
        <v>70</v>
      </c>
      <c r="C1377" s="1683" t="s">
        <v>24</v>
      </c>
      <c r="D1377" s="1684"/>
      <c r="E1377" s="1684"/>
      <c r="F1377" s="1685"/>
      <c r="G1377" s="1686" t="s">
        <v>150</v>
      </c>
      <c r="H1377" s="1687">
        <f>VLOOKUP($A1369,'Result Entry'!$B$9:$FW$108,8,0)</f>
        <v>0.0</v>
      </c>
      <c r="I1377" s="1687"/>
      <c r="J1377" s="1687"/>
      <c r="K1377" s="1687"/>
      <c r="L1377" s="1687"/>
      <c r="M1377" s="1687"/>
      <c r="N1377" s="1688"/>
    </row>
    <row r="1378" spans="8:8" ht="39.75" customHeight="1">
      <c r="A1378" s="1443"/>
      <c r="B1378" s="1483" t="s">
        <v>70</v>
      </c>
      <c r="C1378" s="1683" t="s">
        <v>53</v>
      </c>
      <c r="D1378" s="1684"/>
      <c r="E1378" s="1684"/>
      <c r="F1378" s="1685"/>
      <c r="G1378" s="1686" t="s">
        <v>150</v>
      </c>
      <c r="H1378" s="1687">
        <f>VLOOKUP($A1369,'Result Entry'!$B$9:$FW$108,9,0)</f>
        <v>0.0</v>
      </c>
      <c r="I1378" s="1687"/>
      <c r="J1378" s="1687"/>
      <c r="K1378" s="1687"/>
      <c r="L1378" s="1687"/>
      <c r="M1378" s="1687"/>
      <c r="N1378" s="1688"/>
    </row>
    <row r="1379" spans="8:8" ht="39.75" customHeight="1">
      <c r="A1379" s="1443"/>
      <c r="B1379" s="1483" t="s">
        <v>70</v>
      </c>
      <c r="C1379" s="1683" t="s">
        <v>54</v>
      </c>
      <c r="D1379" s="1684"/>
      <c r="E1379" s="1684"/>
      <c r="F1379" s="1685"/>
      <c r="G1379" s="1686" t="s">
        <v>150</v>
      </c>
      <c r="H1379" s="1689" t="str">
        <f>CONCATENATE('Result Entry'!$G$4,'Result Entry'!$J$4)</f>
        <v>11(A)</v>
      </c>
      <c r="I1379" s="1687"/>
      <c r="J1379" s="1687"/>
      <c r="K1379" s="1687"/>
      <c r="L1379" s="1687"/>
      <c r="M1379" s="1687"/>
      <c r="N1379" s="1688"/>
    </row>
    <row r="1380" spans="8:8" ht="39.75" customHeight="1">
      <c r="A1380" s="1443"/>
      <c r="B1380" s="1483" t="s">
        <v>70</v>
      </c>
      <c r="C1380" s="1690" t="s">
        <v>26</v>
      </c>
      <c r="D1380" s="1691"/>
      <c r="E1380" s="1691"/>
      <c r="F1380" s="1692"/>
      <c r="G1380" s="1693" t="s">
        <v>150</v>
      </c>
      <c r="H1380" s="1694">
        <f>VLOOKUP($A1369,'Result Entry'!$B$9:$FW$108,10,0)</f>
        <v>0.0</v>
      </c>
      <c r="I1380" s="1694"/>
      <c r="J1380" s="1694"/>
      <c r="K1380" s="1694"/>
      <c r="L1380" s="1694"/>
      <c r="M1380" s="1694"/>
      <c r="N1380" s="1695"/>
    </row>
    <row r="1381" spans="8:8" ht="30.0" customHeight="1">
      <c r="A1381" s="1443"/>
      <c r="B1381" s="1503" t="s">
        <v>70</v>
      </c>
      <c r="C1381" s="1696" t="s">
        <v>168</v>
      </c>
      <c r="D1381" s="1697"/>
      <c r="E1381" s="1698" t="s">
        <v>73</v>
      </c>
      <c r="F1381" s="1699" t="s">
        <v>74</v>
      </c>
      <c r="G1381" s="1700" t="s">
        <v>169</v>
      </c>
      <c r="H1381" s="1701" t="s">
        <v>56</v>
      </c>
      <c r="I1381" s="1702"/>
      <c r="J1381" s="1703" t="s">
        <v>85</v>
      </c>
      <c r="K1381" s="1704"/>
      <c r="L1381" s="1705" t="s">
        <v>170</v>
      </c>
      <c r="M1381" s="1706" t="s">
        <v>77</v>
      </c>
      <c r="N1381" s="1707" t="s">
        <v>99</v>
      </c>
    </row>
    <row r="1382" spans="8:8" ht="30.0" customHeight="1">
      <c r="A1382" s="1443"/>
      <c r="B1382" s="1503"/>
      <c r="C1382" s="1708"/>
      <c r="D1382" s="1709"/>
      <c r="E1382" s="1710"/>
      <c r="F1382" s="1711"/>
      <c r="G1382" s="1712"/>
      <c r="H1382" s="1713"/>
      <c r="I1382" s="1714"/>
      <c r="J1382" s="1715"/>
      <c r="K1382" s="1716"/>
      <c r="L1382" s="1717"/>
      <c r="M1382" s="1718"/>
      <c r="N1382" s="1719"/>
    </row>
    <row r="1383" spans="8:8" ht="39.75" customHeight="1">
      <c r="A1383" s="1443"/>
      <c r="B1383" s="1503" t="s">
        <v>70</v>
      </c>
      <c r="C1383" s="1528" t="s">
        <v>57</v>
      </c>
      <c r="D1383" s="1529"/>
      <c r="E1383" s="1720">
        <f>'Result Entry'!$L$7</f>
        <v>10.0</v>
      </c>
      <c r="F1383" s="1721">
        <f>'Result Entry'!$M$7</f>
        <v>10.0</v>
      </c>
      <c r="G1383" s="1722">
        <f t="shared" si="114" ref="G1383:G1388">SUM(E1383:F1383)</f>
        <v>20.0</v>
      </c>
      <c r="H1383" s="1723">
        <f>'Result Entry'!$AU$7</f>
        <v>70.0</v>
      </c>
      <c r="I1383" s="1724"/>
      <c r="J1383" s="1725">
        <f>'Result Entry'!$AY$7</f>
        <v>100.0</v>
      </c>
      <c r="K1383" s="1724"/>
      <c r="L1383" s="1722">
        <f t="shared" si="115" ref="L1383:L1388">SUM(H1383,J1383)</f>
        <v>170.0</v>
      </c>
      <c r="M1383" s="1726">
        <f t="shared" si="116" ref="M1383:M1388">SUM(G1383,L1383)</f>
        <v>190.0</v>
      </c>
      <c r="N1383" s="1727"/>
    </row>
    <row r="1384" spans="8:8" s="1538" ht="54.0" customFormat="1" customHeight="1">
      <c r="A1384" s="1443"/>
      <c r="B1384" s="1539" t="s">
        <v>70</v>
      </c>
      <c r="C1384" s="1540" t="str">
        <f>'Result Entry'!$L$3</f>
        <v>HINDI Comp.</v>
      </c>
      <c r="D1384" s="1541"/>
      <c r="E1384" s="1728">
        <f>IF($J1372="TC",0,IF($J1372="Nso",0,VLOOKUP($A1369,'Result Entry'!$B$9:$FW$108,11,0)))</f>
        <v>0.0</v>
      </c>
      <c r="F1384" s="1729">
        <f>IF($J1372="TC",0,IF($J1372="Nso",0,VLOOKUP($A1369,'Result Entry'!$B$9:$FW$108,12,0)))</f>
        <v>0.0</v>
      </c>
      <c r="G1384" s="1730">
        <f t="shared" si="114"/>
        <v>0.0</v>
      </c>
      <c r="H1384" s="1677">
        <f>IF($J1372="TC",0,IF($J1372="Nso",0,VLOOKUP($A1369,'Result Entry'!$B$9:$FW$108,16,0)))</f>
        <v>0.0</v>
      </c>
      <c r="I1384" s="1731"/>
      <c r="J1384" s="1732">
        <f>IF($J1372="TC",0,IF($J1372="Nso",0,VLOOKUP($A1369,'Result Entry'!$B$9:$FW$108,19,0)))</f>
        <v>0.0</v>
      </c>
      <c r="K1384" s="1731"/>
      <c r="L1384" s="1733">
        <f t="shared" si="115"/>
        <v>0.0</v>
      </c>
      <c r="M1384" s="1734">
        <f t="shared" si="116"/>
        <v>0.0</v>
      </c>
      <c r="N1384" s="1735" t="str">
        <f>IF($J1372="TC",0,IF($J1372="Nso",0,VLOOKUP($A1369,'Result Entry'!$B$9:$FW$108,24,0)))</f>
        <v/>
      </c>
    </row>
    <row r="1385" spans="8:8" s="1538" ht="54.0" customFormat="1" customHeight="1">
      <c r="A1385" s="1443"/>
      <c r="B1385" s="1539" t="s">
        <v>70</v>
      </c>
      <c r="C1385" s="1551" t="str">
        <f>'Result Entry'!$Z$3</f>
        <v>ENGLISH Comp.</v>
      </c>
      <c r="D1385" s="1552"/>
      <c r="E1385" s="1728">
        <f>IF($J1372="TC",0,IF($J1372="Nso",0,VLOOKUP($A1369,'Result Entry'!$B$9:$FW$108,25,0)))</f>
        <v>0.0</v>
      </c>
      <c r="F1385" s="1729">
        <f>IF($J1372="TC",0,IF($J1372="Nso",0,VLOOKUP($A1369,'Result Entry'!$B$9:$FW$108,26,0)))</f>
        <v>0.0</v>
      </c>
      <c r="G1385" s="1736">
        <f t="shared" si="114"/>
        <v>0.0</v>
      </c>
      <c r="H1385" s="1683">
        <f>IF($J1372="TC",0,IF($J1372="Nso",0,VLOOKUP($A1369,'Result Entry'!$B$9:$FW$108,30,0)))</f>
        <v>0.0</v>
      </c>
      <c r="I1385" s="1737"/>
      <c r="J1385" s="1738">
        <f>IF($J1372="TC",0,IF($J1372="Nso",0,VLOOKUP($A1369,'Result Entry'!$B$9:$FW$108,33,0)))</f>
        <v>0.0</v>
      </c>
      <c r="K1385" s="1737"/>
      <c r="L1385" s="1733">
        <f t="shared" si="115"/>
        <v>0.0</v>
      </c>
      <c r="M1385" s="1734">
        <f t="shared" si="116"/>
        <v>0.0</v>
      </c>
      <c r="N1385" s="1735" t="str">
        <f>IF($J1372="TC",0,IF($J1372="Nso",0,VLOOKUP($A1369,'Result Entry'!$B$9:$FW$108,38,0)))</f>
        <v/>
      </c>
    </row>
    <row r="1386" spans="8:8" s="1538" ht="54.0" customFormat="1" customHeight="1">
      <c r="A1386" s="1443"/>
      <c r="B1386" s="1539" t="s">
        <v>70</v>
      </c>
      <c r="C1386" s="1551" t="str">
        <f>'Result Entry'!$AO$3</f>
        <v>PHYSICS</v>
      </c>
      <c r="D1386" s="1552"/>
      <c r="E1386" s="1728">
        <f>IF($J1372="TC",0,IF($J1372="Nso",0,VLOOKUP($A1369,'Result Entry'!$B$9:$FW$108,39,0)))</f>
        <v>0.0</v>
      </c>
      <c r="F1386" s="1729">
        <f>IF($J1372="TC",0,IF($J1372="Nso",0,VLOOKUP($A1369,'Result Entry'!$B$9:$FW$108,40,0)))</f>
        <v>0.0</v>
      </c>
      <c r="G1386" s="1736">
        <f t="shared" si="114"/>
        <v>0.0</v>
      </c>
      <c r="H1386" s="1683">
        <f>IF($J1372="TC",0,IF($J1372="Nso",0,VLOOKUP($A1369,'Result Entry'!$B$9:$FW$108,45,0)))</f>
        <v>0.0</v>
      </c>
      <c r="I1386" s="1737"/>
      <c r="J1386" s="1738">
        <f>IF($J1372="TC",0,IF($J1372="Nso",0,VLOOKUP($A1369,'Result Entry'!$B$9:$FW$108,49,0)))</f>
        <v>0.0</v>
      </c>
      <c r="K1386" s="1737"/>
      <c r="L1386" s="1733">
        <f t="shared" si="115"/>
        <v>0.0</v>
      </c>
      <c r="M1386" s="1734">
        <f t="shared" si="116"/>
        <v>0.0</v>
      </c>
      <c r="N1386" s="1735" t="str">
        <f>IF($J1372="TC",0,IF($J1372="Nso",0,VLOOKUP($A1369,'Result Entry'!$B$9:$FW$108,54,0)))</f>
        <v/>
      </c>
    </row>
    <row r="1387" spans="8:8" s="1538" ht="54.0" customFormat="1" customHeight="1">
      <c r="A1387" s="1443"/>
      <c r="B1387" s="1539" t="s">
        <v>70</v>
      </c>
      <c r="C1387" s="1551" t="str">
        <f>'Result Entry'!$BF$3</f>
        <v>CHEMISTRY</v>
      </c>
      <c r="D1387" s="1552"/>
      <c r="E1387" s="1728" t="str">
        <f>IF($J1372="TC",0,IF($J1372="Nso",0,VLOOKUP($A1369,'Result Entry'!$B$9:$FW$108,55,0)))</f>
        <v/>
      </c>
      <c r="F1387" s="1729">
        <f>IF($J1372="TC",0,IF($J1372="Nso",0,VLOOKUP($A1369,'Result Entry'!$B$9:$FW$108,56,0)))</f>
        <v>0.0</v>
      </c>
      <c r="G1387" s="1736">
        <f t="shared" si="114"/>
        <v>0.0</v>
      </c>
      <c r="H1387" s="1683">
        <f>IF($J1372="TC",0,IF($J1372="Nso",0,VLOOKUP($A1369,'Result Entry'!$B$9:$FW$108,61,0)))</f>
        <v>0.0</v>
      </c>
      <c r="I1387" s="1737"/>
      <c r="J1387" s="1738">
        <f>IF($J1372="TC",0,IF($J1372="Nso",0,VLOOKUP($A1369,'Result Entry'!$B$9:$FW$108,65,0)))</f>
        <v>0.0</v>
      </c>
      <c r="K1387" s="1737"/>
      <c r="L1387" s="1733">
        <f t="shared" si="115"/>
        <v>0.0</v>
      </c>
      <c r="M1387" s="1734">
        <f t="shared" si="116"/>
        <v>0.0</v>
      </c>
      <c r="N1387" s="1735" t="str">
        <f>IF($J1372="TC",0,IF($J1372="Nso",0,VLOOKUP($A1369,'Result Entry'!$B$9:$FW$108,70,0)))</f>
        <v/>
      </c>
    </row>
    <row r="1388" spans="8:8" s="1538" ht="54.0" customFormat="1" customHeight="1">
      <c r="A1388" s="1443"/>
      <c r="B1388" s="1539" t="s">
        <v>70</v>
      </c>
      <c r="C1388" s="1551" t="str">
        <f>'Result Entry'!$BW$3</f>
        <v>BIOLOGY</v>
      </c>
      <c r="D1388" s="1552"/>
      <c r="E1388" s="1739" t="str">
        <f>IF($J1372="TC",0,IF($J1372="Nso",0,VLOOKUP($A1369,'Result Entry'!$B$9:$FW$108,71,0)))</f>
        <v/>
      </c>
      <c r="F1388" s="1740" t="str">
        <f>IF($J1372="TC",0,IF($J1372="Nso",0,VLOOKUP($A1369,'Result Entry'!$B$9:$FW$108,72,0)))</f>
        <v/>
      </c>
      <c r="G1388" s="1741">
        <f t="shared" si="114"/>
        <v>0.0</v>
      </c>
      <c r="H1388" s="1742">
        <f>IF($J1372="TC",0,IF($J1372="Nso",0,VLOOKUP($A1369,'Result Entry'!$B$9:$FW$108,77,0)))</f>
        <v>0.0</v>
      </c>
      <c r="I1388" s="1743"/>
      <c r="J1388" s="1744">
        <f>IF($J1372="TC",0,IF($J1372="Nso",0,VLOOKUP($A1369,'Result Entry'!$B$9:$FW$108,81,0)))</f>
        <v>0.0</v>
      </c>
      <c r="K1388" s="1743"/>
      <c r="L1388" s="1745">
        <f t="shared" si="115"/>
        <v>0.0</v>
      </c>
      <c r="M1388" s="1746">
        <f t="shared" si="116"/>
        <v>0.0</v>
      </c>
      <c r="N1388" s="1735">
        <f>IF($J1372="TC",0,IF($J1372="Nso",0,VLOOKUP($A1369,'Result Entry'!$B$9:$FW$108,86,0)))</f>
        <v>0.0</v>
      </c>
    </row>
    <row r="1389" spans="8:8" ht="39.75" customHeight="1">
      <c r="A1389" s="1443"/>
      <c r="B1389" s="1503" t="s">
        <v>70</v>
      </c>
      <c r="C1389" s="1565" t="s">
        <v>78</v>
      </c>
      <c r="D1389" s="1566"/>
      <c r="E1389" s="1567"/>
      <c r="F1389" s="1747" t="s">
        <v>79</v>
      </c>
      <c r="G1389" s="1748"/>
      <c r="H1389" s="1747" t="s">
        <v>80</v>
      </c>
      <c r="I1389" s="1749"/>
      <c r="J1389" s="1750" t="s">
        <v>42</v>
      </c>
      <c r="K1389" s="1797" t="s">
        <v>92</v>
      </c>
      <c r="L1389" s="1752" t="s">
        <v>40</v>
      </c>
      <c r="M1389" s="1753"/>
      <c r="N1389" s="1754" t="s">
        <v>44</v>
      </c>
    </row>
    <row r="1390" spans="8:8" ht="39.75" customHeight="1">
      <c r="A1390" s="1443"/>
      <c r="B1390" s="1503" t="s">
        <v>70</v>
      </c>
      <c r="C1390" s="1577"/>
      <c r="D1390" s="1578"/>
      <c r="E1390" s="1579"/>
      <c r="F1390" s="1755">
        <f>IF($J1372="TC",0,IF($J1372="Nso",0,VLOOKUP($A1369,'Result Entry'!$B$9:$FW$108,146,0)))</f>
        <v>0.0</v>
      </c>
      <c r="G1390" s="1756"/>
      <c r="H1390" s="1757">
        <f>IF($J1372="TC",0,IF($J1372="Nso",0,VLOOKUP($A1369,'Result Entry'!$B$9:$FW$108,147,0)))</f>
        <v>0.0</v>
      </c>
      <c r="I1390" s="1758"/>
      <c r="J1390" s="1584">
        <f>IF($J1372="TC",0,IF($J1372="Nso",0,VLOOKUP($A1369,'Result Entry'!$B$9:$FW$108,148,0)))</f>
        <v>0.0</v>
      </c>
      <c r="K1390" s="1759" t="str">
        <f>IF($J1372="TC",0,IF($J1372="Nso",0,VLOOKUP($A1369,'Result Entry'!$B$9:$FW$108,149,0)))</f>
        <v/>
      </c>
      <c r="L1390" s="1586">
        <f>IF($J1372="TC",0,IF($J1372="Nso",0,VLOOKUP($A1369,'Result Entry'!$B$9:$FW$108,150,0)))</f>
        <v>0.0</v>
      </c>
      <c r="M1390" s="1587"/>
      <c r="N1390" s="1588">
        <f>IF($J1372="TC",0,IF($J1372="Nso",0,VLOOKUP($A1369,'Result Entry'!$B$9:$FW$108,152,0)))</f>
        <v>0.0</v>
      </c>
    </row>
    <row r="1391" spans="8:8" ht="39.75" customHeight="1">
      <c r="A1391" s="1443"/>
      <c r="B1391" s="1503" t="s">
        <v>70</v>
      </c>
      <c r="C1391" s="1589" t="s">
        <v>59</v>
      </c>
      <c r="D1391" s="1590"/>
      <c r="E1391" s="1590"/>
      <c r="F1391" s="1590"/>
      <c r="G1391" s="1590"/>
      <c r="H1391" s="1591"/>
      <c r="I1391" s="1592" t="s">
        <v>60</v>
      </c>
      <c r="J1391" s="1593"/>
      <c r="K1391" s="1760">
        <f>VLOOKUP($A1369,'Result Entry'!$B$9:$FW$108,143,0)</f>
        <v>0.0</v>
      </c>
      <c r="L1391" s="1761"/>
      <c r="M1391" s="1596" t="s">
        <v>38</v>
      </c>
      <c r="N1391" s="1597"/>
    </row>
    <row r="1392" spans="8:8" ht="39.75" customHeight="1">
      <c r="A1392" s="1443"/>
      <c r="B1392" s="1503" t="s">
        <v>70</v>
      </c>
      <c r="C1392" s="1598" t="s">
        <v>55</v>
      </c>
      <c r="D1392" s="1599"/>
      <c r="E1392" s="1599"/>
      <c r="F1392" s="1600" t="s">
        <v>158</v>
      </c>
      <c r="G1392" s="1601"/>
      <c r="H1392" s="1602" t="s">
        <v>48</v>
      </c>
      <c r="I1392" s="1603" t="s">
        <v>61</v>
      </c>
      <c r="J1392" s="1604"/>
      <c r="K1392" s="1762">
        <f>VLOOKUP($A1369,'Result Entry'!$B$9:$FW$108,144,0)</f>
        <v>0.0</v>
      </c>
      <c r="L1392" s="1763"/>
      <c r="M1392" s="1607">
        <f>VLOOKUP($A1369,'Result Entry'!$B$9:$FW$108,145,0)</f>
        <v>0.0</v>
      </c>
      <c r="N1392" s="1608"/>
    </row>
    <row r="1393" spans="8:8" ht="39.75" customHeight="1">
      <c r="A1393" s="1443"/>
      <c r="B1393" s="1503" t="s">
        <v>70</v>
      </c>
      <c r="C1393" s="1598"/>
      <c r="D1393" s="1599"/>
      <c r="E1393" s="1599"/>
      <c r="F1393" s="1609"/>
      <c r="G1393" s="1610"/>
      <c r="H1393" s="1611" t="s">
        <v>100</v>
      </c>
      <c r="I1393" s="1612" t="s">
        <v>62</v>
      </c>
      <c r="J1393" s="1613"/>
      <c r="K1393" s="1764">
        <f>IF($J1372="TC","Transferred",IF($J1372="Nso","NameSeparated",VLOOKUP($A1369,'Result Entry'!$B$9:$FW$108,153,0)))</f>
        <v>0.0</v>
      </c>
      <c r="L1393" s="1764"/>
      <c r="M1393" s="1764"/>
      <c r="N1393" s="1765"/>
    </row>
    <row r="1394" spans="8:8" ht="39.75" customHeight="1">
      <c r="A1394" s="1443"/>
      <c r="B1394" s="1503" t="s">
        <v>70</v>
      </c>
      <c r="C1394" s="1766" t="str">
        <f>'Result Entry'!$DU$3</f>
        <v>Foundation Of Information Tech.</v>
      </c>
      <c r="D1394" s="1767"/>
      <c r="E1394" s="1768"/>
      <c r="F1394" s="1769" t="str">
        <f>IF($J1372="TC",0,IF($J1372="Nso",0,VLOOKUP($A1369,'Result Entry'!$B$9:$GS$108,170,0)))</f>
        <v/>
      </c>
      <c r="G1394" s="1769"/>
      <c r="H1394" s="1770">
        <f>IF($J1372="TC",0,IF($J1372="Nso",0,VLOOKUP($A1369,'Result Entry'!$B$9:$GS$108,112,0)))</f>
        <v>0.0</v>
      </c>
      <c r="I1394" s="1621" t="s">
        <v>72</v>
      </c>
      <c r="J1394" s="1622"/>
      <c r="K1394" s="1771">
        <f>'Result Entry'!$T$2</f>
        <v>45041.0</v>
      </c>
      <c r="L1394" s="1772"/>
      <c r="M1394" s="1772"/>
      <c r="N1394" s="1773"/>
    </row>
    <row r="1395" spans="8:8" ht="39.75" customHeight="1">
      <c r="A1395" s="1443"/>
      <c r="B1395" s="1503" t="s">
        <v>70</v>
      </c>
      <c r="C1395" s="1774" t="str">
        <f>'Result Entry'!$EI$3</f>
        <v>G.I.A.I.-II</v>
      </c>
      <c r="D1395" s="1775"/>
      <c r="E1395" s="1776"/>
      <c r="F1395" s="1769" t="str">
        <f>IF($J1372="TC",0,IF($J1372="Nso",0,VLOOKUP($A1369,'Result Entry'!$B$9:$GS$108,174,0)))</f>
        <v/>
      </c>
      <c r="G1395" s="1769"/>
      <c r="H1395" s="1770">
        <f>IF($J1372="TC",0,IF($J1372="Nso",0,VLOOKUP($A1369,'Result Entry'!$B$9:$GS$108,124,0)))</f>
        <v>0.0</v>
      </c>
      <c r="I1395" s="1626"/>
      <c r="J1395" s="1627"/>
      <c r="K1395" s="1627"/>
      <c r="L1395" s="1627"/>
      <c r="M1395" s="1627"/>
      <c r="N1395" s="1628"/>
    </row>
    <row r="1396" spans="8:8" ht="39.75" customHeight="1">
      <c r="A1396" s="1443"/>
      <c r="B1396" s="1503" t="s">
        <v>70</v>
      </c>
      <c r="C1396" s="1774" t="str">
        <f>'Result Entry'!$EU$3</f>
        <v>SOC.SER.PLAN</v>
      </c>
      <c r="D1396" s="1775"/>
      <c r="E1396" s="1776"/>
      <c r="F1396" s="1769">
        <f>IF($J1372="TC",0,IF($J1372="Nso",0,VLOOKUP($A1369,'Result Entry'!$B$9:$HS$108,178,0)))</f>
        <v>0.0</v>
      </c>
      <c r="G1396" s="1769"/>
      <c r="H1396" s="1770">
        <f>IF($J1372="TC",0,IF($J1372="Nso",0,VLOOKUP($A1369,'Result Entry'!$B$9:$GS$108,136,0)))</f>
        <v>0.0</v>
      </c>
      <c r="I1396" s="1629" t="s">
        <v>175</v>
      </c>
      <c r="J1396" s="1630"/>
      <c r="K1396" s="1798"/>
      <c r="L1396" s="1799"/>
      <c r="M1396" s="1799"/>
      <c r="N1396" s="1800"/>
    </row>
    <row r="1397" spans="8:8" ht="39.75" customHeight="1">
      <c r="A1397" s="1443"/>
      <c r="B1397" s="1503" t="s">
        <v>70</v>
      </c>
      <c r="C1397" s="1774" t="str">
        <f>'Result Entry'!$FG$3</f>
        <v>Jeewan Kaushal</v>
      </c>
      <c r="D1397" s="1775"/>
      <c r="E1397" s="1776"/>
      <c r="F1397" s="1769" t="str">
        <f>IF($J1372="TC",0,IF($J1372="Nso",0,VLOOKUP($A1369,'Result Entry'!$B$9:$HS$108,182,0)))</f>
        <v/>
      </c>
      <c r="G1397" s="1769"/>
      <c r="H1397" s="1770">
        <f>IF($J1372="TC",0,IF($J1372="Nso",0,VLOOKUP($A1369,'Result Entry'!$B$9:$HS$108,136,0)))</f>
        <v>0.0</v>
      </c>
      <c r="I1397" s="1629" t="s">
        <v>149</v>
      </c>
      <c r="J1397" s="1630"/>
      <c r="K1397" s="1630"/>
      <c r="L1397" s="1630"/>
      <c r="M1397" s="1630"/>
      <c r="N1397" s="1634"/>
    </row>
    <row r="1398" spans="8:8" ht="39.75" customHeight="1">
      <c r="A1398" s="1443"/>
      <c r="B1398" s="1483" t="s">
        <v>70</v>
      </c>
      <c r="C1398" s="1777" t="s">
        <v>181</v>
      </c>
      <c r="D1398" s="1778"/>
      <c r="E1398" s="1779"/>
      <c r="F1398" s="1780" t="s">
        <v>182</v>
      </c>
      <c r="G1398" s="1781"/>
      <c r="H1398" s="1782" t="s">
        <v>31</v>
      </c>
      <c r="I1398" s="1629" t="s">
        <v>176</v>
      </c>
      <c r="J1398" s="1630"/>
      <c r="K1398" s="1630"/>
      <c r="L1398" s="1630"/>
      <c r="M1398" s="1630"/>
      <c r="N1398" s="1634"/>
    </row>
    <row r="1399" spans="8:8" ht="39.75" customHeight="1">
      <c r="A1399" s="1443"/>
      <c r="B1399" s="1483" t="s">
        <v>70</v>
      </c>
      <c r="C1399" s="1783"/>
      <c r="D1399" s="1784"/>
      <c r="E1399" s="1785"/>
      <c r="F1399" s="1786" t="s">
        <v>183</v>
      </c>
      <c r="G1399" s="1787"/>
      <c r="H1399" s="1788" t="s">
        <v>180</v>
      </c>
      <c r="I1399" s="1647" t="s">
        <v>68</v>
      </c>
      <c r="J1399" s="1648"/>
      <c r="K1399" s="1648"/>
      <c r="L1399" s="1648"/>
      <c r="M1399" s="1648"/>
      <c r="N1399" s="1649"/>
    </row>
    <row r="1400" spans="8:8" ht="39.75" customHeight="1">
      <c r="A1400" s="1443"/>
      <c r="B1400" s="1483" t="s">
        <v>70</v>
      </c>
      <c r="C1400" s="1783"/>
      <c r="D1400" s="1784"/>
      <c r="E1400" s="1785"/>
      <c r="F1400" s="1786" t="s">
        <v>186</v>
      </c>
      <c r="G1400" s="1787"/>
      <c r="H1400" s="1788" t="s">
        <v>63</v>
      </c>
      <c r="I1400" s="1650"/>
      <c r="J1400" s="1651"/>
      <c r="K1400" s="1651"/>
      <c r="L1400" s="1651"/>
      <c r="M1400" s="1651"/>
      <c r="N1400" s="1652"/>
    </row>
    <row r="1401" spans="8:8" ht="39.75" customHeight="1">
      <c r="A1401" s="1443"/>
      <c r="B1401" s="1483" t="s">
        <v>70</v>
      </c>
      <c r="C1401" s="1783"/>
      <c r="D1401" s="1784"/>
      <c r="E1401" s="1785"/>
      <c r="F1401" s="1786" t="s">
        <v>187</v>
      </c>
      <c r="G1401" s="1787"/>
      <c r="H1401" s="1788" t="s">
        <v>64</v>
      </c>
      <c r="I1401" s="1650"/>
      <c r="J1401" s="1651"/>
      <c r="K1401" s="1651"/>
      <c r="L1401" s="1651"/>
      <c r="M1401" s="1651"/>
      <c r="N1401" s="1652"/>
    </row>
    <row r="1402" spans="8:8" ht="39.75" customHeight="1">
      <c r="A1402" s="1443"/>
      <c r="B1402" s="1483" t="s">
        <v>70</v>
      </c>
      <c r="C1402" s="1783"/>
      <c r="D1402" s="1784"/>
      <c r="E1402" s="1785"/>
      <c r="F1402" s="1786" t="s">
        <v>184</v>
      </c>
      <c r="G1402" s="1787"/>
      <c r="H1402" s="1788" t="s">
        <v>66</v>
      </c>
      <c r="I1402" s="1653" t="s">
        <v>81</v>
      </c>
      <c r="J1402" s="1654"/>
      <c r="K1402" s="1654"/>
      <c r="L1402" s="1654"/>
      <c r="M1402" s="1654"/>
      <c r="N1402" s="1655"/>
    </row>
    <row r="1403" spans="8:8" ht="39.75" customHeight="1">
      <c r="A1403" s="1443"/>
      <c r="B1403" s="1656" t="s">
        <v>70</v>
      </c>
      <c r="C1403" s="1789"/>
      <c r="D1403" s="1790"/>
      <c r="E1403" s="1791"/>
      <c r="F1403" s="1792" t="s">
        <v>185</v>
      </c>
      <c r="G1403" s="1793"/>
      <c r="H1403" s="1794" t="s">
        <v>65</v>
      </c>
      <c r="I1403" s="1663"/>
      <c r="J1403" s="1664"/>
      <c r="K1403" s="1664"/>
      <c r="L1403" s="1664"/>
      <c r="M1403" s="1664"/>
      <c r="N1403" s="1665"/>
    </row>
    <row r="1404" spans="8:8" s="927" ht="123.75" customFormat="1" customHeight="1">
      <c r="A1404" s="1439"/>
      <c r="B1404" s="1795"/>
      <c r="C1404" s="1796"/>
      <c r="D1404" s="1796"/>
      <c r="E1404" s="1796"/>
      <c r="F1404" s="1796"/>
      <c r="G1404" s="1796"/>
      <c r="H1404" s="1796"/>
      <c r="I1404" s="1796"/>
      <c r="J1404" s="1796"/>
      <c r="K1404" s="1796"/>
      <c r="L1404" s="1796"/>
      <c r="M1404" s="1796"/>
      <c r="N1404" s="1796"/>
    </row>
    <row r="1405" spans="8:8" ht="24.75" customHeight="1">
      <c r="A1405" s="1441">
        <f>A1369+1</f>
        <v>40.0</v>
      </c>
      <c r="B1405" s="1442" t="s">
        <v>51</v>
      </c>
      <c r="C1405" s="1442"/>
      <c r="D1405" s="1442"/>
      <c r="E1405" s="1442"/>
      <c r="F1405" s="1442"/>
      <c r="G1405" s="1442"/>
      <c r="H1405" s="1442"/>
      <c r="I1405" s="1442"/>
      <c r="J1405" s="1442"/>
      <c r="K1405" s="1442"/>
      <c r="L1405" s="1442"/>
      <c r="M1405" s="1442"/>
      <c r="N1405" s="1442"/>
    </row>
    <row r="1406" spans="8:8" ht="62.25" customHeight="1">
      <c r="A1406" s="1443"/>
      <c r="B1406" s="1444"/>
      <c r="C1406" s="1445"/>
      <c r="D1406" s="1671" t="str">
        <f>Master!$E$8</f>
        <v>Govt. Sr. Secondary School </v>
      </c>
      <c r="E1406" s="1672"/>
      <c r="F1406" s="1672"/>
      <c r="G1406" s="1672"/>
      <c r="H1406" s="1672"/>
      <c r="I1406" s="1672"/>
      <c r="J1406" s="1672"/>
      <c r="K1406" s="1672"/>
      <c r="L1406" s="1672"/>
      <c r="M1406" s="1672"/>
      <c r="N1406" s="1673"/>
    </row>
    <row r="1407" spans="8:8" ht="33.0" customHeight="1">
      <c r="A1407" s="1443"/>
      <c r="B1407" s="1449"/>
      <c r="C1407" s="1450"/>
      <c r="D1407" s="1451" t="str">
        <f>Master!$E$11</f>
        <v>P.S.-Bapini (Jodhpur)</v>
      </c>
      <c r="E1407" s="1452"/>
      <c r="F1407" s="1452"/>
      <c r="G1407" s="1452"/>
      <c r="H1407" s="1452"/>
      <c r="I1407" s="1452"/>
      <c r="J1407" s="1452"/>
      <c r="K1407" s="1452"/>
      <c r="L1407" s="1452"/>
      <c r="M1407" s="1452"/>
      <c r="N1407" s="1453"/>
    </row>
    <row r="1408" spans="8:8" ht="30.0" customHeight="1">
      <c r="A1408" s="1443"/>
      <c r="B1408" s="1454"/>
      <c r="C1408" s="1455" t="s">
        <v>151</v>
      </c>
      <c r="D1408" s="1456"/>
      <c r="E1408" s="1456"/>
      <c r="F1408" s="1456"/>
      <c r="G1408" s="1457"/>
      <c r="H1408" s="1458" t="s">
        <v>128</v>
      </c>
      <c r="I1408" s="1458"/>
      <c r="J1408" s="1674">
        <f>VLOOKUP(A1405,'Result Entry'!$B$6:$K$108,6,0)</f>
        <v>0.0</v>
      </c>
      <c r="K1408" s="1460" t="s">
        <v>69</v>
      </c>
      <c r="L1408" s="1461"/>
      <c r="M1408" s="1462">
        <f>Master!$E$14</f>
        <v>8.151106901E9</v>
      </c>
      <c r="N1408" s="1463"/>
    </row>
    <row r="1409" spans="8:8" ht="30.0" customHeight="1">
      <c r="A1409" s="1443"/>
      <c r="B1409" s="1464"/>
      <c r="C1409" s="1465"/>
      <c r="D1409" s="1466"/>
      <c r="E1409" s="1466"/>
      <c r="F1409" s="1466"/>
      <c r="G1409" s="1467"/>
      <c r="H1409" s="1468"/>
      <c r="I1409" s="1468"/>
      <c r="J1409" s="1675"/>
      <c r="K1409" s="1470" t="s">
        <v>67</v>
      </c>
      <c r="L1409" s="1471"/>
      <c r="M1409" s="1472"/>
      <c r="N1409" s="1473"/>
      <c r="O1409" s="23" t="s">
        <v>157</v>
      </c>
    </row>
    <row r="1410" spans="8:8" ht="30.0" customHeight="1">
      <c r="A1410" s="1443"/>
      <c r="B1410" s="1464"/>
      <c r="C1410" s="1474"/>
      <c r="D1410" s="1475"/>
      <c r="E1410" s="1475"/>
      <c r="F1410" s="1475"/>
      <c r="G1410" s="1476"/>
      <c r="H1410" s="1477"/>
      <c r="I1410" s="1477"/>
      <c r="J1410" s="1676"/>
      <c r="K1410" s="1479" t="s">
        <v>52</v>
      </c>
      <c r="L1410" s="1480"/>
      <c r="M1410" s="1481" t="str">
        <f>Master!$E$6</f>
        <v>2022-23</v>
      </c>
      <c r="N1410" s="1482"/>
    </row>
    <row r="1411" spans="8:8" ht="39.75" customHeight="1">
      <c r="A1411" s="1443"/>
      <c r="B1411" s="1483" t="s">
        <v>70</v>
      </c>
      <c r="C1411" s="1677" t="s">
        <v>21</v>
      </c>
      <c r="D1411" s="1678"/>
      <c r="E1411" s="1678"/>
      <c r="F1411" s="1679"/>
      <c r="G1411" s="1680" t="s">
        <v>150</v>
      </c>
      <c r="H1411" s="1681">
        <f>VLOOKUP($A1405,'Result Entry'!$B$9:$FW$108,4,0)</f>
        <v>0.0</v>
      </c>
      <c r="I1411" s="1681"/>
      <c r="J1411" s="1681"/>
      <c r="K1411" s="1681"/>
      <c r="L1411" s="1681"/>
      <c r="M1411" s="1681"/>
      <c r="N1411" s="1682"/>
    </row>
    <row r="1412" spans="8:8" ht="39.75" customHeight="1">
      <c r="A1412" s="1443"/>
      <c r="B1412" s="1483" t="s">
        <v>70</v>
      </c>
      <c r="C1412" s="1683" t="s">
        <v>23</v>
      </c>
      <c r="D1412" s="1684"/>
      <c r="E1412" s="1684"/>
      <c r="F1412" s="1685"/>
      <c r="G1412" s="1686" t="s">
        <v>150</v>
      </c>
      <c r="H1412" s="1687">
        <f>VLOOKUP($A1405,'Result Entry'!$B$9:$FW$108,7,0)</f>
        <v>0.0</v>
      </c>
      <c r="I1412" s="1687"/>
      <c r="J1412" s="1687"/>
      <c r="K1412" s="1687"/>
      <c r="L1412" s="1687"/>
      <c r="M1412" s="1687"/>
      <c r="N1412" s="1688"/>
    </row>
    <row r="1413" spans="8:8" ht="39.75" customHeight="1">
      <c r="A1413" s="1443"/>
      <c r="B1413" s="1483" t="s">
        <v>70</v>
      </c>
      <c r="C1413" s="1683" t="s">
        <v>24</v>
      </c>
      <c r="D1413" s="1684"/>
      <c r="E1413" s="1684"/>
      <c r="F1413" s="1685"/>
      <c r="G1413" s="1686" t="s">
        <v>150</v>
      </c>
      <c r="H1413" s="1687">
        <f>VLOOKUP($A1405,'Result Entry'!$B$9:$FW$108,8,0)</f>
        <v>0.0</v>
      </c>
      <c r="I1413" s="1687"/>
      <c r="J1413" s="1687"/>
      <c r="K1413" s="1687"/>
      <c r="L1413" s="1687"/>
      <c r="M1413" s="1687"/>
      <c r="N1413" s="1688"/>
    </row>
    <row r="1414" spans="8:8" ht="39.75" customHeight="1">
      <c r="A1414" s="1443"/>
      <c r="B1414" s="1483" t="s">
        <v>70</v>
      </c>
      <c r="C1414" s="1683" t="s">
        <v>53</v>
      </c>
      <c r="D1414" s="1684"/>
      <c r="E1414" s="1684"/>
      <c r="F1414" s="1685"/>
      <c r="G1414" s="1686" t="s">
        <v>150</v>
      </c>
      <c r="H1414" s="1687">
        <f>VLOOKUP($A1405,'Result Entry'!$B$9:$FW$108,9,0)</f>
        <v>0.0</v>
      </c>
      <c r="I1414" s="1687"/>
      <c r="J1414" s="1687"/>
      <c r="K1414" s="1687"/>
      <c r="L1414" s="1687"/>
      <c r="M1414" s="1687"/>
      <c r="N1414" s="1688"/>
    </row>
    <row r="1415" spans="8:8" ht="39.75" customHeight="1">
      <c r="A1415" s="1443"/>
      <c r="B1415" s="1483" t="s">
        <v>70</v>
      </c>
      <c r="C1415" s="1683" t="s">
        <v>54</v>
      </c>
      <c r="D1415" s="1684"/>
      <c r="E1415" s="1684"/>
      <c r="F1415" s="1685"/>
      <c r="G1415" s="1686" t="s">
        <v>150</v>
      </c>
      <c r="H1415" s="1689" t="str">
        <f>CONCATENATE('Result Entry'!$G$4,'Result Entry'!$J$4)</f>
        <v>11(A)</v>
      </c>
      <c r="I1415" s="1687"/>
      <c r="J1415" s="1687"/>
      <c r="K1415" s="1687"/>
      <c r="L1415" s="1687"/>
      <c r="M1415" s="1687"/>
      <c r="N1415" s="1688"/>
    </row>
    <row r="1416" spans="8:8" ht="39.75" customHeight="1">
      <c r="A1416" s="1443"/>
      <c r="B1416" s="1483" t="s">
        <v>70</v>
      </c>
      <c r="C1416" s="1690" t="s">
        <v>26</v>
      </c>
      <c r="D1416" s="1691"/>
      <c r="E1416" s="1691"/>
      <c r="F1416" s="1692"/>
      <c r="G1416" s="1693" t="s">
        <v>150</v>
      </c>
      <c r="H1416" s="1694">
        <f>VLOOKUP($A1405,'Result Entry'!$B$9:$FW$108,10,0)</f>
        <v>0.0</v>
      </c>
      <c r="I1416" s="1694"/>
      <c r="J1416" s="1694"/>
      <c r="K1416" s="1694"/>
      <c r="L1416" s="1694"/>
      <c r="M1416" s="1694"/>
      <c r="N1416" s="1695"/>
    </row>
    <row r="1417" spans="8:8" ht="30.0" customHeight="1">
      <c r="A1417" s="1443"/>
      <c r="B1417" s="1503" t="s">
        <v>70</v>
      </c>
      <c r="C1417" s="1696" t="s">
        <v>168</v>
      </c>
      <c r="D1417" s="1697"/>
      <c r="E1417" s="1698" t="s">
        <v>73</v>
      </c>
      <c r="F1417" s="1699" t="s">
        <v>74</v>
      </c>
      <c r="G1417" s="1700" t="s">
        <v>169</v>
      </c>
      <c r="H1417" s="1701" t="s">
        <v>56</v>
      </c>
      <c r="I1417" s="1702"/>
      <c r="J1417" s="1703" t="s">
        <v>85</v>
      </c>
      <c r="K1417" s="1704"/>
      <c r="L1417" s="1705" t="s">
        <v>170</v>
      </c>
      <c r="M1417" s="1706" t="s">
        <v>77</v>
      </c>
      <c r="N1417" s="1707" t="s">
        <v>99</v>
      </c>
    </row>
    <row r="1418" spans="8:8" ht="30.0" customHeight="1">
      <c r="A1418" s="1443"/>
      <c r="B1418" s="1503"/>
      <c r="C1418" s="1708"/>
      <c r="D1418" s="1709"/>
      <c r="E1418" s="1710"/>
      <c r="F1418" s="1711"/>
      <c r="G1418" s="1712"/>
      <c r="H1418" s="1713"/>
      <c r="I1418" s="1714"/>
      <c r="J1418" s="1715"/>
      <c r="K1418" s="1716"/>
      <c r="L1418" s="1717"/>
      <c r="M1418" s="1718"/>
      <c r="N1418" s="1719"/>
    </row>
    <row r="1419" spans="8:8" ht="39.75" customHeight="1">
      <c r="A1419" s="1443"/>
      <c r="B1419" s="1503" t="s">
        <v>70</v>
      </c>
      <c r="C1419" s="1528" t="s">
        <v>57</v>
      </c>
      <c r="D1419" s="1529"/>
      <c r="E1419" s="1720">
        <f>'Result Entry'!$L$7</f>
        <v>10.0</v>
      </c>
      <c r="F1419" s="1721">
        <f>'Result Entry'!$M$7</f>
        <v>10.0</v>
      </c>
      <c r="G1419" s="1722">
        <f t="shared" si="117" ref="G1419:G1424">SUM(E1419:F1419)</f>
        <v>20.0</v>
      </c>
      <c r="H1419" s="1723">
        <f>'Result Entry'!$AU$7</f>
        <v>70.0</v>
      </c>
      <c r="I1419" s="1724"/>
      <c r="J1419" s="1725">
        <f>'Result Entry'!$AY$7</f>
        <v>100.0</v>
      </c>
      <c r="K1419" s="1724"/>
      <c r="L1419" s="1722">
        <f t="shared" si="118" ref="L1419:L1424">SUM(H1419,J1419)</f>
        <v>170.0</v>
      </c>
      <c r="M1419" s="1726">
        <f t="shared" si="119" ref="M1419:M1424">SUM(G1419,L1419)</f>
        <v>190.0</v>
      </c>
      <c r="N1419" s="1727"/>
    </row>
    <row r="1420" spans="8:8" s="1538" ht="54.0" customFormat="1" customHeight="1">
      <c r="A1420" s="1443"/>
      <c r="B1420" s="1539" t="s">
        <v>70</v>
      </c>
      <c r="C1420" s="1540" t="str">
        <f>'Result Entry'!$L$3</f>
        <v>HINDI Comp.</v>
      </c>
      <c r="D1420" s="1541"/>
      <c r="E1420" s="1728">
        <f>IF($J1408="TC",0,IF($J1408="Nso",0,VLOOKUP($A1405,'Result Entry'!$B$9:$FW$108,11,0)))</f>
        <v>0.0</v>
      </c>
      <c r="F1420" s="1729">
        <f>IF($J1408="TC",0,IF($J1408="Nso",0,VLOOKUP($A1405,'Result Entry'!$B$9:$FW$108,12,0)))</f>
        <v>0.0</v>
      </c>
      <c r="G1420" s="1730">
        <f t="shared" si="117"/>
        <v>0.0</v>
      </c>
      <c r="H1420" s="1677">
        <f>IF($J1408="TC",0,IF($J1408="Nso",0,VLOOKUP($A1405,'Result Entry'!$B$9:$FW$108,16,0)))</f>
        <v>0.0</v>
      </c>
      <c r="I1420" s="1731"/>
      <c r="J1420" s="1732">
        <f>IF($J1408="TC",0,IF($J1408="Nso",0,VLOOKUP($A1405,'Result Entry'!$B$9:$FW$108,19,0)))</f>
        <v>0.0</v>
      </c>
      <c r="K1420" s="1731"/>
      <c r="L1420" s="1733">
        <f t="shared" si="118"/>
        <v>0.0</v>
      </c>
      <c r="M1420" s="1734">
        <f t="shared" si="119"/>
        <v>0.0</v>
      </c>
      <c r="N1420" s="1735" t="str">
        <f>IF($J1408="TC",0,IF($J1408="Nso",0,VLOOKUP($A1405,'Result Entry'!$B$9:$FW$108,24,0)))</f>
        <v/>
      </c>
    </row>
    <row r="1421" spans="8:8" s="1538" ht="54.0" customFormat="1" customHeight="1">
      <c r="A1421" s="1443"/>
      <c r="B1421" s="1539" t="s">
        <v>70</v>
      </c>
      <c r="C1421" s="1551" t="str">
        <f>'Result Entry'!$Z$3</f>
        <v>ENGLISH Comp.</v>
      </c>
      <c r="D1421" s="1552"/>
      <c r="E1421" s="1728">
        <f>IF($J1408="TC",0,IF($J1408="Nso",0,VLOOKUP($A1405,'Result Entry'!$B$9:$FW$108,25,0)))</f>
        <v>0.0</v>
      </c>
      <c r="F1421" s="1729">
        <f>IF($J1408="TC",0,IF($J1408="Nso",0,VLOOKUP($A1405,'Result Entry'!$B$9:$FW$108,26,0)))</f>
        <v>0.0</v>
      </c>
      <c r="G1421" s="1736">
        <f t="shared" si="117"/>
        <v>0.0</v>
      </c>
      <c r="H1421" s="1683">
        <f>IF($J1408="TC",0,IF($J1408="Nso",0,VLOOKUP($A1405,'Result Entry'!$B$9:$FW$108,30,0)))</f>
        <v>0.0</v>
      </c>
      <c r="I1421" s="1737"/>
      <c r="J1421" s="1738">
        <f>IF($J1408="TC",0,IF($J1408="Nso",0,VLOOKUP($A1405,'Result Entry'!$B$9:$FW$108,33,0)))</f>
        <v>0.0</v>
      </c>
      <c r="K1421" s="1737"/>
      <c r="L1421" s="1733">
        <f t="shared" si="118"/>
        <v>0.0</v>
      </c>
      <c r="M1421" s="1734">
        <f t="shared" si="119"/>
        <v>0.0</v>
      </c>
      <c r="N1421" s="1735" t="str">
        <f>IF($J1408="TC",0,IF($J1408="Nso",0,VLOOKUP($A1405,'Result Entry'!$B$9:$FW$108,38,0)))</f>
        <v/>
      </c>
    </row>
    <row r="1422" spans="8:8" s="1538" ht="54.0" customFormat="1" customHeight="1">
      <c r="A1422" s="1443"/>
      <c r="B1422" s="1539" t="s">
        <v>70</v>
      </c>
      <c r="C1422" s="1551" t="str">
        <f>'Result Entry'!$AO$3</f>
        <v>PHYSICS</v>
      </c>
      <c r="D1422" s="1552"/>
      <c r="E1422" s="1728">
        <f>IF($J1408="TC",0,IF($J1408="Nso",0,VLOOKUP($A1405,'Result Entry'!$B$9:$FW$108,39,0)))</f>
        <v>0.0</v>
      </c>
      <c r="F1422" s="1729">
        <f>IF($J1408="TC",0,IF($J1408="Nso",0,VLOOKUP($A1405,'Result Entry'!$B$9:$FW$108,40,0)))</f>
        <v>0.0</v>
      </c>
      <c r="G1422" s="1736">
        <f t="shared" si="117"/>
        <v>0.0</v>
      </c>
      <c r="H1422" s="1683">
        <f>IF($J1408="TC",0,IF($J1408="Nso",0,VLOOKUP($A1405,'Result Entry'!$B$9:$FW$108,45,0)))</f>
        <v>0.0</v>
      </c>
      <c r="I1422" s="1737"/>
      <c r="J1422" s="1738">
        <f>IF($J1408="TC",0,IF($J1408="Nso",0,VLOOKUP($A1405,'Result Entry'!$B$9:$FW$108,49,0)))</f>
        <v>0.0</v>
      </c>
      <c r="K1422" s="1737"/>
      <c r="L1422" s="1733">
        <f t="shared" si="118"/>
        <v>0.0</v>
      </c>
      <c r="M1422" s="1734">
        <f t="shared" si="119"/>
        <v>0.0</v>
      </c>
      <c r="N1422" s="1735" t="str">
        <f>IF($J1408="TC",0,IF($J1408="Nso",0,VLOOKUP($A1405,'Result Entry'!$B$9:$FW$108,54,0)))</f>
        <v/>
      </c>
    </row>
    <row r="1423" spans="8:8" s="1538" ht="54.0" customFormat="1" customHeight="1">
      <c r="A1423" s="1443"/>
      <c r="B1423" s="1539" t="s">
        <v>70</v>
      </c>
      <c r="C1423" s="1551" t="str">
        <f>'Result Entry'!$BF$3</f>
        <v>CHEMISTRY</v>
      </c>
      <c r="D1423" s="1552"/>
      <c r="E1423" s="1728" t="str">
        <f>IF($J1408="TC",0,IF($J1408="Nso",0,VLOOKUP($A1405,'Result Entry'!$B$9:$FW$108,55,0)))</f>
        <v/>
      </c>
      <c r="F1423" s="1729">
        <f>IF($J1408="TC",0,IF($J1408="Nso",0,VLOOKUP($A1405,'Result Entry'!$B$9:$FW$108,56,0)))</f>
        <v>0.0</v>
      </c>
      <c r="G1423" s="1736">
        <f t="shared" si="117"/>
        <v>0.0</v>
      </c>
      <c r="H1423" s="1683">
        <f>IF($J1408="TC",0,IF($J1408="Nso",0,VLOOKUP($A1405,'Result Entry'!$B$9:$FW$108,61,0)))</f>
        <v>0.0</v>
      </c>
      <c r="I1423" s="1737"/>
      <c r="J1423" s="1738">
        <f>IF($J1408="TC",0,IF($J1408="Nso",0,VLOOKUP($A1405,'Result Entry'!$B$9:$FW$108,65,0)))</f>
        <v>0.0</v>
      </c>
      <c r="K1423" s="1737"/>
      <c r="L1423" s="1733">
        <f t="shared" si="118"/>
        <v>0.0</v>
      </c>
      <c r="M1423" s="1734">
        <f t="shared" si="119"/>
        <v>0.0</v>
      </c>
      <c r="N1423" s="1735" t="str">
        <f>IF($J1408="TC",0,IF($J1408="Nso",0,VLOOKUP($A1405,'Result Entry'!$B$9:$FW$108,70,0)))</f>
        <v/>
      </c>
    </row>
    <row r="1424" spans="8:8" s="1538" ht="54.0" customFormat="1" customHeight="1">
      <c r="A1424" s="1443"/>
      <c r="B1424" s="1539" t="s">
        <v>70</v>
      </c>
      <c r="C1424" s="1551" t="str">
        <f>'Result Entry'!$BW$3</f>
        <v>BIOLOGY</v>
      </c>
      <c r="D1424" s="1552"/>
      <c r="E1424" s="1739" t="str">
        <f>IF($J1408="TC",0,IF($J1408="Nso",0,VLOOKUP($A1405,'Result Entry'!$B$9:$FW$108,71,0)))</f>
        <v/>
      </c>
      <c r="F1424" s="1740" t="str">
        <f>IF($J1408="TC",0,IF($J1408="Nso",0,VLOOKUP($A1405,'Result Entry'!$B$9:$FW$108,72,0)))</f>
        <v/>
      </c>
      <c r="G1424" s="1741">
        <f t="shared" si="117"/>
        <v>0.0</v>
      </c>
      <c r="H1424" s="1742">
        <f>IF($J1408="TC",0,IF($J1408="Nso",0,VLOOKUP($A1405,'Result Entry'!$B$9:$FW$108,77,0)))</f>
        <v>0.0</v>
      </c>
      <c r="I1424" s="1743"/>
      <c r="J1424" s="1744">
        <f>IF($J1408="TC",0,IF($J1408="Nso",0,VLOOKUP($A1405,'Result Entry'!$B$9:$FW$108,81,0)))</f>
        <v>0.0</v>
      </c>
      <c r="K1424" s="1743"/>
      <c r="L1424" s="1745">
        <f t="shared" si="118"/>
        <v>0.0</v>
      </c>
      <c r="M1424" s="1746">
        <f t="shared" si="119"/>
        <v>0.0</v>
      </c>
      <c r="N1424" s="1735">
        <f>IF($J1408="TC",0,IF($J1408="Nso",0,VLOOKUP($A1405,'Result Entry'!$B$9:$FW$108,86,0)))</f>
        <v>0.0</v>
      </c>
    </row>
    <row r="1425" spans="8:8" ht="39.75" customHeight="1">
      <c r="A1425" s="1443"/>
      <c r="B1425" s="1503" t="s">
        <v>70</v>
      </c>
      <c r="C1425" s="1565" t="s">
        <v>78</v>
      </c>
      <c r="D1425" s="1566"/>
      <c r="E1425" s="1567"/>
      <c r="F1425" s="1747" t="s">
        <v>79</v>
      </c>
      <c r="G1425" s="1748"/>
      <c r="H1425" s="1747" t="s">
        <v>80</v>
      </c>
      <c r="I1425" s="1749"/>
      <c r="J1425" s="1750" t="s">
        <v>42</v>
      </c>
      <c r="K1425" s="1797" t="s">
        <v>92</v>
      </c>
      <c r="L1425" s="1752" t="s">
        <v>40</v>
      </c>
      <c r="M1425" s="1753"/>
      <c r="N1425" s="1754" t="s">
        <v>44</v>
      </c>
    </row>
    <row r="1426" spans="8:8" ht="39.75" customHeight="1">
      <c r="A1426" s="1443"/>
      <c r="B1426" s="1503" t="s">
        <v>70</v>
      </c>
      <c r="C1426" s="1577"/>
      <c r="D1426" s="1578"/>
      <c r="E1426" s="1579"/>
      <c r="F1426" s="1755">
        <f>IF($J1408="TC",0,IF($J1408="Nso",0,VLOOKUP($A1405,'Result Entry'!$B$9:$FW$108,146,0)))</f>
        <v>0.0</v>
      </c>
      <c r="G1426" s="1756"/>
      <c r="H1426" s="1757">
        <f>IF($J1408="TC",0,IF($J1408="Nso",0,VLOOKUP($A1405,'Result Entry'!$B$9:$FW$108,147,0)))</f>
        <v>0.0</v>
      </c>
      <c r="I1426" s="1758"/>
      <c r="J1426" s="1584">
        <f>IF($J1408="TC",0,IF($J1408="Nso",0,VLOOKUP($A1405,'Result Entry'!$B$9:$FW$108,148,0)))</f>
        <v>0.0</v>
      </c>
      <c r="K1426" s="1759" t="str">
        <f>IF($J1408="TC",0,IF($J1408="Nso",0,VLOOKUP($A1405,'Result Entry'!$B$9:$FW$108,149,0)))</f>
        <v/>
      </c>
      <c r="L1426" s="1586">
        <f>IF($J1408="TC",0,IF($J1408="Nso",0,VLOOKUP($A1405,'Result Entry'!$B$9:$FW$108,150,0)))</f>
        <v>0.0</v>
      </c>
      <c r="M1426" s="1587"/>
      <c r="N1426" s="1588">
        <f>IF($J1408="TC",0,IF($J1408="Nso",0,VLOOKUP($A1405,'Result Entry'!$B$9:$FW$108,152,0)))</f>
        <v>0.0</v>
      </c>
    </row>
    <row r="1427" spans="8:8" ht="39.75" customHeight="1">
      <c r="A1427" s="1443"/>
      <c r="B1427" s="1503" t="s">
        <v>70</v>
      </c>
      <c r="C1427" s="1589" t="s">
        <v>59</v>
      </c>
      <c r="D1427" s="1590"/>
      <c r="E1427" s="1590"/>
      <c r="F1427" s="1590"/>
      <c r="G1427" s="1590"/>
      <c r="H1427" s="1591"/>
      <c r="I1427" s="1592" t="s">
        <v>60</v>
      </c>
      <c r="J1427" s="1593"/>
      <c r="K1427" s="1760">
        <f>VLOOKUP($A1405,'Result Entry'!$B$9:$FW$108,143,0)</f>
        <v>0.0</v>
      </c>
      <c r="L1427" s="1761"/>
      <c r="M1427" s="1596" t="s">
        <v>38</v>
      </c>
      <c r="N1427" s="1597"/>
    </row>
    <row r="1428" spans="8:8" ht="39.75" customHeight="1">
      <c r="A1428" s="1443"/>
      <c r="B1428" s="1503" t="s">
        <v>70</v>
      </c>
      <c r="C1428" s="1598" t="s">
        <v>55</v>
      </c>
      <c r="D1428" s="1599"/>
      <c r="E1428" s="1599"/>
      <c r="F1428" s="1600" t="s">
        <v>158</v>
      </c>
      <c r="G1428" s="1601"/>
      <c r="H1428" s="1602" t="s">
        <v>48</v>
      </c>
      <c r="I1428" s="1603" t="s">
        <v>61</v>
      </c>
      <c r="J1428" s="1604"/>
      <c r="K1428" s="1762">
        <f>VLOOKUP($A1405,'Result Entry'!$B$9:$FW$108,144,0)</f>
        <v>0.0</v>
      </c>
      <c r="L1428" s="1763"/>
      <c r="M1428" s="1607">
        <f>VLOOKUP($A1405,'Result Entry'!$B$9:$FW$108,145,0)</f>
        <v>0.0</v>
      </c>
      <c r="N1428" s="1608"/>
    </row>
    <row r="1429" spans="8:8" ht="39.75" customHeight="1">
      <c r="A1429" s="1443"/>
      <c r="B1429" s="1503" t="s">
        <v>70</v>
      </c>
      <c r="C1429" s="1598"/>
      <c r="D1429" s="1599"/>
      <c r="E1429" s="1599"/>
      <c r="F1429" s="1609"/>
      <c r="G1429" s="1610"/>
      <c r="H1429" s="1611" t="s">
        <v>100</v>
      </c>
      <c r="I1429" s="1612" t="s">
        <v>62</v>
      </c>
      <c r="J1429" s="1613"/>
      <c r="K1429" s="1764">
        <f>IF($J1408="TC","Transferred",IF($J1408="Nso","NameSeparated",VLOOKUP($A1405,'Result Entry'!$B$9:$FW$108,153,0)))</f>
        <v>0.0</v>
      </c>
      <c r="L1429" s="1764"/>
      <c r="M1429" s="1764"/>
      <c r="N1429" s="1765"/>
    </row>
    <row r="1430" spans="8:8" ht="39.75" customHeight="1">
      <c r="A1430" s="1443"/>
      <c r="B1430" s="1503" t="s">
        <v>70</v>
      </c>
      <c r="C1430" s="1766" t="str">
        <f>'Result Entry'!$DU$3</f>
        <v>Foundation Of Information Tech.</v>
      </c>
      <c r="D1430" s="1767"/>
      <c r="E1430" s="1768"/>
      <c r="F1430" s="1769" t="str">
        <f>IF($J1408="TC",0,IF($J1408="Nso",0,VLOOKUP($A1405,'Result Entry'!$B$9:$GS$108,170,0)))</f>
        <v/>
      </c>
      <c r="G1430" s="1769"/>
      <c r="H1430" s="1770">
        <f>IF($J1408="TC",0,IF($J1408="Nso",0,VLOOKUP($A1405,'Result Entry'!$B$9:$GS$108,112,0)))</f>
        <v>0.0</v>
      </c>
      <c r="I1430" s="1621" t="s">
        <v>72</v>
      </c>
      <c r="J1430" s="1622"/>
      <c r="K1430" s="1771">
        <f>'Result Entry'!$T$2</f>
        <v>45041.0</v>
      </c>
      <c r="L1430" s="1772"/>
      <c r="M1430" s="1772"/>
      <c r="N1430" s="1773"/>
    </row>
    <row r="1431" spans="8:8" ht="39.75" customHeight="1">
      <c r="A1431" s="1443"/>
      <c r="B1431" s="1503" t="s">
        <v>70</v>
      </c>
      <c r="C1431" s="1774" t="str">
        <f>'Result Entry'!$EI$3</f>
        <v>G.I.A.I.-II</v>
      </c>
      <c r="D1431" s="1775"/>
      <c r="E1431" s="1776"/>
      <c r="F1431" s="1769" t="str">
        <f>IF($J1408="TC",0,IF($J1408="Nso",0,VLOOKUP($A1405,'Result Entry'!$B$9:$GS$108,174,0)))</f>
        <v/>
      </c>
      <c r="G1431" s="1769"/>
      <c r="H1431" s="1770">
        <f>IF($J1408="TC",0,IF($J1408="Nso",0,VLOOKUP($A1405,'Result Entry'!$B$9:$GS$108,124,0)))</f>
        <v>0.0</v>
      </c>
      <c r="I1431" s="1626"/>
      <c r="J1431" s="1627"/>
      <c r="K1431" s="1627"/>
      <c r="L1431" s="1627"/>
      <c r="M1431" s="1627"/>
      <c r="N1431" s="1628"/>
    </row>
    <row r="1432" spans="8:8" ht="39.75" customHeight="1">
      <c r="A1432" s="1443"/>
      <c r="B1432" s="1503" t="s">
        <v>70</v>
      </c>
      <c r="C1432" s="1774" t="str">
        <f>'Result Entry'!$EU$3</f>
        <v>SOC.SER.PLAN</v>
      </c>
      <c r="D1432" s="1775"/>
      <c r="E1432" s="1776"/>
      <c r="F1432" s="1769">
        <f>IF($J1408="TC",0,IF($J1408="Nso",0,VLOOKUP($A1405,'Result Entry'!$B$9:$HS$108,178,0)))</f>
        <v>0.0</v>
      </c>
      <c r="G1432" s="1769"/>
      <c r="H1432" s="1770">
        <f>IF($J1408="TC",0,IF($J1408="Nso",0,VLOOKUP($A1405,'Result Entry'!$B$9:$GS$108,136,0)))</f>
        <v>0.0</v>
      </c>
      <c r="I1432" s="1629" t="s">
        <v>175</v>
      </c>
      <c r="J1432" s="1630"/>
      <c r="K1432" s="1798"/>
      <c r="L1432" s="1799"/>
      <c r="M1432" s="1799"/>
      <c r="N1432" s="1800"/>
    </row>
    <row r="1433" spans="8:8" ht="39.75" customHeight="1">
      <c r="A1433" s="1443"/>
      <c r="B1433" s="1503" t="s">
        <v>70</v>
      </c>
      <c r="C1433" s="1774" t="str">
        <f>'Result Entry'!$FG$3</f>
        <v>Jeewan Kaushal</v>
      </c>
      <c r="D1433" s="1775"/>
      <c r="E1433" s="1776"/>
      <c r="F1433" s="1769" t="str">
        <f>IF($J1408="TC",0,IF($J1408="Nso",0,VLOOKUP($A1405,'Result Entry'!$B$9:$HS$108,182,0)))</f>
        <v/>
      </c>
      <c r="G1433" s="1769"/>
      <c r="H1433" s="1770">
        <f>IF($J1408="TC",0,IF($J1408="Nso",0,VLOOKUP($A1405,'Result Entry'!$B$9:$HS$108,136,0)))</f>
        <v>0.0</v>
      </c>
      <c r="I1433" s="1629" t="s">
        <v>149</v>
      </c>
      <c r="J1433" s="1630"/>
      <c r="K1433" s="1630"/>
      <c r="L1433" s="1630"/>
      <c r="M1433" s="1630"/>
      <c r="N1433" s="1634"/>
    </row>
    <row r="1434" spans="8:8" ht="39.75" customHeight="1">
      <c r="A1434" s="1443"/>
      <c r="B1434" s="1483" t="s">
        <v>70</v>
      </c>
      <c r="C1434" s="1777" t="s">
        <v>181</v>
      </c>
      <c r="D1434" s="1778"/>
      <c r="E1434" s="1779"/>
      <c r="F1434" s="1780" t="s">
        <v>182</v>
      </c>
      <c r="G1434" s="1781"/>
      <c r="H1434" s="1782" t="s">
        <v>31</v>
      </c>
      <c r="I1434" s="1629" t="s">
        <v>176</v>
      </c>
      <c r="J1434" s="1630"/>
      <c r="K1434" s="1630"/>
      <c r="L1434" s="1630"/>
      <c r="M1434" s="1630"/>
      <c r="N1434" s="1634"/>
    </row>
    <row r="1435" spans="8:8" ht="39.75" customHeight="1">
      <c r="A1435" s="1443"/>
      <c r="B1435" s="1483" t="s">
        <v>70</v>
      </c>
      <c r="C1435" s="1783"/>
      <c r="D1435" s="1784"/>
      <c r="E1435" s="1785"/>
      <c r="F1435" s="1786" t="s">
        <v>183</v>
      </c>
      <c r="G1435" s="1787"/>
      <c r="H1435" s="1788" t="s">
        <v>180</v>
      </c>
      <c r="I1435" s="1647" t="s">
        <v>68</v>
      </c>
      <c r="J1435" s="1648"/>
      <c r="K1435" s="1648"/>
      <c r="L1435" s="1648"/>
      <c r="M1435" s="1648"/>
      <c r="N1435" s="1649"/>
    </row>
    <row r="1436" spans="8:8" ht="39.75" customHeight="1">
      <c r="A1436" s="1443"/>
      <c r="B1436" s="1483" t="s">
        <v>70</v>
      </c>
      <c r="C1436" s="1783"/>
      <c r="D1436" s="1784"/>
      <c r="E1436" s="1785"/>
      <c r="F1436" s="1786" t="s">
        <v>186</v>
      </c>
      <c r="G1436" s="1787"/>
      <c r="H1436" s="1788" t="s">
        <v>63</v>
      </c>
      <c r="I1436" s="1650"/>
      <c r="J1436" s="1651"/>
      <c r="K1436" s="1651"/>
      <c r="L1436" s="1651"/>
      <c r="M1436" s="1651"/>
      <c r="N1436" s="1652"/>
    </row>
    <row r="1437" spans="8:8" ht="39.75" customHeight="1">
      <c r="A1437" s="1443"/>
      <c r="B1437" s="1483" t="s">
        <v>70</v>
      </c>
      <c r="C1437" s="1783"/>
      <c r="D1437" s="1784"/>
      <c r="E1437" s="1785"/>
      <c r="F1437" s="1786" t="s">
        <v>187</v>
      </c>
      <c r="G1437" s="1787"/>
      <c r="H1437" s="1788" t="s">
        <v>64</v>
      </c>
      <c r="I1437" s="1650"/>
      <c r="J1437" s="1651"/>
      <c r="K1437" s="1651"/>
      <c r="L1437" s="1651"/>
      <c r="M1437" s="1651"/>
      <c r="N1437" s="1652"/>
    </row>
    <row r="1438" spans="8:8" ht="39.75" customHeight="1">
      <c r="A1438" s="1443"/>
      <c r="B1438" s="1483" t="s">
        <v>70</v>
      </c>
      <c r="C1438" s="1783"/>
      <c r="D1438" s="1784"/>
      <c r="E1438" s="1785"/>
      <c r="F1438" s="1786" t="s">
        <v>184</v>
      </c>
      <c r="G1438" s="1787"/>
      <c r="H1438" s="1788" t="s">
        <v>66</v>
      </c>
      <c r="I1438" s="1653" t="s">
        <v>81</v>
      </c>
      <c r="J1438" s="1654"/>
      <c r="K1438" s="1654"/>
      <c r="L1438" s="1654"/>
      <c r="M1438" s="1654"/>
      <c r="N1438" s="1655"/>
    </row>
    <row r="1439" spans="8:8" ht="39.75" customHeight="1">
      <c r="A1439" s="1443"/>
      <c r="B1439" s="1656" t="s">
        <v>70</v>
      </c>
      <c r="C1439" s="1789"/>
      <c r="D1439" s="1790"/>
      <c r="E1439" s="1791"/>
      <c r="F1439" s="1792" t="s">
        <v>185</v>
      </c>
      <c r="G1439" s="1793"/>
      <c r="H1439" s="1794" t="s">
        <v>65</v>
      </c>
      <c r="I1439" s="1663"/>
      <c r="J1439" s="1664"/>
      <c r="K1439" s="1664"/>
      <c r="L1439" s="1664"/>
      <c r="M1439" s="1664"/>
      <c r="N1439" s="1665"/>
    </row>
    <row r="1440" spans="8:8" s="927" ht="123.75" customFormat="1" customHeight="1">
      <c r="A1440" s="1439"/>
      <c r="B1440" s="1795"/>
      <c r="C1440" s="1796"/>
      <c r="D1440" s="1796"/>
      <c r="E1440" s="1796"/>
      <c r="F1440" s="1796"/>
      <c r="G1440" s="1796"/>
      <c r="H1440" s="1796"/>
      <c r="I1440" s="1796"/>
      <c r="J1440" s="1796"/>
      <c r="K1440" s="1796"/>
      <c r="L1440" s="1796"/>
      <c r="M1440" s="1796"/>
      <c r="N1440" s="1796"/>
    </row>
    <row r="1441" spans="8:8" ht="24.75" customHeight="1">
      <c r="A1441" s="1441">
        <f>A1405+1</f>
        <v>41.0</v>
      </c>
      <c r="B1441" s="1442" t="s">
        <v>51</v>
      </c>
      <c r="C1441" s="1442"/>
      <c r="D1441" s="1442"/>
      <c r="E1441" s="1442"/>
      <c r="F1441" s="1442"/>
      <c r="G1441" s="1442"/>
      <c r="H1441" s="1442"/>
      <c r="I1441" s="1442"/>
      <c r="J1441" s="1442"/>
      <c r="K1441" s="1442"/>
      <c r="L1441" s="1442"/>
      <c r="M1441" s="1442"/>
      <c r="N1441" s="1442"/>
    </row>
    <row r="1442" spans="8:8" ht="62.25" customHeight="1">
      <c r="A1442" s="1443"/>
      <c r="B1442" s="1444"/>
      <c r="C1442" s="1445"/>
      <c r="D1442" s="1671" t="str">
        <f>Master!$E$8</f>
        <v>Govt. Sr. Secondary School </v>
      </c>
      <c r="E1442" s="1672"/>
      <c r="F1442" s="1672"/>
      <c r="G1442" s="1672"/>
      <c r="H1442" s="1672"/>
      <c r="I1442" s="1672"/>
      <c r="J1442" s="1672"/>
      <c r="K1442" s="1672"/>
      <c r="L1442" s="1672"/>
      <c r="M1442" s="1672"/>
      <c r="N1442" s="1673"/>
    </row>
    <row r="1443" spans="8:8" ht="33.0" customHeight="1">
      <c r="A1443" s="1443"/>
      <c r="B1443" s="1449"/>
      <c r="C1443" s="1450"/>
      <c r="D1443" s="1451" t="str">
        <f>Master!$E$11</f>
        <v>P.S.-Bapini (Jodhpur)</v>
      </c>
      <c r="E1443" s="1452"/>
      <c r="F1443" s="1452"/>
      <c r="G1443" s="1452"/>
      <c r="H1443" s="1452"/>
      <c r="I1443" s="1452"/>
      <c r="J1443" s="1452"/>
      <c r="K1443" s="1452"/>
      <c r="L1443" s="1452"/>
      <c r="M1443" s="1452"/>
      <c r="N1443" s="1453"/>
    </row>
    <row r="1444" spans="8:8" ht="30.0" customHeight="1">
      <c r="A1444" s="1443"/>
      <c r="B1444" s="1454"/>
      <c r="C1444" s="1455" t="s">
        <v>151</v>
      </c>
      <c r="D1444" s="1456"/>
      <c r="E1444" s="1456"/>
      <c r="F1444" s="1456"/>
      <c r="G1444" s="1457"/>
      <c r="H1444" s="1458" t="s">
        <v>128</v>
      </c>
      <c r="I1444" s="1458"/>
      <c r="J1444" s="1674">
        <f>VLOOKUP(A1441,'Result Entry'!$B$6:$K$108,6,0)</f>
        <v>0.0</v>
      </c>
      <c r="K1444" s="1460" t="s">
        <v>69</v>
      </c>
      <c r="L1444" s="1461"/>
      <c r="M1444" s="1462">
        <f>Master!$E$14</f>
        <v>8.151106901E9</v>
      </c>
      <c r="N1444" s="1463"/>
    </row>
    <row r="1445" spans="8:8" ht="30.0" customHeight="1">
      <c r="A1445" s="1443"/>
      <c r="B1445" s="1464"/>
      <c r="C1445" s="1465"/>
      <c r="D1445" s="1466"/>
      <c r="E1445" s="1466"/>
      <c r="F1445" s="1466"/>
      <c r="G1445" s="1467"/>
      <c r="H1445" s="1468"/>
      <c r="I1445" s="1468"/>
      <c r="J1445" s="1675"/>
      <c r="K1445" s="1470" t="s">
        <v>67</v>
      </c>
      <c r="L1445" s="1471"/>
      <c r="M1445" s="1472"/>
      <c r="N1445" s="1473"/>
      <c r="O1445" s="23" t="s">
        <v>157</v>
      </c>
    </row>
    <row r="1446" spans="8:8" ht="30.0" customHeight="1">
      <c r="A1446" s="1443"/>
      <c r="B1446" s="1464"/>
      <c r="C1446" s="1474"/>
      <c r="D1446" s="1475"/>
      <c r="E1446" s="1475"/>
      <c r="F1446" s="1475"/>
      <c r="G1446" s="1476"/>
      <c r="H1446" s="1477"/>
      <c r="I1446" s="1477"/>
      <c r="J1446" s="1676"/>
      <c r="K1446" s="1479" t="s">
        <v>52</v>
      </c>
      <c r="L1446" s="1480"/>
      <c r="M1446" s="1481" t="str">
        <f>Master!$E$6</f>
        <v>2022-23</v>
      </c>
      <c r="N1446" s="1482"/>
    </row>
    <row r="1447" spans="8:8" ht="39.75" customHeight="1">
      <c r="A1447" s="1443"/>
      <c r="B1447" s="1483" t="s">
        <v>70</v>
      </c>
      <c r="C1447" s="1677" t="s">
        <v>21</v>
      </c>
      <c r="D1447" s="1678"/>
      <c r="E1447" s="1678"/>
      <c r="F1447" s="1679"/>
      <c r="G1447" s="1680" t="s">
        <v>150</v>
      </c>
      <c r="H1447" s="1681">
        <f>VLOOKUP($A1441,'Result Entry'!$B$9:$FW$108,4,0)</f>
        <v>0.0</v>
      </c>
      <c r="I1447" s="1681"/>
      <c r="J1447" s="1681"/>
      <c r="K1447" s="1681"/>
      <c r="L1447" s="1681"/>
      <c r="M1447" s="1681"/>
      <c r="N1447" s="1682"/>
    </row>
    <row r="1448" spans="8:8" ht="39.75" customHeight="1">
      <c r="A1448" s="1443"/>
      <c r="B1448" s="1483" t="s">
        <v>70</v>
      </c>
      <c r="C1448" s="1683" t="s">
        <v>23</v>
      </c>
      <c r="D1448" s="1684"/>
      <c r="E1448" s="1684"/>
      <c r="F1448" s="1685"/>
      <c r="G1448" s="1686" t="s">
        <v>150</v>
      </c>
      <c r="H1448" s="1687">
        <f>VLOOKUP($A1441,'Result Entry'!$B$9:$FW$108,7,0)</f>
        <v>0.0</v>
      </c>
      <c r="I1448" s="1687"/>
      <c r="J1448" s="1687"/>
      <c r="K1448" s="1687"/>
      <c r="L1448" s="1687"/>
      <c r="M1448" s="1687"/>
      <c r="N1448" s="1688"/>
    </row>
    <row r="1449" spans="8:8" ht="39.75" customHeight="1">
      <c r="A1449" s="1443"/>
      <c r="B1449" s="1483" t="s">
        <v>70</v>
      </c>
      <c r="C1449" s="1683" t="s">
        <v>24</v>
      </c>
      <c r="D1449" s="1684"/>
      <c r="E1449" s="1684"/>
      <c r="F1449" s="1685"/>
      <c r="G1449" s="1686" t="s">
        <v>150</v>
      </c>
      <c r="H1449" s="1687">
        <f>VLOOKUP($A1441,'Result Entry'!$B$9:$FW$108,8,0)</f>
        <v>0.0</v>
      </c>
      <c r="I1449" s="1687"/>
      <c r="J1449" s="1687"/>
      <c r="K1449" s="1687"/>
      <c r="L1449" s="1687"/>
      <c r="M1449" s="1687"/>
      <c r="N1449" s="1688"/>
    </row>
    <row r="1450" spans="8:8" ht="39.75" customHeight="1">
      <c r="A1450" s="1443"/>
      <c r="B1450" s="1483" t="s">
        <v>70</v>
      </c>
      <c r="C1450" s="1683" t="s">
        <v>53</v>
      </c>
      <c r="D1450" s="1684"/>
      <c r="E1450" s="1684"/>
      <c r="F1450" s="1685"/>
      <c r="G1450" s="1686" t="s">
        <v>150</v>
      </c>
      <c r="H1450" s="1687">
        <f>VLOOKUP($A1441,'Result Entry'!$B$9:$FW$108,9,0)</f>
        <v>0.0</v>
      </c>
      <c r="I1450" s="1687"/>
      <c r="J1450" s="1687"/>
      <c r="K1450" s="1687"/>
      <c r="L1450" s="1687"/>
      <c r="M1450" s="1687"/>
      <c r="N1450" s="1688"/>
    </row>
    <row r="1451" spans="8:8" ht="39.75" customHeight="1">
      <c r="A1451" s="1443"/>
      <c r="B1451" s="1483" t="s">
        <v>70</v>
      </c>
      <c r="C1451" s="1683" t="s">
        <v>54</v>
      </c>
      <c r="D1451" s="1684"/>
      <c r="E1451" s="1684"/>
      <c r="F1451" s="1685"/>
      <c r="G1451" s="1686" t="s">
        <v>150</v>
      </c>
      <c r="H1451" s="1689" t="str">
        <f>CONCATENATE('Result Entry'!$G$4,'Result Entry'!$J$4)</f>
        <v>11(A)</v>
      </c>
      <c r="I1451" s="1687"/>
      <c r="J1451" s="1687"/>
      <c r="K1451" s="1687"/>
      <c r="L1451" s="1687"/>
      <c r="M1451" s="1687"/>
      <c r="N1451" s="1688"/>
    </row>
    <row r="1452" spans="8:8" ht="39.75" customHeight="1">
      <c r="A1452" s="1443"/>
      <c r="B1452" s="1483" t="s">
        <v>70</v>
      </c>
      <c r="C1452" s="1690" t="s">
        <v>26</v>
      </c>
      <c r="D1452" s="1691"/>
      <c r="E1452" s="1691"/>
      <c r="F1452" s="1692"/>
      <c r="G1452" s="1693" t="s">
        <v>150</v>
      </c>
      <c r="H1452" s="1694">
        <f>VLOOKUP($A1441,'Result Entry'!$B$9:$FW$108,10,0)</f>
        <v>0.0</v>
      </c>
      <c r="I1452" s="1694"/>
      <c r="J1452" s="1694"/>
      <c r="K1452" s="1694"/>
      <c r="L1452" s="1694"/>
      <c r="M1452" s="1694"/>
      <c r="N1452" s="1695"/>
    </row>
    <row r="1453" spans="8:8" ht="30.0" customHeight="1">
      <c r="A1453" s="1443"/>
      <c r="B1453" s="1503" t="s">
        <v>70</v>
      </c>
      <c r="C1453" s="1696" t="s">
        <v>168</v>
      </c>
      <c r="D1453" s="1697"/>
      <c r="E1453" s="1698" t="s">
        <v>73</v>
      </c>
      <c r="F1453" s="1699" t="s">
        <v>74</v>
      </c>
      <c r="G1453" s="1700" t="s">
        <v>169</v>
      </c>
      <c r="H1453" s="1701" t="s">
        <v>56</v>
      </c>
      <c r="I1453" s="1702"/>
      <c r="J1453" s="1703" t="s">
        <v>85</v>
      </c>
      <c r="K1453" s="1704"/>
      <c r="L1453" s="1705" t="s">
        <v>170</v>
      </c>
      <c r="M1453" s="1706" t="s">
        <v>77</v>
      </c>
      <c r="N1453" s="1707" t="s">
        <v>99</v>
      </c>
    </row>
    <row r="1454" spans="8:8" ht="30.0" customHeight="1">
      <c r="A1454" s="1443"/>
      <c r="B1454" s="1503"/>
      <c r="C1454" s="1708"/>
      <c r="D1454" s="1709"/>
      <c r="E1454" s="1710"/>
      <c r="F1454" s="1711"/>
      <c r="G1454" s="1712"/>
      <c r="H1454" s="1713"/>
      <c r="I1454" s="1714"/>
      <c r="J1454" s="1715"/>
      <c r="K1454" s="1716"/>
      <c r="L1454" s="1717"/>
      <c r="M1454" s="1718"/>
      <c r="N1454" s="1719"/>
    </row>
    <row r="1455" spans="8:8" ht="39.75" customHeight="1">
      <c r="A1455" s="1443"/>
      <c r="B1455" s="1503" t="s">
        <v>70</v>
      </c>
      <c r="C1455" s="1528" t="s">
        <v>57</v>
      </c>
      <c r="D1455" s="1529"/>
      <c r="E1455" s="1720">
        <f>'Result Entry'!$L$7</f>
        <v>10.0</v>
      </c>
      <c r="F1455" s="1721">
        <f>'Result Entry'!$M$7</f>
        <v>10.0</v>
      </c>
      <c r="G1455" s="1722">
        <f t="shared" si="120" ref="G1455:G1460">SUM(E1455:F1455)</f>
        <v>20.0</v>
      </c>
      <c r="H1455" s="1723">
        <f>'Result Entry'!$AU$7</f>
        <v>70.0</v>
      </c>
      <c r="I1455" s="1724"/>
      <c r="J1455" s="1725">
        <f>'Result Entry'!$AY$7</f>
        <v>100.0</v>
      </c>
      <c r="K1455" s="1724"/>
      <c r="L1455" s="1722">
        <f t="shared" si="121" ref="L1455:L1460">SUM(H1455,J1455)</f>
        <v>170.0</v>
      </c>
      <c r="M1455" s="1726">
        <f t="shared" si="122" ref="M1455:M1460">SUM(G1455,L1455)</f>
        <v>190.0</v>
      </c>
      <c r="N1455" s="1727"/>
    </row>
    <row r="1456" spans="8:8" s="1538" ht="54.0" customFormat="1" customHeight="1">
      <c r="A1456" s="1443"/>
      <c r="B1456" s="1539" t="s">
        <v>70</v>
      </c>
      <c r="C1456" s="1540" t="str">
        <f>'Result Entry'!$L$3</f>
        <v>HINDI Comp.</v>
      </c>
      <c r="D1456" s="1541"/>
      <c r="E1456" s="1728">
        <f>IF($J1444="TC",0,IF($J1444="Nso",0,VLOOKUP($A1441,'Result Entry'!$B$9:$FW$108,11,0)))</f>
        <v>0.0</v>
      </c>
      <c r="F1456" s="1729">
        <f>IF($J1444="TC",0,IF($J1444="Nso",0,VLOOKUP($A1441,'Result Entry'!$B$9:$FW$108,12,0)))</f>
        <v>0.0</v>
      </c>
      <c r="G1456" s="1730">
        <f t="shared" si="120"/>
        <v>0.0</v>
      </c>
      <c r="H1456" s="1677">
        <f>IF($J1444="TC",0,IF($J1444="Nso",0,VLOOKUP($A1441,'Result Entry'!$B$9:$FW$108,16,0)))</f>
        <v>0.0</v>
      </c>
      <c r="I1456" s="1731"/>
      <c r="J1456" s="1732">
        <f>IF($J1444="TC",0,IF($J1444="Nso",0,VLOOKUP($A1441,'Result Entry'!$B$9:$FW$108,19,0)))</f>
        <v>0.0</v>
      </c>
      <c r="K1456" s="1731"/>
      <c r="L1456" s="1733">
        <f t="shared" si="121"/>
        <v>0.0</v>
      </c>
      <c r="M1456" s="1734">
        <f t="shared" si="122"/>
        <v>0.0</v>
      </c>
      <c r="N1456" s="1735" t="str">
        <f>IF($J1444="TC",0,IF($J1444="Nso",0,VLOOKUP($A1441,'Result Entry'!$B$9:$FW$108,24,0)))</f>
        <v/>
      </c>
    </row>
    <row r="1457" spans="8:8" s="1538" ht="54.0" customFormat="1" customHeight="1">
      <c r="A1457" s="1443"/>
      <c r="B1457" s="1539" t="s">
        <v>70</v>
      </c>
      <c r="C1457" s="1551" t="str">
        <f>'Result Entry'!$Z$3</f>
        <v>ENGLISH Comp.</v>
      </c>
      <c r="D1457" s="1552"/>
      <c r="E1457" s="1728">
        <f>IF($J1444="TC",0,IF($J1444="Nso",0,VLOOKUP($A1441,'Result Entry'!$B$9:$FW$108,25,0)))</f>
        <v>0.0</v>
      </c>
      <c r="F1457" s="1729">
        <f>IF($J1444="TC",0,IF($J1444="Nso",0,VLOOKUP($A1441,'Result Entry'!$B$9:$FW$108,26,0)))</f>
        <v>0.0</v>
      </c>
      <c r="G1457" s="1736">
        <f t="shared" si="120"/>
        <v>0.0</v>
      </c>
      <c r="H1457" s="1683">
        <f>IF($J1444="TC",0,IF($J1444="Nso",0,VLOOKUP($A1441,'Result Entry'!$B$9:$FW$108,30,0)))</f>
        <v>0.0</v>
      </c>
      <c r="I1457" s="1737"/>
      <c r="J1457" s="1738">
        <f>IF($J1444="TC",0,IF($J1444="Nso",0,VLOOKUP($A1441,'Result Entry'!$B$9:$FW$108,33,0)))</f>
        <v>0.0</v>
      </c>
      <c r="K1457" s="1737"/>
      <c r="L1457" s="1733">
        <f t="shared" si="121"/>
        <v>0.0</v>
      </c>
      <c r="M1457" s="1734">
        <f t="shared" si="122"/>
        <v>0.0</v>
      </c>
      <c r="N1457" s="1735" t="str">
        <f>IF($J1444="TC",0,IF($J1444="Nso",0,VLOOKUP($A1441,'Result Entry'!$B$9:$FW$108,38,0)))</f>
        <v/>
      </c>
    </row>
    <row r="1458" spans="8:8" s="1538" ht="54.0" customFormat="1" customHeight="1">
      <c r="A1458" s="1443"/>
      <c r="B1458" s="1539" t="s">
        <v>70</v>
      </c>
      <c r="C1458" s="1551" t="str">
        <f>'Result Entry'!$AO$3</f>
        <v>PHYSICS</v>
      </c>
      <c r="D1458" s="1552"/>
      <c r="E1458" s="1728">
        <f>IF($J1444="TC",0,IF($J1444="Nso",0,VLOOKUP($A1441,'Result Entry'!$B$9:$FW$108,39,0)))</f>
        <v>0.0</v>
      </c>
      <c r="F1458" s="1729">
        <f>IF($J1444="TC",0,IF($J1444="Nso",0,VLOOKUP($A1441,'Result Entry'!$B$9:$FW$108,40,0)))</f>
        <v>0.0</v>
      </c>
      <c r="G1458" s="1736">
        <f t="shared" si="120"/>
        <v>0.0</v>
      </c>
      <c r="H1458" s="1683">
        <f>IF($J1444="TC",0,IF($J1444="Nso",0,VLOOKUP($A1441,'Result Entry'!$B$9:$FW$108,45,0)))</f>
        <v>0.0</v>
      </c>
      <c r="I1458" s="1737"/>
      <c r="J1458" s="1738">
        <f>IF($J1444="TC",0,IF($J1444="Nso",0,VLOOKUP($A1441,'Result Entry'!$B$9:$FW$108,49,0)))</f>
        <v>0.0</v>
      </c>
      <c r="K1458" s="1737"/>
      <c r="L1458" s="1733">
        <f t="shared" si="121"/>
        <v>0.0</v>
      </c>
      <c r="M1458" s="1734">
        <f t="shared" si="122"/>
        <v>0.0</v>
      </c>
      <c r="N1458" s="1735" t="str">
        <f>IF($J1444="TC",0,IF($J1444="Nso",0,VLOOKUP($A1441,'Result Entry'!$B$9:$FW$108,54,0)))</f>
        <v/>
      </c>
    </row>
    <row r="1459" spans="8:8" s="1538" ht="54.0" customFormat="1" customHeight="1">
      <c r="A1459" s="1443"/>
      <c r="B1459" s="1539" t="s">
        <v>70</v>
      </c>
      <c r="C1459" s="1551" t="str">
        <f>'Result Entry'!$BF$3</f>
        <v>CHEMISTRY</v>
      </c>
      <c r="D1459" s="1552"/>
      <c r="E1459" s="1728" t="str">
        <f>IF($J1444="TC",0,IF($J1444="Nso",0,VLOOKUP($A1441,'Result Entry'!$B$9:$FW$108,55,0)))</f>
        <v/>
      </c>
      <c r="F1459" s="1729">
        <f>IF($J1444="TC",0,IF($J1444="Nso",0,VLOOKUP($A1441,'Result Entry'!$B$9:$FW$108,56,0)))</f>
        <v>0.0</v>
      </c>
      <c r="G1459" s="1736">
        <f t="shared" si="120"/>
        <v>0.0</v>
      </c>
      <c r="H1459" s="1683">
        <f>IF($J1444="TC",0,IF($J1444="Nso",0,VLOOKUP($A1441,'Result Entry'!$B$9:$FW$108,61,0)))</f>
        <v>0.0</v>
      </c>
      <c r="I1459" s="1737"/>
      <c r="J1459" s="1738">
        <f>IF($J1444="TC",0,IF($J1444="Nso",0,VLOOKUP($A1441,'Result Entry'!$B$9:$FW$108,65,0)))</f>
        <v>0.0</v>
      </c>
      <c r="K1459" s="1737"/>
      <c r="L1459" s="1733">
        <f t="shared" si="121"/>
        <v>0.0</v>
      </c>
      <c r="M1459" s="1734">
        <f t="shared" si="122"/>
        <v>0.0</v>
      </c>
      <c r="N1459" s="1735" t="str">
        <f>IF($J1444="TC",0,IF($J1444="Nso",0,VLOOKUP($A1441,'Result Entry'!$B$9:$FW$108,70,0)))</f>
        <v/>
      </c>
    </row>
    <row r="1460" spans="8:8" s="1538" ht="54.0" customFormat="1" customHeight="1">
      <c r="A1460" s="1443"/>
      <c r="B1460" s="1539" t="s">
        <v>70</v>
      </c>
      <c r="C1460" s="1551" t="str">
        <f>'Result Entry'!$BW$3</f>
        <v>BIOLOGY</v>
      </c>
      <c r="D1460" s="1552"/>
      <c r="E1460" s="1739" t="str">
        <f>IF($J1444="TC",0,IF($J1444="Nso",0,VLOOKUP($A1441,'Result Entry'!$B$9:$FW$108,71,0)))</f>
        <v/>
      </c>
      <c r="F1460" s="1740" t="str">
        <f>IF($J1444="TC",0,IF($J1444="Nso",0,VLOOKUP($A1441,'Result Entry'!$B$9:$FW$108,72,0)))</f>
        <v/>
      </c>
      <c r="G1460" s="1741">
        <f t="shared" si="120"/>
        <v>0.0</v>
      </c>
      <c r="H1460" s="1742">
        <f>IF($J1444="TC",0,IF($J1444="Nso",0,VLOOKUP($A1441,'Result Entry'!$B$9:$FW$108,77,0)))</f>
        <v>0.0</v>
      </c>
      <c r="I1460" s="1743"/>
      <c r="J1460" s="1744">
        <f>IF($J1444="TC",0,IF($J1444="Nso",0,VLOOKUP($A1441,'Result Entry'!$B$9:$FW$108,81,0)))</f>
        <v>0.0</v>
      </c>
      <c r="K1460" s="1743"/>
      <c r="L1460" s="1745">
        <f t="shared" si="121"/>
        <v>0.0</v>
      </c>
      <c r="M1460" s="1746">
        <f t="shared" si="122"/>
        <v>0.0</v>
      </c>
      <c r="N1460" s="1735">
        <f>IF($J1444="TC",0,IF($J1444="Nso",0,VLOOKUP($A1441,'Result Entry'!$B$9:$FW$108,86,0)))</f>
        <v>0.0</v>
      </c>
    </row>
    <row r="1461" spans="8:8" ht="39.75" customHeight="1">
      <c r="A1461" s="1443"/>
      <c r="B1461" s="1503" t="s">
        <v>70</v>
      </c>
      <c r="C1461" s="1565" t="s">
        <v>78</v>
      </c>
      <c r="D1461" s="1566"/>
      <c r="E1461" s="1567"/>
      <c r="F1461" s="1747" t="s">
        <v>79</v>
      </c>
      <c r="G1461" s="1748"/>
      <c r="H1461" s="1747" t="s">
        <v>80</v>
      </c>
      <c r="I1461" s="1749"/>
      <c r="J1461" s="1750" t="s">
        <v>42</v>
      </c>
      <c r="K1461" s="1797" t="s">
        <v>92</v>
      </c>
      <c r="L1461" s="1752" t="s">
        <v>40</v>
      </c>
      <c r="M1461" s="1753"/>
      <c r="N1461" s="1754" t="s">
        <v>44</v>
      </c>
    </row>
    <row r="1462" spans="8:8" ht="39.75" customHeight="1">
      <c r="A1462" s="1443"/>
      <c r="B1462" s="1503" t="s">
        <v>70</v>
      </c>
      <c r="C1462" s="1577"/>
      <c r="D1462" s="1578"/>
      <c r="E1462" s="1579"/>
      <c r="F1462" s="1755">
        <f>IF($J1444="TC",0,IF($J1444="Nso",0,VLOOKUP($A1441,'Result Entry'!$B$9:$FW$108,146,0)))</f>
        <v>0.0</v>
      </c>
      <c r="G1462" s="1756"/>
      <c r="H1462" s="1757">
        <f>IF($J1444="TC",0,IF($J1444="Nso",0,VLOOKUP($A1441,'Result Entry'!$B$9:$FW$108,147,0)))</f>
        <v>0.0</v>
      </c>
      <c r="I1462" s="1758"/>
      <c r="J1462" s="1584">
        <f>IF($J1444="TC",0,IF($J1444="Nso",0,VLOOKUP($A1441,'Result Entry'!$B$9:$FW$108,148,0)))</f>
        <v>0.0</v>
      </c>
      <c r="K1462" s="1759" t="str">
        <f>IF($J1444="TC",0,IF($J1444="Nso",0,VLOOKUP($A1441,'Result Entry'!$B$9:$FW$108,149,0)))</f>
        <v/>
      </c>
      <c r="L1462" s="1586">
        <f>IF($J1444="TC",0,IF($J1444="Nso",0,VLOOKUP($A1441,'Result Entry'!$B$9:$FW$108,150,0)))</f>
        <v>0.0</v>
      </c>
      <c r="M1462" s="1587"/>
      <c r="N1462" s="1588">
        <f>IF($J1444="TC",0,IF($J1444="Nso",0,VLOOKUP($A1441,'Result Entry'!$B$9:$FW$108,152,0)))</f>
        <v>0.0</v>
      </c>
    </row>
    <row r="1463" spans="8:8" ht="39.75" customHeight="1">
      <c r="A1463" s="1443"/>
      <c r="B1463" s="1503" t="s">
        <v>70</v>
      </c>
      <c r="C1463" s="1589" t="s">
        <v>59</v>
      </c>
      <c r="D1463" s="1590"/>
      <c r="E1463" s="1590"/>
      <c r="F1463" s="1590"/>
      <c r="G1463" s="1590"/>
      <c r="H1463" s="1591"/>
      <c r="I1463" s="1592" t="s">
        <v>60</v>
      </c>
      <c r="J1463" s="1593"/>
      <c r="K1463" s="1760">
        <f>VLOOKUP($A1441,'Result Entry'!$B$9:$FW$108,143,0)</f>
        <v>0.0</v>
      </c>
      <c r="L1463" s="1761"/>
      <c r="M1463" s="1596" t="s">
        <v>38</v>
      </c>
      <c r="N1463" s="1597"/>
    </row>
    <row r="1464" spans="8:8" ht="39.75" customHeight="1">
      <c r="A1464" s="1443"/>
      <c r="B1464" s="1503" t="s">
        <v>70</v>
      </c>
      <c r="C1464" s="1598" t="s">
        <v>55</v>
      </c>
      <c r="D1464" s="1599"/>
      <c r="E1464" s="1599"/>
      <c r="F1464" s="1600" t="s">
        <v>158</v>
      </c>
      <c r="G1464" s="1601"/>
      <c r="H1464" s="1602" t="s">
        <v>48</v>
      </c>
      <c r="I1464" s="1603" t="s">
        <v>61</v>
      </c>
      <c r="J1464" s="1604"/>
      <c r="K1464" s="1762">
        <f>VLOOKUP($A1441,'Result Entry'!$B$9:$FW$108,144,0)</f>
        <v>0.0</v>
      </c>
      <c r="L1464" s="1763"/>
      <c r="M1464" s="1607">
        <f>VLOOKUP($A1441,'Result Entry'!$B$9:$FW$108,145,0)</f>
        <v>0.0</v>
      </c>
      <c r="N1464" s="1608"/>
    </row>
    <row r="1465" spans="8:8" ht="39.75" customHeight="1">
      <c r="A1465" s="1443"/>
      <c r="B1465" s="1503" t="s">
        <v>70</v>
      </c>
      <c r="C1465" s="1598"/>
      <c r="D1465" s="1599"/>
      <c r="E1465" s="1599"/>
      <c r="F1465" s="1609"/>
      <c r="G1465" s="1610"/>
      <c r="H1465" s="1611" t="s">
        <v>100</v>
      </c>
      <c r="I1465" s="1612" t="s">
        <v>62</v>
      </c>
      <c r="J1465" s="1613"/>
      <c r="K1465" s="1764">
        <f>IF($J1444="TC","Transferred",IF($J1444="Nso","NameSeparated",VLOOKUP($A1441,'Result Entry'!$B$9:$FW$108,153,0)))</f>
        <v>0.0</v>
      </c>
      <c r="L1465" s="1764"/>
      <c r="M1465" s="1764"/>
      <c r="N1465" s="1765"/>
    </row>
    <row r="1466" spans="8:8" ht="39.75" customHeight="1">
      <c r="A1466" s="1443"/>
      <c r="B1466" s="1503" t="s">
        <v>70</v>
      </c>
      <c r="C1466" s="1766" t="str">
        <f>'Result Entry'!$DU$3</f>
        <v>Foundation Of Information Tech.</v>
      </c>
      <c r="D1466" s="1767"/>
      <c r="E1466" s="1768"/>
      <c r="F1466" s="1769" t="str">
        <f>IF($J1444="TC",0,IF($J1444="Nso",0,VLOOKUP($A1441,'Result Entry'!$B$9:$GS$108,170,0)))</f>
        <v/>
      </c>
      <c r="G1466" s="1769"/>
      <c r="H1466" s="1770">
        <f>IF($J1444="TC",0,IF($J1444="Nso",0,VLOOKUP($A1441,'Result Entry'!$B$9:$GS$108,112,0)))</f>
        <v>0.0</v>
      </c>
      <c r="I1466" s="1621" t="s">
        <v>72</v>
      </c>
      <c r="J1466" s="1622"/>
      <c r="K1466" s="1771">
        <f>'Result Entry'!$T$2</f>
        <v>45041.0</v>
      </c>
      <c r="L1466" s="1772"/>
      <c r="M1466" s="1772"/>
      <c r="N1466" s="1773"/>
    </row>
    <row r="1467" spans="8:8" ht="39.75" customHeight="1">
      <c r="A1467" s="1443"/>
      <c r="B1467" s="1503" t="s">
        <v>70</v>
      </c>
      <c r="C1467" s="1774" t="str">
        <f>'Result Entry'!$EI$3</f>
        <v>G.I.A.I.-II</v>
      </c>
      <c r="D1467" s="1775"/>
      <c r="E1467" s="1776"/>
      <c r="F1467" s="1769" t="str">
        <f>IF($J1444="TC",0,IF($J1444="Nso",0,VLOOKUP($A1441,'Result Entry'!$B$9:$GS$108,174,0)))</f>
        <v/>
      </c>
      <c r="G1467" s="1769"/>
      <c r="H1467" s="1770">
        <f>IF($J1444="TC",0,IF($J1444="Nso",0,VLOOKUP($A1441,'Result Entry'!$B$9:$GS$108,124,0)))</f>
        <v>0.0</v>
      </c>
      <c r="I1467" s="1626"/>
      <c r="J1467" s="1627"/>
      <c r="K1467" s="1627"/>
      <c r="L1467" s="1627"/>
      <c r="M1467" s="1627"/>
      <c r="N1467" s="1628"/>
    </row>
    <row r="1468" spans="8:8" ht="39.75" customHeight="1">
      <c r="A1468" s="1443"/>
      <c r="B1468" s="1503" t="s">
        <v>70</v>
      </c>
      <c r="C1468" s="1774" t="str">
        <f>'Result Entry'!$EU$3</f>
        <v>SOC.SER.PLAN</v>
      </c>
      <c r="D1468" s="1775"/>
      <c r="E1468" s="1776"/>
      <c r="F1468" s="1769">
        <f>IF($J1444="TC",0,IF($J1444="Nso",0,VLOOKUP($A1441,'Result Entry'!$B$9:$HS$108,178,0)))</f>
        <v>0.0</v>
      </c>
      <c r="G1468" s="1769"/>
      <c r="H1468" s="1770">
        <f>IF($J1444="TC",0,IF($J1444="Nso",0,VLOOKUP($A1441,'Result Entry'!$B$9:$GS$108,136,0)))</f>
        <v>0.0</v>
      </c>
      <c r="I1468" s="1629" t="s">
        <v>175</v>
      </c>
      <c r="J1468" s="1630"/>
      <c r="K1468" s="1798"/>
      <c r="L1468" s="1799"/>
      <c r="M1468" s="1799"/>
      <c r="N1468" s="1800"/>
    </row>
    <row r="1469" spans="8:8" ht="39.75" customHeight="1">
      <c r="A1469" s="1443"/>
      <c r="B1469" s="1503" t="s">
        <v>70</v>
      </c>
      <c r="C1469" s="1774" t="str">
        <f>'Result Entry'!$FG$3</f>
        <v>Jeewan Kaushal</v>
      </c>
      <c r="D1469" s="1775"/>
      <c r="E1469" s="1776"/>
      <c r="F1469" s="1769" t="str">
        <f>IF($J1444="TC",0,IF($J1444="Nso",0,VLOOKUP($A1441,'Result Entry'!$B$9:$HS$108,182,0)))</f>
        <v/>
      </c>
      <c r="G1469" s="1769"/>
      <c r="H1469" s="1770">
        <f>IF($J1444="TC",0,IF($J1444="Nso",0,VLOOKUP($A1441,'Result Entry'!$B$9:$HS$108,136,0)))</f>
        <v>0.0</v>
      </c>
      <c r="I1469" s="1629" t="s">
        <v>149</v>
      </c>
      <c r="J1469" s="1630"/>
      <c r="K1469" s="1630"/>
      <c r="L1469" s="1630"/>
      <c r="M1469" s="1630"/>
      <c r="N1469" s="1634"/>
    </row>
    <row r="1470" spans="8:8" ht="39.75" customHeight="1">
      <c r="A1470" s="1443"/>
      <c r="B1470" s="1483" t="s">
        <v>70</v>
      </c>
      <c r="C1470" s="1777" t="s">
        <v>181</v>
      </c>
      <c r="D1470" s="1778"/>
      <c r="E1470" s="1779"/>
      <c r="F1470" s="1780" t="s">
        <v>182</v>
      </c>
      <c r="G1470" s="1781"/>
      <c r="H1470" s="1782" t="s">
        <v>31</v>
      </c>
      <c r="I1470" s="1629" t="s">
        <v>176</v>
      </c>
      <c r="J1470" s="1630"/>
      <c r="K1470" s="1630"/>
      <c r="L1470" s="1630"/>
      <c r="M1470" s="1630"/>
      <c r="N1470" s="1634"/>
    </row>
    <row r="1471" spans="8:8" ht="39.75" customHeight="1">
      <c r="A1471" s="1443"/>
      <c r="B1471" s="1483" t="s">
        <v>70</v>
      </c>
      <c r="C1471" s="1783"/>
      <c r="D1471" s="1784"/>
      <c r="E1471" s="1785"/>
      <c r="F1471" s="1786" t="s">
        <v>183</v>
      </c>
      <c r="G1471" s="1787"/>
      <c r="H1471" s="1788" t="s">
        <v>180</v>
      </c>
      <c r="I1471" s="1647" t="s">
        <v>68</v>
      </c>
      <c r="J1471" s="1648"/>
      <c r="K1471" s="1648"/>
      <c r="L1471" s="1648"/>
      <c r="M1471" s="1648"/>
      <c r="N1471" s="1649"/>
    </row>
    <row r="1472" spans="8:8" ht="39.75" customHeight="1">
      <c r="A1472" s="1443"/>
      <c r="B1472" s="1483" t="s">
        <v>70</v>
      </c>
      <c r="C1472" s="1783"/>
      <c r="D1472" s="1784"/>
      <c r="E1472" s="1785"/>
      <c r="F1472" s="1786" t="s">
        <v>186</v>
      </c>
      <c r="G1472" s="1787"/>
      <c r="H1472" s="1788" t="s">
        <v>63</v>
      </c>
      <c r="I1472" s="1650"/>
      <c r="J1472" s="1651"/>
      <c r="K1472" s="1651"/>
      <c r="L1472" s="1651"/>
      <c r="M1472" s="1651"/>
      <c r="N1472" s="1652"/>
    </row>
    <row r="1473" spans="8:8" ht="39.75" customHeight="1">
      <c r="A1473" s="1443"/>
      <c r="B1473" s="1483" t="s">
        <v>70</v>
      </c>
      <c r="C1473" s="1783"/>
      <c r="D1473" s="1784"/>
      <c r="E1473" s="1785"/>
      <c r="F1473" s="1786" t="s">
        <v>187</v>
      </c>
      <c r="G1473" s="1787"/>
      <c r="H1473" s="1788" t="s">
        <v>64</v>
      </c>
      <c r="I1473" s="1650"/>
      <c r="J1473" s="1651"/>
      <c r="K1473" s="1651"/>
      <c r="L1473" s="1651"/>
      <c r="M1473" s="1651"/>
      <c r="N1473" s="1652"/>
    </row>
    <row r="1474" spans="8:8" ht="39.75" customHeight="1">
      <c r="A1474" s="1443"/>
      <c r="B1474" s="1483" t="s">
        <v>70</v>
      </c>
      <c r="C1474" s="1783"/>
      <c r="D1474" s="1784"/>
      <c r="E1474" s="1785"/>
      <c r="F1474" s="1786" t="s">
        <v>184</v>
      </c>
      <c r="G1474" s="1787"/>
      <c r="H1474" s="1788" t="s">
        <v>66</v>
      </c>
      <c r="I1474" s="1653" t="s">
        <v>81</v>
      </c>
      <c r="J1474" s="1654"/>
      <c r="K1474" s="1654"/>
      <c r="L1474" s="1654"/>
      <c r="M1474" s="1654"/>
      <c r="N1474" s="1655"/>
    </row>
    <row r="1475" spans="8:8" ht="39.75" customHeight="1">
      <c r="A1475" s="1443"/>
      <c r="B1475" s="1656" t="s">
        <v>70</v>
      </c>
      <c r="C1475" s="1789"/>
      <c r="D1475" s="1790"/>
      <c r="E1475" s="1791"/>
      <c r="F1475" s="1792" t="s">
        <v>185</v>
      </c>
      <c r="G1475" s="1793"/>
      <c r="H1475" s="1794" t="s">
        <v>65</v>
      </c>
      <c r="I1475" s="1663"/>
      <c r="J1475" s="1664"/>
      <c r="K1475" s="1664"/>
      <c r="L1475" s="1664"/>
      <c r="M1475" s="1664"/>
      <c r="N1475" s="1665"/>
    </row>
    <row r="1476" spans="8:8" s="927" ht="123.75" customFormat="1" customHeight="1">
      <c r="A1476" s="1439"/>
      <c r="B1476" s="1795"/>
      <c r="C1476" s="1796"/>
      <c r="D1476" s="1796"/>
      <c r="E1476" s="1796"/>
      <c r="F1476" s="1796"/>
      <c r="G1476" s="1796"/>
      <c r="H1476" s="1796"/>
      <c r="I1476" s="1796"/>
      <c r="J1476" s="1796"/>
      <c r="K1476" s="1796"/>
      <c r="L1476" s="1796"/>
      <c r="M1476" s="1796"/>
      <c r="N1476" s="1796"/>
    </row>
    <row r="1477" spans="8:8" ht="24.75" customHeight="1">
      <c r="A1477" s="1441">
        <f>A1441+1</f>
        <v>42.0</v>
      </c>
      <c r="B1477" s="1442" t="s">
        <v>51</v>
      </c>
      <c r="C1477" s="1442"/>
      <c r="D1477" s="1442"/>
      <c r="E1477" s="1442"/>
      <c r="F1477" s="1442"/>
      <c r="G1477" s="1442"/>
      <c r="H1477" s="1442"/>
      <c r="I1477" s="1442"/>
      <c r="J1477" s="1442"/>
      <c r="K1477" s="1442"/>
      <c r="L1477" s="1442"/>
      <c r="M1477" s="1442"/>
      <c r="N1477" s="1442"/>
    </row>
    <row r="1478" spans="8:8" ht="62.25" customHeight="1">
      <c r="A1478" s="1443"/>
      <c r="B1478" s="1444"/>
      <c r="C1478" s="1445"/>
      <c r="D1478" s="1671" t="str">
        <f>Master!$E$8</f>
        <v>Govt. Sr. Secondary School </v>
      </c>
      <c r="E1478" s="1672"/>
      <c r="F1478" s="1672"/>
      <c r="G1478" s="1672"/>
      <c r="H1478" s="1672"/>
      <c r="I1478" s="1672"/>
      <c r="J1478" s="1672"/>
      <c r="K1478" s="1672"/>
      <c r="L1478" s="1672"/>
      <c r="M1478" s="1672"/>
      <c r="N1478" s="1673"/>
    </row>
    <row r="1479" spans="8:8" ht="33.0" customHeight="1">
      <c r="A1479" s="1443"/>
      <c r="B1479" s="1449"/>
      <c r="C1479" s="1450"/>
      <c r="D1479" s="1451" t="str">
        <f>Master!$E$11</f>
        <v>P.S.-Bapini (Jodhpur)</v>
      </c>
      <c r="E1479" s="1452"/>
      <c r="F1479" s="1452"/>
      <c r="G1479" s="1452"/>
      <c r="H1479" s="1452"/>
      <c r="I1479" s="1452"/>
      <c r="J1479" s="1452"/>
      <c r="K1479" s="1452"/>
      <c r="L1479" s="1452"/>
      <c r="M1479" s="1452"/>
      <c r="N1479" s="1453"/>
    </row>
    <row r="1480" spans="8:8" ht="30.0" customHeight="1">
      <c r="A1480" s="1443"/>
      <c r="B1480" s="1454"/>
      <c r="C1480" s="1455" t="s">
        <v>151</v>
      </c>
      <c r="D1480" s="1456"/>
      <c r="E1480" s="1456"/>
      <c r="F1480" s="1456"/>
      <c r="G1480" s="1457"/>
      <c r="H1480" s="1458" t="s">
        <v>128</v>
      </c>
      <c r="I1480" s="1458"/>
      <c r="J1480" s="1674">
        <f>VLOOKUP(A1477,'Result Entry'!$B$6:$K$108,6,0)</f>
        <v>0.0</v>
      </c>
      <c r="K1480" s="1460" t="s">
        <v>69</v>
      </c>
      <c r="L1480" s="1461"/>
      <c r="M1480" s="1462">
        <f>Master!$E$14</f>
        <v>8.151106901E9</v>
      </c>
      <c r="N1480" s="1463"/>
    </row>
    <row r="1481" spans="8:8" ht="30.0" customHeight="1">
      <c r="A1481" s="1443"/>
      <c r="B1481" s="1464"/>
      <c r="C1481" s="1465"/>
      <c r="D1481" s="1466"/>
      <c r="E1481" s="1466"/>
      <c r="F1481" s="1466"/>
      <c r="G1481" s="1467"/>
      <c r="H1481" s="1468"/>
      <c r="I1481" s="1468"/>
      <c r="J1481" s="1675"/>
      <c r="K1481" s="1470" t="s">
        <v>67</v>
      </c>
      <c r="L1481" s="1471"/>
      <c r="M1481" s="1472"/>
      <c r="N1481" s="1473"/>
      <c r="O1481" s="23" t="s">
        <v>157</v>
      </c>
    </row>
    <row r="1482" spans="8:8" ht="30.0" customHeight="1">
      <c r="A1482" s="1443"/>
      <c r="B1482" s="1464"/>
      <c r="C1482" s="1474"/>
      <c r="D1482" s="1475"/>
      <c r="E1482" s="1475"/>
      <c r="F1482" s="1475"/>
      <c r="G1482" s="1476"/>
      <c r="H1482" s="1477"/>
      <c r="I1482" s="1477"/>
      <c r="J1482" s="1676"/>
      <c r="K1482" s="1479" t="s">
        <v>52</v>
      </c>
      <c r="L1482" s="1480"/>
      <c r="M1482" s="1481" t="str">
        <f>Master!$E$6</f>
        <v>2022-23</v>
      </c>
      <c r="N1482" s="1482"/>
    </row>
    <row r="1483" spans="8:8" ht="39.75" customHeight="1">
      <c r="A1483" s="1443"/>
      <c r="B1483" s="1483" t="s">
        <v>70</v>
      </c>
      <c r="C1483" s="1677" t="s">
        <v>21</v>
      </c>
      <c r="D1483" s="1678"/>
      <c r="E1483" s="1678"/>
      <c r="F1483" s="1679"/>
      <c r="G1483" s="1680" t="s">
        <v>150</v>
      </c>
      <c r="H1483" s="1681">
        <f>VLOOKUP($A1477,'Result Entry'!$B$9:$FW$108,4,0)</f>
        <v>0.0</v>
      </c>
      <c r="I1483" s="1681"/>
      <c r="J1483" s="1681"/>
      <c r="K1483" s="1681"/>
      <c r="L1483" s="1681"/>
      <c r="M1483" s="1681"/>
      <c r="N1483" s="1682"/>
    </row>
    <row r="1484" spans="8:8" ht="39.75" customHeight="1">
      <c r="A1484" s="1443"/>
      <c r="B1484" s="1483" t="s">
        <v>70</v>
      </c>
      <c r="C1484" s="1683" t="s">
        <v>23</v>
      </c>
      <c r="D1484" s="1684"/>
      <c r="E1484" s="1684"/>
      <c r="F1484" s="1685"/>
      <c r="G1484" s="1686" t="s">
        <v>150</v>
      </c>
      <c r="H1484" s="1687">
        <f>VLOOKUP($A1477,'Result Entry'!$B$9:$FW$108,7,0)</f>
        <v>0.0</v>
      </c>
      <c r="I1484" s="1687"/>
      <c r="J1484" s="1687"/>
      <c r="K1484" s="1687"/>
      <c r="L1484" s="1687"/>
      <c r="M1484" s="1687"/>
      <c r="N1484" s="1688"/>
    </row>
    <row r="1485" spans="8:8" ht="39.75" customHeight="1">
      <c r="A1485" s="1443"/>
      <c r="B1485" s="1483" t="s">
        <v>70</v>
      </c>
      <c r="C1485" s="1683" t="s">
        <v>24</v>
      </c>
      <c r="D1485" s="1684"/>
      <c r="E1485" s="1684"/>
      <c r="F1485" s="1685"/>
      <c r="G1485" s="1686" t="s">
        <v>150</v>
      </c>
      <c r="H1485" s="1687">
        <f>VLOOKUP($A1477,'Result Entry'!$B$9:$FW$108,8,0)</f>
        <v>0.0</v>
      </c>
      <c r="I1485" s="1687"/>
      <c r="J1485" s="1687"/>
      <c r="K1485" s="1687"/>
      <c r="L1485" s="1687"/>
      <c r="M1485" s="1687"/>
      <c r="N1485" s="1688"/>
    </row>
    <row r="1486" spans="8:8" ht="39.75" customHeight="1">
      <c r="A1486" s="1443"/>
      <c r="B1486" s="1483" t="s">
        <v>70</v>
      </c>
      <c r="C1486" s="1683" t="s">
        <v>53</v>
      </c>
      <c r="D1486" s="1684"/>
      <c r="E1486" s="1684"/>
      <c r="F1486" s="1685"/>
      <c r="G1486" s="1686" t="s">
        <v>150</v>
      </c>
      <c r="H1486" s="1687">
        <f>VLOOKUP($A1477,'Result Entry'!$B$9:$FW$108,9,0)</f>
        <v>0.0</v>
      </c>
      <c r="I1486" s="1687"/>
      <c r="J1486" s="1687"/>
      <c r="K1486" s="1687"/>
      <c r="L1486" s="1687"/>
      <c r="M1486" s="1687"/>
      <c r="N1486" s="1688"/>
    </row>
    <row r="1487" spans="8:8" ht="39.75" customHeight="1">
      <c r="A1487" s="1443"/>
      <c r="B1487" s="1483" t="s">
        <v>70</v>
      </c>
      <c r="C1487" s="1683" t="s">
        <v>54</v>
      </c>
      <c r="D1487" s="1684"/>
      <c r="E1487" s="1684"/>
      <c r="F1487" s="1685"/>
      <c r="G1487" s="1686" t="s">
        <v>150</v>
      </c>
      <c r="H1487" s="1689" t="str">
        <f>CONCATENATE('Result Entry'!$G$4,'Result Entry'!$J$4)</f>
        <v>11(A)</v>
      </c>
      <c r="I1487" s="1687"/>
      <c r="J1487" s="1687"/>
      <c r="K1487" s="1687"/>
      <c r="L1487" s="1687"/>
      <c r="M1487" s="1687"/>
      <c r="N1487" s="1688"/>
    </row>
    <row r="1488" spans="8:8" ht="39.75" customHeight="1">
      <c r="A1488" s="1443"/>
      <c r="B1488" s="1483" t="s">
        <v>70</v>
      </c>
      <c r="C1488" s="1690" t="s">
        <v>26</v>
      </c>
      <c r="D1488" s="1691"/>
      <c r="E1488" s="1691"/>
      <c r="F1488" s="1692"/>
      <c r="G1488" s="1693" t="s">
        <v>150</v>
      </c>
      <c r="H1488" s="1694">
        <f>VLOOKUP($A1477,'Result Entry'!$B$9:$FW$108,10,0)</f>
        <v>0.0</v>
      </c>
      <c r="I1488" s="1694"/>
      <c r="J1488" s="1694"/>
      <c r="K1488" s="1694"/>
      <c r="L1488" s="1694"/>
      <c r="M1488" s="1694"/>
      <c r="N1488" s="1695"/>
    </row>
    <row r="1489" spans="8:8" ht="30.0" customHeight="1">
      <c r="A1489" s="1443"/>
      <c r="B1489" s="1503" t="s">
        <v>70</v>
      </c>
      <c r="C1489" s="1696" t="s">
        <v>168</v>
      </c>
      <c r="D1489" s="1697"/>
      <c r="E1489" s="1698" t="s">
        <v>73</v>
      </c>
      <c r="F1489" s="1699" t="s">
        <v>74</v>
      </c>
      <c r="G1489" s="1700" t="s">
        <v>169</v>
      </c>
      <c r="H1489" s="1701" t="s">
        <v>56</v>
      </c>
      <c r="I1489" s="1702"/>
      <c r="J1489" s="1703" t="s">
        <v>85</v>
      </c>
      <c r="K1489" s="1704"/>
      <c r="L1489" s="1705" t="s">
        <v>170</v>
      </c>
      <c r="M1489" s="1706" t="s">
        <v>77</v>
      </c>
      <c r="N1489" s="1707" t="s">
        <v>99</v>
      </c>
    </row>
    <row r="1490" spans="8:8" ht="30.0" customHeight="1">
      <c r="A1490" s="1443"/>
      <c r="B1490" s="1503"/>
      <c r="C1490" s="1708"/>
      <c r="D1490" s="1709"/>
      <c r="E1490" s="1710"/>
      <c r="F1490" s="1711"/>
      <c r="G1490" s="1712"/>
      <c r="H1490" s="1713"/>
      <c r="I1490" s="1714"/>
      <c r="J1490" s="1715"/>
      <c r="K1490" s="1716"/>
      <c r="L1490" s="1717"/>
      <c r="M1490" s="1718"/>
      <c r="N1490" s="1719"/>
    </row>
    <row r="1491" spans="8:8" ht="39.75" customHeight="1">
      <c r="A1491" s="1443"/>
      <c r="B1491" s="1503" t="s">
        <v>70</v>
      </c>
      <c r="C1491" s="1528" t="s">
        <v>57</v>
      </c>
      <c r="D1491" s="1529"/>
      <c r="E1491" s="1720">
        <f>'Result Entry'!$L$7</f>
        <v>10.0</v>
      </c>
      <c r="F1491" s="1721">
        <f>'Result Entry'!$M$7</f>
        <v>10.0</v>
      </c>
      <c r="G1491" s="1722">
        <f t="shared" si="123" ref="G1491:G1496">SUM(E1491:F1491)</f>
        <v>20.0</v>
      </c>
      <c r="H1491" s="1723">
        <f>'Result Entry'!$AU$7</f>
        <v>70.0</v>
      </c>
      <c r="I1491" s="1724"/>
      <c r="J1491" s="1725">
        <f>'Result Entry'!$AY$7</f>
        <v>100.0</v>
      </c>
      <c r="K1491" s="1724"/>
      <c r="L1491" s="1722">
        <f t="shared" si="124" ref="L1491:L1496">SUM(H1491,J1491)</f>
        <v>170.0</v>
      </c>
      <c r="M1491" s="1726">
        <f t="shared" si="125" ref="M1491:M1496">SUM(G1491,L1491)</f>
        <v>190.0</v>
      </c>
      <c r="N1491" s="1727"/>
    </row>
    <row r="1492" spans="8:8" s="1538" ht="54.0" customFormat="1" customHeight="1">
      <c r="A1492" s="1443"/>
      <c r="B1492" s="1539" t="s">
        <v>70</v>
      </c>
      <c r="C1492" s="1540" t="str">
        <f>'Result Entry'!$L$3</f>
        <v>HINDI Comp.</v>
      </c>
      <c r="D1492" s="1541"/>
      <c r="E1492" s="1728">
        <f>IF($J1480="TC",0,IF($J1480="Nso",0,VLOOKUP($A1477,'Result Entry'!$B$9:$FW$108,11,0)))</f>
        <v>0.0</v>
      </c>
      <c r="F1492" s="1729">
        <f>IF($J1480="TC",0,IF($J1480="Nso",0,VLOOKUP($A1477,'Result Entry'!$B$9:$FW$108,12,0)))</f>
        <v>0.0</v>
      </c>
      <c r="G1492" s="1730">
        <f t="shared" si="123"/>
        <v>0.0</v>
      </c>
      <c r="H1492" s="1677">
        <f>IF($J1480="TC",0,IF($J1480="Nso",0,VLOOKUP($A1477,'Result Entry'!$B$9:$FW$108,16,0)))</f>
        <v>0.0</v>
      </c>
      <c r="I1492" s="1731"/>
      <c r="J1492" s="1732">
        <f>IF($J1480="TC",0,IF($J1480="Nso",0,VLOOKUP($A1477,'Result Entry'!$B$9:$FW$108,19,0)))</f>
        <v>0.0</v>
      </c>
      <c r="K1492" s="1731"/>
      <c r="L1492" s="1733">
        <f t="shared" si="124"/>
        <v>0.0</v>
      </c>
      <c r="M1492" s="1734">
        <f t="shared" si="125"/>
        <v>0.0</v>
      </c>
      <c r="N1492" s="1735" t="str">
        <f>IF($J1480="TC",0,IF($J1480="Nso",0,VLOOKUP($A1477,'Result Entry'!$B$9:$FW$108,24,0)))</f>
        <v/>
      </c>
    </row>
    <row r="1493" spans="8:8" s="1538" ht="54.0" customFormat="1" customHeight="1">
      <c r="A1493" s="1443"/>
      <c r="B1493" s="1539" t="s">
        <v>70</v>
      </c>
      <c r="C1493" s="1551" t="str">
        <f>'Result Entry'!$Z$3</f>
        <v>ENGLISH Comp.</v>
      </c>
      <c r="D1493" s="1552"/>
      <c r="E1493" s="1728">
        <f>IF($J1480="TC",0,IF($J1480="Nso",0,VLOOKUP($A1477,'Result Entry'!$B$9:$FW$108,25,0)))</f>
        <v>0.0</v>
      </c>
      <c r="F1493" s="1729">
        <f>IF($J1480="TC",0,IF($J1480="Nso",0,VLOOKUP($A1477,'Result Entry'!$B$9:$FW$108,26,0)))</f>
        <v>0.0</v>
      </c>
      <c r="G1493" s="1736">
        <f t="shared" si="123"/>
        <v>0.0</v>
      </c>
      <c r="H1493" s="1683">
        <f>IF($J1480="TC",0,IF($J1480="Nso",0,VLOOKUP($A1477,'Result Entry'!$B$9:$FW$108,30,0)))</f>
        <v>0.0</v>
      </c>
      <c r="I1493" s="1737"/>
      <c r="J1493" s="1738">
        <f>IF($J1480="TC",0,IF($J1480="Nso",0,VLOOKUP($A1477,'Result Entry'!$B$9:$FW$108,33,0)))</f>
        <v>0.0</v>
      </c>
      <c r="K1493" s="1737"/>
      <c r="L1493" s="1733">
        <f t="shared" si="124"/>
        <v>0.0</v>
      </c>
      <c r="M1493" s="1734">
        <f t="shared" si="125"/>
        <v>0.0</v>
      </c>
      <c r="N1493" s="1735" t="str">
        <f>IF($J1480="TC",0,IF($J1480="Nso",0,VLOOKUP($A1477,'Result Entry'!$B$9:$FW$108,38,0)))</f>
        <v/>
      </c>
    </row>
    <row r="1494" spans="8:8" s="1538" ht="54.0" customFormat="1" customHeight="1">
      <c r="A1494" s="1443"/>
      <c r="B1494" s="1539" t="s">
        <v>70</v>
      </c>
      <c r="C1494" s="1551" t="str">
        <f>'Result Entry'!$AO$3</f>
        <v>PHYSICS</v>
      </c>
      <c r="D1494" s="1552"/>
      <c r="E1494" s="1728">
        <f>IF($J1480="TC",0,IF($J1480="Nso",0,VLOOKUP($A1477,'Result Entry'!$B$9:$FW$108,39,0)))</f>
        <v>0.0</v>
      </c>
      <c r="F1494" s="1729">
        <f>IF($J1480="TC",0,IF($J1480="Nso",0,VLOOKUP($A1477,'Result Entry'!$B$9:$FW$108,40,0)))</f>
        <v>0.0</v>
      </c>
      <c r="G1494" s="1736">
        <f t="shared" si="123"/>
        <v>0.0</v>
      </c>
      <c r="H1494" s="1683">
        <f>IF($J1480="TC",0,IF($J1480="Nso",0,VLOOKUP($A1477,'Result Entry'!$B$9:$FW$108,45,0)))</f>
        <v>0.0</v>
      </c>
      <c r="I1494" s="1737"/>
      <c r="J1494" s="1738">
        <f>IF($J1480="TC",0,IF($J1480="Nso",0,VLOOKUP($A1477,'Result Entry'!$B$9:$FW$108,49,0)))</f>
        <v>0.0</v>
      </c>
      <c r="K1494" s="1737"/>
      <c r="L1494" s="1733">
        <f t="shared" si="124"/>
        <v>0.0</v>
      </c>
      <c r="M1494" s="1734">
        <f t="shared" si="125"/>
        <v>0.0</v>
      </c>
      <c r="N1494" s="1735" t="str">
        <f>IF($J1480="TC",0,IF($J1480="Nso",0,VLOOKUP($A1477,'Result Entry'!$B$9:$FW$108,54,0)))</f>
        <v/>
      </c>
    </row>
    <row r="1495" spans="8:8" s="1538" ht="54.0" customFormat="1" customHeight="1">
      <c r="A1495" s="1443"/>
      <c r="B1495" s="1539" t="s">
        <v>70</v>
      </c>
      <c r="C1495" s="1551" t="str">
        <f>'Result Entry'!$BF$3</f>
        <v>CHEMISTRY</v>
      </c>
      <c r="D1495" s="1552"/>
      <c r="E1495" s="1728" t="str">
        <f>IF($J1480="TC",0,IF($J1480="Nso",0,VLOOKUP($A1477,'Result Entry'!$B$9:$FW$108,55,0)))</f>
        <v/>
      </c>
      <c r="F1495" s="1729">
        <f>IF($J1480="TC",0,IF($J1480="Nso",0,VLOOKUP($A1477,'Result Entry'!$B$9:$FW$108,56,0)))</f>
        <v>0.0</v>
      </c>
      <c r="G1495" s="1736">
        <f t="shared" si="123"/>
        <v>0.0</v>
      </c>
      <c r="H1495" s="1683">
        <f>IF($J1480="TC",0,IF($J1480="Nso",0,VLOOKUP($A1477,'Result Entry'!$B$9:$FW$108,61,0)))</f>
        <v>0.0</v>
      </c>
      <c r="I1495" s="1737"/>
      <c r="J1495" s="1738">
        <f>IF($J1480="TC",0,IF($J1480="Nso",0,VLOOKUP($A1477,'Result Entry'!$B$9:$FW$108,65,0)))</f>
        <v>0.0</v>
      </c>
      <c r="K1495" s="1737"/>
      <c r="L1495" s="1733">
        <f t="shared" si="124"/>
        <v>0.0</v>
      </c>
      <c r="M1495" s="1734">
        <f t="shared" si="125"/>
        <v>0.0</v>
      </c>
      <c r="N1495" s="1735" t="str">
        <f>IF($J1480="TC",0,IF($J1480="Nso",0,VLOOKUP($A1477,'Result Entry'!$B$9:$FW$108,70,0)))</f>
        <v/>
      </c>
    </row>
    <row r="1496" spans="8:8" s="1538" ht="54.0" customFormat="1" customHeight="1">
      <c r="A1496" s="1443"/>
      <c r="B1496" s="1539" t="s">
        <v>70</v>
      </c>
      <c r="C1496" s="1551" t="str">
        <f>'Result Entry'!$BW$3</f>
        <v>BIOLOGY</v>
      </c>
      <c r="D1496" s="1552"/>
      <c r="E1496" s="1739" t="str">
        <f>IF($J1480="TC",0,IF($J1480="Nso",0,VLOOKUP($A1477,'Result Entry'!$B$9:$FW$108,71,0)))</f>
        <v/>
      </c>
      <c r="F1496" s="1740" t="str">
        <f>IF($J1480="TC",0,IF($J1480="Nso",0,VLOOKUP($A1477,'Result Entry'!$B$9:$FW$108,72,0)))</f>
        <v/>
      </c>
      <c r="G1496" s="1741">
        <f t="shared" si="123"/>
        <v>0.0</v>
      </c>
      <c r="H1496" s="1742">
        <f>IF($J1480="TC",0,IF($J1480="Nso",0,VLOOKUP($A1477,'Result Entry'!$B$9:$FW$108,77,0)))</f>
        <v>0.0</v>
      </c>
      <c r="I1496" s="1743"/>
      <c r="J1496" s="1744">
        <f>IF($J1480="TC",0,IF($J1480="Nso",0,VLOOKUP($A1477,'Result Entry'!$B$9:$FW$108,81,0)))</f>
        <v>0.0</v>
      </c>
      <c r="K1496" s="1743"/>
      <c r="L1496" s="1745">
        <f t="shared" si="124"/>
        <v>0.0</v>
      </c>
      <c r="M1496" s="1746">
        <f t="shared" si="125"/>
        <v>0.0</v>
      </c>
      <c r="N1496" s="1735">
        <f>IF($J1480="TC",0,IF($J1480="Nso",0,VLOOKUP($A1477,'Result Entry'!$B$9:$FW$108,86,0)))</f>
        <v>0.0</v>
      </c>
    </row>
    <row r="1497" spans="8:8" ht="39.75" customHeight="1">
      <c r="A1497" s="1443"/>
      <c r="B1497" s="1503" t="s">
        <v>70</v>
      </c>
      <c r="C1497" s="1565" t="s">
        <v>78</v>
      </c>
      <c r="D1497" s="1566"/>
      <c r="E1497" s="1567"/>
      <c r="F1497" s="1747" t="s">
        <v>79</v>
      </c>
      <c r="G1497" s="1748"/>
      <c r="H1497" s="1747" t="s">
        <v>80</v>
      </c>
      <c r="I1497" s="1749"/>
      <c r="J1497" s="1750" t="s">
        <v>42</v>
      </c>
      <c r="K1497" s="1797" t="s">
        <v>92</v>
      </c>
      <c r="L1497" s="1752" t="s">
        <v>40</v>
      </c>
      <c r="M1497" s="1753"/>
      <c r="N1497" s="1754" t="s">
        <v>44</v>
      </c>
    </row>
    <row r="1498" spans="8:8" ht="39.75" customHeight="1">
      <c r="A1498" s="1443"/>
      <c r="B1498" s="1503" t="s">
        <v>70</v>
      </c>
      <c r="C1498" s="1577"/>
      <c r="D1498" s="1578"/>
      <c r="E1498" s="1579"/>
      <c r="F1498" s="1755">
        <f>IF($J1480="TC",0,IF($J1480="Nso",0,VLOOKUP($A1477,'Result Entry'!$B$9:$FW$108,146,0)))</f>
        <v>0.0</v>
      </c>
      <c r="G1498" s="1756"/>
      <c r="H1498" s="1757">
        <f>IF($J1480="TC",0,IF($J1480="Nso",0,VLOOKUP($A1477,'Result Entry'!$B$9:$FW$108,147,0)))</f>
        <v>0.0</v>
      </c>
      <c r="I1498" s="1758"/>
      <c r="J1498" s="1584">
        <f>IF($J1480="TC",0,IF($J1480="Nso",0,VLOOKUP($A1477,'Result Entry'!$B$9:$FW$108,148,0)))</f>
        <v>0.0</v>
      </c>
      <c r="K1498" s="1759" t="str">
        <f>IF($J1480="TC",0,IF($J1480="Nso",0,VLOOKUP($A1477,'Result Entry'!$B$9:$FW$108,149,0)))</f>
        <v/>
      </c>
      <c r="L1498" s="1586">
        <f>IF($J1480="TC",0,IF($J1480="Nso",0,VLOOKUP($A1477,'Result Entry'!$B$9:$FW$108,150,0)))</f>
        <v>0.0</v>
      </c>
      <c r="M1498" s="1587"/>
      <c r="N1498" s="1588">
        <f>IF($J1480="TC",0,IF($J1480="Nso",0,VLOOKUP($A1477,'Result Entry'!$B$9:$FW$108,152,0)))</f>
        <v>0.0</v>
      </c>
    </row>
    <row r="1499" spans="8:8" ht="39.75" customHeight="1">
      <c r="A1499" s="1443"/>
      <c r="B1499" s="1503" t="s">
        <v>70</v>
      </c>
      <c r="C1499" s="1589" t="s">
        <v>59</v>
      </c>
      <c r="D1499" s="1590"/>
      <c r="E1499" s="1590"/>
      <c r="F1499" s="1590"/>
      <c r="G1499" s="1590"/>
      <c r="H1499" s="1591"/>
      <c r="I1499" s="1592" t="s">
        <v>60</v>
      </c>
      <c r="J1499" s="1593"/>
      <c r="K1499" s="1760">
        <f>VLOOKUP($A1477,'Result Entry'!$B$9:$FW$108,143,0)</f>
        <v>0.0</v>
      </c>
      <c r="L1499" s="1761"/>
      <c r="M1499" s="1596" t="s">
        <v>38</v>
      </c>
      <c r="N1499" s="1597"/>
    </row>
    <row r="1500" spans="8:8" ht="39.75" customHeight="1">
      <c r="A1500" s="1443"/>
      <c r="B1500" s="1503" t="s">
        <v>70</v>
      </c>
      <c r="C1500" s="1598" t="s">
        <v>55</v>
      </c>
      <c r="D1500" s="1599"/>
      <c r="E1500" s="1599"/>
      <c r="F1500" s="1600" t="s">
        <v>158</v>
      </c>
      <c r="G1500" s="1601"/>
      <c r="H1500" s="1602" t="s">
        <v>48</v>
      </c>
      <c r="I1500" s="1603" t="s">
        <v>61</v>
      </c>
      <c r="J1500" s="1604"/>
      <c r="K1500" s="1762">
        <f>VLOOKUP($A1477,'Result Entry'!$B$9:$FW$108,144,0)</f>
        <v>0.0</v>
      </c>
      <c r="L1500" s="1763"/>
      <c r="M1500" s="1607">
        <f>VLOOKUP($A1477,'Result Entry'!$B$9:$FW$108,145,0)</f>
        <v>0.0</v>
      </c>
      <c r="N1500" s="1608"/>
    </row>
    <row r="1501" spans="8:8" ht="39.75" customHeight="1">
      <c r="A1501" s="1443"/>
      <c r="B1501" s="1503" t="s">
        <v>70</v>
      </c>
      <c r="C1501" s="1598"/>
      <c r="D1501" s="1599"/>
      <c r="E1501" s="1599"/>
      <c r="F1501" s="1609"/>
      <c r="G1501" s="1610"/>
      <c r="H1501" s="1611" t="s">
        <v>100</v>
      </c>
      <c r="I1501" s="1612" t="s">
        <v>62</v>
      </c>
      <c r="J1501" s="1613"/>
      <c r="K1501" s="1764">
        <f>IF($J1480="TC","Transferred",IF($J1480="Nso","NameSeparated",VLOOKUP($A1477,'Result Entry'!$B$9:$FW$108,153,0)))</f>
        <v>0.0</v>
      </c>
      <c r="L1501" s="1764"/>
      <c r="M1501" s="1764"/>
      <c r="N1501" s="1765"/>
    </row>
    <row r="1502" spans="8:8" ht="39.75" customHeight="1">
      <c r="A1502" s="1443"/>
      <c r="B1502" s="1503" t="s">
        <v>70</v>
      </c>
      <c r="C1502" s="1766" t="str">
        <f>'Result Entry'!$DU$3</f>
        <v>Foundation Of Information Tech.</v>
      </c>
      <c r="D1502" s="1767"/>
      <c r="E1502" s="1768"/>
      <c r="F1502" s="1769" t="str">
        <f>IF($J1480="TC",0,IF($J1480="Nso",0,VLOOKUP($A1477,'Result Entry'!$B$9:$GS$108,170,0)))</f>
        <v/>
      </c>
      <c r="G1502" s="1769"/>
      <c r="H1502" s="1770">
        <f>IF($J1480="TC",0,IF($J1480="Nso",0,VLOOKUP($A1477,'Result Entry'!$B$9:$GS$108,112,0)))</f>
        <v>0.0</v>
      </c>
      <c r="I1502" s="1621" t="s">
        <v>72</v>
      </c>
      <c r="J1502" s="1622"/>
      <c r="K1502" s="1771">
        <f>'Result Entry'!$T$2</f>
        <v>45041.0</v>
      </c>
      <c r="L1502" s="1772"/>
      <c r="M1502" s="1772"/>
      <c r="N1502" s="1773"/>
    </row>
    <row r="1503" spans="8:8" ht="39.75" customHeight="1">
      <c r="A1503" s="1443"/>
      <c r="B1503" s="1503" t="s">
        <v>70</v>
      </c>
      <c r="C1503" s="1774" t="str">
        <f>'Result Entry'!$EI$3</f>
        <v>G.I.A.I.-II</v>
      </c>
      <c r="D1503" s="1775"/>
      <c r="E1503" s="1776"/>
      <c r="F1503" s="1769" t="str">
        <f>IF($J1480="TC",0,IF($J1480="Nso",0,VLOOKUP($A1477,'Result Entry'!$B$9:$GS$108,174,0)))</f>
        <v/>
      </c>
      <c r="G1503" s="1769"/>
      <c r="H1503" s="1770">
        <f>IF($J1480="TC",0,IF($J1480="Nso",0,VLOOKUP($A1477,'Result Entry'!$B$9:$GS$108,124,0)))</f>
        <v>0.0</v>
      </c>
      <c r="I1503" s="1626"/>
      <c r="J1503" s="1627"/>
      <c r="K1503" s="1627"/>
      <c r="L1503" s="1627"/>
      <c r="M1503" s="1627"/>
      <c r="N1503" s="1628"/>
    </row>
    <row r="1504" spans="8:8" ht="39.75" customHeight="1">
      <c r="A1504" s="1443"/>
      <c r="B1504" s="1503" t="s">
        <v>70</v>
      </c>
      <c r="C1504" s="1774" t="str">
        <f>'Result Entry'!$EU$3</f>
        <v>SOC.SER.PLAN</v>
      </c>
      <c r="D1504" s="1775"/>
      <c r="E1504" s="1776"/>
      <c r="F1504" s="1769">
        <f>IF($J1480="TC",0,IF($J1480="Nso",0,VLOOKUP($A1477,'Result Entry'!$B$9:$HS$108,178,0)))</f>
        <v>0.0</v>
      </c>
      <c r="G1504" s="1769"/>
      <c r="H1504" s="1770">
        <f>IF($J1480="TC",0,IF($J1480="Nso",0,VLOOKUP($A1477,'Result Entry'!$B$9:$GS$108,136,0)))</f>
        <v>0.0</v>
      </c>
      <c r="I1504" s="1629" t="s">
        <v>175</v>
      </c>
      <c r="J1504" s="1630"/>
      <c r="K1504" s="1798"/>
      <c r="L1504" s="1799"/>
      <c r="M1504" s="1799"/>
      <c r="N1504" s="1800"/>
    </row>
    <row r="1505" spans="8:8" ht="39.75" customHeight="1">
      <c r="A1505" s="1443"/>
      <c r="B1505" s="1503" t="s">
        <v>70</v>
      </c>
      <c r="C1505" s="1774" t="str">
        <f>'Result Entry'!$FG$3</f>
        <v>Jeewan Kaushal</v>
      </c>
      <c r="D1505" s="1775"/>
      <c r="E1505" s="1776"/>
      <c r="F1505" s="1769" t="str">
        <f>IF($J1480="TC",0,IF($J1480="Nso",0,VLOOKUP($A1477,'Result Entry'!$B$9:$HS$108,182,0)))</f>
        <v/>
      </c>
      <c r="G1505" s="1769"/>
      <c r="H1505" s="1770">
        <f>IF($J1480="TC",0,IF($J1480="Nso",0,VLOOKUP($A1477,'Result Entry'!$B$9:$HS$108,136,0)))</f>
        <v>0.0</v>
      </c>
      <c r="I1505" s="1629" t="s">
        <v>149</v>
      </c>
      <c r="J1505" s="1630"/>
      <c r="K1505" s="1630"/>
      <c r="L1505" s="1630"/>
      <c r="M1505" s="1630"/>
      <c r="N1505" s="1634"/>
    </row>
    <row r="1506" spans="8:8" ht="39.75" customHeight="1">
      <c r="A1506" s="1443"/>
      <c r="B1506" s="1483" t="s">
        <v>70</v>
      </c>
      <c r="C1506" s="1777" t="s">
        <v>181</v>
      </c>
      <c r="D1506" s="1778"/>
      <c r="E1506" s="1779"/>
      <c r="F1506" s="1780" t="s">
        <v>182</v>
      </c>
      <c r="G1506" s="1781"/>
      <c r="H1506" s="1782" t="s">
        <v>31</v>
      </c>
      <c r="I1506" s="1629" t="s">
        <v>176</v>
      </c>
      <c r="J1506" s="1630"/>
      <c r="K1506" s="1630"/>
      <c r="L1506" s="1630"/>
      <c r="M1506" s="1630"/>
      <c r="N1506" s="1634"/>
    </row>
    <row r="1507" spans="8:8" ht="39.75" customHeight="1">
      <c r="A1507" s="1443"/>
      <c r="B1507" s="1483" t="s">
        <v>70</v>
      </c>
      <c r="C1507" s="1783"/>
      <c r="D1507" s="1784"/>
      <c r="E1507" s="1785"/>
      <c r="F1507" s="1786" t="s">
        <v>183</v>
      </c>
      <c r="G1507" s="1787"/>
      <c r="H1507" s="1788" t="s">
        <v>180</v>
      </c>
      <c r="I1507" s="1647" t="s">
        <v>68</v>
      </c>
      <c r="J1507" s="1648"/>
      <c r="K1507" s="1648"/>
      <c r="L1507" s="1648"/>
      <c r="M1507" s="1648"/>
      <c r="N1507" s="1649"/>
    </row>
    <row r="1508" spans="8:8" ht="39.75" customHeight="1">
      <c r="A1508" s="1443"/>
      <c r="B1508" s="1483" t="s">
        <v>70</v>
      </c>
      <c r="C1508" s="1783"/>
      <c r="D1508" s="1784"/>
      <c r="E1508" s="1785"/>
      <c r="F1508" s="1786" t="s">
        <v>186</v>
      </c>
      <c r="G1508" s="1787"/>
      <c r="H1508" s="1788" t="s">
        <v>63</v>
      </c>
      <c r="I1508" s="1650"/>
      <c r="J1508" s="1651"/>
      <c r="K1508" s="1651"/>
      <c r="L1508" s="1651"/>
      <c r="M1508" s="1651"/>
      <c r="N1508" s="1652"/>
    </row>
    <row r="1509" spans="8:8" ht="39.75" customHeight="1">
      <c r="A1509" s="1443"/>
      <c r="B1509" s="1483" t="s">
        <v>70</v>
      </c>
      <c r="C1509" s="1783"/>
      <c r="D1509" s="1784"/>
      <c r="E1509" s="1785"/>
      <c r="F1509" s="1786" t="s">
        <v>187</v>
      </c>
      <c r="G1509" s="1787"/>
      <c r="H1509" s="1788" t="s">
        <v>64</v>
      </c>
      <c r="I1509" s="1650"/>
      <c r="J1509" s="1651"/>
      <c r="K1509" s="1651"/>
      <c r="L1509" s="1651"/>
      <c r="M1509" s="1651"/>
      <c r="N1509" s="1652"/>
    </row>
    <row r="1510" spans="8:8" ht="39.75" customHeight="1">
      <c r="A1510" s="1443"/>
      <c r="B1510" s="1483" t="s">
        <v>70</v>
      </c>
      <c r="C1510" s="1783"/>
      <c r="D1510" s="1784"/>
      <c r="E1510" s="1785"/>
      <c r="F1510" s="1786" t="s">
        <v>184</v>
      </c>
      <c r="G1510" s="1787"/>
      <c r="H1510" s="1788" t="s">
        <v>66</v>
      </c>
      <c r="I1510" s="1653" t="s">
        <v>81</v>
      </c>
      <c r="J1510" s="1654"/>
      <c r="K1510" s="1654"/>
      <c r="L1510" s="1654"/>
      <c r="M1510" s="1654"/>
      <c r="N1510" s="1655"/>
    </row>
    <row r="1511" spans="8:8" ht="39.75" customHeight="1">
      <c r="A1511" s="1443"/>
      <c r="B1511" s="1656" t="s">
        <v>70</v>
      </c>
      <c r="C1511" s="1789"/>
      <c r="D1511" s="1790"/>
      <c r="E1511" s="1791"/>
      <c r="F1511" s="1792" t="s">
        <v>185</v>
      </c>
      <c r="G1511" s="1793"/>
      <c r="H1511" s="1794" t="s">
        <v>65</v>
      </c>
      <c r="I1511" s="1663"/>
      <c r="J1511" s="1664"/>
      <c r="K1511" s="1664"/>
      <c r="L1511" s="1664"/>
      <c r="M1511" s="1664"/>
      <c r="N1511" s="1665"/>
    </row>
    <row r="1512" spans="8:8" s="927" ht="123.75" customFormat="1" customHeight="1">
      <c r="A1512" s="1439"/>
      <c r="B1512" s="1795"/>
      <c r="C1512" s="1796"/>
      <c r="D1512" s="1796"/>
      <c r="E1512" s="1796"/>
      <c r="F1512" s="1796"/>
      <c r="G1512" s="1796"/>
      <c r="H1512" s="1796"/>
      <c r="I1512" s="1796"/>
      <c r="J1512" s="1796"/>
      <c r="K1512" s="1796"/>
      <c r="L1512" s="1796"/>
      <c r="M1512" s="1796"/>
      <c r="N1512" s="1796"/>
    </row>
    <row r="1513" spans="8:8" ht="24.75" customHeight="1">
      <c r="A1513" s="1441">
        <f>A1477+1</f>
        <v>43.0</v>
      </c>
      <c r="B1513" s="1442" t="s">
        <v>51</v>
      </c>
      <c r="C1513" s="1442"/>
      <c r="D1513" s="1442"/>
      <c r="E1513" s="1442"/>
      <c r="F1513" s="1442"/>
      <c r="G1513" s="1442"/>
      <c r="H1513" s="1442"/>
      <c r="I1513" s="1442"/>
      <c r="J1513" s="1442"/>
      <c r="K1513" s="1442"/>
      <c r="L1513" s="1442"/>
      <c r="M1513" s="1442"/>
      <c r="N1513" s="1442"/>
    </row>
    <row r="1514" spans="8:8" ht="62.25" customHeight="1">
      <c r="A1514" s="1443"/>
      <c r="B1514" s="1444"/>
      <c r="C1514" s="1445"/>
      <c r="D1514" s="1671" t="str">
        <f>Master!$E$8</f>
        <v>Govt. Sr. Secondary School </v>
      </c>
      <c r="E1514" s="1672"/>
      <c r="F1514" s="1672"/>
      <c r="G1514" s="1672"/>
      <c r="H1514" s="1672"/>
      <c r="I1514" s="1672"/>
      <c r="J1514" s="1672"/>
      <c r="K1514" s="1672"/>
      <c r="L1514" s="1672"/>
      <c r="M1514" s="1672"/>
      <c r="N1514" s="1673"/>
    </row>
    <row r="1515" spans="8:8" ht="33.0" customHeight="1">
      <c r="A1515" s="1443"/>
      <c r="B1515" s="1449"/>
      <c r="C1515" s="1450"/>
      <c r="D1515" s="1451" t="str">
        <f>Master!$E$11</f>
        <v>P.S.-Bapini (Jodhpur)</v>
      </c>
      <c r="E1515" s="1452"/>
      <c r="F1515" s="1452"/>
      <c r="G1515" s="1452"/>
      <c r="H1515" s="1452"/>
      <c r="I1515" s="1452"/>
      <c r="J1515" s="1452"/>
      <c r="K1515" s="1452"/>
      <c r="L1515" s="1452"/>
      <c r="M1515" s="1452"/>
      <c r="N1515" s="1453"/>
    </row>
    <row r="1516" spans="8:8" ht="30.0" customHeight="1">
      <c r="A1516" s="1443"/>
      <c r="B1516" s="1454"/>
      <c r="C1516" s="1455" t="s">
        <v>151</v>
      </c>
      <c r="D1516" s="1456"/>
      <c r="E1516" s="1456"/>
      <c r="F1516" s="1456"/>
      <c r="G1516" s="1457"/>
      <c r="H1516" s="1458" t="s">
        <v>128</v>
      </c>
      <c r="I1516" s="1458"/>
      <c r="J1516" s="1674">
        <f>VLOOKUP(A1513,'Result Entry'!$B$6:$K$108,6,0)</f>
        <v>0.0</v>
      </c>
      <c r="K1516" s="1460" t="s">
        <v>69</v>
      </c>
      <c r="L1516" s="1461"/>
      <c r="M1516" s="1462">
        <f>Master!$E$14</f>
        <v>8.151106901E9</v>
      </c>
      <c r="N1516" s="1463"/>
    </row>
    <row r="1517" spans="8:8" ht="30.0" customHeight="1">
      <c r="A1517" s="1443"/>
      <c r="B1517" s="1464"/>
      <c r="C1517" s="1465"/>
      <c r="D1517" s="1466"/>
      <c r="E1517" s="1466"/>
      <c r="F1517" s="1466"/>
      <c r="G1517" s="1467"/>
      <c r="H1517" s="1468"/>
      <c r="I1517" s="1468"/>
      <c r="J1517" s="1675"/>
      <c r="K1517" s="1470" t="s">
        <v>67</v>
      </c>
      <c r="L1517" s="1471"/>
      <c r="M1517" s="1472"/>
      <c r="N1517" s="1473"/>
      <c r="O1517" s="23" t="s">
        <v>157</v>
      </c>
    </row>
    <row r="1518" spans="8:8" ht="30.0" customHeight="1">
      <c r="A1518" s="1443"/>
      <c r="B1518" s="1464"/>
      <c r="C1518" s="1474"/>
      <c r="D1518" s="1475"/>
      <c r="E1518" s="1475"/>
      <c r="F1518" s="1475"/>
      <c r="G1518" s="1476"/>
      <c r="H1518" s="1477"/>
      <c r="I1518" s="1477"/>
      <c r="J1518" s="1676"/>
      <c r="K1518" s="1479" t="s">
        <v>52</v>
      </c>
      <c r="L1518" s="1480"/>
      <c r="M1518" s="1481" t="str">
        <f>Master!$E$6</f>
        <v>2022-23</v>
      </c>
      <c r="N1518" s="1482"/>
    </row>
    <row r="1519" spans="8:8" ht="39.75" customHeight="1">
      <c r="A1519" s="1443"/>
      <c r="B1519" s="1483" t="s">
        <v>70</v>
      </c>
      <c r="C1519" s="1677" t="s">
        <v>21</v>
      </c>
      <c r="D1519" s="1678"/>
      <c r="E1519" s="1678"/>
      <c r="F1519" s="1679"/>
      <c r="G1519" s="1680" t="s">
        <v>150</v>
      </c>
      <c r="H1519" s="1681">
        <f>VLOOKUP($A1513,'Result Entry'!$B$9:$FW$108,4,0)</f>
        <v>0.0</v>
      </c>
      <c r="I1519" s="1681"/>
      <c r="J1519" s="1681"/>
      <c r="K1519" s="1681"/>
      <c r="L1519" s="1681"/>
      <c r="M1519" s="1681"/>
      <c r="N1519" s="1682"/>
    </row>
    <row r="1520" spans="8:8" ht="39.75" customHeight="1">
      <c r="A1520" s="1443"/>
      <c r="B1520" s="1483" t="s">
        <v>70</v>
      </c>
      <c r="C1520" s="1683" t="s">
        <v>23</v>
      </c>
      <c r="D1520" s="1684"/>
      <c r="E1520" s="1684"/>
      <c r="F1520" s="1685"/>
      <c r="G1520" s="1686" t="s">
        <v>150</v>
      </c>
      <c r="H1520" s="1687">
        <f>VLOOKUP($A1513,'Result Entry'!$B$9:$FW$108,7,0)</f>
        <v>0.0</v>
      </c>
      <c r="I1520" s="1687"/>
      <c r="J1520" s="1687"/>
      <c r="K1520" s="1687"/>
      <c r="L1520" s="1687"/>
      <c r="M1520" s="1687"/>
      <c r="N1520" s="1688"/>
    </row>
    <row r="1521" spans="8:8" ht="39.75" customHeight="1">
      <c r="A1521" s="1443"/>
      <c r="B1521" s="1483" t="s">
        <v>70</v>
      </c>
      <c r="C1521" s="1683" t="s">
        <v>24</v>
      </c>
      <c r="D1521" s="1684"/>
      <c r="E1521" s="1684"/>
      <c r="F1521" s="1685"/>
      <c r="G1521" s="1686" t="s">
        <v>150</v>
      </c>
      <c r="H1521" s="1687">
        <f>VLOOKUP($A1513,'Result Entry'!$B$9:$FW$108,8,0)</f>
        <v>0.0</v>
      </c>
      <c r="I1521" s="1687"/>
      <c r="J1521" s="1687"/>
      <c r="K1521" s="1687"/>
      <c r="L1521" s="1687"/>
      <c r="M1521" s="1687"/>
      <c r="N1521" s="1688"/>
    </row>
    <row r="1522" spans="8:8" ht="39.75" customHeight="1">
      <c r="A1522" s="1443"/>
      <c r="B1522" s="1483" t="s">
        <v>70</v>
      </c>
      <c r="C1522" s="1683" t="s">
        <v>53</v>
      </c>
      <c r="D1522" s="1684"/>
      <c r="E1522" s="1684"/>
      <c r="F1522" s="1685"/>
      <c r="G1522" s="1686" t="s">
        <v>150</v>
      </c>
      <c r="H1522" s="1687">
        <f>VLOOKUP($A1513,'Result Entry'!$B$9:$FW$108,9,0)</f>
        <v>0.0</v>
      </c>
      <c r="I1522" s="1687"/>
      <c r="J1522" s="1687"/>
      <c r="K1522" s="1687"/>
      <c r="L1522" s="1687"/>
      <c r="M1522" s="1687"/>
      <c r="N1522" s="1688"/>
    </row>
    <row r="1523" spans="8:8" ht="39.75" customHeight="1">
      <c r="A1523" s="1443"/>
      <c r="B1523" s="1483" t="s">
        <v>70</v>
      </c>
      <c r="C1523" s="1683" t="s">
        <v>54</v>
      </c>
      <c r="D1523" s="1684"/>
      <c r="E1523" s="1684"/>
      <c r="F1523" s="1685"/>
      <c r="G1523" s="1686" t="s">
        <v>150</v>
      </c>
      <c r="H1523" s="1689" t="str">
        <f>CONCATENATE('Result Entry'!$G$4,'Result Entry'!$J$4)</f>
        <v>11(A)</v>
      </c>
      <c r="I1523" s="1687"/>
      <c r="J1523" s="1687"/>
      <c r="K1523" s="1687"/>
      <c r="L1523" s="1687"/>
      <c r="M1523" s="1687"/>
      <c r="N1523" s="1688"/>
    </row>
    <row r="1524" spans="8:8" ht="39.75" customHeight="1">
      <c r="A1524" s="1443"/>
      <c r="B1524" s="1483" t="s">
        <v>70</v>
      </c>
      <c r="C1524" s="1690" t="s">
        <v>26</v>
      </c>
      <c r="D1524" s="1691"/>
      <c r="E1524" s="1691"/>
      <c r="F1524" s="1692"/>
      <c r="G1524" s="1693" t="s">
        <v>150</v>
      </c>
      <c r="H1524" s="1694">
        <f>VLOOKUP($A1513,'Result Entry'!$B$9:$FW$108,10,0)</f>
        <v>0.0</v>
      </c>
      <c r="I1524" s="1694"/>
      <c r="J1524" s="1694"/>
      <c r="K1524" s="1694"/>
      <c r="L1524" s="1694"/>
      <c r="M1524" s="1694"/>
      <c r="N1524" s="1695"/>
    </row>
    <row r="1525" spans="8:8" ht="30.0" customHeight="1">
      <c r="A1525" s="1443"/>
      <c r="B1525" s="1503" t="s">
        <v>70</v>
      </c>
      <c r="C1525" s="1696" t="s">
        <v>168</v>
      </c>
      <c r="D1525" s="1697"/>
      <c r="E1525" s="1698" t="s">
        <v>73</v>
      </c>
      <c r="F1525" s="1699" t="s">
        <v>74</v>
      </c>
      <c r="G1525" s="1700" t="s">
        <v>169</v>
      </c>
      <c r="H1525" s="1701" t="s">
        <v>56</v>
      </c>
      <c r="I1525" s="1702"/>
      <c r="J1525" s="1703" t="s">
        <v>85</v>
      </c>
      <c r="K1525" s="1704"/>
      <c r="L1525" s="1705" t="s">
        <v>170</v>
      </c>
      <c r="M1525" s="1706" t="s">
        <v>77</v>
      </c>
      <c r="N1525" s="1707" t="s">
        <v>99</v>
      </c>
    </row>
    <row r="1526" spans="8:8" ht="30.0" customHeight="1">
      <c r="A1526" s="1443"/>
      <c r="B1526" s="1503"/>
      <c r="C1526" s="1708"/>
      <c r="D1526" s="1709"/>
      <c r="E1526" s="1710"/>
      <c r="F1526" s="1711"/>
      <c r="G1526" s="1712"/>
      <c r="H1526" s="1713"/>
      <c r="I1526" s="1714"/>
      <c r="J1526" s="1715"/>
      <c r="K1526" s="1716"/>
      <c r="L1526" s="1717"/>
      <c r="M1526" s="1718"/>
      <c r="N1526" s="1719"/>
    </row>
    <row r="1527" spans="8:8" ht="39.75" customHeight="1">
      <c r="A1527" s="1443"/>
      <c r="B1527" s="1503" t="s">
        <v>70</v>
      </c>
      <c r="C1527" s="1528" t="s">
        <v>57</v>
      </c>
      <c r="D1527" s="1529"/>
      <c r="E1527" s="1720">
        <f>'Result Entry'!$L$7</f>
        <v>10.0</v>
      </c>
      <c r="F1527" s="1721">
        <f>'Result Entry'!$M$7</f>
        <v>10.0</v>
      </c>
      <c r="G1527" s="1722">
        <f t="shared" si="126" ref="G1527:G1532">SUM(E1527:F1527)</f>
        <v>20.0</v>
      </c>
      <c r="H1527" s="1723">
        <f>'Result Entry'!$AU$7</f>
        <v>70.0</v>
      </c>
      <c r="I1527" s="1724"/>
      <c r="J1527" s="1725">
        <f>'Result Entry'!$AY$7</f>
        <v>100.0</v>
      </c>
      <c r="K1527" s="1724"/>
      <c r="L1527" s="1722">
        <f t="shared" si="127" ref="L1527:L1532">SUM(H1527,J1527)</f>
        <v>170.0</v>
      </c>
      <c r="M1527" s="1726">
        <f t="shared" si="128" ref="M1527:M1532">SUM(G1527,L1527)</f>
        <v>190.0</v>
      </c>
      <c r="N1527" s="1727"/>
    </row>
    <row r="1528" spans="8:8" s="1538" ht="54.0" customFormat="1" customHeight="1">
      <c r="A1528" s="1443"/>
      <c r="B1528" s="1539" t="s">
        <v>70</v>
      </c>
      <c r="C1528" s="1540" t="str">
        <f>'Result Entry'!$L$3</f>
        <v>HINDI Comp.</v>
      </c>
      <c r="D1528" s="1541"/>
      <c r="E1528" s="1728">
        <f>IF($J1516="TC",0,IF($J1516="Nso",0,VLOOKUP($A1513,'Result Entry'!$B$9:$FW$108,11,0)))</f>
        <v>0.0</v>
      </c>
      <c r="F1528" s="1729">
        <f>IF($J1516="TC",0,IF($J1516="Nso",0,VLOOKUP($A1513,'Result Entry'!$B$9:$FW$108,12,0)))</f>
        <v>0.0</v>
      </c>
      <c r="G1528" s="1730">
        <f t="shared" si="126"/>
        <v>0.0</v>
      </c>
      <c r="H1528" s="1677">
        <f>IF($J1516="TC",0,IF($J1516="Nso",0,VLOOKUP($A1513,'Result Entry'!$B$9:$FW$108,16,0)))</f>
        <v>0.0</v>
      </c>
      <c r="I1528" s="1731"/>
      <c r="J1528" s="1732">
        <f>IF($J1516="TC",0,IF($J1516="Nso",0,VLOOKUP($A1513,'Result Entry'!$B$9:$FW$108,19,0)))</f>
        <v>0.0</v>
      </c>
      <c r="K1528" s="1731"/>
      <c r="L1528" s="1733">
        <f t="shared" si="127"/>
        <v>0.0</v>
      </c>
      <c r="M1528" s="1734">
        <f t="shared" si="128"/>
        <v>0.0</v>
      </c>
      <c r="N1528" s="1735" t="str">
        <f>IF($J1516="TC",0,IF($J1516="Nso",0,VLOOKUP($A1513,'Result Entry'!$B$9:$FW$108,24,0)))</f>
        <v/>
      </c>
    </row>
    <row r="1529" spans="8:8" s="1538" ht="54.0" customFormat="1" customHeight="1">
      <c r="A1529" s="1443"/>
      <c r="B1529" s="1539" t="s">
        <v>70</v>
      </c>
      <c r="C1529" s="1551" t="str">
        <f>'Result Entry'!$Z$3</f>
        <v>ENGLISH Comp.</v>
      </c>
      <c r="D1529" s="1552"/>
      <c r="E1529" s="1728">
        <f>IF($J1516="TC",0,IF($J1516="Nso",0,VLOOKUP($A1513,'Result Entry'!$B$9:$FW$108,25,0)))</f>
        <v>0.0</v>
      </c>
      <c r="F1529" s="1729">
        <f>IF($J1516="TC",0,IF($J1516="Nso",0,VLOOKUP($A1513,'Result Entry'!$B$9:$FW$108,26,0)))</f>
        <v>0.0</v>
      </c>
      <c r="G1529" s="1736">
        <f t="shared" si="126"/>
        <v>0.0</v>
      </c>
      <c r="H1529" s="1683">
        <f>IF($J1516="TC",0,IF($J1516="Nso",0,VLOOKUP($A1513,'Result Entry'!$B$9:$FW$108,30,0)))</f>
        <v>0.0</v>
      </c>
      <c r="I1529" s="1737"/>
      <c r="J1529" s="1738">
        <f>IF($J1516="TC",0,IF($J1516="Nso",0,VLOOKUP($A1513,'Result Entry'!$B$9:$FW$108,33,0)))</f>
        <v>0.0</v>
      </c>
      <c r="K1529" s="1737"/>
      <c r="L1529" s="1733">
        <f t="shared" si="127"/>
        <v>0.0</v>
      </c>
      <c r="M1529" s="1734">
        <f t="shared" si="128"/>
        <v>0.0</v>
      </c>
      <c r="N1529" s="1735" t="str">
        <f>IF($J1516="TC",0,IF($J1516="Nso",0,VLOOKUP($A1513,'Result Entry'!$B$9:$FW$108,38,0)))</f>
        <v/>
      </c>
    </row>
    <row r="1530" spans="8:8" s="1538" ht="54.0" customFormat="1" customHeight="1">
      <c r="A1530" s="1443"/>
      <c r="B1530" s="1539" t="s">
        <v>70</v>
      </c>
      <c r="C1530" s="1551" t="str">
        <f>'Result Entry'!$AO$3</f>
        <v>PHYSICS</v>
      </c>
      <c r="D1530" s="1552"/>
      <c r="E1530" s="1728">
        <f>IF($J1516="TC",0,IF($J1516="Nso",0,VLOOKUP($A1513,'Result Entry'!$B$9:$FW$108,39,0)))</f>
        <v>0.0</v>
      </c>
      <c r="F1530" s="1729">
        <f>IF($J1516="TC",0,IF($J1516="Nso",0,VLOOKUP($A1513,'Result Entry'!$B$9:$FW$108,40,0)))</f>
        <v>0.0</v>
      </c>
      <c r="G1530" s="1736">
        <f t="shared" si="126"/>
        <v>0.0</v>
      </c>
      <c r="H1530" s="1683">
        <f>IF($J1516="TC",0,IF($J1516="Nso",0,VLOOKUP($A1513,'Result Entry'!$B$9:$FW$108,45,0)))</f>
        <v>0.0</v>
      </c>
      <c r="I1530" s="1737"/>
      <c r="J1530" s="1738">
        <f>IF($J1516="TC",0,IF($J1516="Nso",0,VLOOKUP($A1513,'Result Entry'!$B$9:$FW$108,49,0)))</f>
        <v>0.0</v>
      </c>
      <c r="K1530" s="1737"/>
      <c r="L1530" s="1733">
        <f t="shared" si="127"/>
        <v>0.0</v>
      </c>
      <c r="M1530" s="1734">
        <f t="shared" si="128"/>
        <v>0.0</v>
      </c>
      <c r="N1530" s="1735" t="str">
        <f>IF($J1516="TC",0,IF($J1516="Nso",0,VLOOKUP($A1513,'Result Entry'!$B$9:$FW$108,54,0)))</f>
        <v/>
      </c>
    </row>
    <row r="1531" spans="8:8" s="1538" ht="54.0" customFormat="1" customHeight="1">
      <c r="A1531" s="1443"/>
      <c r="B1531" s="1539" t="s">
        <v>70</v>
      </c>
      <c r="C1531" s="1551" t="str">
        <f>'Result Entry'!$BF$3</f>
        <v>CHEMISTRY</v>
      </c>
      <c r="D1531" s="1552"/>
      <c r="E1531" s="1728" t="str">
        <f>IF($J1516="TC",0,IF($J1516="Nso",0,VLOOKUP($A1513,'Result Entry'!$B$9:$FW$108,55,0)))</f>
        <v/>
      </c>
      <c r="F1531" s="1729">
        <f>IF($J1516="TC",0,IF($J1516="Nso",0,VLOOKUP($A1513,'Result Entry'!$B$9:$FW$108,56,0)))</f>
        <v>0.0</v>
      </c>
      <c r="G1531" s="1736">
        <f t="shared" si="126"/>
        <v>0.0</v>
      </c>
      <c r="H1531" s="1683">
        <f>IF($J1516="TC",0,IF($J1516="Nso",0,VLOOKUP($A1513,'Result Entry'!$B$9:$FW$108,61,0)))</f>
        <v>0.0</v>
      </c>
      <c r="I1531" s="1737"/>
      <c r="J1531" s="1738">
        <f>IF($J1516="TC",0,IF($J1516="Nso",0,VLOOKUP($A1513,'Result Entry'!$B$9:$FW$108,65,0)))</f>
        <v>0.0</v>
      </c>
      <c r="K1531" s="1737"/>
      <c r="L1531" s="1733">
        <f t="shared" si="127"/>
        <v>0.0</v>
      </c>
      <c r="M1531" s="1734">
        <f t="shared" si="128"/>
        <v>0.0</v>
      </c>
      <c r="N1531" s="1735" t="str">
        <f>IF($J1516="TC",0,IF($J1516="Nso",0,VLOOKUP($A1513,'Result Entry'!$B$9:$FW$108,70,0)))</f>
        <v/>
      </c>
    </row>
    <row r="1532" spans="8:8" s="1538" ht="54.0" customFormat="1" customHeight="1">
      <c r="A1532" s="1443"/>
      <c r="B1532" s="1539" t="s">
        <v>70</v>
      </c>
      <c r="C1532" s="1551" t="str">
        <f>'Result Entry'!$BW$3</f>
        <v>BIOLOGY</v>
      </c>
      <c r="D1532" s="1552"/>
      <c r="E1532" s="1739" t="str">
        <f>IF($J1516="TC",0,IF($J1516="Nso",0,VLOOKUP($A1513,'Result Entry'!$B$9:$FW$108,71,0)))</f>
        <v/>
      </c>
      <c r="F1532" s="1740" t="str">
        <f>IF($J1516="TC",0,IF($J1516="Nso",0,VLOOKUP($A1513,'Result Entry'!$B$9:$FW$108,72,0)))</f>
        <v/>
      </c>
      <c r="G1532" s="1741">
        <f t="shared" si="126"/>
        <v>0.0</v>
      </c>
      <c r="H1532" s="1742">
        <f>IF($J1516="TC",0,IF($J1516="Nso",0,VLOOKUP($A1513,'Result Entry'!$B$9:$FW$108,77,0)))</f>
        <v>0.0</v>
      </c>
      <c r="I1532" s="1743"/>
      <c r="J1532" s="1744">
        <f>IF($J1516="TC",0,IF($J1516="Nso",0,VLOOKUP($A1513,'Result Entry'!$B$9:$FW$108,81,0)))</f>
        <v>0.0</v>
      </c>
      <c r="K1532" s="1743"/>
      <c r="L1532" s="1745">
        <f t="shared" si="127"/>
        <v>0.0</v>
      </c>
      <c r="M1532" s="1746">
        <f t="shared" si="128"/>
        <v>0.0</v>
      </c>
      <c r="N1532" s="1735">
        <f>IF($J1516="TC",0,IF($J1516="Nso",0,VLOOKUP($A1513,'Result Entry'!$B$9:$FW$108,86,0)))</f>
        <v>0.0</v>
      </c>
    </row>
    <row r="1533" spans="8:8" ht="39.75" customHeight="1">
      <c r="A1533" s="1443"/>
      <c r="B1533" s="1503" t="s">
        <v>70</v>
      </c>
      <c r="C1533" s="1565" t="s">
        <v>78</v>
      </c>
      <c r="D1533" s="1566"/>
      <c r="E1533" s="1567"/>
      <c r="F1533" s="1747" t="s">
        <v>79</v>
      </c>
      <c r="G1533" s="1748"/>
      <c r="H1533" s="1747" t="s">
        <v>80</v>
      </c>
      <c r="I1533" s="1749"/>
      <c r="J1533" s="1750" t="s">
        <v>42</v>
      </c>
      <c r="K1533" s="1797" t="s">
        <v>92</v>
      </c>
      <c r="L1533" s="1752" t="s">
        <v>40</v>
      </c>
      <c r="M1533" s="1753"/>
      <c r="N1533" s="1754" t="s">
        <v>44</v>
      </c>
    </row>
    <row r="1534" spans="8:8" ht="39.75" customHeight="1">
      <c r="A1534" s="1443"/>
      <c r="B1534" s="1503" t="s">
        <v>70</v>
      </c>
      <c r="C1534" s="1577"/>
      <c r="D1534" s="1578"/>
      <c r="E1534" s="1579"/>
      <c r="F1534" s="1755">
        <f>IF($J1516="TC",0,IF($J1516="Nso",0,VLOOKUP($A1513,'Result Entry'!$B$9:$FW$108,146,0)))</f>
        <v>0.0</v>
      </c>
      <c r="G1534" s="1756"/>
      <c r="H1534" s="1757">
        <f>IF($J1516="TC",0,IF($J1516="Nso",0,VLOOKUP($A1513,'Result Entry'!$B$9:$FW$108,147,0)))</f>
        <v>0.0</v>
      </c>
      <c r="I1534" s="1758"/>
      <c r="J1534" s="1584">
        <f>IF($J1516="TC",0,IF($J1516="Nso",0,VLOOKUP($A1513,'Result Entry'!$B$9:$FW$108,148,0)))</f>
        <v>0.0</v>
      </c>
      <c r="K1534" s="1759" t="str">
        <f>IF($J1516="TC",0,IF($J1516="Nso",0,VLOOKUP($A1513,'Result Entry'!$B$9:$FW$108,149,0)))</f>
        <v/>
      </c>
      <c r="L1534" s="1586">
        <f>IF($J1516="TC",0,IF($J1516="Nso",0,VLOOKUP($A1513,'Result Entry'!$B$9:$FW$108,150,0)))</f>
        <v>0.0</v>
      </c>
      <c r="M1534" s="1587"/>
      <c r="N1534" s="1588">
        <f>IF($J1516="TC",0,IF($J1516="Nso",0,VLOOKUP($A1513,'Result Entry'!$B$9:$FW$108,152,0)))</f>
        <v>0.0</v>
      </c>
    </row>
    <row r="1535" spans="8:8" ht="39.75" customHeight="1">
      <c r="A1535" s="1443"/>
      <c r="B1535" s="1503" t="s">
        <v>70</v>
      </c>
      <c r="C1535" s="1589" t="s">
        <v>59</v>
      </c>
      <c r="D1535" s="1590"/>
      <c r="E1535" s="1590"/>
      <c r="F1535" s="1590"/>
      <c r="G1535" s="1590"/>
      <c r="H1535" s="1591"/>
      <c r="I1535" s="1592" t="s">
        <v>60</v>
      </c>
      <c r="J1535" s="1593"/>
      <c r="K1535" s="1760">
        <f>VLOOKUP($A1513,'Result Entry'!$B$9:$FW$108,143,0)</f>
        <v>0.0</v>
      </c>
      <c r="L1535" s="1761"/>
      <c r="M1535" s="1596" t="s">
        <v>38</v>
      </c>
      <c r="N1535" s="1597"/>
    </row>
    <row r="1536" spans="8:8" ht="39.75" customHeight="1">
      <c r="A1536" s="1443"/>
      <c r="B1536" s="1503" t="s">
        <v>70</v>
      </c>
      <c r="C1536" s="1598" t="s">
        <v>55</v>
      </c>
      <c r="D1536" s="1599"/>
      <c r="E1536" s="1599"/>
      <c r="F1536" s="1600" t="s">
        <v>158</v>
      </c>
      <c r="G1536" s="1601"/>
      <c r="H1536" s="1602" t="s">
        <v>48</v>
      </c>
      <c r="I1536" s="1603" t="s">
        <v>61</v>
      </c>
      <c r="J1536" s="1604"/>
      <c r="K1536" s="1762">
        <f>VLOOKUP($A1513,'Result Entry'!$B$9:$FW$108,144,0)</f>
        <v>0.0</v>
      </c>
      <c r="L1536" s="1763"/>
      <c r="M1536" s="1607">
        <f>VLOOKUP($A1513,'Result Entry'!$B$9:$FW$108,145,0)</f>
        <v>0.0</v>
      </c>
      <c r="N1536" s="1608"/>
    </row>
    <row r="1537" spans="8:8" ht="39.75" customHeight="1">
      <c r="A1537" s="1443"/>
      <c r="B1537" s="1503" t="s">
        <v>70</v>
      </c>
      <c r="C1537" s="1598"/>
      <c r="D1537" s="1599"/>
      <c r="E1537" s="1599"/>
      <c r="F1537" s="1609"/>
      <c r="G1537" s="1610"/>
      <c r="H1537" s="1611" t="s">
        <v>100</v>
      </c>
      <c r="I1537" s="1612" t="s">
        <v>62</v>
      </c>
      <c r="J1537" s="1613"/>
      <c r="K1537" s="1764">
        <f>IF($J1516="TC","Transferred",IF($J1516="Nso","NameSeparated",VLOOKUP($A1513,'Result Entry'!$B$9:$FW$108,153,0)))</f>
        <v>0.0</v>
      </c>
      <c r="L1537" s="1764"/>
      <c r="M1537" s="1764"/>
      <c r="N1537" s="1765"/>
    </row>
    <row r="1538" spans="8:8" ht="39.75" customHeight="1">
      <c r="A1538" s="1443"/>
      <c r="B1538" s="1503" t="s">
        <v>70</v>
      </c>
      <c r="C1538" s="1766" t="str">
        <f>'Result Entry'!$DU$3</f>
        <v>Foundation Of Information Tech.</v>
      </c>
      <c r="D1538" s="1767"/>
      <c r="E1538" s="1768"/>
      <c r="F1538" s="1769" t="str">
        <f>IF($J1516="TC",0,IF($J1516="Nso",0,VLOOKUP($A1513,'Result Entry'!$B$9:$GS$108,170,0)))</f>
        <v/>
      </c>
      <c r="G1538" s="1769"/>
      <c r="H1538" s="1770">
        <f>IF($J1516="TC",0,IF($J1516="Nso",0,VLOOKUP($A1513,'Result Entry'!$B$9:$GS$108,112,0)))</f>
        <v>0.0</v>
      </c>
      <c r="I1538" s="1621" t="s">
        <v>72</v>
      </c>
      <c r="J1538" s="1622"/>
      <c r="K1538" s="1771">
        <f>'Result Entry'!$T$2</f>
        <v>45041.0</v>
      </c>
      <c r="L1538" s="1772"/>
      <c r="M1538" s="1772"/>
      <c r="N1538" s="1773"/>
    </row>
    <row r="1539" spans="8:8" ht="39.75" customHeight="1">
      <c r="A1539" s="1443"/>
      <c r="B1539" s="1503" t="s">
        <v>70</v>
      </c>
      <c r="C1539" s="1774" t="str">
        <f>'Result Entry'!$EI$3</f>
        <v>G.I.A.I.-II</v>
      </c>
      <c r="D1539" s="1775"/>
      <c r="E1539" s="1776"/>
      <c r="F1539" s="1769" t="str">
        <f>IF($J1516="TC",0,IF($J1516="Nso",0,VLOOKUP($A1513,'Result Entry'!$B$9:$GS$108,174,0)))</f>
        <v/>
      </c>
      <c r="G1539" s="1769"/>
      <c r="H1539" s="1770">
        <f>IF($J1516="TC",0,IF($J1516="Nso",0,VLOOKUP($A1513,'Result Entry'!$B$9:$GS$108,124,0)))</f>
        <v>0.0</v>
      </c>
      <c r="I1539" s="1626"/>
      <c r="J1539" s="1627"/>
      <c r="K1539" s="1627"/>
      <c r="L1539" s="1627"/>
      <c r="M1539" s="1627"/>
      <c r="N1539" s="1628"/>
    </row>
    <row r="1540" spans="8:8" ht="39.75" customHeight="1">
      <c r="A1540" s="1443"/>
      <c r="B1540" s="1503" t="s">
        <v>70</v>
      </c>
      <c r="C1540" s="1774" t="str">
        <f>'Result Entry'!$EU$3</f>
        <v>SOC.SER.PLAN</v>
      </c>
      <c r="D1540" s="1775"/>
      <c r="E1540" s="1776"/>
      <c r="F1540" s="1769">
        <f>IF($J1516="TC",0,IF($J1516="Nso",0,VLOOKUP($A1513,'Result Entry'!$B$9:$HS$108,178,0)))</f>
        <v>0.0</v>
      </c>
      <c r="G1540" s="1769"/>
      <c r="H1540" s="1770">
        <f>IF($J1516="TC",0,IF($J1516="Nso",0,VLOOKUP($A1513,'Result Entry'!$B$9:$GS$108,136,0)))</f>
        <v>0.0</v>
      </c>
      <c r="I1540" s="1629" t="s">
        <v>175</v>
      </c>
      <c r="J1540" s="1630"/>
      <c r="K1540" s="1798"/>
      <c r="L1540" s="1799"/>
      <c r="M1540" s="1799"/>
      <c r="N1540" s="1800"/>
    </row>
    <row r="1541" spans="8:8" ht="39.75" customHeight="1">
      <c r="A1541" s="1443"/>
      <c r="B1541" s="1503" t="s">
        <v>70</v>
      </c>
      <c r="C1541" s="1774" t="str">
        <f>'Result Entry'!$FG$3</f>
        <v>Jeewan Kaushal</v>
      </c>
      <c r="D1541" s="1775"/>
      <c r="E1541" s="1776"/>
      <c r="F1541" s="1769" t="str">
        <f>IF($J1516="TC",0,IF($J1516="Nso",0,VLOOKUP($A1513,'Result Entry'!$B$9:$HS$108,182,0)))</f>
        <v/>
      </c>
      <c r="G1541" s="1769"/>
      <c r="H1541" s="1770">
        <f>IF($J1516="TC",0,IF($J1516="Nso",0,VLOOKUP($A1513,'Result Entry'!$B$9:$HS$108,136,0)))</f>
        <v>0.0</v>
      </c>
      <c r="I1541" s="1629" t="s">
        <v>149</v>
      </c>
      <c r="J1541" s="1630"/>
      <c r="K1541" s="1630"/>
      <c r="L1541" s="1630"/>
      <c r="M1541" s="1630"/>
      <c r="N1541" s="1634"/>
    </row>
    <row r="1542" spans="8:8" ht="39.75" customHeight="1">
      <c r="A1542" s="1443"/>
      <c r="B1542" s="1483" t="s">
        <v>70</v>
      </c>
      <c r="C1542" s="1777" t="s">
        <v>181</v>
      </c>
      <c r="D1542" s="1778"/>
      <c r="E1542" s="1779"/>
      <c r="F1542" s="1780" t="s">
        <v>182</v>
      </c>
      <c r="G1542" s="1781"/>
      <c r="H1542" s="1782" t="s">
        <v>31</v>
      </c>
      <c r="I1542" s="1629" t="s">
        <v>176</v>
      </c>
      <c r="J1542" s="1630"/>
      <c r="K1542" s="1630"/>
      <c r="L1542" s="1630"/>
      <c r="M1542" s="1630"/>
      <c r="N1542" s="1634"/>
    </row>
    <row r="1543" spans="8:8" ht="39.75" customHeight="1">
      <c r="A1543" s="1443"/>
      <c r="B1543" s="1483" t="s">
        <v>70</v>
      </c>
      <c r="C1543" s="1783"/>
      <c r="D1543" s="1784"/>
      <c r="E1543" s="1785"/>
      <c r="F1543" s="1786" t="s">
        <v>183</v>
      </c>
      <c r="G1543" s="1787"/>
      <c r="H1543" s="1788" t="s">
        <v>180</v>
      </c>
      <c r="I1543" s="1647" t="s">
        <v>68</v>
      </c>
      <c r="J1543" s="1648"/>
      <c r="K1543" s="1648"/>
      <c r="L1543" s="1648"/>
      <c r="M1543" s="1648"/>
      <c r="N1543" s="1649"/>
    </row>
    <row r="1544" spans="8:8" ht="39.75" customHeight="1">
      <c r="A1544" s="1443"/>
      <c r="B1544" s="1483" t="s">
        <v>70</v>
      </c>
      <c r="C1544" s="1783"/>
      <c r="D1544" s="1784"/>
      <c r="E1544" s="1785"/>
      <c r="F1544" s="1786" t="s">
        <v>186</v>
      </c>
      <c r="G1544" s="1787"/>
      <c r="H1544" s="1788" t="s">
        <v>63</v>
      </c>
      <c r="I1544" s="1650"/>
      <c r="J1544" s="1651"/>
      <c r="K1544" s="1651"/>
      <c r="L1544" s="1651"/>
      <c r="M1544" s="1651"/>
      <c r="N1544" s="1652"/>
    </row>
    <row r="1545" spans="8:8" ht="39.75" customHeight="1">
      <c r="A1545" s="1443"/>
      <c r="B1545" s="1483" t="s">
        <v>70</v>
      </c>
      <c r="C1545" s="1783"/>
      <c r="D1545" s="1784"/>
      <c r="E1545" s="1785"/>
      <c r="F1545" s="1786" t="s">
        <v>187</v>
      </c>
      <c r="G1545" s="1787"/>
      <c r="H1545" s="1788" t="s">
        <v>64</v>
      </c>
      <c r="I1545" s="1650"/>
      <c r="J1545" s="1651"/>
      <c r="K1545" s="1651"/>
      <c r="L1545" s="1651"/>
      <c r="M1545" s="1651"/>
      <c r="N1545" s="1652"/>
    </row>
    <row r="1546" spans="8:8" ht="39.75" customHeight="1">
      <c r="A1546" s="1443"/>
      <c r="B1546" s="1483" t="s">
        <v>70</v>
      </c>
      <c r="C1546" s="1783"/>
      <c r="D1546" s="1784"/>
      <c r="E1546" s="1785"/>
      <c r="F1546" s="1786" t="s">
        <v>184</v>
      </c>
      <c r="G1546" s="1787"/>
      <c r="H1546" s="1788" t="s">
        <v>66</v>
      </c>
      <c r="I1546" s="1653" t="s">
        <v>81</v>
      </c>
      <c r="J1546" s="1654"/>
      <c r="K1546" s="1654"/>
      <c r="L1546" s="1654"/>
      <c r="M1546" s="1654"/>
      <c r="N1546" s="1655"/>
    </row>
    <row r="1547" spans="8:8" ht="39.75" customHeight="1">
      <c r="A1547" s="1443"/>
      <c r="B1547" s="1656" t="s">
        <v>70</v>
      </c>
      <c r="C1547" s="1789"/>
      <c r="D1547" s="1790"/>
      <c r="E1547" s="1791"/>
      <c r="F1547" s="1792" t="s">
        <v>185</v>
      </c>
      <c r="G1547" s="1793"/>
      <c r="H1547" s="1794" t="s">
        <v>65</v>
      </c>
      <c r="I1547" s="1663"/>
      <c r="J1547" s="1664"/>
      <c r="K1547" s="1664"/>
      <c r="L1547" s="1664"/>
      <c r="M1547" s="1664"/>
      <c r="N1547" s="1665"/>
    </row>
    <row r="1548" spans="8:8" s="927" ht="123.75" customFormat="1" customHeight="1">
      <c r="A1548" s="1439"/>
      <c r="B1548" s="1795"/>
      <c r="C1548" s="1796"/>
      <c r="D1548" s="1796"/>
      <c r="E1548" s="1796"/>
      <c r="F1548" s="1796"/>
      <c r="G1548" s="1796"/>
      <c r="H1548" s="1796"/>
      <c r="I1548" s="1796"/>
      <c r="J1548" s="1796"/>
      <c r="K1548" s="1796"/>
      <c r="L1548" s="1796"/>
      <c r="M1548" s="1796"/>
      <c r="N1548" s="1796"/>
    </row>
    <row r="1549" spans="8:8" ht="24.75" customHeight="1">
      <c r="A1549" s="1441">
        <f>A1513+1</f>
        <v>44.0</v>
      </c>
      <c r="B1549" s="1442" t="s">
        <v>51</v>
      </c>
      <c r="C1549" s="1442"/>
      <c r="D1549" s="1442"/>
      <c r="E1549" s="1442"/>
      <c r="F1549" s="1442"/>
      <c r="G1549" s="1442"/>
      <c r="H1549" s="1442"/>
      <c r="I1549" s="1442"/>
      <c r="J1549" s="1442"/>
      <c r="K1549" s="1442"/>
      <c r="L1549" s="1442"/>
      <c r="M1549" s="1442"/>
      <c r="N1549" s="1442"/>
    </row>
    <row r="1550" spans="8:8" ht="62.25" customHeight="1">
      <c r="A1550" s="1443"/>
      <c r="B1550" s="1444"/>
      <c r="C1550" s="1445"/>
      <c r="D1550" s="1671" t="str">
        <f>Master!$E$8</f>
        <v>Govt. Sr. Secondary School </v>
      </c>
      <c r="E1550" s="1672"/>
      <c r="F1550" s="1672"/>
      <c r="G1550" s="1672"/>
      <c r="H1550" s="1672"/>
      <c r="I1550" s="1672"/>
      <c r="J1550" s="1672"/>
      <c r="K1550" s="1672"/>
      <c r="L1550" s="1672"/>
      <c r="M1550" s="1672"/>
      <c r="N1550" s="1673"/>
    </row>
    <row r="1551" spans="8:8" ht="33.0" customHeight="1">
      <c r="A1551" s="1443"/>
      <c r="B1551" s="1449"/>
      <c r="C1551" s="1450"/>
      <c r="D1551" s="1451" t="str">
        <f>Master!$E$11</f>
        <v>P.S.-Bapini (Jodhpur)</v>
      </c>
      <c r="E1551" s="1452"/>
      <c r="F1551" s="1452"/>
      <c r="G1551" s="1452"/>
      <c r="H1551" s="1452"/>
      <c r="I1551" s="1452"/>
      <c r="J1551" s="1452"/>
      <c r="K1551" s="1452"/>
      <c r="L1551" s="1452"/>
      <c r="M1551" s="1452"/>
      <c r="N1551" s="1453"/>
    </row>
    <row r="1552" spans="8:8" ht="30.0" customHeight="1">
      <c r="A1552" s="1443"/>
      <c r="B1552" s="1454"/>
      <c r="C1552" s="1455" t="s">
        <v>151</v>
      </c>
      <c r="D1552" s="1456"/>
      <c r="E1552" s="1456"/>
      <c r="F1552" s="1456"/>
      <c r="G1552" s="1457"/>
      <c r="H1552" s="1458" t="s">
        <v>128</v>
      </c>
      <c r="I1552" s="1458"/>
      <c r="J1552" s="1674">
        <f>VLOOKUP(A1549,'Result Entry'!$B$6:$K$108,6,0)</f>
        <v>0.0</v>
      </c>
      <c r="K1552" s="1460" t="s">
        <v>69</v>
      </c>
      <c r="L1552" s="1461"/>
      <c r="M1552" s="1462">
        <f>Master!$E$14</f>
        <v>8.151106901E9</v>
      </c>
      <c r="N1552" s="1463"/>
    </row>
    <row r="1553" spans="8:8" ht="30.0" customHeight="1">
      <c r="A1553" s="1443"/>
      <c r="B1553" s="1464"/>
      <c r="C1553" s="1465"/>
      <c r="D1553" s="1466"/>
      <c r="E1553" s="1466"/>
      <c r="F1553" s="1466"/>
      <c r="G1553" s="1467"/>
      <c r="H1553" s="1468"/>
      <c r="I1553" s="1468"/>
      <c r="J1553" s="1675"/>
      <c r="K1553" s="1470" t="s">
        <v>67</v>
      </c>
      <c r="L1553" s="1471"/>
      <c r="M1553" s="1472"/>
      <c r="N1553" s="1473"/>
      <c r="O1553" s="23" t="s">
        <v>157</v>
      </c>
    </row>
    <row r="1554" spans="8:8" ht="30.0" customHeight="1">
      <c r="A1554" s="1443"/>
      <c r="B1554" s="1464"/>
      <c r="C1554" s="1474"/>
      <c r="D1554" s="1475"/>
      <c r="E1554" s="1475"/>
      <c r="F1554" s="1475"/>
      <c r="G1554" s="1476"/>
      <c r="H1554" s="1477"/>
      <c r="I1554" s="1477"/>
      <c r="J1554" s="1676"/>
      <c r="K1554" s="1479" t="s">
        <v>52</v>
      </c>
      <c r="L1554" s="1480"/>
      <c r="M1554" s="1481" t="str">
        <f>Master!$E$6</f>
        <v>2022-23</v>
      </c>
      <c r="N1554" s="1482"/>
    </row>
    <row r="1555" spans="8:8" ht="39.75" customHeight="1">
      <c r="A1555" s="1443"/>
      <c r="B1555" s="1483" t="s">
        <v>70</v>
      </c>
      <c r="C1555" s="1677" t="s">
        <v>21</v>
      </c>
      <c r="D1555" s="1678"/>
      <c r="E1555" s="1678"/>
      <c r="F1555" s="1679"/>
      <c r="G1555" s="1680" t="s">
        <v>150</v>
      </c>
      <c r="H1555" s="1681">
        <f>VLOOKUP($A1549,'Result Entry'!$B$9:$FW$108,4,0)</f>
        <v>0.0</v>
      </c>
      <c r="I1555" s="1681"/>
      <c r="J1555" s="1681"/>
      <c r="K1555" s="1681"/>
      <c r="L1555" s="1681"/>
      <c r="M1555" s="1681"/>
      <c r="N1555" s="1682"/>
    </row>
    <row r="1556" spans="8:8" ht="39.75" customHeight="1">
      <c r="A1556" s="1443"/>
      <c r="B1556" s="1483" t="s">
        <v>70</v>
      </c>
      <c r="C1556" s="1683" t="s">
        <v>23</v>
      </c>
      <c r="D1556" s="1684"/>
      <c r="E1556" s="1684"/>
      <c r="F1556" s="1685"/>
      <c r="G1556" s="1686" t="s">
        <v>150</v>
      </c>
      <c r="H1556" s="1687">
        <f>VLOOKUP($A1549,'Result Entry'!$B$9:$FW$108,7,0)</f>
        <v>0.0</v>
      </c>
      <c r="I1556" s="1687"/>
      <c r="J1556" s="1687"/>
      <c r="K1556" s="1687"/>
      <c r="L1556" s="1687"/>
      <c r="M1556" s="1687"/>
      <c r="N1556" s="1688"/>
    </row>
    <row r="1557" spans="8:8" ht="39.75" customHeight="1">
      <c r="A1557" s="1443"/>
      <c r="B1557" s="1483" t="s">
        <v>70</v>
      </c>
      <c r="C1557" s="1683" t="s">
        <v>24</v>
      </c>
      <c r="D1557" s="1684"/>
      <c r="E1557" s="1684"/>
      <c r="F1557" s="1685"/>
      <c r="G1557" s="1686" t="s">
        <v>150</v>
      </c>
      <c r="H1557" s="1687">
        <f>VLOOKUP($A1549,'Result Entry'!$B$9:$FW$108,8,0)</f>
        <v>0.0</v>
      </c>
      <c r="I1557" s="1687"/>
      <c r="J1557" s="1687"/>
      <c r="K1557" s="1687"/>
      <c r="L1557" s="1687"/>
      <c r="M1557" s="1687"/>
      <c r="N1557" s="1688"/>
    </row>
    <row r="1558" spans="8:8" ht="39.75" customHeight="1">
      <c r="A1558" s="1443"/>
      <c r="B1558" s="1483" t="s">
        <v>70</v>
      </c>
      <c r="C1558" s="1683" t="s">
        <v>53</v>
      </c>
      <c r="D1558" s="1684"/>
      <c r="E1558" s="1684"/>
      <c r="F1558" s="1685"/>
      <c r="G1558" s="1686" t="s">
        <v>150</v>
      </c>
      <c r="H1558" s="1687">
        <f>VLOOKUP($A1549,'Result Entry'!$B$9:$FW$108,9,0)</f>
        <v>0.0</v>
      </c>
      <c r="I1558" s="1687"/>
      <c r="J1558" s="1687"/>
      <c r="K1558" s="1687"/>
      <c r="L1558" s="1687"/>
      <c r="M1558" s="1687"/>
      <c r="N1558" s="1688"/>
    </row>
    <row r="1559" spans="8:8" ht="39.75" customHeight="1">
      <c r="A1559" s="1443"/>
      <c r="B1559" s="1483" t="s">
        <v>70</v>
      </c>
      <c r="C1559" s="1683" t="s">
        <v>54</v>
      </c>
      <c r="D1559" s="1684"/>
      <c r="E1559" s="1684"/>
      <c r="F1559" s="1685"/>
      <c r="G1559" s="1686" t="s">
        <v>150</v>
      </c>
      <c r="H1559" s="1689" t="str">
        <f>CONCATENATE('Result Entry'!$G$4,'Result Entry'!$J$4)</f>
        <v>11(A)</v>
      </c>
      <c r="I1559" s="1687"/>
      <c r="J1559" s="1687"/>
      <c r="K1559" s="1687"/>
      <c r="L1559" s="1687"/>
      <c r="M1559" s="1687"/>
      <c r="N1559" s="1688"/>
    </row>
    <row r="1560" spans="8:8" ht="39.75" customHeight="1">
      <c r="A1560" s="1443"/>
      <c r="B1560" s="1483" t="s">
        <v>70</v>
      </c>
      <c r="C1560" s="1690" t="s">
        <v>26</v>
      </c>
      <c r="D1560" s="1691"/>
      <c r="E1560" s="1691"/>
      <c r="F1560" s="1692"/>
      <c r="G1560" s="1693" t="s">
        <v>150</v>
      </c>
      <c r="H1560" s="1694">
        <f>VLOOKUP($A1549,'Result Entry'!$B$9:$FW$108,10,0)</f>
        <v>0.0</v>
      </c>
      <c r="I1560" s="1694"/>
      <c r="J1560" s="1694"/>
      <c r="K1560" s="1694"/>
      <c r="L1560" s="1694"/>
      <c r="M1560" s="1694"/>
      <c r="N1560" s="1695"/>
    </row>
    <row r="1561" spans="8:8" ht="30.0" customHeight="1">
      <c r="A1561" s="1443"/>
      <c r="B1561" s="1503" t="s">
        <v>70</v>
      </c>
      <c r="C1561" s="1696" t="s">
        <v>168</v>
      </c>
      <c r="D1561" s="1697"/>
      <c r="E1561" s="1698" t="s">
        <v>73</v>
      </c>
      <c r="F1561" s="1699" t="s">
        <v>74</v>
      </c>
      <c r="G1561" s="1700" t="s">
        <v>169</v>
      </c>
      <c r="H1561" s="1701" t="s">
        <v>56</v>
      </c>
      <c r="I1561" s="1702"/>
      <c r="J1561" s="1703" t="s">
        <v>85</v>
      </c>
      <c r="K1561" s="1704"/>
      <c r="L1561" s="1705" t="s">
        <v>170</v>
      </c>
      <c r="M1561" s="1706" t="s">
        <v>77</v>
      </c>
      <c r="N1561" s="1707" t="s">
        <v>99</v>
      </c>
    </row>
    <row r="1562" spans="8:8" ht="30.0" customHeight="1">
      <c r="A1562" s="1443"/>
      <c r="B1562" s="1503"/>
      <c r="C1562" s="1708"/>
      <c r="D1562" s="1709"/>
      <c r="E1562" s="1710"/>
      <c r="F1562" s="1711"/>
      <c r="G1562" s="1712"/>
      <c r="H1562" s="1713"/>
      <c r="I1562" s="1714"/>
      <c r="J1562" s="1715"/>
      <c r="K1562" s="1716"/>
      <c r="L1562" s="1717"/>
      <c r="M1562" s="1718"/>
      <c r="N1562" s="1719"/>
    </row>
    <row r="1563" spans="8:8" ht="39.75" customHeight="1">
      <c r="A1563" s="1443"/>
      <c r="B1563" s="1503" t="s">
        <v>70</v>
      </c>
      <c r="C1563" s="1528" t="s">
        <v>57</v>
      </c>
      <c r="D1563" s="1529"/>
      <c r="E1563" s="1720">
        <f>'Result Entry'!$L$7</f>
        <v>10.0</v>
      </c>
      <c r="F1563" s="1721">
        <f>'Result Entry'!$M$7</f>
        <v>10.0</v>
      </c>
      <c r="G1563" s="1722">
        <f t="shared" si="129" ref="G1563:G1568">SUM(E1563:F1563)</f>
        <v>20.0</v>
      </c>
      <c r="H1563" s="1723">
        <f>'Result Entry'!$AU$7</f>
        <v>70.0</v>
      </c>
      <c r="I1563" s="1724"/>
      <c r="J1563" s="1725">
        <f>'Result Entry'!$AY$7</f>
        <v>100.0</v>
      </c>
      <c r="K1563" s="1724"/>
      <c r="L1563" s="1722">
        <f t="shared" si="130" ref="L1563:L1568">SUM(H1563,J1563)</f>
        <v>170.0</v>
      </c>
      <c r="M1563" s="1726">
        <f t="shared" si="131" ref="M1563:M1568">SUM(G1563,L1563)</f>
        <v>190.0</v>
      </c>
      <c r="N1563" s="1727"/>
    </row>
    <row r="1564" spans="8:8" s="1538" ht="54.0" customFormat="1" customHeight="1">
      <c r="A1564" s="1443"/>
      <c r="B1564" s="1539" t="s">
        <v>70</v>
      </c>
      <c r="C1564" s="1540" t="str">
        <f>'Result Entry'!$L$3</f>
        <v>HINDI Comp.</v>
      </c>
      <c r="D1564" s="1541"/>
      <c r="E1564" s="1728">
        <f>IF($J1552="TC",0,IF($J1552="Nso",0,VLOOKUP($A1549,'Result Entry'!$B$9:$FW$108,11,0)))</f>
        <v>0.0</v>
      </c>
      <c r="F1564" s="1729">
        <f>IF($J1552="TC",0,IF($J1552="Nso",0,VLOOKUP($A1549,'Result Entry'!$B$9:$FW$108,12,0)))</f>
        <v>0.0</v>
      </c>
      <c r="G1564" s="1730">
        <f t="shared" si="129"/>
        <v>0.0</v>
      </c>
      <c r="H1564" s="1677">
        <f>IF($J1552="TC",0,IF($J1552="Nso",0,VLOOKUP($A1549,'Result Entry'!$B$9:$FW$108,16,0)))</f>
        <v>0.0</v>
      </c>
      <c r="I1564" s="1731"/>
      <c r="J1564" s="1732">
        <f>IF($J1552="TC",0,IF($J1552="Nso",0,VLOOKUP($A1549,'Result Entry'!$B$9:$FW$108,19,0)))</f>
        <v>0.0</v>
      </c>
      <c r="K1564" s="1731"/>
      <c r="L1564" s="1733">
        <f t="shared" si="130"/>
        <v>0.0</v>
      </c>
      <c r="M1564" s="1734">
        <f t="shared" si="131"/>
        <v>0.0</v>
      </c>
      <c r="N1564" s="1735" t="str">
        <f>IF($J1552="TC",0,IF($J1552="Nso",0,VLOOKUP($A1549,'Result Entry'!$B$9:$FW$108,24,0)))</f>
        <v/>
      </c>
    </row>
    <row r="1565" spans="8:8" s="1538" ht="54.0" customFormat="1" customHeight="1">
      <c r="A1565" s="1443"/>
      <c r="B1565" s="1539" t="s">
        <v>70</v>
      </c>
      <c r="C1565" s="1551" t="str">
        <f>'Result Entry'!$Z$3</f>
        <v>ENGLISH Comp.</v>
      </c>
      <c r="D1565" s="1552"/>
      <c r="E1565" s="1728">
        <f>IF($J1552="TC",0,IF($J1552="Nso",0,VLOOKUP($A1549,'Result Entry'!$B$9:$FW$108,25,0)))</f>
        <v>0.0</v>
      </c>
      <c r="F1565" s="1729">
        <f>IF($J1552="TC",0,IF($J1552="Nso",0,VLOOKUP($A1549,'Result Entry'!$B$9:$FW$108,26,0)))</f>
        <v>0.0</v>
      </c>
      <c r="G1565" s="1736">
        <f t="shared" si="129"/>
        <v>0.0</v>
      </c>
      <c r="H1565" s="1683">
        <f>IF($J1552="TC",0,IF($J1552="Nso",0,VLOOKUP($A1549,'Result Entry'!$B$9:$FW$108,30,0)))</f>
        <v>0.0</v>
      </c>
      <c r="I1565" s="1737"/>
      <c r="J1565" s="1738">
        <f>IF($J1552="TC",0,IF($J1552="Nso",0,VLOOKUP($A1549,'Result Entry'!$B$9:$FW$108,33,0)))</f>
        <v>0.0</v>
      </c>
      <c r="K1565" s="1737"/>
      <c r="L1565" s="1733">
        <f t="shared" si="130"/>
        <v>0.0</v>
      </c>
      <c r="M1565" s="1734">
        <f t="shared" si="131"/>
        <v>0.0</v>
      </c>
      <c r="N1565" s="1735" t="str">
        <f>IF($J1552="TC",0,IF($J1552="Nso",0,VLOOKUP($A1549,'Result Entry'!$B$9:$FW$108,38,0)))</f>
        <v/>
      </c>
    </row>
    <row r="1566" spans="8:8" s="1538" ht="54.0" customFormat="1" customHeight="1">
      <c r="A1566" s="1443"/>
      <c r="B1566" s="1539" t="s">
        <v>70</v>
      </c>
      <c r="C1566" s="1551" t="str">
        <f>'Result Entry'!$AO$3</f>
        <v>PHYSICS</v>
      </c>
      <c r="D1566" s="1552"/>
      <c r="E1566" s="1728">
        <f>IF($J1552="TC",0,IF($J1552="Nso",0,VLOOKUP($A1549,'Result Entry'!$B$9:$FW$108,39,0)))</f>
        <v>0.0</v>
      </c>
      <c r="F1566" s="1729">
        <f>IF($J1552="TC",0,IF($J1552="Nso",0,VLOOKUP($A1549,'Result Entry'!$B$9:$FW$108,40,0)))</f>
        <v>0.0</v>
      </c>
      <c r="G1566" s="1736">
        <f t="shared" si="129"/>
        <v>0.0</v>
      </c>
      <c r="H1566" s="1683">
        <f>IF($J1552="TC",0,IF($J1552="Nso",0,VLOOKUP($A1549,'Result Entry'!$B$9:$FW$108,45,0)))</f>
        <v>0.0</v>
      </c>
      <c r="I1566" s="1737"/>
      <c r="J1566" s="1738">
        <f>IF($J1552="TC",0,IF($J1552="Nso",0,VLOOKUP($A1549,'Result Entry'!$B$9:$FW$108,49,0)))</f>
        <v>0.0</v>
      </c>
      <c r="K1566" s="1737"/>
      <c r="L1566" s="1733">
        <f t="shared" si="130"/>
        <v>0.0</v>
      </c>
      <c r="M1566" s="1734">
        <f t="shared" si="131"/>
        <v>0.0</v>
      </c>
      <c r="N1566" s="1735" t="str">
        <f>IF($J1552="TC",0,IF($J1552="Nso",0,VLOOKUP($A1549,'Result Entry'!$B$9:$FW$108,54,0)))</f>
        <v/>
      </c>
    </row>
    <row r="1567" spans="8:8" s="1538" ht="54.0" customFormat="1" customHeight="1">
      <c r="A1567" s="1443"/>
      <c r="B1567" s="1539" t="s">
        <v>70</v>
      </c>
      <c r="C1567" s="1551" t="str">
        <f>'Result Entry'!$BF$3</f>
        <v>CHEMISTRY</v>
      </c>
      <c r="D1567" s="1552"/>
      <c r="E1567" s="1728" t="str">
        <f>IF($J1552="TC",0,IF($J1552="Nso",0,VLOOKUP($A1549,'Result Entry'!$B$9:$FW$108,55,0)))</f>
        <v/>
      </c>
      <c r="F1567" s="1729">
        <f>IF($J1552="TC",0,IF($J1552="Nso",0,VLOOKUP($A1549,'Result Entry'!$B$9:$FW$108,56,0)))</f>
        <v>0.0</v>
      </c>
      <c r="G1567" s="1736">
        <f t="shared" si="129"/>
        <v>0.0</v>
      </c>
      <c r="H1567" s="1683">
        <f>IF($J1552="TC",0,IF($J1552="Nso",0,VLOOKUP($A1549,'Result Entry'!$B$9:$FW$108,61,0)))</f>
        <v>0.0</v>
      </c>
      <c r="I1567" s="1737"/>
      <c r="J1567" s="1738">
        <f>IF($J1552="TC",0,IF($J1552="Nso",0,VLOOKUP($A1549,'Result Entry'!$B$9:$FW$108,65,0)))</f>
        <v>0.0</v>
      </c>
      <c r="K1567" s="1737"/>
      <c r="L1567" s="1733">
        <f t="shared" si="130"/>
        <v>0.0</v>
      </c>
      <c r="M1567" s="1734">
        <f t="shared" si="131"/>
        <v>0.0</v>
      </c>
      <c r="N1567" s="1735" t="str">
        <f>IF($J1552="TC",0,IF($J1552="Nso",0,VLOOKUP($A1549,'Result Entry'!$B$9:$FW$108,70,0)))</f>
        <v/>
      </c>
    </row>
    <row r="1568" spans="8:8" s="1538" ht="54.0" customFormat="1" customHeight="1">
      <c r="A1568" s="1443"/>
      <c r="B1568" s="1539" t="s">
        <v>70</v>
      </c>
      <c r="C1568" s="1551" t="str">
        <f>'Result Entry'!$BW$3</f>
        <v>BIOLOGY</v>
      </c>
      <c r="D1568" s="1552"/>
      <c r="E1568" s="1739" t="str">
        <f>IF($J1552="TC",0,IF($J1552="Nso",0,VLOOKUP($A1549,'Result Entry'!$B$9:$FW$108,71,0)))</f>
        <v/>
      </c>
      <c r="F1568" s="1740" t="str">
        <f>IF($J1552="TC",0,IF($J1552="Nso",0,VLOOKUP($A1549,'Result Entry'!$B$9:$FW$108,72,0)))</f>
        <v/>
      </c>
      <c r="G1568" s="1741">
        <f t="shared" si="129"/>
        <v>0.0</v>
      </c>
      <c r="H1568" s="1742">
        <f>IF($J1552="TC",0,IF($J1552="Nso",0,VLOOKUP($A1549,'Result Entry'!$B$9:$FW$108,77,0)))</f>
        <v>0.0</v>
      </c>
      <c r="I1568" s="1743"/>
      <c r="J1568" s="1744">
        <f>IF($J1552="TC",0,IF($J1552="Nso",0,VLOOKUP($A1549,'Result Entry'!$B$9:$FW$108,81,0)))</f>
        <v>0.0</v>
      </c>
      <c r="K1568" s="1743"/>
      <c r="L1568" s="1745">
        <f t="shared" si="130"/>
        <v>0.0</v>
      </c>
      <c r="M1568" s="1746">
        <f t="shared" si="131"/>
        <v>0.0</v>
      </c>
      <c r="N1568" s="1735">
        <f>IF($J1552="TC",0,IF($J1552="Nso",0,VLOOKUP($A1549,'Result Entry'!$B$9:$FW$108,86,0)))</f>
        <v>0.0</v>
      </c>
    </row>
    <row r="1569" spans="8:8" ht="39.75" customHeight="1">
      <c r="A1569" s="1443"/>
      <c r="B1569" s="1503" t="s">
        <v>70</v>
      </c>
      <c r="C1569" s="1565" t="s">
        <v>78</v>
      </c>
      <c r="D1569" s="1566"/>
      <c r="E1569" s="1567"/>
      <c r="F1569" s="1747" t="s">
        <v>79</v>
      </c>
      <c r="G1569" s="1748"/>
      <c r="H1569" s="1747" t="s">
        <v>80</v>
      </c>
      <c r="I1569" s="1749"/>
      <c r="J1569" s="1750" t="s">
        <v>42</v>
      </c>
      <c r="K1569" s="1797" t="s">
        <v>92</v>
      </c>
      <c r="L1569" s="1752" t="s">
        <v>40</v>
      </c>
      <c r="M1569" s="1753"/>
      <c r="N1569" s="1754" t="s">
        <v>44</v>
      </c>
    </row>
    <row r="1570" spans="8:8" ht="39.75" customHeight="1">
      <c r="A1570" s="1443"/>
      <c r="B1570" s="1503" t="s">
        <v>70</v>
      </c>
      <c r="C1570" s="1577"/>
      <c r="D1570" s="1578"/>
      <c r="E1570" s="1579"/>
      <c r="F1570" s="1755">
        <f>IF($J1552="TC",0,IF($J1552="Nso",0,VLOOKUP($A1549,'Result Entry'!$B$9:$FW$108,146,0)))</f>
        <v>0.0</v>
      </c>
      <c r="G1570" s="1756"/>
      <c r="H1570" s="1757">
        <f>IF($J1552="TC",0,IF($J1552="Nso",0,VLOOKUP($A1549,'Result Entry'!$B$9:$FW$108,147,0)))</f>
        <v>0.0</v>
      </c>
      <c r="I1570" s="1758"/>
      <c r="J1570" s="1584">
        <f>IF($J1552="TC",0,IF($J1552="Nso",0,VLOOKUP($A1549,'Result Entry'!$B$9:$FW$108,148,0)))</f>
        <v>0.0</v>
      </c>
      <c r="K1570" s="1759" t="str">
        <f>IF($J1552="TC",0,IF($J1552="Nso",0,VLOOKUP($A1549,'Result Entry'!$B$9:$FW$108,149,0)))</f>
        <v/>
      </c>
      <c r="L1570" s="1586">
        <f>IF($J1552="TC",0,IF($J1552="Nso",0,VLOOKUP($A1549,'Result Entry'!$B$9:$FW$108,150,0)))</f>
        <v>0.0</v>
      </c>
      <c r="M1570" s="1587"/>
      <c r="N1570" s="1588">
        <f>IF($J1552="TC",0,IF($J1552="Nso",0,VLOOKUP($A1549,'Result Entry'!$B$9:$FW$108,152,0)))</f>
        <v>0.0</v>
      </c>
    </row>
    <row r="1571" spans="8:8" ht="39.75" customHeight="1">
      <c r="A1571" s="1443"/>
      <c r="B1571" s="1503" t="s">
        <v>70</v>
      </c>
      <c r="C1571" s="1589" t="s">
        <v>59</v>
      </c>
      <c r="D1571" s="1590"/>
      <c r="E1571" s="1590"/>
      <c r="F1571" s="1590"/>
      <c r="G1571" s="1590"/>
      <c r="H1571" s="1591"/>
      <c r="I1571" s="1592" t="s">
        <v>60</v>
      </c>
      <c r="J1571" s="1593"/>
      <c r="K1571" s="1760">
        <f>VLOOKUP($A1549,'Result Entry'!$B$9:$FW$108,143,0)</f>
        <v>0.0</v>
      </c>
      <c r="L1571" s="1761"/>
      <c r="M1571" s="1596" t="s">
        <v>38</v>
      </c>
      <c r="N1571" s="1597"/>
    </row>
    <row r="1572" spans="8:8" ht="39.75" customHeight="1">
      <c r="A1572" s="1443"/>
      <c r="B1572" s="1503" t="s">
        <v>70</v>
      </c>
      <c r="C1572" s="1598" t="s">
        <v>55</v>
      </c>
      <c r="D1572" s="1599"/>
      <c r="E1572" s="1599"/>
      <c r="F1572" s="1600" t="s">
        <v>158</v>
      </c>
      <c r="G1572" s="1601"/>
      <c r="H1572" s="1602" t="s">
        <v>48</v>
      </c>
      <c r="I1572" s="1603" t="s">
        <v>61</v>
      </c>
      <c r="J1572" s="1604"/>
      <c r="K1572" s="1762">
        <f>VLOOKUP($A1549,'Result Entry'!$B$9:$FW$108,144,0)</f>
        <v>0.0</v>
      </c>
      <c r="L1572" s="1763"/>
      <c r="M1572" s="1607">
        <f>VLOOKUP($A1549,'Result Entry'!$B$9:$FW$108,145,0)</f>
        <v>0.0</v>
      </c>
      <c r="N1572" s="1608"/>
    </row>
    <row r="1573" spans="8:8" ht="39.75" customHeight="1">
      <c r="A1573" s="1443"/>
      <c r="B1573" s="1503" t="s">
        <v>70</v>
      </c>
      <c r="C1573" s="1598"/>
      <c r="D1573" s="1599"/>
      <c r="E1573" s="1599"/>
      <c r="F1573" s="1609"/>
      <c r="G1573" s="1610"/>
      <c r="H1573" s="1611" t="s">
        <v>100</v>
      </c>
      <c r="I1573" s="1612" t="s">
        <v>62</v>
      </c>
      <c r="J1573" s="1613"/>
      <c r="K1573" s="1764">
        <f>IF($J1552="TC","Transferred",IF($J1552="Nso","NameSeparated",VLOOKUP($A1549,'Result Entry'!$B$9:$FW$108,153,0)))</f>
        <v>0.0</v>
      </c>
      <c r="L1573" s="1764"/>
      <c r="M1573" s="1764"/>
      <c r="N1573" s="1765"/>
    </row>
    <row r="1574" spans="8:8" ht="39.75" customHeight="1">
      <c r="A1574" s="1443"/>
      <c r="B1574" s="1503" t="s">
        <v>70</v>
      </c>
      <c r="C1574" s="1766" t="str">
        <f>'Result Entry'!$DU$3</f>
        <v>Foundation Of Information Tech.</v>
      </c>
      <c r="D1574" s="1767"/>
      <c r="E1574" s="1768"/>
      <c r="F1574" s="1769" t="str">
        <f>IF($J1552="TC",0,IF($J1552="Nso",0,VLOOKUP($A1549,'Result Entry'!$B$9:$GS$108,170,0)))</f>
        <v/>
      </c>
      <c r="G1574" s="1769"/>
      <c r="H1574" s="1770">
        <f>IF($J1552="TC",0,IF($J1552="Nso",0,VLOOKUP($A1549,'Result Entry'!$B$9:$GS$108,112,0)))</f>
        <v>0.0</v>
      </c>
      <c r="I1574" s="1621" t="s">
        <v>72</v>
      </c>
      <c r="J1574" s="1622"/>
      <c r="K1574" s="1771">
        <f>'Result Entry'!$T$2</f>
        <v>45041.0</v>
      </c>
      <c r="L1574" s="1772"/>
      <c r="M1574" s="1772"/>
      <c r="N1574" s="1773"/>
    </row>
    <row r="1575" spans="8:8" ht="39.75" customHeight="1">
      <c r="A1575" s="1443"/>
      <c r="B1575" s="1503" t="s">
        <v>70</v>
      </c>
      <c r="C1575" s="1774" t="str">
        <f>'Result Entry'!$EI$3</f>
        <v>G.I.A.I.-II</v>
      </c>
      <c r="D1575" s="1775"/>
      <c r="E1575" s="1776"/>
      <c r="F1575" s="1769" t="str">
        <f>IF($J1552="TC",0,IF($J1552="Nso",0,VLOOKUP($A1549,'Result Entry'!$B$9:$GS$108,174,0)))</f>
        <v/>
      </c>
      <c r="G1575" s="1769"/>
      <c r="H1575" s="1770">
        <f>IF($J1552="TC",0,IF($J1552="Nso",0,VLOOKUP($A1549,'Result Entry'!$B$9:$GS$108,124,0)))</f>
        <v>0.0</v>
      </c>
      <c r="I1575" s="1626"/>
      <c r="J1575" s="1627"/>
      <c r="K1575" s="1627"/>
      <c r="L1575" s="1627"/>
      <c r="M1575" s="1627"/>
      <c r="N1575" s="1628"/>
    </row>
    <row r="1576" spans="8:8" ht="39.75" customHeight="1">
      <c r="A1576" s="1443"/>
      <c r="B1576" s="1503" t="s">
        <v>70</v>
      </c>
      <c r="C1576" s="1774" t="str">
        <f>'Result Entry'!$EU$3</f>
        <v>SOC.SER.PLAN</v>
      </c>
      <c r="D1576" s="1775"/>
      <c r="E1576" s="1776"/>
      <c r="F1576" s="1769">
        <f>IF($J1552="TC",0,IF($J1552="Nso",0,VLOOKUP($A1549,'Result Entry'!$B$9:$HS$108,178,0)))</f>
        <v>0.0</v>
      </c>
      <c r="G1576" s="1769"/>
      <c r="H1576" s="1770">
        <f>IF($J1552="TC",0,IF($J1552="Nso",0,VLOOKUP($A1549,'Result Entry'!$B$9:$GS$108,136,0)))</f>
        <v>0.0</v>
      </c>
      <c r="I1576" s="1629" t="s">
        <v>175</v>
      </c>
      <c r="J1576" s="1630"/>
      <c r="K1576" s="1798"/>
      <c r="L1576" s="1799"/>
      <c r="M1576" s="1799"/>
      <c r="N1576" s="1800"/>
    </row>
    <row r="1577" spans="8:8" ht="39.75" customHeight="1">
      <c r="A1577" s="1443"/>
      <c r="B1577" s="1503" t="s">
        <v>70</v>
      </c>
      <c r="C1577" s="1774" t="str">
        <f>'Result Entry'!$FG$3</f>
        <v>Jeewan Kaushal</v>
      </c>
      <c r="D1577" s="1775"/>
      <c r="E1577" s="1776"/>
      <c r="F1577" s="1769" t="str">
        <f>IF($J1552="TC",0,IF($J1552="Nso",0,VLOOKUP($A1549,'Result Entry'!$B$9:$HS$108,182,0)))</f>
        <v/>
      </c>
      <c r="G1577" s="1769"/>
      <c r="H1577" s="1770">
        <f>IF($J1552="TC",0,IF($J1552="Nso",0,VLOOKUP($A1549,'Result Entry'!$B$9:$HS$108,136,0)))</f>
        <v>0.0</v>
      </c>
      <c r="I1577" s="1629" t="s">
        <v>149</v>
      </c>
      <c r="J1577" s="1630"/>
      <c r="K1577" s="1630"/>
      <c r="L1577" s="1630"/>
      <c r="M1577" s="1630"/>
      <c r="N1577" s="1634"/>
    </row>
    <row r="1578" spans="8:8" ht="39.75" customHeight="1">
      <c r="A1578" s="1443"/>
      <c r="B1578" s="1483" t="s">
        <v>70</v>
      </c>
      <c r="C1578" s="1777" t="s">
        <v>181</v>
      </c>
      <c r="D1578" s="1778"/>
      <c r="E1578" s="1779"/>
      <c r="F1578" s="1780" t="s">
        <v>182</v>
      </c>
      <c r="G1578" s="1781"/>
      <c r="H1578" s="1782" t="s">
        <v>31</v>
      </c>
      <c r="I1578" s="1629" t="s">
        <v>176</v>
      </c>
      <c r="J1578" s="1630"/>
      <c r="K1578" s="1630"/>
      <c r="L1578" s="1630"/>
      <c r="M1578" s="1630"/>
      <c r="N1578" s="1634"/>
    </row>
    <row r="1579" spans="8:8" ht="39.75" customHeight="1">
      <c r="A1579" s="1443"/>
      <c r="B1579" s="1483" t="s">
        <v>70</v>
      </c>
      <c r="C1579" s="1783"/>
      <c r="D1579" s="1784"/>
      <c r="E1579" s="1785"/>
      <c r="F1579" s="1786" t="s">
        <v>183</v>
      </c>
      <c r="G1579" s="1787"/>
      <c r="H1579" s="1788" t="s">
        <v>180</v>
      </c>
      <c r="I1579" s="1647" t="s">
        <v>68</v>
      </c>
      <c r="J1579" s="1648"/>
      <c r="K1579" s="1648"/>
      <c r="L1579" s="1648"/>
      <c r="M1579" s="1648"/>
      <c r="N1579" s="1649"/>
    </row>
    <row r="1580" spans="8:8" ht="39.75" customHeight="1">
      <c r="A1580" s="1443"/>
      <c r="B1580" s="1483" t="s">
        <v>70</v>
      </c>
      <c r="C1580" s="1783"/>
      <c r="D1580" s="1784"/>
      <c r="E1580" s="1785"/>
      <c r="F1580" s="1786" t="s">
        <v>186</v>
      </c>
      <c r="G1580" s="1787"/>
      <c r="H1580" s="1788" t="s">
        <v>63</v>
      </c>
      <c r="I1580" s="1650"/>
      <c r="J1580" s="1651"/>
      <c r="K1580" s="1651"/>
      <c r="L1580" s="1651"/>
      <c r="M1580" s="1651"/>
      <c r="N1580" s="1652"/>
    </row>
    <row r="1581" spans="8:8" ht="39.75" customHeight="1">
      <c r="A1581" s="1443"/>
      <c r="B1581" s="1483" t="s">
        <v>70</v>
      </c>
      <c r="C1581" s="1783"/>
      <c r="D1581" s="1784"/>
      <c r="E1581" s="1785"/>
      <c r="F1581" s="1786" t="s">
        <v>187</v>
      </c>
      <c r="G1581" s="1787"/>
      <c r="H1581" s="1788" t="s">
        <v>64</v>
      </c>
      <c r="I1581" s="1650"/>
      <c r="J1581" s="1651"/>
      <c r="K1581" s="1651"/>
      <c r="L1581" s="1651"/>
      <c r="M1581" s="1651"/>
      <c r="N1581" s="1652"/>
    </row>
    <row r="1582" spans="8:8" ht="39.75" customHeight="1">
      <c r="A1582" s="1443"/>
      <c r="B1582" s="1483" t="s">
        <v>70</v>
      </c>
      <c r="C1582" s="1783"/>
      <c r="D1582" s="1784"/>
      <c r="E1582" s="1785"/>
      <c r="F1582" s="1786" t="s">
        <v>184</v>
      </c>
      <c r="G1582" s="1787"/>
      <c r="H1582" s="1788" t="s">
        <v>66</v>
      </c>
      <c r="I1582" s="1653" t="s">
        <v>81</v>
      </c>
      <c r="J1582" s="1654"/>
      <c r="K1582" s="1654"/>
      <c r="L1582" s="1654"/>
      <c r="M1582" s="1654"/>
      <c r="N1582" s="1655"/>
    </row>
    <row r="1583" spans="8:8" ht="39.75" customHeight="1">
      <c r="A1583" s="1443"/>
      <c r="B1583" s="1656" t="s">
        <v>70</v>
      </c>
      <c r="C1583" s="1789"/>
      <c r="D1583" s="1790"/>
      <c r="E1583" s="1791"/>
      <c r="F1583" s="1792" t="s">
        <v>185</v>
      </c>
      <c r="G1583" s="1793"/>
      <c r="H1583" s="1794" t="s">
        <v>65</v>
      </c>
      <c r="I1583" s="1663"/>
      <c r="J1583" s="1664"/>
      <c r="K1583" s="1664"/>
      <c r="L1583" s="1664"/>
      <c r="M1583" s="1664"/>
      <c r="N1583" s="1665"/>
    </row>
    <row r="1584" spans="8:8" s="927" ht="123.75" customFormat="1" customHeight="1">
      <c r="A1584" s="1439"/>
      <c r="B1584" s="1795"/>
      <c r="C1584" s="1796"/>
      <c r="D1584" s="1796"/>
      <c r="E1584" s="1796"/>
      <c r="F1584" s="1796"/>
      <c r="G1584" s="1796"/>
      <c r="H1584" s="1796"/>
      <c r="I1584" s="1796"/>
      <c r="J1584" s="1796"/>
      <c r="K1584" s="1796"/>
      <c r="L1584" s="1796"/>
      <c r="M1584" s="1796"/>
      <c r="N1584" s="1796"/>
    </row>
    <row r="1585" spans="8:8" ht="24.75" customHeight="1">
      <c r="A1585" s="1441">
        <f>A1549+1</f>
        <v>45.0</v>
      </c>
      <c r="B1585" s="1442" t="s">
        <v>51</v>
      </c>
      <c r="C1585" s="1442"/>
      <c r="D1585" s="1442"/>
      <c r="E1585" s="1442"/>
      <c r="F1585" s="1442"/>
      <c r="G1585" s="1442"/>
      <c r="H1585" s="1442"/>
      <c r="I1585" s="1442"/>
      <c r="J1585" s="1442"/>
      <c r="K1585" s="1442"/>
      <c r="L1585" s="1442"/>
      <c r="M1585" s="1442"/>
      <c r="N1585" s="1442"/>
    </row>
    <row r="1586" spans="8:8" ht="62.25" customHeight="1">
      <c r="A1586" s="1443"/>
      <c r="B1586" s="1444"/>
      <c r="C1586" s="1445"/>
      <c r="D1586" s="1671" t="str">
        <f>Master!$E$8</f>
        <v>Govt. Sr. Secondary School </v>
      </c>
      <c r="E1586" s="1672"/>
      <c r="F1586" s="1672"/>
      <c r="G1586" s="1672"/>
      <c r="H1586" s="1672"/>
      <c r="I1586" s="1672"/>
      <c r="J1586" s="1672"/>
      <c r="K1586" s="1672"/>
      <c r="L1586" s="1672"/>
      <c r="M1586" s="1672"/>
      <c r="N1586" s="1673"/>
    </row>
    <row r="1587" spans="8:8" ht="33.0" customHeight="1">
      <c r="A1587" s="1443"/>
      <c r="B1587" s="1449"/>
      <c r="C1587" s="1450"/>
      <c r="D1587" s="1451" t="str">
        <f>Master!$E$11</f>
        <v>P.S.-Bapini (Jodhpur)</v>
      </c>
      <c r="E1587" s="1452"/>
      <c r="F1587" s="1452"/>
      <c r="G1587" s="1452"/>
      <c r="H1587" s="1452"/>
      <c r="I1587" s="1452"/>
      <c r="J1587" s="1452"/>
      <c r="K1587" s="1452"/>
      <c r="L1587" s="1452"/>
      <c r="M1587" s="1452"/>
      <c r="N1587" s="1453"/>
    </row>
    <row r="1588" spans="8:8" ht="30.0" customHeight="1">
      <c r="A1588" s="1443"/>
      <c r="B1588" s="1454"/>
      <c r="C1588" s="1455" t="s">
        <v>151</v>
      </c>
      <c r="D1588" s="1456"/>
      <c r="E1588" s="1456"/>
      <c r="F1588" s="1456"/>
      <c r="G1588" s="1457"/>
      <c r="H1588" s="1458" t="s">
        <v>128</v>
      </c>
      <c r="I1588" s="1458"/>
      <c r="J1588" s="1674">
        <f>VLOOKUP(A1585,'Result Entry'!$B$6:$K$108,6,0)</f>
        <v>0.0</v>
      </c>
      <c r="K1588" s="1460" t="s">
        <v>69</v>
      </c>
      <c r="L1588" s="1461"/>
      <c r="M1588" s="1462">
        <f>Master!$E$14</f>
        <v>8.151106901E9</v>
      </c>
      <c r="N1588" s="1463"/>
    </row>
    <row r="1589" spans="8:8" ht="30.0" customHeight="1">
      <c r="A1589" s="1443"/>
      <c r="B1589" s="1464"/>
      <c r="C1589" s="1465"/>
      <c r="D1589" s="1466"/>
      <c r="E1589" s="1466"/>
      <c r="F1589" s="1466"/>
      <c r="G1589" s="1467"/>
      <c r="H1589" s="1468"/>
      <c r="I1589" s="1468"/>
      <c r="J1589" s="1675"/>
      <c r="K1589" s="1470" t="s">
        <v>67</v>
      </c>
      <c r="L1589" s="1471"/>
      <c r="M1589" s="1472"/>
      <c r="N1589" s="1473"/>
      <c r="O1589" s="23" t="s">
        <v>157</v>
      </c>
    </row>
    <row r="1590" spans="8:8" ht="30.0" customHeight="1">
      <c r="A1590" s="1443"/>
      <c r="B1590" s="1464"/>
      <c r="C1590" s="1474"/>
      <c r="D1590" s="1475"/>
      <c r="E1590" s="1475"/>
      <c r="F1590" s="1475"/>
      <c r="G1590" s="1476"/>
      <c r="H1590" s="1477"/>
      <c r="I1590" s="1477"/>
      <c r="J1590" s="1676"/>
      <c r="K1590" s="1479" t="s">
        <v>52</v>
      </c>
      <c r="L1590" s="1480"/>
      <c r="M1590" s="1481" t="str">
        <f>Master!$E$6</f>
        <v>2022-23</v>
      </c>
      <c r="N1590" s="1482"/>
    </row>
    <row r="1591" spans="8:8" ht="39.75" customHeight="1">
      <c r="A1591" s="1443"/>
      <c r="B1591" s="1483" t="s">
        <v>70</v>
      </c>
      <c r="C1591" s="1677" t="s">
        <v>21</v>
      </c>
      <c r="D1591" s="1678"/>
      <c r="E1591" s="1678"/>
      <c r="F1591" s="1679"/>
      <c r="G1591" s="1680" t="s">
        <v>150</v>
      </c>
      <c r="H1591" s="1681">
        <f>VLOOKUP($A1585,'Result Entry'!$B$9:$FW$108,4,0)</f>
        <v>0.0</v>
      </c>
      <c r="I1591" s="1681"/>
      <c r="J1591" s="1681"/>
      <c r="K1591" s="1681"/>
      <c r="L1591" s="1681"/>
      <c r="M1591" s="1681"/>
      <c r="N1591" s="1682"/>
    </row>
    <row r="1592" spans="8:8" ht="39.75" customHeight="1">
      <c r="A1592" s="1443"/>
      <c r="B1592" s="1483" t="s">
        <v>70</v>
      </c>
      <c r="C1592" s="1683" t="s">
        <v>23</v>
      </c>
      <c r="D1592" s="1684"/>
      <c r="E1592" s="1684"/>
      <c r="F1592" s="1685"/>
      <c r="G1592" s="1686" t="s">
        <v>150</v>
      </c>
      <c r="H1592" s="1687">
        <f>VLOOKUP($A1585,'Result Entry'!$B$9:$FW$108,7,0)</f>
        <v>0.0</v>
      </c>
      <c r="I1592" s="1687"/>
      <c r="J1592" s="1687"/>
      <c r="K1592" s="1687"/>
      <c r="L1592" s="1687"/>
      <c r="M1592" s="1687"/>
      <c r="N1592" s="1688"/>
    </row>
    <row r="1593" spans="8:8" ht="39.75" customHeight="1">
      <c r="A1593" s="1443"/>
      <c r="B1593" s="1483" t="s">
        <v>70</v>
      </c>
      <c r="C1593" s="1683" t="s">
        <v>24</v>
      </c>
      <c r="D1593" s="1684"/>
      <c r="E1593" s="1684"/>
      <c r="F1593" s="1685"/>
      <c r="G1593" s="1686" t="s">
        <v>150</v>
      </c>
      <c r="H1593" s="1687">
        <f>VLOOKUP($A1585,'Result Entry'!$B$9:$FW$108,8,0)</f>
        <v>0.0</v>
      </c>
      <c r="I1593" s="1687"/>
      <c r="J1593" s="1687"/>
      <c r="K1593" s="1687"/>
      <c r="L1593" s="1687"/>
      <c r="M1593" s="1687"/>
      <c r="N1593" s="1688"/>
    </row>
    <row r="1594" spans="8:8" ht="39.75" customHeight="1">
      <c r="A1594" s="1443"/>
      <c r="B1594" s="1483" t="s">
        <v>70</v>
      </c>
      <c r="C1594" s="1683" t="s">
        <v>53</v>
      </c>
      <c r="D1594" s="1684"/>
      <c r="E1594" s="1684"/>
      <c r="F1594" s="1685"/>
      <c r="G1594" s="1686" t="s">
        <v>150</v>
      </c>
      <c r="H1594" s="1687">
        <f>VLOOKUP($A1585,'Result Entry'!$B$9:$FW$108,9,0)</f>
        <v>0.0</v>
      </c>
      <c r="I1594" s="1687"/>
      <c r="J1594" s="1687"/>
      <c r="K1594" s="1687"/>
      <c r="L1594" s="1687"/>
      <c r="M1594" s="1687"/>
      <c r="N1594" s="1688"/>
    </row>
    <row r="1595" spans="8:8" ht="39.75" customHeight="1">
      <c r="A1595" s="1443"/>
      <c r="B1595" s="1483" t="s">
        <v>70</v>
      </c>
      <c r="C1595" s="1683" t="s">
        <v>54</v>
      </c>
      <c r="D1595" s="1684"/>
      <c r="E1595" s="1684"/>
      <c r="F1595" s="1685"/>
      <c r="G1595" s="1686" t="s">
        <v>150</v>
      </c>
      <c r="H1595" s="1689" t="str">
        <f>CONCATENATE('Result Entry'!$G$4,'Result Entry'!$J$4)</f>
        <v>11(A)</v>
      </c>
      <c r="I1595" s="1687"/>
      <c r="J1595" s="1687"/>
      <c r="K1595" s="1687"/>
      <c r="L1595" s="1687"/>
      <c r="M1595" s="1687"/>
      <c r="N1595" s="1688"/>
    </row>
    <row r="1596" spans="8:8" ht="39.75" customHeight="1">
      <c r="A1596" s="1443"/>
      <c r="B1596" s="1483" t="s">
        <v>70</v>
      </c>
      <c r="C1596" s="1690" t="s">
        <v>26</v>
      </c>
      <c r="D1596" s="1691"/>
      <c r="E1596" s="1691"/>
      <c r="F1596" s="1692"/>
      <c r="G1596" s="1693" t="s">
        <v>150</v>
      </c>
      <c r="H1596" s="1694">
        <f>VLOOKUP($A1585,'Result Entry'!$B$9:$FW$108,10,0)</f>
        <v>0.0</v>
      </c>
      <c r="I1596" s="1694"/>
      <c r="J1596" s="1694"/>
      <c r="K1596" s="1694"/>
      <c r="L1596" s="1694"/>
      <c r="M1596" s="1694"/>
      <c r="N1596" s="1695"/>
    </row>
    <row r="1597" spans="8:8" ht="30.0" customHeight="1">
      <c r="A1597" s="1443"/>
      <c r="B1597" s="1503" t="s">
        <v>70</v>
      </c>
      <c r="C1597" s="1696" t="s">
        <v>168</v>
      </c>
      <c r="D1597" s="1697"/>
      <c r="E1597" s="1698" t="s">
        <v>73</v>
      </c>
      <c r="F1597" s="1699" t="s">
        <v>74</v>
      </c>
      <c r="G1597" s="1700" t="s">
        <v>169</v>
      </c>
      <c r="H1597" s="1701" t="s">
        <v>56</v>
      </c>
      <c r="I1597" s="1702"/>
      <c r="J1597" s="1703" t="s">
        <v>85</v>
      </c>
      <c r="K1597" s="1704"/>
      <c r="L1597" s="1705" t="s">
        <v>170</v>
      </c>
      <c r="M1597" s="1706" t="s">
        <v>77</v>
      </c>
      <c r="N1597" s="1707" t="s">
        <v>99</v>
      </c>
    </row>
    <row r="1598" spans="8:8" ht="30.0" customHeight="1">
      <c r="A1598" s="1443"/>
      <c r="B1598" s="1503"/>
      <c r="C1598" s="1708"/>
      <c r="D1598" s="1709"/>
      <c r="E1598" s="1710"/>
      <c r="F1598" s="1711"/>
      <c r="G1598" s="1712"/>
      <c r="H1598" s="1713"/>
      <c r="I1598" s="1714"/>
      <c r="J1598" s="1715"/>
      <c r="K1598" s="1716"/>
      <c r="L1598" s="1717"/>
      <c r="M1598" s="1718"/>
      <c r="N1598" s="1719"/>
    </row>
    <row r="1599" spans="8:8" ht="39.75" customHeight="1">
      <c r="A1599" s="1443"/>
      <c r="B1599" s="1503" t="s">
        <v>70</v>
      </c>
      <c r="C1599" s="1528" t="s">
        <v>57</v>
      </c>
      <c r="D1599" s="1529"/>
      <c r="E1599" s="1720">
        <f>'Result Entry'!$L$7</f>
        <v>10.0</v>
      </c>
      <c r="F1599" s="1721">
        <f>'Result Entry'!$M$7</f>
        <v>10.0</v>
      </c>
      <c r="G1599" s="1722">
        <f t="shared" si="132" ref="G1599:G1604">SUM(E1599:F1599)</f>
        <v>20.0</v>
      </c>
      <c r="H1599" s="1723">
        <f>'Result Entry'!$AU$7</f>
        <v>70.0</v>
      </c>
      <c r="I1599" s="1724"/>
      <c r="J1599" s="1725">
        <f>'Result Entry'!$AY$7</f>
        <v>100.0</v>
      </c>
      <c r="K1599" s="1724"/>
      <c r="L1599" s="1722">
        <f t="shared" si="133" ref="L1599:L1604">SUM(H1599,J1599)</f>
        <v>170.0</v>
      </c>
      <c r="M1599" s="1726">
        <f t="shared" si="134" ref="M1599:M1604">SUM(G1599,L1599)</f>
        <v>190.0</v>
      </c>
      <c r="N1599" s="1727"/>
    </row>
    <row r="1600" spans="8:8" s="1538" ht="54.0" customFormat="1" customHeight="1">
      <c r="A1600" s="1443"/>
      <c r="B1600" s="1539" t="s">
        <v>70</v>
      </c>
      <c r="C1600" s="1540" t="str">
        <f>'Result Entry'!$L$3</f>
        <v>HINDI Comp.</v>
      </c>
      <c r="D1600" s="1541"/>
      <c r="E1600" s="1728">
        <f>IF($J1588="TC",0,IF($J1588="Nso",0,VLOOKUP($A1585,'Result Entry'!$B$9:$FW$108,11,0)))</f>
        <v>0.0</v>
      </c>
      <c r="F1600" s="1729">
        <f>IF($J1588="TC",0,IF($J1588="Nso",0,VLOOKUP($A1585,'Result Entry'!$B$9:$FW$108,12,0)))</f>
        <v>0.0</v>
      </c>
      <c r="G1600" s="1730">
        <f t="shared" si="132"/>
        <v>0.0</v>
      </c>
      <c r="H1600" s="1677">
        <f>IF($J1588="TC",0,IF($J1588="Nso",0,VLOOKUP($A1585,'Result Entry'!$B$9:$FW$108,16,0)))</f>
        <v>0.0</v>
      </c>
      <c r="I1600" s="1731"/>
      <c r="J1600" s="1732">
        <f>IF($J1588="TC",0,IF($J1588="Nso",0,VLOOKUP($A1585,'Result Entry'!$B$9:$FW$108,19,0)))</f>
        <v>0.0</v>
      </c>
      <c r="K1600" s="1731"/>
      <c r="L1600" s="1733">
        <f t="shared" si="133"/>
        <v>0.0</v>
      </c>
      <c r="M1600" s="1734">
        <f t="shared" si="134"/>
        <v>0.0</v>
      </c>
      <c r="N1600" s="1735" t="str">
        <f>IF($J1588="TC",0,IF($J1588="Nso",0,VLOOKUP($A1585,'Result Entry'!$B$9:$FW$108,24,0)))</f>
        <v/>
      </c>
    </row>
    <row r="1601" spans="8:8" s="1538" ht="54.0" customFormat="1" customHeight="1">
      <c r="A1601" s="1443"/>
      <c r="B1601" s="1539" t="s">
        <v>70</v>
      </c>
      <c r="C1601" s="1551" t="str">
        <f>'Result Entry'!$Z$3</f>
        <v>ENGLISH Comp.</v>
      </c>
      <c r="D1601" s="1552"/>
      <c r="E1601" s="1728">
        <f>IF($J1588="TC",0,IF($J1588="Nso",0,VLOOKUP($A1585,'Result Entry'!$B$9:$FW$108,25,0)))</f>
        <v>0.0</v>
      </c>
      <c r="F1601" s="1729">
        <f>IF($J1588="TC",0,IF($J1588="Nso",0,VLOOKUP($A1585,'Result Entry'!$B$9:$FW$108,26,0)))</f>
        <v>0.0</v>
      </c>
      <c r="G1601" s="1736">
        <f t="shared" si="132"/>
        <v>0.0</v>
      </c>
      <c r="H1601" s="1683">
        <f>IF($J1588="TC",0,IF($J1588="Nso",0,VLOOKUP($A1585,'Result Entry'!$B$9:$FW$108,30,0)))</f>
        <v>0.0</v>
      </c>
      <c r="I1601" s="1737"/>
      <c r="J1601" s="1738">
        <f>IF($J1588="TC",0,IF($J1588="Nso",0,VLOOKUP($A1585,'Result Entry'!$B$9:$FW$108,33,0)))</f>
        <v>0.0</v>
      </c>
      <c r="K1601" s="1737"/>
      <c r="L1601" s="1733">
        <f t="shared" si="133"/>
        <v>0.0</v>
      </c>
      <c r="M1601" s="1734">
        <f t="shared" si="134"/>
        <v>0.0</v>
      </c>
      <c r="N1601" s="1735" t="str">
        <f>IF($J1588="TC",0,IF($J1588="Nso",0,VLOOKUP($A1585,'Result Entry'!$B$9:$FW$108,38,0)))</f>
        <v/>
      </c>
    </row>
    <row r="1602" spans="8:8" s="1538" ht="54.0" customFormat="1" customHeight="1">
      <c r="A1602" s="1443"/>
      <c r="B1602" s="1539" t="s">
        <v>70</v>
      </c>
      <c r="C1602" s="1551" t="str">
        <f>'Result Entry'!$AO$3</f>
        <v>PHYSICS</v>
      </c>
      <c r="D1602" s="1552"/>
      <c r="E1602" s="1728">
        <f>IF($J1588="TC",0,IF($J1588="Nso",0,VLOOKUP($A1585,'Result Entry'!$B$9:$FW$108,39,0)))</f>
        <v>0.0</v>
      </c>
      <c r="F1602" s="1729">
        <f>IF($J1588="TC",0,IF($J1588="Nso",0,VLOOKUP($A1585,'Result Entry'!$B$9:$FW$108,40,0)))</f>
        <v>0.0</v>
      </c>
      <c r="G1602" s="1736">
        <f t="shared" si="132"/>
        <v>0.0</v>
      </c>
      <c r="H1602" s="1683">
        <f>IF($J1588="TC",0,IF($J1588="Nso",0,VLOOKUP($A1585,'Result Entry'!$B$9:$FW$108,45,0)))</f>
        <v>0.0</v>
      </c>
      <c r="I1602" s="1737"/>
      <c r="J1602" s="1738">
        <f>IF($J1588="TC",0,IF($J1588="Nso",0,VLOOKUP($A1585,'Result Entry'!$B$9:$FW$108,49,0)))</f>
        <v>0.0</v>
      </c>
      <c r="K1602" s="1737"/>
      <c r="L1602" s="1733">
        <f t="shared" si="133"/>
        <v>0.0</v>
      </c>
      <c r="M1602" s="1734">
        <f t="shared" si="134"/>
        <v>0.0</v>
      </c>
      <c r="N1602" s="1735" t="str">
        <f>IF($J1588="TC",0,IF($J1588="Nso",0,VLOOKUP($A1585,'Result Entry'!$B$9:$FW$108,54,0)))</f>
        <v/>
      </c>
    </row>
    <row r="1603" spans="8:8" s="1538" ht="54.0" customFormat="1" customHeight="1">
      <c r="A1603" s="1443"/>
      <c r="B1603" s="1539" t="s">
        <v>70</v>
      </c>
      <c r="C1603" s="1551" t="str">
        <f>'Result Entry'!$BF$3</f>
        <v>CHEMISTRY</v>
      </c>
      <c r="D1603" s="1552"/>
      <c r="E1603" s="1728" t="str">
        <f>IF($J1588="TC",0,IF($J1588="Nso",0,VLOOKUP($A1585,'Result Entry'!$B$9:$FW$108,55,0)))</f>
        <v/>
      </c>
      <c r="F1603" s="1729">
        <f>IF($J1588="TC",0,IF($J1588="Nso",0,VLOOKUP($A1585,'Result Entry'!$B$9:$FW$108,56,0)))</f>
        <v>0.0</v>
      </c>
      <c r="G1603" s="1736">
        <f t="shared" si="132"/>
        <v>0.0</v>
      </c>
      <c r="H1603" s="1683">
        <f>IF($J1588="TC",0,IF($J1588="Nso",0,VLOOKUP($A1585,'Result Entry'!$B$9:$FW$108,61,0)))</f>
        <v>0.0</v>
      </c>
      <c r="I1603" s="1737"/>
      <c r="J1603" s="1738">
        <f>IF($J1588="TC",0,IF($J1588="Nso",0,VLOOKUP($A1585,'Result Entry'!$B$9:$FW$108,65,0)))</f>
        <v>0.0</v>
      </c>
      <c r="K1603" s="1737"/>
      <c r="L1603" s="1733">
        <f t="shared" si="133"/>
        <v>0.0</v>
      </c>
      <c r="M1603" s="1734">
        <f t="shared" si="134"/>
        <v>0.0</v>
      </c>
      <c r="N1603" s="1735" t="str">
        <f>IF($J1588="TC",0,IF($J1588="Nso",0,VLOOKUP($A1585,'Result Entry'!$B$9:$FW$108,70,0)))</f>
        <v/>
      </c>
    </row>
    <row r="1604" spans="8:8" s="1538" ht="54.0" customFormat="1" customHeight="1">
      <c r="A1604" s="1443"/>
      <c r="B1604" s="1539" t="s">
        <v>70</v>
      </c>
      <c r="C1604" s="1551" t="str">
        <f>'Result Entry'!$BW$3</f>
        <v>BIOLOGY</v>
      </c>
      <c r="D1604" s="1552"/>
      <c r="E1604" s="1739" t="str">
        <f>IF($J1588="TC",0,IF($J1588="Nso",0,VLOOKUP($A1585,'Result Entry'!$B$9:$FW$108,71,0)))</f>
        <v/>
      </c>
      <c r="F1604" s="1740" t="str">
        <f>IF($J1588="TC",0,IF($J1588="Nso",0,VLOOKUP($A1585,'Result Entry'!$B$9:$FW$108,72,0)))</f>
        <v/>
      </c>
      <c r="G1604" s="1741">
        <f t="shared" si="132"/>
        <v>0.0</v>
      </c>
      <c r="H1604" s="1742">
        <f>IF($J1588="TC",0,IF($J1588="Nso",0,VLOOKUP($A1585,'Result Entry'!$B$9:$FW$108,77,0)))</f>
        <v>0.0</v>
      </c>
      <c r="I1604" s="1743"/>
      <c r="J1604" s="1744">
        <f>IF($J1588="TC",0,IF($J1588="Nso",0,VLOOKUP($A1585,'Result Entry'!$B$9:$FW$108,81,0)))</f>
        <v>0.0</v>
      </c>
      <c r="K1604" s="1743"/>
      <c r="L1604" s="1745">
        <f t="shared" si="133"/>
        <v>0.0</v>
      </c>
      <c r="M1604" s="1746">
        <f t="shared" si="134"/>
        <v>0.0</v>
      </c>
      <c r="N1604" s="1735">
        <f>IF($J1588="TC",0,IF($J1588="Nso",0,VLOOKUP($A1585,'Result Entry'!$B$9:$FW$108,86,0)))</f>
        <v>0.0</v>
      </c>
    </row>
    <row r="1605" spans="8:8" ht="39.75" customHeight="1">
      <c r="A1605" s="1443"/>
      <c r="B1605" s="1503" t="s">
        <v>70</v>
      </c>
      <c r="C1605" s="1565" t="s">
        <v>78</v>
      </c>
      <c r="D1605" s="1566"/>
      <c r="E1605" s="1567"/>
      <c r="F1605" s="1747" t="s">
        <v>79</v>
      </c>
      <c r="G1605" s="1748"/>
      <c r="H1605" s="1747" t="s">
        <v>80</v>
      </c>
      <c r="I1605" s="1749"/>
      <c r="J1605" s="1750" t="s">
        <v>42</v>
      </c>
      <c r="K1605" s="1797" t="s">
        <v>92</v>
      </c>
      <c r="L1605" s="1752" t="s">
        <v>40</v>
      </c>
      <c r="M1605" s="1753"/>
      <c r="N1605" s="1754" t="s">
        <v>44</v>
      </c>
    </row>
    <row r="1606" spans="8:8" ht="39.75" customHeight="1">
      <c r="A1606" s="1443"/>
      <c r="B1606" s="1503" t="s">
        <v>70</v>
      </c>
      <c r="C1606" s="1577"/>
      <c r="D1606" s="1578"/>
      <c r="E1606" s="1579"/>
      <c r="F1606" s="1755">
        <f>IF($J1588="TC",0,IF($J1588="Nso",0,VLOOKUP($A1585,'Result Entry'!$B$9:$FW$108,146,0)))</f>
        <v>0.0</v>
      </c>
      <c r="G1606" s="1756"/>
      <c r="H1606" s="1757">
        <f>IF($J1588="TC",0,IF($J1588="Nso",0,VLOOKUP($A1585,'Result Entry'!$B$9:$FW$108,147,0)))</f>
        <v>0.0</v>
      </c>
      <c r="I1606" s="1758"/>
      <c r="J1606" s="1584">
        <f>IF($J1588="TC",0,IF($J1588="Nso",0,VLOOKUP($A1585,'Result Entry'!$B$9:$FW$108,148,0)))</f>
        <v>0.0</v>
      </c>
      <c r="K1606" s="1759" t="str">
        <f>IF($J1588="TC",0,IF($J1588="Nso",0,VLOOKUP($A1585,'Result Entry'!$B$9:$FW$108,149,0)))</f>
        <v/>
      </c>
      <c r="L1606" s="1586">
        <f>IF($J1588="TC",0,IF($J1588="Nso",0,VLOOKUP($A1585,'Result Entry'!$B$9:$FW$108,150,0)))</f>
        <v>0.0</v>
      </c>
      <c r="M1606" s="1587"/>
      <c r="N1606" s="1588">
        <f>IF($J1588="TC",0,IF($J1588="Nso",0,VLOOKUP($A1585,'Result Entry'!$B$9:$FW$108,152,0)))</f>
        <v>0.0</v>
      </c>
    </row>
    <row r="1607" spans="8:8" ht="39.75" customHeight="1">
      <c r="A1607" s="1443"/>
      <c r="B1607" s="1503" t="s">
        <v>70</v>
      </c>
      <c r="C1607" s="1589" t="s">
        <v>59</v>
      </c>
      <c r="D1607" s="1590"/>
      <c r="E1607" s="1590"/>
      <c r="F1607" s="1590"/>
      <c r="G1607" s="1590"/>
      <c r="H1607" s="1591"/>
      <c r="I1607" s="1592" t="s">
        <v>60</v>
      </c>
      <c r="J1607" s="1593"/>
      <c r="K1607" s="1760">
        <f>VLOOKUP($A1585,'Result Entry'!$B$9:$FW$108,143,0)</f>
        <v>0.0</v>
      </c>
      <c r="L1607" s="1761"/>
      <c r="M1607" s="1596" t="s">
        <v>38</v>
      </c>
      <c r="N1607" s="1597"/>
    </row>
    <row r="1608" spans="8:8" ht="39.75" customHeight="1">
      <c r="A1608" s="1443"/>
      <c r="B1608" s="1503" t="s">
        <v>70</v>
      </c>
      <c r="C1608" s="1598" t="s">
        <v>55</v>
      </c>
      <c r="D1608" s="1599"/>
      <c r="E1608" s="1599"/>
      <c r="F1608" s="1600" t="s">
        <v>158</v>
      </c>
      <c r="G1608" s="1601"/>
      <c r="H1608" s="1602" t="s">
        <v>48</v>
      </c>
      <c r="I1608" s="1603" t="s">
        <v>61</v>
      </c>
      <c r="J1608" s="1604"/>
      <c r="K1608" s="1762">
        <f>VLOOKUP($A1585,'Result Entry'!$B$9:$FW$108,144,0)</f>
        <v>0.0</v>
      </c>
      <c r="L1608" s="1763"/>
      <c r="M1608" s="1607">
        <f>VLOOKUP($A1585,'Result Entry'!$B$9:$FW$108,145,0)</f>
        <v>0.0</v>
      </c>
      <c r="N1608" s="1608"/>
    </row>
    <row r="1609" spans="8:8" ht="39.75" customHeight="1">
      <c r="A1609" s="1443"/>
      <c r="B1609" s="1503" t="s">
        <v>70</v>
      </c>
      <c r="C1609" s="1598"/>
      <c r="D1609" s="1599"/>
      <c r="E1609" s="1599"/>
      <c r="F1609" s="1609"/>
      <c r="G1609" s="1610"/>
      <c r="H1609" s="1611" t="s">
        <v>100</v>
      </c>
      <c r="I1609" s="1612" t="s">
        <v>62</v>
      </c>
      <c r="J1609" s="1613"/>
      <c r="K1609" s="1764">
        <f>IF($J1588="TC","Transferred",IF($J1588="Nso","NameSeparated",VLOOKUP($A1585,'Result Entry'!$B$9:$FW$108,153,0)))</f>
        <v>0.0</v>
      </c>
      <c r="L1609" s="1764"/>
      <c r="M1609" s="1764"/>
      <c r="N1609" s="1765"/>
    </row>
    <row r="1610" spans="8:8" ht="39.75" customHeight="1">
      <c r="A1610" s="1443"/>
      <c r="B1610" s="1503" t="s">
        <v>70</v>
      </c>
      <c r="C1610" s="1766" t="str">
        <f>'Result Entry'!$DU$3</f>
        <v>Foundation Of Information Tech.</v>
      </c>
      <c r="D1610" s="1767"/>
      <c r="E1610" s="1768"/>
      <c r="F1610" s="1769" t="str">
        <f>IF($J1588="TC",0,IF($J1588="Nso",0,VLOOKUP($A1585,'Result Entry'!$B$9:$GS$108,170,0)))</f>
        <v/>
      </c>
      <c r="G1610" s="1769"/>
      <c r="H1610" s="1770">
        <f>IF($J1588="TC",0,IF($J1588="Nso",0,VLOOKUP($A1585,'Result Entry'!$B$9:$GS$108,112,0)))</f>
        <v>0.0</v>
      </c>
      <c r="I1610" s="1621" t="s">
        <v>72</v>
      </c>
      <c r="J1610" s="1622"/>
      <c r="K1610" s="1771">
        <f>'Result Entry'!$T$2</f>
        <v>45041.0</v>
      </c>
      <c r="L1610" s="1772"/>
      <c r="M1610" s="1772"/>
      <c r="N1610" s="1773"/>
    </row>
    <row r="1611" spans="8:8" ht="39.75" customHeight="1">
      <c r="A1611" s="1443"/>
      <c r="B1611" s="1503" t="s">
        <v>70</v>
      </c>
      <c r="C1611" s="1774" t="str">
        <f>'Result Entry'!$EI$3</f>
        <v>G.I.A.I.-II</v>
      </c>
      <c r="D1611" s="1775"/>
      <c r="E1611" s="1776"/>
      <c r="F1611" s="1769" t="str">
        <f>IF($J1588="TC",0,IF($J1588="Nso",0,VLOOKUP($A1585,'Result Entry'!$B$9:$GS$108,174,0)))</f>
        <v/>
      </c>
      <c r="G1611" s="1769"/>
      <c r="H1611" s="1770">
        <f>IF($J1588="TC",0,IF($J1588="Nso",0,VLOOKUP($A1585,'Result Entry'!$B$9:$GS$108,124,0)))</f>
        <v>0.0</v>
      </c>
      <c r="I1611" s="1626"/>
      <c r="J1611" s="1627"/>
      <c r="K1611" s="1627"/>
      <c r="L1611" s="1627"/>
      <c r="M1611" s="1627"/>
      <c r="N1611" s="1628"/>
    </row>
    <row r="1612" spans="8:8" ht="39.75" customHeight="1">
      <c r="A1612" s="1443"/>
      <c r="B1612" s="1503" t="s">
        <v>70</v>
      </c>
      <c r="C1612" s="1774" t="str">
        <f>'Result Entry'!$EU$3</f>
        <v>SOC.SER.PLAN</v>
      </c>
      <c r="D1612" s="1775"/>
      <c r="E1612" s="1776"/>
      <c r="F1612" s="1769">
        <f>IF($J1588="TC",0,IF($J1588="Nso",0,VLOOKUP($A1585,'Result Entry'!$B$9:$HS$108,178,0)))</f>
        <v>0.0</v>
      </c>
      <c r="G1612" s="1769"/>
      <c r="H1612" s="1770">
        <f>IF($J1588="TC",0,IF($J1588="Nso",0,VLOOKUP($A1585,'Result Entry'!$B$9:$GS$108,136,0)))</f>
        <v>0.0</v>
      </c>
      <c r="I1612" s="1629" t="s">
        <v>175</v>
      </c>
      <c r="J1612" s="1630"/>
      <c r="K1612" s="1798"/>
      <c r="L1612" s="1799"/>
      <c r="M1612" s="1799"/>
      <c r="N1612" s="1800"/>
    </row>
    <row r="1613" spans="8:8" ht="39.75" customHeight="1">
      <c r="A1613" s="1443"/>
      <c r="B1613" s="1503" t="s">
        <v>70</v>
      </c>
      <c r="C1613" s="1774" t="str">
        <f>'Result Entry'!$FG$3</f>
        <v>Jeewan Kaushal</v>
      </c>
      <c r="D1613" s="1775"/>
      <c r="E1613" s="1776"/>
      <c r="F1613" s="1769" t="str">
        <f>IF($J1588="TC",0,IF($J1588="Nso",0,VLOOKUP($A1585,'Result Entry'!$B$9:$HS$108,182,0)))</f>
        <v/>
      </c>
      <c r="G1613" s="1769"/>
      <c r="H1613" s="1770">
        <f>IF($J1588="TC",0,IF($J1588="Nso",0,VLOOKUP($A1585,'Result Entry'!$B$9:$HS$108,136,0)))</f>
        <v>0.0</v>
      </c>
      <c r="I1613" s="1629" t="s">
        <v>149</v>
      </c>
      <c r="J1613" s="1630"/>
      <c r="K1613" s="1630"/>
      <c r="L1613" s="1630"/>
      <c r="M1613" s="1630"/>
      <c r="N1613" s="1634"/>
    </row>
    <row r="1614" spans="8:8" ht="39.75" customHeight="1">
      <c r="A1614" s="1443"/>
      <c r="B1614" s="1483" t="s">
        <v>70</v>
      </c>
      <c r="C1614" s="1777" t="s">
        <v>181</v>
      </c>
      <c r="D1614" s="1778"/>
      <c r="E1614" s="1779"/>
      <c r="F1614" s="1780" t="s">
        <v>182</v>
      </c>
      <c r="G1614" s="1781"/>
      <c r="H1614" s="1782" t="s">
        <v>31</v>
      </c>
      <c r="I1614" s="1629" t="s">
        <v>176</v>
      </c>
      <c r="J1614" s="1630"/>
      <c r="K1614" s="1630"/>
      <c r="L1614" s="1630"/>
      <c r="M1614" s="1630"/>
      <c r="N1614" s="1634"/>
    </row>
    <row r="1615" spans="8:8" ht="39.75" customHeight="1">
      <c r="A1615" s="1443"/>
      <c r="B1615" s="1483" t="s">
        <v>70</v>
      </c>
      <c r="C1615" s="1783"/>
      <c r="D1615" s="1784"/>
      <c r="E1615" s="1785"/>
      <c r="F1615" s="1786" t="s">
        <v>183</v>
      </c>
      <c r="G1615" s="1787"/>
      <c r="H1615" s="1788" t="s">
        <v>180</v>
      </c>
      <c r="I1615" s="1647" t="s">
        <v>68</v>
      </c>
      <c r="J1615" s="1648"/>
      <c r="K1615" s="1648"/>
      <c r="L1615" s="1648"/>
      <c r="M1615" s="1648"/>
      <c r="N1615" s="1649"/>
    </row>
    <row r="1616" spans="8:8" ht="39.75" customHeight="1">
      <c r="A1616" s="1443"/>
      <c r="B1616" s="1483" t="s">
        <v>70</v>
      </c>
      <c r="C1616" s="1783"/>
      <c r="D1616" s="1784"/>
      <c r="E1616" s="1785"/>
      <c r="F1616" s="1786" t="s">
        <v>186</v>
      </c>
      <c r="G1616" s="1787"/>
      <c r="H1616" s="1788" t="s">
        <v>63</v>
      </c>
      <c r="I1616" s="1650"/>
      <c r="J1616" s="1651"/>
      <c r="K1616" s="1651"/>
      <c r="L1616" s="1651"/>
      <c r="M1616" s="1651"/>
      <c r="N1616" s="1652"/>
    </row>
    <row r="1617" spans="8:8" ht="39.75" customHeight="1">
      <c r="A1617" s="1443"/>
      <c r="B1617" s="1483" t="s">
        <v>70</v>
      </c>
      <c r="C1617" s="1783"/>
      <c r="D1617" s="1784"/>
      <c r="E1617" s="1785"/>
      <c r="F1617" s="1786" t="s">
        <v>187</v>
      </c>
      <c r="G1617" s="1787"/>
      <c r="H1617" s="1788" t="s">
        <v>64</v>
      </c>
      <c r="I1617" s="1650"/>
      <c r="J1617" s="1651"/>
      <c r="K1617" s="1651"/>
      <c r="L1617" s="1651"/>
      <c r="M1617" s="1651"/>
      <c r="N1617" s="1652"/>
    </row>
    <row r="1618" spans="8:8" ht="39.75" customHeight="1">
      <c r="A1618" s="1443"/>
      <c r="B1618" s="1483" t="s">
        <v>70</v>
      </c>
      <c r="C1618" s="1783"/>
      <c r="D1618" s="1784"/>
      <c r="E1618" s="1785"/>
      <c r="F1618" s="1786" t="s">
        <v>184</v>
      </c>
      <c r="G1618" s="1787"/>
      <c r="H1618" s="1788" t="s">
        <v>66</v>
      </c>
      <c r="I1618" s="1653" t="s">
        <v>81</v>
      </c>
      <c r="J1618" s="1654"/>
      <c r="K1618" s="1654"/>
      <c r="L1618" s="1654"/>
      <c r="M1618" s="1654"/>
      <c r="N1618" s="1655"/>
    </row>
    <row r="1619" spans="8:8" ht="39.75" customHeight="1">
      <c r="A1619" s="1443"/>
      <c r="B1619" s="1656" t="s">
        <v>70</v>
      </c>
      <c r="C1619" s="1789"/>
      <c r="D1619" s="1790"/>
      <c r="E1619" s="1791"/>
      <c r="F1619" s="1792" t="s">
        <v>185</v>
      </c>
      <c r="G1619" s="1793"/>
      <c r="H1619" s="1794" t="s">
        <v>65</v>
      </c>
      <c r="I1619" s="1663"/>
      <c r="J1619" s="1664"/>
      <c r="K1619" s="1664"/>
      <c r="L1619" s="1664"/>
      <c r="M1619" s="1664"/>
      <c r="N1619" s="1665"/>
    </row>
    <row r="1620" spans="8:8" s="927" ht="123.75" customFormat="1" customHeight="1">
      <c r="A1620" s="1439"/>
      <c r="B1620" s="1795"/>
      <c r="C1620" s="1796"/>
      <c r="D1620" s="1796"/>
      <c r="E1620" s="1796"/>
      <c r="F1620" s="1796"/>
      <c r="G1620" s="1796"/>
      <c r="H1620" s="1796"/>
      <c r="I1620" s="1796"/>
      <c r="J1620" s="1796"/>
      <c r="K1620" s="1796"/>
      <c r="L1620" s="1796"/>
      <c r="M1620" s="1796"/>
      <c r="N1620" s="1796"/>
    </row>
    <row r="1621" spans="8:8" ht="24.75" customHeight="1">
      <c r="A1621" s="1441">
        <f>A1585+1</f>
        <v>46.0</v>
      </c>
      <c r="B1621" s="1442" t="s">
        <v>51</v>
      </c>
      <c r="C1621" s="1442"/>
      <c r="D1621" s="1442"/>
      <c r="E1621" s="1442"/>
      <c r="F1621" s="1442"/>
      <c r="G1621" s="1442"/>
      <c r="H1621" s="1442"/>
      <c r="I1621" s="1442"/>
      <c r="J1621" s="1442"/>
      <c r="K1621" s="1442"/>
      <c r="L1621" s="1442"/>
      <c r="M1621" s="1442"/>
      <c r="N1621" s="1442"/>
    </row>
    <row r="1622" spans="8:8" ht="62.25" customHeight="1">
      <c r="A1622" s="1443"/>
      <c r="B1622" s="1444"/>
      <c r="C1622" s="1445"/>
      <c r="D1622" s="1671" t="str">
        <f>Master!$E$8</f>
        <v>Govt. Sr. Secondary School </v>
      </c>
      <c r="E1622" s="1672"/>
      <c r="F1622" s="1672"/>
      <c r="G1622" s="1672"/>
      <c r="H1622" s="1672"/>
      <c r="I1622" s="1672"/>
      <c r="J1622" s="1672"/>
      <c r="K1622" s="1672"/>
      <c r="L1622" s="1672"/>
      <c r="M1622" s="1672"/>
      <c r="N1622" s="1673"/>
    </row>
    <row r="1623" spans="8:8" ht="33.0" customHeight="1">
      <c r="A1623" s="1443"/>
      <c r="B1623" s="1449"/>
      <c r="C1623" s="1450"/>
      <c r="D1623" s="1451" t="str">
        <f>Master!$E$11</f>
        <v>P.S.-Bapini (Jodhpur)</v>
      </c>
      <c r="E1623" s="1452"/>
      <c r="F1623" s="1452"/>
      <c r="G1623" s="1452"/>
      <c r="H1623" s="1452"/>
      <c r="I1623" s="1452"/>
      <c r="J1623" s="1452"/>
      <c r="K1623" s="1452"/>
      <c r="L1623" s="1452"/>
      <c r="M1623" s="1452"/>
      <c r="N1623" s="1453"/>
    </row>
    <row r="1624" spans="8:8" ht="30.0" customHeight="1">
      <c r="A1624" s="1443"/>
      <c r="B1624" s="1454"/>
      <c r="C1624" s="1455" t="s">
        <v>151</v>
      </c>
      <c r="D1624" s="1456"/>
      <c r="E1624" s="1456"/>
      <c r="F1624" s="1456"/>
      <c r="G1624" s="1457"/>
      <c r="H1624" s="1458" t="s">
        <v>128</v>
      </c>
      <c r="I1624" s="1458"/>
      <c r="J1624" s="1674">
        <f>VLOOKUP(A1621,'Result Entry'!$B$6:$K$108,6,0)</f>
        <v>0.0</v>
      </c>
      <c r="K1624" s="1460" t="s">
        <v>69</v>
      </c>
      <c r="L1624" s="1461"/>
      <c r="M1624" s="1462">
        <f>Master!$E$14</f>
        <v>8.151106901E9</v>
      </c>
      <c r="N1624" s="1463"/>
    </row>
    <row r="1625" spans="8:8" ht="30.0" customHeight="1">
      <c r="A1625" s="1443"/>
      <c r="B1625" s="1464"/>
      <c r="C1625" s="1465"/>
      <c r="D1625" s="1466"/>
      <c r="E1625" s="1466"/>
      <c r="F1625" s="1466"/>
      <c r="G1625" s="1467"/>
      <c r="H1625" s="1468"/>
      <c r="I1625" s="1468"/>
      <c r="J1625" s="1675"/>
      <c r="K1625" s="1470" t="s">
        <v>67</v>
      </c>
      <c r="L1625" s="1471"/>
      <c r="M1625" s="1472"/>
      <c r="N1625" s="1473"/>
      <c r="O1625" s="23" t="s">
        <v>157</v>
      </c>
    </row>
    <row r="1626" spans="8:8" ht="30.0" customHeight="1">
      <c r="A1626" s="1443"/>
      <c r="B1626" s="1464"/>
      <c r="C1626" s="1474"/>
      <c r="D1626" s="1475"/>
      <c r="E1626" s="1475"/>
      <c r="F1626" s="1475"/>
      <c r="G1626" s="1476"/>
      <c r="H1626" s="1477"/>
      <c r="I1626" s="1477"/>
      <c r="J1626" s="1676"/>
      <c r="K1626" s="1479" t="s">
        <v>52</v>
      </c>
      <c r="L1626" s="1480"/>
      <c r="M1626" s="1481" t="str">
        <f>Master!$E$6</f>
        <v>2022-23</v>
      </c>
      <c r="N1626" s="1482"/>
    </row>
    <row r="1627" spans="8:8" ht="39.75" customHeight="1">
      <c r="A1627" s="1443"/>
      <c r="B1627" s="1483" t="s">
        <v>70</v>
      </c>
      <c r="C1627" s="1677" t="s">
        <v>21</v>
      </c>
      <c r="D1627" s="1678"/>
      <c r="E1627" s="1678"/>
      <c r="F1627" s="1679"/>
      <c r="G1627" s="1680" t="s">
        <v>150</v>
      </c>
      <c r="H1627" s="1681">
        <f>VLOOKUP($A1621,'Result Entry'!$B$9:$FW$108,4,0)</f>
        <v>0.0</v>
      </c>
      <c r="I1627" s="1681"/>
      <c r="J1627" s="1681"/>
      <c r="K1627" s="1681"/>
      <c r="L1627" s="1681"/>
      <c r="M1627" s="1681"/>
      <c r="N1627" s="1682"/>
    </row>
    <row r="1628" spans="8:8" ht="39.75" customHeight="1">
      <c r="A1628" s="1443"/>
      <c r="B1628" s="1483" t="s">
        <v>70</v>
      </c>
      <c r="C1628" s="1683" t="s">
        <v>23</v>
      </c>
      <c r="D1628" s="1684"/>
      <c r="E1628" s="1684"/>
      <c r="F1628" s="1685"/>
      <c r="G1628" s="1686" t="s">
        <v>150</v>
      </c>
      <c r="H1628" s="1687">
        <f>VLOOKUP($A1621,'Result Entry'!$B$9:$FW$108,7,0)</f>
        <v>0.0</v>
      </c>
      <c r="I1628" s="1687"/>
      <c r="J1628" s="1687"/>
      <c r="K1628" s="1687"/>
      <c r="L1628" s="1687"/>
      <c r="M1628" s="1687"/>
      <c r="N1628" s="1688"/>
    </row>
    <row r="1629" spans="8:8" ht="39.75" customHeight="1">
      <c r="A1629" s="1443"/>
      <c r="B1629" s="1483" t="s">
        <v>70</v>
      </c>
      <c r="C1629" s="1683" t="s">
        <v>24</v>
      </c>
      <c r="D1629" s="1684"/>
      <c r="E1629" s="1684"/>
      <c r="F1629" s="1685"/>
      <c r="G1629" s="1686" t="s">
        <v>150</v>
      </c>
      <c r="H1629" s="1687">
        <f>VLOOKUP($A1621,'Result Entry'!$B$9:$FW$108,8,0)</f>
        <v>0.0</v>
      </c>
      <c r="I1629" s="1687"/>
      <c r="J1629" s="1687"/>
      <c r="K1629" s="1687"/>
      <c r="L1629" s="1687"/>
      <c r="M1629" s="1687"/>
      <c r="N1629" s="1688"/>
    </row>
    <row r="1630" spans="8:8" ht="39.75" customHeight="1">
      <c r="A1630" s="1443"/>
      <c r="B1630" s="1483" t="s">
        <v>70</v>
      </c>
      <c r="C1630" s="1683" t="s">
        <v>53</v>
      </c>
      <c r="D1630" s="1684"/>
      <c r="E1630" s="1684"/>
      <c r="F1630" s="1685"/>
      <c r="G1630" s="1686" t="s">
        <v>150</v>
      </c>
      <c r="H1630" s="1687">
        <f>VLOOKUP($A1621,'Result Entry'!$B$9:$FW$108,9,0)</f>
        <v>0.0</v>
      </c>
      <c r="I1630" s="1687"/>
      <c r="J1630" s="1687"/>
      <c r="K1630" s="1687"/>
      <c r="L1630" s="1687"/>
      <c r="M1630" s="1687"/>
      <c r="N1630" s="1688"/>
    </row>
    <row r="1631" spans="8:8" ht="39.75" customHeight="1">
      <c r="A1631" s="1443"/>
      <c r="B1631" s="1483" t="s">
        <v>70</v>
      </c>
      <c r="C1631" s="1683" t="s">
        <v>54</v>
      </c>
      <c r="D1631" s="1684"/>
      <c r="E1631" s="1684"/>
      <c r="F1631" s="1685"/>
      <c r="G1631" s="1686" t="s">
        <v>150</v>
      </c>
      <c r="H1631" s="1689" t="str">
        <f>CONCATENATE('Result Entry'!$G$4,'Result Entry'!$J$4)</f>
        <v>11(A)</v>
      </c>
      <c r="I1631" s="1687"/>
      <c r="J1631" s="1687"/>
      <c r="K1631" s="1687"/>
      <c r="L1631" s="1687"/>
      <c r="M1631" s="1687"/>
      <c r="N1631" s="1688"/>
    </row>
    <row r="1632" spans="8:8" ht="39.75" customHeight="1">
      <c r="A1632" s="1443"/>
      <c r="B1632" s="1483" t="s">
        <v>70</v>
      </c>
      <c r="C1632" s="1690" t="s">
        <v>26</v>
      </c>
      <c r="D1632" s="1691"/>
      <c r="E1632" s="1691"/>
      <c r="F1632" s="1692"/>
      <c r="G1632" s="1693" t="s">
        <v>150</v>
      </c>
      <c r="H1632" s="1694">
        <f>VLOOKUP($A1621,'Result Entry'!$B$9:$FW$108,10,0)</f>
        <v>0.0</v>
      </c>
      <c r="I1632" s="1694"/>
      <c r="J1632" s="1694"/>
      <c r="K1632" s="1694"/>
      <c r="L1632" s="1694"/>
      <c r="M1632" s="1694"/>
      <c r="N1632" s="1695"/>
    </row>
    <row r="1633" spans="8:8" ht="30.0" customHeight="1">
      <c r="A1633" s="1443"/>
      <c r="B1633" s="1503" t="s">
        <v>70</v>
      </c>
      <c r="C1633" s="1696" t="s">
        <v>168</v>
      </c>
      <c r="D1633" s="1697"/>
      <c r="E1633" s="1698" t="s">
        <v>73</v>
      </c>
      <c r="F1633" s="1699" t="s">
        <v>74</v>
      </c>
      <c r="G1633" s="1700" t="s">
        <v>169</v>
      </c>
      <c r="H1633" s="1701" t="s">
        <v>56</v>
      </c>
      <c r="I1633" s="1702"/>
      <c r="J1633" s="1703" t="s">
        <v>85</v>
      </c>
      <c r="K1633" s="1704"/>
      <c r="L1633" s="1705" t="s">
        <v>170</v>
      </c>
      <c r="M1633" s="1706" t="s">
        <v>77</v>
      </c>
      <c r="N1633" s="1707" t="s">
        <v>99</v>
      </c>
    </row>
    <row r="1634" spans="8:8" ht="30.0" customHeight="1">
      <c r="A1634" s="1443"/>
      <c r="B1634" s="1503"/>
      <c r="C1634" s="1708"/>
      <c r="D1634" s="1709"/>
      <c r="E1634" s="1710"/>
      <c r="F1634" s="1711"/>
      <c r="G1634" s="1712"/>
      <c r="H1634" s="1713"/>
      <c r="I1634" s="1714"/>
      <c r="J1634" s="1715"/>
      <c r="K1634" s="1716"/>
      <c r="L1634" s="1717"/>
      <c r="M1634" s="1718"/>
      <c r="N1634" s="1719"/>
    </row>
    <row r="1635" spans="8:8" ht="39.75" customHeight="1">
      <c r="A1635" s="1443"/>
      <c r="B1635" s="1503" t="s">
        <v>70</v>
      </c>
      <c r="C1635" s="1528" t="s">
        <v>57</v>
      </c>
      <c r="D1635" s="1529"/>
      <c r="E1635" s="1720">
        <f>'Result Entry'!$L$7</f>
        <v>10.0</v>
      </c>
      <c r="F1635" s="1721">
        <f>'Result Entry'!$M$7</f>
        <v>10.0</v>
      </c>
      <c r="G1635" s="1722">
        <f t="shared" si="135" ref="G1635:G1640">SUM(E1635:F1635)</f>
        <v>20.0</v>
      </c>
      <c r="H1635" s="1723">
        <f>'Result Entry'!$AU$7</f>
        <v>70.0</v>
      </c>
      <c r="I1635" s="1724"/>
      <c r="J1635" s="1725">
        <f>'Result Entry'!$AY$7</f>
        <v>100.0</v>
      </c>
      <c r="K1635" s="1724"/>
      <c r="L1635" s="1722">
        <f t="shared" si="136" ref="L1635:L1640">SUM(H1635,J1635)</f>
        <v>170.0</v>
      </c>
      <c r="M1635" s="1726">
        <f t="shared" si="137" ref="M1635:M1640">SUM(G1635,L1635)</f>
        <v>190.0</v>
      </c>
      <c r="N1635" s="1727"/>
    </row>
    <row r="1636" spans="8:8" s="1538" ht="54.0" customFormat="1" customHeight="1">
      <c r="A1636" s="1443"/>
      <c r="B1636" s="1539" t="s">
        <v>70</v>
      </c>
      <c r="C1636" s="1540" t="str">
        <f>'Result Entry'!$L$3</f>
        <v>HINDI Comp.</v>
      </c>
      <c r="D1636" s="1541"/>
      <c r="E1636" s="1728">
        <f>IF($J1624="TC",0,IF($J1624="Nso",0,VLOOKUP($A1621,'Result Entry'!$B$9:$FW$108,11,0)))</f>
        <v>0.0</v>
      </c>
      <c r="F1636" s="1729">
        <f>IF($J1624="TC",0,IF($J1624="Nso",0,VLOOKUP($A1621,'Result Entry'!$B$9:$FW$108,12,0)))</f>
        <v>0.0</v>
      </c>
      <c r="G1636" s="1730">
        <f t="shared" si="135"/>
        <v>0.0</v>
      </c>
      <c r="H1636" s="1677">
        <f>IF($J1624="TC",0,IF($J1624="Nso",0,VLOOKUP($A1621,'Result Entry'!$B$9:$FW$108,16,0)))</f>
        <v>0.0</v>
      </c>
      <c r="I1636" s="1731"/>
      <c r="J1636" s="1732">
        <f>IF($J1624="TC",0,IF($J1624="Nso",0,VLOOKUP($A1621,'Result Entry'!$B$9:$FW$108,19,0)))</f>
        <v>0.0</v>
      </c>
      <c r="K1636" s="1731"/>
      <c r="L1636" s="1733">
        <f t="shared" si="136"/>
        <v>0.0</v>
      </c>
      <c r="M1636" s="1734">
        <f t="shared" si="137"/>
        <v>0.0</v>
      </c>
      <c r="N1636" s="1735" t="str">
        <f>IF($J1624="TC",0,IF($J1624="Nso",0,VLOOKUP($A1621,'Result Entry'!$B$9:$FW$108,24,0)))</f>
        <v/>
      </c>
    </row>
    <row r="1637" spans="8:8" s="1538" ht="54.0" customFormat="1" customHeight="1">
      <c r="A1637" s="1443"/>
      <c r="B1637" s="1539" t="s">
        <v>70</v>
      </c>
      <c r="C1637" s="1551" t="str">
        <f>'Result Entry'!$Z$3</f>
        <v>ENGLISH Comp.</v>
      </c>
      <c r="D1637" s="1552"/>
      <c r="E1637" s="1728">
        <f>IF($J1624="TC",0,IF($J1624="Nso",0,VLOOKUP($A1621,'Result Entry'!$B$9:$FW$108,25,0)))</f>
        <v>0.0</v>
      </c>
      <c r="F1637" s="1729">
        <f>IF($J1624="TC",0,IF($J1624="Nso",0,VLOOKUP($A1621,'Result Entry'!$B$9:$FW$108,26,0)))</f>
        <v>0.0</v>
      </c>
      <c r="G1637" s="1736">
        <f t="shared" si="135"/>
        <v>0.0</v>
      </c>
      <c r="H1637" s="1683">
        <f>IF($J1624="TC",0,IF($J1624="Nso",0,VLOOKUP($A1621,'Result Entry'!$B$9:$FW$108,30,0)))</f>
        <v>0.0</v>
      </c>
      <c r="I1637" s="1737"/>
      <c r="J1637" s="1738">
        <f>IF($J1624="TC",0,IF($J1624="Nso",0,VLOOKUP($A1621,'Result Entry'!$B$9:$FW$108,33,0)))</f>
        <v>0.0</v>
      </c>
      <c r="K1637" s="1737"/>
      <c r="L1637" s="1733">
        <f t="shared" si="136"/>
        <v>0.0</v>
      </c>
      <c r="M1637" s="1734">
        <f t="shared" si="137"/>
        <v>0.0</v>
      </c>
      <c r="N1637" s="1735" t="str">
        <f>IF($J1624="TC",0,IF($J1624="Nso",0,VLOOKUP($A1621,'Result Entry'!$B$9:$FW$108,38,0)))</f>
        <v/>
      </c>
    </row>
    <row r="1638" spans="8:8" s="1538" ht="54.0" customFormat="1" customHeight="1">
      <c r="A1638" s="1443"/>
      <c r="B1638" s="1539" t="s">
        <v>70</v>
      </c>
      <c r="C1638" s="1551" t="str">
        <f>'Result Entry'!$AO$3</f>
        <v>PHYSICS</v>
      </c>
      <c r="D1638" s="1552"/>
      <c r="E1638" s="1728">
        <f>IF($J1624="TC",0,IF($J1624="Nso",0,VLOOKUP($A1621,'Result Entry'!$B$9:$FW$108,39,0)))</f>
        <v>0.0</v>
      </c>
      <c r="F1638" s="1729">
        <f>IF($J1624="TC",0,IF($J1624="Nso",0,VLOOKUP($A1621,'Result Entry'!$B$9:$FW$108,40,0)))</f>
        <v>0.0</v>
      </c>
      <c r="G1638" s="1736">
        <f t="shared" si="135"/>
        <v>0.0</v>
      </c>
      <c r="H1638" s="1683">
        <f>IF($J1624="TC",0,IF($J1624="Nso",0,VLOOKUP($A1621,'Result Entry'!$B$9:$FW$108,45,0)))</f>
        <v>0.0</v>
      </c>
      <c r="I1638" s="1737"/>
      <c r="J1638" s="1738">
        <f>IF($J1624="TC",0,IF($J1624="Nso",0,VLOOKUP($A1621,'Result Entry'!$B$9:$FW$108,49,0)))</f>
        <v>0.0</v>
      </c>
      <c r="K1638" s="1737"/>
      <c r="L1638" s="1733">
        <f t="shared" si="136"/>
        <v>0.0</v>
      </c>
      <c r="M1638" s="1734">
        <f t="shared" si="137"/>
        <v>0.0</v>
      </c>
      <c r="N1638" s="1735" t="str">
        <f>IF($J1624="TC",0,IF($J1624="Nso",0,VLOOKUP($A1621,'Result Entry'!$B$9:$FW$108,54,0)))</f>
        <v/>
      </c>
    </row>
    <row r="1639" spans="8:8" s="1538" ht="54.0" customFormat="1" customHeight="1">
      <c r="A1639" s="1443"/>
      <c r="B1639" s="1539" t="s">
        <v>70</v>
      </c>
      <c r="C1639" s="1551" t="str">
        <f>'Result Entry'!$BF$3</f>
        <v>CHEMISTRY</v>
      </c>
      <c r="D1639" s="1552"/>
      <c r="E1639" s="1728" t="str">
        <f>IF($J1624="TC",0,IF($J1624="Nso",0,VLOOKUP($A1621,'Result Entry'!$B$9:$FW$108,55,0)))</f>
        <v/>
      </c>
      <c r="F1639" s="1729">
        <f>IF($J1624="TC",0,IF($J1624="Nso",0,VLOOKUP($A1621,'Result Entry'!$B$9:$FW$108,56,0)))</f>
        <v>0.0</v>
      </c>
      <c r="G1639" s="1736">
        <f t="shared" si="135"/>
        <v>0.0</v>
      </c>
      <c r="H1639" s="1683">
        <f>IF($J1624="TC",0,IF($J1624="Nso",0,VLOOKUP($A1621,'Result Entry'!$B$9:$FW$108,61,0)))</f>
        <v>0.0</v>
      </c>
      <c r="I1639" s="1737"/>
      <c r="J1639" s="1738">
        <f>IF($J1624="TC",0,IF($J1624="Nso",0,VLOOKUP($A1621,'Result Entry'!$B$9:$FW$108,65,0)))</f>
        <v>0.0</v>
      </c>
      <c r="K1639" s="1737"/>
      <c r="L1639" s="1733">
        <f t="shared" si="136"/>
        <v>0.0</v>
      </c>
      <c r="M1639" s="1734">
        <f t="shared" si="137"/>
        <v>0.0</v>
      </c>
      <c r="N1639" s="1735" t="str">
        <f>IF($J1624="TC",0,IF($J1624="Nso",0,VLOOKUP($A1621,'Result Entry'!$B$9:$FW$108,70,0)))</f>
        <v/>
      </c>
    </row>
    <row r="1640" spans="8:8" s="1538" ht="54.0" customFormat="1" customHeight="1">
      <c r="A1640" s="1443"/>
      <c r="B1640" s="1539" t="s">
        <v>70</v>
      </c>
      <c r="C1640" s="1551" t="str">
        <f>'Result Entry'!$BW$3</f>
        <v>BIOLOGY</v>
      </c>
      <c r="D1640" s="1552"/>
      <c r="E1640" s="1739" t="str">
        <f>IF($J1624="TC",0,IF($J1624="Nso",0,VLOOKUP($A1621,'Result Entry'!$B$9:$FW$108,71,0)))</f>
        <v/>
      </c>
      <c r="F1640" s="1740" t="str">
        <f>IF($J1624="TC",0,IF($J1624="Nso",0,VLOOKUP($A1621,'Result Entry'!$B$9:$FW$108,72,0)))</f>
        <v/>
      </c>
      <c r="G1640" s="1741">
        <f t="shared" si="135"/>
        <v>0.0</v>
      </c>
      <c r="H1640" s="1742">
        <f>IF($J1624="TC",0,IF($J1624="Nso",0,VLOOKUP($A1621,'Result Entry'!$B$9:$FW$108,77,0)))</f>
        <v>0.0</v>
      </c>
      <c r="I1640" s="1743"/>
      <c r="J1640" s="1744">
        <f>IF($J1624="TC",0,IF($J1624="Nso",0,VLOOKUP($A1621,'Result Entry'!$B$9:$FW$108,81,0)))</f>
        <v>0.0</v>
      </c>
      <c r="K1640" s="1743"/>
      <c r="L1640" s="1745">
        <f t="shared" si="136"/>
        <v>0.0</v>
      </c>
      <c r="M1640" s="1746">
        <f t="shared" si="137"/>
        <v>0.0</v>
      </c>
      <c r="N1640" s="1735">
        <f>IF($J1624="TC",0,IF($J1624="Nso",0,VLOOKUP($A1621,'Result Entry'!$B$9:$FW$108,86,0)))</f>
        <v>0.0</v>
      </c>
    </row>
    <row r="1641" spans="8:8" ht="39.75" customHeight="1">
      <c r="A1641" s="1443"/>
      <c r="B1641" s="1503" t="s">
        <v>70</v>
      </c>
      <c r="C1641" s="1565" t="s">
        <v>78</v>
      </c>
      <c r="D1641" s="1566"/>
      <c r="E1641" s="1567"/>
      <c r="F1641" s="1747" t="s">
        <v>79</v>
      </c>
      <c r="G1641" s="1748"/>
      <c r="H1641" s="1747" t="s">
        <v>80</v>
      </c>
      <c r="I1641" s="1749"/>
      <c r="J1641" s="1750" t="s">
        <v>42</v>
      </c>
      <c r="K1641" s="1797" t="s">
        <v>92</v>
      </c>
      <c r="L1641" s="1752" t="s">
        <v>40</v>
      </c>
      <c r="M1641" s="1753"/>
      <c r="N1641" s="1754" t="s">
        <v>44</v>
      </c>
    </row>
    <row r="1642" spans="8:8" ht="39.75" customHeight="1">
      <c r="A1642" s="1443"/>
      <c r="B1642" s="1503" t="s">
        <v>70</v>
      </c>
      <c r="C1642" s="1577"/>
      <c r="D1642" s="1578"/>
      <c r="E1642" s="1579"/>
      <c r="F1642" s="1755">
        <f>IF($J1624="TC",0,IF($J1624="Nso",0,VLOOKUP($A1621,'Result Entry'!$B$9:$FW$108,146,0)))</f>
        <v>0.0</v>
      </c>
      <c r="G1642" s="1756"/>
      <c r="H1642" s="1757">
        <f>IF($J1624="TC",0,IF($J1624="Nso",0,VLOOKUP($A1621,'Result Entry'!$B$9:$FW$108,147,0)))</f>
        <v>0.0</v>
      </c>
      <c r="I1642" s="1758"/>
      <c r="J1642" s="1584">
        <f>IF($J1624="TC",0,IF($J1624="Nso",0,VLOOKUP($A1621,'Result Entry'!$B$9:$FW$108,148,0)))</f>
        <v>0.0</v>
      </c>
      <c r="K1642" s="1759" t="str">
        <f>IF($J1624="TC",0,IF($J1624="Nso",0,VLOOKUP($A1621,'Result Entry'!$B$9:$FW$108,149,0)))</f>
        <v/>
      </c>
      <c r="L1642" s="1586">
        <f>IF($J1624="TC",0,IF($J1624="Nso",0,VLOOKUP($A1621,'Result Entry'!$B$9:$FW$108,150,0)))</f>
        <v>0.0</v>
      </c>
      <c r="M1642" s="1587"/>
      <c r="N1642" s="1588">
        <f>IF($J1624="TC",0,IF($J1624="Nso",0,VLOOKUP($A1621,'Result Entry'!$B$9:$FW$108,152,0)))</f>
        <v>0.0</v>
      </c>
    </row>
    <row r="1643" spans="8:8" ht="39.75" customHeight="1">
      <c r="A1643" s="1443"/>
      <c r="B1643" s="1503" t="s">
        <v>70</v>
      </c>
      <c r="C1643" s="1589" t="s">
        <v>59</v>
      </c>
      <c r="D1643" s="1590"/>
      <c r="E1643" s="1590"/>
      <c r="F1643" s="1590"/>
      <c r="G1643" s="1590"/>
      <c r="H1643" s="1591"/>
      <c r="I1643" s="1592" t="s">
        <v>60</v>
      </c>
      <c r="J1643" s="1593"/>
      <c r="K1643" s="1760">
        <f>VLOOKUP($A1621,'Result Entry'!$B$9:$FW$108,143,0)</f>
        <v>0.0</v>
      </c>
      <c r="L1643" s="1761"/>
      <c r="M1643" s="1596" t="s">
        <v>38</v>
      </c>
      <c r="N1643" s="1597"/>
    </row>
    <row r="1644" spans="8:8" ht="39.75" customHeight="1">
      <c r="A1644" s="1443"/>
      <c r="B1644" s="1503" t="s">
        <v>70</v>
      </c>
      <c r="C1644" s="1598" t="s">
        <v>55</v>
      </c>
      <c r="D1644" s="1599"/>
      <c r="E1644" s="1599"/>
      <c r="F1644" s="1600" t="s">
        <v>158</v>
      </c>
      <c r="G1644" s="1601"/>
      <c r="H1644" s="1602" t="s">
        <v>48</v>
      </c>
      <c r="I1644" s="1603" t="s">
        <v>61</v>
      </c>
      <c r="J1644" s="1604"/>
      <c r="K1644" s="1762">
        <f>VLOOKUP($A1621,'Result Entry'!$B$9:$FW$108,144,0)</f>
        <v>0.0</v>
      </c>
      <c r="L1644" s="1763"/>
      <c r="M1644" s="1607">
        <f>VLOOKUP($A1621,'Result Entry'!$B$9:$FW$108,145,0)</f>
        <v>0.0</v>
      </c>
      <c r="N1644" s="1608"/>
    </row>
    <row r="1645" spans="8:8" ht="39.75" customHeight="1">
      <c r="A1645" s="1443"/>
      <c r="B1645" s="1503" t="s">
        <v>70</v>
      </c>
      <c r="C1645" s="1598"/>
      <c r="D1645" s="1599"/>
      <c r="E1645" s="1599"/>
      <c r="F1645" s="1609"/>
      <c r="G1645" s="1610"/>
      <c r="H1645" s="1611" t="s">
        <v>100</v>
      </c>
      <c r="I1645" s="1612" t="s">
        <v>62</v>
      </c>
      <c r="J1645" s="1613"/>
      <c r="K1645" s="1764">
        <f>IF($J1624="TC","Transferred",IF($J1624="Nso","NameSeparated",VLOOKUP($A1621,'Result Entry'!$B$9:$FW$108,153,0)))</f>
        <v>0.0</v>
      </c>
      <c r="L1645" s="1764"/>
      <c r="M1645" s="1764"/>
      <c r="N1645" s="1765"/>
    </row>
    <row r="1646" spans="8:8" ht="39.75" customHeight="1">
      <c r="A1646" s="1443"/>
      <c r="B1646" s="1503" t="s">
        <v>70</v>
      </c>
      <c r="C1646" s="1766" t="str">
        <f>'Result Entry'!$DU$3</f>
        <v>Foundation Of Information Tech.</v>
      </c>
      <c r="D1646" s="1767"/>
      <c r="E1646" s="1768"/>
      <c r="F1646" s="1769" t="str">
        <f>IF($J1624="TC",0,IF($J1624="Nso",0,VLOOKUP($A1621,'Result Entry'!$B$9:$GS$108,170,0)))</f>
        <v/>
      </c>
      <c r="G1646" s="1769"/>
      <c r="H1646" s="1770">
        <f>IF($J1624="TC",0,IF($J1624="Nso",0,VLOOKUP($A1621,'Result Entry'!$B$9:$GS$108,112,0)))</f>
        <v>0.0</v>
      </c>
      <c r="I1646" s="1621" t="s">
        <v>72</v>
      </c>
      <c r="J1646" s="1622"/>
      <c r="K1646" s="1771">
        <f>'Result Entry'!$T$2</f>
        <v>45041.0</v>
      </c>
      <c r="L1646" s="1772"/>
      <c r="M1646" s="1772"/>
      <c r="N1646" s="1773"/>
    </row>
    <row r="1647" spans="8:8" ht="39.75" customHeight="1">
      <c r="A1647" s="1443"/>
      <c r="B1647" s="1503" t="s">
        <v>70</v>
      </c>
      <c r="C1647" s="1774" t="str">
        <f>'Result Entry'!$EI$3</f>
        <v>G.I.A.I.-II</v>
      </c>
      <c r="D1647" s="1775"/>
      <c r="E1647" s="1776"/>
      <c r="F1647" s="1769" t="str">
        <f>IF($J1624="TC",0,IF($J1624="Nso",0,VLOOKUP($A1621,'Result Entry'!$B$9:$GS$108,174,0)))</f>
        <v/>
      </c>
      <c r="G1647" s="1769"/>
      <c r="H1647" s="1770">
        <f>IF($J1624="TC",0,IF($J1624="Nso",0,VLOOKUP($A1621,'Result Entry'!$B$9:$GS$108,124,0)))</f>
        <v>0.0</v>
      </c>
      <c r="I1647" s="1626"/>
      <c r="J1647" s="1627"/>
      <c r="K1647" s="1627"/>
      <c r="L1647" s="1627"/>
      <c r="M1647" s="1627"/>
      <c r="N1647" s="1628"/>
    </row>
    <row r="1648" spans="8:8" ht="39.75" customHeight="1">
      <c r="A1648" s="1443"/>
      <c r="B1648" s="1503" t="s">
        <v>70</v>
      </c>
      <c r="C1648" s="1774" t="str">
        <f>'Result Entry'!$EU$3</f>
        <v>SOC.SER.PLAN</v>
      </c>
      <c r="D1648" s="1775"/>
      <c r="E1648" s="1776"/>
      <c r="F1648" s="1769">
        <f>IF($J1624="TC",0,IF($J1624="Nso",0,VLOOKUP($A1621,'Result Entry'!$B$9:$HS$108,178,0)))</f>
        <v>0.0</v>
      </c>
      <c r="G1648" s="1769"/>
      <c r="H1648" s="1770">
        <f>IF($J1624="TC",0,IF($J1624="Nso",0,VLOOKUP($A1621,'Result Entry'!$B$9:$GS$108,136,0)))</f>
        <v>0.0</v>
      </c>
      <c r="I1648" s="1629" t="s">
        <v>175</v>
      </c>
      <c r="J1648" s="1630"/>
      <c r="K1648" s="1798"/>
      <c r="L1648" s="1799"/>
      <c r="M1648" s="1799"/>
      <c r="N1648" s="1800"/>
    </row>
    <row r="1649" spans="8:8" ht="39.75" customHeight="1">
      <c r="A1649" s="1443"/>
      <c r="B1649" s="1503" t="s">
        <v>70</v>
      </c>
      <c r="C1649" s="1774" t="str">
        <f>'Result Entry'!$FG$3</f>
        <v>Jeewan Kaushal</v>
      </c>
      <c r="D1649" s="1775"/>
      <c r="E1649" s="1776"/>
      <c r="F1649" s="1769" t="str">
        <f>IF($J1624="TC",0,IF($J1624="Nso",0,VLOOKUP($A1621,'Result Entry'!$B$9:$HS$108,182,0)))</f>
        <v/>
      </c>
      <c r="G1649" s="1769"/>
      <c r="H1649" s="1770">
        <f>IF($J1624="TC",0,IF($J1624="Nso",0,VLOOKUP($A1621,'Result Entry'!$B$9:$HS$108,136,0)))</f>
        <v>0.0</v>
      </c>
      <c r="I1649" s="1629" t="s">
        <v>149</v>
      </c>
      <c r="J1649" s="1630"/>
      <c r="K1649" s="1630"/>
      <c r="L1649" s="1630"/>
      <c r="M1649" s="1630"/>
      <c r="N1649" s="1634"/>
    </row>
    <row r="1650" spans="8:8" ht="39.75" customHeight="1">
      <c r="A1650" s="1443"/>
      <c r="B1650" s="1483" t="s">
        <v>70</v>
      </c>
      <c r="C1650" s="1777" t="s">
        <v>181</v>
      </c>
      <c r="D1650" s="1778"/>
      <c r="E1650" s="1779"/>
      <c r="F1650" s="1780" t="s">
        <v>182</v>
      </c>
      <c r="G1650" s="1781"/>
      <c r="H1650" s="1782" t="s">
        <v>31</v>
      </c>
      <c r="I1650" s="1629" t="s">
        <v>176</v>
      </c>
      <c r="J1650" s="1630"/>
      <c r="K1650" s="1630"/>
      <c r="L1650" s="1630"/>
      <c r="M1650" s="1630"/>
      <c r="N1650" s="1634"/>
    </row>
    <row r="1651" spans="8:8" ht="39.75" customHeight="1">
      <c r="A1651" s="1443"/>
      <c r="B1651" s="1483" t="s">
        <v>70</v>
      </c>
      <c r="C1651" s="1783"/>
      <c r="D1651" s="1784"/>
      <c r="E1651" s="1785"/>
      <c r="F1651" s="1786" t="s">
        <v>183</v>
      </c>
      <c r="G1651" s="1787"/>
      <c r="H1651" s="1788" t="s">
        <v>180</v>
      </c>
      <c r="I1651" s="1647" t="s">
        <v>68</v>
      </c>
      <c r="J1651" s="1648"/>
      <c r="K1651" s="1648"/>
      <c r="L1651" s="1648"/>
      <c r="M1651" s="1648"/>
      <c r="N1651" s="1649"/>
    </row>
    <row r="1652" spans="8:8" ht="39.75" customHeight="1">
      <c r="A1652" s="1443"/>
      <c r="B1652" s="1483" t="s">
        <v>70</v>
      </c>
      <c r="C1652" s="1783"/>
      <c r="D1652" s="1784"/>
      <c r="E1652" s="1785"/>
      <c r="F1652" s="1786" t="s">
        <v>186</v>
      </c>
      <c r="G1652" s="1787"/>
      <c r="H1652" s="1788" t="s">
        <v>63</v>
      </c>
      <c r="I1652" s="1650"/>
      <c r="J1652" s="1651"/>
      <c r="K1652" s="1651"/>
      <c r="L1652" s="1651"/>
      <c r="M1652" s="1651"/>
      <c r="N1652" s="1652"/>
    </row>
    <row r="1653" spans="8:8" ht="39.75" customHeight="1">
      <c r="A1653" s="1443"/>
      <c r="B1653" s="1483" t="s">
        <v>70</v>
      </c>
      <c r="C1653" s="1783"/>
      <c r="D1653" s="1784"/>
      <c r="E1653" s="1785"/>
      <c r="F1653" s="1786" t="s">
        <v>187</v>
      </c>
      <c r="G1653" s="1787"/>
      <c r="H1653" s="1788" t="s">
        <v>64</v>
      </c>
      <c r="I1653" s="1650"/>
      <c r="J1653" s="1651"/>
      <c r="K1653" s="1651"/>
      <c r="L1653" s="1651"/>
      <c r="M1653" s="1651"/>
      <c r="N1653" s="1652"/>
    </row>
    <row r="1654" spans="8:8" ht="39.75" customHeight="1">
      <c r="A1654" s="1443"/>
      <c r="B1654" s="1483" t="s">
        <v>70</v>
      </c>
      <c r="C1654" s="1783"/>
      <c r="D1654" s="1784"/>
      <c r="E1654" s="1785"/>
      <c r="F1654" s="1786" t="s">
        <v>184</v>
      </c>
      <c r="G1654" s="1787"/>
      <c r="H1654" s="1788" t="s">
        <v>66</v>
      </c>
      <c r="I1654" s="1653" t="s">
        <v>81</v>
      </c>
      <c r="J1654" s="1654"/>
      <c r="K1654" s="1654"/>
      <c r="L1654" s="1654"/>
      <c r="M1654" s="1654"/>
      <c r="N1654" s="1655"/>
    </row>
    <row r="1655" spans="8:8" ht="39.75" customHeight="1">
      <c r="A1655" s="1443"/>
      <c r="B1655" s="1656" t="s">
        <v>70</v>
      </c>
      <c r="C1655" s="1789"/>
      <c r="D1655" s="1790"/>
      <c r="E1655" s="1791"/>
      <c r="F1655" s="1792" t="s">
        <v>185</v>
      </c>
      <c r="G1655" s="1793"/>
      <c r="H1655" s="1794" t="s">
        <v>65</v>
      </c>
      <c r="I1655" s="1663"/>
      <c r="J1655" s="1664"/>
      <c r="K1655" s="1664"/>
      <c r="L1655" s="1664"/>
      <c r="M1655" s="1664"/>
      <c r="N1655" s="1665"/>
    </row>
    <row r="1656" spans="8:8" s="927" ht="123.75" customFormat="1" customHeight="1">
      <c r="A1656" s="1439"/>
      <c r="B1656" s="1795"/>
      <c r="C1656" s="1796"/>
      <c r="D1656" s="1796"/>
      <c r="E1656" s="1796"/>
      <c r="F1656" s="1796"/>
      <c r="G1656" s="1796"/>
      <c r="H1656" s="1796"/>
      <c r="I1656" s="1796"/>
      <c r="J1656" s="1796"/>
      <c r="K1656" s="1796"/>
      <c r="L1656" s="1796"/>
      <c r="M1656" s="1796"/>
      <c r="N1656" s="1796"/>
    </row>
    <row r="1657" spans="8:8" ht="24.75" customHeight="1">
      <c r="A1657" s="1441">
        <f>A1621+1</f>
        <v>47.0</v>
      </c>
      <c r="B1657" s="1442" t="s">
        <v>51</v>
      </c>
      <c r="C1657" s="1442"/>
      <c r="D1657" s="1442"/>
      <c r="E1657" s="1442"/>
      <c r="F1657" s="1442"/>
      <c r="G1657" s="1442"/>
      <c r="H1657" s="1442"/>
      <c r="I1657" s="1442"/>
      <c r="J1657" s="1442"/>
      <c r="K1657" s="1442"/>
      <c r="L1657" s="1442"/>
      <c r="M1657" s="1442"/>
      <c r="N1657" s="1442"/>
    </row>
    <row r="1658" spans="8:8" ht="62.25" customHeight="1">
      <c r="A1658" s="1443"/>
      <c r="B1658" s="1444"/>
      <c r="C1658" s="1445"/>
      <c r="D1658" s="1671" t="str">
        <f>Master!$E$8</f>
        <v>Govt. Sr. Secondary School </v>
      </c>
      <c r="E1658" s="1672"/>
      <c r="F1658" s="1672"/>
      <c r="G1658" s="1672"/>
      <c r="H1658" s="1672"/>
      <c r="I1658" s="1672"/>
      <c r="J1658" s="1672"/>
      <c r="K1658" s="1672"/>
      <c r="L1658" s="1672"/>
      <c r="M1658" s="1672"/>
      <c r="N1658" s="1673"/>
    </row>
    <row r="1659" spans="8:8" ht="33.0" customHeight="1">
      <c r="A1659" s="1443"/>
      <c r="B1659" s="1449"/>
      <c r="C1659" s="1450"/>
      <c r="D1659" s="1451" t="str">
        <f>Master!$E$11</f>
        <v>P.S.-Bapini (Jodhpur)</v>
      </c>
      <c r="E1659" s="1452"/>
      <c r="F1659" s="1452"/>
      <c r="G1659" s="1452"/>
      <c r="H1659" s="1452"/>
      <c r="I1659" s="1452"/>
      <c r="J1659" s="1452"/>
      <c r="K1659" s="1452"/>
      <c r="L1659" s="1452"/>
      <c r="M1659" s="1452"/>
      <c r="N1659" s="1453"/>
    </row>
    <row r="1660" spans="8:8" ht="30.0" customHeight="1">
      <c r="A1660" s="1443"/>
      <c r="B1660" s="1454"/>
      <c r="C1660" s="1455" t="s">
        <v>151</v>
      </c>
      <c r="D1660" s="1456"/>
      <c r="E1660" s="1456"/>
      <c r="F1660" s="1456"/>
      <c r="G1660" s="1457"/>
      <c r="H1660" s="1458" t="s">
        <v>128</v>
      </c>
      <c r="I1660" s="1458"/>
      <c r="J1660" s="1674">
        <f>VLOOKUP(A1657,'Result Entry'!$B$6:$K$108,6,0)</f>
        <v>0.0</v>
      </c>
      <c r="K1660" s="1460" t="s">
        <v>69</v>
      </c>
      <c r="L1660" s="1461"/>
      <c r="M1660" s="1462">
        <f>Master!$E$14</f>
        <v>8.151106901E9</v>
      </c>
      <c r="N1660" s="1463"/>
    </row>
    <row r="1661" spans="8:8" ht="30.0" customHeight="1">
      <c r="A1661" s="1443"/>
      <c r="B1661" s="1464"/>
      <c r="C1661" s="1465"/>
      <c r="D1661" s="1466"/>
      <c r="E1661" s="1466"/>
      <c r="F1661" s="1466"/>
      <c r="G1661" s="1467"/>
      <c r="H1661" s="1468"/>
      <c r="I1661" s="1468"/>
      <c r="J1661" s="1675"/>
      <c r="K1661" s="1470" t="s">
        <v>67</v>
      </c>
      <c r="L1661" s="1471"/>
      <c r="M1661" s="1472"/>
      <c r="N1661" s="1473"/>
      <c r="O1661" s="23" t="s">
        <v>157</v>
      </c>
    </row>
    <row r="1662" spans="8:8" ht="30.0" customHeight="1">
      <c r="A1662" s="1443"/>
      <c r="B1662" s="1464"/>
      <c r="C1662" s="1474"/>
      <c r="D1662" s="1475"/>
      <c r="E1662" s="1475"/>
      <c r="F1662" s="1475"/>
      <c r="G1662" s="1476"/>
      <c r="H1662" s="1477"/>
      <c r="I1662" s="1477"/>
      <c r="J1662" s="1676"/>
      <c r="K1662" s="1479" t="s">
        <v>52</v>
      </c>
      <c r="L1662" s="1480"/>
      <c r="M1662" s="1481" t="str">
        <f>Master!$E$6</f>
        <v>2022-23</v>
      </c>
      <c r="N1662" s="1482"/>
    </row>
    <row r="1663" spans="8:8" ht="39.75" customHeight="1">
      <c r="A1663" s="1443"/>
      <c r="B1663" s="1483" t="s">
        <v>70</v>
      </c>
      <c r="C1663" s="1677" t="s">
        <v>21</v>
      </c>
      <c r="D1663" s="1678"/>
      <c r="E1663" s="1678"/>
      <c r="F1663" s="1679"/>
      <c r="G1663" s="1680" t="s">
        <v>150</v>
      </c>
      <c r="H1663" s="1681">
        <f>VLOOKUP($A1657,'Result Entry'!$B$9:$FW$108,4,0)</f>
        <v>0.0</v>
      </c>
      <c r="I1663" s="1681"/>
      <c r="J1663" s="1681"/>
      <c r="K1663" s="1681"/>
      <c r="L1663" s="1681"/>
      <c r="M1663" s="1681"/>
      <c r="N1663" s="1682"/>
    </row>
    <row r="1664" spans="8:8" ht="39.75" customHeight="1">
      <c r="A1664" s="1443"/>
      <c r="B1664" s="1483" t="s">
        <v>70</v>
      </c>
      <c r="C1664" s="1683" t="s">
        <v>23</v>
      </c>
      <c r="D1664" s="1684"/>
      <c r="E1664" s="1684"/>
      <c r="F1664" s="1685"/>
      <c r="G1664" s="1686" t="s">
        <v>150</v>
      </c>
      <c r="H1664" s="1687">
        <f>VLOOKUP($A1657,'Result Entry'!$B$9:$FW$108,7,0)</f>
        <v>0.0</v>
      </c>
      <c r="I1664" s="1687"/>
      <c r="J1664" s="1687"/>
      <c r="K1664" s="1687"/>
      <c r="L1664" s="1687"/>
      <c r="M1664" s="1687"/>
      <c r="N1664" s="1688"/>
    </row>
    <row r="1665" spans="8:8" ht="39.75" customHeight="1">
      <c r="A1665" s="1443"/>
      <c r="B1665" s="1483" t="s">
        <v>70</v>
      </c>
      <c r="C1665" s="1683" t="s">
        <v>24</v>
      </c>
      <c r="D1665" s="1684"/>
      <c r="E1665" s="1684"/>
      <c r="F1665" s="1685"/>
      <c r="G1665" s="1686" t="s">
        <v>150</v>
      </c>
      <c r="H1665" s="1687">
        <f>VLOOKUP($A1657,'Result Entry'!$B$9:$FW$108,8,0)</f>
        <v>0.0</v>
      </c>
      <c r="I1665" s="1687"/>
      <c r="J1665" s="1687"/>
      <c r="K1665" s="1687"/>
      <c r="L1665" s="1687"/>
      <c r="M1665" s="1687"/>
      <c r="N1665" s="1688"/>
    </row>
    <row r="1666" spans="8:8" ht="39.75" customHeight="1">
      <c r="A1666" s="1443"/>
      <c r="B1666" s="1483" t="s">
        <v>70</v>
      </c>
      <c r="C1666" s="1683" t="s">
        <v>53</v>
      </c>
      <c r="D1666" s="1684"/>
      <c r="E1666" s="1684"/>
      <c r="F1666" s="1685"/>
      <c r="G1666" s="1686" t="s">
        <v>150</v>
      </c>
      <c r="H1666" s="1687">
        <f>VLOOKUP($A1657,'Result Entry'!$B$9:$FW$108,9,0)</f>
        <v>0.0</v>
      </c>
      <c r="I1666" s="1687"/>
      <c r="J1666" s="1687"/>
      <c r="K1666" s="1687"/>
      <c r="L1666" s="1687"/>
      <c r="M1666" s="1687"/>
      <c r="N1666" s="1688"/>
    </row>
    <row r="1667" spans="8:8" ht="39.75" customHeight="1">
      <c r="A1667" s="1443"/>
      <c r="B1667" s="1483" t="s">
        <v>70</v>
      </c>
      <c r="C1667" s="1683" t="s">
        <v>54</v>
      </c>
      <c r="D1667" s="1684"/>
      <c r="E1667" s="1684"/>
      <c r="F1667" s="1685"/>
      <c r="G1667" s="1686" t="s">
        <v>150</v>
      </c>
      <c r="H1667" s="1689" t="str">
        <f>CONCATENATE('Result Entry'!$G$4,'Result Entry'!$J$4)</f>
        <v>11(A)</v>
      </c>
      <c r="I1667" s="1687"/>
      <c r="J1667" s="1687"/>
      <c r="K1667" s="1687"/>
      <c r="L1667" s="1687"/>
      <c r="M1667" s="1687"/>
      <c r="N1667" s="1688"/>
    </row>
    <row r="1668" spans="8:8" ht="39.75" customHeight="1">
      <c r="A1668" s="1443"/>
      <c r="B1668" s="1483" t="s">
        <v>70</v>
      </c>
      <c r="C1668" s="1690" t="s">
        <v>26</v>
      </c>
      <c r="D1668" s="1691"/>
      <c r="E1668" s="1691"/>
      <c r="F1668" s="1692"/>
      <c r="G1668" s="1693" t="s">
        <v>150</v>
      </c>
      <c r="H1668" s="1694">
        <f>VLOOKUP($A1657,'Result Entry'!$B$9:$FW$108,10,0)</f>
        <v>0.0</v>
      </c>
      <c r="I1668" s="1694"/>
      <c r="J1668" s="1694"/>
      <c r="K1668" s="1694"/>
      <c r="L1668" s="1694"/>
      <c r="M1668" s="1694"/>
      <c r="N1668" s="1695"/>
    </row>
    <row r="1669" spans="8:8" ht="30.0" customHeight="1">
      <c r="A1669" s="1443"/>
      <c r="B1669" s="1503" t="s">
        <v>70</v>
      </c>
      <c r="C1669" s="1696" t="s">
        <v>168</v>
      </c>
      <c r="D1669" s="1697"/>
      <c r="E1669" s="1698" t="s">
        <v>73</v>
      </c>
      <c r="F1669" s="1699" t="s">
        <v>74</v>
      </c>
      <c r="G1669" s="1700" t="s">
        <v>169</v>
      </c>
      <c r="H1669" s="1701" t="s">
        <v>56</v>
      </c>
      <c r="I1669" s="1702"/>
      <c r="J1669" s="1703" t="s">
        <v>85</v>
      </c>
      <c r="K1669" s="1704"/>
      <c r="L1669" s="1705" t="s">
        <v>170</v>
      </c>
      <c r="M1669" s="1706" t="s">
        <v>77</v>
      </c>
      <c r="N1669" s="1707" t="s">
        <v>99</v>
      </c>
    </row>
    <row r="1670" spans="8:8" ht="30.0" customHeight="1">
      <c r="A1670" s="1443"/>
      <c r="B1670" s="1503"/>
      <c r="C1670" s="1708"/>
      <c r="D1670" s="1709"/>
      <c r="E1670" s="1710"/>
      <c r="F1670" s="1711"/>
      <c r="G1670" s="1712"/>
      <c r="H1670" s="1713"/>
      <c r="I1670" s="1714"/>
      <c r="J1670" s="1715"/>
      <c r="K1670" s="1716"/>
      <c r="L1670" s="1717"/>
      <c r="M1670" s="1718"/>
      <c r="N1670" s="1719"/>
    </row>
    <row r="1671" spans="8:8" ht="39.75" customHeight="1">
      <c r="A1671" s="1443"/>
      <c r="B1671" s="1503" t="s">
        <v>70</v>
      </c>
      <c r="C1671" s="1528" t="s">
        <v>57</v>
      </c>
      <c r="D1671" s="1529"/>
      <c r="E1671" s="1720">
        <f>'Result Entry'!$L$7</f>
        <v>10.0</v>
      </c>
      <c r="F1671" s="1721">
        <f>'Result Entry'!$M$7</f>
        <v>10.0</v>
      </c>
      <c r="G1671" s="1722">
        <f t="shared" si="138" ref="G1671:G1676">SUM(E1671:F1671)</f>
        <v>20.0</v>
      </c>
      <c r="H1671" s="1723">
        <f>'Result Entry'!$AU$7</f>
        <v>70.0</v>
      </c>
      <c r="I1671" s="1724"/>
      <c r="J1671" s="1725">
        <f>'Result Entry'!$AY$7</f>
        <v>100.0</v>
      </c>
      <c r="K1671" s="1724"/>
      <c r="L1671" s="1722">
        <f t="shared" si="139" ref="L1671:L1676">SUM(H1671,J1671)</f>
        <v>170.0</v>
      </c>
      <c r="M1671" s="1726">
        <f t="shared" si="140" ref="M1671:M1676">SUM(G1671,L1671)</f>
        <v>190.0</v>
      </c>
      <c r="N1671" s="1727"/>
    </row>
    <row r="1672" spans="8:8" s="1538" ht="54.0" customFormat="1" customHeight="1">
      <c r="A1672" s="1443"/>
      <c r="B1672" s="1539" t="s">
        <v>70</v>
      </c>
      <c r="C1672" s="1540" t="str">
        <f>'Result Entry'!$L$3</f>
        <v>HINDI Comp.</v>
      </c>
      <c r="D1672" s="1541"/>
      <c r="E1672" s="1728">
        <f>IF($J1660="TC",0,IF($J1660="Nso",0,VLOOKUP($A1657,'Result Entry'!$B$9:$FW$108,11,0)))</f>
        <v>0.0</v>
      </c>
      <c r="F1672" s="1729">
        <f>IF($J1660="TC",0,IF($J1660="Nso",0,VLOOKUP($A1657,'Result Entry'!$B$9:$FW$108,12,0)))</f>
        <v>0.0</v>
      </c>
      <c r="G1672" s="1730">
        <f t="shared" si="138"/>
        <v>0.0</v>
      </c>
      <c r="H1672" s="1677">
        <f>IF($J1660="TC",0,IF($J1660="Nso",0,VLOOKUP($A1657,'Result Entry'!$B$9:$FW$108,16,0)))</f>
        <v>0.0</v>
      </c>
      <c r="I1672" s="1731"/>
      <c r="J1672" s="1732">
        <f>IF($J1660="TC",0,IF($J1660="Nso",0,VLOOKUP($A1657,'Result Entry'!$B$9:$FW$108,19,0)))</f>
        <v>0.0</v>
      </c>
      <c r="K1672" s="1731"/>
      <c r="L1672" s="1733">
        <f t="shared" si="139"/>
        <v>0.0</v>
      </c>
      <c r="M1672" s="1734">
        <f t="shared" si="140"/>
        <v>0.0</v>
      </c>
      <c r="N1672" s="1735" t="str">
        <f>IF($J1660="TC",0,IF($J1660="Nso",0,VLOOKUP($A1657,'Result Entry'!$B$9:$FW$108,24,0)))</f>
        <v/>
      </c>
    </row>
    <row r="1673" spans="8:8" s="1538" ht="54.0" customFormat="1" customHeight="1">
      <c r="A1673" s="1443"/>
      <c r="B1673" s="1539" t="s">
        <v>70</v>
      </c>
      <c r="C1673" s="1551" t="str">
        <f>'Result Entry'!$Z$3</f>
        <v>ENGLISH Comp.</v>
      </c>
      <c r="D1673" s="1552"/>
      <c r="E1673" s="1728">
        <f>IF($J1660="TC",0,IF($J1660="Nso",0,VLOOKUP($A1657,'Result Entry'!$B$9:$FW$108,25,0)))</f>
        <v>0.0</v>
      </c>
      <c r="F1673" s="1729">
        <f>IF($J1660="TC",0,IF($J1660="Nso",0,VLOOKUP($A1657,'Result Entry'!$B$9:$FW$108,26,0)))</f>
        <v>0.0</v>
      </c>
      <c r="G1673" s="1736">
        <f t="shared" si="138"/>
        <v>0.0</v>
      </c>
      <c r="H1673" s="1683">
        <f>IF($J1660="TC",0,IF($J1660="Nso",0,VLOOKUP($A1657,'Result Entry'!$B$9:$FW$108,30,0)))</f>
        <v>0.0</v>
      </c>
      <c r="I1673" s="1737"/>
      <c r="J1673" s="1738">
        <f>IF($J1660="TC",0,IF($J1660="Nso",0,VLOOKUP($A1657,'Result Entry'!$B$9:$FW$108,33,0)))</f>
        <v>0.0</v>
      </c>
      <c r="K1673" s="1737"/>
      <c r="L1673" s="1733">
        <f t="shared" si="139"/>
        <v>0.0</v>
      </c>
      <c r="M1673" s="1734">
        <f t="shared" si="140"/>
        <v>0.0</v>
      </c>
      <c r="N1673" s="1735" t="str">
        <f>IF($J1660="TC",0,IF($J1660="Nso",0,VLOOKUP($A1657,'Result Entry'!$B$9:$FW$108,38,0)))</f>
        <v/>
      </c>
    </row>
    <row r="1674" spans="8:8" s="1538" ht="54.0" customFormat="1" customHeight="1">
      <c r="A1674" s="1443"/>
      <c r="B1674" s="1539" t="s">
        <v>70</v>
      </c>
      <c r="C1674" s="1551" t="str">
        <f>'Result Entry'!$AO$3</f>
        <v>PHYSICS</v>
      </c>
      <c r="D1674" s="1552"/>
      <c r="E1674" s="1728">
        <f>IF($J1660="TC",0,IF($J1660="Nso",0,VLOOKUP($A1657,'Result Entry'!$B$9:$FW$108,39,0)))</f>
        <v>0.0</v>
      </c>
      <c r="F1674" s="1729">
        <f>IF($J1660="TC",0,IF($J1660="Nso",0,VLOOKUP($A1657,'Result Entry'!$B$9:$FW$108,40,0)))</f>
        <v>0.0</v>
      </c>
      <c r="G1674" s="1736">
        <f t="shared" si="138"/>
        <v>0.0</v>
      </c>
      <c r="H1674" s="1683">
        <f>IF($J1660="TC",0,IF($J1660="Nso",0,VLOOKUP($A1657,'Result Entry'!$B$9:$FW$108,45,0)))</f>
        <v>0.0</v>
      </c>
      <c r="I1674" s="1737"/>
      <c r="J1674" s="1738">
        <f>IF($J1660="TC",0,IF($J1660="Nso",0,VLOOKUP($A1657,'Result Entry'!$B$9:$FW$108,49,0)))</f>
        <v>0.0</v>
      </c>
      <c r="K1674" s="1737"/>
      <c r="L1674" s="1733">
        <f t="shared" si="139"/>
        <v>0.0</v>
      </c>
      <c r="M1674" s="1734">
        <f t="shared" si="140"/>
        <v>0.0</v>
      </c>
      <c r="N1674" s="1735" t="str">
        <f>IF($J1660="TC",0,IF($J1660="Nso",0,VLOOKUP($A1657,'Result Entry'!$B$9:$FW$108,54,0)))</f>
        <v/>
      </c>
    </row>
    <row r="1675" spans="8:8" s="1538" ht="54.0" customFormat="1" customHeight="1">
      <c r="A1675" s="1443"/>
      <c r="B1675" s="1539" t="s">
        <v>70</v>
      </c>
      <c r="C1675" s="1551" t="str">
        <f>'Result Entry'!$BF$3</f>
        <v>CHEMISTRY</v>
      </c>
      <c r="D1675" s="1552"/>
      <c r="E1675" s="1728" t="str">
        <f>IF($J1660="TC",0,IF($J1660="Nso",0,VLOOKUP($A1657,'Result Entry'!$B$9:$FW$108,55,0)))</f>
        <v/>
      </c>
      <c r="F1675" s="1729">
        <f>IF($J1660="TC",0,IF($J1660="Nso",0,VLOOKUP($A1657,'Result Entry'!$B$9:$FW$108,56,0)))</f>
        <v>0.0</v>
      </c>
      <c r="G1675" s="1736">
        <f t="shared" si="138"/>
        <v>0.0</v>
      </c>
      <c r="H1675" s="1683">
        <f>IF($J1660="TC",0,IF($J1660="Nso",0,VLOOKUP($A1657,'Result Entry'!$B$9:$FW$108,61,0)))</f>
        <v>0.0</v>
      </c>
      <c r="I1675" s="1737"/>
      <c r="J1675" s="1738">
        <f>IF($J1660="TC",0,IF($J1660="Nso",0,VLOOKUP($A1657,'Result Entry'!$B$9:$FW$108,65,0)))</f>
        <v>0.0</v>
      </c>
      <c r="K1675" s="1737"/>
      <c r="L1675" s="1733">
        <f t="shared" si="139"/>
        <v>0.0</v>
      </c>
      <c r="M1675" s="1734">
        <f t="shared" si="140"/>
        <v>0.0</v>
      </c>
      <c r="N1675" s="1735" t="str">
        <f>IF($J1660="TC",0,IF($J1660="Nso",0,VLOOKUP($A1657,'Result Entry'!$B$9:$FW$108,70,0)))</f>
        <v/>
      </c>
    </row>
    <row r="1676" spans="8:8" s="1538" ht="54.0" customFormat="1" customHeight="1">
      <c r="A1676" s="1443"/>
      <c r="B1676" s="1539" t="s">
        <v>70</v>
      </c>
      <c r="C1676" s="1551" t="str">
        <f>'Result Entry'!$BW$3</f>
        <v>BIOLOGY</v>
      </c>
      <c r="D1676" s="1552"/>
      <c r="E1676" s="1739" t="str">
        <f>IF($J1660="TC",0,IF($J1660="Nso",0,VLOOKUP($A1657,'Result Entry'!$B$9:$FW$108,71,0)))</f>
        <v/>
      </c>
      <c r="F1676" s="1740" t="str">
        <f>IF($J1660="TC",0,IF($J1660="Nso",0,VLOOKUP($A1657,'Result Entry'!$B$9:$FW$108,72,0)))</f>
        <v/>
      </c>
      <c r="G1676" s="1741">
        <f t="shared" si="138"/>
        <v>0.0</v>
      </c>
      <c r="H1676" s="1742">
        <f>IF($J1660="TC",0,IF($J1660="Nso",0,VLOOKUP($A1657,'Result Entry'!$B$9:$FW$108,77,0)))</f>
        <v>0.0</v>
      </c>
      <c r="I1676" s="1743"/>
      <c r="J1676" s="1744">
        <f>IF($J1660="TC",0,IF($J1660="Nso",0,VLOOKUP($A1657,'Result Entry'!$B$9:$FW$108,81,0)))</f>
        <v>0.0</v>
      </c>
      <c r="K1676" s="1743"/>
      <c r="L1676" s="1745">
        <f t="shared" si="139"/>
        <v>0.0</v>
      </c>
      <c r="M1676" s="1746">
        <f t="shared" si="140"/>
        <v>0.0</v>
      </c>
      <c r="N1676" s="1735">
        <f>IF($J1660="TC",0,IF($J1660="Nso",0,VLOOKUP($A1657,'Result Entry'!$B$9:$FW$108,86,0)))</f>
        <v>0.0</v>
      </c>
    </row>
    <row r="1677" spans="8:8" ht="39.75" customHeight="1">
      <c r="A1677" s="1443"/>
      <c r="B1677" s="1503" t="s">
        <v>70</v>
      </c>
      <c r="C1677" s="1565" t="s">
        <v>78</v>
      </c>
      <c r="D1677" s="1566"/>
      <c r="E1677" s="1567"/>
      <c r="F1677" s="1747" t="s">
        <v>79</v>
      </c>
      <c r="G1677" s="1748"/>
      <c r="H1677" s="1747" t="s">
        <v>80</v>
      </c>
      <c r="I1677" s="1749"/>
      <c r="J1677" s="1750" t="s">
        <v>42</v>
      </c>
      <c r="K1677" s="1797" t="s">
        <v>92</v>
      </c>
      <c r="L1677" s="1752" t="s">
        <v>40</v>
      </c>
      <c r="M1677" s="1753"/>
      <c r="N1677" s="1754" t="s">
        <v>44</v>
      </c>
    </row>
    <row r="1678" spans="8:8" ht="39.75" customHeight="1">
      <c r="A1678" s="1443"/>
      <c r="B1678" s="1503" t="s">
        <v>70</v>
      </c>
      <c r="C1678" s="1577"/>
      <c r="D1678" s="1578"/>
      <c r="E1678" s="1579"/>
      <c r="F1678" s="1755">
        <f>IF($J1660="TC",0,IF($J1660="Nso",0,VLOOKUP($A1657,'Result Entry'!$B$9:$FW$108,146,0)))</f>
        <v>0.0</v>
      </c>
      <c r="G1678" s="1756"/>
      <c r="H1678" s="1757">
        <f>IF($J1660="TC",0,IF($J1660="Nso",0,VLOOKUP($A1657,'Result Entry'!$B$9:$FW$108,147,0)))</f>
        <v>0.0</v>
      </c>
      <c r="I1678" s="1758"/>
      <c r="J1678" s="1584">
        <f>IF($J1660="TC",0,IF($J1660="Nso",0,VLOOKUP($A1657,'Result Entry'!$B$9:$FW$108,148,0)))</f>
        <v>0.0</v>
      </c>
      <c r="K1678" s="1759" t="str">
        <f>IF($J1660="TC",0,IF($J1660="Nso",0,VLOOKUP($A1657,'Result Entry'!$B$9:$FW$108,149,0)))</f>
        <v/>
      </c>
      <c r="L1678" s="1586">
        <f>IF($J1660="TC",0,IF($J1660="Nso",0,VLOOKUP($A1657,'Result Entry'!$B$9:$FW$108,150,0)))</f>
        <v>0.0</v>
      </c>
      <c r="M1678" s="1587"/>
      <c r="N1678" s="1588">
        <f>IF($J1660="TC",0,IF($J1660="Nso",0,VLOOKUP($A1657,'Result Entry'!$B$9:$FW$108,152,0)))</f>
        <v>0.0</v>
      </c>
    </row>
    <row r="1679" spans="8:8" ht="39.75" customHeight="1">
      <c r="A1679" s="1443"/>
      <c r="B1679" s="1503" t="s">
        <v>70</v>
      </c>
      <c r="C1679" s="1589" t="s">
        <v>59</v>
      </c>
      <c r="D1679" s="1590"/>
      <c r="E1679" s="1590"/>
      <c r="F1679" s="1590"/>
      <c r="G1679" s="1590"/>
      <c r="H1679" s="1591"/>
      <c r="I1679" s="1592" t="s">
        <v>60</v>
      </c>
      <c r="J1679" s="1593"/>
      <c r="K1679" s="1760">
        <f>VLOOKUP($A1657,'Result Entry'!$B$9:$FW$108,143,0)</f>
        <v>0.0</v>
      </c>
      <c r="L1679" s="1761"/>
      <c r="M1679" s="1596" t="s">
        <v>38</v>
      </c>
      <c r="N1679" s="1597"/>
    </row>
    <row r="1680" spans="8:8" ht="39.75" customHeight="1">
      <c r="A1680" s="1443"/>
      <c r="B1680" s="1503" t="s">
        <v>70</v>
      </c>
      <c r="C1680" s="1598" t="s">
        <v>55</v>
      </c>
      <c r="D1680" s="1599"/>
      <c r="E1680" s="1599"/>
      <c r="F1680" s="1600" t="s">
        <v>158</v>
      </c>
      <c r="G1680" s="1601"/>
      <c r="H1680" s="1602" t="s">
        <v>48</v>
      </c>
      <c r="I1680" s="1603" t="s">
        <v>61</v>
      </c>
      <c r="J1680" s="1604"/>
      <c r="K1680" s="1762">
        <f>VLOOKUP($A1657,'Result Entry'!$B$9:$FW$108,144,0)</f>
        <v>0.0</v>
      </c>
      <c r="L1680" s="1763"/>
      <c r="M1680" s="1607">
        <f>VLOOKUP($A1657,'Result Entry'!$B$9:$FW$108,145,0)</f>
        <v>0.0</v>
      </c>
      <c r="N1680" s="1608"/>
    </row>
    <row r="1681" spans="8:8" ht="39.75" customHeight="1">
      <c r="A1681" s="1443"/>
      <c r="B1681" s="1503" t="s">
        <v>70</v>
      </c>
      <c r="C1681" s="1598"/>
      <c r="D1681" s="1599"/>
      <c r="E1681" s="1599"/>
      <c r="F1681" s="1609"/>
      <c r="G1681" s="1610"/>
      <c r="H1681" s="1611" t="s">
        <v>100</v>
      </c>
      <c r="I1681" s="1612" t="s">
        <v>62</v>
      </c>
      <c r="J1681" s="1613"/>
      <c r="K1681" s="1764">
        <f>IF($J1660="TC","Transferred",IF($J1660="Nso","NameSeparated",VLOOKUP($A1657,'Result Entry'!$B$9:$FW$108,153,0)))</f>
        <v>0.0</v>
      </c>
      <c r="L1681" s="1764"/>
      <c r="M1681" s="1764"/>
      <c r="N1681" s="1765"/>
    </row>
    <row r="1682" spans="8:8" ht="39.75" customHeight="1">
      <c r="A1682" s="1443"/>
      <c r="B1682" s="1503" t="s">
        <v>70</v>
      </c>
      <c r="C1682" s="1766" t="str">
        <f>'Result Entry'!$DU$3</f>
        <v>Foundation Of Information Tech.</v>
      </c>
      <c r="D1682" s="1767"/>
      <c r="E1682" s="1768"/>
      <c r="F1682" s="1769" t="str">
        <f>IF($J1660="TC",0,IF($J1660="Nso",0,VLOOKUP($A1657,'Result Entry'!$B$9:$GS$108,170,0)))</f>
        <v/>
      </c>
      <c r="G1682" s="1769"/>
      <c r="H1682" s="1770">
        <f>IF($J1660="TC",0,IF($J1660="Nso",0,VLOOKUP($A1657,'Result Entry'!$B$9:$GS$108,112,0)))</f>
        <v>0.0</v>
      </c>
      <c r="I1682" s="1621" t="s">
        <v>72</v>
      </c>
      <c r="J1682" s="1622"/>
      <c r="K1682" s="1771">
        <f>'Result Entry'!$T$2</f>
        <v>45041.0</v>
      </c>
      <c r="L1682" s="1772"/>
      <c r="M1682" s="1772"/>
      <c r="N1682" s="1773"/>
    </row>
    <row r="1683" spans="8:8" ht="39.75" customHeight="1">
      <c r="A1683" s="1443"/>
      <c r="B1683" s="1503" t="s">
        <v>70</v>
      </c>
      <c r="C1683" s="1774" t="str">
        <f>'Result Entry'!$EI$3</f>
        <v>G.I.A.I.-II</v>
      </c>
      <c r="D1683" s="1775"/>
      <c r="E1683" s="1776"/>
      <c r="F1683" s="1769" t="str">
        <f>IF($J1660="TC",0,IF($J1660="Nso",0,VLOOKUP($A1657,'Result Entry'!$B$9:$GS$108,174,0)))</f>
        <v/>
      </c>
      <c r="G1683" s="1769"/>
      <c r="H1683" s="1770">
        <f>IF($J1660="TC",0,IF($J1660="Nso",0,VLOOKUP($A1657,'Result Entry'!$B$9:$GS$108,124,0)))</f>
        <v>0.0</v>
      </c>
      <c r="I1683" s="1626"/>
      <c r="J1683" s="1627"/>
      <c r="K1683" s="1627"/>
      <c r="L1683" s="1627"/>
      <c r="M1683" s="1627"/>
      <c r="N1683" s="1628"/>
    </row>
    <row r="1684" spans="8:8" ht="39.75" customHeight="1">
      <c r="A1684" s="1443"/>
      <c r="B1684" s="1503" t="s">
        <v>70</v>
      </c>
      <c r="C1684" s="1774" t="str">
        <f>'Result Entry'!$EU$3</f>
        <v>SOC.SER.PLAN</v>
      </c>
      <c r="D1684" s="1775"/>
      <c r="E1684" s="1776"/>
      <c r="F1684" s="1769">
        <f>IF($J1660="TC",0,IF($J1660="Nso",0,VLOOKUP($A1657,'Result Entry'!$B$9:$HS$108,178,0)))</f>
        <v>0.0</v>
      </c>
      <c r="G1684" s="1769"/>
      <c r="H1684" s="1770">
        <f>IF($J1660="TC",0,IF($J1660="Nso",0,VLOOKUP($A1657,'Result Entry'!$B$9:$GS$108,136,0)))</f>
        <v>0.0</v>
      </c>
      <c r="I1684" s="1629" t="s">
        <v>175</v>
      </c>
      <c r="J1684" s="1630"/>
      <c r="K1684" s="1798"/>
      <c r="L1684" s="1799"/>
      <c r="M1684" s="1799"/>
      <c r="N1684" s="1800"/>
    </row>
    <row r="1685" spans="8:8" ht="39.75" customHeight="1">
      <c r="A1685" s="1443"/>
      <c r="B1685" s="1503" t="s">
        <v>70</v>
      </c>
      <c r="C1685" s="1774" t="str">
        <f>'Result Entry'!$FG$3</f>
        <v>Jeewan Kaushal</v>
      </c>
      <c r="D1685" s="1775"/>
      <c r="E1685" s="1776"/>
      <c r="F1685" s="1769" t="str">
        <f>IF($J1660="TC",0,IF($J1660="Nso",0,VLOOKUP($A1657,'Result Entry'!$B$9:$HS$108,182,0)))</f>
        <v/>
      </c>
      <c r="G1685" s="1769"/>
      <c r="H1685" s="1770">
        <f>IF($J1660="TC",0,IF($J1660="Nso",0,VLOOKUP($A1657,'Result Entry'!$B$9:$HS$108,136,0)))</f>
        <v>0.0</v>
      </c>
      <c r="I1685" s="1629" t="s">
        <v>149</v>
      </c>
      <c r="J1685" s="1630"/>
      <c r="K1685" s="1630"/>
      <c r="L1685" s="1630"/>
      <c r="M1685" s="1630"/>
      <c r="N1685" s="1634"/>
    </row>
    <row r="1686" spans="8:8" ht="39.75" customHeight="1">
      <c r="A1686" s="1443"/>
      <c r="B1686" s="1483" t="s">
        <v>70</v>
      </c>
      <c r="C1686" s="1777" t="s">
        <v>181</v>
      </c>
      <c r="D1686" s="1778"/>
      <c r="E1686" s="1779"/>
      <c r="F1686" s="1780" t="s">
        <v>182</v>
      </c>
      <c r="G1686" s="1781"/>
      <c r="H1686" s="1782" t="s">
        <v>31</v>
      </c>
      <c r="I1686" s="1629" t="s">
        <v>176</v>
      </c>
      <c r="J1686" s="1630"/>
      <c r="K1686" s="1630"/>
      <c r="L1686" s="1630"/>
      <c r="M1686" s="1630"/>
      <c r="N1686" s="1634"/>
    </row>
    <row r="1687" spans="8:8" ht="39.75" customHeight="1">
      <c r="A1687" s="1443"/>
      <c r="B1687" s="1483" t="s">
        <v>70</v>
      </c>
      <c r="C1687" s="1783"/>
      <c r="D1687" s="1784"/>
      <c r="E1687" s="1785"/>
      <c r="F1687" s="1786" t="s">
        <v>183</v>
      </c>
      <c r="G1687" s="1787"/>
      <c r="H1687" s="1788" t="s">
        <v>180</v>
      </c>
      <c r="I1687" s="1647" t="s">
        <v>68</v>
      </c>
      <c r="J1687" s="1648"/>
      <c r="K1687" s="1648"/>
      <c r="L1687" s="1648"/>
      <c r="M1687" s="1648"/>
      <c r="N1687" s="1649"/>
    </row>
    <row r="1688" spans="8:8" ht="39.75" customHeight="1">
      <c r="A1688" s="1443"/>
      <c r="B1688" s="1483" t="s">
        <v>70</v>
      </c>
      <c r="C1688" s="1783"/>
      <c r="D1688" s="1784"/>
      <c r="E1688" s="1785"/>
      <c r="F1688" s="1786" t="s">
        <v>186</v>
      </c>
      <c r="G1688" s="1787"/>
      <c r="H1688" s="1788" t="s">
        <v>63</v>
      </c>
      <c r="I1688" s="1650"/>
      <c r="J1688" s="1651"/>
      <c r="K1688" s="1651"/>
      <c r="L1688" s="1651"/>
      <c r="M1688" s="1651"/>
      <c r="N1688" s="1652"/>
    </row>
    <row r="1689" spans="8:8" ht="39.75" customHeight="1">
      <c r="A1689" s="1443"/>
      <c r="B1689" s="1483" t="s">
        <v>70</v>
      </c>
      <c r="C1689" s="1783"/>
      <c r="D1689" s="1784"/>
      <c r="E1689" s="1785"/>
      <c r="F1689" s="1786" t="s">
        <v>187</v>
      </c>
      <c r="G1689" s="1787"/>
      <c r="H1689" s="1788" t="s">
        <v>64</v>
      </c>
      <c r="I1689" s="1650"/>
      <c r="J1689" s="1651"/>
      <c r="K1689" s="1651"/>
      <c r="L1689" s="1651"/>
      <c r="M1689" s="1651"/>
      <c r="N1689" s="1652"/>
    </row>
    <row r="1690" spans="8:8" ht="39.75" customHeight="1">
      <c r="A1690" s="1443"/>
      <c r="B1690" s="1483" t="s">
        <v>70</v>
      </c>
      <c r="C1690" s="1783"/>
      <c r="D1690" s="1784"/>
      <c r="E1690" s="1785"/>
      <c r="F1690" s="1786" t="s">
        <v>184</v>
      </c>
      <c r="G1690" s="1787"/>
      <c r="H1690" s="1788" t="s">
        <v>66</v>
      </c>
      <c r="I1690" s="1653" t="s">
        <v>81</v>
      </c>
      <c r="J1690" s="1654"/>
      <c r="K1690" s="1654"/>
      <c r="L1690" s="1654"/>
      <c r="M1690" s="1654"/>
      <c r="N1690" s="1655"/>
    </row>
    <row r="1691" spans="8:8" ht="39.75" customHeight="1">
      <c r="A1691" s="1443"/>
      <c r="B1691" s="1656" t="s">
        <v>70</v>
      </c>
      <c r="C1691" s="1789"/>
      <c r="D1691" s="1790"/>
      <c r="E1691" s="1791"/>
      <c r="F1691" s="1792" t="s">
        <v>185</v>
      </c>
      <c r="G1691" s="1793"/>
      <c r="H1691" s="1794" t="s">
        <v>65</v>
      </c>
      <c r="I1691" s="1663"/>
      <c r="J1691" s="1664"/>
      <c r="K1691" s="1664"/>
      <c r="L1691" s="1664"/>
      <c r="M1691" s="1664"/>
      <c r="N1691" s="1665"/>
    </row>
    <row r="1692" spans="8:8" s="927" ht="123.75" customFormat="1" customHeight="1">
      <c r="A1692" s="1439"/>
      <c r="B1692" s="1795"/>
      <c r="C1692" s="1796"/>
      <c r="D1692" s="1796"/>
      <c r="E1692" s="1796"/>
      <c r="F1692" s="1796"/>
      <c r="G1692" s="1796"/>
      <c r="H1692" s="1796"/>
      <c r="I1692" s="1796"/>
      <c r="J1692" s="1796"/>
      <c r="K1692" s="1796"/>
      <c r="L1692" s="1796"/>
      <c r="M1692" s="1796"/>
      <c r="N1692" s="1796"/>
    </row>
    <row r="1693" spans="8:8" ht="24.75" customHeight="1">
      <c r="A1693" s="1441">
        <f>A1657+1</f>
        <v>48.0</v>
      </c>
      <c r="B1693" s="1442" t="s">
        <v>51</v>
      </c>
      <c r="C1693" s="1442"/>
      <c r="D1693" s="1442"/>
      <c r="E1693" s="1442"/>
      <c r="F1693" s="1442"/>
      <c r="G1693" s="1442"/>
      <c r="H1693" s="1442"/>
      <c r="I1693" s="1442"/>
      <c r="J1693" s="1442"/>
      <c r="K1693" s="1442"/>
      <c r="L1693" s="1442"/>
      <c r="M1693" s="1442"/>
      <c r="N1693" s="1442"/>
    </row>
    <row r="1694" spans="8:8" ht="62.25" customHeight="1">
      <c r="A1694" s="1443"/>
      <c r="B1694" s="1444"/>
      <c r="C1694" s="1445"/>
      <c r="D1694" s="1671" t="str">
        <f>Master!$E$8</f>
        <v>Govt. Sr. Secondary School </v>
      </c>
      <c r="E1694" s="1672"/>
      <c r="F1694" s="1672"/>
      <c r="G1694" s="1672"/>
      <c r="H1694" s="1672"/>
      <c r="I1694" s="1672"/>
      <c r="J1694" s="1672"/>
      <c r="K1694" s="1672"/>
      <c r="L1694" s="1672"/>
      <c r="M1694" s="1672"/>
      <c r="N1694" s="1673"/>
    </row>
    <row r="1695" spans="8:8" ht="33.0" customHeight="1">
      <c r="A1695" s="1443"/>
      <c r="B1695" s="1449"/>
      <c r="C1695" s="1450"/>
      <c r="D1695" s="1451" t="str">
        <f>Master!$E$11</f>
        <v>P.S.-Bapini (Jodhpur)</v>
      </c>
      <c r="E1695" s="1452"/>
      <c r="F1695" s="1452"/>
      <c r="G1695" s="1452"/>
      <c r="H1695" s="1452"/>
      <c r="I1695" s="1452"/>
      <c r="J1695" s="1452"/>
      <c r="K1695" s="1452"/>
      <c r="L1695" s="1452"/>
      <c r="M1695" s="1452"/>
      <c r="N1695" s="1453"/>
    </row>
    <row r="1696" spans="8:8" ht="30.0" customHeight="1">
      <c r="A1696" s="1443"/>
      <c r="B1696" s="1454"/>
      <c r="C1696" s="1455" t="s">
        <v>151</v>
      </c>
      <c r="D1696" s="1456"/>
      <c r="E1696" s="1456"/>
      <c r="F1696" s="1456"/>
      <c r="G1696" s="1457"/>
      <c r="H1696" s="1458" t="s">
        <v>128</v>
      </c>
      <c r="I1696" s="1458"/>
      <c r="J1696" s="1674">
        <f>VLOOKUP(A1693,'Result Entry'!$B$6:$K$108,6,0)</f>
        <v>0.0</v>
      </c>
      <c r="K1696" s="1460" t="s">
        <v>69</v>
      </c>
      <c r="L1696" s="1461"/>
      <c r="M1696" s="1462">
        <f>Master!$E$14</f>
        <v>8.151106901E9</v>
      </c>
      <c r="N1696" s="1463"/>
    </row>
    <row r="1697" spans="8:8" ht="30.0" customHeight="1">
      <c r="A1697" s="1443"/>
      <c r="B1697" s="1464"/>
      <c r="C1697" s="1465"/>
      <c r="D1697" s="1466"/>
      <c r="E1697" s="1466"/>
      <c r="F1697" s="1466"/>
      <c r="G1697" s="1467"/>
      <c r="H1697" s="1468"/>
      <c r="I1697" s="1468"/>
      <c r="J1697" s="1675"/>
      <c r="K1697" s="1470" t="s">
        <v>67</v>
      </c>
      <c r="L1697" s="1471"/>
      <c r="M1697" s="1472"/>
      <c r="N1697" s="1473"/>
      <c r="O1697" s="23" t="s">
        <v>157</v>
      </c>
    </row>
    <row r="1698" spans="8:8" ht="30.0" customHeight="1">
      <c r="A1698" s="1443"/>
      <c r="B1698" s="1464"/>
      <c r="C1698" s="1474"/>
      <c r="D1698" s="1475"/>
      <c r="E1698" s="1475"/>
      <c r="F1698" s="1475"/>
      <c r="G1698" s="1476"/>
      <c r="H1698" s="1477"/>
      <c r="I1698" s="1477"/>
      <c r="J1698" s="1676"/>
      <c r="K1698" s="1479" t="s">
        <v>52</v>
      </c>
      <c r="L1698" s="1480"/>
      <c r="M1698" s="1481" t="str">
        <f>Master!$E$6</f>
        <v>2022-23</v>
      </c>
      <c r="N1698" s="1482"/>
    </row>
    <row r="1699" spans="8:8" ht="39.75" customHeight="1">
      <c r="A1699" s="1443"/>
      <c r="B1699" s="1483" t="s">
        <v>70</v>
      </c>
      <c r="C1699" s="1677" t="s">
        <v>21</v>
      </c>
      <c r="D1699" s="1678"/>
      <c r="E1699" s="1678"/>
      <c r="F1699" s="1679"/>
      <c r="G1699" s="1680" t="s">
        <v>150</v>
      </c>
      <c r="H1699" s="1681">
        <f>VLOOKUP($A1693,'Result Entry'!$B$9:$FW$108,4,0)</f>
        <v>0.0</v>
      </c>
      <c r="I1699" s="1681"/>
      <c r="J1699" s="1681"/>
      <c r="K1699" s="1681"/>
      <c r="L1699" s="1681"/>
      <c r="M1699" s="1681"/>
      <c r="N1699" s="1682"/>
    </row>
    <row r="1700" spans="8:8" ht="39.75" customHeight="1">
      <c r="A1700" s="1443"/>
      <c r="B1700" s="1483" t="s">
        <v>70</v>
      </c>
      <c r="C1700" s="1683" t="s">
        <v>23</v>
      </c>
      <c r="D1700" s="1684"/>
      <c r="E1700" s="1684"/>
      <c r="F1700" s="1685"/>
      <c r="G1700" s="1686" t="s">
        <v>150</v>
      </c>
      <c r="H1700" s="1687">
        <f>VLOOKUP($A1693,'Result Entry'!$B$9:$FW$108,7,0)</f>
        <v>0.0</v>
      </c>
      <c r="I1700" s="1687"/>
      <c r="J1700" s="1687"/>
      <c r="K1700" s="1687"/>
      <c r="L1700" s="1687"/>
      <c r="M1700" s="1687"/>
      <c r="N1700" s="1688"/>
    </row>
    <row r="1701" spans="8:8" ht="39.75" customHeight="1">
      <c r="A1701" s="1443"/>
      <c r="B1701" s="1483" t="s">
        <v>70</v>
      </c>
      <c r="C1701" s="1683" t="s">
        <v>24</v>
      </c>
      <c r="D1701" s="1684"/>
      <c r="E1701" s="1684"/>
      <c r="F1701" s="1685"/>
      <c r="G1701" s="1686" t="s">
        <v>150</v>
      </c>
      <c r="H1701" s="1687">
        <f>VLOOKUP($A1693,'Result Entry'!$B$9:$FW$108,8,0)</f>
        <v>0.0</v>
      </c>
      <c r="I1701" s="1687"/>
      <c r="J1701" s="1687"/>
      <c r="K1701" s="1687"/>
      <c r="L1701" s="1687"/>
      <c r="M1701" s="1687"/>
      <c r="N1701" s="1688"/>
    </row>
    <row r="1702" spans="8:8" ht="39.75" customHeight="1">
      <c r="A1702" s="1443"/>
      <c r="B1702" s="1483" t="s">
        <v>70</v>
      </c>
      <c r="C1702" s="1683" t="s">
        <v>53</v>
      </c>
      <c r="D1702" s="1684"/>
      <c r="E1702" s="1684"/>
      <c r="F1702" s="1685"/>
      <c r="G1702" s="1686" t="s">
        <v>150</v>
      </c>
      <c r="H1702" s="1687">
        <f>VLOOKUP($A1693,'Result Entry'!$B$9:$FW$108,9,0)</f>
        <v>0.0</v>
      </c>
      <c r="I1702" s="1687"/>
      <c r="J1702" s="1687"/>
      <c r="K1702" s="1687"/>
      <c r="L1702" s="1687"/>
      <c r="M1702" s="1687"/>
      <c r="N1702" s="1688"/>
    </row>
    <row r="1703" spans="8:8" ht="39.75" customHeight="1">
      <c r="A1703" s="1443"/>
      <c r="B1703" s="1483" t="s">
        <v>70</v>
      </c>
      <c r="C1703" s="1683" t="s">
        <v>54</v>
      </c>
      <c r="D1703" s="1684"/>
      <c r="E1703" s="1684"/>
      <c r="F1703" s="1685"/>
      <c r="G1703" s="1686" t="s">
        <v>150</v>
      </c>
      <c r="H1703" s="1689" t="str">
        <f>CONCATENATE('Result Entry'!$G$4,'Result Entry'!$J$4)</f>
        <v>11(A)</v>
      </c>
      <c r="I1703" s="1687"/>
      <c r="J1703" s="1687"/>
      <c r="K1703" s="1687"/>
      <c r="L1703" s="1687"/>
      <c r="M1703" s="1687"/>
      <c r="N1703" s="1688"/>
    </row>
    <row r="1704" spans="8:8" ht="39.75" customHeight="1">
      <c r="A1704" s="1443"/>
      <c r="B1704" s="1483" t="s">
        <v>70</v>
      </c>
      <c r="C1704" s="1690" t="s">
        <v>26</v>
      </c>
      <c r="D1704" s="1691"/>
      <c r="E1704" s="1691"/>
      <c r="F1704" s="1692"/>
      <c r="G1704" s="1693" t="s">
        <v>150</v>
      </c>
      <c r="H1704" s="1694">
        <f>VLOOKUP($A1693,'Result Entry'!$B$9:$FW$108,10,0)</f>
        <v>0.0</v>
      </c>
      <c r="I1704" s="1694"/>
      <c r="J1704" s="1694"/>
      <c r="K1704" s="1694"/>
      <c r="L1704" s="1694"/>
      <c r="M1704" s="1694"/>
      <c r="N1704" s="1695"/>
    </row>
    <row r="1705" spans="8:8" ht="30.0" customHeight="1">
      <c r="A1705" s="1443"/>
      <c r="B1705" s="1503" t="s">
        <v>70</v>
      </c>
      <c r="C1705" s="1696" t="s">
        <v>168</v>
      </c>
      <c r="D1705" s="1697"/>
      <c r="E1705" s="1698" t="s">
        <v>73</v>
      </c>
      <c r="F1705" s="1699" t="s">
        <v>74</v>
      </c>
      <c r="G1705" s="1700" t="s">
        <v>169</v>
      </c>
      <c r="H1705" s="1701" t="s">
        <v>56</v>
      </c>
      <c r="I1705" s="1702"/>
      <c r="J1705" s="1703" t="s">
        <v>85</v>
      </c>
      <c r="K1705" s="1704"/>
      <c r="L1705" s="1705" t="s">
        <v>170</v>
      </c>
      <c r="M1705" s="1706" t="s">
        <v>77</v>
      </c>
      <c r="N1705" s="1707" t="s">
        <v>99</v>
      </c>
    </row>
    <row r="1706" spans="8:8" ht="30.0" customHeight="1">
      <c r="A1706" s="1443"/>
      <c r="B1706" s="1503"/>
      <c r="C1706" s="1708"/>
      <c r="D1706" s="1709"/>
      <c r="E1706" s="1710"/>
      <c r="F1706" s="1711"/>
      <c r="G1706" s="1712"/>
      <c r="H1706" s="1713"/>
      <c r="I1706" s="1714"/>
      <c r="J1706" s="1715"/>
      <c r="K1706" s="1716"/>
      <c r="L1706" s="1717"/>
      <c r="M1706" s="1718"/>
      <c r="N1706" s="1719"/>
    </row>
    <row r="1707" spans="8:8" ht="39.75" customHeight="1">
      <c r="A1707" s="1443"/>
      <c r="B1707" s="1503" t="s">
        <v>70</v>
      </c>
      <c r="C1707" s="1528" t="s">
        <v>57</v>
      </c>
      <c r="D1707" s="1529"/>
      <c r="E1707" s="1720">
        <f>'Result Entry'!$L$7</f>
        <v>10.0</v>
      </c>
      <c r="F1707" s="1721">
        <f>'Result Entry'!$M$7</f>
        <v>10.0</v>
      </c>
      <c r="G1707" s="1722">
        <f t="shared" si="141" ref="G1707:G1712">SUM(E1707:F1707)</f>
        <v>20.0</v>
      </c>
      <c r="H1707" s="1723">
        <f>'Result Entry'!$AU$7</f>
        <v>70.0</v>
      </c>
      <c r="I1707" s="1724"/>
      <c r="J1707" s="1725">
        <f>'Result Entry'!$AY$7</f>
        <v>100.0</v>
      </c>
      <c r="K1707" s="1724"/>
      <c r="L1707" s="1722">
        <f t="shared" si="142" ref="L1707:L1712">SUM(H1707,J1707)</f>
        <v>170.0</v>
      </c>
      <c r="M1707" s="1726">
        <f t="shared" si="143" ref="M1707:M1712">SUM(G1707,L1707)</f>
        <v>190.0</v>
      </c>
      <c r="N1707" s="1727"/>
    </row>
    <row r="1708" spans="8:8" s="1538" ht="54.0" customFormat="1" customHeight="1">
      <c r="A1708" s="1443"/>
      <c r="B1708" s="1539" t="s">
        <v>70</v>
      </c>
      <c r="C1708" s="1540" t="str">
        <f>'Result Entry'!$L$3</f>
        <v>HINDI Comp.</v>
      </c>
      <c r="D1708" s="1541"/>
      <c r="E1708" s="1728">
        <f>IF($J1696="TC",0,IF($J1696="Nso",0,VLOOKUP($A1693,'Result Entry'!$B$9:$FW$108,11,0)))</f>
        <v>0.0</v>
      </c>
      <c r="F1708" s="1729">
        <f>IF($J1696="TC",0,IF($J1696="Nso",0,VLOOKUP($A1693,'Result Entry'!$B$9:$FW$108,12,0)))</f>
        <v>0.0</v>
      </c>
      <c r="G1708" s="1730">
        <f t="shared" si="141"/>
        <v>0.0</v>
      </c>
      <c r="H1708" s="1677">
        <f>IF($J1696="TC",0,IF($J1696="Nso",0,VLOOKUP($A1693,'Result Entry'!$B$9:$FW$108,16,0)))</f>
        <v>0.0</v>
      </c>
      <c r="I1708" s="1731"/>
      <c r="J1708" s="1732">
        <f>IF($J1696="TC",0,IF($J1696="Nso",0,VLOOKUP($A1693,'Result Entry'!$B$9:$FW$108,19,0)))</f>
        <v>0.0</v>
      </c>
      <c r="K1708" s="1731"/>
      <c r="L1708" s="1733">
        <f t="shared" si="142"/>
        <v>0.0</v>
      </c>
      <c r="M1708" s="1734">
        <f t="shared" si="143"/>
        <v>0.0</v>
      </c>
      <c r="N1708" s="1735" t="str">
        <f>IF($J1696="TC",0,IF($J1696="Nso",0,VLOOKUP($A1693,'Result Entry'!$B$9:$FW$108,24,0)))</f>
        <v/>
      </c>
    </row>
    <row r="1709" spans="8:8" s="1538" ht="54.0" customFormat="1" customHeight="1">
      <c r="A1709" s="1443"/>
      <c r="B1709" s="1539" t="s">
        <v>70</v>
      </c>
      <c r="C1709" s="1551" t="str">
        <f>'Result Entry'!$Z$3</f>
        <v>ENGLISH Comp.</v>
      </c>
      <c r="D1709" s="1552"/>
      <c r="E1709" s="1728">
        <f>IF($J1696="TC",0,IF($J1696="Nso",0,VLOOKUP($A1693,'Result Entry'!$B$9:$FW$108,25,0)))</f>
        <v>0.0</v>
      </c>
      <c r="F1709" s="1729">
        <f>IF($J1696="TC",0,IF($J1696="Nso",0,VLOOKUP($A1693,'Result Entry'!$B$9:$FW$108,26,0)))</f>
        <v>0.0</v>
      </c>
      <c r="G1709" s="1736">
        <f t="shared" si="141"/>
        <v>0.0</v>
      </c>
      <c r="H1709" s="1683">
        <f>IF($J1696="TC",0,IF($J1696="Nso",0,VLOOKUP($A1693,'Result Entry'!$B$9:$FW$108,30,0)))</f>
        <v>0.0</v>
      </c>
      <c r="I1709" s="1737"/>
      <c r="J1709" s="1738">
        <f>IF($J1696="TC",0,IF($J1696="Nso",0,VLOOKUP($A1693,'Result Entry'!$B$9:$FW$108,33,0)))</f>
        <v>0.0</v>
      </c>
      <c r="K1709" s="1737"/>
      <c r="L1709" s="1733">
        <f t="shared" si="142"/>
        <v>0.0</v>
      </c>
      <c r="M1709" s="1734">
        <f t="shared" si="143"/>
        <v>0.0</v>
      </c>
      <c r="N1709" s="1735" t="str">
        <f>IF($J1696="TC",0,IF($J1696="Nso",0,VLOOKUP($A1693,'Result Entry'!$B$9:$FW$108,38,0)))</f>
        <v/>
      </c>
    </row>
    <row r="1710" spans="8:8" s="1538" ht="54.0" customFormat="1" customHeight="1">
      <c r="A1710" s="1443"/>
      <c r="B1710" s="1539" t="s">
        <v>70</v>
      </c>
      <c r="C1710" s="1551" t="str">
        <f>'Result Entry'!$AO$3</f>
        <v>PHYSICS</v>
      </c>
      <c r="D1710" s="1552"/>
      <c r="E1710" s="1728">
        <f>IF($J1696="TC",0,IF($J1696="Nso",0,VLOOKUP($A1693,'Result Entry'!$B$9:$FW$108,39,0)))</f>
        <v>0.0</v>
      </c>
      <c r="F1710" s="1729">
        <f>IF($J1696="TC",0,IF($J1696="Nso",0,VLOOKUP($A1693,'Result Entry'!$B$9:$FW$108,40,0)))</f>
        <v>0.0</v>
      </c>
      <c r="G1710" s="1736">
        <f t="shared" si="141"/>
        <v>0.0</v>
      </c>
      <c r="H1710" s="1683">
        <f>IF($J1696="TC",0,IF($J1696="Nso",0,VLOOKUP($A1693,'Result Entry'!$B$9:$FW$108,45,0)))</f>
        <v>0.0</v>
      </c>
      <c r="I1710" s="1737"/>
      <c r="J1710" s="1738">
        <f>IF($J1696="TC",0,IF($J1696="Nso",0,VLOOKUP($A1693,'Result Entry'!$B$9:$FW$108,49,0)))</f>
        <v>0.0</v>
      </c>
      <c r="K1710" s="1737"/>
      <c r="L1710" s="1733">
        <f t="shared" si="142"/>
        <v>0.0</v>
      </c>
      <c r="M1710" s="1734">
        <f t="shared" si="143"/>
        <v>0.0</v>
      </c>
      <c r="N1710" s="1735" t="str">
        <f>IF($J1696="TC",0,IF($J1696="Nso",0,VLOOKUP($A1693,'Result Entry'!$B$9:$FW$108,54,0)))</f>
        <v/>
      </c>
    </row>
    <row r="1711" spans="8:8" s="1538" ht="54.0" customFormat="1" customHeight="1">
      <c r="A1711" s="1443"/>
      <c r="B1711" s="1539" t="s">
        <v>70</v>
      </c>
      <c r="C1711" s="1551" t="str">
        <f>'Result Entry'!$BF$3</f>
        <v>CHEMISTRY</v>
      </c>
      <c r="D1711" s="1552"/>
      <c r="E1711" s="1728" t="str">
        <f>IF($J1696="TC",0,IF($J1696="Nso",0,VLOOKUP($A1693,'Result Entry'!$B$9:$FW$108,55,0)))</f>
        <v/>
      </c>
      <c r="F1711" s="1729">
        <f>IF($J1696="TC",0,IF($J1696="Nso",0,VLOOKUP($A1693,'Result Entry'!$B$9:$FW$108,56,0)))</f>
        <v>0.0</v>
      </c>
      <c r="G1711" s="1736">
        <f t="shared" si="141"/>
        <v>0.0</v>
      </c>
      <c r="H1711" s="1683">
        <f>IF($J1696="TC",0,IF($J1696="Nso",0,VLOOKUP($A1693,'Result Entry'!$B$9:$FW$108,61,0)))</f>
        <v>0.0</v>
      </c>
      <c r="I1711" s="1737"/>
      <c r="J1711" s="1738">
        <f>IF($J1696="TC",0,IF($J1696="Nso",0,VLOOKUP($A1693,'Result Entry'!$B$9:$FW$108,65,0)))</f>
        <v>0.0</v>
      </c>
      <c r="K1711" s="1737"/>
      <c r="L1711" s="1733">
        <f t="shared" si="142"/>
        <v>0.0</v>
      </c>
      <c r="M1711" s="1734">
        <f t="shared" si="143"/>
        <v>0.0</v>
      </c>
      <c r="N1711" s="1735" t="str">
        <f>IF($J1696="TC",0,IF($J1696="Nso",0,VLOOKUP($A1693,'Result Entry'!$B$9:$FW$108,70,0)))</f>
        <v/>
      </c>
    </row>
    <row r="1712" spans="8:8" s="1538" ht="54.0" customFormat="1" customHeight="1">
      <c r="A1712" s="1443"/>
      <c r="B1712" s="1539" t="s">
        <v>70</v>
      </c>
      <c r="C1712" s="1551" t="str">
        <f>'Result Entry'!$BW$3</f>
        <v>BIOLOGY</v>
      </c>
      <c r="D1712" s="1552"/>
      <c r="E1712" s="1739" t="str">
        <f>IF($J1696="TC",0,IF($J1696="Nso",0,VLOOKUP($A1693,'Result Entry'!$B$9:$FW$108,71,0)))</f>
        <v/>
      </c>
      <c r="F1712" s="1740" t="str">
        <f>IF($J1696="TC",0,IF($J1696="Nso",0,VLOOKUP($A1693,'Result Entry'!$B$9:$FW$108,72,0)))</f>
        <v/>
      </c>
      <c r="G1712" s="1741">
        <f t="shared" si="141"/>
        <v>0.0</v>
      </c>
      <c r="H1712" s="1742">
        <f>IF($J1696="TC",0,IF($J1696="Nso",0,VLOOKUP($A1693,'Result Entry'!$B$9:$FW$108,77,0)))</f>
        <v>0.0</v>
      </c>
      <c r="I1712" s="1743"/>
      <c r="J1712" s="1744">
        <f>IF($J1696="TC",0,IF($J1696="Nso",0,VLOOKUP($A1693,'Result Entry'!$B$9:$FW$108,81,0)))</f>
        <v>0.0</v>
      </c>
      <c r="K1712" s="1743"/>
      <c r="L1712" s="1745">
        <f t="shared" si="142"/>
        <v>0.0</v>
      </c>
      <c r="M1712" s="1746">
        <f t="shared" si="143"/>
        <v>0.0</v>
      </c>
      <c r="N1712" s="1735">
        <f>IF($J1696="TC",0,IF($J1696="Nso",0,VLOOKUP($A1693,'Result Entry'!$B$9:$FW$108,86,0)))</f>
        <v>0.0</v>
      </c>
    </row>
    <row r="1713" spans="8:8" ht="39.75" customHeight="1">
      <c r="A1713" s="1443"/>
      <c r="B1713" s="1503" t="s">
        <v>70</v>
      </c>
      <c r="C1713" s="1565" t="s">
        <v>78</v>
      </c>
      <c r="D1713" s="1566"/>
      <c r="E1713" s="1567"/>
      <c r="F1713" s="1747" t="s">
        <v>79</v>
      </c>
      <c r="G1713" s="1748"/>
      <c r="H1713" s="1747" t="s">
        <v>80</v>
      </c>
      <c r="I1713" s="1749"/>
      <c r="J1713" s="1750" t="s">
        <v>42</v>
      </c>
      <c r="K1713" s="1797" t="s">
        <v>92</v>
      </c>
      <c r="L1713" s="1752" t="s">
        <v>40</v>
      </c>
      <c r="M1713" s="1753"/>
      <c r="N1713" s="1754" t="s">
        <v>44</v>
      </c>
    </row>
    <row r="1714" spans="8:8" ht="39.75" customHeight="1">
      <c r="A1714" s="1443"/>
      <c r="B1714" s="1503" t="s">
        <v>70</v>
      </c>
      <c r="C1714" s="1577"/>
      <c r="D1714" s="1578"/>
      <c r="E1714" s="1579"/>
      <c r="F1714" s="1755">
        <f>IF($J1696="TC",0,IF($J1696="Nso",0,VLOOKUP($A1693,'Result Entry'!$B$9:$FW$108,146,0)))</f>
        <v>0.0</v>
      </c>
      <c r="G1714" s="1756"/>
      <c r="H1714" s="1757">
        <f>IF($J1696="TC",0,IF($J1696="Nso",0,VLOOKUP($A1693,'Result Entry'!$B$9:$FW$108,147,0)))</f>
        <v>0.0</v>
      </c>
      <c r="I1714" s="1758"/>
      <c r="J1714" s="1584">
        <f>IF($J1696="TC",0,IF($J1696="Nso",0,VLOOKUP($A1693,'Result Entry'!$B$9:$FW$108,148,0)))</f>
        <v>0.0</v>
      </c>
      <c r="K1714" s="1759" t="str">
        <f>IF($J1696="TC",0,IF($J1696="Nso",0,VLOOKUP($A1693,'Result Entry'!$B$9:$FW$108,149,0)))</f>
        <v/>
      </c>
      <c r="L1714" s="1586">
        <f>IF($J1696="TC",0,IF($J1696="Nso",0,VLOOKUP($A1693,'Result Entry'!$B$9:$FW$108,150,0)))</f>
        <v>0.0</v>
      </c>
      <c r="M1714" s="1587"/>
      <c r="N1714" s="1588">
        <f>IF($J1696="TC",0,IF($J1696="Nso",0,VLOOKUP($A1693,'Result Entry'!$B$9:$FW$108,152,0)))</f>
        <v>0.0</v>
      </c>
    </row>
    <row r="1715" spans="8:8" ht="39.75" customHeight="1">
      <c r="A1715" s="1443"/>
      <c r="B1715" s="1503" t="s">
        <v>70</v>
      </c>
      <c r="C1715" s="1589" t="s">
        <v>59</v>
      </c>
      <c r="D1715" s="1590"/>
      <c r="E1715" s="1590"/>
      <c r="F1715" s="1590"/>
      <c r="G1715" s="1590"/>
      <c r="H1715" s="1591"/>
      <c r="I1715" s="1592" t="s">
        <v>60</v>
      </c>
      <c r="J1715" s="1593"/>
      <c r="K1715" s="1760">
        <f>VLOOKUP($A1693,'Result Entry'!$B$9:$FW$108,143,0)</f>
        <v>0.0</v>
      </c>
      <c r="L1715" s="1761"/>
      <c r="M1715" s="1596" t="s">
        <v>38</v>
      </c>
      <c r="N1715" s="1597"/>
    </row>
    <row r="1716" spans="8:8" ht="39.75" customHeight="1">
      <c r="A1716" s="1443"/>
      <c r="B1716" s="1503" t="s">
        <v>70</v>
      </c>
      <c r="C1716" s="1598" t="s">
        <v>55</v>
      </c>
      <c r="D1716" s="1599"/>
      <c r="E1716" s="1599"/>
      <c r="F1716" s="1600" t="s">
        <v>158</v>
      </c>
      <c r="G1716" s="1601"/>
      <c r="H1716" s="1602" t="s">
        <v>48</v>
      </c>
      <c r="I1716" s="1603" t="s">
        <v>61</v>
      </c>
      <c r="J1716" s="1604"/>
      <c r="K1716" s="1762">
        <f>VLOOKUP($A1693,'Result Entry'!$B$9:$FW$108,144,0)</f>
        <v>0.0</v>
      </c>
      <c r="L1716" s="1763"/>
      <c r="M1716" s="1607">
        <f>VLOOKUP($A1693,'Result Entry'!$B$9:$FW$108,145,0)</f>
        <v>0.0</v>
      </c>
      <c r="N1716" s="1608"/>
    </row>
    <row r="1717" spans="8:8" ht="39.75" customHeight="1">
      <c r="A1717" s="1443"/>
      <c r="B1717" s="1503" t="s">
        <v>70</v>
      </c>
      <c r="C1717" s="1598"/>
      <c r="D1717" s="1599"/>
      <c r="E1717" s="1599"/>
      <c r="F1717" s="1609"/>
      <c r="G1717" s="1610"/>
      <c r="H1717" s="1611" t="s">
        <v>100</v>
      </c>
      <c r="I1717" s="1612" t="s">
        <v>62</v>
      </c>
      <c r="J1717" s="1613"/>
      <c r="K1717" s="1764">
        <f>IF($J1696="TC","Transferred",IF($J1696="Nso","NameSeparated",VLOOKUP($A1693,'Result Entry'!$B$9:$FW$108,153,0)))</f>
        <v>0.0</v>
      </c>
      <c r="L1717" s="1764"/>
      <c r="M1717" s="1764"/>
      <c r="N1717" s="1765"/>
    </row>
    <row r="1718" spans="8:8" ht="39.75" customHeight="1">
      <c r="A1718" s="1443"/>
      <c r="B1718" s="1503" t="s">
        <v>70</v>
      </c>
      <c r="C1718" s="1766" t="str">
        <f>'Result Entry'!$DU$3</f>
        <v>Foundation Of Information Tech.</v>
      </c>
      <c r="D1718" s="1767"/>
      <c r="E1718" s="1768"/>
      <c r="F1718" s="1769" t="str">
        <f>IF($J1696="TC",0,IF($J1696="Nso",0,VLOOKUP($A1693,'Result Entry'!$B$9:$GS$108,170,0)))</f>
        <v/>
      </c>
      <c r="G1718" s="1769"/>
      <c r="H1718" s="1770">
        <f>IF($J1696="TC",0,IF($J1696="Nso",0,VLOOKUP($A1693,'Result Entry'!$B$9:$GS$108,112,0)))</f>
        <v>0.0</v>
      </c>
      <c r="I1718" s="1621" t="s">
        <v>72</v>
      </c>
      <c r="J1718" s="1622"/>
      <c r="K1718" s="1771">
        <f>'Result Entry'!$T$2</f>
        <v>45041.0</v>
      </c>
      <c r="L1718" s="1772"/>
      <c r="M1718" s="1772"/>
      <c r="N1718" s="1773"/>
    </row>
    <row r="1719" spans="8:8" ht="39.75" customHeight="1">
      <c r="A1719" s="1443"/>
      <c r="B1719" s="1503" t="s">
        <v>70</v>
      </c>
      <c r="C1719" s="1774" t="str">
        <f>'Result Entry'!$EI$3</f>
        <v>G.I.A.I.-II</v>
      </c>
      <c r="D1719" s="1775"/>
      <c r="E1719" s="1776"/>
      <c r="F1719" s="1769" t="str">
        <f>IF($J1696="TC",0,IF($J1696="Nso",0,VLOOKUP($A1693,'Result Entry'!$B$9:$GS$108,174,0)))</f>
        <v/>
      </c>
      <c r="G1719" s="1769"/>
      <c r="H1719" s="1770">
        <f>IF($J1696="TC",0,IF($J1696="Nso",0,VLOOKUP($A1693,'Result Entry'!$B$9:$GS$108,124,0)))</f>
        <v>0.0</v>
      </c>
      <c r="I1719" s="1626"/>
      <c r="J1719" s="1627"/>
      <c r="K1719" s="1627"/>
      <c r="L1719" s="1627"/>
      <c r="M1719" s="1627"/>
      <c r="N1719" s="1628"/>
    </row>
    <row r="1720" spans="8:8" ht="39.75" customHeight="1">
      <c r="A1720" s="1443"/>
      <c r="B1720" s="1503" t="s">
        <v>70</v>
      </c>
      <c r="C1720" s="1774" t="str">
        <f>'Result Entry'!$EU$3</f>
        <v>SOC.SER.PLAN</v>
      </c>
      <c r="D1720" s="1775"/>
      <c r="E1720" s="1776"/>
      <c r="F1720" s="1769">
        <f>IF($J1696="TC",0,IF($J1696="Nso",0,VLOOKUP($A1693,'Result Entry'!$B$9:$HS$108,178,0)))</f>
        <v>0.0</v>
      </c>
      <c r="G1720" s="1769"/>
      <c r="H1720" s="1770">
        <f>IF($J1696="TC",0,IF($J1696="Nso",0,VLOOKUP($A1693,'Result Entry'!$B$9:$GS$108,136,0)))</f>
        <v>0.0</v>
      </c>
      <c r="I1720" s="1629" t="s">
        <v>175</v>
      </c>
      <c r="J1720" s="1630"/>
      <c r="K1720" s="1798"/>
      <c r="L1720" s="1799"/>
      <c r="M1720" s="1799"/>
      <c r="N1720" s="1800"/>
    </row>
    <row r="1721" spans="8:8" ht="39.75" customHeight="1">
      <c r="A1721" s="1443"/>
      <c r="B1721" s="1503" t="s">
        <v>70</v>
      </c>
      <c r="C1721" s="1774" t="str">
        <f>'Result Entry'!$FG$3</f>
        <v>Jeewan Kaushal</v>
      </c>
      <c r="D1721" s="1775"/>
      <c r="E1721" s="1776"/>
      <c r="F1721" s="1769" t="str">
        <f>IF($J1696="TC",0,IF($J1696="Nso",0,VLOOKUP($A1693,'Result Entry'!$B$9:$HS$108,182,0)))</f>
        <v/>
      </c>
      <c r="G1721" s="1769"/>
      <c r="H1721" s="1770">
        <f>IF($J1696="TC",0,IF($J1696="Nso",0,VLOOKUP($A1693,'Result Entry'!$B$9:$HS$108,136,0)))</f>
        <v>0.0</v>
      </c>
      <c r="I1721" s="1629" t="s">
        <v>149</v>
      </c>
      <c r="J1721" s="1630"/>
      <c r="K1721" s="1630"/>
      <c r="L1721" s="1630"/>
      <c r="M1721" s="1630"/>
      <c r="N1721" s="1634"/>
    </row>
    <row r="1722" spans="8:8" ht="39.75" customHeight="1">
      <c r="A1722" s="1443"/>
      <c r="B1722" s="1483" t="s">
        <v>70</v>
      </c>
      <c r="C1722" s="1777" t="s">
        <v>181</v>
      </c>
      <c r="D1722" s="1778"/>
      <c r="E1722" s="1779"/>
      <c r="F1722" s="1780" t="s">
        <v>182</v>
      </c>
      <c r="G1722" s="1781"/>
      <c r="H1722" s="1782" t="s">
        <v>31</v>
      </c>
      <c r="I1722" s="1629" t="s">
        <v>176</v>
      </c>
      <c r="J1722" s="1630"/>
      <c r="K1722" s="1630"/>
      <c r="L1722" s="1630"/>
      <c r="M1722" s="1630"/>
      <c r="N1722" s="1634"/>
    </row>
    <row r="1723" spans="8:8" ht="39.75" customHeight="1">
      <c r="A1723" s="1443"/>
      <c r="B1723" s="1483" t="s">
        <v>70</v>
      </c>
      <c r="C1723" s="1783"/>
      <c r="D1723" s="1784"/>
      <c r="E1723" s="1785"/>
      <c r="F1723" s="1786" t="s">
        <v>183</v>
      </c>
      <c r="G1723" s="1787"/>
      <c r="H1723" s="1788" t="s">
        <v>180</v>
      </c>
      <c r="I1723" s="1647" t="s">
        <v>68</v>
      </c>
      <c r="J1723" s="1648"/>
      <c r="K1723" s="1648"/>
      <c r="L1723" s="1648"/>
      <c r="M1723" s="1648"/>
      <c r="N1723" s="1649"/>
    </row>
    <row r="1724" spans="8:8" ht="39.75" customHeight="1">
      <c r="A1724" s="1443"/>
      <c r="B1724" s="1483" t="s">
        <v>70</v>
      </c>
      <c r="C1724" s="1783"/>
      <c r="D1724" s="1784"/>
      <c r="E1724" s="1785"/>
      <c r="F1724" s="1786" t="s">
        <v>186</v>
      </c>
      <c r="G1724" s="1787"/>
      <c r="H1724" s="1788" t="s">
        <v>63</v>
      </c>
      <c r="I1724" s="1650"/>
      <c r="J1724" s="1651"/>
      <c r="K1724" s="1651"/>
      <c r="L1724" s="1651"/>
      <c r="M1724" s="1651"/>
      <c r="N1724" s="1652"/>
    </row>
    <row r="1725" spans="8:8" ht="39.75" customHeight="1">
      <c r="A1725" s="1443"/>
      <c r="B1725" s="1483" t="s">
        <v>70</v>
      </c>
      <c r="C1725" s="1783"/>
      <c r="D1725" s="1784"/>
      <c r="E1725" s="1785"/>
      <c r="F1725" s="1786" t="s">
        <v>187</v>
      </c>
      <c r="G1725" s="1787"/>
      <c r="H1725" s="1788" t="s">
        <v>64</v>
      </c>
      <c r="I1725" s="1650"/>
      <c r="J1725" s="1651"/>
      <c r="K1725" s="1651"/>
      <c r="L1725" s="1651"/>
      <c r="M1725" s="1651"/>
      <c r="N1725" s="1652"/>
    </row>
    <row r="1726" spans="8:8" ht="39.75" customHeight="1">
      <c r="A1726" s="1443"/>
      <c r="B1726" s="1483" t="s">
        <v>70</v>
      </c>
      <c r="C1726" s="1783"/>
      <c r="D1726" s="1784"/>
      <c r="E1726" s="1785"/>
      <c r="F1726" s="1786" t="s">
        <v>184</v>
      </c>
      <c r="G1726" s="1787"/>
      <c r="H1726" s="1788" t="s">
        <v>66</v>
      </c>
      <c r="I1726" s="1653" t="s">
        <v>81</v>
      </c>
      <c r="J1726" s="1654"/>
      <c r="K1726" s="1654"/>
      <c r="L1726" s="1654"/>
      <c r="M1726" s="1654"/>
      <c r="N1726" s="1655"/>
    </row>
    <row r="1727" spans="8:8" ht="39.75" customHeight="1">
      <c r="A1727" s="1443"/>
      <c r="B1727" s="1656" t="s">
        <v>70</v>
      </c>
      <c r="C1727" s="1789"/>
      <c r="D1727" s="1790"/>
      <c r="E1727" s="1791"/>
      <c r="F1727" s="1792" t="s">
        <v>185</v>
      </c>
      <c r="G1727" s="1793"/>
      <c r="H1727" s="1794" t="s">
        <v>65</v>
      </c>
      <c r="I1727" s="1663"/>
      <c r="J1727" s="1664"/>
      <c r="K1727" s="1664"/>
      <c r="L1727" s="1664"/>
      <c r="M1727" s="1664"/>
      <c r="N1727" s="1665"/>
    </row>
    <row r="1728" spans="8:8" s="927" ht="123.75" customFormat="1" customHeight="1">
      <c r="A1728" s="1439"/>
      <c r="B1728" s="1795"/>
      <c r="C1728" s="1796"/>
      <c r="D1728" s="1796"/>
      <c r="E1728" s="1796"/>
      <c r="F1728" s="1796"/>
      <c r="G1728" s="1796"/>
      <c r="H1728" s="1796"/>
      <c r="I1728" s="1796"/>
      <c r="J1728" s="1796"/>
      <c r="K1728" s="1796"/>
      <c r="L1728" s="1796"/>
      <c r="M1728" s="1796"/>
      <c r="N1728" s="1796"/>
    </row>
    <row r="1729" spans="8:8" ht="24.75" customHeight="1">
      <c r="A1729" s="1441">
        <f>A1693+1</f>
        <v>49.0</v>
      </c>
      <c r="B1729" s="1442" t="s">
        <v>51</v>
      </c>
      <c r="C1729" s="1442"/>
      <c r="D1729" s="1442"/>
      <c r="E1729" s="1442"/>
      <c r="F1729" s="1442"/>
      <c r="G1729" s="1442"/>
      <c r="H1729" s="1442"/>
      <c r="I1729" s="1442"/>
      <c r="J1729" s="1442"/>
      <c r="K1729" s="1442"/>
      <c r="L1729" s="1442"/>
      <c r="M1729" s="1442"/>
      <c r="N1729" s="1442"/>
    </row>
    <row r="1730" spans="8:8" ht="62.25" customHeight="1">
      <c r="A1730" s="1443"/>
      <c r="B1730" s="1444"/>
      <c r="C1730" s="1445"/>
      <c r="D1730" s="1671" t="str">
        <f>Master!$E$8</f>
        <v>Govt. Sr. Secondary School </v>
      </c>
      <c r="E1730" s="1672"/>
      <c r="F1730" s="1672"/>
      <c r="G1730" s="1672"/>
      <c r="H1730" s="1672"/>
      <c r="I1730" s="1672"/>
      <c r="J1730" s="1672"/>
      <c r="K1730" s="1672"/>
      <c r="L1730" s="1672"/>
      <c r="M1730" s="1672"/>
      <c r="N1730" s="1673"/>
    </row>
    <row r="1731" spans="8:8" ht="33.0" customHeight="1">
      <c r="A1731" s="1443"/>
      <c r="B1731" s="1449"/>
      <c r="C1731" s="1450"/>
      <c r="D1731" s="1451" t="str">
        <f>Master!$E$11</f>
        <v>P.S.-Bapini (Jodhpur)</v>
      </c>
      <c r="E1731" s="1452"/>
      <c r="F1731" s="1452"/>
      <c r="G1731" s="1452"/>
      <c r="H1731" s="1452"/>
      <c r="I1731" s="1452"/>
      <c r="J1731" s="1452"/>
      <c r="K1731" s="1452"/>
      <c r="L1731" s="1452"/>
      <c r="M1731" s="1452"/>
      <c r="N1731" s="1453"/>
    </row>
    <row r="1732" spans="8:8" ht="30.0" customHeight="1">
      <c r="A1732" s="1443"/>
      <c r="B1732" s="1454"/>
      <c r="C1732" s="1455" t="s">
        <v>151</v>
      </c>
      <c r="D1732" s="1456"/>
      <c r="E1732" s="1456"/>
      <c r="F1732" s="1456"/>
      <c r="G1732" s="1457"/>
      <c r="H1732" s="1458" t="s">
        <v>128</v>
      </c>
      <c r="I1732" s="1458"/>
      <c r="J1732" s="1674">
        <f>VLOOKUP(A1729,'Result Entry'!$B$6:$K$108,6,0)</f>
        <v>0.0</v>
      </c>
      <c r="K1732" s="1460" t="s">
        <v>69</v>
      </c>
      <c r="L1732" s="1461"/>
      <c r="M1732" s="1462">
        <f>Master!$E$14</f>
        <v>8.151106901E9</v>
      </c>
      <c r="N1732" s="1463"/>
    </row>
    <row r="1733" spans="8:8" ht="30.0" customHeight="1">
      <c r="A1733" s="1443"/>
      <c r="B1733" s="1464"/>
      <c r="C1733" s="1465"/>
      <c r="D1733" s="1466"/>
      <c r="E1733" s="1466"/>
      <c r="F1733" s="1466"/>
      <c r="G1733" s="1467"/>
      <c r="H1733" s="1468"/>
      <c r="I1733" s="1468"/>
      <c r="J1733" s="1675"/>
      <c r="K1733" s="1470" t="s">
        <v>67</v>
      </c>
      <c r="L1733" s="1471"/>
      <c r="M1733" s="1472"/>
      <c r="N1733" s="1473"/>
      <c r="O1733" s="23" t="s">
        <v>157</v>
      </c>
    </row>
    <row r="1734" spans="8:8" ht="30.0" customHeight="1">
      <c r="A1734" s="1443"/>
      <c r="B1734" s="1464"/>
      <c r="C1734" s="1474"/>
      <c r="D1734" s="1475"/>
      <c r="E1734" s="1475"/>
      <c r="F1734" s="1475"/>
      <c r="G1734" s="1476"/>
      <c r="H1734" s="1477"/>
      <c r="I1734" s="1477"/>
      <c r="J1734" s="1676"/>
      <c r="K1734" s="1479" t="s">
        <v>52</v>
      </c>
      <c r="L1734" s="1480"/>
      <c r="M1734" s="1481" t="str">
        <f>Master!$E$6</f>
        <v>2022-23</v>
      </c>
      <c r="N1734" s="1482"/>
    </row>
    <row r="1735" spans="8:8" ht="39.75" customHeight="1">
      <c r="A1735" s="1443"/>
      <c r="B1735" s="1483" t="s">
        <v>70</v>
      </c>
      <c r="C1735" s="1677" t="s">
        <v>21</v>
      </c>
      <c r="D1735" s="1678"/>
      <c r="E1735" s="1678"/>
      <c r="F1735" s="1679"/>
      <c r="G1735" s="1680" t="s">
        <v>150</v>
      </c>
      <c r="H1735" s="1681">
        <f>VLOOKUP($A1729,'Result Entry'!$B$9:$FW$108,4,0)</f>
        <v>0.0</v>
      </c>
      <c r="I1735" s="1681"/>
      <c r="J1735" s="1681"/>
      <c r="K1735" s="1681"/>
      <c r="L1735" s="1681"/>
      <c r="M1735" s="1681"/>
      <c r="N1735" s="1682"/>
    </row>
    <row r="1736" spans="8:8" ht="39.75" customHeight="1">
      <c r="A1736" s="1443"/>
      <c r="B1736" s="1483" t="s">
        <v>70</v>
      </c>
      <c r="C1736" s="1683" t="s">
        <v>23</v>
      </c>
      <c r="D1736" s="1684"/>
      <c r="E1736" s="1684"/>
      <c r="F1736" s="1685"/>
      <c r="G1736" s="1686" t="s">
        <v>150</v>
      </c>
      <c r="H1736" s="1687">
        <f>VLOOKUP($A1729,'Result Entry'!$B$9:$FW$108,7,0)</f>
        <v>0.0</v>
      </c>
      <c r="I1736" s="1687"/>
      <c r="J1736" s="1687"/>
      <c r="K1736" s="1687"/>
      <c r="L1736" s="1687"/>
      <c r="M1736" s="1687"/>
      <c r="N1736" s="1688"/>
    </row>
    <row r="1737" spans="8:8" ht="39.75" customHeight="1">
      <c r="A1737" s="1443"/>
      <c r="B1737" s="1483" t="s">
        <v>70</v>
      </c>
      <c r="C1737" s="1683" t="s">
        <v>24</v>
      </c>
      <c r="D1737" s="1684"/>
      <c r="E1737" s="1684"/>
      <c r="F1737" s="1685"/>
      <c r="G1737" s="1686" t="s">
        <v>150</v>
      </c>
      <c r="H1737" s="1687">
        <f>VLOOKUP($A1729,'Result Entry'!$B$9:$FW$108,8,0)</f>
        <v>0.0</v>
      </c>
      <c r="I1737" s="1687"/>
      <c r="J1737" s="1687"/>
      <c r="K1737" s="1687"/>
      <c r="L1737" s="1687"/>
      <c r="M1737" s="1687"/>
      <c r="N1737" s="1688"/>
    </row>
    <row r="1738" spans="8:8" ht="39.75" customHeight="1">
      <c r="A1738" s="1443"/>
      <c r="B1738" s="1483" t="s">
        <v>70</v>
      </c>
      <c r="C1738" s="1683" t="s">
        <v>53</v>
      </c>
      <c r="D1738" s="1684"/>
      <c r="E1738" s="1684"/>
      <c r="F1738" s="1685"/>
      <c r="G1738" s="1686" t="s">
        <v>150</v>
      </c>
      <c r="H1738" s="1687">
        <f>VLOOKUP($A1729,'Result Entry'!$B$9:$FW$108,9,0)</f>
        <v>0.0</v>
      </c>
      <c r="I1738" s="1687"/>
      <c r="J1738" s="1687"/>
      <c r="K1738" s="1687"/>
      <c r="L1738" s="1687"/>
      <c r="M1738" s="1687"/>
      <c r="N1738" s="1688"/>
    </row>
    <row r="1739" spans="8:8" ht="39.75" customHeight="1">
      <c r="A1739" s="1443"/>
      <c r="B1739" s="1483" t="s">
        <v>70</v>
      </c>
      <c r="C1739" s="1683" t="s">
        <v>54</v>
      </c>
      <c r="D1739" s="1684"/>
      <c r="E1739" s="1684"/>
      <c r="F1739" s="1685"/>
      <c r="G1739" s="1686" t="s">
        <v>150</v>
      </c>
      <c r="H1739" s="1689" t="str">
        <f>CONCATENATE('Result Entry'!$G$4,'Result Entry'!$J$4)</f>
        <v>11(A)</v>
      </c>
      <c r="I1739" s="1687"/>
      <c r="J1739" s="1687"/>
      <c r="K1739" s="1687"/>
      <c r="L1739" s="1687"/>
      <c r="M1739" s="1687"/>
      <c r="N1739" s="1688"/>
    </row>
    <row r="1740" spans="8:8" ht="39.75" customHeight="1">
      <c r="A1740" s="1443"/>
      <c r="B1740" s="1483" t="s">
        <v>70</v>
      </c>
      <c r="C1740" s="1690" t="s">
        <v>26</v>
      </c>
      <c r="D1740" s="1691"/>
      <c r="E1740" s="1691"/>
      <c r="F1740" s="1692"/>
      <c r="G1740" s="1693" t="s">
        <v>150</v>
      </c>
      <c r="H1740" s="1694">
        <f>VLOOKUP($A1729,'Result Entry'!$B$9:$FW$108,10,0)</f>
        <v>0.0</v>
      </c>
      <c r="I1740" s="1694"/>
      <c r="J1740" s="1694"/>
      <c r="K1740" s="1694"/>
      <c r="L1740" s="1694"/>
      <c r="M1740" s="1694"/>
      <c r="N1740" s="1695"/>
    </row>
    <row r="1741" spans="8:8" ht="30.0" customHeight="1">
      <c r="A1741" s="1443"/>
      <c r="B1741" s="1503" t="s">
        <v>70</v>
      </c>
      <c r="C1741" s="1696" t="s">
        <v>168</v>
      </c>
      <c r="D1741" s="1697"/>
      <c r="E1741" s="1698" t="s">
        <v>73</v>
      </c>
      <c r="F1741" s="1699" t="s">
        <v>74</v>
      </c>
      <c r="G1741" s="1700" t="s">
        <v>169</v>
      </c>
      <c r="H1741" s="1701" t="s">
        <v>56</v>
      </c>
      <c r="I1741" s="1702"/>
      <c r="J1741" s="1703" t="s">
        <v>85</v>
      </c>
      <c r="K1741" s="1704"/>
      <c r="L1741" s="1705" t="s">
        <v>170</v>
      </c>
      <c r="M1741" s="1706" t="s">
        <v>77</v>
      </c>
      <c r="N1741" s="1707" t="s">
        <v>99</v>
      </c>
    </row>
    <row r="1742" spans="8:8" ht="30.0" customHeight="1">
      <c r="A1742" s="1443"/>
      <c r="B1742" s="1503"/>
      <c r="C1742" s="1708"/>
      <c r="D1742" s="1709"/>
      <c r="E1742" s="1710"/>
      <c r="F1742" s="1711"/>
      <c r="G1742" s="1712"/>
      <c r="H1742" s="1713"/>
      <c r="I1742" s="1714"/>
      <c r="J1742" s="1715"/>
      <c r="K1742" s="1716"/>
      <c r="L1742" s="1717"/>
      <c r="M1742" s="1718"/>
      <c r="N1742" s="1719"/>
    </row>
    <row r="1743" spans="8:8" ht="39.75" customHeight="1">
      <c r="A1743" s="1443"/>
      <c r="B1743" s="1503" t="s">
        <v>70</v>
      </c>
      <c r="C1743" s="1528" t="s">
        <v>57</v>
      </c>
      <c r="D1743" s="1529"/>
      <c r="E1743" s="1720">
        <f>'Result Entry'!$L$7</f>
        <v>10.0</v>
      </c>
      <c r="F1743" s="1721">
        <f>'Result Entry'!$M$7</f>
        <v>10.0</v>
      </c>
      <c r="G1743" s="1722">
        <f t="shared" si="144" ref="G1743:G1748">SUM(E1743:F1743)</f>
        <v>20.0</v>
      </c>
      <c r="H1743" s="1723">
        <f>'Result Entry'!$AU$7</f>
        <v>70.0</v>
      </c>
      <c r="I1743" s="1724"/>
      <c r="J1743" s="1725">
        <f>'Result Entry'!$AY$7</f>
        <v>100.0</v>
      </c>
      <c r="K1743" s="1724"/>
      <c r="L1743" s="1722">
        <f t="shared" si="145" ref="L1743:L1748">SUM(H1743,J1743)</f>
        <v>170.0</v>
      </c>
      <c r="M1743" s="1726">
        <f t="shared" si="146" ref="M1743:M1748">SUM(G1743,L1743)</f>
        <v>190.0</v>
      </c>
      <c r="N1743" s="1727"/>
    </row>
    <row r="1744" spans="8:8" s="1538" ht="54.0" customFormat="1" customHeight="1">
      <c r="A1744" s="1443"/>
      <c r="B1744" s="1539" t="s">
        <v>70</v>
      </c>
      <c r="C1744" s="1540" t="str">
        <f>'Result Entry'!$L$3</f>
        <v>HINDI Comp.</v>
      </c>
      <c r="D1744" s="1541"/>
      <c r="E1744" s="1728">
        <f>IF($J1732="TC",0,IF($J1732="Nso",0,VLOOKUP($A1729,'Result Entry'!$B$9:$FW$108,11,0)))</f>
        <v>0.0</v>
      </c>
      <c r="F1744" s="1729">
        <f>IF($J1732="TC",0,IF($J1732="Nso",0,VLOOKUP($A1729,'Result Entry'!$B$9:$FW$108,12,0)))</f>
        <v>0.0</v>
      </c>
      <c r="G1744" s="1730">
        <f t="shared" si="144"/>
        <v>0.0</v>
      </c>
      <c r="H1744" s="1677">
        <f>IF($J1732="TC",0,IF($J1732="Nso",0,VLOOKUP($A1729,'Result Entry'!$B$9:$FW$108,16,0)))</f>
        <v>0.0</v>
      </c>
      <c r="I1744" s="1731"/>
      <c r="J1744" s="1732">
        <f>IF($J1732="TC",0,IF($J1732="Nso",0,VLOOKUP($A1729,'Result Entry'!$B$9:$FW$108,19,0)))</f>
        <v>0.0</v>
      </c>
      <c r="K1744" s="1731"/>
      <c r="L1744" s="1733">
        <f t="shared" si="145"/>
        <v>0.0</v>
      </c>
      <c r="M1744" s="1734">
        <f t="shared" si="146"/>
        <v>0.0</v>
      </c>
      <c r="N1744" s="1735" t="str">
        <f>IF($J1732="TC",0,IF($J1732="Nso",0,VLOOKUP($A1729,'Result Entry'!$B$9:$FW$108,24,0)))</f>
        <v/>
      </c>
    </row>
    <row r="1745" spans="8:8" s="1538" ht="54.0" customFormat="1" customHeight="1">
      <c r="A1745" s="1443"/>
      <c r="B1745" s="1539" t="s">
        <v>70</v>
      </c>
      <c r="C1745" s="1551" t="str">
        <f>'Result Entry'!$Z$3</f>
        <v>ENGLISH Comp.</v>
      </c>
      <c r="D1745" s="1552"/>
      <c r="E1745" s="1728">
        <f>IF($J1732="TC",0,IF($J1732="Nso",0,VLOOKUP($A1729,'Result Entry'!$B$9:$FW$108,25,0)))</f>
        <v>0.0</v>
      </c>
      <c r="F1745" s="1729">
        <f>IF($J1732="TC",0,IF($J1732="Nso",0,VLOOKUP($A1729,'Result Entry'!$B$9:$FW$108,26,0)))</f>
        <v>0.0</v>
      </c>
      <c r="G1745" s="1736">
        <f t="shared" si="144"/>
        <v>0.0</v>
      </c>
      <c r="H1745" s="1683">
        <f>IF($J1732="TC",0,IF($J1732="Nso",0,VLOOKUP($A1729,'Result Entry'!$B$9:$FW$108,30,0)))</f>
        <v>0.0</v>
      </c>
      <c r="I1745" s="1737"/>
      <c r="J1745" s="1738">
        <f>IF($J1732="TC",0,IF($J1732="Nso",0,VLOOKUP($A1729,'Result Entry'!$B$9:$FW$108,33,0)))</f>
        <v>0.0</v>
      </c>
      <c r="K1745" s="1737"/>
      <c r="L1745" s="1733">
        <f t="shared" si="145"/>
        <v>0.0</v>
      </c>
      <c r="M1745" s="1734">
        <f t="shared" si="146"/>
        <v>0.0</v>
      </c>
      <c r="N1745" s="1735" t="str">
        <f>IF($J1732="TC",0,IF($J1732="Nso",0,VLOOKUP($A1729,'Result Entry'!$B$9:$FW$108,38,0)))</f>
        <v/>
      </c>
    </row>
    <row r="1746" spans="8:8" s="1538" ht="54.0" customFormat="1" customHeight="1">
      <c r="A1746" s="1443"/>
      <c r="B1746" s="1539" t="s">
        <v>70</v>
      </c>
      <c r="C1746" s="1551" t="str">
        <f>'Result Entry'!$AO$3</f>
        <v>PHYSICS</v>
      </c>
      <c r="D1746" s="1552"/>
      <c r="E1746" s="1728">
        <f>IF($J1732="TC",0,IF($J1732="Nso",0,VLOOKUP($A1729,'Result Entry'!$B$9:$FW$108,39,0)))</f>
        <v>0.0</v>
      </c>
      <c r="F1746" s="1729">
        <f>IF($J1732="TC",0,IF($J1732="Nso",0,VLOOKUP($A1729,'Result Entry'!$B$9:$FW$108,40,0)))</f>
        <v>0.0</v>
      </c>
      <c r="G1746" s="1736">
        <f t="shared" si="144"/>
        <v>0.0</v>
      </c>
      <c r="H1746" s="1683">
        <f>IF($J1732="TC",0,IF($J1732="Nso",0,VLOOKUP($A1729,'Result Entry'!$B$9:$FW$108,45,0)))</f>
        <v>0.0</v>
      </c>
      <c r="I1746" s="1737"/>
      <c r="J1746" s="1738">
        <f>IF($J1732="TC",0,IF($J1732="Nso",0,VLOOKUP($A1729,'Result Entry'!$B$9:$FW$108,49,0)))</f>
        <v>0.0</v>
      </c>
      <c r="K1746" s="1737"/>
      <c r="L1746" s="1733">
        <f t="shared" si="145"/>
        <v>0.0</v>
      </c>
      <c r="M1746" s="1734">
        <f t="shared" si="146"/>
        <v>0.0</v>
      </c>
      <c r="N1746" s="1735" t="str">
        <f>IF($J1732="TC",0,IF($J1732="Nso",0,VLOOKUP($A1729,'Result Entry'!$B$9:$FW$108,54,0)))</f>
        <v/>
      </c>
    </row>
    <row r="1747" spans="8:8" s="1538" ht="54.0" customFormat="1" customHeight="1">
      <c r="A1747" s="1443"/>
      <c r="B1747" s="1539" t="s">
        <v>70</v>
      </c>
      <c r="C1747" s="1551" t="str">
        <f>'Result Entry'!$BF$3</f>
        <v>CHEMISTRY</v>
      </c>
      <c r="D1747" s="1552"/>
      <c r="E1747" s="1728" t="str">
        <f>IF($J1732="TC",0,IF($J1732="Nso",0,VLOOKUP($A1729,'Result Entry'!$B$9:$FW$108,55,0)))</f>
        <v/>
      </c>
      <c r="F1747" s="1729">
        <f>IF($J1732="TC",0,IF($J1732="Nso",0,VLOOKUP($A1729,'Result Entry'!$B$9:$FW$108,56,0)))</f>
        <v>0.0</v>
      </c>
      <c r="G1747" s="1736">
        <f t="shared" si="144"/>
        <v>0.0</v>
      </c>
      <c r="H1747" s="1683">
        <f>IF($J1732="TC",0,IF($J1732="Nso",0,VLOOKUP($A1729,'Result Entry'!$B$9:$FW$108,61,0)))</f>
        <v>0.0</v>
      </c>
      <c r="I1747" s="1737"/>
      <c r="J1747" s="1738">
        <f>IF($J1732="TC",0,IF($J1732="Nso",0,VLOOKUP($A1729,'Result Entry'!$B$9:$FW$108,65,0)))</f>
        <v>0.0</v>
      </c>
      <c r="K1747" s="1737"/>
      <c r="L1747" s="1733">
        <f t="shared" si="145"/>
        <v>0.0</v>
      </c>
      <c r="M1747" s="1734">
        <f t="shared" si="146"/>
        <v>0.0</v>
      </c>
      <c r="N1747" s="1735" t="str">
        <f>IF($J1732="TC",0,IF($J1732="Nso",0,VLOOKUP($A1729,'Result Entry'!$B$9:$FW$108,70,0)))</f>
        <v/>
      </c>
    </row>
    <row r="1748" spans="8:8" s="1538" ht="54.0" customFormat="1" customHeight="1">
      <c r="A1748" s="1443"/>
      <c r="B1748" s="1539" t="s">
        <v>70</v>
      </c>
      <c r="C1748" s="1551" t="str">
        <f>'Result Entry'!$BW$3</f>
        <v>BIOLOGY</v>
      </c>
      <c r="D1748" s="1552"/>
      <c r="E1748" s="1739" t="str">
        <f>IF($J1732="TC",0,IF($J1732="Nso",0,VLOOKUP($A1729,'Result Entry'!$B$9:$FW$108,71,0)))</f>
        <v/>
      </c>
      <c r="F1748" s="1740" t="str">
        <f>IF($J1732="TC",0,IF($J1732="Nso",0,VLOOKUP($A1729,'Result Entry'!$B$9:$FW$108,72,0)))</f>
        <v/>
      </c>
      <c r="G1748" s="1741">
        <f t="shared" si="144"/>
        <v>0.0</v>
      </c>
      <c r="H1748" s="1742">
        <f>IF($J1732="TC",0,IF($J1732="Nso",0,VLOOKUP($A1729,'Result Entry'!$B$9:$FW$108,77,0)))</f>
        <v>0.0</v>
      </c>
      <c r="I1748" s="1743"/>
      <c r="J1748" s="1744">
        <f>IF($J1732="TC",0,IF($J1732="Nso",0,VLOOKUP($A1729,'Result Entry'!$B$9:$FW$108,81,0)))</f>
        <v>0.0</v>
      </c>
      <c r="K1748" s="1743"/>
      <c r="L1748" s="1745">
        <f t="shared" si="145"/>
        <v>0.0</v>
      </c>
      <c r="M1748" s="1746">
        <f t="shared" si="146"/>
        <v>0.0</v>
      </c>
      <c r="N1748" s="1735">
        <f>IF($J1732="TC",0,IF($J1732="Nso",0,VLOOKUP($A1729,'Result Entry'!$B$9:$FW$108,86,0)))</f>
        <v>0.0</v>
      </c>
    </row>
    <row r="1749" spans="8:8" ht="39.75" customHeight="1">
      <c r="A1749" s="1443"/>
      <c r="B1749" s="1503" t="s">
        <v>70</v>
      </c>
      <c r="C1749" s="1565" t="s">
        <v>78</v>
      </c>
      <c r="D1749" s="1566"/>
      <c r="E1749" s="1567"/>
      <c r="F1749" s="1747" t="s">
        <v>79</v>
      </c>
      <c r="G1749" s="1748"/>
      <c r="H1749" s="1747" t="s">
        <v>80</v>
      </c>
      <c r="I1749" s="1749"/>
      <c r="J1749" s="1750" t="s">
        <v>42</v>
      </c>
      <c r="K1749" s="1797" t="s">
        <v>92</v>
      </c>
      <c r="L1749" s="1752" t="s">
        <v>40</v>
      </c>
      <c r="M1749" s="1753"/>
      <c r="N1749" s="1754" t="s">
        <v>44</v>
      </c>
    </row>
    <row r="1750" spans="8:8" ht="39.75" customHeight="1">
      <c r="A1750" s="1443"/>
      <c r="B1750" s="1503" t="s">
        <v>70</v>
      </c>
      <c r="C1750" s="1577"/>
      <c r="D1750" s="1578"/>
      <c r="E1750" s="1579"/>
      <c r="F1750" s="1755">
        <f>IF($J1732="TC",0,IF($J1732="Nso",0,VLOOKUP($A1729,'Result Entry'!$B$9:$FW$108,146,0)))</f>
        <v>0.0</v>
      </c>
      <c r="G1750" s="1756"/>
      <c r="H1750" s="1757">
        <f>IF($J1732="TC",0,IF($J1732="Nso",0,VLOOKUP($A1729,'Result Entry'!$B$9:$FW$108,147,0)))</f>
        <v>0.0</v>
      </c>
      <c r="I1750" s="1758"/>
      <c r="J1750" s="1584">
        <f>IF($J1732="TC",0,IF($J1732="Nso",0,VLOOKUP($A1729,'Result Entry'!$B$9:$FW$108,148,0)))</f>
        <v>0.0</v>
      </c>
      <c r="K1750" s="1759" t="str">
        <f>IF($J1732="TC",0,IF($J1732="Nso",0,VLOOKUP($A1729,'Result Entry'!$B$9:$FW$108,149,0)))</f>
        <v/>
      </c>
      <c r="L1750" s="1586">
        <f>IF($J1732="TC",0,IF($J1732="Nso",0,VLOOKUP($A1729,'Result Entry'!$B$9:$FW$108,150,0)))</f>
        <v>0.0</v>
      </c>
      <c r="M1750" s="1587"/>
      <c r="N1750" s="1588">
        <f>IF($J1732="TC",0,IF($J1732="Nso",0,VLOOKUP($A1729,'Result Entry'!$B$9:$FW$108,152,0)))</f>
        <v>0.0</v>
      </c>
    </row>
    <row r="1751" spans="8:8" ht="39.75" customHeight="1">
      <c r="A1751" s="1443"/>
      <c r="B1751" s="1503" t="s">
        <v>70</v>
      </c>
      <c r="C1751" s="1589" t="s">
        <v>59</v>
      </c>
      <c r="D1751" s="1590"/>
      <c r="E1751" s="1590"/>
      <c r="F1751" s="1590"/>
      <c r="G1751" s="1590"/>
      <c r="H1751" s="1591"/>
      <c r="I1751" s="1592" t="s">
        <v>60</v>
      </c>
      <c r="J1751" s="1593"/>
      <c r="K1751" s="1760">
        <f>VLOOKUP($A1729,'Result Entry'!$B$9:$FW$108,143,0)</f>
        <v>0.0</v>
      </c>
      <c r="L1751" s="1761"/>
      <c r="M1751" s="1596" t="s">
        <v>38</v>
      </c>
      <c r="N1751" s="1597"/>
    </row>
    <row r="1752" spans="8:8" ht="39.75" customHeight="1">
      <c r="A1752" s="1443"/>
      <c r="B1752" s="1503" t="s">
        <v>70</v>
      </c>
      <c r="C1752" s="1598" t="s">
        <v>55</v>
      </c>
      <c r="D1752" s="1599"/>
      <c r="E1752" s="1599"/>
      <c r="F1752" s="1600" t="s">
        <v>158</v>
      </c>
      <c r="G1752" s="1601"/>
      <c r="H1752" s="1602" t="s">
        <v>48</v>
      </c>
      <c r="I1752" s="1603" t="s">
        <v>61</v>
      </c>
      <c r="J1752" s="1604"/>
      <c r="K1752" s="1762">
        <f>VLOOKUP($A1729,'Result Entry'!$B$9:$FW$108,144,0)</f>
        <v>0.0</v>
      </c>
      <c r="L1752" s="1763"/>
      <c r="M1752" s="1607">
        <f>VLOOKUP($A1729,'Result Entry'!$B$9:$FW$108,145,0)</f>
        <v>0.0</v>
      </c>
      <c r="N1752" s="1608"/>
    </row>
    <row r="1753" spans="8:8" ht="39.75" customHeight="1">
      <c r="A1753" s="1443"/>
      <c r="B1753" s="1503" t="s">
        <v>70</v>
      </c>
      <c r="C1753" s="1598"/>
      <c r="D1753" s="1599"/>
      <c r="E1753" s="1599"/>
      <c r="F1753" s="1609"/>
      <c r="G1753" s="1610"/>
      <c r="H1753" s="1611" t="s">
        <v>100</v>
      </c>
      <c r="I1753" s="1612" t="s">
        <v>62</v>
      </c>
      <c r="J1753" s="1613"/>
      <c r="K1753" s="1764">
        <f>IF($J1732="TC","Transferred",IF($J1732="Nso","NameSeparated",VLOOKUP($A1729,'Result Entry'!$B$9:$FW$108,153,0)))</f>
        <v>0.0</v>
      </c>
      <c r="L1753" s="1764"/>
      <c r="M1753" s="1764"/>
      <c r="N1753" s="1765"/>
    </row>
    <row r="1754" spans="8:8" ht="39.75" customHeight="1">
      <c r="A1754" s="1443"/>
      <c r="B1754" s="1503" t="s">
        <v>70</v>
      </c>
      <c r="C1754" s="1766" t="str">
        <f>'Result Entry'!$DU$3</f>
        <v>Foundation Of Information Tech.</v>
      </c>
      <c r="D1754" s="1767"/>
      <c r="E1754" s="1768"/>
      <c r="F1754" s="1769" t="str">
        <f>IF($J1732="TC",0,IF($J1732="Nso",0,VLOOKUP($A1729,'Result Entry'!$B$9:$GS$108,170,0)))</f>
        <v/>
      </c>
      <c r="G1754" s="1769"/>
      <c r="H1754" s="1770">
        <f>IF($J1732="TC",0,IF($J1732="Nso",0,VLOOKUP($A1729,'Result Entry'!$B$9:$GS$108,112,0)))</f>
        <v>0.0</v>
      </c>
      <c r="I1754" s="1621" t="s">
        <v>72</v>
      </c>
      <c r="J1754" s="1622"/>
      <c r="K1754" s="1771">
        <f>'Result Entry'!$T$2</f>
        <v>45041.0</v>
      </c>
      <c r="L1754" s="1772"/>
      <c r="M1754" s="1772"/>
      <c r="N1754" s="1773"/>
    </row>
    <row r="1755" spans="8:8" ht="39.75" customHeight="1">
      <c r="A1755" s="1443"/>
      <c r="B1755" s="1503" t="s">
        <v>70</v>
      </c>
      <c r="C1755" s="1774" t="str">
        <f>'Result Entry'!$EI$3</f>
        <v>G.I.A.I.-II</v>
      </c>
      <c r="D1755" s="1775"/>
      <c r="E1755" s="1776"/>
      <c r="F1755" s="1769" t="str">
        <f>IF($J1732="TC",0,IF($J1732="Nso",0,VLOOKUP($A1729,'Result Entry'!$B$9:$GS$108,174,0)))</f>
        <v/>
      </c>
      <c r="G1755" s="1769"/>
      <c r="H1755" s="1770">
        <f>IF($J1732="TC",0,IF($J1732="Nso",0,VLOOKUP($A1729,'Result Entry'!$B$9:$GS$108,124,0)))</f>
        <v>0.0</v>
      </c>
      <c r="I1755" s="1626"/>
      <c r="J1755" s="1627"/>
      <c r="K1755" s="1627"/>
      <c r="L1755" s="1627"/>
      <c r="M1755" s="1627"/>
      <c r="N1755" s="1628"/>
    </row>
    <row r="1756" spans="8:8" ht="39.75" customHeight="1">
      <c r="A1756" s="1443"/>
      <c r="B1756" s="1503" t="s">
        <v>70</v>
      </c>
      <c r="C1756" s="1774" t="str">
        <f>'Result Entry'!$EU$3</f>
        <v>SOC.SER.PLAN</v>
      </c>
      <c r="D1756" s="1775"/>
      <c r="E1756" s="1776"/>
      <c r="F1756" s="1769">
        <f>IF($J1732="TC",0,IF($J1732="Nso",0,VLOOKUP($A1729,'Result Entry'!$B$9:$HS$108,178,0)))</f>
        <v>0.0</v>
      </c>
      <c r="G1756" s="1769"/>
      <c r="H1756" s="1770">
        <f>IF($J1732="TC",0,IF($J1732="Nso",0,VLOOKUP($A1729,'Result Entry'!$B$9:$GS$108,136,0)))</f>
        <v>0.0</v>
      </c>
      <c r="I1756" s="1629" t="s">
        <v>175</v>
      </c>
      <c r="J1756" s="1630"/>
      <c r="K1756" s="1798"/>
      <c r="L1756" s="1799"/>
      <c r="M1756" s="1799"/>
      <c r="N1756" s="1800"/>
    </row>
    <row r="1757" spans="8:8" ht="39.75" customHeight="1">
      <c r="A1757" s="1443"/>
      <c r="B1757" s="1503" t="s">
        <v>70</v>
      </c>
      <c r="C1757" s="1774" t="str">
        <f>'Result Entry'!$FG$3</f>
        <v>Jeewan Kaushal</v>
      </c>
      <c r="D1757" s="1775"/>
      <c r="E1757" s="1776"/>
      <c r="F1757" s="1769" t="str">
        <f>IF($J1732="TC",0,IF($J1732="Nso",0,VLOOKUP($A1729,'Result Entry'!$B$9:$HS$108,182,0)))</f>
        <v/>
      </c>
      <c r="G1757" s="1769"/>
      <c r="H1757" s="1770">
        <f>IF($J1732="TC",0,IF($J1732="Nso",0,VLOOKUP($A1729,'Result Entry'!$B$9:$HS$108,136,0)))</f>
        <v>0.0</v>
      </c>
      <c r="I1757" s="1629" t="s">
        <v>149</v>
      </c>
      <c r="J1757" s="1630"/>
      <c r="K1757" s="1630"/>
      <c r="L1757" s="1630"/>
      <c r="M1757" s="1630"/>
      <c r="N1757" s="1634"/>
    </row>
    <row r="1758" spans="8:8" ht="39.75" customHeight="1">
      <c r="A1758" s="1443"/>
      <c r="B1758" s="1483" t="s">
        <v>70</v>
      </c>
      <c r="C1758" s="1777" t="s">
        <v>181</v>
      </c>
      <c r="D1758" s="1778"/>
      <c r="E1758" s="1779"/>
      <c r="F1758" s="1780" t="s">
        <v>182</v>
      </c>
      <c r="G1758" s="1781"/>
      <c r="H1758" s="1782" t="s">
        <v>31</v>
      </c>
      <c r="I1758" s="1629" t="s">
        <v>176</v>
      </c>
      <c r="J1758" s="1630"/>
      <c r="K1758" s="1630"/>
      <c r="L1758" s="1630"/>
      <c r="M1758" s="1630"/>
      <c r="N1758" s="1634"/>
    </row>
    <row r="1759" spans="8:8" ht="39.75" customHeight="1">
      <c r="A1759" s="1443"/>
      <c r="B1759" s="1483" t="s">
        <v>70</v>
      </c>
      <c r="C1759" s="1783"/>
      <c r="D1759" s="1784"/>
      <c r="E1759" s="1785"/>
      <c r="F1759" s="1786" t="s">
        <v>183</v>
      </c>
      <c r="G1759" s="1787"/>
      <c r="H1759" s="1788" t="s">
        <v>180</v>
      </c>
      <c r="I1759" s="1647" t="s">
        <v>68</v>
      </c>
      <c r="J1759" s="1648"/>
      <c r="K1759" s="1648"/>
      <c r="L1759" s="1648"/>
      <c r="M1759" s="1648"/>
      <c r="N1759" s="1649"/>
    </row>
    <row r="1760" spans="8:8" ht="39.75" customHeight="1">
      <c r="A1760" s="1443"/>
      <c r="B1760" s="1483" t="s">
        <v>70</v>
      </c>
      <c r="C1760" s="1783"/>
      <c r="D1760" s="1784"/>
      <c r="E1760" s="1785"/>
      <c r="F1760" s="1786" t="s">
        <v>186</v>
      </c>
      <c r="G1760" s="1787"/>
      <c r="H1760" s="1788" t="s">
        <v>63</v>
      </c>
      <c r="I1760" s="1650"/>
      <c r="J1760" s="1651"/>
      <c r="K1760" s="1651"/>
      <c r="L1760" s="1651"/>
      <c r="M1760" s="1651"/>
      <c r="N1760" s="1652"/>
    </row>
    <row r="1761" spans="8:8" ht="39.75" customHeight="1">
      <c r="A1761" s="1443"/>
      <c r="B1761" s="1483" t="s">
        <v>70</v>
      </c>
      <c r="C1761" s="1783"/>
      <c r="D1761" s="1784"/>
      <c r="E1761" s="1785"/>
      <c r="F1761" s="1786" t="s">
        <v>187</v>
      </c>
      <c r="G1761" s="1787"/>
      <c r="H1761" s="1788" t="s">
        <v>64</v>
      </c>
      <c r="I1761" s="1650"/>
      <c r="J1761" s="1651"/>
      <c r="K1761" s="1651"/>
      <c r="L1761" s="1651"/>
      <c r="M1761" s="1651"/>
      <c r="N1761" s="1652"/>
    </row>
    <row r="1762" spans="8:8" ht="39.75" customHeight="1">
      <c r="A1762" s="1443"/>
      <c r="B1762" s="1483" t="s">
        <v>70</v>
      </c>
      <c r="C1762" s="1783"/>
      <c r="D1762" s="1784"/>
      <c r="E1762" s="1785"/>
      <c r="F1762" s="1786" t="s">
        <v>184</v>
      </c>
      <c r="G1762" s="1787"/>
      <c r="H1762" s="1788" t="s">
        <v>66</v>
      </c>
      <c r="I1762" s="1653" t="s">
        <v>81</v>
      </c>
      <c r="J1762" s="1654"/>
      <c r="K1762" s="1654"/>
      <c r="L1762" s="1654"/>
      <c r="M1762" s="1654"/>
      <c r="N1762" s="1655"/>
    </row>
    <row r="1763" spans="8:8" ht="39.75" customHeight="1">
      <c r="A1763" s="1443"/>
      <c r="B1763" s="1656" t="s">
        <v>70</v>
      </c>
      <c r="C1763" s="1789"/>
      <c r="D1763" s="1790"/>
      <c r="E1763" s="1791"/>
      <c r="F1763" s="1792" t="s">
        <v>185</v>
      </c>
      <c r="G1763" s="1793"/>
      <c r="H1763" s="1794" t="s">
        <v>65</v>
      </c>
      <c r="I1763" s="1663"/>
      <c r="J1763" s="1664"/>
      <c r="K1763" s="1664"/>
      <c r="L1763" s="1664"/>
      <c r="M1763" s="1664"/>
      <c r="N1763" s="1665"/>
    </row>
    <row r="1764" spans="8:8" s="927" ht="123.75" customFormat="1" customHeight="1">
      <c r="A1764" s="1439"/>
      <c r="B1764" s="1795"/>
      <c r="C1764" s="1796"/>
      <c r="D1764" s="1796"/>
      <c r="E1764" s="1796"/>
      <c r="F1764" s="1796"/>
      <c r="G1764" s="1796"/>
      <c r="H1764" s="1796"/>
      <c r="I1764" s="1796"/>
      <c r="J1764" s="1796"/>
      <c r="K1764" s="1796"/>
      <c r="L1764" s="1796"/>
      <c r="M1764" s="1796"/>
      <c r="N1764" s="1796"/>
    </row>
    <row r="1765" spans="8:8" ht="24.75" customHeight="1">
      <c r="A1765" s="1441">
        <f>A1729+1</f>
        <v>50.0</v>
      </c>
      <c r="B1765" s="1442" t="s">
        <v>51</v>
      </c>
      <c r="C1765" s="1442"/>
      <c r="D1765" s="1442"/>
      <c r="E1765" s="1442"/>
      <c r="F1765" s="1442"/>
      <c r="G1765" s="1442"/>
      <c r="H1765" s="1442"/>
      <c r="I1765" s="1442"/>
      <c r="J1765" s="1442"/>
      <c r="K1765" s="1442"/>
      <c r="L1765" s="1442"/>
      <c r="M1765" s="1442"/>
      <c r="N1765" s="1442"/>
    </row>
    <row r="1766" spans="8:8" ht="62.25" customHeight="1">
      <c r="A1766" s="1443"/>
      <c r="B1766" s="1444"/>
      <c r="C1766" s="1445"/>
      <c r="D1766" s="1671" t="str">
        <f>Master!$E$8</f>
        <v>Govt. Sr. Secondary School </v>
      </c>
      <c r="E1766" s="1672"/>
      <c r="F1766" s="1672"/>
      <c r="G1766" s="1672"/>
      <c r="H1766" s="1672"/>
      <c r="I1766" s="1672"/>
      <c r="J1766" s="1672"/>
      <c r="K1766" s="1672"/>
      <c r="L1766" s="1672"/>
      <c r="M1766" s="1672"/>
      <c r="N1766" s="1673"/>
    </row>
    <row r="1767" spans="8:8" ht="33.0" customHeight="1">
      <c r="A1767" s="1443"/>
      <c r="B1767" s="1449"/>
      <c r="C1767" s="1450"/>
      <c r="D1767" s="1451" t="str">
        <f>Master!$E$11</f>
        <v>P.S.-Bapini (Jodhpur)</v>
      </c>
      <c r="E1767" s="1452"/>
      <c r="F1767" s="1452"/>
      <c r="G1767" s="1452"/>
      <c r="H1767" s="1452"/>
      <c r="I1767" s="1452"/>
      <c r="J1767" s="1452"/>
      <c r="K1767" s="1452"/>
      <c r="L1767" s="1452"/>
      <c r="M1767" s="1452"/>
      <c r="N1767" s="1453"/>
    </row>
    <row r="1768" spans="8:8" ht="30.0" customHeight="1">
      <c r="A1768" s="1443"/>
      <c r="B1768" s="1454"/>
      <c r="C1768" s="1455" t="s">
        <v>151</v>
      </c>
      <c r="D1768" s="1456"/>
      <c r="E1768" s="1456"/>
      <c r="F1768" s="1456"/>
      <c r="G1768" s="1457"/>
      <c r="H1768" s="1458" t="s">
        <v>128</v>
      </c>
      <c r="I1768" s="1458"/>
      <c r="J1768" s="1674">
        <f>VLOOKUP(A1765,'Result Entry'!$B$6:$K$108,6,0)</f>
        <v>0.0</v>
      </c>
      <c r="K1768" s="1460" t="s">
        <v>69</v>
      </c>
      <c r="L1768" s="1461"/>
      <c r="M1768" s="1462">
        <f>Master!$E$14</f>
        <v>8.151106901E9</v>
      </c>
      <c r="N1768" s="1463"/>
    </row>
    <row r="1769" spans="8:8" ht="30.0" customHeight="1">
      <c r="A1769" s="1443"/>
      <c r="B1769" s="1464"/>
      <c r="C1769" s="1465"/>
      <c r="D1769" s="1466"/>
      <c r="E1769" s="1466"/>
      <c r="F1769" s="1466"/>
      <c r="G1769" s="1467"/>
      <c r="H1769" s="1468"/>
      <c r="I1769" s="1468"/>
      <c r="J1769" s="1675"/>
      <c r="K1769" s="1470" t="s">
        <v>67</v>
      </c>
      <c r="L1769" s="1471"/>
      <c r="M1769" s="1472"/>
      <c r="N1769" s="1473"/>
      <c r="O1769" s="23" t="s">
        <v>157</v>
      </c>
    </row>
    <row r="1770" spans="8:8" ht="30.0" customHeight="1">
      <c r="A1770" s="1443"/>
      <c r="B1770" s="1464"/>
      <c r="C1770" s="1474"/>
      <c r="D1770" s="1475"/>
      <c r="E1770" s="1475"/>
      <c r="F1770" s="1475"/>
      <c r="G1770" s="1476"/>
      <c r="H1770" s="1477"/>
      <c r="I1770" s="1477"/>
      <c r="J1770" s="1676"/>
      <c r="K1770" s="1479" t="s">
        <v>52</v>
      </c>
      <c r="L1770" s="1480"/>
      <c r="M1770" s="1481" t="str">
        <f>Master!$E$6</f>
        <v>2022-23</v>
      </c>
      <c r="N1770" s="1482"/>
    </row>
    <row r="1771" spans="8:8" ht="39.75" customHeight="1">
      <c r="A1771" s="1443"/>
      <c r="B1771" s="1483" t="s">
        <v>70</v>
      </c>
      <c r="C1771" s="1677" t="s">
        <v>21</v>
      </c>
      <c r="D1771" s="1678"/>
      <c r="E1771" s="1678"/>
      <c r="F1771" s="1679"/>
      <c r="G1771" s="1680" t="s">
        <v>150</v>
      </c>
      <c r="H1771" s="1681">
        <f>VLOOKUP($A1765,'Result Entry'!$B$9:$FW$108,4,0)</f>
        <v>0.0</v>
      </c>
      <c r="I1771" s="1681"/>
      <c r="J1771" s="1681"/>
      <c r="K1771" s="1681"/>
      <c r="L1771" s="1681"/>
      <c r="M1771" s="1681"/>
      <c r="N1771" s="1682"/>
    </row>
    <row r="1772" spans="8:8" ht="39.75" customHeight="1">
      <c r="A1772" s="1443"/>
      <c r="B1772" s="1483" t="s">
        <v>70</v>
      </c>
      <c r="C1772" s="1683" t="s">
        <v>23</v>
      </c>
      <c r="D1772" s="1684"/>
      <c r="E1772" s="1684"/>
      <c r="F1772" s="1685"/>
      <c r="G1772" s="1686" t="s">
        <v>150</v>
      </c>
      <c r="H1772" s="1687">
        <f>VLOOKUP($A1765,'Result Entry'!$B$9:$FW$108,7,0)</f>
        <v>0.0</v>
      </c>
      <c r="I1772" s="1687"/>
      <c r="J1772" s="1687"/>
      <c r="K1772" s="1687"/>
      <c r="L1772" s="1687"/>
      <c r="M1772" s="1687"/>
      <c r="N1772" s="1688"/>
    </row>
    <row r="1773" spans="8:8" ht="39.75" customHeight="1">
      <c r="A1773" s="1443"/>
      <c r="B1773" s="1483" t="s">
        <v>70</v>
      </c>
      <c r="C1773" s="1683" t="s">
        <v>24</v>
      </c>
      <c r="D1773" s="1684"/>
      <c r="E1773" s="1684"/>
      <c r="F1773" s="1685"/>
      <c r="G1773" s="1686" t="s">
        <v>150</v>
      </c>
      <c r="H1773" s="1687">
        <f>VLOOKUP($A1765,'Result Entry'!$B$9:$FW$108,8,0)</f>
        <v>0.0</v>
      </c>
      <c r="I1773" s="1687"/>
      <c r="J1773" s="1687"/>
      <c r="K1773" s="1687"/>
      <c r="L1773" s="1687"/>
      <c r="M1773" s="1687"/>
      <c r="N1773" s="1688"/>
    </row>
    <row r="1774" spans="8:8" ht="39.75" customHeight="1">
      <c r="A1774" s="1443"/>
      <c r="B1774" s="1483" t="s">
        <v>70</v>
      </c>
      <c r="C1774" s="1683" t="s">
        <v>53</v>
      </c>
      <c r="D1774" s="1684"/>
      <c r="E1774" s="1684"/>
      <c r="F1774" s="1685"/>
      <c r="G1774" s="1686" t="s">
        <v>150</v>
      </c>
      <c r="H1774" s="1687">
        <f>VLOOKUP($A1765,'Result Entry'!$B$9:$FW$108,9,0)</f>
        <v>0.0</v>
      </c>
      <c r="I1774" s="1687"/>
      <c r="J1774" s="1687"/>
      <c r="K1774" s="1687"/>
      <c r="L1774" s="1687"/>
      <c r="M1774" s="1687"/>
      <c r="N1774" s="1688"/>
    </row>
    <row r="1775" spans="8:8" ht="39.75" customHeight="1">
      <c r="A1775" s="1443"/>
      <c r="B1775" s="1483" t="s">
        <v>70</v>
      </c>
      <c r="C1775" s="1683" t="s">
        <v>54</v>
      </c>
      <c r="D1775" s="1684"/>
      <c r="E1775" s="1684"/>
      <c r="F1775" s="1685"/>
      <c r="G1775" s="1686" t="s">
        <v>150</v>
      </c>
      <c r="H1775" s="1689" t="str">
        <f>CONCATENATE('Result Entry'!$G$4,'Result Entry'!$J$4)</f>
        <v>11(A)</v>
      </c>
      <c r="I1775" s="1687"/>
      <c r="J1775" s="1687"/>
      <c r="K1775" s="1687"/>
      <c r="L1775" s="1687"/>
      <c r="M1775" s="1687"/>
      <c r="N1775" s="1688"/>
    </row>
    <row r="1776" spans="8:8" ht="39.75" customHeight="1">
      <c r="A1776" s="1443"/>
      <c r="B1776" s="1483" t="s">
        <v>70</v>
      </c>
      <c r="C1776" s="1690" t="s">
        <v>26</v>
      </c>
      <c r="D1776" s="1691"/>
      <c r="E1776" s="1691"/>
      <c r="F1776" s="1692"/>
      <c r="G1776" s="1693" t="s">
        <v>150</v>
      </c>
      <c r="H1776" s="1694">
        <f>VLOOKUP($A1765,'Result Entry'!$B$9:$FW$108,10,0)</f>
        <v>0.0</v>
      </c>
      <c r="I1776" s="1694"/>
      <c r="J1776" s="1694"/>
      <c r="K1776" s="1694"/>
      <c r="L1776" s="1694"/>
      <c r="M1776" s="1694"/>
      <c r="N1776" s="1695"/>
    </row>
    <row r="1777" spans="8:8" ht="30.0" customHeight="1">
      <c r="A1777" s="1443"/>
      <c r="B1777" s="1503" t="s">
        <v>70</v>
      </c>
      <c r="C1777" s="1696" t="s">
        <v>168</v>
      </c>
      <c r="D1777" s="1697"/>
      <c r="E1777" s="1698" t="s">
        <v>73</v>
      </c>
      <c r="F1777" s="1699" t="s">
        <v>74</v>
      </c>
      <c r="G1777" s="1700" t="s">
        <v>169</v>
      </c>
      <c r="H1777" s="1701" t="s">
        <v>56</v>
      </c>
      <c r="I1777" s="1702"/>
      <c r="J1777" s="1703" t="s">
        <v>85</v>
      </c>
      <c r="K1777" s="1704"/>
      <c r="L1777" s="1705" t="s">
        <v>170</v>
      </c>
      <c r="M1777" s="1706" t="s">
        <v>77</v>
      </c>
      <c r="N1777" s="1707" t="s">
        <v>99</v>
      </c>
    </row>
    <row r="1778" spans="8:8" ht="30.0" customHeight="1">
      <c r="A1778" s="1443"/>
      <c r="B1778" s="1503"/>
      <c r="C1778" s="1708"/>
      <c r="D1778" s="1709"/>
      <c r="E1778" s="1710"/>
      <c r="F1778" s="1711"/>
      <c r="G1778" s="1712"/>
      <c r="H1778" s="1713"/>
      <c r="I1778" s="1714"/>
      <c r="J1778" s="1715"/>
      <c r="K1778" s="1716"/>
      <c r="L1778" s="1717"/>
      <c r="M1778" s="1718"/>
      <c r="N1778" s="1719"/>
    </row>
    <row r="1779" spans="8:8" ht="39.75" customHeight="1">
      <c r="A1779" s="1443"/>
      <c r="B1779" s="1503" t="s">
        <v>70</v>
      </c>
      <c r="C1779" s="1528" t="s">
        <v>57</v>
      </c>
      <c r="D1779" s="1529"/>
      <c r="E1779" s="1720">
        <f>'Result Entry'!$L$7</f>
        <v>10.0</v>
      </c>
      <c r="F1779" s="1721">
        <f>'Result Entry'!$M$7</f>
        <v>10.0</v>
      </c>
      <c r="G1779" s="1722">
        <f t="shared" si="147" ref="G1779:G1784">SUM(E1779:F1779)</f>
        <v>20.0</v>
      </c>
      <c r="H1779" s="1723">
        <f>'Result Entry'!$AU$7</f>
        <v>70.0</v>
      </c>
      <c r="I1779" s="1724"/>
      <c r="J1779" s="1725">
        <f>'Result Entry'!$AY$7</f>
        <v>100.0</v>
      </c>
      <c r="K1779" s="1724"/>
      <c r="L1779" s="1722">
        <f t="shared" si="148" ref="L1779:L1784">SUM(H1779,J1779)</f>
        <v>170.0</v>
      </c>
      <c r="M1779" s="1726">
        <f t="shared" si="149" ref="M1779:M1784">SUM(G1779,L1779)</f>
        <v>190.0</v>
      </c>
      <c r="N1779" s="1727"/>
    </row>
    <row r="1780" spans="8:8" s="1538" ht="54.0" customFormat="1" customHeight="1">
      <c r="A1780" s="1443"/>
      <c r="B1780" s="1539" t="s">
        <v>70</v>
      </c>
      <c r="C1780" s="1540" t="str">
        <f>'Result Entry'!$L$3</f>
        <v>HINDI Comp.</v>
      </c>
      <c r="D1780" s="1541"/>
      <c r="E1780" s="1728">
        <f>IF($J1768="TC",0,IF($J1768="Nso",0,VLOOKUP($A1765,'Result Entry'!$B$9:$FW$108,11,0)))</f>
        <v>0.0</v>
      </c>
      <c r="F1780" s="1729">
        <f>IF($J1768="TC",0,IF($J1768="Nso",0,VLOOKUP($A1765,'Result Entry'!$B$9:$FW$108,12,0)))</f>
        <v>0.0</v>
      </c>
      <c r="G1780" s="1730">
        <f t="shared" si="147"/>
        <v>0.0</v>
      </c>
      <c r="H1780" s="1677">
        <f>IF($J1768="TC",0,IF($J1768="Nso",0,VLOOKUP($A1765,'Result Entry'!$B$9:$FW$108,16,0)))</f>
        <v>0.0</v>
      </c>
      <c r="I1780" s="1731"/>
      <c r="J1780" s="1732">
        <f>IF($J1768="TC",0,IF($J1768="Nso",0,VLOOKUP($A1765,'Result Entry'!$B$9:$FW$108,19,0)))</f>
        <v>0.0</v>
      </c>
      <c r="K1780" s="1731"/>
      <c r="L1780" s="1733">
        <f t="shared" si="148"/>
        <v>0.0</v>
      </c>
      <c r="M1780" s="1734">
        <f t="shared" si="149"/>
        <v>0.0</v>
      </c>
      <c r="N1780" s="1735" t="str">
        <f>IF($J1768="TC",0,IF($J1768="Nso",0,VLOOKUP($A1765,'Result Entry'!$B$9:$FW$108,24,0)))</f>
        <v/>
      </c>
    </row>
    <row r="1781" spans="8:8" s="1538" ht="54.0" customFormat="1" customHeight="1">
      <c r="A1781" s="1443"/>
      <c r="B1781" s="1539" t="s">
        <v>70</v>
      </c>
      <c r="C1781" s="1551" t="str">
        <f>'Result Entry'!$Z$3</f>
        <v>ENGLISH Comp.</v>
      </c>
      <c r="D1781" s="1552"/>
      <c r="E1781" s="1728">
        <f>IF($J1768="TC",0,IF($J1768="Nso",0,VLOOKUP($A1765,'Result Entry'!$B$9:$FW$108,25,0)))</f>
        <v>0.0</v>
      </c>
      <c r="F1781" s="1729">
        <f>IF($J1768="TC",0,IF($J1768="Nso",0,VLOOKUP($A1765,'Result Entry'!$B$9:$FW$108,26,0)))</f>
        <v>0.0</v>
      </c>
      <c r="G1781" s="1736">
        <f t="shared" si="147"/>
        <v>0.0</v>
      </c>
      <c r="H1781" s="1683">
        <f>IF($J1768="TC",0,IF($J1768="Nso",0,VLOOKUP($A1765,'Result Entry'!$B$9:$FW$108,30,0)))</f>
        <v>0.0</v>
      </c>
      <c r="I1781" s="1737"/>
      <c r="J1781" s="1738">
        <f>IF($J1768="TC",0,IF($J1768="Nso",0,VLOOKUP($A1765,'Result Entry'!$B$9:$FW$108,33,0)))</f>
        <v>0.0</v>
      </c>
      <c r="K1781" s="1737"/>
      <c r="L1781" s="1733">
        <f t="shared" si="148"/>
        <v>0.0</v>
      </c>
      <c r="M1781" s="1734">
        <f t="shared" si="149"/>
        <v>0.0</v>
      </c>
      <c r="N1781" s="1735" t="str">
        <f>IF($J1768="TC",0,IF($J1768="Nso",0,VLOOKUP($A1765,'Result Entry'!$B$9:$FW$108,38,0)))</f>
        <v/>
      </c>
    </row>
    <row r="1782" spans="8:8" s="1538" ht="54.0" customFormat="1" customHeight="1">
      <c r="A1782" s="1443"/>
      <c r="B1782" s="1539" t="s">
        <v>70</v>
      </c>
      <c r="C1782" s="1551" t="str">
        <f>'Result Entry'!$AO$3</f>
        <v>PHYSICS</v>
      </c>
      <c r="D1782" s="1552"/>
      <c r="E1782" s="1728">
        <f>IF($J1768="TC",0,IF($J1768="Nso",0,VLOOKUP($A1765,'Result Entry'!$B$9:$FW$108,39,0)))</f>
        <v>0.0</v>
      </c>
      <c r="F1782" s="1729">
        <f>IF($J1768="TC",0,IF($J1768="Nso",0,VLOOKUP($A1765,'Result Entry'!$B$9:$FW$108,40,0)))</f>
        <v>0.0</v>
      </c>
      <c r="G1782" s="1736">
        <f t="shared" si="147"/>
        <v>0.0</v>
      </c>
      <c r="H1782" s="1683">
        <f>IF($J1768="TC",0,IF($J1768="Nso",0,VLOOKUP($A1765,'Result Entry'!$B$9:$FW$108,45,0)))</f>
        <v>0.0</v>
      </c>
      <c r="I1782" s="1737"/>
      <c r="J1782" s="1738">
        <f>IF($J1768="TC",0,IF($J1768="Nso",0,VLOOKUP($A1765,'Result Entry'!$B$9:$FW$108,49,0)))</f>
        <v>0.0</v>
      </c>
      <c r="K1782" s="1737"/>
      <c r="L1782" s="1733">
        <f t="shared" si="148"/>
        <v>0.0</v>
      </c>
      <c r="M1782" s="1734">
        <f t="shared" si="149"/>
        <v>0.0</v>
      </c>
      <c r="N1782" s="1735" t="str">
        <f>IF($J1768="TC",0,IF($J1768="Nso",0,VLOOKUP($A1765,'Result Entry'!$B$9:$FW$108,54,0)))</f>
        <v/>
      </c>
    </row>
    <row r="1783" spans="8:8" s="1538" ht="54.0" customFormat="1" customHeight="1">
      <c r="A1783" s="1443"/>
      <c r="B1783" s="1539" t="s">
        <v>70</v>
      </c>
      <c r="C1783" s="1551" t="str">
        <f>'Result Entry'!$BF$3</f>
        <v>CHEMISTRY</v>
      </c>
      <c r="D1783" s="1552"/>
      <c r="E1783" s="1728" t="str">
        <f>IF($J1768="TC",0,IF($J1768="Nso",0,VLOOKUP($A1765,'Result Entry'!$B$9:$FW$108,55,0)))</f>
        <v/>
      </c>
      <c r="F1783" s="1729">
        <f>IF($J1768="TC",0,IF($J1768="Nso",0,VLOOKUP($A1765,'Result Entry'!$B$9:$FW$108,56,0)))</f>
        <v>0.0</v>
      </c>
      <c r="G1783" s="1736">
        <f t="shared" si="147"/>
        <v>0.0</v>
      </c>
      <c r="H1783" s="1683">
        <f>IF($J1768="TC",0,IF($J1768="Nso",0,VLOOKUP($A1765,'Result Entry'!$B$9:$FW$108,61,0)))</f>
        <v>0.0</v>
      </c>
      <c r="I1783" s="1737"/>
      <c r="J1783" s="1738">
        <f>IF($J1768="TC",0,IF($J1768="Nso",0,VLOOKUP($A1765,'Result Entry'!$B$9:$FW$108,65,0)))</f>
        <v>0.0</v>
      </c>
      <c r="K1783" s="1737"/>
      <c r="L1783" s="1733">
        <f t="shared" si="148"/>
        <v>0.0</v>
      </c>
      <c r="M1783" s="1734">
        <f t="shared" si="149"/>
        <v>0.0</v>
      </c>
      <c r="N1783" s="1735" t="str">
        <f>IF($J1768="TC",0,IF($J1768="Nso",0,VLOOKUP($A1765,'Result Entry'!$B$9:$FW$108,70,0)))</f>
        <v/>
      </c>
    </row>
    <row r="1784" spans="8:8" s="1538" ht="54.0" customFormat="1" customHeight="1">
      <c r="A1784" s="1443"/>
      <c r="B1784" s="1539" t="s">
        <v>70</v>
      </c>
      <c r="C1784" s="1551" t="str">
        <f>'Result Entry'!$BW$3</f>
        <v>BIOLOGY</v>
      </c>
      <c r="D1784" s="1552"/>
      <c r="E1784" s="1739" t="str">
        <f>IF($J1768="TC",0,IF($J1768="Nso",0,VLOOKUP($A1765,'Result Entry'!$B$9:$FW$108,71,0)))</f>
        <v/>
      </c>
      <c r="F1784" s="1740" t="str">
        <f>IF($J1768="TC",0,IF($J1768="Nso",0,VLOOKUP($A1765,'Result Entry'!$B$9:$FW$108,72,0)))</f>
        <v/>
      </c>
      <c r="G1784" s="1741">
        <f t="shared" si="147"/>
        <v>0.0</v>
      </c>
      <c r="H1784" s="1742">
        <f>IF($J1768="TC",0,IF($J1768="Nso",0,VLOOKUP($A1765,'Result Entry'!$B$9:$FW$108,77,0)))</f>
        <v>0.0</v>
      </c>
      <c r="I1784" s="1743"/>
      <c r="J1784" s="1744">
        <f>IF($J1768="TC",0,IF($J1768="Nso",0,VLOOKUP($A1765,'Result Entry'!$B$9:$FW$108,81,0)))</f>
        <v>0.0</v>
      </c>
      <c r="K1784" s="1743"/>
      <c r="L1784" s="1745">
        <f t="shared" si="148"/>
        <v>0.0</v>
      </c>
      <c r="M1784" s="1746">
        <f t="shared" si="149"/>
        <v>0.0</v>
      </c>
      <c r="N1784" s="1735">
        <f>IF($J1768="TC",0,IF($J1768="Nso",0,VLOOKUP($A1765,'Result Entry'!$B$9:$FW$108,86,0)))</f>
        <v>0.0</v>
      </c>
    </row>
    <row r="1785" spans="8:8" ht="39.75" customHeight="1">
      <c r="A1785" s="1443"/>
      <c r="B1785" s="1503" t="s">
        <v>70</v>
      </c>
      <c r="C1785" s="1565" t="s">
        <v>78</v>
      </c>
      <c r="D1785" s="1566"/>
      <c r="E1785" s="1567"/>
      <c r="F1785" s="1747" t="s">
        <v>79</v>
      </c>
      <c r="G1785" s="1748"/>
      <c r="H1785" s="1747" t="s">
        <v>80</v>
      </c>
      <c r="I1785" s="1749"/>
      <c r="J1785" s="1750" t="s">
        <v>42</v>
      </c>
      <c r="K1785" s="1797" t="s">
        <v>92</v>
      </c>
      <c r="L1785" s="1752" t="s">
        <v>40</v>
      </c>
      <c r="M1785" s="1753"/>
      <c r="N1785" s="1754" t="s">
        <v>44</v>
      </c>
    </row>
    <row r="1786" spans="8:8" ht="39.75" customHeight="1">
      <c r="A1786" s="1443"/>
      <c r="B1786" s="1503" t="s">
        <v>70</v>
      </c>
      <c r="C1786" s="1577"/>
      <c r="D1786" s="1578"/>
      <c r="E1786" s="1579"/>
      <c r="F1786" s="1755">
        <f>IF($J1768="TC",0,IF($J1768="Nso",0,VLOOKUP($A1765,'Result Entry'!$B$9:$FW$108,146,0)))</f>
        <v>0.0</v>
      </c>
      <c r="G1786" s="1756"/>
      <c r="H1786" s="1757">
        <f>IF($J1768="TC",0,IF($J1768="Nso",0,VLOOKUP($A1765,'Result Entry'!$B$9:$FW$108,147,0)))</f>
        <v>0.0</v>
      </c>
      <c r="I1786" s="1758"/>
      <c r="J1786" s="1584">
        <f>IF($J1768="TC",0,IF($J1768="Nso",0,VLOOKUP($A1765,'Result Entry'!$B$9:$FW$108,148,0)))</f>
        <v>0.0</v>
      </c>
      <c r="K1786" s="1759" t="str">
        <f>IF($J1768="TC",0,IF($J1768="Nso",0,VLOOKUP($A1765,'Result Entry'!$B$9:$FW$108,149,0)))</f>
        <v/>
      </c>
      <c r="L1786" s="1586">
        <f>IF($J1768="TC",0,IF($J1768="Nso",0,VLOOKUP($A1765,'Result Entry'!$B$9:$FW$108,150,0)))</f>
        <v>0.0</v>
      </c>
      <c r="M1786" s="1587"/>
      <c r="N1786" s="1588">
        <f>IF($J1768="TC",0,IF($J1768="Nso",0,VLOOKUP($A1765,'Result Entry'!$B$9:$FW$108,152,0)))</f>
        <v>0.0</v>
      </c>
    </row>
    <row r="1787" spans="8:8" ht="39.75" customHeight="1">
      <c r="A1787" s="1443"/>
      <c r="B1787" s="1503" t="s">
        <v>70</v>
      </c>
      <c r="C1787" s="1589" t="s">
        <v>59</v>
      </c>
      <c r="D1787" s="1590"/>
      <c r="E1787" s="1590"/>
      <c r="F1787" s="1590"/>
      <c r="G1787" s="1590"/>
      <c r="H1787" s="1591"/>
      <c r="I1787" s="1592" t="s">
        <v>60</v>
      </c>
      <c r="J1787" s="1593"/>
      <c r="K1787" s="1760">
        <f>VLOOKUP($A1765,'Result Entry'!$B$9:$FW$108,143,0)</f>
        <v>0.0</v>
      </c>
      <c r="L1787" s="1761"/>
      <c r="M1787" s="1596" t="s">
        <v>38</v>
      </c>
      <c r="N1787" s="1597"/>
    </row>
    <row r="1788" spans="8:8" ht="39.75" customHeight="1">
      <c r="A1788" s="1443"/>
      <c r="B1788" s="1503" t="s">
        <v>70</v>
      </c>
      <c r="C1788" s="1598" t="s">
        <v>55</v>
      </c>
      <c r="D1788" s="1599"/>
      <c r="E1788" s="1599"/>
      <c r="F1788" s="1600" t="s">
        <v>158</v>
      </c>
      <c r="G1788" s="1601"/>
      <c r="H1788" s="1602" t="s">
        <v>48</v>
      </c>
      <c r="I1788" s="1603" t="s">
        <v>61</v>
      </c>
      <c r="J1788" s="1604"/>
      <c r="K1788" s="1762">
        <f>VLOOKUP($A1765,'Result Entry'!$B$9:$FW$108,144,0)</f>
        <v>0.0</v>
      </c>
      <c r="L1788" s="1763"/>
      <c r="M1788" s="1607">
        <f>VLOOKUP($A1765,'Result Entry'!$B$9:$FW$108,145,0)</f>
        <v>0.0</v>
      </c>
      <c r="N1788" s="1608"/>
    </row>
    <row r="1789" spans="8:8" ht="39.75" customHeight="1">
      <c r="A1789" s="1443"/>
      <c r="B1789" s="1503" t="s">
        <v>70</v>
      </c>
      <c r="C1789" s="1598"/>
      <c r="D1789" s="1599"/>
      <c r="E1789" s="1599"/>
      <c r="F1789" s="1609"/>
      <c r="G1789" s="1610"/>
      <c r="H1789" s="1611" t="s">
        <v>100</v>
      </c>
      <c r="I1789" s="1612" t="s">
        <v>62</v>
      </c>
      <c r="J1789" s="1613"/>
      <c r="K1789" s="1764">
        <f>IF($J1768="TC","Transferred",IF($J1768="Nso","NameSeparated",VLOOKUP($A1765,'Result Entry'!$B$9:$FW$108,153,0)))</f>
        <v>0.0</v>
      </c>
      <c r="L1789" s="1764"/>
      <c r="M1789" s="1764"/>
      <c r="N1789" s="1765"/>
    </row>
    <row r="1790" spans="8:8" ht="39.75" customHeight="1">
      <c r="A1790" s="1443"/>
      <c r="B1790" s="1503" t="s">
        <v>70</v>
      </c>
      <c r="C1790" s="1766" t="str">
        <f>'Result Entry'!$DU$3</f>
        <v>Foundation Of Information Tech.</v>
      </c>
      <c r="D1790" s="1767"/>
      <c r="E1790" s="1768"/>
      <c r="F1790" s="1769" t="str">
        <f>IF($J1768="TC",0,IF($J1768="Nso",0,VLOOKUP($A1765,'Result Entry'!$B$9:$GS$108,170,0)))</f>
        <v/>
      </c>
      <c r="G1790" s="1769"/>
      <c r="H1790" s="1770">
        <f>IF($J1768="TC",0,IF($J1768="Nso",0,VLOOKUP($A1765,'Result Entry'!$B$9:$GS$108,112,0)))</f>
        <v>0.0</v>
      </c>
      <c r="I1790" s="1621" t="s">
        <v>72</v>
      </c>
      <c r="J1790" s="1622"/>
      <c r="K1790" s="1771">
        <f>'Result Entry'!$T$2</f>
        <v>45041.0</v>
      </c>
      <c r="L1790" s="1772"/>
      <c r="M1790" s="1772"/>
      <c r="N1790" s="1773"/>
    </row>
    <row r="1791" spans="8:8" ht="39.75" customHeight="1">
      <c r="A1791" s="1443"/>
      <c r="B1791" s="1503" t="s">
        <v>70</v>
      </c>
      <c r="C1791" s="1774" t="str">
        <f>'Result Entry'!$EI$3</f>
        <v>G.I.A.I.-II</v>
      </c>
      <c r="D1791" s="1775"/>
      <c r="E1791" s="1776"/>
      <c r="F1791" s="1769" t="str">
        <f>IF($J1768="TC",0,IF($J1768="Nso",0,VLOOKUP($A1765,'Result Entry'!$B$9:$GS$108,174,0)))</f>
        <v/>
      </c>
      <c r="G1791" s="1769"/>
      <c r="H1791" s="1770">
        <f>IF($J1768="TC",0,IF($J1768="Nso",0,VLOOKUP($A1765,'Result Entry'!$B$9:$GS$108,124,0)))</f>
        <v>0.0</v>
      </c>
      <c r="I1791" s="1626"/>
      <c r="J1791" s="1627"/>
      <c r="K1791" s="1627"/>
      <c r="L1791" s="1627"/>
      <c r="M1791" s="1627"/>
      <c r="N1791" s="1628"/>
    </row>
    <row r="1792" spans="8:8" ht="39.75" customHeight="1">
      <c r="A1792" s="1443"/>
      <c r="B1792" s="1503" t="s">
        <v>70</v>
      </c>
      <c r="C1792" s="1774" t="str">
        <f>'Result Entry'!$EU$3</f>
        <v>SOC.SER.PLAN</v>
      </c>
      <c r="D1792" s="1775"/>
      <c r="E1792" s="1776"/>
      <c r="F1792" s="1769">
        <f>IF($J1768="TC",0,IF($J1768="Nso",0,VLOOKUP($A1765,'Result Entry'!$B$9:$HS$108,178,0)))</f>
        <v>0.0</v>
      </c>
      <c r="G1792" s="1769"/>
      <c r="H1792" s="1770">
        <f>IF($J1768="TC",0,IF($J1768="Nso",0,VLOOKUP($A1765,'Result Entry'!$B$9:$GS$108,136,0)))</f>
        <v>0.0</v>
      </c>
      <c r="I1792" s="1629" t="s">
        <v>175</v>
      </c>
      <c r="J1792" s="1630"/>
      <c r="K1792" s="1798"/>
      <c r="L1792" s="1799"/>
      <c r="M1792" s="1799"/>
      <c r="N1792" s="1800"/>
    </row>
    <row r="1793" spans="8:8" ht="39.75" customHeight="1">
      <c r="A1793" s="1443"/>
      <c r="B1793" s="1503" t="s">
        <v>70</v>
      </c>
      <c r="C1793" s="1774" t="str">
        <f>'Result Entry'!$FG$3</f>
        <v>Jeewan Kaushal</v>
      </c>
      <c r="D1793" s="1775"/>
      <c r="E1793" s="1776"/>
      <c r="F1793" s="1769" t="str">
        <f>IF($J1768="TC",0,IF($J1768="Nso",0,VLOOKUP($A1765,'Result Entry'!$B$9:$HS$108,182,0)))</f>
        <v/>
      </c>
      <c r="G1793" s="1769"/>
      <c r="H1793" s="1770">
        <f>IF($J1768="TC",0,IF($J1768="Nso",0,VLOOKUP($A1765,'Result Entry'!$B$9:$HS$108,136,0)))</f>
        <v>0.0</v>
      </c>
      <c r="I1793" s="1629" t="s">
        <v>149</v>
      </c>
      <c r="J1793" s="1630"/>
      <c r="K1793" s="1630"/>
      <c r="L1793" s="1630"/>
      <c r="M1793" s="1630"/>
      <c r="N1793" s="1634"/>
    </row>
    <row r="1794" spans="8:8" ht="39.75" customHeight="1">
      <c r="A1794" s="1443"/>
      <c r="B1794" s="1483" t="s">
        <v>70</v>
      </c>
      <c r="C1794" s="1777" t="s">
        <v>181</v>
      </c>
      <c r="D1794" s="1778"/>
      <c r="E1794" s="1779"/>
      <c r="F1794" s="1780" t="s">
        <v>182</v>
      </c>
      <c r="G1794" s="1781"/>
      <c r="H1794" s="1782" t="s">
        <v>31</v>
      </c>
      <c r="I1794" s="1629" t="s">
        <v>176</v>
      </c>
      <c r="J1794" s="1630"/>
      <c r="K1794" s="1630"/>
      <c r="L1794" s="1630"/>
      <c r="M1794" s="1630"/>
      <c r="N1794" s="1634"/>
    </row>
    <row r="1795" spans="8:8" ht="39.75" customHeight="1">
      <c r="A1795" s="1443"/>
      <c r="B1795" s="1483" t="s">
        <v>70</v>
      </c>
      <c r="C1795" s="1783"/>
      <c r="D1795" s="1784"/>
      <c r="E1795" s="1785"/>
      <c r="F1795" s="1786" t="s">
        <v>183</v>
      </c>
      <c r="G1795" s="1787"/>
      <c r="H1795" s="1788" t="s">
        <v>180</v>
      </c>
      <c r="I1795" s="1647" t="s">
        <v>68</v>
      </c>
      <c r="J1795" s="1648"/>
      <c r="K1795" s="1648"/>
      <c r="L1795" s="1648"/>
      <c r="M1795" s="1648"/>
      <c r="N1795" s="1649"/>
    </row>
    <row r="1796" spans="8:8" ht="39.75" customHeight="1">
      <c r="A1796" s="1443"/>
      <c r="B1796" s="1483" t="s">
        <v>70</v>
      </c>
      <c r="C1796" s="1783"/>
      <c r="D1796" s="1784"/>
      <c r="E1796" s="1785"/>
      <c r="F1796" s="1786" t="s">
        <v>186</v>
      </c>
      <c r="G1796" s="1787"/>
      <c r="H1796" s="1788" t="s">
        <v>63</v>
      </c>
      <c r="I1796" s="1650"/>
      <c r="J1796" s="1651"/>
      <c r="K1796" s="1651"/>
      <c r="L1796" s="1651"/>
      <c r="M1796" s="1651"/>
      <c r="N1796" s="1652"/>
    </row>
    <row r="1797" spans="8:8" ht="39.75" customHeight="1">
      <c r="A1797" s="1443"/>
      <c r="B1797" s="1483" t="s">
        <v>70</v>
      </c>
      <c r="C1797" s="1783"/>
      <c r="D1797" s="1784"/>
      <c r="E1797" s="1785"/>
      <c r="F1797" s="1786" t="s">
        <v>187</v>
      </c>
      <c r="G1797" s="1787"/>
      <c r="H1797" s="1788" t="s">
        <v>64</v>
      </c>
      <c r="I1797" s="1650"/>
      <c r="J1797" s="1651"/>
      <c r="K1797" s="1651"/>
      <c r="L1797" s="1651"/>
      <c r="M1797" s="1651"/>
      <c r="N1797" s="1652"/>
    </row>
    <row r="1798" spans="8:8" ht="39.75" customHeight="1">
      <c r="A1798" s="1443"/>
      <c r="B1798" s="1483" t="s">
        <v>70</v>
      </c>
      <c r="C1798" s="1783"/>
      <c r="D1798" s="1784"/>
      <c r="E1798" s="1785"/>
      <c r="F1798" s="1786" t="s">
        <v>184</v>
      </c>
      <c r="G1798" s="1787"/>
      <c r="H1798" s="1788" t="s">
        <v>66</v>
      </c>
      <c r="I1798" s="1653" t="s">
        <v>81</v>
      </c>
      <c r="J1798" s="1654"/>
      <c r="K1798" s="1654"/>
      <c r="L1798" s="1654"/>
      <c r="M1798" s="1654"/>
      <c r="N1798" s="1655"/>
    </row>
    <row r="1799" spans="8:8" ht="39.75" customHeight="1">
      <c r="A1799" s="1443"/>
      <c r="B1799" s="1656" t="s">
        <v>70</v>
      </c>
      <c r="C1799" s="1789"/>
      <c r="D1799" s="1790"/>
      <c r="E1799" s="1791"/>
      <c r="F1799" s="1792" t="s">
        <v>185</v>
      </c>
      <c r="G1799" s="1793"/>
      <c r="H1799" s="1794" t="s">
        <v>65</v>
      </c>
      <c r="I1799" s="1663"/>
      <c r="J1799" s="1664"/>
      <c r="K1799" s="1664"/>
      <c r="L1799" s="1664"/>
      <c r="M1799" s="1664"/>
      <c r="N1799" s="1665"/>
    </row>
    <row r="1800" spans="8:8" s="927" ht="123.75" customFormat="1" customHeight="1">
      <c r="A1800" s="1439"/>
      <c r="B1800" s="1795"/>
      <c r="C1800" s="1796"/>
      <c r="D1800" s="1796"/>
      <c r="E1800" s="1796"/>
      <c r="F1800" s="1796"/>
      <c r="G1800" s="1796"/>
      <c r="H1800" s="1796"/>
      <c r="I1800" s="1796"/>
      <c r="J1800" s="1796"/>
      <c r="K1800" s="1796"/>
      <c r="L1800" s="1796"/>
      <c r="M1800" s="1796"/>
      <c r="N1800" s="1796"/>
    </row>
    <row r="1801" spans="8:8" ht="24.75" customHeight="1">
      <c r="A1801" s="1441">
        <f>A1765+1</f>
        <v>51.0</v>
      </c>
      <c r="B1801" s="1442" t="s">
        <v>51</v>
      </c>
      <c r="C1801" s="1442"/>
      <c r="D1801" s="1442"/>
      <c r="E1801" s="1442"/>
      <c r="F1801" s="1442"/>
      <c r="G1801" s="1442"/>
      <c r="H1801" s="1442"/>
      <c r="I1801" s="1442"/>
      <c r="J1801" s="1442"/>
      <c r="K1801" s="1442"/>
      <c r="L1801" s="1442"/>
      <c r="M1801" s="1442"/>
      <c r="N1801" s="1442"/>
    </row>
    <row r="1802" spans="8:8" ht="62.25" customHeight="1">
      <c r="A1802" s="1443"/>
      <c r="B1802" s="1444"/>
      <c r="C1802" s="1445"/>
      <c r="D1802" s="1671" t="str">
        <f>Master!$E$8</f>
        <v>Govt. Sr. Secondary School </v>
      </c>
      <c r="E1802" s="1672"/>
      <c r="F1802" s="1672"/>
      <c r="G1802" s="1672"/>
      <c r="H1802" s="1672"/>
      <c r="I1802" s="1672"/>
      <c r="J1802" s="1672"/>
      <c r="K1802" s="1672"/>
      <c r="L1802" s="1672"/>
      <c r="M1802" s="1672"/>
      <c r="N1802" s="1673"/>
    </row>
    <row r="1803" spans="8:8" ht="33.0" customHeight="1">
      <c r="A1803" s="1443"/>
      <c r="B1803" s="1449"/>
      <c r="C1803" s="1450"/>
      <c r="D1803" s="1451" t="str">
        <f>Master!$E$11</f>
        <v>P.S.-Bapini (Jodhpur)</v>
      </c>
      <c r="E1803" s="1452"/>
      <c r="F1803" s="1452"/>
      <c r="G1803" s="1452"/>
      <c r="H1803" s="1452"/>
      <c r="I1803" s="1452"/>
      <c r="J1803" s="1452"/>
      <c r="K1803" s="1452"/>
      <c r="L1803" s="1452"/>
      <c r="M1803" s="1452"/>
      <c r="N1803" s="1453"/>
    </row>
    <row r="1804" spans="8:8" ht="30.0" customHeight="1">
      <c r="A1804" s="1443"/>
      <c r="B1804" s="1454"/>
      <c r="C1804" s="1455" t="s">
        <v>151</v>
      </c>
      <c r="D1804" s="1456"/>
      <c r="E1804" s="1456"/>
      <c r="F1804" s="1456"/>
      <c r="G1804" s="1457"/>
      <c r="H1804" s="1458" t="s">
        <v>128</v>
      </c>
      <c r="I1804" s="1458"/>
      <c r="J1804" s="1674">
        <f>VLOOKUP(A1801,'Result Entry'!$B$6:$K$108,6,0)</f>
        <v>0.0</v>
      </c>
      <c r="K1804" s="1460" t="s">
        <v>69</v>
      </c>
      <c r="L1804" s="1461"/>
      <c r="M1804" s="1462">
        <f>Master!$E$14</f>
        <v>8.151106901E9</v>
      </c>
      <c r="N1804" s="1463"/>
    </row>
    <row r="1805" spans="8:8" ht="30.0" customHeight="1">
      <c r="A1805" s="1443"/>
      <c r="B1805" s="1464"/>
      <c r="C1805" s="1465"/>
      <c r="D1805" s="1466"/>
      <c r="E1805" s="1466"/>
      <c r="F1805" s="1466"/>
      <c r="G1805" s="1467"/>
      <c r="H1805" s="1468"/>
      <c r="I1805" s="1468"/>
      <c r="J1805" s="1675"/>
      <c r="K1805" s="1470" t="s">
        <v>67</v>
      </c>
      <c r="L1805" s="1471"/>
      <c r="M1805" s="1472"/>
      <c r="N1805" s="1473"/>
      <c r="O1805" s="23" t="s">
        <v>157</v>
      </c>
    </row>
    <row r="1806" spans="8:8" ht="30.0" customHeight="1">
      <c r="A1806" s="1443"/>
      <c r="B1806" s="1464"/>
      <c r="C1806" s="1474"/>
      <c r="D1806" s="1475"/>
      <c r="E1806" s="1475"/>
      <c r="F1806" s="1475"/>
      <c r="G1806" s="1476"/>
      <c r="H1806" s="1477"/>
      <c r="I1806" s="1477"/>
      <c r="J1806" s="1676"/>
      <c r="K1806" s="1479" t="s">
        <v>52</v>
      </c>
      <c r="L1806" s="1480"/>
      <c r="M1806" s="1481" t="str">
        <f>Master!$E$6</f>
        <v>2022-23</v>
      </c>
      <c r="N1806" s="1482"/>
    </row>
    <row r="1807" spans="8:8" ht="39.75" customHeight="1">
      <c r="A1807" s="1443"/>
      <c r="B1807" s="1483" t="s">
        <v>70</v>
      </c>
      <c r="C1807" s="1677" t="s">
        <v>21</v>
      </c>
      <c r="D1807" s="1678"/>
      <c r="E1807" s="1678"/>
      <c r="F1807" s="1679"/>
      <c r="G1807" s="1680" t="s">
        <v>150</v>
      </c>
      <c r="H1807" s="1681">
        <f>VLOOKUP($A1801,'Result Entry'!$B$9:$FW$108,4,0)</f>
        <v>0.0</v>
      </c>
      <c r="I1807" s="1681"/>
      <c r="J1807" s="1681"/>
      <c r="K1807" s="1681"/>
      <c r="L1807" s="1681"/>
      <c r="M1807" s="1681"/>
      <c r="N1807" s="1682"/>
    </row>
    <row r="1808" spans="8:8" ht="39.75" customHeight="1">
      <c r="A1808" s="1443"/>
      <c r="B1808" s="1483" t="s">
        <v>70</v>
      </c>
      <c r="C1808" s="1683" t="s">
        <v>23</v>
      </c>
      <c r="D1808" s="1684"/>
      <c r="E1808" s="1684"/>
      <c r="F1808" s="1685"/>
      <c r="G1808" s="1686" t="s">
        <v>150</v>
      </c>
      <c r="H1808" s="1687">
        <f>VLOOKUP($A1801,'Result Entry'!$B$9:$FW$108,7,0)</f>
        <v>0.0</v>
      </c>
      <c r="I1808" s="1687"/>
      <c r="J1808" s="1687"/>
      <c r="K1808" s="1687"/>
      <c r="L1808" s="1687"/>
      <c r="M1808" s="1687"/>
      <c r="N1808" s="1688"/>
    </row>
    <row r="1809" spans="8:8" ht="39.75" customHeight="1">
      <c r="A1809" s="1443"/>
      <c r="B1809" s="1483" t="s">
        <v>70</v>
      </c>
      <c r="C1809" s="1683" t="s">
        <v>24</v>
      </c>
      <c r="D1809" s="1684"/>
      <c r="E1809" s="1684"/>
      <c r="F1809" s="1685"/>
      <c r="G1809" s="1686" t="s">
        <v>150</v>
      </c>
      <c r="H1809" s="1687">
        <f>VLOOKUP($A1801,'Result Entry'!$B$9:$FW$108,8,0)</f>
        <v>0.0</v>
      </c>
      <c r="I1809" s="1687"/>
      <c r="J1809" s="1687"/>
      <c r="K1809" s="1687"/>
      <c r="L1809" s="1687"/>
      <c r="M1809" s="1687"/>
      <c r="N1809" s="1688"/>
    </row>
    <row r="1810" spans="8:8" ht="39.75" customHeight="1">
      <c r="A1810" s="1443"/>
      <c r="B1810" s="1483" t="s">
        <v>70</v>
      </c>
      <c r="C1810" s="1683" t="s">
        <v>53</v>
      </c>
      <c r="D1810" s="1684"/>
      <c r="E1810" s="1684"/>
      <c r="F1810" s="1685"/>
      <c r="G1810" s="1686" t="s">
        <v>150</v>
      </c>
      <c r="H1810" s="1687">
        <f>VLOOKUP($A1801,'Result Entry'!$B$9:$FW$108,9,0)</f>
        <v>0.0</v>
      </c>
      <c r="I1810" s="1687"/>
      <c r="J1810" s="1687"/>
      <c r="K1810" s="1687"/>
      <c r="L1810" s="1687"/>
      <c r="M1810" s="1687"/>
      <c r="N1810" s="1688"/>
    </row>
    <row r="1811" spans="8:8" ht="39.75" customHeight="1">
      <c r="A1811" s="1443"/>
      <c r="B1811" s="1483" t="s">
        <v>70</v>
      </c>
      <c r="C1811" s="1683" t="s">
        <v>54</v>
      </c>
      <c r="D1811" s="1684"/>
      <c r="E1811" s="1684"/>
      <c r="F1811" s="1685"/>
      <c r="G1811" s="1686" t="s">
        <v>150</v>
      </c>
      <c r="H1811" s="1689" t="str">
        <f>CONCATENATE('Result Entry'!$G$4,'Result Entry'!$J$4)</f>
        <v>11(A)</v>
      </c>
      <c r="I1811" s="1687"/>
      <c r="J1811" s="1687"/>
      <c r="K1811" s="1687"/>
      <c r="L1811" s="1687"/>
      <c r="M1811" s="1687"/>
      <c r="N1811" s="1688"/>
    </row>
    <row r="1812" spans="8:8" ht="39.75" customHeight="1">
      <c r="A1812" s="1443"/>
      <c r="B1812" s="1483" t="s">
        <v>70</v>
      </c>
      <c r="C1812" s="1690" t="s">
        <v>26</v>
      </c>
      <c r="D1812" s="1691"/>
      <c r="E1812" s="1691"/>
      <c r="F1812" s="1692"/>
      <c r="G1812" s="1693" t="s">
        <v>150</v>
      </c>
      <c r="H1812" s="1694">
        <f>VLOOKUP($A1801,'Result Entry'!$B$9:$FW$108,10,0)</f>
        <v>0.0</v>
      </c>
      <c r="I1812" s="1694"/>
      <c r="J1812" s="1694"/>
      <c r="K1812" s="1694"/>
      <c r="L1812" s="1694"/>
      <c r="M1812" s="1694"/>
      <c r="N1812" s="1695"/>
    </row>
    <row r="1813" spans="8:8" ht="30.0" customHeight="1">
      <c r="A1813" s="1443"/>
      <c r="B1813" s="1503" t="s">
        <v>70</v>
      </c>
      <c r="C1813" s="1696" t="s">
        <v>168</v>
      </c>
      <c r="D1813" s="1697"/>
      <c r="E1813" s="1698" t="s">
        <v>73</v>
      </c>
      <c r="F1813" s="1699" t="s">
        <v>74</v>
      </c>
      <c r="G1813" s="1700" t="s">
        <v>169</v>
      </c>
      <c r="H1813" s="1701" t="s">
        <v>56</v>
      </c>
      <c r="I1813" s="1702"/>
      <c r="J1813" s="1703" t="s">
        <v>85</v>
      </c>
      <c r="K1813" s="1704"/>
      <c r="L1813" s="1705" t="s">
        <v>170</v>
      </c>
      <c r="M1813" s="1706" t="s">
        <v>77</v>
      </c>
      <c r="N1813" s="1707" t="s">
        <v>99</v>
      </c>
    </row>
    <row r="1814" spans="8:8" ht="30.0" customHeight="1">
      <c r="A1814" s="1443"/>
      <c r="B1814" s="1503"/>
      <c r="C1814" s="1708"/>
      <c r="D1814" s="1709"/>
      <c r="E1814" s="1710"/>
      <c r="F1814" s="1711"/>
      <c r="G1814" s="1712"/>
      <c r="H1814" s="1713"/>
      <c r="I1814" s="1714"/>
      <c r="J1814" s="1715"/>
      <c r="K1814" s="1716"/>
      <c r="L1814" s="1717"/>
      <c r="M1814" s="1718"/>
      <c r="N1814" s="1719"/>
    </row>
    <row r="1815" spans="8:8" ht="39.75" customHeight="1">
      <c r="A1815" s="1443"/>
      <c r="B1815" s="1503" t="s">
        <v>70</v>
      </c>
      <c r="C1815" s="1528" t="s">
        <v>57</v>
      </c>
      <c r="D1815" s="1529"/>
      <c r="E1815" s="1720">
        <f>'Result Entry'!$L$7</f>
        <v>10.0</v>
      </c>
      <c r="F1815" s="1721">
        <f>'Result Entry'!$M$7</f>
        <v>10.0</v>
      </c>
      <c r="G1815" s="1722">
        <f t="shared" si="150" ref="G1815:G1820">SUM(E1815:F1815)</f>
        <v>20.0</v>
      </c>
      <c r="H1815" s="1723">
        <f>'Result Entry'!$AU$7</f>
        <v>70.0</v>
      </c>
      <c r="I1815" s="1724"/>
      <c r="J1815" s="1725">
        <f>'Result Entry'!$AY$7</f>
        <v>100.0</v>
      </c>
      <c r="K1815" s="1724"/>
      <c r="L1815" s="1722">
        <f t="shared" si="151" ref="L1815:L1820">SUM(H1815,J1815)</f>
        <v>170.0</v>
      </c>
      <c r="M1815" s="1726">
        <f t="shared" si="152" ref="M1815:M1820">SUM(G1815,L1815)</f>
        <v>190.0</v>
      </c>
      <c r="N1815" s="1727"/>
    </row>
    <row r="1816" spans="8:8" s="1538" ht="54.0" customFormat="1" customHeight="1">
      <c r="A1816" s="1443"/>
      <c r="B1816" s="1539" t="s">
        <v>70</v>
      </c>
      <c r="C1816" s="1540" t="str">
        <f>'Result Entry'!$L$3</f>
        <v>HINDI Comp.</v>
      </c>
      <c r="D1816" s="1541"/>
      <c r="E1816" s="1728">
        <f>IF($J1804="TC",0,IF($J1804="Nso",0,VLOOKUP($A1801,'Result Entry'!$B$9:$FW$108,11,0)))</f>
        <v>0.0</v>
      </c>
      <c r="F1816" s="1729">
        <f>IF($J1804="TC",0,IF($J1804="Nso",0,VLOOKUP($A1801,'Result Entry'!$B$9:$FW$108,12,0)))</f>
        <v>0.0</v>
      </c>
      <c r="G1816" s="1730">
        <f t="shared" si="150"/>
        <v>0.0</v>
      </c>
      <c r="H1816" s="1677">
        <f>IF($J1804="TC",0,IF($J1804="Nso",0,VLOOKUP($A1801,'Result Entry'!$B$9:$FW$108,16,0)))</f>
        <v>0.0</v>
      </c>
      <c r="I1816" s="1731"/>
      <c r="J1816" s="1732">
        <f>IF($J1804="TC",0,IF($J1804="Nso",0,VLOOKUP($A1801,'Result Entry'!$B$9:$FW$108,19,0)))</f>
        <v>0.0</v>
      </c>
      <c r="K1816" s="1731"/>
      <c r="L1816" s="1733">
        <f t="shared" si="151"/>
        <v>0.0</v>
      </c>
      <c r="M1816" s="1734">
        <f t="shared" si="152"/>
        <v>0.0</v>
      </c>
      <c r="N1816" s="1735" t="str">
        <f>IF($J1804="TC",0,IF($J1804="Nso",0,VLOOKUP($A1801,'Result Entry'!$B$9:$FW$108,24,0)))</f>
        <v/>
      </c>
    </row>
    <row r="1817" spans="8:8" s="1538" ht="54.0" customFormat="1" customHeight="1">
      <c r="A1817" s="1443"/>
      <c r="B1817" s="1539" t="s">
        <v>70</v>
      </c>
      <c r="C1817" s="1551" t="str">
        <f>'Result Entry'!$Z$3</f>
        <v>ENGLISH Comp.</v>
      </c>
      <c r="D1817" s="1552"/>
      <c r="E1817" s="1728">
        <f>IF($J1804="TC",0,IF($J1804="Nso",0,VLOOKUP($A1801,'Result Entry'!$B$9:$FW$108,25,0)))</f>
        <v>0.0</v>
      </c>
      <c r="F1817" s="1729">
        <f>IF($J1804="TC",0,IF($J1804="Nso",0,VLOOKUP($A1801,'Result Entry'!$B$9:$FW$108,26,0)))</f>
        <v>0.0</v>
      </c>
      <c r="G1817" s="1736">
        <f t="shared" si="150"/>
        <v>0.0</v>
      </c>
      <c r="H1817" s="1683">
        <f>IF($J1804="TC",0,IF($J1804="Nso",0,VLOOKUP($A1801,'Result Entry'!$B$9:$FW$108,30,0)))</f>
        <v>0.0</v>
      </c>
      <c r="I1817" s="1737"/>
      <c r="J1817" s="1738">
        <f>IF($J1804="TC",0,IF($J1804="Nso",0,VLOOKUP($A1801,'Result Entry'!$B$9:$FW$108,33,0)))</f>
        <v>0.0</v>
      </c>
      <c r="K1817" s="1737"/>
      <c r="L1817" s="1733">
        <f t="shared" si="151"/>
        <v>0.0</v>
      </c>
      <c r="M1817" s="1734">
        <f t="shared" si="152"/>
        <v>0.0</v>
      </c>
      <c r="N1817" s="1735" t="str">
        <f>IF($J1804="TC",0,IF($J1804="Nso",0,VLOOKUP($A1801,'Result Entry'!$B$9:$FW$108,38,0)))</f>
        <v/>
      </c>
    </row>
    <row r="1818" spans="8:8" s="1538" ht="54.0" customFormat="1" customHeight="1">
      <c r="A1818" s="1443"/>
      <c r="B1818" s="1539" t="s">
        <v>70</v>
      </c>
      <c r="C1818" s="1551" t="str">
        <f>'Result Entry'!$AO$3</f>
        <v>PHYSICS</v>
      </c>
      <c r="D1818" s="1552"/>
      <c r="E1818" s="1728">
        <f>IF($J1804="TC",0,IF($J1804="Nso",0,VLOOKUP($A1801,'Result Entry'!$B$9:$FW$108,39,0)))</f>
        <v>0.0</v>
      </c>
      <c r="F1818" s="1729">
        <f>IF($J1804="TC",0,IF($J1804="Nso",0,VLOOKUP($A1801,'Result Entry'!$B$9:$FW$108,40,0)))</f>
        <v>0.0</v>
      </c>
      <c r="G1818" s="1736">
        <f t="shared" si="150"/>
        <v>0.0</v>
      </c>
      <c r="H1818" s="1683">
        <f>IF($J1804="TC",0,IF($J1804="Nso",0,VLOOKUP($A1801,'Result Entry'!$B$9:$FW$108,45,0)))</f>
        <v>0.0</v>
      </c>
      <c r="I1818" s="1737"/>
      <c r="J1818" s="1738">
        <f>IF($J1804="TC",0,IF($J1804="Nso",0,VLOOKUP($A1801,'Result Entry'!$B$9:$FW$108,49,0)))</f>
        <v>0.0</v>
      </c>
      <c r="K1818" s="1737"/>
      <c r="L1818" s="1733">
        <f t="shared" si="151"/>
        <v>0.0</v>
      </c>
      <c r="M1818" s="1734">
        <f t="shared" si="152"/>
        <v>0.0</v>
      </c>
      <c r="N1818" s="1735" t="str">
        <f>IF($J1804="TC",0,IF($J1804="Nso",0,VLOOKUP($A1801,'Result Entry'!$B$9:$FW$108,54,0)))</f>
        <v/>
      </c>
    </row>
    <row r="1819" spans="8:8" s="1538" ht="54.0" customFormat="1" customHeight="1">
      <c r="A1819" s="1443"/>
      <c r="B1819" s="1539" t="s">
        <v>70</v>
      </c>
      <c r="C1819" s="1551" t="str">
        <f>'Result Entry'!$BF$3</f>
        <v>CHEMISTRY</v>
      </c>
      <c r="D1819" s="1552"/>
      <c r="E1819" s="1728" t="str">
        <f>IF($J1804="TC",0,IF($J1804="Nso",0,VLOOKUP($A1801,'Result Entry'!$B$9:$FW$108,55,0)))</f>
        <v/>
      </c>
      <c r="F1819" s="1729">
        <f>IF($J1804="TC",0,IF($J1804="Nso",0,VLOOKUP($A1801,'Result Entry'!$B$9:$FW$108,56,0)))</f>
        <v>0.0</v>
      </c>
      <c r="G1819" s="1736">
        <f t="shared" si="150"/>
        <v>0.0</v>
      </c>
      <c r="H1819" s="1683">
        <f>IF($J1804="TC",0,IF($J1804="Nso",0,VLOOKUP($A1801,'Result Entry'!$B$9:$FW$108,61,0)))</f>
        <v>0.0</v>
      </c>
      <c r="I1819" s="1737"/>
      <c r="J1819" s="1738">
        <f>IF($J1804="TC",0,IF($J1804="Nso",0,VLOOKUP($A1801,'Result Entry'!$B$9:$FW$108,65,0)))</f>
        <v>0.0</v>
      </c>
      <c r="K1819" s="1737"/>
      <c r="L1819" s="1733">
        <f t="shared" si="151"/>
        <v>0.0</v>
      </c>
      <c r="M1819" s="1734">
        <f t="shared" si="152"/>
        <v>0.0</v>
      </c>
      <c r="N1819" s="1735" t="str">
        <f>IF($J1804="TC",0,IF($J1804="Nso",0,VLOOKUP($A1801,'Result Entry'!$B$9:$FW$108,70,0)))</f>
        <v/>
      </c>
    </row>
    <row r="1820" spans="8:8" s="1538" ht="54.0" customFormat="1" customHeight="1">
      <c r="A1820" s="1443"/>
      <c r="B1820" s="1539" t="s">
        <v>70</v>
      </c>
      <c r="C1820" s="1551" t="str">
        <f>'Result Entry'!$BW$3</f>
        <v>BIOLOGY</v>
      </c>
      <c r="D1820" s="1552"/>
      <c r="E1820" s="1739" t="str">
        <f>IF($J1804="TC",0,IF($J1804="Nso",0,VLOOKUP($A1801,'Result Entry'!$B$9:$FW$108,71,0)))</f>
        <v/>
      </c>
      <c r="F1820" s="1740" t="str">
        <f>IF($J1804="TC",0,IF($J1804="Nso",0,VLOOKUP($A1801,'Result Entry'!$B$9:$FW$108,72,0)))</f>
        <v/>
      </c>
      <c r="G1820" s="1741">
        <f t="shared" si="150"/>
        <v>0.0</v>
      </c>
      <c r="H1820" s="1742">
        <f>IF($J1804="TC",0,IF($J1804="Nso",0,VLOOKUP($A1801,'Result Entry'!$B$9:$FW$108,77,0)))</f>
        <v>0.0</v>
      </c>
      <c r="I1820" s="1743"/>
      <c r="J1820" s="1744">
        <f>IF($J1804="TC",0,IF($J1804="Nso",0,VLOOKUP($A1801,'Result Entry'!$B$9:$FW$108,81,0)))</f>
        <v>0.0</v>
      </c>
      <c r="K1820" s="1743"/>
      <c r="L1820" s="1745">
        <f t="shared" si="151"/>
        <v>0.0</v>
      </c>
      <c r="M1820" s="1746">
        <f t="shared" si="152"/>
        <v>0.0</v>
      </c>
      <c r="N1820" s="1735">
        <f>IF($J1804="TC",0,IF($J1804="Nso",0,VLOOKUP($A1801,'Result Entry'!$B$9:$FW$108,86,0)))</f>
        <v>0.0</v>
      </c>
    </row>
    <row r="1821" spans="8:8" ht="39.75" customHeight="1">
      <c r="A1821" s="1443"/>
      <c r="B1821" s="1503" t="s">
        <v>70</v>
      </c>
      <c r="C1821" s="1565" t="s">
        <v>78</v>
      </c>
      <c r="D1821" s="1566"/>
      <c r="E1821" s="1567"/>
      <c r="F1821" s="1747" t="s">
        <v>79</v>
      </c>
      <c r="G1821" s="1748"/>
      <c r="H1821" s="1747" t="s">
        <v>80</v>
      </c>
      <c r="I1821" s="1749"/>
      <c r="J1821" s="1750" t="s">
        <v>42</v>
      </c>
      <c r="K1821" s="1797" t="s">
        <v>92</v>
      </c>
      <c r="L1821" s="1752" t="s">
        <v>40</v>
      </c>
      <c r="M1821" s="1753"/>
      <c r="N1821" s="1754" t="s">
        <v>44</v>
      </c>
    </row>
    <row r="1822" spans="8:8" ht="39.75" customHeight="1">
      <c r="A1822" s="1443"/>
      <c r="B1822" s="1503" t="s">
        <v>70</v>
      </c>
      <c r="C1822" s="1577"/>
      <c r="D1822" s="1578"/>
      <c r="E1822" s="1579"/>
      <c r="F1822" s="1755">
        <f>IF($J1804="TC",0,IF($J1804="Nso",0,VLOOKUP($A1801,'Result Entry'!$B$9:$FW$108,146,0)))</f>
        <v>0.0</v>
      </c>
      <c r="G1822" s="1756"/>
      <c r="H1822" s="1757">
        <f>IF($J1804="TC",0,IF($J1804="Nso",0,VLOOKUP($A1801,'Result Entry'!$B$9:$FW$108,147,0)))</f>
        <v>0.0</v>
      </c>
      <c r="I1822" s="1758"/>
      <c r="J1822" s="1584">
        <f>IF($J1804="TC",0,IF($J1804="Nso",0,VLOOKUP($A1801,'Result Entry'!$B$9:$FW$108,148,0)))</f>
        <v>0.0</v>
      </c>
      <c r="K1822" s="1759" t="str">
        <f>IF($J1804="TC",0,IF($J1804="Nso",0,VLOOKUP($A1801,'Result Entry'!$B$9:$FW$108,149,0)))</f>
        <v/>
      </c>
      <c r="L1822" s="1586">
        <f>IF($J1804="TC",0,IF($J1804="Nso",0,VLOOKUP($A1801,'Result Entry'!$B$9:$FW$108,150,0)))</f>
        <v>0.0</v>
      </c>
      <c r="M1822" s="1587"/>
      <c r="N1822" s="1588">
        <f>IF($J1804="TC",0,IF($J1804="Nso",0,VLOOKUP($A1801,'Result Entry'!$B$9:$FW$108,152,0)))</f>
        <v>0.0</v>
      </c>
    </row>
    <row r="1823" spans="8:8" ht="39.75" customHeight="1">
      <c r="A1823" s="1443"/>
      <c r="B1823" s="1503" t="s">
        <v>70</v>
      </c>
      <c r="C1823" s="1589" t="s">
        <v>59</v>
      </c>
      <c r="D1823" s="1590"/>
      <c r="E1823" s="1590"/>
      <c r="F1823" s="1590"/>
      <c r="G1823" s="1590"/>
      <c r="H1823" s="1591"/>
      <c r="I1823" s="1592" t="s">
        <v>60</v>
      </c>
      <c r="J1823" s="1593"/>
      <c r="K1823" s="1760">
        <f>VLOOKUP($A1801,'Result Entry'!$B$9:$FW$108,143,0)</f>
        <v>0.0</v>
      </c>
      <c r="L1823" s="1761"/>
      <c r="M1823" s="1596" t="s">
        <v>38</v>
      </c>
      <c r="N1823" s="1597"/>
    </row>
    <row r="1824" spans="8:8" ht="39.75" customHeight="1">
      <c r="A1824" s="1443"/>
      <c r="B1824" s="1503" t="s">
        <v>70</v>
      </c>
      <c r="C1824" s="1598" t="s">
        <v>55</v>
      </c>
      <c r="D1824" s="1599"/>
      <c r="E1824" s="1599"/>
      <c r="F1824" s="1600" t="s">
        <v>158</v>
      </c>
      <c r="G1824" s="1601"/>
      <c r="H1824" s="1602" t="s">
        <v>48</v>
      </c>
      <c r="I1824" s="1603" t="s">
        <v>61</v>
      </c>
      <c r="J1824" s="1604"/>
      <c r="K1824" s="1762">
        <f>VLOOKUP($A1801,'Result Entry'!$B$9:$FW$108,144,0)</f>
        <v>0.0</v>
      </c>
      <c r="L1824" s="1763"/>
      <c r="M1824" s="1607">
        <f>VLOOKUP($A1801,'Result Entry'!$B$9:$FW$108,145,0)</f>
        <v>0.0</v>
      </c>
      <c r="N1824" s="1608"/>
    </row>
    <row r="1825" spans="8:8" ht="39.75" customHeight="1">
      <c r="A1825" s="1443"/>
      <c r="B1825" s="1503" t="s">
        <v>70</v>
      </c>
      <c r="C1825" s="1598"/>
      <c r="D1825" s="1599"/>
      <c r="E1825" s="1599"/>
      <c r="F1825" s="1609"/>
      <c r="G1825" s="1610"/>
      <c r="H1825" s="1611" t="s">
        <v>100</v>
      </c>
      <c r="I1825" s="1612" t="s">
        <v>62</v>
      </c>
      <c r="J1825" s="1613"/>
      <c r="K1825" s="1764">
        <f>IF($J1804="TC","Transferred",IF($J1804="Nso","NameSeparated",VLOOKUP($A1801,'Result Entry'!$B$9:$FW$108,153,0)))</f>
        <v>0.0</v>
      </c>
      <c r="L1825" s="1764"/>
      <c r="M1825" s="1764"/>
      <c r="N1825" s="1765"/>
    </row>
    <row r="1826" spans="8:8" ht="39.75" customHeight="1">
      <c r="A1826" s="1443"/>
      <c r="B1826" s="1503" t="s">
        <v>70</v>
      </c>
      <c r="C1826" s="1766" t="str">
        <f>'Result Entry'!$DU$3</f>
        <v>Foundation Of Information Tech.</v>
      </c>
      <c r="D1826" s="1767"/>
      <c r="E1826" s="1768"/>
      <c r="F1826" s="1769" t="str">
        <f>IF($J1804="TC",0,IF($J1804="Nso",0,VLOOKUP($A1801,'Result Entry'!$B$9:$GS$108,170,0)))</f>
        <v/>
      </c>
      <c r="G1826" s="1769"/>
      <c r="H1826" s="1770">
        <f>IF($J1804="TC",0,IF($J1804="Nso",0,VLOOKUP($A1801,'Result Entry'!$B$9:$GS$108,112,0)))</f>
        <v>0.0</v>
      </c>
      <c r="I1826" s="1621" t="s">
        <v>72</v>
      </c>
      <c r="J1826" s="1622"/>
      <c r="K1826" s="1771">
        <f>'Result Entry'!$T$2</f>
        <v>45041.0</v>
      </c>
      <c r="L1826" s="1772"/>
      <c r="M1826" s="1772"/>
      <c r="N1826" s="1773"/>
    </row>
    <row r="1827" spans="8:8" ht="39.75" customHeight="1">
      <c r="A1827" s="1443"/>
      <c r="B1827" s="1503" t="s">
        <v>70</v>
      </c>
      <c r="C1827" s="1774" t="str">
        <f>'Result Entry'!$EI$3</f>
        <v>G.I.A.I.-II</v>
      </c>
      <c r="D1827" s="1775"/>
      <c r="E1827" s="1776"/>
      <c r="F1827" s="1769" t="str">
        <f>IF($J1804="TC",0,IF($J1804="Nso",0,VLOOKUP($A1801,'Result Entry'!$B$9:$GS$108,174,0)))</f>
        <v/>
      </c>
      <c r="G1827" s="1769"/>
      <c r="H1827" s="1770">
        <f>IF($J1804="TC",0,IF($J1804="Nso",0,VLOOKUP($A1801,'Result Entry'!$B$9:$GS$108,124,0)))</f>
        <v>0.0</v>
      </c>
      <c r="I1827" s="1626"/>
      <c r="J1827" s="1627"/>
      <c r="K1827" s="1627"/>
      <c r="L1827" s="1627"/>
      <c r="M1827" s="1627"/>
      <c r="N1827" s="1628"/>
    </row>
    <row r="1828" spans="8:8" ht="39.75" customHeight="1">
      <c r="A1828" s="1443"/>
      <c r="B1828" s="1503" t="s">
        <v>70</v>
      </c>
      <c r="C1828" s="1774" t="str">
        <f>'Result Entry'!$EU$3</f>
        <v>SOC.SER.PLAN</v>
      </c>
      <c r="D1828" s="1775"/>
      <c r="E1828" s="1776"/>
      <c r="F1828" s="1769">
        <f>IF($J1804="TC",0,IF($J1804="Nso",0,VLOOKUP($A1801,'Result Entry'!$B$9:$HS$108,178,0)))</f>
        <v>0.0</v>
      </c>
      <c r="G1828" s="1769"/>
      <c r="H1828" s="1770">
        <f>IF($J1804="TC",0,IF($J1804="Nso",0,VLOOKUP($A1801,'Result Entry'!$B$9:$GS$108,136,0)))</f>
        <v>0.0</v>
      </c>
      <c r="I1828" s="1629" t="s">
        <v>175</v>
      </c>
      <c r="J1828" s="1630"/>
      <c r="K1828" s="1798"/>
      <c r="L1828" s="1799"/>
      <c r="M1828" s="1799"/>
      <c r="N1828" s="1800"/>
    </row>
    <row r="1829" spans="8:8" ht="39.75" customHeight="1">
      <c r="A1829" s="1443"/>
      <c r="B1829" s="1503" t="s">
        <v>70</v>
      </c>
      <c r="C1829" s="1774" t="str">
        <f>'Result Entry'!$FG$3</f>
        <v>Jeewan Kaushal</v>
      </c>
      <c r="D1829" s="1775"/>
      <c r="E1829" s="1776"/>
      <c r="F1829" s="1769" t="str">
        <f>IF($J1804="TC",0,IF($J1804="Nso",0,VLOOKUP($A1801,'Result Entry'!$B$9:$HS$108,182,0)))</f>
        <v/>
      </c>
      <c r="G1829" s="1769"/>
      <c r="H1829" s="1770">
        <f>IF($J1804="TC",0,IF($J1804="Nso",0,VLOOKUP($A1801,'Result Entry'!$B$9:$HS$108,136,0)))</f>
        <v>0.0</v>
      </c>
      <c r="I1829" s="1629" t="s">
        <v>149</v>
      </c>
      <c r="J1829" s="1630"/>
      <c r="K1829" s="1630"/>
      <c r="L1829" s="1630"/>
      <c r="M1829" s="1630"/>
      <c r="N1829" s="1634"/>
    </row>
    <row r="1830" spans="8:8" ht="39.75" customHeight="1">
      <c r="A1830" s="1443"/>
      <c r="B1830" s="1483" t="s">
        <v>70</v>
      </c>
      <c r="C1830" s="1777" t="s">
        <v>181</v>
      </c>
      <c r="D1830" s="1778"/>
      <c r="E1830" s="1779"/>
      <c r="F1830" s="1780" t="s">
        <v>182</v>
      </c>
      <c r="G1830" s="1781"/>
      <c r="H1830" s="1782" t="s">
        <v>31</v>
      </c>
      <c r="I1830" s="1629" t="s">
        <v>176</v>
      </c>
      <c r="J1830" s="1630"/>
      <c r="K1830" s="1630"/>
      <c r="L1830" s="1630"/>
      <c r="M1830" s="1630"/>
      <c r="N1830" s="1634"/>
    </row>
    <row r="1831" spans="8:8" ht="39.75" customHeight="1">
      <c r="A1831" s="1443"/>
      <c r="B1831" s="1483" t="s">
        <v>70</v>
      </c>
      <c r="C1831" s="1783"/>
      <c r="D1831" s="1784"/>
      <c r="E1831" s="1785"/>
      <c r="F1831" s="1786" t="s">
        <v>183</v>
      </c>
      <c r="G1831" s="1787"/>
      <c r="H1831" s="1788" t="s">
        <v>180</v>
      </c>
      <c r="I1831" s="1647" t="s">
        <v>68</v>
      </c>
      <c r="J1831" s="1648"/>
      <c r="K1831" s="1648"/>
      <c r="L1831" s="1648"/>
      <c r="M1831" s="1648"/>
      <c r="N1831" s="1649"/>
    </row>
    <row r="1832" spans="8:8" ht="39.75" customHeight="1">
      <c r="A1832" s="1443"/>
      <c r="B1832" s="1483" t="s">
        <v>70</v>
      </c>
      <c r="C1832" s="1783"/>
      <c r="D1832" s="1784"/>
      <c r="E1832" s="1785"/>
      <c r="F1832" s="1786" t="s">
        <v>186</v>
      </c>
      <c r="G1832" s="1787"/>
      <c r="H1832" s="1788" t="s">
        <v>63</v>
      </c>
      <c r="I1832" s="1650"/>
      <c r="J1832" s="1651"/>
      <c r="K1832" s="1651"/>
      <c r="L1832" s="1651"/>
      <c r="M1832" s="1651"/>
      <c r="N1832" s="1652"/>
    </row>
    <row r="1833" spans="8:8" ht="39.75" customHeight="1">
      <c r="A1833" s="1443"/>
      <c r="B1833" s="1483" t="s">
        <v>70</v>
      </c>
      <c r="C1833" s="1783"/>
      <c r="D1833" s="1784"/>
      <c r="E1833" s="1785"/>
      <c r="F1833" s="1786" t="s">
        <v>187</v>
      </c>
      <c r="G1833" s="1787"/>
      <c r="H1833" s="1788" t="s">
        <v>64</v>
      </c>
      <c r="I1833" s="1650"/>
      <c r="J1833" s="1651"/>
      <c r="K1833" s="1651"/>
      <c r="L1833" s="1651"/>
      <c r="M1833" s="1651"/>
      <c r="N1833" s="1652"/>
    </row>
    <row r="1834" spans="8:8" ht="39.75" customHeight="1">
      <c r="A1834" s="1443"/>
      <c r="B1834" s="1483" t="s">
        <v>70</v>
      </c>
      <c r="C1834" s="1783"/>
      <c r="D1834" s="1784"/>
      <c r="E1834" s="1785"/>
      <c r="F1834" s="1786" t="s">
        <v>184</v>
      </c>
      <c r="G1834" s="1787"/>
      <c r="H1834" s="1788" t="s">
        <v>66</v>
      </c>
      <c r="I1834" s="1653" t="s">
        <v>81</v>
      </c>
      <c r="J1834" s="1654"/>
      <c r="K1834" s="1654"/>
      <c r="L1834" s="1654"/>
      <c r="M1834" s="1654"/>
      <c r="N1834" s="1655"/>
    </row>
    <row r="1835" spans="8:8" ht="39.75" customHeight="1">
      <c r="A1835" s="1443"/>
      <c r="B1835" s="1656" t="s">
        <v>70</v>
      </c>
      <c r="C1835" s="1789"/>
      <c r="D1835" s="1790"/>
      <c r="E1835" s="1791"/>
      <c r="F1835" s="1792" t="s">
        <v>185</v>
      </c>
      <c r="G1835" s="1793"/>
      <c r="H1835" s="1794" t="s">
        <v>65</v>
      </c>
      <c r="I1835" s="1663"/>
      <c r="J1835" s="1664"/>
      <c r="K1835" s="1664"/>
      <c r="L1835" s="1664"/>
      <c r="M1835" s="1664"/>
      <c r="N1835" s="1665"/>
    </row>
    <row r="1836" spans="8:8" s="927" ht="123.75" customFormat="1" customHeight="1">
      <c r="A1836" s="1439"/>
      <c r="B1836" s="1795"/>
      <c r="C1836" s="1796"/>
      <c r="D1836" s="1796"/>
      <c r="E1836" s="1796"/>
      <c r="F1836" s="1796"/>
      <c r="G1836" s="1796"/>
      <c r="H1836" s="1796"/>
      <c r="I1836" s="1796"/>
      <c r="J1836" s="1796"/>
      <c r="K1836" s="1796"/>
      <c r="L1836" s="1796"/>
      <c r="M1836" s="1796"/>
      <c r="N1836" s="1796"/>
    </row>
    <row r="1837" spans="8:8" ht="24.75" customHeight="1">
      <c r="A1837" s="1441">
        <f>A1801+1</f>
        <v>52.0</v>
      </c>
      <c r="B1837" s="1442" t="s">
        <v>51</v>
      </c>
      <c r="C1837" s="1442"/>
      <c r="D1837" s="1442"/>
      <c r="E1837" s="1442"/>
      <c r="F1837" s="1442"/>
      <c r="G1837" s="1442"/>
      <c r="H1837" s="1442"/>
      <c r="I1837" s="1442"/>
      <c r="J1837" s="1442"/>
      <c r="K1837" s="1442"/>
      <c r="L1837" s="1442"/>
      <c r="M1837" s="1442"/>
      <c r="N1837" s="1442"/>
    </row>
    <row r="1838" spans="8:8" ht="62.25" customHeight="1">
      <c r="A1838" s="1443"/>
      <c r="B1838" s="1444"/>
      <c r="C1838" s="1445"/>
      <c r="D1838" s="1671" t="str">
        <f>Master!$E$8</f>
        <v>Govt. Sr. Secondary School </v>
      </c>
      <c r="E1838" s="1672"/>
      <c r="F1838" s="1672"/>
      <c r="G1838" s="1672"/>
      <c r="H1838" s="1672"/>
      <c r="I1838" s="1672"/>
      <c r="J1838" s="1672"/>
      <c r="K1838" s="1672"/>
      <c r="L1838" s="1672"/>
      <c r="M1838" s="1672"/>
      <c r="N1838" s="1673"/>
    </row>
    <row r="1839" spans="8:8" ht="33.0" customHeight="1">
      <c r="A1839" s="1443"/>
      <c r="B1839" s="1449"/>
      <c r="C1839" s="1450"/>
      <c r="D1839" s="1451" t="str">
        <f>Master!$E$11</f>
        <v>P.S.-Bapini (Jodhpur)</v>
      </c>
      <c r="E1839" s="1452"/>
      <c r="F1839" s="1452"/>
      <c r="G1839" s="1452"/>
      <c r="H1839" s="1452"/>
      <c r="I1839" s="1452"/>
      <c r="J1839" s="1452"/>
      <c r="K1839" s="1452"/>
      <c r="L1839" s="1452"/>
      <c r="M1839" s="1452"/>
      <c r="N1839" s="1453"/>
    </row>
    <row r="1840" spans="8:8" ht="30.0" customHeight="1">
      <c r="A1840" s="1443"/>
      <c r="B1840" s="1454"/>
      <c r="C1840" s="1455" t="s">
        <v>151</v>
      </c>
      <c r="D1840" s="1456"/>
      <c r="E1840" s="1456"/>
      <c r="F1840" s="1456"/>
      <c r="G1840" s="1457"/>
      <c r="H1840" s="1458" t="s">
        <v>128</v>
      </c>
      <c r="I1840" s="1458"/>
      <c r="J1840" s="1674">
        <f>VLOOKUP(A1837,'Result Entry'!$B$6:$K$108,6,0)</f>
        <v>0.0</v>
      </c>
      <c r="K1840" s="1460" t="s">
        <v>69</v>
      </c>
      <c r="L1840" s="1461"/>
      <c r="M1840" s="1462">
        <f>Master!$E$14</f>
        <v>8.151106901E9</v>
      </c>
      <c r="N1840" s="1463"/>
    </row>
    <row r="1841" spans="8:8" ht="30.0" customHeight="1">
      <c r="A1841" s="1443"/>
      <c r="B1841" s="1464"/>
      <c r="C1841" s="1465"/>
      <c r="D1841" s="1466"/>
      <c r="E1841" s="1466"/>
      <c r="F1841" s="1466"/>
      <c r="G1841" s="1467"/>
      <c r="H1841" s="1468"/>
      <c r="I1841" s="1468"/>
      <c r="J1841" s="1675"/>
      <c r="K1841" s="1470" t="s">
        <v>67</v>
      </c>
      <c r="L1841" s="1471"/>
      <c r="M1841" s="1472"/>
      <c r="N1841" s="1473"/>
      <c r="O1841" s="23" t="s">
        <v>157</v>
      </c>
    </row>
    <row r="1842" spans="8:8" ht="30.0" customHeight="1">
      <c r="A1842" s="1443"/>
      <c r="B1842" s="1464"/>
      <c r="C1842" s="1474"/>
      <c r="D1842" s="1475"/>
      <c r="E1842" s="1475"/>
      <c r="F1842" s="1475"/>
      <c r="G1842" s="1476"/>
      <c r="H1842" s="1477"/>
      <c r="I1842" s="1477"/>
      <c r="J1842" s="1676"/>
      <c r="K1842" s="1479" t="s">
        <v>52</v>
      </c>
      <c r="L1842" s="1480"/>
      <c r="M1842" s="1481" t="str">
        <f>Master!$E$6</f>
        <v>2022-23</v>
      </c>
      <c r="N1842" s="1482"/>
    </row>
    <row r="1843" spans="8:8" ht="39.75" customHeight="1">
      <c r="A1843" s="1443"/>
      <c r="B1843" s="1483" t="s">
        <v>70</v>
      </c>
      <c r="C1843" s="1677" t="s">
        <v>21</v>
      </c>
      <c r="D1843" s="1678"/>
      <c r="E1843" s="1678"/>
      <c r="F1843" s="1679"/>
      <c r="G1843" s="1680" t="s">
        <v>150</v>
      </c>
      <c r="H1843" s="1681">
        <f>VLOOKUP($A1837,'Result Entry'!$B$9:$FW$108,4,0)</f>
        <v>0.0</v>
      </c>
      <c r="I1843" s="1681"/>
      <c r="J1843" s="1681"/>
      <c r="K1843" s="1681"/>
      <c r="L1843" s="1681"/>
      <c r="M1843" s="1681"/>
      <c r="N1843" s="1682"/>
    </row>
    <row r="1844" spans="8:8" ht="39.75" customHeight="1">
      <c r="A1844" s="1443"/>
      <c r="B1844" s="1483" t="s">
        <v>70</v>
      </c>
      <c r="C1844" s="1683" t="s">
        <v>23</v>
      </c>
      <c r="D1844" s="1684"/>
      <c r="E1844" s="1684"/>
      <c r="F1844" s="1685"/>
      <c r="G1844" s="1686" t="s">
        <v>150</v>
      </c>
      <c r="H1844" s="1687">
        <f>VLOOKUP($A1837,'Result Entry'!$B$9:$FW$108,7,0)</f>
        <v>0.0</v>
      </c>
      <c r="I1844" s="1687"/>
      <c r="J1844" s="1687"/>
      <c r="K1844" s="1687"/>
      <c r="L1844" s="1687"/>
      <c r="M1844" s="1687"/>
      <c r="N1844" s="1688"/>
    </row>
    <row r="1845" spans="8:8" ht="39.75" customHeight="1">
      <c r="A1845" s="1443"/>
      <c r="B1845" s="1483" t="s">
        <v>70</v>
      </c>
      <c r="C1845" s="1683" t="s">
        <v>24</v>
      </c>
      <c r="D1845" s="1684"/>
      <c r="E1845" s="1684"/>
      <c r="F1845" s="1685"/>
      <c r="G1845" s="1686" t="s">
        <v>150</v>
      </c>
      <c r="H1845" s="1687">
        <f>VLOOKUP($A1837,'Result Entry'!$B$9:$FW$108,8,0)</f>
        <v>0.0</v>
      </c>
      <c r="I1845" s="1687"/>
      <c r="J1845" s="1687"/>
      <c r="K1845" s="1687"/>
      <c r="L1845" s="1687"/>
      <c r="M1845" s="1687"/>
      <c r="N1845" s="1688"/>
    </row>
    <row r="1846" spans="8:8" ht="39.75" customHeight="1">
      <c r="A1846" s="1443"/>
      <c r="B1846" s="1483" t="s">
        <v>70</v>
      </c>
      <c r="C1846" s="1683" t="s">
        <v>53</v>
      </c>
      <c r="D1846" s="1684"/>
      <c r="E1846" s="1684"/>
      <c r="F1846" s="1685"/>
      <c r="G1846" s="1686" t="s">
        <v>150</v>
      </c>
      <c r="H1846" s="1687">
        <f>VLOOKUP($A1837,'Result Entry'!$B$9:$FW$108,9,0)</f>
        <v>0.0</v>
      </c>
      <c r="I1846" s="1687"/>
      <c r="J1846" s="1687"/>
      <c r="K1846" s="1687"/>
      <c r="L1846" s="1687"/>
      <c r="M1846" s="1687"/>
      <c r="N1846" s="1688"/>
    </row>
    <row r="1847" spans="8:8" ht="39.75" customHeight="1">
      <c r="A1847" s="1443"/>
      <c r="B1847" s="1483" t="s">
        <v>70</v>
      </c>
      <c r="C1847" s="1683" t="s">
        <v>54</v>
      </c>
      <c r="D1847" s="1684"/>
      <c r="E1847" s="1684"/>
      <c r="F1847" s="1685"/>
      <c r="G1847" s="1686" t="s">
        <v>150</v>
      </c>
      <c r="H1847" s="1689" t="str">
        <f>CONCATENATE('Result Entry'!$G$4,'Result Entry'!$J$4)</f>
        <v>11(A)</v>
      </c>
      <c r="I1847" s="1687"/>
      <c r="J1847" s="1687"/>
      <c r="K1847" s="1687"/>
      <c r="L1847" s="1687"/>
      <c r="M1847" s="1687"/>
      <c r="N1847" s="1688"/>
    </row>
    <row r="1848" spans="8:8" ht="39.75" customHeight="1">
      <c r="A1848" s="1443"/>
      <c r="B1848" s="1483" t="s">
        <v>70</v>
      </c>
      <c r="C1848" s="1690" t="s">
        <v>26</v>
      </c>
      <c r="D1848" s="1691"/>
      <c r="E1848" s="1691"/>
      <c r="F1848" s="1692"/>
      <c r="G1848" s="1693" t="s">
        <v>150</v>
      </c>
      <c r="H1848" s="1694">
        <f>VLOOKUP($A1837,'Result Entry'!$B$9:$FW$108,10,0)</f>
        <v>0.0</v>
      </c>
      <c r="I1848" s="1694"/>
      <c r="J1848" s="1694"/>
      <c r="K1848" s="1694"/>
      <c r="L1848" s="1694"/>
      <c r="M1848" s="1694"/>
      <c r="N1848" s="1695"/>
    </row>
    <row r="1849" spans="8:8" ht="30.0" customHeight="1">
      <c r="A1849" s="1443"/>
      <c r="B1849" s="1503" t="s">
        <v>70</v>
      </c>
      <c r="C1849" s="1696" t="s">
        <v>168</v>
      </c>
      <c r="D1849" s="1697"/>
      <c r="E1849" s="1698" t="s">
        <v>73</v>
      </c>
      <c r="F1849" s="1699" t="s">
        <v>74</v>
      </c>
      <c r="G1849" s="1700" t="s">
        <v>169</v>
      </c>
      <c r="H1849" s="1701" t="s">
        <v>56</v>
      </c>
      <c r="I1849" s="1702"/>
      <c r="J1849" s="1703" t="s">
        <v>85</v>
      </c>
      <c r="K1849" s="1704"/>
      <c r="L1849" s="1705" t="s">
        <v>170</v>
      </c>
      <c r="M1849" s="1706" t="s">
        <v>77</v>
      </c>
      <c r="N1849" s="1707" t="s">
        <v>99</v>
      </c>
    </row>
    <row r="1850" spans="8:8" ht="30.0" customHeight="1">
      <c r="A1850" s="1443"/>
      <c r="B1850" s="1503"/>
      <c r="C1850" s="1708"/>
      <c r="D1850" s="1709"/>
      <c r="E1850" s="1710"/>
      <c r="F1850" s="1711"/>
      <c r="G1850" s="1712"/>
      <c r="H1850" s="1713"/>
      <c r="I1850" s="1714"/>
      <c r="J1850" s="1715"/>
      <c r="K1850" s="1716"/>
      <c r="L1850" s="1717"/>
      <c r="M1850" s="1718"/>
      <c r="N1850" s="1719"/>
    </row>
    <row r="1851" spans="8:8" ht="39.75" customHeight="1">
      <c r="A1851" s="1443"/>
      <c r="B1851" s="1503" t="s">
        <v>70</v>
      </c>
      <c r="C1851" s="1528" t="s">
        <v>57</v>
      </c>
      <c r="D1851" s="1529"/>
      <c r="E1851" s="1720">
        <f>'Result Entry'!$L$7</f>
        <v>10.0</v>
      </c>
      <c r="F1851" s="1721">
        <f>'Result Entry'!$M$7</f>
        <v>10.0</v>
      </c>
      <c r="G1851" s="1722">
        <f t="shared" si="153" ref="G1851:G1856">SUM(E1851:F1851)</f>
        <v>20.0</v>
      </c>
      <c r="H1851" s="1723">
        <f>'Result Entry'!$AU$7</f>
        <v>70.0</v>
      </c>
      <c r="I1851" s="1724"/>
      <c r="J1851" s="1725">
        <f>'Result Entry'!$AY$7</f>
        <v>100.0</v>
      </c>
      <c r="K1851" s="1724"/>
      <c r="L1851" s="1722">
        <f t="shared" si="154" ref="L1851:L1856">SUM(H1851,J1851)</f>
        <v>170.0</v>
      </c>
      <c r="M1851" s="1726">
        <f t="shared" si="155" ref="M1851:M1856">SUM(G1851,L1851)</f>
        <v>190.0</v>
      </c>
      <c r="N1851" s="1727"/>
    </row>
    <row r="1852" spans="8:8" s="1538" ht="54.0" customFormat="1" customHeight="1">
      <c r="A1852" s="1443"/>
      <c r="B1852" s="1539" t="s">
        <v>70</v>
      </c>
      <c r="C1852" s="1540" t="str">
        <f>'Result Entry'!$L$3</f>
        <v>HINDI Comp.</v>
      </c>
      <c r="D1852" s="1541"/>
      <c r="E1852" s="1728">
        <f>IF($J1840="TC",0,IF($J1840="Nso",0,VLOOKUP($A1837,'Result Entry'!$B$9:$FW$108,11,0)))</f>
        <v>0.0</v>
      </c>
      <c r="F1852" s="1729">
        <f>IF($J1840="TC",0,IF($J1840="Nso",0,VLOOKUP($A1837,'Result Entry'!$B$9:$FW$108,12,0)))</f>
        <v>0.0</v>
      </c>
      <c r="G1852" s="1730">
        <f t="shared" si="153"/>
        <v>0.0</v>
      </c>
      <c r="H1852" s="1677">
        <f>IF($J1840="TC",0,IF($J1840="Nso",0,VLOOKUP($A1837,'Result Entry'!$B$9:$FW$108,16,0)))</f>
        <v>0.0</v>
      </c>
      <c r="I1852" s="1731"/>
      <c r="J1852" s="1732">
        <f>IF($J1840="TC",0,IF($J1840="Nso",0,VLOOKUP($A1837,'Result Entry'!$B$9:$FW$108,19,0)))</f>
        <v>0.0</v>
      </c>
      <c r="K1852" s="1731"/>
      <c r="L1852" s="1733">
        <f t="shared" si="154"/>
        <v>0.0</v>
      </c>
      <c r="M1852" s="1734">
        <f t="shared" si="155"/>
        <v>0.0</v>
      </c>
      <c r="N1852" s="1735" t="str">
        <f>IF($J1840="TC",0,IF($J1840="Nso",0,VLOOKUP($A1837,'Result Entry'!$B$9:$FW$108,24,0)))</f>
        <v/>
      </c>
    </row>
    <row r="1853" spans="8:8" s="1538" ht="54.0" customFormat="1" customHeight="1">
      <c r="A1853" s="1443"/>
      <c r="B1853" s="1539" t="s">
        <v>70</v>
      </c>
      <c r="C1853" s="1551" t="str">
        <f>'Result Entry'!$Z$3</f>
        <v>ENGLISH Comp.</v>
      </c>
      <c r="D1853" s="1552"/>
      <c r="E1853" s="1728">
        <f>IF($J1840="TC",0,IF($J1840="Nso",0,VLOOKUP($A1837,'Result Entry'!$B$9:$FW$108,25,0)))</f>
        <v>0.0</v>
      </c>
      <c r="F1853" s="1729">
        <f>IF($J1840="TC",0,IF($J1840="Nso",0,VLOOKUP($A1837,'Result Entry'!$B$9:$FW$108,26,0)))</f>
        <v>0.0</v>
      </c>
      <c r="G1853" s="1736">
        <f t="shared" si="153"/>
        <v>0.0</v>
      </c>
      <c r="H1853" s="1683">
        <f>IF($J1840="TC",0,IF($J1840="Nso",0,VLOOKUP($A1837,'Result Entry'!$B$9:$FW$108,30,0)))</f>
        <v>0.0</v>
      </c>
      <c r="I1853" s="1737"/>
      <c r="J1853" s="1738">
        <f>IF($J1840="TC",0,IF($J1840="Nso",0,VLOOKUP($A1837,'Result Entry'!$B$9:$FW$108,33,0)))</f>
        <v>0.0</v>
      </c>
      <c r="K1853" s="1737"/>
      <c r="L1853" s="1733">
        <f t="shared" si="154"/>
        <v>0.0</v>
      </c>
      <c r="M1853" s="1734">
        <f t="shared" si="155"/>
        <v>0.0</v>
      </c>
      <c r="N1853" s="1735" t="str">
        <f>IF($J1840="TC",0,IF($J1840="Nso",0,VLOOKUP($A1837,'Result Entry'!$B$9:$FW$108,38,0)))</f>
        <v/>
      </c>
    </row>
    <row r="1854" spans="8:8" s="1538" ht="54.0" customFormat="1" customHeight="1">
      <c r="A1854" s="1443"/>
      <c r="B1854" s="1539" t="s">
        <v>70</v>
      </c>
      <c r="C1854" s="1551" t="str">
        <f>'Result Entry'!$AO$3</f>
        <v>PHYSICS</v>
      </c>
      <c r="D1854" s="1552"/>
      <c r="E1854" s="1728">
        <f>IF($J1840="TC",0,IF($J1840="Nso",0,VLOOKUP($A1837,'Result Entry'!$B$9:$FW$108,39,0)))</f>
        <v>0.0</v>
      </c>
      <c r="F1854" s="1729">
        <f>IF($J1840="TC",0,IF($J1840="Nso",0,VLOOKUP($A1837,'Result Entry'!$B$9:$FW$108,40,0)))</f>
        <v>0.0</v>
      </c>
      <c r="G1854" s="1736">
        <f t="shared" si="153"/>
        <v>0.0</v>
      </c>
      <c r="H1854" s="1683">
        <f>IF($J1840="TC",0,IF($J1840="Nso",0,VLOOKUP($A1837,'Result Entry'!$B$9:$FW$108,45,0)))</f>
        <v>0.0</v>
      </c>
      <c r="I1854" s="1737"/>
      <c r="J1854" s="1738">
        <f>IF($J1840="TC",0,IF($J1840="Nso",0,VLOOKUP($A1837,'Result Entry'!$B$9:$FW$108,49,0)))</f>
        <v>0.0</v>
      </c>
      <c r="K1854" s="1737"/>
      <c r="L1854" s="1733">
        <f t="shared" si="154"/>
        <v>0.0</v>
      </c>
      <c r="M1854" s="1734">
        <f t="shared" si="155"/>
        <v>0.0</v>
      </c>
      <c r="N1854" s="1735" t="str">
        <f>IF($J1840="TC",0,IF($J1840="Nso",0,VLOOKUP($A1837,'Result Entry'!$B$9:$FW$108,54,0)))</f>
        <v/>
      </c>
    </row>
    <row r="1855" spans="8:8" s="1538" ht="54.0" customFormat="1" customHeight="1">
      <c r="A1855" s="1443"/>
      <c r="B1855" s="1539" t="s">
        <v>70</v>
      </c>
      <c r="C1855" s="1551" t="str">
        <f>'Result Entry'!$BF$3</f>
        <v>CHEMISTRY</v>
      </c>
      <c r="D1855" s="1552"/>
      <c r="E1855" s="1728" t="str">
        <f>IF($J1840="TC",0,IF($J1840="Nso",0,VLOOKUP($A1837,'Result Entry'!$B$9:$FW$108,55,0)))</f>
        <v/>
      </c>
      <c r="F1855" s="1729">
        <f>IF($J1840="TC",0,IF($J1840="Nso",0,VLOOKUP($A1837,'Result Entry'!$B$9:$FW$108,56,0)))</f>
        <v>0.0</v>
      </c>
      <c r="G1855" s="1736">
        <f t="shared" si="153"/>
        <v>0.0</v>
      </c>
      <c r="H1855" s="1683">
        <f>IF($J1840="TC",0,IF($J1840="Nso",0,VLOOKUP($A1837,'Result Entry'!$B$9:$FW$108,61,0)))</f>
        <v>0.0</v>
      </c>
      <c r="I1855" s="1737"/>
      <c r="J1855" s="1738">
        <f>IF($J1840="TC",0,IF($J1840="Nso",0,VLOOKUP($A1837,'Result Entry'!$B$9:$FW$108,65,0)))</f>
        <v>0.0</v>
      </c>
      <c r="K1855" s="1737"/>
      <c r="L1855" s="1733">
        <f t="shared" si="154"/>
        <v>0.0</v>
      </c>
      <c r="M1855" s="1734">
        <f t="shared" si="155"/>
        <v>0.0</v>
      </c>
      <c r="N1855" s="1735" t="str">
        <f>IF($J1840="TC",0,IF($J1840="Nso",0,VLOOKUP($A1837,'Result Entry'!$B$9:$FW$108,70,0)))</f>
        <v/>
      </c>
    </row>
    <row r="1856" spans="8:8" s="1538" ht="54.0" customFormat="1" customHeight="1">
      <c r="A1856" s="1443"/>
      <c r="B1856" s="1539" t="s">
        <v>70</v>
      </c>
      <c r="C1856" s="1551" t="str">
        <f>'Result Entry'!$BW$3</f>
        <v>BIOLOGY</v>
      </c>
      <c r="D1856" s="1552"/>
      <c r="E1856" s="1739" t="str">
        <f>IF($J1840="TC",0,IF($J1840="Nso",0,VLOOKUP($A1837,'Result Entry'!$B$9:$FW$108,71,0)))</f>
        <v/>
      </c>
      <c r="F1856" s="1740" t="str">
        <f>IF($J1840="TC",0,IF($J1840="Nso",0,VLOOKUP($A1837,'Result Entry'!$B$9:$FW$108,72,0)))</f>
        <v/>
      </c>
      <c r="G1856" s="1741">
        <f t="shared" si="153"/>
        <v>0.0</v>
      </c>
      <c r="H1856" s="1742">
        <f>IF($J1840="TC",0,IF($J1840="Nso",0,VLOOKUP($A1837,'Result Entry'!$B$9:$FW$108,77,0)))</f>
        <v>0.0</v>
      </c>
      <c r="I1856" s="1743"/>
      <c r="J1856" s="1744">
        <f>IF($J1840="TC",0,IF($J1840="Nso",0,VLOOKUP($A1837,'Result Entry'!$B$9:$FW$108,81,0)))</f>
        <v>0.0</v>
      </c>
      <c r="K1856" s="1743"/>
      <c r="L1856" s="1745">
        <f t="shared" si="154"/>
        <v>0.0</v>
      </c>
      <c r="M1856" s="1746">
        <f t="shared" si="155"/>
        <v>0.0</v>
      </c>
      <c r="N1856" s="1735">
        <f>IF($J1840="TC",0,IF($J1840="Nso",0,VLOOKUP($A1837,'Result Entry'!$B$9:$FW$108,86,0)))</f>
        <v>0.0</v>
      </c>
    </row>
    <row r="1857" spans="8:8" ht="39.75" customHeight="1">
      <c r="A1857" s="1443"/>
      <c r="B1857" s="1503" t="s">
        <v>70</v>
      </c>
      <c r="C1857" s="1565" t="s">
        <v>78</v>
      </c>
      <c r="D1857" s="1566"/>
      <c r="E1857" s="1567"/>
      <c r="F1857" s="1747" t="s">
        <v>79</v>
      </c>
      <c r="G1857" s="1748"/>
      <c r="H1857" s="1747" t="s">
        <v>80</v>
      </c>
      <c r="I1857" s="1749"/>
      <c r="J1857" s="1750" t="s">
        <v>42</v>
      </c>
      <c r="K1857" s="1797" t="s">
        <v>92</v>
      </c>
      <c r="L1857" s="1752" t="s">
        <v>40</v>
      </c>
      <c r="M1857" s="1753"/>
      <c r="N1857" s="1754" t="s">
        <v>44</v>
      </c>
    </row>
    <row r="1858" spans="8:8" ht="39.75" customHeight="1">
      <c r="A1858" s="1443"/>
      <c r="B1858" s="1503" t="s">
        <v>70</v>
      </c>
      <c r="C1858" s="1577"/>
      <c r="D1858" s="1578"/>
      <c r="E1858" s="1579"/>
      <c r="F1858" s="1755">
        <f>IF($J1840="TC",0,IF($J1840="Nso",0,VLOOKUP($A1837,'Result Entry'!$B$9:$FW$108,146,0)))</f>
        <v>0.0</v>
      </c>
      <c r="G1858" s="1756"/>
      <c r="H1858" s="1757">
        <f>IF($J1840="TC",0,IF($J1840="Nso",0,VLOOKUP($A1837,'Result Entry'!$B$9:$FW$108,147,0)))</f>
        <v>0.0</v>
      </c>
      <c r="I1858" s="1758"/>
      <c r="J1858" s="1584">
        <f>IF($J1840="TC",0,IF($J1840="Nso",0,VLOOKUP($A1837,'Result Entry'!$B$9:$FW$108,148,0)))</f>
        <v>0.0</v>
      </c>
      <c r="K1858" s="1759" t="str">
        <f>IF($J1840="TC",0,IF($J1840="Nso",0,VLOOKUP($A1837,'Result Entry'!$B$9:$FW$108,149,0)))</f>
        <v/>
      </c>
      <c r="L1858" s="1586">
        <f>IF($J1840="TC",0,IF($J1840="Nso",0,VLOOKUP($A1837,'Result Entry'!$B$9:$FW$108,150,0)))</f>
        <v>0.0</v>
      </c>
      <c r="M1858" s="1587"/>
      <c r="N1858" s="1588">
        <f>IF($J1840="TC",0,IF($J1840="Nso",0,VLOOKUP($A1837,'Result Entry'!$B$9:$FW$108,152,0)))</f>
        <v>0.0</v>
      </c>
    </row>
    <row r="1859" spans="8:8" ht="39.75" customHeight="1">
      <c r="A1859" s="1443"/>
      <c r="B1859" s="1503" t="s">
        <v>70</v>
      </c>
      <c r="C1859" s="1589" t="s">
        <v>59</v>
      </c>
      <c r="D1859" s="1590"/>
      <c r="E1859" s="1590"/>
      <c r="F1859" s="1590"/>
      <c r="G1859" s="1590"/>
      <c r="H1859" s="1591"/>
      <c r="I1859" s="1592" t="s">
        <v>60</v>
      </c>
      <c r="J1859" s="1593"/>
      <c r="K1859" s="1760">
        <f>VLOOKUP($A1837,'Result Entry'!$B$9:$FW$108,143,0)</f>
        <v>0.0</v>
      </c>
      <c r="L1859" s="1761"/>
      <c r="M1859" s="1596" t="s">
        <v>38</v>
      </c>
      <c r="N1859" s="1597"/>
    </row>
    <row r="1860" spans="8:8" ht="39.75" customHeight="1">
      <c r="A1860" s="1443"/>
      <c r="B1860" s="1503" t="s">
        <v>70</v>
      </c>
      <c r="C1860" s="1598" t="s">
        <v>55</v>
      </c>
      <c r="D1860" s="1599"/>
      <c r="E1860" s="1599"/>
      <c r="F1860" s="1600" t="s">
        <v>158</v>
      </c>
      <c r="G1860" s="1601"/>
      <c r="H1860" s="1602" t="s">
        <v>48</v>
      </c>
      <c r="I1860" s="1603" t="s">
        <v>61</v>
      </c>
      <c r="J1860" s="1604"/>
      <c r="K1860" s="1762">
        <f>VLOOKUP($A1837,'Result Entry'!$B$9:$FW$108,144,0)</f>
        <v>0.0</v>
      </c>
      <c r="L1860" s="1763"/>
      <c r="M1860" s="1607">
        <f>VLOOKUP($A1837,'Result Entry'!$B$9:$FW$108,145,0)</f>
        <v>0.0</v>
      </c>
      <c r="N1860" s="1608"/>
    </row>
    <row r="1861" spans="8:8" ht="39.75" customHeight="1">
      <c r="A1861" s="1443"/>
      <c r="B1861" s="1503" t="s">
        <v>70</v>
      </c>
      <c r="C1861" s="1598"/>
      <c r="D1861" s="1599"/>
      <c r="E1861" s="1599"/>
      <c r="F1861" s="1609"/>
      <c r="G1861" s="1610"/>
      <c r="H1861" s="1611" t="s">
        <v>100</v>
      </c>
      <c r="I1861" s="1612" t="s">
        <v>62</v>
      </c>
      <c r="J1861" s="1613"/>
      <c r="K1861" s="1764">
        <f>IF($J1840="TC","Transferred",IF($J1840="Nso","NameSeparated",VLOOKUP($A1837,'Result Entry'!$B$9:$FW$108,153,0)))</f>
        <v>0.0</v>
      </c>
      <c r="L1861" s="1764"/>
      <c r="M1861" s="1764"/>
      <c r="N1861" s="1765"/>
    </row>
    <row r="1862" spans="8:8" ht="39.75" customHeight="1">
      <c r="A1862" s="1443"/>
      <c r="B1862" s="1503" t="s">
        <v>70</v>
      </c>
      <c r="C1862" s="1766" t="str">
        <f>'Result Entry'!$DU$3</f>
        <v>Foundation Of Information Tech.</v>
      </c>
      <c r="D1862" s="1767"/>
      <c r="E1862" s="1768"/>
      <c r="F1862" s="1769" t="str">
        <f>IF($J1840="TC",0,IF($J1840="Nso",0,VLOOKUP($A1837,'Result Entry'!$B$9:$GS$108,170,0)))</f>
        <v/>
      </c>
      <c r="G1862" s="1769"/>
      <c r="H1862" s="1770">
        <f>IF($J1840="TC",0,IF($J1840="Nso",0,VLOOKUP($A1837,'Result Entry'!$B$9:$GS$108,112,0)))</f>
        <v>0.0</v>
      </c>
      <c r="I1862" s="1621" t="s">
        <v>72</v>
      </c>
      <c r="J1862" s="1622"/>
      <c r="K1862" s="1771">
        <f>'Result Entry'!$T$2</f>
        <v>45041.0</v>
      </c>
      <c r="L1862" s="1772"/>
      <c r="M1862" s="1772"/>
      <c r="N1862" s="1773"/>
    </row>
    <row r="1863" spans="8:8" ht="39.75" customHeight="1">
      <c r="A1863" s="1443"/>
      <c r="B1863" s="1503" t="s">
        <v>70</v>
      </c>
      <c r="C1863" s="1774" t="str">
        <f>'Result Entry'!$EI$3</f>
        <v>G.I.A.I.-II</v>
      </c>
      <c r="D1863" s="1775"/>
      <c r="E1863" s="1776"/>
      <c r="F1863" s="1769" t="str">
        <f>IF($J1840="TC",0,IF($J1840="Nso",0,VLOOKUP($A1837,'Result Entry'!$B$9:$GS$108,174,0)))</f>
        <v/>
      </c>
      <c r="G1863" s="1769"/>
      <c r="H1863" s="1770">
        <f>IF($J1840="TC",0,IF($J1840="Nso",0,VLOOKUP($A1837,'Result Entry'!$B$9:$GS$108,124,0)))</f>
        <v>0.0</v>
      </c>
      <c r="I1863" s="1626"/>
      <c r="J1863" s="1627"/>
      <c r="K1863" s="1627"/>
      <c r="L1863" s="1627"/>
      <c r="M1863" s="1627"/>
      <c r="N1863" s="1628"/>
    </row>
    <row r="1864" spans="8:8" ht="39.75" customHeight="1">
      <c r="A1864" s="1443"/>
      <c r="B1864" s="1503" t="s">
        <v>70</v>
      </c>
      <c r="C1864" s="1774" t="str">
        <f>'Result Entry'!$EU$3</f>
        <v>SOC.SER.PLAN</v>
      </c>
      <c r="D1864" s="1775"/>
      <c r="E1864" s="1776"/>
      <c r="F1864" s="1769">
        <f>IF($J1840="TC",0,IF($J1840="Nso",0,VLOOKUP($A1837,'Result Entry'!$B$9:$HS$108,178,0)))</f>
        <v>0.0</v>
      </c>
      <c r="G1864" s="1769"/>
      <c r="H1864" s="1770">
        <f>IF($J1840="TC",0,IF($J1840="Nso",0,VLOOKUP($A1837,'Result Entry'!$B$9:$GS$108,136,0)))</f>
        <v>0.0</v>
      </c>
      <c r="I1864" s="1629" t="s">
        <v>175</v>
      </c>
      <c r="J1864" s="1630"/>
      <c r="K1864" s="1798"/>
      <c r="L1864" s="1799"/>
      <c r="M1864" s="1799"/>
      <c r="N1864" s="1800"/>
    </row>
    <row r="1865" spans="8:8" ht="39.75" customHeight="1">
      <c r="A1865" s="1443"/>
      <c r="B1865" s="1503" t="s">
        <v>70</v>
      </c>
      <c r="C1865" s="1774" t="str">
        <f>'Result Entry'!$FG$3</f>
        <v>Jeewan Kaushal</v>
      </c>
      <c r="D1865" s="1775"/>
      <c r="E1865" s="1776"/>
      <c r="F1865" s="1769" t="str">
        <f>IF($J1840="TC",0,IF($J1840="Nso",0,VLOOKUP($A1837,'Result Entry'!$B$9:$HS$108,182,0)))</f>
        <v/>
      </c>
      <c r="G1865" s="1769"/>
      <c r="H1865" s="1770">
        <f>IF($J1840="TC",0,IF($J1840="Nso",0,VLOOKUP($A1837,'Result Entry'!$B$9:$HS$108,136,0)))</f>
        <v>0.0</v>
      </c>
      <c r="I1865" s="1629" t="s">
        <v>149</v>
      </c>
      <c r="J1865" s="1630"/>
      <c r="K1865" s="1630"/>
      <c r="L1865" s="1630"/>
      <c r="M1865" s="1630"/>
      <c r="N1865" s="1634"/>
    </row>
    <row r="1866" spans="8:8" ht="39.75" customHeight="1">
      <c r="A1866" s="1443"/>
      <c r="B1866" s="1483" t="s">
        <v>70</v>
      </c>
      <c r="C1866" s="1777" t="s">
        <v>181</v>
      </c>
      <c r="D1866" s="1778"/>
      <c r="E1866" s="1779"/>
      <c r="F1866" s="1780" t="s">
        <v>182</v>
      </c>
      <c r="G1866" s="1781"/>
      <c r="H1866" s="1782" t="s">
        <v>31</v>
      </c>
      <c r="I1866" s="1629" t="s">
        <v>176</v>
      </c>
      <c r="J1866" s="1630"/>
      <c r="K1866" s="1630"/>
      <c r="L1866" s="1630"/>
      <c r="M1866" s="1630"/>
      <c r="N1866" s="1634"/>
    </row>
    <row r="1867" spans="8:8" ht="39.75" customHeight="1">
      <c r="A1867" s="1443"/>
      <c r="B1867" s="1483" t="s">
        <v>70</v>
      </c>
      <c r="C1867" s="1783"/>
      <c r="D1867" s="1784"/>
      <c r="E1867" s="1785"/>
      <c r="F1867" s="1786" t="s">
        <v>183</v>
      </c>
      <c r="G1867" s="1787"/>
      <c r="H1867" s="1788" t="s">
        <v>180</v>
      </c>
      <c r="I1867" s="1647" t="s">
        <v>68</v>
      </c>
      <c r="J1867" s="1648"/>
      <c r="K1867" s="1648"/>
      <c r="L1867" s="1648"/>
      <c r="M1867" s="1648"/>
      <c r="N1867" s="1649"/>
    </row>
    <row r="1868" spans="8:8" ht="39.75" customHeight="1">
      <c r="A1868" s="1443"/>
      <c r="B1868" s="1483" t="s">
        <v>70</v>
      </c>
      <c r="C1868" s="1783"/>
      <c r="D1868" s="1784"/>
      <c r="E1868" s="1785"/>
      <c r="F1868" s="1786" t="s">
        <v>186</v>
      </c>
      <c r="G1868" s="1787"/>
      <c r="H1868" s="1788" t="s">
        <v>63</v>
      </c>
      <c r="I1868" s="1650"/>
      <c r="J1868" s="1651"/>
      <c r="K1868" s="1651"/>
      <c r="L1868" s="1651"/>
      <c r="M1868" s="1651"/>
      <c r="N1868" s="1652"/>
    </row>
    <row r="1869" spans="8:8" ht="39.75" customHeight="1">
      <c r="A1869" s="1443"/>
      <c r="B1869" s="1483" t="s">
        <v>70</v>
      </c>
      <c r="C1869" s="1783"/>
      <c r="D1869" s="1784"/>
      <c r="E1869" s="1785"/>
      <c r="F1869" s="1786" t="s">
        <v>187</v>
      </c>
      <c r="G1869" s="1787"/>
      <c r="H1869" s="1788" t="s">
        <v>64</v>
      </c>
      <c r="I1869" s="1650"/>
      <c r="J1869" s="1651"/>
      <c r="K1869" s="1651"/>
      <c r="L1869" s="1651"/>
      <c r="M1869" s="1651"/>
      <c r="N1869" s="1652"/>
    </row>
    <row r="1870" spans="8:8" ht="39.75" customHeight="1">
      <c r="A1870" s="1443"/>
      <c r="B1870" s="1483" t="s">
        <v>70</v>
      </c>
      <c r="C1870" s="1783"/>
      <c r="D1870" s="1784"/>
      <c r="E1870" s="1785"/>
      <c r="F1870" s="1786" t="s">
        <v>184</v>
      </c>
      <c r="G1870" s="1787"/>
      <c r="H1870" s="1788" t="s">
        <v>66</v>
      </c>
      <c r="I1870" s="1653" t="s">
        <v>81</v>
      </c>
      <c r="J1870" s="1654"/>
      <c r="K1870" s="1654"/>
      <c r="L1870" s="1654"/>
      <c r="M1870" s="1654"/>
      <c r="N1870" s="1655"/>
    </row>
    <row r="1871" spans="8:8" ht="39.75" customHeight="1">
      <c r="A1871" s="1443"/>
      <c r="B1871" s="1656" t="s">
        <v>70</v>
      </c>
      <c r="C1871" s="1789"/>
      <c r="D1871" s="1790"/>
      <c r="E1871" s="1791"/>
      <c r="F1871" s="1792" t="s">
        <v>185</v>
      </c>
      <c r="G1871" s="1793"/>
      <c r="H1871" s="1794" t="s">
        <v>65</v>
      </c>
      <c r="I1871" s="1663"/>
      <c r="J1871" s="1664"/>
      <c r="K1871" s="1664"/>
      <c r="L1871" s="1664"/>
      <c r="M1871" s="1664"/>
      <c r="N1871" s="1665"/>
    </row>
    <row r="1872" spans="8:8" s="927" ht="123.75" customFormat="1" customHeight="1">
      <c r="A1872" s="1439"/>
      <c r="B1872" s="1795"/>
      <c r="C1872" s="1796"/>
      <c r="D1872" s="1796"/>
      <c r="E1872" s="1796"/>
      <c r="F1872" s="1796"/>
      <c r="G1872" s="1796"/>
      <c r="H1872" s="1796"/>
      <c r="I1872" s="1796"/>
      <c r="J1872" s="1796"/>
      <c r="K1872" s="1796"/>
      <c r="L1872" s="1796"/>
      <c r="M1872" s="1796"/>
      <c r="N1872" s="1796"/>
    </row>
    <row r="1873" spans="8:8" ht="24.75" customHeight="1">
      <c r="A1873" s="1441">
        <f>A1837+1</f>
        <v>53.0</v>
      </c>
      <c r="B1873" s="1442" t="s">
        <v>51</v>
      </c>
      <c r="C1873" s="1442"/>
      <c r="D1873" s="1442"/>
      <c r="E1873" s="1442"/>
      <c r="F1873" s="1442"/>
      <c r="G1873" s="1442"/>
      <c r="H1873" s="1442"/>
      <c r="I1873" s="1442"/>
      <c r="J1873" s="1442"/>
      <c r="K1873" s="1442"/>
      <c r="L1873" s="1442"/>
      <c r="M1873" s="1442"/>
      <c r="N1873" s="1442"/>
    </row>
    <row r="1874" spans="8:8" ht="62.25" customHeight="1">
      <c r="A1874" s="1443"/>
      <c r="B1874" s="1444"/>
      <c r="C1874" s="1445"/>
      <c r="D1874" s="1671" t="str">
        <f>Master!$E$8</f>
        <v>Govt. Sr. Secondary School </v>
      </c>
      <c r="E1874" s="1672"/>
      <c r="F1874" s="1672"/>
      <c r="G1874" s="1672"/>
      <c r="H1874" s="1672"/>
      <c r="I1874" s="1672"/>
      <c r="J1874" s="1672"/>
      <c r="K1874" s="1672"/>
      <c r="L1874" s="1672"/>
      <c r="M1874" s="1672"/>
      <c r="N1874" s="1673"/>
    </row>
    <row r="1875" spans="8:8" ht="33.0" customHeight="1">
      <c r="A1875" s="1443"/>
      <c r="B1875" s="1449"/>
      <c r="C1875" s="1450"/>
      <c r="D1875" s="1451" t="str">
        <f>Master!$E$11</f>
        <v>P.S.-Bapini (Jodhpur)</v>
      </c>
      <c r="E1875" s="1452"/>
      <c r="F1875" s="1452"/>
      <c r="G1875" s="1452"/>
      <c r="H1875" s="1452"/>
      <c r="I1875" s="1452"/>
      <c r="J1875" s="1452"/>
      <c r="K1875" s="1452"/>
      <c r="L1875" s="1452"/>
      <c r="M1875" s="1452"/>
      <c r="N1875" s="1453"/>
    </row>
    <row r="1876" spans="8:8" ht="30.0" customHeight="1">
      <c r="A1876" s="1443"/>
      <c r="B1876" s="1454"/>
      <c r="C1876" s="1455" t="s">
        <v>151</v>
      </c>
      <c r="D1876" s="1456"/>
      <c r="E1876" s="1456"/>
      <c r="F1876" s="1456"/>
      <c r="G1876" s="1457"/>
      <c r="H1876" s="1458" t="s">
        <v>128</v>
      </c>
      <c r="I1876" s="1458"/>
      <c r="J1876" s="1674">
        <f>VLOOKUP(A1873,'Result Entry'!$B$6:$K$108,6,0)</f>
        <v>0.0</v>
      </c>
      <c r="K1876" s="1460" t="s">
        <v>69</v>
      </c>
      <c r="L1876" s="1461"/>
      <c r="M1876" s="1462">
        <f>Master!$E$14</f>
        <v>8.151106901E9</v>
      </c>
      <c r="N1876" s="1463"/>
    </row>
    <row r="1877" spans="8:8" ht="30.0" customHeight="1">
      <c r="A1877" s="1443"/>
      <c r="B1877" s="1464"/>
      <c r="C1877" s="1465"/>
      <c r="D1877" s="1466"/>
      <c r="E1877" s="1466"/>
      <c r="F1877" s="1466"/>
      <c r="G1877" s="1467"/>
      <c r="H1877" s="1468"/>
      <c r="I1877" s="1468"/>
      <c r="J1877" s="1675"/>
      <c r="K1877" s="1470" t="s">
        <v>67</v>
      </c>
      <c r="L1877" s="1471"/>
      <c r="M1877" s="1472"/>
      <c r="N1877" s="1473"/>
      <c r="O1877" s="23" t="s">
        <v>157</v>
      </c>
    </row>
    <row r="1878" spans="8:8" ht="30.0" customHeight="1">
      <c r="A1878" s="1443"/>
      <c r="B1878" s="1464"/>
      <c r="C1878" s="1474"/>
      <c r="D1878" s="1475"/>
      <c r="E1878" s="1475"/>
      <c r="F1878" s="1475"/>
      <c r="G1878" s="1476"/>
      <c r="H1878" s="1477"/>
      <c r="I1878" s="1477"/>
      <c r="J1878" s="1676"/>
      <c r="K1878" s="1479" t="s">
        <v>52</v>
      </c>
      <c r="L1878" s="1480"/>
      <c r="M1878" s="1481" t="str">
        <f>Master!$E$6</f>
        <v>2022-23</v>
      </c>
      <c r="N1878" s="1482"/>
    </row>
    <row r="1879" spans="8:8" ht="39.75" customHeight="1">
      <c r="A1879" s="1443"/>
      <c r="B1879" s="1483" t="s">
        <v>70</v>
      </c>
      <c r="C1879" s="1677" t="s">
        <v>21</v>
      </c>
      <c r="D1879" s="1678"/>
      <c r="E1879" s="1678"/>
      <c r="F1879" s="1679"/>
      <c r="G1879" s="1680" t="s">
        <v>150</v>
      </c>
      <c r="H1879" s="1681">
        <f>VLOOKUP($A1873,'Result Entry'!$B$9:$FW$108,4,0)</f>
        <v>0.0</v>
      </c>
      <c r="I1879" s="1681"/>
      <c r="J1879" s="1681"/>
      <c r="K1879" s="1681"/>
      <c r="L1879" s="1681"/>
      <c r="M1879" s="1681"/>
      <c r="N1879" s="1682"/>
    </row>
    <row r="1880" spans="8:8" ht="39.75" customHeight="1">
      <c r="A1880" s="1443"/>
      <c r="B1880" s="1483" t="s">
        <v>70</v>
      </c>
      <c r="C1880" s="1683" t="s">
        <v>23</v>
      </c>
      <c r="D1880" s="1684"/>
      <c r="E1880" s="1684"/>
      <c r="F1880" s="1685"/>
      <c r="G1880" s="1686" t="s">
        <v>150</v>
      </c>
      <c r="H1880" s="1687">
        <f>VLOOKUP($A1873,'Result Entry'!$B$9:$FW$108,7,0)</f>
        <v>0.0</v>
      </c>
      <c r="I1880" s="1687"/>
      <c r="J1880" s="1687"/>
      <c r="K1880" s="1687"/>
      <c r="L1880" s="1687"/>
      <c r="M1880" s="1687"/>
      <c r="N1880" s="1688"/>
    </row>
    <row r="1881" spans="8:8" ht="39.75" customHeight="1">
      <c r="A1881" s="1443"/>
      <c r="B1881" s="1483" t="s">
        <v>70</v>
      </c>
      <c r="C1881" s="1683" t="s">
        <v>24</v>
      </c>
      <c r="D1881" s="1684"/>
      <c r="E1881" s="1684"/>
      <c r="F1881" s="1685"/>
      <c r="G1881" s="1686" t="s">
        <v>150</v>
      </c>
      <c r="H1881" s="1687">
        <f>VLOOKUP($A1873,'Result Entry'!$B$9:$FW$108,8,0)</f>
        <v>0.0</v>
      </c>
      <c r="I1881" s="1687"/>
      <c r="J1881" s="1687"/>
      <c r="K1881" s="1687"/>
      <c r="L1881" s="1687"/>
      <c r="M1881" s="1687"/>
      <c r="N1881" s="1688"/>
    </row>
    <row r="1882" spans="8:8" ht="39.75" customHeight="1">
      <c r="A1882" s="1443"/>
      <c r="B1882" s="1483" t="s">
        <v>70</v>
      </c>
      <c r="C1882" s="1683" t="s">
        <v>53</v>
      </c>
      <c r="D1882" s="1684"/>
      <c r="E1882" s="1684"/>
      <c r="F1882" s="1685"/>
      <c r="G1882" s="1686" t="s">
        <v>150</v>
      </c>
      <c r="H1882" s="1687">
        <f>VLOOKUP($A1873,'Result Entry'!$B$9:$FW$108,9,0)</f>
        <v>0.0</v>
      </c>
      <c r="I1882" s="1687"/>
      <c r="J1882" s="1687"/>
      <c r="K1882" s="1687"/>
      <c r="L1882" s="1687"/>
      <c r="M1882" s="1687"/>
      <c r="N1882" s="1688"/>
    </row>
    <row r="1883" spans="8:8" ht="39.75" customHeight="1">
      <c r="A1883" s="1443"/>
      <c r="B1883" s="1483" t="s">
        <v>70</v>
      </c>
      <c r="C1883" s="1683" t="s">
        <v>54</v>
      </c>
      <c r="D1883" s="1684"/>
      <c r="E1883" s="1684"/>
      <c r="F1883" s="1685"/>
      <c r="G1883" s="1686" t="s">
        <v>150</v>
      </c>
      <c r="H1883" s="1689" t="str">
        <f>CONCATENATE('Result Entry'!$G$4,'Result Entry'!$J$4)</f>
        <v>11(A)</v>
      </c>
      <c r="I1883" s="1687"/>
      <c r="J1883" s="1687"/>
      <c r="K1883" s="1687"/>
      <c r="L1883" s="1687"/>
      <c r="M1883" s="1687"/>
      <c r="N1883" s="1688"/>
    </row>
    <row r="1884" spans="8:8" ht="39.75" customHeight="1">
      <c r="A1884" s="1443"/>
      <c r="B1884" s="1483" t="s">
        <v>70</v>
      </c>
      <c r="C1884" s="1690" t="s">
        <v>26</v>
      </c>
      <c r="D1884" s="1691"/>
      <c r="E1884" s="1691"/>
      <c r="F1884" s="1692"/>
      <c r="G1884" s="1693" t="s">
        <v>150</v>
      </c>
      <c r="H1884" s="1694">
        <f>VLOOKUP($A1873,'Result Entry'!$B$9:$FW$108,10,0)</f>
        <v>0.0</v>
      </c>
      <c r="I1884" s="1694"/>
      <c r="J1884" s="1694"/>
      <c r="K1884" s="1694"/>
      <c r="L1884" s="1694"/>
      <c r="M1884" s="1694"/>
      <c r="N1884" s="1695"/>
    </row>
    <row r="1885" spans="8:8" ht="30.0" customHeight="1">
      <c r="A1885" s="1443"/>
      <c r="B1885" s="1503" t="s">
        <v>70</v>
      </c>
      <c r="C1885" s="1696" t="s">
        <v>168</v>
      </c>
      <c r="D1885" s="1697"/>
      <c r="E1885" s="1698" t="s">
        <v>73</v>
      </c>
      <c r="F1885" s="1699" t="s">
        <v>74</v>
      </c>
      <c r="G1885" s="1700" t="s">
        <v>169</v>
      </c>
      <c r="H1885" s="1701" t="s">
        <v>56</v>
      </c>
      <c r="I1885" s="1702"/>
      <c r="J1885" s="1703" t="s">
        <v>85</v>
      </c>
      <c r="K1885" s="1704"/>
      <c r="L1885" s="1705" t="s">
        <v>170</v>
      </c>
      <c r="M1885" s="1706" t="s">
        <v>77</v>
      </c>
      <c r="N1885" s="1707" t="s">
        <v>99</v>
      </c>
    </row>
    <row r="1886" spans="8:8" ht="30.0" customHeight="1">
      <c r="A1886" s="1443"/>
      <c r="B1886" s="1503"/>
      <c r="C1886" s="1708"/>
      <c r="D1886" s="1709"/>
      <c r="E1886" s="1710"/>
      <c r="F1886" s="1711"/>
      <c r="G1886" s="1712"/>
      <c r="H1886" s="1713"/>
      <c r="I1886" s="1714"/>
      <c r="J1886" s="1715"/>
      <c r="K1886" s="1716"/>
      <c r="L1886" s="1717"/>
      <c r="M1886" s="1718"/>
      <c r="N1886" s="1719"/>
    </row>
    <row r="1887" spans="8:8" ht="39.75" customHeight="1">
      <c r="A1887" s="1443"/>
      <c r="B1887" s="1503" t="s">
        <v>70</v>
      </c>
      <c r="C1887" s="1528" t="s">
        <v>57</v>
      </c>
      <c r="D1887" s="1529"/>
      <c r="E1887" s="1720">
        <f>'Result Entry'!$L$7</f>
        <v>10.0</v>
      </c>
      <c r="F1887" s="1721">
        <f>'Result Entry'!$M$7</f>
        <v>10.0</v>
      </c>
      <c r="G1887" s="1722">
        <f t="shared" si="156" ref="G1887:G1892">SUM(E1887:F1887)</f>
        <v>20.0</v>
      </c>
      <c r="H1887" s="1723">
        <f>'Result Entry'!$AU$7</f>
        <v>70.0</v>
      </c>
      <c r="I1887" s="1724"/>
      <c r="J1887" s="1725">
        <f>'Result Entry'!$AY$7</f>
        <v>100.0</v>
      </c>
      <c r="K1887" s="1724"/>
      <c r="L1887" s="1722">
        <f t="shared" si="157" ref="L1887:L1892">SUM(H1887,J1887)</f>
        <v>170.0</v>
      </c>
      <c r="M1887" s="1726">
        <f t="shared" si="158" ref="M1887:M1892">SUM(G1887,L1887)</f>
        <v>190.0</v>
      </c>
      <c r="N1887" s="1727"/>
    </row>
    <row r="1888" spans="8:8" s="1538" ht="54.0" customFormat="1" customHeight="1">
      <c r="A1888" s="1443"/>
      <c r="B1888" s="1539" t="s">
        <v>70</v>
      </c>
      <c r="C1888" s="1540" t="str">
        <f>'Result Entry'!$L$3</f>
        <v>HINDI Comp.</v>
      </c>
      <c r="D1888" s="1541"/>
      <c r="E1888" s="1728">
        <f>IF($J1876="TC",0,IF($J1876="Nso",0,VLOOKUP($A1873,'Result Entry'!$B$9:$FW$108,11,0)))</f>
        <v>0.0</v>
      </c>
      <c r="F1888" s="1729">
        <f>IF($J1876="TC",0,IF($J1876="Nso",0,VLOOKUP($A1873,'Result Entry'!$B$9:$FW$108,12,0)))</f>
        <v>0.0</v>
      </c>
      <c r="G1888" s="1730">
        <f t="shared" si="156"/>
        <v>0.0</v>
      </c>
      <c r="H1888" s="1677">
        <f>IF($J1876="TC",0,IF($J1876="Nso",0,VLOOKUP($A1873,'Result Entry'!$B$9:$FW$108,16,0)))</f>
        <v>0.0</v>
      </c>
      <c r="I1888" s="1731"/>
      <c r="J1888" s="1732">
        <f>IF($J1876="TC",0,IF($J1876="Nso",0,VLOOKUP($A1873,'Result Entry'!$B$9:$FW$108,19,0)))</f>
        <v>0.0</v>
      </c>
      <c r="K1888" s="1731"/>
      <c r="L1888" s="1733">
        <f t="shared" si="157"/>
        <v>0.0</v>
      </c>
      <c r="M1888" s="1734">
        <f t="shared" si="158"/>
        <v>0.0</v>
      </c>
      <c r="N1888" s="1735" t="str">
        <f>IF($J1876="TC",0,IF($J1876="Nso",0,VLOOKUP($A1873,'Result Entry'!$B$9:$FW$108,24,0)))</f>
        <v/>
      </c>
    </row>
    <row r="1889" spans="8:8" s="1538" ht="54.0" customFormat="1" customHeight="1">
      <c r="A1889" s="1443"/>
      <c r="B1889" s="1539" t="s">
        <v>70</v>
      </c>
      <c r="C1889" s="1551" t="str">
        <f>'Result Entry'!$Z$3</f>
        <v>ENGLISH Comp.</v>
      </c>
      <c r="D1889" s="1552"/>
      <c r="E1889" s="1728">
        <f>IF($J1876="TC",0,IF($J1876="Nso",0,VLOOKUP($A1873,'Result Entry'!$B$9:$FW$108,25,0)))</f>
        <v>0.0</v>
      </c>
      <c r="F1889" s="1729">
        <f>IF($J1876="TC",0,IF($J1876="Nso",0,VLOOKUP($A1873,'Result Entry'!$B$9:$FW$108,26,0)))</f>
        <v>0.0</v>
      </c>
      <c r="G1889" s="1736">
        <f t="shared" si="156"/>
        <v>0.0</v>
      </c>
      <c r="H1889" s="1683">
        <f>IF($J1876="TC",0,IF($J1876="Nso",0,VLOOKUP($A1873,'Result Entry'!$B$9:$FW$108,30,0)))</f>
        <v>0.0</v>
      </c>
      <c r="I1889" s="1737"/>
      <c r="J1889" s="1738">
        <f>IF($J1876="TC",0,IF($J1876="Nso",0,VLOOKUP($A1873,'Result Entry'!$B$9:$FW$108,33,0)))</f>
        <v>0.0</v>
      </c>
      <c r="K1889" s="1737"/>
      <c r="L1889" s="1733">
        <f t="shared" si="157"/>
        <v>0.0</v>
      </c>
      <c r="M1889" s="1734">
        <f t="shared" si="158"/>
        <v>0.0</v>
      </c>
      <c r="N1889" s="1735" t="str">
        <f>IF($J1876="TC",0,IF($J1876="Nso",0,VLOOKUP($A1873,'Result Entry'!$B$9:$FW$108,38,0)))</f>
        <v/>
      </c>
    </row>
    <row r="1890" spans="8:8" s="1538" ht="54.0" customFormat="1" customHeight="1">
      <c r="A1890" s="1443"/>
      <c r="B1890" s="1539" t="s">
        <v>70</v>
      </c>
      <c r="C1890" s="1551" t="str">
        <f>'Result Entry'!$AO$3</f>
        <v>PHYSICS</v>
      </c>
      <c r="D1890" s="1552"/>
      <c r="E1890" s="1728">
        <f>IF($J1876="TC",0,IF($J1876="Nso",0,VLOOKUP($A1873,'Result Entry'!$B$9:$FW$108,39,0)))</f>
        <v>0.0</v>
      </c>
      <c r="F1890" s="1729">
        <f>IF($J1876="TC",0,IF($J1876="Nso",0,VLOOKUP($A1873,'Result Entry'!$B$9:$FW$108,40,0)))</f>
        <v>0.0</v>
      </c>
      <c r="G1890" s="1736">
        <f t="shared" si="156"/>
        <v>0.0</v>
      </c>
      <c r="H1890" s="1683">
        <f>IF($J1876="TC",0,IF($J1876="Nso",0,VLOOKUP($A1873,'Result Entry'!$B$9:$FW$108,45,0)))</f>
        <v>0.0</v>
      </c>
      <c r="I1890" s="1737"/>
      <c r="J1890" s="1738">
        <f>IF($J1876="TC",0,IF($J1876="Nso",0,VLOOKUP($A1873,'Result Entry'!$B$9:$FW$108,49,0)))</f>
        <v>0.0</v>
      </c>
      <c r="K1890" s="1737"/>
      <c r="L1890" s="1733">
        <f t="shared" si="157"/>
        <v>0.0</v>
      </c>
      <c r="M1890" s="1734">
        <f t="shared" si="158"/>
        <v>0.0</v>
      </c>
      <c r="N1890" s="1735" t="str">
        <f>IF($J1876="TC",0,IF($J1876="Nso",0,VLOOKUP($A1873,'Result Entry'!$B$9:$FW$108,54,0)))</f>
        <v/>
      </c>
    </row>
    <row r="1891" spans="8:8" s="1538" ht="54.0" customFormat="1" customHeight="1">
      <c r="A1891" s="1443"/>
      <c r="B1891" s="1539" t="s">
        <v>70</v>
      </c>
      <c r="C1891" s="1551" t="str">
        <f>'Result Entry'!$BF$3</f>
        <v>CHEMISTRY</v>
      </c>
      <c r="D1891" s="1552"/>
      <c r="E1891" s="1728" t="str">
        <f>IF($J1876="TC",0,IF($J1876="Nso",0,VLOOKUP($A1873,'Result Entry'!$B$9:$FW$108,55,0)))</f>
        <v/>
      </c>
      <c r="F1891" s="1729">
        <f>IF($J1876="TC",0,IF($J1876="Nso",0,VLOOKUP($A1873,'Result Entry'!$B$9:$FW$108,56,0)))</f>
        <v>0.0</v>
      </c>
      <c r="G1891" s="1736">
        <f t="shared" si="156"/>
        <v>0.0</v>
      </c>
      <c r="H1891" s="1683">
        <f>IF($J1876="TC",0,IF($J1876="Nso",0,VLOOKUP($A1873,'Result Entry'!$B$9:$FW$108,61,0)))</f>
        <v>0.0</v>
      </c>
      <c r="I1891" s="1737"/>
      <c r="J1891" s="1738">
        <f>IF($J1876="TC",0,IF($J1876="Nso",0,VLOOKUP($A1873,'Result Entry'!$B$9:$FW$108,65,0)))</f>
        <v>0.0</v>
      </c>
      <c r="K1891" s="1737"/>
      <c r="L1891" s="1733">
        <f t="shared" si="157"/>
        <v>0.0</v>
      </c>
      <c r="M1891" s="1734">
        <f t="shared" si="158"/>
        <v>0.0</v>
      </c>
      <c r="N1891" s="1735" t="str">
        <f>IF($J1876="TC",0,IF($J1876="Nso",0,VLOOKUP($A1873,'Result Entry'!$B$9:$FW$108,70,0)))</f>
        <v/>
      </c>
    </row>
    <row r="1892" spans="8:8" s="1538" ht="54.0" customFormat="1" customHeight="1">
      <c r="A1892" s="1443"/>
      <c r="B1892" s="1539" t="s">
        <v>70</v>
      </c>
      <c r="C1892" s="1551" t="str">
        <f>'Result Entry'!$BW$3</f>
        <v>BIOLOGY</v>
      </c>
      <c r="D1892" s="1552"/>
      <c r="E1892" s="1739" t="str">
        <f>IF($J1876="TC",0,IF($J1876="Nso",0,VLOOKUP($A1873,'Result Entry'!$B$9:$FW$108,71,0)))</f>
        <v/>
      </c>
      <c r="F1892" s="1740" t="str">
        <f>IF($J1876="TC",0,IF($J1876="Nso",0,VLOOKUP($A1873,'Result Entry'!$B$9:$FW$108,72,0)))</f>
        <v/>
      </c>
      <c r="G1892" s="1741">
        <f t="shared" si="156"/>
        <v>0.0</v>
      </c>
      <c r="H1892" s="1742">
        <f>IF($J1876="TC",0,IF($J1876="Nso",0,VLOOKUP($A1873,'Result Entry'!$B$9:$FW$108,77,0)))</f>
        <v>0.0</v>
      </c>
      <c r="I1892" s="1743"/>
      <c r="J1892" s="1744">
        <f>IF($J1876="TC",0,IF($J1876="Nso",0,VLOOKUP($A1873,'Result Entry'!$B$9:$FW$108,81,0)))</f>
        <v>0.0</v>
      </c>
      <c r="K1892" s="1743"/>
      <c r="L1892" s="1745">
        <f t="shared" si="157"/>
        <v>0.0</v>
      </c>
      <c r="M1892" s="1746">
        <f t="shared" si="158"/>
        <v>0.0</v>
      </c>
      <c r="N1892" s="1735">
        <f>IF($J1876="TC",0,IF($J1876="Nso",0,VLOOKUP($A1873,'Result Entry'!$B$9:$FW$108,86,0)))</f>
        <v>0.0</v>
      </c>
    </row>
    <row r="1893" spans="8:8" ht="39.75" customHeight="1">
      <c r="A1893" s="1443"/>
      <c r="B1893" s="1503" t="s">
        <v>70</v>
      </c>
      <c r="C1893" s="1565" t="s">
        <v>78</v>
      </c>
      <c r="D1893" s="1566"/>
      <c r="E1893" s="1567"/>
      <c r="F1893" s="1747" t="s">
        <v>79</v>
      </c>
      <c r="G1893" s="1748"/>
      <c r="H1893" s="1747" t="s">
        <v>80</v>
      </c>
      <c r="I1893" s="1749"/>
      <c r="J1893" s="1750" t="s">
        <v>42</v>
      </c>
      <c r="K1893" s="1797" t="s">
        <v>92</v>
      </c>
      <c r="L1893" s="1752" t="s">
        <v>40</v>
      </c>
      <c r="M1893" s="1753"/>
      <c r="N1893" s="1754" t="s">
        <v>44</v>
      </c>
    </row>
    <row r="1894" spans="8:8" ht="39.75" customHeight="1">
      <c r="A1894" s="1443"/>
      <c r="B1894" s="1503" t="s">
        <v>70</v>
      </c>
      <c r="C1894" s="1577"/>
      <c r="D1894" s="1578"/>
      <c r="E1894" s="1579"/>
      <c r="F1894" s="1755">
        <f>IF($J1876="TC",0,IF($J1876="Nso",0,VLOOKUP($A1873,'Result Entry'!$B$9:$FW$108,146,0)))</f>
        <v>0.0</v>
      </c>
      <c r="G1894" s="1756"/>
      <c r="H1894" s="1757">
        <f>IF($J1876="TC",0,IF($J1876="Nso",0,VLOOKUP($A1873,'Result Entry'!$B$9:$FW$108,147,0)))</f>
        <v>0.0</v>
      </c>
      <c r="I1894" s="1758"/>
      <c r="J1894" s="1584">
        <f>IF($J1876="TC",0,IF($J1876="Nso",0,VLOOKUP($A1873,'Result Entry'!$B$9:$FW$108,148,0)))</f>
        <v>0.0</v>
      </c>
      <c r="K1894" s="1759" t="str">
        <f>IF($J1876="TC",0,IF($J1876="Nso",0,VLOOKUP($A1873,'Result Entry'!$B$9:$FW$108,149,0)))</f>
        <v/>
      </c>
      <c r="L1894" s="1586">
        <f>IF($J1876="TC",0,IF($J1876="Nso",0,VLOOKUP($A1873,'Result Entry'!$B$9:$FW$108,150,0)))</f>
        <v>0.0</v>
      </c>
      <c r="M1894" s="1587"/>
      <c r="N1894" s="1588">
        <f>IF($J1876="TC",0,IF($J1876="Nso",0,VLOOKUP($A1873,'Result Entry'!$B$9:$FW$108,152,0)))</f>
        <v>0.0</v>
      </c>
    </row>
    <row r="1895" spans="8:8" ht="39.75" customHeight="1">
      <c r="A1895" s="1443"/>
      <c r="B1895" s="1503" t="s">
        <v>70</v>
      </c>
      <c r="C1895" s="1589" t="s">
        <v>59</v>
      </c>
      <c r="D1895" s="1590"/>
      <c r="E1895" s="1590"/>
      <c r="F1895" s="1590"/>
      <c r="G1895" s="1590"/>
      <c r="H1895" s="1591"/>
      <c r="I1895" s="1592" t="s">
        <v>60</v>
      </c>
      <c r="J1895" s="1593"/>
      <c r="K1895" s="1760">
        <f>VLOOKUP($A1873,'Result Entry'!$B$9:$FW$108,143,0)</f>
        <v>0.0</v>
      </c>
      <c r="L1895" s="1761"/>
      <c r="M1895" s="1596" t="s">
        <v>38</v>
      </c>
      <c r="N1895" s="1597"/>
    </row>
    <row r="1896" spans="8:8" ht="39.75" customHeight="1">
      <c r="A1896" s="1443"/>
      <c r="B1896" s="1503" t="s">
        <v>70</v>
      </c>
      <c r="C1896" s="1598" t="s">
        <v>55</v>
      </c>
      <c r="D1896" s="1599"/>
      <c r="E1896" s="1599"/>
      <c r="F1896" s="1600" t="s">
        <v>158</v>
      </c>
      <c r="G1896" s="1601"/>
      <c r="H1896" s="1602" t="s">
        <v>48</v>
      </c>
      <c r="I1896" s="1603" t="s">
        <v>61</v>
      </c>
      <c r="J1896" s="1604"/>
      <c r="K1896" s="1762">
        <f>VLOOKUP($A1873,'Result Entry'!$B$9:$FW$108,144,0)</f>
        <v>0.0</v>
      </c>
      <c r="L1896" s="1763"/>
      <c r="M1896" s="1607">
        <f>VLOOKUP($A1873,'Result Entry'!$B$9:$FW$108,145,0)</f>
        <v>0.0</v>
      </c>
      <c r="N1896" s="1608"/>
    </row>
    <row r="1897" spans="8:8" ht="39.75" customHeight="1">
      <c r="A1897" s="1443"/>
      <c r="B1897" s="1503" t="s">
        <v>70</v>
      </c>
      <c r="C1897" s="1598"/>
      <c r="D1897" s="1599"/>
      <c r="E1897" s="1599"/>
      <c r="F1897" s="1609"/>
      <c r="G1897" s="1610"/>
      <c r="H1897" s="1611" t="s">
        <v>100</v>
      </c>
      <c r="I1897" s="1612" t="s">
        <v>62</v>
      </c>
      <c r="J1897" s="1613"/>
      <c r="K1897" s="1764">
        <f>IF($J1876="TC","Transferred",IF($J1876="Nso","NameSeparated",VLOOKUP($A1873,'Result Entry'!$B$9:$FW$108,153,0)))</f>
        <v>0.0</v>
      </c>
      <c r="L1897" s="1764"/>
      <c r="M1897" s="1764"/>
      <c r="N1897" s="1765"/>
    </row>
    <row r="1898" spans="8:8" ht="39.75" customHeight="1">
      <c r="A1898" s="1443"/>
      <c r="B1898" s="1503" t="s">
        <v>70</v>
      </c>
      <c r="C1898" s="1766" t="str">
        <f>'Result Entry'!$DU$3</f>
        <v>Foundation Of Information Tech.</v>
      </c>
      <c r="D1898" s="1767"/>
      <c r="E1898" s="1768"/>
      <c r="F1898" s="1769" t="str">
        <f>IF($J1876="TC",0,IF($J1876="Nso",0,VLOOKUP($A1873,'Result Entry'!$B$9:$GS$108,170,0)))</f>
        <v/>
      </c>
      <c r="G1898" s="1769"/>
      <c r="H1898" s="1770">
        <f>IF($J1876="TC",0,IF($J1876="Nso",0,VLOOKUP($A1873,'Result Entry'!$B$9:$GS$108,112,0)))</f>
        <v>0.0</v>
      </c>
      <c r="I1898" s="1621" t="s">
        <v>72</v>
      </c>
      <c r="J1898" s="1622"/>
      <c r="K1898" s="1771">
        <f>'Result Entry'!$T$2</f>
        <v>45041.0</v>
      </c>
      <c r="L1898" s="1772"/>
      <c r="M1898" s="1772"/>
      <c r="N1898" s="1773"/>
    </row>
    <row r="1899" spans="8:8" ht="39.75" customHeight="1">
      <c r="A1899" s="1443"/>
      <c r="B1899" s="1503" t="s">
        <v>70</v>
      </c>
      <c r="C1899" s="1774" t="str">
        <f>'Result Entry'!$EI$3</f>
        <v>G.I.A.I.-II</v>
      </c>
      <c r="D1899" s="1775"/>
      <c r="E1899" s="1776"/>
      <c r="F1899" s="1769" t="str">
        <f>IF($J1876="TC",0,IF($J1876="Nso",0,VLOOKUP($A1873,'Result Entry'!$B$9:$GS$108,174,0)))</f>
        <v/>
      </c>
      <c r="G1899" s="1769"/>
      <c r="H1899" s="1770">
        <f>IF($J1876="TC",0,IF($J1876="Nso",0,VLOOKUP($A1873,'Result Entry'!$B$9:$GS$108,124,0)))</f>
        <v>0.0</v>
      </c>
      <c r="I1899" s="1626"/>
      <c r="J1899" s="1627"/>
      <c r="K1899" s="1627"/>
      <c r="L1899" s="1627"/>
      <c r="M1899" s="1627"/>
      <c r="N1899" s="1628"/>
    </row>
    <row r="1900" spans="8:8" ht="39.75" customHeight="1">
      <c r="A1900" s="1443"/>
      <c r="B1900" s="1503" t="s">
        <v>70</v>
      </c>
      <c r="C1900" s="1774" t="str">
        <f>'Result Entry'!$EU$3</f>
        <v>SOC.SER.PLAN</v>
      </c>
      <c r="D1900" s="1775"/>
      <c r="E1900" s="1776"/>
      <c r="F1900" s="1769">
        <f>IF($J1876="TC",0,IF($J1876="Nso",0,VLOOKUP($A1873,'Result Entry'!$B$9:$HS$108,178,0)))</f>
        <v>0.0</v>
      </c>
      <c r="G1900" s="1769"/>
      <c r="H1900" s="1770">
        <f>IF($J1876="TC",0,IF($J1876="Nso",0,VLOOKUP($A1873,'Result Entry'!$B$9:$GS$108,136,0)))</f>
        <v>0.0</v>
      </c>
      <c r="I1900" s="1629" t="s">
        <v>175</v>
      </c>
      <c r="J1900" s="1630"/>
      <c r="K1900" s="1798"/>
      <c r="L1900" s="1799"/>
      <c r="M1900" s="1799"/>
      <c r="N1900" s="1800"/>
    </row>
    <row r="1901" spans="8:8" ht="39.75" customHeight="1">
      <c r="A1901" s="1443"/>
      <c r="B1901" s="1503" t="s">
        <v>70</v>
      </c>
      <c r="C1901" s="1774" t="str">
        <f>'Result Entry'!$FG$3</f>
        <v>Jeewan Kaushal</v>
      </c>
      <c r="D1901" s="1775"/>
      <c r="E1901" s="1776"/>
      <c r="F1901" s="1769" t="str">
        <f>IF($J1876="TC",0,IF($J1876="Nso",0,VLOOKUP($A1873,'Result Entry'!$B$9:$HS$108,182,0)))</f>
        <v/>
      </c>
      <c r="G1901" s="1769"/>
      <c r="H1901" s="1770">
        <f>IF($J1876="TC",0,IF($J1876="Nso",0,VLOOKUP($A1873,'Result Entry'!$B$9:$HS$108,136,0)))</f>
        <v>0.0</v>
      </c>
      <c r="I1901" s="1629" t="s">
        <v>149</v>
      </c>
      <c r="J1901" s="1630"/>
      <c r="K1901" s="1630"/>
      <c r="L1901" s="1630"/>
      <c r="M1901" s="1630"/>
      <c r="N1901" s="1634"/>
    </row>
    <row r="1902" spans="8:8" ht="39.75" customHeight="1">
      <c r="A1902" s="1443"/>
      <c r="B1902" s="1483" t="s">
        <v>70</v>
      </c>
      <c r="C1902" s="1777" t="s">
        <v>181</v>
      </c>
      <c r="D1902" s="1778"/>
      <c r="E1902" s="1779"/>
      <c r="F1902" s="1780" t="s">
        <v>182</v>
      </c>
      <c r="G1902" s="1781"/>
      <c r="H1902" s="1782" t="s">
        <v>31</v>
      </c>
      <c r="I1902" s="1629" t="s">
        <v>176</v>
      </c>
      <c r="J1902" s="1630"/>
      <c r="K1902" s="1630"/>
      <c r="L1902" s="1630"/>
      <c r="M1902" s="1630"/>
      <c r="N1902" s="1634"/>
    </row>
    <row r="1903" spans="8:8" ht="39.75" customHeight="1">
      <c r="A1903" s="1443"/>
      <c r="B1903" s="1483" t="s">
        <v>70</v>
      </c>
      <c r="C1903" s="1783"/>
      <c r="D1903" s="1784"/>
      <c r="E1903" s="1785"/>
      <c r="F1903" s="1786" t="s">
        <v>183</v>
      </c>
      <c r="G1903" s="1787"/>
      <c r="H1903" s="1788" t="s">
        <v>180</v>
      </c>
      <c r="I1903" s="1647" t="s">
        <v>68</v>
      </c>
      <c r="J1903" s="1648"/>
      <c r="K1903" s="1648"/>
      <c r="L1903" s="1648"/>
      <c r="M1903" s="1648"/>
      <c r="N1903" s="1649"/>
    </row>
    <row r="1904" spans="8:8" ht="39.75" customHeight="1">
      <c r="A1904" s="1443"/>
      <c r="B1904" s="1483" t="s">
        <v>70</v>
      </c>
      <c r="C1904" s="1783"/>
      <c r="D1904" s="1784"/>
      <c r="E1904" s="1785"/>
      <c r="F1904" s="1786" t="s">
        <v>186</v>
      </c>
      <c r="G1904" s="1787"/>
      <c r="H1904" s="1788" t="s">
        <v>63</v>
      </c>
      <c r="I1904" s="1650"/>
      <c r="J1904" s="1651"/>
      <c r="K1904" s="1651"/>
      <c r="L1904" s="1651"/>
      <c r="M1904" s="1651"/>
      <c r="N1904" s="1652"/>
    </row>
    <row r="1905" spans="8:8" ht="39.75" customHeight="1">
      <c r="A1905" s="1443"/>
      <c r="B1905" s="1483" t="s">
        <v>70</v>
      </c>
      <c r="C1905" s="1783"/>
      <c r="D1905" s="1784"/>
      <c r="E1905" s="1785"/>
      <c r="F1905" s="1786" t="s">
        <v>187</v>
      </c>
      <c r="G1905" s="1787"/>
      <c r="H1905" s="1788" t="s">
        <v>64</v>
      </c>
      <c r="I1905" s="1650"/>
      <c r="J1905" s="1651"/>
      <c r="K1905" s="1651"/>
      <c r="L1905" s="1651"/>
      <c r="M1905" s="1651"/>
      <c r="N1905" s="1652"/>
    </row>
    <row r="1906" spans="8:8" ht="39.75" customHeight="1">
      <c r="A1906" s="1443"/>
      <c r="B1906" s="1483" t="s">
        <v>70</v>
      </c>
      <c r="C1906" s="1783"/>
      <c r="D1906" s="1784"/>
      <c r="E1906" s="1785"/>
      <c r="F1906" s="1786" t="s">
        <v>184</v>
      </c>
      <c r="G1906" s="1787"/>
      <c r="H1906" s="1788" t="s">
        <v>66</v>
      </c>
      <c r="I1906" s="1653" t="s">
        <v>81</v>
      </c>
      <c r="J1906" s="1654"/>
      <c r="K1906" s="1654"/>
      <c r="L1906" s="1654"/>
      <c r="M1906" s="1654"/>
      <c r="N1906" s="1655"/>
    </row>
    <row r="1907" spans="8:8" ht="39.75" customHeight="1">
      <c r="A1907" s="1443"/>
      <c r="B1907" s="1656" t="s">
        <v>70</v>
      </c>
      <c r="C1907" s="1789"/>
      <c r="D1907" s="1790"/>
      <c r="E1907" s="1791"/>
      <c r="F1907" s="1792" t="s">
        <v>185</v>
      </c>
      <c r="G1907" s="1793"/>
      <c r="H1907" s="1794" t="s">
        <v>65</v>
      </c>
      <c r="I1907" s="1663"/>
      <c r="J1907" s="1664"/>
      <c r="K1907" s="1664"/>
      <c r="L1907" s="1664"/>
      <c r="M1907" s="1664"/>
      <c r="N1907" s="1665"/>
    </row>
    <row r="1908" spans="8:8" s="927" ht="123.75" customFormat="1" customHeight="1">
      <c r="A1908" s="1439"/>
      <c r="B1908" s="1795"/>
      <c r="C1908" s="1796"/>
      <c r="D1908" s="1796"/>
      <c r="E1908" s="1796"/>
      <c r="F1908" s="1796"/>
      <c r="G1908" s="1796"/>
      <c r="H1908" s="1796"/>
      <c r="I1908" s="1796"/>
      <c r="J1908" s="1796"/>
      <c r="K1908" s="1796"/>
      <c r="L1908" s="1796"/>
      <c r="M1908" s="1796"/>
      <c r="N1908" s="1796"/>
    </row>
    <row r="1909" spans="8:8" ht="24.75" customHeight="1">
      <c r="A1909" s="1441">
        <f>A1873+1</f>
        <v>54.0</v>
      </c>
      <c r="B1909" s="1442" t="s">
        <v>51</v>
      </c>
      <c r="C1909" s="1442"/>
      <c r="D1909" s="1442"/>
      <c r="E1909" s="1442"/>
      <c r="F1909" s="1442"/>
      <c r="G1909" s="1442"/>
      <c r="H1909" s="1442"/>
      <c r="I1909" s="1442"/>
      <c r="J1909" s="1442"/>
      <c r="K1909" s="1442"/>
      <c r="L1909" s="1442"/>
      <c r="M1909" s="1442"/>
      <c r="N1909" s="1442"/>
    </row>
    <row r="1910" spans="8:8" ht="62.25" customHeight="1">
      <c r="A1910" s="1443"/>
      <c r="B1910" s="1444"/>
      <c r="C1910" s="1445"/>
      <c r="D1910" s="1671" t="str">
        <f>Master!$E$8</f>
        <v>Govt. Sr. Secondary School </v>
      </c>
      <c r="E1910" s="1672"/>
      <c r="F1910" s="1672"/>
      <c r="G1910" s="1672"/>
      <c r="H1910" s="1672"/>
      <c r="I1910" s="1672"/>
      <c r="J1910" s="1672"/>
      <c r="K1910" s="1672"/>
      <c r="L1910" s="1672"/>
      <c r="M1910" s="1672"/>
      <c r="N1910" s="1673"/>
    </row>
    <row r="1911" spans="8:8" ht="33.0" customHeight="1">
      <c r="A1911" s="1443"/>
      <c r="B1911" s="1449"/>
      <c r="C1911" s="1450"/>
      <c r="D1911" s="1451" t="str">
        <f>Master!$E$11</f>
        <v>P.S.-Bapini (Jodhpur)</v>
      </c>
      <c r="E1911" s="1452"/>
      <c r="F1911" s="1452"/>
      <c r="G1911" s="1452"/>
      <c r="H1911" s="1452"/>
      <c r="I1911" s="1452"/>
      <c r="J1911" s="1452"/>
      <c r="K1911" s="1452"/>
      <c r="L1911" s="1452"/>
      <c r="M1911" s="1452"/>
      <c r="N1911" s="1453"/>
    </row>
    <row r="1912" spans="8:8" ht="30.0" customHeight="1">
      <c r="A1912" s="1443"/>
      <c r="B1912" s="1454"/>
      <c r="C1912" s="1455" t="s">
        <v>151</v>
      </c>
      <c r="D1912" s="1456"/>
      <c r="E1912" s="1456"/>
      <c r="F1912" s="1456"/>
      <c r="G1912" s="1457"/>
      <c r="H1912" s="1458" t="s">
        <v>128</v>
      </c>
      <c r="I1912" s="1458"/>
      <c r="J1912" s="1674">
        <f>VLOOKUP(A1909,'Result Entry'!$B$6:$K$108,6,0)</f>
        <v>0.0</v>
      </c>
      <c r="K1912" s="1460" t="s">
        <v>69</v>
      </c>
      <c r="L1912" s="1461"/>
      <c r="M1912" s="1462">
        <f>Master!$E$14</f>
        <v>8.151106901E9</v>
      </c>
      <c r="N1912" s="1463"/>
    </row>
    <row r="1913" spans="8:8" ht="30.0" customHeight="1">
      <c r="A1913" s="1443"/>
      <c r="B1913" s="1464"/>
      <c r="C1913" s="1465"/>
      <c r="D1913" s="1466"/>
      <c r="E1913" s="1466"/>
      <c r="F1913" s="1466"/>
      <c r="G1913" s="1467"/>
      <c r="H1913" s="1468"/>
      <c r="I1913" s="1468"/>
      <c r="J1913" s="1675"/>
      <c r="K1913" s="1470" t="s">
        <v>67</v>
      </c>
      <c r="L1913" s="1471"/>
      <c r="M1913" s="1472"/>
      <c r="N1913" s="1473"/>
      <c r="O1913" s="23" t="s">
        <v>157</v>
      </c>
    </row>
    <row r="1914" spans="8:8" ht="30.0" customHeight="1">
      <c r="A1914" s="1443"/>
      <c r="B1914" s="1464"/>
      <c r="C1914" s="1474"/>
      <c r="D1914" s="1475"/>
      <c r="E1914" s="1475"/>
      <c r="F1914" s="1475"/>
      <c r="G1914" s="1476"/>
      <c r="H1914" s="1477"/>
      <c r="I1914" s="1477"/>
      <c r="J1914" s="1676"/>
      <c r="K1914" s="1479" t="s">
        <v>52</v>
      </c>
      <c r="L1914" s="1480"/>
      <c r="M1914" s="1481" t="str">
        <f>Master!$E$6</f>
        <v>2022-23</v>
      </c>
      <c r="N1914" s="1482"/>
    </row>
    <row r="1915" spans="8:8" ht="39.75" customHeight="1">
      <c r="A1915" s="1443"/>
      <c r="B1915" s="1483" t="s">
        <v>70</v>
      </c>
      <c r="C1915" s="1677" t="s">
        <v>21</v>
      </c>
      <c r="D1915" s="1678"/>
      <c r="E1915" s="1678"/>
      <c r="F1915" s="1679"/>
      <c r="G1915" s="1680" t="s">
        <v>150</v>
      </c>
      <c r="H1915" s="1681">
        <f>VLOOKUP($A1909,'Result Entry'!$B$9:$FW$108,4,0)</f>
        <v>0.0</v>
      </c>
      <c r="I1915" s="1681"/>
      <c r="J1915" s="1681"/>
      <c r="K1915" s="1681"/>
      <c r="L1915" s="1681"/>
      <c r="M1915" s="1681"/>
      <c r="N1915" s="1682"/>
    </row>
    <row r="1916" spans="8:8" ht="39.75" customHeight="1">
      <c r="A1916" s="1443"/>
      <c r="B1916" s="1483" t="s">
        <v>70</v>
      </c>
      <c r="C1916" s="1683" t="s">
        <v>23</v>
      </c>
      <c r="D1916" s="1684"/>
      <c r="E1916" s="1684"/>
      <c r="F1916" s="1685"/>
      <c r="G1916" s="1686" t="s">
        <v>150</v>
      </c>
      <c r="H1916" s="1687">
        <f>VLOOKUP($A1909,'Result Entry'!$B$9:$FW$108,7,0)</f>
        <v>0.0</v>
      </c>
      <c r="I1916" s="1687"/>
      <c r="J1916" s="1687"/>
      <c r="K1916" s="1687"/>
      <c r="L1916" s="1687"/>
      <c r="M1916" s="1687"/>
      <c r="N1916" s="1688"/>
    </row>
    <row r="1917" spans="8:8" ht="39.75" customHeight="1">
      <c r="A1917" s="1443"/>
      <c r="B1917" s="1483" t="s">
        <v>70</v>
      </c>
      <c r="C1917" s="1683" t="s">
        <v>24</v>
      </c>
      <c r="D1917" s="1684"/>
      <c r="E1917" s="1684"/>
      <c r="F1917" s="1685"/>
      <c r="G1917" s="1686" t="s">
        <v>150</v>
      </c>
      <c r="H1917" s="1687">
        <f>VLOOKUP($A1909,'Result Entry'!$B$9:$FW$108,8,0)</f>
        <v>0.0</v>
      </c>
      <c r="I1917" s="1687"/>
      <c r="J1917" s="1687"/>
      <c r="K1917" s="1687"/>
      <c r="L1917" s="1687"/>
      <c r="M1917" s="1687"/>
      <c r="N1917" s="1688"/>
    </row>
    <row r="1918" spans="8:8" ht="39.75" customHeight="1">
      <c r="A1918" s="1443"/>
      <c r="B1918" s="1483" t="s">
        <v>70</v>
      </c>
      <c r="C1918" s="1683" t="s">
        <v>53</v>
      </c>
      <c r="D1918" s="1684"/>
      <c r="E1918" s="1684"/>
      <c r="F1918" s="1685"/>
      <c r="G1918" s="1686" t="s">
        <v>150</v>
      </c>
      <c r="H1918" s="1687">
        <f>VLOOKUP($A1909,'Result Entry'!$B$9:$FW$108,9,0)</f>
        <v>0.0</v>
      </c>
      <c r="I1918" s="1687"/>
      <c r="J1918" s="1687"/>
      <c r="K1918" s="1687"/>
      <c r="L1918" s="1687"/>
      <c r="M1918" s="1687"/>
      <c r="N1918" s="1688"/>
    </row>
    <row r="1919" spans="8:8" ht="39.75" customHeight="1">
      <c r="A1919" s="1443"/>
      <c r="B1919" s="1483" t="s">
        <v>70</v>
      </c>
      <c r="C1919" s="1683" t="s">
        <v>54</v>
      </c>
      <c r="D1919" s="1684"/>
      <c r="E1919" s="1684"/>
      <c r="F1919" s="1685"/>
      <c r="G1919" s="1686" t="s">
        <v>150</v>
      </c>
      <c r="H1919" s="1689" t="str">
        <f>CONCATENATE('Result Entry'!$G$4,'Result Entry'!$J$4)</f>
        <v>11(A)</v>
      </c>
      <c r="I1919" s="1687"/>
      <c r="J1919" s="1687"/>
      <c r="K1919" s="1687"/>
      <c r="L1919" s="1687"/>
      <c r="M1919" s="1687"/>
      <c r="N1919" s="1688"/>
    </row>
    <row r="1920" spans="8:8" ht="39.75" customHeight="1">
      <c r="A1920" s="1443"/>
      <c r="B1920" s="1483" t="s">
        <v>70</v>
      </c>
      <c r="C1920" s="1690" t="s">
        <v>26</v>
      </c>
      <c r="D1920" s="1691"/>
      <c r="E1920" s="1691"/>
      <c r="F1920" s="1692"/>
      <c r="G1920" s="1693" t="s">
        <v>150</v>
      </c>
      <c r="H1920" s="1694">
        <f>VLOOKUP($A1909,'Result Entry'!$B$9:$FW$108,10,0)</f>
        <v>0.0</v>
      </c>
      <c r="I1920" s="1694"/>
      <c r="J1920" s="1694"/>
      <c r="K1920" s="1694"/>
      <c r="L1920" s="1694"/>
      <c r="M1920" s="1694"/>
      <c r="N1920" s="1695"/>
    </row>
    <row r="1921" spans="8:8" ht="30.0" customHeight="1">
      <c r="A1921" s="1443"/>
      <c r="B1921" s="1503" t="s">
        <v>70</v>
      </c>
      <c r="C1921" s="1696" t="s">
        <v>168</v>
      </c>
      <c r="D1921" s="1697"/>
      <c r="E1921" s="1698" t="s">
        <v>73</v>
      </c>
      <c r="F1921" s="1699" t="s">
        <v>74</v>
      </c>
      <c r="G1921" s="1700" t="s">
        <v>169</v>
      </c>
      <c r="H1921" s="1701" t="s">
        <v>56</v>
      </c>
      <c r="I1921" s="1702"/>
      <c r="J1921" s="1703" t="s">
        <v>85</v>
      </c>
      <c r="K1921" s="1704"/>
      <c r="L1921" s="1705" t="s">
        <v>170</v>
      </c>
      <c r="M1921" s="1706" t="s">
        <v>77</v>
      </c>
      <c r="N1921" s="1707" t="s">
        <v>99</v>
      </c>
    </row>
    <row r="1922" spans="8:8" ht="30.0" customHeight="1">
      <c r="A1922" s="1443"/>
      <c r="B1922" s="1503"/>
      <c r="C1922" s="1708"/>
      <c r="D1922" s="1709"/>
      <c r="E1922" s="1710"/>
      <c r="F1922" s="1711"/>
      <c r="G1922" s="1712"/>
      <c r="H1922" s="1713"/>
      <c r="I1922" s="1714"/>
      <c r="J1922" s="1715"/>
      <c r="K1922" s="1716"/>
      <c r="L1922" s="1717"/>
      <c r="M1922" s="1718"/>
      <c r="N1922" s="1719"/>
    </row>
    <row r="1923" spans="8:8" ht="39.75" customHeight="1">
      <c r="A1923" s="1443"/>
      <c r="B1923" s="1503" t="s">
        <v>70</v>
      </c>
      <c r="C1923" s="1528" t="s">
        <v>57</v>
      </c>
      <c r="D1923" s="1529"/>
      <c r="E1923" s="1720">
        <f>'Result Entry'!$L$7</f>
        <v>10.0</v>
      </c>
      <c r="F1923" s="1721">
        <f>'Result Entry'!$M$7</f>
        <v>10.0</v>
      </c>
      <c r="G1923" s="1722">
        <f t="shared" si="159" ref="G1923:G1928">SUM(E1923:F1923)</f>
        <v>20.0</v>
      </c>
      <c r="H1923" s="1723">
        <f>'Result Entry'!$AU$7</f>
        <v>70.0</v>
      </c>
      <c r="I1923" s="1724"/>
      <c r="J1923" s="1725">
        <f>'Result Entry'!$AY$7</f>
        <v>100.0</v>
      </c>
      <c r="K1923" s="1724"/>
      <c r="L1923" s="1722">
        <f t="shared" si="160" ref="L1923:L1928">SUM(H1923,J1923)</f>
        <v>170.0</v>
      </c>
      <c r="M1923" s="1726">
        <f t="shared" si="161" ref="M1923:M1928">SUM(G1923,L1923)</f>
        <v>190.0</v>
      </c>
      <c r="N1923" s="1727"/>
    </row>
    <row r="1924" spans="8:8" s="1538" ht="54.0" customFormat="1" customHeight="1">
      <c r="A1924" s="1443"/>
      <c r="B1924" s="1539" t="s">
        <v>70</v>
      </c>
      <c r="C1924" s="1540" t="str">
        <f>'Result Entry'!$L$3</f>
        <v>HINDI Comp.</v>
      </c>
      <c r="D1924" s="1541"/>
      <c r="E1924" s="1728">
        <f>IF($J1912="TC",0,IF($J1912="Nso",0,VLOOKUP($A1909,'Result Entry'!$B$9:$FW$108,11,0)))</f>
        <v>0.0</v>
      </c>
      <c r="F1924" s="1729">
        <f>IF($J1912="TC",0,IF($J1912="Nso",0,VLOOKUP($A1909,'Result Entry'!$B$9:$FW$108,12,0)))</f>
        <v>0.0</v>
      </c>
      <c r="G1924" s="1730">
        <f t="shared" si="159"/>
        <v>0.0</v>
      </c>
      <c r="H1924" s="1677">
        <f>IF($J1912="TC",0,IF($J1912="Nso",0,VLOOKUP($A1909,'Result Entry'!$B$9:$FW$108,16,0)))</f>
        <v>0.0</v>
      </c>
      <c r="I1924" s="1731"/>
      <c r="J1924" s="1732">
        <f>IF($J1912="TC",0,IF($J1912="Nso",0,VLOOKUP($A1909,'Result Entry'!$B$9:$FW$108,19,0)))</f>
        <v>0.0</v>
      </c>
      <c r="K1924" s="1731"/>
      <c r="L1924" s="1733">
        <f t="shared" si="160"/>
        <v>0.0</v>
      </c>
      <c r="M1924" s="1734">
        <f t="shared" si="161"/>
        <v>0.0</v>
      </c>
      <c r="N1924" s="1735" t="str">
        <f>IF($J1912="TC",0,IF($J1912="Nso",0,VLOOKUP($A1909,'Result Entry'!$B$9:$FW$108,24,0)))</f>
        <v/>
      </c>
    </row>
    <row r="1925" spans="8:8" s="1538" ht="54.0" customFormat="1" customHeight="1">
      <c r="A1925" s="1443"/>
      <c r="B1925" s="1539" t="s">
        <v>70</v>
      </c>
      <c r="C1925" s="1551" t="str">
        <f>'Result Entry'!$Z$3</f>
        <v>ENGLISH Comp.</v>
      </c>
      <c r="D1925" s="1552"/>
      <c r="E1925" s="1728">
        <f>IF($J1912="TC",0,IF($J1912="Nso",0,VLOOKUP($A1909,'Result Entry'!$B$9:$FW$108,25,0)))</f>
        <v>0.0</v>
      </c>
      <c r="F1925" s="1729">
        <f>IF($J1912="TC",0,IF($J1912="Nso",0,VLOOKUP($A1909,'Result Entry'!$B$9:$FW$108,26,0)))</f>
        <v>0.0</v>
      </c>
      <c r="G1925" s="1736">
        <f t="shared" si="159"/>
        <v>0.0</v>
      </c>
      <c r="H1925" s="1683">
        <f>IF($J1912="TC",0,IF($J1912="Nso",0,VLOOKUP($A1909,'Result Entry'!$B$9:$FW$108,30,0)))</f>
        <v>0.0</v>
      </c>
      <c r="I1925" s="1737"/>
      <c r="J1925" s="1738">
        <f>IF($J1912="TC",0,IF($J1912="Nso",0,VLOOKUP($A1909,'Result Entry'!$B$9:$FW$108,33,0)))</f>
        <v>0.0</v>
      </c>
      <c r="K1925" s="1737"/>
      <c r="L1925" s="1733">
        <f t="shared" si="160"/>
        <v>0.0</v>
      </c>
      <c r="M1925" s="1734">
        <f t="shared" si="161"/>
        <v>0.0</v>
      </c>
      <c r="N1925" s="1735" t="str">
        <f>IF($J1912="TC",0,IF($J1912="Nso",0,VLOOKUP($A1909,'Result Entry'!$B$9:$FW$108,38,0)))</f>
        <v/>
      </c>
    </row>
    <row r="1926" spans="8:8" s="1538" ht="54.0" customFormat="1" customHeight="1">
      <c r="A1926" s="1443"/>
      <c r="B1926" s="1539" t="s">
        <v>70</v>
      </c>
      <c r="C1926" s="1551" t="str">
        <f>'Result Entry'!$AO$3</f>
        <v>PHYSICS</v>
      </c>
      <c r="D1926" s="1552"/>
      <c r="E1926" s="1728">
        <f>IF($J1912="TC",0,IF($J1912="Nso",0,VLOOKUP($A1909,'Result Entry'!$B$9:$FW$108,39,0)))</f>
        <v>0.0</v>
      </c>
      <c r="F1926" s="1729">
        <f>IF($J1912="TC",0,IF($J1912="Nso",0,VLOOKUP($A1909,'Result Entry'!$B$9:$FW$108,40,0)))</f>
        <v>0.0</v>
      </c>
      <c r="G1926" s="1736">
        <f t="shared" si="159"/>
        <v>0.0</v>
      </c>
      <c r="H1926" s="1683">
        <f>IF($J1912="TC",0,IF($J1912="Nso",0,VLOOKUP($A1909,'Result Entry'!$B$9:$FW$108,45,0)))</f>
        <v>0.0</v>
      </c>
      <c r="I1926" s="1737"/>
      <c r="J1926" s="1738">
        <f>IF($J1912="TC",0,IF($J1912="Nso",0,VLOOKUP($A1909,'Result Entry'!$B$9:$FW$108,49,0)))</f>
        <v>0.0</v>
      </c>
      <c r="K1926" s="1737"/>
      <c r="L1926" s="1733">
        <f t="shared" si="160"/>
        <v>0.0</v>
      </c>
      <c r="M1926" s="1734">
        <f t="shared" si="161"/>
        <v>0.0</v>
      </c>
      <c r="N1926" s="1735" t="str">
        <f>IF($J1912="TC",0,IF($J1912="Nso",0,VLOOKUP($A1909,'Result Entry'!$B$9:$FW$108,54,0)))</f>
        <v/>
      </c>
    </row>
    <row r="1927" spans="8:8" s="1538" ht="54.0" customFormat="1" customHeight="1">
      <c r="A1927" s="1443"/>
      <c r="B1927" s="1539" t="s">
        <v>70</v>
      </c>
      <c r="C1927" s="1551" t="str">
        <f>'Result Entry'!$BF$3</f>
        <v>CHEMISTRY</v>
      </c>
      <c r="D1927" s="1552"/>
      <c r="E1927" s="1728" t="str">
        <f>IF($J1912="TC",0,IF($J1912="Nso",0,VLOOKUP($A1909,'Result Entry'!$B$9:$FW$108,55,0)))</f>
        <v/>
      </c>
      <c r="F1927" s="1729">
        <f>IF($J1912="TC",0,IF($J1912="Nso",0,VLOOKUP($A1909,'Result Entry'!$B$9:$FW$108,56,0)))</f>
        <v>0.0</v>
      </c>
      <c r="G1927" s="1736">
        <f t="shared" si="159"/>
        <v>0.0</v>
      </c>
      <c r="H1927" s="1683">
        <f>IF($J1912="TC",0,IF($J1912="Nso",0,VLOOKUP($A1909,'Result Entry'!$B$9:$FW$108,61,0)))</f>
        <v>0.0</v>
      </c>
      <c r="I1927" s="1737"/>
      <c r="J1927" s="1738">
        <f>IF($J1912="TC",0,IF($J1912="Nso",0,VLOOKUP($A1909,'Result Entry'!$B$9:$FW$108,65,0)))</f>
        <v>0.0</v>
      </c>
      <c r="K1927" s="1737"/>
      <c r="L1927" s="1733">
        <f t="shared" si="160"/>
        <v>0.0</v>
      </c>
      <c r="M1927" s="1734">
        <f t="shared" si="161"/>
        <v>0.0</v>
      </c>
      <c r="N1927" s="1735" t="str">
        <f>IF($J1912="TC",0,IF($J1912="Nso",0,VLOOKUP($A1909,'Result Entry'!$B$9:$FW$108,70,0)))</f>
        <v/>
      </c>
    </row>
    <row r="1928" spans="8:8" s="1538" ht="54.0" customFormat="1" customHeight="1">
      <c r="A1928" s="1443"/>
      <c r="B1928" s="1539" t="s">
        <v>70</v>
      </c>
      <c r="C1928" s="1551" t="str">
        <f>'Result Entry'!$BW$3</f>
        <v>BIOLOGY</v>
      </c>
      <c r="D1928" s="1552"/>
      <c r="E1928" s="1739" t="str">
        <f>IF($J1912="TC",0,IF($J1912="Nso",0,VLOOKUP($A1909,'Result Entry'!$B$9:$FW$108,71,0)))</f>
        <v/>
      </c>
      <c r="F1928" s="1740" t="str">
        <f>IF($J1912="TC",0,IF($J1912="Nso",0,VLOOKUP($A1909,'Result Entry'!$B$9:$FW$108,72,0)))</f>
        <v/>
      </c>
      <c r="G1928" s="1741">
        <f t="shared" si="159"/>
        <v>0.0</v>
      </c>
      <c r="H1928" s="1742">
        <f>IF($J1912="TC",0,IF($J1912="Nso",0,VLOOKUP($A1909,'Result Entry'!$B$9:$FW$108,77,0)))</f>
        <v>0.0</v>
      </c>
      <c r="I1928" s="1743"/>
      <c r="J1928" s="1744">
        <f>IF($J1912="TC",0,IF($J1912="Nso",0,VLOOKUP($A1909,'Result Entry'!$B$9:$FW$108,81,0)))</f>
        <v>0.0</v>
      </c>
      <c r="K1928" s="1743"/>
      <c r="L1928" s="1745">
        <f t="shared" si="160"/>
        <v>0.0</v>
      </c>
      <c r="M1928" s="1746">
        <f t="shared" si="161"/>
        <v>0.0</v>
      </c>
      <c r="N1928" s="1735">
        <f>IF($J1912="TC",0,IF($J1912="Nso",0,VLOOKUP($A1909,'Result Entry'!$B$9:$FW$108,86,0)))</f>
        <v>0.0</v>
      </c>
    </row>
    <row r="1929" spans="8:8" ht="39.75" customHeight="1">
      <c r="A1929" s="1443"/>
      <c r="B1929" s="1503" t="s">
        <v>70</v>
      </c>
      <c r="C1929" s="1565" t="s">
        <v>78</v>
      </c>
      <c r="D1929" s="1566"/>
      <c r="E1929" s="1567"/>
      <c r="F1929" s="1747" t="s">
        <v>79</v>
      </c>
      <c r="G1929" s="1748"/>
      <c r="H1929" s="1747" t="s">
        <v>80</v>
      </c>
      <c r="I1929" s="1749"/>
      <c r="J1929" s="1750" t="s">
        <v>42</v>
      </c>
      <c r="K1929" s="1797" t="s">
        <v>92</v>
      </c>
      <c r="L1929" s="1752" t="s">
        <v>40</v>
      </c>
      <c r="M1929" s="1753"/>
      <c r="N1929" s="1754" t="s">
        <v>44</v>
      </c>
    </row>
    <row r="1930" spans="8:8" ht="39.75" customHeight="1">
      <c r="A1930" s="1443"/>
      <c r="B1930" s="1503" t="s">
        <v>70</v>
      </c>
      <c r="C1930" s="1577"/>
      <c r="D1930" s="1578"/>
      <c r="E1930" s="1579"/>
      <c r="F1930" s="1755">
        <f>IF($J1912="TC",0,IF($J1912="Nso",0,VLOOKUP($A1909,'Result Entry'!$B$9:$FW$108,146,0)))</f>
        <v>0.0</v>
      </c>
      <c r="G1930" s="1756"/>
      <c r="H1930" s="1757">
        <f>IF($J1912="TC",0,IF($J1912="Nso",0,VLOOKUP($A1909,'Result Entry'!$B$9:$FW$108,147,0)))</f>
        <v>0.0</v>
      </c>
      <c r="I1930" s="1758"/>
      <c r="J1930" s="1584">
        <f>IF($J1912="TC",0,IF($J1912="Nso",0,VLOOKUP($A1909,'Result Entry'!$B$9:$FW$108,148,0)))</f>
        <v>0.0</v>
      </c>
      <c r="K1930" s="1759" t="str">
        <f>IF($J1912="TC",0,IF($J1912="Nso",0,VLOOKUP($A1909,'Result Entry'!$B$9:$FW$108,149,0)))</f>
        <v/>
      </c>
      <c r="L1930" s="1586">
        <f>IF($J1912="TC",0,IF($J1912="Nso",0,VLOOKUP($A1909,'Result Entry'!$B$9:$FW$108,150,0)))</f>
        <v>0.0</v>
      </c>
      <c r="M1930" s="1587"/>
      <c r="N1930" s="1588">
        <f>IF($J1912="TC",0,IF($J1912="Nso",0,VLOOKUP($A1909,'Result Entry'!$B$9:$FW$108,152,0)))</f>
        <v>0.0</v>
      </c>
    </row>
    <row r="1931" spans="8:8" ht="39.75" customHeight="1">
      <c r="A1931" s="1443"/>
      <c r="B1931" s="1503" t="s">
        <v>70</v>
      </c>
      <c r="C1931" s="1589" t="s">
        <v>59</v>
      </c>
      <c r="D1931" s="1590"/>
      <c r="E1931" s="1590"/>
      <c r="F1931" s="1590"/>
      <c r="G1931" s="1590"/>
      <c r="H1931" s="1591"/>
      <c r="I1931" s="1592" t="s">
        <v>60</v>
      </c>
      <c r="J1931" s="1593"/>
      <c r="K1931" s="1760">
        <f>VLOOKUP($A1909,'Result Entry'!$B$9:$FW$108,143,0)</f>
        <v>0.0</v>
      </c>
      <c r="L1931" s="1761"/>
      <c r="M1931" s="1596" t="s">
        <v>38</v>
      </c>
      <c r="N1931" s="1597"/>
    </row>
    <row r="1932" spans="8:8" ht="39.75" customHeight="1">
      <c r="A1932" s="1443"/>
      <c r="B1932" s="1503" t="s">
        <v>70</v>
      </c>
      <c r="C1932" s="1598" t="s">
        <v>55</v>
      </c>
      <c r="D1932" s="1599"/>
      <c r="E1932" s="1599"/>
      <c r="F1932" s="1600" t="s">
        <v>158</v>
      </c>
      <c r="G1932" s="1601"/>
      <c r="H1932" s="1602" t="s">
        <v>48</v>
      </c>
      <c r="I1932" s="1603" t="s">
        <v>61</v>
      </c>
      <c r="J1932" s="1604"/>
      <c r="K1932" s="1762">
        <f>VLOOKUP($A1909,'Result Entry'!$B$9:$FW$108,144,0)</f>
        <v>0.0</v>
      </c>
      <c r="L1932" s="1763"/>
      <c r="M1932" s="1607">
        <f>VLOOKUP($A1909,'Result Entry'!$B$9:$FW$108,145,0)</f>
        <v>0.0</v>
      </c>
      <c r="N1932" s="1608"/>
    </row>
    <row r="1933" spans="8:8" ht="39.75" customHeight="1">
      <c r="A1933" s="1443"/>
      <c r="B1933" s="1503" t="s">
        <v>70</v>
      </c>
      <c r="C1933" s="1598"/>
      <c r="D1933" s="1599"/>
      <c r="E1933" s="1599"/>
      <c r="F1933" s="1609"/>
      <c r="G1933" s="1610"/>
      <c r="H1933" s="1611" t="s">
        <v>100</v>
      </c>
      <c r="I1933" s="1612" t="s">
        <v>62</v>
      </c>
      <c r="J1933" s="1613"/>
      <c r="K1933" s="1764">
        <f>IF($J1912="TC","Transferred",IF($J1912="Nso","NameSeparated",VLOOKUP($A1909,'Result Entry'!$B$9:$FW$108,153,0)))</f>
        <v>0.0</v>
      </c>
      <c r="L1933" s="1764"/>
      <c r="M1933" s="1764"/>
      <c r="N1933" s="1765"/>
    </row>
    <row r="1934" spans="8:8" ht="39.75" customHeight="1">
      <c r="A1934" s="1443"/>
      <c r="B1934" s="1503" t="s">
        <v>70</v>
      </c>
      <c r="C1934" s="1766" t="str">
        <f>'Result Entry'!$DU$3</f>
        <v>Foundation Of Information Tech.</v>
      </c>
      <c r="D1934" s="1767"/>
      <c r="E1934" s="1768"/>
      <c r="F1934" s="1769" t="str">
        <f>IF($J1912="TC",0,IF($J1912="Nso",0,VLOOKUP($A1909,'Result Entry'!$B$9:$GS$108,170,0)))</f>
        <v/>
      </c>
      <c r="G1934" s="1769"/>
      <c r="H1934" s="1770">
        <f>IF($J1912="TC",0,IF($J1912="Nso",0,VLOOKUP($A1909,'Result Entry'!$B$9:$GS$108,112,0)))</f>
        <v>0.0</v>
      </c>
      <c r="I1934" s="1621" t="s">
        <v>72</v>
      </c>
      <c r="J1934" s="1622"/>
      <c r="K1934" s="1771">
        <f>'Result Entry'!$T$2</f>
        <v>45041.0</v>
      </c>
      <c r="L1934" s="1772"/>
      <c r="M1934" s="1772"/>
      <c r="N1934" s="1773"/>
    </row>
    <row r="1935" spans="8:8" ht="39.75" customHeight="1">
      <c r="A1935" s="1443"/>
      <c r="B1935" s="1503" t="s">
        <v>70</v>
      </c>
      <c r="C1935" s="1774" t="str">
        <f>'Result Entry'!$EI$3</f>
        <v>G.I.A.I.-II</v>
      </c>
      <c r="D1935" s="1775"/>
      <c r="E1935" s="1776"/>
      <c r="F1935" s="1769" t="str">
        <f>IF($J1912="TC",0,IF($J1912="Nso",0,VLOOKUP($A1909,'Result Entry'!$B$9:$GS$108,174,0)))</f>
        <v/>
      </c>
      <c r="G1935" s="1769"/>
      <c r="H1935" s="1770">
        <f>IF($J1912="TC",0,IF($J1912="Nso",0,VLOOKUP($A1909,'Result Entry'!$B$9:$GS$108,124,0)))</f>
        <v>0.0</v>
      </c>
      <c r="I1935" s="1626"/>
      <c r="J1935" s="1627"/>
      <c r="K1935" s="1627"/>
      <c r="L1935" s="1627"/>
      <c r="M1935" s="1627"/>
      <c r="N1935" s="1628"/>
    </row>
    <row r="1936" spans="8:8" ht="39.75" customHeight="1">
      <c r="A1936" s="1443"/>
      <c r="B1936" s="1503" t="s">
        <v>70</v>
      </c>
      <c r="C1936" s="1774" t="str">
        <f>'Result Entry'!$EU$3</f>
        <v>SOC.SER.PLAN</v>
      </c>
      <c r="D1936" s="1775"/>
      <c r="E1936" s="1776"/>
      <c r="F1936" s="1769">
        <f>IF($J1912="TC",0,IF($J1912="Nso",0,VLOOKUP($A1909,'Result Entry'!$B$9:$HS$108,178,0)))</f>
        <v>0.0</v>
      </c>
      <c r="G1936" s="1769"/>
      <c r="H1936" s="1770">
        <f>IF($J1912="TC",0,IF($J1912="Nso",0,VLOOKUP($A1909,'Result Entry'!$B$9:$GS$108,136,0)))</f>
        <v>0.0</v>
      </c>
      <c r="I1936" s="1629" t="s">
        <v>175</v>
      </c>
      <c r="J1936" s="1630"/>
      <c r="K1936" s="1798"/>
      <c r="L1936" s="1799"/>
      <c r="M1936" s="1799"/>
      <c r="N1936" s="1800"/>
    </row>
    <row r="1937" spans="8:8" ht="39.75" customHeight="1">
      <c r="A1937" s="1443"/>
      <c r="B1937" s="1503" t="s">
        <v>70</v>
      </c>
      <c r="C1937" s="1774" t="str">
        <f>'Result Entry'!$FG$3</f>
        <v>Jeewan Kaushal</v>
      </c>
      <c r="D1937" s="1775"/>
      <c r="E1937" s="1776"/>
      <c r="F1937" s="1769" t="str">
        <f>IF($J1912="TC",0,IF($J1912="Nso",0,VLOOKUP($A1909,'Result Entry'!$B$9:$HS$108,182,0)))</f>
        <v/>
      </c>
      <c r="G1937" s="1769"/>
      <c r="H1937" s="1770">
        <f>IF($J1912="TC",0,IF($J1912="Nso",0,VLOOKUP($A1909,'Result Entry'!$B$9:$HS$108,136,0)))</f>
        <v>0.0</v>
      </c>
      <c r="I1937" s="1629" t="s">
        <v>149</v>
      </c>
      <c r="J1937" s="1630"/>
      <c r="K1937" s="1630"/>
      <c r="L1937" s="1630"/>
      <c r="M1937" s="1630"/>
      <c r="N1937" s="1634"/>
    </row>
    <row r="1938" spans="8:8" ht="39.75" customHeight="1">
      <c r="A1938" s="1443"/>
      <c r="B1938" s="1483" t="s">
        <v>70</v>
      </c>
      <c r="C1938" s="1777" t="s">
        <v>181</v>
      </c>
      <c r="D1938" s="1778"/>
      <c r="E1938" s="1779"/>
      <c r="F1938" s="1780" t="s">
        <v>182</v>
      </c>
      <c r="G1938" s="1781"/>
      <c r="H1938" s="1782" t="s">
        <v>31</v>
      </c>
      <c r="I1938" s="1629" t="s">
        <v>176</v>
      </c>
      <c r="J1938" s="1630"/>
      <c r="K1938" s="1630"/>
      <c r="L1938" s="1630"/>
      <c r="M1938" s="1630"/>
      <c r="N1938" s="1634"/>
    </row>
    <row r="1939" spans="8:8" ht="39.75" customHeight="1">
      <c r="A1939" s="1443"/>
      <c r="B1939" s="1483" t="s">
        <v>70</v>
      </c>
      <c r="C1939" s="1783"/>
      <c r="D1939" s="1784"/>
      <c r="E1939" s="1785"/>
      <c r="F1939" s="1786" t="s">
        <v>183</v>
      </c>
      <c r="G1939" s="1787"/>
      <c r="H1939" s="1788" t="s">
        <v>180</v>
      </c>
      <c r="I1939" s="1647" t="s">
        <v>68</v>
      </c>
      <c r="J1939" s="1648"/>
      <c r="K1939" s="1648"/>
      <c r="L1939" s="1648"/>
      <c r="M1939" s="1648"/>
      <c r="N1939" s="1649"/>
    </row>
    <row r="1940" spans="8:8" ht="39.75" customHeight="1">
      <c r="A1940" s="1443"/>
      <c r="B1940" s="1483" t="s">
        <v>70</v>
      </c>
      <c r="C1940" s="1783"/>
      <c r="D1940" s="1784"/>
      <c r="E1940" s="1785"/>
      <c r="F1940" s="1786" t="s">
        <v>186</v>
      </c>
      <c r="G1940" s="1787"/>
      <c r="H1940" s="1788" t="s">
        <v>63</v>
      </c>
      <c r="I1940" s="1650"/>
      <c r="J1940" s="1651"/>
      <c r="K1940" s="1651"/>
      <c r="L1940" s="1651"/>
      <c r="M1940" s="1651"/>
      <c r="N1940" s="1652"/>
    </row>
    <row r="1941" spans="8:8" ht="39.75" customHeight="1">
      <c r="A1941" s="1443"/>
      <c r="B1941" s="1483" t="s">
        <v>70</v>
      </c>
      <c r="C1941" s="1783"/>
      <c r="D1941" s="1784"/>
      <c r="E1941" s="1785"/>
      <c r="F1941" s="1786" t="s">
        <v>187</v>
      </c>
      <c r="G1941" s="1787"/>
      <c r="H1941" s="1788" t="s">
        <v>64</v>
      </c>
      <c r="I1941" s="1650"/>
      <c r="J1941" s="1651"/>
      <c r="K1941" s="1651"/>
      <c r="L1941" s="1651"/>
      <c r="M1941" s="1651"/>
      <c r="N1941" s="1652"/>
    </row>
    <row r="1942" spans="8:8" ht="39.75" customHeight="1">
      <c r="A1942" s="1443"/>
      <c r="B1942" s="1483" t="s">
        <v>70</v>
      </c>
      <c r="C1942" s="1783"/>
      <c r="D1942" s="1784"/>
      <c r="E1942" s="1785"/>
      <c r="F1942" s="1786" t="s">
        <v>184</v>
      </c>
      <c r="G1942" s="1787"/>
      <c r="H1942" s="1788" t="s">
        <v>66</v>
      </c>
      <c r="I1942" s="1653" t="s">
        <v>81</v>
      </c>
      <c r="J1942" s="1654"/>
      <c r="K1942" s="1654"/>
      <c r="L1942" s="1654"/>
      <c r="M1942" s="1654"/>
      <c r="N1942" s="1655"/>
    </row>
    <row r="1943" spans="8:8" ht="39.75" customHeight="1">
      <c r="A1943" s="1443"/>
      <c r="B1943" s="1656" t="s">
        <v>70</v>
      </c>
      <c r="C1943" s="1789"/>
      <c r="D1943" s="1790"/>
      <c r="E1943" s="1791"/>
      <c r="F1943" s="1792" t="s">
        <v>185</v>
      </c>
      <c r="G1943" s="1793"/>
      <c r="H1943" s="1794" t="s">
        <v>65</v>
      </c>
      <c r="I1943" s="1663"/>
      <c r="J1943" s="1664"/>
      <c r="K1943" s="1664"/>
      <c r="L1943" s="1664"/>
      <c r="M1943" s="1664"/>
      <c r="N1943" s="1665"/>
    </row>
    <row r="1944" spans="8:8" s="927" ht="123.75" customFormat="1" customHeight="1">
      <c r="A1944" s="1439"/>
      <c r="B1944" s="1795"/>
      <c r="C1944" s="1796"/>
      <c r="D1944" s="1796"/>
      <c r="E1944" s="1796"/>
      <c r="F1944" s="1796"/>
      <c r="G1944" s="1796"/>
      <c r="H1944" s="1796"/>
      <c r="I1944" s="1796"/>
      <c r="J1944" s="1796"/>
      <c r="K1944" s="1796"/>
      <c r="L1944" s="1796"/>
      <c r="M1944" s="1796"/>
      <c r="N1944" s="1796"/>
    </row>
    <row r="1945" spans="8:8" ht="24.75" customHeight="1">
      <c r="A1945" s="1441">
        <f>A1909+1</f>
        <v>55.0</v>
      </c>
      <c r="B1945" s="1442" t="s">
        <v>51</v>
      </c>
      <c r="C1945" s="1442"/>
      <c r="D1945" s="1442"/>
      <c r="E1945" s="1442"/>
      <c r="F1945" s="1442"/>
      <c r="G1945" s="1442"/>
      <c r="H1945" s="1442"/>
      <c r="I1945" s="1442"/>
      <c r="J1945" s="1442"/>
      <c r="K1945" s="1442"/>
      <c r="L1945" s="1442"/>
      <c r="M1945" s="1442"/>
      <c r="N1945" s="1442"/>
    </row>
    <row r="1946" spans="8:8" ht="62.25" customHeight="1">
      <c r="A1946" s="1443"/>
      <c r="B1946" s="1444"/>
      <c r="C1946" s="1445"/>
      <c r="D1946" s="1671" t="str">
        <f>Master!$E$8</f>
        <v>Govt. Sr. Secondary School </v>
      </c>
      <c r="E1946" s="1672"/>
      <c r="F1946" s="1672"/>
      <c r="G1946" s="1672"/>
      <c r="H1946" s="1672"/>
      <c r="I1946" s="1672"/>
      <c r="J1946" s="1672"/>
      <c r="K1946" s="1672"/>
      <c r="L1946" s="1672"/>
      <c r="M1946" s="1672"/>
      <c r="N1946" s="1673"/>
    </row>
    <row r="1947" spans="8:8" ht="33.0" customHeight="1">
      <c r="A1947" s="1443"/>
      <c r="B1947" s="1449"/>
      <c r="C1947" s="1450"/>
      <c r="D1947" s="1451" t="str">
        <f>Master!$E$11</f>
        <v>P.S.-Bapini (Jodhpur)</v>
      </c>
      <c r="E1947" s="1452"/>
      <c r="F1947" s="1452"/>
      <c r="G1947" s="1452"/>
      <c r="H1947" s="1452"/>
      <c r="I1947" s="1452"/>
      <c r="J1947" s="1452"/>
      <c r="K1947" s="1452"/>
      <c r="L1947" s="1452"/>
      <c r="M1947" s="1452"/>
      <c r="N1947" s="1453"/>
    </row>
    <row r="1948" spans="8:8" ht="30.0" customHeight="1">
      <c r="A1948" s="1443"/>
      <c r="B1948" s="1454"/>
      <c r="C1948" s="1455" t="s">
        <v>151</v>
      </c>
      <c r="D1948" s="1456"/>
      <c r="E1948" s="1456"/>
      <c r="F1948" s="1456"/>
      <c r="G1948" s="1457"/>
      <c r="H1948" s="1458" t="s">
        <v>128</v>
      </c>
      <c r="I1948" s="1458"/>
      <c r="J1948" s="1674">
        <f>VLOOKUP(A1945,'Result Entry'!$B$6:$K$108,6,0)</f>
        <v>0.0</v>
      </c>
      <c r="K1948" s="1460" t="s">
        <v>69</v>
      </c>
      <c r="L1948" s="1461"/>
      <c r="M1948" s="1462">
        <f>Master!$E$14</f>
        <v>8.151106901E9</v>
      </c>
      <c r="N1948" s="1463"/>
    </row>
    <row r="1949" spans="8:8" ht="30.0" customHeight="1">
      <c r="A1949" s="1443"/>
      <c r="B1949" s="1464"/>
      <c r="C1949" s="1465"/>
      <c r="D1949" s="1466"/>
      <c r="E1949" s="1466"/>
      <c r="F1949" s="1466"/>
      <c r="G1949" s="1467"/>
      <c r="H1949" s="1468"/>
      <c r="I1949" s="1468"/>
      <c r="J1949" s="1675"/>
      <c r="K1949" s="1470" t="s">
        <v>67</v>
      </c>
      <c r="L1949" s="1471"/>
      <c r="M1949" s="1472"/>
      <c r="N1949" s="1473"/>
      <c r="O1949" s="23" t="s">
        <v>157</v>
      </c>
    </row>
    <row r="1950" spans="8:8" ht="30.0" customHeight="1">
      <c r="A1950" s="1443"/>
      <c r="B1950" s="1464"/>
      <c r="C1950" s="1474"/>
      <c r="D1950" s="1475"/>
      <c r="E1950" s="1475"/>
      <c r="F1950" s="1475"/>
      <c r="G1950" s="1476"/>
      <c r="H1950" s="1477"/>
      <c r="I1950" s="1477"/>
      <c r="J1950" s="1676"/>
      <c r="K1950" s="1479" t="s">
        <v>52</v>
      </c>
      <c r="L1950" s="1480"/>
      <c r="M1950" s="1481" t="str">
        <f>Master!$E$6</f>
        <v>2022-23</v>
      </c>
      <c r="N1950" s="1482"/>
    </row>
    <row r="1951" spans="8:8" ht="39.75" customHeight="1">
      <c r="A1951" s="1443"/>
      <c r="B1951" s="1483" t="s">
        <v>70</v>
      </c>
      <c r="C1951" s="1677" t="s">
        <v>21</v>
      </c>
      <c r="D1951" s="1678"/>
      <c r="E1951" s="1678"/>
      <c r="F1951" s="1679"/>
      <c r="G1951" s="1680" t="s">
        <v>150</v>
      </c>
      <c r="H1951" s="1681">
        <f>VLOOKUP($A1945,'Result Entry'!$B$9:$FW$108,4,0)</f>
        <v>0.0</v>
      </c>
      <c r="I1951" s="1681"/>
      <c r="J1951" s="1681"/>
      <c r="K1951" s="1681"/>
      <c r="L1951" s="1681"/>
      <c r="M1951" s="1681"/>
      <c r="N1951" s="1682"/>
    </row>
    <row r="1952" spans="8:8" ht="39.75" customHeight="1">
      <c r="A1952" s="1443"/>
      <c r="B1952" s="1483" t="s">
        <v>70</v>
      </c>
      <c r="C1952" s="1683" t="s">
        <v>23</v>
      </c>
      <c r="D1952" s="1684"/>
      <c r="E1952" s="1684"/>
      <c r="F1952" s="1685"/>
      <c r="G1952" s="1686" t="s">
        <v>150</v>
      </c>
      <c r="H1952" s="1687">
        <f>VLOOKUP($A1945,'Result Entry'!$B$9:$FW$108,7,0)</f>
        <v>0.0</v>
      </c>
      <c r="I1952" s="1687"/>
      <c r="J1952" s="1687"/>
      <c r="K1952" s="1687"/>
      <c r="L1952" s="1687"/>
      <c r="M1952" s="1687"/>
      <c r="N1952" s="1688"/>
    </row>
    <row r="1953" spans="8:8" ht="39.75" customHeight="1">
      <c r="A1953" s="1443"/>
      <c r="B1953" s="1483" t="s">
        <v>70</v>
      </c>
      <c r="C1953" s="1683" t="s">
        <v>24</v>
      </c>
      <c r="D1953" s="1684"/>
      <c r="E1953" s="1684"/>
      <c r="F1953" s="1685"/>
      <c r="G1953" s="1686" t="s">
        <v>150</v>
      </c>
      <c r="H1953" s="1687">
        <f>VLOOKUP($A1945,'Result Entry'!$B$9:$FW$108,8,0)</f>
        <v>0.0</v>
      </c>
      <c r="I1953" s="1687"/>
      <c r="J1953" s="1687"/>
      <c r="K1953" s="1687"/>
      <c r="L1953" s="1687"/>
      <c r="M1953" s="1687"/>
      <c r="N1953" s="1688"/>
    </row>
    <row r="1954" spans="8:8" ht="39.75" customHeight="1">
      <c r="A1954" s="1443"/>
      <c r="B1954" s="1483" t="s">
        <v>70</v>
      </c>
      <c r="C1954" s="1683" t="s">
        <v>53</v>
      </c>
      <c r="D1954" s="1684"/>
      <c r="E1954" s="1684"/>
      <c r="F1954" s="1685"/>
      <c r="G1954" s="1686" t="s">
        <v>150</v>
      </c>
      <c r="H1954" s="1687">
        <f>VLOOKUP($A1945,'Result Entry'!$B$9:$FW$108,9,0)</f>
        <v>0.0</v>
      </c>
      <c r="I1954" s="1687"/>
      <c r="J1954" s="1687"/>
      <c r="K1954" s="1687"/>
      <c r="L1954" s="1687"/>
      <c r="M1954" s="1687"/>
      <c r="N1954" s="1688"/>
    </row>
    <row r="1955" spans="8:8" ht="39.75" customHeight="1">
      <c r="A1955" s="1443"/>
      <c r="B1955" s="1483" t="s">
        <v>70</v>
      </c>
      <c r="C1955" s="1683" t="s">
        <v>54</v>
      </c>
      <c r="D1955" s="1684"/>
      <c r="E1955" s="1684"/>
      <c r="F1955" s="1685"/>
      <c r="G1955" s="1686" t="s">
        <v>150</v>
      </c>
      <c r="H1955" s="1689" t="str">
        <f>CONCATENATE('Result Entry'!$G$4,'Result Entry'!$J$4)</f>
        <v>11(A)</v>
      </c>
      <c r="I1955" s="1687"/>
      <c r="J1955" s="1687"/>
      <c r="K1955" s="1687"/>
      <c r="L1955" s="1687"/>
      <c r="M1955" s="1687"/>
      <c r="N1955" s="1688"/>
    </row>
    <row r="1956" spans="8:8" ht="39.75" customHeight="1">
      <c r="A1956" s="1443"/>
      <c r="B1956" s="1483" t="s">
        <v>70</v>
      </c>
      <c r="C1956" s="1690" t="s">
        <v>26</v>
      </c>
      <c r="D1956" s="1691"/>
      <c r="E1956" s="1691"/>
      <c r="F1956" s="1692"/>
      <c r="G1956" s="1693" t="s">
        <v>150</v>
      </c>
      <c r="H1956" s="1694">
        <f>VLOOKUP($A1945,'Result Entry'!$B$9:$FW$108,10,0)</f>
        <v>0.0</v>
      </c>
      <c r="I1956" s="1694"/>
      <c r="J1956" s="1694"/>
      <c r="K1956" s="1694"/>
      <c r="L1956" s="1694"/>
      <c r="M1956" s="1694"/>
      <c r="N1956" s="1695"/>
    </row>
    <row r="1957" spans="8:8" ht="30.0" customHeight="1">
      <c r="A1957" s="1443"/>
      <c r="B1957" s="1503" t="s">
        <v>70</v>
      </c>
      <c r="C1957" s="1696" t="s">
        <v>168</v>
      </c>
      <c r="D1957" s="1697"/>
      <c r="E1957" s="1698" t="s">
        <v>73</v>
      </c>
      <c r="F1957" s="1699" t="s">
        <v>74</v>
      </c>
      <c r="G1957" s="1700" t="s">
        <v>169</v>
      </c>
      <c r="H1957" s="1701" t="s">
        <v>56</v>
      </c>
      <c r="I1957" s="1702"/>
      <c r="J1957" s="1703" t="s">
        <v>85</v>
      </c>
      <c r="K1957" s="1704"/>
      <c r="L1957" s="1705" t="s">
        <v>170</v>
      </c>
      <c r="M1957" s="1706" t="s">
        <v>77</v>
      </c>
      <c r="N1957" s="1707" t="s">
        <v>99</v>
      </c>
    </row>
    <row r="1958" spans="8:8" ht="30.0" customHeight="1">
      <c r="A1958" s="1443"/>
      <c r="B1958" s="1503"/>
      <c r="C1958" s="1708"/>
      <c r="D1958" s="1709"/>
      <c r="E1958" s="1710"/>
      <c r="F1958" s="1711"/>
      <c r="G1958" s="1712"/>
      <c r="H1958" s="1713"/>
      <c r="I1958" s="1714"/>
      <c r="J1958" s="1715"/>
      <c r="K1958" s="1716"/>
      <c r="L1958" s="1717"/>
      <c r="M1958" s="1718"/>
      <c r="N1958" s="1719"/>
    </row>
    <row r="1959" spans="8:8" ht="39.75" customHeight="1">
      <c r="A1959" s="1443"/>
      <c r="B1959" s="1503" t="s">
        <v>70</v>
      </c>
      <c r="C1959" s="1528" t="s">
        <v>57</v>
      </c>
      <c r="D1959" s="1529"/>
      <c r="E1959" s="1720">
        <f>'Result Entry'!$L$7</f>
        <v>10.0</v>
      </c>
      <c r="F1959" s="1721">
        <f>'Result Entry'!$M$7</f>
        <v>10.0</v>
      </c>
      <c r="G1959" s="1722">
        <f t="shared" si="162" ref="G1959:G1964">SUM(E1959:F1959)</f>
        <v>20.0</v>
      </c>
      <c r="H1959" s="1723">
        <f>'Result Entry'!$AU$7</f>
        <v>70.0</v>
      </c>
      <c r="I1959" s="1724"/>
      <c r="J1959" s="1725">
        <f>'Result Entry'!$AY$7</f>
        <v>100.0</v>
      </c>
      <c r="K1959" s="1724"/>
      <c r="L1959" s="1722">
        <f t="shared" si="163" ref="L1959:L1964">SUM(H1959,J1959)</f>
        <v>170.0</v>
      </c>
      <c r="M1959" s="1726">
        <f t="shared" si="164" ref="M1959:M1964">SUM(G1959,L1959)</f>
        <v>190.0</v>
      </c>
      <c r="N1959" s="1727"/>
    </row>
    <row r="1960" spans="8:8" s="1538" ht="54.0" customFormat="1" customHeight="1">
      <c r="A1960" s="1443"/>
      <c r="B1960" s="1539" t="s">
        <v>70</v>
      </c>
      <c r="C1960" s="1540" t="str">
        <f>'Result Entry'!$L$3</f>
        <v>HINDI Comp.</v>
      </c>
      <c r="D1960" s="1541"/>
      <c r="E1960" s="1728">
        <f>IF($J1948="TC",0,IF($J1948="Nso",0,VLOOKUP($A1945,'Result Entry'!$B$9:$FW$108,11,0)))</f>
        <v>0.0</v>
      </c>
      <c r="F1960" s="1729">
        <f>IF($J1948="TC",0,IF($J1948="Nso",0,VLOOKUP($A1945,'Result Entry'!$B$9:$FW$108,12,0)))</f>
        <v>0.0</v>
      </c>
      <c r="G1960" s="1730">
        <f t="shared" si="162"/>
        <v>0.0</v>
      </c>
      <c r="H1960" s="1677">
        <f>IF($J1948="TC",0,IF($J1948="Nso",0,VLOOKUP($A1945,'Result Entry'!$B$9:$FW$108,16,0)))</f>
        <v>0.0</v>
      </c>
      <c r="I1960" s="1731"/>
      <c r="J1960" s="1732">
        <f>IF($J1948="TC",0,IF($J1948="Nso",0,VLOOKUP($A1945,'Result Entry'!$B$9:$FW$108,19,0)))</f>
        <v>0.0</v>
      </c>
      <c r="K1960" s="1731"/>
      <c r="L1960" s="1733">
        <f t="shared" si="163"/>
        <v>0.0</v>
      </c>
      <c r="M1960" s="1734">
        <f t="shared" si="164"/>
        <v>0.0</v>
      </c>
      <c r="N1960" s="1735" t="str">
        <f>IF($J1948="TC",0,IF($J1948="Nso",0,VLOOKUP($A1945,'Result Entry'!$B$9:$FW$108,24,0)))</f>
        <v/>
      </c>
    </row>
    <row r="1961" spans="8:8" s="1538" ht="54.0" customFormat="1" customHeight="1">
      <c r="A1961" s="1443"/>
      <c r="B1961" s="1539" t="s">
        <v>70</v>
      </c>
      <c r="C1961" s="1551" t="str">
        <f>'Result Entry'!$Z$3</f>
        <v>ENGLISH Comp.</v>
      </c>
      <c r="D1961" s="1552"/>
      <c r="E1961" s="1728">
        <f>IF($J1948="TC",0,IF($J1948="Nso",0,VLOOKUP($A1945,'Result Entry'!$B$9:$FW$108,25,0)))</f>
        <v>0.0</v>
      </c>
      <c r="F1961" s="1729">
        <f>IF($J1948="TC",0,IF($J1948="Nso",0,VLOOKUP($A1945,'Result Entry'!$B$9:$FW$108,26,0)))</f>
        <v>0.0</v>
      </c>
      <c r="G1961" s="1736">
        <f t="shared" si="162"/>
        <v>0.0</v>
      </c>
      <c r="H1961" s="1683">
        <f>IF($J1948="TC",0,IF($J1948="Nso",0,VLOOKUP($A1945,'Result Entry'!$B$9:$FW$108,30,0)))</f>
        <v>0.0</v>
      </c>
      <c r="I1961" s="1737"/>
      <c r="J1961" s="1738">
        <f>IF($J1948="TC",0,IF($J1948="Nso",0,VLOOKUP($A1945,'Result Entry'!$B$9:$FW$108,33,0)))</f>
        <v>0.0</v>
      </c>
      <c r="K1961" s="1737"/>
      <c r="L1961" s="1733">
        <f t="shared" si="163"/>
        <v>0.0</v>
      </c>
      <c r="M1961" s="1734">
        <f t="shared" si="164"/>
        <v>0.0</v>
      </c>
      <c r="N1961" s="1735" t="str">
        <f>IF($J1948="TC",0,IF($J1948="Nso",0,VLOOKUP($A1945,'Result Entry'!$B$9:$FW$108,38,0)))</f>
        <v/>
      </c>
    </row>
    <row r="1962" spans="8:8" s="1538" ht="54.0" customFormat="1" customHeight="1">
      <c r="A1962" s="1443"/>
      <c r="B1962" s="1539" t="s">
        <v>70</v>
      </c>
      <c r="C1962" s="1551" t="str">
        <f>'Result Entry'!$AO$3</f>
        <v>PHYSICS</v>
      </c>
      <c r="D1962" s="1552"/>
      <c r="E1962" s="1728">
        <f>IF($J1948="TC",0,IF($J1948="Nso",0,VLOOKUP($A1945,'Result Entry'!$B$9:$FW$108,39,0)))</f>
        <v>0.0</v>
      </c>
      <c r="F1962" s="1729">
        <f>IF($J1948="TC",0,IF($J1948="Nso",0,VLOOKUP($A1945,'Result Entry'!$B$9:$FW$108,40,0)))</f>
        <v>0.0</v>
      </c>
      <c r="G1962" s="1736">
        <f t="shared" si="162"/>
        <v>0.0</v>
      </c>
      <c r="H1962" s="1683">
        <f>IF($J1948="TC",0,IF($J1948="Nso",0,VLOOKUP($A1945,'Result Entry'!$B$9:$FW$108,45,0)))</f>
        <v>0.0</v>
      </c>
      <c r="I1962" s="1737"/>
      <c r="J1962" s="1738">
        <f>IF($J1948="TC",0,IF($J1948="Nso",0,VLOOKUP($A1945,'Result Entry'!$B$9:$FW$108,49,0)))</f>
        <v>0.0</v>
      </c>
      <c r="K1962" s="1737"/>
      <c r="L1962" s="1733">
        <f t="shared" si="163"/>
        <v>0.0</v>
      </c>
      <c r="M1962" s="1734">
        <f t="shared" si="164"/>
        <v>0.0</v>
      </c>
      <c r="N1962" s="1735" t="str">
        <f>IF($J1948="TC",0,IF($J1948="Nso",0,VLOOKUP($A1945,'Result Entry'!$B$9:$FW$108,54,0)))</f>
        <v/>
      </c>
    </row>
    <row r="1963" spans="8:8" s="1538" ht="54.0" customFormat="1" customHeight="1">
      <c r="A1963" s="1443"/>
      <c r="B1963" s="1539" t="s">
        <v>70</v>
      </c>
      <c r="C1963" s="1551" t="str">
        <f>'Result Entry'!$BF$3</f>
        <v>CHEMISTRY</v>
      </c>
      <c r="D1963" s="1552"/>
      <c r="E1963" s="1728" t="str">
        <f>IF($J1948="TC",0,IF($J1948="Nso",0,VLOOKUP($A1945,'Result Entry'!$B$9:$FW$108,55,0)))</f>
        <v/>
      </c>
      <c r="F1963" s="1729">
        <f>IF($J1948="TC",0,IF($J1948="Nso",0,VLOOKUP($A1945,'Result Entry'!$B$9:$FW$108,56,0)))</f>
        <v>0.0</v>
      </c>
      <c r="G1963" s="1736">
        <f t="shared" si="162"/>
        <v>0.0</v>
      </c>
      <c r="H1963" s="1683">
        <f>IF($J1948="TC",0,IF($J1948="Nso",0,VLOOKUP($A1945,'Result Entry'!$B$9:$FW$108,61,0)))</f>
        <v>0.0</v>
      </c>
      <c r="I1963" s="1737"/>
      <c r="J1963" s="1738">
        <f>IF($J1948="TC",0,IF($J1948="Nso",0,VLOOKUP($A1945,'Result Entry'!$B$9:$FW$108,65,0)))</f>
        <v>0.0</v>
      </c>
      <c r="K1963" s="1737"/>
      <c r="L1963" s="1733">
        <f t="shared" si="163"/>
        <v>0.0</v>
      </c>
      <c r="M1963" s="1734">
        <f t="shared" si="164"/>
        <v>0.0</v>
      </c>
      <c r="N1963" s="1735" t="str">
        <f>IF($J1948="TC",0,IF($J1948="Nso",0,VLOOKUP($A1945,'Result Entry'!$B$9:$FW$108,70,0)))</f>
        <v/>
      </c>
    </row>
    <row r="1964" spans="8:8" s="1538" ht="54.0" customFormat="1" customHeight="1">
      <c r="A1964" s="1443"/>
      <c r="B1964" s="1539" t="s">
        <v>70</v>
      </c>
      <c r="C1964" s="1551" t="str">
        <f>'Result Entry'!$BW$3</f>
        <v>BIOLOGY</v>
      </c>
      <c r="D1964" s="1552"/>
      <c r="E1964" s="1739" t="str">
        <f>IF($J1948="TC",0,IF($J1948="Nso",0,VLOOKUP($A1945,'Result Entry'!$B$9:$FW$108,71,0)))</f>
        <v/>
      </c>
      <c r="F1964" s="1740" t="str">
        <f>IF($J1948="TC",0,IF($J1948="Nso",0,VLOOKUP($A1945,'Result Entry'!$B$9:$FW$108,72,0)))</f>
        <v/>
      </c>
      <c r="G1964" s="1741">
        <f t="shared" si="162"/>
        <v>0.0</v>
      </c>
      <c r="H1964" s="1742">
        <f>IF($J1948="TC",0,IF($J1948="Nso",0,VLOOKUP($A1945,'Result Entry'!$B$9:$FW$108,77,0)))</f>
        <v>0.0</v>
      </c>
      <c r="I1964" s="1743"/>
      <c r="J1964" s="1744">
        <f>IF($J1948="TC",0,IF($J1948="Nso",0,VLOOKUP($A1945,'Result Entry'!$B$9:$FW$108,81,0)))</f>
        <v>0.0</v>
      </c>
      <c r="K1964" s="1743"/>
      <c r="L1964" s="1745">
        <f t="shared" si="163"/>
        <v>0.0</v>
      </c>
      <c r="M1964" s="1746">
        <f t="shared" si="164"/>
        <v>0.0</v>
      </c>
      <c r="N1964" s="1735">
        <f>IF($J1948="TC",0,IF($J1948="Nso",0,VLOOKUP($A1945,'Result Entry'!$B$9:$FW$108,86,0)))</f>
        <v>0.0</v>
      </c>
    </row>
    <row r="1965" spans="8:8" ht="39.75" customHeight="1">
      <c r="A1965" s="1443"/>
      <c r="B1965" s="1503" t="s">
        <v>70</v>
      </c>
      <c r="C1965" s="1565" t="s">
        <v>78</v>
      </c>
      <c r="D1965" s="1566"/>
      <c r="E1965" s="1567"/>
      <c r="F1965" s="1747" t="s">
        <v>79</v>
      </c>
      <c r="G1965" s="1748"/>
      <c r="H1965" s="1747" t="s">
        <v>80</v>
      </c>
      <c r="I1965" s="1749"/>
      <c r="J1965" s="1750" t="s">
        <v>42</v>
      </c>
      <c r="K1965" s="1797" t="s">
        <v>92</v>
      </c>
      <c r="L1965" s="1752" t="s">
        <v>40</v>
      </c>
      <c r="M1965" s="1753"/>
      <c r="N1965" s="1754" t="s">
        <v>44</v>
      </c>
    </row>
    <row r="1966" spans="8:8" ht="39.75" customHeight="1">
      <c r="A1966" s="1443"/>
      <c r="B1966" s="1503" t="s">
        <v>70</v>
      </c>
      <c r="C1966" s="1577"/>
      <c r="D1966" s="1578"/>
      <c r="E1966" s="1579"/>
      <c r="F1966" s="1755">
        <f>IF($J1948="TC",0,IF($J1948="Nso",0,VLOOKUP($A1945,'Result Entry'!$B$9:$FW$108,146,0)))</f>
        <v>0.0</v>
      </c>
      <c r="G1966" s="1756"/>
      <c r="H1966" s="1757">
        <f>IF($J1948="TC",0,IF($J1948="Nso",0,VLOOKUP($A1945,'Result Entry'!$B$9:$FW$108,147,0)))</f>
        <v>0.0</v>
      </c>
      <c r="I1966" s="1758"/>
      <c r="J1966" s="1584">
        <f>IF($J1948="TC",0,IF($J1948="Nso",0,VLOOKUP($A1945,'Result Entry'!$B$9:$FW$108,148,0)))</f>
        <v>0.0</v>
      </c>
      <c r="K1966" s="1759" t="str">
        <f>IF($J1948="TC",0,IF($J1948="Nso",0,VLOOKUP($A1945,'Result Entry'!$B$9:$FW$108,149,0)))</f>
        <v/>
      </c>
      <c r="L1966" s="1586">
        <f>IF($J1948="TC",0,IF($J1948="Nso",0,VLOOKUP($A1945,'Result Entry'!$B$9:$FW$108,150,0)))</f>
        <v>0.0</v>
      </c>
      <c r="M1966" s="1587"/>
      <c r="N1966" s="1588">
        <f>IF($J1948="TC",0,IF($J1948="Nso",0,VLOOKUP($A1945,'Result Entry'!$B$9:$FW$108,152,0)))</f>
        <v>0.0</v>
      </c>
    </row>
    <row r="1967" spans="8:8" ht="39.75" customHeight="1">
      <c r="A1967" s="1443"/>
      <c r="B1967" s="1503" t="s">
        <v>70</v>
      </c>
      <c r="C1967" s="1589" t="s">
        <v>59</v>
      </c>
      <c r="D1967" s="1590"/>
      <c r="E1967" s="1590"/>
      <c r="F1967" s="1590"/>
      <c r="G1967" s="1590"/>
      <c r="H1967" s="1591"/>
      <c r="I1967" s="1592" t="s">
        <v>60</v>
      </c>
      <c r="J1967" s="1593"/>
      <c r="K1967" s="1760">
        <f>VLOOKUP($A1945,'Result Entry'!$B$9:$FW$108,143,0)</f>
        <v>0.0</v>
      </c>
      <c r="L1967" s="1761"/>
      <c r="M1967" s="1596" t="s">
        <v>38</v>
      </c>
      <c r="N1967" s="1597"/>
    </row>
    <row r="1968" spans="8:8" ht="39.75" customHeight="1">
      <c r="A1968" s="1443"/>
      <c r="B1968" s="1503" t="s">
        <v>70</v>
      </c>
      <c r="C1968" s="1598" t="s">
        <v>55</v>
      </c>
      <c r="D1968" s="1599"/>
      <c r="E1968" s="1599"/>
      <c r="F1968" s="1600" t="s">
        <v>158</v>
      </c>
      <c r="G1968" s="1601"/>
      <c r="H1968" s="1602" t="s">
        <v>48</v>
      </c>
      <c r="I1968" s="1603" t="s">
        <v>61</v>
      </c>
      <c r="J1968" s="1604"/>
      <c r="K1968" s="1762">
        <f>VLOOKUP($A1945,'Result Entry'!$B$9:$FW$108,144,0)</f>
        <v>0.0</v>
      </c>
      <c r="L1968" s="1763"/>
      <c r="M1968" s="1607">
        <f>VLOOKUP($A1945,'Result Entry'!$B$9:$FW$108,145,0)</f>
        <v>0.0</v>
      </c>
      <c r="N1968" s="1608"/>
    </row>
    <row r="1969" spans="8:8" ht="39.75" customHeight="1">
      <c r="A1969" s="1443"/>
      <c r="B1969" s="1503" t="s">
        <v>70</v>
      </c>
      <c r="C1969" s="1598"/>
      <c r="D1969" s="1599"/>
      <c r="E1969" s="1599"/>
      <c r="F1969" s="1609"/>
      <c r="G1969" s="1610"/>
      <c r="H1969" s="1611" t="s">
        <v>100</v>
      </c>
      <c r="I1969" s="1612" t="s">
        <v>62</v>
      </c>
      <c r="J1969" s="1613"/>
      <c r="K1969" s="1764">
        <f>IF($J1948="TC","Transferred",IF($J1948="Nso","NameSeparated",VLOOKUP($A1945,'Result Entry'!$B$9:$FW$108,153,0)))</f>
        <v>0.0</v>
      </c>
      <c r="L1969" s="1764"/>
      <c r="M1969" s="1764"/>
      <c r="N1969" s="1765"/>
    </row>
    <row r="1970" spans="8:8" ht="39.75" customHeight="1">
      <c r="A1970" s="1443"/>
      <c r="B1970" s="1503" t="s">
        <v>70</v>
      </c>
      <c r="C1970" s="1766" t="str">
        <f>'Result Entry'!$DU$3</f>
        <v>Foundation Of Information Tech.</v>
      </c>
      <c r="D1970" s="1767"/>
      <c r="E1970" s="1768"/>
      <c r="F1970" s="1769" t="str">
        <f>IF($J1948="TC",0,IF($J1948="Nso",0,VLOOKUP($A1945,'Result Entry'!$B$9:$GS$108,170,0)))</f>
        <v/>
      </c>
      <c r="G1970" s="1769"/>
      <c r="H1970" s="1770">
        <f>IF($J1948="TC",0,IF($J1948="Nso",0,VLOOKUP($A1945,'Result Entry'!$B$9:$GS$108,112,0)))</f>
        <v>0.0</v>
      </c>
      <c r="I1970" s="1621" t="s">
        <v>72</v>
      </c>
      <c r="J1970" s="1622"/>
      <c r="K1970" s="1771">
        <f>'Result Entry'!$T$2</f>
        <v>45041.0</v>
      </c>
      <c r="L1970" s="1772"/>
      <c r="M1970" s="1772"/>
      <c r="N1970" s="1773"/>
    </row>
    <row r="1971" spans="8:8" ht="39.75" customHeight="1">
      <c r="A1971" s="1443"/>
      <c r="B1971" s="1503" t="s">
        <v>70</v>
      </c>
      <c r="C1971" s="1774" t="str">
        <f>'Result Entry'!$EI$3</f>
        <v>G.I.A.I.-II</v>
      </c>
      <c r="D1971" s="1775"/>
      <c r="E1971" s="1776"/>
      <c r="F1971" s="1769" t="str">
        <f>IF($J1948="TC",0,IF($J1948="Nso",0,VLOOKUP($A1945,'Result Entry'!$B$9:$GS$108,174,0)))</f>
        <v/>
      </c>
      <c r="G1971" s="1769"/>
      <c r="H1971" s="1770">
        <f>IF($J1948="TC",0,IF($J1948="Nso",0,VLOOKUP($A1945,'Result Entry'!$B$9:$GS$108,124,0)))</f>
        <v>0.0</v>
      </c>
      <c r="I1971" s="1626"/>
      <c r="J1971" s="1627"/>
      <c r="K1971" s="1627"/>
      <c r="L1971" s="1627"/>
      <c r="M1971" s="1627"/>
      <c r="N1971" s="1628"/>
    </row>
    <row r="1972" spans="8:8" ht="39.75" customHeight="1">
      <c r="A1972" s="1443"/>
      <c r="B1972" s="1503" t="s">
        <v>70</v>
      </c>
      <c r="C1972" s="1774" t="str">
        <f>'Result Entry'!$EU$3</f>
        <v>SOC.SER.PLAN</v>
      </c>
      <c r="D1972" s="1775"/>
      <c r="E1972" s="1776"/>
      <c r="F1972" s="1769">
        <f>IF($J1948="TC",0,IF($J1948="Nso",0,VLOOKUP($A1945,'Result Entry'!$B$9:$HS$108,178,0)))</f>
        <v>0.0</v>
      </c>
      <c r="G1972" s="1769"/>
      <c r="H1972" s="1770">
        <f>IF($J1948="TC",0,IF($J1948="Nso",0,VLOOKUP($A1945,'Result Entry'!$B$9:$GS$108,136,0)))</f>
        <v>0.0</v>
      </c>
      <c r="I1972" s="1629" t="s">
        <v>175</v>
      </c>
      <c r="J1972" s="1630"/>
      <c r="K1972" s="1798"/>
      <c r="L1972" s="1799"/>
      <c r="M1972" s="1799"/>
      <c r="N1972" s="1800"/>
    </row>
    <row r="1973" spans="8:8" ht="39.75" customHeight="1">
      <c r="A1973" s="1443"/>
      <c r="B1973" s="1503" t="s">
        <v>70</v>
      </c>
      <c r="C1973" s="1774" t="str">
        <f>'Result Entry'!$FG$3</f>
        <v>Jeewan Kaushal</v>
      </c>
      <c r="D1973" s="1775"/>
      <c r="E1973" s="1776"/>
      <c r="F1973" s="1769" t="str">
        <f>IF($J1948="TC",0,IF($J1948="Nso",0,VLOOKUP($A1945,'Result Entry'!$B$9:$HS$108,182,0)))</f>
        <v/>
      </c>
      <c r="G1973" s="1769"/>
      <c r="H1973" s="1770">
        <f>IF($J1948="TC",0,IF($J1948="Nso",0,VLOOKUP($A1945,'Result Entry'!$B$9:$HS$108,136,0)))</f>
        <v>0.0</v>
      </c>
      <c r="I1973" s="1629" t="s">
        <v>149</v>
      </c>
      <c r="J1973" s="1630"/>
      <c r="K1973" s="1630"/>
      <c r="L1973" s="1630"/>
      <c r="M1973" s="1630"/>
      <c r="N1973" s="1634"/>
    </row>
    <row r="1974" spans="8:8" ht="39.75" customHeight="1">
      <c r="A1974" s="1443"/>
      <c r="B1974" s="1483" t="s">
        <v>70</v>
      </c>
      <c r="C1974" s="1777" t="s">
        <v>181</v>
      </c>
      <c r="D1974" s="1778"/>
      <c r="E1974" s="1779"/>
      <c r="F1974" s="1780" t="s">
        <v>182</v>
      </c>
      <c r="G1974" s="1781"/>
      <c r="H1974" s="1782" t="s">
        <v>31</v>
      </c>
      <c r="I1974" s="1629" t="s">
        <v>176</v>
      </c>
      <c r="J1974" s="1630"/>
      <c r="K1974" s="1630"/>
      <c r="L1974" s="1630"/>
      <c r="M1974" s="1630"/>
      <c r="N1974" s="1634"/>
    </row>
    <row r="1975" spans="8:8" ht="39.75" customHeight="1">
      <c r="A1975" s="1443"/>
      <c r="B1975" s="1483" t="s">
        <v>70</v>
      </c>
      <c r="C1975" s="1783"/>
      <c r="D1975" s="1784"/>
      <c r="E1975" s="1785"/>
      <c r="F1975" s="1786" t="s">
        <v>183</v>
      </c>
      <c r="G1975" s="1787"/>
      <c r="H1975" s="1788" t="s">
        <v>180</v>
      </c>
      <c r="I1975" s="1647" t="s">
        <v>68</v>
      </c>
      <c r="J1975" s="1648"/>
      <c r="K1975" s="1648"/>
      <c r="L1975" s="1648"/>
      <c r="M1975" s="1648"/>
      <c r="N1975" s="1649"/>
    </row>
    <row r="1976" spans="8:8" ht="39.75" customHeight="1">
      <c r="A1976" s="1443"/>
      <c r="B1976" s="1483" t="s">
        <v>70</v>
      </c>
      <c r="C1976" s="1783"/>
      <c r="D1976" s="1784"/>
      <c r="E1976" s="1785"/>
      <c r="F1976" s="1786" t="s">
        <v>186</v>
      </c>
      <c r="G1976" s="1787"/>
      <c r="H1976" s="1788" t="s">
        <v>63</v>
      </c>
      <c r="I1976" s="1650"/>
      <c r="J1976" s="1651"/>
      <c r="K1976" s="1651"/>
      <c r="L1976" s="1651"/>
      <c r="M1976" s="1651"/>
      <c r="N1976" s="1652"/>
    </row>
    <row r="1977" spans="8:8" ht="39.75" customHeight="1">
      <c r="A1977" s="1443"/>
      <c r="B1977" s="1483" t="s">
        <v>70</v>
      </c>
      <c r="C1977" s="1783"/>
      <c r="D1977" s="1784"/>
      <c r="E1977" s="1785"/>
      <c r="F1977" s="1786" t="s">
        <v>187</v>
      </c>
      <c r="G1977" s="1787"/>
      <c r="H1977" s="1788" t="s">
        <v>64</v>
      </c>
      <c r="I1977" s="1650"/>
      <c r="J1977" s="1651"/>
      <c r="K1977" s="1651"/>
      <c r="L1977" s="1651"/>
      <c r="M1977" s="1651"/>
      <c r="N1977" s="1652"/>
    </row>
    <row r="1978" spans="8:8" ht="39.75" customHeight="1">
      <c r="A1978" s="1443"/>
      <c r="B1978" s="1483" t="s">
        <v>70</v>
      </c>
      <c r="C1978" s="1783"/>
      <c r="D1978" s="1784"/>
      <c r="E1978" s="1785"/>
      <c r="F1978" s="1786" t="s">
        <v>184</v>
      </c>
      <c r="G1978" s="1787"/>
      <c r="H1978" s="1788" t="s">
        <v>66</v>
      </c>
      <c r="I1978" s="1653" t="s">
        <v>81</v>
      </c>
      <c r="J1978" s="1654"/>
      <c r="K1978" s="1654"/>
      <c r="L1978" s="1654"/>
      <c r="M1978" s="1654"/>
      <c r="N1978" s="1655"/>
    </row>
    <row r="1979" spans="8:8" ht="39.75" customHeight="1">
      <c r="A1979" s="1443"/>
      <c r="B1979" s="1656" t="s">
        <v>70</v>
      </c>
      <c r="C1979" s="1789"/>
      <c r="D1979" s="1790"/>
      <c r="E1979" s="1791"/>
      <c r="F1979" s="1792" t="s">
        <v>185</v>
      </c>
      <c r="G1979" s="1793"/>
      <c r="H1979" s="1794" t="s">
        <v>65</v>
      </c>
      <c r="I1979" s="1663"/>
      <c r="J1979" s="1664"/>
      <c r="K1979" s="1664"/>
      <c r="L1979" s="1664"/>
      <c r="M1979" s="1664"/>
      <c r="N1979" s="1665"/>
    </row>
    <row r="1980" spans="8:8" s="927" ht="123.75" customFormat="1" customHeight="1">
      <c r="A1980" s="1439"/>
      <c r="B1980" s="1795"/>
      <c r="C1980" s="1796"/>
      <c r="D1980" s="1796"/>
      <c r="E1980" s="1796"/>
      <c r="F1980" s="1796"/>
      <c r="G1980" s="1796"/>
      <c r="H1980" s="1796"/>
      <c r="I1980" s="1796"/>
      <c r="J1980" s="1796"/>
      <c r="K1980" s="1796"/>
      <c r="L1980" s="1796"/>
      <c r="M1980" s="1796"/>
      <c r="N1980" s="1796"/>
    </row>
    <row r="1981" spans="8:8" ht="24.75" customHeight="1">
      <c r="A1981" s="1441">
        <f>A1945+1</f>
        <v>56.0</v>
      </c>
      <c r="B1981" s="1442" t="s">
        <v>51</v>
      </c>
      <c r="C1981" s="1442"/>
      <c r="D1981" s="1442"/>
      <c r="E1981" s="1442"/>
      <c r="F1981" s="1442"/>
      <c r="G1981" s="1442"/>
      <c r="H1981" s="1442"/>
      <c r="I1981" s="1442"/>
      <c r="J1981" s="1442"/>
      <c r="K1981" s="1442"/>
      <c r="L1981" s="1442"/>
      <c r="M1981" s="1442"/>
      <c r="N1981" s="1442"/>
    </row>
    <row r="1982" spans="8:8" ht="62.25" customHeight="1">
      <c r="A1982" s="1443"/>
      <c r="B1982" s="1444"/>
      <c r="C1982" s="1445"/>
      <c r="D1982" s="1671" t="str">
        <f>Master!$E$8</f>
        <v>Govt. Sr. Secondary School </v>
      </c>
      <c r="E1982" s="1672"/>
      <c r="F1982" s="1672"/>
      <c r="G1982" s="1672"/>
      <c r="H1982" s="1672"/>
      <c r="I1982" s="1672"/>
      <c r="J1982" s="1672"/>
      <c r="K1982" s="1672"/>
      <c r="L1982" s="1672"/>
      <c r="M1982" s="1672"/>
      <c r="N1982" s="1673"/>
    </row>
    <row r="1983" spans="8:8" ht="33.0" customHeight="1">
      <c r="A1983" s="1443"/>
      <c r="B1983" s="1449"/>
      <c r="C1983" s="1450"/>
      <c r="D1983" s="1451" t="str">
        <f>Master!$E$11</f>
        <v>P.S.-Bapini (Jodhpur)</v>
      </c>
      <c r="E1983" s="1452"/>
      <c r="F1983" s="1452"/>
      <c r="G1983" s="1452"/>
      <c r="H1983" s="1452"/>
      <c r="I1983" s="1452"/>
      <c r="J1983" s="1452"/>
      <c r="K1983" s="1452"/>
      <c r="L1983" s="1452"/>
      <c r="M1983" s="1452"/>
      <c r="N1983" s="1453"/>
    </row>
    <row r="1984" spans="8:8" ht="30.0" customHeight="1">
      <c r="A1984" s="1443"/>
      <c r="B1984" s="1454"/>
      <c r="C1984" s="1455" t="s">
        <v>151</v>
      </c>
      <c r="D1984" s="1456"/>
      <c r="E1984" s="1456"/>
      <c r="F1984" s="1456"/>
      <c r="G1984" s="1457"/>
      <c r="H1984" s="1458" t="s">
        <v>128</v>
      </c>
      <c r="I1984" s="1458"/>
      <c r="J1984" s="1674">
        <f>VLOOKUP(A1981,'Result Entry'!$B$6:$K$108,6,0)</f>
        <v>0.0</v>
      </c>
      <c r="K1984" s="1460" t="s">
        <v>69</v>
      </c>
      <c r="L1984" s="1461"/>
      <c r="M1984" s="1462">
        <f>Master!$E$14</f>
        <v>8.151106901E9</v>
      </c>
      <c r="N1984" s="1463"/>
    </row>
    <row r="1985" spans="8:8" ht="30.0" customHeight="1">
      <c r="A1985" s="1443"/>
      <c r="B1985" s="1464"/>
      <c r="C1985" s="1465"/>
      <c r="D1985" s="1466"/>
      <c r="E1985" s="1466"/>
      <c r="F1985" s="1466"/>
      <c r="G1985" s="1467"/>
      <c r="H1985" s="1468"/>
      <c r="I1985" s="1468"/>
      <c r="J1985" s="1675"/>
      <c r="K1985" s="1470" t="s">
        <v>67</v>
      </c>
      <c r="L1985" s="1471"/>
      <c r="M1985" s="1472"/>
      <c r="N1985" s="1473"/>
      <c r="O1985" s="23" t="s">
        <v>157</v>
      </c>
    </row>
    <row r="1986" spans="8:8" ht="30.0" customHeight="1">
      <c r="A1986" s="1443"/>
      <c r="B1986" s="1464"/>
      <c r="C1986" s="1474"/>
      <c r="D1986" s="1475"/>
      <c r="E1986" s="1475"/>
      <c r="F1986" s="1475"/>
      <c r="G1986" s="1476"/>
      <c r="H1986" s="1477"/>
      <c r="I1986" s="1477"/>
      <c r="J1986" s="1676"/>
      <c r="K1986" s="1479" t="s">
        <v>52</v>
      </c>
      <c r="L1986" s="1480"/>
      <c r="M1986" s="1481" t="str">
        <f>Master!$E$6</f>
        <v>2022-23</v>
      </c>
      <c r="N1986" s="1482"/>
    </row>
    <row r="1987" spans="8:8" ht="39.75" customHeight="1">
      <c r="A1987" s="1443"/>
      <c r="B1987" s="1483" t="s">
        <v>70</v>
      </c>
      <c r="C1987" s="1677" t="s">
        <v>21</v>
      </c>
      <c r="D1987" s="1678"/>
      <c r="E1987" s="1678"/>
      <c r="F1987" s="1679"/>
      <c r="G1987" s="1680" t="s">
        <v>150</v>
      </c>
      <c r="H1987" s="1681">
        <f>VLOOKUP($A1981,'Result Entry'!$B$9:$FW$108,4,0)</f>
        <v>0.0</v>
      </c>
      <c r="I1987" s="1681"/>
      <c r="J1987" s="1681"/>
      <c r="K1987" s="1681"/>
      <c r="L1987" s="1681"/>
      <c r="M1987" s="1681"/>
      <c r="N1987" s="1682"/>
    </row>
    <row r="1988" spans="8:8" ht="39.75" customHeight="1">
      <c r="A1988" s="1443"/>
      <c r="B1988" s="1483" t="s">
        <v>70</v>
      </c>
      <c r="C1988" s="1683" t="s">
        <v>23</v>
      </c>
      <c r="D1988" s="1684"/>
      <c r="E1988" s="1684"/>
      <c r="F1988" s="1685"/>
      <c r="G1988" s="1686" t="s">
        <v>150</v>
      </c>
      <c r="H1988" s="1687">
        <f>VLOOKUP($A1981,'Result Entry'!$B$9:$FW$108,7,0)</f>
        <v>0.0</v>
      </c>
      <c r="I1988" s="1687"/>
      <c r="J1988" s="1687"/>
      <c r="K1988" s="1687"/>
      <c r="L1988" s="1687"/>
      <c r="M1988" s="1687"/>
      <c r="N1988" s="1688"/>
    </row>
    <row r="1989" spans="8:8" ht="39.75" customHeight="1">
      <c r="A1989" s="1443"/>
      <c r="B1989" s="1483" t="s">
        <v>70</v>
      </c>
      <c r="C1989" s="1683" t="s">
        <v>24</v>
      </c>
      <c r="D1989" s="1684"/>
      <c r="E1989" s="1684"/>
      <c r="F1989" s="1685"/>
      <c r="G1989" s="1686" t="s">
        <v>150</v>
      </c>
      <c r="H1989" s="1687">
        <f>VLOOKUP($A1981,'Result Entry'!$B$9:$FW$108,8,0)</f>
        <v>0.0</v>
      </c>
      <c r="I1989" s="1687"/>
      <c r="J1989" s="1687"/>
      <c r="K1989" s="1687"/>
      <c r="L1989" s="1687"/>
      <c r="M1989" s="1687"/>
      <c r="N1989" s="1688"/>
    </row>
    <row r="1990" spans="8:8" ht="39.75" customHeight="1">
      <c r="A1990" s="1443"/>
      <c r="B1990" s="1483" t="s">
        <v>70</v>
      </c>
      <c r="C1990" s="1683" t="s">
        <v>53</v>
      </c>
      <c r="D1990" s="1684"/>
      <c r="E1990" s="1684"/>
      <c r="F1990" s="1685"/>
      <c r="G1990" s="1686" t="s">
        <v>150</v>
      </c>
      <c r="H1990" s="1687">
        <f>VLOOKUP($A1981,'Result Entry'!$B$9:$FW$108,9,0)</f>
        <v>0.0</v>
      </c>
      <c r="I1990" s="1687"/>
      <c r="J1990" s="1687"/>
      <c r="K1990" s="1687"/>
      <c r="L1990" s="1687"/>
      <c r="M1990" s="1687"/>
      <c r="N1990" s="1688"/>
    </row>
    <row r="1991" spans="8:8" ht="39.75" customHeight="1">
      <c r="A1991" s="1443"/>
      <c r="B1991" s="1483" t="s">
        <v>70</v>
      </c>
      <c r="C1991" s="1683" t="s">
        <v>54</v>
      </c>
      <c r="D1991" s="1684"/>
      <c r="E1991" s="1684"/>
      <c r="F1991" s="1685"/>
      <c r="G1991" s="1686" t="s">
        <v>150</v>
      </c>
      <c r="H1991" s="1689" t="str">
        <f>CONCATENATE('Result Entry'!$G$4,'Result Entry'!$J$4)</f>
        <v>11(A)</v>
      </c>
      <c r="I1991" s="1687"/>
      <c r="J1991" s="1687"/>
      <c r="K1991" s="1687"/>
      <c r="L1991" s="1687"/>
      <c r="M1991" s="1687"/>
      <c r="N1991" s="1688"/>
    </row>
    <row r="1992" spans="8:8" ht="39.75" customHeight="1">
      <c r="A1992" s="1443"/>
      <c r="B1992" s="1483" t="s">
        <v>70</v>
      </c>
      <c r="C1992" s="1690" t="s">
        <v>26</v>
      </c>
      <c r="D1992" s="1691"/>
      <c r="E1992" s="1691"/>
      <c r="F1992" s="1692"/>
      <c r="G1992" s="1693" t="s">
        <v>150</v>
      </c>
      <c r="H1992" s="1694">
        <f>VLOOKUP($A1981,'Result Entry'!$B$9:$FW$108,10,0)</f>
        <v>0.0</v>
      </c>
      <c r="I1992" s="1694"/>
      <c r="J1992" s="1694"/>
      <c r="K1992" s="1694"/>
      <c r="L1992" s="1694"/>
      <c r="M1992" s="1694"/>
      <c r="N1992" s="1695"/>
    </row>
    <row r="1993" spans="8:8" ht="30.0" customHeight="1">
      <c r="A1993" s="1443"/>
      <c r="B1993" s="1503" t="s">
        <v>70</v>
      </c>
      <c r="C1993" s="1696" t="s">
        <v>168</v>
      </c>
      <c r="D1993" s="1697"/>
      <c r="E1993" s="1698" t="s">
        <v>73</v>
      </c>
      <c r="F1993" s="1699" t="s">
        <v>74</v>
      </c>
      <c r="G1993" s="1700" t="s">
        <v>169</v>
      </c>
      <c r="H1993" s="1701" t="s">
        <v>56</v>
      </c>
      <c r="I1993" s="1702"/>
      <c r="J1993" s="1703" t="s">
        <v>85</v>
      </c>
      <c r="K1993" s="1704"/>
      <c r="L1993" s="1705" t="s">
        <v>170</v>
      </c>
      <c r="M1993" s="1706" t="s">
        <v>77</v>
      </c>
      <c r="N1993" s="1707" t="s">
        <v>99</v>
      </c>
    </row>
    <row r="1994" spans="8:8" ht="30.0" customHeight="1">
      <c r="A1994" s="1443"/>
      <c r="B1994" s="1503"/>
      <c r="C1994" s="1708"/>
      <c r="D1994" s="1709"/>
      <c r="E1994" s="1710"/>
      <c r="F1994" s="1711"/>
      <c r="G1994" s="1712"/>
      <c r="H1994" s="1713"/>
      <c r="I1994" s="1714"/>
      <c r="J1994" s="1715"/>
      <c r="K1994" s="1716"/>
      <c r="L1994" s="1717"/>
      <c r="M1994" s="1718"/>
      <c r="N1994" s="1719"/>
    </row>
    <row r="1995" spans="8:8" ht="39.75" customHeight="1">
      <c r="A1995" s="1443"/>
      <c r="B1995" s="1503" t="s">
        <v>70</v>
      </c>
      <c r="C1995" s="1528" t="s">
        <v>57</v>
      </c>
      <c r="D1995" s="1529"/>
      <c r="E1995" s="1720">
        <f>'Result Entry'!$L$7</f>
        <v>10.0</v>
      </c>
      <c r="F1995" s="1721">
        <f>'Result Entry'!$M$7</f>
        <v>10.0</v>
      </c>
      <c r="G1995" s="1722">
        <f t="shared" si="165" ref="G1995:G2000">SUM(E1995:F1995)</f>
        <v>20.0</v>
      </c>
      <c r="H1995" s="1723">
        <f>'Result Entry'!$AU$7</f>
        <v>70.0</v>
      </c>
      <c r="I1995" s="1724"/>
      <c r="J1995" s="1725">
        <f>'Result Entry'!$AY$7</f>
        <v>100.0</v>
      </c>
      <c r="K1995" s="1724"/>
      <c r="L1995" s="1722">
        <f t="shared" si="166" ref="L1995:L2000">SUM(H1995,J1995)</f>
        <v>170.0</v>
      </c>
      <c r="M1995" s="1726">
        <f t="shared" si="167" ref="M1995:M2000">SUM(G1995,L1995)</f>
        <v>190.0</v>
      </c>
      <c r="N1995" s="1727"/>
    </row>
    <row r="1996" spans="8:8" s="1538" ht="54.0" customFormat="1" customHeight="1">
      <c r="A1996" s="1443"/>
      <c r="B1996" s="1539" t="s">
        <v>70</v>
      </c>
      <c r="C1996" s="1540" t="str">
        <f>'Result Entry'!$L$3</f>
        <v>HINDI Comp.</v>
      </c>
      <c r="D1996" s="1541"/>
      <c r="E1996" s="1728">
        <f>IF($J1984="TC",0,IF($J1984="Nso",0,VLOOKUP($A1981,'Result Entry'!$B$9:$FW$108,11,0)))</f>
        <v>0.0</v>
      </c>
      <c r="F1996" s="1729">
        <f>IF($J1984="TC",0,IF($J1984="Nso",0,VLOOKUP($A1981,'Result Entry'!$B$9:$FW$108,12,0)))</f>
        <v>0.0</v>
      </c>
      <c r="G1996" s="1730">
        <f t="shared" si="165"/>
        <v>0.0</v>
      </c>
      <c r="H1996" s="1677">
        <f>IF($J1984="TC",0,IF($J1984="Nso",0,VLOOKUP($A1981,'Result Entry'!$B$9:$FW$108,16,0)))</f>
        <v>0.0</v>
      </c>
      <c r="I1996" s="1731"/>
      <c r="J1996" s="1732">
        <f>IF($J1984="TC",0,IF($J1984="Nso",0,VLOOKUP($A1981,'Result Entry'!$B$9:$FW$108,19,0)))</f>
        <v>0.0</v>
      </c>
      <c r="K1996" s="1731"/>
      <c r="L1996" s="1733">
        <f t="shared" si="166"/>
        <v>0.0</v>
      </c>
      <c r="M1996" s="1734">
        <f t="shared" si="167"/>
        <v>0.0</v>
      </c>
      <c r="N1996" s="1735" t="str">
        <f>IF($J1984="TC",0,IF($J1984="Nso",0,VLOOKUP($A1981,'Result Entry'!$B$9:$FW$108,24,0)))</f>
        <v/>
      </c>
    </row>
    <row r="1997" spans="8:8" s="1538" ht="54.0" customFormat="1" customHeight="1">
      <c r="A1997" s="1443"/>
      <c r="B1997" s="1539" t="s">
        <v>70</v>
      </c>
      <c r="C1997" s="1551" t="str">
        <f>'Result Entry'!$Z$3</f>
        <v>ENGLISH Comp.</v>
      </c>
      <c r="D1997" s="1552"/>
      <c r="E1997" s="1728">
        <f>IF($J1984="TC",0,IF($J1984="Nso",0,VLOOKUP($A1981,'Result Entry'!$B$9:$FW$108,25,0)))</f>
        <v>0.0</v>
      </c>
      <c r="F1997" s="1729">
        <f>IF($J1984="TC",0,IF($J1984="Nso",0,VLOOKUP($A1981,'Result Entry'!$B$9:$FW$108,26,0)))</f>
        <v>0.0</v>
      </c>
      <c r="G1997" s="1736">
        <f t="shared" si="165"/>
        <v>0.0</v>
      </c>
      <c r="H1997" s="1683">
        <f>IF($J1984="TC",0,IF($J1984="Nso",0,VLOOKUP($A1981,'Result Entry'!$B$9:$FW$108,30,0)))</f>
        <v>0.0</v>
      </c>
      <c r="I1997" s="1737"/>
      <c r="J1997" s="1738">
        <f>IF($J1984="TC",0,IF($J1984="Nso",0,VLOOKUP($A1981,'Result Entry'!$B$9:$FW$108,33,0)))</f>
        <v>0.0</v>
      </c>
      <c r="K1997" s="1737"/>
      <c r="L1997" s="1733">
        <f t="shared" si="166"/>
        <v>0.0</v>
      </c>
      <c r="M1997" s="1734">
        <f t="shared" si="167"/>
        <v>0.0</v>
      </c>
      <c r="N1997" s="1735" t="str">
        <f>IF($J1984="TC",0,IF($J1984="Nso",0,VLOOKUP($A1981,'Result Entry'!$B$9:$FW$108,38,0)))</f>
        <v/>
      </c>
    </row>
    <row r="1998" spans="8:8" s="1538" ht="54.0" customFormat="1" customHeight="1">
      <c r="A1998" s="1443"/>
      <c r="B1998" s="1539" t="s">
        <v>70</v>
      </c>
      <c r="C1998" s="1551" t="str">
        <f>'Result Entry'!$AO$3</f>
        <v>PHYSICS</v>
      </c>
      <c r="D1998" s="1552"/>
      <c r="E1998" s="1728">
        <f>IF($J1984="TC",0,IF($J1984="Nso",0,VLOOKUP($A1981,'Result Entry'!$B$9:$FW$108,39,0)))</f>
        <v>0.0</v>
      </c>
      <c r="F1998" s="1729">
        <f>IF($J1984="TC",0,IF($J1984="Nso",0,VLOOKUP($A1981,'Result Entry'!$B$9:$FW$108,40,0)))</f>
        <v>0.0</v>
      </c>
      <c r="G1998" s="1736">
        <f t="shared" si="165"/>
        <v>0.0</v>
      </c>
      <c r="H1998" s="1683">
        <f>IF($J1984="TC",0,IF($J1984="Nso",0,VLOOKUP($A1981,'Result Entry'!$B$9:$FW$108,45,0)))</f>
        <v>0.0</v>
      </c>
      <c r="I1998" s="1737"/>
      <c r="J1998" s="1738">
        <f>IF($J1984="TC",0,IF($J1984="Nso",0,VLOOKUP($A1981,'Result Entry'!$B$9:$FW$108,49,0)))</f>
        <v>0.0</v>
      </c>
      <c r="K1998" s="1737"/>
      <c r="L1998" s="1733">
        <f t="shared" si="166"/>
        <v>0.0</v>
      </c>
      <c r="M1998" s="1734">
        <f t="shared" si="167"/>
        <v>0.0</v>
      </c>
      <c r="N1998" s="1735" t="str">
        <f>IF($J1984="TC",0,IF($J1984="Nso",0,VLOOKUP($A1981,'Result Entry'!$B$9:$FW$108,54,0)))</f>
        <v/>
      </c>
    </row>
    <row r="1999" spans="8:8" s="1538" ht="54.0" customFormat="1" customHeight="1">
      <c r="A1999" s="1443"/>
      <c r="B1999" s="1539" t="s">
        <v>70</v>
      </c>
      <c r="C1999" s="1551" t="str">
        <f>'Result Entry'!$BF$3</f>
        <v>CHEMISTRY</v>
      </c>
      <c r="D1999" s="1552"/>
      <c r="E1999" s="1728" t="str">
        <f>IF($J1984="TC",0,IF($J1984="Nso",0,VLOOKUP($A1981,'Result Entry'!$B$9:$FW$108,55,0)))</f>
        <v/>
      </c>
      <c r="F1999" s="1729">
        <f>IF($J1984="TC",0,IF($J1984="Nso",0,VLOOKUP($A1981,'Result Entry'!$B$9:$FW$108,56,0)))</f>
        <v>0.0</v>
      </c>
      <c r="G1999" s="1736">
        <f t="shared" si="165"/>
        <v>0.0</v>
      </c>
      <c r="H1999" s="1683">
        <f>IF($J1984="TC",0,IF($J1984="Nso",0,VLOOKUP($A1981,'Result Entry'!$B$9:$FW$108,61,0)))</f>
        <v>0.0</v>
      </c>
      <c r="I1999" s="1737"/>
      <c r="J1999" s="1738">
        <f>IF($J1984="TC",0,IF($J1984="Nso",0,VLOOKUP($A1981,'Result Entry'!$B$9:$FW$108,65,0)))</f>
        <v>0.0</v>
      </c>
      <c r="K1999" s="1737"/>
      <c r="L1999" s="1733">
        <f t="shared" si="166"/>
        <v>0.0</v>
      </c>
      <c r="M1999" s="1734">
        <f t="shared" si="167"/>
        <v>0.0</v>
      </c>
      <c r="N1999" s="1735" t="str">
        <f>IF($J1984="TC",0,IF($J1984="Nso",0,VLOOKUP($A1981,'Result Entry'!$B$9:$FW$108,70,0)))</f>
        <v/>
      </c>
    </row>
    <row r="2000" spans="8:8" s="1538" ht="54.0" customFormat="1" customHeight="1">
      <c r="A2000" s="1443"/>
      <c r="B2000" s="1539" t="s">
        <v>70</v>
      </c>
      <c r="C2000" s="1551" t="str">
        <f>'Result Entry'!$BW$3</f>
        <v>BIOLOGY</v>
      </c>
      <c r="D2000" s="1552"/>
      <c r="E2000" s="1739" t="str">
        <f>IF($J1984="TC",0,IF($J1984="Nso",0,VLOOKUP($A1981,'Result Entry'!$B$9:$FW$108,71,0)))</f>
        <v/>
      </c>
      <c r="F2000" s="1740" t="str">
        <f>IF($J1984="TC",0,IF($J1984="Nso",0,VLOOKUP($A1981,'Result Entry'!$B$9:$FW$108,72,0)))</f>
        <v/>
      </c>
      <c r="G2000" s="1741">
        <f t="shared" si="165"/>
        <v>0.0</v>
      </c>
      <c r="H2000" s="1742">
        <f>IF($J1984="TC",0,IF($J1984="Nso",0,VLOOKUP($A1981,'Result Entry'!$B$9:$FW$108,77,0)))</f>
        <v>0.0</v>
      </c>
      <c r="I2000" s="1743"/>
      <c r="J2000" s="1744">
        <f>IF($J1984="TC",0,IF($J1984="Nso",0,VLOOKUP($A1981,'Result Entry'!$B$9:$FW$108,81,0)))</f>
        <v>0.0</v>
      </c>
      <c r="K2000" s="1743"/>
      <c r="L2000" s="1745">
        <f t="shared" si="166"/>
        <v>0.0</v>
      </c>
      <c r="M2000" s="1746">
        <f t="shared" si="167"/>
        <v>0.0</v>
      </c>
      <c r="N2000" s="1735">
        <f>IF($J1984="TC",0,IF($J1984="Nso",0,VLOOKUP($A1981,'Result Entry'!$B$9:$FW$108,86,0)))</f>
        <v>0.0</v>
      </c>
    </row>
    <row r="2001" spans="8:8" ht="39.75" customHeight="1">
      <c r="A2001" s="1443"/>
      <c r="B2001" s="1503" t="s">
        <v>70</v>
      </c>
      <c r="C2001" s="1565" t="s">
        <v>78</v>
      </c>
      <c r="D2001" s="1566"/>
      <c r="E2001" s="1567"/>
      <c r="F2001" s="1747" t="s">
        <v>79</v>
      </c>
      <c r="G2001" s="1748"/>
      <c r="H2001" s="1747" t="s">
        <v>80</v>
      </c>
      <c r="I2001" s="1749"/>
      <c r="J2001" s="1750" t="s">
        <v>42</v>
      </c>
      <c r="K2001" s="1797" t="s">
        <v>92</v>
      </c>
      <c r="L2001" s="1752" t="s">
        <v>40</v>
      </c>
      <c r="M2001" s="1753"/>
      <c r="N2001" s="1754" t="s">
        <v>44</v>
      </c>
    </row>
    <row r="2002" spans="8:8" ht="39.75" customHeight="1">
      <c r="A2002" s="1443"/>
      <c r="B2002" s="1503" t="s">
        <v>70</v>
      </c>
      <c r="C2002" s="1577"/>
      <c r="D2002" s="1578"/>
      <c r="E2002" s="1579"/>
      <c r="F2002" s="1755">
        <f>IF($J1984="TC",0,IF($J1984="Nso",0,VLOOKUP($A1981,'Result Entry'!$B$9:$FW$108,146,0)))</f>
        <v>0.0</v>
      </c>
      <c r="G2002" s="1756"/>
      <c r="H2002" s="1757">
        <f>IF($J1984="TC",0,IF($J1984="Nso",0,VLOOKUP($A1981,'Result Entry'!$B$9:$FW$108,147,0)))</f>
        <v>0.0</v>
      </c>
      <c r="I2002" s="1758"/>
      <c r="J2002" s="1584">
        <f>IF($J1984="TC",0,IF($J1984="Nso",0,VLOOKUP($A1981,'Result Entry'!$B$9:$FW$108,148,0)))</f>
        <v>0.0</v>
      </c>
      <c r="K2002" s="1759" t="str">
        <f>IF($J1984="TC",0,IF($J1984="Nso",0,VLOOKUP($A1981,'Result Entry'!$B$9:$FW$108,149,0)))</f>
        <v/>
      </c>
      <c r="L2002" s="1586">
        <f>IF($J1984="TC",0,IF($J1984="Nso",0,VLOOKUP($A1981,'Result Entry'!$B$9:$FW$108,150,0)))</f>
        <v>0.0</v>
      </c>
      <c r="M2002" s="1587"/>
      <c r="N2002" s="1588">
        <f>IF($J1984="TC",0,IF($J1984="Nso",0,VLOOKUP($A1981,'Result Entry'!$B$9:$FW$108,152,0)))</f>
        <v>0.0</v>
      </c>
    </row>
    <row r="2003" spans="8:8" ht="39.75" customHeight="1">
      <c r="A2003" s="1443"/>
      <c r="B2003" s="1503" t="s">
        <v>70</v>
      </c>
      <c r="C2003" s="1589" t="s">
        <v>59</v>
      </c>
      <c r="D2003" s="1590"/>
      <c r="E2003" s="1590"/>
      <c r="F2003" s="1590"/>
      <c r="G2003" s="1590"/>
      <c r="H2003" s="1591"/>
      <c r="I2003" s="1592" t="s">
        <v>60</v>
      </c>
      <c r="J2003" s="1593"/>
      <c r="K2003" s="1760">
        <f>VLOOKUP($A1981,'Result Entry'!$B$9:$FW$108,143,0)</f>
        <v>0.0</v>
      </c>
      <c r="L2003" s="1761"/>
      <c r="M2003" s="1596" t="s">
        <v>38</v>
      </c>
      <c r="N2003" s="1597"/>
    </row>
    <row r="2004" spans="8:8" ht="39.75" customHeight="1">
      <c r="A2004" s="1443"/>
      <c r="B2004" s="1503" t="s">
        <v>70</v>
      </c>
      <c r="C2004" s="1598" t="s">
        <v>55</v>
      </c>
      <c r="D2004" s="1599"/>
      <c r="E2004" s="1599"/>
      <c r="F2004" s="1600" t="s">
        <v>158</v>
      </c>
      <c r="G2004" s="1601"/>
      <c r="H2004" s="1602" t="s">
        <v>48</v>
      </c>
      <c r="I2004" s="1603" t="s">
        <v>61</v>
      </c>
      <c r="J2004" s="1604"/>
      <c r="K2004" s="1762">
        <f>VLOOKUP($A1981,'Result Entry'!$B$9:$FW$108,144,0)</f>
        <v>0.0</v>
      </c>
      <c r="L2004" s="1763"/>
      <c r="M2004" s="1607">
        <f>VLOOKUP($A1981,'Result Entry'!$B$9:$FW$108,145,0)</f>
        <v>0.0</v>
      </c>
      <c r="N2004" s="1608"/>
    </row>
    <row r="2005" spans="8:8" ht="39.75" customHeight="1">
      <c r="A2005" s="1443"/>
      <c r="B2005" s="1503" t="s">
        <v>70</v>
      </c>
      <c r="C2005" s="1598"/>
      <c r="D2005" s="1599"/>
      <c r="E2005" s="1599"/>
      <c r="F2005" s="1609"/>
      <c r="G2005" s="1610"/>
      <c r="H2005" s="1611" t="s">
        <v>100</v>
      </c>
      <c r="I2005" s="1612" t="s">
        <v>62</v>
      </c>
      <c r="J2005" s="1613"/>
      <c r="K2005" s="1764">
        <f>IF($J1984="TC","Transferred",IF($J1984="Nso","NameSeparated",VLOOKUP($A1981,'Result Entry'!$B$9:$FW$108,153,0)))</f>
        <v>0.0</v>
      </c>
      <c r="L2005" s="1764"/>
      <c r="M2005" s="1764"/>
      <c r="N2005" s="1765"/>
    </row>
    <row r="2006" spans="8:8" ht="39.75" customHeight="1">
      <c r="A2006" s="1443"/>
      <c r="B2006" s="1503" t="s">
        <v>70</v>
      </c>
      <c r="C2006" s="1766" t="str">
        <f>'Result Entry'!$DU$3</f>
        <v>Foundation Of Information Tech.</v>
      </c>
      <c r="D2006" s="1767"/>
      <c r="E2006" s="1768"/>
      <c r="F2006" s="1769" t="str">
        <f>IF($J1984="TC",0,IF($J1984="Nso",0,VLOOKUP($A1981,'Result Entry'!$B$9:$GS$108,170,0)))</f>
        <v/>
      </c>
      <c r="G2006" s="1769"/>
      <c r="H2006" s="1770">
        <f>IF($J1984="TC",0,IF($J1984="Nso",0,VLOOKUP($A1981,'Result Entry'!$B$9:$GS$108,112,0)))</f>
        <v>0.0</v>
      </c>
      <c r="I2006" s="1621" t="s">
        <v>72</v>
      </c>
      <c r="J2006" s="1622"/>
      <c r="K2006" s="1771">
        <f>'Result Entry'!$T$2</f>
        <v>45041.0</v>
      </c>
      <c r="L2006" s="1772"/>
      <c r="M2006" s="1772"/>
      <c r="N2006" s="1773"/>
    </row>
    <row r="2007" spans="8:8" ht="39.75" customHeight="1">
      <c r="A2007" s="1443"/>
      <c r="B2007" s="1503" t="s">
        <v>70</v>
      </c>
      <c r="C2007" s="1774" t="str">
        <f>'Result Entry'!$EI$3</f>
        <v>G.I.A.I.-II</v>
      </c>
      <c r="D2007" s="1775"/>
      <c r="E2007" s="1776"/>
      <c r="F2007" s="1769" t="str">
        <f>IF($J1984="TC",0,IF($J1984="Nso",0,VLOOKUP($A1981,'Result Entry'!$B$9:$GS$108,174,0)))</f>
        <v/>
      </c>
      <c r="G2007" s="1769"/>
      <c r="H2007" s="1770">
        <f>IF($J1984="TC",0,IF($J1984="Nso",0,VLOOKUP($A1981,'Result Entry'!$B$9:$GS$108,124,0)))</f>
        <v>0.0</v>
      </c>
      <c r="I2007" s="1626"/>
      <c r="J2007" s="1627"/>
      <c r="K2007" s="1627"/>
      <c r="L2007" s="1627"/>
      <c r="M2007" s="1627"/>
      <c r="N2007" s="1628"/>
    </row>
    <row r="2008" spans="8:8" ht="39.75" customHeight="1">
      <c r="A2008" s="1443"/>
      <c r="B2008" s="1503" t="s">
        <v>70</v>
      </c>
      <c r="C2008" s="1774" t="str">
        <f>'Result Entry'!$EU$3</f>
        <v>SOC.SER.PLAN</v>
      </c>
      <c r="D2008" s="1775"/>
      <c r="E2008" s="1776"/>
      <c r="F2008" s="1769">
        <f>IF($J1984="TC",0,IF($J1984="Nso",0,VLOOKUP($A1981,'Result Entry'!$B$9:$HS$108,178,0)))</f>
        <v>0.0</v>
      </c>
      <c r="G2008" s="1769"/>
      <c r="H2008" s="1770">
        <f>IF($J1984="TC",0,IF($J1984="Nso",0,VLOOKUP($A1981,'Result Entry'!$B$9:$GS$108,136,0)))</f>
        <v>0.0</v>
      </c>
      <c r="I2008" s="1629" t="s">
        <v>175</v>
      </c>
      <c r="J2008" s="1630"/>
      <c r="K2008" s="1798"/>
      <c r="L2008" s="1799"/>
      <c r="M2008" s="1799"/>
      <c r="N2008" s="1800"/>
    </row>
    <row r="2009" spans="8:8" ht="39.75" customHeight="1">
      <c r="A2009" s="1443"/>
      <c r="B2009" s="1503" t="s">
        <v>70</v>
      </c>
      <c r="C2009" s="1774" t="str">
        <f>'Result Entry'!$FG$3</f>
        <v>Jeewan Kaushal</v>
      </c>
      <c r="D2009" s="1775"/>
      <c r="E2009" s="1776"/>
      <c r="F2009" s="1769" t="str">
        <f>IF($J1984="TC",0,IF($J1984="Nso",0,VLOOKUP($A1981,'Result Entry'!$B$9:$HS$108,182,0)))</f>
        <v/>
      </c>
      <c r="G2009" s="1769"/>
      <c r="H2009" s="1770">
        <f>IF($J1984="TC",0,IF($J1984="Nso",0,VLOOKUP($A1981,'Result Entry'!$B$9:$HS$108,136,0)))</f>
        <v>0.0</v>
      </c>
      <c r="I2009" s="1629" t="s">
        <v>149</v>
      </c>
      <c r="J2009" s="1630"/>
      <c r="K2009" s="1630"/>
      <c r="L2009" s="1630"/>
      <c r="M2009" s="1630"/>
      <c r="N2009" s="1634"/>
    </row>
    <row r="2010" spans="8:8" ht="39.75" customHeight="1">
      <c r="A2010" s="1443"/>
      <c r="B2010" s="1483" t="s">
        <v>70</v>
      </c>
      <c r="C2010" s="1777" t="s">
        <v>181</v>
      </c>
      <c r="D2010" s="1778"/>
      <c r="E2010" s="1779"/>
      <c r="F2010" s="1780" t="s">
        <v>182</v>
      </c>
      <c r="G2010" s="1781"/>
      <c r="H2010" s="1782" t="s">
        <v>31</v>
      </c>
      <c r="I2010" s="1629" t="s">
        <v>176</v>
      </c>
      <c r="J2010" s="1630"/>
      <c r="K2010" s="1630"/>
      <c r="L2010" s="1630"/>
      <c r="M2010" s="1630"/>
      <c r="N2010" s="1634"/>
    </row>
    <row r="2011" spans="8:8" ht="39.75" customHeight="1">
      <c r="A2011" s="1443"/>
      <c r="B2011" s="1483" t="s">
        <v>70</v>
      </c>
      <c r="C2011" s="1783"/>
      <c r="D2011" s="1784"/>
      <c r="E2011" s="1785"/>
      <c r="F2011" s="1786" t="s">
        <v>183</v>
      </c>
      <c r="G2011" s="1787"/>
      <c r="H2011" s="1788" t="s">
        <v>180</v>
      </c>
      <c r="I2011" s="1647" t="s">
        <v>68</v>
      </c>
      <c r="J2011" s="1648"/>
      <c r="K2011" s="1648"/>
      <c r="L2011" s="1648"/>
      <c r="M2011" s="1648"/>
      <c r="N2011" s="1649"/>
    </row>
    <row r="2012" spans="8:8" ht="39.75" customHeight="1">
      <c r="A2012" s="1443"/>
      <c r="B2012" s="1483" t="s">
        <v>70</v>
      </c>
      <c r="C2012" s="1783"/>
      <c r="D2012" s="1784"/>
      <c r="E2012" s="1785"/>
      <c r="F2012" s="1786" t="s">
        <v>186</v>
      </c>
      <c r="G2012" s="1787"/>
      <c r="H2012" s="1788" t="s">
        <v>63</v>
      </c>
      <c r="I2012" s="1650"/>
      <c r="J2012" s="1651"/>
      <c r="K2012" s="1651"/>
      <c r="L2012" s="1651"/>
      <c r="M2012" s="1651"/>
      <c r="N2012" s="1652"/>
    </row>
    <row r="2013" spans="8:8" ht="39.75" customHeight="1">
      <c r="A2013" s="1443"/>
      <c r="B2013" s="1483" t="s">
        <v>70</v>
      </c>
      <c r="C2013" s="1783"/>
      <c r="D2013" s="1784"/>
      <c r="E2013" s="1785"/>
      <c r="F2013" s="1786" t="s">
        <v>187</v>
      </c>
      <c r="G2013" s="1787"/>
      <c r="H2013" s="1788" t="s">
        <v>64</v>
      </c>
      <c r="I2013" s="1650"/>
      <c r="J2013" s="1651"/>
      <c r="K2013" s="1651"/>
      <c r="L2013" s="1651"/>
      <c r="M2013" s="1651"/>
      <c r="N2013" s="1652"/>
    </row>
    <row r="2014" spans="8:8" ht="39.75" customHeight="1">
      <c r="A2014" s="1443"/>
      <c r="B2014" s="1483" t="s">
        <v>70</v>
      </c>
      <c r="C2014" s="1783"/>
      <c r="D2014" s="1784"/>
      <c r="E2014" s="1785"/>
      <c r="F2014" s="1786" t="s">
        <v>184</v>
      </c>
      <c r="G2014" s="1787"/>
      <c r="H2014" s="1788" t="s">
        <v>66</v>
      </c>
      <c r="I2014" s="1653" t="s">
        <v>81</v>
      </c>
      <c r="J2014" s="1654"/>
      <c r="K2014" s="1654"/>
      <c r="L2014" s="1654"/>
      <c r="M2014" s="1654"/>
      <c r="N2014" s="1655"/>
    </row>
    <row r="2015" spans="8:8" ht="39.75" customHeight="1">
      <c r="A2015" s="1443"/>
      <c r="B2015" s="1656" t="s">
        <v>70</v>
      </c>
      <c r="C2015" s="1789"/>
      <c r="D2015" s="1790"/>
      <c r="E2015" s="1791"/>
      <c r="F2015" s="1792" t="s">
        <v>185</v>
      </c>
      <c r="G2015" s="1793"/>
      <c r="H2015" s="1794" t="s">
        <v>65</v>
      </c>
      <c r="I2015" s="1663"/>
      <c r="J2015" s="1664"/>
      <c r="K2015" s="1664"/>
      <c r="L2015" s="1664"/>
      <c r="M2015" s="1664"/>
      <c r="N2015" s="1665"/>
    </row>
    <row r="2016" spans="8:8" s="927" ht="123.75" customFormat="1" customHeight="1">
      <c r="A2016" s="1439"/>
      <c r="B2016" s="1795"/>
      <c r="C2016" s="1796"/>
      <c r="D2016" s="1796"/>
      <c r="E2016" s="1796"/>
      <c r="F2016" s="1796"/>
      <c r="G2016" s="1796"/>
      <c r="H2016" s="1796"/>
      <c r="I2016" s="1796"/>
      <c r="J2016" s="1796"/>
      <c r="K2016" s="1796"/>
      <c r="L2016" s="1796"/>
      <c r="M2016" s="1796"/>
      <c r="N2016" s="1796"/>
    </row>
    <row r="2017" spans="8:8" ht="24.75" customHeight="1">
      <c r="A2017" s="1441">
        <f>A1981+1</f>
        <v>57.0</v>
      </c>
      <c r="B2017" s="1442" t="s">
        <v>51</v>
      </c>
      <c r="C2017" s="1442"/>
      <c r="D2017" s="1442"/>
      <c r="E2017" s="1442"/>
      <c r="F2017" s="1442"/>
      <c r="G2017" s="1442"/>
      <c r="H2017" s="1442"/>
      <c r="I2017" s="1442"/>
      <c r="J2017" s="1442"/>
      <c r="K2017" s="1442"/>
      <c r="L2017" s="1442"/>
      <c r="M2017" s="1442"/>
      <c r="N2017" s="1442"/>
    </row>
    <row r="2018" spans="8:8" ht="62.25" customHeight="1">
      <c r="A2018" s="1443"/>
      <c r="B2018" s="1444"/>
      <c r="C2018" s="1445"/>
      <c r="D2018" s="1671" t="str">
        <f>Master!$E$8</f>
        <v>Govt. Sr. Secondary School </v>
      </c>
      <c r="E2018" s="1672"/>
      <c r="F2018" s="1672"/>
      <c r="G2018" s="1672"/>
      <c r="H2018" s="1672"/>
      <c r="I2018" s="1672"/>
      <c r="J2018" s="1672"/>
      <c r="K2018" s="1672"/>
      <c r="L2018" s="1672"/>
      <c r="M2018" s="1672"/>
      <c r="N2018" s="1673"/>
    </row>
    <row r="2019" spans="8:8" ht="33.0" customHeight="1">
      <c r="A2019" s="1443"/>
      <c r="B2019" s="1449"/>
      <c r="C2019" s="1450"/>
      <c r="D2019" s="1451" t="str">
        <f>Master!$E$11</f>
        <v>P.S.-Bapini (Jodhpur)</v>
      </c>
      <c r="E2019" s="1452"/>
      <c r="F2019" s="1452"/>
      <c r="G2019" s="1452"/>
      <c r="H2019" s="1452"/>
      <c r="I2019" s="1452"/>
      <c r="J2019" s="1452"/>
      <c r="K2019" s="1452"/>
      <c r="L2019" s="1452"/>
      <c r="M2019" s="1452"/>
      <c r="N2019" s="1453"/>
    </row>
    <row r="2020" spans="8:8" ht="30.0" customHeight="1">
      <c r="A2020" s="1443"/>
      <c r="B2020" s="1454"/>
      <c r="C2020" s="1455" t="s">
        <v>151</v>
      </c>
      <c r="D2020" s="1456"/>
      <c r="E2020" s="1456"/>
      <c r="F2020" s="1456"/>
      <c r="G2020" s="1457"/>
      <c r="H2020" s="1458" t="s">
        <v>128</v>
      </c>
      <c r="I2020" s="1458"/>
      <c r="J2020" s="1674">
        <f>VLOOKUP(A2017,'Result Entry'!$B$6:$K$108,6,0)</f>
        <v>0.0</v>
      </c>
      <c r="K2020" s="1460" t="s">
        <v>69</v>
      </c>
      <c r="L2020" s="1461"/>
      <c r="M2020" s="1462">
        <f>Master!$E$14</f>
        <v>8.151106901E9</v>
      </c>
      <c r="N2020" s="1463"/>
    </row>
    <row r="2021" spans="8:8" ht="30.0" customHeight="1">
      <c r="A2021" s="1443"/>
      <c r="B2021" s="1464"/>
      <c r="C2021" s="1465"/>
      <c r="D2021" s="1466"/>
      <c r="E2021" s="1466"/>
      <c r="F2021" s="1466"/>
      <c r="G2021" s="1467"/>
      <c r="H2021" s="1468"/>
      <c r="I2021" s="1468"/>
      <c r="J2021" s="1675"/>
      <c r="K2021" s="1470" t="s">
        <v>67</v>
      </c>
      <c r="L2021" s="1471"/>
      <c r="M2021" s="1472"/>
      <c r="N2021" s="1473"/>
      <c r="O2021" s="23" t="s">
        <v>157</v>
      </c>
    </row>
    <row r="2022" spans="8:8" ht="30.0" customHeight="1">
      <c r="A2022" s="1443"/>
      <c r="B2022" s="1464"/>
      <c r="C2022" s="1474"/>
      <c r="D2022" s="1475"/>
      <c r="E2022" s="1475"/>
      <c r="F2022" s="1475"/>
      <c r="G2022" s="1476"/>
      <c r="H2022" s="1477"/>
      <c r="I2022" s="1477"/>
      <c r="J2022" s="1676"/>
      <c r="K2022" s="1479" t="s">
        <v>52</v>
      </c>
      <c r="L2022" s="1480"/>
      <c r="M2022" s="1481" t="str">
        <f>Master!$E$6</f>
        <v>2022-23</v>
      </c>
      <c r="N2022" s="1482"/>
    </row>
    <row r="2023" spans="8:8" ht="39.75" customHeight="1">
      <c r="A2023" s="1443"/>
      <c r="B2023" s="1483" t="s">
        <v>70</v>
      </c>
      <c r="C2023" s="1677" t="s">
        <v>21</v>
      </c>
      <c r="D2023" s="1678"/>
      <c r="E2023" s="1678"/>
      <c r="F2023" s="1679"/>
      <c r="G2023" s="1680" t="s">
        <v>150</v>
      </c>
      <c r="H2023" s="1681">
        <f>VLOOKUP($A2017,'Result Entry'!$B$9:$FW$108,4,0)</f>
        <v>0.0</v>
      </c>
      <c r="I2023" s="1681"/>
      <c r="J2023" s="1681"/>
      <c r="K2023" s="1681"/>
      <c r="L2023" s="1681"/>
      <c r="M2023" s="1681"/>
      <c r="N2023" s="1682"/>
    </row>
    <row r="2024" spans="8:8" ht="39.75" customHeight="1">
      <c r="A2024" s="1443"/>
      <c r="B2024" s="1483" t="s">
        <v>70</v>
      </c>
      <c r="C2024" s="1683" t="s">
        <v>23</v>
      </c>
      <c r="D2024" s="1684"/>
      <c r="E2024" s="1684"/>
      <c r="F2024" s="1685"/>
      <c r="G2024" s="1686" t="s">
        <v>150</v>
      </c>
      <c r="H2024" s="1687">
        <f>VLOOKUP($A2017,'Result Entry'!$B$9:$FW$108,7,0)</f>
        <v>0.0</v>
      </c>
      <c r="I2024" s="1687"/>
      <c r="J2024" s="1687"/>
      <c r="K2024" s="1687"/>
      <c r="L2024" s="1687"/>
      <c r="M2024" s="1687"/>
      <c r="N2024" s="1688"/>
    </row>
    <row r="2025" spans="8:8" ht="39.75" customHeight="1">
      <c r="A2025" s="1443"/>
      <c r="B2025" s="1483" t="s">
        <v>70</v>
      </c>
      <c r="C2025" s="1683" t="s">
        <v>24</v>
      </c>
      <c r="D2025" s="1684"/>
      <c r="E2025" s="1684"/>
      <c r="F2025" s="1685"/>
      <c r="G2025" s="1686" t="s">
        <v>150</v>
      </c>
      <c r="H2025" s="1687">
        <f>VLOOKUP($A2017,'Result Entry'!$B$9:$FW$108,8,0)</f>
        <v>0.0</v>
      </c>
      <c r="I2025" s="1687"/>
      <c r="J2025" s="1687"/>
      <c r="K2025" s="1687"/>
      <c r="L2025" s="1687"/>
      <c r="M2025" s="1687"/>
      <c r="N2025" s="1688"/>
    </row>
    <row r="2026" spans="8:8" ht="39.75" customHeight="1">
      <c r="A2026" s="1443"/>
      <c r="B2026" s="1483" t="s">
        <v>70</v>
      </c>
      <c r="C2026" s="1683" t="s">
        <v>53</v>
      </c>
      <c r="D2026" s="1684"/>
      <c r="E2026" s="1684"/>
      <c r="F2026" s="1685"/>
      <c r="G2026" s="1686" t="s">
        <v>150</v>
      </c>
      <c r="H2026" s="1687">
        <f>VLOOKUP($A2017,'Result Entry'!$B$9:$FW$108,9,0)</f>
        <v>0.0</v>
      </c>
      <c r="I2026" s="1687"/>
      <c r="J2026" s="1687"/>
      <c r="K2026" s="1687"/>
      <c r="L2026" s="1687"/>
      <c r="M2026" s="1687"/>
      <c r="N2026" s="1688"/>
    </row>
    <row r="2027" spans="8:8" ht="39.75" customHeight="1">
      <c r="A2027" s="1443"/>
      <c r="B2027" s="1483" t="s">
        <v>70</v>
      </c>
      <c r="C2027" s="1683" t="s">
        <v>54</v>
      </c>
      <c r="D2027" s="1684"/>
      <c r="E2027" s="1684"/>
      <c r="F2027" s="1685"/>
      <c r="G2027" s="1686" t="s">
        <v>150</v>
      </c>
      <c r="H2027" s="1689" t="str">
        <f>CONCATENATE('Result Entry'!$G$4,'Result Entry'!$J$4)</f>
        <v>11(A)</v>
      </c>
      <c r="I2027" s="1687"/>
      <c r="J2027" s="1687"/>
      <c r="K2027" s="1687"/>
      <c r="L2027" s="1687"/>
      <c r="M2027" s="1687"/>
      <c r="N2027" s="1688"/>
    </row>
    <row r="2028" spans="8:8" ht="39.75" customHeight="1">
      <c r="A2028" s="1443"/>
      <c r="B2028" s="1483" t="s">
        <v>70</v>
      </c>
      <c r="C2028" s="1690" t="s">
        <v>26</v>
      </c>
      <c r="D2028" s="1691"/>
      <c r="E2028" s="1691"/>
      <c r="F2028" s="1692"/>
      <c r="G2028" s="1693" t="s">
        <v>150</v>
      </c>
      <c r="H2028" s="1694">
        <f>VLOOKUP($A2017,'Result Entry'!$B$9:$FW$108,10,0)</f>
        <v>0.0</v>
      </c>
      <c r="I2028" s="1694"/>
      <c r="J2028" s="1694"/>
      <c r="K2028" s="1694"/>
      <c r="L2028" s="1694"/>
      <c r="M2028" s="1694"/>
      <c r="N2028" s="1695"/>
    </row>
    <row r="2029" spans="8:8" ht="30.0" customHeight="1">
      <c r="A2029" s="1443"/>
      <c r="B2029" s="1503" t="s">
        <v>70</v>
      </c>
      <c r="C2029" s="1696" t="s">
        <v>168</v>
      </c>
      <c r="D2029" s="1697"/>
      <c r="E2029" s="1698" t="s">
        <v>73</v>
      </c>
      <c r="F2029" s="1699" t="s">
        <v>74</v>
      </c>
      <c r="G2029" s="1700" t="s">
        <v>169</v>
      </c>
      <c r="H2029" s="1701" t="s">
        <v>56</v>
      </c>
      <c r="I2029" s="1702"/>
      <c r="J2029" s="1703" t="s">
        <v>85</v>
      </c>
      <c r="K2029" s="1704"/>
      <c r="L2029" s="1705" t="s">
        <v>170</v>
      </c>
      <c r="M2029" s="1706" t="s">
        <v>77</v>
      </c>
      <c r="N2029" s="1707" t="s">
        <v>99</v>
      </c>
    </row>
    <row r="2030" spans="8:8" ht="30.0" customHeight="1">
      <c r="A2030" s="1443"/>
      <c r="B2030" s="1503"/>
      <c r="C2030" s="1708"/>
      <c r="D2030" s="1709"/>
      <c r="E2030" s="1710"/>
      <c r="F2030" s="1711"/>
      <c r="G2030" s="1712"/>
      <c r="H2030" s="1713"/>
      <c r="I2030" s="1714"/>
      <c r="J2030" s="1715"/>
      <c r="K2030" s="1716"/>
      <c r="L2030" s="1717"/>
      <c r="M2030" s="1718"/>
      <c r="N2030" s="1719"/>
    </row>
    <row r="2031" spans="8:8" ht="39.75" customHeight="1">
      <c r="A2031" s="1443"/>
      <c r="B2031" s="1503" t="s">
        <v>70</v>
      </c>
      <c r="C2031" s="1528" t="s">
        <v>57</v>
      </c>
      <c r="D2031" s="1529"/>
      <c r="E2031" s="1720">
        <f>'Result Entry'!$L$7</f>
        <v>10.0</v>
      </c>
      <c r="F2031" s="1721">
        <f>'Result Entry'!$M$7</f>
        <v>10.0</v>
      </c>
      <c r="G2031" s="1722">
        <f t="shared" si="168" ref="G2031:G2036">SUM(E2031:F2031)</f>
        <v>20.0</v>
      </c>
      <c r="H2031" s="1723">
        <f>'Result Entry'!$AU$7</f>
        <v>70.0</v>
      </c>
      <c r="I2031" s="1724"/>
      <c r="J2031" s="1725">
        <f>'Result Entry'!$AY$7</f>
        <v>100.0</v>
      </c>
      <c r="K2031" s="1724"/>
      <c r="L2031" s="1722">
        <f t="shared" si="169" ref="L2031:L2036">SUM(H2031,J2031)</f>
        <v>170.0</v>
      </c>
      <c r="M2031" s="1726">
        <f t="shared" si="170" ref="M2031:M2036">SUM(G2031,L2031)</f>
        <v>190.0</v>
      </c>
      <c r="N2031" s="1727"/>
    </row>
    <row r="2032" spans="8:8" s="1538" ht="54.0" customFormat="1" customHeight="1">
      <c r="A2032" s="1443"/>
      <c r="B2032" s="1539" t="s">
        <v>70</v>
      </c>
      <c r="C2032" s="1540" t="str">
        <f>'Result Entry'!$L$3</f>
        <v>HINDI Comp.</v>
      </c>
      <c r="D2032" s="1541"/>
      <c r="E2032" s="1728">
        <f>IF($J2020="TC",0,IF($J2020="Nso",0,VLOOKUP($A2017,'Result Entry'!$B$9:$FW$108,11,0)))</f>
        <v>0.0</v>
      </c>
      <c r="F2032" s="1729">
        <f>IF($J2020="TC",0,IF($J2020="Nso",0,VLOOKUP($A2017,'Result Entry'!$B$9:$FW$108,12,0)))</f>
        <v>0.0</v>
      </c>
      <c r="G2032" s="1730">
        <f t="shared" si="168"/>
        <v>0.0</v>
      </c>
      <c r="H2032" s="1677">
        <f>IF($J2020="TC",0,IF($J2020="Nso",0,VLOOKUP($A2017,'Result Entry'!$B$9:$FW$108,16,0)))</f>
        <v>0.0</v>
      </c>
      <c r="I2032" s="1731"/>
      <c r="J2032" s="1732">
        <f>IF($J2020="TC",0,IF($J2020="Nso",0,VLOOKUP($A2017,'Result Entry'!$B$9:$FW$108,19,0)))</f>
        <v>0.0</v>
      </c>
      <c r="K2032" s="1731"/>
      <c r="L2032" s="1733">
        <f t="shared" si="169"/>
        <v>0.0</v>
      </c>
      <c r="M2032" s="1734">
        <f t="shared" si="170"/>
        <v>0.0</v>
      </c>
      <c r="N2032" s="1735" t="str">
        <f>IF($J2020="TC",0,IF($J2020="Nso",0,VLOOKUP($A2017,'Result Entry'!$B$9:$FW$108,24,0)))</f>
        <v/>
      </c>
    </row>
    <row r="2033" spans="8:8" s="1538" ht="54.0" customFormat="1" customHeight="1">
      <c r="A2033" s="1443"/>
      <c r="B2033" s="1539" t="s">
        <v>70</v>
      </c>
      <c r="C2033" s="1551" t="str">
        <f>'Result Entry'!$Z$3</f>
        <v>ENGLISH Comp.</v>
      </c>
      <c r="D2033" s="1552"/>
      <c r="E2033" s="1728">
        <f>IF($J2020="TC",0,IF($J2020="Nso",0,VLOOKUP($A2017,'Result Entry'!$B$9:$FW$108,25,0)))</f>
        <v>0.0</v>
      </c>
      <c r="F2033" s="1729">
        <f>IF($J2020="TC",0,IF($J2020="Nso",0,VLOOKUP($A2017,'Result Entry'!$B$9:$FW$108,26,0)))</f>
        <v>0.0</v>
      </c>
      <c r="G2033" s="1736">
        <f t="shared" si="168"/>
        <v>0.0</v>
      </c>
      <c r="H2033" s="1683">
        <f>IF($J2020="TC",0,IF($J2020="Nso",0,VLOOKUP($A2017,'Result Entry'!$B$9:$FW$108,30,0)))</f>
        <v>0.0</v>
      </c>
      <c r="I2033" s="1737"/>
      <c r="J2033" s="1738">
        <f>IF($J2020="TC",0,IF($J2020="Nso",0,VLOOKUP($A2017,'Result Entry'!$B$9:$FW$108,33,0)))</f>
        <v>0.0</v>
      </c>
      <c r="K2033" s="1737"/>
      <c r="L2033" s="1733">
        <f t="shared" si="169"/>
        <v>0.0</v>
      </c>
      <c r="M2033" s="1734">
        <f t="shared" si="170"/>
        <v>0.0</v>
      </c>
      <c r="N2033" s="1735" t="str">
        <f>IF($J2020="TC",0,IF($J2020="Nso",0,VLOOKUP($A2017,'Result Entry'!$B$9:$FW$108,38,0)))</f>
        <v/>
      </c>
    </row>
    <row r="2034" spans="8:8" s="1538" ht="54.0" customFormat="1" customHeight="1">
      <c r="A2034" s="1443"/>
      <c r="B2034" s="1539" t="s">
        <v>70</v>
      </c>
      <c r="C2034" s="1551" t="str">
        <f>'Result Entry'!$AO$3</f>
        <v>PHYSICS</v>
      </c>
      <c r="D2034" s="1552"/>
      <c r="E2034" s="1728">
        <f>IF($J2020="TC",0,IF($J2020="Nso",0,VLOOKUP($A2017,'Result Entry'!$B$9:$FW$108,39,0)))</f>
        <v>0.0</v>
      </c>
      <c r="F2034" s="1729">
        <f>IF($J2020="TC",0,IF($J2020="Nso",0,VLOOKUP($A2017,'Result Entry'!$B$9:$FW$108,40,0)))</f>
        <v>0.0</v>
      </c>
      <c r="G2034" s="1736">
        <f t="shared" si="168"/>
        <v>0.0</v>
      </c>
      <c r="H2034" s="1683">
        <f>IF($J2020="TC",0,IF($J2020="Nso",0,VLOOKUP($A2017,'Result Entry'!$B$9:$FW$108,45,0)))</f>
        <v>0.0</v>
      </c>
      <c r="I2034" s="1737"/>
      <c r="J2034" s="1738">
        <f>IF($J2020="TC",0,IF($J2020="Nso",0,VLOOKUP($A2017,'Result Entry'!$B$9:$FW$108,49,0)))</f>
        <v>0.0</v>
      </c>
      <c r="K2034" s="1737"/>
      <c r="L2034" s="1733">
        <f t="shared" si="169"/>
        <v>0.0</v>
      </c>
      <c r="M2034" s="1734">
        <f t="shared" si="170"/>
        <v>0.0</v>
      </c>
      <c r="N2034" s="1735" t="str">
        <f>IF($J2020="TC",0,IF($J2020="Nso",0,VLOOKUP($A2017,'Result Entry'!$B$9:$FW$108,54,0)))</f>
        <v/>
      </c>
    </row>
    <row r="2035" spans="8:8" s="1538" ht="54.0" customFormat="1" customHeight="1">
      <c r="A2035" s="1443"/>
      <c r="B2035" s="1539" t="s">
        <v>70</v>
      </c>
      <c r="C2035" s="1551" t="str">
        <f>'Result Entry'!$BF$3</f>
        <v>CHEMISTRY</v>
      </c>
      <c r="D2035" s="1552"/>
      <c r="E2035" s="1728" t="str">
        <f>IF($J2020="TC",0,IF($J2020="Nso",0,VLOOKUP($A2017,'Result Entry'!$B$9:$FW$108,55,0)))</f>
        <v/>
      </c>
      <c r="F2035" s="1729">
        <f>IF($J2020="TC",0,IF($J2020="Nso",0,VLOOKUP($A2017,'Result Entry'!$B$9:$FW$108,56,0)))</f>
        <v>0.0</v>
      </c>
      <c r="G2035" s="1736">
        <f t="shared" si="168"/>
        <v>0.0</v>
      </c>
      <c r="H2035" s="1683">
        <f>IF($J2020="TC",0,IF($J2020="Nso",0,VLOOKUP($A2017,'Result Entry'!$B$9:$FW$108,61,0)))</f>
        <v>0.0</v>
      </c>
      <c r="I2035" s="1737"/>
      <c r="J2035" s="1738">
        <f>IF($J2020="TC",0,IF($J2020="Nso",0,VLOOKUP($A2017,'Result Entry'!$B$9:$FW$108,65,0)))</f>
        <v>0.0</v>
      </c>
      <c r="K2035" s="1737"/>
      <c r="L2035" s="1733">
        <f t="shared" si="169"/>
        <v>0.0</v>
      </c>
      <c r="M2035" s="1734">
        <f t="shared" si="170"/>
        <v>0.0</v>
      </c>
      <c r="N2035" s="1735" t="str">
        <f>IF($J2020="TC",0,IF($J2020="Nso",0,VLOOKUP($A2017,'Result Entry'!$B$9:$FW$108,70,0)))</f>
        <v/>
      </c>
    </row>
    <row r="2036" spans="8:8" s="1538" ht="54.0" customFormat="1" customHeight="1">
      <c r="A2036" s="1443"/>
      <c r="B2036" s="1539" t="s">
        <v>70</v>
      </c>
      <c r="C2036" s="1551" t="str">
        <f>'Result Entry'!$BW$3</f>
        <v>BIOLOGY</v>
      </c>
      <c r="D2036" s="1552"/>
      <c r="E2036" s="1739" t="str">
        <f>IF($J2020="TC",0,IF($J2020="Nso",0,VLOOKUP($A2017,'Result Entry'!$B$9:$FW$108,71,0)))</f>
        <v/>
      </c>
      <c r="F2036" s="1740" t="str">
        <f>IF($J2020="TC",0,IF($J2020="Nso",0,VLOOKUP($A2017,'Result Entry'!$B$9:$FW$108,72,0)))</f>
        <v/>
      </c>
      <c r="G2036" s="1741">
        <f t="shared" si="168"/>
        <v>0.0</v>
      </c>
      <c r="H2036" s="1742">
        <f>IF($J2020="TC",0,IF($J2020="Nso",0,VLOOKUP($A2017,'Result Entry'!$B$9:$FW$108,77,0)))</f>
        <v>0.0</v>
      </c>
      <c r="I2036" s="1743"/>
      <c r="J2036" s="1744">
        <f>IF($J2020="TC",0,IF($J2020="Nso",0,VLOOKUP($A2017,'Result Entry'!$B$9:$FW$108,81,0)))</f>
        <v>0.0</v>
      </c>
      <c r="K2036" s="1743"/>
      <c r="L2036" s="1745">
        <f t="shared" si="169"/>
        <v>0.0</v>
      </c>
      <c r="M2036" s="1746">
        <f t="shared" si="170"/>
        <v>0.0</v>
      </c>
      <c r="N2036" s="1735">
        <f>IF($J2020="TC",0,IF($J2020="Nso",0,VLOOKUP($A2017,'Result Entry'!$B$9:$FW$108,86,0)))</f>
        <v>0.0</v>
      </c>
    </row>
    <row r="2037" spans="8:8" ht="39.75" customHeight="1">
      <c r="A2037" s="1443"/>
      <c r="B2037" s="1503" t="s">
        <v>70</v>
      </c>
      <c r="C2037" s="1565" t="s">
        <v>78</v>
      </c>
      <c r="D2037" s="1566"/>
      <c r="E2037" s="1567"/>
      <c r="F2037" s="1747" t="s">
        <v>79</v>
      </c>
      <c r="G2037" s="1748"/>
      <c r="H2037" s="1747" t="s">
        <v>80</v>
      </c>
      <c r="I2037" s="1749"/>
      <c r="J2037" s="1750" t="s">
        <v>42</v>
      </c>
      <c r="K2037" s="1797" t="s">
        <v>92</v>
      </c>
      <c r="L2037" s="1752" t="s">
        <v>40</v>
      </c>
      <c r="M2037" s="1753"/>
      <c r="N2037" s="1754" t="s">
        <v>44</v>
      </c>
    </row>
    <row r="2038" spans="8:8" ht="39.75" customHeight="1">
      <c r="A2038" s="1443"/>
      <c r="B2038" s="1503" t="s">
        <v>70</v>
      </c>
      <c r="C2038" s="1577"/>
      <c r="D2038" s="1578"/>
      <c r="E2038" s="1579"/>
      <c r="F2038" s="1755">
        <f>IF($J2020="TC",0,IF($J2020="Nso",0,VLOOKUP($A2017,'Result Entry'!$B$9:$FW$108,146,0)))</f>
        <v>0.0</v>
      </c>
      <c r="G2038" s="1756"/>
      <c r="H2038" s="1757">
        <f>IF($J2020="TC",0,IF($J2020="Nso",0,VLOOKUP($A2017,'Result Entry'!$B$9:$FW$108,147,0)))</f>
        <v>0.0</v>
      </c>
      <c r="I2038" s="1758"/>
      <c r="J2038" s="1584">
        <f>IF($J2020="TC",0,IF($J2020="Nso",0,VLOOKUP($A2017,'Result Entry'!$B$9:$FW$108,148,0)))</f>
        <v>0.0</v>
      </c>
      <c r="K2038" s="1759" t="str">
        <f>IF($J2020="TC",0,IF($J2020="Nso",0,VLOOKUP($A2017,'Result Entry'!$B$9:$FW$108,149,0)))</f>
        <v/>
      </c>
      <c r="L2038" s="1586">
        <f>IF($J2020="TC",0,IF($J2020="Nso",0,VLOOKUP($A2017,'Result Entry'!$B$9:$FW$108,150,0)))</f>
        <v>0.0</v>
      </c>
      <c r="M2038" s="1587"/>
      <c r="N2038" s="1588">
        <f>IF($J2020="TC",0,IF($J2020="Nso",0,VLOOKUP($A2017,'Result Entry'!$B$9:$FW$108,152,0)))</f>
        <v>0.0</v>
      </c>
    </row>
    <row r="2039" spans="8:8" ht="39.75" customHeight="1">
      <c r="A2039" s="1443"/>
      <c r="B2039" s="1503" t="s">
        <v>70</v>
      </c>
      <c r="C2039" s="1589" t="s">
        <v>59</v>
      </c>
      <c r="D2039" s="1590"/>
      <c r="E2039" s="1590"/>
      <c r="F2039" s="1590"/>
      <c r="G2039" s="1590"/>
      <c r="H2039" s="1591"/>
      <c r="I2039" s="1592" t="s">
        <v>60</v>
      </c>
      <c r="J2039" s="1593"/>
      <c r="K2039" s="1760">
        <f>VLOOKUP($A2017,'Result Entry'!$B$9:$FW$108,143,0)</f>
        <v>0.0</v>
      </c>
      <c r="L2039" s="1761"/>
      <c r="M2039" s="1596" t="s">
        <v>38</v>
      </c>
      <c r="N2039" s="1597"/>
    </row>
    <row r="2040" spans="8:8" ht="39.75" customHeight="1">
      <c r="A2040" s="1443"/>
      <c r="B2040" s="1503" t="s">
        <v>70</v>
      </c>
      <c r="C2040" s="1598" t="s">
        <v>55</v>
      </c>
      <c r="D2040" s="1599"/>
      <c r="E2040" s="1599"/>
      <c r="F2040" s="1600" t="s">
        <v>158</v>
      </c>
      <c r="G2040" s="1601"/>
      <c r="H2040" s="1602" t="s">
        <v>48</v>
      </c>
      <c r="I2040" s="1603" t="s">
        <v>61</v>
      </c>
      <c r="J2040" s="1604"/>
      <c r="K2040" s="1762">
        <f>VLOOKUP($A2017,'Result Entry'!$B$9:$FW$108,144,0)</f>
        <v>0.0</v>
      </c>
      <c r="L2040" s="1763"/>
      <c r="M2040" s="1607">
        <f>VLOOKUP($A2017,'Result Entry'!$B$9:$FW$108,145,0)</f>
        <v>0.0</v>
      </c>
      <c r="N2040" s="1608"/>
    </row>
    <row r="2041" spans="8:8" ht="39.75" customHeight="1">
      <c r="A2041" s="1443"/>
      <c r="B2041" s="1503" t="s">
        <v>70</v>
      </c>
      <c r="C2041" s="1598"/>
      <c r="D2041" s="1599"/>
      <c r="E2041" s="1599"/>
      <c r="F2041" s="1609"/>
      <c r="G2041" s="1610"/>
      <c r="H2041" s="1611" t="s">
        <v>100</v>
      </c>
      <c r="I2041" s="1612" t="s">
        <v>62</v>
      </c>
      <c r="J2041" s="1613"/>
      <c r="K2041" s="1764">
        <f>IF($J2020="TC","Transferred",IF($J2020="Nso","NameSeparated",VLOOKUP($A2017,'Result Entry'!$B$9:$FW$108,153,0)))</f>
        <v>0.0</v>
      </c>
      <c r="L2041" s="1764"/>
      <c r="M2041" s="1764"/>
      <c r="N2041" s="1765"/>
    </row>
    <row r="2042" spans="8:8" ht="39.75" customHeight="1">
      <c r="A2042" s="1443"/>
      <c r="B2042" s="1503" t="s">
        <v>70</v>
      </c>
      <c r="C2042" s="1766" t="str">
        <f>'Result Entry'!$DU$3</f>
        <v>Foundation Of Information Tech.</v>
      </c>
      <c r="D2042" s="1767"/>
      <c r="E2042" s="1768"/>
      <c r="F2042" s="1769" t="str">
        <f>IF($J2020="TC",0,IF($J2020="Nso",0,VLOOKUP($A2017,'Result Entry'!$B$9:$GS$108,170,0)))</f>
        <v/>
      </c>
      <c r="G2042" s="1769"/>
      <c r="H2042" s="1770">
        <f>IF($J2020="TC",0,IF($J2020="Nso",0,VLOOKUP($A2017,'Result Entry'!$B$9:$GS$108,112,0)))</f>
        <v>0.0</v>
      </c>
      <c r="I2042" s="1621" t="s">
        <v>72</v>
      </c>
      <c r="J2042" s="1622"/>
      <c r="K2042" s="1771">
        <f>'Result Entry'!$T$2</f>
        <v>45041.0</v>
      </c>
      <c r="L2042" s="1772"/>
      <c r="M2042" s="1772"/>
      <c r="N2042" s="1773"/>
    </row>
    <row r="2043" spans="8:8" ht="39.75" customHeight="1">
      <c r="A2043" s="1443"/>
      <c r="B2043" s="1503" t="s">
        <v>70</v>
      </c>
      <c r="C2043" s="1774" t="str">
        <f>'Result Entry'!$EI$3</f>
        <v>G.I.A.I.-II</v>
      </c>
      <c r="D2043" s="1775"/>
      <c r="E2043" s="1776"/>
      <c r="F2043" s="1769" t="str">
        <f>IF($J2020="TC",0,IF($J2020="Nso",0,VLOOKUP($A2017,'Result Entry'!$B$9:$GS$108,174,0)))</f>
        <v/>
      </c>
      <c r="G2043" s="1769"/>
      <c r="H2043" s="1770">
        <f>IF($J2020="TC",0,IF($J2020="Nso",0,VLOOKUP($A2017,'Result Entry'!$B$9:$GS$108,124,0)))</f>
        <v>0.0</v>
      </c>
      <c r="I2043" s="1626"/>
      <c r="J2043" s="1627"/>
      <c r="K2043" s="1627"/>
      <c r="L2043" s="1627"/>
      <c r="M2043" s="1627"/>
      <c r="N2043" s="1628"/>
    </row>
    <row r="2044" spans="8:8" ht="39.75" customHeight="1">
      <c r="A2044" s="1443"/>
      <c r="B2044" s="1503" t="s">
        <v>70</v>
      </c>
      <c r="C2044" s="1774" t="str">
        <f>'Result Entry'!$EU$3</f>
        <v>SOC.SER.PLAN</v>
      </c>
      <c r="D2044" s="1775"/>
      <c r="E2044" s="1776"/>
      <c r="F2044" s="1769">
        <f>IF($J2020="TC",0,IF($J2020="Nso",0,VLOOKUP($A2017,'Result Entry'!$B$9:$HS$108,178,0)))</f>
        <v>0.0</v>
      </c>
      <c r="G2044" s="1769"/>
      <c r="H2044" s="1770">
        <f>IF($J2020="TC",0,IF($J2020="Nso",0,VLOOKUP($A2017,'Result Entry'!$B$9:$GS$108,136,0)))</f>
        <v>0.0</v>
      </c>
      <c r="I2044" s="1629" t="s">
        <v>175</v>
      </c>
      <c r="J2044" s="1630"/>
      <c r="K2044" s="1798"/>
      <c r="L2044" s="1799"/>
      <c r="M2044" s="1799"/>
      <c r="N2044" s="1800"/>
    </row>
    <row r="2045" spans="8:8" ht="39.75" customHeight="1">
      <c r="A2045" s="1443"/>
      <c r="B2045" s="1503" t="s">
        <v>70</v>
      </c>
      <c r="C2045" s="1774" t="str">
        <f>'Result Entry'!$FG$3</f>
        <v>Jeewan Kaushal</v>
      </c>
      <c r="D2045" s="1775"/>
      <c r="E2045" s="1776"/>
      <c r="F2045" s="1769" t="str">
        <f>IF($J2020="TC",0,IF($J2020="Nso",0,VLOOKUP($A2017,'Result Entry'!$B$9:$HS$108,182,0)))</f>
        <v/>
      </c>
      <c r="G2045" s="1769"/>
      <c r="H2045" s="1770">
        <f>IF($J2020="TC",0,IF($J2020="Nso",0,VLOOKUP($A2017,'Result Entry'!$B$9:$HS$108,136,0)))</f>
        <v>0.0</v>
      </c>
      <c r="I2045" s="1629" t="s">
        <v>149</v>
      </c>
      <c r="J2045" s="1630"/>
      <c r="K2045" s="1630"/>
      <c r="L2045" s="1630"/>
      <c r="M2045" s="1630"/>
      <c r="N2045" s="1634"/>
    </row>
    <row r="2046" spans="8:8" ht="39.75" customHeight="1">
      <c r="A2046" s="1443"/>
      <c r="B2046" s="1483" t="s">
        <v>70</v>
      </c>
      <c r="C2046" s="1777" t="s">
        <v>181</v>
      </c>
      <c r="D2046" s="1778"/>
      <c r="E2046" s="1779"/>
      <c r="F2046" s="1780" t="s">
        <v>182</v>
      </c>
      <c r="G2046" s="1781"/>
      <c r="H2046" s="1782" t="s">
        <v>31</v>
      </c>
      <c r="I2046" s="1629" t="s">
        <v>176</v>
      </c>
      <c r="J2046" s="1630"/>
      <c r="K2046" s="1630"/>
      <c r="L2046" s="1630"/>
      <c r="M2046" s="1630"/>
      <c r="N2046" s="1634"/>
    </row>
    <row r="2047" spans="8:8" ht="39.75" customHeight="1">
      <c r="A2047" s="1443"/>
      <c r="B2047" s="1483" t="s">
        <v>70</v>
      </c>
      <c r="C2047" s="1783"/>
      <c r="D2047" s="1784"/>
      <c r="E2047" s="1785"/>
      <c r="F2047" s="1786" t="s">
        <v>183</v>
      </c>
      <c r="G2047" s="1787"/>
      <c r="H2047" s="1788" t="s">
        <v>180</v>
      </c>
      <c r="I2047" s="1647" t="s">
        <v>68</v>
      </c>
      <c r="J2047" s="1648"/>
      <c r="K2047" s="1648"/>
      <c r="L2047" s="1648"/>
      <c r="M2047" s="1648"/>
      <c r="N2047" s="1649"/>
    </row>
    <row r="2048" spans="8:8" ht="39.75" customHeight="1">
      <c r="A2048" s="1443"/>
      <c r="B2048" s="1483" t="s">
        <v>70</v>
      </c>
      <c r="C2048" s="1783"/>
      <c r="D2048" s="1784"/>
      <c r="E2048" s="1785"/>
      <c r="F2048" s="1786" t="s">
        <v>186</v>
      </c>
      <c r="G2048" s="1787"/>
      <c r="H2048" s="1788" t="s">
        <v>63</v>
      </c>
      <c r="I2048" s="1650"/>
      <c r="J2048" s="1651"/>
      <c r="K2048" s="1651"/>
      <c r="L2048" s="1651"/>
      <c r="M2048" s="1651"/>
      <c r="N2048" s="1652"/>
    </row>
    <row r="2049" spans="8:8" ht="39.75" customHeight="1">
      <c r="A2049" s="1443"/>
      <c r="B2049" s="1483" t="s">
        <v>70</v>
      </c>
      <c r="C2049" s="1783"/>
      <c r="D2049" s="1784"/>
      <c r="E2049" s="1785"/>
      <c r="F2049" s="1786" t="s">
        <v>187</v>
      </c>
      <c r="G2049" s="1787"/>
      <c r="H2049" s="1788" t="s">
        <v>64</v>
      </c>
      <c r="I2049" s="1650"/>
      <c r="J2049" s="1651"/>
      <c r="K2049" s="1651"/>
      <c r="L2049" s="1651"/>
      <c r="M2049" s="1651"/>
      <c r="N2049" s="1652"/>
    </row>
    <row r="2050" spans="8:8" ht="39.75" customHeight="1">
      <c r="A2050" s="1443"/>
      <c r="B2050" s="1483" t="s">
        <v>70</v>
      </c>
      <c r="C2050" s="1783"/>
      <c r="D2050" s="1784"/>
      <c r="E2050" s="1785"/>
      <c r="F2050" s="1786" t="s">
        <v>184</v>
      </c>
      <c r="G2050" s="1787"/>
      <c r="H2050" s="1788" t="s">
        <v>66</v>
      </c>
      <c r="I2050" s="1653" t="s">
        <v>81</v>
      </c>
      <c r="J2050" s="1654"/>
      <c r="K2050" s="1654"/>
      <c r="L2050" s="1654"/>
      <c r="M2050" s="1654"/>
      <c r="N2050" s="1655"/>
    </row>
    <row r="2051" spans="8:8" ht="39.75" customHeight="1">
      <c r="A2051" s="1443"/>
      <c r="B2051" s="1656" t="s">
        <v>70</v>
      </c>
      <c r="C2051" s="1789"/>
      <c r="D2051" s="1790"/>
      <c r="E2051" s="1791"/>
      <c r="F2051" s="1792" t="s">
        <v>185</v>
      </c>
      <c r="G2051" s="1793"/>
      <c r="H2051" s="1794" t="s">
        <v>65</v>
      </c>
      <c r="I2051" s="1663"/>
      <c r="J2051" s="1664"/>
      <c r="K2051" s="1664"/>
      <c r="L2051" s="1664"/>
      <c r="M2051" s="1664"/>
      <c r="N2051" s="1665"/>
    </row>
    <row r="2052" spans="8:8" s="927" ht="123.75" customFormat="1" customHeight="1">
      <c r="A2052" s="1439"/>
      <c r="B2052" s="1795"/>
      <c r="C2052" s="1796"/>
      <c r="D2052" s="1796"/>
      <c r="E2052" s="1796"/>
      <c r="F2052" s="1796"/>
      <c r="G2052" s="1796"/>
      <c r="H2052" s="1796"/>
      <c r="I2052" s="1796"/>
      <c r="J2052" s="1796"/>
      <c r="K2052" s="1796"/>
      <c r="L2052" s="1796"/>
      <c r="M2052" s="1796"/>
      <c r="N2052" s="1796"/>
    </row>
    <row r="2053" spans="8:8" ht="24.75" customHeight="1">
      <c r="A2053" s="1441">
        <f>A2017+1</f>
        <v>58.0</v>
      </c>
      <c r="B2053" s="1442" t="s">
        <v>51</v>
      </c>
      <c r="C2053" s="1442"/>
      <c r="D2053" s="1442"/>
      <c r="E2053" s="1442"/>
      <c r="F2053" s="1442"/>
      <c r="G2053" s="1442"/>
      <c r="H2053" s="1442"/>
      <c r="I2053" s="1442"/>
      <c r="J2053" s="1442"/>
      <c r="K2053" s="1442"/>
      <c r="L2053" s="1442"/>
      <c r="M2053" s="1442"/>
      <c r="N2053" s="1442"/>
    </row>
    <row r="2054" spans="8:8" ht="62.25" customHeight="1">
      <c r="A2054" s="1443"/>
      <c r="B2054" s="1444"/>
      <c r="C2054" s="1445"/>
      <c r="D2054" s="1671" t="str">
        <f>Master!$E$8</f>
        <v>Govt. Sr. Secondary School </v>
      </c>
      <c r="E2054" s="1672"/>
      <c r="F2054" s="1672"/>
      <c r="G2054" s="1672"/>
      <c r="H2054" s="1672"/>
      <c r="I2054" s="1672"/>
      <c r="J2054" s="1672"/>
      <c r="K2054" s="1672"/>
      <c r="L2054" s="1672"/>
      <c r="M2054" s="1672"/>
      <c r="N2054" s="1673"/>
    </row>
    <row r="2055" spans="8:8" ht="33.0" customHeight="1">
      <c r="A2055" s="1443"/>
      <c r="B2055" s="1449"/>
      <c r="C2055" s="1450"/>
      <c r="D2055" s="1451" t="str">
        <f>Master!$E$11</f>
        <v>P.S.-Bapini (Jodhpur)</v>
      </c>
      <c r="E2055" s="1452"/>
      <c r="F2055" s="1452"/>
      <c r="G2055" s="1452"/>
      <c r="H2055" s="1452"/>
      <c r="I2055" s="1452"/>
      <c r="J2055" s="1452"/>
      <c r="K2055" s="1452"/>
      <c r="L2055" s="1452"/>
      <c r="M2055" s="1452"/>
      <c r="N2055" s="1453"/>
    </row>
    <row r="2056" spans="8:8" ht="30.0" customHeight="1">
      <c r="A2056" s="1443"/>
      <c r="B2056" s="1454"/>
      <c r="C2056" s="1455" t="s">
        <v>151</v>
      </c>
      <c r="D2056" s="1456"/>
      <c r="E2056" s="1456"/>
      <c r="F2056" s="1456"/>
      <c r="G2056" s="1457"/>
      <c r="H2056" s="1458" t="s">
        <v>128</v>
      </c>
      <c r="I2056" s="1458"/>
      <c r="J2056" s="1674">
        <f>VLOOKUP(A2053,'Result Entry'!$B$6:$K$108,6,0)</f>
        <v>0.0</v>
      </c>
      <c r="K2056" s="1460" t="s">
        <v>69</v>
      </c>
      <c r="L2056" s="1461"/>
      <c r="M2056" s="1462">
        <f>Master!$E$14</f>
        <v>8.151106901E9</v>
      </c>
      <c r="N2056" s="1463"/>
    </row>
    <row r="2057" spans="8:8" ht="30.0" customHeight="1">
      <c r="A2057" s="1443"/>
      <c r="B2057" s="1464"/>
      <c r="C2057" s="1465"/>
      <c r="D2057" s="1466"/>
      <c r="E2057" s="1466"/>
      <c r="F2057" s="1466"/>
      <c r="G2057" s="1467"/>
      <c r="H2057" s="1468"/>
      <c r="I2057" s="1468"/>
      <c r="J2057" s="1675"/>
      <c r="K2057" s="1470" t="s">
        <v>67</v>
      </c>
      <c r="L2057" s="1471"/>
      <c r="M2057" s="1472"/>
      <c r="N2057" s="1473"/>
      <c r="O2057" s="23" t="s">
        <v>157</v>
      </c>
    </row>
    <row r="2058" spans="8:8" ht="30.0" customHeight="1">
      <c r="A2058" s="1443"/>
      <c r="B2058" s="1464"/>
      <c r="C2058" s="1474"/>
      <c r="D2058" s="1475"/>
      <c r="E2058" s="1475"/>
      <c r="F2058" s="1475"/>
      <c r="G2058" s="1476"/>
      <c r="H2058" s="1477"/>
      <c r="I2058" s="1477"/>
      <c r="J2058" s="1676"/>
      <c r="K2058" s="1479" t="s">
        <v>52</v>
      </c>
      <c r="L2058" s="1480"/>
      <c r="M2058" s="1481" t="str">
        <f>Master!$E$6</f>
        <v>2022-23</v>
      </c>
      <c r="N2058" s="1482"/>
    </row>
    <row r="2059" spans="8:8" ht="39.75" customHeight="1">
      <c r="A2059" s="1443"/>
      <c r="B2059" s="1483" t="s">
        <v>70</v>
      </c>
      <c r="C2059" s="1677" t="s">
        <v>21</v>
      </c>
      <c r="D2059" s="1678"/>
      <c r="E2059" s="1678"/>
      <c r="F2059" s="1679"/>
      <c r="G2059" s="1680" t="s">
        <v>150</v>
      </c>
      <c r="H2059" s="1681">
        <f>VLOOKUP($A2053,'Result Entry'!$B$9:$FW$108,4,0)</f>
        <v>0.0</v>
      </c>
      <c r="I2059" s="1681"/>
      <c r="J2059" s="1681"/>
      <c r="K2059" s="1681"/>
      <c r="L2059" s="1681"/>
      <c r="M2059" s="1681"/>
      <c r="N2059" s="1682"/>
    </row>
    <row r="2060" spans="8:8" ht="39.75" customHeight="1">
      <c r="A2060" s="1443"/>
      <c r="B2060" s="1483" t="s">
        <v>70</v>
      </c>
      <c r="C2060" s="1683" t="s">
        <v>23</v>
      </c>
      <c r="D2060" s="1684"/>
      <c r="E2060" s="1684"/>
      <c r="F2060" s="1685"/>
      <c r="G2060" s="1686" t="s">
        <v>150</v>
      </c>
      <c r="H2060" s="1687">
        <f>VLOOKUP($A2053,'Result Entry'!$B$9:$FW$108,7,0)</f>
        <v>0.0</v>
      </c>
      <c r="I2060" s="1687"/>
      <c r="J2060" s="1687"/>
      <c r="K2060" s="1687"/>
      <c r="L2060" s="1687"/>
      <c r="M2060" s="1687"/>
      <c r="N2060" s="1688"/>
    </row>
    <row r="2061" spans="8:8" ht="39.75" customHeight="1">
      <c r="A2061" s="1443"/>
      <c r="B2061" s="1483" t="s">
        <v>70</v>
      </c>
      <c r="C2061" s="1683" t="s">
        <v>24</v>
      </c>
      <c r="D2061" s="1684"/>
      <c r="E2061" s="1684"/>
      <c r="F2061" s="1685"/>
      <c r="G2061" s="1686" t="s">
        <v>150</v>
      </c>
      <c r="H2061" s="1687">
        <f>VLOOKUP($A2053,'Result Entry'!$B$9:$FW$108,8,0)</f>
        <v>0.0</v>
      </c>
      <c r="I2061" s="1687"/>
      <c r="J2061" s="1687"/>
      <c r="K2061" s="1687"/>
      <c r="L2061" s="1687"/>
      <c r="M2061" s="1687"/>
      <c r="N2061" s="1688"/>
    </row>
    <row r="2062" spans="8:8" ht="39.75" customHeight="1">
      <c r="A2062" s="1443"/>
      <c r="B2062" s="1483" t="s">
        <v>70</v>
      </c>
      <c r="C2062" s="1683" t="s">
        <v>53</v>
      </c>
      <c r="D2062" s="1684"/>
      <c r="E2062" s="1684"/>
      <c r="F2062" s="1685"/>
      <c r="G2062" s="1686" t="s">
        <v>150</v>
      </c>
      <c r="H2062" s="1687">
        <f>VLOOKUP($A2053,'Result Entry'!$B$9:$FW$108,9,0)</f>
        <v>0.0</v>
      </c>
      <c r="I2062" s="1687"/>
      <c r="J2062" s="1687"/>
      <c r="K2062" s="1687"/>
      <c r="L2062" s="1687"/>
      <c r="M2062" s="1687"/>
      <c r="N2062" s="1688"/>
    </row>
    <row r="2063" spans="8:8" ht="39.75" customHeight="1">
      <c r="A2063" s="1443"/>
      <c r="B2063" s="1483" t="s">
        <v>70</v>
      </c>
      <c r="C2063" s="1683" t="s">
        <v>54</v>
      </c>
      <c r="D2063" s="1684"/>
      <c r="E2063" s="1684"/>
      <c r="F2063" s="1685"/>
      <c r="G2063" s="1686" t="s">
        <v>150</v>
      </c>
      <c r="H2063" s="1689" t="str">
        <f>CONCATENATE('Result Entry'!$G$4,'Result Entry'!$J$4)</f>
        <v>11(A)</v>
      </c>
      <c r="I2063" s="1687"/>
      <c r="J2063" s="1687"/>
      <c r="K2063" s="1687"/>
      <c r="L2063" s="1687"/>
      <c r="M2063" s="1687"/>
      <c r="N2063" s="1688"/>
    </row>
    <row r="2064" spans="8:8" ht="39.75" customHeight="1">
      <c r="A2064" s="1443"/>
      <c r="B2064" s="1483" t="s">
        <v>70</v>
      </c>
      <c r="C2064" s="1690" t="s">
        <v>26</v>
      </c>
      <c r="D2064" s="1691"/>
      <c r="E2064" s="1691"/>
      <c r="F2064" s="1692"/>
      <c r="G2064" s="1693" t="s">
        <v>150</v>
      </c>
      <c r="H2064" s="1694">
        <f>VLOOKUP($A2053,'Result Entry'!$B$9:$FW$108,10,0)</f>
        <v>0.0</v>
      </c>
      <c r="I2064" s="1694"/>
      <c r="J2064" s="1694"/>
      <c r="K2064" s="1694"/>
      <c r="L2064" s="1694"/>
      <c r="M2064" s="1694"/>
      <c r="N2064" s="1695"/>
    </row>
    <row r="2065" spans="8:8" ht="30.0" customHeight="1">
      <c r="A2065" s="1443"/>
      <c r="B2065" s="1503" t="s">
        <v>70</v>
      </c>
      <c r="C2065" s="1696" t="s">
        <v>168</v>
      </c>
      <c r="D2065" s="1697"/>
      <c r="E2065" s="1698" t="s">
        <v>73</v>
      </c>
      <c r="F2065" s="1699" t="s">
        <v>74</v>
      </c>
      <c r="G2065" s="1700" t="s">
        <v>169</v>
      </c>
      <c r="H2065" s="1701" t="s">
        <v>56</v>
      </c>
      <c r="I2065" s="1702"/>
      <c r="J2065" s="1703" t="s">
        <v>85</v>
      </c>
      <c r="K2065" s="1704"/>
      <c r="L2065" s="1705" t="s">
        <v>170</v>
      </c>
      <c r="M2065" s="1706" t="s">
        <v>77</v>
      </c>
      <c r="N2065" s="1707" t="s">
        <v>99</v>
      </c>
    </row>
    <row r="2066" spans="8:8" ht="30.0" customHeight="1">
      <c r="A2066" s="1443"/>
      <c r="B2066" s="1503"/>
      <c r="C2066" s="1708"/>
      <c r="D2066" s="1709"/>
      <c r="E2066" s="1710"/>
      <c r="F2066" s="1711"/>
      <c r="G2066" s="1712"/>
      <c r="H2066" s="1713"/>
      <c r="I2066" s="1714"/>
      <c r="J2066" s="1715"/>
      <c r="K2066" s="1716"/>
      <c r="L2066" s="1717"/>
      <c r="M2066" s="1718"/>
      <c r="N2066" s="1719"/>
    </row>
    <row r="2067" spans="8:8" ht="39.75" customHeight="1">
      <c r="A2067" s="1443"/>
      <c r="B2067" s="1503" t="s">
        <v>70</v>
      </c>
      <c r="C2067" s="1528" t="s">
        <v>57</v>
      </c>
      <c r="D2067" s="1529"/>
      <c r="E2067" s="1720">
        <f>'Result Entry'!$L$7</f>
        <v>10.0</v>
      </c>
      <c r="F2067" s="1721">
        <f>'Result Entry'!$M$7</f>
        <v>10.0</v>
      </c>
      <c r="G2067" s="1722">
        <f t="shared" si="171" ref="G2067:G2072">SUM(E2067:F2067)</f>
        <v>20.0</v>
      </c>
      <c r="H2067" s="1723">
        <f>'Result Entry'!$AU$7</f>
        <v>70.0</v>
      </c>
      <c r="I2067" s="1724"/>
      <c r="J2067" s="1725">
        <f>'Result Entry'!$AY$7</f>
        <v>100.0</v>
      </c>
      <c r="K2067" s="1724"/>
      <c r="L2067" s="1722">
        <f t="shared" si="172" ref="L2067:L2072">SUM(H2067,J2067)</f>
        <v>170.0</v>
      </c>
      <c r="M2067" s="1726">
        <f t="shared" si="173" ref="M2067:M2072">SUM(G2067,L2067)</f>
        <v>190.0</v>
      </c>
      <c r="N2067" s="1727"/>
    </row>
    <row r="2068" spans="8:8" s="1538" ht="54.0" customFormat="1" customHeight="1">
      <c r="A2068" s="1443"/>
      <c r="B2068" s="1539" t="s">
        <v>70</v>
      </c>
      <c r="C2068" s="1540" t="str">
        <f>'Result Entry'!$L$3</f>
        <v>HINDI Comp.</v>
      </c>
      <c r="D2068" s="1541"/>
      <c r="E2068" s="1728">
        <f>IF($J2056="TC",0,IF($J2056="Nso",0,VLOOKUP($A2053,'Result Entry'!$B$9:$FW$108,11,0)))</f>
        <v>0.0</v>
      </c>
      <c r="F2068" s="1729">
        <f>IF($J2056="TC",0,IF($J2056="Nso",0,VLOOKUP($A2053,'Result Entry'!$B$9:$FW$108,12,0)))</f>
        <v>0.0</v>
      </c>
      <c r="G2068" s="1730">
        <f t="shared" si="171"/>
        <v>0.0</v>
      </c>
      <c r="H2068" s="1677">
        <f>IF($J2056="TC",0,IF($J2056="Nso",0,VLOOKUP($A2053,'Result Entry'!$B$9:$FW$108,16,0)))</f>
        <v>0.0</v>
      </c>
      <c r="I2068" s="1731"/>
      <c r="J2068" s="1732">
        <f>IF($J2056="TC",0,IF($J2056="Nso",0,VLOOKUP($A2053,'Result Entry'!$B$9:$FW$108,19,0)))</f>
        <v>0.0</v>
      </c>
      <c r="K2068" s="1731"/>
      <c r="L2068" s="1733">
        <f t="shared" si="172"/>
        <v>0.0</v>
      </c>
      <c r="M2068" s="1734">
        <f t="shared" si="173"/>
        <v>0.0</v>
      </c>
      <c r="N2068" s="1735" t="str">
        <f>IF($J2056="TC",0,IF($J2056="Nso",0,VLOOKUP($A2053,'Result Entry'!$B$9:$FW$108,24,0)))</f>
        <v/>
      </c>
    </row>
    <row r="2069" spans="8:8" s="1538" ht="54.0" customFormat="1" customHeight="1">
      <c r="A2069" s="1443"/>
      <c r="B2069" s="1539" t="s">
        <v>70</v>
      </c>
      <c r="C2069" s="1551" t="str">
        <f>'Result Entry'!$Z$3</f>
        <v>ENGLISH Comp.</v>
      </c>
      <c r="D2069" s="1552"/>
      <c r="E2069" s="1728">
        <f>IF($J2056="TC",0,IF($J2056="Nso",0,VLOOKUP($A2053,'Result Entry'!$B$9:$FW$108,25,0)))</f>
        <v>0.0</v>
      </c>
      <c r="F2069" s="1729">
        <f>IF($J2056="TC",0,IF($J2056="Nso",0,VLOOKUP($A2053,'Result Entry'!$B$9:$FW$108,26,0)))</f>
        <v>0.0</v>
      </c>
      <c r="G2069" s="1736">
        <f t="shared" si="171"/>
        <v>0.0</v>
      </c>
      <c r="H2069" s="1683">
        <f>IF($J2056="TC",0,IF($J2056="Nso",0,VLOOKUP($A2053,'Result Entry'!$B$9:$FW$108,30,0)))</f>
        <v>0.0</v>
      </c>
      <c r="I2069" s="1737"/>
      <c r="J2069" s="1738">
        <f>IF($J2056="TC",0,IF($J2056="Nso",0,VLOOKUP($A2053,'Result Entry'!$B$9:$FW$108,33,0)))</f>
        <v>0.0</v>
      </c>
      <c r="K2069" s="1737"/>
      <c r="L2069" s="1733">
        <f t="shared" si="172"/>
        <v>0.0</v>
      </c>
      <c r="M2069" s="1734">
        <f t="shared" si="173"/>
        <v>0.0</v>
      </c>
      <c r="N2069" s="1735" t="str">
        <f>IF($J2056="TC",0,IF($J2056="Nso",0,VLOOKUP($A2053,'Result Entry'!$B$9:$FW$108,38,0)))</f>
        <v/>
      </c>
    </row>
    <row r="2070" spans="8:8" s="1538" ht="54.0" customFormat="1" customHeight="1">
      <c r="A2070" s="1443"/>
      <c r="B2070" s="1539" t="s">
        <v>70</v>
      </c>
      <c r="C2070" s="1551" t="str">
        <f>'Result Entry'!$AO$3</f>
        <v>PHYSICS</v>
      </c>
      <c r="D2070" s="1552"/>
      <c r="E2070" s="1728">
        <f>IF($J2056="TC",0,IF($J2056="Nso",0,VLOOKUP($A2053,'Result Entry'!$B$9:$FW$108,39,0)))</f>
        <v>0.0</v>
      </c>
      <c r="F2070" s="1729">
        <f>IF($J2056="TC",0,IF($J2056="Nso",0,VLOOKUP($A2053,'Result Entry'!$B$9:$FW$108,40,0)))</f>
        <v>0.0</v>
      </c>
      <c r="G2070" s="1736">
        <f t="shared" si="171"/>
        <v>0.0</v>
      </c>
      <c r="H2070" s="1683">
        <f>IF($J2056="TC",0,IF($J2056="Nso",0,VLOOKUP($A2053,'Result Entry'!$B$9:$FW$108,45,0)))</f>
        <v>0.0</v>
      </c>
      <c r="I2070" s="1737"/>
      <c r="J2070" s="1738">
        <f>IF($J2056="TC",0,IF($J2056="Nso",0,VLOOKUP($A2053,'Result Entry'!$B$9:$FW$108,49,0)))</f>
        <v>0.0</v>
      </c>
      <c r="K2070" s="1737"/>
      <c r="L2070" s="1733">
        <f t="shared" si="172"/>
        <v>0.0</v>
      </c>
      <c r="M2070" s="1734">
        <f t="shared" si="173"/>
        <v>0.0</v>
      </c>
      <c r="N2070" s="1735" t="str">
        <f>IF($J2056="TC",0,IF($J2056="Nso",0,VLOOKUP($A2053,'Result Entry'!$B$9:$FW$108,54,0)))</f>
        <v/>
      </c>
    </row>
    <row r="2071" spans="8:8" s="1538" ht="54.0" customFormat="1" customHeight="1">
      <c r="A2071" s="1443"/>
      <c r="B2071" s="1539" t="s">
        <v>70</v>
      </c>
      <c r="C2071" s="1551" t="str">
        <f>'Result Entry'!$BF$3</f>
        <v>CHEMISTRY</v>
      </c>
      <c r="D2071" s="1552"/>
      <c r="E2071" s="1728" t="str">
        <f>IF($J2056="TC",0,IF($J2056="Nso",0,VLOOKUP($A2053,'Result Entry'!$B$9:$FW$108,55,0)))</f>
        <v/>
      </c>
      <c r="F2071" s="1729">
        <f>IF($J2056="TC",0,IF($J2056="Nso",0,VLOOKUP($A2053,'Result Entry'!$B$9:$FW$108,56,0)))</f>
        <v>0.0</v>
      </c>
      <c r="G2071" s="1736">
        <f t="shared" si="171"/>
        <v>0.0</v>
      </c>
      <c r="H2071" s="1683">
        <f>IF($J2056="TC",0,IF($J2056="Nso",0,VLOOKUP($A2053,'Result Entry'!$B$9:$FW$108,61,0)))</f>
        <v>0.0</v>
      </c>
      <c r="I2071" s="1737"/>
      <c r="J2071" s="1738">
        <f>IF($J2056="TC",0,IF($J2056="Nso",0,VLOOKUP($A2053,'Result Entry'!$B$9:$FW$108,65,0)))</f>
        <v>0.0</v>
      </c>
      <c r="K2071" s="1737"/>
      <c r="L2071" s="1733">
        <f t="shared" si="172"/>
        <v>0.0</v>
      </c>
      <c r="M2071" s="1734">
        <f t="shared" si="173"/>
        <v>0.0</v>
      </c>
      <c r="N2071" s="1735" t="str">
        <f>IF($J2056="TC",0,IF($J2056="Nso",0,VLOOKUP($A2053,'Result Entry'!$B$9:$FW$108,70,0)))</f>
        <v/>
      </c>
    </row>
    <row r="2072" spans="8:8" s="1538" ht="54.0" customFormat="1" customHeight="1">
      <c r="A2072" s="1443"/>
      <c r="B2072" s="1539" t="s">
        <v>70</v>
      </c>
      <c r="C2072" s="1551" t="str">
        <f>'Result Entry'!$BW$3</f>
        <v>BIOLOGY</v>
      </c>
      <c r="D2072" s="1552"/>
      <c r="E2072" s="1739" t="str">
        <f>IF($J2056="TC",0,IF($J2056="Nso",0,VLOOKUP($A2053,'Result Entry'!$B$9:$FW$108,71,0)))</f>
        <v/>
      </c>
      <c r="F2072" s="1740" t="str">
        <f>IF($J2056="TC",0,IF($J2056="Nso",0,VLOOKUP($A2053,'Result Entry'!$B$9:$FW$108,72,0)))</f>
        <v/>
      </c>
      <c r="G2072" s="1741">
        <f t="shared" si="171"/>
        <v>0.0</v>
      </c>
      <c r="H2072" s="1742">
        <f>IF($J2056="TC",0,IF($J2056="Nso",0,VLOOKUP($A2053,'Result Entry'!$B$9:$FW$108,77,0)))</f>
        <v>0.0</v>
      </c>
      <c r="I2072" s="1743"/>
      <c r="J2072" s="1744">
        <f>IF($J2056="TC",0,IF($J2056="Nso",0,VLOOKUP($A2053,'Result Entry'!$B$9:$FW$108,81,0)))</f>
        <v>0.0</v>
      </c>
      <c r="K2072" s="1743"/>
      <c r="L2072" s="1745">
        <f t="shared" si="172"/>
        <v>0.0</v>
      </c>
      <c r="M2072" s="1746">
        <f t="shared" si="173"/>
        <v>0.0</v>
      </c>
      <c r="N2072" s="1735">
        <f>IF($J2056="TC",0,IF($J2056="Nso",0,VLOOKUP($A2053,'Result Entry'!$B$9:$FW$108,86,0)))</f>
        <v>0.0</v>
      </c>
    </row>
    <row r="2073" spans="8:8" ht="39.75" customHeight="1">
      <c r="A2073" s="1443"/>
      <c r="B2073" s="1503" t="s">
        <v>70</v>
      </c>
      <c r="C2073" s="1565" t="s">
        <v>78</v>
      </c>
      <c r="D2073" s="1566"/>
      <c r="E2073" s="1567"/>
      <c r="F2073" s="1747" t="s">
        <v>79</v>
      </c>
      <c r="G2073" s="1748"/>
      <c r="H2073" s="1747" t="s">
        <v>80</v>
      </c>
      <c r="I2073" s="1749"/>
      <c r="J2073" s="1750" t="s">
        <v>42</v>
      </c>
      <c r="K2073" s="1797" t="s">
        <v>92</v>
      </c>
      <c r="L2073" s="1752" t="s">
        <v>40</v>
      </c>
      <c r="M2073" s="1753"/>
      <c r="N2073" s="1754" t="s">
        <v>44</v>
      </c>
    </row>
    <row r="2074" spans="8:8" ht="39.75" customHeight="1">
      <c r="A2074" s="1443"/>
      <c r="B2074" s="1503" t="s">
        <v>70</v>
      </c>
      <c r="C2074" s="1577"/>
      <c r="D2074" s="1578"/>
      <c r="E2074" s="1579"/>
      <c r="F2074" s="1755">
        <f>IF($J2056="TC",0,IF($J2056="Nso",0,VLOOKUP($A2053,'Result Entry'!$B$9:$FW$108,146,0)))</f>
        <v>0.0</v>
      </c>
      <c r="G2074" s="1756"/>
      <c r="H2074" s="1757">
        <f>IF($J2056="TC",0,IF($J2056="Nso",0,VLOOKUP($A2053,'Result Entry'!$B$9:$FW$108,147,0)))</f>
        <v>0.0</v>
      </c>
      <c r="I2074" s="1758"/>
      <c r="J2074" s="1584">
        <f>IF($J2056="TC",0,IF($J2056="Nso",0,VLOOKUP($A2053,'Result Entry'!$B$9:$FW$108,148,0)))</f>
        <v>0.0</v>
      </c>
      <c r="K2074" s="1759" t="str">
        <f>IF($J2056="TC",0,IF($J2056="Nso",0,VLOOKUP($A2053,'Result Entry'!$B$9:$FW$108,149,0)))</f>
        <v/>
      </c>
      <c r="L2074" s="1586">
        <f>IF($J2056="TC",0,IF($J2056="Nso",0,VLOOKUP($A2053,'Result Entry'!$B$9:$FW$108,150,0)))</f>
        <v>0.0</v>
      </c>
      <c r="M2074" s="1587"/>
      <c r="N2074" s="1588">
        <f>IF($J2056="TC",0,IF($J2056="Nso",0,VLOOKUP($A2053,'Result Entry'!$B$9:$FW$108,152,0)))</f>
        <v>0.0</v>
      </c>
    </row>
    <row r="2075" spans="8:8" ht="39.75" customHeight="1">
      <c r="A2075" s="1443"/>
      <c r="B2075" s="1503" t="s">
        <v>70</v>
      </c>
      <c r="C2075" s="1589" t="s">
        <v>59</v>
      </c>
      <c r="D2075" s="1590"/>
      <c r="E2075" s="1590"/>
      <c r="F2075" s="1590"/>
      <c r="G2075" s="1590"/>
      <c r="H2075" s="1591"/>
      <c r="I2075" s="1592" t="s">
        <v>60</v>
      </c>
      <c r="J2075" s="1593"/>
      <c r="K2075" s="1760">
        <f>VLOOKUP($A2053,'Result Entry'!$B$9:$FW$108,143,0)</f>
        <v>0.0</v>
      </c>
      <c r="L2075" s="1761"/>
      <c r="M2075" s="1596" t="s">
        <v>38</v>
      </c>
      <c r="N2075" s="1597"/>
    </row>
    <row r="2076" spans="8:8" ht="39.75" customHeight="1">
      <c r="A2076" s="1443"/>
      <c r="B2076" s="1503" t="s">
        <v>70</v>
      </c>
      <c r="C2076" s="1598" t="s">
        <v>55</v>
      </c>
      <c r="D2076" s="1599"/>
      <c r="E2076" s="1599"/>
      <c r="F2076" s="1600" t="s">
        <v>158</v>
      </c>
      <c r="G2076" s="1601"/>
      <c r="H2076" s="1602" t="s">
        <v>48</v>
      </c>
      <c r="I2076" s="1603" t="s">
        <v>61</v>
      </c>
      <c r="J2076" s="1604"/>
      <c r="K2076" s="1762">
        <f>VLOOKUP($A2053,'Result Entry'!$B$9:$FW$108,144,0)</f>
        <v>0.0</v>
      </c>
      <c r="L2076" s="1763"/>
      <c r="M2076" s="1607">
        <f>VLOOKUP($A2053,'Result Entry'!$B$9:$FW$108,145,0)</f>
        <v>0.0</v>
      </c>
      <c r="N2076" s="1608"/>
    </row>
    <row r="2077" spans="8:8" ht="39.75" customHeight="1">
      <c r="A2077" s="1443"/>
      <c r="B2077" s="1503" t="s">
        <v>70</v>
      </c>
      <c r="C2077" s="1598"/>
      <c r="D2077" s="1599"/>
      <c r="E2077" s="1599"/>
      <c r="F2077" s="1609"/>
      <c r="G2077" s="1610"/>
      <c r="H2077" s="1611" t="s">
        <v>100</v>
      </c>
      <c r="I2077" s="1612" t="s">
        <v>62</v>
      </c>
      <c r="J2077" s="1613"/>
      <c r="K2077" s="1764">
        <f>IF($J2056="TC","Transferred",IF($J2056="Nso","NameSeparated",VLOOKUP($A2053,'Result Entry'!$B$9:$FW$108,153,0)))</f>
        <v>0.0</v>
      </c>
      <c r="L2077" s="1764"/>
      <c r="M2077" s="1764"/>
      <c r="N2077" s="1765"/>
    </row>
    <row r="2078" spans="8:8" ht="39.75" customHeight="1">
      <c r="A2078" s="1443"/>
      <c r="B2078" s="1503" t="s">
        <v>70</v>
      </c>
      <c r="C2078" s="1766" t="str">
        <f>'Result Entry'!$DU$3</f>
        <v>Foundation Of Information Tech.</v>
      </c>
      <c r="D2078" s="1767"/>
      <c r="E2078" s="1768"/>
      <c r="F2078" s="1769" t="str">
        <f>IF($J2056="TC",0,IF($J2056="Nso",0,VLOOKUP($A2053,'Result Entry'!$B$9:$GS$108,170,0)))</f>
        <v/>
      </c>
      <c r="G2078" s="1769"/>
      <c r="H2078" s="1770">
        <f>IF($J2056="TC",0,IF($J2056="Nso",0,VLOOKUP($A2053,'Result Entry'!$B$9:$GS$108,112,0)))</f>
        <v>0.0</v>
      </c>
      <c r="I2078" s="1621" t="s">
        <v>72</v>
      </c>
      <c r="J2078" s="1622"/>
      <c r="K2078" s="1771">
        <f>'Result Entry'!$T$2</f>
        <v>45041.0</v>
      </c>
      <c r="L2078" s="1772"/>
      <c r="M2078" s="1772"/>
      <c r="N2078" s="1773"/>
    </row>
    <row r="2079" spans="8:8" ht="39.75" customHeight="1">
      <c r="A2079" s="1443"/>
      <c r="B2079" s="1503" t="s">
        <v>70</v>
      </c>
      <c r="C2079" s="1774" t="str">
        <f>'Result Entry'!$EI$3</f>
        <v>G.I.A.I.-II</v>
      </c>
      <c r="D2079" s="1775"/>
      <c r="E2079" s="1776"/>
      <c r="F2079" s="1769" t="str">
        <f>IF($J2056="TC",0,IF($J2056="Nso",0,VLOOKUP($A2053,'Result Entry'!$B$9:$GS$108,174,0)))</f>
        <v/>
      </c>
      <c r="G2079" s="1769"/>
      <c r="H2079" s="1770">
        <f>IF($J2056="TC",0,IF($J2056="Nso",0,VLOOKUP($A2053,'Result Entry'!$B$9:$GS$108,124,0)))</f>
        <v>0.0</v>
      </c>
      <c r="I2079" s="1626"/>
      <c r="J2079" s="1627"/>
      <c r="K2079" s="1627"/>
      <c r="L2079" s="1627"/>
      <c r="M2079" s="1627"/>
      <c r="N2079" s="1628"/>
    </row>
    <row r="2080" spans="8:8" ht="39.75" customHeight="1">
      <c r="A2080" s="1443"/>
      <c r="B2080" s="1503" t="s">
        <v>70</v>
      </c>
      <c r="C2080" s="1774" t="str">
        <f>'Result Entry'!$EU$3</f>
        <v>SOC.SER.PLAN</v>
      </c>
      <c r="D2080" s="1775"/>
      <c r="E2080" s="1776"/>
      <c r="F2080" s="1769">
        <f>IF($J2056="TC",0,IF($J2056="Nso",0,VLOOKUP($A2053,'Result Entry'!$B$9:$HS$108,178,0)))</f>
        <v>0.0</v>
      </c>
      <c r="G2080" s="1769"/>
      <c r="H2080" s="1770">
        <f>IF($J2056="TC",0,IF($J2056="Nso",0,VLOOKUP($A2053,'Result Entry'!$B$9:$GS$108,136,0)))</f>
        <v>0.0</v>
      </c>
      <c r="I2080" s="1629" t="s">
        <v>175</v>
      </c>
      <c r="J2080" s="1630"/>
      <c r="K2080" s="1798"/>
      <c r="L2080" s="1799"/>
      <c r="M2080" s="1799"/>
      <c r="N2080" s="1800"/>
    </row>
    <row r="2081" spans="8:8" ht="39.75" customHeight="1">
      <c r="A2081" s="1443"/>
      <c r="B2081" s="1503" t="s">
        <v>70</v>
      </c>
      <c r="C2081" s="1774" t="str">
        <f>'Result Entry'!$FG$3</f>
        <v>Jeewan Kaushal</v>
      </c>
      <c r="D2081" s="1775"/>
      <c r="E2081" s="1776"/>
      <c r="F2081" s="1769" t="str">
        <f>IF($J2056="TC",0,IF($J2056="Nso",0,VLOOKUP($A2053,'Result Entry'!$B$9:$HS$108,182,0)))</f>
        <v/>
      </c>
      <c r="G2081" s="1769"/>
      <c r="H2081" s="1770">
        <f>IF($J2056="TC",0,IF($J2056="Nso",0,VLOOKUP($A2053,'Result Entry'!$B$9:$HS$108,136,0)))</f>
        <v>0.0</v>
      </c>
      <c r="I2081" s="1629" t="s">
        <v>149</v>
      </c>
      <c r="J2081" s="1630"/>
      <c r="K2081" s="1630"/>
      <c r="L2081" s="1630"/>
      <c r="M2081" s="1630"/>
      <c r="N2081" s="1634"/>
    </row>
    <row r="2082" spans="8:8" ht="39.75" customHeight="1">
      <c r="A2082" s="1443"/>
      <c r="B2082" s="1483" t="s">
        <v>70</v>
      </c>
      <c r="C2082" s="1777" t="s">
        <v>181</v>
      </c>
      <c r="D2082" s="1778"/>
      <c r="E2082" s="1779"/>
      <c r="F2082" s="1780" t="s">
        <v>182</v>
      </c>
      <c r="G2082" s="1781"/>
      <c r="H2082" s="1782" t="s">
        <v>31</v>
      </c>
      <c r="I2082" s="1629" t="s">
        <v>176</v>
      </c>
      <c r="J2082" s="1630"/>
      <c r="K2082" s="1630"/>
      <c r="L2082" s="1630"/>
      <c r="M2082" s="1630"/>
      <c r="N2082" s="1634"/>
    </row>
    <row r="2083" spans="8:8" ht="39.75" customHeight="1">
      <c r="A2083" s="1443"/>
      <c r="B2083" s="1483" t="s">
        <v>70</v>
      </c>
      <c r="C2083" s="1783"/>
      <c r="D2083" s="1784"/>
      <c r="E2083" s="1785"/>
      <c r="F2083" s="1786" t="s">
        <v>183</v>
      </c>
      <c r="G2083" s="1787"/>
      <c r="H2083" s="1788" t="s">
        <v>180</v>
      </c>
      <c r="I2083" s="1647" t="s">
        <v>68</v>
      </c>
      <c r="J2083" s="1648"/>
      <c r="K2083" s="1648"/>
      <c r="L2083" s="1648"/>
      <c r="M2083" s="1648"/>
      <c r="N2083" s="1649"/>
    </row>
    <row r="2084" spans="8:8" ht="39.75" customHeight="1">
      <c r="A2084" s="1443"/>
      <c r="B2084" s="1483" t="s">
        <v>70</v>
      </c>
      <c r="C2084" s="1783"/>
      <c r="D2084" s="1784"/>
      <c r="E2084" s="1785"/>
      <c r="F2084" s="1786" t="s">
        <v>186</v>
      </c>
      <c r="G2084" s="1787"/>
      <c r="H2084" s="1788" t="s">
        <v>63</v>
      </c>
      <c r="I2084" s="1650"/>
      <c r="J2084" s="1651"/>
      <c r="K2084" s="1651"/>
      <c r="L2084" s="1651"/>
      <c r="M2084" s="1651"/>
      <c r="N2084" s="1652"/>
    </row>
    <row r="2085" spans="8:8" ht="39.75" customHeight="1">
      <c r="A2085" s="1443"/>
      <c r="B2085" s="1483" t="s">
        <v>70</v>
      </c>
      <c r="C2085" s="1783"/>
      <c r="D2085" s="1784"/>
      <c r="E2085" s="1785"/>
      <c r="F2085" s="1786" t="s">
        <v>187</v>
      </c>
      <c r="G2085" s="1787"/>
      <c r="H2085" s="1788" t="s">
        <v>64</v>
      </c>
      <c r="I2085" s="1650"/>
      <c r="J2085" s="1651"/>
      <c r="K2085" s="1651"/>
      <c r="L2085" s="1651"/>
      <c r="M2085" s="1651"/>
      <c r="N2085" s="1652"/>
    </row>
    <row r="2086" spans="8:8" ht="39.75" customHeight="1">
      <c r="A2086" s="1443"/>
      <c r="B2086" s="1483" t="s">
        <v>70</v>
      </c>
      <c r="C2086" s="1783"/>
      <c r="D2086" s="1784"/>
      <c r="E2086" s="1785"/>
      <c r="F2086" s="1786" t="s">
        <v>184</v>
      </c>
      <c r="G2086" s="1787"/>
      <c r="H2086" s="1788" t="s">
        <v>66</v>
      </c>
      <c r="I2086" s="1653" t="s">
        <v>81</v>
      </c>
      <c r="J2086" s="1654"/>
      <c r="K2086" s="1654"/>
      <c r="L2086" s="1654"/>
      <c r="M2086" s="1654"/>
      <c r="N2086" s="1655"/>
    </row>
    <row r="2087" spans="8:8" ht="39.75" customHeight="1">
      <c r="A2087" s="1443"/>
      <c r="B2087" s="1656" t="s">
        <v>70</v>
      </c>
      <c r="C2087" s="1789"/>
      <c r="D2087" s="1790"/>
      <c r="E2087" s="1791"/>
      <c r="F2087" s="1792" t="s">
        <v>185</v>
      </c>
      <c r="G2087" s="1793"/>
      <c r="H2087" s="1794" t="s">
        <v>65</v>
      </c>
      <c r="I2087" s="1663"/>
      <c r="J2087" s="1664"/>
      <c r="K2087" s="1664"/>
      <c r="L2087" s="1664"/>
      <c r="M2087" s="1664"/>
      <c r="N2087" s="1665"/>
    </row>
    <row r="2088" spans="8:8" s="927" ht="123.75" customFormat="1" customHeight="1">
      <c r="A2088" s="1439"/>
      <c r="B2088" s="1795"/>
      <c r="C2088" s="1796"/>
      <c r="D2088" s="1796"/>
      <c r="E2088" s="1796"/>
      <c r="F2088" s="1796"/>
      <c r="G2088" s="1796"/>
      <c r="H2088" s="1796"/>
      <c r="I2088" s="1796"/>
      <c r="J2088" s="1796"/>
      <c r="K2088" s="1796"/>
      <c r="L2088" s="1796"/>
      <c r="M2088" s="1796"/>
      <c r="N2088" s="1796"/>
    </row>
    <row r="2089" spans="8:8" ht="24.75" customHeight="1">
      <c r="A2089" s="1441">
        <f>A2053+1</f>
        <v>59.0</v>
      </c>
      <c r="B2089" s="1442" t="s">
        <v>51</v>
      </c>
      <c r="C2089" s="1442"/>
      <c r="D2089" s="1442"/>
      <c r="E2089" s="1442"/>
      <c r="F2089" s="1442"/>
      <c r="G2089" s="1442"/>
      <c r="H2089" s="1442"/>
      <c r="I2089" s="1442"/>
      <c r="J2089" s="1442"/>
      <c r="K2089" s="1442"/>
      <c r="L2089" s="1442"/>
      <c r="M2089" s="1442"/>
      <c r="N2089" s="1442"/>
    </row>
    <row r="2090" spans="8:8" ht="62.25" customHeight="1">
      <c r="A2090" s="1443"/>
      <c r="B2090" s="1444"/>
      <c r="C2090" s="1445"/>
      <c r="D2090" s="1671" t="str">
        <f>Master!$E$8</f>
        <v>Govt. Sr. Secondary School </v>
      </c>
      <c r="E2090" s="1672"/>
      <c r="F2090" s="1672"/>
      <c r="G2090" s="1672"/>
      <c r="H2090" s="1672"/>
      <c r="I2090" s="1672"/>
      <c r="J2090" s="1672"/>
      <c r="K2090" s="1672"/>
      <c r="L2090" s="1672"/>
      <c r="M2090" s="1672"/>
      <c r="N2090" s="1673"/>
    </row>
    <row r="2091" spans="8:8" ht="33.0" customHeight="1">
      <c r="A2091" s="1443"/>
      <c r="B2091" s="1449"/>
      <c r="C2091" s="1450"/>
      <c r="D2091" s="1451" t="str">
        <f>Master!$E$11</f>
        <v>P.S.-Bapini (Jodhpur)</v>
      </c>
      <c r="E2091" s="1452"/>
      <c r="F2091" s="1452"/>
      <c r="G2091" s="1452"/>
      <c r="H2091" s="1452"/>
      <c r="I2091" s="1452"/>
      <c r="J2091" s="1452"/>
      <c r="K2091" s="1452"/>
      <c r="L2091" s="1452"/>
      <c r="M2091" s="1452"/>
      <c r="N2091" s="1453"/>
    </row>
    <row r="2092" spans="8:8" ht="30.0" customHeight="1">
      <c r="A2092" s="1443"/>
      <c r="B2092" s="1454"/>
      <c r="C2092" s="1455" t="s">
        <v>151</v>
      </c>
      <c r="D2092" s="1456"/>
      <c r="E2092" s="1456"/>
      <c r="F2092" s="1456"/>
      <c r="G2092" s="1457"/>
      <c r="H2092" s="1458" t="s">
        <v>128</v>
      </c>
      <c r="I2092" s="1458"/>
      <c r="J2092" s="1674">
        <f>VLOOKUP(A2089,'Result Entry'!$B$6:$K$108,6,0)</f>
        <v>0.0</v>
      </c>
      <c r="K2092" s="1460" t="s">
        <v>69</v>
      </c>
      <c r="L2092" s="1461"/>
      <c r="M2092" s="1462">
        <f>Master!$E$14</f>
        <v>8.151106901E9</v>
      </c>
      <c r="N2092" s="1463"/>
    </row>
    <row r="2093" spans="8:8" ht="30.0" customHeight="1">
      <c r="A2093" s="1443"/>
      <c r="B2093" s="1464"/>
      <c r="C2093" s="1465"/>
      <c r="D2093" s="1466"/>
      <c r="E2093" s="1466"/>
      <c r="F2093" s="1466"/>
      <c r="G2093" s="1467"/>
      <c r="H2093" s="1468"/>
      <c r="I2093" s="1468"/>
      <c r="J2093" s="1675"/>
      <c r="K2093" s="1470" t="s">
        <v>67</v>
      </c>
      <c r="L2093" s="1471"/>
      <c r="M2093" s="1472"/>
      <c r="N2093" s="1473"/>
      <c r="O2093" s="23" t="s">
        <v>157</v>
      </c>
    </row>
    <row r="2094" spans="8:8" ht="30.0" customHeight="1">
      <c r="A2094" s="1443"/>
      <c r="B2094" s="1464"/>
      <c r="C2094" s="1474"/>
      <c r="D2094" s="1475"/>
      <c r="E2094" s="1475"/>
      <c r="F2094" s="1475"/>
      <c r="G2094" s="1476"/>
      <c r="H2094" s="1477"/>
      <c r="I2094" s="1477"/>
      <c r="J2094" s="1676"/>
      <c r="K2094" s="1479" t="s">
        <v>52</v>
      </c>
      <c r="L2094" s="1480"/>
      <c r="M2094" s="1481" t="str">
        <f>Master!$E$6</f>
        <v>2022-23</v>
      </c>
      <c r="N2094" s="1482"/>
    </row>
    <row r="2095" spans="8:8" ht="39.75" customHeight="1">
      <c r="A2095" s="1443"/>
      <c r="B2095" s="1483" t="s">
        <v>70</v>
      </c>
      <c r="C2095" s="1677" t="s">
        <v>21</v>
      </c>
      <c r="D2095" s="1678"/>
      <c r="E2095" s="1678"/>
      <c r="F2095" s="1679"/>
      <c r="G2095" s="1680" t="s">
        <v>150</v>
      </c>
      <c r="H2095" s="1681">
        <f>VLOOKUP($A2089,'Result Entry'!$B$9:$FW$108,4,0)</f>
        <v>0.0</v>
      </c>
      <c r="I2095" s="1681"/>
      <c r="J2095" s="1681"/>
      <c r="K2095" s="1681"/>
      <c r="L2095" s="1681"/>
      <c r="M2095" s="1681"/>
      <c r="N2095" s="1682"/>
    </row>
    <row r="2096" spans="8:8" ht="39.75" customHeight="1">
      <c r="A2096" s="1443"/>
      <c r="B2096" s="1483" t="s">
        <v>70</v>
      </c>
      <c r="C2096" s="1683" t="s">
        <v>23</v>
      </c>
      <c r="D2096" s="1684"/>
      <c r="E2096" s="1684"/>
      <c r="F2096" s="1685"/>
      <c r="G2096" s="1686" t="s">
        <v>150</v>
      </c>
      <c r="H2096" s="1687">
        <f>VLOOKUP($A2089,'Result Entry'!$B$9:$FW$108,7,0)</f>
        <v>0.0</v>
      </c>
      <c r="I2096" s="1687"/>
      <c r="J2096" s="1687"/>
      <c r="K2096" s="1687"/>
      <c r="L2096" s="1687"/>
      <c r="M2096" s="1687"/>
      <c r="N2096" s="1688"/>
    </row>
    <row r="2097" spans="8:8" ht="39.75" customHeight="1">
      <c r="A2097" s="1443"/>
      <c r="B2097" s="1483" t="s">
        <v>70</v>
      </c>
      <c r="C2097" s="1683" t="s">
        <v>24</v>
      </c>
      <c r="D2097" s="1684"/>
      <c r="E2097" s="1684"/>
      <c r="F2097" s="1685"/>
      <c r="G2097" s="1686" t="s">
        <v>150</v>
      </c>
      <c r="H2097" s="1687">
        <f>VLOOKUP($A2089,'Result Entry'!$B$9:$FW$108,8,0)</f>
        <v>0.0</v>
      </c>
      <c r="I2097" s="1687"/>
      <c r="J2097" s="1687"/>
      <c r="K2097" s="1687"/>
      <c r="L2097" s="1687"/>
      <c r="M2097" s="1687"/>
      <c r="N2097" s="1688"/>
    </row>
    <row r="2098" spans="8:8" ht="39.75" customHeight="1">
      <c r="A2098" s="1443"/>
      <c r="B2098" s="1483" t="s">
        <v>70</v>
      </c>
      <c r="C2098" s="1683" t="s">
        <v>53</v>
      </c>
      <c r="D2098" s="1684"/>
      <c r="E2098" s="1684"/>
      <c r="F2098" s="1685"/>
      <c r="G2098" s="1686" t="s">
        <v>150</v>
      </c>
      <c r="H2098" s="1687">
        <f>VLOOKUP($A2089,'Result Entry'!$B$9:$FW$108,9,0)</f>
        <v>0.0</v>
      </c>
      <c r="I2098" s="1687"/>
      <c r="J2098" s="1687"/>
      <c r="K2098" s="1687"/>
      <c r="L2098" s="1687"/>
      <c r="M2098" s="1687"/>
      <c r="N2098" s="1688"/>
    </row>
    <row r="2099" spans="8:8" ht="39.75" customHeight="1">
      <c r="A2099" s="1443"/>
      <c r="B2099" s="1483" t="s">
        <v>70</v>
      </c>
      <c r="C2099" s="1683" t="s">
        <v>54</v>
      </c>
      <c r="D2099" s="1684"/>
      <c r="E2099" s="1684"/>
      <c r="F2099" s="1685"/>
      <c r="G2099" s="1686" t="s">
        <v>150</v>
      </c>
      <c r="H2099" s="1689" t="str">
        <f>CONCATENATE('Result Entry'!$G$4,'Result Entry'!$J$4)</f>
        <v>11(A)</v>
      </c>
      <c r="I2099" s="1687"/>
      <c r="J2099" s="1687"/>
      <c r="K2099" s="1687"/>
      <c r="L2099" s="1687"/>
      <c r="M2099" s="1687"/>
      <c r="N2099" s="1688"/>
    </row>
    <row r="2100" spans="8:8" ht="39.75" customHeight="1">
      <c r="A2100" s="1443"/>
      <c r="B2100" s="1483" t="s">
        <v>70</v>
      </c>
      <c r="C2100" s="1690" t="s">
        <v>26</v>
      </c>
      <c r="D2100" s="1691"/>
      <c r="E2100" s="1691"/>
      <c r="F2100" s="1692"/>
      <c r="G2100" s="1693" t="s">
        <v>150</v>
      </c>
      <c r="H2100" s="1694">
        <f>VLOOKUP($A2089,'Result Entry'!$B$9:$FW$108,10,0)</f>
        <v>0.0</v>
      </c>
      <c r="I2100" s="1694"/>
      <c r="J2100" s="1694"/>
      <c r="K2100" s="1694"/>
      <c r="L2100" s="1694"/>
      <c r="M2100" s="1694"/>
      <c r="N2100" s="1695"/>
    </row>
    <row r="2101" spans="8:8" ht="30.0" customHeight="1">
      <c r="A2101" s="1443"/>
      <c r="B2101" s="1503" t="s">
        <v>70</v>
      </c>
      <c r="C2101" s="1696" t="s">
        <v>168</v>
      </c>
      <c r="D2101" s="1697"/>
      <c r="E2101" s="1698" t="s">
        <v>73</v>
      </c>
      <c r="F2101" s="1699" t="s">
        <v>74</v>
      </c>
      <c r="G2101" s="1700" t="s">
        <v>169</v>
      </c>
      <c r="H2101" s="1701" t="s">
        <v>56</v>
      </c>
      <c r="I2101" s="1702"/>
      <c r="J2101" s="1703" t="s">
        <v>85</v>
      </c>
      <c r="K2101" s="1704"/>
      <c r="L2101" s="1705" t="s">
        <v>170</v>
      </c>
      <c r="M2101" s="1706" t="s">
        <v>77</v>
      </c>
      <c r="N2101" s="1707" t="s">
        <v>99</v>
      </c>
    </row>
    <row r="2102" spans="8:8" ht="30.0" customHeight="1">
      <c r="A2102" s="1443"/>
      <c r="B2102" s="1503"/>
      <c r="C2102" s="1708"/>
      <c r="D2102" s="1709"/>
      <c r="E2102" s="1710"/>
      <c r="F2102" s="1711"/>
      <c r="G2102" s="1712"/>
      <c r="H2102" s="1713"/>
      <c r="I2102" s="1714"/>
      <c r="J2102" s="1715"/>
      <c r="K2102" s="1716"/>
      <c r="L2102" s="1717"/>
      <c r="M2102" s="1718"/>
      <c r="N2102" s="1719"/>
    </row>
    <row r="2103" spans="8:8" ht="39.75" customHeight="1">
      <c r="A2103" s="1443"/>
      <c r="B2103" s="1503" t="s">
        <v>70</v>
      </c>
      <c r="C2103" s="1528" t="s">
        <v>57</v>
      </c>
      <c r="D2103" s="1529"/>
      <c r="E2103" s="1720">
        <f>'Result Entry'!$L$7</f>
        <v>10.0</v>
      </c>
      <c r="F2103" s="1721">
        <f>'Result Entry'!$M$7</f>
        <v>10.0</v>
      </c>
      <c r="G2103" s="1722">
        <f t="shared" si="174" ref="G2103:G2108">SUM(E2103:F2103)</f>
        <v>20.0</v>
      </c>
      <c r="H2103" s="1723">
        <f>'Result Entry'!$AU$7</f>
        <v>70.0</v>
      </c>
      <c r="I2103" s="1724"/>
      <c r="J2103" s="1725">
        <f>'Result Entry'!$AY$7</f>
        <v>100.0</v>
      </c>
      <c r="K2103" s="1724"/>
      <c r="L2103" s="1722">
        <f t="shared" si="175" ref="L2103:L2108">SUM(H2103,J2103)</f>
        <v>170.0</v>
      </c>
      <c r="M2103" s="1726">
        <f t="shared" si="176" ref="M2103:M2108">SUM(G2103,L2103)</f>
        <v>190.0</v>
      </c>
      <c r="N2103" s="1727"/>
    </row>
    <row r="2104" spans="8:8" s="1538" ht="54.0" customFormat="1" customHeight="1">
      <c r="A2104" s="1443"/>
      <c r="B2104" s="1539" t="s">
        <v>70</v>
      </c>
      <c r="C2104" s="1540" t="str">
        <f>'Result Entry'!$L$3</f>
        <v>HINDI Comp.</v>
      </c>
      <c r="D2104" s="1541"/>
      <c r="E2104" s="1728">
        <f>IF($J2092="TC",0,IF($J2092="Nso",0,VLOOKUP($A2089,'Result Entry'!$B$9:$FW$108,11,0)))</f>
        <v>0.0</v>
      </c>
      <c r="F2104" s="1729">
        <f>IF($J2092="TC",0,IF($J2092="Nso",0,VLOOKUP($A2089,'Result Entry'!$B$9:$FW$108,12,0)))</f>
        <v>0.0</v>
      </c>
      <c r="G2104" s="1730">
        <f t="shared" si="174"/>
        <v>0.0</v>
      </c>
      <c r="H2104" s="1677">
        <f>IF($J2092="TC",0,IF($J2092="Nso",0,VLOOKUP($A2089,'Result Entry'!$B$9:$FW$108,16,0)))</f>
        <v>0.0</v>
      </c>
      <c r="I2104" s="1731"/>
      <c r="J2104" s="1732">
        <f>IF($J2092="TC",0,IF($J2092="Nso",0,VLOOKUP($A2089,'Result Entry'!$B$9:$FW$108,19,0)))</f>
        <v>0.0</v>
      </c>
      <c r="K2104" s="1731"/>
      <c r="L2104" s="1733">
        <f t="shared" si="175"/>
        <v>0.0</v>
      </c>
      <c r="M2104" s="1734">
        <f t="shared" si="176"/>
        <v>0.0</v>
      </c>
      <c r="N2104" s="1735" t="str">
        <f>IF($J2092="TC",0,IF($J2092="Nso",0,VLOOKUP($A2089,'Result Entry'!$B$9:$FW$108,24,0)))</f>
        <v/>
      </c>
    </row>
    <row r="2105" spans="8:8" s="1538" ht="54.0" customFormat="1" customHeight="1">
      <c r="A2105" s="1443"/>
      <c r="B2105" s="1539" t="s">
        <v>70</v>
      </c>
      <c r="C2105" s="1551" t="str">
        <f>'Result Entry'!$Z$3</f>
        <v>ENGLISH Comp.</v>
      </c>
      <c r="D2105" s="1552"/>
      <c r="E2105" s="1728">
        <f>IF($J2092="TC",0,IF($J2092="Nso",0,VLOOKUP($A2089,'Result Entry'!$B$9:$FW$108,25,0)))</f>
        <v>0.0</v>
      </c>
      <c r="F2105" s="1729">
        <f>IF($J2092="TC",0,IF($J2092="Nso",0,VLOOKUP($A2089,'Result Entry'!$B$9:$FW$108,26,0)))</f>
        <v>0.0</v>
      </c>
      <c r="G2105" s="1736">
        <f t="shared" si="174"/>
        <v>0.0</v>
      </c>
      <c r="H2105" s="1683">
        <f>IF($J2092="TC",0,IF($J2092="Nso",0,VLOOKUP($A2089,'Result Entry'!$B$9:$FW$108,30,0)))</f>
        <v>0.0</v>
      </c>
      <c r="I2105" s="1737"/>
      <c r="J2105" s="1738">
        <f>IF($J2092="TC",0,IF($J2092="Nso",0,VLOOKUP($A2089,'Result Entry'!$B$9:$FW$108,33,0)))</f>
        <v>0.0</v>
      </c>
      <c r="K2105" s="1737"/>
      <c r="L2105" s="1733">
        <f t="shared" si="175"/>
        <v>0.0</v>
      </c>
      <c r="M2105" s="1734">
        <f t="shared" si="176"/>
        <v>0.0</v>
      </c>
      <c r="N2105" s="1735" t="str">
        <f>IF($J2092="TC",0,IF($J2092="Nso",0,VLOOKUP($A2089,'Result Entry'!$B$9:$FW$108,38,0)))</f>
        <v/>
      </c>
    </row>
    <row r="2106" spans="8:8" s="1538" ht="54.0" customFormat="1" customHeight="1">
      <c r="A2106" s="1443"/>
      <c r="B2106" s="1539" t="s">
        <v>70</v>
      </c>
      <c r="C2106" s="1551" t="str">
        <f>'Result Entry'!$AO$3</f>
        <v>PHYSICS</v>
      </c>
      <c r="D2106" s="1552"/>
      <c r="E2106" s="1728">
        <f>IF($J2092="TC",0,IF($J2092="Nso",0,VLOOKUP($A2089,'Result Entry'!$B$9:$FW$108,39,0)))</f>
        <v>0.0</v>
      </c>
      <c r="F2106" s="1729">
        <f>IF($J2092="TC",0,IF($J2092="Nso",0,VLOOKUP($A2089,'Result Entry'!$B$9:$FW$108,40,0)))</f>
        <v>0.0</v>
      </c>
      <c r="G2106" s="1736">
        <f t="shared" si="174"/>
        <v>0.0</v>
      </c>
      <c r="H2106" s="1683">
        <f>IF($J2092="TC",0,IF($J2092="Nso",0,VLOOKUP($A2089,'Result Entry'!$B$9:$FW$108,45,0)))</f>
        <v>0.0</v>
      </c>
      <c r="I2106" s="1737"/>
      <c r="J2106" s="1738">
        <f>IF($J2092="TC",0,IF($J2092="Nso",0,VLOOKUP($A2089,'Result Entry'!$B$9:$FW$108,49,0)))</f>
        <v>0.0</v>
      </c>
      <c r="K2106" s="1737"/>
      <c r="L2106" s="1733">
        <f t="shared" si="175"/>
        <v>0.0</v>
      </c>
      <c r="M2106" s="1734">
        <f t="shared" si="176"/>
        <v>0.0</v>
      </c>
      <c r="N2106" s="1735" t="str">
        <f>IF($J2092="TC",0,IF($J2092="Nso",0,VLOOKUP($A2089,'Result Entry'!$B$9:$FW$108,54,0)))</f>
        <v/>
      </c>
    </row>
    <row r="2107" spans="8:8" s="1538" ht="54.0" customFormat="1" customHeight="1">
      <c r="A2107" s="1443"/>
      <c r="B2107" s="1539" t="s">
        <v>70</v>
      </c>
      <c r="C2107" s="1551" t="str">
        <f>'Result Entry'!$BF$3</f>
        <v>CHEMISTRY</v>
      </c>
      <c r="D2107" s="1552"/>
      <c r="E2107" s="1728" t="str">
        <f>IF($J2092="TC",0,IF($J2092="Nso",0,VLOOKUP($A2089,'Result Entry'!$B$9:$FW$108,55,0)))</f>
        <v/>
      </c>
      <c r="F2107" s="1729">
        <f>IF($J2092="TC",0,IF($J2092="Nso",0,VLOOKUP($A2089,'Result Entry'!$B$9:$FW$108,56,0)))</f>
        <v>0.0</v>
      </c>
      <c r="G2107" s="1736">
        <f t="shared" si="174"/>
        <v>0.0</v>
      </c>
      <c r="H2107" s="1683">
        <f>IF($J2092="TC",0,IF($J2092="Nso",0,VLOOKUP($A2089,'Result Entry'!$B$9:$FW$108,61,0)))</f>
        <v>0.0</v>
      </c>
      <c r="I2107" s="1737"/>
      <c r="J2107" s="1738">
        <f>IF($J2092="TC",0,IF($J2092="Nso",0,VLOOKUP($A2089,'Result Entry'!$B$9:$FW$108,65,0)))</f>
        <v>0.0</v>
      </c>
      <c r="K2107" s="1737"/>
      <c r="L2107" s="1733">
        <f t="shared" si="175"/>
        <v>0.0</v>
      </c>
      <c r="M2107" s="1734">
        <f t="shared" si="176"/>
        <v>0.0</v>
      </c>
      <c r="N2107" s="1735" t="str">
        <f>IF($J2092="TC",0,IF($J2092="Nso",0,VLOOKUP($A2089,'Result Entry'!$B$9:$FW$108,70,0)))</f>
        <v/>
      </c>
    </row>
    <row r="2108" spans="8:8" s="1538" ht="54.0" customFormat="1" customHeight="1">
      <c r="A2108" s="1443"/>
      <c r="B2108" s="1539" t="s">
        <v>70</v>
      </c>
      <c r="C2108" s="1551" t="str">
        <f>'Result Entry'!$BW$3</f>
        <v>BIOLOGY</v>
      </c>
      <c r="D2108" s="1552"/>
      <c r="E2108" s="1739" t="str">
        <f>IF($J2092="TC",0,IF($J2092="Nso",0,VLOOKUP($A2089,'Result Entry'!$B$9:$FW$108,71,0)))</f>
        <v/>
      </c>
      <c r="F2108" s="1740" t="str">
        <f>IF($J2092="TC",0,IF($J2092="Nso",0,VLOOKUP($A2089,'Result Entry'!$B$9:$FW$108,72,0)))</f>
        <v/>
      </c>
      <c r="G2108" s="1741">
        <f t="shared" si="174"/>
        <v>0.0</v>
      </c>
      <c r="H2108" s="1742">
        <f>IF($J2092="TC",0,IF($J2092="Nso",0,VLOOKUP($A2089,'Result Entry'!$B$9:$FW$108,77,0)))</f>
        <v>0.0</v>
      </c>
      <c r="I2108" s="1743"/>
      <c r="J2108" s="1744">
        <f>IF($J2092="TC",0,IF($J2092="Nso",0,VLOOKUP($A2089,'Result Entry'!$B$9:$FW$108,81,0)))</f>
        <v>0.0</v>
      </c>
      <c r="K2108" s="1743"/>
      <c r="L2108" s="1745">
        <f t="shared" si="175"/>
        <v>0.0</v>
      </c>
      <c r="M2108" s="1746">
        <f t="shared" si="176"/>
        <v>0.0</v>
      </c>
      <c r="N2108" s="1735">
        <f>IF($J2092="TC",0,IF($J2092="Nso",0,VLOOKUP($A2089,'Result Entry'!$B$9:$FW$108,86,0)))</f>
        <v>0.0</v>
      </c>
    </row>
    <row r="2109" spans="8:8" ht="39.75" customHeight="1">
      <c r="A2109" s="1443"/>
      <c r="B2109" s="1503" t="s">
        <v>70</v>
      </c>
      <c r="C2109" s="1565" t="s">
        <v>78</v>
      </c>
      <c r="D2109" s="1566"/>
      <c r="E2109" s="1567"/>
      <c r="F2109" s="1747" t="s">
        <v>79</v>
      </c>
      <c r="G2109" s="1748"/>
      <c r="H2109" s="1747" t="s">
        <v>80</v>
      </c>
      <c r="I2109" s="1749"/>
      <c r="J2109" s="1750" t="s">
        <v>42</v>
      </c>
      <c r="K2109" s="1797" t="s">
        <v>92</v>
      </c>
      <c r="L2109" s="1752" t="s">
        <v>40</v>
      </c>
      <c r="M2109" s="1753"/>
      <c r="N2109" s="1754" t="s">
        <v>44</v>
      </c>
    </row>
    <row r="2110" spans="8:8" ht="39.75" customHeight="1">
      <c r="A2110" s="1443"/>
      <c r="B2110" s="1503" t="s">
        <v>70</v>
      </c>
      <c r="C2110" s="1577"/>
      <c r="D2110" s="1578"/>
      <c r="E2110" s="1579"/>
      <c r="F2110" s="1755">
        <f>IF($J2092="TC",0,IF($J2092="Nso",0,VLOOKUP($A2089,'Result Entry'!$B$9:$FW$108,146,0)))</f>
        <v>0.0</v>
      </c>
      <c r="G2110" s="1756"/>
      <c r="H2110" s="1757">
        <f>IF($J2092="TC",0,IF($J2092="Nso",0,VLOOKUP($A2089,'Result Entry'!$B$9:$FW$108,147,0)))</f>
        <v>0.0</v>
      </c>
      <c r="I2110" s="1758"/>
      <c r="J2110" s="1584">
        <f>IF($J2092="TC",0,IF($J2092="Nso",0,VLOOKUP($A2089,'Result Entry'!$B$9:$FW$108,148,0)))</f>
        <v>0.0</v>
      </c>
      <c r="K2110" s="1759" t="str">
        <f>IF($J2092="TC",0,IF($J2092="Nso",0,VLOOKUP($A2089,'Result Entry'!$B$9:$FW$108,149,0)))</f>
        <v/>
      </c>
      <c r="L2110" s="1586">
        <f>IF($J2092="TC",0,IF($J2092="Nso",0,VLOOKUP($A2089,'Result Entry'!$B$9:$FW$108,150,0)))</f>
        <v>0.0</v>
      </c>
      <c r="M2110" s="1587"/>
      <c r="N2110" s="1588">
        <f>IF($J2092="TC",0,IF($J2092="Nso",0,VLOOKUP($A2089,'Result Entry'!$B$9:$FW$108,152,0)))</f>
        <v>0.0</v>
      </c>
    </row>
    <row r="2111" spans="8:8" ht="39.75" customHeight="1">
      <c r="A2111" s="1443"/>
      <c r="B2111" s="1503" t="s">
        <v>70</v>
      </c>
      <c r="C2111" s="1589" t="s">
        <v>59</v>
      </c>
      <c r="D2111" s="1590"/>
      <c r="E2111" s="1590"/>
      <c r="F2111" s="1590"/>
      <c r="G2111" s="1590"/>
      <c r="H2111" s="1591"/>
      <c r="I2111" s="1592" t="s">
        <v>60</v>
      </c>
      <c r="J2111" s="1593"/>
      <c r="K2111" s="1760">
        <f>VLOOKUP($A2089,'Result Entry'!$B$9:$FW$108,143,0)</f>
        <v>0.0</v>
      </c>
      <c r="L2111" s="1761"/>
      <c r="M2111" s="1596" t="s">
        <v>38</v>
      </c>
      <c r="N2111" s="1597"/>
    </row>
    <row r="2112" spans="8:8" ht="39.75" customHeight="1">
      <c r="A2112" s="1443"/>
      <c r="B2112" s="1503" t="s">
        <v>70</v>
      </c>
      <c r="C2112" s="1598" t="s">
        <v>55</v>
      </c>
      <c r="D2112" s="1599"/>
      <c r="E2112" s="1599"/>
      <c r="F2112" s="1600" t="s">
        <v>158</v>
      </c>
      <c r="G2112" s="1601"/>
      <c r="H2112" s="1602" t="s">
        <v>48</v>
      </c>
      <c r="I2112" s="1603" t="s">
        <v>61</v>
      </c>
      <c r="J2112" s="1604"/>
      <c r="K2112" s="1762">
        <f>VLOOKUP($A2089,'Result Entry'!$B$9:$FW$108,144,0)</f>
        <v>0.0</v>
      </c>
      <c r="L2112" s="1763"/>
      <c r="M2112" s="1607">
        <f>VLOOKUP($A2089,'Result Entry'!$B$9:$FW$108,145,0)</f>
        <v>0.0</v>
      </c>
      <c r="N2112" s="1608"/>
    </row>
    <row r="2113" spans="8:8" ht="39.75" customHeight="1">
      <c r="A2113" s="1443"/>
      <c r="B2113" s="1503" t="s">
        <v>70</v>
      </c>
      <c r="C2113" s="1598"/>
      <c r="D2113" s="1599"/>
      <c r="E2113" s="1599"/>
      <c r="F2113" s="1609"/>
      <c r="G2113" s="1610"/>
      <c r="H2113" s="1611" t="s">
        <v>100</v>
      </c>
      <c r="I2113" s="1612" t="s">
        <v>62</v>
      </c>
      <c r="J2113" s="1613"/>
      <c r="K2113" s="1764">
        <f>IF($J2092="TC","Transferred",IF($J2092="Nso","NameSeparated",VLOOKUP($A2089,'Result Entry'!$B$9:$FW$108,153,0)))</f>
        <v>0.0</v>
      </c>
      <c r="L2113" s="1764"/>
      <c r="M2113" s="1764"/>
      <c r="N2113" s="1765"/>
    </row>
    <row r="2114" spans="8:8" ht="39.75" customHeight="1">
      <c r="A2114" s="1443"/>
      <c r="B2114" s="1503" t="s">
        <v>70</v>
      </c>
      <c r="C2114" s="1766" t="str">
        <f>'Result Entry'!$DU$3</f>
        <v>Foundation Of Information Tech.</v>
      </c>
      <c r="D2114" s="1767"/>
      <c r="E2114" s="1768"/>
      <c r="F2114" s="1769" t="str">
        <f>IF($J2092="TC",0,IF($J2092="Nso",0,VLOOKUP($A2089,'Result Entry'!$B$9:$GS$108,170,0)))</f>
        <v/>
      </c>
      <c r="G2114" s="1769"/>
      <c r="H2114" s="1770">
        <f>IF($J2092="TC",0,IF($J2092="Nso",0,VLOOKUP($A2089,'Result Entry'!$B$9:$GS$108,112,0)))</f>
        <v>0.0</v>
      </c>
      <c r="I2114" s="1621" t="s">
        <v>72</v>
      </c>
      <c r="J2114" s="1622"/>
      <c r="K2114" s="1771">
        <f>'Result Entry'!$T$2</f>
        <v>45041.0</v>
      </c>
      <c r="L2114" s="1772"/>
      <c r="M2114" s="1772"/>
      <c r="N2114" s="1773"/>
    </row>
    <row r="2115" spans="8:8" ht="39.75" customHeight="1">
      <c r="A2115" s="1443"/>
      <c r="B2115" s="1503" t="s">
        <v>70</v>
      </c>
      <c r="C2115" s="1774" t="str">
        <f>'Result Entry'!$EI$3</f>
        <v>G.I.A.I.-II</v>
      </c>
      <c r="D2115" s="1775"/>
      <c r="E2115" s="1776"/>
      <c r="F2115" s="1769" t="str">
        <f>IF($J2092="TC",0,IF($J2092="Nso",0,VLOOKUP($A2089,'Result Entry'!$B$9:$GS$108,174,0)))</f>
        <v/>
      </c>
      <c r="G2115" s="1769"/>
      <c r="H2115" s="1770">
        <f>IF($J2092="TC",0,IF($J2092="Nso",0,VLOOKUP($A2089,'Result Entry'!$B$9:$GS$108,124,0)))</f>
        <v>0.0</v>
      </c>
      <c r="I2115" s="1626"/>
      <c r="J2115" s="1627"/>
      <c r="K2115" s="1627"/>
      <c r="L2115" s="1627"/>
      <c r="M2115" s="1627"/>
      <c r="N2115" s="1628"/>
    </row>
    <row r="2116" spans="8:8" ht="39.75" customHeight="1">
      <c r="A2116" s="1443"/>
      <c r="B2116" s="1503" t="s">
        <v>70</v>
      </c>
      <c r="C2116" s="1774" t="str">
        <f>'Result Entry'!$EU$3</f>
        <v>SOC.SER.PLAN</v>
      </c>
      <c r="D2116" s="1775"/>
      <c r="E2116" s="1776"/>
      <c r="F2116" s="1769">
        <f>IF($J2092="TC",0,IF($J2092="Nso",0,VLOOKUP($A2089,'Result Entry'!$B$9:$HS$108,178,0)))</f>
        <v>0.0</v>
      </c>
      <c r="G2116" s="1769"/>
      <c r="H2116" s="1770">
        <f>IF($J2092="TC",0,IF($J2092="Nso",0,VLOOKUP($A2089,'Result Entry'!$B$9:$GS$108,136,0)))</f>
        <v>0.0</v>
      </c>
      <c r="I2116" s="1629" t="s">
        <v>175</v>
      </c>
      <c r="J2116" s="1630"/>
      <c r="K2116" s="1798"/>
      <c r="L2116" s="1799"/>
      <c r="M2116" s="1799"/>
      <c r="N2116" s="1800"/>
    </row>
    <row r="2117" spans="8:8" ht="39.75" customHeight="1">
      <c r="A2117" s="1443"/>
      <c r="B2117" s="1503" t="s">
        <v>70</v>
      </c>
      <c r="C2117" s="1774" t="str">
        <f>'Result Entry'!$FG$3</f>
        <v>Jeewan Kaushal</v>
      </c>
      <c r="D2117" s="1775"/>
      <c r="E2117" s="1776"/>
      <c r="F2117" s="1769" t="str">
        <f>IF($J2092="TC",0,IF($J2092="Nso",0,VLOOKUP($A2089,'Result Entry'!$B$9:$HS$108,182,0)))</f>
        <v/>
      </c>
      <c r="G2117" s="1769"/>
      <c r="H2117" s="1770">
        <f>IF($J2092="TC",0,IF($J2092="Nso",0,VLOOKUP($A2089,'Result Entry'!$B$9:$HS$108,136,0)))</f>
        <v>0.0</v>
      </c>
      <c r="I2117" s="1629" t="s">
        <v>149</v>
      </c>
      <c r="J2117" s="1630"/>
      <c r="K2117" s="1630"/>
      <c r="L2117" s="1630"/>
      <c r="M2117" s="1630"/>
      <c r="N2117" s="1634"/>
    </row>
    <row r="2118" spans="8:8" ht="39.75" customHeight="1">
      <c r="A2118" s="1443"/>
      <c r="B2118" s="1483" t="s">
        <v>70</v>
      </c>
      <c r="C2118" s="1777" t="s">
        <v>181</v>
      </c>
      <c r="D2118" s="1778"/>
      <c r="E2118" s="1779"/>
      <c r="F2118" s="1780" t="s">
        <v>182</v>
      </c>
      <c r="G2118" s="1781"/>
      <c r="H2118" s="1782" t="s">
        <v>31</v>
      </c>
      <c r="I2118" s="1629" t="s">
        <v>176</v>
      </c>
      <c r="J2118" s="1630"/>
      <c r="K2118" s="1630"/>
      <c r="L2118" s="1630"/>
      <c r="M2118" s="1630"/>
      <c r="N2118" s="1634"/>
    </row>
    <row r="2119" spans="8:8" ht="39.75" customHeight="1">
      <c r="A2119" s="1443"/>
      <c r="B2119" s="1483" t="s">
        <v>70</v>
      </c>
      <c r="C2119" s="1783"/>
      <c r="D2119" s="1784"/>
      <c r="E2119" s="1785"/>
      <c r="F2119" s="1786" t="s">
        <v>183</v>
      </c>
      <c r="G2119" s="1787"/>
      <c r="H2119" s="1788" t="s">
        <v>180</v>
      </c>
      <c r="I2119" s="1647" t="s">
        <v>68</v>
      </c>
      <c r="J2119" s="1648"/>
      <c r="K2119" s="1648"/>
      <c r="L2119" s="1648"/>
      <c r="M2119" s="1648"/>
      <c r="N2119" s="1649"/>
    </row>
    <row r="2120" spans="8:8" ht="39.75" customHeight="1">
      <c r="A2120" s="1443"/>
      <c r="B2120" s="1483" t="s">
        <v>70</v>
      </c>
      <c r="C2120" s="1783"/>
      <c r="D2120" s="1784"/>
      <c r="E2120" s="1785"/>
      <c r="F2120" s="1786" t="s">
        <v>186</v>
      </c>
      <c r="G2120" s="1787"/>
      <c r="H2120" s="1788" t="s">
        <v>63</v>
      </c>
      <c r="I2120" s="1650"/>
      <c r="J2120" s="1651"/>
      <c r="K2120" s="1651"/>
      <c r="L2120" s="1651"/>
      <c r="M2120" s="1651"/>
      <c r="N2120" s="1652"/>
    </row>
    <row r="2121" spans="8:8" ht="39.75" customHeight="1">
      <c r="A2121" s="1443"/>
      <c r="B2121" s="1483" t="s">
        <v>70</v>
      </c>
      <c r="C2121" s="1783"/>
      <c r="D2121" s="1784"/>
      <c r="E2121" s="1785"/>
      <c r="F2121" s="1786" t="s">
        <v>187</v>
      </c>
      <c r="G2121" s="1787"/>
      <c r="H2121" s="1788" t="s">
        <v>64</v>
      </c>
      <c r="I2121" s="1650"/>
      <c r="J2121" s="1651"/>
      <c r="K2121" s="1651"/>
      <c r="L2121" s="1651"/>
      <c r="M2121" s="1651"/>
      <c r="N2121" s="1652"/>
    </row>
    <row r="2122" spans="8:8" ht="39.75" customHeight="1">
      <c r="A2122" s="1443"/>
      <c r="B2122" s="1483" t="s">
        <v>70</v>
      </c>
      <c r="C2122" s="1783"/>
      <c r="D2122" s="1784"/>
      <c r="E2122" s="1785"/>
      <c r="F2122" s="1786" t="s">
        <v>184</v>
      </c>
      <c r="G2122" s="1787"/>
      <c r="H2122" s="1788" t="s">
        <v>66</v>
      </c>
      <c r="I2122" s="1653" t="s">
        <v>81</v>
      </c>
      <c r="J2122" s="1654"/>
      <c r="K2122" s="1654"/>
      <c r="L2122" s="1654"/>
      <c r="M2122" s="1654"/>
      <c r="N2122" s="1655"/>
    </row>
    <row r="2123" spans="8:8" ht="39.75" customHeight="1">
      <c r="A2123" s="1443"/>
      <c r="B2123" s="1656" t="s">
        <v>70</v>
      </c>
      <c r="C2123" s="1789"/>
      <c r="D2123" s="1790"/>
      <c r="E2123" s="1791"/>
      <c r="F2123" s="1792" t="s">
        <v>185</v>
      </c>
      <c r="G2123" s="1793"/>
      <c r="H2123" s="1794" t="s">
        <v>65</v>
      </c>
      <c r="I2123" s="1663"/>
      <c r="J2123" s="1664"/>
      <c r="K2123" s="1664"/>
      <c r="L2123" s="1664"/>
      <c r="M2123" s="1664"/>
      <c r="N2123" s="1665"/>
    </row>
    <row r="2124" spans="8:8" s="927" ht="123.75" customFormat="1" customHeight="1">
      <c r="A2124" s="1439"/>
      <c r="B2124" s="1795"/>
      <c r="C2124" s="1796"/>
      <c r="D2124" s="1796"/>
      <c r="E2124" s="1796"/>
      <c r="F2124" s="1796"/>
      <c r="G2124" s="1796"/>
      <c r="H2124" s="1796"/>
      <c r="I2124" s="1796"/>
      <c r="J2124" s="1796"/>
      <c r="K2124" s="1796"/>
      <c r="L2124" s="1796"/>
      <c r="M2124" s="1796"/>
      <c r="N2124" s="1796"/>
    </row>
    <row r="2125" spans="8:8" ht="24.75" customHeight="1">
      <c r="A2125" s="1441">
        <f>A2089+1</f>
        <v>60.0</v>
      </c>
      <c r="B2125" s="1442" t="s">
        <v>51</v>
      </c>
      <c r="C2125" s="1442"/>
      <c r="D2125" s="1442"/>
      <c r="E2125" s="1442"/>
      <c r="F2125" s="1442"/>
      <c r="G2125" s="1442"/>
      <c r="H2125" s="1442"/>
      <c r="I2125" s="1442"/>
      <c r="J2125" s="1442"/>
      <c r="K2125" s="1442"/>
      <c r="L2125" s="1442"/>
      <c r="M2125" s="1442"/>
      <c r="N2125" s="1442"/>
    </row>
    <row r="2126" spans="8:8" ht="62.25" customHeight="1">
      <c r="A2126" s="1443"/>
      <c r="B2126" s="1444"/>
      <c r="C2126" s="1445"/>
      <c r="D2126" s="1671" t="str">
        <f>Master!$E$8</f>
        <v>Govt. Sr. Secondary School </v>
      </c>
      <c r="E2126" s="1672"/>
      <c r="F2126" s="1672"/>
      <c r="G2126" s="1672"/>
      <c r="H2126" s="1672"/>
      <c r="I2126" s="1672"/>
      <c r="J2126" s="1672"/>
      <c r="K2126" s="1672"/>
      <c r="L2126" s="1672"/>
      <c r="M2126" s="1672"/>
      <c r="N2126" s="1673"/>
    </row>
    <row r="2127" spans="8:8" ht="33.0" customHeight="1">
      <c r="A2127" s="1443"/>
      <c r="B2127" s="1449"/>
      <c r="C2127" s="1450"/>
      <c r="D2127" s="1451" t="str">
        <f>Master!$E$11</f>
        <v>P.S.-Bapini (Jodhpur)</v>
      </c>
      <c r="E2127" s="1452"/>
      <c r="F2127" s="1452"/>
      <c r="G2127" s="1452"/>
      <c r="H2127" s="1452"/>
      <c r="I2127" s="1452"/>
      <c r="J2127" s="1452"/>
      <c r="K2127" s="1452"/>
      <c r="L2127" s="1452"/>
      <c r="M2127" s="1452"/>
      <c r="N2127" s="1453"/>
    </row>
    <row r="2128" spans="8:8" ht="30.0" customHeight="1">
      <c r="A2128" s="1443"/>
      <c r="B2128" s="1454"/>
      <c r="C2128" s="1455" t="s">
        <v>151</v>
      </c>
      <c r="D2128" s="1456"/>
      <c r="E2128" s="1456"/>
      <c r="F2128" s="1456"/>
      <c r="G2128" s="1457"/>
      <c r="H2128" s="1458" t="s">
        <v>128</v>
      </c>
      <c r="I2128" s="1458"/>
      <c r="J2128" s="1674">
        <f>VLOOKUP(A2125,'Result Entry'!$B$6:$K$108,6,0)</f>
        <v>0.0</v>
      </c>
      <c r="K2128" s="1460" t="s">
        <v>69</v>
      </c>
      <c r="L2128" s="1461"/>
      <c r="M2128" s="1462">
        <f>Master!$E$14</f>
        <v>8.151106901E9</v>
      </c>
      <c r="N2128" s="1463"/>
    </row>
    <row r="2129" spans="8:8" ht="30.0" customHeight="1">
      <c r="A2129" s="1443"/>
      <c r="B2129" s="1464"/>
      <c r="C2129" s="1465"/>
      <c r="D2129" s="1466"/>
      <c r="E2129" s="1466"/>
      <c r="F2129" s="1466"/>
      <c r="G2129" s="1467"/>
      <c r="H2129" s="1468"/>
      <c r="I2129" s="1468"/>
      <c r="J2129" s="1675"/>
      <c r="K2129" s="1470" t="s">
        <v>67</v>
      </c>
      <c r="L2129" s="1471"/>
      <c r="M2129" s="1472"/>
      <c r="N2129" s="1473"/>
      <c r="O2129" s="23" t="s">
        <v>157</v>
      </c>
    </row>
    <row r="2130" spans="8:8" ht="30.0" customHeight="1">
      <c r="A2130" s="1443"/>
      <c r="B2130" s="1464"/>
      <c r="C2130" s="1474"/>
      <c r="D2130" s="1475"/>
      <c r="E2130" s="1475"/>
      <c r="F2130" s="1475"/>
      <c r="G2130" s="1476"/>
      <c r="H2130" s="1477"/>
      <c r="I2130" s="1477"/>
      <c r="J2130" s="1676"/>
      <c r="K2130" s="1479" t="s">
        <v>52</v>
      </c>
      <c r="L2130" s="1480"/>
      <c r="M2130" s="1481" t="str">
        <f>Master!$E$6</f>
        <v>2022-23</v>
      </c>
      <c r="N2130" s="1482"/>
    </row>
    <row r="2131" spans="8:8" ht="39.75" customHeight="1">
      <c r="A2131" s="1443"/>
      <c r="B2131" s="1483" t="s">
        <v>70</v>
      </c>
      <c r="C2131" s="1677" t="s">
        <v>21</v>
      </c>
      <c r="D2131" s="1678"/>
      <c r="E2131" s="1678"/>
      <c r="F2131" s="1679"/>
      <c r="G2131" s="1680" t="s">
        <v>150</v>
      </c>
      <c r="H2131" s="1681">
        <f>VLOOKUP($A2125,'Result Entry'!$B$9:$FW$108,4,0)</f>
        <v>0.0</v>
      </c>
      <c r="I2131" s="1681"/>
      <c r="J2131" s="1681"/>
      <c r="K2131" s="1681"/>
      <c r="L2131" s="1681"/>
      <c r="M2131" s="1681"/>
      <c r="N2131" s="1682"/>
    </row>
    <row r="2132" spans="8:8" ht="39.75" customHeight="1">
      <c r="A2132" s="1443"/>
      <c r="B2132" s="1483" t="s">
        <v>70</v>
      </c>
      <c r="C2132" s="1683" t="s">
        <v>23</v>
      </c>
      <c r="D2132" s="1684"/>
      <c r="E2132" s="1684"/>
      <c r="F2132" s="1685"/>
      <c r="G2132" s="1686" t="s">
        <v>150</v>
      </c>
      <c r="H2132" s="1687">
        <f>VLOOKUP($A2125,'Result Entry'!$B$9:$FW$108,7,0)</f>
        <v>0.0</v>
      </c>
      <c r="I2132" s="1687"/>
      <c r="J2132" s="1687"/>
      <c r="K2132" s="1687"/>
      <c r="L2132" s="1687"/>
      <c r="M2132" s="1687"/>
      <c r="N2132" s="1688"/>
    </row>
    <row r="2133" spans="8:8" ht="39.75" customHeight="1">
      <c r="A2133" s="1443"/>
      <c r="B2133" s="1483" t="s">
        <v>70</v>
      </c>
      <c r="C2133" s="1683" t="s">
        <v>24</v>
      </c>
      <c r="D2133" s="1684"/>
      <c r="E2133" s="1684"/>
      <c r="F2133" s="1685"/>
      <c r="G2133" s="1686" t="s">
        <v>150</v>
      </c>
      <c r="H2133" s="1687">
        <f>VLOOKUP($A2125,'Result Entry'!$B$9:$FW$108,8,0)</f>
        <v>0.0</v>
      </c>
      <c r="I2133" s="1687"/>
      <c r="J2133" s="1687"/>
      <c r="K2133" s="1687"/>
      <c r="L2133" s="1687"/>
      <c r="M2133" s="1687"/>
      <c r="N2133" s="1688"/>
    </row>
    <row r="2134" spans="8:8" ht="39.75" customHeight="1">
      <c r="A2134" s="1443"/>
      <c r="B2134" s="1483" t="s">
        <v>70</v>
      </c>
      <c r="C2134" s="1683" t="s">
        <v>53</v>
      </c>
      <c r="D2134" s="1684"/>
      <c r="E2134" s="1684"/>
      <c r="F2134" s="1685"/>
      <c r="G2134" s="1686" t="s">
        <v>150</v>
      </c>
      <c r="H2134" s="1687">
        <f>VLOOKUP($A2125,'Result Entry'!$B$9:$FW$108,9,0)</f>
        <v>0.0</v>
      </c>
      <c r="I2134" s="1687"/>
      <c r="J2134" s="1687"/>
      <c r="K2134" s="1687"/>
      <c r="L2134" s="1687"/>
      <c r="M2134" s="1687"/>
      <c r="N2134" s="1688"/>
    </row>
    <row r="2135" spans="8:8" ht="39.75" customHeight="1">
      <c r="A2135" s="1443"/>
      <c r="B2135" s="1483" t="s">
        <v>70</v>
      </c>
      <c r="C2135" s="1683" t="s">
        <v>54</v>
      </c>
      <c r="D2135" s="1684"/>
      <c r="E2135" s="1684"/>
      <c r="F2135" s="1685"/>
      <c r="G2135" s="1686" t="s">
        <v>150</v>
      </c>
      <c r="H2135" s="1689" t="str">
        <f>CONCATENATE('Result Entry'!$G$4,'Result Entry'!$J$4)</f>
        <v>11(A)</v>
      </c>
      <c r="I2135" s="1687"/>
      <c r="J2135" s="1687"/>
      <c r="K2135" s="1687"/>
      <c r="L2135" s="1687"/>
      <c r="M2135" s="1687"/>
      <c r="N2135" s="1688"/>
    </row>
    <row r="2136" spans="8:8" ht="39.75" customHeight="1">
      <c r="A2136" s="1443"/>
      <c r="B2136" s="1483" t="s">
        <v>70</v>
      </c>
      <c r="C2136" s="1690" t="s">
        <v>26</v>
      </c>
      <c r="D2136" s="1691"/>
      <c r="E2136" s="1691"/>
      <c r="F2136" s="1692"/>
      <c r="G2136" s="1693" t="s">
        <v>150</v>
      </c>
      <c r="H2136" s="1694">
        <f>VLOOKUP($A2125,'Result Entry'!$B$9:$FW$108,10,0)</f>
        <v>0.0</v>
      </c>
      <c r="I2136" s="1694"/>
      <c r="J2136" s="1694"/>
      <c r="K2136" s="1694"/>
      <c r="L2136" s="1694"/>
      <c r="M2136" s="1694"/>
      <c r="N2136" s="1695"/>
    </row>
    <row r="2137" spans="8:8" ht="30.0" customHeight="1">
      <c r="A2137" s="1443"/>
      <c r="B2137" s="1503" t="s">
        <v>70</v>
      </c>
      <c r="C2137" s="1696" t="s">
        <v>168</v>
      </c>
      <c r="D2137" s="1697"/>
      <c r="E2137" s="1698" t="s">
        <v>73</v>
      </c>
      <c r="F2137" s="1699" t="s">
        <v>74</v>
      </c>
      <c r="G2137" s="1700" t="s">
        <v>169</v>
      </c>
      <c r="H2137" s="1701" t="s">
        <v>56</v>
      </c>
      <c r="I2137" s="1702"/>
      <c r="J2137" s="1703" t="s">
        <v>85</v>
      </c>
      <c r="K2137" s="1704"/>
      <c r="L2137" s="1705" t="s">
        <v>170</v>
      </c>
      <c r="M2137" s="1706" t="s">
        <v>77</v>
      </c>
      <c r="N2137" s="1707" t="s">
        <v>99</v>
      </c>
    </row>
    <row r="2138" spans="8:8" ht="30.0" customHeight="1">
      <c r="A2138" s="1443"/>
      <c r="B2138" s="1503"/>
      <c r="C2138" s="1708"/>
      <c r="D2138" s="1709"/>
      <c r="E2138" s="1710"/>
      <c r="F2138" s="1711"/>
      <c r="G2138" s="1712"/>
      <c r="H2138" s="1713"/>
      <c r="I2138" s="1714"/>
      <c r="J2138" s="1715"/>
      <c r="K2138" s="1716"/>
      <c r="L2138" s="1717"/>
      <c r="M2138" s="1718"/>
      <c r="N2138" s="1719"/>
    </row>
    <row r="2139" spans="8:8" ht="39.75" customHeight="1">
      <c r="A2139" s="1443"/>
      <c r="B2139" s="1503" t="s">
        <v>70</v>
      </c>
      <c r="C2139" s="1528" t="s">
        <v>57</v>
      </c>
      <c r="D2139" s="1529"/>
      <c r="E2139" s="1720">
        <f>'Result Entry'!$L$7</f>
        <v>10.0</v>
      </c>
      <c r="F2139" s="1721">
        <f>'Result Entry'!$M$7</f>
        <v>10.0</v>
      </c>
      <c r="G2139" s="1722">
        <f t="shared" si="177" ref="G2139:G2144">SUM(E2139:F2139)</f>
        <v>20.0</v>
      </c>
      <c r="H2139" s="1723">
        <f>'Result Entry'!$AU$7</f>
        <v>70.0</v>
      </c>
      <c r="I2139" s="1724"/>
      <c r="J2139" s="1725">
        <f>'Result Entry'!$AY$7</f>
        <v>100.0</v>
      </c>
      <c r="K2139" s="1724"/>
      <c r="L2139" s="1722">
        <f t="shared" si="178" ref="L2139:L2144">SUM(H2139,J2139)</f>
        <v>170.0</v>
      </c>
      <c r="M2139" s="1726">
        <f t="shared" si="179" ref="M2139:M2144">SUM(G2139,L2139)</f>
        <v>190.0</v>
      </c>
      <c r="N2139" s="1727"/>
    </row>
    <row r="2140" spans="8:8" s="1538" ht="54.0" customFormat="1" customHeight="1">
      <c r="A2140" s="1443"/>
      <c r="B2140" s="1539" t="s">
        <v>70</v>
      </c>
      <c r="C2140" s="1540" t="str">
        <f>'Result Entry'!$L$3</f>
        <v>HINDI Comp.</v>
      </c>
      <c r="D2140" s="1541"/>
      <c r="E2140" s="1728">
        <f>IF($J2128="TC",0,IF($J2128="Nso",0,VLOOKUP($A2125,'Result Entry'!$B$9:$FW$108,11,0)))</f>
        <v>0.0</v>
      </c>
      <c r="F2140" s="1729">
        <f>IF($J2128="TC",0,IF($J2128="Nso",0,VLOOKUP($A2125,'Result Entry'!$B$9:$FW$108,12,0)))</f>
        <v>0.0</v>
      </c>
      <c r="G2140" s="1730">
        <f t="shared" si="177"/>
        <v>0.0</v>
      </c>
      <c r="H2140" s="1677">
        <f>IF($J2128="TC",0,IF($J2128="Nso",0,VLOOKUP($A2125,'Result Entry'!$B$9:$FW$108,16,0)))</f>
        <v>0.0</v>
      </c>
      <c r="I2140" s="1731"/>
      <c r="J2140" s="1732">
        <f>IF($J2128="TC",0,IF($J2128="Nso",0,VLOOKUP($A2125,'Result Entry'!$B$9:$FW$108,19,0)))</f>
        <v>0.0</v>
      </c>
      <c r="K2140" s="1731"/>
      <c r="L2140" s="1733">
        <f t="shared" si="178"/>
        <v>0.0</v>
      </c>
      <c r="M2140" s="1734">
        <f t="shared" si="179"/>
        <v>0.0</v>
      </c>
      <c r="N2140" s="1735" t="str">
        <f>IF($J2128="TC",0,IF($J2128="Nso",0,VLOOKUP($A2125,'Result Entry'!$B$9:$FW$108,24,0)))</f>
        <v/>
      </c>
    </row>
    <row r="2141" spans="8:8" s="1538" ht="54.0" customFormat="1" customHeight="1">
      <c r="A2141" s="1443"/>
      <c r="B2141" s="1539" t="s">
        <v>70</v>
      </c>
      <c r="C2141" s="1551" t="str">
        <f>'Result Entry'!$Z$3</f>
        <v>ENGLISH Comp.</v>
      </c>
      <c r="D2141" s="1552"/>
      <c r="E2141" s="1728">
        <f>IF($J2128="TC",0,IF($J2128="Nso",0,VLOOKUP($A2125,'Result Entry'!$B$9:$FW$108,25,0)))</f>
        <v>0.0</v>
      </c>
      <c r="F2141" s="1729">
        <f>IF($J2128="TC",0,IF($J2128="Nso",0,VLOOKUP($A2125,'Result Entry'!$B$9:$FW$108,26,0)))</f>
        <v>0.0</v>
      </c>
      <c r="G2141" s="1736">
        <f t="shared" si="177"/>
        <v>0.0</v>
      </c>
      <c r="H2141" s="1683">
        <f>IF($J2128="TC",0,IF($J2128="Nso",0,VLOOKUP($A2125,'Result Entry'!$B$9:$FW$108,30,0)))</f>
        <v>0.0</v>
      </c>
      <c r="I2141" s="1737"/>
      <c r="J2141" s="1738">
        <f>IF($J2128="TC",0,IF($J2128="Nso",0,VLOOKUP($A2125,'Result Entry'!$B$9:$FW$108,33,0)))</f>
        <v>0.0</v>
      </c>
      <c r="K2141" s="1737"/>
      <c r="L2141" s="1733">
        <f t="shared" si="178"/>
        <v>0.0</v>
      </c>
      <c r="M2141" s="1734">
        <f t="shared" si="179"/>
        <v>0.0</v>
      </c>
      <c r="N2141" s="1735" t="str">
        <f>IF($J2128="TC",0,IF($J2128="Nso",0,VLOOKUP($A2125,'Result Entry'!$B$9:$FW$108,38,0)))</f>
        <v/>
      </c>
    </row>
    <row r="2142" spans="8:8" s="1538" ht="54.0" customFormat="1" customHeight="1">
      <c r="A2142" s="1443"/>
      <c r="B2142" s="1539" t="s">
        <v>70</v>
      </c>
      <c r="C2142" s="1551" t="str">
        <f>'Result Entry'!$AO$3</f>
        <v>PHYSICS</v>
      </c>
      <c r="D2142" s="1552"/>
      <c r="E2142" s="1728">
        <f>IF($J2128="TC",0,IF($J2128="Nso",0,VLOOKUP($A2125,'Result Entry'!$B$9:$FW$108,39,0)))</f>
        <v>0.0</v>
      </c>
      <c r="F2142" s="1729">
        <f>IF($J2128="TC",0,IF($J2128="Nso",0,VLOOKUP($A2125,'Result Entry'!$B$9:$FW$108,40,0)))</f>
        <v>0.0</v>
      </c>
      <c r="G2142" s="1736">
        <f t="shared" si="177"/>
        <v>0.0</v>
      </c>
      <c r="H2142" s="1683">
        <f>IF($J2128="TC",0,IF($J2128="Nso",0,VLOOKUP($A2125,'Result Entry'!$B$9:$FW$108,45,0)))</f>
        <v>0.0</v>
      </c>
      <c r="I2142" s="1737"/>
      <c r="J2142" s="1738">
        <f>IF($J2128="TC",0,IF($J2128="Nso",0,VLOOKUP($A2125,'Result Entry'!$B$9:$FW$108,49,0)))</f>
        <v>0.0</v>
      </c>
      <c r="K2142" s="1737"/>
      <c r="L2142" s="1733">
        <f t="shared" si="178"/>
        <v>0.0</v>
      </c>
      <c r="M2142" s="1734">
        <f t="shared" si="179"/>
        <v>0.0</v>
      </c>
      <c r="N2142" s="1735" t="str">
        <f>IF($J2128="TC",0,IF($J2128="Nso",0,VLOOKUP($A2125,'Result Entry'!$B$9:$FW$108,54,0)))</f>
        <v/>
      </c>
    </row>
    <row r="2143" spans="8:8" s="1538" ht="54.0" customFormat="1" customHeight="1">
      <c r="A2143" s="1443"/>
      <c r="B2143" s="1539" t="s">
        <v>70</v>
      </c>
      <c r="C2143" s="1551" t="str">
        <f>'Result Entry'!$BF$3</f>
        <v>CHEMISTRY</v>
      </c>
      <c r="D2143" s="1552"/>
      <c r="E2143" s="1728" t="str">
        <f>IF($J2128="TC",0,IF($J2128="Nso",0,VLOOKUP($A2125,'Result Entry'!$B$9:$FW$108,55,0)))</f>
        <v/>
      </c>
      <c r="F2143" s="1729">
        <f>IF($J2128="TC",0,IF($J2128="Nso",0,VLOOKUP($A2125,'Result Entry'!$B$9:$FW$108,56,0)))</f>
        <v>0.0</v>
      </c>
      <c r="G2143" s="1736">
        <f t="shared" si="177"/>
        <v>0.0</v>
      </c>
      <c r="H2143" s="1683">
        <f>IF($J2128="TC",0,IF($J2128="Nso",0,VLOOKUP($A2125,'Result Entry'!$B$9:$FW$108,61,0)))</f>
        <v>0.0</v>
      </c>
      <c r="I2143" s="1737"/>
      <c r="J2143" s="1738">
        <f>IF($J2128="TC",0,IF($J2128="Nso",0,VLOOKUP($A2125,'Result Entry'!$B$9:$FW$108,65,0)))</f>
        <v>0.0</v>
      </c>
      <c r="K2143" s="1737"/>
      <c r="L2143" s="1733">
        <f t="shared" si="178"/>
        <v>0.0</v>
      </c>
      <c r="M2143" s="1734">
        <f t="shared" si="179"/>
        <v>0.0</v>
      </c>
      <c r="N2143" s="1735" t="str">
        <f>IF($J2128="TC",0,IF($J2128="Nso",0,VLOOKUP($A2125,'Result Entry'!$B$9:$FW$108,70,0)))</f>
        <v/>
      </c>
    </row>
    <row r="2144" spans="8:8" s="1538" ht="54.0" customFormat="1" customHeight="1">
      <c r="A2144" s="1443"/>
      <c r="B2144" s="1539" t="s">
        <v>70</v>
      </c>
      <c r="C2144" s="1551" t="str">
        <f>'Result Entry'!$BW$3</f>
        <v>BIOLOGY</v>
      </c>
      <c r="D2144" s="1552"/>
      <c r="E2144" s="1739" t="str">
        <f>IF($J2128="TC",0,IF($J2128="Nso",0,VLOOKUP($A2125,'Result Entry'!$B$9:$FW$108,71,0)))</f>
        <v/>
      </c>
      <c r="F2144" s="1740" t="str">
        <f>IF($J2128="TC",0,IF($J2128="Nso",0,VLOOKUP($A2125,'Result Entry'!$B$9:$FW$108,72,0)))</f>
        <v/>
      </c>
      <c r="G2144" s="1741">
        <f t="shared" si="177"/>
        <v>0.0</v>
      </c>
      <c r="H2144" s="1742">
        <f>IF($J2128="TC",0,IF($J2128="Nso",0,VLOOKUP($A2125,'Result Entry'!$B$9:$FW$108,77,0)))</f>
        <v>0.0</v>
      </c>
      <c r="I2144" s="1743"/>
      <c r="J2144" s="1744">
        <f>IF($J2128="TC",0,IF($J2128="Nso",0,VLOOKUP($A2125,'Result Entry'!$B$9:$FW$108,81,0)))</f>
        <v>0.0</v>
      </c>
      <c r="K2144" s="1743"/>
      <c r="L2144" s="1745">
        <f t="shared" si="178"/>
        <v>0.0</v>
      </c>
      <c r="M2144" s="1746">
        <f t="shared" si="179"/>
        <v>0.0</v>
      </c>
      <c r="N2144" s="1735">
        <f>IF($J2128="TC",0,IF($J2128="Nso",0,VLOOKUP($A2125,'Result Entry'!$B$9:$FW$108,86,0)))</f>
        <v>0.0</v>
      </c>
    </row>
    <row r="2145" spans="8:8" ht="39.75" customHeight="1">
      <c r="A2145" s="1443"/>
      <c r="B2145" s="1503" t="s">
        <v>70</v>
      </c>
      <c r="C2145" s="1565" t="s">
        <v>78</v>
      </c>
      <c r="D2145" s="1566"/>
      <c r="E2145" s="1567"/>
      <c r="F2145" s="1747" t="s">
        <v>79</v>
      </c>
      <c r="G2145" s="1748"/>
      <c r="H2145" s="1747" t="s">
        <v>80</v>
      </c>
      <c r="I2145" s="1749"/>
      <c r="J2145" s="1750" t="s">
        <v>42</v>
      </c>
      <c r="K2145" s="1797" t="s">
        <v>92</v>
      </c>
      <c r="L2145" s="1752" t="s">
        <v>40</v>
      </c>
      <c r="M2145" s="1753"/>
      <c r="N2145" s="1754" t="s">
        <v>44</v>
      </c>
    </row>
    <row r="2146" spans="8:8" ht="39.75" customHeight="1">
      <c r="A2146" s="1443"/>
      <c r="B2146" s="1503" t="s">
        <v>70</v>
      </c>
      <c r="C2146" s="1577"/>
      <c r="D2146" s="1578"/>
      <c r="E2146" s="1579"/>
      <c r="F2146" s="1755">
        <f>IF($J2128="TC",0,IF($J2128="Nso",0,VLOOKUP($A2125,'Result Entry'!$B$9:$FW$108,146,0)))</f>
        <v>0.0</v>
      </c>
      <c r="G2146" s="1756"/>
      <c r="H2146" s="1757">
        <f>IF($J2128="TC",0,IF($J2128="Nso",0,VLOOKUP($A2125,'Result Entry'!$B$9:$FW$108,147,0)))</f>
        <v>0.0</v>
      </c>
      <c r="I2146" s="1758"/>
      <c r="J2146" s="1584">
        <f>IF($J2128="TC",0,IF($J2128="Nso",0,VLOOKUP($A2125,'Result Entry'!$B$9:$FW$108,148,0)))</f>
        <v>0.0</v>
      </c>
      <c r="K2146" s="1759" t="str">
        <f>IF($J2128="TC",0,IF($J2128="Nso",0,VLOOKUP($A2125,'Result Entry'!$B$9:$FW$108,149,0)))</f>
        <v/>
      </c>
      <c r="L2146" s="1586">
        <f>IF($J2128="TC",0,IF($J2128="Nso",0,VLOOKUP($A2125,'Result Entry'!$B$9:$FW$108,150,0)))</f>
        <v>0.0</v>
      </c>
      <c r="M2146" s="1587"/>
      <c r="N2146" s="1588">
        <f>IF($J2128="TC",0,IF($J2128="Nso",0,VLOOKUP($A2125,'Result Entry'!$B$9:$FW$108,152,0)))</f>
        <v>0.0</v>
      </c>
    </row>
    <row r="2147" spans="8:8" ht="39.75" customHeight="1">
      <c r="A2147" s="1443"/>
      <c r="B2147" s="1503" t="s">
        <v>70</v>
      </c>
      <c r="C2147" s="1589" t="s">
        <v>59</v>
      </c>
      <c r="D2147" s="1590"/>
      <c r="E2147" s="1590"/>
      <c r="F2147" s="1590"/>
      <c r="G2147" s="1590"/>
      <c r="H2147" s="1591"/>
      <c r="I2147" s="1592" t="s">
        <v>60</v>
      </c>
      <c r="J2147" s="1593"/>
      <c r="K2147" s="1760">
        <f>VLOOKUP($A2125,'Result Entry'!$B$9:$FW$108,143,0)</f>
        <v>0.0</v>
      </c>
      <c r="L2147" s="1761"/>
      <c r="M2147" s="1596" t="s">
        <v>38</v>
      </c>
      <c r="N2147" s="1597"/>
    </row>
    <row r="2148" spans="8:8" ht="39.75" customHeight="1">
      <c r="A2148" s="1443"/>
      <c r="B2148" s="1503" t="s">
        <v>70</v>
      </c>
      <c r="C2148" s="1598" t="s">
        <v>55</v>
      </c>
      <c r="D2148" s="1599"/>
      <c r="E2148" s="1599"/>
      <c r="F2148" s="1600" t="s">
        <v>158</v>
      </c>
      <c r="G2148" s="1601"/>
      <c r="H2148" s="1602" t="s">
        <v>48</v>
      </c>
      <c r="I2148" s="1603" t="s">
        <v>61</v>
      </c>
      <c r="J2148" s="1604"/>
      <c r="K2148" s="1762">
        <f>VLOOKUP($A2125,'Result Entry'!$B$9:$FW$108,144,0)</f>
        <v>0.0</v>
      </c>
      <c r="L2148" s="1763"/>
      <c r="M2148" s="1607">
        <f>VLOOKUP($A2125,'Result Entry'!$B$9:$FW$108,145,0)</f>
        <v>0.0</v>
      </c>
      <c r="N2148" s="1608"/>
    </row>
    <row r="2149" spans="8:8" ht="39.75" customHeight="1">
      <c r="A2149" s="1443"/>
      <c r="B2149" s="1503" t="s">
        <v>70</v>
      </c>
      <c r="C2149" s="1598"/>
      <c r="D2149" s="1599"/>
      <c r="E2149" s="1599"/>
      <c r="F2149" s="1609"/>
      <c r="G2149" s="1610"/>
      <c r="H2149" s="1611" t="s">
        <v>100</v>
      </c>
      <c r="I2149" s="1612" t="s">
        <v>62</v>
      </c>
      <c r="J2149" s="1613"/>
      <c r="K2149" s="1764">
        <f>IF($J2128="TC","Transferred",IF($J2128="Nso","NameSeparated",VLOOKUP($A2125,'Result Entry'!$B$9:$FW$108,153,0)))</f>
        <v>0.0</v>
      </c>
      <c r="L2149" s="1764"/>
      <c r="M2149" s="1764"/>
      <c r="N2149" s="1765"/>
    </row>
    <row r="2150" spans="8:8" ht="39.75" customHeight="1">
      <c r="A2150" s="1443"/>
      <c r="B2150" s="1503" t="s">
        <v>70</v>
      </c>
      <c r="C2150" s="1766" t="str">
        <f>'Result Entry'!$DU$3</f>
        <v>Foundation Of Information Tech.</v>
      </c>
      <c r="D2150" s="1767"/>
      <c r="E2150" s="1768"/>
      <c r="F2150" s="1769" t="str">
        <f>IF($J2128="TC",0,IF($J2128="Nso",0,VLOOKUP($A2125,'Result Entry'!$B$9:$GS$108,170,0)))</f>
        <v/>
      </c>
      <c r="G2150" s="1769"/>
      <c r="H2150" s="1770">
        <f>IF($J2128="TC",0,IF($J2128="Nso",0,VLOOKUP($A2125,'Result Entry'!$B$9:$GS$108,112,0)))</f>
        <v>0.0</v>
      </c>
      <c r="I2150" s="1621" t="s">
        <v>72</v>
      </c>
      <c r="J2150" s="1622"/>
      <c r="K2150" s="1771">
        <f>'Result Entry'!$T$2</f>
        <v>45041.0</v>
      </c>
      <c r="L2150" s="1772"/>
      <c r="M2150" s="1772"/>
      <c r="N2150" s="1773"/>
    </row>
    <row r="2151" spans="8:8" ht="39.75" customHeight="1">
      <c r="A2151" s="1443"/>
      <c r="B2151" s="1503" t="s">
        <v>70</v>
      </c>
      <c r="C2151" s="1774" t="str">
        <f>'Result Entry'!$EI$3</f>
        <v>G.I.A.I.-II</v>
      </c>
      <c r="D2151" s="1775"/>
      <c r="E2151" s="1776"/>
      <c r="F2151" s="1769" t="str">
        <f>IF($J2128="TC",0,IF($J2128="Nso",0,VLOOKUP($A2125,'Result Entry'!$B$9:$GS$108,174,0)))</f>
        <v/>
      </c>
      <c r="G2151" s="1769"/>
      <c r="H2151" s="1770">
        <f>IF($J2128="TC",0,IF($J2128="Nso",0,VLOOKUP($A2125,'Result Entry'!$B$9:$GS$108,124,0)))</f>
        <v>0.0</v>
      </c>
      <c r="I2151" s="1626"/>
      <c r="J2151" s="1627"/>
      <c r="K2151" s="1627"/>
      <c r="L2151" s="1627"/>
      <c r="M2151" s="1627"/>
      <c r="N2151" s="1628"/>
    </row>
    <row r="2152" spans="8:8" ht="39.75" customHeight="1">
      <c r="A2152" s="1443"/>
      <c r="B2152" s="1503" t="s">
        <v>70</v>
      </c>
      <c r="C2152" s="1774" t="str">
        <f>'Result Entry'!$EU$3</f>
        <v>SOC.SER.PLAN</v>
      </c>
      <c r="D2152" s="1775"/>
      <c r="E2152" s="1776"/>
      <c r="F2152" s="1769">
        <f>IF($J2128="TC",0,IF($J2128="Nso",0,VLOOKUP($A2125,'Result Entry'!$B$9:$HS$108,178,0)))</f>
        <v>0.0</v>
      </c>
      <c r="G2152" s="1769"/>
      <c r="H2152" s="1770">
        <f>IF($J2128="TC",0,IF($J2128="Nso",0,VLOOKUP($A2125,'Result Entry'!$B$9:$GS$108,136,0)))</f>
        <v>0.0</v>
      </c>
      <c r="I2152" s="1629" t="s">
        <v>175</v>
      </c>
      <c r="J2152" s="1630"/>
      <c r="K2152" s="1798"/>
      <c r="L2152" s="1799"/>
      <c r="M2152" s="1799"/>
      <c r="N2152" s="1800"/>
    </row>
    <row r="2153" spans="8:8" ht="39.75" customHeight="1">
      <c r="A2153" s="1443"/>
      <c r="B2153" s="1503" t="s">
        <v>70</v>
      </c>
      <c r="C2153" s="1774" t="str">
        <f>'Result Entry'!$FG$3</f>
        <v>Jeewan Kaushal</v>
      </c>
      <c r="D2153" s="1775"/>
      <c r="E2153" s="1776"/>
      <c r="F2153" s="1769" t="str">
        <f>IF($J2128="TC",0,IF($J2128="Nso",0,VLOOKUP($A2125,'Result Entry'!$B$9:$HS$108,182,0)))</f>
        <v/>
      </c>
      <c r="G2153" s="1769"/>
      <c r="H2153" s="1770">
        <f>IF($J2128="TC",0,IF($J2128="Nso",0,VLOOKUP($A2125,'Result Entry'!$B$9:$HS$108,136,0)))</f>
        <v>0.0</v>
      </c>
      <c r="I2153" s="1629" t="s">
        <v>149</v>
      </c>
      <c r="J2153" s="1630"/>
      <c r="K2153" s="1630"/>
      <c r="L2153" s="1630"/>
      <c r="M2153" s="1630"/>
      <c r="N2153" s="1634"/>
    </row>
    <row r="2154" spans="8:8" ht="39.75" customHeight="1">
      <c r="A2154" s="1443"/>
      <c r="B2154" s="1483" t="s">
        <v>70</v>
      </c>
      <c r="C2154" s="1777" t="s">
        <v>181</v>
      </c>
      <c r="D2154" s="1778"/>
      <c r="E2154" s="1779"/>
      <c r="F2154" s="1780" t="s">
        <v>182</v>
      </c>
      <c r="G2154" s="1781"/>
      <c r="H2154" s="1782" t="s">
        <v>31</v>
      </c>
      <c r="I2154" s="1629" t="s">
        <v>176</v>
      </c>
      <c r="J2154" s="1630"/>
      <c r="K2154" s="1630"/>
      <c r="L2154" s="1630"/>
      <c r="M2154" s="1630"/>
      <c r="N2154" s="1634"/>
    </row>
    <row r="2155" spans="8:8" ht="39.75" customHeight="1">
      <c r="A2155" s="1443"/>
      <c r="B2155" s="1483" t="s">
        <v>70</v>
      </c>
      <c r="C2155" s="1783"/>
      <c r="D2155" s="1784"/>
      <c r="E2155" s="1785"/>
      <c r="F2155" s="1786" t="s">
        <v>183</v>
      </c>
      <c r="G2155" s="1787"/>
      <c r="H2155" s="1788" t="s">
        <v>180</v>
      </c>
      <c r="I2155" s="1647" t="s">
        <v>68</v>
      </c>
      <c r="J2155" s="1648"/>
      <c r="K2155" s="1648"/>
      <c r="L2155" s="1648"/>
      <c r="M2155" s="1648"/>
      <c r="N2155" s="1649"/>
    </row>
    <row r="2156" spans="8:8" ht="39.75" customHeight="1">
      <c r="A2156" s="1443"/>
      <c r="B2156" s="1483" t="s">
        <v>70</v>
      </c>
      <c r="C2156" s="1783"/>
      <c r="D2156" s="1784"/>
      <c r="E2156" s="1785"/>
      <c r="F2156" s="1786" t="s">
        <v>186</v>
      </c>
      <c r="G2156" s="1787"/>
      <c r="H2156" s="1788" t="s">
        <v>63</v>
      </c>
      <c r="I2156" s="1650"/>
      <c r="J2156" s="1651"/>
      <c r="K2156" s="1651"/>
      <c r="L2156" s="1651"/>
      <c r="M2156" s="1651"/>
      <c r="N2156" s="1652"/>
    </row>
    <row r="2157" spans="8:8" ht="39.75" customHeight="1">
      <c r="A2157" s="1443"/>
      <c r="B2157" s="1483" t="s">
        <v>70</v>
      </c>
      <c r="C2157" s="1783"/>
      <c r="D2157" s="1784"/>
      <c r="E2157" s="1785"/>
      <c r="F2157" s="1786" t="s">
        <v>187</v>
      </c>
      <c r="G2157" s="1787"/>
      <c r="H2157" s="1788" t="s">
        <v>64</v>
      </c>
      <c r="I2157" s="1650"/>
      <c r="J2157" s="1651"/>
      <c r="K2157" s="1651"/>
      <c r="L2157" s="1651"/>
      <c r="M2157" s="1651"/>
      <c r="N2157" s="1652"/>
    </row>
    <row r="2158" spans="8:8" ht="39.75" customHeight="1">
      <c r="A2158" s="1443"/>
      <c r="B2158" s="1483" t="s">
        <v>70</v>
      </c>
      <c r="C2158" s="1783"/>
      <c r="D2158" s="1784"/>
      <c r="E2158" s="1785"/>
      <c r="F2158" s="1786" t="s">
        <v>184</v>
      </c>
      <c r="G2158" s="1787"/>
      <c r="H2158" s="1788" t="s">
        <v>66</v>
      </c>
      <c r="I2158" s="1653" t="s">
        <v>81</v>
      </c>
      <c r="J2158" s="1654"/>
      <c r="K2158" s="1654"/>
      <c r="L2158" s="1654"/>
      <c r="M2158" s="1654"/>
      <c r="N2158" s="1655"/>
    </row>
    <row r="2159" spans="8:8" ht="39.75" customHeight="1">
      <c r="A2159" s="1443"/>
      <c r="B2159" s="1656" t="s">
        <v>70</v>
      </c>
      <c r="C2159" s="1789"/>
      <c r="D2159" s="1790"/>
      <c r="E2159" s="1791"/>
      <c r="F2159" s="1792" t="s">
        <v>185</v>
      </c>
      <c r="G2159" s="1793"/>
      <c r="H2159" s="1794" t="s">
        <v>65</v>
      </c>
      <c r="I2159" s="1663"/>
      <c r="J2159" s="1664"/>
      <c r="K2159" s="1664"/>
      <c r="L2159" s="1664"/>
      <c r="M2159" s="1664"/>
      <c r="N2159" s="1665"/>
    </row>
    <row r="2160" spans="8:8" s="927" ht="123.75" customFormat="1" customHeight="1">
      <c r="A2160" s="1439"/>
      <c r="B2160" s="1795"/>
      <c r="C2160" s="1796"/>
      <c r="D2160" s="1796"/>
      <c r="E2160" s="1796"/>
      <c r="F2160" s="1796"/>
      <c r="G2160" s="1796"/>
      <c r="H2160" s="1796"/>
      <c r="I2160" s="1796"/>
      <c r="J2160" s="1796"/>
      <c r="K2160" s="1796"/>
      <c r="L2160" s="1796"/>
      <c r="M2160" s="1796"/>
      <c r="N2160" s="1796"/>
    </row>
    <row r="2161" spans="8:8" ht="24.75" customHeight="1">
      <c r="A2161" s="1441">
        <f>A2125+1</f>
        <v>61.0</v>
      </c>
      <c r="B2161" s="1442" t="s">
        <v>51</v>
      </c>
      <c r="C2161" s="1442"/>
      <c r="D2161" s="1442"/>
      <c r="E2161" s="1442"/>
      <c r="F2161" s="1442"/>
      <c r="G2161" s="1442"/>
      <c r="H2161" s="1442"/>
      <c r="I2161" s="1442"/>
      <c r="J2161" s="1442"/>
      <c r="K2161" s="1442"/>
      <c r="L2161" s="1442"/>
      <c r="M2161" s="1442"/>
      <c r="N2161" s="1442"/>
    </row>
    <row r="2162" spans="8:8" ht="62.25" customHeight="1">
      <c r="A2162" s="1443"/>
      <c r="B2162" s="1444"/>
      <c r="C2162" s="1445"/>
      <c r="D2162" s="1671" t="str">
        <f>Master!$E$8</f>
        <v>Govt. Sr. Secondary School </v>
      </c>
      <c r="E2162" s="1672"/>
      <c r="F2162" s="1672"/>
      <c r="G2162" s="1672"/>
      <c r="H2162" s="1672"/>
      <c r="I2162" s="1672"/>
      <c r="J2162" s="1672"/>
      <c r="K2162" s="1672"/>
      <c r="L2162" s="1672"/>
      <c r="M2162" s="1672"/>
      <c r="N2162" s="1673"/>
    </row>
    <row r="2163" spans="8:8" ht="33.0" customHeight="1">
      <c r="A2163" s="1443"/>
      <c r="B2163" s="1449"/>
      <c r="C2163" s="1450"/>
      <c r="D2163" s="1451" t="str">
        <f>Master!$E$11</f>
        <v>P.S.-Bapini (Jodhpur)</v>
      </c>
      <c r="E2163" s="1452"/>
      <c r="F2163" s="1452"/>
      <c r="G2163" s="1452"/>
      <c r="H2163" s="1452"/>
      <c r="I2163" s="1452"/>
      <c r="J2163" s="1452"/>
      <c r="K2163" s="1452"/>
      <c r="L2163" s="1452"/>
      <c r="M2163" s="1452"/>
      <c r="N2163" s="1453"/>
    </row>
    <row r="2164" spans="8:8" ht="30.0" customHeight="1">
      <c r="A2164" s="1443"/>
      <c r="B2164" s="1454"/>
      <c r="C2164" s="1455" t="s">
        <v>151</v>
      </c>
      <c r="D2164" s="1456"/>
      <c r="E2164" s="1456"/>
      <c r="F2164" s="1456"/>
      <c r="G2164" s="1457"/>
      <c r="H2164" s="1458" t="s">
        <v>128</v>
      </c>
      <c r="I2164" s="1458"/>
      <c r="J2164" s="1674">
        <f>VLOOKUP(A2161,'Result Entry'!$B$6:$K$108,6,0)</f>
        <v>0.0</v>
      </c>
      <c r="K2164" s="1460" t="s">
        <v>69</v>
      </c>
      <c r="L2164" s="1461"/>
      <c r="M2164" s="1462">
        <f>Master!$E$14</f>
        <v>8.151106901E9</v>
      </c>
      <c r="N2164" s="1463"/>
    </row>
    <row r="2165" spans="8:8" ht="30.0" customHeight="1">
      <c r="A2165" s="1443"/>
      <c r="B2165" s="1464"/>
      <c r="C2165" s="1465"/>
      <c r="D2165" s="1466"/>
      <c r="E2165" s="1466"/>
      <c r="F2165" s="1466"/>
      <c r="G2165" s="1467"/>
      <c r="H2165" s="1468"/>
      <c r="I2165" s="1468"/>
      <c r="J2165" s="1675"/>
      <c r="K2165" s="1470" t="s">
        <v>67</v>
      </c>
      <c r="L2165" s="1471"/>
      <c r="M2165" s="1472"/>
      <c r="N2165" s="1473"/>
      <c r="O2165" s="23" t="s">
        <v>157</v>
      </c>
    </row>
    <row r="2166" spans="8:8" ht="30.0" customHeight="1">
      <c r="A2166" s="1443"/>
      <c r="B2166" s="1464"/>
      <c r="C2166" s="1474"/>
      <c r="D2166" s="1475"/>
      <c r="E2166" s="1475"/>
      <c r="F2166" s="1475"/>
      <c r="G2166" s="1476"/>
      <c r="H2166" s="1477"/>
      <c r="I2166" s="1477"/>
      <c r="J2166" s="1676"/>
      <c r="K2166" s="1479" t="s">
        <v>52</v>
      </c>
      <c r="L2166" s="1480"/>
      <c r="M2166" s="1481" t="str">
        <f>Master!$E$6</f>
        <v>2022-23</v>
      </c>
      <c r="N2166" s="1482"/>
    </row>
    <row r="2167" spans="8:8" ht="39.75" customHeight="1">
      <c r="A2167" s="1443"/>
      <c r="B2167" s="1483" t="s">
        <v>70</v>
      </c>
      <c r="C2167" s="1677" t="s">
        <v>21</v>
      </c>
      <c r="D2167" s="1678"/>
      <c r="E2167" s="1678"/>
      <c r="F2167" s="1679"/>
      <c r="G2167" s="1680" t="s">
        <v>150</v>
      </c>
      <c r="H2167" s="1681">
        <f>VLOOKUP($A2161,'Result Entry'!$B$9:$FW$108,4,0)</f>
        <v>0.0</v>
      </c>
      <c r="I2167" s="1681"/>
      <c r="J2167" s="1681"/>
      <c r="K2167" s="1681"/>
      <c r="L2167" s="1681"/>
      <c r="M2167" s="1681"/>
      <c r="N2167" s="1682"/>
    </row>
    <row r="2168" spans="8:8" ht="39.75" customHeight="1">
      <c r="A2168" s="1443"/>
      <c r="B2168" s="1483" t="s">
        <v>70</v>
      </c>
      <c r="C2168" s="1683" t="s">
        <v>23</v>
      </c>
      <c r="D2168" s="1684"/>
      <c r="E2168" s="1684"/>
      <c r="F2168" s="1685"/>
      <c r="G2168" s="1686" t="s">
        <v>150</v>
      </c>
      <c r="H2168" s="1687">
        <f>VLOOKUP($A2161,'Result Entry'!$B$9:$FW$108,7,0)</f>
        <v>0.0</v>
      </c>
      <c r="I2168" s="1687"/>
      <c r="J2168" s="1687"/>
      <c r="K2168" s="1687"/>
      <c r="L2168" s="1687"/>
      <c r="M2168" s="1687"/>
      <c r="N2168" s="1688"/>
    </row>
    <row r="2169" spans="8:8" ht="39.75" customHeight="1">
      <c r="A2169" s="1443"/>
      <c r="B2169" s="1483" t="s">
        <v>70</v>
      </c>
      <c r="C2169" s="1683" t="s">
        <v>24</v>
      </c>
      <c r="D2169" s="1684"/>
      <c r="E2169" s="1684"/>
      <c r="F2169" s="1685"/>
      <c r="G2169" s="1686" t="s">
        <v>150</v>
      </c>
      <c r="H2169" s="1687">
        <f>VLOOKUP($A2161,'Result Entry'!$B$9:$FW$108,8,0)</f>
        <v>0.0</v>
      </c>
      <c r="I2169" s="1687"/>
      <c r="J2169" s="1687"/>
      <c r="K2169" s="1687"/>
      <c r="L2169" s="1687"/>
      <c r="M2169" s="1687"/>
      <c r="N2169" s="1688"/>
    </row>
    <row r="2170" spans="8:8" ht="39.75" customHeight="1">
      <c r="A2170" s="1443"/>
      <c r="B2170" s="1483" t="s">
        <v>70</v>
      </c>
      <c r="C2170" s="1683" t="s">
        <v>53</v>
      </c>
      <c r="D2170" s="1684"/>
      <c r="E2170" s="1684"/>
      <c r="F2170" s="1685"/>
      <c r="G2170" s="1686" t="s">
        <v>150</v>
      </c>
      <c r="H2170" s="1687">
        <f>VLOOKUP($A2161,'Result Entry'!$B$9:$FW$108,9,0)</f>
        <v>0.0</v>
      </c>
      <c r="I2170" s="1687"/>
      <c r="J2170" s="1687"/>
      <c r="K2170" s="1687"/>
      <c r="L2170" s="1687"/>
      <c r="M2170" s="1687"/>
      <c r="N2170" s="1688"/>
    </row>
    <row r="2171" spans="8:8" ht="39.75" customHeight="1">
      <c r="A2171" s="1443"/>
      <c r="B2171" s="1483" t="s">
        <v>70</v>
      </c>
      <c r="C2171" s="1683" t="s">
        <v>54</v>
      </c>
      <c r="D2171" s="1684"/>
      <c r="E2171" s="1684"/>
      <c r="F2171" s="1685"/>
      <c r="G2171" s="1686" t="s">
        <v>150</v>
      </c>
      <c r="H2171" s="1689" t="str">
        <f>CONCATENATE('Result Entry'!$G$4,'Result Entry'!$J$4)</f>
        <v>11(A)</v>
      </c>
      <c r="I2171" s="1687"/>
      <c r="J2171" s="1687"/>
      <c r="K2171" s="1687"/>
      <c r="L2171" s="1687"/>
      <c r="M2171" s="1687"/>
      <c r="N2171" s="1688"/>
    </row>
    <row r="2172" spans="8:8" ht="39.75" customHeight="1">
      <c r="A2172" s="1443"/>
      <c r="B2172" s="1483" t="s">
        <v>70</v>
      </c>
      <c r="C2172" s="1690" t="s">
        <v>26</v>
      </c>
      <c r="D2172" s="1691"/>
      <c r="E2172" s="1691"/>
      <c r="F2172" s="1692"/>
      <c r="G2172" s="1693" t="s">
        <v>150</v>
      </c>
      <c r="H2172" s="1694">
        <f>VLOOKUP($A2161,'Result Entry'!$B$9:$FW$108,10,0)</f>
        <v>0.0</v>
      </c>
      <c r="I2172" s="1694"/>
      <c r="J2172" s="1694"/>
      <c r="K2172" s="1694"/>
      <c r="L2172" s="1694"/>
      <c r="M2172" s="1694"/>
      <c r="N2172" s="1695"/>
    </row>
    <row r="2173" spans="8:8" ht="30.0" customHeight="1">
      <c r="A2173" s="1443"/>
      <c r="B2173" s="1503" t="s">
        <v>70</v>
      </c>
      <c r="C2173" s="1696" t="s">
        <v>168</v>
      </c>
      <c r="D2173" s="1697"/>
      <c r="E2173" s="1698" t="s">
        <v>73</v>
      </c>
      <c r="F2173" s="1699" t="s">
        <v>74</v>
      </c>
      <c r="G2173" s="1700" t="s">
        <v>169</v>
      </c>
      <c r="H2173" s="1701" t="s">
        <v>56</v>
      </c>
      <c r="I2173" s="1702"/>
      <c r="J2173" s="1703" t="s">
        <v>85</v>
      </c>
      <c r="K2173" s="1704"/>
      <c r="L2173" s="1705" t="s">
        <v>170</v>
      </c>
      <c r="M2173" s="1706" t="s">
        <v>77</v>
      </c>
      <c r="N2173" s="1707" t="s">
        <v>99</v>
      </c>
    </row>
    <row r="2174" spans="8:8" ht="30.0" customHeight="1">
      <c r="A2174" s="1443"/>
      <c r="B2174" s="1503"/>
      <c r="C2174" s="1708"/>
      <c r="D2174" s="1709"/>
      <c r="E2174" s="1710"/>
      <c r="F2174" s="1711"/>
      <c r="G2174" s="1712"/>
      <c r="H2174" s="1713"/>
      <c r="I2174" s="1714"/>
      <c r="J2174" s="1715"/>
      <c r="K2174" s="1716"/>
      <c r="L2174" s="1717"/>
      <c r="M2174" s="1718"/>
      <c r="N2174" s="1719"/>
    </row>
    <row r="2175" spans="8:8" ht="39.75" customHeight="1">
      <c r="A2175" s="1443"/>
      <c r="B2175" s="1503" t="s">
        <v>70</v>
      </c>
      <c r="C2175" s="1528" t="s">
        <v>57</v>
      </c>
      <c r="D2175" s="1529"/>
      <c r="E2175" s="1720">
        <f>'Result Entry'!$L$7</f>
        <v>10.0</v>
      </c>
      <c r="F2175" s="1721">
        <f>'Result Entry'!$M$7</f>
        <v>10.0</v>
      </c>
      <c r="G2175" s="1722">
        <f t="shared" si="180" ref="G2175:G2180">SUM(E2175:F2175)</f>
        <v>20.0</v>
      </c>
      <c r="H2175" s="1723">
        <f>'Result Entry'!$AU$7</f>
        <v>70.0</v>
      </c>
      <c r="I2175" s="1724"/>
      <c r="J2175" s="1725">
        <f>'Result Entry'!$AY$7</f>
        <v>100.0</v>
      </c>
      <c r="K2175" s="1724"/>
      <c r="L2175" s="1722">
        <f t="shared" si="181" ref="L2175:L2180">SUM(H2175,J2175)</f>
        <v>170.0</v>
      </c>
      <c r="M2175" s="1726">
        <f t="shared" si="182" ref="M2175:M2180">SUM(G2175,L2175)</f>
        <v>190.0</v>
      </c>
      <c r="N2175" s="1727"/>
    </row>
    <row r="2176" spans="8:8" s="1538" ht="54.0" customFormat="1" customHeight="1">
      <c r="A2176" s="1443"/>
      <c r="B2176" s="1539" t="s">
        <v>70</v>
      </c>
      <c r="C2176" s="1540" t="str">
        <f>'Result Entry'!$L$3</f>
        <v>HINDI Comp.</v>
      </c>
      <c r="D2176" s="1541"/>
      <c r="E2176" s="1728">
        <f>IF($J2164="TC",0,IF($J2164="Nso",0,VLOOKUP($A2161,'Result Entry'!$B$9:$FW$108,11,0)))</f>
        <v>0.0</v>
      </c>
      <c r="F2176" s="1729">
        <f>IF($J2164="TC",0,IF($J2164="Nso",0,VLOOKUP($A2161,'Result Entry'!$B$9:$FW$108,12,0)))</f>
        <v>0.0</v>
      </c>
      <c r="G2176" s="1730">
        <f t="shared" si="180"/>
        <v>0.0</v>
      </c>
      <c r="H2176" s="1677">
        <f>IF($J2164="TC",0,IF($J2164="Nso",0,VLOOKUP($A2161,'Result Entry'!$B$9:$FW$108,16,0)))</f>
        <v>0.0</v>
      </c>
      <c r="I2176" s="1731"/>
      <c r="J2176" s="1732">
        <f>IF($J2164="TC",0,IF($J2164="Nso",0,VLOOKUP($A2161,'Result Entry'!$B$9:$FW$108,19,0)))</f>
        <v>0.0</v>
      </c>
      <c r="K2176" s="1731"/>
      <c r="L2176" s="1733">
        <f t="shared" si="181"/>
        <v>0.0</v>
      </c>
      <c r="M2176" s="1734">
        <f t="shared" si="182"/>
        <v>0.0</v>
      </c>
      <c r="N2176" s="1735" t="str">
        <f>IF($J2164="TC",0,IF($J2164="Nso",0,VLOOKUP($A2161,'Result Entry'!$B$9:$FW$108,24,0)))</f>
        <v/>
      </c>
    </row>
    <row r="2177" spans="8:8" s="1538" ht="54.0" customFormat="1" customHeight="1">
      <c r="A2177" s="1443"/>
      <c r="B2177" s="1539" t="s">
        <v>70</v>
      </c>
      <c r="C2177" s="1551" t="str">
        <f>'Result Entry'!$Z$3</f>
        <v>ENGLISH Comp.</v>
      </c>
      <c r="D2177" s="1552"/>
      <c r="E2177" s="1728">
        <f>IF($J2164="TC",0,IF($J2164="Nso",0,VLOOKUP($A2161,'Result Entry'!$B$9:$FW$108,25,0)))</f>
        <v>0.0</v>
      </c>
      <c r="F2177" s="1729">
        <f>IF($J2164="TC",0,IF($J2164="Nso",0,VLOOKUP($A2161,'Result Entry'!$B$9:$FW$108,26,0)))</f>
        <v>0.0</v>
      </c>
      <c r="G2177" s="1736">
        <f t="shared" si="180"/>
        <v>0.0</v>
      </c>
      <c r="H2177" s="1683">
        <f>IF($J2164="TC",0,IF($J2164="Nso",0,VLOOKUP($A2161,'Result Entry'!$B$9:$FW$108,30,0)))</f>
        <v>0.0</v>
      </c>
      <c r="I2177" s="1737"/>
      <c r="J2177" s="1738">
        <f>IF($J2164="TC",0,IF($J2164="Nso",0,VLOOKUP($A2161,'Result Entry'!$B$9:$FW$108,33,0)))</f>
        <v>0.0</v>
      </c>
      <c r="K2177" s="1737"/>
      <c r="L2177" s="1733">
        <f t="shared" si="181"/>
        <v>0.0</v>
      </c>
      <c r="M2177" s="1734">
        <f t="shared" si="182"/>
        <v>0.0</v>
      </c>
      <c r="N2177" s="1735" t="str">
        <f>IF($J2164="TC",0,IF($J2164="Nso",0,VLOOKUP($A2161,'Result Entry'!$B$9:$FW$108,38,0)))</f>
        <v/>
      </c>
    </row>
    <row r="2178" spans="8:8" s="1538" ht="54.0" customFormat="1" customHeight="1">
      <c r="A2178" s="1443"/>
      <c r="B2178" s="1539" t="s">
        <v>70</v>
      </c>
      <c r="C2178" s="1551" t="str">
        <f>'Result Entry'!$AO$3</f>
        <v>PHYSICS</v>
      </c>
      <c r="D2178" s="1552"/>
      <c r="E2178" s="1728">
        <f>IF($J2164="TC",0,IF($J2164="Nso",0,VLOOKUP($A2161,'Result Entry'!$B$9:$FW$108,39,0)))</f>
        <v>0.0</v>
      </c>
      <c r="F2178" s="1729">
        <f>IF($J2164="TC",0,IF($J2164="Nso",0,VLOOKUP($A2161,'Result Entry'!$B$9:$FW$108,40,0)))</f>
        <v>0.0</v>
      </c>
      <c r="G2178" s="1736">
        <f t="shared" si="180"/>
        <v>0.0</v>
      </c>
      <c r="H2178" s="1683">
        <f>IF($J2164="TC",0,IF($J2164="Nso",0,VLOOKUP($A2161,'Result Entry'!$B$9:$FW$108,45,0)))</f>
        <v>0.0</v>
      </c>
      <c r="I2178" s="1737"/>
      <c r="J2178" s="1738">
        <f>IF($J2164="TC",0,IF($J2164="Nso",0,VLOOKUP($A2161,'Result Entry'!$B$9:$FW$108,49,0)))</f>
        <v>0.0</v>
      </c>
      <c r="K2178" s="1737"/>
      <c r="L2178" s="1733">
        <f t="shared" si="181"/>
        <v>0.0</v>
      </c>
      <c r="M2178" s="1734">
        <f t="shared" si="182"/>
        <v>0.0</v>
      </c>
      <c r="N2178" s="1735" t="str">
        <f>IF($J2164="TC",0,IF($J2164="Nso",0,VLOOKUP($A2161,'Result Entry'!$B$9:$FW$108,54,0)))</f>
        <v/>
      </c>
    </row>
    <row r="2179" spans="8:8" s="1538" ht="54.0" customFormat="1" customHeight="1">
      <c r="A2179" s="1443"/>
      <c r="B2179" s="1539" t="s">
        <v>70</v>
      </c>
      <c r="C2179" s="1551" t="str">
        <f>'Result Entry'!$BF$3</f>
        <v>CHEMISTRY</v>
      </c>
      <c r="D2179" s="1552"/>
      <c r="E2179" s="1728" t="str">
        <f>IF($J2164="TC",0,IF($J2164="Nso",0,VLOOKUP($A2161,'Result Entry'!$B$9:$FW$108,55,0)))</f>
        <v/>
      </c>
      <c r="F2179" s="1729">
        <f>IF($J2164="TC",0,IF($J2164="Nso",0,VLOOKUP($A2161,'Result Entry'!$B$9:$FW$108,56,0)))</f>
        <v>0.0</v>
      </c>
      <c r="G2179" s="1736">
        <f t="shared" si="180"/>
        <v>0.0</v>
      </c>
      <c r="H2179" s="1683">
        <f>IF($J2164="TC",0,IF($J2164="Nso",0,VLOOKUP($A2161,'Result Entry'!$B$9:$FW$108,61,0)))</f>
        <v>0.0</v>
      </c>
      <c r="I2179" s="1737"/>
      <c r="J2179" s="1738">
        <f>IF($J2164="TC",0,IF($J2164="Nso",0,VLOOKUP($A2161,'Result Entry'!$B$9:$FW$108,65,0)))</f>
        <v>0.0</v>
      </c>
      <c r="K2179" s="1737"/>
      <c r="L2179" s="1733">
        <f t="shared" si="181"/>
        <v>0.0</v>
      </c>
      <c r="M2179" s="1734">
        <f t="shared" si="182"/>
        <v>0.0</v>
      </c>
      <c r="N2179" s="1735" t="str">
        <f>IF($J2164="TC",0,IF($J2164="Nso",0,VLOOKUP($A2161,'Result Entry'!$B$9:$FW$108,70,0)))</f>
        <v/>
      </c>
    </row>
    <row r="2180" spans="8:8" s="1538" ht="54.0" customFormat="1" customHeight="1">
      <c r="A2180" s="1443"/>
      <c r="B2180" s="1539" t="s">
        <v>70</v>
      </c>
      <c r="C2180" s="1551" t="str">
        <f>'Result Entry'!$BW$3</f>
        <v>BIOLOGY</v>
      </c>
      <c r="D2180" s="1552"/>
      <c r="E2180" s="1739" t="str">
        <f>IF($J2164="TC",0,IF($J2164="Nso",0,VLOOKUP($A2161,'Result Entry'!$B$9:$FW$108,71,0)))</f>
        <v/>
      </c>
      <c r="F2180" s="1740" t="str">
        <f>IF($J2164="TC",0,IF($J2164="Nso",0,VLOOKUP($A2161,'Result Entry'!$B$9:$FW$108,72,0)))</f>
        <v/>
      </c>
      <c r="G2180" s="1741">
        <f t="shared" si="180"/>
        <v>0.0</v>
      </c>
      <c r="H2180" s="1742">
        <f>IF($J2164="TC",0,IF($J2164="Nso",0,VLOOKUP($A2161,'Result Entry'!$B$9:$FW$108,77,0)))</f>
        <v>0.0</v>
      </c>
      <c r="I2180" s="1743"/>
      <c r="J2180" s="1744">
        <f>IF($J2164="TC",0,IF($J2164="Nso",0,VLOOKUP($A2161,'Result Entry'!$B$9:$FW$108,81,0)))</f>
        <v>0.0</v>
      </c>
      <c r="K2180" s="1743"/>
      <c r="L2180" s="1745">
        <f t="shared" si="181"/>
        <v>0.0</v>
      </c>
      <c r="M2180" s="1746">
        <f t="shared" si="182"/>
        <v>0.0</v>
      </c>
      <c r="N2180" s="1735">
        <f>IF($J2164="TC",0,IF($J2164="Nso",0,VLOOKUP($A2161,'Result Entry'!$B$9:$FW$108,86,0)))</f>
        <v>0.0</v>
      </c>
    </row>
    <row r="2181" spans="8:8" ht="39.75" customHeight="1">
      <c r="A2181" s="1443"/>
      <c r="B2181" s="1503" t="s">
        <v>70</v>
      </c>
      <c r="C2181" s="1565" t="s">
        <v>78</v>
      </c>
      <c r="D2181" s="1566"/>
      <c r="E2181" s="1567"/>
      <c r="F2181" s="1747" t="s">
        <v>79</v>
      </c>
      <c r="G2181" s="1748"/>
      <c r="H2181" s="1747" t="s">
        <v>80</v>
      </c>
      <c r="I2181" s="1749"/>
      <c r="J2181" s="1750" t="s">
        <v>42</v>
      </c>
      <c r="K2181" s="1797" t="s">
        <v>92</v>
      </c>
      <c r="L2181" s="1752" t="s">
        <v>40</v>
      </c>
      <c r="M2181" s="1753"/>
      <c r="N2181" s="1754" t="s">
        <v>44</v>
      </c>
    </row>
    <row r="2182" spans="8:8" ht="39.75" customHeight="1">
      <c r="A2182" s="1443"/>
      <c r="B2182" s="1503" t="s">
        <v>70</v>
      </c>
      <c r="C2182" s="1577"/>
      <c r="D2182" s="1578"/>
      <c r="E2182" s="1579"/>
      <c r="F2182" s="1755">
        <f>IF($J2164="TC",0,IF($J2164="Nso",0,VLOOKUP($A2161,'Result Entry'!$B$9:$FW$108,146,0)))</f>
        <v>0.0</v>
      </c>
      <c r="G2182" s="1756"/>
      <c r="H2182" s="1757">
        <f>IF($J2164="TC",0,IF($J2164="Nso",0,VLOOKUP($A2161,'Result Entry'!$B$9:$FW$108,147,0)))</f>
        <v>0.0</v>
      </c>
      <c r="I2182" s="1758"/>
      <c r="J2182" s="1584">
        <f>IF($J2164="TC",0,IF($J2164="Nso",0,VLOOKUP($A2161,'Result Entry'!$B$9:$FW$108,148,0)))</f>
        <v>0.0</v>
      </c>
      <c r="K2182" s="1759" t="str">
        <f>IF($J2164="TC",0,IF($J2164="Nso",0,VLOOKUP($A2161,'Result Entry'!$B$9:$FW$108,149,0)))</f>
        <v/>
      </c>
      <c r="L2182" s="1586">
        <f>IF($J2164="TC",0,IF($J2164="Nso",0,VLOOKUP($A2161,'Result Entry'!$B$9:$FW$108,150,0)))</f>
        <v>0.0</v>
      </c>
      <c r="M2182" s="1587"/>
      <c r="N2182" s="1588">
        <f>IF($J2164="TC",0,IF($J2164="Nso",0,VLOOKUP($A2161,'Result Entry'!$B$9:$FW$108,152,0)))</f>
        <v>0.0</v>
      </c>
    </row>
    <row r="2183" spans="8:8" ht="39.75" customHeight="1">
      <c r="A2183" s="1443"/>
      <c r="B2183" s="1503" t="s">
        <v>70</v>
      </c>
      <c r="C2183" s="1589" t="s">
        <v>59</v>
      </c>
      <c r="D2183" s="1590"/>
      <c r="E2183" s="1590"/>
      <c r="F2183" s="1590"/>
      <c r="G2183" s="1590"/>
      <c r="H2183" s="1591"/>
      <c r="I2183" s="1592" t="s">
        <v>60</v>
      </c>
      <c r="J2183" s="1593"/>
      <c r="K2183" s="1760">
        <f>VLOOKUP($A2161,'Result Entry'!$B$9:$FW$108,143,0)</f>
        <v>0.0</v>
      </c>
      <c r="L2183" s="1761"/>
      <c r="M2183" s="1596" t="s">
        <v>38</v>
      </c>
      <c r="N2183" s="1597"/>
    </row>
    <row r="2184" spans="8:8" ht="39.75" customHeight="1">
      <c r="A2184" s="1443"/>
      <c r="B2184" s="1503" t="s">
        <v>70</v>
      </c>
      <c r="C2184" s="1598" t="s">
        <v>55</v>
      </c>
      <c r="D2184" s="1599"/>
      <c r="E2184" s="1599"/>
      <c r="F2184" s="1600" t="s">
        <v>158</v>
      </c>
      <c r="G2184" s="1601"/>
      <c r="H2184" s="1602" t="s">
        <v>48</v>
      </c>
      <c r="I2184" s="1603" t="s">
        <v>61</v>
      </c>
      <c r="J2184" s="1604"/>
      <c r="K2184" s="1762">
        <f>VLOOKUP($A2161,'Result Entry'!$B$9:$FW$108,144,0)</f>
        <v>0.0</v>
      </c>
      <c r="L2184" s="1763"/>
      <c r="M2184" s="1607">
        <f>VLOOKUP($A2161,'Result Entry'!$B$9:$FW$108,145,0)</f>
        <v>0.0</v>
      </c>
      <c r="N2184" s="1608"/>
    </row>
    <row r="2185" spans="8:8" ht="39.75" customHeight="1">
      <c r="A2185" s="1443"/>
      <c r="B2185" s="1503" t="s">
        <v>70</v>
      </c>
      <c r="C2185" s="1598"/>
      <c r="D2185" s="1599"/>
      <c r="E2185" s="1599"/>
      <c r="F2185" s="1609"/>
      <c r="G2185" s="1610"/>
      <c r="H2185" s="1611" t="s">
        <v>100</v>
      </c>
      <c r="I2185" s="1612" t="s">
        <v>62</v>
      </c>
      <c r="J2185" s="1613"/>
      <c r="K2185" s="1764">
        <f>IF($J2164="TC","Transferred",IF($J2164="Nso","NameSeparated",VLOOKUP($A2161,'Result Entry'!$B$9:$FW$108,153,0)))</f>
        <v>0.0</v>
      </c>
      <c r="L2185" s="1764"/>
      <c r="M2185" s="1764"/>
      <c r="N2185" s="1765"/>
    </row>
    <row r="2186" spans="8:8" ht="39.75" customHeight="1">
      <c r="A2186" s="1443"/>
      <c r="B2186" s="1503" t="s">
        <v>70</v>
      </c>
      <c r="C2186" s="1766" t="str">
        <f>'Result Entry'!$DU$3</f>
        <v>Foundation Of Information Tech.</v>
      </c>
      <c r="D2186" s="1767"/>
      <c r="E2186" s="1768"/>
      <c r="F2186" s="1769" t="str">
        <f>IF($J2164="TC",0,IF($J2164="Nso",0,VLOOKUP($A2161,'Result Entry'!$B$9:$GS$108,170,0)))</f>
        <v/>
      </c>
      <c r="G2186" s="1769"/>
      <c r="H2186" s="1770">
        <f>IF($J2164="TC",0,IF($J2164="Nso",0,VLOOKUP($A2161,'Result Entry'!$B$9:$GS$108,112,0)))</f>
        <v>0.0</v>
      </c>
      <c r="I2186" s="1621" t="s">
        <v>72</v>
      </c>
      <c r="J2186" s="1622"/>
      <c r="K2186" s="1771">
        <f>'Result Entry'!$T$2</f>
        <v>45041.0</v>
      </c>
      <c r="L2186" s="1772"/>
      <c r="M2186" s="1772"/>
      <c r="N2186" s="1773"/>
    </row>
    <row r="2187" spans="8:8" ht="39.75" customHeight="1">
      <c r="A2187" s="1443"/>
      <c r="B2187" s="1503" t="s">
        <v>70</v>
      </c>
      <c r="C2187" s="1774" t="str">
        <f>'Result Entry'!$EI$3</f>
        <v>G.I.A.I.-II</v>
      </c>
      <c r="D2187" s="1775"/>
      <c r="E2187" s="1776"/>
      <c r="F2187" s="1769" t="str">
        <f>IF($J2164="TC",0,IF($J2164="Nso",0,VLOOKUP($A2161,'Result Entry'!$B$9:$GS$108,174,0)))</f>
        <v/>
      </c>
      <c r="G2187" s="1769"/>
      <c r="H2187" s="1770">
        <f>IF($J2164="TC",0,IF($J2164="Nso",0,VLOOKUP($A2161,'Result Entry'!$B$9:$GS$108,124,0)))</f>
        <v>0.0</v>
      </c>
      <c r="I2187" s="1626"/>
      <c r="J2187" s="1627"/>
      <c r="K2187" s="1627"/>
      <c r="L2187" s="1627"/>
      <c r="M2187" s="1627"/>
      <c r="N2187" s="1628"/>
    </row>
    <row r="2188" spans="8:8" ht="39.75" customHeight="1">
      <c r="A2188" s="1443"/>
      <c r="B2188" s="1503" t="s">
        <v>70</v>
      </c>
      <c r="C2188" s="1774" t="str">
        <f>'Result Entry'!$EU$3</f>
        <v>SOC.SER.PLAN</v>
      </c>
      <c r="D2188" s="1775"/>
      <c r="E2188" s="1776"/>
      <c r="F2188" s="1769">
        <f>IF($J2164="TC",0,IF($J2164="Nso",0,VLOOKUP($A2161,'Result Entry'!$B$9:$HS$108,178,0)))</f>
        <v>0.0</v>
      </c>
      <c r="G2188" s="1769"/>
      <c r="H2188" s="1770">
        <f>IF($J2164="TC",0,IF($J2164="Nso",0,VLOOKUP($A2161,'Result Entry'!$B$9:$GS$108,136,0)))</f>
        <v>0.0</v>
      </c>
      <c r="I2188" s="1629" t="s">
        <v>175</v>
      </c>
      <c r="J2188" s="1630"/>
      <c r="K2188" s="1798"/>
      <c r="L2188" s="1799"/>
      <c r="M2188" s="1799"/>
      <c r="N2188" s="1800"/>
    </row>
    <row r="2189" spans="8:8" ht="39.75" customHeight="1">
      <c r="A2189" s="1443"/>
      <c r="B2189" s="1503" t="s">
        <v>70</v>
      </c>
      <c r="C2189" s="1774" t="str">
        <f>'Result Entry'!$FG$3</f>
        <v>Jeewan Kaushal</v>
      </c>
      <c r="D2189" s="1775"/>
      <c r="E2189" s="1776"/>
      <c r="F2189" s="1769" t="str">
        <f>IF($J2164="TC",0,IF($J2164="Nso",0,VLOOKUP($A2161,'Result Entry'!$B$9:$HS$108,182,0)))</f>
        <v/>
      </c>
      <c r="G2189" s="1769"/>
      <c r="H2189" s="1770">
        <f>IF($J2164="TC",0,IF($J2164="Nso",0,VLOOKUP($A2161,'Result Entry'!$B$9:$HS$108,136,0)))</f>
        <v>0.0</v>
      </c>
      <c r="I2189" s="1629" t="s">
        <v>149</v>
      </c>
      <c r="J2189" s="1630"/>
      <c r="K2189" s="1630"/>
      <c r="L2189" s="1630"/>
      <c r="M2189" s="1630"/>
      <c r="N2189" s="1634"/>
    </row>
    <row r="2190" spans="8:8" ht="39.75" customHeight="1">
      <c r="A2190" s="1443"/>
      <c r="B2190" s="1483" t="s">
        <v>70</v>
      </c>
      <c r="C2190" s="1777" t="s">
        <v>181</v>
      </c>
      <c r="D2190" s="1778"/>
      <c r="E2190" s="1779"/>
      <c r="F2190" s="1780" t="s">
        <v>182</v>
      </c>
      <c r="G2190" s="1781"/>
      <c r="H2190" s="1782" t="s">
        <v>31</v>
      </c>
      <c r="I2190" s="1629" t="s">
        <v>176</v>
      </c>
      <c r="J2190" s="1630"/>
      <c r="K2190" s="1630"/>
      <c r="L2190" s="1630"/>
      <c r="M2190" s="1630"/>
      <c r="N2190" s="1634"/>
    </row>
    <row r="2191" spans="8:8" ht="39.75" customHeight="1">
      <c r="A2191" s="1443"/>
      <c r="B2191" s="1483" t="s">
        <v>70</v>
      </c>
      <c r="C2191" s="1783"/>
      <c r="D2191" s="1784"/>
      <c r="E2191" s="1785"/>
      <c r="F2191" s="1786" t="s">
        <v>183</v>
      </c>
      <c r="G2191" s="1787"/>
      <c r="H2191" s="1788" t="s">
        <v>180</v>
      </c>
      <c r="I2191" s="1647" t="s">
        <v>68</v>
      </c>
      <c r="J2191" s="1648"/>
      <c r="K2191" s="1648"/>
      <c r="L2191" s="1648"/>
      <c r="M2191" s="1648"/>
      <c r="N2191" s="1649"/>
    </row>
    <row r="2192" spans="8:8" ht="39.75" customHeight="1">
      <c r="A2192" s="1443"/>
      <c r="B2192" s="1483" t="s">
        <v>70</v>
      </c>
      <c r="C2192" s="1783"/>
      <c r="D2192" s="1784"/>
      <c r="E2192" s="1785"/>
      <c r="F2192" s="1786" t="s">
        <v>186</v>
      </c>
      <c r="G2192" s="1787"/>
      <c r="H2192" s="1788" t="s">
        <v>63</v>
      </c>
      <c r="I2192" s="1650"/>
      <c r="J2192" s="1651"/>
      <c r="K2192" s="1651"/>
      <c r="L2192" s="1651"/>
      <c r="M2192" s="1651"/>
      <c r="N2192" s="1652"/>
    </row>
    <row r="2193" spans="8:8" ht="39.75" customHeight="1">
      <c r="A2193" s="1443"/>
      <c r="B2193" s="1483" t="s">
        <v>70</v>
      </c>
      <c r="C2193" s="1783"/>
      <c r="D2193" s="1784"/>
      <c r="E2193" s="1785"/>
      <c r="F2193" s="1786" t="s">
        <v>187</v>
      </c>
      <c r="G2193" s="1787"/>
      <c r="H2193" s="1788" t="s">
        <v>64</v>
      </c>
      <c r="I2193" s="1650"/>
      <c r="J2193" s="1651"/>
      <c r="K2193" s="1651"/>
      <c r="L2193" s="1651"/>
      <c r="M2193" s="1651"/>
      <c r="N2193" s="1652"/>
    </row>
    <row r="2194" spans="8:8" ht="39.75" customHeight="1">
      <c r="A2194" s="1443"/>
      <c r="B2194" s="1483" t="s">
        <v>70</v>
      </c>
      <c r="C2194" s="1783"/>
      <c r="D2194" s="1784"/>
      <c r="E2194" s="1785"/>
      <c r="F2194" s="1786" t="s">
        <v>184</v>
      </c>
      <c r="G2194" s="1787"/>
      <c r="H2194" s="1788" t="s">
        <v>66</v>
      </c>
      <c r="I2194" s="1653" t="s">
        <v>81</v>
      </c>
      <c r="J2194" s="1654"/>
      <c r="K2194" s="1654"/>
      <c r="L2194" s="1654"/>
      <c r="M2194" s="1654"/>
      <c r="N2194" s="1655"/>
    </row>
    <row r="2195" spans="8:8" ht="39.75" customHeight="1">
      <c r="A2195" s="1443"/>
      <c r="B2195" s="1656" t="s">
        <v>70</v>
      </c>
      <c r="C2195" s="1789"/>
      <c r="D2195" s="1790"/>
      <c r="E2195" s="1791"/>
      <c r="F2195" s="1792" t="s">
        <v>185</v>
      </c>
      <c r="G2195" s="1793"/>
      <c r="H2195" s="1794" t="s">
        <v>65</v>
      </c>
      <c r="I2195" s="1663"/>
      <c r="J2195" s="1664"/>
      <c r="K2195" s="1664"/>
      <c r="L2195" s="1664"/>
      <c r="M2195" s="1664"/>
      <c r="N2195" s="1665"/>
    </row>
    <row r="2196" spans="8:8" s="927" ht="123.75" customFormat="1" customHeight="1">
      <c r="A2196" s="1439"/>
      <c r="B2196" s="1795"/>
      <c r="C2196" s="1796"/>
      <c r="D2196" s="1796"/>
      <c r="E2196" s="1796"/>
      <c r="F2196" s="1796"/>
      <c r="G2196" s="1796"/>
      <c r="H2196" s="1796"/>
      <c r="I2196" s="1796"/>
      <c r="J2196" s="1796"/>
      <c r="K2196" s="1796"/>
      <c r="L2196" s="1796"/>
      <c r="M2196" s="1796"/>
      <c r="N2196" s="1796"/>
    </row>
    <row r="2197" spans="8:8" ht="24.75" customHeight="1">
      <c r="A2197" s="1441">
        <f>A2161+1</f>
        <v>62.0</v>
      </c>
      <c r="B2197" s="1442" t="s">
        <v>51</v>
      </c>
      <c r="C2197" s="1442"/>
      <c r="D2197" s="1442"/>
      <c r="E2197" s="1442"/>
      <c r="F2197" s="1442"/>
      <c r="G2197" s="1442"/>
      <c r="H2197" s="1442"/>
      <c r="I2197" s="1442"/>
      <c r="J2197" s="1442"/>
      <c r="K2197" s="1442"/>
      <c r="L2197" s="1442"/>
      <c r="M2197" s="1442"/>
      <c r="N2197" s="1442"/>
    </row>
    <row r="2198" spans="8:8" ht="62.25" customHeight="1">
      <c r="A2198" s="1443"/>
      <c r="B2198" s="1444"/>
      <c r="C2198" s="1445"/>
      <c r="D2198" s="1671" t="str">
        <f>Master!$E$8</f>
        <v>Govt. Sr. Secondary School </v>
      </c>
      <c r="E2198" s="1672"/>
      <c r="F2198" s="1672"/>
      <c r="G2198" s="1672"/>
      <c r="H2198" s="1672"/>
      <c r="I2198" s="1672"/>
      <c r="J2198" s="1672"/>
      <c r="K2198" s="1672"/>
      <c r="L2198" s="1672"/>
      <c r="M2198" s="1672"/>
      <c r="N2198" s="1673"/>
    </row>
    <row r="2199" spans="8:8" ht="33.0" customHeight="1">
      <c r="A2199" s="1443"/>
      <c r="B2199" s="1449"/>
      <c r="C2199" s="1450"/>
      <c r="D2199" s="1451" t="str">
        <f>Master!$E$11</f>
        <v>P.S.-Bapini (Jodhpur)</v>
      </c>
      <c r="E2199" s="1452"/>
      <c r="F2199" s="1452"/>
      <c r="G2199" s="1452"/>
      <c r="H2199" s="1452"/>
      <c r="I2199" s="1452"/>
      <c r="J2199" s="1452"/>
      <c r="K2199" s="1452"/>
      <c r="L2199" s="1452"/>
      <c r="M2199" s="1452"/>
      <c r="N2199" s="1453"/>
    </row>
    <row r="2200" spans="8:8" ht="30.0" customHeight="1">
      <c r="A2200" s="1443"/>
      <c r="B2200" s="1454"/>
      <c r="C2200" s="1455" t="s">
        <v>151</v>
      </c>
      <c r="D2200" s="1456"/>
      <c r="E2200" s="1456"/>
      <c r="F2200" s="1456"/>
      <c r="G2200" s="1457"/>
      <c r="H2200" s="1458" t="s">
        <v>128</v>
      </c>
      <c r="I2200" s="1458"/>
      <c r="J2200" s="1674">
        <f>VLOOKUP(A2197,'Result Entry'!$B$6:$K$108,6,0)</f>
        <v>0.0</v>
      </c>
      <c r="K2200" s="1460" t="s">
        <v>69</v>
      </c>
      <c r="L2200" s="1461"/>
      <c r="M2200" s="1462">
        <f>Master!$E$14</f>
        <v>8.151106901E9</v>
      </c>
      <c r="N2200" s="1463"/>
    </row>
    <row r="2201" spans="8:8" ht="30.0" customHeight="1">
      <c r="A2201" s="1443"/>
      <c r="B2201" s="1464"/>
      <c r="C2201" s="1465"/>
      <c r="D2201" s="1466"/>
      <c r="E2201" s="1466"/>
      <c r="F2201" s="1466"/>
      <c r="G2201" s="1467"/>
      <c r="H2201" s="1468"/>
      <c r="I2201" s="1468"/>
      <c r="J2201" s="1675"/>
      <c r="K2201" s="1470" t="s">
        <v>67</v>
      </c>
      <c r="L2201" s="1471"/>
      <c r="M2201" s="1472"/>
      <c r="N2201" s="1473"/>
      <c r="O2201" s="23" t="s">
        <v>157</v>
      </c>
    </row>
    <row r="2202" spans="8:8" ht="30.0" customHeight="1">
      <c r="A2202" s="1443"/>
      <c r="B2202" s="1464"/>
      <c r="C2202" s="1474"/>
      <c r="D2202" s="1475"/>
      <c r="E2202" s="1475"/>
      <c r="F2202" s="1475"/>
      <c r="G2202" s="1476"/>
      <c r="H2202" s="1477"/>
      <c r="I2202" s="1477"/>
      <c r="J2202" s="1676"/>
      <c r="K2202" s="1479" t="s">
        <v>52</v>
      </c>
      <c r="L2202" s="1480"/>
      <c r="M2202" s="1481" t="str">
        <f>Master!$E$6</f>
        <v>2022-23</v>
      </c>
      <c r="N2202" s="1482"/>
    </row>
    <row r="2203" spans="8:8" ht="39.75" customHeight="1">
      <c r="A2203" s="1443"/>
      <c r="B2203" s="1483" t="s">
        <v>70</v>
      </c>
      <c r="C2203" s="1677" t="s">
        <v>21</v>
      </c>
      <c r="D2203" s="1678"/>
      <c r="E2203" s="1678"/>
      <c r="F2203" s="1679"/>
      <c r="G2203" s="1680" t="s">
        <v>150</v>
      </c>
      <c r="H2203" s="1681">
        <f>VLOOKUP($A2197,'Result Entry'!$B$9:$FW$108,4,0)</f>
        <v>0.0</v>
      </c>
      <c r="I2203" s="1681"/>
      <c r="J2203" s="1681"/>
      <c r="K2203" s="1681"/>
      <c r="L2203" s="1681"/>
      <c r="M2203" s="1681"/>
      <c r="N2203" s="1682"/>
    </row>
    <row r="2204" spans="8:8" ht="39.75" customHeight="1">
      <c r="A2204" s="1443"/>
      <c r="B2204" s="1483" t="s">
        <v>70</v>
      </c>
      <c r="C2204" s="1683" t="s">
        <v>23</v>
      </c>
      <c r="D2204" s="1684"/>
      <c r="E2204" s="1684"/>
      <c r="F2204" s="1685"/>
      <c r="G2204" s="1686" t="s">
        <v>150</v>
      </c>
      <c r="H2204" s="1687">
        <f>VLOOKUP($A2197,'Result Entry'!$B$9:$FW$108,7,0)</f>
        <v>0.0</v>
      </c>
      <c r="I2204" s="1687"/>
      <c r="J2204" s="1687"/>
      <c r="K2204" s="1687"/>
      <c r="L2204" s="1687"/>
      <c r="M2204" s="1687"/>
      <c r="N2204" s="1688"/>
    </row>
    <row r="2205" spans="8:8" ht="39.75" customHeight="1">
      <c r="A2205" s="1443"/>
      <c r="B2205" s="1483" t="s">
        <v>70</v>
      </c>
      <c r="C2205" s="1683" t="s">
        <v>24</v>
      </c>
      <c r="D2205" s="1684"/>
      <c r="E2205" s="1684"/>
      <c r="F2205" s="1685"/>
      <c r="G2205" s="1686" t="s">
        <v>150</v>
      </c>
      <c r="H2205" s="1687">
        <f>VLOOKUP($A2197,'Result Entry'!$B$9:$FW$108,8,0)</f>
        <v>0.0</v>
      </c>
      <c r="I2205" s="1687"/>
      <c r="J2205" s="1687"/>
      <c r="K2205" s="1687"/>
      <c r="L2205" s="1687"/>
      <c r="M2205" s="1687"/>
      <c r="N2205" s="1688"/>
    </row>
    <row r="2206" spans="8:8" ht="39.75" customHeight="1">
      <c r="A2206" s="1443"/>
      <c r="B2206" s="1483" t="s">
        <v>70</v>
      </c>
      <c r="C2206" s="1683" t="s">
        <v>53</v>
      </c>
      <c r="D2206" s="1684"/>
      <c r="E2206" s="1684"/>
      <c r="F2206" s="1685"/>
      <c r="G2206" s="1686" t="s">
        <v>150</v>
      </c>
      <c r="H2206" s="1687">
        <f>VLOOKUP($A2197,'Result Entry'!$B$9:$FW$108,9,0)</f>
        <v>0.0</v>
      </c>
      <c r="I2206" s="1687"/>
      <c r="J2206" s="1687"/>
      <c r="K2206" s="1687"/>
      <c r="L2206" s="1687"/>
      <c r="M2206" s="1687"/>
      <c r="N2206" s="1688"/>
    </row>
    <row r="2207" spans="8:8" ht="39.75" customHeight="1">
      <c r="A2207" s="1443"/>
      <c r="B2207" s="1483" t="s">
        <v>70</v>
      </c>
      <c r="C2207" s="1683" t="s">
        <v>54</v>
      </c>
      <c r="D2207" s="1684"/>
      <c r="E2207" s="1684"/>
      <c r="F2207" s="1685"/>
      <c r="G2207" s="1686" t="s">
        <v>150</v>
      </c>
      <c r="H2207" s="1689" t="str">
        <f>CONCATENATE('Result Entry'!$G$4,'Result Entry'!$J$4)</f>
        <v>11(A)</v>
      </c>
      <c r="I2207" s="1687"/>
      <c r="J2207" s="1687"/>
      <c r="K2207" s="1687"/>
      <c r="L2207" s="1687"/>
      <c r="M2207" s="1687"/>
      <c r="N2207" s="1688"/>
    </row>
    <row r="2208" spans="8:8" ht="39.75" customHeight="1">
      <c r="A2208" s="1443"/>
      <c r="B2208" s="1483" t="s">
        <v>70</v>
      </c>
      <c r="C2208" s="1690" t="s">
        <v>26</v>
      </c>
      <c r="D2208" s="1691"/>
      <c r="E2208" s="1691"/>
      <c r="F2208" s="1692"/>
      <c r="G2208" s="1693" t="s">
        <v>150</v>
      </c>
      <c r="H2208" s="1694">
        <f>VLOOKUP($A2197,'Result Entry'!$B$9:$FW$108,10,0)</f>
        <v>0.0</v>
      </c>
      <c r="I2208" s="1694"/>
      <c r="J2208" s="1694"/>
      <c r="K2208" s="1694"/>
      <c r="L2208" s="1694"/>
      <c r="M2208" s="1694"/>
      <c r="N2208" s="1695"/>
    </row>
    <row r="2209" spans="8:8" ht="30.0" customHeight="1">
      <c r="A2209" s="1443"/>
      <c r="B2209" s="1503" t="s">
        <v>70</v>
      </c>
      <c r="C2209" s="1696" t="s">
        <v>168</v>
      </c>
      <c r="D2209" s="1697"/>
      <c r="E2209" s="1698" t="s">
        <v>73</v>
      </c>
      <c r="F2209" s="1699" t="s">
        <v>74</v>
      </c>
      <c r="G2209" s="1700" t="s">
        <v>169</v>
      </c>
      <c r="H2209" s="1701" t="s">
        <v>56</v>
      </c>
      <c r="I2209" s="1702"/>
      <c r="J2209" s="1703" t="s">
        <v>85</v>
      </c>
      <c r="K2209" s="1704"/>
      <c r="L2209" s="1705" t="s">
        <v>170</v>
      </c>
      <c r="M2209" s="1706" t="s">
        <v>77</v>
      </c>
      <c r="N2209" s="1707" t="s">
        <v>99</v>
      </c>
    </row>
    <row r="2210" spans="8:8" ht="30.0" customHeight="1">
      <c r="A2210" s="1443"/>
      <c r="B2210" s="1503"/>
      <c r="C2210" s="1708"/>
      <c r="D2210" s="1709"/>
      <c r="E2210" s="1710"/>
      <c r="F2210" s="1711"/>
      <c r="G2210" s="1712"/>
      <c r="H2210" s="1713"/>
      <c r="I2210" s="1714"/>
      <c r="J2210" s="1715"/>
      <c r="K2210" s="1716"/>
      <c r="L2210" s="1717"/>
      <c r="M2210" s="1718"/>
      <c r="N2210" s="1719"/>
    </row>
    <row r="2211" spans="8:8" ht="39.75" customHeight="1">
      <c r="A2211" s="1443"/>
      <c r="B2211" s="1503" t="s">
        <v>70</v>
      </c>
      <c r="C2211" s="1528" t="s">
        <v>57</v>
      </c>
      <c r="D2211" s="1529"/>
      <c r="E2211" s="1720">
        <f>'Result Entry'!$L$7</f>
        <v>10.0</v>
      </c>
      <c r="F2211" s="1721">
        <f>'Result Entry'!$M$7</f>
        <v>10.0</v>
      </c>
      <c r="G2211" s="1722">
        <f t="shared" si="183" ref="G2211:G2216">SUM(E2211:F2211)</f>
        <v>20.0</v>
      </c>
      <c r="H2211" s="1723">
        <f>'Result Entry'!$AU$7</f>
        <v>70.0</v>
      </c>
      <c r="I2211" s="1724"/>
      <c r="J2211" s="1725">
        <f>'Result Entry'!$AY$7</f>
        <v>100.0</v>
      </c>
      <c r="K2211" s="1724"/>
      <c r="L2211" s="1722">
        <f t="shared" si="184" ref="L2211:L2216">SUM(H2211,J2211)</f>
        <v>170.0</v>
      </c>
      <c r="M2211" s="1726">
        <f t="shared" si="185" ref="M2211:M2216">SUM(G2211,L2211)</f>
        <v>190.0</v>
      </c>
      <c r="N2211" s="1727"/>
    </row>
    <row r="2212" spans="8:8" s="1538" ht="54.0" customFormat="1" customHeight="1">
      <c r="A2212" s="1443"/>
      <c r="B2212" s="1539" t="s">
        <v>70</v>
      </c>
      <c r="C2212" s="1540" t="str">
        <f>'Result Entry'!$L$3</f>
        <v>HINDI Comp.</v>
      </c>
      <c r="D2212" s="1541"/>
      <c r="E2212" s="1728">
        <f>IF($J2200="TC",0,IF($J2200="Nso",0,VLOOKUP($A2197,'Result Entry'!$B$9:$FW$108,11,0)))</f>
        <v>0.0</v>
      </c>
      <c r="F2212" s="1729">
        <f>IF($J2200="TC",0,IF($J2200="Nso",0,VLOOKUP($A2197,'Result Entry'!$B$9:$FW$108,12,0)))</f>
        <v>0.0</v>
      </c>
      <c r="G2212" s="1730">
        <f t="shared" si="183"/>
        <v>0.0</v>
      </c>
      <c r="H2212" s="1677">
        <f>IF($J2200="TC",0,IF($J2200="Nso",0,VLOOKUP($A2197,'Result Entry'!$B$9:$FW$108,16,0)))</f>
        <v>0.0</v>
      </c>
      <c r="I2212" s="1731"/>
      <c r="J2212" s="1732">
        <f>IF($J2200="TC",0,IF($J2200="Nso",0,VLOOKUP($A2197,'Result Entry'!$B$9:$FW$108,19,0)))</f>
        <v>0.0</v>
      </c>
      <c r="K2212" s="1731"/>
      <c r="L2212" s="1733">
        <f t="shared" si="184"/>
        <v>0.0</v>
      </c>
      <c r="M2212" s="1734">
        <f t="shared" si="185"/>
        <v>0.0</v>
      </c>
      <c r="N2212" s="1735" t="str">
        <f>IF($J2200="TC",0,IF($J2200="Nso",0,VLOOKUP($A2197,'Result Entry'!$B$9:$FW$108,24,0)))</f>
        <v/>
      </c>
    </row>
    <row r="2213" spans="8:8" s="1538" ht="54.0" customFormat="1" customHeight="1">
      <c r="A2213" s="1443"/>
      <c r="B2213" s="1539" t="s">
        <v>70</v>
      </c>
      <c r="C2213" s="1551" t="str">
        <f>'Result Entry'!$Z$3</f>
        <v>ENGLISH Comp.</v>
      </c>
      <c r="D2213" s="1552"/>
      <c r="E2213" s="1728">
        <f>IF($J2200="TC",0,IF($J2200="Nso",0,VLOOKUP($A2197,'Result Entry'!$B$9:$FW$108,25,0)))</f>
        <v>0.0</v>
      </c>
      <c r="F2213" s="1729">
        <f>IF($J2200="TC",0,IF($J2200="Nso",0,VLOOKUP($A2197,'Result Entry'!$B$9:$FW$108,26,0)))</f>
        <v>0.0</v>
      </c>
      <c r="G2213" s="1736">
        <f t="shared" si="183"/>
        <v>0.0</v>
      </c>
      <c r="H2213" s="1683">
        <f>IF($J2200="TC",0,IF($J2200="Nso",0,VLOOKUP($A2197,'Result Entry'!$B$9:$FW$108,30,0)))</f>
        <v>0.0</v>
      </c>
      <c r="I2213" s="1737"/>
      <c r="J2213" s="1738">
        <f>IF($J2200="TC",0,IF($J2200="Nso",0,VLOOKUP($A2197,'Result Entry'!$B$9:$FW$108,33,0)))</f>
        <v>0.0</v>
      </c>
      <c r="K2213" s="1737"/>
      <c r="L2213" s="1733">
        <f t="shared" si="184"/>
        <v>0.0</v>
      </c>
      <c r="M2213" s="1734">
        <f t="shared" si="185"/>
        <v>0.0</v>
      </c>
      <c r="N2213" s="1735" t="str">
        <f>IF($J2200="TC",0,IF($J2200="Nso",0,VLOOKUP($A2197,'Result Entry'!$B$9:$FW$108,38,0)))</f>
        <v/>
      </c>
    </row>
    <row r="2214" spans="8:8" s="1538" ht="54.0" customFormat="1" customHeight="1">
      <c r="A2214" s="1443"/>
      <c r="B2214" s="1539" t="s">
        <v>70</v>
      </c>
      <c r="C2214" s="1551" t="str">
        <f>'Result Entry'!$AO$3</f>
        <v>PHYSICS</v>
      </c>
      <c r="D2214" s="1552"/>
      <c r="E2214" s="1728">
        <f>IF($J2200="TC",0,IF($J2200="Nso",0,VLOOKUP($A2197,'Result Entry'!$B$9:$FW$108,39,0)))</f>
        <v>0.0</v>
      </c>
      <c r="F2214" s="1729">
        <f>IF($J2200="TC",0,IF($J2200="Nso",0,VLOOKUP($A2197,'Result Entry'!$B$9:$FW$108,40,0)))</f>
        <v>0.0</v>
      </c>
      <c r="G2214" s="1736">
        <f t="shared" si="183"/>
        <v>0.0</v>
      </c>
      <c r="H2214" s="1683">
        <f>IF($J2200="TC",0,IF($J2200="Nso",0,VLOOKUP($A2197,'Result Entry'!$B$9:$FW$108,45,0)))</f>
        <v>0.0</v>
      </c>
      <c r="I2214" s="1737"/>
      <c r="J2214" s="1738">
        <f>IF($J2200="TC",0,IF($J2200="Nso",0,VLOOKUP($A2197,'Result Entry'!$B$9:$FW$108,49,0)))</f>
        <v>0.0</v>
      </c>
      <c r="K2214" s="1737"/>
      <c r="L2214" s="1733">
        <f t="shared" si="184"/>
        <v>0.0</v>
      </c>
      <c r="M2214" s="1734">
        <f t="shared" si="185"/>
        <v>0.0</v>
      </c>
      <c r="N2214" s="1735" t="str">
        <f>IF($J2200="TC",0,IF($J2200="Nso",0,VLOOKUP($A2197,'Result Entry'!$B$9:$FW$108,54,0)))</f>
        <v/>
      </c>
    </row>
    <row r="2215" spans="8:8" s="1538" ht="54.0" customFormat="1" customHeight="1">
      <c r="A2215" s="1443"/>
      <c r="B2215" s="1539" t="s">
        <v>70</v>
      </c>
      <c r="C2215" s="1551" t="str">
        <f>'Result Entry'!$BF$3</f>
        <v>CHEMISTRY</v>
      </c>
      <c r="D2215" s="1552"/>
      <c r="E2215" s="1728" t="str">
        <f>IF($J2200="TC",0,IF($J2200="Nso",0,VLOOKUP($A2197,'Result Entry'!$B$9:$FW$108,55,0)))</f>
        <v/>
      </c>
      <c r="F2215" s="1729">
        <f>IF($J2200="TC",0,IF($J2200="Nso",0,VLOOKUP($A2197,'Result Entry'!$B$9:$FW$108,56,0)))</f>
        <v>0.0</v>
      </c>
      <c r="G2215" s="1736">
        <f t="shared" si="183"/>
        <v>0.0</v>
      </c>
      <c r="H2215" s="1683">
        <f>IF($J2200="TC",0,IF($J2200="Nso",0,VLOOKUP($A2197,'Result Entry'!$B$9:$FW$108,61,0)))</f>
        <v>0.0</v>
      </c>
      <c r="I2215" s="1737"/>
      <c r="J2215" s="1738">
        <f>IF($J2200="TC",0,IF($J2200="Nso",0,VLOOKUP($A2197,'Result Entry'!$B$9:$FW$108,65,0)))</f>
        <v>0.0</v>
      </c>
      <c r="K2215" s="1737"/>
      <c r="L2215" s="1733">
        <f t="shared" si="184"/>
        <v>0.0</v>
      </c>
      <c r="M2215" s="1734">
        <f t="shared" si="185"/>
        <v>0.0</v>
      </c>
      <c r="N2215" s="1735" t="str">
        <f>IF($J2200="TC",0,IF($J2200="Nso",0,VLOOKUP($A2197,'Result Entry'!$B$9:$FW$108,70,0)))</f>
        <v/>
      </c>
    </row>
    <row r="2216" spans="8:8" s="1538" ht="54.0" customFormat="1" customHeight="1">
      <c r="A2216" s="1443"/>
      <c r="B2216" s="1539" t="s">
        <v>70</v>
      </c>
      <c r="C2216" s="1551" t="str">
        <f>'Result Entry'!$BW$3</f>
        <v>BIOLOGY</v>
      </c>
      <c r="D2216" s="1552"/>
      <c r="E2216" s="1739" t="str">
        <f>IF($J2200="TC",0,IF($J2200="Nso",0,VLOOKUP($A2197,'Result Entry'!$B$9:$FW$108,71,0)))</f>
        <v/>
      </c>
      <c r="F2216" s="1740" t="str">
        <f>IF($J2200="TC",0,IF($J2200="Nso",0,VLOOKUP($A2197,'Result Entry'!$B$9:$FW$108,72,0)))</f>
        <v/>
      </c>
      <c r="G2216" s="1741">
        <f t="shared" si="183"/>
        <v>0.0</v>
      </c>
      <c r="H2216" s="1742">
        <f>IF($J2200="TC",0,IF($J2200="Nso",0,VLOOKUP($A2197,'Result Entry'!$B$9:$FW$108,77,0)))</f>
        <v>0.0</v>
      </c>
      <c r="I2216" s="1743"/>
      <c r="J2216" s="1744">
        <f>IF($J2200="TC",0,IF($J2200="Nso",0,VLOOKUP($A2197,'Result Entry'!$B$9:$FW$108,81,0)))</f>
        <v>0.0</v>
      </c>
      <c r="K2216" s="1743"/>
      <c r="L2216" s="1745">
        <f t="shared" si="184"/>
        <v>0.0</v>
      </c>
      <c r="M2216" s="1746">
        <f t="shared" si="185"/>
        <v>0.0</v>
      </c>
      <c r="N2216" s="1735">
        <f>IF($J2200="TC",0,IF($J2200="Nso",0,VLOOKUP($A2197,'Result Entry'!$B$9:$FW$108,86,0)))</f>
        <v>0.0</v>
      </c>
    </row>
    <row r="2217" spans="8:8" ht="39.75" customHeight="1">
      <c r="A2217" s="1443"/>
      <c r="B2217" s="1503" t="s">
        <v>70</v>
      </c>
      <c r="C2217" s="1565" t="s">
        <v>78</v>
      </c>
      <c r="D2217" s="1566"/>
      <c r="E2217" s="1567"/>
      <c r="F2217" s="1747" t="s">
        <v>79</v>
      </c>
      <c r="G2217" s="1748"/>
      <c r="H2217" s="1747" t="s">
        <v>80</v>
      </c>
      <c r="I2217" s="1749"/>
      <c r="J2217" s="1750" t="s">
        <v>42</v>
      </c>
      <c r="K2217" s="1797" t="s">
        <v>92</v>
      </c>
      <c r="L2217" s="1752" t="s">
        <v>40</v>
      </c>
      <c r="M2217" s="1753"/>
      <c r="N2217" s="1754" t="s">
        <v>44</v>
      </c>
    </row>
    <row r="2218" spans="8:8" ht="39.75" customHeight="1">
      <c r="A2218" s="1443"/>
      <c r="B2218" s="1503" t="s">
        <v>70</v>
      </c>
      <c r="C2218" s="1577"/>
      <c r="D2218" s="1578"/>
      <c r="E2218" s="1579"/>
      <c r="F2218" s="1755">
        <f>IF($J2200="TC",0,IF($J2200="Nso",0,VLOOKUP($A2197,'Result Entry'!$B$9:$FW$108,146,0)))</f>
        <v>0.0</v>
      </c>
      <c r="G2218" s="1756"/>
      <c r="H2218" s="1757">
        <f>IF($J2200="TC",0,IF($J2200="Nso",0,VLOOKUP($A2197,'Result Entry'!$B$9:$FW$108,147,0)))</f>
        <v>0.0</v>
      </c>
      <c r="I2218" s="1758"/>
      <c r="J2218" s="1584">
        <f>IF($J2200="TC",0,IF($J2200="Nso",0,VLOOKUP($A2197,'Result Entry'!$B$9:$FW$108,148,0)))</f>
        <v>0.0</v>
      </c>
      <c r="K2218" s="1759" t="str">
        <f>IF($J2200="TC",0,IF($J2200="Nso",0,VLOOKUP($A2197,'Result Entry'!$B$9:$FW$108,149,0)))</f>
        <v/>
      </c>
      <c r="L2218" s="1586">
        <f>IF($J2200="TC",0,IF($J2200="Nso",0,VLOOKUP($A2197,'Result Entry'!$B$9:$FW$108,150,0)))</f>
        <v>0.0</v>
      </c>
      <c r="M2218" s="1587"/>
      <c r="N2218" s="1588">
        <f>IF($J2200="TC",0,IF($J2200="Nso",0,VLOOKUP($A2197,'Result Entry'!$B$9:$FW$108,152,0)))</f>
        <v>0.0</v>
      </c>
    </row>
    <row r="2219" spans="8:8" ht="39.75" customHeight="1">
      <c r="A2219" s="1443"/>
      <c r="B2219" s="1503" t="s">
        <v>70</v>
      </c>
      <c r="C2219" s="1589" t="s">
        <v>59</v>
      </c>
      <c r="D2219" s="1590"/>
      <c r="E2219" s="1590"/>
      <c r="F2219" s="1590"/>
      <c r="G2219" s="1590"/>
      <c r="H2219" s="1591"/>
      <c r="I2219" s="1592" t="s">
        <v>60</v>
      </c>
      <c r="J2219" s="1593"/>
      <c r="K2219" s="1760">
        <f>VLOOKUP($A2197,'Result Entry'!$B$9:$FW$108,143,0)</f>
        <v>0.0</v>
      </c>
      <c r="L2219" s="1761"/>
      <c r="M2219" s="1596" t="s">
        <v>38</v>
      </c>
      <c r="N2219" s="1597"/>
    </row>
    <row r="2220" spans="8:8" ht="39.75" customHeight="1">
      <c r="A2220" s="1443"/>
      <c r="B2220" s="1503" t="s">
        <v>70</v>
      </c>
      <c r="C2220" s="1598" t="s">
        <v>55</v>
      </c>
      <c r="D2220" s="1599"/>
      <c r="E2220" s="1599"/>
      <c r="F2220" s="1600" t="s">
        <v>158</v>
      </c>
      <c r="G2220" s="1601"/>
      <c r="H2220" s="1602" t="s">
        <v>48</v>
      </c>
      <c r="I2220" s="1603" t="s">
        <v>61</v>
      </c>
      <c r="J2220" s="1604"/>
      <c r="K2220" s="1762">
        <f>VLOOKUP($A2197,'Result Entry'!$B$9:$FW$108,144,0)</f>
        <v>0.0</v>
      </c>
      <c r="L2220" s="1763"/>
      <c r="M2220" s="1607">
        <f>VLOOKUP($A2197,'Result Entry'!$B$9:$FW$108,145,0)</f>
        <v>0.0</v>
      </c>
      <c r="N2220" s="1608"/>
    </row>
    <row r="2221" spans="8:8" ht="39.75" customHeight="1">
      <c r="A2221" s="1443"/>
      <c r="B2221" s="1503" t="s">
        <v>70</v>
      </c>
      <c r="C2221" s="1598"/>
      <c r="D2221" s="1599"/>
      <c r="E2221" s="1599"/>
      <c r="F2221" s="1609"/>
      <c r="G2221" s="1610"/>
      <c r="H2221" s="1611" t="s">
        <v>100</v>
      </c>
      <c r="I2221" s="1612" t="s">
        <v>62</v>
      </c>
      <c r="J2221" s="1613"/>
      <c r="K2221" s="1764">
        <f>IF($J2200="TC","Transferred",IF($J2200="Nso","NameSeparated",VLOOKUP($A2197,'Result Entry'!$B$9:$FW$108,153,0)))</f>
        <v>0.0</v>
      </c>
      <c r="L2221" s="1764"/>
      <c r="M2221" s="1764"/>
      <c r="N2221" s="1765"/>
    </row>
    <row r="2222" spans="8:8" ht="39.75" customHeight="1">
      <c r="A2222" s="1443"/>
      <c r="B2222" s="1503" t="s">
        <v>70</v>
      </c>
      <c r="C2222" s="1766" t="str">
        <f>'Result Entry'!$DU$3</f>
        <v>Foundation Of Information Tech.</v>
      </c>
      <c r="D2222" s="1767"/>
      <c r="E2222" s="1768"/>
      <c r="F2222" s="1769" t="str">
        <f>IF($J2200="TC",0,IF($J2200="Nso",0,VLOOKUP($A2197,'Result Entry'!$B$9:$GS$108,170,0)))</f>
        <v/>
      </c>
      <c r="G2222" s="1769"/>
      <c r="H2222" s="1770">
        <f>IF($J2200="TC",0,IF($J2200="Nso",0,VLOOKUP($A2197,'Result Entry'!$B$9:$GS$108,112,0)))</f>
        <v>0.0</v>
      </c>
      <c r="I2222" s="1621" t="s">
        <v>72</v>
      </c>
      <c r="J2222" s="1622"/>
      <c r="K2222" s="1771">
        <f>'Result Entry'!$T$2</f>
        <v>45041.0</v>
      </c>
      <c r="L2222" s="1772"/>
      <c r="M2222" s="1772"/>
      <c r="N2222" s="1773"/>
    </row>
    <row r="2223" spans="8:8" ht="39.75" customHeight="1">
      <c r="A2223" s="1443"/>
      <c r="B2223" s="1503" t="s">
        <v>70</v>
      </c>
      <c r="C2223" s="1774" t="str">
        <f>'Result Entry'!$EI$3</f>
        <v>G.I.A.I.-II</v>
      </c>
      <c r="D2223" s="1775"/>
      <c r="E2223" s="1776"/>
      <c r="F2223" s="1769" t="str">
        <f>IF($J2200="TC",0,IF($J2200="Nso",0,VLOOKUP($A2197,'Result Entry'!$B$9:$GS$108,174,0)))</f>
        <v/>
      </c>
      <c r="G2223" s="1769"/>
      <c r="H2223" s="1770">
        <f>IF($J2200="TC",0,IF($J2200="Nso",0,VLOOKUP($A2197,'Result Entry'!$B$9:$GS$108,124,0)))</f>
        <v>0.0</v>
      </c>
      <c r="I2223" s="1626"/>
      <c r="J2223" s="1627"/>
      <c r="K2223" s="1627"/>
      <c r="L2223" s="1627"/>
      <c r="M2223" s="1627"/>
      <c r="N2223" s="1628"/>
    </row>
    <row r="2224" spans="8:8" ht="39.75" customHeight="1">
      <c r="A2224" s="1443"/>
      <c r="B2224" s="1503" t="s">
        <v>70</v>
      </c>
      <c r="C2224" s="1774" t="str">
        <f>'Result Entry'!$EU$3</f>
        <v>SOC.SER.PLAN</v>
      </c>
      <c r="D2224" s="1775"/>
      <c r="E2224" s="1776"/>
      <c r="F2224" s="1769">
        <f>IF($J2200="TC",0,IF($J2200="Nso",0,VLOOKUP($A2197,'Result Entry'!$B$9:$HS$108,178,0)))</f>
        <v>0.0</v>
      </c>
      <c r="G2224" s="1769"/>
      <c r="H2224" s="1770">
        <f>IF($J2200="TC",0,IF($J2200="Nso",0,VLOOKUP($A2197,'Result Entry'!$B$9:$GS$108,136,0)))</f>
        <v>0.0</v>
      </c>
      <c r="I2224" s="1629" t="s">
        <v>175</v>
      </c>
      <c r="J2224" s="1630"/>
      <c r="K2224" s="1798"/>
      <c r="L2224" s="1799"/>
      <c r="M2224" s="1799"/>
      <c r="N2224" s="1800"/>
    </row>
    <row r="2225" spans="8:8" ht="39.75" customHeight="1">
      <c r="A2225" s="1443"/>
      <c r="B2225" s="1503" t="s">
        <v>70</v>
      </c>
      <c r="C2225" s="1774" t="str">
        <f>'Result Entry'!$FG$3</f>
        <v>Jeewan Kaushal</v>
      </c>
      <c r="D2225" s="1775"/>
      <c r="E2225" s="1776"/>
      <c r="F2225" s="1769" t="str">
        <f>IF($J2200="TC",0,IF($J2200="Nso",0,VLOOKUP($A2197,'Result Entry'!$B$9:$HS$108,182,0)))</f>
        <v/>
      </c>
      <c r="G2225" s="1769"/>
      <c r="H2225" s="1770">
        <f>IF($J2200="TC",0,IF($J2200="Nso",0,VLOOKUP($A2197,'Result Entry'!$B$9:$HS$108,136,0)))</f>
        <v>0.0</v>
      </c>
      <c r="I2225" s="1629" t="s">
        <v>149</v>
      </c>
      <c r="J2225" s="1630"/>
      <c r="K2225" s="1630"/>
      <c r="L2225" s="1630"/>
      <c r="M2225" s="1630"/>
      <c r="N2225" s="1634"/>
    </row>
    <row r="2226" spans="8:8" ht="39.75" customHeight="1">
      <c r="A2226" s="1443"/>
      <c r="B2226" s="1483" t="s">
        <v>70</v>
      </c>
      <c r="C2226" s="1777" t="s">
        <v>181</v>
      </c>
      <c r="D2226" s="1778"/>
      <c r="E2226" s="1779"/>
      <c r="F2226" s="1780" t="s">
        <v>182</v>
      </c>
      <c r="G2226" s="1781"/>
      <c r="H2226" s="1782" t="s">
        <v>31</v>
      </c>
      <c r="I2226" s="1629" t="s">
        <v>176</v>
      </c>
      <c r="J2226" s="1630"/>
      <c r="K2226" s="1630"/>
      <c r="L2226" s="1630"/>
      <c r="M2226" s="1630"/>
      <c r="N2226" s="1634"/>
    </row>
    <row r="2227" spans="8:8" ht="39.75" customHeight="1">
      <c r="A2227" s="1443"/>
      <c r="B2227" s="1483" t="s">
        <v>70</v>
      </c>
      <c r="C2227" s="1783"/>
      <c r="D2227" s="1784"/>
      <c r="E2227" s="1785"/>
      <c r="F2227" s="1786" t="s">
        <v>183</v>
      </c>
      <c r="G2227" s="1787"/>
      <c r="H2227" s="1788" t="s">
        <v>180</v>
      </c>
      <c r="I2227" s="1647" t="s">
        <v>68</v>
      </c>
      <c r="J2227" s="1648"/>
      <c r="K2227" s="1648"/>
      <c r="L2227" s="1648"/>
      <c r="M2227" s="1648"/>
      <c r="N2227" s="1649"/>
    </row>
    <row r="2228" spans="8:8" ht="39.75" customHeight="1">
      <c r="A2228" s="1443"/>
      <c r="B2228" s="1483" t="s">
        <v>70</v>
      </c>
      <c r="C2228" s="1783"/>
      <c r="D2228" s="1784"/>
      <c r="E2228" s="1785"/>
      <c r="F2228" s="1786" t="s">
        <v>186</v>
      </c>
      <c r="G2228" s="1787"/>
      <c r="H2228" s="1788" t="s">
        <v>63</v>
      </c>
      <c r="I2228" s="1650"/>
      <c r="J2228" s="1651"/>
      <c r="K2228" s="1651"/>
      <c r="L2228" s="1651"/>
      <c r="M2228" s="1651"/>
      <c r="N2228" s="1652"/>
    </row>
    <row r="2229" spans="8:8" ht="39.75" customHeight="1">
      <c r="A2229" s="1443"/>
      <c r="B2229" s="1483" t="s">
        <v>70</v>
      </c>
      <c r="C2229" s="1783"/>
      <c r="D2229" s="1784"/>
      <c r="E2229" s="1785"/>
      <c r="F2229" s="1786" t="s">
        <v>187</v>
      </c>
      <c r="G2229" s="1787"/>
      <c r="H2229" s="1788" t="s">
        <v>64</v>
      </c>
      <c r="I2229" s="1650"/>
      <c r="J2229" s="1651"/>
      <c r="K2229" s="1651"/>
      <c r="L2229" s="1651"/>
      <c r="M2229" s="1651"/>
      <c r="N2229" s="1652"/>
    </row>
    <row r="2230" spans="8:8" ht="39.75" customHeight="1">
      <c r="A2230" s="1443"/>
      <c r="B2230" s="1483" t="s">
        <v>70</v>
      </c>
      <c r="C2230" s="1783"/>
      <c r="D2230" s="1784"/>
      <c r="E2230" s="1785"/>
      <c r="F2230" s="1786" t="s">
        <v>184</v>
      </c>
      <c r="G2230" s="1787"/>
      <c r="H2230" s="1788" t="s">
        <v>66</v>
      </c>
      <c r="I2230" s="1653" t="s">
        <v>81</v>
      </c>
      <c r="J2230" s="1654"/>
      <c r="K2230" s="1654"/>
      <c r="L2230" s="1654"/>
      <c r="M2230" s="1654"/>
      <c r="N2230" s="1655"/>
    </row>
    <row r="2231" spans="8:8" ht="39.75" customHeight="1">
      <c r="A2231" s="1443"/>
      <c r="B2231" s="1656" t="s">
        <v>70</v>
      </c>
      <c r="C2231" s="1789"/>
      <c r="D2231" s="1790"/>
      <c r="E2231" s="1791"/>
      <c r="F2231" s="1792" t="s">
        <v>185</v>
      </c>
      <c r="G2231" s="1793"/>
      <c r="H2231" s="1794" t="s">
        <v>65</v>
      </c>
      <c r="I2231" s="1663"/>
      <c r="J2231" s="1664"/>
      <c r="K2231" s="1664"/>
      <c r="L2231" s="1664"/>
      <c r="M2231" s="1664"/>
      <c r="N2231" s="1665"/>
    </row>
    <row r="2232" spans="8:8" s="927" ht="123.75" customFormat="1" customHeight="1">
      <c r="A2232" s="1439"/>
      <c r="B2232" s="1795"/>
      <c r="C2232" s="1796"/>
      <c r="D2232" s="1796"/>
      <c r="E2232" s="1796"/>
      <c r="F2232" s="1796"/>
      <c r="G2232" s="1796"/>
      <c r="H2232" s="1796"/>
      <c r="I2232" s="1796"/>
      <c r="J2232" s="1796"/>
      <c r="K2232" s="1796"/>
      <c r="L2232" s="1796"/>
      <c r="M2232" s="1796"/>
      <c r="N2232" s="1796"/>
    </row>
    <row r="2233" spans="8:8" ht="24.75" customHeight="1">
      <c r="A2233" s="1441">
        <f>A2197+1</f>
        <v>63.0</v>
      </c>
      <c r="B2233" s="1442" t="s">
        <v>51</v>
      </c>
      <c r="C2233" s="1442"/>
      <c r="D2233" s="1442"/>
      <c r="E2233" s="1442"/>
      <c r="F2233" s="1442"/>
      <c r="G2233" s="1442"/>
      <c r="H2233" s="1442"/>
      <c r="I2233" s="1442"/>
      <c r="J2233" s="1442"/>
      <c r="K2233" s="1442"/>
      <c r="L2233" s="1442"/>
      <c r="M2233" s="1442"/>
      <c r="N2233" s="1442"/>
    </row>
    <row r="2234" spans="8:8" ht="62.25" customHeight="1">
      <c r="A2234" s="1443"/>
      <c r="B2234" s="1444"/>
      <c r="C2234" s="1445"/>
      <c r="D2234" s="1671" t="str">
        <f>Master!$E$8</f>
        <v>Govt. Sr. Secondary School </v>
      </c>
      <c r="E2234" s="1672"/>
      <c r="F2234" s="1672"/>
      <c r="G2234" s="1672"/>
      <c r="H2234" s="1672"/>
      <c r="I2234" s="1672"/>
      <c r="J2234" s="1672"/>
      <c r="K2234" s="1672"/>
      <c r="L2234" s="1672"/>
      <c r="M2234" s="1672"/>
      <c r="N2234" s="1673"/>
    </row>
    <row r="2235" spans="8:8" ht="33.0" customHeight="1">
      <c r="A2235" s="1443"/>
      <c r="B2235" s="1449"/>
      <c r="C2235" s="1450"/>
      <c r="D2235" s="1451" t="str">
        <f>Master!$E$11</f>
        <v>P.S.-Bapini (Jodhpur)</v>
      </c>
      <c r="E2235" s="1452"/>
      <c r="F2235" s="1452"/>
      <c r="G2235" s="1452"/>
      <c r="H2235" s="1452"/>
      <c r="I2235" s="1452"/>
      <c r="J2235" s="1452"/>
      <c r="K2235" s="1452"/>
      <c r="L2235" s="1452"/>
      <c r="M2235" s="1452"/>
      <c r="N2235" s="1453"/>
    </row>
    <row r="2236" spans="8:8" ht="30.0" customHeight="1">
      <c r="A2236" s="1443"/>
      <c r="B2236" s="1454"/>
      <c r="C2236" s="1455" t="s">
        <v>151</v>
      </c>
      <c r="D2236" s="1456"/>
      <c r="E2236" s="1456"/>
      <c r="F2236" s="1456"/>
      <c r="G2236" s="1457"/>
      <c r="H2236" s="1458" t="s">
        <v>128</v>
      </c>
      <c r="I2236" s="1458"/>
      <c r="J2236" s="1674">
        <f>VLOOKUP(A2233,'Result Entry'!$B$6:$K$108,6,0)</f>
        <v>0.0</v>
      </c>
      <c r="K2236" s="1460" t="s">
        <v>69</v>
      </c>
      <c r="L2236" s="1461"/>
      <c r="M2236" s="1462">
        <f>Master!$E$14</f>
        <v>8.151106901E9</v>
      </c>
      <c r="N2236" s="1463"/>
    </row>
    <row r="2237" spans="8:8" ht="30.0" customHeight="1">
      <c r="A2237" s="1443"/>
      <c r="B2237" s="1464"/>
      <c r="C2237" s="1465"/>
      <c r="D2237" s="1466"/>
      <c r="E2237" s="1466"/>
      <c r="F2237" s="1466"/>
      <c r="G2237" s="1467"/>
      <c r="H2237" s="1468"/>
      <c r="I2237" s="1468"/>
      <c r="J2237" s="1675"/>
      <c r="K2237" s="1470" t="s">
        <v>67</v>
      </c>
      <c r="L2237" s="1471"/>
      <c r="M2237" s="1472"/>
      <c r="N2237" s="1473"/>
      <c r="O2237" s="23" t="s">
        <v>157</v>
      </c>
    </row>
    <row r="2238" spans="8:8" ht="30.0" customHeight="1">
      <c r="A2238" s="1443"/>
      <c r="B2238" s="1464"/>
      <c r="C2238" s="1474"/>
      <c r="D2238" s="1475"/>
      <c r="E2238" s="1475"/>
      <c r="F2238" s="1475"/>
      <c r="G2238" s="1476"/>
      <c r="H2238" s="1477"/>
      <c r="I2238" s="1477"/>
      <c r="J2238" s="1676"/>
      <c r="K2238" s="1479" t="s">
        <v>52</v>
      </c>
      <c r="L2238" s="1480"/>
      <c r="M2238" s="1481" t="str">
        <f>Master!$E$6</f>
        <v>2022-23</v>
      </c>
      <c r="N2238" s="1482"/>
    </row>
    <row r="2239" spans="8:8" ht="39.75" customHeight="1">
      <c r="A2239" s="1443"/>
      <c r="B2239" s="1483" t="s">
        <v>70</v>
      </c>
      <c r="C2239" s="1677" t="s">
        <v>21</v>
      </c>
      <c r="D2239" s="1678"/>
      <c r="E2239" s="1678"/>
      <c r="F2239" s="1679"/>
      <c r="G2239" s="1680" t="s">
        <v>150</v>
      </c>
      <c r="H2239" s="1681">
        <f>VLOOKUP($A2233,'Result Entry'!$B$9:$FW$108,4,0)</f>
        <v>0.0</v>
      </c>
      <c r="I2239" s="1681"/>
      <c r="J2239" s="1681"/>
      <c r="K2239" s="1681"/>
      <c r="L2239" s="1681"/>
      <c r="M2239" s="1681"/>
      <c r="N2239" s="1682"/>
    </row>
    <row r="2240" spans="8:8" ht="39.75" customHeight="1">
      <c r="A2240" s="1443"/>
      <c r="B2240" s="1483" t="s">
        <v>70</v>
      </c>
      <c r="C2240" s="1683" t="s">
        <v>23</v>
      </c>
      <c r="D2240" s="1684"/>
      <c r="E2240" s="1684"/>
      <c r="F2240" s="1685"/>
      <c r="G2240" s="1686" t="s">
        <v>150</v>
      </c>
      <c r="H2240" s="1687">
        <f>VLOOKUP($A2233,'Result Entry'!$B$9:$FW$108,7,0)</f>
        <v>0.0</v>
      </c>
      <c r="I2240" s="1687"/>
      <c r="J2240" s="1687"/>
      <c r="K2240" s="1687"/>
      <c r="L2240" s="1687"/>
      <c r="M2240" s="1687"/>
      <c r="N2240" s="1688"/>
    </row>
    <row r="2241" spans="8:8" ht="39.75" customHeight="1">
      <c r="A2241" s="1443"/>
      <c r="B2241" s="1483" t="s">
        <v>70</v>
      </c>
      <c r="C2241" s="1683" t="s">
        <v>24</v>
      </c>
      <c r="D2241" s="1684"/>
      <c r="E2241" s="1684"/>
      <c r="F2241" s="1685"/>
      <c r="G2241" s="1686" t="s">
        <v>150</v>
      </c>
      <c r="H2241" s="1687">
        <f>VLOOKUP($A2233,'Result Entry'!$B$9:$FW$108,8,0)</f>
        <v>0.0</v>
      </c>
      <c r="I2241" s="1687"/>
      <c r="J2241" s="1687"/>
      <c r="K2241" s="1687"/>
      <c r="L2241" s="1687"/>
      <c r="M2241" s="1687"/>
      <c r="N2241" s="1688"/>
    </row>
    <row r="2242" spans="8:8" ht="39.75" customHeight="1">
      <c r="A2242" s="1443"/>
      <c r="B2242" s="1483" t="s">
        <v>70</v>
      </c>
      <c r="C2242" s="1683" t="s">
        <v>53</v>
      </c>
      <c r="D2242" s="1684"/>
      <c r="E2242" s="1684"/>
      <c r="F2242" s="1685"/>
      <c r="G2242" s="1686" t="s">
        <v>150</v>
      </c>
      <c r="H2242" s="1687">
        <f>VLOOKUP($A2233,'Result Entry'!$B$9:$FW$108,9,0)</f>
        <v>0.0</v>
      </c>
      <c r="I2242" s="1687"/>
      <c r="J2242" s="1687"/>
      <c r="K2242" s="1687"/>
      <c r="L2242" s="1687"/>
      <c r="M2242" s="1687"/>
      <c r="N2242" s="1688"/>
    </row>
    <row r="2243" spans="8:8" ht="39.75" customHeight="1">
      <c r="A2243" s="1443"/>
      <c r="B2243" s="1483" t="s">
        <v>70</v>
      </c>
      <c r="C2243" s="1683" t="s">
        <v>54</v>
      </c>
      <c r="D2243" s="1684"/>
      <c r="E2243" s="1684"/>
      <c r="F2243" s="1685"/>
      <c r="G2243" s="1686" t="s">
        <v>150</v>
      </c>
      <c r="H2243" s="1689" t="str">
        <f>CONCATENATE('Result Entry'!$G$4,'Result Entry'!$J$4)</f>
        <v>11(A)</v>
      </c>
      <c r="I2243" s="1687"/>
      <c r="J2243" s="1687"/>
      <c r="K2243" s="1687"/>
      <c r="L2243" s="1687"/>
      <c r="M2243" s="1687"/>
      <c r="N2243" s="1688"/>
    </row>
    <row r="2244" spans="8:8" ht="39.75" customHeight="1">
      <c r="A2244" s="1443"/>
      <c r="B2244" s="1483" t="s">
        <v>70</v>
      </c>
      <c r="C2244" s="1690" t="s">
        <v>26</v>
      </c>
      <c r="D2244" s="1691"/>
      <c r="E2244" s="1691"/>
      <c r="F2244" s="1692"/>
      <c r="G2244" s="1693" t="s">
        <v>150</v>
      </c>
      <c r="H2244" s="1694">
        <f>VLOOKUP($A2233,'Result Entry'!$B$9:$FW$108,10,0)</f>
        <v>0.0</v>
      </c>
      <c r="I2244" s="1694"/>
      <c r="J2244" s="1694"/>
      <c r="K2244" s="1694"/>
      <c r="L2244" s="1694"/>
      <c r="M2244" s="1694"/>
      <c r="N2244" s="1695"/>
    </row>
    <row r="2245" spans="8:8" ht="30.0" customHeight="1">
      <c r="A2245" s="1443"/>
      <c r="B2245" s="1503" t="s">
        <v>70</v>
      </c>
      <c r="C2245" s="1696" t="s">
        <v>168</v>
      </c>
      <c r="D2245" s="1697"/>
      <c r="E2245" s="1698" t="s">
        <v>73</v>
      </c>
      <c r="F2245" s="1699" t="s">
        <v>74</v>
      </c>
      <c r="G2245" s="1700" t="s">
        <v>169</v>
      </c>
      <c r="H2245" s="1701" t="s">
        <v>56</v>
      </c>
      <c r="I2245" s="1702"/>
      <c r="J2245" s="1703" t="s">
        <v>85</v>
      </c>
      <c r="K2245" s="1704"/>
      <c r="L2245" s="1705" t="s">
        <v>170</v>
      </c>
      <c r="M2245" s="1706" t="s">
        <v>77</v>
      </c>
      <c r="N2245" s="1707" t="s">
        <v>99</v>
      </c>
    </row>
    <row r="2246" spans="8:8" ht="30.0" customHeight="1">
      <c r="A2246" s="1443"/>
      <c r="B2246" s="1503"/>
      <c r="C2246" s="1708"/>
      <c r="D2246" s="1709"/>
      <c r="E2246" s="1710"/>
      <c r="F2246" s="1711"/>
      <c r="G2246" s="1712"/>
      <c r="H2246" s="1713"/>
      <c r="I2246" s="1714"/>
      <c r="J2246" s="1715"/>
      <c r="K2246" s="1716"/>
      <c r="L2246" s="1717"/>
      <c r="M2246" s="1718"/>
      <c r="N2246" s="1719"/>
    </row>
    <row r="2247" spans="8:8" ht="39.75" customHeight="1">
      <c r="A2247" s="1443"/>
      <c r="B2247" s="1503" t="s">
        <v>70</v>
      </c>
      <c r="C2247" s="1528" t="s">
        <v>57</v>
      </c>
      <c r="D2247" s="1529"/>
      <c r="E2247" s="1720">
        <f>'Result Entry'!$L$7</f>
        <v>10.0</v>
      </c>
      <c r="F2247" s="1721">
        <f>'Result Entry'!$M$7</f>
        <v>10.0</v>
      </c>
      <c r="G2247" s="1722">
        <f t="shared" si="186" ref="G2247:G2252">SUM(E2247:F2247)</f>
        <v>20.0</v>
      </c>
      <c r="H2247" s="1723">
        <f>'Result Entry'!$AU$7</f>
        <v>70.0</v>
      </c>
      <c r="I2247" s="1724"/>
      <c r="J2247" s="1725">
        <f>'Result Entry'!$AY$7</f>
        <v>100.0</v>
      </c>
      <c r="K2247" s="1724"/>
      <c r="L2247" s="1722">
        <f t="shared" si="187" ref="L2247:L2252">SUM(H2247,J2247)</f>
        <v>170.0</v>
      </c>
      <c r="M2247" s="1726">
        <f t="shared" si="188" ref="M2247:M2252">SUM(G2247,L2247)</f>
        <v>190.0</v>
      </c>
      <c r="N2247" s="1727"/>
    </row>
    <row r="2248" spans="8:8" s="1538" ht="54.0" customFormat="1" customHeight="1">
      <c r="A2248" s="1443"/>
      <c r="B2248" s="1539" t="s">
        <v>70</v>
      </c>
      <c r="C2248" s="1540" t="str">
        <f>'Result Entry'!$L$3</f>
        <v>HINDI Comp.</v>
      </c>
      <c r="D2248" s="1541"/>
      <c r="E2248" s="1728">
        <f>IF($J2236="TC",0,IF($J2236="Nso",0,VLOOKUP($A2233,'Result Entry'!$B$9:$FW$108,11,0)))</f>
        <v>0.0</v>
      </c>
      <c r="F2248" s="1729">
        <f>IF($J2236="TC",0,IF($J2236="Nso",0,VLOOKUP($A2233,'Result Entry'!$B$9:$FW$108,12,0)))</f>
        <v>0.0</v>
      </c>
      <c r="G2248" s="1730">
        <f t="shared" si="186"/>
        <v>0.0</v>
      </c>
      <c r="H2248" s="1677">
        <f>IF($J2236="TC",0,IF($J2236="Nso",0,VLOOKUP($A2233,'Result Entry'!$B$9:$FW$108,16,0)))</f>
        <v>0.0</v>
      </c>
      <c r="I2248" s="1731"/>
      <c r="J2248" s="1732">
        <f>IF($J2236="TC",0,IF($J2236="Nso",0,VLOOKUP($A2233,'Result Entry'!$B$9:$FW$108,19,0)))</f>
        <v>0.0</v>
      </c>
      <c r="K2248" s="1731"/>
      <c r="L2248" s="1733">
        <f t="shared" si="187"/>
        <v>0.0</v>
      </c>
      <c r="M2248" s="1734">
        <f t="shared" si="188"/>
        <v>0.0</v>
      </c>
      <c r="N2248" s="1735" t="str">
        <f>IF($J2236="TC",0,IF($J2236="Nso",0,VLOOKUP($A2233,'Result Entry'!$B$9:$FW$108,24,0)))</f>
        <v/>
      </c>
    </row>
    <row r="2249" spans="8:8" s="1538" ht="54.0" customFormat="1" customHeight="1">
      <c r="A2249" s="1443"/>
      <c r="B2249" s="1539" t="s">
        <v>70</v>
      </c>
      <c r="C2249" s="1551" t="str">
        <f>'Result Entry'!$Z$3</f>
        <v>ENGLISH Comp.</v>
      </c>
      <c r="D2249" s="1552"/>
      <c r="E2249" s="1728">
        <f>IF($J2236="TC",0,IF($J2236="Nso",0,VLOOKUP($A2233,'Result Entry'!$B$9:$FW$108,25,0)))</f>
        <v>0.0</v>
      </c>
      <c r="F2249" s="1729">
        <f>IF($J2236="TC",0,IF($J2236="Nso",0,VLOOKUP($A2233,'Result Entry'!$B$9:$FW$108,26,0)))</f>
        <v>0.0</v>
      </c>
      <c r="G2249" s="1736">
        <f t="shared" si="186"/>
        <v>0.0</v>
      </c>
      <c r="H2249" s="1683">
        <f>IF($J2236="TC",0,IF($J2236="Nso",0,VLOOKUP($A2233,'Result Entry'!$B$9:$FW$108,30,0)))</f>
        <v>0.0</v>
      </c>
      <c r="I2249" s="1737"/>
      <c r="J2249" s="1738">
        <f>IF($J2236="TC",0,IF($J2236="Nso",0,VLOOKUP($A2233,'Result Entry'!$B$9:$FW$108,33,0)))</f>
        <v>0.0</v>
      </c>
      <c r="K2249" s="1737"/>
      <c r="L2249" s="1733">
        <f t="shared" si="187"/>
        <v>0.0</v>
      </c>
      <c r="M2249" s="1734">
        <f t="shared" si="188"/>
        <v>0.0</v>
      </c>
      <c r="N2249" s="1735" t="str">
        <f>IF($J2236="TC",0,IF($J2236="Nso",0,VLOOKUP($A2233,'Result Entry'!$B$9:$FW$108,38,0)))</f>
        <v/>
      </c>
    </row>
    <row r="2250" spans="8:8" s="1538" ht="54.0" customFormat="1" customHeight="1">
      <c r="A2250" s="1443"/>
      <c r="B2250" s="1539" t="s">
        <v>70</v>
      </c>
      <c r="C2250" s="1551" t="str">
        <f>'Result Entry'!$AO$3</f>
        <v>PHYSICS</v>
      </c>
      <c r="D2250" s="1552"/>
      <c r="E2250" s="1728">
        <f>IF($J2236="TC",0,IF($J2236="Nso",0,VLOOKUP($A2233,'Result Entry'!$B$9:$FW$108,39,0)))</f>
        <v>0.0</v>
      </c>
      <c r="F2250" s="1729">
        <f>IF($J2236="TC",0,IF($J2236="Nso",0,VLOOKUP($A2233,'Result Entry'!$B$9:$FW$108,40,0)))</f>
        <v>0.0</v>
      </c>
      <c r="G2250" s="1736">
        <f t="shared" si="186"/>
        <v>0.0</v>
      </c>
      <c r="H2250" s="1683">
        <f>IF($J2236="TC",0,IF($J2236="Nso",0,VLOOKUP($A2233,'Result Entry'!$B$9:$FW$108,45,0)))</f>
        <v>0.0</v>
      </c>
      <c r="I2250" s="1737"/>
      <c r="J2250" s="1738">
        <f>IF($J2236="TC",0,IF($J2236="Nso",0,VLOOKUP($A2233,'Result Entry'!$B$9:$FW$108,49,0)))</f>
        <v>0.0</v>
      </c>
      <c r="K2250" s="1737"/>
      <c r="L2250" s="1733">
        <f t="shared" si="187"/>
        <v>0.0</v>
      </c>
      <c r="M2250" s="1734">
        <f t="shared" si="188"/>
        <v>0.0</v>
      </c>
      <c r="N2250" s="1735" t="str">
        <f>IF($J2236="TC",0,IF($J2236="Nso",0,VLOOKUP($A2233,'Result Entry'!$B$9:$FW$108,54,0)))</f>
        <v/>
      </c>
    </row>
    <row r="2251" spans="8:8" s="1538" ht="54.0" customFormat="1" customHeight="1">
      <c r="A2251" s="1443"/>
      <c r="B2251" s="1539" t="s">
        <v>70</v>
      </c>
      <c r="C2251" s="1551" t="str">
        <f>'Result Entry'!$BF$3</f>
        <v>CHEMISTRY</v>
      </c>
      <c r="D2251" s="1552"/>
      <c r="E2251" s="1728" t="str">
        <f>IF($J2236="TC",0,IF($J2236="Nso",0,VLOOKUP($A2233,'Result Entry'!$B$9:$FW$108,55,0)))</f>
        <v/>
      </c>
      <c r="F2251" s="1729">
        <f>IF($J2236="TC",0,IF($J2236="Nso",0,VLOOKUP($A2233,'Result Entry'!$B$9:$FW$108,56,0)))</f>
        <v>0.0</v>
      </c>
      <c r="G2251" s="1736">
        <f t="shared" si="186"/>
        <v>0.0</v>
      </c>
      <c r="H2251" s="1683">
        <f>IF($J2236="TC",0,IF($J2236="Nso",0,VLOOKUP($A2233,'Result Entry'!$B$9:$FW$108,61,0)))</f>
        <v>0.0</v>
      </c>
      <c r="I2251" s="1737"/>
      <c r="J2251" s="1738">
        <f>IF($J2236="TC",0,IF($J2236="Nso",0,VLOOKUP($A2233,'Result Entry'!$B$9:$FW$108,65,0)))</f>
        <v>0.0</v>
      </c>
      <c r="K2251" s="1737"/>
      <c r="L2251" s="1733">
        <f t="shared" si="187"/>
        <v>0.0</v>
      </c>
      <c r="M2251" s="1734">
        <f t="shared" si="188"/>
        <v>0.0</v>
      </c>
      <c r="N2251" s="1735" t="str">
        <f>IF($J2236="TC",0,IF($J2236="Nso",0,VLOOKUP($A2233,'Result Entry'!$B$9:$FW$108,70,0)))</f>
        <v/>
      </c>
    </row>
    <row r="2252" spans="8:8" s="1538" ht="54.0" customFormat="1" customHeight="1">
      <c r="A2252" s="1443"/>
      <c r="B2252" s="1539" t="s">
        <v>70</v>
      </c>
      <c r="C2252" s="1551" t="str">
        <f>'Result Entry'!$BW$3</f>
        <v>BIOLOGY</v>
      </c>
      <c r="D2252" s="1552"/>
      <c r="E2252" s="1739" t="str">
        <f>IF($J2236="TC",0,IF($J2236="Nso",0,VLOOKUP($A2233,'Result Entry'!$B$9:$FW$108,71,0)))</f>
        <v/>
      </c>
      <c r="F2252" s="1740" t="str">
        <f>IF($J2236="TC",0,IF($J2236="Nso",0,VLOOKUP($A2233,'Result Entry'!$B$9:$FW$108,72,0)))</f>
        <v/>
      </c>
      <c r="G2252" s="1741">
        <f t="shared" si="186"/>
        <v>0.0</v>
      </c>
      <c r="H2252" s="1742">
        <f>IF($J2236="TC",0,IF($J2236="Nso",0,VLOOKUP($A2233,'Result Entry'!$B$9:$FW$108,77,0)))</f>
        <v>0.0</v>
      </c>
      <c r="I2252" s="1743"/>
      <c r="J2252" s="1744">
        <f>IF($J2236="TC",0,IF($J2236="Nso",0,VLOOKUP($A2233,'Result Entry'!$B$9:$FW$108,81,0)))</f>
        <v>0.0</v>
      </c>
      <c r="K2252" s="1743"/>
      <c r="L2252" s="1745">
        <f t="shared" si="187"/>
        <v>0.0</v>
      </c>
      <c r="M2252" s="1746">
        <f t="shared" si="188"/>
        <v>0.0</v>
      </c>
      <c r="N2252" s="1735">
        <f>IF($J2236="TC",0,IF($J2236="Nso",0,VLOOKUP($A2233,'Result Entry'!$B$9:$FW$108,86,0)))</f>
        <v>0.0</v>
      </c>
    </row>
    <row r="2253" spans="8:8" ht="39.75" customHeight="1">
      <c r="A2253" s="1443"/>
      <c r="B2253" s="1503" t="s">
        <v>70</v>
      </c>
      <c r="C2253" s="1565" t="s">
        <v>78</v>
      </c>
      <c r="D2253" s="1566"/>
      <c r="E2253" s="1567"/>
      <c r="F2253" s="1747" t="s">
        <v>79</v>
      </c>
      <c r="G2253" s="1748"/>
      <c r="H2253" s="1747" t="s">
        <v>80</v>
      </c>
      <c r="I2253" s="1749"/>
      <c r="J2253" s="1750" t="s">
        <v>42</v>
      </c>
      <c r="K2253" s="1797" t="s">
        <v>92</v>
      </c>
      <c r="L2253" s="1752" t="s">
        <v>40</v>
      </c>
      <c r="M2253" s="1753"/>
      <c r="N2253" s="1754" t="s">
        <v>44</v>
      </c>
    </row>
    <row r="2254" spans="8:8" ht="39.75" customHeight="1">
      <c r="A2254" s="1443"/>
      <c r="B2254" s="1503" t="s">
        <v>70</v>
      </c>
      <c r="C2254" s="1577"/>
      <c r="D2254" s="1578"/>
      <c r="E2254" s="1579"/>
      <c r="F2254" s="1755">
        <f>IF($J2236="TC",0,IF($J2236="Nso",0,VLOOKUP($A2233,'Result Entry'!$B$9:$FW$108,146,0)))</f>
        <v>0.0</v>
      </c>
      <c r="G2254" s="1756"/>
      <c r="H2254" s="1757">
        <f>IF($J2236="TC",0,IF($J2236="Nso",0,VLOOKUP($A2233,'Result Entry'!$B$9:$FW$108,147,0)))</f>
        <v>0.0</v>
      </c>
      <c r="I2254" s="1758"/>
      <c r="J2254" s="1584">
        <f>IF($J2236="TC",0,IF($J2236="Nso",0,VLOOKUP($A2233,'Result Entry'!$B$9:$FW$108,148,0)))</f>
        <v>0.0</v>
      </c>
      <c r="K2254" s="1759" t="str">
        <f>IF($J2236="TC",0,IF($J2236="Nso",0,VLOOKUP($A2233,'Result Entry'!$B$9:$FW$108,149,0)))</f>
        <v/>
      </c>
      <c r="L2254" s="1586">
        <f>IF($J2236="TC",0,IF($J2236="Nso",0,VLOOKUP($A2233,'Result Entry'!$B$9:$FW$108,150,0)))</f>
        <v>0.0</v>
      </c>
      <c r="M2254" s="1587"/>
      <c r="N2254" s="1588">
        <f>IF($J2236="TC",0,IF($J2236="Nso",0,VLOOKUP($A2233,'Result Entry'!$B$9:$FW$108,152,0)))</f>
        <v>0.0</v>
      </c>
    </row>
    <row r="2255" spans="8:8" ht="39.75" customHeight="1">
      <c r="A2255" s="1443"/>
      <c r="B2255" s="1503" t="s">
        <v>70</v>
      </c>
      <c r="C2255" s="1589" t="s">
        <v>59</v>
      </c>
      <c r="D2255" s="1590"/>
      <c r="E2255" s="1590"/>
      <c r="F2255" s="1590"/>
      <c r="G2255" s="1590"/>
      <c r="H2255" s="1591"/>
      <c r="I2255" s="1592" t="s">
        <v>60</v>
      </c>
      <c r="J2255" s="1593"/>
      <c r="K2255" s="1760">
        <f>VLOOKUP($A2233,'Result Entry'!$B$9:$FW$108,143,0)</f>
        <v>0.0</v>
      </c>
      <c r="L2255" s="1761"/>
      <c r="M2255" s="1596" t="s">
        <v>38</v>
      </c>
      <c r="N2255" s="1597"/>
    </row>
    <row r="2256" spans="8:8" ht="39.75" customHeight="1">
      <c r="A2256" s="1443"/>
      <c r="B2256" s="1503" t="s">
        <v>70</v>
      </c>
      <c r="C2256" s="1598" t="s">
        <v>55</v>
      </c>
      <c r="D2256" s="1599"/>
      <c r="E2256" s="1599"/>
      <c r="F2256" s="1600" t="s">
        <v>158</v>
      </c>
      <c r="G2256" s="1601"/>
      <c r="H2256" s="1602" t="s">
        <v>48</v>
      </c>
      <c r="I2256" s="1603" t="s">
        <v>61</v>
      </c>
      <c r="J2256" s="1604"/>
      <c r="K2256" s="1762">
        <f>VLOOKUP($A2233,'Result Entry'!$B$9:$FW$108,144,0)</f>
        <v>0.0</v>
      </c>
      <c r="L2256" s="1763"/>
      <c r="M2256" s="1607">
        <f>VLOOKUP($A2233,'Result Entry'!$B$9:$FW$108,145,0)</f>
        <v>0.0</v>
      </c>
      <c r="N2256" s="1608"/>
    </row>
    <row r="2257" spans="8:8" ht="39.75" customHeight="1">
      <c r="A2257" s="1443"/>
      <c r="B2257" s="1503" t="s">
        <v>70</v>
      </c>
      <c r="C2257" s="1598"/>
      <c r="D2257" s="1599"/>
      <c r="E2257" s="1599"/>
      <c r="F2257" s="1609"/>
      <c r="G2257" s="1610"/>
      <c r="H2257" s="1611" t="s">
        <v>100</v>
      </c>
      <c r="I2257" s="1612" t="s">
        <v>62</v>
      </c>
      <c r="J2257" s="1613"/>
      <c r="K2257" s="1764">
        <f>IF($J2236="TC","Transferred",IF($J2236="Nso","NameSeparated",VLOOKUP($A2233,'Result Entry'!$B$9:$FW$108,153,0)))</f>
        <v>0.0</v>
      </c>
      <c r="L2257" s="1764"/>
      <c r="M2257" s="1764"/>
      <c r="N2257" s="1765"/>
    </row>
    <row r="2258" spans="8:8" ht="39.75" customHeight="1">
      <c r="A2258" s="1443"/>
      <c r="B2258" s="1503" t="s">
        <v>70</v>
      </c>
      <c r="C2258" s="1766" t="str">
        <f>'Result Entry'!$DU$3</f>
        <v>Foundation Of Information Tech.</v>
      </c>
      <c r="D2258" s="1767"/>
      <c r="E2258" s="1768"/>
      <c r="F2258" s="1769" t="str">
        <f>IF($J2236="TC",0,IF($J2236="Nso",0,VLOOKUP($A2233,'Result Entry'!$B$9:$GS$108,170,0)))</f>
        <v/>
      </c>
      <c r="G2258" s="1769"/>
      <c r="H2258" s="1770">
        <f>IF($J2236="TC",0,IF($J2236="Nso",0,VLOOKUP($A2233,'Result Entry'!$B$9:$GS$108,112,0)))</f>
        <v>0.0</v>
      </c>
      <c r="I2258" s="1621" t="s">
        <v>72</v>
      </c>
      <c r="J2258" s="1622"/>
      <c r="K2258" s="1771">
        <f>'Result Entry'!$T$2</f>
        <v>45041.0</v>
      </c>
      <c r="L2258" s="1772"/>
      <c r="M2258" s="1772"/>
      <c r="N2258" s="1773"/>
    </row>
    <row r="2259" spans="8:8" ht="39.75" customHeight="1">
      <c r="A2259" s="1443"/>
      <c r="B2259" s="1503" t="s">
        <v>70</v>
      </c>
      <c r="C2259" s="1774" t="str">
        <f>'Result Entry'!$EI$3</f>
        <v>G.I.A.I.-II</v>
      </c>
      <c r="D2259" s="1775"/>
      <c r="E2259" s="1776"/>
      <c r="F2259" s="1769" t="str">
        <f>IF($J2236="TC",0,IF($J2236="Nso",0,VLOOKUP($A2233,'Result Entry'!$B$9:$GS$108,174,0)))</f>
        <v/>
      </c>
      <c r="G2259" s="1769"/>
      <c r="H2259" s="1770">
        <f>IF($J2236="TC",0,IF($J2236="Nso",0,VLOOKUP($A2233,'Result Entry'!$B$9:$GS$108,124,0)))</f>
        <v>0.0</v>
      </c>
      <c r="I2259" s="1626"/>
      <c r="J2259" s="1627"/>
      <c r="K2259" s="1627"/>
      <c r="L2259" s="1627"/>
      <c r="M2259" s="1627"/>
      <c r="N2259" s="1628"/>
    </row>
    <row r="2260" spans="8:8" ht="39.75" customHeight="1">
      <c r="A2260" s="1443"/>
      <c r="B2260" s="1503" t="s">
        <v>70</v>
      </c>
      <c r="C2260" s="1774" t="str">
        <f>'Result Entry'!$EU$3</f>
        <v>SOC.SER.PLAN</v>
      </c>
      <c r="D2260" s="1775"/>
      <c r="E2260" s="1776"/>
      <c r="F2260" s="1769">
        <f>IF($J2236="TC",0,IF($J2236="Nso",0,VLOOKUP($A2233,'Result Entry'!$B$9:$HS$108,178,0)))</f>
        <v>0.0</v>
      </c>
      <c r="G2260" s="1769"/>
      <c r="H2260" s="1770">
        <f>IF($J2236="TC",0,IF($J2236="Nso",0,VLOOKUP($A2233,'Result Entry'!$B$9:$GS$108,136,0)))</f>
        <v>0.0</v>
      </c>
      <c r="I2260" s="1629" t="s">
        <v>175</v>
      </c>
      <c r="J2260" s="1630"/>
      <c r="K2260" s="1798"/>
      <c r="L2260" s="1799"/>
      <c r="M2260" s="1799"/>
      <c r="N2260" s="1800"/>
    </row>
    <row r="2261" spans="8:8" ht="39.75" customHeight="1">
      <c r="A2261" s="1443"/>
      <c r="B2261" s="1503" t="s">
        <v>70</v>
      </c>
      <c r="C2261" s="1774" t="str">
        <f>'Result Entry'!$FG$3</f>
        <v>Jeewan Kaushal</v>
      </c>
      <c r="D2261" s="1775"/>
      <c r="E2261" s="1776"/>
      <c r="F2261" s="1769" t="str">
        <f>IF($J2236="TC",0,IF($J2236="Nso",0,VLOOKUP($A2233,'Result Entry'!$B$9:$HS$108,182,0)))</f>
        <v/>
      </c>
      <c r="G2261" s="1769"/>
      <c r="H2261" s="1770">
        <f>IF($J2236="TC",0,IF($J2236="Nso",0,VLOOKUP($A2233,'Result Entry'!$B$9:$HS$108,136,0)))</f>
        <v>0.0</v>
      </c>
      <c r="I2261" s="1629" t="s">
        <v>149</v>
      </c>
      <c r="J2261" s="1630"/>
      <c r="K2261" s="1630"/>
      <c r="L2261" s="1630"/>
      <c r="M2261" s="1630"/>
      <c r="N2261" s="1634"/>
    </row>
    <row r="2262" spans="8:8" ht="39.75" customHeight="1">
      <c r="A2262" s="1443"/>
      <c r="B2262" s="1483" t="s">
        <v>70</v>
      </c>
      <c r="C2262" s="1777" t="s">
        <v>181</v>
      </c>
      <c r="D2262" s="1778"/>
      <c r="E2262" s="1779"/>
      <c r="F2262" s="1780" t="s">
        <v>182</v>
      </c>
      <c r="G2262" s="1781"/>
      <c r="H2262" s="1782" t="s">
        <v>31</v>
      </c>
      <c r="I2262" s="1629" t="s">
        <v>176</v>
      </c>
      <c r="J2262" s="1630"/>
      <c r="K2262" s="1630"/>
      <c r="L2262" s="1630"/>
      <c r="M2262" s="1630"/>
      <c r="N2262" s="1634"/>
    </row>
    <row r="2263" spans="8:8" ht="39.75" customHeight="1">
      <c r="A2263" s="1443"/>
      <c r="B2263" s="1483" t="s">
        <v>70</v>
      </c>
      <c r="C2263" s="1783"/>
      <c r="D2263" s="1784"/>
      <c r="E2263" s="1785"/>
      <c r="F2263" s="1786" t="s">
        <v>183</v>
      </c>
      <c r="G2263" s="1787"/>
      <c r="H2263" s="1788" t="s">
        <v>180</v>
      </c>
      <c r="I2263" s="1647" t="s">
        <v>68</v>
      </c>
      <c r="J2263" s="1648"/>
      <c r="K2263" s="1648"/>
      <c r="L2263" s="1648"/>
      <c r="M2263" s="1648"/>
      <c r="N2263" s="1649"/>
    </row>
    <row r="2264" spans="8:8" ht="39.75" customHeight="1">
      <c r="A2264" s="1443"/>
      <c r="B2264" s="1483" t="s">
        <v>70</v>
      </c>
      <c r="C2264" s="1783"/>
      <c r="D2264" s="1784"/>
      <c r="E2264" s="1785"/>
      <c r="F2264" s="1786" t="s">
        <v>186</v>
      </c>
      <c r="G2264" s="1787"/>
      <c r="H2264" s="1788" t="s">
        <v>63</v>
      </c>
      <c r="I2264" s="1650"/>
      <c r="J2264" s="1651"/>
      <c r="K2264" s="1651"/>
      <c r="L2264" s="1651"/>
      <c r="M2264" s="1651"/>
      <c r="N2264" s="1652"/>
    </row>
    <row r="2265" spans="8:8" ht="39.75" customHeight="1">
      <c r="A2265" s="1443"/>
      <c r="B2265" s="1483" t="s">
        <v>70</v>
      </c>
      <c r="C2265" s="1783"/>
      <c r="D2265" s="1784"/>
      <c r="E2265" s="1785"/>
      <c r="F2265" s="1786" t="s">
        <v>187</v>
      </c>
      <c r="G2265" s="1787"/>
      <c r="H2265" s="1788" t="s">
        <v>64</v>
      </c>
      <c r="I2265" s="1650"/>
      <c r="J2265" s="1651"/>
      <c r="K2265" s="1651"/>
      <c r="L2265" s="1651"/>
      <c r="M2265" s="1651"/>
      <c r="N2265" s="1652"/>
    </row>
    <row r="2266" spans="8:8" ht="39.75" customHeight="1">
      <c r="A2266" s="1443"/>
      <c r="B2266" s="1483" t="s">
        <v>70</v>
      </c>
      <c r="C2266" s="1783"/>
      <c r="D2266" s="1784"/>
      <c r="E2266" s="1785"/>
      <c r="F2266" s="1786" t="s">
        <v>184</v>
      </c>
      <c r="G2266" s="1787"/>
      <c r="H2266" s="1788" t="s">
        <v>66</v>
      </c>
      <c r="I2266" s="1653" t="s">
        <v>81</v>
      </c>
      <c r="J2266" s="1654"/>
      <c r="K2266" s="1654"/>
      <c r="L2266" s="1654"/>
      <c r="M2266" s="1654"/>
      <c r="N2266" s="1655"/>
    </row>
    <row r="2267" spans="8:8" ht="39.75" customHeight="1">
      <c r="A2267" s="1443"/>
      <c r="B2267" s="1656" t="s">
        <v>70</v>
      </c>
      <c r="C2267" s="1789"/>
      <c r="D2267" s="1790"/>
      <c r="E2267" s="1791"/>
      <c r="F2267" s="1792" t="s">
        <v>185</v>
      </c>
      <c r="G2267" s="1793"/>
      <c r="H2267" s="1794" t="s">
        <v>65</v>
      </c>
      <c r="I2267" s="1663"/>
      <c r="J2267" s="1664"/>
      <c r="K2267" s="1664"/>
      <c r="L2267" s="1664"/>
      <c r="M2267" s="1664"/>
      <c r="N2267" s="1665"/>
    </row>
    <row r="2268" spans="8:8" s="927" ht="123.75" customFormat="1" customHeight="1">
      <c r="A2268" s="1439"/>
      <c r="B2268" s="1795"/>
      <c r="C2268" s="1796"/>
      <c r="D2268" s="1796"/>
      <c r="E2268" s="1796"/>
      <c r="F2268" s="1796"/>
      <c r="G2268" s="1796"/>
      <c r="H2268" s="1796"/>
      <c r="I2268" s="1796"/>
      <c r="J2268" s="1796"/>
      <c r="K2268" s="1796"/>
      <c r="L2268" s="1796"/>
      <c r="M2268" s="1796"/>
      <c r="N2268" s="1796"/>
    </row>
    <row r="2269" spans="8:8" ht="24.75" customHeight="1">
      <c r="A2269" s="1441">
        <f>A2233+1</f>
        <v>64.0</v>
      </c>
      <c r="B2269" s="1442" t="s">
        <v>51</v>
      </c>
      <c r="C2269" s="1442"/>
      <c r="D2269" s="1442"/>
      <c r="E2269" s="1442"/>
      <c r="F2269" s="1442"/>
      <c r="G2269" s="1442"/>
      <c r="H2269" s="1442"/>
      <c r="I2269" s="1442"/>
      <c r="J2269" s="1442"/>
      <c r="K2269" s="1442"/>
      <c r="L2269" s="1442"/>
      <c r="M2269" s="1442"/>
      <c r="N2269" s="1442"/>
    </row>
    <row r="2270" spans="8:8" ht="62.25" customHeight="1">
      <c r="A2270" s="1443"/>
      <c r="B2270" s="1444"/>
      <c r="C2270" s="1445"/>
      <c r="D2270" s="1671" t="str">
        <f>Master!$E$8</f>
        <v>Govt. Sr. Secondary School </v>
      </c>
      <c r="E2270" s="1672"/>
      <c r="F2270" s="1672"/>
      <c r="G2270" s="1672"/>
      <c r="H2270" s="1672"/>
      <c r="I2270" s="1672"/>
      <c r="J2270" s="1672"/>
      <c r="K2270" s="1672"/>
      <c r="L2270" s="1672"/>
      <c r="M2270" s="1672"/>
      <c r="N2270" s="1673"/>
    </row>
    <row r="2271" spans="8:8" ht="33.0" customHeight="1">
      <c r="A2271" s="1443"/>
      <c r="B2271" s="1449"/>
      <c r="C2271" s="1450"/>
      <c r="D2271" s="1451" t="str">
        <f>Master!$E$11</f>
        <v>P.S.-Bapini (Jodhpur)</v>
      </c>
      <c r="E2271" s="1452"/>
      <c r="F2271" s="1452"/>
      <c r="G2271" s="1452"/>
      <c r="H2271" s="1452"/>
      <c r="I2271" s="1452"/>
      <c r="J2271" s="1452"/>
      <c r="K2271" s="1452"/>
      <c r="L2271" s="1452"/>
      <c r="M2271" s="1452"/>
      <c r="N2271" s="1453"/>
    </row>
    <row r="2272" spans="8:8" ht="30.0" customHeight="1">
      <c r="A2272" s="1443"/>
      <c r="B2272" s="1454"/>
      <c r="C2272" s="1455" t="s">
        <v>151</v>
      </c>
      <c r="D2272" s="1456"/>
      <c r="E2272" s="1456"/>
      <c r="F2272" s="1456"/>
      <c r="G2272" s="1457"/>
      <c r="H2272" s="1458" t="s">
        <v>128</v>
      </c>
      <c r="I2272" s="1458"/>
      <c r="J2272" s="1674">
        <f>VLOOKUP(A2269,'Result Entry'!$B$6:$K$108,6,0)</f>
        <v>0.0</v>
      </c>
      <c r="K2272" s="1460" t="s">
        <v>69</v>
      </c>
      <c r="L2272" s="1461"/>
      <c r="M2272" s="1462">
        <f>Master!$E$14</f>
        <v>8.151106901E9</v>
      </c>
      <c r="N2272" s="1463"/>
    </row>
    <row r="2273" spans="8:8" ht="30.0" customHeight="1">
      <c r="A2273" s="1443"/>
      <c r="B2273" s="1464"/>
      <c r="C2273" s="1465"/>
      <c r="D2273" s="1466"/>
      <c r="E2273" s="1466"/>
      <c r="F2273" s="1466"/>
      <c r="G2273" s="1467"/>
      <c r="H2273" s="1468"/>
      <c r="I2273" s="1468"/>
      <c r="J2273" s="1675"/>
      <c r="K2273" s="1470" t="s">
        <v>67</v>
      </c>
      <c r="L2273" s="1471"/>
      <c r="M2273" s="1472"/>
      <c r="N2273" s="1473"/>
      <c r="O2273" s="23" t="s">
        <v>157</v>
      </c>
    </row>
    <row r="2274" spans="8:8" ht="30.0" customHeight="1">
      <c r="A2274" s="1443"/>
      <c r="B2274" s="1464"/>
      <c r="C2274" s="1474"/>
      <c r="D2274" s="1475"/>
      <c r="E2274" s="1475"/>
      <c r="F2274" s="1475"/>
      <c r="G2274" s="1476"/>
      <c r="H2274" s="1477"/>
      <c r="I2274" s="1477"/>
      <c r="J2274" s="1676"/>
      <c r="K2274" s="1479" t="s">
        <v>52</v>
      </c>
      <c r="L2274" s="1480"/>
      <c r="M2274" s="1481" t="str">
        <f>Master!$E$6</f>
        <v>2022-23</v>
      </c>
      <c r="N2274" s="1482"/>
    </row>
    <row r="2275" spans="8:8" ht="39.75" customHeight="1">
      <c r="A2275" s="1443"/>
      <c r="B2275" s="1483" t="s">
        <v>70</v>
      </c>
      <c r="C2275" s="1677" t="s">
        <v>21</v>
      </c>
      <c r="D2275" s="1678"/>
      <c r="E2275" s="1678"/>
      <c r="F2275" s="1679"/>
      <c r="G2275" s="1680" t="s">
        <v>150</v>
      </c>
      <c r="H2275" s="1681">
        <f>VLOOKUP($A2269,'Result Entry'!$B$9:$FW$108,4,0)</f>
        <v>0.0</v>
      </c>
      <c r="I2275" s="1681"/>
      <c r="J2275" s="1681"/>
      <c r="K2275" s="1681"/>
      <c r="L2275" s="1681"/>
      <c r="M2275" s="1681"/>
      <c r="N2275" s="1682"/>
    </row>
    <row r="2276" spans="8:8" ht="39.75" customHeight="1">
      <c r="A2276" s="1443"/>
      <c r="B2276" s="1483" t="s">
        <v>70</v>
      </c>
      <c r="C2276" s="1683" t="s">
        <v>23</v>
      </c>
      <c r="D2276" s="1684"/>
      <c r="E2276" s="1684"/>
      <c r="F2276" s="1685"/>
      <c r="G2276" s="1686" t="s">
        <v>150</v>
      </c>
      <c r="H2276" s="1687">
        <f>VLOOKUP($A2269,'Result Entry'!$B$9:$FW$108,7,0)</f>
        <v>0.0</v>
      </c>
      <c r="I2276" s="1687"/>
      <c r="J2276" s="1687"/>
      <c r="K2276" s="1687"/>
      <c r="L2276" s="1687"/>
      <c r="M2276" s="1687"/>
      <c r="N2276" s="1688"/>
    </row>
    <row r="2277" spans="8:8" ht="39.75" customHeight="1">
      <c r="A2277" s="1443"/>
      <c r="B2277" s="1483" t="s">
        <v>70</v>
      </c>
      <c r="C2277" s="1683" t="s">
        <v>24</v>
      </c>
      <c r="D2277" s="1684"/>
      <c r="E2277" s="1684"/>
      <c r="F2277" s="1685"/>
      <c r="G2277" s="1686" t="s">
        <v>150</v>
      </c>
      <c r="H2277" s="1687">
        <f>VLOOKUP($A2269,'Result Entry'!$B$9:$FW$108,8,0)</f>
        <v>0.0</v>
      </c>
      <c r="I2277" s="1687"/>
      <c r="J2277" s="1687"/>
      <c r="K2277" s="1687"/>
      <c r="L2277" s="1687"/>
      <c r="M2277" s="1687"/>
      <c r="N2277" s="1688"/>
    </row>
    <row r="2278" spans="8:8" ht="39.75" customHeight="1">
      <c r="A2278" s="1443"/>
      <c r="B2278" s="1483" t="s">
        <v>70</v>
      </c>
      <c r="C2278" s="1683" t="s">
        <v>53</v>
      </c>
      <c r="D2278" s="1684"/>
      <c r="E2278" s="1684"/>
      <c r="F2278" s="1685"/>
      <c r="G2278" s="1686" t="s">
        <v>150</v>
      </c>
      <c r="H2278" s="1687">
        <f>VLOOKUP($A2269,'Result Entry'!$B$9:$FW$108,9,0)</f>
        <v>0.0</v>
      </c>
      <c r="I2278" s="1687"/>
      <c r="J2278" s="1687"/>
      <c r="K2278" s="1687"/>
      <c r="L2278" s="1687"/>
      <c r="M2278" s="1687"/>
      <c r="N2278" s="1688"/>
    </row>
    <row r="2279" spans="8:8" ht="39.75" customHeight="1">
      <c r="A2279" s="1443"/>
      <c r="B2279" s="1483" t="s">
        <v>70</v>
      </c>
      <c r="C2279" s="1683" t="s">
        <v>54</v>
      </c>
      <c r="D2279" s="1684"/>
      <c r="E2279" s="1684"/>
      <c r="F2279" s="1685"/>
      <c r="G2279" s="1686" t="s">
        <v>150</v>
      </c>
      <c r="H2279" s="1689" t="str">
        <f>CONCATENATE('Result Entry'!$G$4,'Result Entry'!$J$4)</f>
        <v>11(A)</v>
      </c>
      <c r="I2279" s="1687"/>
      <c r="J2279" s="1687"/>
      <c r="K2279" s="1687"/>
      <c r="L2279" s="1687"/>
      <c r="M2279" s="1687"/>
      <c r="N2279" s="1688"/>
    </row>
    <row r="2280" spans="8:8" ht="39.75" customHeight="1">
      <c r="A2280" s="1443"/>
      <c r="B2280" s="1483" t="s">
        <v>70</v>
      </c>
      <c r="C2280" s="1690" t="s">
        <v>26</v>
      </c>
      <c r="D2280" s="1691"/>
      <c r="E2280" s="1691"/>
      <c r="F2280" s="1692"/>
      <c r="G2280" s="1693" t="s">
        <v>150</v>
      </c>
      <c r="H2280" s="1694">
        <f>VLOOKUP($A2269,'Result Entry'!$B$9:$FW$108,10,0)</f>
        <v>0.0</v>
      </c>
      <c r="I2280" s="1694"/>
      <c r="J2280" s="1694"/>
      <c r="K2280" s="1694"/>
      <c r="L2280" s="1694"/>
      <c r="M2280" s="1694"/>
      <c r="N2280" s="1695"/>
    </row>
    <row r="2281" spans="8:8" ht="30.0" customHeight="1">
      <c r="A2281" s="1443"/>
      <c r="B2281" s="1503" t="s">
        <v>70</v>
      </c>
      <c r="C2281" s="1696" t="s">
        <v>168</v>
      </c>
      <c r="D2281" s="1697"/>
      <c r="E2281" s="1698" t="s">
        <v>73</v>
      </c>
      <c r="F2281" s="1699" t="s">
        <v>74</v>
      </c>
      <c r="G2281" s="1700" t="s">
        <v>169</v>
      </c>
      <c r="H2281" s="1701" t="s">
        <v>56</v>
      </c>
      <c r="I2281" s="1702"/>
      <c r="J2281" s="1703" t="s">
        <v>85</v>
      </c>
      <c r="K2281" s="1704"/>
      <c r="L2281" s="1705" t="s">
        <v>170</v>
      </c>
      <c r="M2281" s="1706" t="s">
        <v>77</v>
      </c>
      <c r="N2281" s="1707" t="s">
        <v>99</v>
      </c>
    </row>
    <row r="2282" spans="8:8" ht="30.0" customHeight="1">
      <c r="A2282" s="1443"/>
      <c r="B2282" s="1503"/>
      <c r="C2282" s="1708"/>
      <c r="D2282" s="1709"/>
      <c r="E2282" s="1710"/>
      <c r="F2282" s="1711"/>
      <c r="G2282" s="1712"/>
      <c r="H2282" s="1713"/>
      <c r="I2282" s="1714"/>
      <c r="J2282" s="1715"/>
      <c r="K2282" s="1716"/>
      <c r="L2282" s="1717"/>
      <c r="M2282" s="1718"/>
      <c r="N2282" s="1719"/>
    </row>
    <row r="2283" spans="8:8" ht="39.75" customHeight="1">
      <c r="A2283" s="1443"/>
      <c r="B2283" s="1503" t="s">
        <v>70</v>
      </c>
      <c r="C2283" s="1528" t="s">
        <v>57</v>
      </c>
      <c r="D2283" s="1529"/>
      <c r="E2283" s="1720">
        <f>'Result Entry'!$L$7</f>
        <v>10.0</v>
      </c>
      <c r="F2283" s="1721">
        <f>'Result Entry'!$M$7</f>
        <v>10.0</v>
      </c>
      <c r="G2283" s="1722">
        <f t="shared" si="189" ref="G2283:G2288">SUM(E2283:F2283)</f>
        <v>20.0</v>
      </c>
      <c r="H2283" s="1723">
        <f>'Result Entry'!$AU$7</f>
        <v>70.0</v>
      </c>
      <c r="I2283" s="1724"/>
      <c r="J2283" s="1725">
        <f>'Result Entry'!$AY$7</f>
        <v>100.0</v>
      </c>
      <c r="K2283" s="1724"/>
      <c r="L2283" s="1722">
        <f t="shared" si="190" ref="L2283:L2288">SUM(H2283,J2283)</f>
        <v>170.0</v>
      </c>
      <c r="M2283" s="1726">
        <f t="shared" si="191" ref="M2283:M2288">SUM(G2283,L2283)</f>
        <v>190.0</v>
      </c>
      <c r="N2283" s="1727"/>
    </row>
    <row r="2284" spans="8:8" s="1538" ht="54.0" customFormat="1" customHeight="1">
      <c r="A2284" s="1443"/>
      <c r="B2284" s="1539" t="s">
        <v>70</v>
      </c>
      <c r="C2284" s="1540" t="str">
        <f>'Result Entry'!$L$3</f>
        <v>HINDI Comp.</v>
      </c>
      <c r="D2284" s="1541"/>
      <c r="E2284" s="1728">
        <f>IF($J2272="TC",0,IF($J2272="Nso",0,VLOOKUP($A2269,'Result Entry'!$B$9:$FW$108,11,0)))</f>
        <v>0.0</v>
      </c>
      <c r="F2284" s="1729">
        <f>IF($J2272="TC",0,IF($J2272="Nso",0,VLOOKUP($A2269,'Result Entry'!$B$9:$FW$108,12,0)))</f>
        <v>0.0</v>
      </c>
      <c r="G2284" s="1730">
        <f t="shared" si="189"/>
        <v>0.0</v>
      </c>
      <c r="H2284" s="1677">
        <f>IF($J2272="TC",0,IF($J2272="Nso",0,VLOOKUP($A2269,'Result Entry'!$B$9:$FW$108,16,0)))</f>
        <v>0.0</v>
      </c>
      <c r="I2284" s="1731"/>
      <c r="J2284" s="1732">
        <f>IF($J2272="TC",0,IF($J2272="Nso",0,VLOOKUP($A2269,'Result Entry'!$B$9:$FW$108,19,0)))</f>
        <v>0.0</v>
      </c>
      <c r="K2284" s="1731"/>
      <c r="L2284" s="1733">
        <f t="shared" si="190"/>
        <v>0.0</v>
      </c>
      <c r="M2284" s="1734">
        <f t="shared" si="191"/>
        <v>0.0</v>
      </c>
      <c r="N2284" s="1735" t="str">
        <f>IF($J2272="TC",0,IF($J2272="Nso",0,VLOOKUP($A2269,'Result Entry'!$B$9:$FW$108,24,0)))</f>
        <v/>
      </c>
    </row>
    <row r="2285" spans="8:8" s="1538" ht="54.0" customFormat="1" customHeight="1">
      <c r="A2285" s="1443"/>
      <c r="B2285" s="1539" t="s">
        <v>70</v>
      </c>
      <c r="C2285" s="1551" t="str">
        <f>'Result Entry'!$Z$3</f>
        <v>ENGLISH Comp.</v>
      </c>
      <c r="D2285" s="1552"/>
      <c r="E2285" s="1728">
        <f>IF($J2272="TC",0,IF($J2272="Nso",0,VLOOKUP($A2269,'Result Entry'!$B$9:$FW$108,25,0)))</f>
        <v>0.0</v>
      </c>
      <c r="F2285" s="1729">
        <f>IF($J2272="TC",0,IF($J2272="Nso",0,VLOOKUP($A2269,'Result Entry'!$B$9:$FW$108,26,0)))</f>
        <v>0.0</v>
      </c>
      <c r="G2285" s="1736">
        <f t="shared" si="189"/>
        <v>0.0</v>
      </c>
      <c r="H2285" s="1683">
        <f>IF($J2272="TC",0,IF($J2272="Nso",0,VLOOKUP($A2269,'Result Entry'!$B$9:$FW$108,30,0)))</f>
        <v>0.0</v>
      </c>
      <c r="I2285" s="1737"/>
      <c r="J2285" s="1738">
        <f>IF($J2272="TC",0,IF($J2272="Nso",0,VLOOKUP($A2269,'Result Entry'!$B$9:$FW$108,33,0)))</f>
        <v>0.0</v>
      </c>
      <c r="K2285" s="1737"/>
      <c r="L2285" s="1733">
        <f t="shared" si="190"/>
        <v>0.0</v>
      </c>
      <c r="M2285" s="1734">
        <f t="shared" si="191"/>
        <v>0.0</v>
      </c>
      <c r="N2285" s="1735" t="str">
        <f>IF($J2272="TC",0,IF($J2272="Nso",0,VLOOKUP($A2269,'Result Entry'!$B$9:$FW$108,38,0)))</f>
        <v/>
      </c>
    </row>
    <row r="2286" spans="8:8" s="1538" ht="54.0" customFormat="1" customHeight="1">
      <c r="A2286" s="1443"/>
      <c r="B2286" s="1539" t="s">
        <v>70</v>
      </c>
      <c r="C2286" s="1551" t="str">
        <f>'Result Entry'!$AO$3</f>
        <v>PHYSICS</v>
      </c>
      <c r="D2286" s="1552"/>
      <c r="E2286" s="1728">
        <f>IF($J2272="TC",0,IF($J2272="Nso",0,VLOOKUP($A2269,'Result Entry'!$B$9:$FW$108,39,0)))</f>
        <v>0.0</v>
      </c>
      <c r="F2286" s="1729">
        <f>IF($J2272="TC",0,IF($J2272="Nso",0,VLOOKUP($A2269,'Result Entry'!$B$9:$FW$108,40,0)))</f>
        <v>0.0</v>
      </c>
      <c r="G2286" s="1736">
        <f t="shared" si="189"/>
        <v>0.0</v>
      </c>
      <c r="H2286" s="1683">
        <f>IF($J2272="TC",0,IF($J2272="Nso",0,VLOOKUP($A2269,'Result Entry'!$B$9:$FW$108,45,0)))</f>
        <v>0.0</v>
      </c>
      <c r="I2286" s="1737"/>
      <c r="J2286" s="1738">
        <f>IF($J2272="TC",0,IF($J2272="Nso",0,VLOOKUP($A2269,'Result Entry'!$B$9:$FW$108,49,0)))</f>
        <v>0.0</v>
      </c>
      <c r="K2286" s="1737"/>
      <c r="L2286" s="1733">
        <f t="shared" si="190"/>
        <v>0.0</v>
      </c>
      <c r="M2286" s="1734">
        <f t="shared" si="191"/>
        <v>0.0</v>
      </c>
      <c r="N2286" s="1735" t="str">
        <f>IF($J2272="TC",0,IF($J2272="Nso",0,VLOOKUP($A2269,'Result Entry'!$B$9:$FW$108,54,0)))</f>
        <v/>
      </c>
    </row>
    <row r="2287" spans="8:8" s="1538" ht="54.0" customFormat="1" customHeight="1">
      <c r="A2287" s="1443"/>
      <c r="B2287" s="1539" t="s">
        <v>70</v>
      </c>
      <c r="C2287" s="1551" t="str">
        <f>'Result Entry'!$BF$3</f>
        <v>CHEMISTRY</v>
      </c>
      <c r="D2287" s="1552"/>
      <c r="E2287" s="1728" t="str">
        <f>IF($J2272="TC",0,IF($J2272="Nso",0,VLOOKUP($A2269,'Result Entry'!$B$9:$FW$108,55,0)))</f>
        <v/>
      </c>
      <c r="F2287" s="1729">
        <f>IF($J2272="TC",0,IF($J2272="Nso",0,VLOOKUP($A2269,'Result Entry'!$B$9:$FW$108,56,0)))</f>
        <v>0.0</v>
      </c>
      <c r="G2287" s="1736">
        <f t="shared" si="189"/>
        <v>0.0</v>
      </c>
      <c r="H2287" s="1683">
        <f>IF($J2272="TC",0,IF($J2272="Nso",0,VLOOKUP($A2269,'Result Entry'!$B$9:$FW$108,61,0)))</f>
        <v>0.0</v>
      </c>
      <c r="I2287" s="1737"/>
      <c r="J2287" s="1738">
        <f>IF($J2272="TC",0,IF($J2272="Nso",0,VLOOKUP($A2269,'Result Entry'!$B$9:$FW$108,65,0)))</f>
        <v>0.0</v>
      </c>
      <c r="K2287" s="1737"/>
      <c r="L2287" s="1733">
        <f t="shared" si="190"/>
        <v>0.0</v>
      </c>
      <c r="M2287" s="1734">
        <f t="shared" si="191"/>
        <v>0.0</v>
      </c>
      <c r="N2287" s="1735" t="str">
        <f>IF($J2272="TC",0,IF($J2272="Nso",0,VLOOKUP($A2269,'Result Entry'!$B$9:$FW$108,70,0)))</f>
        <v/>
      </c>
    </row>
    <row r="2288" spans="8:8" s="1538" ht="54.0" customFormat="1" customHeight="1">
      <c r="A2288" s="1443"/>
      <c r="B2288" s="1539" t="s">
        <v>70</v>
      </c>
      <c r="C2288" s="1551" t="str">
        <f>'Result Entry'!$BW$3</f>
        <v>BIOLOGY</v>
      </c>
      <c r="D2288" s="1552"/>
      <c r="E2288" s="1739" t="str">
        <f>IF($J2272="TC",0,IF($J2272="Nso",0,VLOOKUP($A2269,'Result Entry'!$B$9:$FW$108,71,0)))</f>
        <v/>
      </c>
      <c r="F2288" s="1740" t="str">
        <f>IF($J2272="TC",0,IF($J2272="Nso",0,VLOOKUP($A2269,'Result Entry'!$B$9:$FW$108,72,0)))</f>
        <v/>
      </c>
      <c r="G2288" s="1741">
        <f t="shared" si="189"/>
        <v>0.0</v>
      </c>
      <c r="H2288" s="1742">
        <f>IF($J2272="TC",0,IF($J2272="Nso",0,VLOOKUP($A2269,'Result Entry'!$B$9:$FW$108,77,0)))</f>
        <v>0.0</v>
      </c>
      <c r="I2288" s="1743"/>
      <c r="J2288" s="1744">
        <f>IF($J2272="TC",0,IF($J2272="Nso",0,VLOOKUP($A2269,'Result Entry'!$B$9:$FW$108,81,0)))</f>
        <v>0.0</v>
      </c>
      <c r="K2288" s="1743"/>
      <c r="L2288" s="1745">
        <f t="shared" si="190"/>
        <v>0.0</v>
      </c>
      <c r="M2288" s="1746">
        <f t="shared" si="191"/>
        <v>0.0</v>
      </c>
      <c r="N2288" s="1735">
        <f>IF($J2272="TC",0,IF($J2272="Nso",0,VLOOKUP($A2269,'Result Entry'!$B$9:$FW$108,86,0)))</f>
        <v>0.0</v>
      </c>
    </row>
    <row r="2289" spans="8:8" ht="39.75" customHeight="1">
      <c r="A2289" s="1443"/>
      <c r="B2289" s="1503" t="s">
        <v>70</v>
      </c>
      <c r="C2289" s="1565" t="s">
        <v>78</v>
      </c>
      <c r="D2289" s="1566"/>
      <c r="E2289" s="1567"/>
      <c r="F2289" s="1747" t="s">
        <v>79</v>
      </c>
      <c r="G2289" s="1748"/>
      <c r="H2289" s="1747" t="s">
        <v>80</v>
      </c>
      <c r="I2289" s="1749"/>
      <c r="J2289" s="1750" t="s">
        <v>42</v>
      </c>
      <c r="K2289" s="1797" t="s">
        <v>92</v>
      </c>
      <c r="L2289" s="1752" t="s">
        <v>40</v>
      </c>
      <c r="M2289" s="1753"/>
      <c r="N2289" s="1754" t="s">
        <v>44</v>
      </c>
    </row>
    <row r="2290" spans="8:8" ht="39.75" customHeight="1">
      <c r="A2290" s="1443"/>
      <c r="B2290" s="1503" t="s">
        <v>70</v>
      </c>
      <c r="C2290" s="1577"/>
      <c r="D2290" s="1578"/>
      <c r="E2290" s="1579"/>
      <c r="F2290" s="1755">
        <f>IF($J2272="TC",0,IF($J2272="Nso",0,VLOOKUP($A2269,'Result Entry'!$B$9:$FW$108,146,0)))</f>
        <v>0.0</v>
      </c>
      <c r="G2290" s="1756"/>
      <c r="H2290" s="1757">
        <f>IF($J2272="TC",0,IF($J2272="Nso",0,VLOOKUP($A2269,'Result Entry'!$B$9:$FW$108,147,0)))</f>
        <v>0.0</v>
      </c>
      <c r="I2290" s="1758"/>
      <c r="J2290" s="1584">
        <f>IF($J2272="TC",0,IF($J2272="Nso",0,VLOOKUP($A2269,'Result Entry'!$B$9:$FW$108,148,0)))</f>
        <v>0.0</v>
      </c>
      <c r="K2290" s="1759" t="str">
        <f>IF($J2272="TC",0,IF($J2272="Nso",0,VLOOKUP($A2269,'Result Entry'!$B$9:$FW$108,149,0)))</f>
        <v/>
      </c>
      <c r="L2290" s="1586">
        <f>IF($J2272="TC",0,IF($J2272="Nso",0,VLOOKUP($A2269,'Result Entry'!$B$9:$FW$108,150,0)))</f>
        <v>0.0</v>
      </c>
      <c r="M2290" s="1587"/>
      <c r="N2290" s="1588">
        <f>IF($J2272="TC",0,IF($J2272="Nso",0,VLOOKUP($A2269,'Result Entry'!$B$9:$FW$108,152,0)))</f>
        <v>0.0</v>
      </c>
    </row>
    <row r="2291" spans="8:8" ht="39.75" customHeight="1">
      <c r="A2291" s="1443"/>
      <c r="B2291" s="1503" t="s">
        <v>70</v>
      </c>
      <c r="C2291" s="1589" t="s">
        <v>59</v>
      </c>
      <c r="D2291" s="1590"/>
      <c r="E2291" s="1590"/>
      <c r="F2291" s="1590"/>
      <c r="G2291" s="1590"/>
      <c r="H2291" s="1591"/>
      <c r="I2291" s="1592" t="s">
        <v>60</v>
      </c>
      <c r="J2291" s="1593"/>
      <c r="K2291" s="1760">
        <f>VLOOKUP($A2269,'Result Entry'!$B$9:$FW$108,143,0)</f>
        <v>0.0</v>
      </c>
      <c r="L2291" s="1761"/>
      <c r="M2291" s="1596" t="s">
        <v>38</v>
      </c>
      <c r="N2291" s="1597"/>
    </row>
    <row r="2292" spans="8:8" ht="39.75" customHeight="1">
      <c r="A2292" s="1443"/>
      <c r="B2292" s="1503" t="s">
        <v>70</v>
      </c>
      <c r="C2292" s="1598" t="s">
        <v>55</v>
      </c>
      <c r="D2292" s="1599"/>
      <c r="E2292" s="1599"/>
      <c r="F2292" s="1600" t="s">
        <v>158</v>
      </c>
      <c r="G2292" s="1601"/>
      <c r="H2292" s="1602" t="s">
        <v>48</v>
      </c>
      <c r="I2292" s="1603" t="s">
        <v>61</v>
      </c>
      <c r="J2292" s="1604"/>
      <c r="K2292" s="1762">
        <f>VLOOKUP($A2269,'Result Entry'!$B$9:$FW$108,144,0)</f>
        <v>0.0</v>
      </c>
      <c r="L2292" s="1763"/>
      <c r="M2292" s="1607">
        <f>VLOOKUP($A2269,'Result Entry'!$B$9:$FW$108,145,0)</f>
        <v>0.0</v>
      </c>
      <c r="N2292" s="1608"/>
    </row>
    <row r="2293" spans="8:8" ht="39.75" customHeight="1">
      <c r="A2293" s="1443"/>
      <c r="B2293" s="1503" t="s">
        <v>70</v>
      </c>
      <c r="C2293" s="1598"/>
      <c r="D2293" s="1599"/>
      <c r="E2293" s="1599"/>
      <c r="F2293" s="1609"/>
      <c r="G2293" s="1610"/>
      <c r="H2293" s="1611" t="s">
        <v>100</v>
      </c>
      <c r="I2293" s="1612" t="s">
        <v>62</v>
      </c>
      <c r="J2293" s="1613"/>
      <c r="K2293" s="1764">
        <f>IF($J2272="TC","Transferred",IF($J2272="Nso","NameSeparated",VLOOKUP($A2269,'Result Entry'!$B$9:$FW$108,153,0)))</f>
        <v>0.0</v>
      </c>
      <c r="L2293" s="1764"/>
      <c r="M2293" s="1764"/>
      <c r="N2293" s="1765"/>
    </row>
    <row r="2294" spans="8:8" ht="39.75" customHeight="1">
      <c r="A2294" s="1443"/>
      <c r="B2294" s="1503" t="s">
        <v>70</v>
      </c>
      <c r="C2294" s="1766" t="str">
        <f>'Result Entry'!$DU$3</f>
        <v>Foundation Of Information Tech.</v>
      </c>
      <c r="D2294" s="1767"/>
      <c r="E2294" s="1768"/>
      <c r="F2294" s="1769" t="str">
        <f>IF($J2272="TC",0,IF($J2272="Nso",0,VLOOKUP($A2269,'Result Entry'!$B$9:$GS$108,170,0)))</f>
        <v/>
      </c>
      <c r="G2294" s="1769"/>
      <c r="H2294" s="1770">
        <f>IF($J2272="TC",0,IF($J2272="Nso",0,VLOOKUP($A2269,'Result Entry'!$B$9:$GS$108,112,0)))</f>
        <v>0.0</v>
      </c>
      <c r="I2294" s="1621" t="s">
        <v>72</v>
      </c>
      <c r="J2294" s="1622"/>
      <c r="K2294" s="1771">
        <f>'Result Entry'!$T$2</f>
        <v>45041.0</v>
      </c>
      <c r="L2294" s="1772"/>
      <c r="M2294" s="1772"/>
      <c r="N2294" s="1773"/>
    </row>
    <row r="2295" spans="8:8" ht="39.75" customHeight="1">
      <c r="A2295" s="1443"/>
      <c r="B2295" s="1503" t="s">
        <v>70</v>
      </c>
      <c r="C2295" s="1774" t="str">
        <f>'Result Entry'!$EI$3</f>
        <v>G.I.A.I.-II</v>
      </c>
      <c r="D2295" s="1775"/>
      <c r="E2295" s="1776"/>
      <c r="F2295" s="1769" t="str">
        <f>IF($J2272="TC",0,IF($J2272="Nso",0,VLOOKUP($A2269,'Result Entry'!$B$9:$GS$108,174,0)))</f>
        <v/>
      </c>
      <c r="G2295" s="1769"/>
      <c r="H2295" s="1770">
        <f>IF($J2272="TC",0,IF($J2272="Nso",0,VLOOKUP($A2269,'Result Entry'!$B$9:$GS$108,124,0)))</f>
        <v>0.0</v>
      </c>
      <c r="I2295" s="1626"/>
      <c r="J2295" s="1627"/>
      <c r="K2295" s="1627"/>
      <c r="L2295" s="1627"/>
      <c r="M2295" s="1627"/>
      <c r="N2295" s="1628"/>
    </row>
    <row r="2296" spans="8:8" ht="39.75" customHeight="1">
      <c r="A2296" s="1443"/>
      <c r="B2296" s="1503" t="s">
        <v>70</v>
      </c>
      <c r="C2296" s="1774" t="str">
        <f>'Result Entry'!$EU$3</f>
        <v>SOC.SER.PLAN</v>
      </c>
      <c r="D2296" s="1775"/>
      <c r="E2296" s="1776"/>
      <c r="F2296" s="1769">
        <f>IF($J2272="TC",0,IF($J2272="Nso",0,VLOOKUP($A2269,'Result Entry'!$B$9:$HS$108,178,0)))</f>
        <v>0.0</v>
      </c>
      <c r="G2296" s="1769"/>
      <c r="H2296" s="1770">
        <f>IF($J2272="TC",0,IF($J2272="Nso",0,VLOOKUP($A2269,'Result Entry'!$B$9:$GS$108,136,0)))</f>
        <v>0.0</v>
      </c>
      <c r="I2296" s="1629" t="s">
        <v>175</v>
      </c>
      <c r="J2296" s="1630"/>
      <c r="K2296" s="1798"/>
      <c r="L2296" s="1799"/>
      <c r="M2296" s="1799"/>
      <c r="N2296" s="1800"/>
    </row>
    <row r="2297" spans="8:8" ht="39.75" customHeight="1">
      <c r="A2297" s="1443"/>
      <c r="B2297" s="1503" t="s">
        <v>70</v>
      </c>
      <c r="C2297" s="1774" t="str">
        <f>'Result Entry'!$FG$3</f>
        <v>Jeewan Kaushal</v>
      </c>
      <c r="D2297" s="1775"/>
      <c r="E2297" s="1776"/>
      <c r="F2297" s="1769" t="str">
        <f>IF($J2272="TC",0,IF($J2272="Nso",0,VLOOKUP($A2269,'Result Entry'!$B$9:$HS$108,182,0)))</f>
        <v/>
      </c>
      <c r="G2297" s="1769"/>
      <c r="H2297" s="1770">
        <f>IF($J2272="TC",0,IF($J2272="Nso",0,VLOOKUP($A2269,'Result Entry'!$B$9:$HS$108,136,0)))</f>
        <v>0.0</v>
      </c>
      <c r="I2297" s="1629" t="s">
        <v>149</v>
      </c>
      <c r="J2297" s="1630"/>
      <c r="K2297" s="1630"/>
      <c r="L2297" s="1630"/>
      <c r="M2297" s="1630"/>
      <c r="N2297" s="1634"/>
    </row>
    <row r="2298" spans="8:8" ht="39.75" customHeight="1">
      <c r="A2298" s="1443"/>
      <c r="B2298" s="1483" t="s">
        <v>70</v>
      </c>
      <c r="C2298" s="1777" t="s">
        <v>181</v>
      </c>
      <c r="D2298" s="1778"/>
      <c r="E2298" s="1779"/>
      <c r="F2298" s="1780" t="s">
        <v>182</v>
      </c>
      <c r="G2298" s="1781"/>
      <c r="H2298" s="1782" t="s">
        <v>31</v>
      </c>
      <c r="I2298" s="1629" t="s">
        <v>176</v>
      </c>
      <c r="J2298" s="1630"/>
      <c r="K2298" s="1630"/>
      <c r="L2298" s="1630"/>
      <c r="M2298" s="1630"/>
      <c r="N2298" s="1634"/>
    </row>
    <row r="2299" spans="8:8" ht="39.75" customHeight="1">
      <c r="A2299" s="1443"/>
      <c r="B2299" s="1483" t="s">
        <v>70</v>
      </c>
      <c r="C2299" s="1783"/>
      <c r="D2299" s="1784"/>
      <c r="E2299" s="1785"/>
      <c r="F2299" s="1786" t="s">
        <v>183</v>
      </c>
      <c r="G2299" s="1787"/>
      <c r="H2299" s="1788" t="s">
        <v>180</v>
      </c>
      <c r="I2299" s="1647" t="s">
        <v>68</v>
      </c>
      <c r="J2299" s="1648"/>
      <c r="K2299" s="1648"/>
      <c r="L2299" s="1648"/>
      <c r="M2299" s="1648"/>
      <c r="N2299" s="1649"/>
    </row>
    <row r="2300" spans="8:8" ht="39.75" customHeight="1">
      <c r="A2300" s="1443"/>
      <c r="B2300" s="1483" t="s">
        <v>70</v>
      </c>
      <c r="C2300" s="1783"/>
      <c r="D2300" s="1784"/>
      <c r="E2300" s="1785"/>
      <c r="F2300" s="1786" t="s">
        <v>186</v>
      </c>
      <c r="G2300" s="1787"/>
      <c r="H2300" s="1788" t="s">
        <v>63</v>
      </c>
      <c r="I2300" s="1650"/>
      <c r="J2300" s="1651"/>
      <c r="K2300" s="1651"/>
      <c r="L2300" s="1651"/>
      <c r="M2300" s="1651"/>
      <c r="N2300" s="1652"/>
    </row>
    <row r="2301" spans="8:8" ht="39.75" customHeight="1">
      <c r="A2301" s="1443"/>
      <c r="B2301" s="1483" t="s">
        <v>70</v>
      </c>
      <c r="C2301" s="1783"/>
      <c r="D2301" s="1784"/>
      <c r="E2301" s="1785"/>
      <c r="F2301" s="1786" t="s">
        <v>187</v>
      </c>
      <c r="G2301" s="1787"/>
      <c r="H2301" s="1788" t="s">
        <v>64</v>
      </c>
      <c r="I2301" s="1650"/>
      <c r="J2301" s="1651"/>
      <c r="K2301" s="1651"/>
      <c r="L2301" s="1651"/>
      <c r="M2301" s="1651"/>
      <c r="N2301" s="1652"/>
    </row>
    <row r="2302" spans="8:8" ht="39.75" customHeight="1">
      <c r="A2302" s="1443"/>
      <c r="B2302" s="1483" t="s">
        <v>70</v>
      </c>
      <c r="C2302" s="1783"/>
      <c r="D2302" s="1784"/>
      <c r="E2302" s="1785"/>
      <c r="F2302" s="1786" t="s">
        <v>184</v>
      </c>
      <c r="G2302" s="1787"/>
      <c r="H2302" s="1788" t="s">
        <v>66</v>
      </c>
      <c r="I2302" s="1653" t="s">
        <v>81</v>
      </c>
      <c r="J2302" s="1654"/>
      <c r="K2302" s="1654"/>
      <c r="L2302" s="1654"/>
      <c r="M2302" s="1654"/>
      <c r="N2302" s="1655"/>
    </row>
    <row r="2303" spans="8:8" ht="39.75" customHeight="1">
      <c r="A2303" s="1443"/>
      <c r="B2303" s="1656" t="s">
        <v>70</v>
      </c>
      <c r="C2303" s="1789"/>
      <c r="D2303" s="1790"/>
      <c r="E2303" s="1791"/>
      <c r="F2303" s="1792" t="s">
        <v>185</v>
      </c>
      <c r="G2303" s="1793"/>
      <c r="H2303" s="1794" t="s">
        <v>65</v>
      </c>
      <c r="I2303" s="1663"/>
      <c r="J2303" s="1664"/>
      <c r="K2303" s="1664"/>
      <c r="L2303" s="1664"/>
      <c r="M2303" s="1664"/>
      <c r="N2303" s="1665"/>
    </row>
    <row r="2304" spans="8:8" s="927" ht="123.75" customFormat="1" customHeight="1">
      <c r="A2304" s="1439"/>
      <c r="B2304" s="1795"/>
      <c r="C2304" s="1796"/>
      <c r="D2304" s="1796"/>
      <c r="E2304" s="1796"/>
      <c r="F2304" s="1796"/>
      <c r="G2304" s="1796"/>
      <c r="H2304" s="1796"/>
      <c r="I2304" s="1796"/>
      <c r="J2304" s="1796"/>
      <c r="K2304" s="1796"/>
      <c r="L2304" s="1796"/>
      <c r="M2304" s="1796"/>
      <c r="N2304" s="1796"/>
    </row>
    <row r="2305" spans="8:8" ht="24.75" customHeight="1">
      <c r="A2305" s="1441">
        <f>A2269+1</f>
        <v>65.0</v>
      </c>
      <c r="B2305" s="1442" t="s">
        <v>51</v>
      </c>
      <c r="C2305" s="1442"/>
      <c r="D2305" s="1442"/>
      <c r="E2305" s="1442"/>
      <c r="F2305" s="1442"/>
      <c r="G2305" s="1442"/>
      <c r="H2305" s="1442"/>
      <c r="I2305" s="1442"/>
      <c r="J2305" s="1442"/>
      <c r="K2305" s="1442"/>
      <c r="L2305" s="1442"/>
      <c r="M2305" s="1442"/>
      <c r="N2305" s="1442"/>
    </row>
    <row r="2306" spans="8:8" ht="62.25" customHeight="1">
      <c r="A2306" s="1443"/>
      <c r="B2306" s="1444"/>
      <c r="C2306" s="1445"/>
      <c r="D2306" s="1671" t="str">
        <f>Master!$E$8</f>
        <v>Govt. Sr. Secondary School </v>
      </c>
      <c r="E2306" s="1672"/>
      <c r="F2306" s="1672"/>
      <c r="G2306" s="1672"/>
      <c r="H2306" s="1672"/>
      <c r="I2306" s="1672"/>
      <c r="J2306" s="1672"/>
      <c r="K2306" s="1672"/>
      <c r="L2306" s="1672"/>
      <c r="M2306" s="1672"/>
      <c r="N2306" s="1673"/>
    </row>
    <row r="2307" spans="8:8" ht="33.0" customHeight="1">
      <c r="A2307" s="1443"/>
      <c r="B2307" s="1449"/>
      <c r="C2307" s="1450"/>
      <c r="D2307" s="1451" t="str">
        <f>Master!$E$11</f>
        <v>P.S.-Bapini (Jodhpur)</v>
      </c>
      <c r="E2307" s="1452"/>
      <c r="F2307" s="1452"/>
      <c r="G2307" s="1452"/>
      <c r="H2307" s="1452"/>
      <c r="I2307" s="1452"/>
      <c r="J2307" s="1452"/>
      <c r="K2307" s="1452"/>
      <c r="L2307" s="1452"/>
      <c r="M2307" s="1452"/>
      <c r="N2307" s="1453"/>
    </row>
    <row r="2308" spans="8:8" ht="30.0" customHeight="1">
      <c r="A2308" s="1443"/>
      <c r="B2308" s="1454"/>
      <c r="C2308" s="1455" t="s">
        <v>151</v>
      </c>
      <c r="D2308" s="1456"/>
      <c r="E2308" s="1456"/>
      <c r="F2308" s="1456"/>
      <c r="G2308" s="1457"/>
      <c r="H2308" s="1458" t="s">
        <v>128</v>
      </c>
      <c r="I2308" s="1458"/>
      <c r="J2308" s="1674">
        <f>VLOOKUP(A2305,'Result Entry'!$B$6:$K$108,6,0)</f>
        <v>0.0</v>
      </c>
      <c r="K2308" s="1460" t="s">
        <v>69</v>
      </c>
      <c r="L2308" s="1461"/>
      <c r="M2308" s="1462">
        <f>Master!$E$14</f>
        <v>8.151106901E9</v>
      </c>
      <c r="N2308" s="1463"/>
    </row>
    <row r="2309" spans="8:8" ht="30.0" customHeight="1">
      <c r="A2309" s="1443"/>
      <c r="B2309" s="1464"/>
      <c r="C2309" s="1465"/>
      <c r="D2309" s="1466"/>
      <c r="E2309" s="1466"/>
      <c r="F2309" s="1466"/>
      <c r="G2309" s="1467"/>
      <c r="H2309" s="1468"/>
      <c r="I2309" s="1468"/>
      <c r="J2309" s="1675"/>
      <c r="K2309" s="1470" t="s">
        <v>67</v>
      </c>
      <c r="L2309" s="1471"/>
      <c r="M2309" s="1472"/>
      <c r="N2309" s="1473"/>
      <c r="O2309" s="23" t="s">
        <v>157</v>
      </c>
    </row>
    <row r="2310" spans="8:8" ht="30.0" customHeight="1">
      <c r="A2310" s="1443"/>
      <c r="B2310" s="1464"/>
      <c r="C2310" s="1474"/>
      <c r="D2310" s="1475"/>
      <c r="E2310" s="1475"/>
      <c r="F2310" s="1475"/>
      <c r="G2310" s="1476"/>
      <c r="H2310" s="1477"/>
      <c r="I2310" s="1477"/>
      <c r="J2310" s="1676"/>
      <c r="K2310" s="1479" t="s">
        <v>52</v>
      </c>
      <c r="L2310" s="1480"/>
      <c r="M2310" s="1481" t="str">
        <f>Master!$E$6</f>
        <v>2022-23</v>
      </c>
      <c r="N2310" s="1482"/>
    </row>
    <row r="2311" spans="8:8" ht="39.75" customHeight="1">
      <c r="A2311" s="1443"/>
      <c r="B2311" s="1483" t="s">
        <v>70</v>
      </c>
      <c r="C2311" s="1677" t="s">
        <v>21</v>
      </c>
      <c r="D2311" s="1678"/>
      <c r="E2311" s="1678"/>
      <c r="F2311" s="1679"/>
      <c r="G2311" s="1680" t="s">
        <v>150</v>
      </c>
      <c r="H2311" s="1681">
        <f>VLOOKUP($A2305,'Result Entry'!$B$9:$FW$108,4,0)</f>
        <v>0.0</v>
      </c>
      <c r="I2311" s="1681"/>
      <c r="J2311" s="1681"/>
      <c r="K2311" s="1681"/>
      <c r="L2311" s="1681"/>
      <c r="M2311" s="1681"/>
      <c r="N2311" s="1682"/>
    </row>
    <row r="2312" spans="8:8" ht="39.75" customHeight="1">
      <c r="A2312" s="1443"/>
      <c r="B2312" s="1483" t="s">
        <v>70</v>
      </c>
      <c r="C2312" s="1683" t="s">
        <v>23</v>
      </c>
      <c r="D2312" s="1684"/>
      <c r="E2312" s="1684"/>
      <c r="F2312" s="1685"/>
      <c r="G2312" s="1686" t="s">
        <v>150</v>
      </c>
      <c r="H2312" s="1687">
        <f>VLOOKUP($A2305,'Result Entry'!$B$9:$FW$108,7,0)</f>
        <v>0.0</v>
      </c>
      <c r="I2312" s="1687"/>
      <c r="J2312" s="1687"/>
      <c r="K2312" s="1687"/>
      <c r="L2312" s="1687"/>
      <c r="M2312" s="1687"/>
      <c r="N2312" s="1688"/>
    </row>
    <row r="2313" spans="8:8" ht="39.75" customHeight="1">
      <c r="A2313" s="1443"/>
      <c r="B2313" s="1483" t="s">
        <v>70</v>
      </c>
      <c r="C2313" s="1683" t="s">
        <v>24</v>
      </c>
      <c r="D2313" s="1684"/>
      <c r="E2313" s="1684"/>
      <c r="F2313" s="1685"/>
      <c r="G2313" s="1686" t="s">
        <v>150</v>
      </c>
      <c r="H2313" s="1687">
        <f>VLOOKUP($A2305,'Result Entry'!$B$9:$FW$108,8,0)</f>
        <v>0.0</v>
      </c>
      <c r="I2313" s="1687"/>
      <c r="J2313" s="1687"/>
      <c r="K2313" s="1687"/>
      <c r="L2313" s="1687"/>
      <c r="M2313" s="1687"/>
      <c r="N2313" s="1688"/>
    </row>
    <row r="2314" spans="8:8" ht="39.75" customHeight="1">
      <c r="A2314" s="1443"/>
      <c r="B2314" s="1483" t="s">
        <v>70</v>
      </c>
      <c r="C2314" s="1683" t="s">
        <v>53</v>
      </c>
      <c r="D2314" s="1684"/>
      <c r="E2314" s="1684"/>
      <c r="F2314" s="1685"/>
      <c r="G2314" s="1686" t="s">
        <v>150</v>
      </c>
      <c r="H2314" s="1687">
        <f>VLOOKUP($A2305,'Result Entry'!$B$9:$FW$108,9,0)</f>
        <v>0.0</v>
      </c>
      <c r="I2314" s="1687"/>
      <c r="J2314" s="1687"/>
      <c r="K2314" s="1687"/>
      <c r="L2314" s="1687"/>
      <c r="M2314" s="1687"/>
      <c r="N2314" s="1688"/>
    </row>
    <row r="2315" spans="8:8" ht="39.75" customHeight="1">
      <c r="A2315" s="1443"/>
      <c r="B2315" s="1483" t="s">
        <v>70</v>
      </c>
      <c r="C2315" s="1683" t="s">
        <v>54</v>
      </c>
      <c r="D2315" s="1684"/>
      <c r="E2315" s="1684"/>
      <c r="F2315" s="1685"/>
      <c r="G2315" s="1686" t="s">
        <v>150</v>
      </c>
      <c r="H2315" s="1689" t="str">
        <f>CONCATENATE('Result Entry'!$G$4,'Result Entry'!$J$4)</f>
        <v>11(A)</v>
      </c>
      <c r="I2315" s="1687"/>
      <c r="J2315" s="1687"/>
      <c r="K2315" s="1687"/>
      <c r="L2315" s="1687"/>
      <c r="M2315" s="1687"/>
      <c r="N2315" s="1688"/>
    </row>
    <row r="2316" spans="8:8" ht="39.75" customHeight="1">
      <c r="A2316" s="1443"/>
      <c r="B2316" s="1483" t="s">
        <v>70</v>
      </c>
      <c r="C2316" s="1690" t="s">
        <v>26</v>
      </c>
      <c r="D2316" s="1691"/>
      <c r="E2316" s="1691"/>
      <c r="F2316" s="1692"/>
      <c r="G2316" s="1693" t="s">
        <v>150</v>
      </c>
      <c r="H2316" s="1694">
        <f>VLOOKUP($A2305,'Result Entry'!$B$9:$FW$108,10,0)</f>
        <v>0.0</v>
      </c>
      <c r="I2316" s="1694"/>
      <c r="J2316" s="1694"/>
      <c r="K2316" s="1694"/>
      <c r="L2316" s="1694"/>
      <c r="M2316" s="1694"/>
      <c r="N2316" s="1695"/>
    </row>
    <row r="2317" spans="8:8" ht="30.0" customHeight="1">
      <c r="A2317" s="1443"/>
      <c r="B2317" s="1503" t="s">
        <v>70</v>
      </c>
      <c r="C2317" s="1696" t="s">
        <v>168</v>
      </c>
      <c r="D2317" s="1697"/>
      <c r="E2317" s="1698" t="s">
        <v>73</v>
      </c>
      <c r="F2317" s="1699" t="s">
        <v>74</v>
      </c>
      <c r="G2317" s="1700" t="s">
        <v>169</v>
      </c>
      <c r="H2317" s="1701" t="s">
        <v>56</v>
      </c>
      <c r="I2317" s="1702"/>
      <c r="J2317" s="1703" t="s">
        <v>85</v>
      </c>
      <c r="K2317" s="1704"/>
      <c r="L2317" s="1705" t="s">
        <v>170</v>
      </c>
      <c r="M2317" s="1706" t="s">
        <v>77</v>
      </c>
      <c r="N2317" s="1707" t="s">
        <v>99</v>
      </c>
    </row>
    <row r="2318" spans="8:8" ht="30.0" customHeight="1">
      <c r="A2318" s="1443"/>
      <c r="B2318" s="1503"/>
      <c r="C2318" s="1708"/>
      <c r="D2318" s="1709"/>
      <c r="E2318" s="1710"/>
      <c r="F2318" s="1711"/>
      <c r="G2318" s="1712"/>
      <c r="H2318" s="1713"/>
      <c r="I2318" s="1714"/>
      <c r="J2318" s="1715"/>
      <c r="K2318" s="1716"/>
      <c r="L2318" s="1717"/>
      <c r="M2318" s="1718"/>
      <c r="N2318" s="1719"/>
    </row>
    <row r="2319" spans="8:8" ht="39.75" customHeight="1">
      <c r="A2319" s="1443"/>
      <c r="B2319" s="1503" t="s">
        <v>70</v>
      </c>
      <c r="C2319" s="1528" t="s">
        <v>57</v>
      </c>
      <c r="D2319" s="1529"/>
      <c r="E2319" s="1720">
        <f>'Result Entry'!$L$7</f>
        <v>10.0</v>
      </c>
      <c r="F2319" s="1721">
        <f>'Result Entry'!$M$7</f>
        <v>10.0</v>
      </c>
      <c r="G2319" s="1722">
        <f t="shared" si="192" ref="G2319:G2324">SUM(E2319:F2319)</f>
        <v>20.0</v>
      </c>
      <c r="H2319" s="1723">
        <f>'Result Entry'!$AU$7</f>
        <v>70.0</v>
      </c>
      <c r="I2319" s="1724"/>
      <c r="J2319" s="1725">
        <f>'Result Entry'!$AY$7</f>
        <v>100.0</v>
      </c>
      <c r="K2319" s="1724"/>
      <c r="L2319" s="1722">
        <f t="shared" si="193" ref="L2319:L2324">SUM(H2319,J2319)</f>
        <v>170.0</v>
      </c>
      <c r="M2319" s="1726">
        <f t="shared" si="194" ref="M2319:M2324">SUM(G2319,L2319)</f>
        <v>190.0</v>
      </c>
      <c r="N2319" s="1727"/>
    </row>
    <row r="2320" spans="8:8" s="1538" ht="54.0" customFormat="1" customHeight="1">
      <c r="A2320" s="1443"/>
      <c r="B2320" s="1539" t="s">
        <v>70</v>
      </c>
      <c r="C2320" s="1540" t="str">
        <f>'Result Entry'!$L$3</f>
        <v>HINDI Comp.</v>
      </c>
      <c r="D2320" s="1541"/>
      <c r="E2320" s="1728">
        <f>IF($J2308="TC",0,IF($J2308="Nso",0,VLOOKUP($A2305,'Result Entry'!$B$9:$FW$108,11,0)))</f>
        <v>0.0</v>
      </c>
      <c r="F2320" s="1729">
        <f>IF($J2308="TC",0,IF($J2308="Nso",0,VLOOKUP($A2305,'Result Entry'!$B$9:$FW$108,12,0)))</f>
        <v>0.0</v>
      </c>
      <c r="G2320" s="1730">
        <f t="shared" si="192"/>
        <v>0.0</v>
      </c>
      <c r="H2320" s="1677">
        <f>IF($J2308="TC",0,IF($J2308="Nso",0,VLOOKUP($A2305,'Result Entry'!$B$9:$FW$108,16,0)))</f>
        <v>0.0</v>
      </c>
      <c r="I2320" s="1731"/>
      <c r="J2320" s="1732">
        <f>IF($J2308="TC",0,IF($J2308="Nso",0,VLOOKUP($A2305,'Result Entry'!$B$9:$FW$108,19,0)))</f>
        <v>0.0</v>
      </c>
      <c r="K2320" s="1731"/>
      <c r="L2320" s="1733">
        <f t="shared" si="193"/>
        <v>0.0</v>
      </c>
      <c r="M2320" s="1734">
        <f t="shared" si="194"/>
        <v>0.0</v>
      </c>
      <c r="N2320" s="1735" t="str">
        <f>IF($J2308="TC",0,IF($J2308="Nso",0,VLOOKUP($A2305,'Result Entry'!$B$9:$FW$108,24,0)))</f>
        <v/>
      </c>
    </row>
    <row r="2321" spans="8:8" s="1538" ht="54.0" customFormat="1" customHeight="1">
      <c r="A2321" s="1443"/>
      <c r="B2321" s="1539" t="s">
        <v>70</v>
      </c>
      <c r="C2321" s="1551" t="str">
        <f>'Result Entry'!$Z$3</f>
        <v>ENGLISH Comp.</v>
      </c>
      <c r="D2321" s="1552"/>
      <c r="E2321" s="1728">
        <f>IF($J2308="TC",0,IF($J2308="Nso",0,VLOOKUP($A2305,'Result Entry'!$B$9:$FW$108,25,0)))</f>
        <v>0.0</v>
      </c>
      <c r="F2321" s="1729">
        <f>IF($J2308="TC",0,IF($J2308="Nso",0,VLOOKUP($A2305,'Result Entry'!$B$9:$FW$108,26,0)))</f>
        <v>0.0</v>
      </c>
      <c r="G2321" s="1736">
        <f t="shared" si="192"/>
        <v>0.0</v>
      </c>
      <c r="H2321" s="1683">
        <f>IF($J2308="TC",0,IF($J2308="Nso",0,VLOOKUP($A2305,'Result Entry'!$B$9:$FW$108,30,0)))</f>
        <v>0.0</v>
      </c>
      <c r="I2321" s="1737"/>
      <c r="J2321" s="1738">
        <f>IF($J2308="TC",0,IF($J2308="Nso",0,VLOOKUP($A2305,'Result Entry'!$B$9:$FW$108,33,0)))</f>
        <v>0.0</v>
      </c>
      <c r="K2321" s="1737"/>
      <c r="L2321" s="1733">
        <f t="shared" si="193"/>
        <v>0.0</v>
      </c>
      <c r="M2321" s="1734">
        <f t="shared" si="194"/>
        <v>0.0</v>
      </c>
      <c r="N2321" s="1735" t="str">
        <f>IF($J2308="TC",0,IF($J2308="Nso",0,VLOOKUP($A2305,'Result Entry'!$B$9:$FW$108,38,0)))</f>
        <v/>
      </c>
    </row>
    <row r="2322" spans="8:8" s="1538" ht="54.0" customFormat="1" customHeight="1">
      <c r="A2322" s="1443"/>
      <c r="B2322" s="1539" t="s">
        <v>70</v>
      </c>
      <c r="C2322" s="1551" t="str">
        <f>'Result Entry'!$AO$3</f>
        <v>PHYSICS</v>
      </c>
      <c r="D2322" s="1552"/>
      <c r="E2322" s="1728">
        <f>IF($J2308="TC",0,IF($J2308="Nso",0,VLOOKUP($A2305,'Result Entry'!$B$9:$FW$108,39,0)))</f>
        <v>0.0</v>
      </c>
      <c r="F2322" s="1729">
        <f>IF($J2308="TC",0,IF($J2308="Nso",0,VLOOKUP($A2305,'Result Entry'!$B$9:$FW$108,40,0)))</f>
        <v>0.0</v>
      </c>
      <c r="G2322" s="1736">
        <f t="shared" si="192"/>
        <v>0.0</v>
      </c>
      <c r="H2322" s="1683">
        <f>IF($J2308="TC",0,IF($J2308="Nso",0,VLOOKUP($A2305,'Result Entry'!$B$9:$FW$108,45,0)))</f>
        <v>0.0</v>
      </c>
      <c r="I2322" s="1737"/>
      <c r="J2322" s="1738">
        <f>IF($J2308="TC",0,IF($J2308="Nso",0,VLOOKUP($A2305,'Result Entry'!$B$9:$FW$108,49,0)))</f>
        <v>0.0</v>
      </c>
      <c r="K2322" s="1737"/>
      <c r="L2322" s="1733">
        <f t="shared" si="193"/>
        <v>0.0</v>
      </c>
      <c r="M2322" s="1734">
        <f t="shared" si="194"/>
        <v>0.0</v>
      </c>
      <c r="N2322" s="1735" t="str">
        <f>IF($J2308="TC",0,IF($J2308="Nso",0,VLOOKUP($A2305,'Result Entry'!$B$9:$FW$108,54,0)))</f>
        <v/>
      </c>
    </row>
    <row r="2323" spans="8:8" s="1538" ht="54.0" customFormat="1" customHeight="1">
      <c r="A2323" s="1443"/>
      <c r="B2323" s="1539" t="s">
        <v>70</v>
      </c>
      <c r="C2323" s="1551" t="str">
        <f>'Result Entry'!$BF$3</f>
        <v>CHEMISTRY</v>
      </c>
      <c r="D2323" s="1552"/>
      <c r="E2323" s="1728" t="str">
        <f>IF($J2308="TC",0,IF($J2308="Nso",0,VLOOKUP($A2305,'Result Entry'!$B$9:$FW$108,55,0)))</f>
        <v/>
      </c>
      <c r="F2323" s="1729">
        <f>IF($J2308="TC",0,IF($J2308="Nso",0,VLOOKUP($A2305,'Result Entry'!$B$9:$FW$108,56,0)))</f>
        <v>0.0</v>
      </c>
      <c r="G2323" s="1736">
        <f t="shared" si="192"/>
        <v>0.0</v>
      </c>
      <c r="H2323" s="1683">
        <f>IF($J2308="TC",0,IF($J2308="Nso",0,VLOOKUP($A2305,'Result Entry'!$B$9:$FW$108,61,0)))</f>
        <v>0.0</v>
      </c>
      <c r="I2323" s="1737"/>
      <c r="J2323" s="1738">
        <f>IF($J2308="TC",0,IF($J2308="Nso",0,VLOOKUP($A2305,'Result Entry'!$B$9:$FW$108,65,0)))</f>
        <v>0.0</v>
      </c>
      <c r="K2323" s="1737"/>
      <c r="L2323" s="1733">
        <f t="shared" si="193"/>
        <v>0.0</v>
      </c>
      <c r="M2323" s="1734">
        <f t="shared" si="194"/>
        <v>0.0</v>
      </c>
      <c r="N2323" s="1735" t="str">
        <f>IF($J2308="TC",0,IF($J2308="Nso",0,VLOOKUP($A2305,'Result Entry'!$B$9:$FW$108,70,0)))</f>
        <v/>
      </c>
    </row>
    <row r="2324" spans="8:8" s="1538" ht="54.0" customFormat="1" customHeight="1">
      <c r="A2324" s="1443"/>
      <c r="B2324" s="1539" t="s">
        <v>70</v>
      </c>
      <c r="C2324" s="1551" t="str">
        <f>'Result Entry'!$BW$3</f>
        <v>BIOLOGY</v>
      </c>
      <c r="D2324" s="1552"/>
      <c r="E2324" s="1739" t="str">
        <f>IF($J2308="TC",0,IF($J2308="Nso",0,VLOOKUP($A2305,'Result Entry'!$B$9:$FW$108,71,0)))</f>
        <v/>
      </c>
      <c r="F2324" s="1740" t="str">
        <f>IF($J2308="TC",0,IF($J2308="Nso",0,VLOOKUP($A2305,'Result Entry'!$B$9:$FW$108,72,0)))</f>
        <v/>
      </c>
      <c r="G2324" s="1741">
        <f t="shared" si="192"/>
        <v>0.0</v>
      </c>
      <c r="H2324" s="1742">
        <f>IF($J2308="TC",0,IF($J2308="Nso",0,VLOOKUP($A2305,'Result Entry'!$B$9:$FW$108,77,0)))</f>
        <v>0.0</v>
      </c>
      <c r="I2324" s="1743"/>
      <c r="J2324" s="1744">
        <f>IF($J2308="TC",0,IF($J2308="Nso",0,VLOOKUP($A2305,'Result Entry'!$B$9:$FW$108,81,0)))</f>
        <v>0.0</v>
      </c>
      <c r="K2324" s="1743"/>
      <c r="L2324" s="1745">
        <f t="shared" si="193"/>
        <v>0.0</v>
      </c>
      <c r="M2324" s="1746">
        <f t="shared" si="194"/>
        <v>0.0</v>
      </c>
      <c r="N2324" s="1735">
        <f>IF($J2308="TC",0,IF($J2308="Nso",0,VLOOKUP($A2305,'Result Entry'!$B$9:$FW$108,86,0)))</f>
        <v>0.0</v>
      </c>
    </row>
    <row r="2325" spans="8:8" ht="39.75" customHeight="1">
      <c r="A2325" s="1443"/>
      <c r="B2325" s="1503" t="s">
        <v>70</v>
      </c>
      <c r="C2325" s="1565" t="s">
        <v>78</v>
      </c>
      <c r="D2325" s="1566"/>
      <c r="E2325" s="1567"/>
      <c r="F2325" s="1747" t="s">
        <v>79</v>
      </c>
      <c r="G2325" s="1748"/>
      <c r="H2325" s="1747" t="s">
        <v>80</v>
      </c>
      <c r="I2325" s="1749"/>
      <c r="J2325" s="1750" t="s">
        <v>42</v>
      </c>
      <c r="K2325" s="1797" t="s">
        <v>92</v>
      </c>
      <c r="L2325" s="1752" t="s">
        <v>40</v>
      </c>
      <c r="M2325" s="1753"/>
      <c r="N2325" s="1754" t="s">
        <v>44</v>
      </c>
    </row>
    <row r="2326" spans="8:8" ht="39.75" customHeight="1">
      <c r="A2326" s="1443"/>
      <c r="B2326" s="1503" t="s">
        <v>70</v>
      </c>
      <c r="C2326" s="1577"/>
      <c r="D2326" s="1578"/>
      <c r="E2326" s="1579"/>
      <c r="F2326" s="1755">
        <f>IF($J2308="TC",0,IF($J2308="Nso",0,VLOOKUP($A2305,'Result Entry'!$B$9:$FW$108,146,0)))</f>
        <v>0.0</v>
      </c>
      <c r="G2326" s="1756"/>
      <c r="H2326" s="1757">
        <f>IF($J2308="TC",0,IF($J2308="Nso",0,VLOOKUP($A2305,'Result Entry'!$B$9:$FW$108,147,0)))</f>
        <v>0.0</v>
      </c>
      <c r="I2326" s="1758"/>
      <c r="J2326" s="1584">
        <f>IF($J2308="TC",0,IF($J2308="Nso",0,VLOOKUP($A2305,'Result Entry'!$B$9:$FW$108,148,0)))</f>
        <v>0.0</v>
      </c>
      <c r="K2326" s="1759" t="str">
        <f>IF($J2308="TC",0,IF($J2308="Nso",0,VLOOKUP($A2305,'Result Entry'!$B$9:$FW$108,149,0)))</f>
        <v/>
      </c>
      <c r="L2326" s="1586">
        <f>IF($J2308="TC",0,IF($J2308="Nso",0,VLOOKUP($A2305,'Result Entry'!$B$9:$FW$108,150,0)))</f>
        <v>0.0</v>
      </c>
      <c r="M2326" s="1587"/>
      <c r="N2326" s="1588">
        <f>IF($J2308="TC",0,IF($J2308="Nso",0,VLOOKUP($A2305,'Result Entry'!$B$9:$FW$108,152,0)))</f>
        <v>0.0</v>
      </c>
    </row>
    <row r="2327" spans="8:8" ht="39.75" customHeight="1">
      <c r="A2327" s="1443"/>
      <c r="B2327" s="1503" t="s">
        <v>70</v>
      </c>
      <c r="C2327" s="1589" t="s">
        <v>59</v>
      </c>
      <c r="D2327" s="1590"/>
      <c r="E2327" s="1590"/>
      <c r="F2327" s="1590"/>
      <c r="G2327" s="1590"/>
      <c r="H2327" s="1591"/>
      <c r="I2327" s="1592" t="s">
        <v>60</v>
      </c>
      <c r="J2327" s="1593"/>
      <c r="K2327" s="1760">
        <f>VLOOKUP($A2305,'Result Entry'!$B$9:$FW$108,143,0)</f>
        <v>0.0</v>
      </c>
      <c r="L2327" s="1761"/>
      <c r="M2327" s="1596" t="s">
        <v>38</v>
      </c>
      <c r="N2327" s="1597"/>
    </row>
    <row r="2328" spans="8:8" ht="39.75" customHeight="1">
      <c r="A2328" s="1443"/>
      <c r="B2328" s="1503" t="s">
        <v>70</v>
      </c>
      <c r="C2328" s="1598" t="s">
        <v>55</v>
      </c>
      <c r="D2328" s="1599"/>
      <c r="E2328" s="1599"/>
      <c r="F2328" s="1600" t="s">
        <v>158</v>
      </c>
      <c r="G2328" s="1601"/>
      <c r="H2328" s="1602" t="s">
        <v>48</v>
      </c>
      <c r="I2328" s="1603" t="s">
        <v>61</v>
      </c>
      <c r="J2328" s="1604"/>
      <c r="K2328" s="1762">
        <f>VLOOKUP($A2305,'Result Entry'!$B$9:$FW$108,144,0)</f>
        <v>0.0</v>
      </c>
      <c r="L2328" s="1763"/>
      <c r="M2328" s="1607">
        <f>VLOOKUP($A2305,'Result Entry'!$B$9:$FW$108,145,0)</f>
        <v>0.0</v>
      </c>
      <c r="N2328" s="1608"/>
    </row>
    <row r="2329" spans="8:8" ht="39.75" customHeight="1">
      <c r="A2329" s="1443"/>
      <c r="B2329" s="1503" t="s">
        <v>70</v>
      </c>
      <c r="C2329" s="1598"/>
      <c r="D2329" s="1599"/>
      <c r="E2329" s="1599"/>
      <c r="F2329" s="1609"/>
      <c r="G2329" s="1610"/>
      <c r="H2329" s="1611" t="s">
        <v>100</v>
      </c>
      <c r="I2329" s="1612" t="s">
        <v>62</v>
      </c>
      <c r="J2329" s="1613"/>
      <c r="K2329" s="1764">
        <f>IF($J2308="TC","Transferred",IF($J2308="Nso","NameSeparated",VLOOKUP($A2305,'Result Entry'!$B$9:$FW$108,153,0)))</f>
        <v>0.0</v>
      </c>
      <c r="L2329" s="1764"/>
      <c r="M2329" s="1764"/>
      <c r="N2329" s="1765"/>
    </row>
    <row r="2330" spans="8:8" ht="39.75" customHeight="1">
      <c r="A2330" s="1443"/>
      <c r="B2330" s="1503" t="s">
        <v>70</v>
      </c>
      <c r="C2330" s="1766" t="str">
        <f>'Result Entry'!$DU$3</f>
        <v>Foundation Of Information Tech.</v>
      </c>
      <c r="D2330" s="1767"/>
      <c r="E2330" s="1768"/>
      <c r="F2330" s="1769" t="str">
        <f>IF($J2308="TC",0,IF($J2308="Nso",0,VLOOKUP($A2305,'Result Entry'!$B$9:$GS$108,170,0)))</f>
        <v/>
      </c>
      <c r="G2330" s="1769"/>
      <c r="H2330" s="1770">
        <f>IF($J2308="TC",0,IF($J2308="Nso",0,VLOOKUP($A2305,'Result Entry'!$B$9:$GS$108,112,0)))</f>
        <v>0.0</v>
      </c>
      <c r="I2330" s="1621" t="s">
        <v>72</v>
      </c>
      <c r="J2330" s="1622"/>
      <c r="K2330" s="1771">
        <f>'Result Entry'!$T$2</f>
        <v>45041.0</v>
      </c>
      <c r="L2330" s="1772"/>
      <c r="M2330" s="1772"/>
      <c r="N2330" s="1773"/>
    </row>
    <row r="2331" spans="8:8" ht="39.75" customHeight="1">
      <c r="A2331" s="1443"/>
      <c r="B2331" s="1503" t="s">
        <v>70</v>
      </c>
      <c r="C2331" s="1774" t="str">
        <f>'Result Entry'!$EI$3</f>
        <v>G.I.A.I.-II</v>
      </c>
      <c r="D2331" s="1775"/>
      <c r="E2331" s="1776"/>
      <c r="F2331" s="1769" t="str">
        <f>IF($J2308="TC",0,IF($J2308="Nso",0,VLOOKUP($A2305,'Result Entry'!$B$9:$GS$108,174,0)))</f>
        <v/>
      </c>
      <c r="G2331" s="1769"/>
      <c r="H2331" s="1770">
        <f>IF($J2308="TC",0,IF($J2308="Nso",0,VLOOKUP($A2305,'Result Entry'!$B$9:$GS$108,124,0)))</f>
        <v>0.0</v>
      </c>
      <c r="I2331" s="1626"/>
      <c r="J2331" s="1627"/>
      <c r="K2331" s="1627"/>
      <c r="L2331" s="1627"/>
      <c r="M2331" s="1627"/>
      <c r="N2331" s="1628"/>
    </row>
    <row r="2332" spans="8:8" ht="39.75" customHeight="1">
      <c r="A2332" s="1443"/>
      <c r="B2332" s="1503" t="s">
        <v>70</v>
      </c>
      <c r="C2332" s="1774" t="str">
        <f>'Result Entry'!$EU$3</f>
        <v>SOC.SER.PLAN</v>
      </c>
      <c r="D2332" s="1775"/>
      <c r="E2332" s="1776"/>
      <c r="F2332" s="1769">
        <f>IF($J2308="TC",0,IF($J2308="Nso",0,VLOOKUP($A2305,'Result Entry'!$B$9:$HS$108,178,0)))</f>
        <v>0.0</v>
      </c>
      <c r="G2332" s="1769"/>
      <c r="H2332" s="1770">
        <f>IF($J2308="TC",0,IF($J2308="Nso",0,VLOOKUP($A2305,'Result Entry'!$B$9:$GS$108,136,0)))</f>
        <v>0.0</v>
      </c>
      <c r="I2332" s="1629" t="s">
        <v>175</v>
      </c>
      <c r="J2332" s="1630"/>
      <c r="K2332" s="1798"/>
      <c r="L2332" s="1799"/>
      <c r="M2332" s="1799"/>
      <c r="N2332" s="1800"/>
    </row>
    <row r="2333" spans="8:8" ht="39.75" customHeight="1">
      <c r="A2333" s="1443"/>
      <c r="B2333" s="1503" t="s">
        <v>70</v>
      </c>
      <c r="C2333" s="1774" t="str">
        <f>'Result Entry'!$FG$3</f>
        <v>Jeewan Kaushal</v>
      </c>
      <c r="D2333" s="1775"/>
      <c r="E2333" s="1776"/>
      <c r="F2333" s="1769" t="str">
        <f>IF($J2308="TC",0,IF($J2308="Nso",0,VLOOKUP($A2305,'Result Entry'!$B$9:$HS$108,182,0)))</f>
        <v/>
      </c>
      <c r="G2333" s="1769"/>
      <c r="H2333" s="1770">
        <f>IF($J2308="TC",0,IF($J2308="Nso",0,VLOOKUP($A2305,'Result Entry'!$B$9:$HS$108,136,0)))</f>
        <v>0.0</v>
      </c>
      <c r="I2333" s="1629" t="s">
        <v>149</v>
      </c>
      <c r="J2333" s="1630"/>
      <c r="K2333" s="1630"/>
      <c r="L2333" s="1630"/>
      <c r="M2333" s="1630"/>
      <c r="N2333" s="1634"/>
    </row>
    <row r="2334" spans="8:8" ht="39.75" customHeight="1">
      <c r="A2334" s="1443"/>
      <c r="B2334" s="1483" t="s">
        <v>70</v>
      </c>
      <c r="C2334" s="1777" t="s">
        <v>181</v>
      </c>
      <c r="D2334" s="1778"/>
      <c r="E2334" s="1779"/>
      <c r="F2334" s="1780" t="s">
        <v>182</v>
      </c>
      <c r="G2334" s="1781"/>
      <c r="H2334" s="1782" t="s">
        <v>31</v>
      </c>
      <c r="I2334" s="1629" t="s">
        <v>176</v>
      </c>
      <c r="J2334" s="1630"/>
      <c r="K2334" s="1630"/>
      <c r="L2334" s="1630"/>
      <c r="M2334" s="1630"/>
      <c r="N2334" s="1634"/>
    </row>
    <row r="2335" spans="8:8" ht="39.75" customHeight="1">
      <c r="A2335" s="1443"/>
      <c r="B2335" s="1483" t="s">
        <v>70</v>
      </c>
      <c r="C2335" s="1783"/>
      <c r="D2335" s="1784"/>
      <c r="E2335" s="1785"/>
      <c r="F2335" s="1786" t="s">
        <v>183</v>
      </c>
      <c r="G2335" s="1787"/>
      <c r="H2335" s="1788" t="s">
        <v>180</v>
      </c>
      <c r="I2335" s="1647" t="s">
        <v>68</v>
      </c>
      <c r="J2335" s="1648"/>
      <c r="K2335" s="1648"/>
      <c r="L2335" s="1648"/>
      <c r="M2335" s="1648"/>
      <c r="N2335" s="1649"/>
    </row>
    <row r="2336" spans="8:8" ht="39.75" customHeight="1">
      <c r="A2336" s="1443"/>
      <c r="B2336" s="1483" t="s">
        <v>70</v>
      </c>
      <c r="C2336" s="1783"/>
      <c r="D2336" s="1784"/>
      <c r="E2336" s="1785"/>
      <c r="F2336" s="1786" t="s">
        <v>186</v>
      </c>
      <c r="G2336" s="1787"/>
      <c r="H2336" s="1788" t="s">
        <v>63</v>
      </c>
      <c r="I2336" s="1650"/>
      <c r="J2336" s="1651"/>
      <c r="K2336" s="1651"/>
      <c r="L2336" s="1651"/>
      <c r="M2336" s="1651"/>
      <c r="N2336" s="1652"/>
    </row>
    <row r="2337" spans="8:8" ht="39.75" customHeight="1">
      <c r="A2337" s="1443"/>
      <c r="B2337" s="1483" t="s">
        <v>70</v>
      </c>
      <c r="C2337" s="1783"/>
      <c r="D2337" s="1784"/>
      <c r="E2337" s="1785"/>
      <c r="F2337" s="1786" t="s">
        <v>187</v>
      </c>
      <c r="G2337" s="1787"/>
      <c r="H2337" s="1788" t="s">
        <v>64</v>
      </c>
      <c r="I2337" s="1650"/>
      <c r="J2337" s="1651"/>
      <c r="K2337" s="1651"/>
      <c r="L2337" s="1651"/>
      <c r="M2337" s="1651"/>
      <c r="N2337" s="1652"/>
    </row>
    <row r="2338" spans="8:8" ht="39.75" customHeight="1">
      <c r="A2338" s="1443"/>
      <c r="B2338" s="1483" t="s">
        <v>70</v>
      </c>
      <c r="C2338" s="1783"/>
      <c r="D2338" s="1784"/>
      <c r="E2338" s="1785"/>
      <c r="F2338" s="1786" t="s">
        <v>184</v>
      </c>
      <c r="G2338" s="1787"/>
      <c r="H2338" s="1788" t="s">
        <v>66</v>
      </c>
      <c r="I2338" s="1653" t="s">
        <v>81</v>
      </c>
      <c r="J2338" s="1654"/>
      <c r="K2338" s="1654"/>
      <c r="L2338" s="1654"/>
      <c r="M2338" s="1654"/>
      <c r="N2338" s="1655"/>
    </row>
    <row r="2339" spans="8:8" ht="39.75" customHeight="1">
      <c r="A2339" s="1443"/>
      <c r="B2339" s="1656" t="s">
        <v>70</v>
      </c>
      <c r="C2339" s="1789"/>
      <c r="D2339" s="1790"/>
      <c r="E2339" s="1791"/>
      <c r="F2339" s="1792" t="s">
        <v>185</v>
      </c>
      <c r="G2339" s="1793"/>
      <c r="H2339" s="1794" t="s">
        <v>65</v>
      </c>
      <c r="I2339" s="1663"/>
      <c r="J2339" s="1664"/>
      <c r="K2339" s="1664"/>
      <c r="L2339" s="1664"/>
      <c r="M2339" s="1664"/>
      <c r="N2339" s="1665"/>
    </row>
    <row r="2340" spans="8:8" s="927" ht="123.75" customFormat="1" customHeight="1">
      <c r="A2340" s="1439"/>
      <c r="B2340" s="1795"/>
      <c r="C2340" s="1796"/>
      <c r="D2340" s="1796"/>
      <c r="E2340" s="1796"/>
      <c r="F2340" s="1796"/>
      <c r="G2340" s="1796"/>
      <c r="H2340" s="1796"/>
      <c r="I2340" s="1796"/>
      <c r="J2340" s="1796"/>
      <c r="K2340" s="1796"/>
      <c r="L2340" s="1796"/>
      <c r="M2340" s="1796"/>
      <c r="N2340" s="1796"/>
    </row>
    <row r="2341" spans="8:8" ht="24.75" customHeight="1">
      <c r="A2341" s="1441">
        <f>A2305+1</f>
        <v>66.0</v>
      </c>
      <c r="B2341" s="1442" t="s">
        <v>51</v>
      </c>
      <c r="C2341" s="1442"/>
      <c r="D2341" s="1442"/>
      <c r="E2341" s="1442"/>
      <c r="F2341" s="1442"/>
      <c r="G2341" s="1442"/>
      <c r="H2341" s="1442"/>
      <c r="I2341" s="1442"/>
      <c r="J2341" s="1442"/>
      <c r="K2341" s="1442"/>
      <c r="L2341" s="1442"/>
      <c r="M2341" s="1442"/>
      <c r="N2341" s="1442"/>
    </row>
    <row r="2342" spans="8:8" ht="62.25" customHeight="1">
      <c r="A2342" s="1443"/>
      <c r="B2342" s="1444"/>
      <c r="C2342" s="1445"/>
      <c r="D2342" s="1671" t="str">
        <f>Master!$E$8</f>
        <v>Govt. Sr. Secondary School </v>
      </c>
      <c r="E2342" s="1672"/>
      <c r="F2342" s="1672"/>
      <c r="G2342" s="1672"/>
      <c r="H2342" s="1672"/>
      <c r="I2342" s="1672"/>
      <c r="J2342" s="1672"/>
      <c r="K2342" s="1672"/>
      <c r="L2342" s="1672"/>
      <c r="M2342" s="1672"/>
      <c r="N2342" s="1673"/>
    </row>
    <row r="2343" spans="8:8" ht="33.0" customHeight="1">
      <c r="A2343" s="1443"/>
      <c r="B2343" s="1449"/>
      <c r="C2343" s="1450"/>
      <c r="D2343" s="1451" t="str">
        <f>Master!$E$11</f>
        <v>P.S.-Bapini (Jodhpur)</v>
      </c>
      <c r="E2343" s="1452"/>
      <c r="F2343" s="1452"/>
      <c r="G2343" s="1452"/>
      <c r="H2343" s="1452"/>
      <c r="I2343" s="1452"/>
      <c r="J2343" s="1452"/>
      <c r="K2343" s="1452"/>
      <c r="L2343" s="1452"/>
      <c r="M2343" s="1452"/>
      <c r="N2343" s="1453"/>
    </row>
    <row r="2344" spans="8:8" ht="30.0" customHeight="1">
      <c r="A2344" s="1443"/>
      <c r="B2344" s="1454"/>
      <c r="C2344" s="1455" t="s">
        <v>151</v>
      </c>
      <c r="D2344" s="1456"/>
      <c r="E2344" s="1456"/>
      <c r="F2344" s="1456"/>
      <c r="G2344" s="1457"/>
      <c r="H2344" s="1458" t="s">
        <v>128</v>
      </c>
      <c r="I2344" s="1458"/>
      <c r="J2344" s="1674">
        <f>VLOOKUP(A2341,'Result Entry'!$B$6:$K$108,6,0)</f>
        <v>0.0</v>
      </c>
      <c r="K2344" s="1460" t="s">
        <v>69</v>
      </c>
      <c r="L2344" s="1461"/>
      <c r="M2344" s="1462">
        <f>Master!$E$14</f>
        <v>8.151106901E9</v>
      </c>
      <c r="N2344" s="1463"/>
    </row>
    <row r="2345" spans="8:8" ht="30.0" customHeight="1">
      <c r="A2345" s="1443"/>
      <c r="B2345" s="1464"/>
      <c r="C2345" s="1465"/>
      <c r="D2345" s="1466"/>
      <c r="E2345" s="1466"/>
      <c r="F2345" s="1466"/>
      <c r="G2345" s="1467"/>
      <c r="H2345" s="1468"/>
      <c r="I2345" s="1468"/>
      <c r="J2345" s="1675"/>
      <c r="K2345" s="1470" t="s">
        <v>67</v>
      </c>
      <c r="L2345" s="1471"/>
      <c r="M2345" s="1472"/>
      <c r="N2345" s="1473"/>
      <c r="O2345" s="23" t="s">
        <v>157</v>
      </c>
    </row>
    <row r="2346" spans="8:8" ht="30.0" customHeight="1">
      <c r="A2346" s="1443"/>
      <c r="B2346" s="1464"/>
      <c r="C2346" s="1474"/>
      <c r="D2346" s="1475"/>
      <c r="E2346" s="1475"/>
      <c r="F2346" s="1475"/>
      <c r="G2346" s="1476"/>
      <c r="H2346" s="1477"/>
      <c r="I2346" s="1477"/>
      <c r="J2346" s="1676"/>
      <c r="K2346" s="1479" t="s">
        <v>52</v>
      </c>
      <c r="L2346" s="1480"/>
      <c r="M2346" s="1481" t="str">
        <f>Master!$E$6</f>
        <v>2022-23</v>
      </c>
      <c r="N2346" s="1482"/>
    </row>
    <row r="2347" spans="8:8" ht="39.75" customHeight="1">
      <c r="A2347" s="1443"/>
      <c r="B2347" s="1483" t="s">
        <v>70</v>
      </c>
      <c r="C2347" s="1677" t="s">
        <v>21</v>
      </c>
      <c r="D2347" s="1678"/>
      <c r="E2347" s="1678"/>
      <c r="F2347" s="1679"/>
      <c r="G2347" s="1680" t="s">
        <v>150</v>
      </c>
      <c r="H2347" s="1681">
        <f>VLOOKUP($A2341,'Result Entry'!$B$9:$FW$108,4,0)</f>
        <v>0.0</v>
      </c>
      <c r="I2347" s="1681"/>
      <c r="J2347" s="1681"/>
      <c r="K2347" s="1681"/>
      <c r="L2347" s="1681"/>
      <c r="M2347" s="1681"/>
      <c r="N2347" s="1682"/>
    </row>
    <row r="2348" spans="8:8" ht="39.75" customHeight="1">
      <c r="A2348" s="1443"/>
      <c r="B2348" s="1483" t="s">
        <v>70</v>
      </c>
      <c r="C2348" s="1683" t="s">
        <v>23</v>
      </c>
      <c r="D2348" s="1684"/>
      <c r="E2348" s="1684"/>
      <c r="F2348" s="1685"/>
      <c r="G2348" s="1686" t="s">
        <v>150</v>
      </c>
      <c r="H2348" s="1687">
        <f>VLOOKUP($A2341,'Result Entry'!$B$9:$FW$108,7,0)</f>
        <v>0.0</v>
      </c>
      <c r="I2348" s="1687"/>
      <c r="J2348" s="1687"/>
      <c r="K2348" s="1687"/>
      <c r="L2348" s="1687"/>
      <c r="M2348" s="1687"/>
      <c r="N2348" s="1688"/>
    </row>
    <row r="2349" spans="8:8" ht="39.75" customHeight="1">
      <c r="A2349" s="1443"/>
      <c r="B2349" s="1483" t="s">
        <v>70</v>
      </c>
      <c r="C2349" s="1683" t="s">
        <v>24</v>
      </c>
      <c r="D2349" s="1684"/>
      <c r="E2349" s="1684"/>
      <c r="F2349" s="1685"/>
      <c r="G2349" s="1686" t="s">
        <v>150</v>
      </c>
      <c r="H2349" s="1687">
        <f>VLOOKUP($A2341,'Result Entry'!$B$9:$FW$108,8,0)</f>
        <v>0.0</v>
      </c>
      <c r="I2349" s="1687"/>
      <c r="J2349" s="1687"/>
      <c r="K2349" s="1687"/>
      <c r="L2349" s="1687"/>
      <c r="M2349" s="1687"/>
      <c r="N2349" s="1688"/>
    </row>
    <row r="2350" spans="8:8" ht="39.75" customHeight="1">
      <c r="A2350" s="1443"/>
      <c r="B2350" s="1483" t="s">
        <v>70</v>
      </c>
      <c r="C2350" s="1683" t="s">
        <v>53</v>
      </c>
      <c r="D2350" s="1684"/>
      <c r="E2350" s="1684"/>
      <c r="F2350" s="1685"/>
      <c r="G2350" s="1686" t="s">
        <v>150</v>
      </c>
      <c r="H2350" s="1687">
        <f>VLOOKUP($A2341,'Result Entry'!$B$9:$FW$108,9,0)</f>
        <v>0.0</v>
      </c>
      <c r="I2350" s="1687"/>
      <c r="J2350" s="1687"/>
      <c r="K2350" s="1687"/>
      <c r="L2350" s="1687"/>
      <c r="M2350" s="1687"/>
      <c r="N2350" s="1688"/>
    </row>
    <row r="2351" spans="8:8" ht="39.75" customHeight="1">
      <c r="A2351" s="1443"/>
      <c r="B2351" s="1483" t="s">
        <v>70</v>
      </c>
      <c r="C2351" s="1683" t="s">
        <v>54</v>
      </c>
      <c r="D2351" s="1684"/>
      <c r="E2351" s="1684"/>
      <c r="F2351" s="1685"/>
      <c r="G2351" s="1686" t="s">
        <v>150</v>
      </c>
      <c r="H2351" s="1689" t="str">
        <f>CONCATENATE('Result Entry'!$G$4,'Result Entry'!$J$4)</f>
        <v>11(A)</v>
      </c>
      <c r="I2351" s="1687"/>
      <c r="J2351" s="1687"/>
      <c r="K2351" s="1687"/>
      <c r="L2351" s="1687"/>
      <c r="M2351" s="1687"/>
      <c r="N2351" s="1688"/>
    </row>
    <row r="2352" spans="8:8" ht="39.75" customHeight="1">
      <c r="A2352" s="1443"/>
      <c r="B2352" s="1483" t="s">
        <v>70</v>
      </c>
      <c r="C2352" s="1690" t="s">
        <v>26</v>
      </c>
      <c r="D2352" s="1691"/>
      <c r="E2352" s="1691"/>
      <c r="F2352" s="1692"/>
      <c r="G2352" s="1693" t="s">
        <v>150</v>
      </c>
      <c r="H2352" s="1694">
        <f>VLOOKUP($A2341,'Result Entry'!$B$9:$FW$108,10,0)</f>
        <v>0.0</v>
      </c>
      <c r="I2352" s="1694"/>
      <c r="J2352" s="1694"/>
      <c r="K2352" s="1694"/>
      <c r="L2352" s="1694"/>
      <c r="M2352" s="1694"/>
      <c r="N2352" s="1695"/>
    </row>
    <row r="2353" spans="8:8" ht="30.0" customHeight="1">
      <c r="A2353" s="1443"/>
      <c r="B2353" s="1503" t="s">
        <v>70</v>
      </c>
      <c r="C2353" s="1696" t="s">
        <v>168</v>
      </c>
      <c r="D2353" s="1697"/>
      <c r="E2353" s="1698" t="s">
        <v>73</v>
      </c>
      <c r="F2353" s="1699" t="s">
        <v>74</v>
      </c>
      <c r="G2353" s="1700" t="s">
        <v>169</v>
      </c>
      <c r="H2353" s="1701" t="s">
        <v>56</v>
      </c>
      <c r="I2353" s="1702"/>
      <c r="J2353" s="1703" t="s">
        <v>85</v>
      </c>
      <c r="K2353" s="1704"/>
      <c r="L2353" s="1705" t="s">
        <v>170</v>
      </c>
      <c r="M2353" s="1706" t="s">
        <v>77</v>
      </c>
      <c r="N2353" s="1707" t="s">
        <v>99</v>
      </c>
    </row>
    <row r="2354" spans="8:8" ht="30.0" customHeight="1">
      <c r="A2354" s="1443"/>
      <c r="B2354" s="1503"/>
      <c r="C2354" s="1708"/>
      <c r="D2354" s="1709"/>
      <c r="E2354" s="1710"/>
      <c r="F2354" s="1711"/>
      <c r="G2354" s="1712"/>
      <c r="H2354" s="1713"/>
      <c r="I2354" s="1714"/>
      <c r="J2354" s="1715"/>
      <c r="K2354" s="1716"/>
      <c r="L2354" s="1717"/>
      <c r="M2354" s="1718"/>
      <c r="N2354" s="1719"/>
    </row>
    <row r="2355" spans="8:8" ht="39.75" customHeight="1">
      <c r="A2355" s="1443"/>
      <c r="B2355" s="1503" t="s">
        <v>70</v>
      </c>
      <c r="C2355" s="1528" t="s">
        <v>57</v>
      </c>
      <c r="D2355" s="1529"/>
      <c r="E2355" s="1720">
        <f>'Result Entry'!$L$7</f>
        <v>10.0</v>
      </c>
      <c r="F2355" s="1721">
        <f>'Result Entry'!$M$7</f>
        <v>10.0</v>
      </c>
      <c r="G2355" s="1722">
        <f t="shared" si="195" ref="G2355:G2360">SUM(E2355:F2355)</f>
        <v>20.0</v>
      </c>
      <c r="H2355" s="1723">
        <f>'Result Entry'!$AU$7</f>
        <v>70.0</v>
      </c>
      <c r="I2355" s="1724"/>
      <c r="J2355" s="1725">
        <f>'Result Entry'!$AY$7</f>
        <v>100.0</v>
      </c>
      <c r="K2355" s="1724"/>
      <c r="L2355" s="1722">
        <f t="shared" si="196" ref="L2355:L2360">SUM(H2355,J2355)</f>
        <v>170.0</v>
      </c>
      <c r="M2355" s="1726">
        <f t="shared" si="197" ref="M2355:M2360">SUM(G2355,L2355)</f>
        <v>190.0</v>
      </c>
      <c r="N2355" s="1727"/>
    </row>
    <row r="2356" spans="8:8" s="1538" ht="54.0" customFormat="1" customHeight="1">
      <c r="A2356" s="1443"/>
      <c r="B2356" s="1539" t="s">
        <v>70</v>
      </c>
      <c r="C2356" s="1540" t="str">
        <f>'Result Entry'!$L$3</f>
        <v>HINDI Comp.</v>
      </c>
      <c r="D2356" s="1541"/>
      <c r="E2356" s="1728">
        <f>IF($J2344="TC",0,IF($J2344="Nso",0,VLOOKUP($A2341,'Result Entry'!$B$9:$FW$108,11,0)))</f>
        <v>0.0</v>
      </c>
      <c r="F2356" s="1729">
        <f>IF($J2344="TC",0,IF($J2344="Nso",0,VLOOKUP($A2341,'Result Entry'!$B$9:$FW$108,12,0)))</f>
        <v>0.0</v>
      </c>
      <c r="G2356" s="1730">
        <f t="shared" si="195"/>
        <v>0.0</v>
      </c>
      <c r="H2356" s="1677">
        <f>IF($J2344="TC",0,IF($J2344="Nso",0,VLOOKUP($A2341,'Result Entry'!$B$9:$FW$108,16,0)))</f>
        <v>0.0</v>
      </c>
      <c r="I2356" s="1731"/>
      <c r="J2356" s="1732">
        <f>IF($J2344="TC",0,IF($J2344="Nso",0,VLOOKUP($A2341,'Result Entry'!$B$9:$FW$108,19,0)))</f>
        <v>0.0</v>
      </c>
      <c r="K2356" s="1731"/>
      <c r="L2356" s="1733">
        <f t="shared" si="196"/>
        <v>0.0</v>
      </c>
      <c r="M2356" s="1734">
        <f t="shared" si="197"/>
        <v>0.0</v>
      </c>
      <c r="N2356" s="1735" t="str">
        <f>IF($J2344="TC",0,IF($J2344="Nso",0,VLOOKUP($A2341,'Result Entry'!$B$9:$FW$108,24,0)))</f>
        <v/>
      </c>
    </row>
    <row r="2357" spans="8:8" s="1538" ht="54.0" customFormat="1" customHeight="1">
      <c r="A2357" s="1443"/>
      <c r="B2357" s="1539" t="s">
        <v>70</v>
      </c>
      <c r="C2357" s="1551" t="str">
        <f>'Result Entry'!$Z$3</f>
        <v>ENGLISH Comp.</v>
      </c>
      <c r="D2357" s="1552"/>
      <c r="E2357" s="1728">
        <f>IF($J2344="TC",0,IF($J2344="Nso",0,VLOOKUP($A2341,'Result Entry'!$B$9:$FW$108,25,0)))</f>
        <v>0.0</v>
      </c>
      <c r="F2357" s="1729">
        <f>IF($J2344="TC",0,IF($J2344="Nso",0,VLOOKUP($A2341,'Result Entry'!$B$9:$FW$108,26,0)))</f>
        <v>0.0</v>
      </c>
      <c r="G2357" s="1736">
        <f t="shared" si="195"/>
        <v>0.0</v>
      </c>
      <c r="H2357" s="1683">
        <f>IF($J2344="TC",0,IF($J2344="Nso",0,VLOOKUP($A2341,'Result Entry'!$B$9:$FW$108,30,0)))</f>
        <v>0.0</v>
      </c>
      <c r="I2357" s="1737"/>
      <c r="J2357" s="1738">
        <f>IF($J2344="TC",0,IF($J2344="Nso",0,VLOOKUP($A2341,'Result Entry'!$B$9:$FW$108,33,0)))</f>
        <v>0.0</v>
      </c>
      <c r="K2357" s="1737"/>
      <c r="L2357" s="1733">
        <f t="shared" si="196"/>
        <v>0.0</v>
      </c>
      <c r="M2357" s="1734">
        <f t="shared" si="197"/>
        <v>0.0</v>
      </c>
      <c r="N2357" s="1735" t="str">
        <f>IF($J2344="TC",0,IF($J2344="Nso",0,VLOOKUP($A2341,'Result Entry'!$B$9:$FW$108,38,0)))</f>
        <v/>
      </c>
    </row>
    <row r="2358" spans="8:8" s="1538" ht="54.0" customFormat="1" customHeight="1">
      <c r="A2358" s="1443"/>
      <c r="B2358" s="1539" t="s">
        <v>70</v>
      </c>
      <c r="C2358" s="1551" t="str">
        <f>'Result Entry'!$AO$3</f>
        <v>PHYSICS</v>
      </c>
      <c r="D2358" s="1552"/>
      <c r="E2358" s="1728">
        <f>IF($J2344="TC",0,IF($J2344="Nso",0,VLOOKUP($A2341,'Result Entry'!$B$9:$FW$108,39,0)))</f>
        <v>0.0</v>
      </c>
      <c r="F2358" s="1729">
        <f>IF($J2344="TC",0,IF($J2344="Nso",0,VLOOKUP($A2341,'Result Entry'!$B$9:$FW$108,40,0)))</f>
        <v>0.0</v>
      </c>
      <c r="G2358" s="1736">
        <f t="shared" si="195"/>
        <v>0.0</v>
      </c>
      <c r="H2358" s="1683">
        <f>IF($J2344="TC",0,IF($J2344="Nso",0,VLOOKUP($A2341,'Result Entry'!$B$9:$FW$108,45,0)))</f>
        <v>0.0</v>
      </c>
      <c r="I2358" s="1737"/>
      <c r="J2358" s="1738">
        <f>IF($J2344="TC",0,IF($J2344="Nso",0,VLOOKUP($A2341,'Result Entry'!$B$9:$FW$108,49,0)))</f>
        <v>0.0</v>
      </c>
      <c r="K2358" s="1737"/>
      <c r="L2358" s="1733">
        <f t="shared" si="196"/>
        <v>0.0</v>
      </c>
      <c r="M2358" s="1734">
        <f t="shared" si="197"/>
        <v>0.0</v>
      </c>
      <c r="N2358" s="1735" t="str">
        <f>IF($J2344="TC",0,IF($J2344="Nso",0,VLOOKUP($A2341,'Result Entry'!$B$9:$FW$108,54,0)))</f>
        <v/>
      </c>
    </row>
    <row r="2359" spans="8:8" s="1538" ht="54.0" customFormat="1" customHeight="1">
      <c r="A2359" s="1443"/>
      <c r="B2359" s="1539" t="s">
        <v>70</v>
      </c>
      <c r="C2359" s="1551" t="str">
        <f>'Result Entry'!$BF$3</f>
        <v>CHEMISTRY</v>
      </c>
      <c r="D2359" s="1552"/>
      <c r="E2359" s="1728" t="str">
        <f>IF($J2344="TC",0,IF($J2344="Nso",0,VLOOKUP($A2341,'Result Entry'!$B$9:$FW$108,55,0)))</f>
        <v/>
      </c>
      <c r="F2359" s="1729">
        <f>IF($J2344="TC",0,IF($J2344="Nso",0,VLOOKUP($A2341,'Result Entry'!$B$9:$FW$108,56,0)))</f>
        <v>0.0</v>
      </c>
      <c r="G2359" s="1736">
        <f t="shared" si="195"/>
        <v>0.0</v>
      </c>
      <c r="H2359" s="1683">
        <f>IF($J2344="TC",0,IF($J2344="Nso",0,VLOOKUP($A2341,'Result Entry'!$B$9:$FW$108,61,0)))</f>
        <v>0.0</v>
      </c>
      <c r="I2359" s="1737"/>
      <c r="J2359" s="1738">
        <f>IF($J2344="TC",0,IF($J2344="Nso",0,VLOOKUP($A2341,'Result Entry'!$B$9:$FW$108,65,0)))</f>
        <v>0.0</v>
      </c>
      <c r="K2359" s="1737"/>
      <c r="L2359" s="1733">
        <f t="shared" si="196"/>
        <v>0.0</v>
      </c>
      <c r="M2359" s="1734">
        <f t="shared" si="197"/>
        <v>0.0</v>
      </c>
      <c r="N2359" s="1735" t="str">
        <f>IF($J2344="TC",0,IF($J2344="Nso",0,VLOOKUP($A2341,'Result Entry'!$B$9:$FW$108,70,0)))</f>
        <v/>
      </c>
    </row>
    <row r="2360" spans="8:8" s="1538" ht="54.0" customFormat="1" customHeight="1">
      <c r="A2360" s="1443"/>
      <c r="B2360" s="1539" t="s">
        <v>70</v>
      </c>
      <c r="C2360" s="1551" t="str">
        <f>'Result Entry'!$BW$3</f>
        <v>BIOLOGY</v>
      </c>
      <c r="D2360" s="1552"/>
      <c r="E2360" s="1739" t="str">
        <f>IF($J2344="TC",0,IF($J2344="Nso",0,VLOOKUP($A2341,'Result Entry'!$B$9:$FW$108,71,0)))</f>
        <v/>
      </c>
      <c r="F2360" s="1740" t="str">
        <f>IF($J2344="TC",0,IF($J2344="Nso",0,VLOOKUP($A2341,'Result Entry'!$B$9:$FW$108,72,0)))</f>
        <v/>
      </c>
      <c r="G2360" s="1741">
        <f t="shared" si="195"/>
        <v>0.0</v>
      </c>
      <c r="H2360" s="1742">
        <f>IF($J2344="TC",0,IF($J2344="Nso",0,VLOOKUP($A2341,'Result Entry'!$B$9:$FW$108,77,0)))</f>
        <v>0.0</v>
      </c>
      <c r="I2360" s="1743"/>
      <c r="J2360" s="1744">
        <f>IF($J2344="TC",0,IF($J2344="Nso",0,VLOOKUP($A2341,'Result Entry'!$B$9:$FW$108,81,0)))</f>
        <v>0.0</v>
      </c>
      <c r="K2360" s="1743"/>
      <c r="L2360" s="1745">
        <f t="shared" si="196"/>
        <v>0.0</v>
      </c>
      <c r="M2360" s="1746">
        <f t="shared" si="197"/>
        <v>0.0</v>
      </c>
      <c r="N2360" s="1735">
        <f>IF($J2344="TC",0,IF($J2344="Nso",0,VLOOKUP($A2341,'Result Entry'!$B$9:$FW$108,86,0)))</f>
        <v>0.0</v>
      </c>
    </row>
    <row r="2361" spans="8:8" ht="39.75" customHeight="1">
      <c r="A2361" s="1443"/>
      <c r="B2361" s="1503" t="s">
        <v>70</v>
      </c>
      <c r="C2361" s="1565" t="s">
        <v>78</v>
      </c>
      <c r="D2361" s="1566"/>
      <c r="E2361" s="1567"/>
      <c r="F2361" s="1747" t="s">
        <v>79</v>
      </c>
      <c r="G2361" s="1748"/>
      <c r="H2361" s="1747" t="s">
        <v>80</v>
      </c>
      <c r="I2361" s="1749"/>
      <c r="J2361" s="1750" t="s">
        <v>42</v>
      </c>
      <c r="K2361" s="1797" t="s">
        <v>92</v>
      </c>
      <c r="L2361" s="1752" t="s">
        <v>40</v>
      </c>
      <c r="M2361" s="1753"/>
      <c r="N2361" s="1754" t="s">
        <v>44</v>
      </c>
    </row>
    <row r="2362" spans="8:8" ht="39.75" customHeight="1">
      <c r="A2362" s="1443"/>
      <c r="B2362" s="1503" t="s">
        <v>70</v>
      </c>
      <c r="C2362" s="1577"/>
      <c r="D2362" s="1578"/>
      <c r="E2362" s="1579"/>
      <c r="F2362" s="1755">
        <f>IF($J2344="TC",0,IF($J2344="Nso",0,VLOOKUP($A2341,'Result Entry'!$B$9:$FW$108,146,0)))</f>
        <v>0.0</v>
      </c>
      <c r="G2362" s="1756"/>
      <c r="H2362" s="1757">
        <f>IF($J2344="TC",0,IF($J2344="Nso",0,VLOOKUP($A2341,'Result Entry'!$B$9:$FW$108,147,0)))</f>
        <v>0.0</v>
      </c>
      <c r="I2362" s="1758"/>
      <c r="J2362" s="1584">
        <f>IF($J2344="TC",0,IF($J2344="Nso",0,VLOOKUP($A2341,'Result Entry'!$B$9:$FW$108,148,0)))</f>
        <v>0.0</v>
      </c>
      <c r="K2362" s="1759" t="str">
        <f>IF($J2344="TC",0,IF($J2344="Nso",0,VLOOKUP($A2341,'Result Entry'!$B$9:$FW$108,149,0)))</f>
        <v/>
      </c>
      <c r="L2362" s="1586">
        <f>IF($J2344="TC",0,IF($J2344="Nso",0,VLOOKUP($A2341,'Result Entry'!$B$9:$FW$108,150,0)))</f>
        <v>0.0</v>
      </c>
      <c r="M2362" s="1587"/>
      <c r="N2362" s="1588">
        <f>IF($J2344="TC",0,IF($J2344="Nso",0,VLOOKUP($A2341,'Result Entry'!$B$9:$FW$108,152,0)))</f>
        <v>0.0</v>
      </c>
    </row>
    <row r="2363" spans="8:8" ht="39.75" customHeight="1">
      <c r="A2363" s="1443"/>
      <c r="B2363" s="1503" t="s">
        <v>70</v>
      </c>
      <c r="C2363" s="1589" t="s">
        <v>59</v>
      </c>
      <c r="D2363" s="1590"/>
      <c r="E2363" s="1590"/>
      <c r="F2363" s="1590"/>
      <c r="G2363" s="1590"/>
      <c r="H2363" s="1591"/>
      <c r="I2363" s="1592" t="s">
        <v>60</v>
      </c>
      <c r="J2363" s="1593"/>
      <c r="K2363" s="1760">
        <f>VLOOKUP($A2341,'Result Entry'!$B$9:$FW$108,143,0)</f>
        <v>0.0</v>
      </c>
      <c r="L2363" s="1761"/>
      <c r="M2363" s="1596" t="s">
        <v>38</v>
      </c>
      <c r="N2363" s="1597"/>
    </row>
    <row r="2364" spans="8:8" ht="39.75" customHeight="1">
      <c r="A2364" s="1443"/>
      <c r="B2364" s="1503" t="s">
        <v>70</v>
      </c>
      <c r="C2364" s="1598" t="s">
        <v>55</v>
      </c>
      <c r="D2364" s="1599"/>
      <c r="E2364" s="1599"/>
      <c r="F2364" s="1600" t="s">
        <v>158</v>
      </c>
      <c r="G2364" s="1601"/>
      <c r="H2364" s="1602" t="s">
        <v>48</v>
      </c>
      <c r="I2364" s="1603" t="s">
        <v>61</v>
      </c>
      <c r="J2364" s="1604"/>
      <c r="K2364" s="1762">
        <f>VLOOKUP($A2341,'Result Entry'!$B$9:$FW$108,144,0)</f>
        <v>0.0</v>
      </c>
      <c r="L2364" s="1763"/>
      <c r="M2364" s="1607">
        <f>VLOOKUP($A2341,'Result Entry'!$B$9:$FW$108,145,0)</f>
        <v>0.0</v>
      </c>
      <c r="N2364" s="1608"/>
    </row>
    <row r="2365" spans="8:8" ht="39.75" customHeight="1">
      <c r="A2365" s="1443"/>
      <c r="B2365" s="1503" t="s">
        <v>70</v>
      </c>
      <c r="C2365" s="1598"/>
      <c r="D2365" s="1599"/>
      <c r="E2365" s="1599"/>
      <c r="F2365" s="1609"/>
      <c r="G2365" s="1610"/>
      <c r="H2365" s="1611" t="s">
        <v>100</v>
      </c>
      <c r="I2365" s="1612" t="s">
        <v>62</v>
      </c>
      <c r="J2365" s="1613"/>
      <c r="K2365" s="1764">
        <f>IF($J2344="TC","Transferred",IF($J2344="Nso","NameSeparated",VLOOKUP($A2341,'Result Entry'!$B$9:$FW$108,153,0)))</f>
        <v>0.0</v>
      </c>
      <c r="L2365" s="1764"/>
      <c r="M2365" s="1764"/>
      <c r="N2365" s="1765"/>
    </row>
    <row r="2366" spans="8:8" ht="39.75" customHeight="1">
      <c r="A2366" s="1443"/>
      <c r="B2366" s="1503" t="s">
        <v>70</v>
      </c>
      <c r="C2366" s="1766" t="str">
        <f>'Result Entry'!$DU$3</f>
        <v>Foundation Of Information Tech.</v>
      </c>
      <c r="D2366" s="1767"/>
      <c r="E2366" s="1768"/>
      <c r="F2366" s="1769" t="str">
        <f>IF($J2344="TC",0,IF($J2344="Nso",0,VLOOKUP($A2341,'Result Entry'!$B$9:$GS$108,170,0)))</f>
        <v/>
      </c>
      <c r="G2366" s="1769"/>
      <c r="H2366" s="1770">
        <f>IF($J2344="TC",0,IF($J2344="Nso",0,VLOOKUP($A2341,'Result Entry'!$B$9:$GS$108,112,0)))</f>
        <v>0.0</v>
      </c>
      <c r="I2366" s="1621" t="s">
        <v>72</v>
      </c>
      <c r="J2366" s="1622"/>
      <c r="K2366" s="1771">
        <f>'Result Entry'!$T$2</f>
        <v>45041.0</v>
      </c>
      <c r="L2366" s="1772"/>
      <c r="M2366" s="1772"/>
      <c r="N2366" s="1773"/>
    </row>
    <row r="2367" spans="8:8" ht="39.75" customHeight="1">
      <c r="A2367" s="1443"/>
      <c r="B2367" s="1503" t="s">
        <v>70</v>
      </c>
      <c r="C2367" s="1774" t="str">
        <f>'Result Entry'!$EI$3</f>
        <v>G.I.A.I.-II</v>
      </c>
      <c r="D2367" s="1775"/>
      <c r="E2367" s="1776"/>
      <c r="F2367" s="1769" t="str">
        <f>IF($J2344="TC",0,IF($J2344="Nso",0,VLOOKUP($A2341,'Result Entry'!$B$9:$GS$108,174,0)))</f>
        <v/>
      </c>
      <c r="G2367" s="1769"/>
      <c r="H2367" s="1770">
        <f>IF($J2344="TC",0,IF($J2344="Nso",0,VLOOKUP($A2341,'Result Entry'!$B$9:$GS$108,124,0)))</f>
        <v>0.0</v>
      </c>
      <c r="I2367" s="1626"/>
      <c r="J2367" s="1627"/>
      <c r="K2367" s="1627"/>
      <c r="L2367" s="1627"/>
      <c r="M2367" s="1627"/>
      <c r="N2367" s="1628"/>
    </row>
    <row r="2368" spans="8:8" ht="39.75" customHeight="1">
      <c r="A2368" s="1443"/>
      <c r="B2368" s="1503" t="s">
        <v>70</v>
      </c>
      <c r="C2368" s="1774" t="str">
        <f>'Result Entry'!$EU$3</f>
        <v>SOC.SER.PLAN</v>
      </c>
      <c r="D2368" s="1775"/>
      <c r="E2368" s="1776"/>
      <c r="F2368" s="1769">
        <f>IF($J2344="TC",0,IF($J2344="Nso",0,VLOOKUP($A2341,'Result Entry'!$B$9:$HS$108,178,0)))</f>
        <v>0.0</v>
      </c>
      <c r="G2368" s="1769"/>
      <c r="H2368" s="1770">
        <f>IF($J2344="TC",0,IF($J2344="Nso",0,VLOOKUP($A2341,'Result Entry'!$B$9:$GS$108,136,0)))</f>
        <v>0.0</v>
      </c>
      <c r="I2368" s="1629" t="s">
        <v>175</v>
      </c>
      <c r="J2368" s="1630"/>
      <c r="K2368" s="1798"/>
      <c r="L2368" s="1799"/>
      <c r="M2368" s="1799"/>
      <c r="N2368" s="1800"/>
    </row>
    <row r="2369" spans="8:8" ht="39.75" customHeight="1">
      <c r="A2369" s="1443"/>
      <c r="B2369" s="1503" t="s">
        <v>70</v>
      </c>
      <c r="C2369" s="1774" t="str">
        <f>'Result Entry'!$FG$3</f>
        <v>Jeewan Kaushal</v>
      </c>
      <c r="D2369" s="1775"/>
      <c r="E2369" s="1776"/>
      <c r="F2369" s="1769" t="str">
        <f>IF($J2344="TC",0,IF($J2344="Nso",0,VLOOKUP($A2341,'Result Entry'!$B$9:$HS$108,182,0)))</f>
        <v/>
      </c>
      <c r="G2369" s="1769"/>
      <c r="H2369" s="1770">
        <f>IF($J2344="TC",0,IF($J2344="Nso",0,VLOOKUP($A2341,'Result Entry'!$B$9:$HS$108,136,0)))</f>
        <v>0.0</v>
      </c>
      <c r="I2369" s="1629" t="s">
        <v>149</v>
      </c>
      <c r="J2369" s="1630"/>
      <c r="K2369" s="1630"/>
      <c r="L2369" s="1630"/>
      <c r="M2369" s="1630"/>
      <c r="N2369" s="1634"/>
    </row>
    <row r="2370" spans="8:8" ht="39.75" customHeight="1">
      <c r="A2370" s="1443"/>
      <c r="B2370" s="1483" t="s">
        <v>70</v>
      </c>
      <c r="C2370" s="1777" t="s">
        <v>181</v>
      </c>
      <c r="D2370" s="1778"/>
      <c r="E2370" s="1779"/>
      <c r="F2370" s="1780" t="s">
        <v>182</v>
      </c>
      <c r="G2370" s="1781"/>
      <c r="H2370" s="1782" t="s">
        <v>31</v>
      </c>
      <c r="I2370" s="1629" t="s">
        <v>176</v>
      </c>
      <c r="J2370" s="1630"/>
      <c r="K2370" s="1630"/>
      <c r="L2370" s="1630"/>
      <c r="M2370" s="1630"/>
      <c r="N2370" s="1634"/>
    </row>
    <row r="2371" spans="8:8" ht="39.75" customHeight="1">
      <c r="A2371" s="1443"/>
      <c r="B2371" s="1483" t="s">
        <v>70</v>
      </c>
      <c r="C2371" s="1783"/>
      <c r="D2371" s="1784"/>
      <c r="E2371" s="1785"/>
      <c r="F2371" s="1786" t="s">
        <v>183</v>
      </c>
      <c r="G2371" s="1787"/>
      <c r="H2371" s="1788" t="s">
        <v>180</v>
      </c>
      <c r="I2371" s="1647" t="s">
        <v>68</v>
      </c>
      <c r="J2371" s="1648"/>
      <c r="K2371" s="1648"/>
      <c r="L2371" s="1648"/>
      <c r="M2371" s="1648"/>
      <c r="N2371" s="1649"/>
    </row>
    <row r="2372" spans="8:8" ht="39.75" customHeight="1">
      <c r="A2372" s="1443"/>
      <c r="B2372" s="1483" t="s">
        <v>70</v>
      </c>
      <c r="C2372" s="1783"/>
      <c r="D2372" s="1784"/>
      <c r="E2372" s="1785"/>
      <c r="F2372" s="1786" t="s">
        <v>186</v>
      </c>
      <c r="G2372" s="1787"/>
      <c r="H2372" s="1788" t="s">
        <v>63</v>
      </c>
      <c r="I2372" s="1650"/>
      <c r="J2372" s="1651"/>
      <c r="K2372" s="1651"/>
      <c r="L2372" s="1651"/>
      <c r="M2372" s="1651"/>
      <c r="N2372" s="1652"/>
    </row>
    <row r="2373" spans="8:8" ht="39.75" customHeight="1">
      <c r="A2373" s="1443"/>
      <c r="B2373" s="1483" t="s">
        <v>70</v>
      </c>
      <c r="C2373" s="1783"/>
      <c r="D2373" s="1784"/>
      <c r="E2373" s="1785"/>
      <c r="F2373" s="1786" t="s">
        <v>187</v>
      </c>
      <c r="G2373" s="1787"/>
      <c r="H2373" s="1788" t="s">
        <v>64</v>
      </c>
      <c r="I2373" s="1650"/>
      <c r="J2373" s="1651"/>
      <c r="K2373" s="1651"/>
      <c r="L2373" s="1651"/>
      <c r="M2373" s="1651"/>
      <c r="N2373" s="1652"/>
    </row>
    <row r="2374" spans="8:8" ht="39.75" customHeight="1">
      <c r="A2374" s="1443"/>
      <c r="B2374" s="1483" t="s">
        <v>70</v>
      </c>
      <c r="C2374" s="1783"/>
      <c r="D2374" s="1784"/>
      <c r="E2374" s="1785"/>
      <c r="F2374" s="1786" t="s">
        <v>184</v>
      </c>
      <c r="G2374" s="1787"/>
      <c r="H2374" s="1788" t="s">
        <v>66</v>
      </c>
      <c r="I2374" s="1653" t="s">
        <v>81</v>
      </c>
      <c r="J2374" s="1654"/>
      <c r="K2374" s="1654"/>
      <c r="L2374" s="1654"/>
      <c r="M2374" s="1654"/>
      <c r="N2374" s="1655"/>
    </row>
    <row r="2375" spans="8:8" ht="39.75" customHeight="1">
      <c r="A2375" s="1443"/>
      <c r="B2375" s="1656" t="s">
        <v>70</v>
      </c>
      <c r="C2375" s="1789"/>
      <c r="D2375" s="1790"/>
      <c r="E2375" s="1791"/>
      <c r="F2375" s="1792" t="s">
        <v>185</v>
      </c>
      <c r="G2375" s="1793"/>
      <c r="H2375" s="1794" t="s">
        <v>65</v>
      </c>
      <c r="I2375" s="1663"/>
      <c r="J2375" s="1664"/>
      <c r="K2375" s="1664"/>
      <c r="L2375" s="1664"/>
      <c r="M2375" s="1664"/>
      <c r="N2375" s="1665"/>
    </row>
    <row r="2376" spans="8:8" s="927" ht="123.75" customFormat="1" customHeight="1">
      <c r="A2376" s="1439"/>
      <c r="B2376" s="1795"/>
      <c r="C2376" s="1796"/>
      <c r="D2376" s="1796"/>
      <c r="E2376" s="1796"/>
      <c r="F2376" s="1796"/>
      <c r="G2376" s="1796"/>
      <c r="H2376" s="1796"/>
      <c r="I2376" s="1796"/>
      <c r="J2376" s="1796"/>
      <c r="K2376" s="1796"/>
      <c r="L2376" s="1796"/>
      <c r="M2376" s="1796"/>
      <c r="N2376" s="1796"/>
    </row>
    <row r="2377" spans="8:8" ht="24.75" customHeight="1">
      <c r="A2377" s="1441">
        <f>A2341+1</f>
        <v>67.0</v>
      </c>
      <c r="B2377" s="1442" t="s">
        <v>51</v>
      </c>
      <c r="C2377" s="1442"/>
      <c r="D2377" s="1442"/>
      <c r="E2377" s="1442"/>
      <c r="F2377" s="1442"/>
      <c r="G2377" s="1442"/>
      <c r="H2377" s="1442"/>
      <c r="I2377" s="1442"/>
      <c r="J2377" s="1442"/>
      <c r="K2377" s="1442"/>
      <c r="L2377" s="1442"/>
      <c r="M2377" s="1442"/>
      <c r="N2377" s="1442"/>
    </row>
    <row r="2378" spans="8:8" ht="62.25" customHeight="1">
      <c r="A2378" s="1443"/>
      <c r="B2378" s="1444"/>
      <c r="C2378" s="1445"/>
      <c r="D2378" s="1671" t="str">
        <f>Master!$E$8</f>
        <v>Govt. Sr. Secondary School </v>
      </c>
      <c r="E2378" s="1672"/>
      <c r="F2378" s="1672"/>
      <c r="G2378" s="1672"/>
      <c r="H2378" s="1672"/>
      <c r="I2378" s="1672"/>
      <c r="J2378" s="1672"/>
      <c r="K2378" s="1672"/>
      <c r="L2378" s="1672"/>
      <c r="M2378" s="1672"/>
      <c r="N2378" s="1673"/>
    </row>
    <row r="2379" spans="8:8" ht="33.0" customHeight="1">
      <c r="A2379" s="1443"/>
      <c r="B2379" s="1449"/>
      <c r="C2379" s="1450"/>
      <c r="D2379" s="1451" t="str">
        <f>Master!$E$11</f>
        <v>P.S.-Bapini (Jodhpur)</v>
      </c>
      <c r="E2379" s="1452"/>
      <c r="F2379" s="1452"/>
      <c r="G2379" s="1452"/>
      <c r="H2379" s="1452"/>
      <c r="I2379" s="1452"/>
      <c r="J2379" s="1452"/>
      <c r="K2379" s="1452"/>
      <c r="L2379" s="1452"/>
      <c r="M2379" s="1452"/>
      <c r="N2379" s="1453"/>
    </row>
    <row r="2380" spans="8:8" ht="30.0" customHeight="1">
      <c r="A2380" s="1443"/>
      <c r="B2380" s="1454"/>
      <c r="C2380" s="1455" t="s">
        <v>151</v>
      </c>
      <c r="D2380" s="1456"/>
      <c r="E2380" s="1456"/>
      <c r="F2380" s="1456"/>
      <c r="G2380" s="1457"/>
      <c r="H2380" s="1458" t="s">
        <v>128</v>
      </c>
      <c r="I2380" s="1458"/>
      <c r="J2380" s="1674">
        <f>VLOOKUP(A2377,'Result Entry'!$B$6:$K$108,6,0)</f>
        <v>0.0</v>
      </c>
      <c r="K2380" s="1460" t="s">
        <v>69</v>
      </c>
      <c r="L2380" s="1461"/>
      <c r="M2380" s="1462">
        <f>Master!$E$14</f>
        <v>8.151106901E9</v>
      </c>
      <c r="N2380" s="1463"/>
    </row>
    <row r="2381" spans="8:8" ht="30.0" customHeight="1">
      <c r="A2381" s="1443"/>
      <c r="B2381" s="1464"/>
      <c r="C2381" s="1465"/>
      <c r="D2381" s="1466"/>
      <c r="E2381" s="1466"/>
      <c r="F2381" s="1466"/>
      <c r="G2381" s="1467"/>
      <c r="H2381" s="1468"/>
      <c r="I2381" s="1468"/>
      <c r="J2381" s="1675"/>
      <c r="K2381" s="1470" t="s">
        <v>67</v>
      </c>
      <c r="L2381" s="1471"/>
      <c r="M2381" s="1472"/>
      <c r="N2381" s="1473"/>
      <c r="O2381" s="23" t="s">
        <v>157</v>
      </c>
    </row>
    <row r="2382" spans="8:8" ht="30.0" customHeight="1">
      <c r="A2382" s="1443"/>
      <c r="B2382" s="1464"/>
      <c r="C2382" s="1474"/>
      <c r="D2382" s="1475"/>
      <c r="E2382" s="1475"/>
      <c r="F2382" s="1475"/>
      <c r="G2382" s="1476"/>
      <c r="H2382" s="1477"/>
      <c r="I2382" s="1477"/>
      <c r="J2382" s="1676"/>
      <c r="K2382" s="1479" t="s">
        <v>52</v>
      </c>
      <c r="L2382" s="1480"/>
      <c r="M2382" s="1481" t="str">
        <f>Master!$E$6</f>
        <v>2022-23</v>
      </c>
      <c r="N2382" s="1482"/>
    </row>
    <row r="2383" spans="8:8" ht="39.75" customHeight="1">
      <c r="A2383" s="1443"/>
      <c r="B2383" s="1483" t="s">
        <v>70</v>
      </c>
      <c r="C2383" s="1677" t="s">
        <v>21</v>
      </c>
      <c r="D2383" s="1678"/>
      <c r="E2383" s="1678"/>
      <c r="F2383" s="1679"/>
      <c r="G2383" s="1680" t="s">
        <v>150</v>
      </c>
      <c r="H2383" s="1681">
        <f>VLOOKUP($A2377,'Result Entry'!$B$9:$FW$108,4,0)</f>
        <v>0.0</v>
      </c>
      <c r="I2383" s="1681"/>
      <c r="J2383" s="1681"/>
      <c r="K2383" s="1681"/>
      <c r="L2383" s="1681"/>
      <c r="M2383" s="1681"/>
      <c r="N2383" s="1682"/>
    </row>
    <row r="2384" spans="8:8" ht="39.75" customHeight="1">
      <c r="A2384" s="1443"/>
      <c r="B2384" s="1483" t="s">
        <v>70</v>
      </c>
      <c r="C2384" s="1683" t="s">
        <v>23</v>
      </c>
      <c r="D2384" s="1684"/>
      <c r="E2384" s="1684"/>
      <c r="F2384" s="1685"/>
      <c r="G2384" s="1686" t="s">
        <v>150</v>
      </c>
      <c r="H2384" s="1687">
        <f>VLOOKUP($A2377,'Result Entry'!$B$9:$FW$108,7,0)</f>
        <v>0.0</v>
      </c>
      <c r="I2384" s="1687"/>
      <c r="J2384" s="1687"/>
      <c r="K2384" s="1687"/>
      <c r="L2384" s="1687"/>
      <c r="M2384" s="1687"/>
      <c r="N2384" s="1688"/>
    </row>
    <row r="2385" spans="8:8" ht="39.75" customHeight="1">
      <c r="A2385" s="1443"/>
      <c r="B2385" s="1483" t="s">
        <v>70</v>
      </c>
      <c r="C2385" s="1683" t="s">
        <v>24</v>
      </c>
      <c r="D2385" s="1684"/>
      <c r="E2385" s="1684"/>
      <c r="F2385" s="1685"/>
      <c r="G2385" s="1686" t="s">
        <v>150</v>
      </c>
      <c r="H2385" s="1687">
        <f>VLOOKUP($A2377,'Result Entry'!$B$9:$FW$108,8,0)</f>
        <v>0.0</v>
      </c>
      <c r="I2385" s="1687"/>
      <c r="J2385" s="1687"/>
      <c r="K2385" s="1687"/>
      <c r="L2385" s="1687"/>
      <c r="M2385" s="1687"/>
      <c r="N2385" s="1688"/>
    </row>
    <row r="2386" spans="8:8" ht="39.75" customHeight="1">
      <c r="A2386" s="1443"/>
      <c r="B2386" s="1483" t="s">
        <v>70</v>
      </c>
      <c r="C2386" s="1683" t="s">
        <v>53</v>
      </c>
      <c r="D2386" s="1684"/>
      <c r="E2386" s="1684"/>
      <c r="F2386" s="1685"/>
      <c r="G2386" s="1686" t="s">
        <v>150</v>
      </c>
      <c r="H2386" s="1687">
        <f>VLOOKUP($A2377,'Result Entry'!$B$9:$FW$108,9,0)</f>
        <v>0.0</v>
      </c>
      <c r="I2386" s="1687"/>
      <c r="J2386" s="1687"/>
      <c r="K2386" s="1687"/>
      <c r="L2386" s="1687"/>
      <c r="M2386" s="1687"/>
      <c r="N2386" s="1688"/>
    </row>
    <row r="2387" spans="8:8" ht="39.75" customHeight="1">
      <c r="A2387" s="1443"/>
      <c r="B2387" s="1483" t="s">
        <v>70</v>
      </c>
      <c r="C2387" s="1683" t="s">
        <v>54</v>
      </c>
      <c r="D2387" s="1684"/>
      <c r="E2387" s="1684"/>
      <c r="F2387" s="1685"/>
      <c r="G2387" s="1686" t="s">
        <v>150</v>
      </c>
      <c r="H2387" s="1689" t="str">
        <f>CONCATENATE('Result Entry'!$G$4,'Result Entry'!$J$4)</f>
        <v>11(A)</v>
      </c>
      <c r="I2387" s="1687"/>
      <c r="J2387" s="1687"/>
      <c r="K2387" s="1687"/>
      <c r="L2387" s="1687"/>
      <c r="M2387" s="1687"/>
      <c r="N2387" s="1688"/>
    </row>
    <row r="2388" spans="8:8" ht="39.75" customHeight="1">
      <c r="A2388" s="1443"/>
      <c r="B2388" s="1483" t="s">
        <v>70</v>
      </c>
      <c r="C2388" s="1690" t="s">
        <v>26</v>
      </c>
      <c r="D2388" s="1691"/>
      <c r="E2388" s="1691"/>
      <c r="F2388" s="1692"/>
      <c r="G2388" s="1693" t="s">
        <v>150</v>
      </c>
      <c r="H2388" s="1694">
        <f>VLOOKUP($A2377,'Result Entry'!$B$9:$FW$108,10,0)</f>
        <v>0.0</v>
      </c>
      <c r="I2388" s="1694"/>
      <c r="J2388" s="1694"/>
      <c r="K2388" s="1694"/>
      <c r="L2388" s="1694"/>
      <c r="M2388" s="1694"/>
      <c r="N2388" s="1695"/>
    </row>
    <row r="2389" spans="8:8" ht="30.0" customHeight="1">
      <c r="A2389" s="1443"/>
      <c r="B2389" s="1503" t="s">
        <v>70</v>
      </c>
      <c r="C2389" s="1696" t="s">
        <v>168</v>
      </c>
      <c r="D2389" s="1697"/>
      <c r="E2389" s="1698" t="s">
        <v>73</v>
      </c>
      <c r="F2389" s="1699" t="s">
        <v>74</v>
      </c>
      <c r="G2389" s="1700" t="s">
        <v>169</v>
      </c>
      <c r="H2389" s="1701" t="s">
        <v>56</v>
      </c>
      <c r="I2389" s="1702"/>
      <c r="J2389" s="1703" t="s">
        <v>85</v>
      </c>
      <c r="K2389" s="1704"/>
      <c r="L2389" s="1705" t="s">
        <v>170</v>
      </c>
      <c r="M2389" s="1706" t="s">
        <v>77</v>
      </c>
      <c r="N2389" s="1707" t="s">
        <v>99</v>
      </c>
    </row>
    <row r="2390" spans="8:8" ht="30.0" customHeight="1">
      <c r="A2390" s="1443"/>
      <c r="B2390" s="1503"/>
      <c r="C2390" s="1708"/>
      <c r="D2390" s="1709"/>
      <c r="E2390" s="1710"/>
      <c r="F2390" s="1711"/>
      <c r="G2390" s="1712"/>
      <c r="H2390" s="1713"/>
      <c r="I2390" s="1714"/>
      <c r="J2390" s="1715"/>
      <c r="K2390" s="1716"/>
      <c r="L2390" s="1717"/>
      <c r="M2390" s="1718"/>
      <c r="N2390" s="1719"/>
    </row>
    <row r="2391" spans="8:8" ht="39.75" customHeight="1">
      <c r="A2391" s="1443"/>
      <c r="B2391" s="1503" t="s">
        <v>70</v>
      </c>
      <c r="C2391" s="1528" t="s">
        <v>57</v>
      </c>
      <c r="D2391" s="1529"/>
      <c r="E2391" s="1720">
        <f>'Result Entry'!$L$7</f>
        <v>10.0</v>
      </c>
      <c r="F2391" s="1721">
        <f>'Result Entry'!$M$7</f>
        <v>10.0</v>
      </c>
      <c r="G2391" s="1722">
        <f t="shared" si="198" ref="G2391:G2396">SUM(E2391:F2391)</f>
        <v>20.0</v>
      </c>
      <c r="H2391" s="1723">
        <f>'Result Entry'!$AU$7</f>
        <v>70.0</v>
      </c>
      <c r="I2391" s="1724"/>
      <c r="J2391" s="1725">
        <f>'Result Entry'!$AY$7</f>
        <v>100.0</v>
      </c>
      <c r="K2391" s="1724"/>
      <c r="L2391" s="1722">
        <f t="shared" si="199" ref="L2391:L2396">SUM(H2391,J2391)</f>
        <v>170.0</v>
      </c>
      <c r="M2391" s="1726">
        <f t="shared" si="200" ref="M2391:M2396">SUM(G2391,L2391)</f>
        <v>190.0</v>
      </c>
      <c r="N2391" s="1727"/>
    </row>
    <row r="2392" spans="8:8" s="1538" ht="54.0" customFormat="1" customHeight="1">
      <c r="A2392" s="1443"/>
      <c r="B2392" s="1539" t="s">
        <v>70</v>
      </c>
      <c r="C2392" s="1540" t="str">
        <f>'Result Entry'!$L$3</f>
        <v>HINDI Comp.</v>
      </c>
      <c r="D2392" s="1541"/>
      <c r="E2392" s="1728">
        <f>IF($J2380="TC",0,IF($J2380="Nso",0,VLOOKUP($A2377,'Result Entry'!$B$9:$FW$108,11,0)))</f>
        <v>0.0</v>
      </c>
      <c r="F2392" s="1729">
        <f>IF($J2380="TC",0,IF($J2380="Nso",0,VLOOKUP($A2377,'Result Entry'!$B$9:$FW$108,12,0)))</f>
        <v>0.0</v>
      </c>
      <c r="G2392" s="1730">
        <f t="shared" si="198"/>
        <v>0.0</v>
      </c>
      <c r="H2392" s="1677">
        <f>IF($J2380="TC",0,IF($J2380="Nso",0,VLOOKUP($A2377,'Result Entry'!$B$9:$FW$108,16,0)))</f>
        <v>0.0</v>
      </c>
      <c r="I2392" s="1731"/>
      <c r="J2392" s="1732">
        <f>IF($J2380="TC",0,IF($J2380="Nso",0,VLOOKUP($A2377,'Result Entry'!$B$9:$FW$108,19,0)))</f>
        <v>0.0</v>
      </c>
      <c r="K2392" s="1731"/>
      <c r="L2392" s="1733">
        <f t="shared" si="199"/>
        <v>0.0</v>
      </c>
      <c r="M2392" s="1734">
        <f t="shared" si="200"/>
        <v>0.0</v>
      </c>
      <c r="N2392" s="1735" t="str">
        <f>IF($J2380="TC",0,IF($J2380="Nso",0,VLOOKUP($A2377,'Result Entry'!$B$9:$FW$108,24,0)))</f>
        <v/>
      </c>
    </row>
    <row r="2393" spans="8:8" s="1538" ht="54.0" customFormat="1" customHeight="1">
      <c r="A2393" s="1443"/>
      <c r="B2393" s="1539" t="s">
        <v>70</v>
      </c>
      <c r="C2393" s="1551" t="str">
        <f>'Result Entry'!$Z$3</f>
        <v>ENGLISH Comp.</v>
      </c>
      <c r="D2393" s="1552"/>
      <c r="E2393" s="1728">
        <f>IF($J2380="TC",0,IF($J2380="Nso",0,VLOOKUP($A2377,'Result Entry'!$B$9:$FW$108,25,0)))</f>
        <v>0.0</v>
      </c>
      <c r="F2393" s="1729">
        <f>IF($J2380="TC",0,IF($J2380="Nso",0,VLOOKUP($A2377,'Result Entry'!$B$9:$FW$108,26,0)))</f>
        <v>0.0</v>
      </c>
      <c r="G2393" s="1736">
        <f t="shared" si="198"/>
        <v>0.0</v>
      </c>
      <c r="H2393" s="1683">
        <f>IF($J2380="TC",0,IF($J2380="Nso",0,VLOOKUP($A2377,'Result Entry'!$B$9:$FW$108,30,0)))</f>
        <v>0.0</v>
      </c>
      <c r="I2393" s="1737"/>
      <c r="J2393" s="1738">
        <f>IF($J2380="TC",0,IF($J2380="Nso",0,VLOOKUP($A2377,'Result Entry'!$B$9:$FW$108,33,0)))</f>
        <v>0.0</v>
      </c>
      <c r="K2393" s="1737"/>
      <c r="L2393" s="1733">
        <f t="shared" si="199"/>
        <v>0.0</v>
      </c>
      <c r="M2393" s="1734">
        <f t="shared" si="200"/>
        <v>0.0</v>
      </c>
      <c r="N2393" s="1735" t="str">
        <f>IF($J2380="TC",0,IF($J2380="Nso",0,VLOOKUP($A2377,'Result Entry'!$B$9:$FW$108,38,0)))</f>
        <v/>
      </c>
    </row>
    <row r="2394" spans="8:8" s="1538" ht="54.0" customFormat="1" customHeight="1">
      <c r="A2394" s="1443"/>
      <c r="B2394" s="1539" t="s">
        <v>70</v>
      </c>
      <c r="C2394" s="1551" t="str">
        <f>'Result Entry'!$AO$3</f>
        <v>PHYSICS</v>
      </c>
      <c r="D2394" s="1552"/>
      <c r="E2394" s="1728">
        <f>IF($J2380="TC",0,IF($J2380="Nso",0,VLOOKUP($A2377,'Result Entry'!$B$9:$FW$108,39,0)))</f>
        <v>0.0</v>
      </c>
      <c r="F2394" s="1729">
        <f>IF($J2380="TC",0,IF($J2380="Nso",0,VLOOKUP($A2377,'Result Entry'!$B$9:$FW$108,40,0)))</f>
        <v>0.0</v>
      </c>
      <c r="G2394" s="1736">
        <f t="shared" si="198"/>
        <v>0.0</v>
      </c>
      <c r="H2394" s="1683">
        <f>IF($J2380="TC",0,IF($J2380="Nso",0,VLOOKUP($A2377,'Result Entry'!$B$9:$FW$108,45,0)))</f>
        <v>0.0</v>
      </c>
      <c r="I2394" s="1737"/>
      <c r="J2394" s="1738">
        <f>IF($J2380="TC",0,IF($J2380="Nso",0,VLOOKUP($A2377,'Result Entry'!$B$9:$FW$108,49,0)))</f>
        <v>0.0</v>
      </c>
      <c r="K2394" s="1737"/>
      <c r="L2394" s="1733">
        <f t="shared" si="199"/>
        <v>0.0</v>
      </c>
      <c r="M2394" s="1734">
        <f t="shared" si="200"/>
        <v>0.0</v>
      </c>
      <c r="N2394" s="1735" t="str">
        <f>IF($J2380="TC",0,IF($J2380="Nso",0,VLOOKUP($A2377,'Result Entry'!$B$9:$FW$108,54,0)))</f>
        <v/>
      </c>
    </row>
    <row r="2395" spans="8:8" s="1538" ht="54.0" customFormat="1" customHeight="1">
      <c r="A2395" s="1443"/>
      <c r="B2395" s="1539" t="s">
        <v>70</v>
      </c>
      <c r="C2395" s="1551" t="str">
        <f>'Result Entry'!$BF$3</f>
        <v>CHEMISTRY</v>
      </c>
      <c r="D2395" s="1552"/>
      <c r="E2395" s="1728" t="str">
        <f>IF($J2380="TC",0,IF($J2380="Nso",0,VLOOKUP($A2377,'Result Entry'!$B$9:$FW$108,55,0)))</f>
        <v/>
      </c>
      <c r="F2395" s="1729">
        <f>IF($J2380="TC",0,IF($J2380="Nso",0,VLOOKUP($A2377,'Result Entry'!$B$9:$FW$108,56,0)))</f>
        <v>0.0</v>
      </c>
      <c r="G2395" s="1736">
        <f t="shared" si="198"/>
        <v>0.0</v>
      </c>
      <c r="H2395" s="1683">
        <f>IF($J2380="TC",0,IF($J2380="Nso",0,VLOOKUP($A2377,'Result Entry'!$B$9:$FW$108,61,0)))</f>
        <v>0.0</v>
      </c>
      <c r="I2395" s="1737"/>
      <c r="J2395" s="1738">
        <f>IF($J2380="TC",0,IF($J2380="Nso",0,VLOOKUP($A2377,'Result Entry'!$B$9:$FW$108,65,0)))</f>
        <v>0.0</v>
      </c>
      <c r="K2395" s="1737"/>
      <c r="L2395" s="1733">
        <f t="shared" si="199"/>
        <v>0.0</v>
      </c>
      <c r="M2395" s="1734">
        <f t="shared" si="200"/>
        <v>0.0</v>
      </c>
      <c r="N2395" s="1735" t="str">
        <f>IF($J2380="TC",0,IF($J2380="Nso",0,VLOOKUP($A2377,'Result Entry'!$B$9:$FW$108,70,0)))</f>
        <v/>
      </c>
    </row>
    <row r="2396" spans="8:8" s="1538" ht="54.0" customFormat="1" customHeight="1">
      <c r="A2396" s="1443"/>
      <c r="B2396" s="1539" t="s">
        <v>70</v>
      </c>
      <c r="C2396" s="1551" t="str">
        <f>'Result Entry'!$BW$3</f>
        <v>BIOLOGY</v>
      </c>
      <c r="D2396" s="1552"/>
      <c r="E2396" s="1739" t="str">
        <f>IF($J2380="TC",0,IF($J2380="Nso",0,VLOOKUP($A2377,'Result Entry'!$B$9:$FW$108,71,0)))</f>
        <v/>
      </c>
      <c r="F2396" s="1740" t="str">
        <f>IF($J2380="TC",0,IF($J2380="Nso",0,VLOOKUP($A2377,'Result Entry'!$B$9:$FW$108,72,0)))</f>
        <v/>
      </c>
      <c r="G2396" s="1741">
        <f t="shared" si="198"/>
        <v>0.0</v>
      </c>
      <c r="H2396" s="1742">
        <f>IF($J2380="TC",0,IF($J2380="Nso",0,VLOOKUP($A2377,'Result Entry'!$B$9:$FW$108,77,0)))</f>
        <v>0.0</v>
      </c>
      <c r="I2396" s="1743"/>
      <c r="J2396" s="1744">
        <f>IF($J2380="TC",0,IF($J2380="Nso",0,VLOOKUP($A2377,'Result Entry'!$B$9:$FW$108,81,0)))</f>
        <v>0.0</v>
      </c>
      <c r="K2396" s="1743"/>
      <c r="L2396" s="1745">
        <f t="shared" si="199"/>
        <v>0.0</v>
      </c>
      <c r="M2396" s="1746">
        <f t="shared" si="200"/>
        <v>0.0</v>
      </c>
      <c r="N2396" s="1735">
        <f>IF($J2380="TC",0,IF($J2380="Nso",0,VLOOKUP($A2377,'Result Entry'!$B$9:$FW$108,86,0)))</f>
        <v>0.0</v>
      </c>
    </row>
    <row r="2397" spans="8:8" ht="39.75" customHeight="1">
      <c r="A2397" s="1443"/>
      <c r="B2397" s="1503" t="s">
        <v>70</v>
      </c>
      <c r="C2397" s="1565" t="s">
        <v>78</v>
      </c>
      <c r="D2397" s="1566"/>
      <c r="E2397" s="1567"/>
      <c r="F2397" s="1747" t="s">
        <v>79</v>
      </c>
      <c r="G2397" s="1748"/>
      <c r="H2397" s="1747" t="s">
        <v>80</v>
      </c>
      <c r="I2397" s="1749"/>
      <c r="J2397" s="1750" t="s">
        <v>42</v>
      </c>
      <c r="K2397" s="1797" t="s">
        <v>92</v>
      </c>
      <c r="L2397" s="1752" t="s">
        <v>40</v>
      </c>
      <c r="M2397" s="1753"/>
      <c r="N2397" s="1754" t="s">
        <v>44</v>
      </c>
    </row>
    <row r="2398" spans="8:8" ht="39.75" customHeight="1">
      <c r="A2398" s="1443"/>
      <c r="B2398" s="1503" t="s">
        <v>70</v>
      </c>
      <c r="C2398" s="1577"/>
      <c r="D2398" s="1578"/>
      <c r="E2398" s="1579"/>
      <c r="F2398" s="1755">
        <f>IF($J2380="TC",0,IF($J2380="Nso",0,VLOOKUP($A2377,'Result Entry'!$B$9:$FW$108,146,0)))</f>
        <v>0.0</v>
      </c>
      <c r="G2398" s="1756"/>
      <c r="H2398" s="1757">
        <f>IF($J2380="TC",0,IF($J2380="Nso",0,VLOOKUP($A2377,'Result Entry'!$B$9:$FW$108,147,0)))</f>
        <v>0.0</v>
      </c>
      <c r="I2398" s="1758"/>
      <c r="J2398" s="1584">
        <f>IF($J2380="TC",0,IF($J2380="Nso",0,VLOOKUP($A2377,'Result Entry'!$B$9:$FW$108,148,0)))</f>
        <v>0.0</v>
      </c>
      <c r="K2398" s="1759" t="str">
        <f>IF($J2380="TC",0,IF($J2380="Nso",0,VLOOKUP($A2377,'Result Entry'!$B$9:$FW$108,149,0)))</f>
        <v/>
      </c>
      <c r="L2398" s="1586">
        <f>IF($J2380="TC",0,IF($J2380="Nso",0,VLOOKUP($A2377,'Result Entry'!$B$9:$FW$108,150,0)))</f>
        <v>0.0</v>
      </c>
      <c r="M2398" s="1587"/>
      <c r="N2398" s="1588">
        <f>IF($J2380="TC",0,IF($J2380="Nso",0,VLOOKUP($A2377,'Result Entry'!$B$9:$FW$108,152,0)))</f>
        <v>0.0</v>
      </c>
    </row>
    <row r="2399" spans="8:8" ht="39.75" customHeight="1">
      <c r="A2399" s="1443"/>
      <c r="B2399" s="1503" t="s">
        <v>70</v>
      </c>
      <c r="C2399" s="1589" t="s">
        <v>59</v>
      </c>
      <c r="D2399" s="1590"/>
      <c r="E2399" s="1590"/>
      <c r="F2399" s="1590"/>
      <c r="G2399" s="1590"/>
      <c r="H2399" s="1591"/>
      <c r="I2399" s="1592" t="s">
        <v>60</v>
      </c>
      <c r="J2399" s="1593"/>
      <c r="K2399" s="1760">
        <f>VLOOKUP($A2377,'Result Entry'!$B$9:$FW$108,143,0)</f>
        <v>0.0</v>
      </c>
      <c r="L2399" s="1761"/>
      <c r="M2399" s="1596" t="s">
        <v>38</v>
      </c>
      <c r="N2399" s="1597"/>
    </row>
    <row r="2400" spans="8:8" ht="39.75" customHeight="1">
      <c r="A2400" s="1443"/>
      <c r="B2400" s="1503" t="s">
        <v>70</v>
      </c>
      <c r="C2400" s="1598" t="s">
        <v>55</v>
      </c>
      <c r="D2400" s="1599"/>
      <c r="E2400" s="1599"/>
      <c r="F2400" s="1600" t="s">
        <v>158</v>
      </c>
      <c r="G2400" s="1601"/>
      <c r="H2400" s="1602" t="s">
        <v>48</v>
      </c>
      <c r="I2400" s="1603" t="s">
        <v>61</v>
      </c>
      <c r="J2400" s="1604"/>
      <c r="K2400" s="1762">
        <f>VLOOKUP($A2377,'Result Entry'!$B$9:$FW$108,144,0)</f>
        <v>0.0</v>
      </c>
      <c r="L2400" s="1763"/>
      <c r="M2400" s="1607">
        <f>VLOOKUP($A2377,'Result Entry'!$B$9:$FW$108,145,0)</f>
        <v>0.0</v>
      </c>
      <c r="N2400" s="1608"/>
    </row>
    <row r="2401" spans="8:8" ht="39.75" customHeight="1">
      <c r="A2401" s="1443"/>
      <c r="B2401" s="1503" t="s">
        <v>70</v>
      </c>
      <c r="C2401" s="1598"/>
      <c r="D2401" s="1599"/>
      <c r="E2401" s="1599"/>
      <c r="F2401" s="1609"/>
      <c r="G2401" s="1610"/>
      <c r="H2401" s="1611" t="s">
        <v>100</v>
      </c>
      <c r="I2401" s="1612" t="s">
        <v>62</v>
      </c>
      <c r="J2401" s="1613"/>
      <c r="K2401" s="1764">
        <f>IF($J2380="TC","Transferred",IF($J2380="Nso","NameSeparated",VLOOKUP($A2377,'Result Entry'!$B$9:$FW$108,153,0)))</f>
        <v>0.0</v>
      </c>
      <c r="L2401" s="1764"/>
      <c r="M2401" s="1764"/>
      <c r="N2401" s="1765"/>
    </row>
    <row r="2402" spans="8:8" ht="39.75" customHeight="1">
      <c r="A2402" s="1443"/>
      <c r="B2402" s="1503" t="s">
        <v>70</v>
      </c>
      <c r="C2402" s="1766" t="str">
        <f>'Result Entry'!$DU$3</f>
        <v>Foundation Of Information Tech.</v>
      </c>
      <c r="D2402" s="1767"/>
      <c r="E2402" s="1768"/>
      <c r="F2402" s="1769" t="str">
        <f>IF($J2380="TC",0,IF($J2380="Nso",0,VLOOKUP($A2377,'Result Entry'!$B$9:$GS$108,170,0)))</f>
        <v/>
      </c>
      <c r="G2402" s="1769"/>
      <c r="H2402" s="1770">
        <f>IF($J2380="TC",0,IF($J2380="Nso",0,VLOOKUP($A2377,'Result Entry'!$B$9:$GS$108,112,0)))</f>
        <v>0.0</v>
      </c>
      <c r="I2402" s="1621" t="s">
        <v>72</v>
      </c>
      <c r="J2402" s="1622"/>
      <c r="K2402" s="1771">
        <f>'Result Entry'!$T$2</f>
        <v>45041.0</v>
      </c>
      <c r="L2402" s="1772"/>
      <c r="M2402" s="1772"/>
      <c r="N2402" s="1773"/>
    </row>
    <row r="2403" spans="8:8" ht="39.75" customHeight="1">
      <c r="A2403" s="1443"/>
      <c r="B2403" s="1503" t="s">
        <v>70</v>
      </c>
      <c r="C2403" s="1774" t="str">
        <f>'Result Entry'!$EI$3</f>
        <v>G.I.A.I.-II</v>
      </c>
      <c r="D2403" s="1775"/>
      <c r="E2403" s="1776"/>
      <c r="F2403" s="1769" t="str">
        <f>IF($J2380="TC",0,IF($J2380="Nso",0,VLOOKUP($A2377,'Result Entry'!$B$9:$GS$108,174,0)))</f>
        <v/>
      </c>
      <c r="G2403" s="1769"/>
      <c r="H2403" s="1770">
        <f>IF($J2380="TC",0,IF($J2380="Nso",0,VLOOKUP($A2377,'Result Entry'!$B$9:$GS$108,124,0)))</f>
        <v>0.0</v>
      </c>
      <c r="I2403" s="1626"/>
      <c r="J2403" s="1627"/>
      <c r="K2403" s="1627"/>
      <c r="L2403" s="1627"/>
      <c r="M2403" s="1627"/>
      <c r="N2403" s="1628"/>
    </row>
    <row r="2404" spans="8:8" ht="39.75" customHeight="1">
      <c r="A2404" s="1443"/>
      <c r="B2404" s="1503" t="s">
        <v>70</v>
      </c>
      <c r="C2404" s="1774" t="str">
        <f>'Result Entry'!$EU$3</f>
        <v>SOC.SER.PLAN</v>
      </c>
      <c r="D2404" s="1775"/>
      <c r="E2404" s="1776"/>
      <c r="F2404" s="1769">
        <f>IF($J2380="TC",0,IF($J2380="Nso",0,VLOOKUP($A2377,'Result Entry'!$B$9:$HS$108,178,0)))</f>
        <v>0.0</v>
      </c>
      <c r="G2404" s="1769"/>
      <c r="H2404" s="1770">
        <f>IF($J2380="TC",0,IF($J2380="Nso",0,VLOOKUP($A2377,'Result Entry'!$B$9:$GS$108,136,0)))</f>
        <v>0.0</v>
      </c>
      <c r="I2404" s="1629" t="s">
        <v>175</v>
      </c>
      <c r="J2404" s="1630"/>
      <c r="K2404" s="1798"/>
      <c r="L2404" s="1799"/>
      <c r="M2404" s="1799"/>
      <c r="N2404" s="1800"/>
    </row>
    <row r="2405" spans="8:8" ht="39.75" customHeight="1">
      <c r="A2405" s="1443"/>
      <c r="B2405" s="1503" t="s">
        <v>70</v>
      </c>
      <c r="C2405" s="1774" t="str">
        <f>'Result Entry'!$FG$3</f>
        <v>Jeewan Kaushal</v>
      </c>
      <c r="D2405" s="1775"/>
      <c r="E2405" s="1776"/>
      <c r="F2405" s="1769" t="str">
        <f>IF($J2380="TC",0,IF($J2380="Nso",0,VLOOKUP($A2377,'Result Entry'!$B$9:$HS$108,182,0)))</f>
        <v/>
      </c>
      <c r="G2405" s="1769"/>
      <c r="H2405" s="1770">
        <f>IF($J2380="TC",0,IF($J2380="Nso",0,VLOOKUP($A2377,'Result Entry'!$B$9:$HS$108,136,0)))</f>
        <v>0.0</v>
      </c>
      <c r="I2405" s="1629" t="s">
        <v>149</v>
      </c>
      <c r="J2405" s="1630"/>
      <c r="K2405" s="1630"/>
      <c r="L2405" s="1630"/>
      <c r="M2405" s="1630"/>
      <c r="N2405" s="1634"/>
    </row>
    <row r="2406" spans="8:8" ht="39.75" customHeight="1">
      <c r="A2406" s="1443"/>
      <c r="B2406" s="1483" t="s">
        <v>70</v>
      </c>
      <c r="C2406" s="1777" t="s">
        <v>181</v>
      </c>
      <c r="D2406" s="1778"/>
      <c r="E2406" s="1779"/>
      <c r="F2406" s="1780" t="s">
        <v>182</v>
      </c>
      <c r="G2406" s="1781"/>
      <c r="H2406" s="1782" t="s">
        <v>31</v>
      </c>
      <c r="I2406" s="1629" t="s">
        <v>176</v>
      </c>
      <c r="J2406" s="1630"/>
      <c r="K2406" s="1630"/>
      <c r="L2406" s="1630"/>
      <c r="M2406" s="1630"/>
      <c r="N2406" s="1634"/>
    </row>
    <row r="2407" spans="8:8" ht="39.75" customHeight="1">
      <c r="A2407" s="1443"/>
      <c r="B2407" s="1483" t="s">
        <v>70</v>
      </c>
      <c r="C2407" s="1783"/>
      <c r="D2407" s="1784"/>
      <c r="E2407" s="1785"/>
      <c r="F2407" s="1786" t="s">
        <v>183</v>
      </c>
      <c r="G2407" s="1787"/>
      <c r="H2407" s="1788" t="s">
        <v>180</v>
      </c>
      <c r="I2407" s="1647" t="s">
        <v>68</v>
      </c>
      <c r="J2407" s="1648"/>
      <c r="K2407" s="1648"/>
      <c r="L2407" s="1648"/>
      <c r="M2407" s="1648"/>
      <c r="N2407" s="1649"/>
    </row>
    <row r="2408" spans="8:8" ht="39.75" customHeight="1">
      <c r="A2408" s="1443"/>
      <c r="B2408" s="1483" t="s">
        <v>70</v>
      </c>
      <c r="C2408" s="1783"/>
      <c r="D2408" s="1784"/>
      <c r="E2408" s="1785"/>
      <c r="F2408" s="1786" t="s">
        <v>186</v>
      </c>
      <c r="G2408" s="1787"/>
      <c r="H2408" s="1788" t="s">
        <v>63</v>
      </c>
      <c r="I2408" s="1650"/>
      <c r="J2408" s="1651"/>
      <c r="K2408" s="1651"/>
      <c r="L2408" s="1651"/>
      <c r="M2408" s="1651"/>
      <c r="N2408" s="1652"/>
    </row>
    <row r="2409" spans="8:8" ht="39.75" customHeight="1">
      <c r="A2409" s="1443"/>
      <c r="B2409" s="1483" t="s">
        <v>70</v>
      </c>
      <c r="C2409" s="1783"/>
      <c r="D2409" s="1784"/>
      <c r="E2409" s="1785"/>
      <c r="F2409" s="1786" t="s">
        <v>187</v>
      </c>
      <c r="G2409" s="1787"/>
      <c r="H2409" s="1788" t="s">
        <v>64</v>
      </c>
      <c r="I2409" s="1650"/>
      <c r="J2409" s="1651"/>
      <c r="K2409" s="1651"/>
      <c r="L2409" s="1651"/>
      <c r="M2409" s="1651"/>
      <c r="N2409" s="1652"/>
    </row>
    <row r="2410" spans="8:8" ht="39.75" customHeight="1">
      <c r="A2410" s="1443"/>
      <c r="B2410" s="1483" t="s">
        <v>70</v>
      </c>
      <c r="C2410" s="1783"/>
      <c r="D2410" s="1784"/>
      <c r="E2410" s="1785"/>
      <c r="F2410" s="1786" t="s">
        <v>184</v>
      </c>
      <c r="G2410" s="1787"/>
      <c r="H2410" s="1788" t="s">
        <v>66</v>
      </c>
      <c r="I2410" s="1653" t="s">
        <v>81</v>
      </c>
      <c r="J2410" s="1654"/>
      <c r="K2410" s="1654"/>
      <c r="L2410" s="1654"/>
      <c r="M2410" s="1654"/>
      <c r="N2410" s="1655"/>
    </row>
    <row r="2411" spans="8:8" ht="39.75" customHeight="1">
      <c r="A2411" s="1443"/>
      <c r="B2411" s="1656" t="s">
        <v>70</v>
      </c>
      <c r="C2411" s="1789"/>
      <c r="D2411" s="1790"/>
      <c r="E2411" s="1791"/>
      <c r="F2411" s="1792" t="s">
        <v>185</v>
      </c>
      <c r="G2411" s="1793"/>
      <c r="H2411" s="1794" t="s">
        <v>65</v>
      </c>
      <c r="I2411" s="1663"/>
      <c r="J2411" s="1664"/>
      <c r="K2411" s="1664"/>
      <c r="L2411" s="1664"/>
      <c r="M2411" s="1664"/>
      <c r="N2411" s="1665"/>
    </row>
    <row r="2412" spans="8:8" s="927" ht="123.75" customFormat="1" customHeight="1">
      <c r="A2412" s="1439"/>
      <c r="B2412" s="1795"/>
      <c r="C2412" s="1796"/>
      <c r="D2412" s="1796"/>
      <c r="E2412" s="1796"/>
      <c r="F2412" s="1796"/>
      <c r="G2412" s="1796"/>
      <c r="H2412" s="1796"/>
      <c r="I2412" s="1796"/>
      <c r="J2412" s="1796"/>
      <c r="K2412" s="1796"/>
      <c r="L2412" s="1796"/>
      <c r="M2412" s="1796"/>
      <c r="N2412" s="1796"/>
    </row>
    <row r="2413" spans="8:8" ht="24.75" customHeight="1">
      <c r="A2413" s="1441">
        <f>A2377+1</f>
        <v>68.0</v>
      </c>
      <c r="B2413" s="1442" t="s">
        <v>51</v>
      </c>
      <c r="C2413" s="1442"/>
      <c r="D2413" s="1442"/>
      <c r="E2413" s="1442"/>
      <c r="F2413" s="1442"/>
      <c r="G2413" s="1442"/>
      <c r="H2413" s="1442"/>
      <c r="I2413" s="1442"/>
      <c r="J2413" s="1442"/>
      <c r="K2413" s="1442"/>
      <c r="L2413" s="1442"/>
      <c r="M2413" s="1442"/>
      <c r="N2413" s="1442"/>
    </row>
    <row r="2414" spans="8:8" ht="62.25" customHeight="1">
      <c r="A2414" s="1443"/>
      <c r="B2414" s="1444"/>
      <c r="C2414" s="1445"/>
      <c r="D2414" s="1671" t="str">
        <f>Master!$E$8</f>
        <v>Govt. Sr. Secondary School </v>
      </c>
      <c r="E2414" s="1672"/>
      <c r="F2414" s="1672"/>
      <c r="G2414" s="1672"/>
      <c r="H2414" s="1672"/>
      <c r="I2414" s="1672"/>
      <c r="J2414" s="1672"/>
      <c r="K2414" s="1672"/>
      <c r="L2414" s="1672"/>
      <c r="M2414" s="1672"/>
      <c r="N2414" s="1673"/>
    </row>
    <row r="2415" spans="8:8" ht="33.0" customHeight="1">
      <c r="A2415" s="1443"/>
      <c r="B2415" s="1449"/>
      <c r="C2415" s="1450"/>
      <c r="D2415" s="1451" t="str">
        <f>Master!$E$11</f>
        <v>P.S.-Bapini (Jodhpur)</v>
      </c>
      <c r="E2415" s="1452"/>
      <c r="F2415" s="1452"/>
      <c r="G2415" s="1452"/>
      <c r="H2415" s="1452"/>
      <c r="I2415" s="1452"/>
      <c r="J2415" s="1452"/>
      <c r="K2415" s="1452"/>
      <c r="L2415" s="1452"/>
      <c r="M2415" s="1452"/>
      <c r="N2415" s="1453"/>
    </row>
    <row r="2416" spans="8:8" ht="30.0" customHeight="1">
      <c r="A2416" s="1443"/>
      <c r="B2416" s="1454"/>
      <c r="C2416" s="1455" t="s">
        <v>151</v>
      </c>
      <c r="D2416" s="1456"/>
      <c r="E2416" s="1456"/>
      <c r="F2416" s="1456"/>
      <c r="G2416" s="1457"/>
      <c r="H2416" s="1458" t="s">
        <v>128</v>
      </c>
      <c r="I2416" s="1458"/>
      <c r="J2416" s="1674">
        <f>VLOOKUP(A2413,'Result Entry'!$B$6:$K$108,6,0)</f>
        <v>0.0</v>
      </c>
      <c r="K2416" s="1460" t="s">
        <v>69</v>
      </c>
      <c r="L2416" s="1461"/>
      <c r="M2416" s="1462">
        <f>Master!$E$14</f>
        <v>8.151106901E9</v>
      </c>
      <c r="N2416" s="1463"/>
    </row>
    <row r="2417" spans="8:8" ht="30.0" customHeight="1">
      <c r="A2417" s="1443"/>
      <c r="B2417" s="1464"/>
      <c r="C2417" s="1465"/>
      <c r="D2417" s="1466"/>
      <c r="E2417" s="1466"/>
      <c r="F2417" s="1466"/>
      <c r="G2417" s="1467"/>
      <c r="H2417" s="1468"/>
      <c r="I2417" s="1468"/>
      <c r="J2417" s="1675"/>
      <c r="K2417" s="1470" t="s">
        <v>67</v>
      </c>
      <c r="L2417" s="1471"/>
      <c r="M2417" s="1472"/>
      <c r="N2417" s="1473"/>
      <c r="O2417" s="23" t="s">
        <v>157</v>
      </c>
    </row>
    <row r="2418" spans="8:8" ht="30.0" customHeight="1">
      <c r="A2418" s="1443"/>
      <c r="B2418" s="1464"/>
      <c r="C2418" s="1474"/>
      <c r="D2418" s="1475"/>
      <c r="E2418" s="1475"/>
      <c r="F2418" s="1475"/>
      <c r="G2418" s="1476"/>
      <c r="H2418" s="1477"/>
      <c r="I2418" s="1477"/>
      <c r="J2418" s="1676"/>
      <c r="K2418" s="1479" t="s">
        <v>52</v>
      </c>
      <c r="L2418" s="1480"/>
      <c r="M2418" s="1481" t="str">
        <f>Master!$E$6</f>
        <v>2022-23</v>
      </c>
      <c r="N2418" s="1482"/>
    </row>
    <row r="2419" spans="8:8" ht="39.75" customHeight="1">
      <c r="A2419" s="1443"/>
      <c r="B2419" s="1483" t="s">
        <v>70</v>
      </c>
      <c r="C2419" s="1677" t="s">
        <v>21</v>
      </c>
      <c r="D2419" s="1678"/>
      <c r="E2419" s="1678"/>
      <c r="F2419" s="1679"/>
      <c r="G2419" s="1680" t="s">
        <v>150</v>
      </c>
      <c r="H2419" s="1681">
        <f>VLOOKUP($A2413,'Result Entry'!$B$9:$FW$108,4,0)</f>
        <v>0.0</v>
      </c>
      <c r="I2419" s="1681"/>
      <c r="J2419" s="1681"/>
      <c r="K2419" s="1681"/>
      <c r="L2419" s="1681"/>
      <c r="M2419" s="1681"/>
      <c r="N2419" s="1682"/>
    </row>
    <row r="2420" spans="8:8" ht="39.75" customHeight="1">
      <c r="A2420" s="1443"/>
      <c r="B2420" s="1483" t="s">
        <v>70</v>
      </c>
      <c r="C2420" s="1683" t="s">
        <v>23</v>
      </c>
      <c r="D2420" s="1684"/>
      <c r="E2420" s="1684"/>
      <c r="F2420" s="1685"/>
      <c r="G2420" s="1686" t="s">
        <v>150</v>
      </c>
      <c r="H2420" s="1687">
        <f>VLOOKUP($A2413,'Result Entry'!$B$9:$FW$108,7,0)</f>
        <v>0.0</v>
      </c>
      <c r="I2420" s="1687"/>
      <c r="J2420" s="1687"/>
      <c r="K2420" s="1687"/>
      <c r="L2420" s="1687"/>
      <c r="M2420" s="1687"/>
      <c r="N2420" s="1688"/>
    </row>
    <row r="2421" spans="8:8" ht="39.75" customHeight="1">
      <c r="A2421" s="1443"/>
      <c r="B2421" s="1483" t="s">
        <v>70</v>
      </c>
      <c r="C2421" s="1683" t="s">
        <v>24</v>
      </c>
      <c r="D2421" s="1684"/>
      <c r="E2421" s="1684"/>
      <c r="F2421" s="1685"/>
      <c r="G2421" s="1686" t="s">
        <v>150</v>
      </c>
      <c r="H2421" s="1687">
        <f>VLOOKUP($A2413,'Result Entry'!$B$9:$FW$108,8,0)</f>
        <v>0.0</v>
      </c>
      <c r="I2421" s="1687"/>
      <c r="J2421" s="1687"/>
      <c r="K2421" s="1687"/>
      <c r="L2421" s="1687"/>
      <c r="M2421" s="1687"/>
      <c r="N2421" s="1688"/>
    </row>
    <row r="2422" spans="8:8" ht="39.75" customHeight="1">
      <c r="A2422" s="1443"/>
      <c r="B2422" s="1483" t="s">
        <v>70</v>
      </c>
      <c r="C2422" s="1683" t="s">
        <v>53</v>
      </c>
      <c r="D2422" s="1684"/>
      <c r="E2422" s="1684"/>
      <c r="F2422" s="1685"/>
      <c r="G2422" s="1686" t="s">
        <v>150</v>
      </c>
      <c r="H2422" s="1687">
        <f>VLOOKUP($A2413,'Result Entry'!$B$9:$FW$108,9,0)</f>
        <v>0.0</v>
      </c>
      <c r="I2422" s="1687"/>
      <c r="J2422" s="1687"/>
      <c r="K2422" s="1687"/>
      <c r="L2422" s="1687"/>
      <c r="M2422" s="1687"/>
      <c r="N2422" s="1688"/>
    </row>
    <row r="2423" spans="8:8" ht="39.75" customHeight="1">
      <c r="A2423" s="1443"/>
      <c r="B2423" s="1483" t="s">
        <v>70</v>
      </c>
      <c r="C2423" s="1683" t="s">
        <v>54</v>
      </c>
      <c r="D2423" s="1684"/>
      <c r="E2423" s="1684"/>
      <c r="F2423" s="1685"/>
      <c r="G2423" s="1686" t="s">
        <v>150</v>
      </c>
      <c r="H2423" s="1689" t="str">
        <f>CONCATENATE('Result Entry'!$G$4,'Result Entry'!$J$4)</f>
        <v>11(A)</v>
      </c>
      <c r="I2423" s="1687"/>
      <c r="J2423" s="1687"/>
      <c r="K2423" s="1687"/>
      <c r="L2423" s="1687"/>
      <c r="M2423" s="1687"/>
      <c r="N2423" s="1688"/>
    </row>
    <row r="2424" spans="8:8" ht="39.75" customHeight="1">
      <c r="A2424" s="1443"/>
      <c r="B2424" s="1483" t="s">
        <v>70</v>
      </c>
      <c r="C2424" s="1690" t="s">
        <v>26</v>
      </c>
      <c r="D2424" s="1691"/>
      <c r="E2424" s="1691"/>
      <c r="F2424" s="1692"/>
      <c r="G2424" s="1693" t="s">
        <v>150</v>
      </c>
      <c r="H2424" s="1694">
        <f>VLOOKUP($A2413,'Result Entry'!$B$9:$FW$108,10,0)</f>
        <v>0.0</v>
      </c>
      <c r="I2424" s="1694"/>
      <c r="J2424" s="1694"/>
      <c r="K2424" s="1694"/>
      <c r="L2424" s="1694"/>
      <c r="M2424" s="1694"/>
      <c r="N2424" s="1695"/>
    </row>
    <row r="2425" spans="8:8" ht="30.0" customHeight="1">
      <c r="A2425" s="1443"/>
      <c r="B2425" s="1503" t="s">
        <v>70</v>
      </c>
      <c r="C2425" s="1696" t="s">
        <v>168</v>
      </c>
      <c r="D2425" s="1697"/>
      <c r="E2425" s="1698" t="s">
        <v>73</v>
      </c>
      <c r="F2425" s="1699" t="s">
        <v>74</v>
      </c>
      <c r="G2425" s="1700" t="s">
        <v>169</v>
      </c>
      <c r="H2425" s="1701" t="s">
        <v>56</v>
      </c>
      <c r="I2425" s="1702"/>
      <c r="J2425" s="1703" t="s">
        <v>85</v>
      </c>
      <c r="K2425" s="1704"/>
      <c r="L2425" s="1705" t="s">
        <v>170</v>
      </c>
      <c r="M2425" s="1706" t="s">
        <v>77</v>
      </c>
      <c r="N2425" s="1707" t="s">
        <v>99</v>
      </c>
    </row>
    <row r="2426" spans="8:8" ht="30.0" customHeight="1">
      <c r="A2426" s="1443"/>
      <c r="B2426" s="1503"/>
      <c r="C2426" s="1708"/>
      <c r="D2426" s="1709"/>
      <c r="E2426" s="1710"/>
      <c r="F2426" s="1711"/>
      <c r="G2426" s="1712"/>
      <c r="H2426" s="1713"/>
      <c r="I2426" s="1714"/>
      <c r="J2426" s="1715"/>
      <c r="K2426" s="1716"/>
      <c r="L2426" s="1717"/>
      <c r="M2426" s="1718"/>
      <c r="N2426" s="1719"/>
    </row>
    <row r="2427" spans="8:8" ht="39.75" customHeight="1">
      <c r="A2427" s="1443"/>
      <c r="B2427" s="1503" t="s">
        <v>70</v>
      </c>
      <c r="C2427" s="1528" t="s">
        <v>57</v>
      </c>
      <c r="D2427" s="1529"/>
      <c r="E2427" s="1720">
        <f>'Result Entry'!$L$7</f>
        <v>10.0</v>
      </c>
      <c r="F2427" s="1721">
        <f>'Result Entry'!$M$7</f>
        <v>10.0</v>
      </c>
      <c r="G2427" s="1722">
        <f t="shared" si="201" ref="G2427:G2432">SUM(E2427:F2427)</f>
        <v>20.0</v>
      </c>
      <c r="H2427" s="1723">
        <f>'Result Entry'!$AU$7</f>
        <v>70.0</v>
      </c>
      <c r="I2427" s="1724"/>
      <c r="J2427" s="1725">
        <f>'Result Entry'!$AY$7</f>
        <v>100.0</v>
      </c>
      <c r="K2427" s="1724"/>
      <c r="L2427" s="1722">
        <f t="shared" si="202" ref="L2427:L2432">SUM(H2427,J2427)</f>
        <v>170.0</v>
      </c>
      <c r="M2427" s="1726">
        <f t="shared" si="203" ref="M2427:M2432">SUM(G2427,L2427)</f>
        <v>190.0</v>
      </c>
      <c r="N2427" s="1727"/>
    </row>
    <row r="2428" spans="8:8" s="1538" ht="54.0" customFormat="1" customHeight="1">
      <c r="A2428" s="1443"/>
      <c r="B2428" s="1539" t="s">
        <v>70</v>
      </c>
      <c r="C2428" s="1540" t="str">
        <f>'Result Entry'!$L$3</f>
        <v>HINDI Comp.</v>
      </c>
      <c r="D2428" s="1541"/>
      <c r="E2428" s="1728">
        <f>IF($J2416="TC",0,IF($J2416="Nso",0,VLOOKUP($A2413,'Result Entry'!$B$9:$FW$108,11,0)))</f>
        <v>0.0</v>
      </c>
      <c r="F2428" s="1729">
        <f>IF($J2416="TC",0,IF($J2416="Nso",0,VLOOKUP($A2413,'Result Entry'!$B$9:$FW$108,12,0)))</f>
        <v>0.0</v>
      </c>
      <c r="G2428" s="1730">
        <f t="shared" si="201"/>
        <v>0.0</v>
      </c>
      <c r="H2428" s="1677">
        <f>IF($J2416="TC",0,IF($J2416="Nso",0,VLOOKUP($A2413,'Result Entry'!$B$9:$FW$108,16,0)))</f>
        <v>0.0</v>
      </c>
      <c r="I2428" s="1731"/>
      <c r="J2428" s="1732">
        <f>IF($J2416="TC",0,IF($J2416="Nso",0,VLOOKUP($A2413,'Result Entry'!$B$9:$FW$108,19,0)))</f>
        <v>0.0</v>
      </c>
      <c r="K2428" s="1731"/>
      <c r="L2428" s="1733">
        <f t="shared" si="202"/>
        <v>0.0</v>
      </c>
      <c r="M2428" s="1734">
        <f t="shared" si="203"/>
        <v>0.0</v>
      </c>
      <c r="N2428" s="1735" t="str">
        <f>IF($J2416="TC",0,IF($J2416="Nso",0,VLOOKUP($A2413,'Result Entry'!$B$9:$FW$108,24,0)))</f>
        <v/>
      </c>
    </row>
    <row r="2429" spans="8:8" s="1538" ht="54.0" customFormat="1" customHeight="1">
      <c r="A2429" s="1443"/>
      <c r="B2429" s="1539" t="s">
        <v>70</v>
      </c>
      <c r="C2429" s="1551" t="str">
        <f>'Result Entry'!$Z$3</f>
        <v>ENGLISH Comp.</v>
      </c>
      <c r="D2429" s="1552"/>
      <c r="E2429" s="1728">
        <f>IF($J2416="TC",0,IF($J2416="Nso",0,VLOOKUP($A2413,'Result Entry'!$B$9:$FW$108,25,0)))</f>
        <v>0.0</v>
      </c>
      <c r="F2429" s="1729">
        <f>IF($J2416="TC",0,IF($J2416="Nso",0,VLOOKUP($A2413,'Result Entry'!$B$9:$FW$108,26,0)))</f>
        <v>0.0</v>
      </c>
      <c r="G2429" s="1736">
        <f t="shared" si="201"/>
        <v>0.0</v>
      </c>
      <c r="H2429" s="1683">
        <f>IF($J2416="TC",0,IF($J2416="Nso",0,VLOOKUP($A2413,'Result Entry'!$B$9:$FW$108,30,0)))</f>
        <v>0.0</v>
      </c>
      <c r="I2429" s="1737"/>
      <c r="J2429" s="1738">
        <f>IF($J2416="TC",0,IF($J2416="Nso",0,VLOOKUP($A2413,'Result Entry'!$B$9:$FW$108,33,0)))</f>
        <v>0.0</v>
      </c>
      <c r="K2429" s="1737"/>
      <c r="L2429" s="1733">
        <f t="shared" si="202"/>
        <v>0.0</v>
      </c>
      <c r="M2429" s="1734">
        <f t="shared" si="203"/>
        <v>0.0</v>
      </c>
      <c r="N2429" s="1735" t="str">
        <f>IF($J2416="TC",0,IF($J2416="Nso",0,VLOOKUP($A2413,'Result Entry'!$B$9:$FW$108,38,0)))</f>
        <v/>
      </c>
    </row>
    <row r="2430" spans="8:8" s="1538" ht="54.0" customFormat="1" customHeight="1">
      <c r="A2430" s="1443"/>
      <c r="B2430" s="1539" t="s">
        <v>70</v>
      </c>
      <c r="C2430" s="1551" t="str">
        <f>'Result Entry'!$AO$3</f>
        <v>PHYSICS</v>
      </c>
      <c r="D2430" s="1552"/>
      <c r="E2430" s="1728">
        <f>IF($J2416="TC",0,IF($J2416="Nso",0,VLOOKUP($A2413,'Result Entry'!$B$9:$FW$108,39,0)))</f>
        <v>0.0</v>
      </c>
      <c r="F2430" s="1729">
        <f>IF($J2416="TC",0,IF($J2416="Nso",0,VLOOKUP($A2413,'Result Entry'!$B$9:$FW$108,40,0)))</f>
        <v>0.0</v>
      </c>
      <c r="G2430" s="1736">
        <f t="shared" si="201"/>
        <v>0.0</v>
      </c>
      <c r="H2430" s="1683">
        <f>IF($J2416="TC",0,IF($J2416="Nso",0,VLOOKUP($A2413,'Result Entry'!$B$9:$FW$108,45,0)))</f>
        <v>0.0</v>
      </c>
      <c r="I2430" s="1737"/>
      <c r="J2430" s="1738">
        <f>IF($J2416="TC",0,IF($J2416="Nso",0,VLOOKUP($A2413,'Result Entry'!$B$9:$FW$108,49,0)))</f>
        <v>0.0</v>
      </c>
      <c r="K2430" s="1737"/>
      <c r="L2430" s="1733">
        <f t="shared" si="202"/>
        <v>0.0</v>
      </c>
      <c r="M2430" s="1734">
        <f t="shared" si="203"/>
        <v>0.0</v>
      </c>
      <c r="N2430" s="1735" t="str">
        <f>IF($J2416="TC",0,IF($J2416="Nso",0,VLOOKUP($A2413,'Result Entry'!$B$9:$FW$108,54,0)))</f>
        <v/>
      </c>
    </row>
    <row r="2431" spans="8:8" s="1538" ht="54.0" customFormat="1" customHeight="1">
      <c r="A2431" s="1443"/>
      <c r="B2431" s="1539" t="s">
        <v>70</v>
      </c>
      <c r="C2431" s="1551" t="str">
        <f>'Result Entry'!$BF$3</f>
        <v>CHEMISTRY</v>
      </c>
      <c r="D2431" s="1552"/>
      <c r="E2431" s="1728" t="str">
        <f>IF($J2416="TC",0,IF($J2416="Nso",0,VLOOKUP($A2413,'Result Entry'!$B$9:$FW$108,55,0)))</f>
        <v/>
      </c>
      <c r="F2431" s="1729">
        <f>IF($J2416="TC",0,IF($J2416="Nso",0,VLOOKUP($A2413,'Result Entry'!$B$9:$FW$108,56,0)))</f>
        <v>0.0</v>
      </c>
      <c r="G2431" s="1736">
        <f t="shared" si="201"/>
        <v>0.0</v>
      </c>
      <c r="H2431" s="1683">
        <f>IF($J2416="TC",0,IF($J2416="Nso",0,VLOOKUP($A2413,'Result Entry'!$B$9:$FW$108,61,0)))</f>
        <v>0.0</v>
      </c>
      <c r="I2431" s="1737"/>
      <c r="J2431" s="1738">
        <f>IF($J2416="TC",0,IF($J2416="Nso",0,VLOOKUP($A2413,'Result Entry'!$B$9:$FW$108,65,0)))</f>
        <v>0.0</v>
      </c>
      <c r="K2431" s="1737"/>
      <c r="L2431" s="1733">
        <f t="shared" si="202"/>
        <v>0.0</v>
      </c>
      <c r="M2431" s="1734">
        <f t="shared" si="203"/>
        <v>0.0</v>
      </c>
      <c r="N2431" s="1735" t="str">
        <f>IF($J2416="TC",0,IF($J2416="Nso",0,VLOOKUP($A2413,'Result Entry'!$B$9:$FW$108,70,0)))</f>
        <v/>
      </c>
    </row>
    <row r="2432" spans="8:8" s="1538" ht="54.0" customFormat="1" customHeight="1">
      <c r="A2432" s="1443"/>
      <c r="B2432" s="1539" t="s">
        <v>70</v>
      </c>
      <c r="C2432" s="1551" t="str">
        <f>'Result Entry'!$BW$3</f>
        <v>BIOLOGY</v>
      </c>
      <c r="D2432" s="1552"/>
      <c r="E2432" s="1739" t="str">
        <f>IF($J2416="TC",0,IF($J2416="Nso",0,VLOOKUP($A2413,'Result Entry'!$B$9:$FW$108,71,0)))</f>
        <v/>
      </c>
      <c r="F2432" s="1740" t="str">
        <f>IF($J2416="TC",0,IF($J2416="Nso",0,VLOOKUP($A2413,'Result Entry'!$B$9:$FW$108,72,0)))</f>
        <v/>
      </c>
      <c r="G2432" s="1741">
        <f t="shared" si="201"/>
        <v>0.0</v>
      </c>
      <c r="H2432" s="1742">
        <f>IF($J2416="TC",0,IF($J2416="Nso",0,VLOOKUP($A2413,'Result Entry'!$B$9:$FW$108,77,0)))</f>
        <v>0.0</v>
      </c>
      <c r="I2432" s="1743"/>
      <c r="J2432" s="1744">
        <f>IF($J2416="TC",0,IF($J2416="Nso",0,VLOOKUP($A2413,'Result Entry'!$B$9:$FW$108,81,0)))</f>
        <v>0.0</v>
      </c>
      <c r="K2432" s="1743"/>
      <c r="L2432" s="1745">
        <f t="shared" si="202"/>
        <v>0.0</v>
      </c>
      <c r="M2432" s="1746">
        <f t="shared" si="203"/>
        <v>0.0</v>
      </c>
      <c r="N2432" s="1735">
        <f>IF($J2416="TC",0,IF($J2416="Nso",0,VLOOKUP($A2413,'Result Entry'!$B$9:$FW$108,86,0)))</f>
        <v>0.0</v>
      </c>
    </row>
    <row r="2433" spans="8:8" ht="39.75" customHeight="1">
      <c r="A2433" s="1443"/>
      <c r="B2433" s="1503" t="s">
        <v>70</v>
      </c>
      <c r="C2433" s="1565" t="s">
        <v>78</v>
      </c>
      <c r="D2433" s="1566"/>
      <c r="E2433" s="1567"/>
      <c r="F2433" s="1747" t="s">
        <v>79</v>
      </c>
      <c r="G2433" s="1748"/>
      <c r="H2433" s="1747" t="s">
        <v>80</v>
      </c>
      <c r="I2433" s="1749"/>
      <c r="J2433" s="1750" t="s">
        <v>42</v>
      </c>
      <c r="K2433" s="1797" t="s">
        <v>92</v>
      </c>
      <c r="L2433" s="1752" t="s">
        <v>40</v>
      </c>
      <c r="M2433" s="1753"/>
      <c r="N2433" s="1754" t="s">
        <v>44</v>
      </c>
    </row>
    <row r="2434" spans="8:8" ht="39.75" customHeight="1">
      <c r="A2434" s="1443"/>
      <c r="B2434" s="1503" t="s">
        <v>70</v>
      </c>
      <c r="C2434" s="1577"/>
      <c r="D2434" s="1578"/>
      <c r="E2434" s="1579"/>
      <c r="F2434" s="1755">
        <f>IF($J2416="TC",0,IF($J2416="Nso",0,VLOOKUP($A2413,'Result Entry'!$B$9:$FW$108,146,0)))</f>
        <v>0.0</v>
      </c>
      <c r="G2434" s="1756"/>
      <c r="H2434" s="1757">
        <f>IF($J2416="TC",0,IF($J2416="Nso",0,VLOOKUP($A2413,'Result Entry'!$B$9:$FW$108,147,0)))</f>
        <v>0.0</v>
      </c>
      <c r="I2434" s="1758"/>
      <c r="J2434" s="1584">
        <f>IF($J2416="TC",0,IF($J2416="Nso",0,VLOOKUP($A2413,'Result Entry'!$B$9:$FW$108,148,0)))</f>
        <v>0.0</v>
      </c>
      <c r="K2434" s="1759" t="str">
        <f>IF($J2416="TC",0,IF($J2416="Nso",0,VLOOKUP($A2413,'Result Entry'!$B$9:$FW$108,149,0)))</f>
        <v/>
      </c>
      <c r="L2434" s="1586">
        <f>IF($J2416="TC",0,IF($J2416="Nso",0,VLOOKUP($A2413,'Result Entry'!$B$9:$FW$108,150,0)))</f>
        <v>0.0</v>
      </c>
      <c r="M2434" s="1587"/>
      <c r="N2434" s="1588">
        <f>IF($J2416="TC",0,IF($J2416="Nso",0,VLOOKUP($A2413,'Result Entry'!$B$9:$FW$108,152,0)))</f>
        <v>0.0</v>
      </c>
    </row>
    <row r="2435" spans="8:8" ht="39.75" customHeight="1">
      <c r="A2435" s="1443"/>
      <c r="B2435" s="1503" t="s">
        <v>70</v>
      </c>
      <c r="C2435" s="1589" t="s">
        <v>59</v>
      </c>
      <c r="D2435" s="1590"/>
      <c r="E2435" s="1590"/>
      <c r="F2435" s="1590"/>
      <c r="G2435" s="1590"/>
      <c r="H2435" s="1591"/>
      <c r="I2435" s="1592" t="s">
        <v>60</v>
      </c>
      <c r="J2435" s="1593"/>
      <c r="K2435" s="1760">
        <f>VLOOKUP($A2413,'Result Entry'!$B$9:$FW$108,143,0)</f>
        <v>0.0</v>
      </c>
      <c r="L2435" s="1761"/>
      <c r="M2435" s="1596" t="s">
        <v>38</v>
      </c>
      <c r="N2435" s="1597"/>
    </row>
    <row r="2436" spans="8:8" ht="39.75" customHeight="1">
      <c r="A2436" s="1443"/>
      <c r="B2436" s="1503" t="s">
        <v>70</v>
      </c>
      <c r="C2436" s="1598" t="s">
        <v>55</v>
      </c>
      <c r="D2436" s="1599"/>
      <c r="E2436" s="1599"/>
      <c r="F2436" s="1600" t="s">
        <v>158</v>
      </c>
      <c r="G2436" s="1601"/>
      <c r="H2436" s="1602" t="s">
        <v>48</v>
      </c>
      <c r="I2436" s="1603" t="s">
        <v>61</v>
      </c>
      <c r="J2436" s="1604"/>
      <c r="K2436" s="1762">
        <f>VLOOKUP($A2413,'Result Entry'!$B$9:$FW$108,144,0)</f>
        <v>0.0</v>
      </c>
      <c r="L2436" s="1763"/>
      <c r="M2436" s="1607">
        <f>VLOOKUP($A2413,'Result Entry'!$B$9:$FW$108,145,0)</f>
        <v>0.0</v>
      </c>
      <c r="N2436" s="1608"/>
    </row>
    <row r="2437" spans="8:8" ht="39.75" customHeight="1">
      <c r="A2437" s="1443"/>
      <c r="B2437" s="1503" t="s">
        <v>70</v>
      </c>
      <c r="C2437" s="1598"/>
      <c r="D2437" s="1599"/>
      <c r="E2437" s="1599"/>
      <c r="F2437" s="1609"/>
      <c r="G2437" s="1610"/>
      <c r="H2437" s="1611" t="s">
        <v>100</v>
      </c>
      <c r="I2437" s="1612" t="s">
        <v>62</v>
      </c>
      <c r="J2437" s="1613"/>
      <c r="K2437" s="1764">
        <f>IF($J2416="TC","Transferred",IF($J2416="Nso","NameSeparated",VLOOKUP($A2413,'Result Entry'!$B$9:$FW$108,153,0)))</f>
        <v>0.0</v>
      </c>
      <c r="L2437" s="1764"/>
      <c r="M2437" s="1764"/>
      <c r="N2437" s="1765"/>
    </row>
    <row r="2438" spans="8:8" ht="39.75" customHeight="1">
      <c r="A2438" s="1443"/>
      <c r="B2438" s="1503" t="s">
        <v>70</v>
      </c>
      <c r="C2438" s="1766" t="str">
        <f>'Result Entry'!$DU$3</f>
        <v>Foundation Of Information Tech.</v>
      </c>
      <c r="D2438" s="1767"/>
      <c r="E2438" s="1768"/>
      <c r="F2438" s="1769" t="str">
        <f>IF($J2416="TC",0,IF($J2416="Nso",0,VLOOKUP($A2413,'Result Entry'!$B$9:$GS$108,170,0)))</f>
        <v/>
      </c>
      <c r="G2438" s="1769"/>
      <c r="H2438" s="1770">
        <f>IF($J2416="TC",0,IF($J2416="Nso",0,VLOOKUP($A2413,'Result Entry'!$B$9:$GS$108,112,0)))</f>
        <v>0.0</v>
      </c>
      <c r="I2438" s="1621" t="s">
        <v>72</v>
      </c>
      <c r="J2438" s="1622"/>
      <c r="K2438" s="1771">
        <f>'Result Entry'!$T$2</f>
        <v>45041.0</v>
      </c>
      <c r="L2438" s="1772"/>
      <c r="M2438" s="1772"/>
      <c r="N2438" s="1773"/>
    </row>
    <row r="2439" spans="8:8" ht="39.75" customHeight="1">
      <c r="A2439" s="1443"/>
      <c r="B2439" s="1503" t="s">
        <v>70</v>
      </c>
      <c r="C2439" s="1774" t="str">
        <f>'Result Entry'!$EI$3</f>
        <v>G.I.A.I.-II</v>
      </c>
      <c r="D2439" s="1775"/>
      <c r="E2439" s="1776"/>
      <c r="F2439" s="1769" t="str">
        <f>IF($J2416="TC",0,IF($J2416="Nso",0,VLOOKUP($A2413,'Result Entry'!$B$9:$GS$108,174,0)))</f>
        <v/>
      </c>
      <c r="G2439" s="1769"/>
      <c r="H2439" s="1770">
        <f>IF($J2416="TC",0,IF($J2416="Nso",0,VLOOKUP($A2413,'Result Entry'!$B$9:$GS$108,124,0)))</f>
        <v>0.0</v>
      </c>
      <c r="I2439" s="1626"/>
      <c r="J2439" s="1627"/>
      <c r="K2439" s="1627"/>
      <c r="L2439" s="1627"/>
      <c r="M2439" s="1627"/>
      <c r="N2439" s="1628"/>
    </row>
    <row r="2440" spans="8:8" ht="39.75" customHeight="1">
      <c r="A2440" s="1443"/>
      <c r="B2440" s="1503" t="s">
        <v>70</v>
      </c>
      <c r="C2440" s="1774" t="str">
        <f>'Result Entry'!$EU$3</f>
        <v>SOC.SER.PLAN</v>
      </c>
      <c r="D2440" s="1775"/>
      <c r="E2440" s="1776"/>
      <c r="F2440" s="1769">
        <f>IF($J2416="TC",0,IF($J2416="Nso",0,VLOOKUP($A2413,'Result Entry'!$B$9:$HS$108,178,0)))</f>
        <v>0.0</v>
      </c>
      <c r="G2440" s="1769"/>
      <c r="H2440" s="1770">
        <f>IF($J2416="TC",0,IF($J2416="Nso",0,VLOOKUP($A2413,'Result Entry'!$B$9:$GS$108,136,0)))</f>
        <v>0.0</v>
      </c>
      <c r="I2440" s="1629" t="s">
        <v>175</v>
      </c>
      <c r="J2440" s="1630"/>
      <c r="K2440" s="1798"/>
      <c r="L2440" s="1799"/>
      <c r="M2440" s="1799"/>
      <c r="N2440" s="1800"/>
    </row>
    <row r="2441" spans="8:8" ht="39.75" customHeight="1">
      <c r="A2441" s="1443"/>
      <c r="B2441" s="1503" t="s">
        <v>70</v>
      </c>
      <c r="C2441" s="1774" t="str">
        <f>'Result Entry'!$FG$3</f>
        <v>Jeewan Kaushal</v>
      </c>
      <c r="D2441" s="1775"/>
      <c r="E2441" s="1776"/>
      <c r="F2441" s="1769" t="str">
        <f>IF($J2416="TC",0,IF($J2416="Nso",0,VLOOKUP($A2413,'Result Entry'!$B$9:$HS$108,182,0)))</f>
        <v/>
      </c>
      <c r="G2441" s="1769"/>
      <c r="H2441" s="1770">
        <f>IF($J2416="TC",0,IF($J2416="Nso",0,VLOOKUP($A2413,'Result Entry'!$B$9:$HS$108,136,0)))</f>
        <v>0.0</v>
      </c>
      <c r="I2441" s="1629" t="s">
        <v>149</v>
      </c>
      <c r="J2441" s="1630"/>
      <c r="K2441" s="1630"/>
      <c r="L2441" s="1630"/>
      <c r="M2441" s="1630"/>
      <c r="N2441" s="1634"/>
    </row>
    <row r="2442" spans="8:8" ht="39.75" customHeight="1">
      <c r="A2442" s="1443"/>
      <c r="B2442" s="1483" t="s">
        <v>70</v>
      </c>
      <c r="C2442" s="1777" t="s">
        <v>181</v>
      </c>
      <c r="D2442" s="1778"/>
      <c r="E2442" s="1779"/>
      <c r="F2442" s="1780" t="s">
        <v>182</v>
      </c>
      <c r="G2442" s="1781"/>
      <c r="H2442" s="1782" t="s">
        <v>31</v>
      </c>
      <c r="I2442" s="1629" t="s">
        <v>176</v>
      </c>
      <c r="J2442" s="1630"/>
      <c r="K2442" s="1630"/>
      <c r="L2442" s="1630"/>
      <c r="M2442" s="1630"/>
      <c r="N2442" s="1634"/>
    </row>
    <row r="2443" spans="8:8" ht="39.75" customHeight="1">
      <c r="A2443" s="1443"/>
      <c r="B2443" s="1483" t="s">
        <v>70</v>
      </c>
      <c r="C2443" s="1783"/>
      <c r="D2443" s="1784"/>
      <c r="E2443" s="1785"/>
      <c r="F2443" s="1786" t="s">
        <v>183</v>
      </c>
      <c r="G2443" s="1787"/>
      <c r="H2443" s="1788" t="s">
        <v>180</v>
      </c>
      <c r="I2443" s="1647" t="s">
        <v>68</v>
      </c>
      <c r="J2443" s="1648"/>
      <c r="K2443" s="1648"/>
      <c r="L2443" s="1648"/>
      <c r="M2443" s="1648"/>
      <c r="N2443" s="1649"/>
    </row>
    <row r="2444" spans="8:8" ht="39.75" customHeight="1">
      <c r="A2444" s="1443"/>
      <c r="B2444" s="1483" t="s">
        <v>70</v>
      </c>
      <c r="C2444" s="1783"/>
      <c r="D2444" s="1784"/>
      <c r="E2444" s="1785"/>
      <c r="F2444" s="1786" t="s">
        <v>186</v>
      </c>
      <c r="G2444" s="1787"/>
      <c r="H2444" s="1788" t="s">
        <v>63</v>
      </c>
      <c r="I2444" s="1650"/>
      <c r="J2444" s="1651"/>
      <c r="K2444" s="1651"/>
      <c r="L2444" s="1651"/>
      <c r="M2444" s="1651"/>
      <c r="N2444" s="1652"/>
    </row>
    <row r="2445" spans="8:8" ht="39.75" customHeight="1">
      <c r="A2445" s="1443"/>
      <c r="B2445" s="1483" t="s">
        <v>70</v>
      </c>
      <c r="C2445" s="1783"/>
      <c r="D2445" s="1784"/>
      <c r="E2445" s="1785"/>
      <c r="F2445" s="1786" t="s">
        <v>187</v>
      </c>
      <c r="G2445" s="1787"/>
      <c r="H2445" s="1788" t="s">
        <v>64</v>
      </c>
      <c r="I2445" s="1650"/>
      <c r="J2445" s="1651"/>
      <c r="K2445" s="1651"/>
      <c r="L2445" s="1651"/>
      <c r="M2445" s="1651"/>
      <c r="N2445" s="1652"/>
    </row>
    <row r="2446" spans="8:8" ht="39.75" customHeight="1">
      <c r="A2446" s="1443"/>
      <c r="B2446" s="1483" t="s">
        <v>70</v>
      </c>
      <c r="C2446" s="1783"/>
      <c r="D2446" s="1784"/>
      <c r="E2446" s="1785"/>
      <c r="F2446" s="1786" t="s">
        <v>184</v>
      </c>
      <c r="G2446" s="1787"/>
      <c r="H2446" s="1788" t="s">
        <v>66</v>
      </c>
      <c r="I2446" s="1653" t="s">
        <v>81</v>
      </c>
      <c r="J2446" s="1654"/>
      <c r="K2446" s="1654"/>
      <c r="L2446" s="1654"/>
      <c r="M2446" s="1654"/>
      <c r="N2446" s="1655"/>
    </row>
    <row r="2447" spans="8:8" ht="39.75" customHeight="1">
      <c r="A2447" s="1443"/>
      <c r="B2447" s="1656" t="s">
        <v>70</v>
      </c>
      <c r="C2447" s="1789"/>
      <c r="D2447" s="1790"/>
      <c r="E2447" s="1791"/>
      <c r="F2447" s="1792" t="s">
        <v>185</v>
      </c>
      <c r="G2447" s="1793"/>
      <c r="H2447" s="1794" t="s">
        <v>65</v>
      </c>
      <c r="I2447" s="1663"/>
      <c r="J2447" s="1664"/>
      <c r="K2447" s="1664"/>
      <c r="L2447" s="1664"/>
      <c r="M2447" s="1664"/>
      <c r="N2447" s="1665"/>
    </row>
    <row r="2448" spans="8:8" s="927" ht="123.75" customFormat="1" customHeight="1">
      <c r="A2448" s="1439"/>
      <c r="B2448" s="1795"/>
      <c r="C2448" s="1796"/>
      <c r="D2448" s="1796"/>
      <c r="E2448" s="1796"/>
      <c r="F2448" s="1796"/>
      <c r="G2448" s="1796"/>
      <c r="H2448" s="1796"/>
      <c r="I2448" s="1796"/>
      <c r="J2448" s="1796"/>
      <c r="K2448" s="1796"/>
      <c r="L2448" s="1796"/>
      <c r="M2448" s="1796"/>
      <c r="N2448" s="1796"/>
    </row>
    <row r="2449" spans="8:8" ht="24.75" customHeight="1">
      <c r="A2449" s="1441">
        <f>A2413+1</f>
        <v>69.0</v>
      </c>
      <c r="B2449" s="1442" t="s">
        <v>51</v>
      </c>
      <c r="C2449" s="1442"/>
      <c r="D2449" s="1442"/>
      <c r="E2449" s="1442"/>
      <c r="F2449" s="1442"/>
      <c r="G2449" s="1442"/>
      <c r="H2449" s="1442"/>
      <c r="I2449" s="1442"/>
      <c r="J2449" s="1442"/>
      <c r="K2449" s="1442"/>
      <c r="L2449" s="1442"/>
      <c r="M2449" s="1442"/>
      <c r="N2449" s="1442"/>
    </row>
    <row r="2450" spans="8:8" ht="62.25" customHeight="1">
      <c r="A2450" s="1443"/>
      <c r="B2450" s="1444"/>
      <c r="C2450" s="1445"/>
      <c r="D2450" s="1671" t="str">
        <f>Master!$E$8</f>
        <v>Govt. Sr. Secondary School </v>
      </c>
      <c r="E2450" s="1672"/>
      <c r="F2450" s="1672"/>
      <c r="G2450" s="1672"/>
      <c r="H2450" s="1672"/>
      <c r="I2450" s="1672"/>
      <c r="J2450" s="1672"/>
      <c r="K2450" s="1672"/>
      <c r="L2450" s="1672"/>
      <c r="M2450" s="1672"/>
      <c r="N2450" s="1673"/>
    </row>
    <row r="2451" spans="8:8" ht="33.0" customHeight="1">
      <c r="A2451" s="1443"/>
      <c r="B2451" s="1449"/>
      <c r="C2451" s="1450"/>
      <c r="D2451" s="1451" t="str">
        <f>Master!$E$11</f>
        <v>P.S.-Bapini (Jodhpur)</v>
      </c>
      <c r="E2451" s="1452"/>
      <c r="F2451" s="1452"/>
      <c r="G2451" s="1452"/>
      <c r="H2451" s="1452"/>
      <c r="I2451" s="1452"/>
      <c r="J2451" s="1452"/>
      <c r="K2451" s="1452"/>
      <c r="L2451" s="1452"/>
      <c r="M2451" s="1452"/>
      <c r="N2451" s="1453"/>
    </row>
    <row r="2452" spans="8:8" ht="30.0" customHeight="1">
      <c r="A2452" s="1443"/>
      <c r="B2452" s="1454"/>
      <c r="C2452" s="1455" t="s">
        <v>151</v>
      </c>
      <c r="D2452" s="1456"/>
      <c r="E2452" s="1456"/>
      <c r="F2452" s="1456"/>
      <c r="G2452" s="1457"/>
      <c r="H2452" s="1458" t="s">
        <v>128</v>
      </c>
      <c r="I2452" s="1458"/>
      <c r="J2452" s="1674">
        <f>VLOOKUP(A2449,'Result Entry'!$B$6:$K$108,6,0)</f>
        <v>0.0</v>
      </c>
      <c r="K2452" s="1460" t="s">
        <v>69</v>
      </c>
      <c r="L2452" s="1461"/>
      <c r="M2452" s="1462">
        <f>Master!$E$14</f>
        <v>8.151106901E9</v>
      </c>
      <c r="N2452" s="1463"/>
    </row>
    <row r="2453" spans="8:8" ht="30.0" customHeight="1">
      <c r="A2453" s="1443"/>
      <c r="B2453" s="1464"/>
      <c r="C2453" s="1465"/>
      <c r="D2453" s="1466"/>
      <c r="E2453" s="1466"/>
      <c r="F2453" s="1466"/>
      <c r="G2453" s="1467"/>
      <c r="H2453" s="1468"/>
      <c r="I2453" s="1468"/>
      <c r="J2453" s="1675"/>
      <c r="K2453" s="1470" t="s">
        <v>67</v>
      </c>
      <c r="L2453" s="1471"/>
      <c r="M2453" s="1472"/>
      <c r="N2453" s="1473"/>
      <c r="O2453" s="23" t="s">
        <v>157</v>
      </c>
    </row>
    <row r="2454" spans="8:8" ht="30.0" customHeight="1">
      <c r="A2454" s="1443"/>
      <c r="B2454" s="1464"/>
      <c r="C2454" s="1474"/>
      <c r="D2454" s="1475"/>
      <c r="E2454" s="1475"/>
      <c r="F2454" s="1475"/>
      <c r="G2454" s="1476"/>
      <c r="H2454" s="1477"/>
      <c r="I2454" s="1477"/>
      <c r="J2454" s="1676"/>
      <c r="K2454" s="1479" t="s">
        <v>52</v>
      </c>
      <c r="L2454" s="1480"/>
      <c r="M2454" s="1481" t="str">
        <f>Master!$E$6</f>
        <v>2022-23</v>
      </c>
      <c r="N2454" s="1482"/>
    </row>
    <row r="2455" spans="8:8" ht="39.75" customHeight="1">
      <c r="A2455" s="1443"/>
      <c r="B2455" s="1483" t="s">
        <v>70</v>
      </c>
      <c r="C2455" s="1677" t="s">
        <v>21</v>
      </c>
      <c r="D2455" s="1678"/>
      <c r="E2455" s="1678"/>
      <c r="F2455" s="1679"/>
      <c r="G2455" s="1680" t="s">
        <v>150</v>
      </c>
      <c r="H2455" s="1681">
        <f>VLOOKUP($A2449,'Result Entry'!$B$9:$FW$108,4,0)</f>
        <v>0.0</v>
      </c>
      <c r="I2455" s="1681"/>
      <c r="J2455" s="1681"/>
      <c r="K2455" s="1681"/>
      <c r="L2455" s="1681"/>
      <c r="M2455" s="1681"/>
      <c r="N2455" s="1682"/>
    </row>
    <row r="2456" spans="8:8" ht="39.75" customHeight="1">
      <c r="A2456" s="1443"/>
      <c r="B2456" s="1483" t="s">
        <v>70</v>
      </c>
      <c r="C2456" s="1683" t="s">
        <v>23</v>
      </c>
      <c r="D2456" s="1684"/>
      <c r="E2456" s="1684"/>
      <c r="F2456" s="1685"/>
      <c r="G2456" s="1686" t="s">
        <v>150</v>
      </c>
      <c r="H2456" s="1687">
        <f>VLOOKUP($A2449,'Result Entry'!$B$9:$FW$108,7,0)</f>
        <v>0.0</v>
      </c>
      <c r="I2456" s="1687"/>
      <c r="J2456" s="1687"/>
      <c r="K2456" s="1687"/>
      <c r="L2456" s="1687"/>
      <c r="M2456" s="1687"/>
      <c r="N2456" s="1688"/>
    </row>
    <row r="2457" spans="8:8" ht="39.75" customHeight="1">
      <c r="A2457" s="1443"/>
      <c r="B2457" s="1483" t="s">
        <v>70</v>
      </c>
      <c r="C2457" s="1683" t="s">
        <v>24</v>
      </c>
      <c r="D2457" s="1684"/>
      <c r="E2457" s="1684"/>
      <c r="F2457" s="1685"/>
      <c r="G2457" s="1686" t="s">
        <v>150</v>
      </c>
      <c r="H2457" s="1687">
        <f>VLOOKUP($A2449,'Result Entry'!$B$9:$FW$108,8,0)</f>
        <v>0.0</v>
      </c>
      <c r="I2457" s="1687"/>
      <c r="J2457" s="1687"/>
      <c r="K2457" s="1687"/>
      <c r="L2457" s="1687"/>
      <c r="M2457" s="1687"/>
      <c r="N2457" s="1688"/>
    </row>
    <row r="2458" spans="8:8" ht="39.75" customHeight="1">
      <c r="A2458" s="1443"/>
      <c r="B2458" s="1483" t="s">
        <v>70</v>
      </c>
      <c r="C2458" s="1683" t="s">
        <v>53</v>
      </c>
      <c r="D2458" s="1684"/>
      <c r="E2458" s="1684"/>
      <c r="F2458" s="1685"/>
      <c r="G2458" s="1686" t="s">
        <v>150</v>
      </c>
      <c r="H2458" s="1687">
        <f>VLOOKUP($A2449,'Result Entry'!$B$9:$FW$108,9,0)</f>
        <v>0.0</v>
      </c>
      <c r="I2458" s="1687"/>
      <c r="J2458" s="1687"/>
      <c r="K2458" s="1687"/>
      <c r="L2458" s="1687"/>
      <c r="M2458" s="1687"/>
      <c r="N2458" s="1688"/>
    </row>
    <row r="2459" spans="8:8" ht="39.75" customHeight="1">
      <c r="A2459" s="1443"/>
      <c r="B2459" s="1483" t="s">
        <v>70</v>
      </c>
      <c r="C2459" s="1683" t="s">
        <v>54</v>
      </c>
      <c r="D2459" s="1684"/>
      <c r="E2459" s="1684"/>
      <c r="F2459" s="1685"/>
      <c r="G2459" s="1686" t="s">
        <v>150</v>
      </c>
      <c r="H2459" s="1689" t="str">
        <f>CONCATENATE('Result Entry'!$G$4,'Result Entry'!$J$4)</f>
        <v>11(A)</v>
      </c>
      <c r="I2459" s="1687"/>
      <c r="J2459" s="1687"/>
      <c r="K2459" s="1687"/>
      <c r="L2459" s="1687"/>
      <c r="M2459" s="1687"/>
      <c r="N2459" s="1688"/>
    </row>
    <row r="2460" spans="8:8" ht="39.75" customHeight="1">
      <c r="A2460" s="1443"/>
      <c r="B2460" s="1483" t="s">
        <v>70</v>
      </c>
      <c r="C2460" s="1690" t="s">
        <v>26</v>
      </c>
      <c r="D2460" s="1691"/>
      <c r="E2460" s="1691"/>
      <c r="F2460" s="1692"/>
      <c r="G2460" s="1693" t="s">
        <v>150</v>
      </c>
      <c r="H2460" s="1694">
        <f>VLOOKUP($A2449,'Result Entry'!$B$9:$FW$108,10,0)</f>
        <v>0.0</v>
      </c>
      <c r="I2460" s="1694"/>
      <c r="J2460" s="1694"/>
      <c r="K2460" s="1694"/>
      <c r="L2460" s="1694"/>
      <c r="M2460" s="1694"/>
      <c r="N2460" s="1695"/>
    </row>
    <row r="2461" spans="8:8" ht="30.0" customHeight="1">
      <c r="A2461" s="1443"/>
      <c r="B2461" s="1503" t="s">
        <v>70</v>
      </c>
      <c r="C2461" s="1696" t="s">
        <v>168</v>
      </c>
      <c r="D2461" s="1697"/>
      <c r="E2461" s="1698" t="s">
        <v>73</v>
      </c>
      <c r="F2461" s="1699" t="s">
        <v>74</v>
      </c>
      <c r="G2461" s="1700" t="s">
        <v>169</v>
      </c>
      <c r="H2461" s="1701" t="s">
        <v>56</v>
      </c>
      <c r="I2461" s="1702"/>
      <c r="J2461" s="1703" t="s">
        <v>85</v>
      </c>
      <c r="K2461" s="1704"/>
      <c r="L2461" s="1705" t="s">
        <v>170</v>
      </c>
      <c r="M2461" s="1706" t="s">
        <v>77</v>
      </c>
      <c r="N2461" s="1707" t="s">
        <v>99</v>
      </c>
    </row>
    <row r="2462" spans="8:8" ht="30.0" customHeight="1">
      <c r="A2462" s="1443"/>
      <c r="B2462" s="1503"/>
      <c r="C2462" s="1708"/>
      <c r="D2462" s="1709"/>
      <c r="E2462" s="1710"/>
      <c r="F2462" s="1711"/>
      <c r="G2462" s="1712"/>
      <c r="H2462" s="1713"/>
      <c r="I2462" s="1714"/>
      <c r="J2462" s="1715"/>
      <c r="K2462" s="1716"/>
      <c r="L2462" s="1717"/>
      <c r="M2462" s="1718"/>
      <c r="N2462" s="1719"/>
    </row>
    <row r="2463" spans="8:8" ht="39.75" customHeight="1">
      <c r="A2463" s="1443"/>
      <c r="B2463" s="1503" t="s">
        <v>70</v>
      </c>
      <c r="C2463" s="1528" t="s">
        <v>57</v>
      </c>
      <c r="D2463" s="1529"/>
      <c r="E2463" s="1720">
        <f>'Result Entry'!$L$7</f>
        <v>10.0</v>
      </c>
      <c r="F2463" s="1721">
        <f>'Result Entry'!$M$7</f>
        <v>10.0</v>
      </c>
      <c r="G2463" s="1722">
        <f t="shared" si="204" ref="G2463:G2468">SUM(E2463:F2463)</f>
        <v>20.0</v>
      </c>
      <c r="H2463" s="1723">
        <f>'Result Entry'!$AU$7</f>
        <v>70.0</v>
      </c>
      <c r="I2463" s="1724"/>
      <c r="J2463" s="1725">
        <f>'Result Entry'!$AY$7</f>
        <v>100.0</v>
      </c>
      <c r="K2463" s="1724"/>
      <c r="L2463" s="1722">
        <f t="shared" si="205" ref="L2463:L2468">SUM(H2463,J2463)</f>
        <v>170.0</v>
      </c>
      <c r="M2463" s="1726">
        <f t="shared" si="206" ref="M2463:M2468">SUM(G2463,L2463)</f>
        <v>190.0</v>
      </c>
      <c r="N2463" s="1727"/>
    </row>
    <row r="2464" spans="8:8" s="1538" ht="54.0" customFormat="1" customHeight="1">
      <c r="A2464" s="1443"/>
      <c r="B2464" s="1539" t="s">
        <v>70</v>
      </c>
      <c r="C2464" s="1540" t="str">
        <f>'Result Entry'!$L$3</f>
        <v>HINDI Comp.</v>
      </c>
      <c r="D2464" s="1541"/>
      <c r="E2464" s="1728">
        <f>IF($J2452="TC",0,IF($J2452="Nso",0,VLOOKUP($A2449,'Result Entry'!$B$9:$FW$108,11,0)))</f>
        <v>0.0</v>
      </c>
      <c r="F2464" s="1729">
        <f>IF($J2452="TC",0,IF($J2452="Nso",0,VLOOKUP($A2449,'Result Entry'!$B$9:$FW$108,12,0)))</f>
        <v>0.0</v>
      </c>
      <c r="G2464" s="1730">
        <f t="shared" si="204"/>
        <v>0.0</v>
      </c>
      <c r="H2464" s="1677">
        <f>IF($J2452="TC",0,IF($J2452="Nso",0,VLOOKUP($A2449,'Result Entry'!$B$9:$FW$108,16,0)))</f>
        <v>0.0</v>
      </c>
      <c r="I2464" s="1731"/>
      <c r="J2464" s="1732">
        <f>IF($J2452="TC",0,IF($J2452="Nso",0,VLOOKUP($A2449,'Result Entry'!$B$9:$FW$108,19,0)))</f>
        <v>0.0</v>
      </c>
      <c r="K2464" s="1731"/>
      <c r="L2464" s="1733">
        <f t="shared" si="205"/>
        <v>0.0</v>
      </c>
      <c r="M2464" s="1734">
        <f t="shared" si="206"/>
        <v>0.0</v>
      </c>
      <c r="N2464" s="1735" t="str">
        <f>IF($J2452="TC",0,IF($J2452="Nso",0,VLOOKUP($A2449,'Result Entry'!$B$9:$FW$108,24,0)))</f>
        <v/>
      </c>
    </row>
    <row r="2465" spans="8:8" s="1538" ht="54.0" customFormat="1" customHeight="1">
      <c r="A2465" s="1443"/>
      <c r="B2465" s="1539" t="s">
        <v>70</v>
      </c>
      <c r="C2465" s="1551" t="str">
        <f>'Result Entry'!$Z$3</f>
        <v>ENGLISH Comp.</v>
      </c>
      <c r="D2465" s="1552"/>
      <c r="E2465" s="1728">
        <f>IF($J2452="TC",0,IF($J2452="Nso",0,VLOOKUP($A2449,'Result Entry'!$B$9:$FW$108,25,0)))</f>
        <v>0.0</v>
      </c>
      <c r="F2465" s="1729">
        <f>IF($J2452="TC",0,IF($J2452="Nso",0,VLOOKUP($A2449,'Result Entry'!$B$9:$FW$108,26,0)))</f>
        <v>0.0</v>
      </c>
      <c r="G2465" s="1736">
        <f t="shared" si="204"/>
        <v>0.0</v>
      </c>
      <c r="H2465" s="1683">
        <f>IF($J2452="TC",0,IF($J2452="Nso",0,VLOOKUP($A2449,'Result Entry'!$B$9:$FW$108,30,0)))</f>
        <v>0.0</v>
      </c>
      <c r="I2465" s="1737"/>
      <c r="J2465" s="1738">
        <f>IF($J2452="TC",0,IF($J2452="Nso",0,VLOOKUP($A2449,'Result Entry'!$B$9:$FW$108,33,0)))</f>
        <v>0.0</v>
      </c>
      <c r="K2465" s="1737"/>
      <c r="L2465" s="1733">
        <f t="shared" si="205"/>
        <v>0.0</v>
      </c>
      <c r="M2465" s="1734">
        <f t="shared" si="206"/>
        <v>0.0</v>
      </c>
      <c r="N2465" s="1735" t="str">
        <f>IF($J2452="TC",0,IF($J2452="Nso",0,VLOOKUP($A2449,'Result Entry'!$B$9:$FW$108,38,0)))</f>
        <v/>
      </c>
    </row>
    <row r="2466" spans="8:8" s="1538" ht="54.0" customFormat="1" customHeight="1">
      <c r="A2466" s="1443"/>
      <c r="B2466" s="1539" t="s">
        <v>70</v>
      </c>
      <c r="C2466" s="1551" t="str">
        <f>'Result Entry'!$AO$3</f>
        <v>PHYSICS</v>
      </c>
      <c r="D2466" s="1552"/>
      <c r="E2466" s="1728">
        <f>IF($J2452="TC",0,IF($J2452="Nso",0,VLOOKUP($A2449,'Result Entry'!$B$9:$FW$108,39,0)))</f>
        <v>0.0</v>
      </c>
      <c r="F2466" s="1729">
        <f>IF($J2452="TC",0,IF($J2452="Nso",0,VLOOKUP($A2449,'Result Entry'!$B$9:$FW$108,40,0)))</f>
        <v>0.0</v>
      </c>
      <c r="G2466" s="1736">
        <f t="shared" si="204"/>
        <v>0.0</v>
      </c>
      <c r="H2466" s="1683">
        <f>IF($J2452="TC",0,IF($J2452="Nso",0,VLOOKUP($A2449,'Result Entry'!$B$9:$FW$108,45,0)))</f>
        <v>0.0</v>
      </c>
      <c r="I2466" s="1737"/>
      <c r="J2466" s="1738">
        <f>IF($J2452="TC",0,IF($J2452="Nso",0,VLOOKUP($A2449,'Result Entry'!$B$9:$FW$108,49,0)))</f>
        <v>0.0</v>
      </c>
      <c r="K2466" s="1737"/>
      <c r="L2466" s="1733">
        <f t="shared" si="205"/>
        <v>0.0</v>
      </c>
      <c r="M2466" s="1734">
        <f t="shared" si="206"/>
        <v>0.0</v>
      </c>
      <c r="N2466" s="1735" t="str">
        <f>IF($J2452="TC",0,IF($J2452="Nso",0,VLOOKUP($A2449,'Result Entry'!$B$9:$FW$108,54,0)))</f>
        <v/>
      </c>
    </row>
    <row r="2467" spans="8:8" s="1538" ht="54.0" customFormat="1" customHeight="1">
      <c r="A2467" s="1443"/>
      <c r="B2467" s="1539" t="s">
        <v>70</v>
      </c>
      <c r="C2467" s="1551" t="str">
        <f>'Result Entry'!$BF$3</f>
        <v>CHEMISTRY</v>
      </c>
      <c r="D2467" s="1552"/>
      <c r="E2467" s="1728" t="str">
        <f>IF($J2452="TC",0,IF($J2452="Nso",0,VLOOKUP($A2449,'Result Entry'!$B$9:$FW$108,55,0)))</f>
        <v/>
      </c>
      <c r="F2467" s="1729">
        <f>IF($J2452="TC",0,IF($J2452="Nso",0,VLOOKUP($A2449,'Result Entry'!$B$9:$FW$108,56,0)))</f>
        <v>0.0</v>
      </c>
      <c r="G2467" s="1736">
        <f t="shared" si="204"/>
        <v>0.0</v>
      </c>
      <c r="H2467" s="1683">
        <f>IF($J2452="TC",0,IF($J2452="Nso",0,VLOOKUP($A2449,'Result Entry'!$B$9:$FW$108,61,0)))</f>
        <v>0.0</v>
      </c>
      <c r="I2467" s="1737"/>
      <c r="J2467" s="1738">
        <f>IF($J2452="TC",0,IF($J2452="Nso",0,VLOOKUP($A2449,'Result Entry'!$B$9:$FW$108,65,0)))</f>
        <v>0.0</v>
      </c>
      <c r="K2467" s="1737"/>
      <c r="L2467" s="1733">
        <f t="shared" si="205"/>
        <v>0.0</v>
      </c>
      <c r="M2467" s="1734">
        <f t="shared" si="206"/>
        <v>0.0</v>
      </c>
      <c r="N2467" s="1735" t="str">
        <f>IF($J2452="TC",0,IF($J2452="Nso",0,VLOOKUP($A2449,'Result Entry'!$B$9:$FW$108,70,0)))</f>
        <v/>
      </c>
    </row>
    <row r="2468" spans="8:8" s="1538" ht="54.0" customFormat="1" customHeight="1">
      <c r="A2468" s="1443"/>
      <c r="B2468" s="1539" t="s">
        <v>70</v>
      </c>
      <c r="C2468" s="1551" t="str">
        <f>'Result Entry'!$BW$3</f>
        <v>BIOLOGY</v>
      </c>
      <c r="D2468" s="1552"/>
      <c r="E2468" s="1739" t="str">
        <f>IF($J2452="TC",0,IF($J2452="Nso",0,VLOOKUP($A2449,'Result Entry'!$B$9:$FW$108,71,0)))</f>
        <v/>
      </c>
      <c r="F2468" s="1740" t="str">
        <f>IF($J2452="TC",0,IF($J2452="Nso",0,VLOOKUP($A2449,'Result Entry'!$B$9:$FW$108,72,0)))</f>
        <v/>
      </c>
      <c r="G2468" s="1741">
        <f t="shared" si="204"/>
        <v>0.0</v>
      </c>
      <c r="H2468" s="1742">
        <f>IF($J2452="TC",0,IF($J2452="Nso",0,VLOOKUP($A2449,'Result Entry'!$B$9:$FW$108,77,0)))</f>
        <v>0.0</v>
      </c>
      <c r="I2468" s="1743"/>
      <c r="J2468" s="1744">
        <f>IF($J2452="TC",0,IF($J2452="Nso",0,VLOOKUP($A2449,'Result Entry'!$B$9:$FW$108,81,0)))</f>
        <v>0.0</v>
      </c>
      <c r="K2468" s="1743"/>
      <c r="L2468" s="1745">
        <f t="shared" si="205"/>
        <v>0.0</v>
      </c>
      <c r="M2468" s="1746">
        <f t="shared" si="206"/>
        <v>0.0</v>
      </c>
      <c r="N2468" s="1735">
        <f>IF($J2452="TC",0,IF($J2452="Nso",0,VLOOKUP($A2449,'Result Entry'!$B$9:$FW$108,86,0)))</f>
        <v>0.0</v>
      </c>
    </row>
    <row r="2469" spans="8:8" ht="39.75" customHeight="1">
      <c r="A2469" s="1443"/>
      <c r="B2469" s="1503" t="s">
        <v>70</v>
      </c>
      <c r="C2469" s="1565" t="s">
        <v>78</v>
      </c>
      <c r="D2469" s="1566"/>
      <c r="E2469" s="1567"/>
      <c r="F2469" s="1747" t="s">
        <v>79</v>
      </c>
      <c r="G2469" s="1748"/>
      <c r="H2469" s="1747" t="s">
        <v>80</v>
      </c>
      <c r="I2469" s="1749"/>
      <c r="J2469" s="1750" t="s">
        <v>42</v>
      </c>
      <c r="K2469" s="1797" t="s">
        <v>92</v>
      </c>
      <c r="L2469" s="1752" t="s">
        <v>40</v>
      </c>
      <c r="M2469" s="1753"/>
      <c r="N2469" s="1754" t="s">
        <v>44</v>
      </c>
    </row>
    <row r="2470" spans="8:8" ht="39.75" customHeight="1">
      <c r="A2470" s="1443"/>
      <c r="B2470" s="1503" t="s">
        <v>70</v>
      </c>
      <c r="C2470" s="1577"/>
      <c r="D2470" s="1578"/>
      <c r="E2470" s="1579"/>
      <c r="F2470" s="1755">
        <f>IF($J2452="TC",0,IF($J2452="Nso",0,VLOOKUP($A2449,'Result Entry'!$B$9:$FW$108,146,0)))</f>
        <v>0.0</v>
      </c>
      <c r="G2470" s="1756"/>
      <c r="H2470" s="1757">
        <f>IF($J2452="TC",0,IF($J2452="Nso",0,VLOOKUP($A2449,'Result Entry'!$B$9:$FW$108,147,0)))</f>
        <v>0.0</v>
      </c>
      <c r="I2470" s="1758"/>
      <c r="J2470" s="1584">
        <f>IF($J2452="TC",0,IF($J2452="Nso",0,VLOOKUP($A2449,'Result Entry'!$B$9:$FW$108,148,0)))</f>
        <v>0.0</v>
      </c>
      <c r="K2470" s="1759" t="str">
        <f>IF($J2452="TC",0,IF($J2452="Nso",0,VLOOKUP($A2449,'Result Entry'!$B$9:$FW$108,149,0)))</f>
        <v/>
      </c>
      <c r="L2470" s="1586">
        <f>IF($J2452="TC",0,IF($J2452="Nso",0,VLOOKUP($A2449,'Result Entry'!$B$9:$FW$108,150,0)))</f>
        <v>0.0</v>
      </c>
      <c r="M2470" s="1587"/>
      <c r="N2470" s="1588">
        <f>IF($J2452="TC",0,IF($J2452="Nso",0,VLOOKUP($A2449,'Result Entry'!$B$9:$FW$108,152,0)))</f>
        <v>0.0</v>
      </c>
    </row>
    <row r="2471" spans="8:8" ht="39.75" customHeight="1">
      <c r="A2471" s="1443"/>
      <c r="B2471" s="1503" t="s">
        <v>70</v>
      </c>
      <c r="C2471" s="1589" t="s">
        <v>59</v>
      </c>
      <c r="D2471" s="1590"/>
      <c r="E2471" s="1590"/>
      <c r="F2471" s="1590"/>
      <c r="G2471" s="1590"/>
      <c r="H2471" s="1591"/>
      <c r="I2471" s="1592" t="s">
        <v>60</v>
      </c>
      <c r="J2471" s="1593"/>
      <c r="K2471" s="1760">
        <f>VLOOKUP($A2449,'Result Entry'!$B$9:$FW$108,143,0)</f>
        <v>0.0</v>
      </c>
      <c r="L2471" s="1761"/>
      <c r="M2471" s="1596" t="s">
        <v>38</v>
      </c>
      <c r="N2471" s="1597"/>
    </row>
    <row r="2472" spans="8:8" ht="39.75" customHeight="1">
      <c r="A2472" s="1443"/>
      <c r="B2472" s="1503" t="s">
        <v>70</v>
      </c>
      <c r="C2472" s="1598" t="s">
        <v>55</v>
      </c>
      <c r="D2472" s="1599"/>
      <c r="E2472" s="1599"/>
      <c r="F2472" s="1600" t="s">
        <v>158</v>
      </c>
      <c r="G2472" s="1601"/>
      <c r="H2472" s="1602" t="s">
        <v>48</v>
      </c>
      <c r="I2472" s="1603" t="s">
        <v>61</v>
      </c>
      <c r="J2472" s="1604"/>
      <c r="K2472" s="1762">
        <f>VLOOKUP($A2449,'Result Entry'!$B$9:$FW$108,144,0)</f>
        <v>0.0</v>
      </c>
      <c r="L2472" s="1763"/>
      <c r="M2472" s="1607">
        <f>VLOOKUP($A2449,'Result Entry'!$B$9:$FW$108,145,0)</f>
        <v>0.0</v>
      </c>
      <c r="N2472" s="1608"/>
    </row>
    <row r="2473" spans="8:8" ht="39.75" customHeight="1">
      <c r="A2473" s="1443"/>
      <c r="B2473" s="1503" t="s">
        <v>70</v>
      </c>
      <c r="C2473" s="1598"/>
      <c r="D2473" s="1599"/>
      <c r="E2473" s="1599"/>
      <c r="F2473" s="1609"/>
      <c r="G2473" s="1610"/>
      <c r="H2473" s="1611" t="s">
        <v>100</v>
      </c>
      <c r="I2473" s="1612" t="s">
        <v>62</v>
      </c>
      <c r="J2473" s="1613"/>
      <c r="K2473" s="1764">
        <f>IF($J2452="TC","Transferred",IF($J2452="Nso","NameSeparated",VLOOKUP($A2449,'Result Entry'!$B$9:$FW$108,153,0)))</f>
        <v>0.0</v>
      </c>
      <c r="L2473" s="1764"/>
      <c r="M2473" s="1764"/>
      <c r="N2473" s="1765"/>
    </row>
    <row r="2474" spans="8:8" ht="39.75" customHeight="1">
      <c r="A2474" s="1443"/>
      <c r="B2474" s="1503" t="s">
        <v>70</v>
      </c>
      <c r="C2474" s="1766" t="str">
        <f>'Result Entry'!$DU$3</f>
        <v>Foundation Of Information Tech.</v>
      </c>
      <c r="D2474" s="1767"/>
      <c r="E2474" s="1768"/>
      <c r="F2474" s="1769" t="str">
        <f>IF($J2452="TC",0,IF($J2452="Nso",0,VLOOKUP($A2449,'Result Entry'!$B$9:$GS$108,170,0)))</f>
        <v/>
      </c>
      <c r="G2474" s="1769"/>
      <c r="H2474" s="1770">
        <f>IF($J2452="TC",0,IF($J2452="Nso",0,VLOOKUP($A2449,'Result Entry'!$B$9:$GS$108,112,0)))</f>
        <v>0.0</v>
      </c>
      <c r="I2474" s="1621" t="s">
        <v>72</v>
      </c>
      <c r="J2474" s="1622"/>
      <c r="K2474" s="1771">
        <f>'Result Entry'!$T$2</f>
        <v>45041.0</v>
      </c>
      <c r="L2474" s="1772"/>
      <c r="M2474" s="1772"/>
      <c r="N2474" s="1773"/>
    </row>
    <row r="2475" spans="8:8" ht="39.75" customHeight="1">
      <c r="A2475" s="1443"/>
      <c r="B2475" s="1503" t="s">
        <v>70</v>
      </c>
      <c r="C2475" s="1774" t="str">
        <f>'Result Entry'!$EI$3</f>
        <v>G.I.A.I.-II</v>
      </c>
      <c r="D2475" s="1775"/>
      <c r="E2475" s="1776"/>
      <c r="F2475" s="1769" t="str">
        <f>IF($J2452="TC",0,IF($J2452="Nso",0,VLOOKUP($A2449,'Result Entry'!$B$9:$GS$108,174,0)))</f>
        <v/>
      </c>
      <c r="G2475" s="1769"/>
      <c r="H2475" s="1770">
        <f>IF($J2452="TC",0,IF($J2452="Nso",0,VLOOKUP($A2449,'Result Entry'!$B$9:$GS$108,124,0)))</f>
        <v>0.0</v>
      </c>
      <c r="I2475" s="1626"/>
      <c r="J2475" s="1627"/>
      <c r="K2475" s="1627"/>
      <c r="L2475" s="1627"/>
      <c r="M2475" s="1627"/>
      <c r="N2475" s="1628"/>
    </row>
    <row r="2476" spans="8:8" ht="39.75" customHeight="1">
      <c r="A2476" s="1443"/>
      <c r="B2476" s="1503" t="s">
        <v>70</v>
      </c>
      <c r="C2476" s="1774" t="str">
        <f>'Result Entry'!$EU$3</f>
        <v>SOC.SER.PLAN</v>
      </c>
      <c r="D2476" s="1775"/>
      <c r="E2476" s="1776"/>
      <c r="F2476" s="1769">
        <f>IF($J2452="TC",0,IF($J2452="Nso",0,VLOOKUP($A2449,'Result Entry'!$B$9:$HS$108,178,0)))</f>
        <v>0.0</v>
      </c>
      <c r="G2476" s="1769"/>
      <c r="H2476" s="1770">
        <f>IF($J2452="TC",0,IF($J2452="Nso",0,VLOOKUP($A2449,'Result Entry'!$B$9:$GS$108,136,0)))</f>
        <v>0.0</v>
      </c>
      <c r="I2476" s="1629" t="s">
        <v>175</v>
      </c>
      <c r="J2476" s="1630"/>
      <c r="K2476" s="1798"/>
      <c r="L2476" s="1799"/>
      <c r="M2476" s="1799"/>
      <c r="N2476" s="1800"/>
    </row>
    <row r="2477" spans="8:8" ht="39.75" customHeight="1">
      <c r="A2477" s="1443"/>
      <c r="B2477" s="1503" t="s">
        <v>70</v>
      </c>
      <c r="C2477" s="1774" t="str">
        <f>'Result Entry'!$FG$3</f>
        <v>Jeewan Kaushal</v>
      </c>
      <c r="D2477" s="1775"/>
      <c r="E2477" s="1776"/>
      <c r="F2477" s="1769" t="str">
        <f>IF($J2452="TC",0,IF($J2452="Nso",0,VLOOKUP($A2449,'Result Entry'!$B$9:$HS$108,182,0)))</f>
        <v/>
      </c>
      <c r="G2477" s="1769"/>
      <c r="H2477" s="1770">
        <f>IF($J2452="TC",0,IF($J2452="Nso",0,VLOOKUP($A2449,'Result Entry'!$B$9:$HS$108,136,0)))</f>
        <v>0.0</v>
      </c>
      <c r="I2477" s="1629" t="s">
        <v>149</v>
      </c>
      <c r="J2477" s="1630"/>
      <c r="K2477" s="1630"/>
      <c r="L2477" s="1630"/>
      <c r="M2477" s="1630"/>
      <c r="N2477" s="1634"/>
    </row>
    <row r="2478" spans="8:8" ht="39.75" customHeight="1">
      <c r="A2478" s="1443"/>
      <c r="B2478" s="1483" t="s">
        <v>70</v>
      </c>
      <c r="C2478" s="1777" t="s">
        <v>181</v>
      </c>
      <c r="D2478" s="1778"/>
      <c r="E2478" s="1779"/>
      <c r="F2478" s="1780" t="s">
        <v>182</v>
      </c>
      <c r="G2478" s="1781"/>
      <c r="H2478" s="1782" t="s">
        <v>31</v>
      </c>
      <c r="I2478" s="1629" t="s">
        <v>176</v>
      </c>
      <c r="J2478" s="1630"/>
      <c r="K2478" s="1630"/>
      <c r="L2478" s="1630"/>
      <c r="M2478" s="1630"/>
      <c r="N2478" s="1634"/>
    </row>
    <row r="2479" spans="8:8" ht="39.75" customHeight="1">
      <c r="A2479" s="1443"/>
      <c r="B2479" s="1483" t="s">
        <v>70</v>
      </c>
      <c r="C2479" s="1783"/>
      <c r="D2479" s="1784"/>
      <c r="E2479" s="1785"/>
      <c r="F2479" s="1786" t="s">
        <v>183</v>
      </c>
      <c r="G2479" s="1787"/>
      <c r="H2479" s="1788" t="s">
        <v>180</v>
      </c>
      <c r="I2479" s="1647" t="s">
        <v>68</v>
      </c>
      <c r="J2479" s="1648"/>
      <c r="K2479" s="1648"/>
      <c r="L2479" s="1648"/>
      <c r="M2479" s="1648"/>
      <c r="N2479" s="1649"/>
    </row>
    <row r="2480" spans="8:8" ht="39.75" customHeight="1">
      <c r="A2480" s="1443"/>
      <c r="B2480" s="1483" t="s">
        <v>70</v>
      </c>
      <c r="C2480" s="1783"/>
      <c r="D2480" s="1784"/>
      <c r="E2480" s="1785"/>
      <c r="F2480" s="1786" t="s">
        <v>186</v>
      </c>
      <c r="G2480" s="1787"/>
      <c r="H2480" s="1788" t="s">
        <v>63</v>
      </c>
      <c r="I2480" s="1650"/>
      <c r="J2480" s="1651"/>
      <c r="K2480" s="1651"/>
      <c r="L2480" s="1651"/>
      <c r="M2480" s="1651"/>
      <c r="N2480" s="1652"/>
    </row>
    <row r="2481" spans="8:8" ht="39.75" customHeight="1">
      <c r="A2481" s="1443"/>
      <c r="B2481" s="1483" t="s">
        <v>70</v>
      </c>
      <c r="C2481" s="1783"/>
      <c r="D2481" s="1784"/>
      <c r="E2481" s="1785"/>
      <c r="F2481" s="1786" t="s">
        <v>187</v>
      </c>
      <c r="G2481" s="1787"/>
      <c r="H2481" s="1788" t="s">
        <v>64</v>
      </c>
      <c r="I2481" s="1650"/>
      <c r="J2481" s="1651"/>
      <c r="K2481" s="1651"/>
      <c r="L2481" s="1651"/>
      <c r="M2481" s="1651"/>
      <c r="N2481" s="1652"/>
    </row>
    <row r="2482" spans="8:8" ht="39.75" customHeight="1">
      <c r="A2482" s="1443"/>
      <c r="B2482" s="1483" t="s">
        <v>70</v>
      </c>
      <c r="C2482" s="1783"/>
      <c r="D2482" s="1784"/>
      <c r="E2482" s="1785"/>
      <c r="F2482" s="1786" t="s">
        <v>184</v>
      </c>
      <c r="G2482" s="1787"/>
      <c r="H2482" s="1788" t="s">
        <v>66</v>
      </c>
      <c r="I2482" s="1653" t="s">
        <v>81</v>
      </c>
      <c r="J2482" s="1654"/>
      <c r="K2482" s="1654"/>
      <c r="L2482" s="1654"/>
      <c r="M2482" s="1654"/>
      <c r="N2482" s="1655"/>
    </row>
    <row r="2483" spans="8:8" ht="39.75" customHeight="1">
      <c r="A2483" s="1443"/>
      <c r="B2483" s="1656" t="s">
        <v>70</v>
      </c>
      <c r="C2483" s="1789"/>
      <c r="D2483" s="1790"/>
      <c r="E2483" s="1791"/>
      <c r="F2483" s="1792" t="s">
        <v>185</v>
      </c>
      <c r="G2483" s="1793"/>
      <c r="H2483" s="1794" t="s">
        <v>65</v>
      </c>
      <c r="I2483" s="1663"/>
      <c r="J2483" s="1664"/>
      <c r="K2483" s="1664"/>
      <c r="L2483" s="1664"/>
      <c r="M2483" s="1664"/>
      <c r="N2483" s="1665"/>
    </row>
    <row r="2484" spans="8:8" s="927" ht="123.75" customFormat="1" customHeight="1">
      <c r="A2484" s="1439"/>
      <c r="B2484" s="1795"/>
      <c r="C2484" s="1796"/>
      <c r="D2484" s="1796"/>
      <c r="E2484" s="1796"/>
      <c r="F2484" s="1796"/>
      <c r="G2484" s="1796"/>
      <c r="H2484" s="1796"/>
      <c r="I2484" s="1796"/>
      <c r="J2484" s="1796"/>
      <c r="K2484" s="1796"/>
      <c r="L2484" s="1796"/>
      <c r="M2484" s="1796"/>
      <c r="N2484" s="1796"/>
    </row>
    <row r="2485" spans="8:8" ht="24.75" customHeight="1">
      <c r="A2485" s="1441">
        <f>A2449+1</f>
        <v>70.0</v>
      </c>
      <c r="B2485" s="1442" t="s">
        <v>51</v>
      </c>
      <c r="C2485" s="1442"/>
      <c r="D2485" s="1442"/>
      <c r="E2485" s="1442"/>
      <c r="F2485" s="1442"/>
      <c r="G2485" s="1442"/>
      <c r="H2485" s="1442"/>
      <c r="I2485" s="1442"/>
      <c r="J2485" s="1442"/>
      <c r="K2485" s="1442"/>
      <c r="L2485" s="1442"/>
      <c r="M2485" s="1442"/>
      <c r="N2485" s="1442"/>
    </row>
    <row r="2486" spans="8:8" ht="62.25" customHeight="1">
      <c r="A2486" s="1443"/>
      <c r="B2486" s="1444"/>
      <c r="C2486" s="1445"/>
      <c r="D2486" s="1671" t="str">
        <f>Master!$E$8</f>
        <v>Govt. Sr. Secondary School </v>
      </c>
      <c r="E2486" s="1672"/>
      <c r="F2486" s="1672"/>
      <c r="G2486" s="1672"/>
      <c r="H2486" s="1672"/>
      <c r="I2486" s="1672"/>
      <c r="J2486" s="1672"/>
      <c r="K2486" s="1672"/>
      <c r="L2486" s="1672"/>
      <c r="M2486" s="1672"/>
      <c r="N2486" s="1673"/>
    </row>
    <row r="2487" spans="8:8" ht="33.0" customHeight="1">
      <c r="A2487" s="1443"/>
      <c r="B2487" s="1449"/>
      <c r="C2487" s="1450"/>
      <c r="D2487" s="1451" t="str">
        <f>Master!$E$11</f>
        <v>P.S.-Bapini (Jodhpur)</v>
      </c>
      <c r="E2487" s="1452"/>
      <c r="F2487" s="1452"/>
      <c r="G2487" s="1452"/>
      <c r="H2487" s="1452"/>
      <c r="I2487" s="1452"/>
      <c r="J2487" s="1452"/>
      <c r="K2487" s="1452"/>
      <c r="L2487" s="1452"/>
      <c r="M2487" s="1452"/>
      <c r="N2487" s="1453"/>
    </row>
    <row r="2488" spans="8:8" ht="30.0" customHeight="1">
      <c r="A2488" s="1443"/>
      <c r="B2488" s="1454"/>
      <c r="C2488" s="1455" t="s">
        <v>151</v>
      </c>
      <c r="D2488" s="1456"/>
      <c r="E2488" s="1456"/>
      <c r="F2488" s="1456"/>
      <c r="G2488" s="1457"/>
      <c r="H2488" s="1458" t="s">
        <v>128</v>
      </c>
      <c r="I2488" s="1458"/>
      <c r="J2488" s="1674">
        <f>VLOOKUP(A2485,'Result Entry'!$B$6:$K$108,6,0)</f>
        <v>0.0</v>
      </c>
      <c r="K2488" s="1460" t="s">
        <v>69</v>
      </c>
      <c r="L2488" s="1461"/>
      <c r="M2488" s="1462">
        <f>Master!$E$14</f>
        <v>8.151106901E9</v>
      </c>
      <c r="N2488" s="1463"/>
    </row>
    <row r="2489" spans="8:8" ht="30.0" customHeight="1">
      <c r="A2489" s="1443"/>
      <c r="B2489" s="1464"/>
      <c r="C2489" s="1465"/>
      <c r="D2489" s="1466"/>
      <c r="E2489" s="1466"/>
      <c r="F2489" s="1466"/>
      <c r="G2489" s="1467"/>
      <c r="H2489" s="1468"/>
      <c r="I2489" s="1468"/>
      <c r="J2489" s="1675"/>
      <c r="K2489" s="1470" t="s">
        <v>67</v>
      </c>
      <c r="L2489" s="1471"/>
      <c r="M2489" s="1472"/>
      <c r="N2489" s="1473"/>
      <c r="O2489" s="23" t="s">
        <v>157</v>
      </c>
    </row>
    <row r="2490" spans="8:8" ht="30.0" customHeight="1">
      <c r="A2490" s="1443"/>
      <c r="B2490" s="1464"/>
      <c r="C2490" s="1474"/>
      <c r="D2490" s="1475"/>
      <c r="E2490" s="1475"/>
      <c r="F2490" s="1475"/>
      <c r="G2490" s="1476"/>
      <c r="H2490" s="1477"/>
      <c r="I2490" s="1477"/>
      <c r="J2490" s="1676"/>
      <c r="K2490" s="1479" t="s">
        <v>52</v>
      </c>
      <c r="L2490" s="1480"/>
      <c r="M2490" s="1481" t="str">
        <f>Master!$E$6</f>
        <v>2022-23</v>
      </c>
      <c r="N2490" s="1482"/>
    </row>
    <row r="2491" spans="8:8" ht="39.75" customHeight="1">
      <c r="A2491" s="1443"/>
      <c r="B2491" s="1483" t="s">
        <v>70</v>
      </c>
      <c r="C2491" s="1677" t="s">
        <v>21</v>
      </c>
      <c r="D2491" s="1678"/>
      <c r="E2491" s="1678"/>
      <c r="F2491" s="1679"/>
      <c r="G2491" s="1680" t="s">
        <v>150</v>
      </c>
      <c r="H2491" s="1681">
        <f>VLOOKUP($A2485,'Result Entry'!$B$9:$FW$108,4,0)</f>
        <v>0.0</v>
      </c>
      <c r="I2491" s="1681"/>
      <c r="J2491" s="1681"/>
      <c r="K2491" s="1681"/>
      <c r="L2491" s="1681"/>
      <c r="M2491" s="1681"/>
      <c r="N2491" s="1682"/>
    </row>
    <row r="2492" spans="8:8" ht="39.75" customHeight="1">
      <c r="A2492" s="1443"/>
      <c r="B2492" s="1483" t="s">
        <v>70</v>
      </c>
      <c r="C2492" s="1683" t="s">
        <v>23</v>
      </c>
      <c r="D2492" s="1684"/>
      <c r="E2492" s="1684"/>
      <c r="F2492" s="1685"/>
      <c r="G2492" s="1686" t="s">
        <v>150</v>
      </c>
      <c r="H2492" s="1687">
        <f>VLOOKUP($A2485,'Result Entry'!$B$9:$FW$108,7,0)</f>
        <v>0.0</v>
      </c>
      <c r="I2492" s="1687"/>
      <c r="J2492" s="1687"/>
      <c r="K2492" s="1687"/>
      <c r="L2492" s="1687"/>
      <c r="M2492" s="1687"/>
      <c r="N2492" s="1688"/>
    </row>
    <row r="2493" spans="8:8" ht="39.75" customHeight="1">
      <c r="A2493" s="1443"/>
      <c r="B2493" s="1483" t="s">
        <v>70</v>
      </c>
      <c r="C2493" s="1683" t="s">
        <v>24</v>
      </c>
      <c r="D2493" s="1684"/>
      <c r="E2493" s="1684"/>
      <c r="F2493" s="1685"/>
      <c r="G2493" s="1686" t="s">
        <v>150</v>
      </c>
      <c r="H2493" s="1687">
        <f>VLOOKUP($A2485,'Result Entry'!$B$9:$FW$108,8,0)</f>
        <v>0.0</v>
      </c>
      <c r="I2493" s="1687"/>
      <c r="J2493" s="1687"/>
      <c r="K2493" s="1687"/>
      <c r="L2493" s="1687"/>
      <c r="M2493" s="1687"/>
      <c r="N2493" s="1688"/>
    </row>
    <row r="2494" spans="8:8" ht="39.75" customHeight="1">
      <c r="A2494" s="1443"/>
      <c r="B2494" s="1483" t="s">
        <v>70</v>
      </c>
      <c r="C2494" s="1683" t="s">
        <v>53</v>
      </c>
      <c r="D2494" s="1684"/>
      <c r="E2494" s="1684"/>
      <c r="F2494" s="1685"/>
      <c r="G2494" s="1686" t="s">
        <v>150</v>
      </c>
      <c r="H2494" s="1687">
        <f>VLOOKUP($A2485,'Result Entry'!$B$9:$FW$108,9,0)</f>
        <v>0.0</v>
      </c>
      <c r="I2494" s="1687"/>
      <c r="J2494" s="1687"/>
      <c r="K2494" s="1687"/>
      <c r="L2494" s="1687"/>
      <c r="M2494" s="1687"/>
      <c r="N2494" s="1688"/>
    </row>
    <row r="2495" spans="8:8" ht="39.75" customHeight="1">
      <c r="A2495" s="1443"/>
      <c r="B2495" s="1483" t="s">
        <v>70</v>
      </c>
      <c r="C2495" s="1683" t="s">
        <v>54</v>
      </c>
      <c r="D2495" s="1684"/>
      <c r="E2495" s="1684"/>
      <c r="F2495" s="1685"/>
      <c r="G2495" s="1686" t="s">
        <v>150</v>
      </c>
      <c r="H2495" s="1689" t="str">
        <f>CONCATENATE('Result Entry'!$G$4,'Result Entry'!$J$4)</f>
        <v>11(A)</v>
      </c>
      <c r="I2495" s="1687"/>
      <c r="J2495" s="1687"/>
      <c r="K2495" s="1687"/>
      <c r="L2495" s="1687"/>
      <c r="M2495" s="1687"/>
      <c r="N2495" s="1688"/>
    </row>
    <row r="2496" spans="8:8" ht="39.75" customHeight="1">
      <c r="A2496" s="1443"/>
      <c r="B2496" s="1483" t="s">
        <v>70</v>
      </c>
      <c r="C2496" s="1690" t="s">
        <v>26</v>
      </c>
      <c r="D2496" s="1691"/>
      <c r="E2496" s="1691"/>
      <c r="F2496" s="1692"/>
      <c r="G2496" s="1693" t="s">
        <v>150</v>
      </c>
      <c r="H2496" s="1694">
        <f>VLOOKUP($A2485,'Result Entry'!$B$9:$FW$108,10,0)</f>
        <v>0.0</v>
      </c>
      <c r="I2496" s="1694"/>
      <c r="J2496" s="1694"/>
      <c r="K2496" s="1694"/>
      <c r="L2496" s="1694"/>
      <c r="M2496" s="1694"/>
      <c r="N2496" s="1695"/>
    </row>
    <row r="2497" spans="8:8" ht="30.0" customHeight="1">
      <c r="A2497" s="1443"/>
      <c r="B2497" s="1503" t="s">
        <v>70</v>
      </c>
      <c r="C2497" s="1696" t="s">
        <v>168</v>
      </c>
      <c r="D2497" s="1697"/>
      <c r="E2497" s="1698" t="s">
        <v>73</v>
      </c>
      <c r="F2497" s="1699" t="s">
        <v>74</v>
      </c>
      <c r="G2497" s="1700" t="s">
        <v>169</v>
      </c>
      <c r="H2497" s="1701" t="s">
        <v>56</v>
      </c>
      <c r="I2497" s="1702"/>
      <c r="J2497" s="1703" t="s">
        <v>85</v>
      </c>
      <c r="K2497" s="1704"/>
      <c r="L2497" s="1705" t="s">
        <v>170</v>
      </c>
      <c r="M2497" s="1706" t="s">
        <v>77</v>
      </c>
      <c r="N2497" s="1707" t="s">
        <v>99</v>
      </c>
    </row>
    <row r="2498" spans="8:8" ht="30.0" customHeight="1">
      <c r="A2498" s="1443"/>
      <c r="B2498" s="1503"/>
      <c r="C2498" s="1708"/>
      <c r="D2498" s="1709"/>
      <c r="E2498" s="1710"/>
      <c r="F2498" s="1711"/>
      <c r="G2498" s="1712"/>
      <c r="H2498" s="1713"/>
      <c r="I2498" s="1714"/>
      <c r="J2498" s="1715"/>
      <c r="K2498" s="1716"/>
      <c r="L2498" s="1717"/>
      <c r="M2498" s="1718"/>
      <c r="N2498" s="1719"/>
    </row>
    <row r="2499" spans="8:8" ht="39.75" customHeight="1">
      <c r="A2499" s="1443"/>
      <c r="B2499" s="1503" t="s">
        <v>70</v>
      </c>
      <c r="C2499" s="1528" t="s">
        <v>57</v>
      </c>
      <c r="D2499" s="1529"/>
      <c r="E2499" s="1720">
        <f>'Result Entry'!$L$7</f>
        <v>10.0</v>
      </c>
      <c r="F2499" s="1721">
        <f>'Result Entry'!$M$7</f>
        <v>10.0</v>
      </c>
      <c r="G2499" s="1722">
        <f t="shared" si="207" ref="G2499:G2504">SUM(E2499:F2499)</f>
        <v>20.0</v>
      </c>
      <c r="H2499" s="1723">
        <f>'Result Entry'!$AU$7</f>
        <v>70.0</v>
      </c>
      <c r="I2499" s="1724"/>
      <c r="J2499" s="1725">
        <f>'Result Entry'!$AY$7</f>
        <v>100.0</v>
      </c>
      <c r="K2499" s="1724"/>
      <c r="L2499" s="1722">
        <f t="shared" si="208" ref="L2499:L2504">SUM(H2499,J2499)</f>
        <v>170.0</v>
      </c>
      <c r="M2499" s="1726">
        <f t="shared" si="209" ref="M2499:M2504">SUM(G2499,L2499)</f>
        <v>190.0</v>
      </c>
      <c r="N2499" s="1727"/>
    </row>
    <row r="2500" spans="8:8" s="1538" ht="54.0" customFormat="1" customHeight="1">
      <c r="A2500" s="1443"/>
      <c r="B2500" s="1539" t="s">
        <v>70</v>
      </c>
      <c r="C2500" s="1540" t="str">
        <f>'Result Entry'!$L$3</f>
        <v>HINDI Comp.</v>
      </c>
      <c r="D2500" s="1541"/>
      <c r="E2500" s="1728">
        <f>IF($J2488="TC",0,IF($J2488="Nso",0,VLOOKUP($A2485,'Result Entry'!$B$9:$FW$108,11,0)))</f>
        <v>0.0</v>
      </c>
      <c r="F2500" s="1729">
        <f>IF($J2488="TC",0,IF($J2488="Nso",0,VLOOKUP($A2485,'Result Entry'!$B$9:$FW$108,12,0)))</f>
        <v>0.0</v>
      </c>
      <c r="G2500" s="1730">
        <f t="shared" si="207"/>
        <v>0.0</v>
      </c>
      <c r="H2500" s="1677">
        <f>IF($J2488="TC",0,IF($J2488="Nso",0,VLOOKUP($A2485,'Result Entry'!$B$9:$FW$108,16,0)))</f>
        <v>0.0</v>
      </c>
      <c r="I2500" s="1731"/>
      <c r="J2500" s="1732">
        <f>IF($J2488="TC",0,IF($J2488="Nso",0,VLOOKUP($A2485,'Result Entry'!$B$9:$FW$108,19,0)))</f>
        <v>0.0</v>
      </c>
      <c r="K2500" s="1731"/>
      <c r="L2500" s="1733">
        <f t="shared" si="208"/>
        <v>0.0</v>
      </c>
      <c r="M2500" s="1734">
        <f t="shared" si="209"/>
        <v>0.0</v>
      </c>
      <c r="N2500" s="1735" t="str">
        <f>IF($J2488="TC",0,IF($J2488="Nso",0,VLOOKUP($A2485,'Result Entry'!$B$9:$FW$108,24,0)))</f>
        <v/>
      </c>
    </row>
    <row r="2501" spans="8:8" s="1538" ht="54.0" customFormat="1" customHeight="1">
      <c r="A2501" s="1443"/>
      <c r="B2501" s="1539" t="s">
        <v>70</v>
      </c>
      <c r="C2501" s="1551" t="str">
        <f>'Result Entry'!$Z$3</f>
        <v>ENGLISH Comp.</v>
      </c>
      <c r="D2501" s="1552"/>
      <c r="E2501" s="1728">
        <f>IF($J2488="TC",0,IF($J2488="Nso",0,VLOOKUP($A2485,'Result Entry'!$B$9:$FW$108,25,0)))</f>
        <v>0.0</v>
      </c>
      <c r="F2501" s="1729">
        <f>IF($J2488="TC",0,IF($J2488="Nso",0,VLOOKUP($A2485,'Result Entry'!$B$9:$FW$108,26,0)))</f>
        <v>0.0</v>
      </c>
      <c r="G2501" s="1736">
        <f t="shared" si="207"/>
        <v>0.0</v>
      </c>
      <c r="H2501" s="1683">
        <f>IF($J2488="TC",0,IF($J2488="Nso",0,VLOOKUP($A2485,'Result Entry'!$B$9:$FW$108,30,0)))</f>
        <v>0.0</v>
      </c>
      <c r="I2501" s="1737"/>
      <c r="J2501" s="1738">
        <f>IF($J2488="TC",0,IF($J2488="Nso",0,VLOOKUP($A2485,'Result Entry'!$B$9:$FW$108,33,0)))</f>
        <v>0.0</v>
      </c>
      <c r="K2501" s="1737"/>
      <c r="L2501" s="1733">
        <f t="shared" si="208"/>
        <v>0.0</v>
      </c>
      <c r="M2501" s="1734">
        <f t="shared" si="209"/>
        <v>0.0</v>
      </c>
      <c r="N2501" s="1735" t="str">
        <f>IF($J2488="TC",0,IF($J2488="Nso",0,VLOOKUP($A2485,'Result Entry'!$B$9:$FW$108,38,0)))</f>
        <v/>
      </c>
    </row>
    <row r="2502" spans="8:8" s="1538" ht="54.0" customFormat="1" customHeight="1">
      <c r="A2502" s="1443"/>
      <c r="B2502" s="1539" t="s">
        <v>70</v>
      </c>
      <c r="C2502" s="1551" t="str">
        <f>'Result Entry'!$AO$3</f>
        <v>PHYSICS</v>
      </c>
      <c r="D2502" s="1552"/>
      <c r="E2502" s="1728">
        <f>IF($J2488="TC",0,IF($J2488="Nso",0,VLOOKUP($A2485,'Result Entry'!$B$9:$FW$108,39,0)))</f>
        <v>0.0</v>
      </c>
      <c r="F2502" s="1729">
        <f>IF($J2488="TC",0,IF($J2488="Nso",0,VLOOKUP($A2485,'Result Entry'!$B$9:$FW$108,40,0)))</f>
        <v>0.0</v>
      </c>
      <c r="G2502" s="1736">
        <f t="shared" si="207"/>
        <v>0.0</v>
      </c>
      <c r="H2502" s="1683">
        <f>IF($J2488="TC",0,IF($J2488="Nso",0,VLOOKUP($A2485,'Result Entry'!$B$9:$FW$108,45,0)))</f>
        <v>0.0</v>
      </c>
      <c r="I2502" s="1737"/>
      <c r="J2502" s="1738">
        <f>IF($J2488="TC",0,IF($J2488="Nso",0,VLOOKUP($A2485,'Result Entry'!$B$9:$FW$108,49,0)))</f>
        <v>0.0</v>
      </c>
      <c r="K2502" s="1737"/>
      <c r="L2502" s="1733">
        <f t="shared" si="208"/>
        <v>0.0</v>
      </c>
      <c r="M2502" s="1734">
        <f t="shared" si="209"/>
        <v>0.0</v>
      </c>
      <c r="N2502" s="1735" t="str">
        <f>IF($J2488="TC",0,IF($J2488="Nso",0,VLOOKUP($A2485,'Result Entry'!$B$9:$FW$108,54,0)))</f>
        <v/>
      </c>
    </row>
    <row r="2503" spans="8:8" s="1538" ht="54.0" customFormat="1" customHeight="1">
      <c r="A2503" s="1443"/>
      <c r="B2503" s="1539" t="s">
        <v>70</v>
      </c>
      <c r="C2503" s="1551" t="str">
        <f>'Result Entry'!$BF$3</f>
        <v>CHEMISTRY</v>
      </c>
      <c r="D2503" s="1552"/>
      <c r="E2503" s="1728" t="str">
        <f>IF($J2488="TC",0,IF($J2488="Nso",0,VLOOKUP($A2485,'Result Entry'!$B$9:$FW$108,55,0)))</f>
        <v/>
      </c>
      <c r="F2503" s="1729">
        <f>IF($J2488="TC",0,IF($J2488="Nso",0,VLOOKUP($A2485,'Result Entry'!$B$9:$FW$108,56,0)))</f>
        <v>0.0</v>
      </c>
      <c r="G2503" s="1736">
        <f t="shared" si="207"/>
        <v>0.0</v>
      </c>
      <c r="H2503" s="1683">
        <f>IF($J2488="TC",0,IF($J2488="Nso",0,VLOOKUP($A2485,'Result Entry'!$B$9:$FW$108,61,0)))</f>
        <v>0.0</v>
      </c>
      <c r="I2503" s="1737"/>
      <c r="J2503" s="1738">
        <f>IF($J2488="TC",0,IF($J2488="Nso",0,VLOOKUP($A2485,'Result Entry'!$B$9:$FW$108,65,0)))</f>
        <v>0.0</v>
      </c>
      <c r="K2503" s="1737"/>
      <c r="L2503" s="1733">
        <f t="shared" si="208"/>
        <v>0.0</v>
      </c>
      <c r="M2503" s="1734">
        <f t="shared" si="209"/>
        <v>0.0</v>
      </c>
      <c r="N2503" s="1735" t="str">
        <f>IF($J2488="TC",0,IF($J2488="Nso",0,VLOOKUP($A2485,'Result Entry'!$B$9:$FW$108,70,0)))</f>
        <v/>
      </c>
    </row>
    <row r="2504" spans="8:8" s="1538" ht="54.0" customFormat="1" customHeight="1">
      <c r="A2504" s="1443"/>
      <c r="B2504" s="1539" t="s">
        <v>70</v>
      </c>
      <c r="C2504" s="1551" t="str">
        <f>'Result Entry'!$BW$3</f>
        <v>BIOLOGY</v>
      </c>
      <c r="D2504" s="1552"/>
      <c r="E2504" s="1739" t="str">
        <f>IF($J2488="TC",0,IF($J2488="Nso",0,VLOOKUP($A2485,'Result Entry'!$B$9:$FW$108,71,0)))</f>
        <v/>
      </c>
      <c r="F2504" s="1740" t="str">
        <f>IF($J2488="TC",0,IF($J2488="Nso",0,VLOOKUP($A2485,'Result Entry'!$B$9:$FW$108,72,0)))</f>
        <v/>
      </c>
      <c r="G2504" s="1741">
        <f t="shared" si="207"/>
        <v>0.0</v>
      </c>
      <c r="H2504" s="1742">
        <f>IF($J2488="TC",0,IF($J2488="Nso",0,VLOOKUP($A2485,'Result Entry'!$B$9:$FW$108,77,0)))</f>
        <v>0.0</v>
      </c>
      <c r="I2504" s="1743"/>
      <c r="J2504" s="1744">
        <f>IF($J2488="TC",0,IF($J2488="Nso",0,VLOOKUP($A2485,'Result Entry'!$B$9:$FW$108,81,0)))</f>
        <v>0.0</v>
      </c>
      <c r="K2504" s="1743"/>
      <c r="L2504" s="1745">
        <f t="shared" si="208"/>
        <v>0.0</v>
      </c>
      <c r="M2504" s="1746">
        <f t="shared" si="209"/>
        <v>0.0</v>
      </c>
      <c r="N2504" s="1735">
        <f>IF($J2488="TC",0,IF($J2488="Nso",0,VLOOKUP($A2485,'Result Entry'!$B$9:$FW$108,86,0)))</f>
        <v>0.0</v>
      </c>
    </row>
    <row r="2505" spans="8:8" ht="39.75" customHeight="1">
      <c r="A2505" s="1443"/>
      <c r="B2505" s="1503" t="s">
        <v>70</v>
      </c>
      <c r="C2505" s="1565" t="s">
        <v>78</v>
      </c>
      <c r="D2505" s="1566"/>
      <c r="E2505" s="1567"/>
      <c r="F2505" s="1747" t="s">
        <v>79</v>
      </c>
      <c r="G2505" s="1748"/>
      <c r="H2505" s="1747" t="s">
        <v>80</v>
      </c>
      <c r="I2505" s="1749"/>
      <c r="J2505" s="1750" t="s">
        <v>42</v>
      </c>
      <c r="K2505" s="1797" t="s">
        <v>92</v>
      </c>
      <c r="L2505" s="1752" t="s">
        <v>40</v>
      </c>
      <c r="M2505" s="1753"/>
      <c r="N2505" s="1754" t="s">
        <v>44</v>
      </c>
    </row>
    <row r="2506" spans="8:8" ht="39.75" customHeight="1">
      <c r="A2506" s="1443"/>
      <c r="B2506" s="1503" t="s">
        <v>70</v>
      </c>
      <c r="C2506" s="1577"/>
      <c r="D2506" s="1578"/>
      <c r="E2506" s="1579"/>
      <c r="F2506" s="1755">
        <f>IF($J2488="TC",0,IF($J2488="Nso",0,VLOOKUP($A2485,'Result Entry'!$B$9:$FW$108,146,0)))</f>
        <v>0.0</v>
      </c>
      <c r="G2506" s="1756"/>
      <c r="H2506" s="1757">
        <f>IF($J2488="TC",0,IF($J2488="Nso",0,VLOOKUP($A2485,'Result Entry'!$B$9:$FW$108,147,0)))</f>
        <v>0.0</v>
      </c>
      <c r="I2506" s="1758"/>
      <c r="J2506" s="1584">
        <f>IF($J2488="TC",0,IF($J2488="Nso",0,VLOOKUP($A2485,'Result Entry'!$B$9:$FW$108,148,0)))</f>
        <v>0.0</v>
      </c>
      <c r="K2506" s="1759" t="str">
        <f>IF($J2488="TC",0,IF($J2488="Nso",0,VLOOKUP($A2485,'Result Entry'!$B$9:$FW$108,149,0)))</f>
        <v/>
      </c>
      <c r="L2506" s="1586">
        <f>IF($J2488="TC",0,IF($J2488="Nso",0,VLOOKUP($A2485,'Result Entry'!$B$9:$FW$108,150,0)))</f>
        <v>0.0</v>
      </c>
      <c r="M2506" s="1587"/>
      <c r="N2506" s="1588">
        <f>IF($J2488="TC",0,IF($J2488="Nso",0,VLOOKUP($A2485,'Result Entry'!$B$9:$FW$108,152,0)))</f>
        <v>0.0</v>
      </c>
    </row>
    <row r="2507" spans="8:8" ht="39.75" customHeight="1">
      <c r="A2507" s="1443"/>
      <c r="B2507" s="1503" t="s">
        <v>70</v>
      </c>
      <c r="C2507" s="1589" t="s">
        <v>59</v>
      </c>
      <c r="D2507" s="1590"/>
      <c r="E2507" s="1590"/>
      <c r="F2507" s="1590"/>
      <c r="G2507" s="1590"/>
      <c r="H2507" s="1591"/>
      <c r="I2507" s="1592" t="s">
        <v>60</v>
      </c>
      <c r="J2507" s="1593"/>
      <c r="K2507" s="1760">
        <f>VLOOKUP($A2485,'Result Entry'!$B$9:$FW$108,143,0)</f>
        <v>0.0</v>
      </c>
      <c r="L2507" s="1761"/>
      <c r="M2507" s="1596" t="s">
        <v>38</v>
      </c>
      <c r="N2507" s="1597"/>
    </row>
    <row r="2508" spans="8:8" ht="39.75" customHeight="1">
      <c r="A2508" s="1443"/>
      <c r="B2508" s="1503" t="s">
        <v>70</v>
      </c>
      <c r="C2508" s="1598" t="s">
        <v>55</v>
      </c>
      <c r="D2508" s="1599"/>
      <c r="E2508" s="1599"/>
      <c r="F2508" s="1600" t="s">
        <v>158</v>
      </c>
      <c r="G2508" s="1601"/>
      <c r="H2508" s="1602" t="s">
        <v>48</v>
      </c>
      <c r="I2508" s="1603" t="s">
        <v>61</v>
      </c>
      <c r="J2508" s="1604"/>
      <c r="K2508" s="1762">
        <f>VLOOKUP($A2485,'Result Entry'!$B$9:$FW$108,144,0)</f>
        <v>0.0</v>
      </c>
      <c r="L2508" s="1763"/>
      <c r="M2508" s="1607">
        <f>VLOOKUP($A2485,'Result Entry'!$B$9:$FW$108,145,0)</f>
        <v>0.0</v>
      </c>
      <c r="N2508" s="1608"/>
    </row>
    <row r="2509" spans="8:8" ht="39.75" customHeight="1">
      <c r="A2509" s="1443"/>
      <c r="B2509" s="1503" t="s">
        <v>70</v>
      </c>
      <c r="C2509" s="1598"/>
      <c r="D2509" s="1599"/>
      <c r="E2509" s="1599"/>
      <c r="F2509" s="1609"/>
      <c r="G2509" s="1610"/>
      <c r="H2509" s="1611" t="s">
        <v>100</v>
      </c>
      <c r="I2509" s="1612" t="s">
        <v>62</v>
      </c>
      <c r="J2509" s="1613"/>
      <c r="K2509" s="1764">
        <f>IF($J2488="TC","Transferred",IF($J2488="Nso","NameSeparated",VLOOKUP($A2485,'Result Entry'!$B$9:$FW$108,153,0)))</f>
        <v>0.0</v>
      </c>
      <c r="L2509" s="1764"/>
      <c r="M2509" s="1764"/>
      <c r="N2509" s="1765"/>
    </row>
    <row r="2510" spans="8:8" ht="39.75" customHeight="1">
      <c r="A2510" s="1443"/>
      <c r="B2510" s="1503" t="s">
        <v>70</v>
      </c>
      <c r="C2510" s="1766" t="str">
        <f>'Result Entry'!$DU$3</f>
        <v>Foundation Of Information Tech.</v>
      </c>
      <c r="D2510" s="1767"/>
      <c r="E2510" s="1768"/>
      <c r="F2510" s="1769" t="str">
        <f>IF($J2488="TC",0,IF($J2488="Nso",0,VLOOKUP($A2485,'Result Entry'!$B$9:$GS$108,170,0)))</f>
        <v/>
      </c>
      <c r="G2510" s="1769"/>
      <c r="H2510" s="1770">
        <f>IF($J2488="TC",0,IF($J2488="Nso",0,VLOOKUP($A2485,'Result Entry'!$B$9:$GS$108,112,0)))</f>
        <v>0.0</v>
      </c>
      <c r="I2510" s="1621" t="s">
        <v>72</v>
      </c>
      <c r="J2510" s="1622"/>
      <c r="K2510" s="1771">
        <f>'Result Entry'!$T$2</f>
        <v>45041.0</v>
      </c>
      <c r="L2510" s="1772"/>
      <c r="M2510" s="1772"/>
      <c r="N2510" s="1773"/>
    </row>
    <row r="2511" spans="8:8" ht="39.75" customHeight="1">
      <c r="A2511" s="1443"/>
      <c r="B2511" s="1503" t="s">
        <v>70</v>
      </c>
      <c r="C2511" s="1774" t="str">
        <f>'Result Entry'!$EI$3</f>
        <v>G.I.A.I.-II</v>
      </c>
      <c r="D2511" s="1775"/>
      <c r="E2511" s="1776"/>
      <c r="F2511" s="1769" t="str">
        <f>IF($J2488="TC",0,IF($J2488="Nso",0,VLOOKUP($A2485,'Result Entry'!$B$9:$GS$108,174,0)))</f>
        <v/>
      </c>
      <c r="G2511" s="1769"/>
      <c r="H2511" s="1770">
        <f>IF($J2488="TC",0,IF($J2488="Nso",0,VLOOKUP($A2485,'Result Entry'!$B$9:$GS$108,124,0)))</f>
        <v>0.0</v>
      </c>
      <c r="I2511" s="1626"/>
      <c r="J2511" s="1627"/>
      <c r="K2511" s="1627"/>
      <c r="L2511" s="1627"/>
      <c r="M2511" s="1627"/>
      <c r="N2511" s="1628"/>
    </row>
    <row r="2512" spans="8:8" ht="39.75" customHeight="1">
      <c r="A2512" s="1443"/>
      <c r="B2512" s="1503" t="s">
        <v>70</v>
      </c>
      <c r="C2512" s="1774" t="str">
        <f>'Result Entry'!$EU$3</f>
        <v>SOC.SER.PLAN</v>
      </c>
      <c r="D2512" s="1775"/>
      <c r="E2512" s="1776"/>
      <c r="F2512" s="1769">
        <f>IF($J2488="TC",0,IF($J2488="Nso",0,VLOOKUP($A2485,'Result Entry'!$B$9:$HS$108,178,0)))</f>
        <v>0.0</v>
      </c>
      <c r="G2512" s="1769"/>
      <c r="H2512" s="1770">
        <f>IF($J2488="TC",0,IF($J2488="Nso",0,VLOOKUP($A2485,'Result Entry'!$B$9:$GS$108,136,0)))</f>
        <v>0.0</v>
      </c>
      <c r="I2512" s="1629" t="s">
        <v>175</v>
      </c>
      <c r="J2512" s="1630"/>
      <c r="K2512" s="1798"/>
      <c r="L2512" s="1799"/>
      <c r="M2512" s="1799"/>
      <c r="N2512" s="1800"/>
    </row>
    <row r="2513" spans="8:8" ht="39.75" customHeight="1">
      <c r="A2513" s="1443"/>
      <c r="B2513" s="1503" t="s">
        <v>70</v>
      </c>
      <c r="C2513" s="1774" t="str">
        <f>'Result Entry'!$FG$3</f>
        <v>Jeewan Kaushal</v>
      </c>
      <c r="D2513" s="1775"/>
      <c r="E2513" s="1776"/>
      <c r="F2513" s="1769" t="str">
        <f>IF($J2488="TC",0,IF($J2488="Nso",0,VLOOKUP($A2485,'Result Entry'!$B$9:$HS$108,182,0)))</f>
        <v/>
      </c>
      <c r="G2513" s="1769"/>
      <c r="H2513" s="1770">
        <f>IF($J2488="TC",0,IF($J2488="Nso",0,VLOOKUP($A2485,'Result Entry'!$B$9:$HS$108,136,0)))</f>
        <v>0.0</v>
      </c>
      <c r="I2513" s="1629" t="s">
        <v>149</v>
      </c>
      <c r="J2513" s="1630"/>
      <c r="K2513" s="1630"/>
      <c r="L2513" s="1630"/>
      <c r="M2513" s="1630"/>
      <c r="N2513" s="1634"/>
    </row>
    <row r="2514" spans="8:8" ht="39.75" customHeight="1">
      <c r="A2514" s="1443"/>
      <c r="B2514" s="1483" t="s">
        <v>70</v>
      </c>
      <c r="C2514" s="1777" t="s">
        <v>181</v>
      </c>
      <c r="D2514" s="1778"/>
      <c r="E2514" s="1779"/>
      <c r="F2514" s="1780" t="s">
        <v>182</v>
      </c>
      <c r="G2514" s="1781"/>
      <c r="H2514" s="1782" t="s">
        <v>31</v>
      </c>
      <c r="I2514" s="1629" t="s">
        <v>176</v>
      </c>
      <c r="J2514" s="1630"/>
      <c r="K2514" s="1630"/>
      <c r="L2514" s="1630"/>
      <c r="M2514" s="1630"/>
      <c r="N2514" s="1634"/>
    </row>
    <row r="2515" spans="8:8" ht="39.75" customHeight="1">
      <c r="A2515" s="1443"/>
      <c r="B2515" s="1483" t="s">
        <v>70</v>
      </c>
      <c r="C2515" s="1783"/>
      <c r="D2515" s="1784"/>
      <c r="E2515" s="1785"/>
      <c r="F2515" s="1786" t="s">
        <v>183</v>
      </c>
      <c r="G2515" s="1787"/>
      <c r="H2515" s="1788" t="s">
        <v>180</v>
      </c>
      <c r="I2515" s="1647" t="s">
        <v>68</v>
      </c>
      <c r="J2515" s="1648"/>
      <c r="K2515" s="1648"/>
      <c r="L2515" s="1648"/>
      <c r="M2515" s="1648"/>
      <c r="N2515" s="1649"/>
    </row>
    <row r="2516" spans="8:8" ht="39.75" customHeight="1">
      <c r="A2516" s="1443"/>
      <c r="B2516" s="1483" t="s">
        <v>70</v>
      </c>
      <c r="C2516" s="1783"/>
      <c r="D2516" s="1784"/>
      <c r="E2516" s="1785"/>
      <c r="F2516" s="1786" t="s">
        <v>186</v>
      </c>
      <c r="G2516" s="1787"/>
      <c r="H2516" s="1788" t="s">
        <v>63</v>
      </c>
      <c r="I2516" s="1650"/>
      <c r="J2516" s="1651"/>
      <c r="K2516" s="1651"/>
      <c r="L2516" s="1651"/>
      <c r="M2516" s="1651"/>
      <c r="N2516" s="1652"/>
    </row>
    <row r="2517" spans="8:8" ht="39.75" customHeight="1">
      <c r="A2517" s="1443"/>
      <c r="B2517" s="1483" t="s">
        <v>70</v>
      </c>
      <c r="C2517" s="1783"/>
      <c r="D2517" s="1784"/>
      <c r="E2517" s="1785"/>
      <c r="F2517" s="1786" t="s">
        <v>187</v>
      </c>
      <c r="G2517" s="1787"/>
      <c r="H2517" s="1788" t="s">
        <v>64</v>
      </c>
      <c r="I2517" s="1650"/>
      <c r="J2517" s="1651"/>
      <c r="K2517" s="1651"/>
      <c r="L2517" s="1651"/>
      <c r="M2517" s="1651"/>
      <c r="N2517" s="1652"/>
    </row>
    <row r="2518" spans="8:8" ht="39.75" customHeight="1">
      <c r="A2518" s="1443"/>
      <c r="B2518" s="1483" t="s">
        <v>70</v>
      </c>
      <c r="C2518" s="1783"/>
      <c r="D2518" s="1784"/>
      <c r="E2518" s="1785"/>
      <c r="F2518" s="1786" t="s">
        <v>184</v>
      </c>
      <c r="G2518" s="1787"/>
      <c r="H2518" s="1788" t="s">
        <v>66</v>
      </c>
      <c r="I2518" s="1653" t="s">
        <v>81</v>
      </c>
      <c r="J2518" s="1654"/>
      <c r="K2518" s="1654"/>
      <c r="L2518" s="1654"/>
      <c r="M2518" s="1654"/>
      <c r="N2518" s="1655"/>
    </row>
    <row r="2519" spans="8:8" ht="39.75" customHeight="1">
      <c r="A2519" s="1443"/>
      <c r="B2519" s="1656" t="s">
        <v>70</v>
      </c>
      <c r="C2519" s="1789"/>
      <c r="D2519" s="1790"/>
      <c r="E2519" s="1791"/>
      <c r="F2519" s="1792" t="s">
        <v>185</v>
      </c>
      <c r="G2519" s="1793"/>
      <c r="H2519" s="1794" t="s">
        <v>65</v>
      </c>
      <c r="I2519" s="1663"/>
      <c r="J2519" s="1664"/>
      <c r="K2519" s="1664"/>
      <c r="L2519" s="1664"/>
      <c r="M2519" s="1664"/>
      <c r="N2519" s="1665"/>
    </row>
    <row r="2520" spans="8:8" s="927" ht="123.75" customFormat="1" customHeight="1">
      <c r="A2520" s="1439"/>
      <c r="B2520" s="1795"/>
      <c r="C2520" s="1796"/>
      <c r="D2520" s="1796"/>
      <c r="E2520" s="1796"/>
      <c r="F2520" s="1796"/>
      <c r="G2520" s="1796"/>
      <c r="H2520" s="1796"/>
      <c r="I2520" s="1796"/>
      <c r="J2520" s="1796"/>
      <c r="K2520" s="1796"/>
      <c r="L2520" s="1796"/>
      <c r="M2520" s="1796"/>
      <c r="N2520" s="1796"/>
    </row>
    <row r="2521" spans="8:8" ht="24.75" customHeight="1">
      <c r="A2521" s="1441">
        <f>A2485+1</f>
        <v>71.0</v>
      </c>
      <c r="B2521" s="1442" t="s">
        <v>51</v>
      </c>
      <c r="C2521" s="1442"/>
      <c r="D2521" s="1442"/>
      <c r="E2521" s="1442"/>
      <c r="F2521" s="1442"/>
      <c r="G2521" s="1442"/>
      <c r="H2521" s="1442"/>
      <c r="I2521" s="1442"/>
      <c r="J2521" s="1442"/>
      <c r="K2521" s="1442"/>
      <c r="L2521" s="1442"/>
      <c r="M2521" s="1442"/>
      <c r="N2521" s="1442"/>
    </row>
    <row r="2522" spans="8:8" ht="62.25" customHeight="1">
      <c r="A2522" s="1443"/>
      <c r="B2522" s="1444"/>
      <c r="C2522" s="1445"/>
      <c r="D2522" s="1671" t="str">
        <f>Master!$E$8</f>
        <v>Govt. Sr. Secondary School </v>
      </c>
      <c r="E2522" s="1672"/>
      <c r="F2522" s="1672"/>
      <c r="G2522" s="1672"/>
      <c r="H2522" s="1672"/>
      <c r="I2522" s="1672"/>
      <c r="J2522" s="1672"/>
      <c r="K2522" s="1672"/>
      <c r="L2522" s="1672"/>
      <c r="M2522" s="1672"/>
      <c r="N2522" s="1673"/>
    </row>
    <row r="2523" spans="8:8" ht="33.0" customHeight="1">
      <c r="A2523" s="1443"/>
      <c r="B2523" s="1449"/>
      <c r="C2523" s="1450"/>
      <c r="D2523" s="1451" t="str">
        <f>Master!$E$11</f>
        <v>P.S.-Bapini (Jodhpur)</v>
      </c>
      <c r="E2523" s="1452"/>
      <c r="F2523" s="1452"/>
      <c r="G2523" s="1452"/>
      <c r="H2523" s="1452"/>
      <c r="I2523" s="1452"/>
      <c r="J2523" s="1452"/>
      <c r="K2523" s="1452"/>
      <c r="L2523" s="1452"/>
      <c r="M2523" s="1452"/>
      <c r="N2523" s="1453"/>
    </row>
    <row r="2524" spans="8:8" ht="30.0" customHeight="1">
      <c r="A2524" s="1443"/>
      <c r="B2524" s="1454"/>
      <c r="C2524" s="1455" t="s">
        <v>151</v>
      </c>
      <c r="D2524" s="1456"/>
      <c r="E2524" s="1456"/>
      <c r="F2524" s="1456"/>
      <c r="G2524" s="1457"/>
      <c r="H2524" s="1458" t="s">
        <v>128</v>
      </c>
      <c r="I2524" s="1458"/>
      <c r="J2524" s="1674">
        <f>VLOOKUP(A2521,'Result Entry'!$B$6:$K$108,6,0)</f>
        <v>0.0</v>
      </c>
      <c r="K2524" s="1460" t="s">
        <v>69</v>
      </c>
      <c r="L2524" s="1461"/>
      <c r="M2524" s="1462">
        <f>Master!$E$14</f>
        <v>8.151106901E9</v>
      </c>
      <c r="N2524" s="1463"/>
    </row>
    <row r="2525" spans="8:8" ht="30.0" customHeight="1">
      <c r="A2525" s="1443"/>
      <c r="B2525" s="1464"/>
      <c r="C2525" s="1465"/>
      <c r="D2525" s="1466"/>
      <c r="E2525" s="1466"/>
      <c r="F2525" s="1466"/>
      <c r="G2525" s="1467"/>
      <c r="H2525" s="1468"/>
      <c r="I2525" s="1468"/>
      <c r="J2525" s="1675"/>
      <c r="K2525" s="1470" t="s">
        <v>67</v>
      </c>
      <c r="L2525" s="1471"/>
      <c r="M2525" s="1472"/>
      <c r="N2525" s="1473"/>
      <c r="O2525" s="23" t="s">
        <v>157</v>
      </c>
    </row>
    <row r="2526" spans="8:8" ht="30.0" customHeight="1">
      <c r="A2526" s="1443"/>
      <c r="B2526" s="1464"/>
      <c r="C2526" s="1474"/>
      <c r="D2526" s="1475"/>
      <c r="E2526" s="1475"/>
      <c r="F2526" s="1475"/>
      <c r="G2526" s="1476"/>
      <c r="H2526" s="1477"/>
      <c r="I2526" s="1477"/>
      <c r="J2526" s="1676"/>
      <c r="K2526" s="1479" t="s">
        <v>52</v>
      </c>
      <c r="L2526" s="1480"/>
      <c r="M2526" s="1481" t="str">
        <f>Master!$E$6</f>
        <v>2022-23</v>
      </c>
      <c r="N2526" s="1482"/>
    </row>
    <row r="2527" spans="8:8" ht="39.75" customHeight="1">
      <c r="A2527" s="1443"/>
      <c r="B2527" s="1483" t="s">
        <v>70</v>
      </c>
      <c r="C2527" s="1677" t="s">
        <v>21</v>
      </c>
      <c r="D2527" s="1678"/>
      <c r="E2527" s="1678"/>
      <c r="F2527" s="1679"/>
      <c r="G2527" s="1680" t="s">
        <v>150</v>
      </c>
      <c r="H2527" s="1681">
        <f>VLOOKUP($A2521,'Result Entry'!$B$9:$FW$108,4,0)</f>
        <v>0.0</v>
      </c>
      <c r="I2527" s="1681"/>
      <c r="J2527" s="1681"/>
      <c r="K2527" s="1681"/>
      <c r="L2527" s="1681"/>
      <c r="M2527" s="1681"/>
      <c r="N2527" s="1682"/>
    </row>
    <row r="2528" spans="8:8" ht="39.75" customHeight="1">
      <c r="A2528" s="1443"/>
      <c r="B2528" s="1483" t="s">
        <v>70</v>
      </c>
      <c r="C2528" s="1683" t="s">
        <v>23</v>
      </c>
      <c r="D2528" s="1684"/>
      <c r="E2528" s="1684"/>
      <c r="F2528" s="1685"/>
      <c r="G2528" s="1686" t="s">
        <v>150</v>
      </c>
      <c r="H2528" s="1687">
        <f>VLOOKUP($A2521,'Result Entry'!$B$9:$FW$108,7,0)</f>
        <v>0.0</v>
      </c>
      <c r="I2528" s="1687"/>
      <c r="J2528" s="1687"/>
      <c r="K2528" s="1687"/>
      <c r="L2528" s="1687"/>
      <c r="M2528" s="1687"/>
      <c r="N2528" s="1688"/>
    </row>
    <row r="2529" spans="8:8" ht="39.75" customHeight="1">
      <c r="A2529" s="1443"/>
      <c r="B2529" s="1483" t="s">
        <v>70</v>
      </c>
      <c r="C2529" s="1683" t="s">
        <v>24</v>
      </c>
      <c r="D2529" s="1684"/>
      <c r="E2529" s="1684"/>
      <c r="F2529" s="1685"/>
      <c r="G2529" s="1686" t="s">
        <v>150</v>
      </c>
      <c r="H2529" s="1687">
        <f>VLOOKUP($A2521,'Result Entry'!$B$9:$FW$108,8,0)</f>
        <v>0.0</v>
      </c>
      <c r="I2529" s="1687"/>
      <c r="J2529" s="1687"/>
      <c r="K2529" s="1687"/>
      <c r="L2529" s="1687"/>
      <c r="M2529" s="1687"/>
      <c r="N2529" s="1688"/>
    </row>
    <row r="2530" spans="8:8" ht="39.75" customHeight="1">
      <c r="A2530" s="1443"/>
      <c r="B2530" s="1483" t="s">
        <v>70</v>
      </c>
      <c r="C2530" s="1683" t="s">
        <v>53</v>
      </c>
      <c r="D2530" s="1684"/>
      <c r="E2530" s="1684"/>
      <c r="F2530" s="1685"/>
      <c r="G2530" s="1686" t="s">
        <v>150</v>
      </c>
      <c r="H2530" s="1687">
        <f>VLOOKUP($A2521,'Result Entry'!$B$9:$FW$108,9,0)</f>
        <v>0.0</v>
      </c>
      <c r="I2530" s="1687"/>
      <c r="J2530" s="1687"/>
      <c r="K2530" s="1687"/>
      <c r="L2530" s="1687"/>
      <c r="M2530" s="1687"/>
      <c r="N2530" s="1688"/>
    </row>
    <row r="2531" spans="8:8" ht="39.75" customHeight="1">
      <c r="A2531" s="1443"/>
      <c r="B2531" s="1483" t="s">
        <v>70</v>
      </c>
      <c r="C2531" s="1683" t="s">
        <v>54</v>
      </c>
      <c r="D2531" s="1684"/>
      <c r="E2531" s="1684"/>
      <c r="F2531" s="1685"/>
      <c r="G2531" s="1686" t="s">
        <v>150</v>
      </c>
      <c r="H2531" s="1689" t="str">
        <f>CONCATENATE('Result Entry'!$G$4,'Result Entry'!$J$4)</f>
        <v>11(A)</v>
      </c>
      <c r="I2531" s="1687"/>
      <c r="J2531" s="1687"/>
      <c r="K2531" s="1687"/>
      <c r="L2531" s="1687"/>
      <c r="M2531" s="1687"/>
      <c r="N2531" s="1688"/>
    </row>
    <row r="2532" spans="8:8" ht="39.75" customHeight="1">
      <c r="A2532" s="1443"/>
      <c r="B2532" s="1483" t="s">
        <v>70</v>
      </c>
      <c r="C2532" s="1690" t="s">
        <v>26</v>
      </c>
      <c r="D2532" s="1691"/>
      <c r="E2532" s="1691"/>
      <c r="F2532" s="1692"/>
      <c r="G2532" s="1693" t="s">
        <v>150</v>
      </c>
      <c r="H2532" s="1694">
        <f>VLOOKUP($A2521,'Result Entry'!$B$9:$FW$108,10,0)</f>
        <v>0.0</v>
      </c>
      <c r="I2532" s="1694"/>
      <c r="J2532" s="1694"/>
      <c r="K2532" s="1694"/>
      <c r="L2532" s="1694"/>
      <c r="M2532" s="1694"/>
      <c r="N2532" s="1695"/>
    </row>
    <row r="2533" spans="8:8" ht="30.0" customHeight="1">
      <c r="A2533" s="1443"/>
      <c r="B2533" s="1503" t="s">
        <v>70</v>
      </c>
      <c r="C2533" s="1696" t="s">
        <v>168</v>
      </c>
      <c r="D2533" s="1697"/>
      <c r="E2533" s="1698" t="s">
        <v>73</v>
      </c>
      <c r="F2533" s="1699" t="s">
        <v>74</v>
      </c>
      <c r="G2533" s="1700" t="s">
        <v>169</v>
      </c>
      <c r="H2533" s="1701" t="s">
        <v>56</v>
      </c>
      <c r="I2533" s="1702"/>
      <c r="J2533" s="1703" t="s">
        <v>85</v>
      </c>
      <c r="K2533" s="1704"/>
      <c r="L2533" s="1705" t="s">
        <v>170</v>
      </c>
      <c r="M2533" s="1706" t="s">
        <v>77</v>
      </c>
      <c r="N2533" s="1707" t="s">
        <v>99</v>
      </c>
    </row>
    <row r="2534" spans="8:8" ht="30.0" customHeight="1">
      <c r="A2534" s="1443"/>
      <c r="B2534" s="1503"/>
      <c r="C2534" s="1708"/>
      <c r="D2534" s="1709"/>
      <c r="E2534" s="1710"/>
      <c r="F2534" s="1711"/>
      <c r="G2534" s="1712"/>
      <c r="H2534" s="1713"/>
      <c r="I2534" s="1714"/>
      <c r="J2534" s="1715"/>
      <c r="K2534" s="1716"/>
      <c r="L2534" s="1717"/>
      <c r="M2534" s="1718"/>
      <c r="N2534" s="1719"/>
    </row>
    <row r="2535" spans="8:8" ht="39.75" customHeight="1">
      <c r="A2535" s="1443"/>
      <c r="B2535" s="1503" t="s">
        <v>70</v>
      </c>
      <c r="C2535" s="1528" t="s">
        <v>57</v>
      </c>
      <c r="D2535" s="1529"/>
      <c r="E2535" s="1720">
        <f>'Result Entry'!$L$7</f>
        <v>10.0</v>
      </c>
      <c r="F2535" s="1721">
        <f>'Result Entry'!$M$7</f>
        <v>10.0</v>
      </c>
      <c r="G2535" s="1722">
        <f t="shared" si="210" ref="G2535:G2540">SUM(E2535:F2535)</f>
        <v>20.0</v>
      </c>
      <c r="H2535" s="1723">
        <f>'Result Entry'!$AU$7</f>
        <v>70.0</v>
      </c>
      <c r="I2535" s="1724"/>
      <c r="J2535" s="1725">
        <f>'Result Entry'!$AY$7</f>
        <v>100.0</v>
      </c>
      <c r="K2535" s="1724"/>
      <c r="L2535" s="1722">
        <f t="shared" si="211" ref="L2535:L2540">SUM(H2535,J2535)</f>
        <v>170.0</v>
      </c>
      <c r="M2535" s="1726">
        <f t="shared" si="212" ref="M2535:M2540">SUM(G2535,L2535)</f>
        <v>190.0</v>
      </c>
      <c r="N2535" s="1727"/>
    </row>
    <row r="2536" spans="8:8" s="1538" ht="54.0" customFormat="1" customHeight="1">
      <c r="A2536" s="1443"/>
      <c r="B2536" s="1539" t="s">
        <v>70</v>
      </c>
      <c r="C2536" s="1540" t="str">
        <f>'Result Entry'!$L$3</f>
        <v>HINDI Comp.</v>
      </c>
      <c r="D2536" s="1541"/>
      <c r="E2536" s="1728">
        <f>IF($J2524="TC",0,IF($J2524="Nso",0,VLOOKUP($A2521,'Result Entry'!$B$9:$FW$108,11,0)))</f>
        <v>0.0</v>
      </c>
      <c r="F2536" s="1729">
        <f>IF($J2524="TC",0,IF($J2524="Nso",0,VLOOKUP($A2521,'Result Entry'!$B$9:$FW$108,12,0)))</f>
        <v>0.0</v>
      </c>
      <c r="G2536" s="1730">
        <f t="shared" si="210"/>
        <v>0.0</v>
      </c>
      <c r="H2536" s="1677">
        <f>IF($J2524="TC",0,IF($J2524="Nso",0,VLOOKUP($A2521,'Result Entry'!$B$9:$FW$108,16,0)))</f>
        <v>0.0</v>
      </c>
      <c r="I2536" s="1731"/>
      <c r="J2536" s="1732">
        <f>IF($J2524="TC",0,IF($J2524="Nso",0,VLOOKUP($A2521,'Result Entry'!$B$9:$FW$108,19,0)))</f>
        <v>0.0</v>
      </c>
      <c r="K2536" s="1731"/>
      <c r="L2536" s="1733">
        <f t="shared" si="211"/>
        <v>0.0</v>
      </c>
      <c r="M2536" s="1734">
        <f t="shared" si="212"/>
        <v>0.0</v>
      </c>
      <c r="N2536" s="1735" t="str">
        <f>IF($J2524="TC",0,IF($J2524="Nso",0,VLOOKUP($A2521,'Result Entry'!$B$9:$FW$108,24,0)))</f>
        <v/>
      </c>
    </row>
    <row r="2537" spans="8:8" s="1538" ht="54.0" customFormat="1" customHeight="1">
      <c r="A2537" s="1443"/>
      <c r="B2537" s="1539" t="s">
        <v>70</v>
      </c>
      <c r="C2537" s="1551" t="str">
        <f>'Result Entry'!$Z$3</f>
        <v>ENGLISH Comp.</v>
      </c>
      <c r="D2537" s="1552"/>
      <c r="E2537" s="1728">
        <f>IF($J2524="TC",0,IF($J2524="Nso",0,VLOOKUP($A2521,'Result Entry'!$B$9:$FW$108,25,0)))</f>
        <v>0.0</v>
      </c>
      <c r="F2537" s="1729">
        <f>IF($J2524="TC",0,IF($J2524="Nso",0,VLOOKUP($A2521,'Result Entry'!$B$9:$FW$108,26,0)))</f>
        <v>0.0</v>
      </c>
      <c r="G2537" s="1736">
        <f t="shared" si="210"/>
        <v>0.0</v>
      </c>
      <c r="H2537" s="1683">
        <f>IF($J2524="TC",0,IF($J2524="Nso",0,VLOOKUP($A2521,'Result Entry'!$B$9:$FW$108,30,0)))</f>
        <v>0.0</v>
      </c>
      <c r="I2537" s="1737"/>
      <c r="J2537" s="1738">
        <f>IF($J2524="TC",0,IF($J2524="Nso",0,VLOOKUP($A2521,'Result Entry'!$B$9:$FW$108,33,0)))</f>
        <v>0.0</v>
      </c>
      <c r="K2537" s="1737"/>
      <c r="L2537" s="1733">
        <f t="shared" si="211"/>
        <v>0.0</v>
      </c>
      <c r="M2537" s="1734">
        <f t="shared" si="212"/>
        <v>0.0</v>
      </c>
      <c r="N2537" s="1735" t="str">
        <f>IF($J2524="TC",0,IF($J2524="Nso",0,VLOOKUP($A2521,'Result Entry'!$B$9:$FW$108,38,0)))</f>
        <v/>
      </c>
    </row>
    <row r="2538" spans="8:8" s="1538" ht="54.0" customFormat="1" customHeight="1">
      <c r="A2538" s="1443"/>
      <c r="B2538" s="1539" t="s">
        <v>70</v>
      </c>
      <c r="C2538" s="1551" t="str">
        <f>'Result Entry'!$AO$3</f>
        <v>PHYSICS</v>
      </c>
      <c r="D2538" s="1552"/>
      <c r="E2538" s="1728">
        <f>IF($J2524="TC",0,IF($J2524="Nso",0,VLOOKUP($A2521,'Result Entry'!$B$9:$FW$108,39,0)))</f>
        <v>0.0</v>
      </c>
      <c r="F2538" s="1729">
        <f>IF($J2524="TC",0,IF($J2524="Nso",0,VLOOKUP($A2521,'Result Entry'!$B$9:$FW$108,40,0)))</f>
        <v>0.0</v>
      </c>
      <c r="G2538" s="1736">
        <f t="shared" si="210"/>
        <v>0.0</v>
      </c>
      <c r="H2538" s="1683">
        <f>IF($J2524="TC",0,IF($J2524="Nso",0,VLOOKUP($A2521,'Result Entry'!$B$9:$FW$108,45,0)))</f>
        <v>0.0</v>
      </c>
      <c r="I2538" s="1737"/>
      <c r="J2538" s="1738">
        <f>IF($J2524="TC",0,IF($J2524="Nso",0,VLOOKUP($A2521,'Result Entry'!$B$9:$FW$108,49,0)))</f>
        <v>0.0</v>
      </c>
      <c r="K2538" s="1737"/>
      <c r="L2538" s="1733">
        <f t="shared" si="211"/>
        <v>0.0</v>
      </c>
      <c r="M2538" s="1734">
        <f t="shared" si="212"/>
        <v>0.0</v>
      </c>
      <c r="N2538" s="1735" t="str">
        <f>IF($J2524="TC",0,IF($J2524="Nso",0,VLOOKUP($A2521,'Result Entry'!$B$9:$FW$108,54,0)))</f>
        <v/>
      </c>
    </row>
    <row r="2539" spans="8:8" s="1538" ht="54.0" customFormat="1" customHeight="1">
      <c r="A2539" s="1443"/>
      <c r="B2539" s="1539" t="s">
        <v>70</v>
      </c>
      <c r="C2539" s="1551" t="str">
        <f>'Result Entry'!$BF$3</f>
        <v>CHEMISTRY</v>
      </c>
      <c r="D2539" s="1552"/>
      <c r="E2539" s="1728" t="str">
        <f>IF($J2524="TC",0,IF($J2524="Nso",0,VLOOKUP($A2521,'Result Entry'!$B$9:$FW$108,55,0)))</f>
        <v/>
      </c>
      <c r="F2539" s="1729">
        <f>IF($J2524="TC",0,IF($J2524="Nso",0,VLOOKUP($A2521,'Result Entry'!$B$9:$FW$108,56,0)))</f>
        <v>0.0</v>
      </c>
      <c r="G2539" s="1736">
        <f t="shared" si="210"/>
        <v>0.0</v>
      </c>
      <c r="H2539" s="1683">
        <f>IF($J2524="TC",0,IF($J2524="Nso",0,VLOOKUP($A2521,'Result Entry'!$B$9:$FW$108,61,0)))</f>
        <v>0.0</v>
      </c>
      <c r="I2539" s="1737"/>
      <c r="J2539" s="1738">
        <f>IF($J2524="TC",0,IF($J2524="Nso",0,VLOOKUP($A2521,'Result Entry'!$B$9:$FW$108,65,0)))</f>
        <v>0.0</v>
      </c>
      <c r="K2539" s="1737"/>
      <c r="L2539" s="1733">
        <f t="shared" si="211"/>
        <v>0.0</v>
      </c>
      <c r="M2539" s="1734">
        <f t="shared" si="212"/>
        <v>0.0</v>
      </c>
      <c r="N2539" s="1735" t="str">
        <f>IF($J2524="TC",0,IF($J2524="Nso",0,VLOOKUP($A2521,'Result Entry'!$B$9:$FW$108,70,0)))</f>
        <v/>
      </c>
    </row>
    <row r="2540" spans="8:8" s="1538" ht="54.0" customFormat="1" customHeight="1">
      <c r="A2540" s="1443"/>
      <c r="B2540" s="1539" t="s">
        <v>70</v>
      </c>
      <c r="C2540" s="1551" t="str">
        <f>'Result Entry'!$BW$3</f>
        <v>BIOLOGY</v>
      </c>
      <c r="D2540" s="1552"/>
      <c r="E2540" s="1739" t="str">
        <f>IF($J2524="TC",0,IF($J2524="Nso",0,VLOOKUP($A2521,'Result Entry'!$B$9:$FW$108,71,0)))</f>
        <v/>
      </c>
      <c r="F2540" s="1740" t="str">
        <f>IF($J2524="TC",0,IF($J2524="Nso",0,VLOOKUP($A2521,'Result Entry'!$B$9:$FW$108,72,0)))</f>
        <v/>
      </c>
      <c r="G2540" s="1741">
        <f t="shared" si="210"/>
        <v>0.0</v>
      </c>
      <c r="H2540" s="1742">
        <f>IF($J2524="TC",0,IF($J2524="Nso",0,VLOOKUP($A2521,'Result Entry'!$B$9:$FW$108,77,0)))</f>
        <v>0.0</v>
      </c>
      <c r="I2540" s="1743"/>
      <c r="J2540" s="1744">
        <f>IF($J2524="TC",0,IF($J2524="Nso",0,VLOOKUP($A2521,'Result Entry'!$B$9:$FW$108,81,0)))</f>
        <v>0.0</v>
      </c>
      <c r="K2540" s="1743"/>
      <c r="L2540" s="1745">
        <f t="shared" si="211"/>
        <v>0.0</v>
      </c>
      <c r="M2540" s="1746">
        <f t="shared" si="212"/>
        <v>0.0</v>
      </c>
      <c r="N2540" s="1735">
        <f>IF($J2524="TC",0,IF($J2524="Nso",0,VLOOKUP($A2521,'Result Entry'!$B$9:$FW$108,86,0)))</f>
        <v>0.0</v>
      </c>
    </row>
    <row r="2541" spans="8:8" ht="39.75" customHeight="1">
      <c r="A2541" s="1443"/>
      <c r="B2541" s="1503" t="s">
        <v>70</v>
      </c>
      <c r="C2541" s="1565" t="s">
        <v>78</v>
      </c>
      <c r="D2541" s="1566"/>
      <c r="E2541" s="1567"/>
      <c r="F2541" s="1747" t="s">
        <v>79</v>
      </c>
      <c r="G2541" s="1748"/>
      <c r="H2541" s="1747" t="s">
        <v>80</v>
      </c>
      <c r="I2541" s="1749"/>
      <c r="J2541" s="1750" t="s">
        <v>42</v>
      </c>
      <c r="K2541" s="1797" t="s">
        <v>92</v>
      </c>
      <c r="L2541" s="1752" t="s">
        <v>40</v>
      </c>
      <c r="M2541" s="1753"/>
      <c r="N2541" s="1754" t="s">
        <v>44</v>
      </c>
    </row>
    <row r="2542" spans="8:8" ht="39.75" customHeight="1">
      <c r="A2542" s="1443"/>
      <c r="B2542" s="1503" t="s">
        <v>70</v>
      </c>
      <c r="C2542" s="1577"/>
      <c r="D2542" s="1578"/>
      <c r="E2542" s="1579"/>
      <c r="F2542" s="1755">
        <f>IF($J2524="TC",0,IF($J2524="Nso",0,VLOOKUP($A2521,'Result Entry'!$B$9:$FW$108,146,0)))</f>
        <v>0.0</v>
      </c>
      <c r="G2542" s="1756"/>
      <c r="H2542" s="1757">
        <f>IF($J2524="TC",0,IF($J2524="Nso",0,VLOOKUP($A2521,'Result Entry'!$B$9:$FW$108,147,0)))</f>
        <v>0.0</v>
      </c>
      <c r="I2542" s="1758"/>
      <c r="J2542" s="1584">
        <f>IF($J2524="TC",0,IF($J2524="Nso",0,VLOOKUP($A2521,'Result Entry'!$B$9:$FW$108,148,0)))</f>
        <v>0.0</v>
      </c>
      <c r="K2542" s="1759" t="str">
        <f>IF($J2524="TC",0,IF($J2524="Nso",0,VLOOKUP($A2521,'Result Entry'!$B$9:$FW$108,149,0)))</f>
        <v/>
      </c>
      <c r="L2542" s="1586">
        <f>IF($J2524="TC",0,IF($J2524="Nso",0,VLOOKUP($A2521,'Result Entry'!$B$9:$FW$108,150,0)))</f>
        <v>0.0</v>
      </c>
      <c r="M2542" s="1587"/>
      <c r="N2542" s="1588">
        <f>IF($J2524="TC",0,IF($J2524="Nso",0,VLOOKUP($A2521,'Result Entry'!$B$9:$FW$108,152,0)))</f>
        <v>0.0</v>
      </c>
    </row>
    <row r="2543" spans="8:8" ht="39.75" customHeight="1">
      <c r="A2543" s="1443"/>
      <c r="B2543" s="1503" t="s">
        <v>70</v>
      </c>
      <c r="C2543" s="1589" t="s">
        <v>59</v>
      </c>
      <c r="D2543" s="1590"/>
      <c r="E2543" s="1590"/>
      <c r="F2543" s="1590"/>
      <c r="G2543" s="1590"/>
      <c r="H2543" s="1591"/>
      <c r="I2543" s="1592" t="s">
        <v>60</v>
      </c>
      <c r="J2543" s="1593"/>
      <c r="K2543" s="1760">
        <f>VLOOKUP($A2521,'Result Entry'!$B$9:$FW$108,143,0)</f>
        <v>0.0</v>
      </c>
      <c r="L2543" s="1761"/>
      <c r="M2543" s="1596" t="s">
        <v>38</v>
      </c>
      <c r="N2543" s="1597"/>
    </row>
    <row r="2544" spans="8:8" ht="39.75" customHeight="1">
      <c r="A2544" s="1443"/>
      <c r="B2544" s="1503" t="s">
        <v>70</v>
      </c>
      <c r="C2544" s="1598" t="s">
        <v>55</v>
      </c>
      <c r="D2544" s="1599"/>
      <c r="E2544" s="1599"/>
      <c r="F2544" s="1600" t="s">
        <v>158</v>
      </c>
      <c r="G2544" s="1601"/>
      <c r="H2544" s="1602" t="s">
        <v>48</v>
      </c>
      <c r="I2544" s="1603" t="s">
        <v>61</v>
      </c>
      <c r="J2544" s="1604"/>
      <c r="K2544" s="1762">
        <f>VLOOKUP($A2521,'Result Entry'!$B$9:$FW$108,144,0)</f>
        <v>0.0</v>
      </c>
      <c r="L2544" s="1763"/>
      <c r="M2544" s="1607">
        <f>VLOOKUP($A2521,'Result Entry'!$B$9:$FW$108,145,0)</f>
        <v>0.0</v>
      </c>
      <c r="N2544" s="1608"/>
    </row>
    <row r="2545" spans="8:8" ht="39.75" customHeight="1">
      <c r="A2545" s="1443"/>
      <c r="B2545" s="1503" t="s">
        <v>70</v>
      </c>
      <c r="C2545" s="1598"/>
      <c r="D2545" s="1599"/>
      <c r="E2545" s="1599"/>
      <c r="F2545" s="1609"/>
      <c r="G2545" s="1610"/>
      <c r="H2545" s="1611" t="s">
        <v>100</v>
      </c>
      <c r="I2545" s="1612" t="s">
        <v>62</v>
      </c>
      <c r="J2545" s="1613"/>
      <c r="K2545" s="1764">
        <f>IF($J2524="TC","Transferred",IF($J2524="Nso","NameSeparated",VLOOKUP($A2521,'Result Entry'!$B$9:$FW$108,153,0)))</f>
        <v>0.0</v>
      </c>
      <c r="L2545" s="1764"/>
      <c r="M2545" s="1764"/>
      <c r="N2545" s="1765"/>
    </row>
    <row r="2546" spans="8:8" ht="39.75" customHeight="1">
      <c r="A2546" s="1443"/>
      <c r="B2546" s="1503" t="s">
        <v>70</v>
      </c>
      <c r="C2546" s="1766" t="str">
        <f>'Result Entry'!$DU$3</f>
        <v>Foundation Of Information Tech.</v>
      </c>
      <c r="D2546" s="1767"/>
      <c r="E2546" s="1768"/>
      <c r="F2546" s="1769" t="str">
        <f>IF($J2524="TC",0,IF($J2524="Nso",0,VLOOKUP($A2521,'Result Entry'!$B$9:$GS$108,170,0)))</f>
        <v/>
      </c>
      <c r="G2546" s="1769"/>
      <c r="H2546" s="1770">
        <f>IF($J2524="TC",0,IF($J2524="Nso",0,VLOOKUP($A2521,'Result Entry'!$B$9:$GS$108,112,0)))</f>
        <v>0.0</v>
      </c>
      <c r="I2546" s="1621" t="s">
        <v>72</v>
      </c>
      <c r="J2546" s="1622"/>
      <c r="K2546" s="1771">
        <f>'Result Entry'!$T$2</f>
        <v>45041.0</v>
      </c>
      <c r="L2546" s="1772"/>
      <c r="M2546" s="1772"/>
      <c r="N2546" s="1773"/>
    </row>
    <row r="2547" spans="8:8" ht="39.75" customHeight="1">
      <c r="A2547" s="1443"/>
      <c r="B2547" s="1503" t="s">
        <v>70</v>
      </c>
      <c r="C2547" s="1774" t="str">
        <f>'Result Entry'!$EI$3</f>
        <v>G.I.A.I.-II</v>
      </c>
      <c r="D2547" s="1775"/>
      <c r="E2547" s="1776"/>
      <c r="F2547" s="1769" t="str">
        <f>IF($J2524="TC",0,IF($J2524="Nso",0,VLOOKUP($A2521,'Result Entry'!$B$9:$GS$108,174,0)))</f>
        <v/>
      </c>
      <c r="G2547" s="1769"/>
      <c r="H2547" s="1770">
        <f>IF($J2524="TC",0,IF($J2524="Nso",0,VLOOKUP($A2521,'Result Entry'!$B$9:$GS$108,124,0)))</f>
        <v>0.0</v>
      </c>
      <c r="I2547" s="1626"/>
      <c r="J2547" s="1627"/>
      <c r="K2547" s="1627"/>
      <c r="L2547" s="1627"/>
      <c r="M2547" s="1627"/>
      <c r="N2547" s="1628"/>
    </row>
    <row r="2548" spans="8:8" ht="39.75" customHeight="1">
      <c r="A2548" s="1443"/>
      <c r="B2548" s="1503" t="s">
        <v>70</v>
      </c>
      <c r="C2548" s="1774" t="str">
        <f>'Result Entry'!$EU$3</f>
        <v>SOC.SER.PLAN</v>
      </c>
      <c r="D2548" s="1775"/>
      <c r="E2548" s="1776"/>
      <c r="F2548" s="1769">
        <f>IF($J2524="TC",0,IF($J2524="Nso",0,VLOOKUP($A2521,'Result Entry'!$B$9:$HS$108,178,0)))</f>
        <v>0.0</v>
      </c>
      <c r="G2548" s="1769"/>
      <c r="H2548" s="1770">
        <f>IF($J2524="TC",0,IF($J2524="Nso",0,VLOOKUP($A2521,'Result Entry'!$B$9:$GS$108,136,0)))</f>
        <v>0.0</v>
      </c>
      <c r="I2548" s="1629" t="s">
        <v>175</v>
      </c>
      <c r="J2548" s="1630"/>
      <c r="K2548" s="1798"/>
      <c r="L2548" s="1799"/>
      <c r="M2548" s="1799"/>
      <c r="N2548" s="1800"/>
    </row>
    <row r="2549" spans="8:8" ht="39.75" customHeight="1">
      <c r="A2549" s="1443"/>
      <c r="B2549" s="1503" t="s">
        <v>70</v>
      </c>
      <c r="C2549" s="1774" t="str">
        <f>'Result Entry'!$FG$3</f>
        <v>Jeewan Kaushal</v>
      </c>
      <c r="D2549" s="1775"/>
      <c r="E2549" s="1776"/>
      <c r="F2549" s="1769" t="str">
        <f>IF($J2524="TC",0,IF($J2524="Nso",0,VLOOKUP($A2521,'Result Entry'!$B$9:$HS$108,182,0)))</f>
        <v/>
      </c>
      <c r="G2549" s="1769"/>
      <c r="H2549" s="1770">
        <f>IF($J2524="TC",0,IF($J2524="Nso",0,VLOOKUP($A2521,'Result Entry'!$B$9:$HS$108,136,0)))</f>
        <v>0.0</v>
      </c>
      <c r="I2549" s="1629" t="s">
        <v>149</v>
      </c>
      <c r="J2549" s="1630"/>
      <c r="K2549" s="1630"/>
      <c r="L2549" s="1630"/>
      <c r="M2549" s="1630"/>
      <c r="N2549" s="1634"/>
    </row>
    <row r="2550" spans="8:8" ht="39.75" customHeight="1">
      <c r="A2550" s="1443"/>
      <c r="B2550" s="1483" t="s">
        <v>70</v>
      </c>
      <c r="C2550" s="1777" t="s">
        <v>181</v>
      </c>
      <c r="D2550" s="1778"/>
      <c r="E2550" s="1779"/>
      <c r="F2550" s="1780" t="s">
        <v>182</v>
      </c>
      <c r="G2550" s="1781"/>
      <c r="H2550" s="1782" t="s">
        <v>31</v>
      </c>
      <c r="I2550" s="1629" t="s">
        <v>176</v>
      </c>
      <c r="J2550" s="1630"/>
      <c r="K2550" s="1630"/>
      <c r="L2550" s="1630"/>
      <c r="M2550" s="1630"/>
      <c r="N2550" s="1634"/>
    </row>
    <row r="2551" spans="8:8" ht="39.75" customHeight="1">
      <c r="A2551" s="1443"/>
      <c r="B2551" s="1483" t="s">
        <v>70</v>
      </c>
      <c r="C2551" s="1783"/>
      <c r="D2551" s="1784"/>
      <c r="E2551" s="1785"/>
      <c r="F2551" s="1786" t="s">
        <v>183</v>
      </c>
      <c r="G2551" s="1787"/>
      <c r="H2551" s="1788" t="s">
        <v>180</v>
      </c>
      <c r="I2551" s="1647" t="s">
        <v>68</v>
      </c>
      <c r="J2551" s="1648"/>
      <c r="K2551" s="1648"/>
      <c r="L2551" s="1648"/>
      <c r="M2551" s="1648"/>
      <c r="N2551" s="1649"/>
    </row>
    <row r="2552" spans="8:8" ht="39.75" customHeight="1">
      <c r="A2552" s="1443"/>
      <c r="B2552" s="1483" t="s">
        <v>70</v>
      </c>
      <c r="C2552" s="1783"/>
      <c r="D2552" s="1784"/>
      <c r="E2552" s="1785"/>
      <c r="F2552" s="1786" t="s">
        <v>186</v>
      </c>
      <c r="G2552" s="1787"/>
      <c r="H2552" s="1788" t="s">
        <v>63</v>
      </c>
      <c r="I2552" s="1650"/>
      <c r="J2552" s="1651"/>
      <c r="K2552" s="1651"/>
      <c r="L2552" s="1651"/>
      <c r="M2552" s="1651"/>
      <c r="N2552" s="1652"/>
    </row>
    <row r="2553" spans="8:8" ht="39.75" customHeight="1">
      <c r="A2553" s="1443"/>
      <c r="B2553" s="1483" t="s">
        <v>70</v>
      </c>
      <c r="C2553" s="1783"/>
      <c r="D2553" s="1784"/>
      <c r="E2553" s="1785"/>
      <c r="F2553" s="1786" t="s">
        <v>187</v>
      </c>
      <c r="G2553" s="1787"/>
      <c r="H2553" s="1788" t="s">
        <v>64</v>
      </c>
      <c r="I2553" s="1650"/>
      <c r="J2553" s="1651"/>
      <c r="K2553" s="1651"/>
      <c r="L2553" s="1651"/>
      <c r="M2553" s="1651"/>
      <c r="N2553" s="1652"/>
    </row>
    <row r="2554" spans="8:8" ht="39.75" customHeight="1">
      <c r="A2554" s="1443"/>
      <c r="B2554" s="1483" t="s">
        <v>70</v>
      </c>
      <c r="C2554" s="1783"/>
      <c r="D2554" s="1784"/>
      <c r="E2554" s="1785"/>
      <c r="F2554" s="1786" t="s">
        <v>184</v>
      </c>
      <c r="G2554" s="1787"/>
      <c r="H2554" s="1788" t="s">
        <v>66</v>
      </c>
      <c r="I2554" s="1653" t="s">
        <v>81</v>
      </c>
      <c r="J2554" s="1654"/>
      <c r="K2554" s="1654"/>
      <c r="L2554" s="1654"/>
      <c r="M2554" s="1654"/>
      <c r="N2554" s="1655"/>
    </row>
    <row r="2555" spans="8:8" ht="39.75" customHeight="1">
      <c r="A2555" s="1443"/>
      <c r="B2555" s="1656" t="s">
        <v>70</v>
      </c>
      <c r="C2555" s="1789"/>
      <c r="D2555" s="1790"/>
      <c r="E2555" s="1791"/>
      <c r="F2555" s="1792" t="s">
        <v>185</v>
      </c>
      <c r="G2555" s="1793"/>
      <c r="H2555" s="1794" t="s">
        <v>65</v>
      </c>
      <c r="I2555" s="1663"/>
      <c r="J2555" s="1664"/>
      <c r="K2555" s="1664"/>
      <c r="L2555" s="1664"/>
      <c r="M2555" s="1664"/>
      <c r="N2555" s="1665"/>
    </row>
    <row r="2556" spans="8:8" s="927" ht="123.75" customFormat="1" customHeight="1">
      <c r="A2556" s="1439"/>
      <c r="B2556" s="1795"/>
      <c r="C2556" s="1796"/>
      <c r="D2556" s="1796"/>
      <c r="E2556" s="1796"/>
      <c r="F2556" s="1796"/>
      <c r="G2556" s="1796"/>
      <c r="H2556" s="1796"/>
      <c r="I2556" s="1796"/>
      <c r="J2556" s="1796"/>
      <c r="K2556" s="1796"/>
      <c r="L2556" s="1796"/>
      <c r="M2556" s="1796"/>
      <c r="N2556" s="1796"/>
    </row>
    <row r="2557" spans="8:8" ht="24.75" customHeight="1">
      <c r="A2557" s="1441">
        <f>A2521+1</f>
        <v>72.0</v>
      </c>
      <c r="B2557" s="1442" t="s">
        <v>51</v>
      </c>
      <c r="C2557" s="1442"/>
      <c r="D2557" s="1442"/>
      <c r="E2557" s="1442"/>
      <c r="F2557" s="1442"/>
      <c r="G2557" s="1442"/>
      <c r="H2557" s="1442"/>
      <c r="I2557" s="1442"/>
      <c r="J2557" s="1442"/>
      <c r="K2557" s="1442"/>
      <c r="L2557" s="1442"/>
      <c r="M2557" s="1442"/>
      <c r="N2557" s="1442"/>
    </row>
    <row r="2558" spans="8:8" ht="62.25" customHeight="1">
      <c r="A2558" s="1443"/>
      <c r="B2558" s="1444"/>
      <c r="C2558" s="1445"/>
      <c r="D2558" s="1671" t="str">
        <f>Master!$E$8</f>
        <v>Govt. Sr. Secondary School </v>
      </c>
      <c r="E2558" s="1672"/>
      <c r="F2558" s="1672"/>
      <c r="G2558" s="1672"/>
      <c r="H2558" s="1672"/>
      <c r="I2558" s="1672"/>
      <c r="J2558" s="1672"/>
      <c r="K2558" s="1672"/>
      <c r="L2558" s="1672"/>
      <c r="M2558" s="1672"/>
      <c r="N2558" s="1673"/>
    </row>
    <row r="2559" spans="8:8" ht="33.0" customHeight="1">
      <c r="A2559" s="1443"/>
      <c r="B2559" s="1449"/>
      <c r="C2559" s="1450"/>
      <c r="D2559" s="1451" t="str">
        <f>Master!$E$11</f>
        <v>P.S.-Bapini (Jodhpur)</v>
      </c>
      <c r="E2559" s="1452"/>
      <c r="F2559" s="1452"/>
      <c r="G2559" s="1452"/>
      <c r="H2559" s="1452"/>
      <c r="I2559" s="1452"/>
      <c r="J2559" s="1452"/>
      <c r="K2559" s="1452"/>
      <c r="L2559" s="1452"/>
      <c r="M2559" s="1452"/>
      <c r="N2559" s="1453"/>
    </row>
    <row r="2560" spans="8:8" ht="30.0" customHeight="1">
      <c r="A2560" s="1443"/>
      <c r="B2560" s="1454"/>
      <c r="C2560" s="1455" t="s">
        <v>151</v>
      </c>
      <c r="D2560" s="1456"/>
      <c r="E2560" s="1456"/>
      <c r="F2560" s="1456"/>
      <c r="G2560" s="1457"/>
      <c r="H2560" s="1458" t="s">
        <v>128</v>
      </c>
      <c r="I2560" s="1458"/>
      <c r="J2560" s="1674">
        <f>VLOOKUP(A2557,'Result Entry'!$B$6:$K$108,6,0)</f>
        <v>0.0</v>
      </c>
      <c r="K2560" s="1460" t="s">
        <v>69</v>
      </c>
      <c r="L2560" s="1461"/>
      <c r="M2560" s="1462">
        <f>Master!$E$14</f>
        <v>8.151106901E9</v>
      </c>
      <c r="N2560" s="1463"/>
    </row>
    <row r="2561" spans="8:8" ht="30.0" customHeight="1">
      <c r="A2561" s="1443"/>
      <c r="B2561" s="1464"/>
      <c r="C2561" s="1465"/>
      <c r="D2561" s="1466"/>
      <c r="E2561" s="1466"/>
      <c r="F2561" s="1466"/>
      <c r="G2561" s="1467"/>
      <c r="H2561" s="1468"/>
      <c r="I2561" s="1468"/>
      <c r="J2561" s="1675"/>
      <c r="K2561" s="1470" t="s">
        <v>67</v>
      </c>
      <c r="L2561" s="1471"/>
      <c r="M2561" s="1472"/>
      <c r="N2561" s="1473"/>
      <c r="O2561" s="23" t="s">
        <v>157</v>
      </c>
    </row>
    <row r="2562" spans="8:8" ht="30.0" customHeight="1">
      <c r="A2562" s="1443"/>
      <c r="B2562" s="1464"/>
      <c r="C2562" s="1474"/>
      <c r="D2562" s="1475"/>
      <c r="E2562" s="1475"/>
      <c r="F2562" s="1475"/>
      <c r="G2562" s="1476"/>
      <c r="H2562" s="1477"/>
      <c r="I2562" s="1477"/>
      <c r="J2562" s="1676"/>
      <c r="K2562" s="1479" t="s">
        <v>52</v>
      </c>
      <c r="L2562" s="1480"/>
      <c r="M2562" s="1481" t="str">
        <f>Master!$E$6</f>
        <v>2022-23</v>
      </c>
      <c r="N2562" s="1482"/>
    </row>
    <row r="2563" spans="8:8" ht="39.75" customHeight="1">
      <c r="A2563" s="1443"/>
      <c r="B2563" s="1483" t="s">
        <v>70</v>
      </c>
      <c r="C2563" s="1677" t="s">
        <v>21</v>
      </c>
      <c r="D2563" s="1678"/>
      <c r="E2563" s="1678"/>
      <c r="F2563" s="1679"/>
      <c r="G2563" s="1680" t="s">
        <v>150</v>
      </c>
      <c r="H2563" s="1681">
        <f>VLOOKUP($A2557,'Result Entry'!$B$9:$FW$108,4,0)</f>
        <v>0.0</v>
      </c>
      <c r="I2563" s="1681"/>
      <c r="J2563" s="1681"/>
      <c r="K2563" s="1681"/>
      <c r="L2563" s="1681"/>
      <c r="M2563" s="1681"/>
      <c r="N2563" s="1682"/>
    </row>
    <row r="2564" spans="8:8" ht="39.75" customHeight="1">
      <c r="A2564" s="1443"/>
      <c r="B2564" s="1483" t="s">
        <v>70</v>
      </c>
      <c r="C2564" s="1683" t="s">
        <v>23</v>
      </c>
      <c r="D2564" s="1684"/>
      <c r="E2564" s="1684"/>
      <c r="F2564" s="1685"/>
      <c r="G2564" s="1686" t="s">
        <v>150</v>
      </c>
      <c r="H2564" s="1687">
        <f>VLOOKUP($A2557,'Result Entry'!$B$9:$FW$108,7,0)</f>
        <v>0.0</v>
      </c>
      <c r="I2564" s="1687"/>
      <c r="J2564" s="1687"/>
      <c r="K2564" s="1687"/>
      <c r="L2564" s="1687"/>
      <c r="M2564" s="1687"/>
      <c r="N2564" s="1688"/>
    </row>
    <row r="2565" spans="8:8" ht="39.75" customHeight="1">
      <c r="A2565" s="1443"/>
      <c r="B2565" s="1483" t="s">
        <v>70</v>
      </c>
      <c r="C2565" s="1683" t="s">
        <v>24</v>
      </c>
      <c r="D2565" s="1684"/>
      <c r="E2565" s="1684"/>
      <c r="F2565" s="1685"/>
      <c r="G2565" s="1686" t="s">
        <v>150</v>
      </c>
      <c r="H2565" s="1687">
        <f>VLOOKUP($A2557,'Result Entry'!$B$9:$FW$108,8,0)</f>
        <v>0.0</v>
      </c>
      <c r="I2565" s="1687"/>
      <c r="J2565" s="1687"/>
      <c r="K2565" s="1687"/>
      <c r="L2565" s="1687"/>
      <c r="M2565" s="1687"/>
      <c r="N2565" s="1688"/>
    </row>
    <row r="2566" spans="8:8" ht="39.75" customHeight="1">
      <c r="A2566" s="1443"/>
      <c r="B2566" s="1483" t="s">
        <v>70</v>
      </c>
      <c r="C2566" s="1683" t="s">
        <v>53</v>
      </c>
      <c r="D2566" s="1684"/>
      <c r="E2566" s="1684"/>
      <c r="F2566" s="1685"/>
      <c r="G2566" s="1686" t="s">
        <v>150</v>
      </c>
      <c r="H2566" s="1687">
        <f>VLOOKUP($A2557,'Result Entry'!$B$9:$FW$108,9,0)</f>
        <v>0.0</v>
      </c>
      <c r="I2566" s="1687"/>
      <c r="J2566" s="1687"/>
      <c r="K2566" s="1687"/>
      <c r="L2566" s="1687"/>
      <c r="M2566" s="1687"/>
      <c r="N2566" s="1688"/>
    </row>
    <row r="2567" spans="8:8" ht="39.75" customHeight="1">
      <c r="A2567" s="1443"/>
      <c r="B2567" s="1483" t="s">
        <v>70</v>
      </c>
      <c r="C2567" s="1683" t="s">
        <v>54</v>
      </c>
      <c r="D2567" s="1684"/>
      <c r="E2567" s="1684"/>
      <c r="F2567" s="1685"/>
      <c r="G2567" s="1686" t="s">
        <v>150</v>
      </c>
      <c r="H2567" s="1689" t="str">
        <f>CONCATENATE('Result Entry'!$G$4,'Result Entry'!$J$4)</f>
        <v>11(A)</v>
      </c>
      <c r="I2567" s="1687"/>
      <c r="J2567" s="1687"/>
      <c r="K2567" s="1687"/>
      <c r="L2567" s="1687"/>
      <c r="M2567" s="1687"/>
      <c r="N2567" s="1688"/>
    </row>
    <row r="2568" spans="8:8" ht="39.75" customHeight="1">
      <c r="A2568" s="1443"/>
      <c r="B2568" s="1483" t="s">
        <v>70</v>
      </c>
      <c r="C2568" s="1690" t="s">
        <v>26</v>
      </c>
      <c r="D2568" s="1691"/>
      <c r="E2568" s="1691"/>
      <c r="F2568" s="1692"/>
      <c r="G2568" s="1693" t="s">
        <v>150</v>
      </c>
      <c r="H2568" s="1694">
        <f>VLOOKUP($A2557,'Result Entry'!$B$9:$FW$108,10,0)</f>
        <v>0.0</v>
      </c>
      <c r="I2568" s="1694"/>
      <c r="J2568" s="1694"/>
      <c r="K2568" s="1694"/>
      <c r="L2568" s="1694"/>
      <c r="M2568" s="1694"/>
      <c r="N2568" s="1695"/>
    </row>
    <row r="2569" spans="8:8" ht="30.0" customHeight="1">
      <c r="A2569" s="1443"/>
      <c r="B2569" s="1503" t="s">
        <v>70</v>
      </c>
      <c r="C2569" s="1696" t="s">
        <v>168</v>
      </c>
      <c r="D2569" s="1697"/>
      <c r="E2569" s="1698" t="s">
        <v>73</v>
      </c>
      <c r="F2569" s="1699" t="s">
        <v>74</v>
      </c>
      <c r="G2569" s="1700" t="s">
        <v>169</v>
      </c>
      <c r="H2569" s="1701" t="s">
        <v>56</v>
      </c>
      <c r="I2569" s="1702"/>
      <c r="J2569" s="1703" t="s">
        <v>85</v>
      </c>
      <c r="K2569" s="1704"/>
      <c r="L2569" s="1705" t="s">
        <v>170</v>
      </c>
      <c r="M2569" s="1706" t="s">
        <v>77</v>
      </c>
      <c r="N2569" s="1707" t="s">
        <v>99</v>
      </c>
    </row>
    <row r="2570" spans="8:8" ht="30.0" customHeight="1">
      <c r="A2570" s="1443"/>
      <c r="B2570" s="1503"/>
      <c r="C2570" s="1708"/>
      <c r="D2570" s="1709"/>
      <c r="E2570" s="1710"/>
      <c r="F2570" s="1711"/>
      <c r="G2570" s="1712"/>
      <c r="H2570" s="1713"/>
      <c r="I2570" s="1714"/>
      <c r="J2570" s="1715"/>
      <c r="K2570" s="1716"/>
      <c r="L2570" s="1717"/>
      <c r="M2570" s="1718"/>
      <c r="N2570" s="1719"/>
    </row>
    <row r="2571" spans="8:8" ht="39.75" customHeight="1">
      <c r="A2571" s="1443"/>
      <c r="B2571" s="1503" t="s">
        <v>70</v>
      </c>
      <c r="C2571" s="1528" t="s">
        <v>57</v>
      </c>
      <c r="D2571" s="1529"/>
      <c r="E2571" s="1720">
        <f>'Result Entry'!$L$7</f>
        <v>10.0</v>
      </c>
      <c r="F2571" s="1721">
        <f>'Result Entry'!$M$7</f>
        <v>10.0</v>
      </c>
      <c r="G2571" s="1722">
        <f t="shared" si="213" ref="G2571:G2576">SUM(E2571:F2571)</f>
        <v>20.0</v>
      </c>
      <c r="H2571" s="1723">
        <f>'Result Entry'!$AU$7</f>
        <v>70.0</v>
      </c>
      <c r="I2571" s="1724"/>
      <c r="J2571" s="1725">
        <f>'Result Entry'!$AY$7</f>
        <v>100.0</v>
      </c>
      <c r="K2571" s="1724"/>
      <c r="L2571" s="1722">
        <f t="shared" si="214" ref="L2571:L2576">SUM(H2571,J2571)</f>
        <v>170.0</v>
      </c>
      <c r="M2571" s="1726">
        <f t="shared" si="215" ref="M2571:M2576">SUM(G2571,L2571)</f>
        <v>190.0</v>
      </c>
      <c r="N2571" s="1727"/>
    </row>
    <row r="2572" spans="8:8" s="1538" ht="54.0" customFormat="1" customHeight="1">
      <c r="A2572" s="1443"/>
      <c r="B2572" s="1539" t="s">
        <v>70</v>
      </c>
      <c r="C2572" s="1540" t="str">
        <f>'Result Entry'!$L$3</f>
        <v>HINDI Comp.</v>
      </c>
      <c r="D2572" s="1541"/>
      <c r="E2572" s="1728">
        <f>IF($J2560="TC",0,IF($J2560="Nso",0,VLOOKUP($A2557,'Result Entry'!$B$9:$FW$108,11,0)))</f>
        <v>0.0</v>
      </c>
      <c r="F2572" s="1729">
        <f>IF($J2560="TC",0,IF($J2560="Nso",0,VLOOKUP($A2557,'Result Entry'!$B$9:$FW$108,12,0)))</f>
        <v>0.0</v>
      </c>
      <c r="G2572" s="1730">
        <f t="shared" si="213"/>
        <v>0.0</v>
      </c>
      <c r="H2572" s="1677">
        <f>IF($J2560="TC",0,IF($J2560="Nso",0,VLOOKUP($A2557,'Result Entry'!$B$9:$FW$108,16,0)))</f>
        <v>0.0</v>
      </c>
      <c r="I2572" s="1731"/>
      <c r="J2572" s="1732">
        <f>IF($J2560="TC",0,IF($J2560="Nso",0,VLOOKUP($A2557,'Result Entry'!$B$9:$FW$108,19,0)))</f>
        <v>0.0</v>
      </c>
      <c r="K2572" s="1731"/>
      <c r="L2572" s="1733">
        <f t="shared" si="214"/>
        <v>0.0</v>
      </c>
      <c r="M2572" s="1734">
        <f t="shared" si="215"/>
        <v>0.0</v>
      </c>
      <c r="N2572" s="1735" t="str">
        <f>IF($J2560="TC",0,IF($J2560="Nso",0,VLOOKUP($A2557,'Result Entry'!$B$9:$FW$108,24,0)))</f>
        <v/>
      </c>
    </row>
    <row r="2573" spans="8:8" s="1538" ht="54.0" customFormat="1" customHeight="1">
      <c r="A2573" s="1443"/>
      <c r="B2573" s="1539" t="s">
        <v>70</v>
      </c>
      <c r="C2573" s="1551" t="str">
        <f>'Result Entry'!$Z$3</f>
        <v>ENGLISH Comp.</v>
      </c>
      <c r="D2573" s="1552"/>
      <c r="E2573" s="1728">
        <f>IF($J2560="TC",0,IF($J2560="Nso",0,VLOOKUP($A2557,'Result Entry'!$B$9:$FW$108,25,0)))</f>
        <v>0.0</v>
      </c>
      <c r="F2573" s="1729">
        <f>IF($J2560="TC",0,IF($J2560="Nso",0,VLOOKUP($A2557,'Result Entry'!$B$9:$FW$108,26,0)))</f>
        <v>0.0</v>
      </c>
      <c r="G2573" s="1736">
        <f t="shared" si="213"/>
        <v>0.0</v>
      </c>
      <c r="H2573" s="1683">
        <f>IF($J2560="TC",0,IF($J2560="Nso",0,VLOOKUP($A2557,'Result Entry'!$B$9:$FW$108,30,0)))</f>
        <v>0.0</v>
      </c>
      <c r="I2573" s="1737"/>
      <c r="J2573" s="1738">
        <f>IF($J2560="TC",0,IF($J2560="Nso",0,VLOOKUP($A2557,'Result Entry'!$B$9:$FW$108,33,0)))</f>
        <v>0.0</v>
      </c>
      <c r="K2573" s="1737"/>
      <c r="L2573" s="1733">
        <f t="shared" si="214"/>
        <v>0.0</v>
      </c>
      <c r="M2573" s="1734">
        <f t="shared" si="215"/>
        <v>0.0</v>
      </c>
      <c r="N2573" s="1735" t="str">
        <f>IF($J2560="TC",0,IF($J2560="Nso",0,VLOOKUP($A2557,'Result Entry'!$B$9:$FW$108,38,0)))</f>
        <v/>
      </c>
    </row>
    <row r="2574" spans="8:8" s="1538" ht="54.0" customFormat="1" customHeight="1">
      <c r="A2574" s="1443"/>
      <c r="B2574" s="1539" t="s">
        <v>70</v>
      </c>
      <c r="C2574" s="1551" t="str">
        <f>'Result Entry'!$AO$3</f>
        <v>PHYSICS</v>
      </c>
      <c r="D2574" s="1552"/>
      <c r="E2574" s="1728">
        <f>IF($J2560="TC",0,IF($J2560="Nso",0,VLOOKUP($A2557,'Result Entry'!$B$9:$FW$108,39,0)))</f>
        <v>0.0</v>
      </c>
      <c r="F2574" s="1729">
        <f>IF($J2560="TC",0,IF($J2560="Nso",0,VLOOKUP($A2557,'Result Entry'!$B$9:$FW$108,40,0)))</f>
        <v>0.0</v>
      </c>
      <c r="G2574" s="1736">
        <f t="shared" si="213"/>
        <v>0.0</v>
      </c>
      <c r="H2574" s="1683">
        <f>IF($J2560="TC",0,IF($J2560="Nso",0,VLOOKUP($A2557,'Result Entry'!$B$9:$FW$108,45,0)))</f>
        <v>0.0</v>
      </c>
      <c r="I2574" s="1737"/>
      <c r="J2574" s="1738">
        <f>IF($J2560="TC",0,IF($J2560="Nso",0,VLOOKUP($A2557,'Result Entry'!$B$9:$FW$108,49,0)))</f>
        <v>0.0</v>
      </c>
      <c r="K2574" s="1737"/>
      <c r="L2574" s="1733">
        <f t="shared" si="214"/>
        <v>0.0</v>
      </c>
      <c r="M2574" s="1734">
        <f t="shared" si="215"/>
        <v>0.0</v>
      </c>
      <c r="N2574" s="1735" t="str">
        <f>IF($J2560="TC",0,IF($J2560="Nso",0,VLOOKUP($A2557,'Result Entry'!$B$9:$FW$108,54,0)))</f>
        <v/>
      </c>
    </row>
    <row r="2575" spans="8:8" s="1538" ht="54.0" customFormat="1" customHeight="1">
      <c r="A2575" s="1443"/>
      <c r="B2575" s="1539" t="s">
        <v>70</v>
      </c>
      <c r="C2575" s="1551" t="str">
        <f>'Result Entry'!$BF$3</f>
        <v>CHEMISTRY</v>
      </c>
      <c r="D2575" s="1552"/>
      <c r="E2575" s="1728" t="str">
        <f>IF($J2560="TC",0,IF($J2560="Nso",0,VLOOKUP($A2557,'Result Entry'!$B$9:$FW$108,55,0)))</f>
        <v/>
      </c>
      <c r="F2575" s="1729">
        <f>IF($J2560="TC",0,IF($J2560="Nso",0,VLOOKUP($A2557,'Result Entry'!$B$9:$FW$108,56,0)))</f>
        <v>0.0</v>
      </c>
      <c r="G2575" s="1736">
        <f t="shared" si="213"/>
        <v>0.0</v>
      </c>
      <c r="H2575" s="1683">
        <f>IF($J2560="TC",0,IF($J2560="Nso",0,VLOOKUP($A2557,'Result Entry'!$B$9:$FW$108,61,0)))</f>
        <v>0.0</v>
      </c>
      <c r="I2575" s="1737"/>
      <c r="J2575" s="1738">
        <f>IF($J2560="TC",0,IF($J2560="Nso",0,VLOOKUP($A2557,'Result Entry'!$B$9:$FW$108,65,0)))</f>
        <v>0.0</v>
      </c>
      <c r="K2575" s="1737"/>
      <c r="L2575" s="1733">
        <f t="shared" si="214"/>
        <v>0.0</v>
      </c>
      <c r="M2575" s="1734">
        <f t="shared" si="215"/>
        <v>0.0</v>
      </c>
      <c r="N2575" s="1735" t="str">
        <f>IF($J2560="TC",0,IF($J2560="Nso",0,VLOOKUP($A2557,'Result Entry'!$B$9:$FW$108,70,0)))</f>
        <v/>
      </c>
    </row>
    <row r="2576" spans="8:8" s="1538" ht="54.0" customFormat="1" customHeight="1">
      <c r="A2576" s="1443"/>
      <c r="B2576" s="1539" t="s">
        <v>70</v>
      </c>
      <c r="C2576" s="1551" t="str">
        <f>'Result Entry'!$BW$3</f>
        <v>BIOLOGY</v>
      </c>
      <c r="D2576" s="1552"/>
      <c r="E2576" s="1739" t="str">
        <f>IF($J2560="TC",0,IF($J2560="Nso",0,VLOOKUP($A2557,'Result Entry'!$B$9:$FW$108,71,0)))</f>
        <v/>
      </c>
      <c r="F2576" s="1740" t="str">
        <f>IF($J2560="TC",0,IF($J2560="Nso",0,VLOOKUP($A2557,'Result Entry'!$B$9:$FW$108,72,0)))</f>
        <v/>
      </c>
      <c r="G2576" s="1741">
        <f t="shared" si="213"/>
        <v>0.0</v>
      </c>
      <c r="H2576" s="1742">
        <f>IF($J2560="TC",0,IF($J2560="Nso",0,VLOOKUP($A2557,'Result Entry'!$B$9:$FW$108,77,0)))</f>
        <v>0.0</v>
      </c>
      <c r="I2576" s="1743"/>
      <c r="J2576" s="1744">
        <f>IF($J2560="TC",0,IF($J2560="Nso",0,VLOOKUP($A2557,'Result Entry'!$B$9:$FW$108,81,0)))</f>
        <v>0.0</v>
      </c>
      <c r="K2576" s="1743"/>
      <c r="L2576" s="1745">
        <f t="shared" si="214"/>
        <v>0.0</v>
      </c>
      <c r="M2576" s="1746">
        <f t="shared" si="215"/>
        <v>0.0</v>
      </c>
      <c r="N2576" s="1735">
        <f>IF($J2560="TC",0,IF($J2560="Nso",0,VLOOKUP($A2557,'Result Entry'!$B$9:$FW$108,86,0)))</f>
        <v>0.0</v>
      </c>
    </row>
    <row r="2577" spans="8:8" ht="39.75" customHeight="1">
      <c r="A2577" s="1443"/>
      <c r="B2577" s="1503" t="s">
        <v>70</v>
      </c>
      <c r="C2577" s="1565" t="s">
        <v>78</v>
      </c>
      <c r="D2577" s="1566"/>
      <c r="E2577" s="1567"/>
      <c r="F2577" s="1747" t="s">
        <v>79</v>
      </c>
      <c r="G2577" s="1748"/>
      <c r="H2577" s="1747" t="s">
        <v>80</v>
      </c>
      <c r="I2577" s="1749"/>
      <c r="J2577" s="1750" t="s">
        <v>42</v>
      </c>
      <c r="K2577" s="1797" t="s">
        <v>92</v>
      </c>
      <c r="L2577" s="1752" t="s">
        <v>40</v>
      </c>
      <c r="M2577" s="1753"/>
      <c r="N2577" s="1754" t="s">
        <v>44</v>
      </c>
    </row>
    <row r="2578" spans="8:8" ht="39.75" customHeight="1">
      <c r="A2578" s="1443"/>
      <c r="B2578" s="1503" t="s">
        <v>70</v>
      </c>
      <c r="C2578" s="1577"/>
      <c r="D2578" s="1578"/>
      <c r="E2578" s="1579"/>
      <c r="F2578" s="1755">
        <f>IF($J2560="TC",0,IF($J2560="Nso",0,VLOOKUP($A2557,'Result Entry'!$B$9:$FW$108,146,0)))</f>
        <v>0.0</v>
      </c>
      <c r="G2578" s="1756"/>
      <c r="H2578" s="1757">
        <f>IF($J2560="TC",0,IF($J2560="Nso",0,VLOOKUP($A2557,'Result Entry'!$B$9:$FW$108,147,0)))</f>
        <v>0.0</v>
      </c>
      <c r="I2578" s="1758"/>
      <c r="J2578" s="1584">
        <f>IF($J2560="TC",0,IF($J2560="Nso",0,VLOOKUP($A2557,'Result Entry'!$B$9:$FW$108,148,0)))</f>
        <v>0.0</v>
      </c>
      <c r="K2578" s="1759" t="str">
        <f>IF($J2560="TC",0,IF($J2560="Nso",0,VLOOKUP($A2557,'Result Entry'!$B$9:$FW$108,149,0)))</f>
        <v/>
      </c>
      <c r="L2578" s="1586">
        <f>IF($J2560="TC",0,IF($J2560="Nso",0,VLOOKUP($A2557,'Result Entry'!$B$9:$FW$108,150,0)))</f>
        <v>0.0</v>
      </c>
      <c r="M2578" s="1587"/>
      <c r="N2578" s="1588">
        <f>IF($J2560="TC",0,IF($J2560="Nso",0,VLOOKUP($A2557,'Result Entry'!$B$9:$FW$108,152,0)))</f>
        <v>0.0</v>
      </c>
    </row>
    <row r="2579" spans="8:8" ht="39.75" customHeight="1">
      <c r="A2579" s="1443"/>
      <c r="B2579" s="1503" t="s">
        <v>70</v>
      </c>
      <c r="C2579" s="1589" t="s">
        <v>59</v>
      </c>
      <c r="D2579" s="1590"/>
      <c r="E2579" s="1590"/>
      <c r="F2579" s="1590"/>
      <c r="G2579" s="1590"/>
      <c r="H2579" s="1591"/>
      <c r="I2579" s="1592" t="s">
        <v>60</v>
      </c>
      <c r="J2579" s="1593"/>
      <c r="K2579" s="1760">
        <f>VLOOKUP($A2557,'Result Entry'!$B$9:$FW$108,143,0)</f>
        <v>0.0</v>
      </c>
      <c r="L2579" s="1761"/>
      <c r="M2579" s="1596" t="s">
        <v>38</v>
      </c>
      <c r="N2579" s="1597"/>
    </row>
    <row r="2580" spans="8:8" ht="39.75" customHeight="1">
      <c r="A2580" s="1443"/>
      <c r="B2580" s="1503" t="s">
        <v>70</v>
      </c>
      <c r="C2580" s="1598" t="s">
        <v>55</v>
      </c>
      <c r="D2580" s="1599"/>
      <c r="E2580" s="1599"/>
      <c r="F2580" s="1600" t="s">
        <v>158</v>
      </c>
      <c r="G2580" s="1601"/>
      <c r="H2580" s="1602" t="s">
        <v>48</v>
      </c>
      <c r="I2580" s="1603" t="s">
        <v>61</v>
      </c>
      <c r="J2580" s="1604"/>
      <c r="K2580" s="1762">
        <f>VLOOKUP($A2557,'Result Entry'!$B$9:$FW$108,144,0)</f>
        <v>0.0</v>
      </c>
      <c r="L2580" s="1763"/>
      <c r="M2580" s="1607">
        <f>VLOOKUP($A2557,'Result Entry'!$B$9:$FW$108,145,0)</f>
        <v>0.0</v>
      </c>
      <c r="N2580" s="1608"/>
    </row>
    <row r="2581" spans="8:8" ht="39.75" customHeight="1">
      <c r="A2581" s="1443"/>
      <c r="B2581" s="1503" t="s">
        <v>70</v>
      </c>
      <c r="C2581" s="1598"/>
      <c r="D2581" s="1599"/>
      <c r="E2581" s="1599"/>
      <c r="F2581" s="1609"/>
      <c r="G2581" s="1610"/>
      <c r="H2581" s="1611" t="s">
        <v>100</v>
      </c>
      <c r="I2581" s="1612" t="s">
        <v>62</v>
      </c>
      <c r="J2581" s="1613"/>
      <c r="K2581" s="1764">
        <f>IF($J2560="TC","Transferred",IF($J2560="Nso","NameSeparated",VLOOKUP($A2557,'Result Entry'!$B$9:$FW$108,153,0)))</f>
        <v>0.0</v>
      </c>
      <c r="L2581" s="1764"/>
      <c r="M2581" s="1764"/>
      <c r="N2581" s="1765"/>
    </row>
    <row r="2582" spans="8:8" ht="39.75" customHeight="1">
      <c r="A2582" s="1443"/>
      <c r="B2582" s="1503" t="s">
        <v>70</v>
      </c>
      <c r="C2582" s="1766" t="str">
        <f>'Result Entry'!$DU$3</f>
        <v>Foundation Of Information Tech.</v>
      </c>
      <c r="D2582" s="1767"/>
      <c r="E2582" s="1768"/>
      <c r="F2582" s="1769" t="str">
        <f>IF($J2560="TC",0,IF($J2560="Nso",0,VLOOKUP($A2557,'Result Entry'!$B$9:$GS$108,170,0)))</f>
        <v/>
      </c>
      <c r="G2582" s="1769"/>
      <c r="H2582" s="1770">
        <f>IF($J2560="TC",0,IF($J2560="Nso",0,VLOOKUP($A2557,'Result Entry'!$B$9:$GS$108,112,0)))</f>
        <v>0.0</v>
      </c>
      <c r="I2582" s="1621" t="s">
        <v>72</v>
      </c>
      <c r="J2582" s="1622"/>
      <c r="K2582" s="1771">
        <f>'Result Entry'!$T$2</f>
        <v>45041.0</v>
      </c>
      <c r="L2582" s="1772"/>
      <c r="M2582" s="1772"/>
      <c r="N2582" s="1773"/>
    </row>
    <row r="2583" spans="8:8" ht="39.75" customHeight="1">
      <c r="A2583" s="1443"/>
      <c r="B2583" s="1503" t="s">
        <v>70</v>
      </c>
      <c r="C2583" s="1774" t="str">
        <f>'Result Entry'!$EI$3</f>
        <v>G.I.A.I.-II</v>
      </c>
      <c r="D2583" s="1775"/>
      <c r="E2583" s="1776"/>
      <c r="F2583" s="1769" t="str">
        <f>IF($J2560="TC",0,IF($J2560="Nso",0,VLOOKUP($A2557,'Result Entry'!$B$9:$GS$108,174,0)))</f>
        <v/>
      </c>
      <c r="G2583" s="1769"/>
      <c r="H2583" s="1770">
        <f>IF($J2560="TC",0,IF($J2560="Nso",0,VLOOKUP($A2557,'Result Entry'!$B$9:$GS$108,124,0)))</f>
        <v>0.0</v>
      </c>
      <c r="I2583" s="1626"/>
      <c r="J2583" s="1627"/>
      <c r="K2583" s="1627"/>
      <c r="L2583" s="1627"/>
      <c r="M2583" s="1627"/>
      <c r="N2583" s="1628"/>
    </row>
    <row r="2584" spans="8:8" ht="39.75" customHeight="1">
      <c r="A2584" s="1443"/>
      <c r="B2584" s="1503" t="s">
        <v>70</v>
      </c>
      <c r="C2584" s="1774" t="str">
        <f>'Result Entry'!$EU$3</f>
        <v>SOC.SER.PLAN</v>
      </c>
      <c r="D2584" s="1775"/>
      <c r="E2584" s="1776"/>
      <c r="F2584" s="1769">
        <f>IF($J2560="TC",0,IF($J2560="Nso",0,VLOOKUP($A2557,'Result Entry'!$B$9:$HS$108,178,0)))</f>
        <v>0.0</v>
      </c>
      <c r="G2584" s="1769"/>
      <c r="H2584" s="1770">
        <f>IF($J2560="TC",0,IF($J2560="Nso",0,VLOOKUP($A2557,'Result Entry'!$B$9:$GS$108,136,0)))</f>
        <v>0.0</v>
      </c>
      <c r="I2584" s="1629" t="s">
        <v>175</v>
      </c>
      <c r="J2584" s="1630"/>
      <c r="K2584" s="1798"/>
      <c r="L2584" s="1799"/>
      <c r="M2584" s="1799"/>
      <c r="N2584" s="1800"/>
    </row>
    <row r="2585" spans="8:8" ht="39.75" customHeight="1">
      <c r="A2585" s="1443"/>
      <c r="B2585" s="1503" t="s">
        <v>70</v>
      </c>
      <c r="C2585" s="1774" t="str">
        <f>'Result Entry'!$FG$3</f>
        <v>Jeewan Kaushal</v>
      </c>
      <c r="D2585" s="1775"/>
      <c r="E2585" s="1776"/>
      <c r="F2585" s="1769" t="str">
        <f>IF($J2560="TC",0,IF($J2560="Nso",0,VLOOKUP($A2557,'Result Entry'!$B$9:$HS$108,182,0)))</f>
        <v/>
      </c>
      <c r="G2585" s="1769"/>
      <c r="H2585" s="1770">
        <f>IF($J2560="TC",0,IF($J2560="Nso",0,VLOOKUP($A2557,'Result Entry'!$B$9:$HS$108,136,0)))</f>
        <v>0.0</v>
      </c>
      <c r="I2585" s="1629" t="s">
        <v>149</v>
      </c>
      <c r="J2585" s="1630"/>
      <c r="K2585" s="1630"/>
      <c r="L2585" s="1630"/>
      <c r="M2585" s="1630"/>
      <c r="N2585" s="1634"/>
    </row>
    <row r="2586" spans="8:8" ht="39.75" customHeight="1">
      <c r="A2586" s="1443"/>
      <c r="B2586" s="1483" t="s">
        <v>70</v>
      </c>
      <c r="C2586" s="1777" t="s">
        <v>181</v>
      </c>
      <c r="D2586" s="1778"/>
      <c r="E2586" s="1779"/>
      <c r="F2586" s="1780" t="s">
        <v>182</v>
      </c>
      <c r="G2586" s="1781"/>
      <c r="H2586" s="1782" t="s">
        <v>31</v>
      </c>
      <c r="I2586" s="1629" t="s">
        <v>176</v>
      </c>
      <c r="J2586" s="1630"/>
      <c r="K2586" s="1630"/>
      <c r="L2586" s="1630"/>
      <c r="M2586" s="1630"/>
      <c r="N2586" s="1634"/>
    </row>
    <row r="2587" spans="8:8" ht="39.75" customHeight="1">
      <c r="A2587" s="1443"/>
      <c r="B2587" s="1483" t="s">
        <v>70</v>
      </c>
      <c r="C2587" s="1783"/>
      <c r="D2587" s="1784"/>
      <c r="E2587" s="1785"/>
      <c r="F2587" s="1786" t="s">
        <v>183</v>
      </c>
      <c r="G2587" s="1787"/>
      <c r="H2587" s="1788" t="s">
        <v>180</v>
      </c>
      <c r="I2587" s="1647" t="s">
        <v>68</v>
      </c>
      <c r="J2587" s="1648"/>
      <c r="K2587" s="1648"/>
      <c r="L2587" s="1648"/>
      <c r="M2587" s="1648"/>
      <c r="N2587" s="1649"/>
    </row>
    <row r="2588" spans="8:8" ht="39.75" customHeight="1">
      <c r="A2588" s="1443"/>
      <c r="B2588" s="1483" t="s">
        <v>70</v>
      </c>
      <c r="C2588" s="1783"/>
      <c r="D2588" s="1784"/>
      <c r="E2588" s="1785"/>
      <c r="F2588" s="1786" t="s">
        <v>186</v>
      </c>
      <c r="G2588" s="1787"/>
      <c r="H2588" s="1788" t="s">
        <v>63</v>
      </c>
      <c r="I2588" s="1650"/>
      <c r="J2588" s="1651"/>
      <c r="K2588" s="1651"/>
      <c r="L2588" s="1651"/>
      <c r="M2588" s="1651"/>
      <c r="N2588" s="1652"/>
    </row>
    <row r="2589" spans="8:8" ht="39.75" customHeight="1">
      <c r="A2589" s="1443"/>
      <c r="B2589" s="1483" t="s">
        <v>70</v>
      </c>
      <c r="C2589" s="1783"/>
      <c r="D2589" s="1784"/>
      <c r="E2589" s="1785"/>
      <c r="F2589" s="1786" t="s">
        <v>187</v>
      </c>
      <c r="G2589" s="1787"/>
      <c r="H2589" s="1788" t="s">
        <v>64</v>
      </c>
      <c r="I2589" s="1650"/>
      <c r="J2589" s="1651"/>
      <c r="K2589" s="1651"/>
      <c r="L2589" s="1651"/>
      <c r="M2589" s="1651"/>
      <c r="N2589" s="1652"/>
    </row>
    <row r="2590" spans="8:8" ht="39.75" customHeight="1">
      <c r="A2590" s="1443"/>
      <c r="B2590" s="1483" t="s">
        <v>70</v>
      </c>
      <c r="C2590" s="1783"/>
      <c r="D2590" s="1784"/>
      <c r="E2590" s="1785"/>
      <c r="F2590" s="1786" t="s">
        <v>184</v>
      </c>
      <c r="G2590" s="1787"/>
      <c r="H2590" s="1788" t="s">
        <v>66</v>
      </c>
      <c r="I2590" s="1653" t="s">
        <v>81</v>
      </c>
      <c r="J2590" s="1654"/>
      <c r="K2590" s="1654"/>
      <c r="L2590" s="1654"/>
      <c r="M2590" s="1654"/>
      <c r="N2590" s="1655"/>
    </row>
    <row r="2591" spans="8:8" ht="39.75" customHeight="1">
      <c r="A2591" s="1443"/>
      <c r="B2591" s="1656" t="s">
        <v>70</v>
      </c>
      <c r="C2591" s="1789"/>
      <c r="D2591" s="1790"/>
      <c r="E2591" s="1791"/>
      <c r="F2591" s="1792" t="s">
        <v>185</v>
      </c>
      <c r="G2591" s="1793"/>
      <c r="H2591" s="1794" t="s">
        <v>65</v>
      </c>
      <c r="I2591" s="1663"/>
      <c r="J2591" s="1664"/>
      <c r="K2591" s="1664"/>
      <c r="L2591" s="1664"/>
      <c r="M2591" s="1664"/>
      <c r="N2591" s="1665"/>
    </row>
    <row r="2592" spans="8:8" s="927" ht="123.75" customFormat="1" customHeight="1">
      <c r="A2592" s="1439"/>
      <c r="B2592" s="1795"/>
      <c r="C2592" s="1796"/>
      <c r="D2592" s="1796"/>
      <c r="E2592" s="1796"/>
      <c r="F2592" s="1796"/>
      <c r="G2592" s="1796"/>
      <c r="H2592" s="1796"/>
      <c r="I2592" s="1796"/>
      <c r="J2592" s="1796"/>
      <c r="K2592" s="1796"/>
      <c r="L2592" s="1796"/>
      <c r="M2592" s="1796"/>
      <c r="N2592" s="1796"/>
    </row>
    <row r="2593" spans="8:8" ht="24.75" customHeight="1">
      <c r="A2593" s="1441">
        <f>A2557+1</f>
        <v>73.0</v>
      </c>
      <c r="B2593" s="1442" t="s">
        <v>51</v>
      </c>
      <c r="C2593" s="1442"/>
      <c r="D2593" s="1442"/>
      <c r="E2593" s="1442"/>
      <c r="F2593" s="1442"/>
      <c r="G2593" s="1442"/>
      <c r="H2593" s="1442"/>
      <c r="I2593" s="1442"/>
      <c r="J2593" s="1442"/>
      <c r="K2593" s="1442"/>
      <c r="L2593" s="1442"/>
      <c r="M2593" s="1442"/>
      <c r="N2593" s="1442"/>
    </row>
    <row r="2594" spans="8:8" ht="62.25" customHeight="1">
      <c r="A2594" s="1443"/>
      <c r="B2594" s="1444"/>
      <c r="C2594" s="1445"/>
      <c r="D2594" s="1671" t="str">
        <f>Master!$E$8</f>
        <v>Govt. Sr. Secondary School </v>
      </c>
      <c r="E2594" s="1672"/>
      <c r="F2594" s="1672"/>
      <c r="G2594" s="1672"/>
      <c r="H2594" s="1672"/>
      <c r="I2594" s="1672"/>
      <c r="J2594" s="1672"/>
      <c r="K2594" s="1672"/>
      <c r="L2594" s="1672"/>
      <c r="M2594" s="1672"/>
      <c r="N2594" s="1673"/>
    </row>
    <row r="2595" spans="8:8" ht="33.0" customHeight="1">
      <c r="A2595" s="1443"/>
      <c r="B2595" s="1449"/>
      <c r="C2595" s="1450"/>
      <c r="D2595" s="1451" t="str">
        <f>Master!$E$11</f>
        <v>P.S.-Bapini (Jodhpur)</v>
      </c>
      <c r="E2595" s="1452"/>
      <c r="F2595" s="1452"/>
      <c r="G2595" s="1452"/>
      <c r="H2595" s="1452"/>
      <c r="I2595" s="1452"/>
      <c r="J2595" s="1452"/>
      <c r="K2595" s="1452"/>
      <c r="L2595" s="1452"/>
      <c r="M2595" s="1452"/>
      <c r="N2595" s="1453"/>
    </row>
    <row r="2596" spans="8:8" ht="30.0" customHeight="1">
      <c r="A2596" s="1443"/>
      <c r="B2596" s="1454"/>
      <c r="C2596" s="1455" t="s">
        <v>151</v>
      </c>
      <c r="D2596" s="1456"/>
      <c r="E2596" s="1456"/>
      <c r="F2596" s="1456"/>
      <c r="G2596" s="1457"/>
      <c r="H2596" s="1458" t="s">
        <v>128</v>
      </c>
      <c r="I2596" s="1458"/>
      <c r="J2596" s="1674">
        <f>VLOOKUP(A2593,'Result Entry'!$B$6:$K$108,6,0)</f>
        <v>0.0</v>
      </c>
      <c r="K2596" s="1460" t="s">
        <v>69</v>
      </c>
      <c r="L2596" s="1461"/>
      <c r="M2596" s="1462">
        <f>Master!$E$14</f>
        <v>8.151106901E9</v>
      </c>
      <c r="N2596" s="1463"/>
    </row>
    <row r="2597" spans="8:8" ht="30.0" customHeight="1">
      <c r="A2597" s="1443"/>
      <c r="B2597" s="1464"/>
      <c r="C2597" s="1465"/>
      <c r="D2597" s="1466"/>
      <c r="E2597" s="1466"/>
      <c r="F2597" s="1466"/>
      <c r="G2597" s="1467"/>
      <c r="H2597" s="1468"/>
      <c r="I2597" s="1468"/>
      <c r="J2597" s="1675"/>
      <c r="K2597" s="1470" t="s">
        <v>67</v>
      </c>
      <c r="L2597" s="1471"/>
      <c r="M2597" s="1472"/>
      <c r="N2597" s="1473"/>
      <c r="O2597" s="23" t="s">
        <v>157</v>
      </c>
    </row>
    <row r="2598" spans="8:8" ht="30.0" customHeight="1">
      <c r="A2598" s="1443"/>
      <c r="B2598" s="1464"/>
      <c r="C2598" s="1474"/>
      <c r="D2598" s="1475"/>
      <c r="E2598" s="1475"/>
      <c r="F2598" s="1475"/>
      <c r="G2598" s="1476"/>
      <c r="H2598" s="1477"/>
      <c r="I2598" s="1477"/>
      <c r="J2598" s="1676"/>
      <c r="K2598" s="1479" t="s">
        <v>52</v>
      </c>
      <c r="L2598" s="1480"/>
      <c r="M2598" s="1481" t="str">
        <f>Master!$E$6</f>
        <v>2022-23</v>
      </c>
      <c r="N2598" s="1482"/>
    </row>
    <row r="2599" spans="8:8" ht="39.75" customHeight="1">
      <c r="A2599" s="1443"/>
      <c r="B2599" s="1483" t="s">
        <v>70</v>
      </c>
      <c r="C2599" s="1677" t="s">
        <v>21</v>
      </c>
      <c r="D2599" s="1678"/>
      <c r="E2599" s="1678"/>
      <c r="F2599" s="1679"/>
      <c r="G2599" s="1680" t="s">
        <v>150</v>
      </c>
      <c r="H2599" s="1681">
        <f>VLOOKUP($A2593,'Result Entry'!$B$9:$FW$108,4,0)</f>
        <v>0.0</v>
      </c>
      <c r="I2599" s="1681"/>
      <c r="J2599" s="1681"/>
      <c r="K2599" s="1681"/>
      <c r="L2599" s="1681"/>
      <c r="M2599" s="1681"/>
      <c r="N2599" s="1682"/>
    </row>
    <row r="2600" spans="8:8" ht="39.75" customHeight="1">
      <c r="A2600" s="1443"/>
      <c r="B2600" s="1483" t="s">
        <v>70</v>
      </c>
      <c r="C2600" s="1683" t="s">
        <v>23</v>
      </c>
      <c r="D2600" s="1684"/>
      <c r="E2600" s="1684"/>
      <c r="F2600" s="1685"/>
      <c r="G2600" s="1686" t="s">
        <v>150</v>
      </c>
      <c r="H2600" s="1687">
        <f>VLOOKUP($A2593,'Result Entry'!$B$9:$FW$108,7,0)</f>
        <v>0.0</v>
      </c>
      <c r="I2600" s="1687"/>
      <c r="J2600" s="1687"/>
      <c r="K2600" s="1687"/>
      <c r="L2600" s="1687"/>
      <c r="M2600" s="1687"/>
      <c r="N2600" s="1688"/>
    </row>
    <row r="2601" spans="8:8" ht="39.75" customHeight="1">
      <c r="A2601" s="1443"/>
      <c r="B2601" s="1483" t="s">
        <v>70</v>
      </c>
      <c r="C2601" s="1683" t="s">
        <v>24</v>
      </c>
      <c r="D2601" s="1684"/>
      <c r="E2601" s="1684"/>
      <c r="F2601" s="1685"/>
      <c r="G2601" s="1686" t="s">
        <v>150</v>
      </c>
      <c r="H2601" s="1687">
        <f>VLOOKUP($A2593,'Result Entry'!$B$9:$FW$108,8,0)</f>
        <v>0.0</v>
      </c>
      <c r="I2601" s="1687"/>
      <c r="J2601" s="1687"/>
      <c r="K2601" s="1687"/>
      <c r="L2601" s="1687"/>
      <c r="M2601" s="1687"/>
      <c r="N2601" s="1688"/>
    </row>
    <row r="2602" spans="8:8" ht="39.75" customHeight="1">
      <c r="A2602" s="1443"/>
      <c r="B2602" s="1483" t="s">
        <v>70</v>
      </c>
      <c r="C2602" s="1683" t="s">
        <v>53</v>
      </c>
      <c r="D2602" s="1684"/>
      <c r="E2602" s="1684"/>
      <c r="F2602" s="1685"/>
      <c r="G2602" s="1686" t="s">
        <v>150</v>
      </c>
      <c r="H2602" s="1687">
        <f>VLOOKUP($A2593,'Result Entry'!$B$9:$FW$108,9,0)</f>
        <v>0.0</v>
      </c>
      <c r="I2602" s="1687"/>
      <c r="J2602" s="1687"/>
      <c r="K2602" s="1687"/>
      <c r="L2602" s="1687"/>
      <c r="M2602" s="1687"/>
      <c r="N2602" s="1688"/>
    </row>
    <row r="2603" spans="8:8" ht="39.75" customHeight="1">
      <c r="A2603" s="1443"/>
      <c r="B2603" s="1483" t="s">
        <v>70</v>
      </c>
      <c r="C2603" s="1683" t="s">
        <v>54</v>
      </c>
      <c r="D2603" s="1684"/>
      <c r="E2603" s="1684"/>
      <c r="F2603" s="1685"/>
      <c r="G2603" s="1686" t="s">
        <v>150</v>
      </c>
      <c r="H2603" s="1689" t="str">
        <f>CONCATENATE('Result Entry'!$G$4,'Result Entry'!$J$4)</f>
        <v>11(A)</v>
      </c>
      <c r="I2603" s="1687"/>
      <c r="J2603" s="1687"/>
      <c r="K2603" s="1687"/>
      <c r="L2603" s="1687"/>
      <c r="M2603" s="1687"/>
      <c r="N2603" s="1688"/>
    </row>
    <row r="2604" spans="8:8" ht="39.75" customHeight="1">
      <c r="A2604" s="1443"/>
      <c r="B2604" s="1483" t="s">
        <v>70</v>
      </c>
      <c r="C2604" s="1690" t="s">
        <v>26</v>
      </c>
      <c r="D2604" s="1691"/>
      <c r="E2604" s="1691"/>
      <c r="F2604" s="1692"/>
      <c r="G2604" s="1693" t="s">
        <v>150</v>
      </c>
      <c r="H2604" s="1694">
        <f>VLOOKUP($A2593,'Result Entry'!$B$9:$FW$108,10,0)</f>
        <v>0.0</v>
      </c>
      <c r="I2604" s="1694"/>
      <c r="J2604" s="1694"/>
      <c r="K2604" s="1694"/>
      <c r="L2604" s="1694"/>
      <c r="M2604" s="1694"/>
      <c r="N2604" s="1695"/>
    </row>
    <row r="2605" spans="8:8" ht="30.0" customHeight="1">
      <c r="A2605" s="1443"/>
      <c r="B2605" s="1503" t="s">
        <v>70</v>
      </c>
      <c r="C2605" s="1696" t="s">
        <v>168</v>
      </c>
      <c r="D2605" s="1697"/>
      <c r="E2605" s="1698" t="s">
        <v>73</v>
      </c>
      <c r="F2605" s="1699" t="s">
        <v>74</v>
      </c>
      <c r="G2605" s="1700" t="s">
        <v>169</v>
      </c>
      <c r="H2605" s="1701" t="s">
        <v>56</v>
      </c>
      <c r="I2605" s="1702"/>
      <c r="J2605" s="1703" t="s">
        <v>85</v>
      </c>
      <c r="K2605" s="1704"/>
      <c r="L2605" s="1705" t="s">
        <v>170</v>
      </c>
      <c r="M2605" s="1706" t="s">
        <v>77</v>
      </c>
      <c r="N2605" s="1707" t="s">
        <v>99</v>
      </c>
    </row>
    <row r="2606" spans="8:8" ht="30.0" customHeight="1">
      <c r="A2606" s="1443"/>
      <c r="B2606" s="1503"/>
      <c r="C2606" s="1708"/>
      <c r="D2606" s="1709"/>
      <c r="E2606" s="1710"/>
      <c r="F2606" s="1711"/>
      <c r="G2606" s="1712"/>
      <c r="H2606" s="1713"/>
      <c r="I2606" s="1714"/>
      <c r="J2606" s="1715"/>
      <c r="K2606" s="1716"/>
      <c r="L2606" s="1717"/>
      <c r="M2606" s="1718"/>
      <c r="N2606" s="1719"/>
    </row>
    <row r="2607" spans="8:8" ht="39.75" customHeight="1">
      <c r="A2607" s="1443"/>
      <c r="B2607" s="1503" t="s">
        <v>70</v>
      </c>
      <c r="C2607" s="1528" t="s">
        <v>57</v>
      </c>
      <c r="D2607" s="1529"/>
      <c r="E2607" s="1720">
        <f>'Result Entry'!$L$7</f>
        <v>10.0</v>
      </c>
      <c r="F2607" s="1721">
        <f>'Result Entry'!$M$7</f>
        <v>10.0</v>
      </c>
      <c r="G2607" s="1722">
        <f t="shared" si="216" ref="G2607:G2612">SUM(E2607:F2607)</f>
        <v>20.0</v>
      </c>
      <c r="H2607" s="1723">
        <f>'Result Entry'!$AU$7</f>
        <v>70.0</v>
      </c>
      <c r="I2607" s="1724"/>
      <c r="J2607" s="1725">
        <f>'Result Entry'!$AY$7</f>
        <v>100.0</v>
      </c>
      <c r="K2607" s="1724"/>
      <c r="L2607" s="1722">
        <f t="shared" si="217" ref="L2607:L2612">SUM(H2607,J2607)</f>
        <v>170.0</v>
      </c>
      <c r="M2607" s="1726">
        <f t="shared" si="218" ref="M2607:M2612">SUM(G2607,L2607)</f>
        <v>190.0</v>
      </c>
      <c r="N2607" s="1727"/>
    </row>
    <row r="2608" spans="8:8" s="1538" ht="54.0" customFormat="1" customHeight="1">
      <c r="A2608" s="1443"/>
      <c r="B2608" s="1539" t="s">
        <v>70</v>
      </c>
      <c r="C2608" s="1540" t="str">
        <f>'Result Entry'!$L$3</f>
        <v>HINDI Comp.</v>
      </c>
      <c r="D2608" s="1541"/>
      <c r="E2608" s="1728">
        <f>IF($J2596="TC",0,IF($J2596="Nso",0,VLOOKUP($A2593,'Result Entry'!$B$9:$FW$108,11,0)))</f>
        <v>0.0</v>
      </c>
      <c r="F2608" s="1729">
        <f>IF($J2596="TC",0,IF($J2596="Nso",0,VLOOKUP($A2593,'Result Entry'!$B$9:$FW$108,12,0)))</f>
        <v>0.0</v>
      </c>
      <c r="G2608" s="1730">
        <f t="shared" si="216"/>
        <v>0.0</v>
      </c>
      <c r="H2608" s="1677">
        <f>IF($J2596="TC",0,IF($J2596="Nso",0,VLOOKUP($A2593,'Result Entry'!$B$9:$FW$108,16,0)))</f>
        <v>0.0</v>
      </c>
      <c r="I2608" s="1731"/>
      <c r="J2608" s="1732">
        <f>IF($J2596="TC",0,IF($J2596="Nso",0,VLOOKUP($A2593,'Result Entry'!$B$9:$FW$108,19,0)))</f>
        <v>0.0</v>
      </c>
      <c r="K2608" s="1731"/>
      <c r="L2608" s="1733">
        <f t="shared" si="217"/>
        <v>0.0</v>
      </c>
      <c r="M2608" s="1734">
        <f t="shared" si="218"/>
        <v>0.0</v>
      </c>
      <c r="N2608" s="1735" t="str">
        <f>IF($J2596="TC",0,IF($J2596="Nso",0,VLOOKUP($A2593,'Result Entry'!$B$9:$FW$108,24,0)))</f>
        <v/>
      </c>
    </row>
    <row r="2609" spans="8:8" s="1538" ht="54.0" customFormat="1" customHeight="1">
      <c r="A2609" s="1443"/>
      <c r="B2609" s="1539" t="s">
        <v>70</v>
      </c>
      <c r="C2609" s="1551" t="str">
        <f>'Result Entry'!$Z$3</f>
        <v>ENGLISH Comp.</v>
      </c>
      <c r="D2609" s="1552"/>
      <c r="E2609" s="1728">
        <f>IF($J2596="TC",0,IF($J2596="Nso",0,VLOOKUP($A2593,'Result Entry'!$B$9:$FW$108,25,0)))</f>
        <v>0.0</v>
      </c>
      <c r="F2609" s="1729">
        <f>IF($J2596="TC",0,IF($J2596="Nso",0,VLOOKUP($A2593,'Result Entry'!$B$9:$FW$108,26,0)))</f>
        <v>0.0</v>
      </c>
      <c r="G2609" s="1736">
        <f t="shared" si="216"/>
        <v>0.0</v>
      </c>
      <c r="H2609" s="1683">
        <f>IF($J2596="TC",0,IF($J2596="Nso",0,VLOOKUP($A2593,'Result Entry'!$B$9:$FW$108,30,0)))</f>
        <v>0.0</v>
      </c>
      <c r="I2609" s="1737"/>
      <c r="J2609" s="1738">
        <f>IF($J2596="TC",0,IF($J2596="Nso",0,VLOOKUP($A2593,'Result Entry'!$B$9:$FW$108,33,0)))</f>
        <v>0.0</v>
      </c>
      <c r="K2609" s="1737"/>
      <c r="L2609" s="1733">
        <f t="shared" si="217"/>
        <v>0.0</v>
      </c>
      <c r="M2609" s="1734">
        <f t="shared" si="218"/>
        <v>0.0</v>
      </c>
      <c r="N2609" s="1735" t="str">
        <f>IF($J2596="TC",0,IF($J2596="Nso",0,VLOOKUP($A2593,'Result Entry'!$B$9:$FW$108,38,0)))</f>
        <v/>
      </c>
    </row>
    <row r="2610" spans="8:8" s="1538" ht="54.0" customFormat="1" customHeight="1">
      <c r="A2610" s="1443"/>
      <c r="B2610" s="1539" t="s">
        <v>70</v>
      </c>
      <c r="C2610" s="1551" t="str">
        <f>'Result Entry'!$AO$3</f>
        <v>PHYSICS</v>
      </c>
      <c r="D2610" s="1552"/>
      <c r="E2610" s="1728">
        <f>IF($J2596="TC",0,IF($J2596="Nso",0,VLOOKUP($A2593,'Result Entry'!$B$9:$FW$108,39,0)))</f>
        <v>0.0</v>
      </c>
      <c r="F2610" s="1729">
        <f>IF($J2596="TC",0,IF($J2596="Nso",0,VLOOKUP($A2593,'Result Entry'!$B$9:$FW$108,40,0)))</f>
        <v>0.0</v>
      </c>
      <c r="G2610" s="1736">
        <f t="shared" si="216"/>
        <v>0.0</v>
      </c>
      <c r="H2610" s="1683">
        <f>IF($J2596="TC",0,IF($J2596="Nso",0,VLOOKUP($A2593,'Result Entry'!$B$9:$FW$108,45,0)))</f>
        <v>0.0</v>
      </c>
      <c r="I2610" s="1737"/>
      <c r="J2610" s="1738">
        <f>IF($J2596="TC",0,IF($J2596="Nso",0,VLOOKUP($A2593,'Result Entry'!$B$9:$FW$108,49,0)))</f>
        <v>0.0</v>
      </c>
      <c r="K2610" s="1737"/>
      <c r="L2610" s="1733">
        <f t="shared" si="217"/>
        <v>0.0</v>
      </c>
      <c r="M2610" s="1734">
        <f t="shared" si="218"/>
        <v>0.0</v>
      </c>
      <c r="N2610" s="1735" t="str">
        <f>IF($J2596="TC",0,IF($J2596="Nso",0,VLOOKUP($A2593,'Result Entry'!$B$9:$FW$108,54,0)))</f>
        <v/>
      </c>
    </row>
    <row r="2611" spans="8:8" s="1538" ht="54.0" customFormat="1" customHeight="1">
      <c r="A2611" s="1443"/>
      <c r="B2611" s="1539" t="s">
        <v>70</v>
      </c>
      <c r="C2611" s="1551" t="str">
        <f>'Result Entry'!$BF$3</f>
        <v>CHEMISTRY</v>
      </c>
      <c r="D2611" s="1552"/>
      <c r="E2611" s="1728" t="str">
        <f>IF($J2596="TC",0,IF($J2596="Nso",0,VLOOKUP($A2593,'Result Entry'!$B$9:$FW$108,55,0)))</f>
        <v/>
      </c>
      <c r="F2611" s="1729">
        <f>IF($J2596="TC",0,IF($J2596="Nso",0,VLOOKUP($A2593,'Result Entry'!$B$9:$FW$108,56,0)))</f>
        <v>0.0</v>
      </c>
      <c r="G2611" s="1736">
        <f t="shared" si="216"/>
        <v>0.0</v>
      </c>
      <c r="H2611" s="1683">
        <f>IF($J2596="TC",0,IF($J2596="Nso",0,VLOOKUP($A2593,'Result Entry'!$B$9:$FW$108,61,0)))</f>
        <v>0.0</v>
      </c>
      <c r="I2611" s="1737"/>
      <c r="J2611" s="1738">
        <f>IF($J2596="TC",0,IF($J2596="Nso",0,VLOOKUP($A2593,'Result Entry'!$B$9:$FW$108,65,0)))</f>
        <v>0.0</v>
      </c>
      <c r="K2611" s="1737"/>
      <c r="L2611" s="1733">
        <f t="shared" si="217"/>
        <v>0.0</v>
      </c>
      <c r="M2611" s="1734">
        <f t="shared" si="218"/>
        <v>0.0</v>
      </c>
      <c r="N2611" s="1735" t="str">
        <f>IF($J2596="TC",0,IF($J2596="Nso",0,VLOOKUP($A2593,'Result Entry'!$B$9:$FW$108,70,0)))</f>
        <v/>
      </c>
    </row>
    <row r="2612" spans="8:8" s="1538" ht="54.0" customFormat="1" customHeight="1">
      <c r="A2612" s="1443"/>
      <c r="B2612" s="1539" t="s">
        <v>70</v>
      </c>
      <c r="C2612" s="1551" t="str">
        <f>'Result Entry'!$BW$3</f>
        <v>BIOLOGY</v>
      </c>
      <c r="D2612" s="1552"/>
      <c r="E2612" s="1739" t="str">
        <f>IF($J2596="TC",0,IF($J2596="Nso",0,VLOOKUP($A2593,'Result Entry'!$B$9:$FW$108,71,0)))</f>
        <v/>
      </c>
      <c r="F2612" s="1740" t="str">
        <f>IF($J2596="TC",0,IF($J2596="Nso",0,VLOOKUP($A2593,'Result Entry'!$B$9:$FW$108,72,0)))</f>
        <v/>
      </c>
      <c r="G2612" s="1741">
        <f t="shared" si="216"/>
        <v>0.0</v>
      </c>
      <c r="H2612" s="1742">
        <f>IF($J2596="TC",0,IF($J2596="Nso",0,VLOOKUP($A2593,'Result Entry'!$B$9:$FW$108,77,0)))</f>
        <v>0.0</v>
      </c>
      <c r="I2612" s="1743"/>
      <c r="J2612" s="1744">
        <f>IF($J2596="TC",0,IF($J2596="Nso",0,VLOOKUP($A2593,'Result Entry'!$B$9:$FW$108,81,0)))</f>
        <v>0.0</v>
      </c>
      <c r="K2612" s="1743"/>
      <c r="L2612" s="1745">
        <f t="shared" si="217"/>
        <v>0.0</v>
      </c>
      <c r="M2612" s="1746">
        <f t="shared" si="218"/>
        <v>0.0</v>
      </c>
      <c r="N2612" s="1735">
        <f>IF($J2596="TC",0,IF($J2596="Nso",0,VLOOKUP($A2593,'Result Entry'!$B$9:$FW$108,86,0)))</f>
        <v>0.0</v>
      </c>
    </row>
    <row r="2613" spans="8:8" ht="39.75" customHeight="1">
      <c r="A2613" s="1443"/>
      <c r="B2613" s="1503" t="s">
        <v>70</v>
      </c>
      <c r="C2613" s="1565" t="s">
        <v>78</v>
      </c>
      <c r="D2613" s="1566"/>
      <c r="E2613" s="1567"/>
      <c r="F2613" s="1747" t="s">
        <v>79</v>
      </c>
      <c r="G2613" s="1748"/>
      <c r="H2613" s="1747" t="s">
        <v>80</v>
      </c>
      <c r="I2613" s="1749"/>
      <c r="J2613" s="1750" t="s">
        <v>42</v>
      </c>
      <c r="K2613" s="1797" t="s">
        <v>92</v>
      </c>
      <c r="L2613" s="1752" t="s">
        <v>40</v>
      </c>
      <c r="M2613" s="1753"/>
      <c r="N2613" s="1754" t="s">
        <v>44</v>
      </c>
    </row>
    <row r="2614" spans="8:8" ht="39.75" customHeight="1">
      <c r="A2614" s="1443"/>
      <c r="B2614" s="1503" t="s">
        <v>70</v>
      </c>
      <c r="C2614" s="1577"/>
      <c r="D2614" s="1578"/>
      <c r="E2614" s="1579"/>
      <c r="F2614" s="1755">
        <f>IF($J2596="TC",0,IF($J2596="Nso",0,VLOOKUP($A2593,'Result Entry'!$B$9:$FW$108,146,0)))</f>
        <v>0.0</v>
      </c>
      <c r="G2614" s="1756"/>
      <c r="H2614" s="1757">
        <f>IF($J2596="TC",0,IF($J2596="Nso",0,VLOOKUP($A2593,'Result Entry'!$B$9:$FW$108,147,0)))</f>
        <v>0.0</v>
      </c>
      <c r="I2614" s="1758"/>
      <c r="J2614" s="1584">
        <f>IF($J2596="TC",0,IF($J2596="Nso",0,VLOOKUP($A2593,'Result Entry'!$B$9:$FW$108,148,0)))</f>
        <v>0.0</v>
      </c>
      <c r="K2614" s="1759" t="str">
        <f>IF($J2596="TC",0,IF($J2596="Nso",0,VLOOKUP($A2593,'Result Entry'!$B$9:$FW$108,149,0)))</f>
        <v/>
      </c>
      <c r="L2614" s="1586">
        <f>IF($J2596="TC",0,IF($J2596="Nso",0,VLOOKUP($A2593,'Result Entry'!$B$9:$FW$108,150,0)))</f>
        <v>0.0</v>
      </c>
      <c r="M2614" s="1587"/>
      <c r="N2614" s="1588">
        <f>IF($J2596="TC",0,IF($J2596="Nso",0,VLOOKUP($A2593,'Result Entry'!$B$9:$FW$108,152,0)))</f>
        <v>0.0</v>
      </c>
    </row>
    <row r="2615" spans="8:8" ht="39.75" customHeight="1">
      <c r="A2615" s="1443"/>
      <c r="B2615" s="1503" t="s">
        <v>70</v>
      </c>
      <c r="C2615" s="1589" t="s">
        <v>59</v>
      </c>
      <c r="D2615" s="1590"/>
      <c r="E2615" s="1590"/>
      <c r="F2615" s="1590"/>
      <c r="G2615" s="1590"/>
      <c r="H2615" s="1591"/>
      <c r="I2615" s="1592" t="s">
        <v>60</v>
      </c>
      <c r="J2615" s="1593"/>
      <c r="K2615" s="1760">
        <f>VLOOKUP($A2593,'Result Entry'!$B$9:$FW$108,143,0)</f>
        <v>0.0</v>
      </c>
      <c r="L2615" s="1761"/>
      <c r="M2615" s="1596" t="s">
        <v>38</v>
      </c>
      <c r="N2615" s="1597"/>
    </row>
    <row r="2616" spans="8:8" ht="39.75" customHeight="1">
      <c r="A2616" s="1443"/>
      <c r="B2616" s="1503" t="s">
        <v>70</v>
      </c>
      <c r="C2616" s="1598" t="s">
        <v>55</v>
      </c>
      <c r="D2616" s="1599"/>
      <c r="E2616" s="1599"/>
      <c r="F2616" s="1600" t="s">
        <v>158</v>
      </c>
      <c r="G2616" s="1601"/>
      <c r="H2616" s="1602" t="s">
        <v>48</v>
      </c>
      <c r="I2616" s="1603" t="s">
        <v>61</v>
      </c>
      <c r="J2616" s="1604"/>
      <c r="K2616" s="1762">
        <f>VLOOKUP($A2593,'Result Entry'!$B$9:$FW$108,144,0)</f>
        <v>0.0</v>
      </c>
      <c r="L2616" s="1763"/>
      <c r="M2616" s="1607">
        <f>VLOOKUP($A2593,'Result Entry'!$B$9:$FW$108,145,0)</f>
        <v>0.0</v>
      </c>
      <c r="N2616" s="1608"/>
    </row>
    <row r="2617" spans="8:8" ht="39.75" customHeight="1">
      <c r="A2617" s="1443"/>
      <c r="B2617" s="1503" t="s">
        <v>70</v>
      </c>
      <c r="C2617" s="1598"/>
      <c r="D2617" s="1599"/>
      <c r="E2617" s="1599"/>
      <c r="F2617" s="1609"/>
      <c r="G2617" s="1610"/>
      <c r="H2617" s="1611" t="s">
        <v>100</v>
      </c>
      <c r="I2617" s="1612" t="s">
        <v>62</v>
      </c>
      <c r="J2617" s="1613"/>
      <c r="K2617" s="1764">
        <f>IF($J2596="TC","Transferred",IF($J2596="Nso","NameSeparated",VLOOKUP($A2593,'Result Entry'!$B$9:$FW$108,153,0)))</f>
        <v>0.0</v>
      </c>
      <c r="L2617" s="1764"/>
      <c r="M2617" s="1764"/>
      <c r="N2617" s="1765"/>
    </row>
    <row r="2618" spans="8:8" ht="39.75" customHeight="1">
      <c r="A2618" s="1443"/>
      <c r="B2618" s="1503" t="s">
        <v>70</v>
      </c>
      <c r="C2618" s="1766" t="str">
        <f>'Result Entry'!$DU$3</f>
        <v>Foundation Of Information Tech.</v>
      </c>
      <c r="D2618" s="1767"/>
      <c r="E2618" s="1768"/>
      <c r="F2618" s="1769" t="str">
        <f>IF($J2596="TC",0,IF($J2596="Nso",0,VLOOKUP($A2593,'Result Entry'!$B$9:$GS$108,170,0)))</f>
        <v/>
      </c>
      <c r="G2618" s="1769"/>
      <c r="H2618" s="1770">
        <f>IF($J2596="TC",0,IF($J2596="Nso",0,VLOOKUP($A2593,'Result Entry'!$B$9:$GS$108,112,0)))</f>
        <v>0.0</v>
      </c>
      <c r="I2618" s="1621" t="s">
        <v>72</v>
      </c>
      <c r="J2618" s="1622"/>
      <c r="K2618" s="1771">
        <f>'Result Entry'!$T$2</f>
        <v>45041.0</v>
      </c>
      <c r="L2618" s="1772"/>
      <c r="M2618" s="1772"/>
      <c r="N2618" s="1773"/>
    </row>
    <row r="2619" spans="8:8" ht="39.75" customHeight="1">
      <c r="A2619" s="1443"/>
      <c r="B2619" s="1503" t="s">
        <v>70</v>
      </c>
      <c r="C2619" s="1774" t="str">
        <f>'Result Entry'!$EI$3</f>
        <v>G.I.A.I.-II</v>
      </c>
      <c r="D2619" s="1775"/>
      <c r="E2619" s="1776"/>
      <c r="F2619" s="1769" t="str">
        <f>IF($J2596="TC",0,IF($J2596="Nso",0,VLOOKUP($A2593,'Result Entry'!$B$9:$GS$108,174,0)))</f>
        <v/>
      </c>
      <c r="G2619" s="1769"/>
      <c r="H2619" s="1770">
        <f>IF($J2596="TC",0,IF($J2596="Nso",0,VLOOKUP($A2593,'Result Entry'!$B$9:$GS$108,124,0)))</f>
        <v>0.0</v>
      </c>
      <c r="I2619" s="1626"/>
      <c r="J2619" s="1627"/>
      <c r="K2619" s="1627"/>
      <c r="L2619" s="1627"/>
      <c r="M2619" s="1627"/>
      <c r="N2619" s="1628"/>
    </row>
    <row r="2620" spans="8:8" ht="39.75" customHeight="1">
      <c r="A2620" s="1443"/>
      <c r="B2620" s="1503" t="s">
        <v>70</v>
      </c>
      <c r="C2620" s="1774" t="str">
        <f>'Result Entry'!$EU$3</f>
        <v>SOC.SER.PLAN</v>
      </c>
      <c r="D2620" s="1775"/>
      <c r="E2620" s="1776"/>
      <c r="F2620" s="1769">
        <f>IF($J2596="TC",0,IF($J2596="Nso",0,VLOOKUP($A2593,'Result Entry'!$B$9:$HS$108,178,0)))</f>
        <v>0.0</v>
      </c>
      <c r="G2620" s="1769"/>
      <c r="H2620" s="1770">
        <f>IF($J2596="TC",0,IF($J2596="Nso",0,VLOOKUP($A2593,'Result Entry'!$B$9:$GS$108,136,0)))</f>
        <v>0.0</v>
      </c>
      <c r="I2620" s="1629" t="s">
        <v>175</v>
      </c>
      <c r="J2620" s="1630"/>
      <c r="K2620" s="1798"/>
      <c r="L2620" s="1799"/>
      <c r="M2620" s="1799"/>
      <c r="N2620" s="1800"/>
    </row>
    <row r="2621" spans="8:8" ht="39.75" customHeight="1">
      <c r="A2621" s="1443"/>
      <c r="B2621" s="1503" t="s">
        <v>70</v>
      </c>
      <c r="C2621" s="1774" t="str">
        <f>'Result Entry'!$FG$3</f>
        <v>Jeewan Kaushal</v>
      </c>
      <c r="D2621" s="1775"/>
      <c r="E2621" s="1776"/>
      <c r="F2621" s="1769" t="str">
        <f>IF($J2596="TC",0,IF($J2596="Nso",0,VLOOKUP($A2593,'Result Entry'!$B$9:$HS$108,182,0)))</f>
        <v/>
      </c>
      <c r="G2621" s="1769"/>
      <c r="H2621" s="1770">
        <f>IF($J2596="TC",0,IF($J2596="Nso",0,VLOOKUP($A2593,'Result Entry'!$B$9:$HS$108,136,0)))</f>
        <v>0.0</v>
      </c>
      <c r="I2621" s="1629" t="s">
        <v>149</v>
      </c>
      <c r="J2621" s="1630"/>
      <c r="K2621" s="1630"/>
      <c r="L2621" s="1630"/>
      <c r="M2621" s="1630"/>
      <c r="N2621" s="1634"/>
    </row>
    <row r="2622" spans="8:8" ht="39.75" customHeight="1">
      <c r="A2622" s="1443"/>
      <c r="B2622" s="1483" t="s">
        <v>70</v>
      </c>
      <c r="C2622" s="1777" t="s">
        <v>181</v>
      </c>
      <c r="D2622" s="1778"/>
      <c r="E2622" s="1779"/>
      <c r="F2622" s="1780" t="s">
        <v>182</v>
      </c>
      <c r="G2622" s="1781"/>
      <c r="H2622" s="1782" t="s">
        <v>31</v>
      </c>
      <c r="I2622" s="1629" t="s">
        <v>176</v>
      </c>
      <c r="J2622" s="1630"/>
      <c r="K2622" s="1630"/>
      <c r="L2622" s="1630"/>
      <c r="M2622" s="1630"/>
      <c r="N2622" s="1634"/>
    </row>
    <row r="2623" spans="8:8" ht="39.75" customHeight="1">
      <c r="A2623" s="1443"/>
      <c r="B2623" s="1483" t="s">
        <v>70</v>
      </c>
      <c r="C2623" s="1783"/>
      <c r="D2623" s="1784"/>
      <c r="E2623" s="1785"/>
      <c r="F2623" s="1786" t="s">
        <v>183</v>
      </c>
      <c r="G2623" s="1787"/>
      <c r="H2623" s="1788" t="s">
        <v>180</v>
      </c>
      <c r="I2623" s="1647" t="s">
        <v>68</v>
      </c>
      <c r="J2623" s="1648"/>
      <c r="K2623" s="1648"/>
      <c r="L2623" s="1648"/>
      <c r="M2623" s="1648"/>
      <c r="N2623" s="1649"/>
    </row>
    <row r="2624" spans="8:8" ht="39.75" customHeight="1">
      <c r="A2624" s="1443"/>
      <c r="B2624" s="1483" t="s">
        <v>70</v>
      </c>
      <c r="C2624" s="1783"/>
      <c r="D2624" s="1784"/>
      <c r="E2624" s="1785"/>
      <c r="F2624" s="1786" t="s">
        <v>186</v>
      </c>
      <c r="G2624" s="1787"/>
      <c r="H2624" s="1788" t="s">
        <v>63</v>
      </c>
      <c r="I2624" s="1650"/>
      <c r="J2624" s="1651"/>
      <c r="K2624" s="1651"/>
      <c r="L2624" s="1651"/>
      <c r="M2624" s="1651"/>
      <c r="N2624" s="1652"/>
    </row>
    <row r="2625" spans="8:8" ht="39.75" customHeight="1">
      <c r="A2625" s="1443"/>
      <c r="B2625" s="1483" t="s">
        <v>70</v>
      </c>
      <c r="C2625" s="1783"/>
      <c r="D2625" s="1784"/>
      <c r="E2625" s="1785"/>
      <c r="F2625" s="1786" t="s">
        <v>187</v>
      </c>
      <c r="G2625" s="1787"/>
      <c r="H2625" s="1788" t="s">
        <v>64</v>
      </c>
      <c r="I2625" s="1650"/>
      <c r="J2625" s="1651"/>
      <c r="K2625" s="1651"/>
      <c r="L2625" s="1651"/>
      <c r="M2625" s="1651"/>
      <c r="N2625" s="1652"/>
    </row>
    <row r="2626" spans="8:8" ht="39.75" customHeight="1">
      <c r="A2626" s="1443"/>
      <c r="B2626" s="1483" t="s">
        <v>70</v>
      </c>
      <c r="C2626" s="1783"/>
      <c r="D2626" s="1784"/>
      <c r="E2626" s="1785"/>
      <c r="F2626" s="1786" t="s">
        <v>184</v>
      </c>
      <c r="G2626" s="1787"/>
      <c r="H2626" s="1788" t="s">
        <v>66</v>
      </c>
      <c r="I2626" s="1653" t="s">
        <v>81</v>
      </c>
      <c r="J2626" s="1654"/>
      <c r="K2626" s="1654"/>
      <c r="L2626" s="1654"/>
      <c r="M2626" s="1654"/>
      <c r="N2626" s="1655"/>
    </row>
    <row r="2627" spans="8:8" ht="39.75" customHeight="1">
      <c r="A2627" s="1443"/>
      <c r="B2627" s="1656" t="s">
        <v>70</v>
      </c>
      <c r="C2627" s="1789"/>
      <c r="D2627" s="1790"/>
      <c r="E2627" s="1791"/>
      <c r="F2627" s="1792" t="s">
        <v>185</v>
      </c>
      <c r="G2627" s="1793"/>
      <c r="H2627" s="1794" t="s">
        <v>65</v>
      </c>
      <c r="I2627" s="1663"/>
      <c r="J2627" s="1664"/>
      <c r="K2627" s="1664"/>
      <c r="L2627" s="1664"/>
      <c r="M2627" s="1664"/>
      <c r="N2627" s="1665"/>
    </row>
    <row r="2628" spans="8:8" s="927" ht="123.75" customFormat="1" customHeight="1">
      <c r="A2628" s="1439"/>
      <c r="B2628" s="1795"/>
      <c r="C2628" s="1796"/>
      <c r="D2628" s="1796"/>
      <c r="E2628" s="1796"/>
      <c r="F2628" s="1796"/>
      <c r="G2628" s="1796"/>
      <c r="H2628" s="1796"/>
      <c r="I2628" s="1796"/>
      <c r="J2628" s="1796"/>
      <c r="K2628" s="1796"/>
      <c r="L2628" s="1796"/>
      <c r="M2628" s="1796"/>
      <c r="N2628" s="1796"/>
    </row>
    <row r="2629" spans="8:8" ht="24.75" customHeight="1">
      <c r="A2629" s="1441">
        <f>A2593+1</f>
        <v>74.0</v>
      </c>
      <c r="B2629" s="1442" t="s">
        <v>51</v>
      </c>
      <c r="C2629" s="1442"/>
      <c r="D2629" s="1442"/>
      <c r="E2629" s="1442"/>
      <c r="F2629" s="1442"/>
      <c r="G2629" s="1442"/>
      <c r="H2629" s="1442"/>
      <c r="I2629" s="1442"/>
      <c r="J2629" s="1442"/>
      <c r="K2629" s="1442"/>
      <c r="L2629" s="1442"/>
      <c r="M2629" s="1442"/>
      <c r="N2629" s="1442"/>
    </row>
    <row r="2630" spans="8:8" ht="62.25" customHeight="1">
      <c r="A2630" s="1443"/>
      <c r="B2630" s="1444"/>
      <c r="C2630" s="1445"/>
      <c r="D2630" s="1671" t="str">
        <f>Master!$E$8</f>
        <v>Govt. Sr. Secondary School </v>
      </c>
      <c r="E2630" s="1672"/>
      <c r="F2630" s="1672"/>
      <c r="G2630" s="1672"/>
      <c r="H2630" s="1672"/>
      <c r="I2630" s="1672"/>
      <c r="J2630" s="1672"/>
      <c r="K2630" s="1672"/>
      <c r="L2630" s="1672"/>
      <c r="M2630" s="1672"/>
      <c r="N2630" s="1673"/>
    </row>
    <row r="2631" spans="8:8" ht="33.0" customHeight="1">
      <c r="A2631" s="1443"/>
      <c r="B2631" s="1449"/>
      <c r="C2631" s="1450"/>
      <c r="D2631" s="1451" t="str">
        <f>Master!$E$11</f>
        <v>P.S.-Bapini (Jodhpur)</v>
      </c>
      <c r="E2631" s="1452"/>
      <c r="F2631" s="1452"/>
      <c r="G2631" s="1452"/>
      <c r="H2631" s="1452"/>
      <c r="I2631" s="1452"/>
      <c r="J2631" s="1452"/>
      <c r="K2631" s="1452"/>
      <c r="L2631" s="1452"/>
      <c r="M2631" s="1452"/>
      <c r="N2631" s="1453"/>
    </row>
    <row r="2632" spans="8:8" ht="30.0" customHeight="1">
      <c r="A2632" s="1443"/>
      <c r="B2632" s="1454"/>
      <c r="C2632" s="1455" t="s">
        <v>151</v>
      </c>
      <c r="D2632" s="1456"/>
      <c r="E2632" s="1456"/>
      <c r="F2632" s="1456"/>
      <c r="G2632" s="1457"/>
      <c r="H2632" s="1458" t="s">
        <v>128</v>
      </c>
      <c r="I2632" s="1458"/>
      <c r="J2632" s="1674">
        <f>VLOOKUP(A2629,'Result Entry'!$B$6:$K$108,6,0)</f>
        <v>0.0</v>
      </c>
      <c r="K2632" s="1460" t="s">
        <v>69</v>
      </c>
      <c r="L2632" s="1461"/>
      <c r="M2632" s="1462">
        <f>Master!$E$14</f>
        <v>8.151106901E9</v>
      </c>
      <c r="N2632" s="1463"/>
    </row>
    <row r="2633" spans="8:8" ht="30.0" customHeight="1">
      <c r="A2633" s="1443"/>
      <c r="B2633" s="1464"/>
      <c r="C2633" s="1465"/>
      <c r="D2633" s="1466"/>
      <c r="E2633" s="1466"/>
      <c r="F2633" s="1466"/>
      <c r="G2633" s="1467"/>
      <c r="H2633" s="1468"/>
      <c r="I2633" s="1468"/>
      <c r="J2633" s="1675"/>
      <c r="K2633" s="1470" t="s">
        <v>67</v>
      </c>
      <c r="L2633" s="1471"/>
      <c r="M2633" s="1472"/>
      <c r="N2633" s="1473"/>
      <c r="O2633" s="23" t="s">
        <v>157</v>
      </c>
    </row>
    <row r="2634" spans="8:8" ht="30.0" customHeight="1">
      <c r="A2634" s="1443"/>
      <c r="B2634" s="1464"/>
      <c r="C2634" s="1474"/>
      <c r="D2634" s="1475"/>
      <c r="E2634" s="1475"/>
      <c r="F2634" s="1475"/>
      <c r="G2634" s="1476"/>
      <c r="H2634" s="1477"/>
      <c r="I2634" s="1477"/>
      <c r="J2634" s="1676"/>
      <c r="K2634" s="1479" t="s">
        <v>52</v>
      </c>
      <c r="L2634" s="1480"/>
      <c r="M2634" s="1481" t="str">
        <f>Master!$E$6</f>
        <v>2022-23</v>
      </c>
      <c r="N2634" s="1482"/>
    </row>
    <row r="2635" spans="8:8" ht="39.75" customHeight="1">
      <c r="A2635" s="1443"/>
      <c r="B2635" s="1483" t="s">
        <v>70</v>
      </c>
      <c r="C2635" s="1677" t="s">
        <v>21</v>
      </c>
      <c r="D2635" s="1678"/>
      <c r="E2635" s="1678"/>
      <c r="F2635" s="1679"/>
      <c r="G2635" s="1680" t="s">
        <v>150</v>
      </c>
      <c r="H2635" s="1681">
        <f>VLOOKUP($A2629,'Result Entry'!$B$9:$FW$108,4,0)</f>
        <v>0.0</v>
      </c>
      <c r="I2635" s="1681"/>
      <c r="J2635" s="1681"/>
      <c r="K2635" s="1681"/>
      <c r="L2635" s="1681"/>
      <c r="M2635" s="1681"/>
      <c r="N2635" s="1682"/>
    </row>
    <row r="2636" spans="8:8" ht="39.75" customHeight="1">
      <c r="A2636" s="1443"/>
      <c r="B2636" s="1483" t="s">
        <v>70</v>
      </c>
      <c r="C2636" s="1683" t="s">
        <v>23</v>
      </c>
      <c r="D2636" s="1684"/>
      <c r="E2636" s="1684"/>
      <c r="F2636" s="1685"/>
      <c r="G2636" s="1686" t="s">
        <v>150</v>
      </c>
      <c r="H2636" s="1687">
        <f>VLOOKUP($A2629,'Result Entry'!$B$9:$FW$108,7,0)</f>
        <v>0.0</v>
      </c>
      <c r="I2636" s="1687"/>
      <c r="J2636" s="1687"/>
      <c r="K2636" s="1687"/>
      <c r="L2636" s="1687"/>
      <c r="M2636" s="1687"/>
      <c r="N2636" s="1688"/>
    </row>
    <row r="2637" spans="8:8" ht="39.75" customHeight="1">
      <c r="A2637" s="1443"/>
      <c r="B2637" s="1483" t="s">
        <v>70</v>
      </c>
      <c r="C2637" s="1683" t="s">
        <v>24</v>
      </c>
      <c r="D2637" s="1684"/>
      <c r="E2637" s="1684"/>
      <c r="F2637" s="1685"/>
      <c r="G2637" s="1686" t="s">
        <v>150</v>
      </c>
      <c r="H2637" s="1687">
        <f>VLOOKUP($A2629,'Result Entry'!$B$9:$FW$108,8,0)</f>
        <v>0.0</v>
      </c>
      <c r="I2637" s="1687"/>
      <c r="J2637" s="1687"/>
      <c r="K2637" s="1687"/>
      <c r="L2637" s="1687"/>
      <c r="M2637" s="1687"/>
      <c r="N2637" s="1688"/>
    </row>
    <row r="2638" spans="8:8" ht="39.75" customHeight="1">
      <c r="A2638" s="1443"/>
      <c r="B2638" s="1483" t="s">
        <v>70</v>
      </c>
      <c r="C2638" s="1683" t="s">
        <v>53</v>
      </c>
      <c r="D2638" s="1684"/>
      <c r="E2638" s="1684"/>
      <c r="F2638" s="1685"/>
      <c r="G2638" s="1686" t="s">
        <v>150</v>
      </c>
      <c r="H2638" s="1687">
        <f>VLOOKUP($A2629,'Result Entry'!$B$9:$FW$108,9,0)</f>
        <v>0.0</v>
      </c>
      <c r="I2638" s="1687"/>
      <c r="J2638" s="1687"/>
      <c r="K2638" s="1687"/>
      <c r="L2638" s="1687"/>
      <c r="M2638" s="1687"/>
      <c r="N2638" s="1688"/>
    </row>
    <row r="2639" spans="8:8" ht="39.75" customHeight="1">
      <c r="A2639" s="1443"/>
      <c r="B2639" s="1483" t="s">
        <v>70</v>
      </c>
      <c r="C2639" s="1683" t="s">
        <v>54</v>
      </c>
      <c r="D2639" s="1684"/>
      <c r="E2639" s="1684"/>
      <c r="F2639" s="1685"/>
      <c r="G2639" s="1686" t="s">
        <v>150</v>
      </c>
      <c r="H2639" s="1689" t="str">
        <f>CONCATENATE('Result Entry'!$G$4,'Result Entry'!$J$4)</f>
        <v>11(A)</v>
      </c>
      <c r="I2639" s="1687"/>
      <c r="J2639" s="1687"/>
      <c r="K2639" s="1687"/>
      <c r="L2639" s="1687"/>
      <c r="M2639" s="1687"/>
      <c r="N2639" s="1688"/>
    </row>
    <row r="2640" spans="8:8" ht="39.75" customHeight="1">
      <c r="A2640" s="1443"/>
      <c r="B2640" s="1483" t="s">
        <v>70</v>
      </c>
      <c r="C2640" s="1690" t="s">
        <v>26</v>
      </c>
      <c r="D2640" s="1691"/>
      <c r="E2640" s="1691"/>
      <c r="F2640" s="1692"/>
      <c r="G2640" s="1693" t="s">
        <v>150</v>
      </c>
      <c r="H2640" s="1694">
        <f>VLOOKUP($A2629,'Result Entry'!$B$9:$FW$108,10,0)</f>
        <v>0.0</v>
      </c>
      <c r="I2640" s="1694"/>
      <c r="J2640" s="1694"/>
      <c r="K2640" s="1694"/>
      <c r="L2640" s="1694"/>
      <c r="M2640" s="1694"/>
      <c r="N2640" s="1695"/>
    </row>
    <row r="2641" spans="8:8" ht="30.0" customHeight="1">
      <c r="A2641" s="1443"/>
      <c r="B2641" s="1503" t="s">
        <v>70</v>
      </c>
      <c r="C2641" s="1696" t="s">
        <v>168</v>
      </c>
      <c r="D2641" s="1697"/>
      <c r="E2641" s="1698" t="s">
        <v>73</v>
      </c>
      <c r="F2641" s="1699" t="s">
        <v>74</v>
      </c>
      <c r="G2641" s="1700" t="s">
        <v>169</v>
      </c>
      <c r="H2641" s="1701" t="s">
        <v>56</v>
      </c>
      <c r="I2641" s="1702"/>
      <c r="J2641" s="1703" t="s">
        <v>85</v>
      </c>
      <c r="K2641" s="1704"/>
      <c r="L2641" s="1705" t="s">
        <v>170</v>
      </c>
      <c r="M2641" s="1706" t="s">
        <v>77</v>
      </c>
      <c r="N2641" s="1707" t="s">
        <v>99</v>
      </c>
    </row>
    <row r="2642" spans="8:8" ht="30.0" customHeight="1">
      <c r="A2642" s="1443"/>
      <c r="B2642" s="1503"/>
      <c r="C2642" s="1708"/>
      <c r="D2642" s="1709"/>
      <c r="E2642" s="1710"/>
      <c r="F2642" s="1711"/>
      <c r="G2642" s="1712"/>
      <c r="H2642" s="1713"/>
      <c r="I2642" s="1714"/>
      <c r="J2642" s="1715"/>
      <c r="K2642" s="1716"/>
      <c r="L2642" s="1717"/>
      <c r="M2642" s="1718"/>
      <c r="N2642" s="1719"/>
    </row>
    <row r="2643" spans="8:8" ht="39.75" customHeight="1">
      <c r="A2643" s="1443"/>
      <c r="B2643" s="1503" t="s">
        <v>70</v>
      </c>
      <c r="C2643" s="1528" t="s">
        <v>57</v>
      </c>
      <c r="D2643" s="1529"/>
      <c r="E2643" s="1720">
        <f>'Result Entry'!$L$7</f>
        <v>10.0</v>
      </c>
      <c r="F2643" s="1721">
        <f>'Result Entry'!$M$7</f>
        <v>10.0</v>
      </c>
      <c r="G2643" s="1722">
        <f t="shared" si="219" ref="G2643:G2648">SUM(E2643:F2643)</f>
        <v>20.0</v>
      </c>
      <c r="H2643" s="1723">
        <f>'Result Entry'!$AU$7</f>
        <v>70.0</v>
      </c>
      <c r="I2643" s="1724"/>
      <c r="J2643" s="1725">
        <f>'Result Entry'!$AY$7</f>
        <v>100.0</v>
      </c>
      <c r="K2643" s="1724"/>
      <c r="L2643" s="1722">
        <f t="shared" si="220" ref="L2643:L2648">SUM(H2643,J2643)</f>
        <v>170.0</v>
      </c>
      <c r="M2643" s="1726">
        <f t="shared" si="221" ref="M2643:M2648">SUM(G2643,L2643)</f>
        <v>190.0</v>
      </c>
      <c r="N2643" s="1727"/>
    </row>
    <row r="2644" spans="8:8" s="1538" ht="54.0" customFormat="1" customHeight="1">
      <c r="A2644" s="1443"/>
      <c r="B2644" s="1539" t="s">
        <v>70</v>
      </c>
      <c r="C2644" s="1540" t="str">
        <f>'Result Entry'!$L$3</f>
        <v>HINDI Comp.</v>
      </c>
      <c r="D2644" s="1541"/>
      <c r="E2644" s="1728">
        <f>IF($J2632="TC",0,IF($J2632="Nso",0,VLOOKUP($A2629,'Result Entry'!$B$9:$FW$108,11,0)))</f>
        <v>0.0</v>
      </c>
      <c r="F2644" s="1729">
        <f>IF($J2632="TC",0,IF($J2632="Nso",0,VLOOKUP($A2629,'Result Entry'!$B$9:$FW$108,12,0)))</f>
        <v>0.0</v>
      </c>
      <c r="G2644" s="1730">
        <f t="shared" si="219"/>
        <v>0.0</v>
      </c>
      <c r="H2644" s="1677">
        <f>IF($J2632="TC",0,IF($J2632="Nso",0,VLOOKUP($A2629,'Result Entry'!$B$9:$FW$108,16,0)))</f>
        <v>0.0</v>
      </c>
      <c r="I2644" s="1731"/>
      <c r="J2644" s="1732">
        <f>IF($J2632="TC",0,IF($J2632="Nso",0,VLOOKUP($A2629,'Result Entry'!$B$9:$FW$108,19,0)))</f>
        <v>0.0</v>
      </c>
      <c r="K2644" s="1731"/>
      <c r="L2644" s="1733">
        <f t="shared" si="220"/>
        <v>0.0</v>
      </c>
      <c r="M2644" s="1734">
        <f t="shared" si="221"/>
        <v>0.0</v>
      </c>
      <c r="N2644" s="1735" t="str">
        <f>IF($J2632="TC",0,IF($J2632="Nso",0,VLOOKUP($A2629,'Result Entry'!$B$9:$FW$108,24,0)))</f>
        <v/>
      </c>
    </row>
    <row r="2645" spans="8:8" s="1538" ht="54.0" customFormat="1" customHeight="1">
      <c r="A2645" s="1443"/>
      <c r="B2645" s="1539" t="s">
        <v>70</v>
      </c>
      <c r="C2645" s="1551" t="str">
        <f>'Result Entry'!$Z$3</f>
        <v>ENGLISH Comp.</v>
      </c>
      <c r="D2645" s="1552"/>
      <c r="E2645" s="1728">
        <f>IF($J2632="TC",0,IF($J2632="Nso",0,VLOOKUP($A2629,'Result Entry'!$B$9:$FW$108,25,0)))</f>
        <v>0.0</v>
      </c>
      <c r="F2645" s="1729">
        <f>IF($J2632="TC",0,IF($J2632="Nso",0,VLOOKUP($A2629,'Result Entry'!$B$9:$FW$108,26,0)))</f>
        <v>0.0</v>
      </c>
      <c r="G2645" s="1736">
        <f t="shared" si="219"/>
        <v>0.0</v>
      </c>
      <c r="H2645" s="1683">
        <f>IF($J2632="TC",0,IF($J2632="Nso",0,VLOOKUP($A2629,'Result Entry'!$B$9:$FW$108,30,0)))</f>
        <v>0.0</v>
      </c>
      <c r="I2645" s="1737"/>
      <c r="J2645" s="1738">
        <f>IF($J2632="TC",0,IF($J2632="Nso",0,VLOOKUP($A2629,'Result Entry'!$B$9:$FW$108,33,0)))</f>
        <v>0.0</v>
      </c>
      <c r="K2645" s="1737"/>
      <c r="L2645" s="1733">
        <f t="shared" si="220"/>
        <v>0.0</v>
      </c>
      <c r="M2645" s="1734">
        <f t="shared" si="221"/>
        <v>0.0</v>
      </c>
      <c r="N2645" s="1735" t="str">
        <f>IF($J2632="TC",0,IF($J2632="Nso",0,VLOOKUP($A2629,'Result Entry'!$B$9:$FW$108,38,0)))</f>
        <v/>
      </c>
    </row>
    <row r="2646" spans="8:8" s="1538" ht="54.0" customFormat="1" customHeight="1">
      <c r="A2646" s="1443"/>
      <c r="B2646" s="1539" t="s">
        <v>70</v>
      </c>
      <c r="C2646" s="1551" t="str">
        <f>'Result Entry'!$AO$3</f>
        <v>PHYSICS</v>
      </c>
      <c r="D2646" s="1552"/>
      <c r="E2646" s="1728">
        <f>IF($J2632="TC",0,IF($J2632="Nso",0,VLOOKUP($A2629,'Result Entry'!$B$9:$FW$108,39,0)))</f>
        <v>0.0</v>
      </c>
      <c r="F2646" s="1729">
        <f>IF($J2632="TC",0,IF($J2632="Nso",0,VLOOKUP($A2629,'Result Entry'!$B$9:$FW$108,40,0)))</f>
        <v>0.0</v>
      </c>
      <c r="G2646" s="1736">
        <f t="shared" si="219"/>
        <v>0.0</v>
      </c>
      <c r="H2646" s="1683">
        <f>IF($J2632="TC",0,IF($J2632="Nso",0,VLOOKUP($A2629,'Result Entry'!$B$9:$FW$108,45,0)))</f>
        <v>0.0</v>
      </c>
      <c r="I2646" s="1737"/>
      <c r="J2646" s="1738">
        <f>IF($J2632="TC",0,IF($J2632="Nso",0,VLOOKUP($A2629,'Result Entry'!$B$9:$FW$108,49,0)))</f>
        <v>0.0</v>
      </c>
      <c r="K2646" s="1737"/>
      <c r="L2646" s="1733">
        <f t="shared" si="220"/>
        <v>0.0</v>
      </c>
      <c r="M2646" s="1734">
        <f t="shared" si="221"/>
        <v>0.0</v>
      </c>
      <c r="N2646" s="1735" t="str">
        <f>IF($J2632="TC",0,IF($J2632="Nso",0,VLOOKUP($A2629,'Result Entry'!$B$9:$FW$108,54,0)))</f>
        <v/>
      </c>
    </row>
    <row r="2647" spans="8:8" s="1538" ht="54.0" customFormat="1" customHeight="1">
      <c r="A2647" s="1443"/>
      <c r="B2647" s="1539" t="s">
        <v>70</v>
      </c>
      <c r="C2647" s="1551" t="str">
        <f>'Result Entry'!$BF$3</f>
        <v>CHEMISTRY</v>
      </c>
      <c r="D2647" s="1552"/>
      <c r="E2647" s="1728" t="str">
        <f>IF($J2632="TC",0,IF($J2632="Nso",0,VLOOKUP($A2629,'Result Entry'!$B$9:$FW$108,55,0)))</f>
        <v/>
      </c>
      <c r="F2647" s="1729">
        <f>IF($J2632="TC",0,IF($J2632="Nso",0,VLOOKUP($A2629,'Result Entry'!$B$9:$FW$108,56,0)))</f>
        <v>0.0</v>
      </c>
      <c r="G2647" s="1736">
        <f t="shared" si="219"/>
        <v>0.0</v>
      </c>
      <c r="H2647" s="1683">
        <f>IF($J2632="TC",0,IF($J2632="Nso",0,VLOOKUP($A2629,'Result Entry'!$B$9:$FW$108,61,0)))</f>
        <v>0.0</v>
      </c>
      <c r="I2647" s="1737"/>
      <c r="J2647" s="1738">
        <f>IF($J2632="TC",0,IF($J2632="Nso",0,VLOOKUP($A2629,'Result Entry'!$B$9:$FW$108,65,0)))</f>
        <v>0.0</v>
      </c>
      <c r="K2647" s="1737"/>
      <c r="L2647" s="1733">
        <f t="shared" si="220"/>
        <v>0.0</v>
      </c>
      <c r="M2647" s="1734">
        <f t="shared" si="221"/>
        <v>0.0</v>
      </c>
      <c r="N2647" s="1735" t="str">
        <f>IF($J2632="TC",0,IF($J2632="Nso",0,VLOOKUP($A2629,'Result Entry'!$B$9:$FW$108,70,0)))</f>
        <v/>
      </c>
    </row>
    <row r="2648" spans="8:8" s="1538" ht="54.0" customFormat="1" customHeight="1">
      <c r="A2648" s="1443"/>
      <c r="B2648" s="1539" t="s">
        <v>70</v>
      </c>
      <c r="C2648" s="1551" t="str">
        <f>'Result Entry'!$BW$3</f>
        <v>BIOLOGY</v>
      </c>
      <c r="D2648" s="1552"/>
      <c r="E2648" s="1739" t="str">
        <f>IF($J2632="TC",0,IF($J2632="Nso",0,VLOOKUP($A2629,'Result Entry'!$B$9:$FW$108,71,0)))</f>
        <v/>
      </c>
      <c r="F2648" s="1740" t="str">
        <f>IF($J2632="TC",0,IF($J2632="Nso",0,VLOOKUP($A2629,'Result Entry'!$B$9:$FW$108,72,0)))</f>
        <v/>
      </c>
      <c r="G2648" s="1741">
        <f t="shared" si="219"/>
        <v>0.0</v>
      </c>
      <c r="H2648" s="1742">
        <f>IF($J2632="TC",0,IF($J2632="Nso",0,VLOOKUP($A2629,'Result Entry'!$B$9:$FW$108,77,0)))</f>
        <v>0.0</v>
      </c>
      <c r="I2648" s="1743"/>
      <c r="J2648" s="1744">
        <f>IF($J2632="TC",0,IF($J2632="Nso",0,VLOOKUP($A2629,'Result Entry'!$B$9:$FW$108,81,0)))</f>
        <v>0.0</v>
      </c>
      <c r="K2648" s="1743"/>
      <c r="L2648" s="1745">
        <f t="shared" si="220"/>
        <v>0.0</v>
      </c>
      <c r="M2648" s="1746">
        <f t="shared" si="221"/>
        <v>0.0</v>
      </c>
      <c r="N2648" s="1735">
        <f>IF($J2632="TC",0,IF($J2632="Nso",0,VLOOKUP($A2629,'Result Entry'!$B$9:$FW$108,86,0)))</f>
        <v>0.0</v>
      </c>
    </row>
    <row r="2649" spans="8:8" ht="39.75" customHeight="1">
      <c r="A2649" s="1443"/>
      <c r="B2649" s="1503" t="s">
        <v>70</v>
      </c>
      <c r="C2649" s="1565" t="s">
        <v>78</v>
      </c>
      <c r="D2649" s="1566"/>
      <c r="E2649" s="1567"/>
      <c r="F2649" s="1747" t="s">
        <v>79</v>
      </c>
      <c r="G2649" s="1748"/>
      <c r="H2649" s="1747" t="s">
        <v>80</v>
      </c>
      <c r="I2649" s="1749"/>
      <c r="J2649" s="1750" t="s">
        <v>42</v>
      </c>
      <c r="K2649" s="1797" t="s">
        <v>92</v>
      </c>
      <c r="L2649" s="1752" t="s">
        <v>40</v>
      </c>
      <c r="M2649" s="1753"/>
      <c r="N2649" s="1754" t="s">
        <v>44</v>
      </c>
    </row>
    <row r="2650" spans="8:8" ht="39.75" customHeight="1">
      <c r="A2650" s="1443"/>
      <c r="B2650" s="1503" t="s">
        <v>70</v>
      </c>
      <c r="C2650" s="1577"/>
      <c r="D2650" s="1578"/>
      <c r="E2650" s="1579"/>
      <c r="F2650" s="1755">
        <f>IF($J2632="TC",0,IF($J2632="Nso",0,VLOOKUP($A2629,'Result Entry'!$B$9:$FW$108,146,0)))</f>
        <v>0.0</v>
      </c>
      <c r="G2650" s="1756"/>
      <c r="H2650" s="1757">
        <f>IF($J2632="TC",0,IF($J2632="Nso",0,VLOOKUP($A2629,'Result Entry'!$B$9:$FW$108,147,0)))</f>
        <v>0.0</v>
      </c>
      <c r="I2650" s="1758"/>
      <c r="J2650" s="1584">
        <f>IF($J2632="TC",0,IF($J2632="Nso",0,VLOOKUP($A2629,'Result Entry'!$B$9:$FW$108,148,0)))</f>
        <v>0.0</v>
      </c>
      <c r="K2650" s="1759" t="str">
        <f>IF($J2632="TC",0,IF($J2632="Nso",0,VLOOKUP($A2629,'Result Entry'!$B$9:$FW$108,149,0)))</f>
        <v/>
      </c>
      <c r="L2650" s="1586">
        <f>IF($J2632="TC",0,IF($J2632="Nso",0,VLOOKUP($A2629,'Result Entry'!$B$9:$FW$108,150,0)))</f>
        <v>0.0</v>
      </c>
      <c r="M2650" s="1587"/>
      <c r="N2650" s="1588">
        <f>IF($J2632="TC",0,IF($J2632="Nso",0,VLOOKUP($A2629,'Result Entry'!$B$9:$FW$108,152,0)))</f>
        <v>0.0</v>
      </c>
    </row>
    <row r="2651" spans="8:8" ht="39.75" customHeight="1">
      <c r="A2651" s="1443"/>
      <c r="B2651" s="1503" t="s">
        <v>70</v>
      </c>
      <c r="C2651" s="1589" t="s">
        <v>59</v>
      </c>
      <c r="D2651" s="1590"/>
      <c r="E2651" s="1590"/>
      <c r="F2651" s="1590"/>
      <c r="G2651" s="1590"/>
      <c r="H2651" s="1591"/>
      <c r="I2651" s="1592" t="s">
        <v>60</v>
      </c>
      <c r="J2651" s="1593"/>
      <c r="K2651" s="1760">
        <f>VLOOKUP($A2629,'Result Entry'!$B$9:$FW$108,143,0)</f>
        <v>0.0</v>
      </c>
      <c r="L2651" s="1761"/>
      <c r="M2651" s="1596" t="s">
        <v>38</v>
      </c>
      <c r="N2651" s="1597"/>
    </row>
    <row r="2652" spans="8:8" ht="39.75" customHeight="1">
      <c r="A2652" s="1443"/>
      <c r="B2652" s="1503" t="s">
        <v>70</v>
      </c>
      <c r="C2652" s="1598" t="s">
        <v>55</v>
      </c>
      <c r="D2652" s="1599"/>
      <c r="E2652" s="1599"/>
      <c r="F2652" s="1600" t="s">
        <v>158</v>
      </c>
      <c r="G2652" s="1601"/>
      <c r="H2652" s="1602" t="s">
        <v>48</v>
      </c>
      <c r="I2652" s="1603" t="s">
        <v>61</v>
      </c>
      <c r="J2652" s="1604"/>
      <c r="K2652" s="1762">
        <f>VLOOKUP($A2629,'Result Entry'!$B$9:$FW$108,144,0)</f>
        <v>0.0</v>
      </c>
      <c r="L2652" s="1763"/>
      <c r="M2652" s="1607">
        <f>VLOOKUP($A2629,'Result Entry'!$B$9:$FW$108,145,0)</f>
        <v>0.0</v>
      </c>
      <c r="N2652" s="1608"/>
    </row>
    <row r="2653" spans="8:8" ht="39.75" customHeight="1">
      <c r="A2653" s="1443"/>
      <c r="B2653" s="1503" t="s">
        <v>70</v>
      </c>
      <c r="C2653" s="1598"/>
      <c r="D2653" s="1599"/>
      <c r="E2653" s="1599"/>
      <c r="F2653" s="1609"/>
      <c r="G2653" s="1610"/>
      <c r="H2653" s="1611" t="s">
        <v>100</v>
      </c>
      <c r="I2653" s="1612" t="s">
        <v>62</v>
      </c>
      <c r="J2653" s="1613"/>
      <c r="K2653" s="1764">
        <f>IF($J2632="TC","Transferred",IF($J2632="Nso","NameSeparated",VLOOKUP($A2629,'Result Entry'!$B$9:$FW$108,153,0)))</f>
        <v>0.0</v>
      </c>
      <c r="L2653" s="1764"/>
      <c r="M2653" s="1764"/>
      <c r="N2653" s="1765"/>
    </row>
    <row r="2654" spans="8:8" ht="39.75" customHeight="1">
      <c r="A2654" s="1443"/>
      <c r="B2654" s="1503" t="s">
        <v>70</v>
      </c>
      <c r="C2654" s="1766" t="str">
        <f>'Result Entry'!$DU$3</f>
        <v>Foundation Of Information Tech.</v>
      </c>
      <c r="D2654" s="1767"/>
      <c r="E2654" s="1768"/>
      <c r="F2654" s="1769" t="str">
        <f>IF($J2632="TC",0,IF($J2632="Nso",0,VLOOKUP($A2629,'Result Entry'!$B$9:$GS$108,170,0)))</f>
        <v/>
      </c>
      <c r="G2654" s="1769"/>
      <c r="H2654" s="1770">
        <f>IF($J2632="TC",0,IF($J2632="Nso",0,VLOOKUP($A2629,'Result Entry'!$B$9:$GS$108,112,0)))</f>
        <v>0.0</v>
      </c>
      <c r="I2654" s="1621" t="s">
        <v>72</v>
      </c>
      <c r="J2654" s="1622"/>
      <c r="K2654" s="1771">
        <f>'Result Entry'!$T$2</f>
        <v>45041.0</v>
      </c>
      <c r="L2654" s="1772"/>
      <c r="M2654" s="1772"/>
      <c r="N2654" s="1773"/>
    </row>
    <row r="2655" spans="8:8" ht="39.75" customHeight="1">
      <c r="A2655" s="1443"/>
      <c r="B2655" s="1503" t="s">
        <v>70</v>
      </c>
      <c r="C2655" s="1774" t="str">
        <f>'Result Entry'!$EI$3</f>
        <v>G.I.A.I.-II</v>
      </c>
      <c r="D2655" s="1775"/>
      <c r="E2655" s="1776"/>
      <c r="F2655" s="1769" t="str">
        <f>IF($J2632="TC",0,IF($J2632="Nso",0,VLOOKUP($A2629,'Result Entry'!$B$9:$GS$108,174,0)))</f>
        <v/>
      </c>
      <c r="G2655" s="1769"/>
      <c r="H2655" s="1770">
        <f>IF($J2632="TC",0,IF($J2632="Nso",0,VLOOKUP($A2629,'Result Entry'!$B$9:$GS$108,124,0)))</f>
        <v>0.0</v>
      </c>
      <c r="I2655" s="1626"/>
      <c r="J2655" s="1627"/>
      <c r="K2655" s="1627"/>
      <c r="L2655" s="1627"/>
      <c r="M2655" s="1627"/>
      <c r="N2655" s="1628"/>
    </row>
    <row r="2656" spans="8:8" ht="39.75" customHeight="1">
      <c r="A2656" s="1443"/>
      <c r="B2656" s="1503" t="s">
        <v>70</v>
      </c>
      <c r="C2656" s="1774" t="str">
        <f>'Result Entry'!$EU$3</f>
        <v>SOC.SER.PLAN</v>
      </c>
      <c r="D2656" s="1775"/>
      <c r="E2656" s="1776"/>
      <c r="F2656" s="1769">
        <f>IF($J2632="TC",0,IF($J2632="Nso",0,VLOOKUP($A2629,'Result Entry'!$B$9:$HS$108,178,0)))</f>
        <v>0.0</v>
      </c>
      <c r="G2656" s="1769"/>
      <c r="H2656" s="1770">
        <f>IF($J2632="TC",0,IF($J2632="Nso",0,VLOOKUP($A2629,'Result Entry'!$B$9:$GS$108,136,0)))</f>
        <v>0.0</v>
      </c>
      <c r="I2656" s="1629" t="s">
        <v>175</v>
      </c>
      <c r="J2656" s="1630"/>
      <c r="K2656" s="1798"/>
      <c r="L2656" s="1799"/>
      <c r="M2656" s="1799"/>
      <c r="N2656" s="1800"/>
    </row>
    <row r="2657" spans="8:8" ht="39.75" customHeight="1">
      <c r="A2657" s="1443"/>
      <c r="B2657" s="1503" t="s">
        <v>70</v>
      </c>
      <c r="C2657" s="1774" t="str">
        <f>'Result Entry'!$FG$3</f>
        <v>Jeewan Kaushal</v>
      </c>
      <c r="D2657" s="1775"/>
      <c r="E2657" s="1776"/>
      <c r="F2657" s="1769" t="str">
        <f>IF($J2632="TC",0,IF($J2632="Nso",0,VLOOKUP($A2629,'Result Entry'!$B$9:$HS$108,182,0)))</f>
        <v/>
      </c>
      <c r="G2657" s="1769"/>
      <c r="H2657" s="1770">
        <f>IF($J2632="TC",0,IF($J2632="Nso",0,VLOOKUP($A2629,'Result Entry'!$B$9:$HS$108,136,0)))</f>
        <v>0.0</v>
      </c>
      <c r="I2657" s="1629" t="s">
        <v>149</v>
      </c>
      <c r="J2657" s="1630"/>
      <c r="K2657" s="1630"/>
      <c r="L2657" s="1630"/>
      <c r="M2657" s="1630"/>
      <c r="N2657" s="1634"/>
    </row>
    <row r="2658" spans="8:8" ht="39.75" customHeight="1">
      <c r="A2658" s="1443"/>
      <c r="B2658" s="1483" t="s">
        <v>70</v>
      </c>
      <c r="C2658" s="1777" t="s">
        <v>181</v>
      </c>
      <c r="D2658" s="1778"/>
      <c r="E2658" s="1779"/>
      <c r="F2658" s="1780" t="s">
        <v>182</v>
      </c>
      <c r="G2658" s="1781"/>
      <c r="H2658" s="1782" t="s">
        <v>31</v>
      </c>
      <c r="I2658" s="1629" t="s">
        <v>176</v>
      </c>
      <c r="J2658" s="1630"/>
      <c r="K2658" s="1630"/>
      <c r="L2658" s="1630"/>
      <c r="M2658" s="1630"/>
      <c r="N2658" s="1634"/>
    </row>
    <row r="2659" spans="8:8" ht="39.75" customHeight="1">
      <c r="A2659" s="1443"/>
      <c r="B2659" s="1483" t="s">
        <v>70</v>
      </c>
      <c r="C2659" s="1783"/>
      <c r="D2659" s="1784"/>
      <c r="E2659" s="1785"/>
      <c r="F2659" s="1786" t="s">
        <v>183</v>
      </c>
      <c r="G2659" s="1787"/>
      <c r="H2659" s="1788" t="s">
        <v>180</v>
      </c>
      <c r="I2659" s="1647" t="s">
        <v>68</v>
      </c>
      <c r="J2659" s="1648"/>
      <c r="K2659" s="1648"/>
      <c r="L2659" s="1648"/>
      <c r="M2659" s="1648"/>
      <c r="N2659" s="1649"/>
    </row>
    <row r="2660" spans="8:8" ht="39.75" customHeight="1">
      <c r="A2660" s="1443"/>
      <c r="B2660" s="1483" t="s">
        <v>70</v>
      </c>
      <c r="C2660" s="1783"/>
      <c r="D2660" s="1784"/>
      <c r="E2660" s="1785"/>
      <c r="F2660" s="1786" t="s">
        <v>186</v>
      </c>
      <c r="G2660" s="1787"/>
      <c r="H2660" s="1788" t="s">
        <v>63</v>
      </c>
      <c r="I2660" s="1650"/>
      <c r="J2660" s="1651"/>
      <c r="K2660" s="1651"/>
      <c r="L2660" s="1651"/>
      <c r="M2660" s="1651"/>
      <c r="N2660" s="1652"/>
    </row>
    <row r="2661" spans="8:8" ht="39.75" customHeight="1">
      <c r="A2661" s="1443"/>
      <c r="B2661" s="1483" t="s">
        <v>70</v>
      </c>
      <c r="C2661" s="1783"/>
      <c r="D2661" s="1784"/>
      <c r="E2661" s="1785"/>
      <c r="F2661" s="1786" t="s">
        <v>187</v>
      </c>
      <c r="G2661" s="1787"/>
      <c r="H2661" s="1788" t="s">
        <v>64</v>
      </c>
      <c r="I2661" s="1650"/>
      <c r="J2661" s="1651"/>
      <c r="K2661" s="1651"/>
      <c r="L2661" s="1651"/>
      <c r="M2661" s="1651"/>
      <c r="N2661" s="1652"/>
    </row>
    <row r="2662" spans="8:8" ht="39.75" customHeight="1">
      <c r="A2662" s="1443"/>
      <c r="B2662" s="1483" t="s">
        <v>70</v>
      </c>
      <c r="C2662" s="1783"/>
      <c r="D2662" s="1784"/>
      <c r="E2662" s="1785"/>
      <c r="F2662" s="1786" t="s">
        <v>184</v>
      </c>
      <c r="G2662" s="1787"/>
      <c r="H2662" s="1788" t="s">
        <v>66</v>
      </c>
      <c r="I2662" s="1653" t="s">
        <v>81</v>
      </c>
      <c r="J2662" s="1654"/>
      <c r="K2662" s="1654"/>
      <c r="L2662" s="1654"/>
      <c r="M2662" s="1654"/>
      <c r="N2662" s="1655"/>
    </row>
    <row r="2663" spans="8:8" ht="39.75" customHeight="1">
      <c r="A2663" s="1443"/>
      <c r="B2663" s="1656" t="s">
        <v>70</v>
      </c>
      <c r="C2663" s="1789"/>
      <c r="D2663" s="1790"/>
      <c r="E2663" s="1791"/>
      <c r="F2663" s="1792" t="s">
        <v>185</v>
      </c>
      <c r="G2663" s="1793"/>
      <c r="H2663" s="1794" t="s">
        <v>65</v>
      </c>
      <c r="I2663" s="1663"/>
      <c r="J2663" s="1664"/>
      <c r="K2663" s="1664"/>
      <c r="L2663" s="1664"/>
      <c r="M2663" s="1664"/>
      <c r="N2663" s="1665"/>
    </row>
    <row r="2664" spans="8:8" s="927" ht="123.75" customFormat="1" customHeight="1">
      <c r="A2664" s="1439"/>
      <c r="B2664" s="1795"/>
      <c r="C2664" s="1796"/>
      <c r="D2664" s="1796"/>
      <c r="E2664" s="1796"/>
      <c r="F2664" s="1796"/>
      <c r="G2664" s="1796"/>
      <c r="H2664" s="1796"/>
      <c r="I2664" s="1796"/>
      <c r="J2664" s="1796"/>
      <c r="K2664" s="1796"/>
      <c r="L2664" s="1796"/>
      <c r="M2664" s="1796"/>
      <c r="N2664" s="1796"/>
    </row>
    <row r="2665" spans="8:8" ht="24.75" customHeight="1">
      <c r="A2665" s="1441">
        <f>A2629+1</f>
        <v>75.0</v>
      </c>
      <c r="B2665" s="1442" t="s">
        <v>51</v>
      </c>
      <c r="C2665" s="1442"/>
      <c r="D2665" s="1442"/>
      <c r="E2665" s="1442"/>
      <c r="F2665" s="1442"/>
      <c r="G2665" s="1442"/>
      <c r="H2665" s="1442"/>
      <c r="I2665" s="1442"/>
      <c r="J2665" s="1442"/>
      <c r="K2665" s="1442"/>
      <c r="L2665" s="1442"/>
      <c r="M2665" s="1442"/>
      <c r="N2665" s="1442"/>
    </row>
    <row r="2666" spans="8:8" ht="62.25" customHeight="1">
      <c r="A2666" s="1443"/>
      <c r="B2666" s="1444"/>
      <c r="C2666" s="1445"/>
      <c r="D2666" s="1671" t="str">
        <f>Master!$E$8</f>
        <v>Govt. Sr. Secondary School </v>
      </c>
      <c r="E2666" s="1672"/>
      <c r="F2666" s="1672"/>
      <c r="G2666" s="1672"/>
      <c r="H2666" s="1672"/>
      <c r="I2666" s="1672"/>
      <c r="J2666" s="1672"/>
      <c r="K2666" s="1672"/>
      <c r="L2666" s="1672"/>
      <c r="M2666" s="1672"/>
      <c r="N2666" s="1673"/>
    </row>
    <row r="2667" spans="8:8" ht="33.0" customHeight="1">
      <c r="A2667" s="1443"/>
      <c r="B2667" s="1449"/>
      <c r="C2667" s="1450"/>
      <c r="D2667" s="1451" t="str">
        <f>Master!$E$11</f>
        <v>P.S.-Bapini (Jodhpur)</v>
      </c>
      <c r="E2667" s="1452"/>
      <c r="F2667" s="1452"/>
      <c r="G2667" s="1452"/>
      <c r="H2667" s="1452"/>
      <c r="I2667" s="1452"/>
      <c r="J2667" s="1452"/>
      <c r="K2667" s="1452"/>
      <c r="L2667" s="1452"/>
      <c r="M2667" s="1452"/>
      <c r="N2667" s="1453"/>
    </row>
    <row r="2668" spans="8:8" ht="30.0" customHeight="1">
      <c r="A2668" s="1443"/>
      <c r="B2668" s="1454"/>
      <c r="C2668" s="1455" t="s">
        <v>151</v>
      </c>
      <c r="D2668" s="1456"/>
      <c r="E2668" s="1456"/>
      <c r="F2668" s="1456"/>
      <c r="G2668" s="1457"/>
      <c r="H2668" s="1458" t="s">
        <v>128</v>
      </c>
      <c r="I2668" s="1458"/>
      <c r="J2668" s="1674">
        <f>VLOOKUP(A2665,'Result Entry'!$B$6:$K$108,6,0)</f>
        <v>0.0</v>
      </c>
      <c r="K2668" s="1460" t="s">
        <v>69</v>
      </c>
      <c r="L2668" s="1461"/>
      <c r="M2668" s="1462">
        <f>Master!$E$14</f>
        <v>8.151106901E9</v>
      </c>
      <c r="N2668" s="1463"/>
    </row>
    <row r="2669" spans="8:8" ht="30.0" customHeight="1">
      <c r="A2669" s="1443"/>
      <c r="B2669" s="1464"/>
      <c r="C2669" s="1465"/>
      <c r="D2669" s="1466"/>
      <c r="E2669" s="1466"/>
      <c r="F2669" s="1466"/>
      <c r="G2669" s="1467"/>
      <c r="H2669" s="1468"/>
      <c r="I2669" s="1468"/>
      <c r="J2669" s="1675"/>
      <c r="K2669" s="1470" t="s">
        <v>67</v>
      </c>
      <c r="L2669" s="1471"/>
      <c r="M2669" s="1472"/>
      <c r="N2669" s="1473"/>
      <c r="O2669" s="23" t="s">
        <v>157</v>
      </c>
    </row>
    <row r="2670" spans="8:8" ht="30.0" customHeight="1">
      <c r="A2670" s="1443"/>
      <c r="B2670" s="1464"/>
      <c r="C2670" s="1474"/>
      <c r="D2670" s="1475"/>
      <c r="E2670" s="1475"/>
      <c r="F2670" s="1475"/>
      <c r="G2670" s="1476"/>
      <c r="H2670" s="1477"/>
      <c r="I2670" s="1477"/>
      <c r="J2670" s="1676"/>
      <c r="K2670" s="1479" t="s">
        <v>52</v>
      </c>
      <c r="L2670" s="1480"/>
      <c r="M2670" s="1481" t="str">
        <f>Master!$E$6</f>
        <v>2022-23</v>
      </c>
      <c r="N2670" s="1482"/>
    </row>
    <row r="2671" spans="8:8" ht="39.75" customHeight="1">
      <c r="A2671" s="1443"/>
      <c r="B2671" s="1483" t="s">
        <v>70</v>
      </c>
      <c r="C2671" s="1677" t="s">
        <v>21</v>
      </c>
      <c r="D2671" s="1678"/>
      <c r="E2671" s="1678"/>
      <c r="F2671" s="1679"/>
      <c r="G2671" s="1680" t="s">
        <v>150</v>
      </c>
      <c r="H2671" s="1681">
        <f>VLOOKUP($A2665,'Result Entry'!$B$9:$FW$108,4,0)</f>
        <v>0.0</v>
      </c>
      <c r="I2671" s="1681"/>
      <c r="J2671" s="1681"/>
      <c r="K2671" s="1681"/>
      <c r="L2671" s="1681"/>
      <c r="M2671" s="1681"/>
      <c r="N2671" s="1682"/>
    </row>
    <row r="2672" spans="8:8" ht="39.75" customHeight="1">
      <c r="A2672" s="1443"/>
      <c r="B2672" s="1483" t="s">
        <v>70</v>
      </c>
      <c r="C2672" s="1683" t="s">
        <v>23</v>
      </c>
      <c r="D2672" s="1684"/>
      <c r="E2672" s="1684"/>
      <c r="F2672" s="1685"/>
      <c r="G2672" s="1686" t="s">
        <v>150</v>
      </c>
      <c r="H2672" s="1687">
        <f>VLOOKUP($A2665,'Result Entry'!$B$9:$FW$108,7,0)</f>
        <v>0.0</v>
      </c>
      <c r="I2672" s="1687"/>
      <c r="J2672" s="1687"/>
      <c r="K2672" s="1687"/>
      <c r="L2672" s="1687"/>
      <c r="M2672" s="1687"/>
      <c r="N2672" s="1688"/>
    </row>
    <row r="2673" spans="8:8" ht="39.75" customHeight="1">
      <c r="A2673" s="1443"/>
      <c r="B2673" s="1483" t="s">
        <v>70</v>
      </c>
      <c r="C2673" s="1683" t="s">
        <v>24</v>
      </c>
      <c r="D2673" s="1684"/>
      <c r="E2673" s="1684"/>
      <c r="F2673" s="1685"/>
      <c r="G2673" s="1686" t="s">
        <v>150</v>
      </c>
      <c r="H2673" s="1687">
        <f>VLOOKUP($A2665,'Result Entry'!$B$9:$FW$108,8,0)</f>
        <v>0.0</v>
      </c>
      <c r="I2673" s="1687"/>
      <c r="J2673" s="1687"/>
      <c r="K2673" s="1687"/>
      <c r="L2673" s="1687"/>
      <c r="M2673" s="1687"/>
      <c r="N2673" s="1688"/>
    </row>
    <row r="2674" spans="8:8" ht="39.75" customHeight="1">
      <c r="A2674" s="1443"/>
      <c r="B2674" s="1483" t="s">
        <v>70</v>
      </c>
      <c r="C2674" s="1683" t="s">
        <v>53</v>
      </c>
      <c r="D2674" s="1684"/>
      <c r="E2674" s="1684"/>
      <c r="F2674" s="1685"/>
      <c r="G2674" s="1686" t="s">
        <v>150</v>
      </c>
      <c r="H2674" s="1687">
        <f>VLOOKUP($A2665,'Result Entry'!$B$9:$FW$108,9,0)</f>
        <v>0.0</v>
      </c>
      <c r="I2674" s="1687"/>
      <c r="J2674" s="1687"/>
      <c r="K2674" s="1687"/>
      <c r="L2674" s="1687"/>
      <c r="M2674" s="1687"/>
      <c r="N2674" s="1688"/>
    </row>
    <row r="2675" spans="8:8" ht="39.75" customHeight="1">
      <c r="A2675" s="1443"/>
      <c r="B2675" s="1483" t="s">
        <v>70</v>
      </c>
      <c r="C2675" s="1683" t="s">
        <v>54</v>
      </c>
      <c r="D2675" s="1684"/>
      <c r="E2675" s="1684"/>
      <c r="F2675" s="1685"/>
      <c r="G2675" s="1686" t="s">
        <v>150</v>
      </c>
      <c r="H2675" s="1689" t="str">
        <f>CONCATENATE('Result Entry'!$G$4,'Result Entry'!$J$4)</f>
        <v>11(A)</v>
      </c>
      <c r="I2675" s="1687"/>
      <c r="J2675" s="1687"/>
      <c r="K2675" s="1687"/>
      <c r="L2675" s="1687"/>
      <c r="M2675" s="1687"/>
      <c r="N2675" s="1688"/>
    </row>
    <row r="2676" spans="8:8" ht="39.75" customHeight="1">
      <c r="A2676" s="1443"/>
      <c r="B2676" s="1483" t="s">
        <v>70</v>
      </c>
      <c r="C2676" s="1690" t="s">
        <v>26</v>
      </c>
      <c r="D2676" s="1691"/>
      <c r="E2676" s="1691"/>
      <c r="F2676" s="1692"/>
      <c r="G2676" s="1693" t="s">
        <v>150</v>
      </c>
      <c r="H2676" s="1694">
        <f>VLOOKUP($A2665,'Result Entry'!$B$9:$FW$108,10,0)</f>
        <v>0.0</v>
      </c>
      <c r="I2676" s="1694"/>
      <c r="J2676" s="1694"/>
      <c r="K2676" s="1694"/>
      <c r="L2676" s="1694"/>
      <c r="M2676" s="1694"/>
      <c r="N2676" s="1695"/>
    </row>
    <row r="2677" spans="8:8" ht="30.0" customHeight="1">
      <c r="A2677" s="1443"/>
      <c r="B2677" s="1503" t="s">
        <v>70</v>
      </c>
      <c r="C2677" s="1696" t="s">
        <v>168</v>
      </c>
      <c r="D2677" s="1697"/>
      <c r="E2677" s="1698" t="s">
        <v>73</v>
      </c>
      <c r="F2677" s="1699" t="s">
        <v>74</v>
      </c>
      <c r="G2677" s="1700" t="s">
        <v>169</v>
      </c>
      <c r="H2677" s="1701" t="s">
        <v>56</v>
      </c>
      <c r="I2677" s="1702"/>
      <c r="J2677" s="1703" t="s">
        <v>85</v>
      </c>
      <c r="K2677" s="1704"/>
      <c r="L2677" s="1705" t="s">
        <v>170</v>
      </c>
      <c r="M2677" s="1706" t="s">
        <v>77</v>
      </c>
      <c r="N2677" s="1707" t="s">
        <v>99</v>
      </c>
    </row>
    <row r="2678" spans="8:8" ht="30.0" customHeight="1">
      <c r="A2678" s="1443"/>
      <c r="B2678" s="1503"/>
      <c r="C2678" s="1708"/>
      <c r="D2678" s="1709"/>
      <c r="E2678" s="1710"/>
      <c r="F2678" s="1711"/>
      <c r="G2678" s="1712"/>
      <c r="H2678" s="1713"/>
      <c r="I2678" s="1714"/>
      <c r="J2678" s="1715"/>
      <c r="K2678" s="1716"/>
      <c r="L2678" s="1717"/>
      <c r="M2678" s="1718"/>
      <c r="N2678" s="1719"/>
    </row>
    <row r="2679" spans="8:8" ht="39.75" customHeight="1">
      <c r="A2679" s="1443"/>
      <c r="B2679" s="1503" t="s">
        <v>70</v>
      </c>
      <c r="C2679" s="1528" t="s">
        <v>57</v>
      </c>
      <c r="D2679" s="1529"/>
      <c r="E2679" s="1720">
        <f>'Result Entry'!$L$7</f>
        <v>10.0</v>
      </c>
      <c r="F2679" s="1721">
        <f>'Result Entry'!$M$7</f>
        <v>10.0</v>
      </c>
      <c r="G2679" s="1722">
        <f t="shared" si="222" ref="G2679:G2684">SUM(E2679:F2679)</f>
        <v>20.0</v>
      </c>
      <c r="H2679" s="1723">
        <f>'Result Entry'!$AU$7</f>
        <v>70.0</v>
      </c>
      <c r="I2679" s="1724"/>
      <c r="J2679" s="1725">
        <f>'Result Entry'!$AY$7</f>
        <v>100.0</v>
      </c>
      <c r="K2679" s="1724"/>
      <c r="L2679" s="1722">
        <f t="shared" si="223" ref="L2679:L2684">SUM(H2679,J2679)</f>
        <v>170.0</v>
      </c>
      <c r="M2679" s="1726">
        <f t="shared" si="224" ref="M2679:M2684">SUM(G2679,L2679)</f>
        <v>190.0</v>
      </c>
      <c r="N2679" s="1727"/>
    </row>
    <row r="2680" spans="8:8" s="1538" ht="54.0" customFormat="1" customHeight="1">
      <c r="A2680" s="1443"/>
      <c r="B2680" s="1539" t="s">
        <v>70</v>
      </c>
      <c r="C2680" s="1540" t="str">
        <f>'Result Entry'!$L$3</f>
        <v>HINDI Comp.</v>
      </c>
      <c r="D2680" s="1541"/>
      <c r="E2680" s="1728">
        <f>IF($J2668="TC",0,IF($J2668="Nso",0,VLOOKUP($A2665,'Result Entry'!$B$9:$FW$108,11,0)))</f>
        <v>0.0</v>
      </c>
      <c r="F2680" s="1729">
        <f>IF($J2668="TC",0,IF($J2668="Nso",0,VLOOKUP($A2665,'Result Entry'!$B$9:$FW$108,12,0)))</f>
        <v>0.0</v>
      </c>
      <c r="G2680" s="1730">
        <f t="shared" si="222"/>
        <v>0.0</v>
      </c>
      <c r="H2680" s="1677">
        <f>IF($J2668="TC",0,IF($J2668="Nso",0,VLOOKUP($A2665,'Result Entry'!$B$9:$FW$108,16,0)))</f>
        <v>0.0</v>
      </c>
      <c r="I2680" s="1731"/>
      <c r="J2680" s="1732">
        <f>IF($J2668="TC",0,IF($J2668="Nso",0,VLOOKUP($A2665,'Result Entry'!$B$9:$FW$108,19,0)))</f>
        <v>0.0</v>
      </c>
      <c r="K2680" s="1731"/>
      <c r="L2680" s="1733">
        <f t="shared" si="223"/>
        <v>0.0</v>
      </c>
      <c r="M2680" s="1734">
        <f t="shared" si="224"/>
        <v>0.0</v>
      </c>
      <c r="N2680" s="1735" t="str">
        <f>IF($J2668="TC",0,IF($J2668="Nso",0,VLOOKUP($A2665,'Result Entry'!$B$9:$FW$108,24,0)))</f>
        <v/>
      </c>
    </row>
    <row r="2681" spans="8:8" s="1538" ht="54.0" customFormat="1" customHeight="1">
      <c r="A2681" s="1443"/>
      <c r="B2681" s="1539" t="s">
        <v>70</v>
      </c>
      <c r="C2681" s="1551" t="str">
        <f>'Result Entry'!$Z$3</f>
        <v>ENGLISH Comp.</v>
      </c>
      <c r="D2681" s="1552"/>
      <c r="E2681" s="1728">
        <f>IF($J2668="TC",0,IF($J2668="Nso",0,VLOOKUP($A2665,'Result Entry'!$B$9:$FW$108,25,0)))</f>
        <v>0.0</v>
      </c>
      <c r="F2681" s="1729">
        <f>IF($J2668="TC",0,IF($J2668="Nso",0,VLOOKUP($A2665,'Result Entry'!$B$9:$FW$108,26,0)))</f>
        <v>0.0</v>
      </c>
      <c r="G2681" s="1736">
        <f t="shared" si="222"/>
        <v>0.0</v>
      </c>
      <c r="H2681" s="1683">
        <f>IF($J2668="TC",0,IF($J2668="Nso",0,VLOOKUP($A2665,'Result Entry'!$B$9:$FW$108,30,0)))</f>
        <v>0.0</v>
      </c>
      <c r="I2681" s="1737"/>
      <c r="J2681" s="1738">
        <f>IF($J2668="TC",0,IF($J2668="Nso",0,VLOOKUP($A2665,'Result Entry'!$B$9:$FW$108,33,0)))</f>
        <v>0.0</v>
      </c>
      <c r="K2681" s="1737"/>
      <c r="L2681" s="1733">
        <f t="shared" si="223"/>
        <v>0.0</v>
      </c>
      <c r="M2681" s="1734">
        <f t="shared" si="224"/>
        <v>0.0</v>
      </c>
      <c r="N2681" s="1735" t="str">
        <f>IF($J2668="TC",0,IF($J2668="Nso",0,VLOOKUP($A2665,'Result Entry'!$B$9:$FW$108,38,0)))</f>
        <v/>
      </c>
    </row>
    <row r="2682" spans="8:8" s="1538" ht="54.0" customFormat="1" customHeight="1">
      <c r="A2682" s="1443"/>
      <c r="B2682" s="1539" t="s">
        <v>70</v>
      </c>
      <c r="C2682" s="1551" t="str">
        <f>'Result Entry'!$AO$3</f>
        <v>PHYSICS</v>
      </c>
      <c r="D2682" s="1552"/>
      <c r="E2682" s="1728">
        <f>IF($J2668="TC",0,IF($J2668="Nso",0,VLOOKUP($A2665,'Result Entry'!$B$9:$FW$108,39,0)))</f>
        <v>0.0</v>
      </c>
      <c r="F2682" s="1729">
        <f>IF($J2668="TC",0,IF($J2668="Nso",0,VLOOKUP($A2665,'Result Entry'!$B$9:$FW$108,40,0)))</f>
        <v>0.0</v>
      </c>
      <c r="G2682" s="1736">
        <f t="shared" si="222"/>
        <v>0.0</v>
      </c>
      <c r="H2682" s="1683">
        <f>IF($J2668="TC",0,IF($J2668="Nso",0,VLOOKUP($A2665,'Result Entry'!$B$9:$FW$108,45,0)))</f>
        <v>0.0</v>
      </c>
      <c r="I2682" s="1737"/>
      <c r="J2682" s="1738">
        <f>IF($J2668="TC",0,IF($J2668="Nso",0,VLOOKUP($A2665,'Result Entry'!$B$9:$FW$108,49,0)))</f>
        <v>0.0</v>
      </c>
      <c r="K2682" s="1737"/>
      <c r="L2682" s="1733">
        <f t="shared" si="223"/>
        <v>0.0</v>
      </c>
      <c r="M2682" s="1734">
        <f t="shared" si="224"/>
        <v>0.0</v>
      </c>
      <c r="N2682" s="1735" t="str">
        <f>IF($J2668="TC",0,IF($J2668="Nso",0,VLOOKUP($A2665,'Result Entry'!$B$9:$FW$108,54,0)))</f>
        <v/>
      </c>
    </row>
    <row r="2683" spans="8:8" s="1538" ht="54.0" customFormat="1" customHeight="1">
      <c r="A2683" s="1443"/>
      <c r="B2683" s="1539" t="s">
        <v>70</v>
      </c>
      <c r="C2683" s="1551" t="str">
        <f>'Result Entry'!$BF$3</f>
        <v>CHEMISTRY</v>
      </c>
      <c r="D2683" s="1552"/>
      <c r="E2683" s="1728" t="str">
        <f>IF($J2668="TC",0,IF($J2668="Nso",0,VLOOKUP($A2665,'Result Entry'!$B$9:$FW$108,55,0)))</f>
        <v/>
      </c>
      <c r="F2683" s="1729">
        <f>IF($J2668="TC",0,IF($J2668="Nso",0,VLOOKUP($A2665,'Result Entry'!$B$9:$FW$108,56,0)))</f>
        <v>0.0</v>
      </c>
      <c r="G2683" s="1736">
        <f t="shared" si="222"/>
        <v>0.0</v>
      </c>
      <c r="H2683" s="1683">
        <f>IF($J2668="TC",0,IF($J2668="Nso",0,VLOOKUP($A2665,'Result Entry'!$B$9:$FW$108,61,0)))</f>
        <v>0.0</v>
      </c>
      <c r="I2683" s="1737"/>
      <c r="J2683" s="1738">
        <f>IF($J2668="TC",0,IF($J2668="Nso",0,VLOOKUP($A2665,'Result Entry'!$B$9:$FW$108,65,0)))</f>
        <v>0.0</v>
      </c>
      <c r="K2683" s="1737"/>
      <c r="L2683" s="1733">
        <f t="shared" si="223"/>
        <v>0.0</v>
      </c>
      <c r="M2683" s="1734">
        <f t="shared" si="224"/>
        <v>0.0</v>
      </c>
      <c r="N2683" s="1735" t="str">
        <f>IF($J2668="TC",0,IF($J2668="Nso",0,VLOOKUP($A2665,'Result Entry'!$B$9:$FW$108,70,0)))</f>
        <v/>
      </c>
    </row>
    <row r="2684" spans="8:8" s="1538" ht="54.0" customFormat="1" customHeight="1">
      <c r="A2684" s="1443"/>
      <c r="B2684" s="1539" t="s">
        <v>70</v>
      </c>
      <c r="C2684" s="1551" t="str">
        <f>'Result Entry'!$BW$3</f>
        <v>BIOLOGY</v>
      </c>
      <c r="D2684" s="1552"/>
      <c r="E2684" s="1739" t="str">
        <f>IF($J2668="TC",0,IF($J2668="Nso",0,VLOOKUP($A2665,'Result Entry'!$B$9:$FW$108,71,0)))</f>
        <v/>
      </c>
      <c r="F2684" s="1740" t="str">
        <f>IF($J2668="TC",0,IF($J2668="Nso",0,VLOOKUP($A2665,'Result Entry'!$B$9:$FW$108,72,0)))</f>
        <v/>
      </c>
      <c r="G2684" s="1741">
        <f t="shared" si="222"/>
        <v>0.0</v>
      </c>
      <c r="H2684" s="1742">
        <f>IF($J2668="TC",0,IF($J2668="Nso",0,VLOOKUP($A2665,'Result Entry'!$B$9:$FW$108,77,0)))</f>
        <v>0.0</v>
      </c>
      <c r="I2684" s="1743"/>
      <c r="J2684" s="1744">
        <f>IF($J2668="TC",0,IF($J2668="Nso",0,VLOOKUP($A2665,'Result Entry'!$B$9:$FW$108,81,0)))</f>
        <v>0.0</v>
      </c>
      <c r="K2684" s="1743"/>
      <c r="L2684" s="1745">
        <f t="shared" si="223"/>
        <v>0.0</v>
      </c>
      <c r="M2684" s="1746">
        <f t="shared" si="224"/>
        <v>0.0</v>
      </c>
      <c r="N2684" s="1735">
        <f>IF($J2668="TC",0,IF($J2668="Nso",0,VLOOKUP($A2665,'Result Entry'!$B$9:$FW$108,86,0)))</f>
        <v>0.0</v>
      </c>
    </row>
    <row r="2685" spans="8:8" ht="39.75" customHeight="1">
      <c r="A2685" s="1443"/>
      <c r="B2685" s="1503" t="s">
        <v>70</v>
      </c>
      <c r="C2685" s="1565" t="s">
        <v>78</v>
      </c>
      <c r="D2685" s="1566"/>
      <c r="E2685" s="1567"/>
      <c r="F2685" s="1747" t="s">
        <v>79</v>
      </c>
      <c r="G2685" s="1748"/>
      <c r="H2685" s="1747" t="s">
        <v>80</v>
      </c>
      <c r="I2685" s="1749"/>
      <c r="J2685" s="1750" t="s">
        <v>42</v>
      </c>
      <c r="K2685" s="1797" t="s">
        <v>92</v>
      </c>
      <c r="L2685" s="1752" t="s">
        <v>40</v>
      </c>
      <c r="M2685" s="1753"/>
      <c r="N2685" s="1754" t="s">
        <v>44</v>
      </c>
    </row>
    <row r="2686" spans="8:8" ht="39.75" customHeight="1">
      <c r="A2686" s="1443"/>
      <c r="B2686" s="1503" t="s">
        <v>70</v>
      </c>
      <c r="C2686" s="1577"/>
      <c r="D2686" s="1578"/>
      <c r="E2686" s="1579"/>
      <c r="F2686" s="1755">
        <f>IF($J2668="TC",0,IF($J2668="Nso",0,VLOOKUP($A2665,'Result Entry'!$B$9:$FW$108,146,0)))</f>
        <v>0.0</v>
      </c>
      <c r="G2686" s="1756"/>
      <c r="H2686" s="1757">
        <f>IF($J2668="TC",0,IF($J2668="Nso",0,VLOOKUP($A2665,'Result Entry'!$B$9:$FW$108,147,0)))</f>
        <v>0.0</v>
      </c>
      <c r="I2686" s="1758"/>
      <c r="J2686" s="1584">
        <f>IF($J2668="TC",0,IF($J2668="Nso",0,VLOOKUP($A2665,'Result Entry'!$B$9:$FW$108,148,0)))</f>
        <v>0.0</v>
      </c>
      <c r="K2686" s="1759" t="str">
        <f>IF($J2668="TC",0,IF($J2668="Nso",0,VLOOKUP($A2665,'Result Entry'!$B$9:$FW$108,149,0)))</f>
        <v/>
      </c>
      <c r="L2686" s="1586">
        <f>IF($J2668="TC",0,IF($J2668="Nso",0,VLOOKUP($A2665,'Result Entry'!$B$9:$FW$108,150,0)))</f>
        <v>0.0</v>
      </c>
      <c r="M2686" s="1587"/>
      <c r="N2686" s="1588">
        <f>IF($J2668="TC",0,IF($J2668="Nso",0,VLOOKUP($A2665,'Result Entry'!$B$9:$FW$108,152,0)))</f>
        <v>0.0</v>
      </c>
    </row>
    <row r="2687" spans="8:8" ht="39.75" customHeight="1">
      <c r="A2687" s="1443"/>
      <c r="B2687" s="1503" t="s">
        <v>70</v>
      </c>
      <c r="C2687" s="1589" t="s">
        <v>59</v>
      </c>
      <c r="D2687" s="1590"/>
      <c r="E2687" s="1590"/>
      <c r="F2687" s="1590"/>
      <c r="G2687" s="1590"/>
      <c r="H2687" s="1591"/>
      <c r="I2687" s="1592" t="s">
        <v>60</v>
      </c>
      <c r="J2687" s="1593"/>
      <c r="K2687" s="1760">
        <f>VLOOKUP($A2665,'Result Entry'!$B$9:$FW$108,143,0)</f>
        <v>0.0</v>
      </c>
      <c r="L2687" s="1761"/>
      <c r="M2687" s="1596" t="s">
        <v>38</v>
      </c>
      <c r="N2687" s="1597"/>
    </row>
    <row r="2688" spans="8:8" ht="39.75" customHeight="1">
      <c r="A2688" s="1443"/>
      <c r="B2688" s="1503" t="s">
        <v>70</v>
      </c>
      <c r="C2688" s="1598" t="s">
        <v>55</v>
      </c>
      <c r="D2688" s="1599"/>
      <c r="E2688" s="1599"/>
      <c r="F2688" s="1600" t="s">
        <v>158</v>
      </c>
      <c r="G2688" s="1601"/>
      <c r="H2688" s="1602" t="s">
        <v>48</v>
      </c>
      <c r="I2688" s="1603" t="s">
        <v>61</v>
      </c>
      <c r="J2688" s="1604"/>
      <c r="K2688" s="1762">
        <f>VLOOKUP($A2665,'Result Entry'!$B$9:$FW$108,144,0)</f>
        <v>0.0</v>
      </c>
      <c r="L2688" s="1763"/>
      <c r="M2688" s="1607">
        <f>VLOOKUP($A2665,'Result Entry'!$B$9:$FW$108,145,0)</f>
        <v>0.0</v>
      </c>
      <c r="N2688" s="1608"/>
    </row>
    <row r="2689" spans="8:8" ht="39.75" customHeight="1">
      <c r="A2689" s="1443"/>
      <c r="B2689" s="1503" t="s">
        <v>70</v>
      </c>
      <c r="C2689" s="1598"/>
      <c r="D2689" s="1599"/>
      <c r="E2689" s="1599"/>
      <c r="F2689" s="1609"/>
      <c r="G2689" s="1610"/>
      <c r="H2689" s="1611" t="s">
        <v>100</v>
      </c>
      <c r="I2689" s="1612" t="s">
        <v>62</v>
      </c>
      <c r="J2689" s="1613"/>
      <c r="K2689" s="1764">
        <f>IF($J2668="TC","Transferred",IF($J2668="Nso","NameSeparated",VLOOKUP($A2665,'Result Entry'!$B$9:$FW$108,153,0)))</f>
        <v>0.0</v>
      </c>
      <c r="L2689" s="1764"/>
      <c r="M2689" s="1764"/>
      <c r="N2689" s="1765"/>
    </row>
    <row r="2690" spans="8:8" ht="39.75" customHeight="1">
      <c r="A2690" s="1443"/>
      <c r="B2690" s="1503" t="s">
        <v>70</v>
      </c>
      <c r="C2690" s="1766" t="str">
        <f>'Result Entry'!$DU$3</f>
        <v>Foundation Of Information Tech.</v>
      </c>
      <c r="D2690" s="1767"/>
      <c r="E2690" s="1768"/>
      <c r="F2690" s="1769" t="str">
        <f>IF($J2668="TC",0,IF($J2668="Nso",0,VLOOKUP($A2665,'Result Entry'!$B$9:$GS$108,170,0)))</f>
        <v/>
      </c>
      <c r="G2690" s="1769"/>
      <c r="H2690" s="1770">
        <f>IF($J2668="TC",0,IF($J2668="Nso",0,VLOOKUP($A2665,'Result Entry'!$B$9:$GS$108,112,0)))</f>
        <v>0.0</v>
      </c>
      <c r="I2690" s="1621" t="s">
        <v>72</v>
      </c>
      <c r="J2690" s="1622"/>
      <c r="K2690" s="1771">
        <f>'Result Entry'!$T$2</f>
        <v>45041.0</v>
      </c>
      <c r="L2690" s="1772"/>
      <c r="M2690" s="1772"/>
      <c r="N2690" s="1773"/>
    </row>
    <row r="2691" spans="8:8" ht="39.75" customHeight="1">
      <c r="A2691" s="1443"/>
      <c r="B2691" s="1503" t="s">
        <v>70</v>
      </c>
      <c r="C2691" s="1774" t="str">
        <f>'Result Entry'!$EI$3</f>
        <v>G.I.A.I.-II</v>
      </c>
      <c r="D2691" s="1775"/>
      <c r="E2691" s="1776"/>
      <c r="F2691" s="1769" t="str">
        <f>IF($J2668="TC",0,IF($J2668="Nso",0,VLOOKUP($A2665,'Result Entry'!$B$9:$GS$108,174,0)))</f>
        <v/>
      </c>
      <c r="G2691" s="1769"/>
      <c r="H2691" s="1770">
        <f>IF($J2668="TC",0,IF($J2668="Nso",0,VLOOKUP($A2665,'Result Entry'!$B$9:$GS$108,124,0)))</f>
        <v>0.0</v>
      </c>
      <c r="I2691" s="1626"/>
      <c r="J2691" s="1627"/>
      <c r="K2691" s="1627"/>
      <c r="L2691" s="1627"/>
      <c r="M2691" s="1627"/>
      <c r="N2691" s="1628"/>
    </row>
    <row r="2692" spans="8:8" ht="39.75" customHeight="1">
      <c r="A2692" s="1443"/>
      <c r="B2692" s="1503" t="s">
        <v>70</v>
      </c>
      <c r="C2692" s="1774" t="str">
        <f>'Result Entry'!$EU$3</f>
        <v>SOC.SER.PLAN</v>
      </c>
      <c r="D2692" s="1775"/>
      <c r="E2692" s="1776"/>
      <c r="F2692" s="1769">
        <f>IF($J2668="TC",0,IF($J2668="Nso",0,VLOOKUP($A2665,'Result Entry'!$B$9:$HS$108,178,0)))</f>
        <v>0.0</v>
      </c>
      <c r="G2692" s="1769"/>
      <c r="H2692" s="1770">
        <f>IF($J2668="TC",0,IF($J2668="Nso",0,VLOOKUP($A2665,'Result Entry'!$B$9:$GS$108,136,0)))</f>
        <v>0.0</v>
      </c>
      <c r="I2692" s="1629" t="s">
        <v>175</v>
      </c>
      <c r="J2692" s="1630"/>
      <c r="K2692" s="1798"/>
      <c r="L2692" s="1799"/>
      <c r="M2692" s="1799"/>
      <c r="N2692" s="1800"/>
    </row>
    <row r="2693" spans="8:8" ht="39.75" customHeight="1">
      <c r="A2693" s="1443"/>
      <c r="B2693" s="1503" t="s">
        <v>70</v>
      </c>
      <c r="C2693" s="1774" t="str">
        <f>'Result Entry'!$FG$3</f>
        <v>Jeewan Kaushal</v>
      </c>
      <c r="D2693" s="1775"/>
      <c r="E2693" s="1776"/>
      <c r="F2693" s="1769" t="str">
        <f>IF($J2668="TC",0,IF($J2668="Nso",0,VLOOKUP($A2665,'Result Entry'!$B$9:$HS$108,182,0)))</f>
        <v/>
      </c>
      <c r="G2693" s="1769"/>
      <c r="H2693" s="1770">
        <f>IF($J2668="TC",0,IF($J2668="Nso",0,VLOOKUP($A2665,'Result Entry'!$B$9:$HS$108,136,0)))</f>
        <v>0.0</v>
      </c>
      <c r="I2693" s="1629" t="s">
        <v>149</v>
      </c>
      <c r="J2693" s="1630"/>
      <c r="K2693" s="1630"/>
      <c r="L2693" s="1630"/>
      <c r="M2693" s="1630"/>
      <c r="N2693" s="1634"/>
    </row>
    <row r="2694" spans="8:8" ht="39.75" customHeight="1">
      <c r="A2694" s="1443"/>
      <c r="B2694" s="1483" t="s">
        <v>70</v>
      </c>
      <c r="C2694" s="1777" t="s">
        <v>181</v>
      </c>
      <c r="D2694" s="1778"/>
      <c r="E2694" s="1779"/>
      <c r="F2694" s="1780" t="s">
        <v>182</v>
      </c>
      <c r="G2694" s="1781"/>
      <c r="H2694" s="1782" t="s">
        <v>31</v>
      </c>
      <c r="I2694" s="1629" t="s">
        <v>176</v>
      </c>
      <c r="J2694" s="1630"/>
      <c r="K2694" s="1630"/>
      <c r="L2694" s="1630"/>
      <c r="M2694" s="1630"/>
      <c r="N2694" s="1634"/>
    </row>
    <row r="2695" spans="8:8" ht="39.75" customHeight="1">
      <c r="A2695" s="1443"/>
      <c r="B2695" s="1483" t="s">
        <v>70</v>
      </c>
      <c r="C2695" s="1783"/>
      <c r="D2695" s="1784"/>
      <c r="E2695" s="1785"/>
      <c r="F2695" s="1786" t="s">
        <v>183</v>
      </c>
      <c r="G2695" s="1787"/>
      <c r="H2695" s="1788" t="s">
        <v>180</v>
      </c>
      <c r="I2695" s="1647" t="s">
        <v>68</v>
      </c>
      <c r="J2695" s="1648"/>
      <c r="K2695" s="1648"/>
      <c r="L2695" s="1648"/>
      <c r="M2695" s="1648"/>
      <c r="N2695" s="1649"/>
    </row>
    <row r="2696" spans="8:8" ht="39.75" customHeight="1">
      <c r="A2696" s="1443"/>
      <c r="B2696" s="1483" t="s">
        <v>70</v>
      </c>
      <c r="C2696" s="1783"/>
      <c r="D2696" s="1784"/>
      <c r="E2696" s="1785"/>
      <c r="F2696" s="1786" t="s">
        <v>186</v>
      </c>
      <c r="G2696" s="1787"/>
      <c r="H2696" s="1788" t="s">
        <v>63</v>
      </c>
      <c r="I2696" s="1650"/>
      <c r="J2696" s="1651"/>
      <c r="K2696" s="1651"/>
      <c r="L2696" s="1651"/>
      <c r="M2696" s="1651"/>
      <c r="N2696" s="1652"/>
    </row>
    <row r="2697" spans="8:8" ht="39.75" customHeight="1">
      <c r="A2697" s="1443"/>
      <c r="B2697" s="1483" t="s">
        <v>70</v>
      </c>
      <c r="C2697" s="1783"/>
      <c r="D2697" s="1784"/>
      <c r="E2697" s="1785"/>
      <c r="F2697" s="1786" t="s">
        <v>187</v>
      </c>
      <c r="G2697" s="1787"/>
      <c r="H2697" s="1788" t="s">
        <v>64</v>
      </c>
      <c r="I2697" s="1650"/>
      <c r="J2697" s="1651"/>
      <c r="K2697" s="1651"/>
      <c r="L2697" s="1651"/>
      <c r="M2697" s="1651"/>
      <c r="N2697" s="1652"/>
    </row>
    <row r="2698" spans="8:8" ht="39.75" customHeight="1">
      <c r="A2698" s="1443"/>
      <c r="B2698" s="1483" t="s">
        <v>70</v>
      </c>
      <c r="C2698" s="1783"/>
      <c r="D2698" s="1784"/>
      <c r="E2698" s="1785"/>
      <c r="F2698" s="1786" t="s">
        <v>184</v>
      </c>
      <c r="G2698" s="1787"/>
      <c r="H2698" s="1788" t="s">
        <v>66</v>
      </c>
      <c r="I2698" s="1653" t="s">
        <v>81</v>
      </c>
      <c r="J2698" s="1654"/>
      <c r="K2698" s="1654"/>
      <c r="L2698" s="1654"/>
      <c r="M2698" s="1654"/>
      <c r="N2698" s="1655"/>
    </row>
    <row r="2699" spans="8:8" ht="39.75" customHeight="1">
      <c r="A2699" s="1443"/>
      <c r="B2699" s="1656" t="s">
        <v>70</v>
      </c>
      <c r="C2699" s="1789"/>
      <c r="D2699" s="1790"/>
      <c r="E2699" s="1791"/>
      <c r="F2699" s="1792" t="s">
        <v>185</v>
      </c>
      <c r="G2699" s="1793"/>
      <c r="H2699" s="1794" t="s">
        <v>65</v>
      </c>
      <c r="I2699" s="1663"/>
      <c r="J2699" s="1664"/>
      <c r="K2699" s="1664"/>
      <c r="L2699" s="1664"/>
      <c r="M2699" s="1664"/>
      <c r="N2699" s="1665"/>
    </row>
    <row r="2700" spans="8:8" s="927" ht="123.75" customFormat="1" customHeight="1">
      <c r="A2700" s="1439"/>
      <c r="B2700" s="1795"/>
      <c r="C2700" s="1796"/>
      <c r="D2700" s="1796"/>
      <c r="E2700" s="1796"/>
      <c r="F2700" s="1796"/>
      <c r="G2700" s="1796"/>
      <c r="H2700" s="1796"/>
      <c r="I2700" s="1796"/>
      <c r="J2700" s="1796"/>
      <c r="K2700" s="1796"/>
      <c r="L2700" s="1796"/>
      <c r="M2700" s="1796"/>
      <c r="N2700" s="1796"/>
    </row>
    <row r="2701" spans="8:8" ht="24.75" customHeight="1">
      <c r="A2701" s="1441">
        <f>A2665+1</f>
        <v>76.0</v>
      </c>
      <c r="B2701" s="1442" t="s">
        <v>51</v>
      </c>
      <c r="C2701" s="1442"/>
      <c r="D2701" s="1442"/>
      <c r="E2701" s="1442"/>
      <c r="F2701" s="1442"/>
      <c r="G2701" s="1442"/>
      <c r="H2701" s="1442"/>
      <c r="I2701" s="1442"/>
      <c r="J2701" s="1442"/>
      <c r="K2701" s="1442"/>
      <c r="L2701" s="1442"/>
      <c r="M2701" s="1442"/>
      <c r="N2701" s="1442"/>
    </row>
    <row r="2702" spans="8:8" ht="62.25" customHeight="1">
      <c r="A2702" s="1443"/>
      <c r="B2702" s="1444"/>
      <c r="C2702" s="1445"/>
      <c r="D2702" s="1671" t="str">
        <f>Master!$E$8</f>
        <v>Govt. Sr. Secondary School </v>
      </c>
      <c r="E2702" s="1672"/>
      <c r="F2702" s="1672"/>
      <c r="G2702" s="1672"/>
      <c r="H2702" s="1672"/>
      <c r="I2702" s="1672"/>
      <c r="J2702" s="1672"/>
      <c r="K2702" s="1672"/>
      <c r="L2702" s="1672"/>
      <c r="M2702" s="1672"/>
      <c r="N2702" s="1673"/>
    </row>
    <row r="2703" spans="8:8" ht="33.0" customHeight="1">
      <c r="A2703" s="1443"/>
      <c r="B2703" s="1449"/>
      <c r="C2703" s="1450"/>
      <c r="D2703" s="1451" t="str">
        <f>Master!$E$11</f>
        <v>P.S.-Bapini (Jodhpur)</v>
      </c>
      <c r="E2703" s="1452"/>
      <c r="F2703" s="1452"/>
      <c r="G2703" s="1452"/>
      <c r="H2703" s="1452"/>
      <c r="I2703" s="1452"/>
      <c r="J2703" s="1452"/>
      <c r="K2703" s="1452"/>
      <c r="L2703" s="1452"/>
      <c r="M2703" s="1452"/>
      <c r="N2703" s="1453"/>
    </row>
    <row r="2704" spans="8:8" ht="30.0" customHeight="1">
      <c r="A2704" s="1443"/>
      <c r="B2704" s="1454"/>
      <c r="C2704" s="1455" t="s">
        <v>151</v>
      </c>
      <c r="D2704" s="1456"/>
      <c r="E2704" s="1456"/>
      <c r="F2704" s="1456"/>
      <c r="G2704" s="1457"/>
      <c r="H2704" s="1458" t="s">
        <v>128</v>
      </c>
      <c r="I2704" s="1458"/>
      <c r="J2704" s="1674">
        <f>VLOOKUP(A2701,'Result Entry'!$B$6:$K$108,6,0)</f>
        <v>0.0</v>
      </c>
      <c r="K2704" s="1460" t="s">
        <v>69</v>
      </c>
      <c r="L2704" s="1461"/>
      <c r="M2704" s="1462">
        <f>Master!$E$14</f>
        <v>8.151106901E9</v>
      </c>
      <c r="N2704" s="1463"/>
    </row>
    <row r="2705" spans="8:8" ht="30.0" customHeight="1">
      <c r="A2705" s="1443"/>
      <c r="B2705" s="1464"/>
      <c r="C2705" s="1465"/>
      <c r="D2705" s="1466"/>
      <c r="E2705" s="1466"/>
      <c r="F2705" s="1466"/>
      <c r="G2705" s="1467"/>
      <c r="H2705" s="1468"/>
      <c r="I2705" s="1468"/>
      <c r="J2705" s="1675"/>
      <c r="K2705" s="1470" t="s">
        <v>67</v>
      </c>
      <c r="L2705" s="1471"/>
      <c r="M2705" s="1472"/>
      <c r="N2705" s="1473"/>
      <c r="O2705" s="23" t="s">
        <v>157</v>
      </c>
    </row>
    <row r="2706" spans="8:8" ht="30.0" customHeight="1">
      <c r="A2706" s="1443"/>
      <c r="B2706" s="1464"/>
      <c r="C2706" s="1474"/>
      <c r="D2706" s="1475"/>
      <c r="E2706" s="1475"/>
      <c r="F2706" s="1475"/>
      <c r="G2706" s="1476"/>
      <c r="H2706" s="1477"/>
      <c r="I2706" s="1477"/>
      <c r="J2706" s="1676"/>
      <c r="K2706" s="1479" t="s">
        <v>52</v>
      </c>
      <c r="L2706" s="1480"/>
      <c r="M2706" s="1481" t="str">
        <f>Master!$E$6</f>
        <v>2022-23</v>
      </c>
      <c r="N2706" s="1482"/>
    </row>
    <row r="2707" spans="8:8" ht="39.75" customHeight="1">
      <c r="A2707" s="1443"/>
      <c r="B2707" s="1483" t="s">
        <v>70</v>
      </c>
      <c r="C2707" s="1677" t="s">
        <v>21</v>
      </c>
      <c r="D2707" s="1678"/>
      <c r="E2707" s="1678"/>
      <c r="F2707" s="1679"/>
      <c r="G2707" s="1680" t="s">
        <v>150</v>
      </c>
      <c r="H2707" s="1681">
        <f>VLOOKUP($A2701,'Result Entry'!$B$9:$FW$108,4,0)</f>
        <v>0.0</v>
      </c>
      <c r="I2707" s="1681"/>
      <c r="J2707" s="1681"/>
      <c r="K2707" s="1681"/>
      <c r="L2707" s="1681"/>
      <c r="M2707" s="1681"/>
      <c r="N2707" s="1682"/>
    </row>
    <row r="2708" spans="8:8" ht="39.75" customHeight="1">
      <c r="A2708" s="1443"/>
      <c r="B2708" s="1483" t="s">
        <v>70</v>
      </c>
      <c r="C2708" s="1683" t="s">
        <v>23</v>
      </c>
      <c r="D2708" s="1684"/>
      <c r="E2708" s="1684"/>
      <c r="F2708" s="1685"/>
      <c r="G2708" s="1686" t="s">
        <v>150</v>
      </c>
      <c r="H2708" s="1687">
        <f>VLOOKUP($A2701,'Result Entry'!$B$9:$FW$108,7,0)</f>
        <v>0.0</v>
      </c>
      <c r="I2708" s="1687"/>
      <c r="J2708" s="1687"/>
      <c r="K2708" s="1687"/>
      <c r="L2708" s="1687"/>
      <c r="M2708" s="1687"/>
      <c r="N2708" s="1688"/>
    </row>
    <row r="2709" spans="8:8" ht="39.75" customHeight="1">
      <c r="A2709" s="1443"/>
      <c r="B2709" s="1483" t="s">
        <v>70</v>
      </c>
      <c r="C2709" s="1683" t="s">
        <v>24</v>
      </c>
      <c r="D2709" s="1684"/>
      <c r="E2709" s="1684"/>
      <c r="F2709" s="1685"/>
      <c r="G2709" s="1686" t="s">
        <v>150</v>
      </c>
      <c r="H2709" s="1687">
        <f>VLOOKUP($A2701,'Result Entry'!$B$9:$FW$108,8,0)</f>
        <v>0.0</v>
      </c>
      <c r="I2709" s="1687"/>
      <c r="J2709" s="1687"/>
      <c r="K2709" s="1687"/>
      <c r="L2709" s="1687"/>
      <c r="M2709" s="1687"/>
      <c r="N2709" s="1688"/>
    </row>
    <row r="2710" spans="8:8" ht="39.75" customHeight="1">
      <c r="A2710" s="1443"/>
      <c r="B2710" s="1483" t="s">
        <v>70</v>
      </c>
      <c r="C2710" s="1683" t="s">
        <v>53</v>
      </c>
      <c r="D2710" s="1684"/>
      <c r="E2710" s="1684"/>
      <c r="F2710" s="1685"/>
      <c r="G2710" s="1686" t="s">
        <v>150</v>
      </c>
      <c r="H2710" s="1687">
        <f>VLOOKUP($A2701,'Result Entry'!$B$9:$FW$108,9,0)</f>
        <v>0.0</v>
      </c>
      <c r="I2710" s="1687"/>
      <c r="J2710" s="1687"/>
      <c r="K2710" s="1687"/>
      <c r="L2710" s="1687"/>
      <c r="M2710" s="1687"/>
      <c r="N2710" s="1688"/>
    </row>
    <row r="2711" spans="8:8" ht="39.75" customHeight="1">
      <c r="A2711" s="1443"/>
      <c r="B2711" s="1483" t="s">
        <v>70</v>
      </c>
      <c r="C2711" s="1683" t="s">
        <v>54</v>
      </c>
      <c r="D2711" s="1684"/>
      <c r="E2711" s="1684"/>
      <c r="F2711" s="1685"/>
      <c r="G2711" s="1686" t="s">
        <v>150</v>
      </c>
      <c r="H2711" s="1689" t="str">
        <f>CONCATENATE('Result Entry'!$G$4,'Result Entry'!$J$4)</f>
        <v>11(A)</v>
      </c>
      <c r="I2711" s="1687"/>
      <c r="J2711" s="1687"/>
      <c r="K2711" s="1687"/>
      <c r="L2711" s="1687"/>
      <c r="M2711" s="1687"/>
      <c r="N2711" s="1688"/>
    </row>
    <row r="2712" spans="8:8" ht="39.75" customHeight="1">
      <c r="A2712" s="1443"/>
      <c r="B2712" s="1483" t="s">
        <v>70</v>
      </c>
      <c r="C2712" s="1690" t="s">
        <v>26</v>
      </c>
      <c r="D2712" s="1691"/>
      <c r="E2712" s="1691"/>
      <c r="F2712" s="1692"/>
      <c r="G2712" s="1693" t="s">
        <v>150</v>
      </c>
      <c r="H2712" s="1694">
        <f>VLOOKUP($A2701,'Result Entry'!$B$9:$FW$108,10,0)</f>
        <v>0.0</v>
      </c>
      <c r="I2712" s="1694"/>
      <c r="J2712" s="1694"/>
      <c r="K2712" s="1694"/>
      <c r="L2712" s="1694"/>
      <c r="M2712" s="1694"/>
      <c r="N2712" s="1695"/>
    </row>
    <row r="2713" spans="8:8" ht="30.0" customHeight="1">
      <c r="A2713" s="1443"/>
      <c r="B2713" s="1503" t="s">
        <v>70</v>
      </c>
      <c r="C2713" s="1696" t="s">
        <v>168</v>
      </c>
      <c r="D2713" s="1697"/>
      <c r="E2713" s="1698" t="s">
        <v>73</v>
      </c>
      <c r="F2713" s="1699" t="s">
        <v>74</v>
      </c>
      <c r="G2713" s="1700" t="s">
        <v>169</v>
      </c>
      <c r="H2713" s="1701" t="s">
        <v>56</v>
      </c>
      <c r="I2713" s="1702"/>
      <c r="J2713" s="1703" t="s">
        <v>85</v>
      </c>
      <c r="K2713" s="1704"/>
      <c r="L2713" s="1705" t="s">
        <v>170</v>
      </c>
      <c r="M2713" s="1706" t="s">
        <v>77</v>
      </c>
      <c r="N2713" s="1707" t="s">
        <v>99</v>
      </c>
    </row>
    <row r="2714" spans="8:8" ht="30.0" customHeight="1">
      <c r="A2714" s="1443"/>
      <c r="B2714" s="1503"/>
      <c r="C2714" s="1708"/>
      <c r="D2714" s="1709"/>
      <c r="E2714" s="1710"/>
      <c r="F2714" s="1711"/>
      <c r="G2714" s="1712"/>
      <c r="H2714" s="1713"/>
      <c r="I2714" s="1714"/>
      <c r="J2714" s="1715"/>
      <c r="K2714" s="1716"/>
      <c r="L2714" s="1717"/>
      <c r="M2714" s="1718"/>
      <c r="N2714" s="1719"/>
    </row>
    <row r="2715" spans="8:8" ht="39.75" customHeight="1">
      <c r="A2715" s="1443"/>
      <c r="B2715" s="1503" t="s">
        <v>70</v>
      </c>
      <c r="C2715" s="1528" t="s">
        <v>57</v>
      </c>
      <c r="D2715" s="1529"/>
      <c r="E2715" s="1720">
        <f>'Result Entry'!$L$7</f>
        <v>10.0</v>
      </c>
      <c r="F2715" s="1721">
        <f>'Result Entry'!$M$7</f>
        <v>10.0</v>
      </c>
      <c r="G2715" s="1722">
        <f t="shared" si="225" ref="G2715:G2720">SUM(E2715:F2715)</f>
        <v>20.0</v>
      </c>
      <c r="H2715" s="1723">
        <f>'Result Entry'!$AU$7</f>
        <v>70.0</v>
      </c>
      <c r="I2715" s="1724"/>
      <c r="J2715" s="1725">
        <f>'Result Entry'!$AY$7</f>
        <v>100.0</v>
      </c>
      <c r="K2715" s="1724"/>
      <c r="L2715" s="1722">
        <f t="shared" si="226" ref="L2715:L2720">SUM(H2715,J2715)</f>
        <v>170.0</v>
      </c>
      <c r="M2715" s="1726">
        <f t="shared" si="227" ref="M2715:M2720">SUM(G2715,L2715)</f>
        <v>190.0</v>
      </c>
      <c r="N2715" s="1727"/>
    </row>
    <row r="2716" spans="8:8" s="1538" ht="54.0" customFormat="1" customHeight="1">
      <c r="A2716" s="1443"/>
      <c r="B2716" s="1539" t="s">
        <v>70</v>
      </c>
      <c r="C2716" s="1540" t="str">
        <f>'Result Entry'!$L$3</f>
        <v>HINDI Comp.</v>
      </c>
      <c r="D2716" s="1541"/>
      <c r="E2716" s="1728">
        <f>IF($J2704="TC",0,IF($J2704="Nso",0,VLOOKUP($A2701,'Result Entry'!$B$9:$FW$108,11,0)))</f>
        <v>0.0</v>
      </c>
      <c r="F2716" s="1729">
        <f>IF($J2704="TC",0,IF($J2704="Nso",0,VLOOKUP($A2701,'Result Entry'!$B$9:$FW$108,12,0)))</f>
        <v>0.0</v>
      </c>
      <c r="G2716" s="1730">
        <f t="shared" si="225"/>
        <v>0.0</v>
      </c>
      <c r="H2716" s="1677">
        <f>IF($J2704="TC",0,IF($J2704="Nso",0,VLOOKUP($A2701,'Result Entry'!$B$9:$FW$108,16,0)))</f>
        <v>0.0</v>
      </c>
      <c r="I2716" s="1731"/>
      <c r="J2716" s="1732">
        <f>IF($J2704="TC",0,IF($J2704="Nso",0,VLOOKUP($A2701,'Result Entry'!$B$9:$FW$108,19,0)))</f>
        <v>0.0</v>
      </c>
      <c r="K2716" s="1731"/>
      <c r="L2716" s="1733">
        <f t="shared" si="226"/>
        <v>0.0</v>
      </c>
      <c r="M2716" s="1734">
        <f t="shared" si="227"/>
        <v>0.0</v>
      </c>
      <c r="N2716" s="1735" t="str">
        <f>IF($J2704="TC",0,IF($J2704="Nso",0,VLOOKUP($A2701,'Result Entry'!$B$9:$FW$108,24,0)))</f>
        <v/>
      </c>
    </row>
    <row r="2717" spans="8:8" s="1538" ht="54.0" customFormat="1" customHeight="1">
      <c r="A2717" s="1443"/>
      <c r="B2717" s="1539" t="s">
        <v>70</v>
      </c>
      <c r="C2717" s="1551" t="str">
        <f>'Result Entry'!$Z$3</f>
        <v>ENGLISH Comp.</v>
      </c>
      <c r="D2717" s="1552"/>
      <c r="E2717" s="1728">
        <f>IF($J2704="TC",0,IF($J2704="Nso",0,VLOOKUP($A2701,'Result Entry'!$B$9:$FW$108,25,0)))</f>
        <v>0.0</v>
      </c>
      <c r="F2717" s="1729">
        <f>IF($J2704="TC",0,IF($J2704="Nso",0,VLOOKUP($A2701,'Result Entry'!$B$9:$FW$108,26,0)))</f>
        <v>0.0</v>
      </c>
      <c r="G2717" s="1736">
        <f t="shared" si="225"/>
        <v>0.0</v>
      </c>
      <c r="H2717" s="1683">
        <f>IF($J2704="TC",0,IF($J2704="Nso",0,VLOOKUP($A2701,'Result Entry'!$B$9:$FW$108,30,0)))</f>
        <v>0.0</v>
      </c>
      <c r="I2717" s="1737"/>
      <c r="J2717" s="1738">
        <f>IF($J2704="TC",0,IF($J2704="Nso",0,VLOOKUP($A2701,'Result Entry'!$B$9:$FW$108,33,0)))</f>
        <v>0.0</v>
      </c>
      <c r="K2717" s="1737"/>
      <c r="L2717" s="1733">
        <f t="shared" si="226"/>
        <v>0.0</v>
      </c>
      <c r="M2717" s="1734">
        <f t="shared" si="227"/>
        <v>0.0</v>
      </c>
      <c r="N2717" s="1735" t="str">
        <f>IF($J2704="TC",0,IF($J2704="Nso",0,VLOOKUP($A2701,'Result Entry'!$B$9:$FW$108,38,0)))</f>
        <v/>
      </c>
    </row>
    <row r="2718" spans="8:8" s="1538" ht="54.0" customFormat="1" customHeight="1">
      <c r="A2718" s="1443"/>
      <c r="B2718" s="1539" t="s">
        <v>70</v>
      </c>
      <c r="C2718" s="1551" t="str">
        <f>'Result Entry'!$AO$3</f>
        <v>PHYSICS</v>
      </c>
      <c r="D2718" s="1552"/>
      <c r="E2718" s="1728">
        <f>IF($J2704="TC",0,IF($J2704="Nso",0,VLOOKUP($A2701,'Result Entry'!$B$9:$FW$108,39,0)))</f>
        <v>0.0</v>
      </c>
      <c r="F2718" s="1729">
        <f>IF($J2704="TC",0,IF($J2704="Nso",0,VLOOKUP($A2701,'Result Entry'!$B$9:$FW$108,40,0)))</f>
        <v>0.0</v>
      </c>
      <c r="G2718" s="1736">
        <f t="shared" si="225"/>
        <v>0.0</v>
      </c>
      <c r="H2718" s="1683">
        <f>IF($J2704="TC",0,IF($J2704="Nso",0,VLOOKUP($A2701,'Result Entry'!$B$9:$FW$108,45,0)))</f>
        <v>0.0</v>
      </c>
      <c r="I2718" s="1737"/>
      <c r="J2718" s="1738">
        <f>IF($J2704="TC",0,IF($J2704="Nso",0,VLOOKUP($A2701,'Result Entry'!$B$9:$FW$108,49,0)))</f>
        <v>0.0</v>
      </c>
      <c r="K2718" s="1737"/>
      <c r="L2718" s="1733">
        <f t="shared" si="226"/>
        <v>0.0</v>
      </c>
      <c r="M2718" s="1734">
        <f t="shared" si="227"/>
        <v>0.0</v>
      </c>
      <c r="N2718" s="1735" t="str">
        <f>IF($J2704="TC",0,IF($J2704="Nso",0,VLOOKUP($A2701,'Result Entry'!$B$9:$FW$108,54,0)))</f>
        <v/>
      </c>
    </row>
    <row r="2719" spans="8:8" s="1538" ht="54.0" customFormat="1" customHeight="1">
      <c r="A2719" s="1443"/>
      <c r="B2719" s="1539" t="s">
        <v>70</v>
      </c>
      <c r="C2719" s="1551" t="str">
        <f>'Result Entry'!$BF$3</f>
        <v>CHEMISTRY</v>
      </c>
      <c r="D2719" s="1552"/>
      <c r="E2719" s="1728" t="str">
        <f>IF($J2704="TC",0,IF($J2704="Nso",0,VLOOKUP($A2701,'Result Entry'!$B$9:$FW$108,55,0)))</f>
        <v/>
      </c>
      <c r="F2719" s="1729">
        <f>IF($J2704="TC",0,IF($J2704="Nso",0,VLOOKUP($A2701,'Result Entry'!$B$9:$FW$108,56,0)))</f>
        <v>0.0</v>
      </c>
      <c r="G2719" s="1736">
        <f t="shared" si="225"/>
        <v>0.0</v>
      </c>
      <c r="H2719" s="1683">
        <f>IF($J2704="TC",0,IF($J2704="Nso",0,VLOOKUP($A2701,'Result Entry'!$B$9:$FW$108,61,0)))</f>
        <v>0.0</v>
      </c>
      <c r="I2719" s="1737"/>
      <c r="J2719" s="1738">
        <f>IF($J2704="TC",0,IF($J2704="Nso",0,VLOOKUP($A2701,'Result Entry'!$B$9:$FW$108,65,0)))</f>
        <v>0.0</v>
      </c>
      <c r="K2719" s="1737"/>
      <c r="L2719" s="1733">
        <f t="shared" si="226"/>
        <v>0.0</v>
      </c>
      <c r="M2719" s="1734">
        <f t="shared" si="227"/>
        <v>0.0</v>
      </c>
      <c r="N2719" s="1735" t="str">
        <f>IF($J2704="TC",0,IF($J2704="Nso",0,VLOOKUP($A2701,'Result Entry'!$B$9:$FW$108,70,0)))</f>
        <v/>
      </c>
    </row>
    <row r="2720" spans="8:8" s="1538" ht="54.0" customFormat="1" customHeight="1">
      <c r="A2720" s="1443"/>
      <c r="B2720" s="1539" t="s">
        <v>70</v>
      </c>
      <c r="C2720" s="1551" t="str">
        <f>'Result Entry'!$BW$3</f>
        <v>BIOLOGY</v>
      </c>
      <c r="D2720" s="1552"/>
      <c r="E2720" s="1739" t="str">
        <f>IF($J2704="TC",0,IF($J2704="Nso",0,VLOOKUP($A2701,'Result Entry'!$B$9:$FW$108,71,0)))</f>
        <v/>
      </c>
      <c r="F2720" s="1740" t="str">
        <f>IF($J2704="TC",0,IF($J2704="Nso",0,VLOOKUP($A2701,'Result Entry'!$B$9:$FW$108,72,0)))</f>
        <v/>
      </c>
      <c r="G2720" s="1741">
        <f t="shared" si="225"/>
        <v>0.0</v>
      </c>
      <c r="H2720" s="1742">
        <f>IF($J2704="TC",0,IF($J2704="Nso",0,VLOOKUP($A2701,'Result Entry'!$B$9:$FW$108,77,0)))</f>
        <v>0.0</v>
      </c>
      <c r="I2720" s="1743"/>
      <c r="J2720" s="1744">
        <f>IF($J2704="TC",0,IF($J2704="Nso",0,VLOOKUP($A2701,'Result Entry'!$B$9:$FW$108,81,0)))</f>
        <v>0.0</v>
      </c>
      <c r="K2720" s="1743"/>
      <c r="L2720" s="1745">
        <f t="shared" si="226"/>
        <v>0.0</v>
      </c>
      <c r="M2720" s="1746">
        <f t="shared" si="227"/>
        <v>0.0</v>
      </c>
      <c r="N2720" s="1735">
        <f>IF($J2704="TC",0,IF($J2704="Nso",0,VLOOKUP($A2701,'Result Entry'!$B$9:$FW$108,86,0)))</f>
        <v>0.0</v>
      </c>
    </row>
    <row r="2721" spans="8:8" ht="39.75" customHeight="1">
      <c r="A2721" s="1443"/>
      <c r="B2721" s="1503" t="s">
        <v>70</v>
      </c>
      <c r="C2721" s="1565" t="s">
        <v>78</v>
      </c>
      <c r="D2721" s="1566"/>
      <c r="E2721" s="1567"/>
      <c r="F2721" s="1747" t="s">
        <v>79</v>
      </c>
      <c r="G2721" s="1748"/>
      <c r="H2721" s="1747" t="s">
        <v>80</v>
      </c>
      <c r="I2721" s="1749"/>
      <c r="J2721" s="1750" t="s">
        <v>42</v>
      </c>
      <c r="K2721" s="1797" t="s">
        <v>92</v>
      </c>
      <c r="L2721" s="1752" t="s">
        <v>40</v>
      </c>
      <c r="M2721" s="1753"/>
      <c r="N2721" s="1754" t="s">
        <v>44</v>
      </c>
    </row>
    <row r="2722" spans="8:8" ht="39.75" customHeight="1">
      <c r="A2722" s="1443"/>
      <c r="B2722" s="1503" t="s">
        <v>70</v>
      </c>
      <c r="C2722" s="1577"/>
      <c r="D2722" s="1578"/>
      <c r="E2722" s="1579"/>
      <c r="F2722" s="1755">
        <f>IF($J2704="TC",0,IF($J2704="Nso",0,VLOOKUP($A2701,'Result Entry'!$B$9:$FW$108,146,0)))</f>
        <v>0.0</v>
      </c>
      <c r="G2722" s="1756"/>
      <c r="H2722" s="1757">
        <f>IF($J2704="TC",0,IF($J2704="Nso",0,VLOOKUP($A2701,'Result Entry'!$B$9:$FW$108,147,0)))</f>
        <v>0.0</v>
      </c>
      <c r="I2722" s="1758"/>
      <c r="J2722" s="1584">
        <f>IF($J2704="TC",0,IF($J2704="Nso",0,VLOOKUP($A2701,'Result Entry'!$B$9:$FW$108,148,0)))</f>
        <v>0.0</v>
      </c>
      <c r="K2722" s="1759" t="str">
        <f>IF($J2704="TC",0,IF($J2704="Nso",0,VLOOKUP($A2701,'Result Entry'!$B$9:$FW$108,149,0)))</f>
        <v/>
      </c>
      <c r="L2722" s="1586">
        <f>IF($J2704="TC",0,IF($J2704="Nso",0,VLOOKUP($A2701,'Result Entry'!$B$9:$FW$108,150,0)))</f>
        <v>0.0</v>
      </c>
      <c r="M2722" s="1587"/>
      <c r="N2722" s="1588">
        <f>IF($J2704="TC",0,IF($J2704="Nso",0,VLOOKUP($A2701,'Result Entry'!$B$9:$FW$108,152,0)))</f>
        <v>0.0</v>
      </c>
    </row>
    <row r="2723" spans="8:8" ht="39.75" customHeight="1">
      <c r="A2723" s="1443"/>
      <c r="B2723" s="1503" t="s">
        <v>70</v>
      </c>
      <c r="C2723" s="1589" t="s">
        <v>59</v>
      </c>
      <c r="D2723" s="1590"/>
      <c r="E2723" s="1590"/>
      <c r="F2723" s="1590"/>
      <c r="G2723" s="1590"/>
      <c r="H2723" s="1591"/>
      <c r="I2723" s="1592" t="s">
        <v>60</v>
      </c>
      <c r="J2723" s="1593"/>
      <c r="K2723" s="1760">
        <f>VLOOKUP($A2701,'Result Entry'!$B$9:$FW$108,143,0)</f>
        <v>0.0</v>
      </c>
      <c r="L2723" s="1761"/>
      <c r="M2723" s="1596" t="s">
        <v>38</v>
      </c>
      <c r="N2723" s="1597"/>
    </row>
    <row r="2724" spans="8:8" ht="39.75" customHeight="1">
      <c r="A2724" s="1443"/>
      <c r="B2724" s="1503" t="s">
        <v>70</v>
      </c>
      <c r="C2724" s="1598" t="s">
        <v>55</v>
      </c>
      <c r="D2724" s="1599"/>
      <c r="E2724" s="1599"/>
      <c r="F2724" s="1600" t="s">
        <v>158</v>
      </c>
      <c r="G2724" s="1601"/>
      <c r="H2724" s="1602" t="s">
        <v>48</v>
      </c>
      <c r="I2724" s="1603" t="s">
        <v>61</v>
      </c>
      <c r="J2724" s="1604"/>
      <c r="K2724" s="1762">
        <f>VLOOKUP($A2701,'Result Entry'!$B$9:$FW$108,144,0)</f>
        <v>0.0</v>
      </c>
      <c r="L2724" s="1763"/>
      <c r="M2724" s="1607">
        <f>VLOOKUP($A2701,'Result Entry'!$B$9:$FW$108,145,0)</f>
        <v>0.0</v>
      </c>
      <c r="N2724" s="1608"/>
    </row>
    <row r="2725" spans="8:8" ht="39.75" customHeight="1">
      <c r="A2725" s="1443"/>
      <c r="B2725" s="1503" t="s">
        <v>70</v>
      </c>
      <c r="C2725" s="1598"/>
      <c r="D2725" s="1599"/>
      <c r="E2725" s="1599"/>
      <c r="F2725" s="1609"/>
      <c r="G2725" s="1610"/>
      <c r="H2725" s="1611" t="s">
        <v>100</v>
      </c>
      <c r="I2725" s="1612" t="s">
        <v>62</v>
      </c>
      <c r="J2725" s="1613"/>
      <c r="K2725" s="1764">
        <f>IF($J2704="TC","Transferred",IF($J2704="Nso","NameSeparated",VLOOKUP($A2701,'Result Entry'!$B$9:$FW$108,153,0)))</f>
        <v>0.0</v>
      </c>
      <c r="L2725" s="1764"/>
      <c r="M2725" s="1764"/>
      <c r="N2725" s="1765"/>
    </row>
    <row r="2726" spans="8:8" ht="39.75" customHeight="1">
      <c r="A2726" s="1443"/>
      <c r="B2726" s="1503" t="s">
        <v>70</v>
      </c>
      <c r="C2726" s="1766" t="str">
        <f>'Result Entry'!$DU$3</f>
        <v>Foundation Of Information Tech.</v>
      </c>
      <c r="D2726" s="1767"/>
      <c r="E2726" s="1768"/>
      <c r="F2726" s="1769" t="str">
        <f>IF($J2704="TC",0,IF($J2704="Nso",0,VLOOKUP($A2701,'Result Entry'!$B$9:$GS$108,170,0)))</f>
        <v/>
      </c>
      <c r="G2726" s="1769"/>
      <c r="H2726" s="1770">
        <f>IF($J2704="TC",0,IF($J2704="Nso",0,VLOOKUP($A2701,'Result Entry'!$B$9:$GS$108,112,0)))</f>
        <v>0.0</v>
      </c>
      <c r="I2726" s="1621" t="s">
        <v>72</v>
      </c>
      <c r="J2726" s="1622"/>
      <c r="K2726" s="1771">
        <f>'Result Entry'!$T$2</f>
        <v>45041.0</v>
      </c>
      <c r="L2726" s="1772"/>
      <c r="M2726" s="1772"/>
      <c r="N2726" s="1773"/>
    </row>
    <row r="2727" spans="8:8" ht="39.75" customHeight="1">
      <c r="A2727" s="1443"/>
      <c r="B2727" s="1503" t="s">
        <v>70</v>
      </c>
      <c r="C2727" s="1774" t="str">
        <f>'Result Entry'!$EI$3</f>
        <v>G.I.A.I.-II</v>
      </c>
      <c r="D2727" s="1775"/>
      <c r="E2727" s="1776"/>
      <c r="F2727" s="1769" t="str">
        <f>IF($J2704="TC",0,IF($J2704="Nso",0,VLOOKUP($A2701,'Result Entry'!$B$9:$GS$108,174,0)))</f>
        <v/>
      </c>
      <c r="G2727" s="1769"/>
      <c r="H2727" s="1770">
        <f>IF($J2704="TC",0,IF($J2704="Nso",0,VLOOKUP($A2701,'Result Entry'!$B$9:$GS$108,124,0)))</f>
        <v>0.0</v>
      </c>
      <c r="I2727" s="1626"/>
      <c r="J2727" s="1627"/>
      <c r="K2727" s="1627"/>
      <c r="L2727" s="1627"/>
      <c r="M2727" s="1627"/>
      <c r="N2727" s="1628"/>
    </row>
    <row r="2728" spans="8:8" ht="39.75" customHeight="1">
      <c r="A2728" s="1443"/>
      <c r="B2728" s="1503" t="s">
        <v>70</v>
      </c>
      <c r="C2728" s="1774" t="str">
        <f>'Result Entry'!$EU$3</f>
        <v>SOC.SER.PLAN</v>
      </c>
      <c r="D2728" s="1775"/>
      <c r="E2728" s="1776"/>
      <c r="F2728" s="1769">
        <f>IF($J2704="TC",0,IF($J2704="Nso",0,VLOOKUP($A2701,'Result Entry'!$B$9:$HS$108,178,0)))</f>
        <v>0.0</v>
      </c>
      <c r="G2728" s="1769"/>
      <c r="H2728" s="1770">
        <f>IF($J2704="TC",0,IF($J2704="Nso",0,VLOOKUP($A2701,'Result Entry'!$B$9:$GS$108,136,0)))</f>
        <v>0.0</v>
      </c>
      <c r="I2728" s="1629" t="s">
        <v>175</v>
      </c>
      <c r="J2728" s="1630"/>
      <c r="K2728" s="1798"/>
      <c r="L2728" s="1799"/>
      <c r="M2728" s="1799"/>
      <c r="N2728" s="1800"/>
    </row>
    <row r="2729" spans="8:8" ht="39.75" customHeight="1">
      <c r="A2729" s="1443"/>
      <c r="B2729" s="1503" t="s">
        <v>70</v>
      </c>
      <c r="C2729" s="1774" t="str">
        <f>'Result Entry'!$FG$3</f>
        <v>Jeewan Kaushal</v>
      </c>
      <c r="D2729" s="1775"/>
      <c r="E2729" s="1776"/>
      <c r="F2729" s="1769" t="str">
        <f>IF($J2704="TC",0,IF($J2704="Nso",0,VLOOKUP($A2701,'Result Entry'!$B$9:$HS$108,182,0)))</f>
        <v/>
      </c>
      <c r="G2729" s="1769"/>
      <c r="H2729" s="1770">
        <f>IF($J2704="TC",0,IF($J2704="Nso",0,VLOOKUP($A2701,'Result Entry'!$B$9:$HS$108,136,0)))</f>
        <v>0.0</v>
      </c>
      <c r="I2729" s="1629" t="s">
        <v>149</v>
      </c>
      <c r="J2729" s="1630"/>
      <c r="K2729" s="1630"/>
      <c r="L2729" s="1630"/>
      <c r="M2729" s="1630"/>
      <c r="N2729" s="1634"/>
    </row>
    <row r="2730" spans="8:8" ht="39.75" customHeight="1">
      <c r="A2730" s="1443"/>
      <c r="B2730" s="1483" t="s">
        <v>70</v>
      </c>
      <c r="C2730" s="1777" t="s">
        <v>181</v>
      </c>
      <c r="D2730" s="1778"/>
      <c r="E2730" s="1779"/>
      <c r="F2730" s="1780" t="s">
        <v>182</v>
      </c>
      <c r="G2730" s="1781"/>
      <c r="H2730" s="1782" t="s">
        <v>31</v>
      </c>
      <c r="I2730" s="1629" t="s">
        <v>176</v>
      </c>
      <c r="J2730" s="1630"/>
      <c r="K2730" s="1630"/>
      <c r="L2730" s="1630"/>
      <c r="M2730" s="1630"/>
      <c r="N2730" s="1634"/>
    </row>
    <row r="2731" spans="8:8" ht="39.75" customHeight="1">
      <c r="A2731" s="1443"/>
      <c r="B2731" s="1483" t="s">
        <v>70</v>
      </c>
      <c r="C2731" s="1783"/>
      <c r="D2731" s="1784"/>
      <c r="E2731" s="1785"/>
      <c r="F2731" s="1786" t="s">
        <v>183</v>
      </c>
      <c r="G2731" s="1787"/>
      <c r="H2731" s="1788" t="s">
        <v>180</v>
      </c>
      <c r="I2731" s="1647" t="s">
        <v>68</v>
      </c>
      <c r="J2731" s="1648"/>
      <c r="K2731" s="1648"/>
      <c r="L2731" s="1648"/>
      <c r="M2731" s="1648"/>
      <c r="N2731" s="1649"/>
    </row>
    <row r="2732" spans="8:8" ht="39.75" customHeight="1">
      <c r="A2732" s="1443"/>
      <c r="B2732" s="1483" t="s">
        <v>70</v>
      </c>
      <c r="C2732" s="1783"/>
      <c r="D2732" s="1784"/>
      <c r="E2732" s="1785"/>
      <c r="F2732" s="1786" t="s">
        <v>186</v>
      </c>
      <c r="G2732" s="1787"/>
      <c r="H2732" s="1788" t="s">
        <v>63</v>
      </c>
      <c r="I2732" s="1650"/>
      <c r="J2732" s="1651"/>
      <c r="K2732" s="1651"/>
      <c r="L2732" s="1651"/>
      <c r="M2732" s="1651"/>
      <c r="N2732" s="1652"/>
    </row>
    <row r="2733" spans="8:8" ht="39.75" customHeight="1">
      <c r="A2733" s="1443"/>
      <c r="B2733" s="1483" t="s">
        <v>70</v>
      </c>
      <c r="C2733" s="1783"/>
      <c r="D2733" s="1784"/>
      <c r="E2733" s="1785"/>
      <c r="F2733" s="1786" t="s">
        <v>187</v>
      </c>
      <c r="G2733" s="1787"/>
      <c r="H2733" s="1788" t="s">
        <v>64</v>
      </c>
      <c r="I2733" s="1650"/>
      <c r="J2733" s="1651"/>
      <c r="K2733" s="1651"/>
      <c r="L2733" s="1651"/>
      <c r="M2733" s="1651"/>
      <c r="N2733" s="1652"/>
    </row>
    <row r="2734" spans="8:8" ht="39.75" customHeight="1">
      <c r="A2734" s="1443"/>
      <c r="B2734" s="1483" t="s">
        <v>70</v>
      </c>
      <c r="C2734" s="1783"/>
      <c r="D2734" s="1784"/>
      <c r="E2734" s="1785"/>
      <c r="F2734" s="1786" t="s">
        <v>184</v>
      </c>
      <c r="G2734" s="1787"/>
      <c r="H2734" s="1788" t="s">
        <v>66</v>
      </c>
      <c r="I2734" s="1653" t="s">
        <v>81</v>
      </c>
      <c r="J2734" s="1654"/>
      <c r="K2734" s="1654"/>
      <c r="L2734" s="1654"/>
      <c r="M2734" s="1654"/>
      <c r="N2734" s="1655"/>
    </row>
    <row r="2735" spans="8:8" ht="39.75" customHeight="1">
      <c r="A2735" s="1443"/>
      <c r="B2735" s="1656" t="s">
        <v>70</v>
      </c>
      <c r="C2735" s="1789"/>
      <c r="D2735" s="1790"/>
      <c r="E2735" s="1791"/>
      <c r="F2735" s="1792" t="s">
        <v>185</v>
      </c>
      <c r="G2735" s="1793"/>
      <c r="H2735" s="1794" t="s">
        <v>65</v>
      </c>
      <c r="I2735" s="1663"/>
      <c r="J2735" s="1664"/>
      <c r="K2735" s="1664"/>
      <c r="L2735" s="1664"/>
      <c r="M2735" s="1664"/>
      <c r="N2735" s="1665"/>
    </row>
    <row r="2736" spans="8:8" s="927" ht="123.75" customFormat="1" customHeight="1">
      <c r="A2736" s="1439"/>
      <c r="B2736" s="1795"/>
      <c r="C2736" s="1796"/>
      <c r="D2736" s="1796"/>
      <c r="E2736" s="1796"/>
      <c r="F2736" s="1796"/>
      <c r="G2736" s="1796"/>
      <c r="H2736" s="1796"/>
      <c r="I2736" s="1796"/>
      <c r="J2736" s="1796"/>
      <c r="K2736" s="1796"/>
      <c r="L2736" s="1796"/>
      <c r="M2736" s="1796"/>
      <c r="N2736" s="1796"/>
    </row>
    <row r="2737" spans="8:8" ht="24.75" customHeight="1">
      <c r="A2737" s="1441">
        <f>A2701+1</f>
        <v>77.0</v>
      </c>
      <c r="B2737" s="1442" t="s">
        <v>51</v>
      </c>
      <c r="C2737" s="1442"/>
      <c r="D2737" s="1442"/>
      <c r="E2737" s="1442"/>
      <c r="F2737" s="1442"/>
      <c r="G2737" s="1442"/>
      <c r="H2737" s="1442"/>
      <c r="I2737" s="1442"/>
      <c r="J2737" s="1442"/>
      <c r="K2737" s="1442"/>
      <c r="L2737" s="1442"/>
      <c r="M2737" s="1442"/>
      <c r="N2737" s="1442"/>
    </row>
    <row r="2738" spans="8:8" ht="62.25" customHeight="1">
      <c r="A2738" s="1443"/>
      <c r="B2738" s="1444"/>
      <c r="C2738" s="1445"/>
      <c r="D2738" s="1671" t="str">
        <f>Master!$E$8</f>
        <v>Govt. Sr. Secondary School </v>
      </c>
      <c r="E2738" s="1672"/>
      <c r="F2738" s="1672"/>
      <c r="G2738" s="1672"/>
      <c r="H2738" s="1672"/>
      <c r="I2738" s="1672"/>
      <c r="J2738" s="1672"/>
      <c r="K2738" s="1672"/>
      <c r="L2738" s="1672"/>
      <c r="M2738" s="1672"/>
      <c r="N2738" s="1673"/>
    </row>
    <row r="2739" spans="8:8" ht="33.0" customHeight="1">
      <c r="A2739" s="1443"/>
      <c r="B2739" s="1449"/>
      <c r="C2739" s="1450"/>
      <c r="D2739" s="1451" t="str">
        <f>Master!$E$11</f>
        <v>P.S.-Bapini (Jodhpur)</v>
      </c>
      <c r="E2739" s="1452"/>
      <c r="F2739" s="1452"/>
      <c r="G2739" s="1452"/>
      <c r="H2739" s="1452"/>
      <c r="I2739" s="1452"/>
      <c r="J2739" s="1452"/>
      <c r="K2739" s="1452"/>
      <c r="L2739" s="1452"/>
      <c r="M2739" s="1452"/>
      <c r="N2739" s="1453"/>
    </row>
    <row r="2740" spans="8:8" ht="30.0" customHeight="1">
      <c r="A2740" s="1443"/>
      <c r="B2740" s="1454"/>
      <c r="C2740" s="1455" t="s">
        <v>151</v>
      </c>
      <c r="D2740" s="1456"/>
      <c r="E2740" s="1456"/>
      <c r="F2740" s="1456"/>
      <c r="G2740" s="1457"/>
      <c r="H2740" s="1458" t="s">
        <v>128</v>
      </c>
      <c r="I2740" s="1458"/>
      <c r="J2740" s="1674">
        <f>VLOOKUP(A2737,'Result Entry'!$B$6:$K$108,6,0)</f>
        <v>0.0</v>
      </c>
      <c r="K2740" s="1460" t="s">
        <v>69</v>
      </c>
      <c r="L2740" s="1461"/>
      <c r="M2740" s="1462">
        <f>Master!$E$14</f>
        <v>8.151106901E9</v>
      </c>
      <c r="N2740" s="1463"/>
    </row>
    <row r="2741" spans="8:8" ht="30.0" customHeight="1">
      <c r="A2741" s="1443"/>
      <c r="B2741" s="1464"/>
      <c r="C2741" s="1465"/>
      <c r="D2741" s="1466"/>
      <c r="E2741" s="1466"/>
      <c r="F2741" s="1466"/>
      <c r="G2741" s="1467"/>
      <c r="H2741" s="1468"/>
      <c r="I2741" s="1468"/>
      <c r="J2741" s="1675"/>
      <c r="K2741" s="1470" t="s">
        <v>67</v>
      </c>
      <c r="L2741" s="1471"/>
      <c r="M2741" s="1472"/>
      <c r="N2741" s="1473"/>
      <c r="O2741" s="23" t="s">
        <v>157</v>
      </c>
    </row>
    <row r="2742" spans="8:8" ht="30.0" customHeight="1">
      <c r="A2742" s="1443"/>
      <c r="B2742" s="1464"/>
      <c r="C2742" s="1474"/>
      <c r="D2742" s="1475"/>
      <c r="E2742" s="1475"/>
      <c r="F2742" s="1475"/>
      <c r="G2742" s="1476"/>
      <c r="H2742" s="1477"/>
      <c r="I2742" s="1477"/>
      <c r="J2742" s="1676"/>
      <c r="K2742" s="1479" t="s">
        <v>52</v>
      </c>
      <c r="L2742" s="1480"/>
      <c r="M2742" s="1481" t="str">
        <f>Master!$E$6</f>
        <v>2022-23</v>
      </c>
      <c r="N2742" s="1482"/>
    </row>
    <row r="2743" spans="8:8" ht="39.75" customHeight="1">
      <c r="A2743" s="1443"/>
      <c r="B2743" s="1483" t="s">
        <v>70</v>
      </c>
      <c r="C2743" s="1677" t="s">
        <v>21</v>
      </c>
      <c r="D2743" s="1678"/>
      <c r="E2743" s="1678"/>
      <c r="F2743" s="1679"/>
      <c r="G2743" s="1680" t="s">
        <v>150</v>
      </c>
      <c r="H2743" s="1681">
        <f>VLOOKUP($A2737,'Result Entry'!$B$9:$FW$108,4,0)</f>
        <v>0.0</v>
      </c>
      <c r="I2743" s="1681"/>
      <c r="J2743" s="1681"/>
      <c r="K2743" s="1681"/>
      <c r="L2743" s="1681"/>
      <c r="M2743" s="1681"/>
      <c r="N2743" s="1682"/>
    </row>
    <row r="2744" spans="8:8" ht="39.75" customHeight="1">
      <c r="A2744" s="1443"/>
      <c r="B2744" s="1483" t="s">
        <v>70</v>
      </c>
      <c r="C2744" s="1683" t="s">
        <v>23</v>
      </c>
      <c r="D2744" s="1684"/>
      <c r="E2744" s="1684"/>
      <c r="F2744" s="1685"/>
      <c r="G2744" s="1686" t="s">
        <v>150</v>
      </c>
      <c r="H2744" s="1687">
        <f>VLOOKUP($A2737,'Result Entry'!$B$9:$FW$108,7,0)</f>
        <v>0.0</v>
      </c>
      <c r="I2744" s="1687"/>
      <c r="J2744" s="1687"/>
      <c r="K2744" s="1687"/>
      <c r="L2744" s="1687"/>
      <c r="M2744" s="1687"/>
      <c r="N2744" s="1688"/>
    </row>
    <row r="2745" spans="8:8" ht="39.75" customHeight="1">
      <c r="A2745" s="1443"/>
      <c r="B2745" s="1483" t="s">
        <v>70</v>
      </c>
      <c r="C2745" s="1683" t="s">
        <v>24</v>
      </c>
      <c r="D2745" s="1684"/>
      <c r="E2745" s="1684"/>
      <c r="F2745" s="1685"/>
      <c r="G2745" s="1686" t="s">
        <v>150</v>
      </c>
      <c r="H2745" s="1687">
        <f>VLOOKUP($A2737,'Result Entry'!$B$9:$FW$108,8,0)</f>
        <v>0.0</v>
      </c>
      <c r="I2745" s="1687"/>
      <c r="J2745" s="1687"/>
      <c r="K2745" s="1687"/>
      <c r="L2745" s="1687"/>
      <c r="M2745" s="1687"/>
      <c r="N2745" s="1688"/>
    </row>
    <row r="2746" spans="8:8" ht="39.75" customHeight="1">
      <c r="A2746" s="1443"/>
      <c r="B2746" s="1483" t="s">
        <v>70</v>
      </c>
      <c r="C2746" s="1683" t="s">
        <v>53</v>
      </c>
      <c r="D2746" s="1684"/>
      <c r="E2746" s="1684"/>
      <c r="F2746" s="1685"/>
      <c r="G2746" s="1686" t="s">
        <v>150</v>
      </c>
      <c r="H2746" s="1687">
        <f>VLOOKUP($A2737,'Result Entry'!$B$9:$FW$108,9,0)</f>
        <v>0.0</v>
      </c>
      <c r="I2746" s="1687"/>
      <c r="J2746" s="1687"/>
      <c r="K2746" s="1687"/>
      <c r="L2746" s="1687"/>
      <c r="M2746" s="1687"/>
      <c r="N2746" s="1688"/>
    </row>
    <row r="2747" spans="8:8" ht="39.75" customHeight="1">
      <c r="A2747" s="1443"/>
      <c r="B2747" s="1483" t="s">
        <v>70</v>
      </c>
      <c r="C2747" s="1683" t="s">
        <v>54</v>
      </c>
      <c r="D2747" s="1684"/>
      <c r="E2747" s="1684"/>
      <c r="F2747" s="1685"/>
      <c r="G2747" s="1686" t="s">
        <v>150</v>
      </c>
      <c r="H2747" s="1689" t="str">
        <f>CONCATENATE('Result Entry'!$G$4,'Result Entry'!$J$4)</f>
        <v>11(A)</v>
      </c>
      <c r="I2747" s="1687"/>
      <c r="J2747" s="1687"/>
      <c r="K2747" s="1687"/>
      <c r="L2747" s="1687"/>
      <c r="M2747" s="1687"/>
      <c r="N2747" s="1688"/>
    </row>
    <row r="2748" spans="8:8" ht="39.75" customHeight="1">
      <c r="A2748" s="1443"/>
      <c r="B2748" s="1483" t="s">
        <v>70</v>
      </c>
      <c r="C2748" s="1690" t="s">
        <v>26</v>
      </c>
      <c r="D2748" s="1691"/>
      <c r="E2748" s="1691"/>
      <c r="F2748" s="1692"/>
      <c r="G2748" s="1693" t="s">
        <v>150</v>
      </c>
      <c r="H2748" s="1694">
        <f>VLOOKUP($A2737,'Result Entry'!$B$9:$FW$108,10,0)</f>
        <v>0.0</v>
      </c>
      <c r="I2748" s="1694"/>
      <c r="J2748" s="1694"/>
      <c r="K2748" s="1694"/>
      <c r="L2748" s="1694"/>
      <c r="M2748" s="1694"/>
      <c r="N2748" s="1695"/>
    </row>
    <row r="2749" spans="8:8" ht="30.0" customHeight="1">
      <c r="A2749" s="1443"/>
      <c r="B2749" s="1503" t="s">
        <v>70</v>
      </c>
      <c r="C2749" s="1696" t="s">
        <v>168</v>
      </c>
      <c r="D2749" s="1697"/>
      <c r="E2749" s="1698" t="s">
        <v>73</v>
      </c>
      <c r="F2749" s="1699" t="s">
        <v>74</v>
      </c>
      <c r="G2749" s="1700" t="s">
        <v>169</v>
      </c>
      <c r="H2749" s="1701" t="s">
        <v>56</v>
      </c>
      <c r="I2749" s="1702"/>
      <c r="J2749" s="1703" t="s">
        <v>85</v>
      </c>
      <c r="K2749" s="1704"/>
      <c r="L2749" s="1705" t="s">
        <v>170</v>
      </c>
      <c r="M2749" s="1706" t="s">
        <v>77</v>
      </c>
      <c r="N2749" s="1707" t="s">
        <v>99</v>
      </c>
    </row>
    <row r="2750" spans="8:8" ht="30.0" customHeight="1">
      <c r="A2750" s="1443"/>
      <c r="B2750" s="1503"/>
      <c r="C2750" s="1708"/>
      <c r="D2750" s="1709"/>
      <c r="E2750" s="1710"/>
      <c r="F2750" s="1711"/>
      <c r="G2750" s="1712"/>
      <c r="H2750" s="1713"/>
      <c r="I2750" s="1714"/>
      <c r="J2750" s="1715"/>
      <c r="K2750" s="1716"/>
      <c r="L2750" s="1717"/>
      <c r="M2750" s="1718"/>
      <c r="N2750" s="1719"/>
    </row>
    <row r="2751" spans="8:8" ht="39.75" customHeight="1">
      <c r="A2751" s="1443"/>
      <c r="B2751" s="1503" t="s">
        <v>70</v>
      </c>
      <c r="C2751" s="1528" t="s">
        <v>57</v>
      </c>
      <c r="D2751" s="1529"/>
      <c r="E2751" s="1720">
        <f>'Result Entry'!$L$7</f>
        <v>10.0</v>
      </c>
      <c r="F2751" s="1721">
        <f>'Result Entry'!$M$7</f>
        <v>10.0</v>
      </c>
      <c r="G2751" s="1722">
        <f t="shared" si="228" ref="G2751:G2756">SUM(E2751:F2751)</f>
        <v>20.0</v>
      </c>
      <c r="H2751" s="1723">
        <f>'Result Entry'!$AU$7</f>
        <v>70.0</v>
      </c>
      <c r="I2751" s="1724"/>
      <c r="J2751" s="1725">
        <f>'Result Entry'!$AY$7</f>
        <v>100.0</v>
      </c>
      <c r="K2751" s="1724"/>
      <c r="L2751" s="1722">
        <f t="shared" si="229" ref="L2751:L2756">SUM(H2751,J2751)</f>
        <v>170.0</v>
      </c>
      <c r="M2751" s="1726">
        <f t="shared" si="230" ref="M2751:M2756">SUM(G2751,L2751)</f>
        <v>190.0</v>
      </c>
      <c r="N2751" s="1727"/>
    </row>
    <row r="2752" spans="8:8" s="1538" ht="54.0" customFormat="1" customHeight="1">
      <c r="A2752" s="1443"/>
      <c r="B2752" s="1539" t="s">
        <v>70</v>
      </c>
      <c r="C2752" s="1540" t="str">
        <f>'Result Entry'!$L$3</f>
        <v>HINDI Comp.</v>
      </c>
      <c r="D2752" s="1541"/>
      <c r="E2752" s="1728">
        <f>IF($J2740="TC",0,IF($J2740="Nso",0,VLOOKUP($A2737,'Result Entry'!$B$9:$FW$108,11,0)))</f>
        <v>0.0</v>
      </c>
      <c r="F2752" s="1729">
        <f>IF($J2740="TC",0,IF($J2740="Nso",0,VLOOKUP($A2737,'Result Entry'!$B$9:$FW$108,12,0)))</f>
        <v>0.0</v>
      </c>
      <c r="G2752" s="1730">
        <f t="shared" si="228"/>
        <v>0.0</v>
      </c>
      <c r="H2752" s="1677">
        <f>IF($J2740="TC",0,IF($J2740="Nso",0,VLOOKUP($A2737,'Result Entry'!$B$9:$FW$108,16,0)))</f>
        <v>0.0</v>
      </c>
      <c r="I2752" s="1731"/>
      <c r="J2752" s="1732">
        <f>IF($J2740="TC",0,IF($J2740="Nso",0,VLOOKUP($A2737,'Result Entry'!$B$9:$FW$108,19,0)))</f>
        <v>0.0</v>
      </c>
      <c r="K2752" s="1731"/>
      <c r="L2752" s="1733">
        <f t="shared" si="229"/>
        <v>0.0</v>
      </c>
      <c r="M2752" s="1734">
        <f t="shared" si="230"/>
        <v>0.0</v>
      </c>
      <c r="N2752" s="1735" t="str">
        <f>IF($J2740="TC",0,IF($J2740="Nso",0,VLOOKUP($A2737,'Result Entry'!$B$9:$FW$108,24,0)))</f>
        <v/>
      </c>
    </row>
    <row r="2753" spans="8:8" s="1538" ht="54.0" customFormat="1" customHeight="1">
      <c r="A2753" s="1443"/>
      <c r="B2753" s="1539" t="s">
        <v>70</v>
      </c>
      <c r="C2753" s="1551" t="str">
        <f>'Result Entry'!$Z$3</f>
        <v>ENGLISH Comp.</v>
      </c>
      <c r="D2753" s="1552"/>
      <c r="E2753" s="1728">
        <f>IF($J2740="TC",0,IF($J2740="Nso",0,VLOOKUP($A2737,'Result Entry'!$B$9:$FW$108,25,0)))</f>
        <v>0.0</v>
      </c>
      <c r="F2753" s="1729">
        <f>IF($J2740="TC",0,IF($J2740="Nso",0,VLOOKUP($A2737,'Result Entry'!$B$9:$FW$108,26,0)))</f>
        <v>0.0</v>
      </c>
      <c r="G2753" s="1736">
        <f t="shared" si="228"/>
        <v>0.0</v>
      </c>
      <c r="H2753" s="1683">
        <f>IF($J2740="TC",0,IF($J2740="Nso",0,VLOOKUP($A2737,'Result Entry'!$B$9:$FW$108,30,0)))</f>
        <v>0.0</v>
      </c>
      <c r="I2753" s="1737"/>
      <c r="J2753" s="1738">
        <f>IF($J2740="TC",0,IF($J2740="Nso",0,VLOOKUP($A2737,'Result Entry'!$B$9:$FW$108,33,0)))</f>
        <v>0.0</v>
      </c>
      <c r="K2753" s="1737"/>
      <c r="L2753" s="1733">
        <f t="shared" si="229"/>
        <v>0.0</v>
      </c>
      <c r="M2753" s="1734">
        <f t="shared" si="230"/>
        <v>0.0</v>
      </c>
      <c r="N2753" s="1735" t="str">
        <f>IF($J2740="TC",0,IF($J2740="Nso",0,VLOOKUP($A2737,'Result Entry'!$B$9:$FW$108,38,0)))</f>
        <v/>
      </c>
    </row>
    <row r="2754" spans="8:8" s="1538" ht="54.0" customFormat="1" customHeight="1">
      <c r="A2754" s="1443"/>
      <c r="B2754" s="1539" t="s">
        <v>70</v>
      </c>
      <c r="C2754" s="1551" t="str">
        <f>'Result Entry'!$AO$3</f>
        <v>PHYSICS</v>
      </c>
      <c r="D2754" s="1552"/>
      <c r="E2754" s="1728">
        <f>IF($J2740="TC",0,IF($J2740="Nso",0,VLOOKUP($A2737,'Result Entry'!$B$9:$FW$108,39,0)))</f>
        <v>0.0</v>
      </c>
      <c r="F2754" s="1729">
        <f>IF($J2740="TC",0,IF($J2740="Nso",0,VLOOKUP($A2737,'Result Entry'!$B$9:$FW$108,40,0)))</f>
        <v>0.0</v>
      </c>
      <c r="G2754" s="1736">
        <f t="shared" si="228"/>
        <v>0.0</v>
      </c>
      <c r="H2754" s="1683">
        <f>IF($J2740="TC",0,IF($J2740="Nso",0,VLOOKUP($A2737,'Result Entry'!$B$9:$FW$108,45,0)))</f>
        <v>0.0</v>
      </c>
      <c r="I2754" s="1737"/>
      <c r="J2754" s="1738">
        <f>IF($J2740="TC",0,IF($J2740="Nso",0,VLOOKUP($A2737,'Result Entry'!$B$9:$FW$108,49,0)))</f>
        <v>0.0</v>
      </c>
      <c r="K2754" s="1737"/>
      <c r="L2754" s="1733">
        <f t="shared" si="229"/>
        <v>0.0</v>
      </c>
      <c r="M2754" s="1734">
        <f t="shared" si="230"/>
        <v>0.0</v>
      </c>
      <c r="N2754" s="1735" t="str">
        <f>IF($J2740="TC",0,IF($J2740="Nso",0,VLOOKUP($A2737,'Result Entry'!$B$9:$FW$108,54,0)))</f>
        <v/>
      </c>
    </row>
    <row r="2755" spans="8:8" s="1538" ht="54.0" customFormat="1" customHeight="1">
      <c r="A2755" s="1443"/>
      <c r="B2755" s="1539" t="s">
        <v>70</v>
      </c>
      <c r="C2755" s="1551" t="str">
        <f>'Result Entry'!$BF$3</f>
        <v>CHEMISTRY</v>
      </c>
      <c r="D2755" s="1552"/>
      <c r="E2755" s="1728" t="str">
        <f>IF($J2740="TC",0,IF($J2740="Nso",0,VLOOKUP($A2737,'Result Entry'!$B$9:$FW$108,55,0)))</f>
        <v/>
      </c>
      <c r="F2755" s="1729">
        <f>IF($J2740="TC",0,IF($J2740="Nso",0,VLOOKUP($A2737,'Result Entry'!$B$9:$FW$108,56,0)))</f>
        <v>0.0</v>
      </c>
      <c r="G2755" s="1736">
        <f t="shared" si="228"/>
        <v>0.0</v>
      </c>
      <c r="H2755" s="1683">
        <f>IF($J2740="TC",0,IF($J2740="Nso",0,VLOOKUP($A2737,'Result Entry'!$B$9:$FW$108,61,0)))</f>
        <v>0.0</v>
      </c>
      <c r="I2755" s="1737"/>
      <c r="J2755" s="1738">
        <f>IF($J2740="TC",0,IF($J2740="Nso",0,VLOOKUP($A2737,'Result Entry'!$B$9:$FW$108,65,0)))</f>
        <v>0.0</v>
      </c>
      <c r="K2755" s="1737"/>
      <c r="L2755" s="1733">
        <f t="shared" si="229"/>
        <v>0.0</v>
      </c>
      <c r="M2755" s="1734">
        <f t="shared" si="230"/>
        <v>0.0</v>
      </c>
      <c r="N2755" s="1735" t="str">
        <f>IF($J2740="TC",0,IF($J2740="Nso",0,VLOOKUP($A2737,'Result Entry'!$B$9:$FW$108,70,0)))</f>
        <v/>
      </c>
    </row>
    <row r="2756" spans="8:8" s="1538" ht="54.0" customFormat="1" customHeight="1">
      <c r="A2756" s="1443"/>
      <c r="B2756" s="1539" t="s">
        <v>70</v>
      </c>
      <c r="C2756" s="1551" t="str">
        <f>'Result Entry'!$BW$3</f>
        <v>BIOLOGY</v>
      </c>
      <c r="D2756" s="1552"/>
      <c r="E2756" s="1739" t="str">
        <f>IF($J2740="TC",0,IF($J2740="Nso",0,VLOOKUP($A2737,'Result Entry'!$B$9:$FW$108,71,0)))</f>
        <v/>
      </c>
      <c r="F2756" s="1740" t="str">
        <f>IF($J2740="TC",0,IF($J2740="Nso",0,VLOOKUP($A2737,'Result Entry'!$B$9:$FW$108,72,0)))</f>
        <v/>
      </c>
      <c r="G2756" s="1741">
        <f t="shared" si="228"/>
        <v>0.0</v>
      </c>
      <c r="H2756" s="1742">
        <f>IF($J2740="TC",0,IF($J2740="Nso",0,VLOOKUP($A2737,'Result Entry'!$B$9:$FW$108,77,0)))</f>
        <v>0.0</v>
      </c>
      <c r="I2756" s="1743"/>
      <c r="J2756" s="1744">
        <f>IF($J2740="TC",0,IF($J2740="Nso",0,VLOOKUP($A2737,'Result Entry'!$B$9:$FW$108,81,0)))</f>
        <v>0.0</v>
      </c>
      <c r="K2756" s="1743"/>
      <c r="L2756" s="1745">
        <f t="shared" si="229"/>
        <v>0.0</v>
      </c>
      <c r="M2756" s="1746">
        <f t="shared" si="230"/>
        <v>0.0</v>
      </c>
      <c r="N2756" s="1735">
        <f>IF($J2740="TC",0,IF($J2740="Nso",0,VLOOKUP($A2737,'Result Entry'!$B$9:$FW$108,86,0)))</f>
        <v>0.0</v>
      </c>
    </row>
    <row r="2757" spans="8:8" ht="39.75" customHeight="1">
      <c r="A2757" s="1443"/>
      <c r="B2757" s="1503" t="s">
        <v>70</v>
      </c>
      <c r="C2757" s="1565" t="s">
        <v>78</v>
      </c>
      <c r="D2757" s="1566"/>
      <c r="E2757" s="1567"/>
      <c r="F2757" s="1747" t="s">
        <v>79</v>
      </c>
      <c r="G2757" s="1748"/>
      <c r="H2757" s="1747" t="s">
        <v>80</v>
      </c>
      <c r="I2757" s="1749"/>
      <c r="J2757" s="1750" t="s">
        <v>42</v>
      </c>
      <c r="K2757" s="1797" t="s">
        <v>92</v>
      </c>
      <c r="L2757" s="1752" t="s">
        <v>40</v>
      </c>
      <c r="M2757" s="1753"/>
      <c r="N2757" s="1754" t="s">
        <v>44</v>
      </c>
    </row>
    <row r="2758" spans="8:8" ht="39.75" customHeight="1">
      <c r="A2758" s="1443"/>
      <c r="B2758" s="1503" t="s">
        <v>70</v>
      </c>
      <c r="C2758" s="1577"/>
      <c r="D2758" s="1578"/>
      <c r="E2758" s="1579"/>
      <c r="F2758" s="1755">
        <f>IF($J2740="TC",0,IF($J2740="Nso",0,VLOOKUP($A2737,'Result Entry'!$B$9:$FW$108,146,0)))</f>
        <v>0.0</v>
      </c>
      <c r="G2758" s="1756"/>
      <c r="H2758" s="1757">
        <f>IF($J2740="TC",0,IF($J2740="Nso",0,VLOOKUP($A2737,'Result Entry'!$B$9:$FW$108,147,0)))</f>
        <v>0.0</v>
      </c>
      <c r="I2758" s="1758"/>
      <c r="J2758" s="1584">
        <f>IF($J2740="TC",0,IF($J2740="Nso",0,VLOOKUP($A2737,'Result Entry'!$B$9:$FW$108,148,0)))</f>
        <v>0.0</v>
      </c>
      <c r="K2758" s="1759" t="str">
        <f>IF($J2740="TC",0,IF($J2740="Nso",0,VLOOKUP($A2737,'Result Entry'!$B$9:$FW$108,149,0)))</f>
        <v/>
      </c>
      <c r="L2758" s="1586">
        <f>IF($J2740="TC",0,IF($J2740="Nso",0,VLOOKUP($A2737,'Result Entry'!$B$9:$FW$108,150,0)))</f>
        <v>0.0</v>
      </c>
      <c r="M2758" s="1587"/>
      <c r="N2758" s="1588">
        <f>IF($J2740="TC",0,IF($J2740="Nso",0,VLOOKUP($A2737,'Result Entry'!$B$9:$FW$108,152,0)))</f>
        <v>0.0</v>
      </c>
    </row>
    <row r="2759" spans="8:8" ht="39.75" customHeight="1">
      <c r="A2759" s="1443"/>
      <c r="B2759" s="1503" t="s">
        <v>70</v>
      </c>
      <c r="C2759" s="1589" t="s">
        <v>59</v>
      </c>
      <c r="D2759" s="1590"/>
      <c r="E2759" s="1590"/>
      <c r="F2759" s="1590"/>
      <c r="G2759" s="1590"/>
      <c r="H2759" s="1591"/>
      <c r="I2759" s="1592" t="s">
        <v>60</v>
      </c>
      <c r="J2759" s="1593"/>
      <c r="K2759" s="1760">
        <f>VLOOKUP($A2737,'Result Entry'!$B$9:$FW$108,143,0)</f>
        <v>0.0</v>
      </c>
      <c r="L2759" s="1761"/>
      <c r="M2759" s="1596" t="s">
        <v>38</v>
      </c>
      <c r="N2759" s="1597"/>
    </row>
    <row r="2760" spans="8:8" ht="39.75" customHeight="1">
      <c r="A2760" s="1443"/>
      <c r="B2760" s="1503" t="s">
        <v>70</v>
      </c>
      <c r="C2760" s="1598" t="s">
        <v>55</v>
      </c>
      <c r="D2760" s="1599"/>
      <c r="E2760" s="1599"/>
      <c r="F2760" s="1600" t="s">
        <v>158</v>
      </c>
      <c r="G2760" s="1601"/>
      <c r="H2760" s="1602" t="s">
        <v>48</v>
      </c>
      <c r="I2760" s="1603" t="s">
        <v>61</v>
      </c>
      <c r="J2760" s="1604"/>
      <c r="K2760" s="1762">
        <f>VLOOKUP($A2737,'Result Entry'!$B$9:$FW$108,144,0)</f>
        <v>0.0</v>
      </c>
      <c r="L2760" s="1763"/>
      <c r="M2760" s="1607">
        <f>VLOOKUP($A2737,'Result Entry'!$B$9:$FW$108,145,0)</f>
        <v>0.0</v>
      </c>
      <c r="N2760" s="1608"/>
    </row>
    <row r="2761" spans="8:8" ht="39.75" customHeight="1">
      <c r="A2761" s="1443"/>
      <c r="B2761" s="1503" t="s">
        <v>70</v>
      </c>
      <c r="C2761" s="1598"/>
      <c r="D2761" s="1599"/>
      <c r="E2761" s="1599"/>
      <c r="F2761" s="1609"/>
      <c r="G2761" s="1610"/>
      <c r="H2761" s="1611" t="s">
        <v>100</v>
      </c>
      <c r="I2761" s="1612" t="s">
        <v>62</v>
      </c>
      <c r="J2761" s="1613"/>
      <c r="K2761" s="1764">
        <f>IF($J2740="TC","Transferred",IF($J2740="Nso","NameSeparated",VLOOKUP($A2737,'Result Entry'!$B$9:$FW$108,153,0)))</f>
        <v>0.0</v>
      </c>
      <c r="L2761" s="1764"/>
      <c r="M2761" s="1764"/>
      <c r="N2761" s="1765"/>
    </row>
    <row r="2762" spans="8:8" ht="39.75" customHeight="1">
      <c r="A2762" s="1443"/>
      <c r="B2762" s="1503" t="s">
        <v>70</v>
      </c>
      <c r="C2762" s="1766" t="str">
        <f>'Result Entry'!$DU$3</f>
        <v>Foundation Of Information Tech.</v>
      </c>
      <c r="D2762" s="1767"/>
      <c r="E2762" s="1768"/>
      <c r="F2762" s="1769" t="str">
        <f>IF($J2740="TC",0,IF($J2740="Nso",0,VLOOKUP($A2737,'Result Entry'!$B$9:$GS$108,170,0)))</f>
        <v/>
      </c>
      <c r="G2762" s="1769"/>
      <c r="H2762" s="1770">
        <f>IF($J2740="TC",0,IF($J2740="Nso",0,VLOOKUP($A2737,'Result Entry'!$B$9:$GS$108,112,0)))</f>
        <v>0.0</v>
      </c>
      <c r="I2762" s="1621" t="s">
        <v>72</v>
      </c>
      <c r="J2762" s="1622"/>
      <c r="K2762" s="1771">
        <f>'Result Entry'!$T$2</f>
        <v>45041.0</v>
      </c>
      <c r="L2762" s="1772"/>
      <c r="M2762" s="1772"/>
      <c r="N2762" s="1773"/>
    </row>
    <row r="2763" spans="8:8" ht="39.75" customHeight="1">
      <c r="A2763" s="1443"/>
      <c r="B2763" s="1503" t="s">
        <v>70</v>
      </c>
      <c r="C2763" s="1774" t="str">
        <f>'Result Entry'!$EI$3</f>
        <v>G.I.A.I.-II</v>
      </c>
      <c r="D2763" s="1775"/>
      <c r="E2763" s="1776"/>
      <c r="F2763" s="1769" t="str">
        <f>IF($J2740="TC",0,IF($J2740="Nso",0,VLOOKUP($A2737,'Result Entry'!$B$9:$GS$108,174,0)))</f>
        <v/>
      </c>
      <c r="G2763" s="1769"/>
      <c r="H2763" s="1770">
        <f>IF($J2740="TC",0,IF($J2740="Nso",0,VLOOKUP($A2737,'Result Entry'!$B$9:$GS$108,124,0)))</f>
        <v>0.0</v>
      </c>
      <c r="I2763" s="1626"/>
      <c r="J2763" s="1627"/>
      <c r="K2763" s="1627"/>
      <c r="L2763" s="1627"/>
      <c r="M2763" s="1627"/>
      <c r="N2763" s="1628"/>
    </row>
    <row r="2764" spans="8:8" ht="39.75" customHeight="1">
      <c r="A2764" s="1443"/>
      <c r="B2764" s="1503" t="s">
        <v>70</v>
      </c>
      <c r="C2764" s="1774" t="str">
        <f>'Result Entry'!$EU$3</f>
        <v>SOC.SER.PLAN</v>
      </c>
      <c r="D2764" s="1775"/>
      <c r="E2764" s="1776"/>
      <c r="F2764" s="1769">
        <f>IF($J2740="TC",0,IF($J2740="Nso",0,VLOOKUP($A2737,'Result Entry'!$B$9:$HS$108,178,0)))</f>
        <v>0.0</v>
      </c>
      <c r="G2764" s="1769"/>
      <c r="H2764" s="1770">
        <f>IF($J2740="TC",0,IF($J2740="Nso",0,VLOOKUP($A2737,'Result Entry'!$B$9:$GS$108,136,0)))</f>
        <v>0.0</v>
      </c>
      <c r="I2764" s="1629" t="s">
        <v>175</v>
      </c>
      <c r="J2764" s="1630"/>
      <c r="K2764" s="1798"/>
      <c r="L2764" s="1799"/>
      <c r="M2764" s="1799"/>
      <c r="N2764" s="1800"/>
    </row>
    <row r="2765" spans="8:8" ht="39.75" customHeight="1">
      <c r="A2765" s="1443"/>
      <c r="B2765" s="1503" t="s">
        <v>70</v>
      </c>
      <c r="C2765" s="1774" t="str">
        <f>'Result Entry'!$FG$3</f>
        <v>Jeewan Kaushal</v>
      </c>
      <c r="D2765" s="1775"/>
      <c r="E2765" s="1776"/>
      <c r="F2765" s="1769" t="str">
        <f>IF($J2740="TC",0,IF($J2740="Nso",0,VLOOKUP($A2737,'Result Entry'!$B$9:$HS$108,182,0)))</f>
        <v/>
      </c>
      <c r="G2765" s="1769"/>
      <c r="H2765" s="1770">
        <f>IF($J2740="TC",0,IF($J2740="Nso",0,VLOOKUP($A2737,'Result Entry'!$B$9:$HS$108,136,0)))</f>
        <v>0.0</v>
      </c>
      <c r="I2765" s="1629" t="s">
        <v>149</v>
      </c>
      <c r="J2765" s="1630"/>
      <c r="K2765" s="1630"/>
      <c r="L2765" s="1630"/>
      <c r="M2765" s="1630"/>
      <c r="N2765" s="1634"/>
    </row>
    <row r="2766" spans="8:8" ht="39.75" customHeight="1">
      <c r="A2766" s="1443"/>
      <c r="B2766" s="1483" t="s">
        <v>70</v>
      </c>
      <c r="C2766" s="1777" t="s">
        <v>181</v>
      </c>
      <c r="D2766" s="1778"/>
      <c r="E2766" s="1779"/>
      <c r="F2766" s="1780" t="s">
        <v>182</v>
      </c>
      <c r="G2766" s="1781"/>
      <c r="H2766" s="1782" t="s">
        <v>31</v>
      </c>
      <c r="I2766" s="1629" t="s">
        <v>176</v>
      </c>
      <c r="J2766" s="1630"/>
      <c r="K2766" s="1630"/>
      <c r="L2766" s="1630"/>
      <c r="M2766" s="1630"/>
      <c r="N2766" s="1634"/>
    </row>
    <row r="2767" spans="8:8" ht="39.75" customHeight="1">
      <c r="A2767" s="1443"/>
      <c r="B2767" s="1483" t="s">
        <v>70</v>
      </c>
      <c r="C2767" s="1783"/>
      <c r="D2767" s="1784"/>
      <c r="E2767" s="1785"/>
      <c r="F2767" s="1786" t="s">
        <v>183</v>
      </c>
      <c r="G2767" s="1787"/>
      <c r="H2767" s="1788" t="s">
        <v>180</v>
      </c>
      <c r="I2767" s="1647" t="s">
        <v>68</v>
      </c>
      <c r="J2767" s="1648"/>
      <c r="K2767" s="1648"/>
      <c r="L2767" s="1648"/>
      <c r="M2767" s="1648"/>
      <c r="N2767" s="1649"/>
    </row>
    <row r="2768" spans="8:8" ht="39.75" customHeight="1">
      <c r="A2768" s="1443"/>
      <c r="B2768" s="1483" t="s">
        <v>70</v>
      </c>
      <c r="C2768" s="1783"/>
      <c r="D2768" s="1784"/>
      <c r="E2768" s="1785"/>
      <c r="F2768" s="1786" t="s">
        <v>186</v>
      </c>
      <c r="G2768" s="1787"/>
      <c r="H2768" s="1788" t="s">
        <v>63</v>
      </c>
      <c r="I2768" s="1650"/>
      <c r="J2768" s="1651"/>
      <c r="K2768" s="1651"/>
      <c r="L2768" s="1651"/>
      <c r="M2768" s="1651"/>
      <c r="N2768" s="1652"/>
    </row>
    <row r="2769" spans="8:8" ht="39.75" customHeight="1">
      <c r="A2769" s="1443"/>
      <c r="B2769" s="1483" t="s">
        <v>70</v>
      </c>
      <c r="C2769" s="1783"/>
      <c r="D2769" s="1784"/>
      <c r="E2769" s="1785"/>
      <c r="F2769" s="1786" t="s">
        <v>187</v>
      </c>
      <c r="G2769" s="1787"/>
      <c r="H2769" s="1788" t="s">
        <v>64</v>
      </c>
      <c r="I2769" s="1650"/>
      <c r="J2769" s="1651"/>
      <c r="K2769" s="1651"/>
      <c r="L2769" s="1651"/>
      <c r="M2769" s="1651"/>
      <c r="N2769" s="1652"/>
    </row>
    <row r="2770" spans="8:8" ht="39.75" customHeight="1">
      <c r="A2770" s="1443"/>
      <c r="B2770" s="1483" t="s">
        <v>70</v>
      </c>
      <c r="C2770" s="1783"/>
      <c r="D2770" s="1784"/>
      <c r="E2770" s="1785"/>
      <c r="F2770" s="1786" t="s">
        <v>184</v>
      </c>
      <c r="G2770" s="1787"/>
      <c r="H2770" s="1788" t="s">
        <v>66</v>
      </c>
      <c r="I2770" s="1653" t="s">
        <v>81</v>
      </c>
      <c r="J2770" s="1654"/>
      <c r="K2770" s="1654"/>
      <c r="L2770" s="1654"/>
      <c r="M2770" s="1654"/>
      <c r="N2770" s="1655"/>
    </row>
    <row r="2771" spans="8:8" ht="39.75" customHeight="1">
      <c r="A2771" s="1443"/>
      <c r="B2771" s="1656" t="s">
        <v>70</v>
      </c>
      <c r="C2771" s="1789"/>
      <c r="D2771" s="1790"/>
      <c r="E2771" s="1791"/>
      <c r="F2771" s="1792" t="s">
        <v>185</v>
      </c>
      <c r="G2771" s="1793"/>
      <c r="H2771" s="1794" t="s">
        <v>65</v>
      </c>
      <c r="I2771" s="1663"/>
      <c r="J2771" s="1664"/>
      <c r="K2771" s="1664"/>
      <c r="L2771" s="1664"/>
      <c r="M2771" s="1664"/>
      <c r="N2771" s="1665"/>
    </row>
    <row r="2772" spans="8:8" s="927" ht="123.75" customFormat="1" customHeight="1">
      <c r="A2772" s="1439"/>
      <c r="B2772" s="1795"/>
      <c r="C2772" s="1796"/>
      <c r="D2772" s="1796"/>
      <c r="E2772" s="1796"/>
      <c r="F2772" s="1796"/>
      <c r="G2772" s="1796"/>
      <c r="H2772" s="1796"/>
      <c r="I2772" s="1796"/>
      <c r="J2772" s="1796"/>
      <c r="K2772" s="1796"/>
      <c r="L2772" s="1796"/>
      <c r="M2772" s="1796"/>
      <c r="N2772" s="1796"/>
    </row>
    <row r="2773" spans="8:8" ht="24.75" customHeight="1">
      <c r="A2773" s="1441">
        <f>A2737+1</f>
        <v>78.0</v>
      </c>
      <c r="B2773" s="1442" t="s">
        <v>51</v>
      </c>
      <c r="C2773" s="1442"/>
      <c r="D2773" s="1442"/>
      <c r="E2773" s="1442"/>
      <c r="F2773" s="1442"/>
      <c r="G2773" s="1442"/>
      <c r="H2773" s="1442"/>
      <c r="I2773" s="1442"/>
      <c r="J2773" s="1442"/>
      <c r="K2773" s="1442"/>
      <c r="L2773" s="1442"/>
      <c r="M2773" s="1442"/>
      <c r="N2773" s="1442"/>
    </row>
    <row r="2774" spans="8:8" ht="62.25" customHeight="1">
      <c r="A2774" s="1443"/>
      <c r="B2774" s="1444"/>
      <c r="C2774" s="1445"/>
      <c r="D2774" s="1671" t="str">
        <f>Master!$E$8</f>
        <v>Govt. Sr. Secondary School </v>
      </c>
      <c r="E2774" s="1672"/>
      <c r="F2774" s="1672"/>
      <c r="G2774" s="1672"/>
      <c r="H2774" s="1672"/>
      <c r="I2774" s="1672"/>
      <c r="J2774" s="1672"/>
      <c r="K2774" s="1672"/>
      <c r="L2774" s="1672"/>
      <c r="M2774" s="1672"/>
      <c r="N2774" s="1673"/>
    </row>
    <row r="2775" spans="8:8" ht="33.0" customHeight="1">
      <c r="A2775" s="1443"/>
      <c r="B2775" s="1449"/>
      <c r="C2775" s="1450"/>
      <c r="D2775" s="1451" t="str">
        <f>Master!$E$11</f>
        <v>P.S.-Bapini (Jodhpur)</v>
      </c>
      <c r="E2775" s="1452"/>
      <c r="F2775" s="1452"/>
      <c r="G2775" s="1452"/>
      <c r="H2775" s="1452"/>
      <c r="I2775" s="1452"/>
      <c r="J2775" s="1452"/>
      <c r="K2775" s="1452"/>
      <c r="L2775" s="1452"/>
      <c r="M2775" s="1452"/>
      <c r="N2775" s="1453"/>
    </row>
    <row r="2776" spans="8:8" ht="30.0" customHeight="1">
      <c r="A2776" s="1443"/>
      <c r="B2776" s="1454"/>
      <c r="C2776" s="1455" t="s">
        <v>151</v>
      </c>
      <c r="D2776" s="1456"/>
      <c r="E2776" s="1456"/>
      <c r="F2776" s="1456"/>
      <c r="G2776" s="1457"/>
      <c r="H2776" s="1458" t="s">
        <v>128</v>
      </c>
      <c r="I2776" s="1458"/>
      <c r="J2776" s="1674">
        <f>VLOOKUP(A2773,'Result Entry'!$B$6:$K$108,6,0)</f>
        <v>0.0</v>
      </c>
      <c r="K2776" s="1460" t="s">
        <v>69</v>
      </c>
      <c r="L2776" s="1461"/>
      <c r="M2776" s="1462">
        <f>Master!$E$14</f>
        <v>8.151106901E9</v>
      </c>
      <c r="N2776" s="1463"/>
    </row>
    <row r="2777" spans="8:8" ht="30.0" customHeight="1">
      <c r="A2777" s="1443"/>
      <c r="B2777" s="1464"/>
      <c r="C2777" s="1465"/>
      <c r="D2777" s="1466"/>
      <c r="E2777" s="1466"/>
      <c r="F2777" s="1466"/>
      <c r="G2777" s="1467"/>
      <c r="H2777" s="1468"/>
      <c r="I2777" s="1468"/>
      <c r="J2777" s="1675"/>
      <c r="K2777" s="1470" t="s">
        <v>67</v>
      </c>
      <c r="L2777" s="1471"/>
      <c r="M2777" s="1472"/>
      <c r="N2777" s="1473"/>
      <c r="O2777" s="23" t="s">
        <v>157</v>
      </c>
    </row>
    <row r="2778" spans="8:8" ht="30.0" customHeight="1">
      <c r="A2778" s="1443"/>
      <c r="B2778" s="1464"/>
      <c r="C2778" s="1474"/>
      <c r="D2778" s="1475"/>
      <c r="E2778" s="1475"/>
      <c r="F2778" s="1475"/>
      <c r="G2778" s="1476"/>
      <c r="H2778" s="1477"/>
      <c r="I2778" s="1477"/>
      <c r="J2778" s="1676"/>
      <c r="K2778" s="1479" t="s">
        <v>52</v>
      </c>
      <c r="L2778" s="1480"/>
      <c r="M2778" s="1481" t="str">
        <f>Master!$E$6</f>
        <v>2022-23</v>
      </c>
      <c r="N2778" s="1482"/>
    </row>
    <row r="2779" spans="8:8" ht="39.75" customHeight="1">
      <c r="A2779" s="1443"/>
      <c r="B2779" s="1483" t="s">
        <v>70</v>
      </c>
      <c r="C2779" s="1677" t="s">
        <v>21</v>
      </c>
      <c r="D2779" s="1678"/>
      <c r="E2779" s="1678"/>
      <c r="F2779" s="1679"/>
      <c r="G2779" s="1680" t="s">
        <v>150</v>
      </c>
      <c r="H2779" s="1681">
        <f>VLOOKUP($A2773,'Result Entry'!$B$9:$FW$108,4,0)</f>
        <v>0.0</v>
      </c>
      <c r="I2779" s="1681"/>
      <c r="J2779" s="1681"/>
      <c r="K2779" s="1681"/>
      <c r="L2779" s="1681"/>
      <c r="M2779" s="1681"/>
      <c r="N2779" s="1682"/>
    </row>
    <row r="2780" spans="8:8" ht="39.75" customHeight="1">
      <c r="A2780" s="1443"/>
      <c r="B2780" s="1483" t="s">
        <v>70</v>
      </c>
      <c r="C2780" s="1683" t="s">
        <v>23</v>
      </c>
      <c r="D2780" s="1684"/>
      <c r="E2780" s="1684"/>
      <c r="F2780" s="1685"/>
      <c r="G2780" s="1686" t="s">
        <v>150</v>
      </c>
      <c r="H2780" s="1687">
        <f>VLOOKUP($A2773,'Result Entry'!$B$9:$FW$108,7,0)</f>
        <v>0.0</v>
      </c>
      <c r="I2780" s="1687"/>
      <c r="J2780" s="1687"/>
      <c r="K2780" s="1687"/>
      <c r="L2780" s="1687"/>
      <c r="M2780" s="1687"/>
      <c r="N2780" s="1688"/>
    </row>
    <row r="2781" spans="8:8" ht="39.75" customHeight="1">
      <c r="A2781" s="1443"/>
      <c r="B2781" s="1483" t="s">
        <v>70</v>
      </c>
      <c r="C2781" s="1683" t="s">
        <v>24</v>
      </c>
      <c r="D2781" s="1684"/>
      <c r="E2781" s="1684"/>
      <c r="F2781" s="1685"/>
      <c r="G2781" s="1686" t="s">
        <v>150</v>
      </c>
      <c r="H2781" s="1687">
        <f>VLOOKUP($A2773,'Result Entry'!$B$9:$FW$108,8,0)</f>
        <v>0.0</v>
      </c>
      <c r="I2781" s="1687"/>
      <c r="J2781" s="1687"/>
      <c r="K2781" s="1687"/>
      <c r="L2781" s="1687"/>
      <c r="M2781" s="1687"/>
      <c r="N2781" s="1688"/>
    </row>
    <row r="2782" spans="8:8" ht="39.75" customHeight="1">
      <c r="A2782" s="1443"/>
      <c r="B2782" s="1483" t="s">
        <v>70</v>
      </c>
      <c r="C2782" s="1683" t="s">
        <v>53</v>
      </c>
      <c r="D2782" s="1684"/>
      <c r="E2782" s="1684"/>
      <c r="F2782" s="1685"/>
      <c r="G2782" s="1686" t="s">
        <v>150</v>
      </c>
      <c r="H2782" s="1687">
        <f>VLOOKUP($A2773,'Result Entry'!$B$9:$FW$108,9,0)</f>
        <v>0.0</v>
      </c>
      <c r="I2782" s="1687"/>
      <c r="J2782" s="1687"/>
      <c r="K2782" s="1687"/>
      <c r="L2782" s="1687"/>
      <c r="M2782" s="1687"/>
      <c r="N2782" s="1688"/>
    </row>
    <row r="2783" spans="8:8" ht="39.75" customHeight="1">
      <c r="A2783" s="1443"/>
      <c r="B2783" s="1483" t="s">
        <v>70</v>
      </c>
      <c r="C2783" s="1683" t="s">
        <v>54</v>
      </c>
      <c r="D2783" s="1684"/>
      <c r="E2783" s="1684"/>
      <c r="F2783" s="1685"/>
      <c r="G2783" s="1686" t="s">
        <v>150</v>
      </c>
      <c r="H2783" s="1689" t="str">
        <f>CONCATENATE('Result Entry'!$G$4,'Result Entry'!$J$4)</f>
        <v>11(A)</v>
      </c>
      <c r="I2783" s="1687"/>
      <c r="J2783" s="1687"/>
      <c r="K2783" s="1687"/>
      <c r="L2783" s="1687"/>
      <c r="M2783" s="1687"/>
      <c r="N2783" s="1688"/>
    </row>
    <row r="2784" spans="8:8" ht="39.75" customHeight="1">
      <c r="A2784" s="1443"/>
      <c r="B2784" s="1483" t="s">
        <v>70</v>
      </c>
      <c r="C2784" s="1690" t="s">
        <v>26</v>
      </c>
      <c r="D2784" s="1691"/>
      <c r="E2784" s="1691"/>
      <c r="F2784" s="1692"/>
      <c r="G2784" s="1693" t="s">
        <v>150</v>
      </c>
      <c r="H2784" s="1694">
        <f>VLOOKUP($A2773,'Result Entry'!$B$9:$FW$108,10,0)</f>
        <v>0.0</v>
      </c>
      <c r="I2784" s="1694"/>
      <c r="J2784" s="1694"/>
      <c r="K2784" s="1694"/>
      <c r="L2784" s="1694"/>
      <c r="M2784" s="1694"/>
      <c r="N2784" s="1695"/>
    </row>
    <row r="2785" spans="8:8" ht="30.0" customHeight="1">
      <c r="A2785" s="1443"/>
      <c r="B2785" s="1503" t="s">
        <v>70</v>
      </c>
      <c r="C2785" s="1696" t="s">
        <v>168</v>
      </c>
      <c r="D2785" s="1697"/>
      <c r="E2785" s="1698" t="s">
        <v>73</v>
      </c>
      <c r="F2785" s="1699" t="s">
        <v>74</v>
      </c>
      <c r="G2785" s="1700" t="s">
        <v>169</v>
      </c>
      <c r="H2785" s="1701" t="s">
        <v>56</v>
      </c>
      <c r="I2785" s="1702"/>
      <c r="J2785" s="1703" t="s">
        <v>85</v>
      </c>
      <c r="K2785" s="1704"/>
      <c r="L2785" s="1705" t="s">
        <v>170</v>
      </c>
      <c r="M2785" s="1706" t="s">
        <v>77</v>
      </c>
      <c r="N2785" s="1707" t="s">
        <v>99</v>
      </c>
    </row>
    <row r="2786" spans="8:8" ht="30.0" customHeight="1">
      <c r="A2786" s="1443"/>
      <c r="B2786" s="1503"/>
      <c r="C2786" s="1708"/>
      <c r="D2786" s="1709"/>
      <c r="E2786" s="1710"/>
      <c r="F2786" s="1711"/>
      <c r="G2786" s="1712"/>
      <c r="H2786" s="1713"/>
      <c r="I2786" s="1714"/>
      <c r="J2786" s="1715"/>
      <c r="K2786" s="1716"/>
      <c r="L2786" s="1717"/>
      <c r="M2786" s="1718"/>
      <c r="N2786" s="1719"/>
    </row>
    <row r="2787" spans="8:8" ht="39.75" customHeight="1">
      <c r="A2787" s="1443"/>
      <c r="B2787" s="1503" t="s">
        <v>70</v>
      </c>
      <c r="C2787" s="1528" t="s">
        <v>57</v>
      </c>
      <c r="D2787" s="1529"/>
      <c r="E2787" s="1720">
        <f>'Result Entry'!$L$7</f>
        <v>10.0</v>
      </c>
      <c r="F2787" s="1721">
        <f>'Result Entry'!$M$7</f>
        <v>10.0</v>
      </c>
      <c r="G2787" s="1722">
        <f t="shared" si="231" ref="G2787:G2792">SUM(E2787:F2787)</f>
        <v>20.0</v>
      </c>
      <c r="H2787" s="1723">
        <f>'Result Entry'!$AU$7</f>
        <v>70.0</v>
      </c>
      <c r="I2787" s="1724"/>
      <c r="J2787" s="1725">
        <f>'Result Entry'!$AY$7</f>
        <v>100.0</v>
      </c>
      <c r="K2787" s="1724"/>
      <c r="L2787" s="1722">
        <f t="shared" si="232" ref="L2787:L2792">SUM(H2787,J2787)</f>
        <v>170.0</v>
      </c>
      <c r="M2787" s="1726">
        <f t="shared" si="233" ref="M2787:M2792">SUM(G2787,L2787)</f>
        <v>190.0</v>
      </c>
      <c r="N2787" s="1727"/>
    </row>
    <row r="2788" spans="8:8" s="1538" ht="54.0" customFormat="1" customHeight="1">
      <c r="A2788" s="1443"/>
      <c r="B2788" s="1539" t="s">
        <v>70</v>
      </c>
      <c r="C2788" s="1540" t="str">
        <f>'Result Entry'!$L$3</f>
        <v>HINDI Comp.</v>
      </c>
      <c r="D2788" s="1541"/>
      <c r="E2788" s="1728">
        <f>IF($J2776="TC",0,IF($J2776="Nso",0,VLOOKUP($A2773,'Result Entry'!$B$9:$FW$108,11,0)))</f>
        <v>0.0</v>
      </c>
      <c r="F2788" s="1729">
        <f>IF($J2776="TC",0,IF($J2776="Nso",0,VLOOKUP($A2773,'Result Entry'!$B$9:$FW$108,12,0)))</f>
        <v>0.0</v>
      </c>
      <c r="G2788" s="1730">
        <f t="shared" si="231"/>
        <v>0.0</v>
      </c>
      <c r="H2788" s="1677">
        <f>IF($J2776="TC",0,IF($J2776="Nso",0,VLOOKUP($A2773,'Result Entry'!$B$9:$FW$108,16,0)))</f>
        <v>0.0</v>
      </c>
      <c r="I2788" s="1731"/>
      <c r="J2788" s="1732">
        <f>IF($J2776="TC",0,IF($J2776="Nso",0,VLOOKUP($A2773,'Result Entry'!$B$9:$FW$108,19,0)))</f>
        <v>0.0</v>
      </c>
      <c r="K2788" s="1731"/>
      <c r="L2788" s="1733">
        <f t="shared" si="232"/>
        <v>0.0</v>
      </c>
      <c r="M2788" s="1734">
        <f t="shared" si="233"/>
        <v>0.0</v>
      </c>
      <c r="N2788" s="1735" t="str">
        <f>IF($J2776="TC",0,IF($J2776="Nso",0,VLOOKUP($A2773,'Result Entry'!$B$9:$FW$108,24,0)))</f>
        <v/>
      </c>
    </row>
    <row r="2789" spans="8:8" s="1538" ht="54.0" customFormat="1" customHeight="1">
      <c r="A2789" s="1443"/>
      <c r="B2789" s="1539" t="s">
        <v>70</v>
      </c>
      <c r="C2789" s="1551" t="str">
        <f>'Result Entry'!$Z$3</f>
        <v>ENGLISH Comp.</v>
      </c>
      <c r="D2789" s="1552"/>
      <c r="E2789" s="1728">
        <f>IF($J2776="TC",0,IF($J2776="Nso",0,VLOOKUP($A2773,'Result Entry'!$B$9:$FW$108,25,0)))</f>
        <v>0.0</v>
      </c>
      <c r="F2789" s="1729">
        <f>IF($J2776="TC",0,IF($J2776="Nso",0,VLOOKUP($A2773,'Result Entry'!$B$9:$FW$108,26,0)))</f>
        <v>0.0</v>
      </c>
      <c r="G2789" s="1736">
        <f t="shared" si="231"/>
        <v>0.0</v>
      </c>
      <c r="H2789" s="1683">
        <f>IF($J2776="TC",0,IF($J2776="Nso",0,VLOOKUP($A2773,'Result Entry'!$B$9:$FW$108,30,0)))</f>
        <v>0.0</v>
      </c>
      <c r="I2789" s="1737"/>
      <c r="J2789" s="1738">
        <f>IF($J2776="TC",0,IF($J2776="Nso",0,VLOOKUP($A2773,'Result Entry'!$B$9:$FW$108,33,0)))</f>
        <v>0.0</v>
      </c>
      <c r="K2789" s="1737"/>
      <c r="L2789" s="1733">
        <f t="shared" si="232"/>
        <v>0.0</v>
      </c>
      <c r="M2789" s="1734">
        <f t="shared" si="233"/>
        <v>0.0</v>
      </c>
      <c r="N2789" s="1735" t="str">
        <f>IF($J2776="TC",0,IF($J2776="Nso",0,VLOOKUP($A2773,'Result Entry'!$B$9:$FW$108,38,0)))</f>
        <v/>
      </c>
    </row>
    <row r="2790" spans="8:8" s="1538" ht="54.0" customFormat="1" customHeight="1">
      <c r="A2790" s="1443"/>
      <c r="B2790" s="1539" t="s">
        <v>70</v>
      </c>
      <c r="C2790" s="1551" t="str">
        <f>'Result Entry'!$AO$3</f>
        <v>PHYSICS</v>
      </c>
      <c r="D2790" s="1552"/>
      <c r="E2790" s="1728">
        <f>IF($J2776="TC",0,IF($J2776="Nso",0,VLOOKUP($A2773,'Result Entry'!$B$9:$FW$108,39,0)))</f>
        <v>0.0</v>
      </c>
      <c r="F2790" s="1729">
        <f>IF($J2776="TC",0,IF($J2776="Nso",0,VLOOKUP($A2773,'Result Entry'!$B$9:$FW$108,40,0)))</f>
        <v>0.0</v>
      </c>
      <c r="G2790" s="1736">
        <f t="shared" si="231"/>
        <v>0.0</v>
      </c>
      <c r="H2790" s="1683">
        <f>IF($J2776="TC",0,IF($J2776="Nso",0,VLOOKUP($A2773,'Result Entry'!$B$9:$FW$108,45,0)))</f>
        <v>0.0</v>
      </c>
      <c r="I2790" s="1737"/>
      <c r="J2790" s="1738">
        <f>IF($J2776="TC",0,IF($J2776="Nso",0,VLOOKUP($A2773,'Result Entry'!$B$9:$FW$108,49,0)))</f>
        <v>0.0</v>
      </c>
      <c r="K2790" s="1737"/>
      <c r="L2790" s="1733">
        <f t="shared" si="232"/>
        <v>0.0</v>
      </c>
      <c r="M2790" s="1734">
        <f t="shared" si="233"/>
        <v>0.0</v>
      </c>
      <c r="N2790" s="1735" t="str">
        <f>IF($J2776="TC",0,IF($J2776="Nso",0,VLOOKUP($A2773,'Result Entry'!$B$9:$FW$108,54,0)))</f>
        <v/>
      </c>
    </row>
    <row r="2791" spans="8:8" s="1538" ht="54.0" customFormat="1" customHeight="1">
      <c r="A2791" s="1443"/>
      <c r="B2791" s="1539" t="s">
        <v>70</v>
      </c>
      <c r="C2791" s="1551" t="str">
        <f>'Result Entry'!$BF$3</f>
        <v>CHEMISTRY</v>
      </c>
      <c r="D2791" s="1552"/>
      <c r="E2791" s="1728" t="str">
        <f>IF($J2776="TC",0,IF($J2776="Nso",0,VLOOKUP($A2773,'Result Entry'!$B$9:$FW$108,55,0)))</f>
        <v/>
      </c>
      <c r="F2791" s="1729">
        <f>IF($J2776="TC",0,IF($J2776="Nso",0,VLOOKUP($A2773,'Result Entry'!$B$9:$FW$108,56,0)))</f>
        <v>0.0</v>
      </c>
      <c r="G2791" s="1736">
        <f t="shared" si="231"/>
        <v>0.0</v>
      </c>
      <c r="H2791" s="1683">
        <f>IF($J2776="TC",0,IF($J2776="Nso",0,VLOOKUP($A2773,'Result Entry'!$B$9:$FW$108,61,0)))</f>
        <v>0.0</v>
      </c>
      <c r="I2791" s="1737"/>
      <c r="J2791" s="1738">
        <f>IF($J2776="TC",0,IF($J2776="Nso",0,VLOOKUP($A2773,'Result Entry'!$B$9:$FW$108,65,0)))</f>
        <v>0.0</v>
      </c>
      <c r="K2791" s="1737"/>
      <c r="L2791" s="1733">
        <f t="shared" si="232"/>
        <v>0.0</v>
      </c>
      <c r="M2791" s="1734">
        <f t="shared" si="233"/>
        <v>0.0</v>
      </c>
      <c r="N2791" s="1735" t="str">
        <f>IF($J2776="TC",0,IF($J2776="Nso",0,VLOOKUP($A2773,'Result Entry'!$B$9:$FW$108,70,0)))</f>
        <v/>
      </c>
    </row>
    <row r="2792" spans="8:8" s="1538" ht="54.0" customFormat="1" customHeight="1">
      <c r="A2792" s="1443"/>
      <c r="B2792" s="1539" t="s">
        <v>70</v>
      </c>
      <c r="C2792" s="1551" t="str">
        <f>'Result Entry'!$BW$3</f>
        <v>BIOLOGY</v>
      </c>
      <c r="D2792" s="1552"/>
      <c r="E2792" s="1739" t="str">
        <f>IF($J2776="TC",0,IF($J2776="Nso",0,VLOOKUP($A2773,'Result Entry'!$B$9:$FW$108,71,0)))</f>
        <v/>
      </c>
      <c r="F2792" s="1740" t="str">
        <f>IF($J2776="TC",0,IF($J2776="Nso",0,VLOOKUP($A2773,'Result Entry'!$B$9:$FW$108,72,0)))</f>
        <v/>
      </c>
      <c r="G2792" s="1741">
        <f t="shared" si="231"/>
        <v>0.0</v>
      </c>
      <c r="H2792" s="1742">
        <f>IF($J2776="TC",0,IF($J2776="Nso",0,VLOOKUP($A2773,'Result Entry'!$B$9:$FW$108,77,0)))</f>
        <v>0.0</v>
      </c>
      <c r="I2792" s="1743"/>
      <c r="J2792" s="1744">
        <f>IF($J2776="TC",0,IF($J2776="Nso",0,VLOOKUP($A2773,'Result Entry'!$B$9:$FW$108,81,0)))</f>
        <v>0.0</v>
      </c>
      <c r="K2792" s="1743"/>
      <c r="L2792" s="1745">
        <f t="shared" si="232"/>
        <v>0.0</v>
      </c>
      <c r="M2792" s="1746">
        <f t="shared" si="233"/>
        <v>0.0</v>
      </c>
      <c r="N2792" s="1735">
        <f>IF($J2776="TC",0,IF($J2776="Nso",0,VLOOKUP($A2773,'Result Entry'!$B$9:$FW$108,86,0)))</f>
        <v>0.0</v>
      </c>
    </row>
    <row r="2793" spans="8:8" ht="39.75" customHeight="1">
      <c r="A2793" s="1443"/>
      <c r="B2793" s="1503" t="s">
        <v>70</v>
      </c>
      <c r="C2793" s="1565" t="s">
        <v>78</v>
      </c>
      <c r="D2793" s="1566"/>
      <c r="E2793" s="1567"/>
      <c r="F2793" s="1747" t="s">
        <v>79</v>
      </c>
      <c r="G2793" s="1748"/>
      <c r="H2793" s="1747" t="s">
        <v>80</v>
      </c>
      <c r="I2793" s="1749"/>
      <c r="J2793" s="1750" t="s">
        <v>42</v>
      </c>
      <c r="K2793" s="1797" t="s">
        <v>92</v>
      </c>
      <c r="L2793" s="1752" t="s">
        <v>40</v>
      </c>
      <c r="M2793" s="1753"/>
      <c r="N2793" s="1754" t="s">
        <v>44</v>
      </c>
    </row>
    <row r="2794" spans="8:8" ht="39.75" customHeight="1">
      <c r="A2794" s="1443"/>
      <c r="B2794" s="1503" t="s">
        <v>70</v>
      </c>
      <c r="C2794" s="1577"/>
      <c r="D2794" s="1578"/>
      <c r="E2794" s="1579"/>
      <c r="F2794" s="1755">
        <f>IF($J2776="TC",0,IF($J2776="Nso",0,VLOOKUP($A2773,'Result Entry'!$B$9:$FW$108,146,0)))</f>
        <v>0.0</v>
      </c>
      <c r="G2794" s="1756"/>
      <c r="H2794" s="1757">
        <f>IF($J2776="TC",0,IF($J2776="Nso",0,VLOOKUP($A2773,'Result Entry'!$B$9:$FW$108,147,0)))</f>
        <v>0.0</v>
      </c>
      <c r="I2794" s="1758"/>
      <c r="J2794" s="1584">
        <f>IF($J2776="TC",0,IF($J2776="Nso",0,VLOOKUP($A2773,'Result Entry'!$B$9:$FW$108,148,0)))</f>
        <v>0.0</v>
      </c>
      <c r="K2794" s="1759" t="str">
        <f>IF($J2776="TC",0,IF($J2776="Nso",0,VLOOKUP($A2773,'Result Entry'!$B$9:$FW$108,149,0)))</f>
        <v/>
      </c>
      <c r="L2794" s="1586">
        <f>IF($J2776="TC",0,IF($J2776="Nso",0,VLOOKUP($A2773,'Result Entry'!$B$9:$FW$108,150,0)))</f>
        <v>0.0</v>
      </c>
      <c r="M2794" s="1587"/>
      <c r="N2794" s="1588">
        <f>IF($J2776="TC",0,IF($J2776="Nso",0,VLOOKUP($A2773,'Result Entry'!$B$9:$FW$108,152,0)))</f>
        <v>0.0</v>
      </c>
    </row>
    <row r="2795" spans="8:8" ht="39.75" customHeight="1">
      <c r="A2795" s="1443"/>
      <c r="B2795" s="1503" t="s">
        <v>70</v>
      </c>
      <c r="C2795" s="1589" t="s">
        <v>59</v>
      </c>
      <c r="D2795" s="1590"/>
      <c r="E2795" s="1590"/>
      <c r="F2795" s="1590"/>
      <c r="G2795" s="1590"/>
      <c r="H2795" s="1591"/>
      <c r="I2795" s="1592" t="s">
        <v>60</v>
      </c>
      <c r="J2795" s="1593"/>
      <c r="K2795" s="1760">
        <f>VLOOKUP($A2773,'Result Entry'!$B$9:$FW$108,143,0)</f>
        <v>0.0</v>
      </c>
      <c r="L2795" s="1761"/>
      <c r="M2795" s="1596" t="s">
        <v>38</v>
      </c>
      <c r="N2795" s="1597"/>
    </row>
    <row r="2796" spans="8:8" ht="39.75" customHeight="1">
      <c r="A2796" s="1443"/>
      <c r="B2796" s="1503" t="s">
        <v>70</v>
      </c>
      <c r="C2796" s="1598" t="s">
        <v>55</v>
      </c>
      <c r="D2796" s="1599"/>
      <c r="E2796" s="1599"/>
      <c r="F2796" s="1600" t="s">
        <v>158</v>
      </c>
      <c r="G2796" s="1601"/>
      <c r="H2796" s="1602" t="s">
        <v>48</v>
      </c>
      <c r="I2796" s="1603" t="s">
        <v>61</v>
      </c>
      <c r="J2796" s="1604"/>
      <c r="K2796" s="1762">
        <f>VLOOKUP($A2773,'Result Entry'!$B$9:$FW$108,144,0)</f>
        <v>0.0</v>
      </c>
      <c r="L2796" s="1763"/>
      <c r="M2796" s="1607">
        <f>VLOOKUP($A2773,'Result Entry'!$B$9:$FW$108,145,0)</f>
        <v>0.0</v>
      </c>
      <c r="N2796" s="1608"/>
    </row>
    <row r="2797" spans="8:8" ht="39.75" customHeight="1">
      <c r="A2797" s="1443"/>
      <c r="B2797" s="1503" t="s">
        <v>70</v>
      </c>
      <c r="C2797" s="1598"/>
      <c r="D2797" s="1599"/>
      <c r="E2797" s="1599"/>
      <c r="F2797" s="1609"/>
      <c r="G2797" s="1610"/>
      <c r="H2797" s="1611" t="s">
        <v>100</v>
      </c>
      <c r="I2797" s="1612" t="s">
        <v>62</v>
      </c>
      <c r="J2797" s="1613"/>
      <c r="K2797" s="1764">
        <f>IF($J2776="TC","Transferred",IF($J2776="Nso","NameSeparated",VLOOKUP($A2773,'Result Entry'!$B$9:$FW$108,153,0)))</f>
        <v>0.0</v>
      </c>
      <c r="L2797" s="1764"/>
      <c r="M2797" s="1764"/>
      <c r="N2797" s="1765"/>
    </row>
    <row r="2798" spans="8:8" ht="39.75" customHeight="1">
      <c r="A2798" s="1443"/>
      <c r="B2798" s="1503" t="s">
        <v>70</v>
      </c>
      <c r="C2798" s="1766" t="str">
        <f>'Result Entry'!$DU$3</f>
        <v>Foundation Of Information Tech.</v>
      </c>
      <c r="D2798" s="1767"/>
      <c r="E2798" s="1768"/>
      <c r="F2798" s="1769" t="str">
        <f>IF($J2776="TC",0,IF($J2776="Nso",0,VLOOKUP($A2773,'Result Entry'!$B$9:$GS$108,170,0)))</f>
        <v/>
      </c>
      <c r="G2798" s="1769"/>
      <c r="H2798" s="1770">
        <f>IF($J2776="TC",0,IF($J2776="Nso",0,VLOOKUP($A2773,'Result Entry'!$B$9:$GS$108,112,0)))</f>
        <v>0.0</v>
      </c>
      <c r="I2798" s="1621" t="s">
        <v>72</v>
      </c>
      <c r="J2798" s="1622"/>
      <c r="K2798" s="1771">
        <f>'Result Entry'!$T$2</f>
        <v>45041.0</v>
      </c>
      <c r="L2798" s="1772"/>
      <c r="M2798" s="1772"/>
      <c r="N2798" s="1773"/>
    </row>
    <row r="2799" spans="8:8" ht="39.75" customHeight="1">
      <c r="A2799" s="1443"/>
      <c r="B2799" s="1503" t="s">
        <v>70</v>
      </c>
      <c r="C2799" s="1774" t="str">
        <f>'Result Entry'!$EI$3</f>
        <v>G.I.A.I.-II</v>
      </c>
      <c r="D2799" s="1775"/>
      <c r="E2799" s="1776"/>
      <c r="F2799" s="1769" t="str">
        <f>IF($J2776="TC",0,IF($J2776="Nso",0,VLOOKUP($A2773,'Result Entry'!$B$9:$GS$108,174,0)))</f>
        <v/>
      </c>
      <c r="G2799" s="1769"/>
      <c r="H2799" s="1770">
        <f>IF($J2776="TC",0,IF($J2776="Nso",0,VLOOKUP($A2773,'Result Entry'!$B$9:$GS$108,124,0)))</f>
        <v>0.0</v>
      </c>
      <c r="I2799" s="1626"/>
      <c r="J2799" s="1627"/>
      <c r="K2799" s="1627"/>
      <c r="L2799" s="1627"/>
      <c r="M2799" s="1627"/>
      <c r="N2799" s="1628"/>
    </row>
    <row r="2800" spans="8:8" ht="39.75" customHeight="1">
      <c r="A2800" s="1443"/>
      <c r="B2800" s="1503" t="s">
        <v>70</v>
      </c>
      <c r="C2800" s="1774" t="str">
        <f>'Result Entry'!$EU$3</f>
        <v>SOC.SER.PLAN</v>
      </c>
      <c r="D2800" s="1775"/>
      <c r="E2800" s="1776"/>
      <c r="F2800" s="1769">
        <f>IF($J2776="TC",0,IF($J2776="Nso",0,VLOOKUP($A2773,'Result Entry'!$B$9:$HS$108,178,0)))</f>
        <v>0.0</v>
      </c>
      <c r="G2800" s="1769"/>
      <c r="H2800" s="1770">
        <f>IF($J2776="TC",0,IF($J2776="Nso",0,VLOOKUP($A2773,'Result Entry'!$B$9:$GS$108,136,0)))</f>
        <v>0.0</v>
      </c>
      <c r="I2800" s="1629" t="s">
        <v>175</v>
      </c>
      <c r="J2800" s="1630"/>
      <c r="K2800" s="1798"/>
      <c r="L2800" s="1799"/>
      <c r="M2800" s="1799"/>
      <c r="N2800" s="1800"/>
    </row>
    <row r="2801" spans="8:8" ht="39.75" customHeight="1">
      <c r="A2801" s="1443"/>
      <c r="B2801" s="1503" t="s">
        <v>70</v>
      </c>
      <c r="C2801" s="1774" t="str">
        <f>'Result Entry'!$FG$3</f>
        <v>Jeewan Kaushal</v>
      </c>
      <c r="D2801" s="1775"/>
      <c r="E2801" s="1776"/>
      <c r="F2801" s="1769" t="str">
        <f>IF($J2776="TC",0,IF($J2776="Nso",0,VLOOKUP($A2773,'Result Entry'!$B$9:$HS$108,182,0)))</f>
        <v/>
      </c>
      <c r="G2801" s="1769"/>
      <c r="H2801" s="1770">
        <f>IF($J2776="TC",0,IF($J2776="Nso",0,VLOOKUP($A2773,'Result Entry'!$B$9:$HS$108,136,0)))</f>
        <v>0.0</v>
      </c>
      <c r="I2801" s="1629" t="s">
        <v>149</v>
      </c>
      <c r="J2801" s="1630"/>
      <c r="K2801" s="1630"/>
      <c r="L2801" s="1630"/>
      <c r="M2801" s="1630"/>
      <c r="N2801" s="1634"/>
    </row>
    <row r="2802" spans="8:8" ht="39.75" customHeight="1">
      <c r="A2802" s="1443"/>
      <c r="B2802" s="1483" t="s">
        <v>70</v>
      </c>
      <c r="C2802" s="1777" t="s">
        <v>181</v>
      </c>
      <c r="D2802" s="1778"/>
      <c r="E2802" s="1779"/>
      <c r="F2802" s="1780" t="s">
        <v>182</v>
      </c>
      <c r="G2802" s="1781"/>
      <c r="H2802" s="1782" t="s">
        <v>31</v>
      </c>
      <c r="I2802" s="1629" t="s">
        <v>176</v>
      </c>
      <c r="J2802" s="1630"/>
      <c r="K2802" s="1630"/>
      <c r="L2802" s="1630"/>
      <c r="M2802" s="1630"/>
      <c r="N2802" s="1634"/>
    </row>
    <row r="2803" spans="8:8" ht="39.75" customHeight="1">
      <c r="A2803" s="1443"/>
      <c r="B2803" s="1483" t="s">
        <v>70</v>
      </c>
      <c r="C2803" s="1783"/>
      <c r="D2803" s="1784"/>
      <c r="E2803" s="1785"/>
      <c r="F2803" s="1786" t="s">
        <v>183</v>
      </c>
      <c r="G2803" s="1787"/>
      <c r="H2803" s="1788" t="s">
        <v>180</v>
      </c>
      <c r="I2803" s="1647" t="s">
        <v>68</v>
      </c>
      <c r="J2803" s="1648"/>
      <c r="K2803" s="1648"/>
      <c r="L2803" s="1648"/>
      <c r="M2803" s="1648"/>
      <c r="N2803" s="1649"/>
    </row>
    <row r="2804" spans="8:8" ht="39.75" customHeight="1">
      <c r="A2804" s="1443"/>
      <c r="B2804" s="1483" t="s">
        <v>70</v>
      </c>
      <c r="C2804" s="1783"/>
      <c r="D2804" s="1784"/>
      <c r="E2804" s="1785"/>
      <c r="F2804" s="1786" t="s">
        <v>186</v>
      </c>
      <c r="G2804" s="1787"/>
      <c r="H2804" s="1788" t="s">
        <v>63</v>
      </c>
      <c r="I2804" s="1650"/>
      <c r="J2804" s="1651"/>
      <c r="K2804" s="1651"/>
      <c r="L2804" s="1651"/>
      <c r="M2804" s="1651"/>
      <c r="N2804" s="1652"/>
    </row>
    <row r="2805" spans="8:8" ht="39.75" customHeight="1">
      <c r="A2805" s="1443"/>
      <c r="B2805" s="1483" t="s">
        <v>70</v>
      </c>
      <c r="C2805" s="1783"/>
      <c r="D2805" s="1784"/>
      <c r="E2805" s="1785"/>
      <c r="F2805" s="1786" t="s">
        <v>187</v>
      </c>
      <c r="G2805" s="1787"/>
      <c r="H2805" s="1788" t="s">
        <v>64</v>
      </c>
      <c r="I2805" s="1650"/>
      <c r="J2805" s="1651"/>
      <c r="K2805" s="1651"/>
      <c r="L2805" s="1651"/>
      <c r="M2805" s="1651"/>
      <c r="N2805" s="1652"/>
    </row>
    <row r="2806" spans="8:8" ht="39.75" customHeight="1">
      <c r="A2806" s="1443"/>
      <c r="B2806" s="1483" t="s">
        <v>70</v>
      </c>
      <c r="C2806" s="1783"/>
      <c r="D2806" s="1784"/>
      <c r="E2806" s="1785"/>
      <c r="F2806" s="1786" t="s">
        <v>184</v>
      </c>
      <c r="G2806" s="1787"/>
      <c r="H2806" s="1788" t="s">
        <v>66</v>
      </c>
      <c r="I2806" s="1653" t="s">
        <v>81</v>
      </c>
      <c r="J2806" s="1654"/>
      <c r="K2806" s="1654"/>
      <c r="L2806" s="1654"/>
      <c r="M2806" s="1654"/>
      <c r="N2806" s="1655"/>
    </row>
    <row r="2807" spans="8:8" ht="39.75" customHeight="1">
      <c r="A2807" s="1443"/>
      <c r="B2807" s="1656" t="s">
        <v>70</v>
      </c>
      <c r="C2807" s="1789"/>
      <c r="D2807" s="1790"/>
      <c r="E2807" s="1791"/>
      <c r="F2807" s="1792" t="s">
        <v>185</v>
      </c>
      <c r="G2807" s="1793"/>
      <c r="H2807" s="1794" t="s">
        <v>65</v>
      </c>
      <c r="I2807" s="1663"/>
      <c r="J2807" s="1664"/>
      <c r="K2807" s="1664"/>
      <c r="L2807" s="1664"/>
      <c r="M2807" s="1664"/>
      <c r="N2807" s="1665"/>
    </row>
    <row r="2808" spans="8:8" s="927" ht="123.75" customFormat="1" customHeight="1">
      <c r="A2808" s="1439"/>
      <c r="B2808" s="1795"/>
      <c r="C2808" s="1796"/>
      <c r="D2808" s="1796"/>
      <c r="E2808" s="1796"/>
      <c r="F2808" s="1796"/>
      <c r="G2808" s="1796"/>
      <c r="H2808" s="1796"/>
      <c r="I2808" s="1796"/>
      <c r="J2808" s="1796"/>
      <c r="K2808" s="1796"/>
      <c r="L2808" s="1796"/>
      <c r="M2808" s="1796"/>
      <c r="N2808" s="1796"/>
    </row>
    <row r="2809" spans="8:8" ht="24.75" customHeight="1">
      <c r="A2809" s="1441">
        <f>A2773+1</f>
        <v>79.0</v>
      </c>
      <c r="B2809" s="1442" t="s">
        <v>51</v>
      </c>
      <c r="C2809" s="1442"/>
      <c r="D2809" s="1442"/>
      <c r="E2809" s="1442"/>
      <c r="F2809" s="1442"/>
      <c r="G2809" s="1442"/>
      <c r="H2809" s="1442"/>
      <c r="I2809" s="1442"/>
      <c r="J2809" s="1442"/>
      <c r="K2809" s="1442"/>
      <c r="L2809" s="1442"/>
      <c r="M2809" s="1442"/>
      <c r="N2809" s="1442"/>
    </row>
    <row r="2810" spans="8:8" ht="62.25" customHeight="1">
      <c r="A2810" s="1443"/>
      <c r="B2810" s="1444"/>
      <c r="C2810" s="1445"/>
      <c r="D2810" s="1671" t="str">
        <f>Master!$E$8</f>
        <v>Govt. Sr. Secondary School </v>
      </c>
      <c r="E2810" s="1672"/>
      <c r="F2810" s="1672"/>
      <c r="G2810" s="1672"/>
      <c r="H2810" s="1672"/>
      <c r="I2810" s="1672"/>
      <c r="J2810" s="1672"/>
      <c r="K2810" s="1672"/>
      <c r="L2810" s="1672"/>
      <c r="M2810" s="1672"/>
      <c r="N2810" s="1673"/>
    </row>
    <row r="2811" spans="8:8" ht="33.0" customHeight="1">
      <c r="A2811" s="1443"/>
      <c r="B2811" s="1449"/>
      <c r="C2811" s="1450"/>
      <c r="D2811" s="1451" t="str">
        <f>Master!$E$11</f>
        <v>P.S.-Bapini (Jodhpur)</v>
      </c>
      <c r="E2811" s="1452"/>
      <c r="F2811" s="1452"/>
      <c r="G2811" s="1452"/>
      <c r="H2811" s="1452"/>
      <c r="I2811" s="1452"/>
      <c r="J2811" s="1452"/>
      <c r="K2811" s="1452"/>
      <c r="L2811" s="1452"/>
      <c r="M2811" s="1452"/>
      <c r="N2811" s="1453"/>
    </row>
    <row r="2812" spans="8:8" ht="30.0" customHeight="1">
      <c r="A2812" s="1443"/>
      <c r="B2812" s="1454"/>
      <c r="C2812" s="1455" t="s">
        <v>151</v>
      </c>
      <c r="D2812" s="1456"/>
      <c r="E2812" s="1456"/>
      <c r="F2812" s="1456"/>
      <c r="G2812" s="1457"/>
      <c r="H2812" s="1458" t="s">
        <v>128</v>
      </c>
      <c r="I2812" s="1458"/>
      <c r="J2812" s="1674">
        <f>VLOOKUP(A2809,'Result Entry'!$B$6:$K$108,6,0)</f>
        <v>0.0</v>
      </c>
      <c r="K2812" s="1460" t="s">
        <v>69</v>
      </c>
      <c r="L2812" s="1461"/>
      <c r="M2812" s="1462">
        <f>Master!$E$14</f>
        <v>8.151106901E9</v>
      </c>
      <c r="N2812" s="1463"/>
    </row>
    <row r="2813" spans="8:8" ht="30.0" customHeight="1">
      <c r="A2813" s="1443"/>
      <c r="B2813" s="1464"/>
      <c r="C2813" s="1465"/>
      <c r="D2813" s="1466"/>
      <c r="E2813" s="1466"/>
      <c r="F2813" s="1466"/>
      <c r="G2813" s="1467"/>
      <c r="H2813" s="1468"/>
      <c r="I2813" s="1468"/>
      <c r="J2813" s="1675"/>
      <c r="K2813" s="1470" t="s">
        <v>67</v>
      </c>
      <c r="L2813" s="1471"/>
      <c r="M2813" s="1472"/>
      <c r="N2813" s="1473"/>
      <c r="O2813" s="23" t="s">
        <v>157</v>
      </c>
    </row>
    <row r="2814" spans="8:8" ht="30.0" customHeight="1">
      <c r="A2814" s="1443"/>
      <c r="B2814" s="1464"/>
      <c r="C2814" s="1474"/>
      <c r="D2814" s="1475"/>
      <c r="E2814" s="1475"/>
      <c r="F2814" s="1475"/>
      <c r="G2814" s="1476"/>
      <c r="H2814" s="1477"/>
      <c r="I2814" s="1477"/>
      <c r="J2814" s="1676"/>
      <c r="K2814" s="1479" t="s">
        <v>52</v>
      </c>
      <c r="L2814" s="1480"/>
      <c r="M2814" s="1481" t="str">
        <f>Master!$E$6</f>
        <v>2022-23</v>
      </c>
      <c r="N2814" s="1482"/>
    </row>
    <row r="2815" spans="8:8" ht="39.75" customHeight="1">
      <c r="A2815" s="1443"/>
      <c r="B2815" s="1483" t="s">
        <v>70</v>
      </c>
      <c r="C2815" s="1677" t="s">
        <v>21</v>
      </c>
      <c r="D2815" s="1678"/>
      <c r="E2815" s="1678"/>
      <c r="F2815" s="1679"/>
      <c r="G2815" s="1680" t="s">
        <v>150</v>
      </c>
      <c r="H2815" s="1681">
        <f>VLOOKUP($A2809,'Result Entry'!$B$9:$FW$108,4,0)</f>
        <v>0.0</v>
      </c>
      <c r="I2815" s="1681"/>
      <c r="J2815" s="1681"/>
      <c r="K2815" s="1681"/>
      <c r="L2815" s="1681"/>
      <c r="M2815" s="1681"/>
      <c r="N2815" s="1682"/>
    </row>
    <row r="2816" spans="8:8" ht="39.75" customHeight="1">
      <c r="A2816" s="1443"/>
      <c r="B2816" s="1483" t="s">
        <v>70</v>
      </c>
      <c r="C2816" s="1683" t="s">
        <v>23</v>
      </c>
      <c r="D2816" s="1684"/>
      <c r="E2816" s="1684"/>
      <c r="F2816" s="1685"/>
      <c r="G2816" s="1686" t="s">
        <v>150</v>
      </c>
      <c r="H2816" s="1687">
        <f>VLOOKUP($A2809,'Result Entry'!$B$9:$FW$108,7,0)</f>
        <v>0.0</v>
      </c>
      <c r="I2816" s="1687"/>
      <c r="J2816" s="1687"/>
      <c r="K2816" s="1687"/>
      <c r="L2816" s="1687"/>
      <c r="M2816" s="1687"/>
      <c r="N2816" s="1688"/>
    </row>
    <row r="2817" spans="8:8" ht="39.75" customHeight="1">
      <c r="A2817" s="1443"/>
      <c r="B2817" s="1483" t="s">
        <v>70</v>
      </c>
      <c r="C2817" s="1683" t="s">
        <v>24</v>
      </c>
      <c r="D2817" s="1684"/>
      <c r="E2817" s="1684"/>
      <c r="F2817" s="1685"/>
      <c r="G2817" s="1686" t="s">
        <v>150</v>
      </c>
      <c r="H2817" s="1687">
        <f>VLOOKUP($A2809,'Result Entry'!$B$9:$FW$108,8,0)</f>
        <v>0.0</v>
      </c>
      <c r="I2817" s="1687"/>
      <c r="J2817" s="1687"/>
      <c r="K2817" s="1687"/>
      <c r="L2817" s="1687"/>
      <c r="M2817" s="1687"/>
      <c r="N2817" s="1688"/>
    </row>
    <row r="2818" spans="8:8" ht="39.75" customHeight="1">
      <c r="A2818" s="1443"/>
      <c r="B2818" s="1483" t="s">
        <v>70</v>
      </c>
      <c r="C2818" s="1683" t="s">
        <v>53</v>
      </c>
      <c r="D2818" s="1684"/>
      <c r="E2818" s="1684"/>
      <c r="F2818" s="1685"/>
      <c r="G2818" s="1686" t="s">
        <v>150</v>
      </c>
      <c r="H2818" s="1687">
        <f>VLOOKUP($A2809,'Result Entry'!$B$9:$FW$108,9,0)</f>
        <v>0.0</v>
      </c>
      <c r="I2818" s="1687"/>
      <c r="J2818" s="1687"/>
      <c r="K2818" s="1687"/>
      <c r="L2818" s="1687"/>
      <c r="M2818" s="1687"/>
      <c r="N2818" s="1688"/>
    </row>
    <row r="2819" spans="8:8" ht="39.75" customHeight="1">
      <c r="A2819" s="1443"/>
      <c r="B2819" s="1483" t="s">
        <v>70</v>
      </c>
      <c r="C2819" s="1683" t="s">
        <v>54</v>
      </c>
      <c r="D2819" s="1684"/>
      <c r="E2819" s="1684"/>
      <c r="F2819" s="1685"/>
      <c r="G2819" s="1686" t="s">
        <v>150</v>
      </c>
      <c r="H2819" s="1689" t="str">
        <f>CONCATENATE('Result Entry'!$G$4,'Result Entry'!$J$4)</f>
        <v>11(A)</v>
      </c>
      <c r="I2819" s="1687"/>
      <c r="J2819" s="1687"/>
      <c r="K2819" s="1687"/>
      <c r="L2819" s="1687"/>
      <c r="M2819" s="1687"/>
      <c r="N2819" s="1688"/>
    </row>
    <row r="2820" spans="8:8" ht="39.75" customHeight="1">
      <c r="A2820" s="1443"/>
      <c r="B2820" s="1483" t="s">
        <v>70</v>
      </c>
      <c r="C2820" s="1690" t="s">
        <v>26</v>
      </c>
      <c r="D2820" s="1691"/>
      <c r="E2820" s="1691"/>
      <c r="F2820" s="1692"/>
      <c r="G2820" s="1693" t="s">
        <v>150</v>
      </c>
      <c r="H2820" s="1694">
        <f>VLOOKUP($A2809,'Result Entry'!$B$9:$FW$108,10,0)</f>
        <v>0.0</v>
      </c>
      <c r="I2820" s="1694"/>
      <c r="J2820" s="1694"/>
      <c r="K2820" s="1694"/>
      <c r="L2820" s="1694"/>
      <c r="M2820" s="1694"/>
      <c r="N2820" s="1695"/>
    </row>
    <row r="2821" spans="8:8" ht="30.0" customHeight="1">
      <c r="A2821" s="1443"/>
      <c r="B2821" s="1503" t="s">
        <v>70</v>
      </c>
      <c r="C2821" s="1696" t="s">
        <v>168</v>
      </c>
      <c r="D2821" s="1697"/>
      <c r="E2821" s="1698" t="s">
        <v>73</v>
      </c>
      <c r="F2821" s="1699" t="s">
        <v>74</v>
      </c>
      <c r="G2821" s="1700" t="s">
        <v>169</v>
      </c>
      <c r="H2821" s="1701" t="s">
        <v>56</v>
      </c>
      <c r="I2821" s="1702"/>
      <c r="J2821" s="1703" t="s">
        <v>85</v>
      </c>
      <c r="K2821" s="1704"/>
      <c r="L2821" s="1705" t="s">
        <v>170</v>
      </c>
      <c r="M2821" s="1706" t="s">
        <v>77</v>
      </c>
      <c r="N2821" s="1707" t="s">
        <v>99</v>
      </c>
    </row>
    <row r="2822" spans="8:8" ht="30.0" customHeight="1">
      <c r="A2822" s="1443"/>
      <c r="B2822" s="1503"/>
      <c r="C2822" s="1708"/>
      <c r="D2822" s="1709"/>
      <c r="E2822" s="1710"/>
      <c r="F2822" s="1711"/>
      <c r="G2822" s="1712"/>
      <c r="H2822" s="1713"/>
      <c r="I2822" s="1714"/>
      <c r="J2822" s="1715"/>
      <c r="K2822" s="1716"/>
      <c r="L2822" s="1717"/>
      <c r="M2822" s="1718"/>
      <c r="N2822" s="1719"/>
    </row>
    <row r="2823" spans="8:8" ht="39.75" customHeight="1">
      <c r="A2823" s="1443"/>
      <c r="B2823" s="1503" t="s">
        <v>70</v>
      </c>
      <c r="C2823" s="1528" t="s">
        <v>57</v>
      </c>
      <c r="D2823" s="1529"/>
      <c r="E2823" s="1720">
        <f>'Result Entry'!$L$7</f>
        <v>10.0</v>
      </c>
      <c r="F2823" s="1721">
        <f>'Result Entry'!$M$7</f>
        <v>10.0</v>
      </c>
      <c r="G2823" s="1722">
        <f t="shared" si="234" ref="G2823:G2828">SUM(E2823:F2823)</f>
        <v>20.0</v>
      </c>
      <c r="H2823" s="1723">
        <f>'Result Entry'!$AU$7</f>
        <v>70.0</v>
      </c>
      <c r="I2823" s="1724"/>
      <c r="J2823" s="1725">
        <f>'Result Entry'!$AY$7</f>
        <v>100.0</v>
      </c>
      <c r="K2823" s="1724"/>
      <c r="L2823" s="1722">
        <f t="shared" si="235" ref="L2823:L2828">SUM(H2823,J2823)</f>
        <v>170.0</v>
      </c>
      <c r="M2823" s="1726">
        <f t="shared" si="236" ref="M2823:M2828">SUM(G2823,L2823)</f>
        <v>190.0</v>
      </c>
      <c r="N2823" s="1727"/>
    </row>
    <row r="2824" spans="8:8" s="1538" ht="54.0" customFormat="1" customHeight="1">
      <c r="A2824" s="1443"/>
      <c r="B2824" s="1539" t="s">
        <v>70</v>
      </c>
      <c r="C2824" s="1540" t="str">
        <f>'Result Entry'!$L$3</f>
        <v>HINDI Comp.</v>
      </c>
      <c r="D2824" s="1541"/>
      <c r="E2824" s="1728">
        <f>IF($J2812="TC",0,IF($J2812="Nso",0,VLOOKUP($A2809,'Result Entry'!$B$9:$FW$108,11,0)))</f>
        <v>0.0</v>
      </c>
      <c r="F2824" s="1729">
        <f>IF($J2812="TC",0,IF($J2812="Nso",0,VLOOKUP($A2809,'Result Entry'!$B$9:$FW$108,12,0)))</f>
        <v>0.0</v>
      </c>
      <c r="G2824" s="1730">
        <f t="shared" si="234"/>
        <v>0.0</v>
      </c>
      <c r="H2824" s="1677">
        <f>IF($J2812="TC",0,IF($J2812="Nso",0,VLOOKUP($A2809,'Result Entry'!$B$9:$FW$108,16,0)))</f>
        <v>0.0</v>
      </c>
      <c r="I2824" s="1731"/>
      <c r="J2824" s="1732">
        <f>IF($J2812="TC",0,IF($J2812="Nso",0,VLOOKUP($A2809,'Result Entry'!$B$9:$FW$108,19,0)))</f>
        <v>0.0</v>
      </c>
      <c r="K2824" s="1731"/>
      <c r="L2824" s="1733">
        <f t="shared" si="235"/>
        <v>0.0</v>
      </c>
      <c r="M2824" s="1734">
        <f t="shared" si="236"/>
        <v>0.0</v>
      </c>
      <c r="N2824" s="1735" t="str">
        <f>IF($J2812="TC",0,IF($J2812="Nso",0,VLOOKUP($A2809,'Result Entry'!$B$9:$FW$108,24,0)))</f>
        <v/>
      </c>
    </row>
    <row r="2825" spans="8:8" s="1538" ht="54.0" customFormat="1" customHeight="1">
      <c r="A2825" s="1443"/>
      <c r="B2825" s="1539" t="s">
        <v>70</v>
      </c>
      <c r="C2825" s="1551" t="str">
        <f>'Result Entry'!$Z$3</f>
        <v>ENGLISH Comp.</v>
      </c>
      <c r="D2825" s="1552"/>
      <c r="E2825" s="1728">
        <f>IF($J2812="TC",0,IF($J2812="Nso",0,VLOOKUP($A2809,'Result Entry'!$B$9:$FW$108,25,0)))</f>
        <v>0.0</v>
      </c>
      <c r="F2825" s="1729">
        <f>IF($J2812="TC",0,IF($J2812="Nso",0,VLOOKUP($A2809,'Result Entry'!$B$9:$FW$108,26,0)))</f>
        <v>0.0</v>
      </c>
      <c r="G2825" s="1736">
        <f t="shared" si="234"/>
        <v>0.0</v>
      </c>
      <c r="H2825" s="1683">
        <f>IF($J2812="TC",0,IF($J2812="Nso",0,VLOOKUP($A2809,'Result Entry'!$B$9:$FW$108,30,0)))</f>
        <v>0.0</v>
      </c>
      <c r="I2825" s="1737"/>
      <c r="J2825" s="1738">
        <f>IF($J2812="TC",0,IF($J2812="Nso",0,VLOOKUP($A2809,'Result Entry'!$B$9:$FW$108,33,0)))</f>
        <v>0.0</v>
      </c>
      <c r="K2825" s="1737"/>
      <c r="L2825" s="1733">
        <f t="shared" si="235"/>
        <v>0.0</v>
      </c>
      <c r="M2825" s="1734">
        <f t="shared" si="236"/>
        <v>0.0</v>
      </c>
      <c r="N2825" s="1735" t="str">
        <f>IF($J2812="TC",0,IF($J2812="Nso",0,VLOOKUP($A2809,'Result Entry'!$B$9:$FW$108,38,0)))</f>
        <v/>
      </c>
    </row>
    <row r="2826" spans="8:8" s="1538" ht="54.0" customFormat="1" customHeight="1">
      <c r="A2826" s="1443"/>
      <c r="B2826" s="1539" t="s">
        <v>70</v>
      </c>
      <c r="C2826" s="1551" t="str">
        <f>'Result Entry'!$AO$3</f>
        <v>PHYSICS</v>
      </c>
      <c r="D2826" s="1552"/>
      <c r="E2826" s="1728">
        <f>IF($J2812="TC",0,IF($J2812="Nso",0,VLOOKUP($A2809,'Result Entry'!$B$9:$FW$108,39,0)))</f>
        <v>0.0</v>
      </c>
      <c r="F2826" s="1729">
        <f>IF($J2812="TC",0,IF($J2812="Nso",0,VLOOKUP($A2809,'Result Entry'!$B$9:$FW$108,40,0)))</f>
        <v>0.0</v>
      </c>
      <c r="G2826" s="1736">
        <f t="shared" si="234"/>
        <v>0.0</v>
      </c>
      <c r="H2826" s="1683">
        <f>IF($J2812="TC",0,IF($J2812="Nso",0,VLOOKUP($A2809,'Result Entry'!$B$9:$FW$108,45,0)))</f>
        <v>0.0</v>
      </c>
      <c r="I2826" s="1737"/>
      <c r="J2826" s="1738">
        <f>IF($J2812="TC",0,IF($J2812="Nso",0,VLOOKUP($A2809,'Result Entry'!$B$9:$FW$108,49,0)))</f>
        <v>0.0</v>
      </c>
      <c r="K2826" s="1737"/>
      <c r="L2826" s="1733">
        <f t="shared" si="235"/>
        <v>0.0</v>
      </c>
      <c r="M2826" s="1734">
        <f t="shared" si="236"/>
        <v>0.0</v>
      </c>
      <c r="N2826" s="1735" t="str">
        <f>IF($J2812="TC",0,IF($J2812="Nso",0,VLOOKUP($A2809,'Result Entry'!$B$9:$FW$108,54,0)))</f>
        <v/>
      </c>
    </row>
    <row r="2827" spans="8:8" s="1538" ht="54.0" customFormat="1" customHeight="1">
      <c r="A2827" s="1443"/>
      <c r="B2827" s="1539" t="s">
        <v>70</v>
      </c>
      <c r="C2827" s="1551" t="str">
        <f>'Result Entry'!$BF$3</f>
        <v>CHEMISTRY</v>
      </c>
      <c r="D2827" s="1552"/>
      <c r="E2827" s="1728" t="str">
        <f>IF($J2812="TC",0,IF($J2812="Nso",0,VLOOKUP($A2809,'Result Entry'!$B$9:$FW$108,55,0)))</f>
        <v/>
      </c>
      <c r="F2827" s="1729">
        <f>IF($J2812="TC",0,IF($J2812="Nso",0,VLOOKUP($A2809,'Result Entry'!$B$9:$FW$108,56,0)))</f>
        <v>0.0</v>
      </c>
      <c r="G2827" s="1736">
        <f t="shared" si="234"/>
        <v>0.0</v>
      </c>
      <c r="H2827" s="1683">
        <f>IF($J2812="TC",0,IF($J2812="Nso",0,VLOOKUP($A2809,'Result Entry'!$B$9:$FW$108,61,0)))</f>
        <v>0.0</v>
      </c>
      <c r="I2827" s="1737"/>
      <c r="J2827" s="1738">
        <f>IF($J2812="TC",0,IF($J2812="Nso",0,VLOOKUP($A2809,'Result Entry'!$B$9:$FW$108,65,0)))</f>
        <v>0.0</v>
      </c>
      <c r="K2827" s="1737"/>
      <c r="L2827" s="1733">
        <f t="shared" si="235"/>
        <v>0.0</v>
      </c>
      <c r="M2827" s="1734">
        <f t="shared" si="236"/>
        <v>0.0</v>
      </c>
      <c r="N2827" s="1735" t="str">
        <f>IF($J2812="TC",0,IF($J2812="Nso",0,VLOOKUP($A2809,'Result Entry'!$B$9:$FW$108,70,0)))</f>
        <v/>
      </c>
    </row>
    <row r="2828" spans="8:8" s="1538" ht="54.0" customFormat="1" customHeight="1">
      <c r="A2828" s="1443"/>
      <c r="B2828" s="1539" t="s">
        <v>70</v>
      </c>
      <c r="C2828" s="1551" t="str">
        <f>'Result Entry'!$BW$3</f>
        <v>BIOLOGY</v>
      </c>
      <c r="D2828" s="1552"/>
      <c r="E2828" s="1739" t="str">
        <f>IF($J2812="TC",0,IF($J2812="Nso",0,VLOOKUP($A2809,'Result Entry'!$B$9:$FW$108,71,0)))</f>
        <v/>
      </c>
      <c r="F2828" s="1740" t="str">
        <f>IF($J2812="TC",0,IF($J2812="Nso",0,VLOOKUP($A2809,'Result Entry'!$B$9:$FW$108,72,0)))</f>
        <v/>
      </c>
      <c r="G2828" s="1741">
        <f t="shared" si="234"/>
        <v>0.0</v>
      </c>
      <c r="H2828" s="1742">
        <f>IF($J2812="TC",0,IF($J2812="Nso",0,VLOOKUP($A2809,'Result Entry'!$B$9:$FW$108,77,0)))</f>
        <v>0.0</v>
      </c>
      <c r="I2828" s="1743"/>
      <c r="J2828" s="1744">
        <f>IF($J2812="TC",0,IF($J2812="Nso",0,VLOOKUP($A2809,'Result Entry'!$B$9:$FW$108,81,0)))</f>
        <v>0.0</v>
      </c>
      <c r="K2828" s="1743"/>
      <c r="L2828" s="1745">
        <f t="shared" si="235"/>
        <v>0.0</v>
      </c>
      <c r="M2828" s="1746">
        <f t="shared" si="236"/>
        <v>0.0</v>
      </c>
      <c r="N2828" s="1735">
        <f>IF($J2812="TC",0,IF($J2812="Nso",0,VLOOKUP($A2809,'Result Entry'!$B$9:$FW$108,86,0)))</f>
        <v>0.0</v>
      </c>
    </row>
    <row r="2829" spans="8:8" ht="39.75" customHeight="1">
      <c r="A2829" s="1443"/>
      <c r="B2829" s="1503" t="s">
        <v>70</v>
      </c>
      <c r="C2829" s="1565" t="s">
        <v>78</v>
      </c>
      <c r="D2829" s="1566"/>
      <c r="E2829" s="1567"/>
      <c r="F2829" s="1747" t="s">
        <v>79</v>
      </c>
      <c r="G2829" s="1748"/>
      <c r="H2829" s="1747" t="s">
        <v>80</v>
      </c>
      <c r="I2829" s="1749"/>
      <c r="J2829" s="1750" t="s">
        <v>42</v>
      </c>
      <c r="K2829" s="1797" t="s">
        <v>92</v>
      </c>
      <c r="L2829" s="1752" t="s">
        <v>40</v>
      </c>
      <c r="M2829" s="1753"/>
      <c r="N2829" s="1754" t="s">
        <v>44</v>
      </c>
    </row>
    <row r="2830" spans="8:8" ht="39.75" customHeight="1">
      <c r="A2830" s="1443"/>
      <c r="B2830" s="1503" t="s">
        <v>70</v>
      </c>
      <c r="C2830" s="1577"/>
      <c r="D2830" s="1578"/>
      <c r="E2830" s="1579"/>
      <c r="F2830" s="1755">
        <f>IF($J2812="TC",0,IF($J2812="Nso",0,VLOOKUP($A2809,'Result Entry'!$B$9:$FW$108,146,0)))</f>
        <v>0.0</v>
      </c>
      <c r="G2830" s="1756"/>
      <c r="H2830" s="1757">
        <f>IF($J2812="TC",0,IF($J2812="Nso",0,VLOOKUP($A2809,'Result Entry'!$B$9:$FW$108,147,0)))</f>
        <v>0.0</v>
      </c>
      <c r="I2830" s="1758"/>
      <c r="J2830" s="1584">
        <f>IF($J2812="TC",0,IF($J2812="Nso",0,VLOOKUP($A2809,'Result Entry'!$B$9:$FW$108,148,0)))</f>
        <v>0.0</v>
      </c>
      <c r="K2830" s="1759" t="str">
        <f>IF($J2812="TC",0,IF($J2812="Nso",0,VLOOKUP($A2809,'Result Entry'!$B$9:$FW$108,149,0)))</f>
        <v/>
      </c>
      <c r="L2830" s="1586">
        <f>IF($J2812="TC",0,IF($J2812="Nso",0,VLOOKUP($A2809,'Result Entry'!$B$9:$FW$108,150,0)))</f>
        <v>0.0</v>
      </c>
      <c r="M2830" s="1587"/>
      <c r="N2830" s="1588">
        <f>IF($J2812="TC",0,IF($J2812="Nso",0,VLOOKUP($A2809,'Result Entry'!$B$9:$FW$108,152,0)))</f>
        <v>0.0</v>
      </c>
    </row>
    <row r="2831" spans="8:8" ht="39.75" customHeight="1">
      <c r="A2831" s="1443"/>
      <c r="B2831" s="1503" t="s">
        <v>70</v>
      </c>
      <c r="C2831" s="1589" t="s">
        <v>59</v>
      </c>
      <c r="D2831" s="1590"/>
      <c r="E2831" s="1590"/>
      <c r="F2831" s="1590"/>
      <c r="G2831" s="1590"/>
      <c r="H2831" s="1591"/>
      <c r="I2831" s="1592" t="s">
        <v>60</v>
      </c>
      <c r="J2831" s="1593"/>
      <c r="K2831" s="1760">
        <f>VLOOKUP($A2809,'Result Entry'!$B$9:$FW$108,143,0)</f>
        <v>0.0</v>
      </c>
      <c r="L2831" s="1761"/>
      <c r="M2831" s="1596" t="s">
        <v>38</v>
      </c>
      <c r="N2831" s="1597"/>
    </row>
    <row r="2832" spans="8:8" ht="39.75" customHeight="1">
      <c r="A2832" s="1443"/>
      <c r="B2832" s="1503" t="s">
        <v>70</v>
      </c>
      <c r="C2832" s="1598" t="s">
        <v>55</v>
      </c>
      <c r="D2832" s="1599"/>
      <c r="E2832" s="1599"/>
      <c r="F2832" s="1600" t="s">
        <v>158</v>
      </c>
      <c r="G2832" s="1601"/>
      <c r="H2832" s="1602" t="s">
        <v>48</v>
      </c>
      <c r="I2832" s="1603" t="s">
        <v>61</v>
      </c>
      <c r="J2832" s="1604"/>
      <c r="K2832" s="1762">
        <f>VLOOKUP($A2809,'Result Entry'!$B$9:$FW$108,144,0)</f>
        <v>0.0</v>
      </c>
      <c r="L2832" s="1763"/>
      <c r="M2832" s="1607">
        <f>VLOOKUP($A2809,'Result Entry'!$B$9:$FW$108,145,0)</f>
        <v>0.0</v>
      </c>
      <c r="N2832" s="1608"/>
    </row>
    <row r="2833" spans="8:8" ht="39.75" customHeight="1">
      <c r="A2833" s="1443"/>
      <c r="B2833" s="1503" t="s">
        <v>70</v>
      </c>
      <c r="C2833" s="1598"/>
      <c r="D2833" s="1599"/>
      <c r="E2833" s="1599"/>
      <c r="F2833" s="1609"/>
      <c r="G2833" s="1610"/>
      <c r="H2833" s="1611" t="s">
        <v>100</v>
      </c>
      <c r="I2833" s="1612" t="s">
        <v>62</v>
      </c>
      <c r="J2833" s="1613"/>
      <c r="K2833" s="1764">
        <f>IF($J2812="TC","Transferred",IF($J2812="Nso","NameSeparated",VLOOKUP($A2809,'Result Entry'!$B$9:$FW$108,153,0)))</f>
        <v>0.0</v>
      </c>
      <c r="L2833" s="1764"/>
      <c r="M2833" s="1764"/>
      <c r="N2833" s="1765"/>
    </row>
    <row r="2834" spans="8:8" ht="39.75" customHeight="1">
      <c r="A2834" s="1443"/>
      <c r="B2834" s="1503" t="s">
        <v>70</v>
      </c>
      <c r="C2834" s="1766" t="str">
        <f>'Result Entry'!$DU$3</f>
        <v>Foundation Of Information Tech.</v>
      </c>
      <c r="D2834" s="1767"/>
      <c r="E2834" s="1768"/>
      <c r="F2834" s="1769" t="str">
        <f>IF($J2812="TC",0,IF($J2812="Nso",0,VLOOKUP($A2809,'Result Entry'!$B$9:$GS$108,170,0)))</f>
        <v/>
      </c>
      <c r="G2834" s="1769"/>
      <c r="H2834" s="1770">
        <f>IF($J2812="TC",0,IF($J2812="Nso",0,VLOOKUP($A2809,'Result Entry'!$B$9:$GS$108,112,0)))</f>
        <v>0.0</v>
      </c>
      <c r="I2834" s="1621" t="s">
        <v>72</v>
      </c>
      <c r="J2834" s="1622"/>
      <c r="K2834" s="1771">
        <f>'Result Entry'!$T$2</f>
        <v>45041.0</v>
      </c>
      <c r="L2834" s="1772"/>
      <c r="M2834" s="1772"/>
      <c r="N2834" s="1773"/>
    </row>
    <row r="2835" spans="8:8" ht="39.75" customHeight="1">
      <c r="A2835" s="1443"/>
      <c r="B2835" s="1503" t="s">
        <v>70</v>
      </c>
      <c r="C2835" s="1774" t="str">
        <f>'Result Entry'!$EI$3</f>
        <v>G.I.A.I.-II</v>
      </c>
      <c r="D2835" s="1775"/>
      <c r="E2835" s="1776"/>
      <c r="F2835" s="1769" t="str">
        <f>IF($J2812="TC",0,IF($J2812="Nso",0,VLOOKUP($A2809,'Result Entry'!$B$9:$GS$108,174,0)))</f>
        <v/>
      </c>
      <c r="G2835" s="1769"/>
      <c r="H2835" s="1770">
        <f>IF($J2812="TC",0,IF($J2812="Nso",0,VLOOKUP($A2809,'Result Entry'!$B$9:$GS$108,124,0)))</f>
        <v>0.0</v>
      </c>
      <c r="I2835" s="1626"/>
      <c r="J2835" s="1627"/>
      <c r="K2835" s="1627"/>
      <c r="L2835" s="1627"/>
      <c r="M2835" s="1627"/>
      <c r="N2835" s="1628"/>
    </row>
    <row r="2836" spans="8:8" ht="39.75" customHeight="1">
      <c r="A2836" s="1443"/>
      <c r="B2836" s="1503" t="s">
        <v>70</v>
      </c>
      <c r="C2836" s="1774" t="str">
        <f>'Result Entry'!$EU$3</f>
        <v>SOC.SER.PLAN</v>
      </c>
      <c r="D2836" s="1775"/>
      <c r="E2836" s="1776"/>
      <c r="F2836" s="1769">
        <f>IF($J2812="TC",0,IF($J2812="Nso",0,VLOOKUP($A2809,'Result Entry'!$B$9:$HS$108,178,0)))</f>
        <v>0.0</v>
      </c>
      <c r="G2836" s="1769"/>
      <c r="H2836" s="1770">
        <f>IF($J2812="TC",0,IF($J2812="Nso",0,VLOOKUP($A2809,'Result Entry'!$B$9:$GS$108,136,0)))</f>
        <v>0.0</v>
      </c>
      <c r="I2836" s="1629" t="s">
        <v>175</v>
      </c>
      <c r="J2836" s="1630"/>
      <c r="K2836" s="1798"/>
      <c r="L2836" s="1799"/>
      <c r="M2836" s="1799"/>
      <c r="N2836" s="1800"/>
    </row>
    <row r="2837" spans="8:8" ht="39.75" customHeight="1">
      <c r="A2837" s="1443"/>
      <c r="B2837" s="1503" t="s">
        <v>70</v>
      </c>
      <c r="C2837" s="1774" t="str">
        <f>'Result Entry'!$FG$3</f>
        <v>Jeewan Kaushal</v>
      </c>
      <c r="D2837" s="1775"/>
      <c r="E2837" s="1776"/>
      <c r="F2837" s="1769" t="str">
        <f>IF($J2812="TC",0,IF($J2812="Nso",0,VLOOKUP($A2809,'Result Entry'!$B$9:$HS$108,182,0)))</f>
        <v/>
      </c>
      <c r="G2837" s="1769"/>
      <c r="H2837" s="1770">
        <f>IF($J2812="TC",0,IF($J2812="Nso",0,VLOOKUP($A2809,'Result Entry'!$B$9:$HS$108,136,0)))</f>
        <v>0.0</v>
      </c>
      <c r="I2837" s="1629" t="s">
        <v>149</v>
      </c>
      <c r="J2837" s="1630"/>
      <c r="K2837" s="1630"/>
      <c r="L2837" s="1630"/>
      <c r="M2837" s="1630"/>
      <c r="N2837" s="1634"/>
    </row>
    <row r="2838" spans="8:8" ht="39.75" customHeight="1">
      <c r="A2838" s="1443"/>
      <c r="B2838" s="1483" t="s">
        <v>70</v>
      </c>
      <c r="C2838" s="1777" t="s">
        <v>181</v>
      </c>
      <c r="D2838" s="1778"/>
      <c r="E2838" s="1779"/>
      <c r="F2838" s="1780" t="s">
        <v>182</v>
      </c>
      <c r="G2838" s="1781"/>
      <c r="H2838" s="1782" t="s">
        <v>31</v>
      </c>
      <c r="I2838" s="1629" t="s">
        <v>176</v>
      </c>
      <c r="J2838" s="1630"/>
      <c r="K2838" s="1630"/>
      <c r="L2838" s="1630"/>
      <c r="M2838" s="1630"/>
      <c r="N2838" s="1634"/>
    </row>
    <row r="2839" spans="8:8" ht="39.75" customHeight="1">
      <c r="A2839" s="1443"/>
      <c r="B2839" s="1483" t="s">
        <v>70</v>
      </c>
      <c r="C2839" s="1783"/>
      <c r="D2839" s="1784"/>
      <c r="E2839" s="1785"/>
      <c r="F2839" s="1786" t="s">
        <v>183</v>
      </c>
      <c r="G2839" s="1787"/>
      <c r="H2839" s="1788" t="s">
        <v>180</v>
      </c>
      <c r="I2839" s="1647" t="s">
        <v>68</v>
      </c>
      <c r="J2839" s="1648"/>
      <c r="K2839" s="1648"/>
      <c r="L2839" s="1648"/>
      <c r="M2839" s="1648"/>
      <c r="N2839" s="1649"/>
    </row>
    <row r="2840" spans="8:8" ht="39.75" customHeight="1">
      <c r="A2840" s="1443"/>
      <c r="B2840" s="1483" t="s">
        <v>70</v>
      </c>
      <c r="C2840" s="1783"/>
      <c r="D2840" s="1784"/>
      <c r="E2840" s="1785"/>
      <c r="F2840" s="1786" t="s">
        <v>186</v>
      </c>
      <c r="G2840" s="1787"/>
      <c r="H2840" s="1788" t="s">
        <v>63</v>
      </c>
      <c r="I2840" s="1650"/>
      <c r="J2840" s="1651"/>
      <c r="K2840" s="1651"/>
      <c r="L2840" s="1651"/>
      <c r="M2840" s="1651"/>
      <c r="N2840" s="1652"/>
    </row>
    <row r="2841" spans="8:8" ht="39.75" customHeight="1">
      <c r="A2841" s="1443"/>
      <c r="B2841" s="1483" t="s">
        <v>70</v>
      </c>
      <c r="C2841" s="1783"/>
      <c r="D2841" s="1784"/>
      <c r="E2841" s="1785"/>
      <c r="F2841" s="1786" t="s">
        <v>187</v>
      </c>
      <c r="G2841" s="1787"/>
      <c r="H2841" s="1788" t="s">
        <v>64</v>
      </c>
      <c r="I2841" s="1650"/>
      <c r="J2841" s="1651"/>
      <c r="K2841" s="1651"/>
      <c r="L2841" s="1651"/>
      <c r="M2841" s="1651"/>
      <c r="N2841" s="1652"/>
    </row>
    <row r="2842" spans="8:8" ht="39.75" customHeight="1">
      <c r="A2842" s="1443"/>
      <c r="B2842" s="1483" t="s">
        <v>70</v>
      </c>
      <c r="C2842" s="1783"/>
      <c r="D2842" s="1784"/>
      <c r="E2842" s="1785"/>
      <c r="F2842" s="1786" t="s">
        <v>184</v>
      </c>
      <c r="G2842" s="1787"/>
      <c r="H2842" s="1788" t="s">
        <v>66</v>
      </c>
      <c r="I2842" s="1653" t="s">
        <v>81</v>
      </c>
      <c r="J2842" s="1654"/>
      <c r="K2842" s="1654"/>
      <c r="L2842" s="1654"/>
      <c r="M2842" s="1654"/>
      <c r="N2842" s="1655"/>
    </row>
    <row r="2843" spans="8:8" ht="39.75" customHeight="1">
      <c r="A2843" s="1443"/>
      <c r="B2843" s="1656" t="s">
        <v>70</v>
      </c>
      <c r="C2843" s="1789"/>
      <c r="D2843" s="1790"/>
      <c r="E2843" s="1791"/>
      <c r="F2843" s="1792" t="s">
        <v>185</v>
      </c>
      <c r="G2843" s="1793"/>
      <c r="H2843" s="1794" t="s">
        <v>65</v>
      </c>
      <c r="I2843" s="1663"/>
      <c r="J2843" s="1664"/>
      <c r="K2843" s="1664"/>
      <c r="L2843" s="1664"/>
      <c r="M2843" s="1664"/>
      <c r="N2843" s="1665"/>
    </row>
    <row r="2844" spans="8:8" s="927" ht="123.75" customFormat="1" customHeight="1">
      <c r="A2844" s="1439"/>
      <c r="B2844" s="1795"/>
      <c r="C2844" s="1796"/>
      <c r="D2844" s="1796"/>
      <c r="E2844" s="1796"/>
      <c r="F2844" s="1796"/>
      <c r="G2844" s="1796"/>
      <c r="H2844" s="1796"/>
      <c r="I2844" s="1796"/>
      <c r="J2844" s="1796"/>
      <c r="K2844" s="1796"/>
      <c r="L2844" s="1796"/>
      <c r="M2844" s="1796"/>
      <c r="N2844" s="1796"/>
    </row>
    <row r="2845" spans="8:8" ht="24.75" customHeight="1">
      <c r="A2845" s="1441">
        <f>A2809+1</f>
        <v>80.0</v>
      </c>
      <c r="B2845" s="1442" t="s">
        <v>51</v>
      </c>
      <c r="C2845" s="1442"/>
      <c r="D2845" s="1442"/>
      <c r="E2845" s="1442"/>
      <c r="F2845" s="1442"/>
      <c r="G2845" s="1442"/>
      <c r="H2845" s="1442"/>
      <c r="I2845" s="1442"/>
      <c r="J2845" s="1442"/>
      <c r="K2845" s="1442"/>
      <c r="L2845" s="1442"/>
      <c r="M2845" s="1442"/>
      <c r="N2845" s="1442"/>
    </row>
    <row r="2846" spans="8:8" ht="62.25" customHeight="1">
      <c r="A2846" s="1443"/>
      <c r="B2846" s="1444"/>
      <c r="C2846" s="1445"/>
      <c r="D2846" s="1671" t="str">
        <f>Master!$E$8</f>
        <v>Govt. Sr. Secondary School </v>
      </c>
      <c r="E2846" s="1672"/>
      <c r="F2846" s="1672"/>
      <c r="G2846" s="1672"/>
      <c r="H2846" s="1672"/>
      <c r="I2846" s="1672"/>
      <c r="J2846" s="1672"/>
      <c r="K2846" s="1672"/>
      <c r="L2846" s="1672"/>
      <c r="M2846" s="1672"/>
      <c r="N2846" s="1673"/>
    </row>
    <row r="2847" spans="8:8" ht="33.0" customHeight="1">
      <c r="A2847" s="1443"/>
      <c r="B2847" s="1449"/>
      <c r="C2847" s="1450"/>
      <c r="D2847" s="1451" t="str">
        <f>Master!$E$11</f>
        <v>P.S.-Bapini (Jodhpur)</v>
      </c>
      <c r="E2847" s="1452"/>
      <c r="F2847" s="1452"/>
      <c r="G2847" s="1452"/>
      <c r="H2847" s="1452"/>
      <c r="I2847" s="1452"/>
      <c r="J2847" s="1452"/>
      <c r="K2847" s="1452"/>
      <c r="L2847" s="1452"/>
      <c r="M2847" s="1452"/>
      <c r="N2847" s="1453"/>
    </row>
    <row r="2848" spans="8:8" ht="30.0" customHeight="1">
      <c r="A2848" s="1443"/>
      <c r="B2848" s="1454"/>
      <c r="C2848" s="1455" t="s">
        <v>151</v>
      </c>
      <c r="D2848" s="1456"/>
      <c r="E2848" s="1456"/>
      <c r="F2848" s="1456"/>
      <c r="G2848" s="1457"/>
      <c r="H2848" s="1458" t="s">
        <v>128</v>
      </c>
      <c r="I2848" s="1458"/>
      <c r="J2848" s="1674">
        <f>VLOOKUP(A2845,'Result Entry'!$B$6:$K$108,6,0)</f>
        <v>0.0</v>
      </c>
      <c r="K2848" s="1460" t="s">
        <v>69</v>
      </c>
      <c r="L2848" s="1461"/>
      <c r="M2848" s="1462">
        <f>Master!$E$14</f>
        <v>8.151106901E9</v>
      </c>
      <c r="N2848" s="1463"/>
    </row>
    <row r="2849" spans="8:8" ht="30.0" customHeight="1">
      <c r="A2849" s="1443"/>
      <c r="B2849" s="1464"/>
      <c r="C2849" s="1465"/>
      <c r="D2849" s="1466"/>
      <c r="E2849" s="1466"/>
      <c r="F2849" s="1466"/>
      <c r="G2849" s="1467"/>
      <c r="H2849" s="1468"/>
      <c r="I2849" s="1468"/>
      <c r="J2849" s="1675"/>
      <c r="K2849" s="1470" t="s">
        <v>67</v>
      </c>
      <c r="L2849" s="1471"/>
      <c r="M2849" s="1472"/>
      <c r="N2849" s="1473"/>
      <c r="O2849" s="23" t="s">
        <v>157</v>
      </c>
    </row>
    <row r="2850" spans="8:8" ht="30.0" customHeight="1">
      <c r="A2850" s="1443"/>
      <c r="B2850" s="1464"/>
      <c r="C2850" s="1474"/>
      <c r="D2850" s="1475"/>
      <c r="E2850" s="1475"/>
      <c r="F2850" s="1475"/>
      <c r="G2850" s="1476"/>
      <c r="H2850" s="1477"/>
      <c r="I2850" s="1477"/>
      <c r="J2850" s="1676"/>
      <c r="K2850" s="1479" t="s">
        <v>52</v>
      </c>
      <c r="L2850" s="1480"/>
      <c r="M2850" s="1481" t="str">
        <f>Master!$E$6</f>
        <v>2022-23</v>
      </c>
      <c r="N2850" s="1482"/>
    </row>
    <row r="2851" spans="8:8" ht="39.75" customHeight="1">
      <c r="A2851" s="1443"/>
      <c r="B2851" s="1483" t="s">
        <v>70</v>
      </c>
      <c r="C2851" s="1677" t="s">
        <v>21</v>
      </c>
      <c r="D2851" s="1678"/>
      <c r="E2851" s="1678"/>
      <c r="F2851" s="1679"/>
      <c r="G2851" s="1680" t="s">
        <v>150</v>
      </c>
      <c r="H2851" s="1681">
        <f>VLOOKUP($A2845,'Result Entry'!$B$9:$FW$108,4,0)</f>
        <v>0.0</v>
      </c>
      <c r="I2851" s="1681"/>
      <c r="J2851" s="1681"/>
      <c r="K2851" s="1681"/>
      <c r="L2851" s="1681"/>
      <c r="M2851" s="1681"/>
      <c r="N2851" s="1682"/>
    </row>
    <row r="2852" spans="8:8" ht="39.75" customHeight="1">
      <c r="A2852" s="1443"/>
      <c r="B2852" s="1483" t="s">
        <v>70</v>
      </c>
      <c r="C2852" s="1683" t="s">
        <v>23</v>
      </c>
      <c r="D2852" s="1684"/>
      <c r="E2852" s="1684"/>
      <c r="F2852" s="1685"/>
      <c r="G2852" s="1686" t="s">
        <v>150</v>
      </c>
      <c r="H2852" s="1687">
        <f>VLOOKUP($A2845,'Result Entry'!$B$9:$FW$108,7,0)</f>
        <v>0.0</v>
      </c>
      <c r="I2852" s="1687"/>
      <c r="J2852" s="1687"/>
      <c r="K2852" s="1687"/>
      <c r="L2852" s="1687"/>
      <c r="M2852" s="1687"/>
      <c r="N2852" s="1688"/>
    </row>
    <row r="2853" spans="8:8" ht="39.75" customHeight="1">
      <c r="A2853" s="1443"/>
      <c r="B2853" s="1483" t="s">
        <v>70</v>
      </c>
      <c r="C2853" s="1683" t="s">
        <v>24</v>
      </c>
      <c r="D2853" s="1684"/>
      <c r="E2853" s="1684"/>
      <c r="F2853" s="1685"/>
      <c r="G2853" s="1686" t="s">
        <v>150</v>
      </c>
      <c r="H2853" s="1687">
        <f>VLOOKUP($A2845,'Result Entry'!$B$9:$FW$108,8,0)</f>
        <v>0.0</v>
      </c>
      <c r="I2853" s="1687"/>
      <c r="J2853" s="1687"/>
      <c r="K2853" s="1687"/>
      <c r="L2853" s="1687"/>
      <c r="M2853" s="1687"/>
      <c r="N2853" s="1688"/>
    </row>
    <row r="2854" spans="8:8" ht="39.75" customHeight="1">
      <c r="A2854" s="1443"/>
      <c r="B2854" s="1483" t="s">
        <v>70</v>
      </c>
      <c r="C2854" s="1683" t="s">
        <v>53</v>
      </c>
      <c r="D2854" s="1684"/>
      <c r="E2854" s="1684"/>
      <c r="F2854" s="1685"/>
      <c r="G2854" s="1686" t="s">
        <v>150</v>
      </c>
      <c r="H2854" s="1687">
        <f>VLOOKUP($A2845,'Result Entry'!$B$9:$FW$108,9,0)</f>
        <v>0.0</v>
      </c>
      <c r="I2854" s="1687"/>
      <c r="J2854" s="1687"/>
      <c r="K2854" s="1687"/>
      <c r="L2854" s="1687"/>
      <c r="M2854" s="1687"/>
      <c r="N2854" s="1688"/>
    </row>
    <row r="2855" spans="8:8" ht="39.75" customHeight="1">
      <c r="A2855" s="1443"/>
      <c r="B2855" s="1483" t="s">
        <v>70</v>
      </c>
      <c r="C2855" s="1683" t="s">
        <v>54</v>
      </c>
      <c r="D2855" s="1684"/>
      <c r="E2855" s="1684"/>
      <c r="F2855" s="1685"/>
      <c r="G2855" s="1686" t="s">
        <v>150</v>
      </c>
      <c r="H2855" s="1689" t="str">
        <f>CONCATENATE('Result Entry'!$G$4,'Result Entry'!$J$4)</f>
        <v>11(A)</v>
      </c>
      <c r="I2855" s="1687"/>
      <c r="J2855" s="1687"/>
      <c r="K2855" s="1687"/>
      <c r="L2855" s="1687"/>
      <c r="M2855" s="1687"/>
      <c r="N2855" s="1688"/>
    </row>
    <row r="2856" spans="8:8" ht="39.75" customHeight="1">
      <c r="A2856" s="1443"/>
      <c r="B2856" s="1483" t="s">
        <v>70</v>
      </c>
      <c r="C2856" s="1690" t="s">
        <v>26</v>
      </c>
      <c r="D2856" s="1691"/>
      <c r="E2856" s="1691"/>
      <c r="F2856" s="1692"/>
      <c r="G2856" s="1693" t="s">
        <v>150</v>
      </c>
      <c r="H2856" s="1694">
        <f>VLOOKUP($A2845,'Result Entry'!$B$9:$FW$108,10,0)</f>
        <v>0.0</v>
      </c>
      <c r="I2856" s="1694"/>
      <c r="J2856" s="1694"/>
      <c r="K2856" s="1694"/>
      <c r="L2856" s="1694"/>
      <c r="M2856" s="1694"/>
      <c r="N2856" s="1695"/>
    </row>
    <row r="2857" spans="8:8" ht="30.0" customHeight="1">
      <c r="A2857" s="1443"/>
      <c r="B2857" s="1503" t="s">
        <v>70</v>
      </c>
      <c r="C2857" s="1696" t="s">
        <v>168</v>
      </c>
      <c r="D2857" s="1697"/>
      <c r="E2857" s="1698" t="s">
        <v>73</v>
      </c>
      <c r="F2857" s="1699" t="s">
        <v>74</v>
      </c>
      <c r="G2857" s="1700" t="s">
        <v>169</v>
      </c>
      <c r="H2857" s="1701" t="s">
        <v>56</v>
      </c>
      <c r="I2857" s="1702"/>
      <c r="J2857" s="1703" t="s">
        <v>85</v>
      </c>
      <c r="K2857" s="1704"/>
      <c r="L2857" s="1705" t="s">
        <v>170</v>
      </c>
      <c r="M2857" s="1706" t="s">
        <v>77</v>
      </c>
      <c r="N2857" s="1707" t="s">
        <v>99</v>
      </c>
    </row>
    <row r="2858" spans="8:8" ht="30.0" customHeight="1">
      <c r="A2858" s="1443"/>
      <c r="B2858" s="1503"/>
      <c r="C2858" s="1708"/>
      <c r="D2858" s="1709"/>
      <c r="E2858" s="1710"/>
      <c r="F2858" s="1711"/>
      <c r="G2858" s="1712"/>
      <c r="H2858" s="1713"/>
      <c r="I2858" s="1714"/>
      <c r="J2858" s="1715"/>
      <c r="K2858" s="1716"/>
      <c r="L2858" s="1717"/>
      <c r="M2858" s="1718"/>
      <c r="N2858" s="1719"/>
    </row>
    <row r="2859" spans="8:8" ht="39.75" customHeight="1">
      <c r="A2859" s="1443"/>
      <c r="B2859" s="1503" t="s">
        <v>70</v>
      </c>
      <c r="C2859" s="1528" t="s">
        <v>57</v>
      </c>
      <c r="D2859" s="1529"/>
      <c r="E2859" s="1720">
        <f>'Result Entry'!$L$7</f>
        <v>10.0</v>
      </c>
      <c r="F2859" s="1721">
        <f>'Result Entry'!$M$7</f>
        <v>10.0</v>
      </c>
      <c r="G2859" s="1722">
        <f t="shared" si="237" ref="G2859:G2864">SUM(E2859:F2859)</f>
        <v>20.0</v>
      </c>
      <c r="H2859" s="1723">
        <f>'Result Entry'!$AU$7</f>
        <v>70.0</v>
      </c>
      <c r="I2859" s="1724"/>
      <c r="J2859" s="1725">
        <f>'Result Entry'!$AY$7</f>
        <v>100.0</v>
      </c>
      <c r="K2859" s="1724"/>
      <c r="L2859" s="1722">
        <f t="shared" si="238" ref="L2859:L2864">SUM(H2859,J2859)</f>
        <v>170.0</v>
      </c>
      <c r="M2859" s="1726">
        <f t="shared" si="239" ref="M2859:M2864">SUM(G2859,L2859)</f>
        <v>190.0</v>
      </c>
      <c r="N2859" s="1727"/>
    </row>
    <row r="2860" spans="8:8" s="1538" ht="54.0" customFormat="1" customHeight="1">
      <c r="A2860" s="1443"/>
      <c r="B2860" s="1539" t="s">
        <v>70</v>
      </c>
      <c r="C2860" s="1540" t="str">
        <f>'Result Entry'!$L$3</f>
        <v>HINDI Comp.</v>
      </c>
      <c r="D2860" s="1541"/>
      <c r="E2860" s="1728">
        <f>IF($J2848="TC",0,IF($J2848="Nso",0,VLOOKUP($A2845,'Result Entry'!$B$9:$FW$108,11,0)))</f>
        <v>0.0</v>
      </c>
      <c r="F2860" s="1729">
        <f>IF($J2848="TC",0,IF($J2848="Nso",0,VLOOKUP($A2845,'Result Entry'!$B$9:$FW$108,12,0)))</f>
        <v>0.0</v>
      </c>
      <c r="G2860" s="1730">
        <f t="shared" si="237"/>
        <v>0.0</v>
      </c>
      <c r="H2860" s="1677">
        <f>IF($J2848="TC",0,IF($J2848="Nso",0,VLOOKUP($A2845,'Result Entry'!$B$9:$FW$108,16,0)))</f>
        <v>0.0</v>
      </c>
      <c r="I2860" s="1731"/>
      <c r="J2860" s="1732">
        <f>IF($J2848="TC",0,IF($J2848="Nso",0,VLOOKUP($A2845,'Result Entry'!$B$9:$FW$108,19,0)))</f>
        <v>0.0</v>
      </c>
      <c r="K2860" s="1731"/>
      <c r="L2860" s="1733">
        <f t="shared" si="238"/>
        <v>0.0</v>
      </c>
      <c r="M2860" s="1734">
        <f t="shared" si="239"/>
        <v>0.0</v>
      </c>
      <c r="N2860" s="1735" t="str">
        <f>IF($J2848="TC",0,IF($J2848="Nso",0,VLOOKUP($A2845,'Result Entry'!$B$9:$FW$108,24,0)))</f>
        <v/>
      </c>
    </row>
    <row r="2861" spans="8:8" s="1538" ht="54.0" customFormat="1" customHeight="1">
      <c r="A2861" s="1443"/>
      <c r="B2861" s="1539" t="s">
        <v>70</v>
      </c>
      <c r="C2861" s="1551" t="str">
        <f>'Result Entry'!$Z$3</f>
        <v>ENGLISH Comp.</v>
      </c>
      <c r="D2861" s="1552"/>
      <c r="E2861" s="1728">
        <f>IF($J2848="TC",0,IF($J2848="Nso",0,VLOOKUP($A2845,'Result Entry'!$B$9:$FW$108,25,0)))</f>
        <v>0.0</v>
      </c>
      <c r="F2861" s="1729">
        <f>IF($J2848="TC",0,IF($J2848="Nso",0,VLOOKUP($A2845,'Result Entry'!$B$9:$FW$108,26,0)))</f>
        <v>0.0</v>
      </c>
      <c r="G2861" s="1736">
        <f t="shared" si="237"/>
        <v>0.0</v>
      </c>
      <c r="H2861" s="1683">
        <f>IF($J2848="TC",0,IF($J2848="Nso",0,VLOOKUP($A2845,'Result Entry'!$B$9:$FW$108,30,0)))</f>
        <v>0.0</v>
      </c>
      <c r="I2861" s="1737"/>
      <c r="J2861" s="1738">
        <f>IF($J2848="TC",0,IF($J2848="Nso",0,VLOOKUP($A2845,'Result Entry'!$B$9:$FW$108,33,0)))</f>
        <v>0.0</v>
      </c>
      <c r="K2861" s="1737"/>
      <c r="L2861" s="1733">
        <f t="shared" si="238"/>
        <v>0.0</v>
      </c>
      <c r="M2861" s="1734">
        <f t="shared" si="239"/>
        <v>0.0</v>
      </c>
      <c r="N2861" s="1735" t="str">
        <f>IF($J2848="TC",0,IF($J2848="Nso",0,VLOOKUP($A2845,'Result Entry'!$B$9:$FW$108,38,0)))</f>
        <v/>
      </c>
    </row>
    <row r="2862" spans="8:8" s="1538" ht="54.0" customFormat="1" customHeight="1">
      <c r="A2862" s="1443"/>
      <c r="B2862" s="1539" t="s">
        <v>70</v>
      </c>
      <c r="C2862" s="1551" t="str">
        <f>'Result Entry'!$AO$3</f>
        <v>PHYSICS</v>
      </c>
      <c r="D2862" s="1552"/>
      <c r="E2862" s="1728">
        <f>IF($J2848="TC",0,IF($J2848="Nso",0,VLOOKUP($A2845,'Result Entry'!$B$9:$FW$108,39,0)))</f>
        <v>0.0</v>
      </c>
      <c r="F2862" s="1729">
        <f>IF($J2848="TC",0,IF($J2848="Nso",0,VLOOKUP($A2845,'Result Entry'!$B$9:$FW$108,40,0)))</f>
        <v>0.0</v>
      </c>
      <c r="G2862" s="1736">
        <f t="shared" si="237"/>
        <v>0.0</v>
      </c>
      <c r="H2862" s="1683">
        <f>IF($J2848="TC",0,IF($J2848="Nso",0,VLOOKUP($A2845,'Result Entry'!$B$9:$FW$108,45,0)))</f>
        <v>0.0</v>
      </c>
      <c r="I2862" s="1737"/>
      <c r="J2862" s="1738">
        <f>IF($J2848="TC",0,IF($J2848="Nso",0,VLOOKUP($A2845,'Result Entry'!$B$9:$FW$108,49,0)))</f>
        <v>0.0</v>
      </c>
      <c r="K2862" s="1737"/>
      <c r="L2862" s="1733">
        <f t="shared" si="238"/>
        <v>0.0</v>
      </c>
      <c r="M2862" s="1734">
        <f t="shared" si="239"/>
        <v>0.0</v>
      </c>
      <c r="N2862" s="1735" t="str">
        <f>IF($J2848="TC",0,IF($J2848="Nso",0,VLOOKUP($A2845,'Result Entry'!$B$9:$FW$108,54,0)))</f>
        <v/>
      </c>
    </row>
    <row r="2863" spans="8:8" s="1538" ht="54.0" customFormat="1" customHeight="1">
      <c r="A2863" s="1443"/>
      <c r="B2863" s="1539" t="s">
        <v>70</v>
      </c>
      <c r="C2863" s="1551" t="str">
        <f>'Result Entry'!$BF$3</f>
        <v>CHEMISTRY</v>
      </c>
      <c r="D2863" s="1552"/>
      <c r="E2863" s="1728" t="str">
        <f>IF($J2848="TC",0,IF($J2848="Nso",0,VLOOKUP($A2845,'Result Entry'!$B$9:$FW$108,55,0)))</f>
        <v/>
      </c>
      <c r="F2863" s="1729">
        <f>IF($J2848="TC",0,IF($J2848="Nso",0,VLOOKUP($A2845,'Result Entry'!$B$9:$FW$108,56,0)))</f>
        <v>0.0</v>
      </c>
      <c r="G2863" s="1736">
        <f t="shared" si="237"/>
        <v>0.0</v>
      </c>
      <c r="H2863" s="1683">
        <f>IF($J2848="TC",0,IF($J2848="Nso",0,VLOOKUP($A2845,'Result Entry'!$B$9:$FW$108,61,0)))</f>
        <v>0.0</v>
      </c>
      <c r="I2863" s="1737"/>
      <c r="J2863" s="1738">
        <f>IF($J2848="TC",0,IF($J2848="Nso",0,VLOOKUP($A2845,'Result Entry'!$B$9:$FW$108,65,0)))</f>
        <v>0.0</v>
      </c>
      <c r="K2863" s="1737"/>
      <c r="L2863" s="1733">
        <f t="shared" si="238"/>
        <v>0.0</v>
      </c>
      <c r="M2863" s="1734">
        <f t="shared" si="239"/>
        <v>0.0</v>
      </c>
      <c r="N2863" s="1735" t="str">
        <f>IF($J2848="TC",0,IF($J2848="Nso",0,VLOOKUP($A2845,'Result Entry'!$B$9:$FW$108,70,0)))</f>
        <v/>
      </c>
    </row>
    <row r="2864" spans="8:8" s="1538" ht="54.0" customFormat="1" customHeight="1">
      <c r="A2864" s="1443"/>
      <c r="B2864" s="1539" t="s">
        <v>70</v>
      </c>
      <c r="C2864" s="1551" t="str">
        <f>'Result Entry'!$BW$3</f>
        <v>BIOLOGY</v>
      </c>
      <c r="D2864" s="1552"/>
      <c r="E2864" s="1739" t="str">
        <f>IF($J2848="TC",0,IF($J2848="Nso",0,VLOOKUP($A2845,'Result Entry'!$B$9:$FW$108,71,0)))</f>
        <v/>
      </c>
      <c r="F2864" s="1740" t="str">
        <f>IF($J2848="TC",0,IF($J2848="Nso",0,VLOOKUP($A2845,'Result Entry'!$B$9:$FW$108,72,0)))</f>
        <v/>
      </c>
      <c r="G2864" s="1741">
        <f t="shared" si="237"/>
        <v>0.0</v>
      </c>
      <c r="H2864" s="1742">
        <f>IF($J2848="TC",0,IF($J2848="Nso",0,VLOOKUP($A2845,'Result Entry'!$B$9:$FW$108,77,0)))</f>
        <v>0.0</v>
      </c>
      <c r="I2864" s="1743"/>
      <c r="J2864" s="1744">
        <f>IF($J2848="TC",0,IF($J2848="Nso",0,VLOOKUP($A2845,'Result Entry'!$B$9:$FW$108,81,0)))</f>
        <v>0.0</v>
      </c>
      <c r="K2864" s="1743"/>
      <c r="L2864" s="1745">
        <f t="shared" si="238"/>
        <v>0.0</v>
      </c>
      <c r="M2864" s="1746">
        <f t="shared" si="239"/>
        <v>0.0</v>
      </c>
      <c r="N2864" s="1735">
        <f>IF($J2848="TC",0,IF($J2848="Nso",0,VLOOKUP($A2845,'Result Entry'!$B$9:$FW$108,86,0)))</f>
        <v>0.0</v>
      </c>
    </row>
    <row r="2865" spans="8:8" ht="39.75" customHeight="1">
      <c r="A2865" s="1443"/>
      <c r="B2865" s="1503" t="s">
        <v>70</v>
      </c>
      <c r="C2865" s="1565" t="s">
        <v>78</v>
      </c>
      <c r="D2865" s="1566"/>
      <c r="E2865" s="1567"/>
      <c r="F2865" s="1747" t="s">
        <v>79</v>
      </c>
      <c r="G2865" s="1748"/>
      <c r="H2865" s="1747" t="s">
        <v>80</v>
      </c>
      <c r="I2865" s="1749"/>
      <c r="J2865" s="1750" t="s">
        <v>42</v>
      </c>
      <c r="K2865" s="1797" t="s">
        <v>92</v>
      </c>
      <c r="L2865" s="1752" t="s">
        <v>40</v>
      </c>
      <c r="M2865" s="1753"/>
      <c r="N2865" s="1754" t="s">
        <v>44</v>
      </c>
    </row>
    <row r="2866" spans="8:8" ht="39.75" customHeight="1">
      <c r="A2866" s="1443"/>
      <c r="B2866" s="1503" t="s">
        <v>70</v>
      </c>
      <c r="C2866" s="1577"/>
      <c r="D2866" s="1578"/>
      <c r="E2866" s="1579"/>
      <c r="F2866" s="1755">
        <f>IF($J2848="TC",0,IF($J2848="Nso",0,VLOOKUP($A2845,'Result Entry'!$B$9:$FW$108,146,0)))</f>
        <v>0.0</v>
      </c>
      <c r="G2866" s="1756"/>
      <c r="H2866" s="1757">
        <f>IF($J2848="TC",0,IF($J2848="Nso",0,VLOOKUP($A2845,'Result Entry'!$B$9:$FW$108,147,0)))</f>
        <v>0.0</v>
      </c>
      <c r="I2866" s="1758"/>
      <c r="J2866" s="1584">
        <f>IF($J2848="TC",0,IF($J2848="Nso",0,VLOOKUP($A2845,'Result Entry'!$B$9:$FW$108,148,0)))</f>
        <v>0.0</v>
      </c>
      <c r="K2866" s="1759" t="str">
        <f>IF($J2848="TC",0,IF($J2848="Nso",0,VLOOKUP($A2845,'Result Entry'!$B$9:$FW$108,149,0)))</f>
        <v/>
      </c>
      <c r="L2866" s="1586">
        <f>IF($J2848="TC",0,IF($J2848="Nso",0,VLOOKUP($A2845,'Result Entry'!$B$9:$FW$108,150,0)))</f>
        <v>0.0</v>
      </c>
      <c r="M2866" s="1587"/>
      <c r="N2866" s="1588">
        <f>IF($J2848="TC",0,IF($J2848="Nso",0,VLOOKUP($A2845,'Result Entry'!$B$9:$FW$108,152,0)))</f>
        <v>0.0</v>
      </c>
    </row>
    <row r="2867" spans="8:8" ht="39.75" customHeight="1">
      <c r="A2867" s="1443"/>
      <c r="B2867" s="1503" t="s">
        <v>70</v>
      </c>
      <c r="C2867" s="1589" t="s">
        <v>59</v>
      </c>
      <c r="D2867" s="1590"/>
      <c r="E2867" s="1590"/>
      <c r="F2867" s="1590"/>
      <c r="G2867" s="1590"/>
      <c r="H2867" s="1591"/>
      <c r="I2867" s="1592" t="s">
        <v>60</v>
      </c>
      <c r="J2867" s="1593"/>
      <c r="K2867" s="1760">
        <f>VLOOKUP($A2845,'Result Entry'!$B$9:$FW$108,143,0)</f>
        <v>0.0</v>
      </c>
      <c r="L2867" s="1761"/>
      <c r="M2867" s="1596" t="s">
        <v>38</v>
      </c>
      <c r="N2867" s="1597"/>
    </row>
    <row r="2868" spans="8:8" ht="39.75" customHeight="1">
      <c r="A2868" s="1443"/>
      <c r="B2868" s="1503" t="s">
        <v>70</v>
      </c>
      <c r="C2868" s="1598" t="s">
        <v>55</v>
      </c>
      <c r="D2868" s="1599"/>
      <c r="E2868" s="1599"/>
      <c r="F2868" s="1600" t="s">
        <v>158</v>
      </c>
      <c r="G2868" s="1601"/>
      <c r="H2868" s="1602" t="s">
        <v>48</v>
      </c>
      <c r="I2868" s="1603" t="s">
        <v>61</v>
      </c>
      <c r="J2868" s="1604"/>
      <c r="K2868" s="1762">
        <f>VLOOKUP($A2845,'Result Entry'!$B$9:$FW$108,144,0)</f>
        <v>0.0</v>
      </c>
      <c r="L2868" s="1763"/>
      <c r="M2868" s="1607">
        <f>VLOOKUP($A2845,'Result Entry'!$B$9:$FW$108,145,0)</f>
        <v>0.0</v>
      </c>
      <c r="N2868" s="1608"/>
    </row>
    <row r="2869" spans="8:8" ht="39.75" customHeight="1">
      <c r="A2869" s="1443"/>
      <c r="B2869" s="1503" t="s">
        <v>70</v>
      </c>
      <c r="C2869" s="1598"/>
      <c r="D2869" s="1599"/>
      <c r="E2869" s="1599"/>
      <c r="F2869" s="1609"/>
      <c r="G2869" s="1610"/>
      <c r="H2869" s="1611" t="s">
        <v>100</v>
      </c>
      <c r="I2869" s="1612" t="s">
        <v>62</v>
      </c>
      <c r="J2869" s="1613"/>
      <c r="K2869" s="1764">
        <f>IF($J2848="TC","Transferred",IF($J2848="Nso","NameSeparated",VLOOKUP($A2845,'Result Entry'!$B$9:$FW$108,153,0)))</f>
        <v>0.0</v>
      </c>
      <c r="L2869" s="1764"/>
      <c r="M2869" s="1764"/>
      <c r="N2869" s="1765"/>
    </row>
    <row r="2870" spans="8:8" ht="39.75" customHeight="1">
      <c r="A2870" s="1443"/>
      <c r="B2870" s="1503" t="s">
        <v>70</v>
      </c>
      <c r="C2870" s="1766" t="str">
        <f>'Result Entry'!$DU$3</f>
        <v>Foundation Of Information Tech.</v>
      </c>
      <c r="D2870" s="1767"/>
      <c r="E2870" s="1768"/>
      <c r="F2870" s="1769" t="str">
        <f>IF($J2848="TC",0,IF($J2848="Nso",0,VLOOKUP($A2845,'Result Entry'!$B$9:$GS$108,170,0)))</f>
        <v/>
      </c>
      <c r="G2870" s="1769"/>
      <c r="H2870" s="1770">
        <f>IF($J2848="TC",0,IF($J2848="Nso",0,VLOOKUP($A2845,'Result Entry'!$B$9:$GS$108,112,0)))</f>
        <v>0.0</v>
      </c>
      <c r="I2870" s="1621" t="s">
        <v>72</v>
      </c>
      <c r="J2870" s="1622"/>
      <c r="K2870" s="1771">
        <f>'Result Entry'!$T$2</f>
        <v>45041.0</v>
      </c>
      <c r="L2870" s="1772"/>
      <c r="M2870" s="1772"/>
      <c r="N2870" s="1773"/>
    </row>
    <row r="2871" spans="8:8" ht="39.75" customHeight="1">
      <c r="A2871" s="1443"/>
      <c r="B2871" s="1503" t="s">
        <v>70</v>
      </c>
      <c r="C2871" s="1774" t="str">
        <f>'Result Entry'!$EI$3</f>
        <v>G.I.A.I.-II</v>
      </c>
      <c r="D2871" s="1775"/>
      <c r="E2871" s="1776"/>
      <c r="F2871" s="1769" t="str">
        <f>IF($J2848="TC",0,IF($J2848="Nso",0,VLOOKUP($A2845,'Result Entry'!$B$9:$GS$108,174,0)))</f>
        <v/>
      </c>
      <c r="G2871" s="1769"/>
      <c r="H2871" s="1770">
        <f>IF($J2848="TC",0,IF($J2848="Nso",0,VLOOKUP($A2845,'Result Entry'!$B$9:$GS$108,124,0)))</f>
        <v>0.0</v>
      </c>
      <c r="I2871" s="1626"/>
      <c r="J2871" s="1627"/>
      <c r="K2871" s="1627"/>
      <c r="L2871" s="1627"/>
      <c r="M2871" s="1627"/>
      <c r="N2871" s="1628"/>
    </row>
    <row r="2872" spans="8:8" ht="39.75" customHeight="1">
      <c r="A2872" s="1443"/>
      <c r="B2872" s="1503" t="s">
        <v>70</v>
      </c>
      <c r="C2872" s="1774" t="str">
        <f>'Result Entry'!$EU$3</f>
        <v>SOC.SER.PLAN</v>
      </c>
      <c r="D2872" s="1775"/>
      <c r="E2872" s="1776"/>
      <c r="F2872" s="1769">
        <f>IF($J2848="TC",0,IF($J2848="Nso",0,VLOOKUP($A2845,'Result Entry'!$B$9:$HS$108,178,0)))</f>
        <v>0.0</v>
      </c>
      <c r="G2872" s="1769"/>
      <c r="H2872" s="1770">
        <f>IF($J2848="TC",0,IF($J2848="Nso",0,VLOOKUP($A2845,'Result Entry'!$B$9:$GS$108,136,0)))</f>
        <v>0.0</v>
      </c>
      <c r="I2872" s="1629" t="s">
        <v>175</v>
      </c>
      <c r="J2872" s="1630"/>
      <c r="K2872" s="1798"/>
      <c r="L2872" s="1799"/>
      <c r="M2872" s="1799"/>
      <c r="N2872" s="1800"/>
    </row>
    <row r="2873" spans="8:8" ht="39.75" customHeight="1">
      <c r="A2873" s="1443"/>
      <c r="B2873" s="1503" t="s">
        <v>70</v>
      </c>
      <c r="C2873" s="1774" t="str">
        <f>'Result Entry'!$FG$3</f>
        <v>Jeewan Kaushal</v>
      </c>
      <c r="D2873" s="1775"/>
      <c r="E2873" s="1776"/>
      <c r="F2873" s="1769" t="str">
        <f>IF($J2848="TC",0,IF($J2848="Nso",0,VLOOKUP($A2845,'Result Entry'!$B$9:$HS$108,182,0)))</f>
        <v/>
      </c>
      <c r="G2873" s="1769"/>
      <c r="H2873" s="1770">
        <f>IF($J2848="TC",0,IF($J2848="Nso",0,VLOOKUP($A2845,'Result Entry'!$B$9:$HS$108,136,0)))</f>
        <v>0.0</v>
      </c>
      <c r="I2873" s="1629" t="s">
        <v>149</v>
      </c>
      <c r="J2873" s="1630"/>
      <c r="K2873" s="1630"/>
      <c r="L2873" s="1630"/>
      <c r="M2873" s="1630"/>
      <c r="N2873" s="1634"/>
    </row>
    <row r="2874" spans="8:8" ht="39.75" customHeight="1">
      <c r="A2874" s="1443"/>
      <c r="B2874" s="1483" t="s">
        <v>70</v>
      </c>
      <c r="C2874" s="1777" t="s">
        <v>181</v>
      </c>
      <c r="D2874" s="1778"/>
      <c r="E2874" s="1779"/>
      <c r="F2874" s="1780" t="s">
        <v>182</v>
      </c>
      <c r="G2874" s="1781"/>
      <c r="H2874" s="1782" t="s">
        <v>31</v>
      </c>
      <c r="I2874" s="1629" t="s">
        <v>176</v>
      </c>
      <c r="J2874" s="1630"/>
      <c r="K2874" s="1630"/>
      <c r="L2874" s="1630"/>
      <c r="M2874" s="1630"/>
      <c r="N2874" s="1634"/>
    </row>
    <row r="2875" spans="8:8" ht="39.75" customHeight="1">
      <c r="A2875" s="1443"/>
      <c r="B2875" s="1483" t="s">
        <v>70</v>
      </c>
      <c r="C2875" s="1783"/>
      <c r="D2875" s="1784"/>
      <c r="E2875" s="1785"/>
      <c r="F2875" s="1786" t="s">
        <v>183</v>
      </c>
      <c r="G2875" s="1787"/>
      <c r="H2875" s="1788" t="s">
        <v>180</v>
      </c>
      <c r="I2875" s="1647" t="s">
        <v>68</v>
      </c>
      <c r="J2875" s="1648"/>
      <c r="K2875" s="1648"/>
      <c r="L2875" s="1648"/>
      <c r="M2875" s="1648"/>
      <c r="N2875" s="1649"/>
    </row>
    <row r="2876" spans="8:8" ht="39.75" customHeight="1">
      <c r="A2876" s="1443"/>
      <c r="B2876" s="1483" t="s">
        <v>70</v>
      </c>
      <c r="C2876" s="1783"/>
      <c r="D2876" s="1784"/>
      <c r="E2876" s="1785"/>
      <c r="F2876" s="1786" t="s">
        <v>186</v>
      </c>
      <c r="G2876" s="1787"/>
      <c r="H2876" s="1788" t="s">
        <v>63</v>
      </c>
      <c r="I2876" s="1650"/>
      <c r="J2876" s="1651"/>
      <c r="K2876" s="1651"/>
      <c r="L2876" s="1651"/>
      <c r="M2876" s="1651"/>
      <c r="N2876" s="1652"/>
    </row>
    <row r="2877" spans="8:8" ht="39.75" customHeight="1">
      <c r="A2877" s="1443"/>
      <c r="B2877" s="1483" t="s">
        <v>70</v>
      </c>
      <c r="C2877" s="1783"/>
      <c r="D2877" s="1784"/>
      <c r="E2877" s="1785"/>
      <c r="F2877" s="1786" t="s">
        <v>187</v>
      </c>
      <c r="G2877" s="1787"/>
      <c r="H2877" s="1788" t="s">
        <v>64</v>
      </c>
      <c r="I2877" s="1650"/>
      <c r="J2877" s="1651"/>
      <c r="K2877" s="1651"/>
      <c r="L2877" s="1651"/>
      <c r="M2877" s="1651"/>
      <c r="N2877" s="1652"/>
    </row>
    <row r="2878" spans="8:8" ht="39.75" customHeight="1">
      <c r="A2878" s="1443"/>
      <c r="B2878" s="1483" t="s">
        <v>70</v>
      </c>
      <c r="C2878" s="1783"/>
      <c r="D2878" s="1784"/>
      <c r="E2878" s="1785"/>
      <c r="F2878" s="1786" t="s">
        <v>184</v>
      </c>
      <c r="G2878" s="1787"/>
      <c r="H2878" s="1788" t="s">
        <v>66</v>
      </c>
      <c r="I2878" s="1653" t="s">
        <v>81</v>
      </c>
      <c r="J2878" s="1654"/>
      <c r="K2878" s="1654"/>
      <c r="L2878" s="1654"/>
      <c r="M2878" s="1654"/>
      <c r="N2878" s="1655"/>
    </row>
    <row r="2879" spans="8:8" ht="39.75" customHeight="1">
      <c r="A2879" s="1443"/>
      <c r="B2879" s="1656" t="s">
        <v>70</v>
      </c>
      <c r="C2879" s="1789"/>
      <c r="D2879" s="1790"/>
      <c r="E2879" s="1791"/>
      <c r="F2879" s="1792" t="s">
        <v>185</v>
      </c>
      <c r="G2879" s="1793"/>
      <c r="H2879" s="1794" t="s">
        <v>65</v>
      </c>
      <c r="I2879" s="1663"/>
      <c r="J2879" s="1664"/>
      <c r="K2879" s="1664"/>
      <c r="L2879" s="1664"/>
      <c r="M2879" s="1664"/>
      <c r="N2879" s="1665"/>
    </row>
    <row r="2880" spans="8:8" s="927" ht="123.75" customFormat="1" customHeight="1">
      <c r="A2880" s="1439"/>
      <c r="B2880" s="1795"/>
      <c r="C2880" s="1796"/>
      <c r="D2880" s="1796"/>
      <c r="E2880" s="1796"/>
      <c r="F2880" s="1796"/>
      <c r="G2880" s="1796"/>
      <c r="H2880" s="1796"/>
      <c r="I2880" s="1796"/>
      <c r="J2880" s="1796"/>
      <c r="K2880" s="1796"/>
      <c r="L2880" s="1796"/>
      <c r="M2880" s="1796"/>
      <c r="N2880" s="1796"/>
    </row>
    <row r="2881" spans="8:8" ht="24.75" customHeight="1">
      <c r="A2881" s="1441">
        <f>A2845+1</f>
        <v>81.0</v>
      </c>
      <c r="B2881" s="1442" t="s">
        <v>51</v>
      </c>
      <c r="C2881" s="1442"/>
      <c r="D2881" s="1442"/>
      <c r="E2881" s="1442"/>
      <c r="F2881" s="1442"/>
      <c r="G2881" s="1442"/>
      <c r="H2881" s="1442"/>
      <c r="I2881" s="1442"/>
      <c r="J2881" s="1442"/>
      <c r="K2881" s="1442"/>
      <c r="L2881" s="1442"/>
      <c r="M2881" s="1442"/>
      <c r="N2881" s="1442"/>
    </row>
    <row r="2882" spans="8:8" ht="62.25" customHeight="1">
      <c r="A2882" s="1443"/>
      <c r="B2882" s="1444"/>
      <c r="C2882" s="1445"/>
      <c r="D2882" s="1671" t="str">
        <f>Master!$E$8</f>
        <v>Govt. Sr. Secondary School </v>
      </c>
      <c r="E2882" s="1672"/>
      <c r="F2882" s="1672"/>
      <c r="G2882" s="1672"/>
      <c r="H2882" s="1672"/>
      <c r="I2882" s="1672"/>
      <c r="J2882" s="1672"/>
      <c r="K2882" s="1672"/>
      <c r="L2882" s="1672"/>
      <c r="M2882" s="1672"/>
      <c r="N2882" s="1673"/>
    </row>
    <row r="2883" spans="8:8" ht="33.0" customHeight="1">
      <c r="A2883" s="1443"/>
      <c r="B2883" s="1449"/>
      <c r="C2883" s="1450"/>
      <c r="D2883" s="1451" t="str">
        <f>Master!$E$11</f>
        <v>P.S.-Bapini (Jodhpur)</v>
      </c>
      <c r="E2883" s="1452"/>
      <c r="F2883" s="1452"/>
      <c r="G2883" s="1452"/>
      <c r="H2883" s="1452"/>
      <c r="I2883" s="1452"/>
      <c r="J2883" s="1452"/>
      <c r="K2883" s="1452"/>
      <c r="L2883" s="1452"/>
      <c r="M2883" s="1452"/>
      <c r="N2883" s="1453"/>
    </row>
    <row r="2884" spans="8:8" ht="30.0" customHeight="1">
      <c r="A2884" s="1443"/>
      <c r="B2884" s="1454"/>
      <c r="C2884" s="1455" t="s">
        <v>151</v>
      </c>
      <c r="D2884" s="1456"/>
      <c r="E2884" s="1456"/>
      <c r="F2884" s="1456"/>
      <c r="G2884" s="1457"/>
      <c r="H2884" s="1458" t="s">
        <v>128</v>
      </c>
      <c r="I2884" s="1458"/>
      <c r="J2884" s="1674">
        <f>VLOOKUP(A2881,'Result Entry'!$B$6:$K$108,6,0)</f>
        <v>0.0</v>
      </c>
      <c r="K2884" s="1460" t="s">
        <v>69</v>
      </c>
      <c r="L2884" s="1461"/>
      <c r="M2884" s="1462">
        <f>Master!$E$14</f>
        <v>8.151106901E9</v>
      </c>
      <c r="N2884" s="1463"/>
    </row>
    <row r="2885" spans="8:8" ht="30.0" customHeight="1">
      <c r="A2885" s="1443"/>
      <c r="B2885" s="1464"/>
      <c r="C2885" s="1465"/>
      <c r="D2885" s="1466"/>
      <c r="E2885" s="1466"/>
      <c r="F2885" s="1466"/>
      <c r="G2885" s="1467"/>
      <c r="H2885" s="1468"/>
      <c r="I2885" s="1468"/>
      <c r="J2885" s="1675"/>
      <c r="K2885" s="1470" t="s">
        <v>67</v>
      </c>
      <c r="L2885" s="1471"/>
      <c r="M2885" s="1472"/>
      <c r="N2885" s="1473"/>
      <c r="O2885" s="23" t="s">
        <v>157</v>
      </c>
    </row>
    <row r="2886" spans="8:8" ht="30.0" customHeight="1">
      <c r="A2886" s="1443"/>
      <c r="B2886" s="1464"/>
      <c r="C2886" s="1474"/>
      <c r="D2886" s="1475"/>
      <c r="E2886" s="1475"/>
      <c r="F2886" s="1475"/>
      <c r="G2886" s="1476"/>
      <c r="H2886" s="1477"/>
      <c r="I2886" s="1477"/>
      <c r="J2886" s="1676"/>
      <c r="K2886" s="1479" t="s">
        <v>52</v>
      </c>
      <c r="L2886" s="1480"/>
      <c r="M2886" s="1481" t="str">
        <f>Master!$E$6</f>
        <v>2022-23</v>
      </c>
      <c r="N2886" s="1482"/>
    </row>
    <row r="2887" spans="8:8" ht="39.75" customHeight="1">
      <c r="A2887" s="1443"/>
      <c r="B2887" s="1483" t="s">
        <v>70</v>
      </c>
      <c r="C2887" s="1677" t="s">
        <v>21</v>
      </c>
      <c r="D2887" s="1678"/>
      <c r="E2887" s="1678"/>
      <c r="F2887" s="1679"/>
      <c r="G2887" s="1680" t="s">
        <v>150</v>
      </c>
      <c r="H2887" s="1681">
        <f>VLOOKUP($A2881,'Result Entry'!$B$9:$FW$108,4,0)</f>
        <v>0.0</v>
      </c>
      <c r="I2887" s="1681"/>
      <c r="J2887" s="1681"/>
      <c r="K2887" s="1681"/>
      <c r="L2887" s="1681"/>
      <c r="M2887" s="1681"/>
      <c r="N2887" s="1682"/>
    </row>
    <row r="2888" spans="8:8" ht="39.75" customHeight="1">
      <c r="A2888" s="1443"/>
      <c r="B2888" s="1483" t="s">
        <v>70</v>
      </c>
      <c r="C2888" s="1683" t="s">
        <v>23</v>
      </c>
      <c r="D2888" s="1684"/>
      <c r="E2888" s="1684"/>
      <c r="F2888" s="1685"/>
      <c r="G2888" s="1686" t="s">
        <v>150</v>
      </c>
      <c r="H2888" s="1687">
        <f>VLOOKUP($A2881,'Result Entry'!$B$9:$FW$108,7,0)</f>
        <v>0.0</v>
      </c>
      <c r="I2888" s="1687"/>
      <c r="J2888" s="1687"/>
      <c r="K2888" s="1687"/>
      <c r="L2888" s="1687"/>
      <c r="M2888" s="1687"/>
      <c r="N2888" s="1688"/>
    </row>
    <row r="2889" spans="8:8" ht="39.75" customHeight="1">
      <c r="A2889" s="1443"/>
      <c r="B2889" s="1483" t="s">
        <v>70</v>
      </c>
      <c r="C2889" s="1683" t="s">
        <v>24</v>
      </c>
      <c r="D2889" s="1684"/>
      <c r="E2889" s="1684"/>
      <c r="F2889" s="1685"/>
      <c r="G2889" s="1686" t="s">
        <v>150</v>
      </c>
      <c r="H2889" s="1687">
        <f>VLOOKUP($A2881,'Result Entry'!$B$9:$FW$108,8,0)</f>
        <v>0.0</v>
      </c>
      <c r="I2889" s="1687"/>
      <c r="J2889" s="1687"/>
      <c r="K2889" s="1687"/>
      <c r="L2889" s="1687"/>
      <c r="M2889" s="1687"/>
      <c r="N2889" s="1688"/>
    </row>
    <row r="2890" spans="8:8" ht="39.75" customHeight="1">
      <c r="A2890" s="1443"/>
      <c r="B2890" s="1483" t="s">
        <v>70</v>
      </c>
      <c r="C2890" s="1683" t="s">
        <v>53</v>
      </c>
      <c r="D2890" s="1684"/>
      <c r="E2890" s="1684"/>
      <c r="F2890" s="1685"/>
      <c r="G2890" s="1686" t="s">
        <v>150</v>
      </c>
      <c r="H2890" s="1687">
        <f>VLOOKUP($A2881,'Result Entry'!$B$9:$FW$108,9,0)</f>
        <v>0.0</v>
      </c>
      <c r="I2890" s="1687"/>
      <c r="J2890" s="1687"/>
      <c r="K2890" s="1687"/>
      <c r="L2890" s="1687"/>
      <c r="M2890" s="1687"/>
      <c r="N2890" s="1688"/>
    </row>
    <row r="2891" spans="8:8" ht="39.75" customHeight="1">
      <c r="A2891" s="1443"/>
      <c r="B2891" s="1483" t="s">
        <v>70</v>
      </c>
      <c r="C2891" s="1683" t="s">
        <v>54</v>
      </c>
      <c r="D2891" s="1684"/>
      <c r="E2891" s="1684"/>
      <c r="F2891" s="1685"/>
      <c r="G2891" s="1686" t="s">
        <v>150</v>
      </c>
      <c r="H2891" s="1689" t="str">
        <f>CONCATENATE('Result Entry'!$G$4,'Result Entry'!$J$4)</f>
        <v>11(A)</v>
      </c>
      <c r="I2891" s="1687"/>
      <c r="J2891" s="1687"/>
      <c r="K2891" s="1687"/>
      <c r="L2891" s="1687"/>
      <c r="M2891" s="1687"/>
      <c r="N2891" s="1688"/>
    </row>
    <row r="2892" spans="8:8" ht="39.75" customHeight="1">
      <c r="A2892" s="1443"/>
      <c r="B2892" s="1483" t="s">
        <v>70</v>
      </c>
      <c r="C2892" s="1690" t="s">
        <v>26</v>
      </c>
      <c r="D2892" s="1691"/>
      <c r="E2892" s="1691"/>
      <c r="F2892" s="1692"/>
      <c r="G2892" s="1693" t="s">
        <v>150</v>
      </c>
      <c r="H2892" s="1694">
        <f>VLOOKUP($A2881,'Result Entry'!$B$9:$FW$108,10,0)</f>
        <v>0.0</v>
      </c>
      <c r="I2892" s="1694"/>
      <c r="J2892" s="1694"/>
      <c r="K2892" s="1694"/>
      <c r="L2892" s="1694"/>
      <c r="M2892" s="1694"/>
      <c r="N2892" s="1695"/>
    </row>
    <row r="2893" spans="8:8" ht="30.0" customHeight="1">
      <c r="A2893" s="1443"/>
      <c r="B2893" s="1503" t="s">
        <v>70</v>
      </c>
      <c r="C2893" s="1696" t="s">
        <v>168</v>
      </c>
      <c r="D2893" s="1697"/>
      <c r="E2893" s="1698" t="s">
        <v>73</v>
      </c>
      <c r="F2893" s="1699" t="s">
        <v>74</v>
      </c>
      <c r="G2893" s="1700" t="s">
        <v>169</v>
      </c>
      <c r="H2893" s="1701" t="s">
        <v>56</v>
      </c>
      <c r="I2893" s="1702"/>
      <c r="J2893" s="1703" t="s">
        <v>85</v>
      </c>
      <c r="K2893" s="1704"/>
      <c r="L2893" s="1705" t="s">
        <v>170</v>
      </c>
      <c r="M2893" s="1706" t="s">
        <v>77</v>
      </c>
      <c r="N2893" s="1707" t="s">
        <v>99</v>
      </c>
    </row>
    <row r="2894" spans="8:8" ht="30.0" customHeight="1">
      <c r="A2894" s="1443"/>
      <c r="B2894" s="1503"/>
      <c r="C2894" s="1708"/>
      <c r="D2894" s="1709"/>
      <c r="E2894" s="1710"/>
      <c r="F2894" s="1711"/>
      <c r="G2894" s="1712"/>
      <c r="H2894" s="1713"/>
      <c r="I2894" s="1714"/>
      <c r="J2894" s="1715"/>
      <c r="K2894" s="1716"/>
      <c r="L2894" s="1717"/>
      <c r="M2894" s="1718"/>
      <c r="N2894" s="1719"/>
    </row>
    <row r="2895" spans="8:8" ht="39.75" customHeight="1">
      <c r="A2895" s="1443"/>
      <c r="B2895" s="1503" t="s">
        <v>70</v>
      </c>
      <c r="C2895" s="1528" t="s">
        <v>57</v>
      </c>
      <c r="D2895" s="1529"/>
      <c r="E2895" s="1720">
        <f>'Result Entry'!$L$7</f>
        <v>10.0</v>
      </c>
      <c r="F2895" s="1721">
        <f>'Result Entry'!$M$7</f>
        <v>10.0</v>
      </c>
      <c r="G2895" s="1722">
        <f t="shared" si="240" ref="G2895:G2900">SUM(E2895:F2895)</f>
        <v>20.0</v>
      </c>
      <c r="H2895" s="1723">
        <f>'Result Entry'!$AU$7</f>
        <v>70.0</v>
      </c>
      <c r="I2895" s="1724"/>
      <c r="J2895" s="1725">
        <f>'Result Entry'!$AY$7</f>
        <v>100.0</v>
      </c>
      <c r="K2895" s="1724"/>
      <c r="L2895" s="1722">
        <f t="shared" si="241" ref="L2895:L2900">SUM(H2895,J2895)</f>
        <v>170.0</v>
      </c>
      <c r="M2895" s="1726">
        <f t="shared" si="242" ref="M2895:M2900">SUM(G2895,L2895)</f>
        <v>190.0</v>
      </c>
      <c r="N2895" s="1727"/>
    </row>
    <row r="2896" spans="8:8" s="1538" ht="54.0" customFormat="1" customHeight="1">
      <c r="A2896" s="1443"/>
      <c r="B2896" s="1539" t="s">
        <v>70</v>
      </c>
      <c r="C2896" s="1540" t="str">
        <f>'Result Entry'!$L$3</f>
        <v>HINDI Comp.</v>
      </c>
      <c r="D2896" s="1541"/>
      <c r="E2896" s="1728">
        <f>IF($J2884="TC",0,IF($J2884="Nso",0,VLOOKUP($A2881,'Result Entry'!$B$9:$FW$108,11,0)))</f>
        <v>0.0</v>
      </c>
      <c r="F2896" s="1729">
        <f>IF($J2884="TC",0,IF($J2884="Nso",0,VLOOKUP($A2881,'Result Entry'!$B$9:$FW$108,12,0)))</f>
        <v>0.0</v>
      </c>
      <c r="G2896" s="1730">
        <f t="shared" si="240"/>
        <v>0.0</v>
      </c>
      <c r="H2896" s="1677">
        <f>IF($J2884="TC",0,IF($J2884="Nso",0,VLOOKUP($A2881,'Result Entry'!$B$9:$FW$108,16,0)))</f>
        <v>0.0</v>
      </c>
      <c r="I2896" s="1731"/>
      <c r="J2896" s="1732">
        <f>IF($J2884="TC",0,IF($J2884="Nso",0,VLOOKUP($A2881,'Result Entry'!$B$9:$FW$108,19,0)))</f>
        <v>0.0</v>
      </c>
      <c r="K2896" s="1731"/>
      <c r="L2896" s="1733">
        <f t="shared" si="241"/>
        <v>0.0</v>
      </c>
      <c r="M2896" s="1734">
        <f t="shared" si="242"/>
        <v>0.0</v>
      </c>
      <c r="N2896" s="1735" t="str">
        <f>IF($J2884="TC",0,IF($J2884="Nso",0,VLOOKUP($A2881,'Result Entry'!$B$9:$FW$108,24,0)))</f>
        <v/>
      </c>
    </row>
    <row r="2897" spans="8:8" s="1538" ht="54.0" customFormat="1" customHeight="1">
      <c r="A2897" s="1443"/>
      <c r="B2897" s="1539" t="s">
        <v>70</v>
      </c>
      <c r="C2897" s="1551" t="str">
        <f>'Result Entry'!$Z$3</f>
        <v>ENGLISH Comp.</v>
      </c>
      <c r="D2897" s="1552"/>
      <c r="E2897" s="1728">
        <f>IF($J2884="TC",0,IF($J2884="Nso",0,VLOOKUP($A2881,'Result Entry'!$B$9:$FW$108,25,0)))</f>
        <v>0.0</v>
      </c>
      <c r="F2897" s="1729">
        <f>IF($J2884="TC",0,IF($J2884="Nso",0,VLOOKUP($A2881,'Result Entry'!$B$9:$FW$108,26,0)))</f>
        <v>0.0</v>
      </c>
      <c r="G2897" s="1736">
        <f t="shared" si="240"/>
        <v>0.0</v>
      </c>
      <c r="H2897" s="1683">
        <f>IF($J2884="TC",0,IF($J2884="Nso",0,VLOOKUP($A2881,'Result Entry'!$B$9:$FW$108,30,0)))</f>
        <v>0.0</v>
      </c>
      <c r="I2897" s="1737"/>
      <c r="J2897" s="1738">
        <f>IF($J2884="TC",0,IF($J2884="Nso",0,VLOOKUP($A2881,'Result Entry'!$B$9:$FW$108,33,0)))</f>
        <v>0.0</v>
      </c>
      <c r="K2897" s="1737"/>
      <c r="L2897" s="1733">
        <f t="shared" si="241"/>
        <v>0.0</v>
      </c>
      <c r="M2897" s="1734">
        <f t="shared" si="242"/>
        <v>0.0</v>
      </c>
      <c r="N2897" s="1735" t="str">
        <f>IF($J2884="TC",0,IF($J2884="Nso",0,VLOOKUP($A2881,'Result Entry'!$B$9:$FW$108,38,0)))</f>
        <v/>
      </c>
    </row>
    <row r="2898" spans="8:8" s="1538" ht="54.0" customFormat="1" customHeight="1">
      <c r="A2898" s="1443"/>
      <c r="B2898" s="1539" t="s">
        <v>70</v>
      </c>
      <c r="C2898" s="1551" t="str">
        <f>'Result Entry'!$AO$3</f>
        <v>PHYSICS</v>
      </c>
      <c r="D2898" s="1552"/>
      <c r="E2898" s="1728">
        <f>IF($J2884="TC",0,IF($J2884="Nso",0,VLOOKUP($A2881,'Result Entry'!$B$9:$FW$108,39,0)))</f>
        <v>0.0</v>
      </c>
      <c r="F2898" s="1729">
        <f>IF($J2884="TC",0,IF($J2884="Nso",0,VLOOKUP($A2881,'Result Entry'!$B$9:$FW$108,40,0)))</f>
        <v>0.0</v>
      </c>
      <c r="G2898" s="1736">
        <f t="shared" si="240"/>
        <v>0.0</v>
      </c>
      <c r="H2898" s="1683">
        <f>IF($J2884="TC",0,IF($J2884="Nso",0,VLOOKUP($A2881,'Result Entry'!$B$9:$FW$108,45,0)))</f>
        <v>0.0</v>
      </c>
      <c r="I2898" s="1737"/>
      <c r="J2898" s="1738">
        <f>IF($J2884="TC",0,IF($J2884="Nso",0,VLOOKUP($A2881,'Result Entry'!$B$9:$FW$108,49,0)))</f>
        <v>0.0</v>
      </c>
      <c r="K2898" s="1737"/>
      <c r="L2898" s="1733">
        <f t="shared" si="241"/>
        <v>0.0</v>
      </c>
      <c r="M2898" s="1734">
        <f t="shared" si="242"/>
        <v>0.0</v>
      </c>
      <c r="N2898" s="1735" t="str">
        <f>IF($J2884="TC",0,IF($J2884="Nso",0,VLOOKUP($A2881,'Result Entry'!$B$9:$FW$108,54,0)))</f>
        <v/>
      </c>
    </row>
    <row r="2899" spans="8:8" s="1538" ht="54.0" customFormat="1" customHeight="1">
      <c r="A2899" s="1443"/>
      <c r="B2899" s="1539" t="s">
        <v>70</v>
      </c>
      <c r="C2899" s="1551" t="str">
        <f>'Result Entry'!$BF$3</f>
        <v>CHEMISTRY</v>
      </c>
      <c r="D2899" s="1552"/>
      <c r="E2899" s="1728" t="str">
        <f>IF($J2884="TC",0,IF($J2884="Nso",0,VLOOKUP($A2881,'Result Entry'!$B$9:$FW$108,55,0)))</f>
        <v/>
      </c>
      <c r="F2899" s="1729">
        <f>IF($J2884="TC",0,IF($J2884="Nso",0,VLOOKUP($A2881,'Result Entry'!$B$9:$FW$108,56,0)))</f>
        <v>0.0</v>
      </c>
      <c r="G2899" s="1736">
        <f t="shared" si="240"/>
        <v>0.0</v>
      </c>
      <c r="H2899" s="1683">
        <f>IF($J2884="TC",0,IF($J2884="Nso",0,VLOOKUP($A2881,'Result Entry'!$B$9:$FW$108,61,0)))</f>
        <v>0.0</v>
      </c>
      <c r="I2899" s="1737"/>
      <c r="J2899" s="1738">
        <f>IF($J2884="TC",0,IF($J2884="Nso",0,VLOOKUP($A2881,'Result Entry'!$B$9:$FW$108,65,0)))</f>
        <v>0.0</v>
      </c>
      <c r="K2899" s="1737"/>
      <c r="L2899" s="1733">
        <f t="shared" si="241"/>
        <v>0.0</v>
      </c>
      <c r="M2899" s="1734">
        <f t="shared" si="242"/>
        <v>0.0</v>
      </c>
      <c r="N2899" s="1735" t="str">
        <f>IF($J2884="TC",0,IF($J2884="Nso",0,VLOOKUP($A2881,'Result Entry'!$B$9:$FW$108,70,0)))</f>
        <v/>
      </c>
    </row>
    <row r="2900" spans="8:8" s="1538" ht="54.0" customFormat="1" customHeight="1">
      <c r="A2900" s="1443"/>
      <c r="B2900" s="1539" t="s">
        <v>70</v>
      </c>
      <c r="C2900" s="1551" t="str">
        <f>'Result Entry'!$BW$3</f>
        <v>BIOLOGY</v>
      </c>
      <c r="D2900" s="1552"/>
      <c r="E2900" s="1739" t="str">
        <f>IF($J2884="TC",0,IF($J2884="Nso",0,VLOOKUP($A2881,'Result Entry'!$B$9:$FW$108,71,0)))</f>
        <v/>
      </c>
      <c r="F2900" s="1740" t="str">
        <f>IF($J2884="TC",0,IF($J2884="Nso",0,VLOOKUP($A2881,'Result Entry'!$B$9:$FW$108,72,0)))</f>
        <v/>
      </c>
      <c r="G2900" s="1741">
        <f t="shared" si="240"/>
        <v>0.0</v>
      </c>
      <c r="H2900" s="1742">
        <f>IF($J2884="TC",0,IF($J2884="Nso",0,VLOOKUP($A2881,'Result Entry'!$B$9:$FW$108,77,0)))</f>
        <v>0.0</v>
      </c>
      <c r="I2900" s="1743"/>
      <c r="J2900" s="1744">
        <f>IF($J2884="TC",0,IF($J2884="Nso",0,VLOOKUP($A2881,'Result Entry'!$B$9:$FW$108,81,0)))</f>
        <v>0.0</v>
      </c>
      <c r="K2900" s="1743"/>
      <c r="L2900" s="1745">
        <f t="shared" si="241"/>
        <v>0.0</v>
      </c>
      <c r="M2900" s="1746">
        <f t="shared" si="242"/>
        <v>0.0</v>
      </c>
      <c r="N2900" s="1735">
        <f>IF($J2884="TC",0,IF($J2884="Nso",0,VLOOKUP($A2881,'Result Entry'!$B$9:$FW$108,86,0)))</f>
        <v>0.0</v>
      </c>
    </row>
    <row r="2901" spans="8:8" ht="39.75" customHeight="1">
      <c r="A2901" s="1443"/>
      <c r="B2901" s="1503" t="s">
        <v>70</v>
      </c>
      <c r="C2901" s="1565" t="s">
        <v>78</v>
      </c>
      <c r="D2901" s="1566"/>
      <c r="E2901" s="1567"/>
      <c r="F2901" s="1747" t="s">
        <v>79</v>
      </c>
      <c r="G2901" s="1748"/>
      <c r="H2901" s="1747" t="s">
        <v>80</v>
      </c>
      <c r="I2901" s="1749"/>
      <c r="J2901" s="1750" t="s">
        <v>42</v>
      </c>
      <c r="K2901" s="1797" t="s">
        <v>92</v>
      </c>
      <c r="L2901" s="1752" t="s">
        <v>40</v>
      </c>
      <c r="M2901" s="1753"/>
      <c r="N2901" s="1754" t="s">
        <v>44</v>
      </c>
    </row>
    <row r="2902" spans="8:8" ht="39.75" customHeight="1">
      <c r="A2902" s="1443"/>
      <c r="B2902" s="1503" t="s">
        <v>70</v>
      </c>
      <c r="C2902" s="1577"/>
      <c r="D2902" s="1578"/>
      <c r="E2902" s="1579"/>
      <c r="F2902" s="1755">
        <f>IF($J2884="TC",0,IF($J2884="Nso",0,VLOOKUP($A2881,'Result Entry'!$B$9:$FW$108,146,0)))</f>
        <v>0.0</v>
      </c>
      <c r="G2902" s="1756"/>
      <c r="H2902" s="1757">
        <f>IF($J2884="TC",0,IF($J2884="Nso",0,VLOOKUP($A2881,'Result Entry'!$B$9:$FW$108,147,0)))</f>
        <v>0.0</v>
      </c>
      <c r="I2902" s="1758"/>
      <c r="J2902" s="1584">
        <f>IF($J2884="TC",0,IF($J2884="Nso",0,VLOOKUP($A2881,'Result Entry'!$B$9:$FW$108,148,0)))</f>
        <v>0.0</v>
      </c>
      <c r="K2902" s="1759" t="str">
        <f>IF($J2884="TC",0,IF($J2884="Nso",0,VLOOKUP($A2881,'Result Entry'!$B$9:$FW$108,149,0)))</f>
        <v/>
      </c>
      <c r="L2902" s="1586">
        <f>IF($J2884="TC",0,IF($J2884="Nso",0,VLOOKUP($A2881,'Result Entry'!$B$9:$FW$108,150,0)))</f>
        <v>0.0</v>
      </c>
      <c r="M2902" s="1587"/>
      <c r="N2902" s="1588">
        <f>IF($J2884="TC",0,IF($J2884="Nso",0,VLOOKUP($A2881,'Result Entry'!$B$9:$FW$108,152,0)))</f>
        <v>0.0</v>
      </c>
    </row>
    <row r="2903" spans="8:8" ht="39.75" customHeight="1">
      <c r="A2903" s="1443"/>
      <c r="B2903" s="1503" t="s">
        <v>70</v>
      </c>
      <c r="C2903" s="1589" t="s">
        <v>59</v>
      </c>
      <c r="D2903" s="1590"/>
      <c r="E2903" s="1590"/>
      <c r="F2903" s="1590"/>
      <c r="G2903" s="1590"/>
      <c r="H2903" s="1591"/>
      <c r="I2903" s="1592" t="s">
        <v>60</v>
      </c>
      <c r="J2903" s="1593"/>
      <c r="K2903" s="1760">
        <f>VLOOKUP($A2881,'Result Entry'!$B$9:$FW$108,143,0)</f>
        <v>0.0</v>
      </c>
      <c r="L2903" s="1761"/>
      <c r="M2903" s="1596" t="s">
        <v>38</v>
      </c>
      <c r="N2903" s="1597"/>
    </row>
    <row r="2904" spans="8:8" ht="39.75" customHeight="1">
      <c r="A2904" s="1443"/>
      <c r="B2904" s="1503" t="s">
        <v>70</v>
      </c>
      <c r="C2904" s="1598" t="s">
        <v>55</v>
      </c>
      <c r="D2904" s="1599"/>
      <c r="E2904" s="1599"/>
      <c r="F2904" s="1600" t="s">
        <v>158</v>
      </c>
      <c r="G2904" s="1601"/>
      <c r="H2904" s="1602" t="s">
        <v>48</v>
      </c>
      <c r="I2904" s="1603" t="s">
        <v>61</v>
      </c>
      <c r="J2904" s="1604"/>
      <c r="K2904" s="1762">
        <f>VLOOKUP($A2881,'Result Entry'!$B$9:$FW$108,144,0)</f>
        <v>0.0</v>
      </c>
      <c r="L2904" s="1763"/>
      <c r="M2904" s="1607">
        <f>VLOOKUP($A2881,'Result Entry'!$B$9:$FW$108,145,0)</f>
        <v>0.0</v>
      </c>
      <c r="N2904" s="1608"/>
    </row>
    <row r="2905" spans="8:8" ht="39.75" customHeight="1">
      <c r="A2905" s="1443"/>
      <c r="B2905" s="1503" t="s">
        <v>70</v>
      </c>
      <c r="C2905" s="1598"/>
      <c r="D2905" s="1599"/>
      <c r="E2905" s="1599"/>
      <c r="F2905" s="1609"/>
      <c r="G2905" s="1610"/>
      <c r="H2905" s="1611" t="s">
        <v>100</v>
      </c>
      <c r="I2905" s="1612" t="s">
        <v>62</v>
      </c>
      <c r="J2905" s="1613"/>
      <c r="K2905" s="1764">
        <f>IF($J2884="TC","Transferred",IF($J2884="Nso","NameSeparated",VLOOKUP($A2881,'Result Entry'!$B$9:$FW$108,153,0)))</f>
        <v>0.0</v>
      </c>
      <c r="L2905" s="1764"/>
      <c r="M2905" s="1764"/>
      <c r="N2905" s="1765"/>
    </row>
    <row r="2906" spans="8:8" ht="39.75" customHeight="1">
      <c r="A2906" s="1443"/>
      <c r="B2906" s="1503" t="s">
        <v>70</v>
      </c>
      <c r="C2906" s="1766" t="str">
        <f>'Result Entry'!$DU$3</f>
        <v>Foundation Of Information Tech.</v>
      </c>
      <c r="D2906" s="1767"/>
      <c r="E2906" s="1768"/>
      <c r="F2906" s="1769" t="str">
        <f>IF($J2884="TC",0,IF($J2884="Nso",0,VLOOKUP($A2881,'Result Entry'!$B$9:$GS$108,170,0)))</f>
        <v/>
      </c>
      <c r="G2906" s="1769"/>
      <c r="H2906" s="1770">
        <f>IF($J2884="TC",0,IF($J2884="Nso",0,VLOOKUP($A2881,'Result Entry'!$B$9:$GS$108,112,0)))</f>
        <v>0.0</v>
      </c>
      <c r="I2906" s="1621" t="s">
        <v>72</v>
      </c>
      <c r="J2906" s="1622"/>
      <c r="K2906" s="1771">
        <f>'Result Entry'!$T$2</f>
        <v>45041.0</v>
      </c>
      <c r="L2906" s="1772"/>
      <c r="M2906" s="1772"/>
      <c r="N2906" s="1773"/>
    </row>
    <row r="2907" spans="8:8" ht="39.75" customHeight="1">
      <c r="A2907" s="1443"/>
      <c r="B2907" s="1503" t="s">
        <v>70</v>
      </c>
      <c r="C2907" s="1774" t="str">
        <f>'Result Entry'!$EI$3</f>
        <v>G.I.A.I.-II</v>
      </c>
      <c r="D2907" s="1775"/>
      <c r="E2907" s="1776"/>
      <c r="F2907" s="1769" t="str">
        <f>IF($J2884="TC",0,IF($J2884="Nso",0,VLOOKUP($A2881,'Result Entry'!$B$9:$GS$108,174,0)))</f>
        <v/>
      </c>
      <c r="G2907" s="1769"/>
      <c r="H2907" s="1770">
        <f>IF($J2884="TC",0,IF($J2884="Nso",0,VLOOKUP($A2881,'Result Entry'!$B$9:$GS$108,124,0)))</f>
        <v>0.0</v>
      </c>
      <c r="I2907" s="1626"/>
      <c r="J2907" s="1627"/>
      <c r="K2907" s="1627"/>
      <c r="L2907" s="1627"/>
      <c r="M2907" s="1627"/>
      <c r="N2907" s="1628"/>
    </row>
    <row r="2908" spans="8:8" ht="39.75" customHeight="1">
      <c r="A2908" s="1443"/>
      <c r="B2908" s="1503" t="s">
        <v>70</v>
      </c>
      <c r="C2908" s="1774" t="str">
        <f>'Result Entry'!$EU$3</f>
        <v>SOC.SER.PLAN</v>
      </c>
      <c r="D2908" s="1775"/>
      <c r="E2908" s="1776"/>
      <c r="F2908" s="1769">
        <f>IF($J2884="TC",0,IF($J2884="Nso",0,VLOOKUP($A2881,'Result Entry'!$B$9:$HS$108,178,0)))</f>
        <v>0.0</v>
      </c>
      <c r="G2908" s="1769"/>
      <c r="H2908" s="1770">
        <f>IF($J2884="TC",0,IF($J2884="Nso",0,VLOOKUP($A2881,'Result Entry'!$B$9:$GS$108,136,0)))</f>
        <v>0.0</v>
      </c>
      <c r="I2908" s="1629" t="s">
        <v>175</v>
      </c>
      <c r="J2908" s="1630"/>
      <c r="K2908" s="1798"/>
      <c r="L2908" s="1799"/>
      <c r="M2908" s="1799"/>
      <c r="N2908" s="1800"/>
    </row>
    <row r="2909" spans="8:8" ht="39.75" customHeight="1">
      <c r="A2909" s="1443"/>
      <c r="B2909" s="1503" t="s">
        <v>70</v>
      </c>
      <c r="C2909" s="1774" t="str">
        <f>'Result Entry'!$FG$3</f>
        <v>Jeewan Kaushal</v>
      </c>
      <c r="D2909" s="1775"/>
      <c r="E2909" s="1776"/>
      <c r="F2909" s="1769" t="str">
        <f>IF($J2884="TC",0,IF($J2884="Nso",0,VLOOKUP($A2881,'Result Entry'!$B$9:$HS$108,182,0)))</f>
        <v/>
      </c>
      <c r="G2909" s="1769"/>
      <c r="H2909" s="1770">
        <f>IF($J2884="TC",0,IF($J2884="Nso",0,VLOOKUP($A2881,'Result Entry'!$B$9:$HS$108,136,0)))</f>
        <v>0.0</v>
      </c>
      <c r="I2909" s="1629" t="s">
        <v>149</v>
      </c>
      <c r="J2909" s="1630"/>
      <c r="K2909" s="1630"/>
      <c r="L2909" s="1630"/>
      <c r="M2909" s="1630"/>
      <c r="N2909" s="1634"/>
    </row>
    <row r="2910" spans="8:8" ht="39.75" customHeight="1">
      <c r="A2910" s="1443"/>
      <c r="B2910" s="1483" t="s">
        <v>70</v>
      </c>
      <c r="C2910" s="1777" t="s">
        <v>181</v>
      </c>
      <c r="D2910" s="1778"/>
      <c r="E2910" s="1779"/>
      <c r="F2910" s="1780" t="s">
        <v>182</v>
      </c>
      <c r="G2910" s="1781"/>
      <c r="H2910" s="1782" t="s">
        <v>31</v>
      </c>
      <c r="I2910" s="1629" t="s">
        <v>176</v>
      </c>
      <c r="J2910" s="1630"/>
      <c r="K2910" s="1630"/>
      <c r="L2910" s="1630"/>
      <c r="M2910" s="1630"/>
      <c r="N2910" s="1634"/>
    </row>
    <row r="2911" spans="8:8" ht="39.75" customHeight="1">
      <c r="A2911" s="1443"/>
      <c r="B2911" s="1483" t="s">
        <v>70</v>
      </c>
      <c r="C2911" s="1783"/>
      <c r="D2911" s="1784"/>
      <c r="E2911" s="1785"/>
      <c r="F2911" s="1786" t="s">
        <v>183</v>
      </c>
      <c r="G2911" s="1787"/>
      <c r="H2911" s="1788" t="s">
        <v>180</v>
      </c>
      <c r="I2911" s="1647" t="s">
        <v>68</v>
      </c>
      <c r="J2911" s="1648"/>
      <c r="K2911" s="1648"/>
      <c r="L2911" s="1648"/>
      <c r="M2911" s="1648"/>
      <c r="N2911" s="1649"/>
    </row>
    <row r="2912" spans="8:8" ht="39.75" customHeight="1">
      <c r="A2912" s="1443"/>
      <c r="B2912" s="1483" t="s">
        <v>70</v>
      </c>
      <c r="C2912" s="1783"/>
      <c r="D2912" s="1784"/>
      <c r="E2912" s="1785"/>
      <c r="F2912" s="1786" t="s">
        <v>186</v>
      </c>
      <c r="G2912" s="1787"/>
      <c r="H2912" s="1788" t="s">
        <v>63</v>
      </c>
      <c r="I2912" s="1650"/>
      <c r="J2912" s="1651"/>
      <c r="K2912" s="1651"/>
      <c r="L2912" s="1651"/>
      <c r="M2912" s="1651"/>
      <c r="N2912" s="1652"/>
    </row>
    <row r="2913" spans="8:8" ht="39.75" customHeight="1">
      <c r="A2913" s="1443"/>
      <c r="B2913" s="1483" t="s">
        <v>70</v>
      </c>
      <c r="C2913" s="1783"/>
      <c r="D2913" s="1784"/>
      <c r="E2913" s="1785"/>
      <c r="F2913" s="1786" t="s">
        <v>187</v>
      </c>
      <c r="G2913" s="1787"/>
      <c r="H2913" s="1788" t="s">
        <v>64</v>
      </c>
      <c r="I2913" s="1650"/>
      <c r="J2913" s="1651"/>
      <c r="K2913" s="1651"/>
      <c r="L2913" s="1651"/>
      <c r="M2913" s="1651"/>
      <c r="N2913" s="1652"/>
    </row>
    <row r="2914" spans="8:8" ht="39.75" customHeight="1">
      <c r="A2914" s="1443"/>
      <c r="B2914" s="1483" t="s">
        <v>70</v>
      </c>
      <c r="C2914" s="1783"/>
      <c r="D2914" s="1784"/>
      <c r="E2914" s="1785"/>
      <c r="F2914" s="1786" t="s">
        <v>184</v>
      </c>
      <c r="G2914" s="1787"/>
      <c r="H2914" s="1788" t="s">
        <v>66</v>
      </c>
      <c r="I2914" s="1653" t="s">
        <v>81</v>
      </c>
      <c r="J2914" s="1654"/>
      <c r="K2914" s="1654"/>
      <c r="L2914" s="1654"/>
      <c r="M2914" s="1654"/>
      <c r="N2914" s="1655"/>
    </row>
    <row r="2915" spans="8:8" ht="39.75" customHeight="1">
      <c r="A2915" s="1443"/>
      <c r="B2915" s="1656" t="s">
        <v>70</v>
      </c>
      <c r="C2915" s="1789"/>
      <c r="D2915" s="1790"/>
      <c r="E2915" s="1791"/>
      <c r="F2915" s="1792" t="s">
        <v>185</v>
      </c>
      <c r="G2915" s="1793"/>
      <c r="H2915" s="1794" t="s">
        <v>65</v>
      </c>
      <c r="I2915" s="1663"/>
      <c r="J2915" s="1664"/>
      <c r="K2915" s="1664"/>
      <c r="L2915" s="1664"/>
      <c r="M2915" s="1664"/>
      <c r="N2915" s="1665"/>
    </row>
    <row r="2916" spans="8:8" s="927" ht="123.75" customFormat="1" customHeight="1">
      <c r="A2916" s="1439"/>
      <c r="B2916" s="1795"/>
      <c r="C2916" s="1796"/>
      <c r="D2916" s="1796"/>
      <c r="E2916" s="1796"/>
      <c r="F2916" s="1796"/>
      <c r="G2916" s="1796"/>
      <c r="H2916" s="1796"/>
      <c r="I2916" s="1796"/>
      <c r="J2916" s="1796"/>
      <c r="K2916" s="1796"/>
      <c r="L2916" s="1796"/>
      <c r="M2916" s="1796"/>
      <c r="N2916" s="1796"/>
    </row>
    <row r="2917" spans="8:8" ht="24.75" customHeight="1">
      <c r="A2917" s="1441">
        <f>A2881+1</f>
        <v>82.0</v>
      </c>
      <c r="B2917" s="1442" t="s">
        <v>51</v>
      </c>
      <c r="C2917" s="1442"/>
      <c r="D2917" s="1442"/>
      <c r="E2917" s="1442"/>
      <c r="F2917" s="1442"/>
      <c r="G2917" s="1442"/>
      <c r="H2917" s="1442"/>
      <c r="I2917" s="1442"/>
      <c r="J2917" s="1442"/>
      <c r="K2917" s="1442"/>
      <c r="L2917" s="1442"/>
      <c r="M2917" s="1442"/>
      <c r="N2917" s="1442"/>
    </row>
    <row r="2918" spans="8:8" ht="62.25" customHeight="1">
      <c r="A2918" s="1443"/>
      <c r="B2918" s="1444"/>
      <c r="C2918" s="1445"/>
      <c r="D2918" s="1671" t="str">
        <f>Master!$E$8</f>
        <v>Govt. Sr. Secondary School </v>
      </c>
      <c r="E2918" s="1672"/>
      <c r="F2918" s="1672"/>
      <c r="G2918" s="1672"/>
      <c r="H2918" s="1672"/>
      <c r="I2918" s="1672"/>
      <c r="J2918" s="1672"/>
      <c r="K2918" s="1672"/>
      <c r="L2918" s="1672"/>
      <c r="M2918" s="1672"/>
      <c r="N2918" s="1673"/>
    </row>
    <row r="2919" spans="8:8" ht="33.0" customHeight="1">
      <c r="A2919" s="1443"/>
      <c r="B2919" s="1449"/>
      <c r="C2919" s="1450"/>
      <c r="D2919" s="1451" t="str">
        <f>Master!$E$11</f>
        <v>P.S.-Bapini (Jodhpur)</v>
      </c>
      <c r="E2919" s="1452"/>
      <c r="F2919" s="1452"/>
      <c r="G2919" s="1452"/>
      <c r="H2919" s="1452"/>
      <c r="I2919" s="1452"/>
      <c r="J2919" s="1452"/>
      <c r="K2919" s="1452"/>
      <c r="L2919" s="1452"/>
      <c r="M2919" s="1452"/>
      <c r="N2919" s="1453"/>
    </row>
    <row r="2920" spans="8:8" ht="30.0" customHeight="1">
      <c r="A2920" s="1443"/>
      <c r="B2920" s="1454"/>
      <c r="C2920" s="1455" t="s">
        <v>151</v>
      </c>
      <c r="D2920" s="1456"/>
      <c r="E2920" s="1456"/>
      <c r="F2920" s="1456"/>
      <c r="G2920" s="1457"/>
      <c r="H2920" s="1458" t="s">
        <v>128</v>
      </c>
      <c r="I2920" s="1458"/>
      <c r="J2920" s="1674">
        <f>VLOOKUP(A2917,'Result Entry'!$B$6:$K$108,6,0)</f>
        <v>0.0</v>
      </c>
      <c r="K2920" s="1460" t="s">
        <v>69</v>
      </c>
      <c r="L2920" s="1461"/>
      <c r="M2920" s="1462">
        <f>Master!$E$14</f>
        <v>8.151106901E9</v>
      </c>
      <c r="N2920" s="1463"/>
    </row>
    <row r="2921" spans="8:8" ht="30.0" customHeight="1">
      <c r="A2921" s="1443"/>
      <c r="B2921" s="1464"/>
      <c r="C2921" s="1465"/>
      <c r="D2921" s="1466"/>
      <c r="E2921" s="1466"/>
      <c r="F2921" s="1466"/>
      <c r="G2921" s="1467"/>
      <c r="H2921" s="1468"/>
      <c r="I2921" s="1468"/>
      <c r="J2921" s="1675"/>
      <c r="K2921" s="1470" t="s">
        <v>67</v>
      </c>
      <c r="L2921" s="1471"/>
      <c r="M2921" s="1472"/>
      <c r="N2921" s="1473"/>
      <c r="O2921" s="23" t="s">
        <v>157</v>
      </c>
    </row>
    <row r="2922" spans="8:8" ht="30.0" customHeight="1">
      <c r="A2922" s="1443"/>
      <c r="B2922" s="1464"/>
      <c r="C2922" s="1474"/>
      <c r="D2922" s="1475"/>
      <c r="E2922" s="1475"/>
      <c r="F2922" s="1475"/>
      <c r="G2922" s="1476"/>
      <c r="H2922" s="1477"/>
      <c r="I2922" s="1477"/>
      <c r="J2922" s="1676"/>
      <c r="K2922" s="1479" t="s">
        <v>52</v>
      </c>
      <c r="L2922" s="1480"/>
      <c r="M2922" s="1481" t="str">
        <f>Master!$E$6</f>
        <v>2022-23</v>
      </c>
      <c r="N2922" s="1482"/>
    </row>
    <row r="2923" spans="8:8" ht="39.75" customHeight="1">
      <c r="A2923" s="1443"/>
      <c r="B2923" s="1483" t="s">
        <v>70</v>
      </c>
      <c r="C2923" s="1677" t="s">
        <v>21</v>
      </c>
      <c r="D2923" s="1678"/>
      <c r="E2923" s="1678"/>
      <c r="F2923" s="1679"/>
      <c r="G2923" s="1680" t="s">
        <v>150</v>
      </c>
      <c r="H2923" s="1681">
        <f>VLOOKUP($A2917,'Result Entry'!$B$9:$FW$108,4,0)</f>
        <v>0.0</v>
      </c>
      <c r="I2923" s="1681"/>
      <c r="J2923" s="1681"/>
      <c r="K2923" s="1681"/>
      <c r="L2923" s="1681"/>
      <c r="M2923" s="1681"/>
      <c r="N2923" s="1682"/>
    </row>
    <row r="2924" spans="8:8" ht="39.75" customHeight="1">
      <c r="A2924" s="1443"/>
      <c r="B2924" s="1483" t="s">
        <v>70</v>
      </c>
      <c r="C2924" s="1683" t="s">
        <v>23</v>
      </c>
      <c r="D2924" s="1684"/>
      <c r="E2924" s="1684"/>
      <c r="F2924" s="1685"/>
      <c r="G2924" s="1686" t="s">
        <v>150</v>
      </c>
      <c r="H2924" s="1687">
        <f>VLOOKUP($A2917,'Result Entry'!$B$9:$FW$108,7,0)</f>
        <v>0.0</v>
      </c>
      <c r="I2924" s="1687"/>
      <c r="J2924" s="1687"/>
      <c r="K2924" s="1687"/>
      <c r="L2924" s="1687"/>
      <c r="M2924" s="1687"/>
      <c r="N2924" s="1688"/>
    </row>
    <row r="2925" spans="8:8" ht="39.75" customHeight="1">
      <c r="A2925" s="1443"/>
      <c r="B2925" s="1483" t="s">
        <v>70</v>
      </c>
      <c r="C2925" s="1683" t="s">
        <v>24</v>
      </c>
      <c r="D2925" s="1684"/>
      <c r="E2925" s="1684"/>
      <c r="F2925" s="1685"/>
      <c r="G2925" s="1686" t="s">
        <v>150</v>
      </c>
      <c r="H2925" s="1687">
        <f>VLOOKUP($A2917,'Result Entry'!$B$9:$FW$108,8,0)</f>
        <v>0.0</v>
      </c>
      <c r="I2925" s="1687"/>
      <c r="J2925" s="1687"/>
      <c r="K2925" s="1687"/>
      <c r="L2925" s="1687"/>
      <c r="M2925" s="1687"/>
      <c r="N2925" s="1688"/>
    </row>
    <row r="2926" spans="8:8" ht="39.75" customHeight="1">
      <c r="A2926" s="1443"/>
      <c r="B2926" s="1483" t="s">
        <v>70</v>
      </c>
      <c r="C2926" s="1683" t="s">
        <v>53</v>
      </c>
      <c r="D2926" s="1684"/>
      <c r="E2926" s="1684"/>
      <c r="F2926" s="1685"/>
      <c r="G2926" s="1686" t="s">
        <v>150</v>
      </c>
      <c r="H2926" s="1687">
        <f>VLOOKUP($A2917,'Result Entry'!$B$9:$FW$108,9,0)</f>
        <v>0.0</v>
      </c>
      <c r="I2926" s="1687"/>
      <c r="J2926" s="1687"/>
      <c r="K2926" s="1687"/>
      <c r="L2926" s="1687"/>
      <c r="M2926" s="1687"/>
      <c r="N2926" s="1688"/>
    </row>
    <row r="2927" spans="8:8" ht="39.75" customHeight="1">
      <c r="A2927" s="1443"/>
      <c r="B2927" s="1483" t="s">
        <v>70</v>
      </c>
      <c r="C2927" s="1683" t="s">
        <v>54</v>
      </c>
      <c r="D2927" s="1684"/>
      <c r="E2927" s="1684"/>
      <c r="F2927" s="1685"/>
      <c r="G2927" s="1686" t="s">
        <v>150</v>
      </c>
      <c r="H2927" s="1689" t="str">
        <f>CONCATENATE('Result Entry'!$G$4,'Result Entry'!$J$4)</f>
        <v>11(A)</v>
      </c>
      <c r="I2927" s="1687"/>
      <c r="J2927" s="1687"/>
      <c r="K2927" s="1687"/>
      <c r="L2927" s="1687"/>
      <c r="M2927" s="1687"/>
      <c r="N2927" s="1688"/>
    </row>
    <row r="2928" spans="8:8" ht="39.75" customHeight="1">
      <c r="A2928" s="1443"/>
      <c r="B2928" s="1483" t="s">
        <v>70</v>
      </c>
      <c r="C2928" s="1690" t="s">
        <v>26</v>
      </c>
      <c r="D2928" s="1691"/>
      <c r="E2928" s="1691"/>
      <c r="F2928" s="1692"/>
      <c r="G2928" s="1693" t="s">
        <v>150</v>
      </c>
      <c r="H2928" s="1694">
        <f>VLOOKUP($A2917,'Result Entry'!$B$9:$FW$108,10,0)</f>
        <v>0.0</v>
      </c>
      <c r="I2928" s="1694"/>
      <c r="J2928" s="1694"/>
      <c r="K2928" s="1694"/>
      <c r="L2928" s="1694"/>
      <c r="M2928" s="1694"/>
      <c r="N2928" s="1695"/>
    </row>
    <row r="2929" spans="8:8" ht="30.0" customHeight="1">
      <c r="A2929" s="1443"/>
      <c r="B2929" s="1503" t="s">
        <v>70</v>
      </c>
      <c r="C2929" s="1696" t="s">
        <v>168</v>
      </c>
      <c r="D2929" s="1697"/>
      <c r="E2929" s="1698" t="s">
        <v>73</v>
      </c>
      <c r="F2929" s="1699" t="s">
        <v>74</v>
      </c>
      <c r="G2929" s="1700" t="s">
        <v>169</v>
      </c>
      <c r="H2929" s="1701" t="s">
        <v>56</v>
      </c>
      <c r="I2929" s="1702"/>
      <c r="J2929" s="1703" t="s">
        <v>85</v>
      </c>
      <c r="K2929" s="1704"/>
      <c r="L2929" s="1705" t="s">
        <v>170</v>
      </c>
      <c r="M2929" s="1706" t="s">
        <v>77</v>
      </c>
      <c r="N2929" s="1707" t="s">
        <v>99</v>
      </c>
    </row>
    <row r="2930" spans="8:8" ht="30.0" customHeight="1">
      <c r="A2930" s="1443"/>
      <c r="B2930" s="1503"/>
      <c r="C2930" s="1708"/>
      <c r="D2930" s="1709"/>
      <c r="E2930" s="1710"/>
      <c r="F2930" s="1711"/>
      <c r="G2930" s="1712"/>
      <c r="H2930" s="1713"/>
      <c r="I2930" s="1714"/>
      <c r="J2930" s="1715"/>
      <c r="K2930" s="1716"/>
      <c r="L2930" s="1717"/>
      <c r="M2930" s="1718"/>
      <c r="N2930" s="1719"/>
    </row>
    <row r="2931" spans="8:8" ht="39.75" customHeight="1">
      <c r="A2931" s="1443"/>
      <c r="B2931" s="1503" t="s">
        <v>70</v>
      </c>
      <c r="C2931" s="1528" t="s">
        <v>57</v>
      </c>
      <c r="D2931" s="1529"/>
      <c r="E2931" s="1720">
        <f>'Result Entry'!$L$7</f>
        <v>10.0</v>
      </c>
      <c r="F2931" s="1721">
        <f>'Result Entry'!$M$7</f>
        <v>10.0</v>
      </c>
      <c r="G2931" s="1722">
        <f t="shared" si="243" ref="G2931:G2936">SUM(E2931:F2931)</f>
        <v>20.0</v>
      </c>
      <c r="H2931" s="1723">
        <f>'Result Entry'!$AU$7</f>
        <v>70.0</v>
      </c>
      <c r="I2931" s="1724"/>
      <c r="J2931" s="1725">
        <f>'Result Entry'!$AY$7</f>
        <v>100.0</v>
      </c>
      <c r="K2931" s="1724"/>
      <c r="L2931" s="1722">
        <f t="shared" si="244" ref="L2931:L2936">SUM(H2931,J2931)</f>
        <v>170.0</v>
      </c>
      <c r="M2931" s="1726">
        <f t="shared" si="245" ref="M2931:M2936">SUM(G2931,L2931)</f>
        <v>190.0</v>
      </c>
      <c r="N2931" s="1727"/>
    </row>
    <row r="2932" spans="8:8" s="1538" ht="54.0" customFormat="1" customHeight="1">
      <c r="A2932" s="1443"/>
      <c r="B2932" s="1539" t="s">
        <v>70</v>
      </c>
      <c r="C2932" s="1540" t="str">
        <f>'Result Entry'!$L$3</f>
        <v>HINDI Comp.</v>
      </c>
      <c r="D2932" s="1541"/>
      <c r="E2932" s="1728">
        <f>IF($J2920="TC",0,IF($J2920="Nso",0,VLOOKUP($A2917,'Result Entry'!$B$9:$FW$108,11,0)))</f>
        <v>0.0</v>
      </c>
      <c r="F2932" s="1729">
        <f>IF($J2920="TC",0,IF($J2920="Nso",0,VLOOKUP($A2917,'Result Entry'!$B$9:$FW$108,12,0)))</f>
        <v>0.0</v>
      </c>
      <c r="G2932" s="1730">
        <f t="shared" si="243"/>
        <v>0.0</v>
      </c>
      <c r="H2932" s="1677">
        <f>IF($J2920="TC",0,IF($J2920="Nso",0,VLOOKUP($A2917,'Result Entry'!$B$9:$FW$108,16,0)))</f>
        <v>0.0</v>
      </c>
      <c r="I2932" s="1731"/>
      <c r="J2932" s="1732">
        <f>IF($J2920="TC",0,IF($J2920="Nso",0,VLOOKUP($A2917,'Result Entry'!$B$9:$FW$108,19,0)))</f>
        <v>0.0</v>
      </c>
      <c r="K2932" s="1731"/>
      <c r="L2932" s="1733">
        <f t="shared" si="244"/>
        <v>0.0</v>
      </c>
      <c r="M2932" s="1734">
        <f t="shared" si="245"/>
        <v>0.0</v>
      </c>
      <c r="N2932" s="1735" t="str">
        <f>IF($J2920="TC",0,IF($J2920="Nso",0,VLOOKUP($A2917,'Result Entry'!$B$9:$FW$108,24,0)))</f>
        <v/>
      </c>
    </row>
    <row r="2933" spans="8:8" s="1538" ht="54.0" customFormat="1" customHeight="1">
      <c r="A2933" s="1443"/>
      <c r="B2933" s="1539" t="s">
        <v>70</v>
      </c>
      <c r="C2933" s="1551" t="str">
        <f>'Result Entry'!$Z$3</f>
        <v>ENGLISH Comp.</v>
      </c>
      <c r="D2933" s="1552"/>
      <c r="E2933" s="1728">
        <f>IF($J2920="TC",0,IF($J2920="Nso",0,VLOOKUP($A2917,'Result Entry'!$B$9:$FW$108,25,0)))</f>
        <v>0.0</v>
      </c>
      <c r="F2933" s="1729">
        <f>IF($J2920="TC",0,IF($J2920="Nso",0,VLOOKUP($A2917,'Result Entry'!$B$9:$FW$108,26,0)))</f>
        <v>0.0</v>
      </c>
      <c r="G2933" s="1736">
        <f t="shared" si="243"/>
        <v>0.0</v>
      </c>
      <c r="H2933" s="1683">
        <f>IF($J2920="TC",0,IF($J2920="Nso",0,VLOOKUP($A2917,'Result Entry'!$B$9:$FW$108,30,0)))</f>
        <v>0.0</v>
      </c>
      <c r="I2933" s="1737"/>
      <c r="J2933" s="1738">
        <f>IF($J2920="TC",0,IF($J2920="Nso",0,VLOOKUP($A2917,'Result Entry'!$B$9:$FW$108,33,0)))</f>
        <v>0.0</v>
      </c>
      <c r="K2933" s="1737"/>
      <c r="L2933" s="1733">
        <f t="shared" si="244"/>
        <v>0.0</v>
      </c>
      <c r="M2933" s="1734">
        <f t="shared" si="245"/>
        <v>0.0</v>
      </c>
      <c r="N2933" s="1735" t="str">
        <f>IF($J2920="TC",0,IF($J2920="Nso",0,VLOOKUP($A2917,'Result Entry'!$B$9:$FW$108,38,0)))</f>
        <v/>
      </c>
    </row>
    <row r="2934" spans="8:8" s="1538" ht="54.0" customFormat="1" customHeight="1">
      <c r="A2934" s="1443"/>
      <c r="B2934" s="1539" t="s">
        <v>70</v>
      </c>
      <c r="C2934" s="1551" t="str">
        <f>'Result Entry'!$AO$3</f>
        <v>PHYSICS</v>
      </c>
      <c r="D2934" s="1552"/>
      <c r="E2934" s="1728">
        <f>IF($J2920="TC",0,IF($J2920="Nso",0,VLOOKUP($A2917,'Result Entry'!$B$9:$FW$108,39,0)))</f>
        <v>0.0</v>
      </c>
      <c r="F2934" s="1729">
        <f>IF($J2920="TC",0,IF($J2920="Nso",0,VLOOKUP($A2917,'Result Entry'!$B$9:$FW$108,40,0)))</f>
        <v>0.0</v>
      </c>
      <c r="G2934" s="1736">
        <f t="shared" si="243"/>
        <v>0.0</v>
      </c>
      <c r="H2934" s="1683">
        <f>IF($J2920="TC",0,IF($J2920="Nso",0,VLOOKUP($A2917,'Result Entry'!$B$9:$FW$108,45,0)))</f>
        <v>0.0</v>
      </c>
      <c r="I2934" s="1737"/>
      <c r="J2934" s="1738">
        <f>IF($J2920="TC",0,IF($J2920="Nso",0,VLOOKUP($A2917,'Result Entry'!$B$9:$FW$108,49,0)))</f>
        <v>0.0</v>
      </c>
      <c r="K2934" s="1737"/>
      <c r="L2934" s="1733">
        <f t="shared" si="244"/>
        <v>0.0</v>
      </c>
      <c r="M2934" s="1734">
        <f t="shared" si="245"/>
        <v>0.0</v>
      </c>
      <c r="N2934" s="1735" t="str">
        <f>IF($J2920="TC",0,IF($J2920="Nso",0,VLOOKUP($A2917,'Result Entry'!$B$9:$FW$108,54,0)))</f>
        <v/>
      </c>
    </row>
    <row r="2935" spans="8:8" s="1538" ht="54.0" customFormat="1" customHeight="1">
      <c r="A2935" s="1443"/>
      <c r="B2935" s="1539" t="s">
        <v>70</v>
      </c>
      <c r="C2935" s="1551" t="str">
        <f>'Result Entry'!$BF$3</f>
        <v>CHEMISTRY</v>
      </c>
      <c r="D2935" s="1552"/>
      <c r="E2935" s="1728" t="str">
        <f>IF($J2920="TC",0,IF($J2920="Nso",0,VLOOKUP($A2917,'Result Entry'!$B$9:$FW$108,55,0)))</f>
        <v/>
      </c>
      <c r="F2935" s="1729">
        <f>IF($J2920="TC",0,IF($J2920="Nso",0,VLOOKUP($A2917,'Result Entry'!$B$9:$FW$108,56,0)))</f>
        <v>0.0</v>
      </c>
      <c r="G2935" s="1736">
        <f t="shared" si="243"/>
        <v>0.0</v>
      </c>
      <c r="H2935" s="1683">
        <f>IF($J2920="TC",0,IF($J2920="Nso",0,VLOOKUP($A2917,'Result Entry'!$B$9:$FW$108,61,0)))</f>
        <v>0.0</v>
      </c>
      <c r="I2935" s="1737"/>
      <c r="J2935" s="1738">
        <f>IF($J2920="TC",0,IF($J2920="Nso",0,VLOOKUP($A2917,'Result Entry'!$B$9:$FW$108,65,0)))</f>
        <v>0.0</v>
      </c>
      <c r="K2935" s="1737"/>
      <c r="L2935" s="1733">
        <f t="shared" si="244"/>
        <v>0.0</v>
      </c>
      <c r="M2935" s="1734">
        <f t="shared" si="245"/>
        <v>0.0</v>
      </c>
      <c r="N2935" s="1735" t="str">
        <f>IF($J2920="TC",0,IF($J2920="Nso",0,VLOOKUP($A2917,'Result Entry'!$B$9:$FW$108,70,0)))</f>
        <v/>
      </c>
    </row>
    <row r="2936" spans="8:8" s="1538" ht="54.0" customFormat="1" customHeight="1">
      <c r="A2936" s="1443"/>
      <c r="B2936" s="1539" t="s">
        <v>70</v>
      </c>
      <c r="C2936" s="1551" t="str">
        <f>'Result Entry'!$BW$3</f>
        <v>BIOLOGY</v>
      </c>
      <c r="D2936" s="1552"/>
      <c r="E2936" s="1739" t="str">
        <f>IF($J2920="TC",0,IF($J2920="Nso",0,VLOOKUP($A2917,'Result Entry'!$B$9:$FW$108,71,0)))</f>
        <v/>
      </c>
      <c r="F2936" s="1740" t="str">
        <f>IF($J2920="TC",0,IF($J2920="Nso",0,VLOOKUP($A2917,'Result Entry'!$B$9:$FW$108,72,0)))</f>
        <v/>
      </c>
      <c r="G2936" s="1741">
        <f t="shared" si="243"/>
        <v>0.0</v>
      </c>
      <c r="H2936" s="1742">
        <f>IF($J2920="TC",0,IF($J2920="Nso",0,VLOOKUP($A2917,'Result Entry'!$B$9:$FW$108,77,0)))</f>
        <v>0.0</v>
      </c>
      <c r="I2936" s="1743"/>
      <c r="J2936" s="1744">
        <f>IF($J2920="TC",0,IF($J2920="Nso",0,VLOOKUP($A2917,'Result Entry'!$B$9:$FW$108,81,0)))</f>
        <v>0.0</v>
      </c>
      <c r="K2936" s="1743"/>
      <c r="L2936" s="1745">
        <f t="shared" si="244"/>
        <v>0.0</v>
      </c>
      <c r="M2936" s="1746">
        <f t="shared" si="245"/>
        <v>0.0</v>
      </c>
      <c r="N2936" s="1735">
        <f>IF($J2920="TC",0,IF($J2920="Nso",0,VLOOKUP($A2917,'Result Entry'!$B$9:$FW$108,86,0)))</f>
        <v>0.0</v>
      </c>
    </row>
    <row r="2937" spans="8:8" ht="39.75" customHeight="1">
      <c r="A2937" s="1443"/>
      <c r="B2937" s="1503" t="s">
        <v>70</v>
      </c>
      <c r="C2937" s="1565" t="s">
        <v>78</v>
      </c>
      <c r="D2937" s="1566"/>
      <c r="E2937" s="1567"/>
      <c r="F2937" s="1747" t="s">
        <v>79</v>
      </c>
      <c r="G2937" s="1748"/>
      <c r="H2937" s="1747" t="s">
        <v>80</v>
      </c>
      <c r="I2937" s="1749"/>
      <c r="J2937" s="1750" t="s">
        <v>42</v>
      </c>
      <c r="K2937" s="1797" t="s">
        <v>92</v>
      </c>
      <c r="L2937" s="1752" t="s">
        <v>40</v>
      </c>
      <c r="M2937" s="1753"/>
      <c r="N2937" s="1754" t="s">
        <v>44</v>
      </c>
    </row>
    <row r="2938" spans="8:8" ht="39.75" customHeight="1">
      <c r="A2938" s="1443"/>
      <c r="B2938" s="1503" t="s">
        <v>70</v>
      </c>
      <c r="C2938" s="1577"/>
      <c r="D2938" s="1578"/>
      <c r="E2938" s="1579"/>
      <c r="F2938" s="1755">
        <f>IF($J2920="TC",0,IF($J2920="Nso",0,VLOOKUP($A2917,'Result Entry'!$B$9:$FW$108,146,0)))</f>
        <v>0.0</v>
      </c>
      <c r="G2938" s="1756"/>
      <c r="H2938" s="1757">
        <f>IF($J2920="TC",0,IF($J2920="Nso",0,VLOOKUP($A2917,'Result Entry'!$B$9:$FW$108,147,0)))</f>
        <v>0.0</v>
      </c>
      <c r="I2938" s="1758"/>
      <c r="J2938" s="1584">
        <f>IF($J2920="TC",0,IF($J2920="Nso",0,VLOOKUP($A2917,'Result Entry'!$B$9:$FW$108,148,0)))</f>
        <v>0.0</v>
      </c>
      <c r="K2938" s="1759" t="str">
        <f>IF($J2920="TC",0,IF($J2920="Nso",0,VLOOKUP($A2917,'Result Entry'!$B$9:$FW$108,149,0)))</f>
        <v/>
      </c>
      <c r="L2938" s="1586">
        <f>IF($J2920="TC",0,IF($J2920="Nso",0,VLOOKUP($A2917,'Result Entry'!$B$9:$FW$108,150,0)))</f>
        <v>0.0</v>
      </c>
      <c r="M2938" s="1587"/>
      <c r="N2938" s="1588">
        <f>IF($J2920="TC",0,IF($J2920="Nso",0,VLOOKUP($A2917,'Result Entry'!$B$9:$FW$108,152,0)))</f>
        <v>0.0</v>
      </c>
    </row>
    <row r="2939" spans="8:8" ht="39.75" customHeight="1">
      <c r="A2939" s="1443"/>
      <c r="B2939" s="1503" t="s">
        <v>70</v>
      </c>
      <c r="C2939" s="1589" t="s">
        <v>59</v>
      </c>
      <c r="D2939" s="1590"/>
      <c r="E2939" s="1590"/>
      <c r="F2939" s="1590"/>
      <c r="G2939" s="1590"/>
      <c r="H2939" s="1591"/>
      <c r="I2939" s="1592" t="s">
        <v>60</v>
      </c>
      <c r="J2939" s="1593"/>
      <c r="K2939" s="1760">
        <f>VLOOKUP($A2917,'Result Entry'!$B$9:$FW$108,143,0)</f>
        <v>0.0</v>
      </c>
      <c r="L2939" s="1761"/>
      <c r="M2939" s="1596" t="s">
        <v>38</v>
      </c>
      <c r="N2939" s="1597"/>
    </row>
    <row r="2940" spans="8:8" ht="39.75" customHeight="1">
      <c r="A2940" s="1443"/>
      <c r="B2940" s="1503" t="s">
        <v>70</v>
      </c>
      <c r="C2940" s="1598" t="s">
        <v>55</v>
      </c>
      <c r="D2940" s="1599"/>
      <c r="E2940" s="1599"/>
      <c r="F2940" s="1600" t="s">
        <v>158</v>
      </c>
      <c r="G2940" s="1601"/>
      <c r="H2940" s="1602" t="s">
        <v>48</v>
      </c>
      <c r="I2940" s="1603" t="s">
        <v>61</v>
      </c>
      <c r="J2940" s="1604"/>
      <c r="K2940" s="1762">
        <f>VLOOKUP($A2917,'Result Entry'!$B$9:$FW$108,144,0)</f>
        <v>0.0</v>
      </c>
      <c r="L2940" s="1763"/>
      <c r="M2940" s="1607">
        <f>VLOOKUP($A2917,'Result Entry'!$B$9:$FW$108,145,0)</f>
        <v>0.0</v>
      </c>
      <c r="N2940" s="1608"/>
    </row>
    <row r="2941" spans="8:8" ht="39.75" customHeight="1">
      <c r="A2941" s="1443"/>
      <c r="B2941" s="1503" t="s">
        <v>70</v>
      </c>
      <c r="C2941" s="1598"/>
      <c r="D2941" s="1599"/>
      <c r="E2941" s="1599"/>
      <c r="F2941" s="1609"/>
      <c r="G2941" s="1610"/>
      <c r="H2941" s="1611" t="s">
        <v>100</v>
      </c>
      <c r="I2941" s="1612" t="s">
        <v>62</v>
      </c>
      <c r="J2941" s="1613"/>
      <c r="K2941" s="1764">
        <f>IF($J2920="TC","Transferred",IF($J2920="Nso","NameSeparated",VLOOKUP($A2917,'Result Entry'!$B$9:$FW$108,153,0)))</f>
        <v>0.0</v>
      </c>
      <c r="L2941" s="1764"/>
      <c r="M2941" s="1764"/>
      <c r="N2941" s="1765"/>
    </row>
    <row r="2942" spans="8:8" ht="39.75" customHeight="1">
      <c r="A2942" s="1443"/>
      <c r="B2942" s="1503" t="s">
        <v>70</v>
      </c>
      <c r="C2942" s="1766" t="str">
        <f>'Result Entry'!$DU$3</f>
        <v>Foundation Of Information Tech.</v>
      </c>
      <c r="D2942" s="1767"/>
      <c r="E2942" s="1768"/>
      <c r="F2942" s="1769" t="str">
        <f>IF($J2920="TC",0,IF($J2920="Nso",0,VLOOKUP($A2917,'Result Entry'!$B$9:$GS$108,170,0)))</f>
        <v/>
      </c>
      <c r="G2942" s="1769"/>
      <c r="H2942" s="1770">
        <f>IF($J2920="TC",0,IF($J2920="Nso",0,VLOOKUP($A2917,'Result Entry'!$B$9:$GS$108,112,0)))</f>
        <v>0.0</v>
      </c>
      <c r="I2942" s="1621" t="s">
        <v>72</v>
      </c>
      <c r="J2942" s="1622"/>
      <c r="K2942" s="1771">
        <f>'Result Entry'!$T$2</f>
        <v>45041.0</v>
      </c>
      <c r="L2942" s="1772"/>
      <c r="M2942" s="1772"/>
      <c r="N2942" s="1773"/>
    </row>
    <row r="2943" spans="8:8" ht="39.75" customHeight="1">
      <c r="A2943" s="1443"/>
      <c r="B2943" s="1503" t="s">
        <v>70</v>
      </c>
      <c r="C2943" s="1774" t="str">
        <f>'Result Entry'!$EI$3</f>
        <v>G.I.A.I.-II</v>
      </c>
      <c r="D2943" s="1775"/>
      <c r="E2943" s="1776"/>
      <c r="F2943" s="1769" t="str">
        <f>IF($J2920="TC",0,IF($J2920="Nso",0,VLOOKUP($A2917,'Result Entry'!$B$9:$GS$108,174,0)))</f>
        <v/>
      </c>
      <c r="G2943" s="1769"/>
      <c r="H2943" s="1770">
        <f>IF($J2920="TC",0,IF($J2920="Nso",0,VLOOKUP($A2917,'Result Entry'!$B$9:$GS$108,124,0)))</f>
        <v>0.0</v>
      </c>
      <c r="I2943" s="1626"/>
      <c r="J2943" s="1627"/>
      <c r="K2943" s="1627"/>
      <c r="L2943" s="1627"/>
      <c r="M2943" s="1627"/>
      <c r="N2943" s="1628"/>
    </row>
    <row r="2944" spans="8:8" ht="39.75" customHeight="1">
      <c r="A2944" s="1443"/>
      <c r="B2944" s="1503" t="s">
        <v>70</v>
      </c>
      <c r="C2944" s="1774" t="str">
        <f>'Result Entry'!$EU$3</f>
        <v>SOC.SER.PLAN</v>
      </c>
      <c r="D2944" s="1775"/>
      <c r="E2944" s="1776"/>
      <c r="F2944" s="1769">
        <f>IF($J2920="TC",0,IF($J2920="Nso",0,VLOOKUP($A2917,'Result Entry'!$B$9:$HS$108,178,0)))</f>
        <v>0.0</v>
      </c>
      <c r="G2944" s="1769"/>
      <c r="H2944" s="1770">
        <f>IF($J2920="TC",0,IF($J2920="Nso",0,VLOOKUP($A2917,'Result Entry'!$B$9:$GS$108,136,0)))</f>
        <v>0.0</v>
      </c>
      <c r="I2944" s="1629" t="s">
        <v>175</v>
      </c>
      <c r="J2944" s="1630"/>
      <c r="K2944" s="1798"/>
      <c r="L2944" s="1799"/>
      <c r="M2944" s="1799"/>
      <c r="N2944" s="1800"/>
    </row>
    <row r="2945" spans="8:8" ht="39.75" customHeight="1">
      <c r="A2945" s="1443"/>
      <c r="B2945" s="1503" t="s">
        <v>70</v>
      </c>
      <c r="C2945" s="1774" t="str">
        <f>'Result Entry'!$FG$3</f>
        <v>Jeewan Kaushal</v>
      </c>
      <c r="D2945" s="1775"/>
      <c r="E2945" s="1776"/>
      <c r="F2945" s="1769" t="str">
        <f>IF($J2920="TC",0,IF($J2920="Nso",0,VLOOKUP($A2917,'Result Entry'!$B$9:$HS$108,182,0)))</f>
        <v/>
      </c>
      <c r="G2945" s="1769"/>
      <c r="H2945" s="1770">
        <f>IF($J2920="TC",0,IF($J2920="Nso",0,VLOOKUP($A2917,'Result Entry'!$B$9:$HS$108,136,0)))</f>
        <v>0.0</v>
      </c>
      <c r="I2945" s="1629" t="s">
        <v>149</v>
      </c>
      <c r="J2945" s="1630"/>
      <c r="K2945" s="1630"/>
      <c r="L2945" s="1630"/>
      <c r="M2945" s="1630"/>
      <c r="N2945" s="1634"/>
    </row>
    <row r="2946" spans="8:8" ht="39.75" customHeight="1">
      <c r="A2946" s="1443"/>
      <c r="B2946" s="1483" t="s">
        <v>70</v>
      </c>
      <c r="C2946" s="1777" t="s">
        <v>181</v>
      </c>
      <c r="D2946" s="1778"/>
      <c r="E2946" s="1779"/>
      <c r="F2946" s="1780" t="s">
        <v>182</v>
      </c>
      <c r="G2946" s="1781"/>
      <c r="H2946" s="1782" t="s">
        <v>31</v>
      </c>
      <c r="I2946" s="1629" t="s">
        <v>176</v>
      </c>
      <c r="J2946" s="1630"/>
      <c r="K2946" s="1630"/>
      <c r="L2946" s="1630"/>
      <c r="M2946" s="1630"/>
      <c r="N2946" s="1634"/>
    </row>
    <row r="2947" spans="8:8" ht="39.75" customHeight="1">
      <c r="A2947" s="1443"/>
      <c r="B2947" s="1483" t="s">
        <v>70</v>
      </c>
      <c r="C2947" s="1783"/>
      <c r="D2947" s="1784"/>
      <c r="E2947" s="1785"/>
      <c r="F2947" s="1786" t="s">
        <v>183</v>
      </c>
      <c r="G2947" s="1787"/>
      <c r="H2947" s="1788" t="s">
        <v>180</v>
      </c>
      <c r="I2947" s="1647" t="s">
        <v>68</v>
      </c>
      <c r="J2947" s="1648"/>
      <c r="K2947" s="1648"/>
      <c r="L2947" s="1648"/>
      <c r="M2947" s="1648"/>
      <c r="N2947" s="1649"/>
    </row>
    <row r="2948" spans="8:8" ht="39.75" customHeight="1">
      <c r="A2948" s="1443"/>
      <c r="B2948" s="1483" t="s">
        <v>70</v>
      </c>
      <c r="C2948" s="1783"/>
      <c r="D2948" s="1784"/>
      <c r="E2948" s="1785"/>
      <c r="F2948" s="1786" t="s">
        <v>186</v>
      </c>
      <c r="G2948" s="1787"/>
      <c r="H2948" s="1788" t="s">
        <v>63</v>
      </c>
      <c r="I2948" s="1650"/>
      <c r="J2948" s="1651"/>
      <c r="K2948" s="1651"/>
      <c r="L2948" s="1651"/>
      <c r="M2948" s="1651"/>
      <c r="N2948" s="1652"/>
    </row>
    <row r="2949" spans="8:8" ht="39.75" customHeight="1">
      <c r="A2949" s="1443"/>
      <c r="B2949" s="1483" t="s">
        <v>70</v>
      </c>
      <c r="C2949" s="1783"/>
      <c r="D2949" s="1784"/>
      <c r="E2949" s="1785"/>
      <c r="F2949" s="1786" t="s">
        <v>187</v>
      </c>
      <c r="G2949" s="1787"/>
      <c r="H2949" s="1788" t="s">
        <v>64</v>
      </c>
      <c r="I2949" s="1650"/>
      <c r="J2949" s="1651"/>
      <c r="K2949" s="1651"/>
      <c r="L2949" s="1651"/>
      <c r="M2949" s="1651"/>
      <c r="N2949" s="1652"/>
    </row>
    <row r="2950" spans="8:8" ht="39.75" customHeight="1">
      <c r="A2950" s="1443"/>
      <c r="B2950" s="1483" t="s">
        <v>70</v>
      </c>
      <c r="C2950" s="1783"/>
      <c r="D2950" s="1784"/>
      <c r="E2950" s="1785"/>
      <c r="F2950" s="1786" t="s">
        <v>184</v>
      </c>
      <c r="G2950" s="1787"/>
      <c r="H2950" s="1788" t="s">
        <v>66</v>
      </c>
      <c r="I2950" s="1653" t="s">
        <v>81</v>
      </c>
      <c r="J2950" s="1654"/>
      <c r="K2950" s="1654"/>
      <c r="L2950" s="1654"/>
      <c r="M2950" s="1654"/>
      <c r="N2950" s="1655"/>
    </row>
    <row r="2951" spans="8:8" ht="39.75" customHeight="1">
      <c r="A2951" s="1443"/>
      <c r="B2951" s="1656" t="s">
        <v>70</v>
      </c>
      <c r="C2951" s="1789"/>
      <c r="D2951" s="1790"/>
      <c r="E2951" s="1791"/>
      <c r="F2951" s="1792" t="s">
        <v>185</v>
      </c>
      <c r="G2951" s="1793"/>
      <c r="H2951" s="1794" t="s">
        <v>65</v>
      </c>
      <c r="I2951" s="1663"/>
      <c r="J2951" s="1664"/>
      <c r="K2951" s="1664"/>
      <c r="L2951" s="1664"/>
      <c r="M2951" s="1664"/>
      <c r="N2951" s="1665"/>
    </row>
    <row r="2952" spans="8:8" s="927" ht="123.75" customFormat="1" customHeight="1">
      <c r="A2952" s="1439"/>
      <c r="B2952" s="1795"/>
      <c r="C2952" s="1796"/>
      <c r="D2952" s="1796"/>
      <c r="E2952" s="1796"/>
      <c r="F2952" s="1796"/>
      <c r="G2952" s="1796"/>
      <c r="H2952" s="1796"/>
      <c r="I2952" s="1796"/>
      <c r="J2952" s="1796"/>
      <c r="K2952" s="1796"/>
      <c r="L2952" s="1796"/>
      <c r="M2952" s="1796"/>
      <c r="N2952" s="1796"/>
    </row>
    <row r="2953" spans="8:8" ht="24.75" customHeight="1">
      <c r="A2953" s="1441">
        <f>A2917+1</f>
        <v>83.0</v>
      </c>
      <c r="B2953" s="1442" t="s">
        <v>51</v>
      </c>
      <c r="C2953" s="1442"/>
      <c r="D2953" s="1442"/>
      <c r="E2953" s="1442"/>
      <c r="F2953" s="1442"/>
      <c r="G2953" s="1442"/>
      <c r="H2953" s="1442"/>
      <c r="I2953" s="1442"/>
      <c r="J2953" s="1442"/>
      <c r="K2953" s="1442"/>
      <c r="L2953" s="1442"/>
      <c r="M2953" s="1442"/>
      <c r="N2953" s="1442"/>
    </row>
    <row r="2954" spans="8:8" ht="62.25" customHeight="1">
      <c r="A2954" s="1443"/>
      <c r="B2954" s="1444"/>
      <c r="C2954" s="1445"/>
      <c r="D2954" s="1671" t="str">
        <f>Master!$E$8</f>
        <v>Govt. Sr. Secondary School </v>
      </c>
      <c r="E2954" s="1672"/>
      <c r="F2954" s="1672"/>
      <c r="G2954" s="1672"/>
      <c r="H2954" s="1672"/>
      <c r="I2954" s="1672"/>
      <c r="J2954" s="1672"/>
      <c r="K2954" s="1672"/>
      <c r="L2954" s="1672"/>
      <c r="M2954" s="1672"/>
      <c r="N2954" s="1673"/>
    </row>
    <row r="2955" spans="8:8" ht="33.0" customHeight="1">
      <c r="A2955" s="1443"/>
      <c r="B2955" s="1449"/>
      <c r="C2955" s="1450"/>
      <c r="D2955" s="1451" t="str">
        <f>Master!$E$11</f>
        <v>P.S.-Bapini (Jodhpur)</v>
      </c>
      <c r="E2955" s="1452"/>
      <c r="F2955" s="1452"/>
      <c r="G2955" s="1452"/>
      <c r="H2955" s="1452"/>
      <c r="I2955" s="1452"/>
      <c r="J2955" s="1452"/>
      <c r="K2955" s="1452"/>
      <c r="L2955" s="1452"/>
      <c r="M2955" s="1452"/>
      <c r="N2955" s="1453"/>
    </row>
    <row r="2956" spans="8:8" ht="30.0" customHeight="1">
      <c r="A2956" s="1443"/>
      <c r="B2956" s="1454"/>
      <c r="C2956" s="1455" t="s">
        <v>151</v>
      </c>
      <c r="D2956" s="1456"/>
      <c r="E2956" s="1456"/>
      <c r="F2956" s="1456"/>
      <c r="G2956" s="1457"/>
      <c r="H2956" s="1458" t="s">
        <v>128</v>
      </c>
      <c r="I2956" s="1458"/>
      <c r="J2956" s="1674">
        <f>VLOOKUP(A2953,'Result Entry'!$B$6:$K$108,6,0)</f>
        <v>0.0</v>
      </c>
      <c r="K2956" s="1460" t="s">
        <v>69</v>
      </c>
      <c r="L2956" s="1461"/>
      <c r="M2956" s="1462">
        <f>Master!$E$14</f>
        <v>8.151106901E9</v>
      </c>
      <c r="N2956" s="1463"/>
    </row>
    <row r="2957" spans="8:8" ht="30.0" customHeight="1">
      <c r="A2957" s="1443"/>
      <c r="B2957" s="1464"/>
      <c r="C2957" s="1465"/>
      <c r="D2957" s="1466"/>
      <c r="E2957" s="1466"/>
      <c r="F2957" s="1466"/>
      <c r="G2957" s="1467"/>
      <c r="H2957" s="1468"/>
      <c r="I2957" s="1468"/>
      <c r="J2957" s="1675"/>
      <c r="K2957" s="1470" t="s">
        <v>67</v>
      </c>
      <c r="L2957" s="1471"/>
      <c r="M2957" s="1472"/>
      <c r="N2957" s="1473"/>
      <c r="O2957" s="23" t="s">
        <v>157</v>
      </c>
    </row>
    <row r="2958" spans="8:8" ht="30.0" customHeight="1">
      <c r="A2958" s="1443"/>
      <c r="B2958" s="1464"/>
      <c r="C2958" s="1474"/>
      <c r="D2958" s="1475"/>
      <c r="E2958" s="1475"/>
      <c r="F2958" s="1475"/>
      <c r="G2958" s="1476"/>
      <c r="H2958" s="1477"/>
      <c r="I2958" s="1477"/>
      <c r="J2958" s="1676"/>
      <c r="K2958" s="1479" t="s">
        <v>52</v>
      </c>
      <c r="L2958" s="1480"/>
      <c r="M2958" s="1481" t="str">
        <f>Master!$E$6</f>
        <v>2022-23</v>
      </c>
      <c r="N2958" s="1482"/>
    </row>
    <row r="2959" spans="8:8" ht="39.75" customHeight="1">
      <c r="A2959" s="1443"/>
      <c r="B2959" s="1483" t="s">
        <v>70</v>
      </c>
      <c r="C2959" s="1677" t="s">
        <v>21</v>
      </c>
      <c r="D2959" s="1678"/>
      <c r="E2959" s="1678"/>
      <c r="F2959" s="1679"/>
      <c r="G2959" s="1680" t="s">
        <v>150</v>
      </c>
      <c r="H2959" s="1681">
        <f>VLOOKUP($A2953,'Result Entry'!$B$9:$FW$108,4,0)</f>
        <v>0.0</v>
      </c>
      <c r="I2959" s="1681"/>
      <c r="J2959" s="1681"/>
      <c r="K2959" s="1681"/>
      <c r="L2959" s="1681"/>
      <c r="M2959" s="1681"/>
      <c r="N2959" s="1682"/>
    </row>
    <row r="2960" spans="8:8" ht="39.75" customHeight="1">
      <c r="A2960" s="1443"/>
      <c r="B2960" s="1483" t="s">
        <v>70</v>
      </c>
      <c r="C2960" s="1683" t="s">
        <v>23</v>
      </c>
      <c r="D2960" s="1684"/>
      <c r="E2960" s="1684"/>
      <c r="F2960" s="1685"/>
      <c r="G2960" s="1686" t="s">
        <v>150</v>
      </c>
      <c r="H2960" s="1687">
        <f>VLOOKUP($A2953,'Result Entry'!$B$9:$FW$108,7,0)</f>
        <v>0.0</v>
      </c>
      <c r="I2960" s="1687"/>
      <c r="J2960" s="1687"/>
      <c r="K2960" s="1687"/>
      <c r="L2960" s="1687"/>
      <c r="M2960" s="1687"/>
      <c r="N2960" s="1688"/>
    </row>
    <row r="2961" spans="8:8" ht="39.75" customHeight="1">
      <c r="A2961" s="1443"/>
      <c r="B2961" s="1483" t="s">
        <v>70</v>
      </c>
      <c r="C2961" s="1683" t="s">
        <v>24</v>
      </c>
      <c r="D2961" s="1684"/>
      <c r="E2961" s="1684"/>
      <c r="F2961" s="1685"/>
      <c r="G2961" s="1686" t="s">
        <v>150</v>
      </c>
      <c r="H2961" s="1687">
        <f>VLOOKUP($A2953,'Result Entry'!$B$9:$FW$108,8,0)</f>
        <v>0.0</v>
      </c>
      <c r="I2961" s="1687"/>
      <c r="J2961" s="1687"/>
      <c r="K2961" s="1687"/>
      <c r="L2961" s="1687"/>
      <c r="M2961" s="1687"/>
      <c r="N2961" s="1688"/>
    </row>
    <row r="2962" spans="8:8" ht="39.75" customHeight="1">
      <c r="A2962" s="1443"/>
      <c r="B2962" s="1483" t="s">
        <v>70</v>
      </c>
      <c r="C2962" s="1683" t="s">
        <v>53</v>
      </c>
      <c r="D2962" s="1684"/>
      <c r="E2962" s="1684"/>
      <c r="F2962" s="1685"/>
      <c r="G2962" s="1686" t="s">
        <v>150</v>
      </c>
      <c r="H2962" s="1687">
        <f>VLOOKUP($A2953,'Result Entry'!$B$9:$FW$108,9,0)</f>
        <v>0.0</v>
      </c>
      <c r="I2962" s="1687"/>
      <c r="J2962" s="1687"/>
      <c r="K2962" s="1687"/>
      <c r="L2962" s="1687"/>
      <c r="M2962" s="1687"/>
      <c r="N2962" s="1688"/>
    </row>
    <row r="2963" spans="8:8" ht="39.75" customHeight="1">
      <c r="A2963" s="1443"/>
      <c r="B2963" s="1483" t="s">
        <v>70</v>
      </c>
      <c r="C2963" s="1683" t="s">
        <v>54</v>
      </c>
      <c r="D2963" s="1684"/>
      <c r="E2963" s="1684"/>
      <c r="F2963" s="1685"/>
      <c r="G2963" s="1686" t="s">
        <v>150</v>
      </c>
      <c r="H2963" s="1689" t="str">
        <f>CONCATENATE('Result Entry'!$G$4,'Result Entry'!$J$4)</f>
        <v>11(A)</v>
      </c>
      <c r="I2963" s="1687"/>
      <c r="J2963" s="1687"/>
      <c r="K2963" s="1687"/>
      <c r="L2963" s="1687"/>
      <c r="M2963" s="1687"/>
      <c r="N2963" s="1688"/>
    </row>
    <row r="2964" spans="8:8" ht="39.75" customHeight="1">
      <c r="A2964" s="1443"/>
      <c r="B2964" s="1483" t="s">
        <v>70</v>
      </c>
      <c r="C2964" s="1690" t="s">
        <v>26</v>
      </c>
      <c r="D2964" s="1691"/>
      <c r="E2964" s="1691"/>
      <c r="F2964" s="1692"/>
      <c r="G2964" s="1693" t="s">
        <v>150</v>
      </c>
      <c r="H2964" s="1694">
        <f>VLOOKUP($A2953,'Result Entry'!$B$9:$FW$108,10,0)</f>
        <v>0.0</v>
      </c>
      <c r="I2964" s="1694"/>
      <c r="J2964" s="1694"/>
      <c r="K2964" s="1694"/>
      <c r="L2964" s="1694"/>
      <c r="M2964" s="1694"/>
      <c r="N2964" s="1695"/>
    </row>
    <row r="2965" spans="8:8" ht="30.0" customHeight="1">
      <c r="A2965" s="1443"/>
      <c r="B2965" s="1503" t="s">
        <v>70</v>
      </c>
      <c r="C2965" s="1696" t="s">
        <v>168</v>
      </c>
      <c r="D2965" s="1697"/>
      <c r="E2965" s="1698" t="s">
        <v>73</v>
      </c>
      <c r="F2965" s="1699" t="s">
        <v>74</v>
      </c>
      <c r="G2965" s="1700" t="s">
        <v>169</v>
      </c>
      <c r="H2965" s="1701" t="s">
        <v>56</v>
      </c>
      <c r="I2965" s="1702"/>
      <c r="J2965" s="1703" t="s">
        <v>85</v>
      </c>
      <c r="K2965" s="1704"/>
      <c r="L2965" s="1705" t="s">
        <v>170</v>
      </c>
      <c r="M2965" s="1706" t="s">
        <v>77</v>
      </c>
      <c r="N2965" s="1707" t="s">
        <v>99</v>
      </c>
    </row>
    <row r="2966" spans="8:8" ht="30.0" customHeight="1">
      <c r="A2966" s="1443"/>
      <c r="B2966" s="1503"/>
      <c r="C2966" s="1708"/>
      <c r="D2966" s="1709"/>
      <c r="E2966" s="1710"/>
      <c r="F2966" s="1711"/>
      <c r="G2966" s="1712"/>
      <c r="H2966" s="1713"/>
      <c r="I2966" s="1714"/>
      <c r="J2966" s="1715"/>
      <c r="K2966" s="1716"/>
      <c r="L2966" s="1717"/>
      <c r="M2966" s="1718"/>
      <c r="N2966" s="1719"/>
    </row>
    <row r="2967" spans="8:8" ht="39.75" customHeight="1">
      <c r="A2967" s="1443"/>
      <c r="B2967" s="1503" t="s">
        <v>70</v>
      </c>
      <c r="C2967" s="1528" t="s">
        <v>57</v>
      </c>
      <c r="D2967" s="1529"/>
      <c r="E2967" s="1720">
        <f>'Result Entry'!$L$7</f>
        <v>10.0</v>
      </c>
      <c r="F2967" s="1721">
        <f>'Result Entry'!$M$7</f>
        <v>10.0</v>
      </c>
      <c r="G2967" s="1722">
        <f t="shared" si="246" ref="G2967:G2972">SUM(E2967:F2967)</f>
        <v>20.0</v>
      </c>
      <c r="H2967" s="1723">
        <f>'Result Entry'!$AU$7</f>
        <v>70.0</v>
      </c>
      <c r="I2967" s="1724"/>
      <c r="J2967" s="1725">
        <f>'Result Entry'!$AY$7</f>
        <v>100.0</v>
      </c>
      <c r="K2967" s="1724"/>
      <c r="L2967" s="1722">
        <f t="shared" si="247" ref="L2967:L2972">SUM(H2967,J2967)</f>
        <v>170.0</v>
      </c>
      <c r="M2967" s="1726">
        <f t="shared" si="248" ref="M2967:M2972">SUM(G2967,L2967)</f>
        <v>190.0</v>
      </c>
      <c r="N2967" s="1727"/>
    </row>
    <row r="2968" spans="8:8" s="1538" ht="54.0" customFormat="1" customHeight="1">
      <c r="A2968" s="1443"/>
      <c r="B2968" s="1539" t="s">
        <v>70</v>
      </c>
      <c r="C2968" s="1540" t="str">
        <f>'Result Entry'!$L$3</f>
        <v>HINDI Comp.</v>
      </c>
      <c r="D2968" s="1541"/>
      <c r="E2968" s="1728">
        <f>IF($J2956="TC",0,IF($J2956="Nso",0,VLOOKUP($A2953,'Result Entry'!$B$9:$FW$108,11,0)))</f>
        <v>0.0</v>
      </c>
      <c r="F2968" s="1729">
        <f>IF($J2956="TC",0,IF($J2956="Nso",0,VLOOKUP($A2953,'Result Entry'!$B$9:$FW$108,12,0)))</f>
        <v>0.0</v>
      </c>
      <c r="G2968" s="1730">
        <f t="shared" si="246"/>
        <v>0.0</v>
      </c>
      <c r="H2968" s="1677">
        <f>IF($J2956="TC",0,IF($J2956="Nso",0,VLOOKUP($A2953,'Result Entry'!$B$9:$FW$108,16,0)))</f>
        <v>0.0</v>
      </c>
      <c r="I2968" s="1731"/>
      <c r="J2968" s="1732">
        <f>IF($J2956="TC",0,IF($J2956="Nso",0,VLOOKUP($A2953,'Result Entry'!$B$9:$FW$108,19,0)))</f>
        <v>0.0</v>
      </c>
      <c r="K2968" s="1731"/>
      <c r="L2968" s="1733">
        <f t="shared" si="247"/>
        <v>0.0</v>
      </c>
      <c r="M2968" s="1734">
        <f t="shared" si="248"/>
        <v>0.0</v>
      </c>
      <c r="N2968" s="1735" t="str">
        <f>IF($J2956="TC",0,IF($J2956="Nso",0,VLOOKUP($A2953,'Result Entry'!$B$9:$FW$108,24,0)))</f>
        <v/>
      </c>
    </row>
    <row r="2969" spans="8:8" s="1538" ht="54.0" customFormat="1" customHeight="1">
      <c r="A2969" s="1443"/>
      <c r="B2969" s="1539" t="s">
        <v>70</v>
      </c>
      <c r="C2969" s="1551" t="str">
        <f>'Result Entry'!$Z$3</f>
        <v>ENGLISH Comp.</v>
      </c>
      <c r="D2969" s="1552"/>
      <c r="E2969" s="1728">
        <f>IF($J2956="TC",0,IF($J2956="Nso",0,VLOOKUP($A2953,'Result Entry'!$B$9:$FW$108,25,0)))</f>
        <v>0.0</v>
      </c>
      <c r="F2969" s="1729">
        <f>IF($J2956="TC",0,IF($J2956="Nso",0,VLOOKUP($A2953,'Result Entry'!$B$9:$FW$108,26,0)))</f>
        <v>0.0</v>
      </c>
      <c r="G2969" s="1736">
        <f t="shared" si="246"/>
        <v>0.0</v>
      </c>
      <c r="H2969" s="1683">
        <f>IF($J2956="TC",0,IF($J2956="Nso",0,VLOOKUP($A2953,'Result Entry'!$B$9:$FW$108,30,0)))</f>
        <v>0.0</v>
      </c>
      <c r="I2969" s="1737"/>
      <c r="J2969" s="1738">
        <f>IF($J2956="TC",0,IF($J2956="Nso",0,VLOOKUP($A2953,'Result Entry'!$B$9:$FW$108,33,0)))</f>
        <v>0.0</v>
      </c>
      <c r="K2969" s="1737"/>
      <c r="L2969" s="1733">
        <f t="shared" si="247"/>
        <v>0.0</v>
      </c>
      <c r="M2969" s="1734">
        <f t="shared" si="248"/>
        <v>0.0</v>
      </c>
      <c r="N2969" s="1735" t="str">
        <f>IF($J2956="TC",0,IF($J2956="Nso",0,VLOOKUP($A2953,'Result Entry'!$B$9:$FW$108,38,0)))</f>
        <v/>
      </c>
    </row>
    <row r="2970" spans="8:8" s="1538" ht="54.0" customFormat="1" customHeight="1">
      <c r="A2970" s="1443"/>
      <c r="B2970" s="1539" t="s">
        <v>70</v>
      </c>
      <c r="C2970" s="1551" t="str">
        <f>'Result Entry'!$AO$3</f>
        <v>PHYSICS</v>
      </c>
      <c r="D2970" s="1552"/>
      <c r="E2970" s="1728">
        <f>IF($J2956="TC",0,IF($J2956="Nso",0,VLOOKUP($A2953,'Result Entry'!$B$9:$FW$108,39,0)))</f>
        <v>0.0</v>
      </c>
      <c r="F2970" s="1729">
        <f>IF($J2956="TC",0,IF($J2956="Nso",0,VLOOKUP($A2953,'Result Entry'!$B$9:$FW$108,40,0)))</f>
        <v>0.0</v>
      </c>
      <c r="G2970" s="1736">
        <f t="shared" si="246"/>
        <v>0.0</v>
      </c>
      <c r="H2970" s="1683">
        <f>IF($J2956="TC",0,IF($J2956="Nso",0,VLOOKUP($A2953,'Result Entry'!$B$9:$FW$108,45,0)))</f>
        <v>0.0</v>
      </c>
      <c r="I2970" s="1737"/>
      <c r="J2970" s="1738">
        <f>IF($J2956="TC",0,IF($J2956="Nso",0,VLOOKUP($A2953,'Result Entry'!$B$9:$FW$108,49,0)))</f>
        <v>0.0</v>
      </c>
      <c r="K2970" s="1737"/>
      <c r="L2970" s="1733">
        <f t="shared" si="247"/>
        <v>0.0</v>
      </c>
      <c r="M2970" s="1734">
        <f t="shared" si="248"/>
        <v>0.0</v>
      </c>
      <c r="N2970" s="1735" t="str">
        <f>IF($J2956="TC",0,IF($J2956="Nso",0,VLOOKUP($A2953,'Result Entry'!$B$9:$FW$108,54,0)))</f>
        <v/>
      </c>
    </row>
    <row r="2971" spans="8:8" s="1538" ht="54.0" customFormat="1" customHeight="1">
      <c r="A2971" s="1443"/>
      <c r="B2971" s="1539" t="s">
        <v>70</v>
      </c>
      <c r="C2971" s="1551" t="str">
        <f>'Result Entry'!$BF$3</f>
        <v>CHEMISTRY</v>
      </c>
      <c r="D2971" s="1552"/>
      <c r="E2971" s="1728" t="str">
        <f>IF($J2956="TC",0,IF($J2956="Nso",0,VLOOKUP($A2953,'Result Entry'!$B$9:$FW$108,55,0)))</f>
        <v/>
      </c>
      <c r="F2971" s="1729">
        <f>IF($J2956="TC",0,IF($J2956="Nso",0,VLOOKUP($A2953,'Result Entry'!$B$9:$FW$108,56,0)))</f>
        <v>0.0</v>
      </c>
      <c r="G2971" s="1736">
        <f t="shared" si="246"/>
        <v>0.0</v>
      </c>
      <c r="H2971" s="1683">
        <f>IF($J2956="TC",0,IF($J2956="Nso",0,VLOOKUP($A2953,'Result Entry'!$B$9:$FW$108,61,0)))</f>
        <v>0.0</v>
      </c>
      <c r="I2971" s="1737"/>
      <c r="J2971" s="1738">
        <f>IF($J2956="TC",0,IF($J2956="Nso",0,VLOOKUP($A2953,'Result Entry'!$B$9:$FW$108,65,0)))</f>
        <v>0.0</v>
      </c>
      <c r="K2971" s="1737"/>
      <c r="L2971" s="1733">
        <f t="shared" si="247"/>
        <v>0.0</v>
      </c>
      <c r="M2971" s="1734">
        <f t="shared" si="248"/>
        <v>0.0</v>
      </c>
      <c r="N2971" s="1735" t="str">
        <f>IF($J2956="TC",0,IF($J2956="Nso",0,VLOOKUP($A2953,'Result Entry'!$B$9:$FW$108,70,0)))</f>
        <v/>
      </c>
    </row>
    <row r="2972" spans="8:8" s="1538" ht="54.0" customFormat="1" customHeight="1">
      <c r="A2972" s="1443"/>
      <c r="B2972" s="1539" t="s">
        <v>70</v>
      </c>
      <c r="C2972" s="1551" t="str">
        <f>'Result Entry'!$BW$3</f>
        <v>BIOLOGY</v>
      </c>
      <c r="D2972" s="1552"/>
      <c r="E2972" s="1739" t="str">
        <f>IF($J2956="TC",0,IF($J2956="Nso",0,VLOOKUP($A2953,'Result Entry'!$B$9:$FW$108,71,0)))</f>
        <v/>
      </c>
      <c r="F2972" s="1740" t="str">
        <f>IF($J2956="TC",0,IF($J2956="Nso",0,VLOOKUP($A2953,'Result Entry'!$B$9:$FW$108,72,0)))</f>
        <v/>
      </c>
      <c r="G2972" s="1741">
        <f t="shared" si="246"/>
        <v>0.0</v>
      </c>
      <c r="H2972" s="1742">
        <f>IF($J2956="TC",0,IF($J2956="Nso",0,VLOOKUP($A2953,'Result Entry'!$B$9:$FW$108,77,0)))</f>
        <v>0.0</v>
      </c>
      <c r="I2972" s="1743"/>
      <c r="J2972" s="1744">
        <f>IF($J2956="TC",0,IF($J2956="Nso",0,VLOOKUP($A2953,'Result Entry'!$B$9:$FW$108,81,0)))</f>
        <v>0.0</v>
      </c>
      <c r="K2972" s="1743"/>
      <c r="L2972" s="1745">
        <f t="shared" si="247"/>
        <v>0.0</v>
      </c>
      <c r="M2972" s="1746">
        <f t="shared" si="248"/>
        <v>0.0</v>
      </c>
      <c r="N2972" s="1735">
        <f>IF($J2956="TC",0,IF($J2956="Nso",0,VLOOKUP($A2953,'Result Entry'!$B$9:$FW$108,86,0)))</f>
        <v>0.0</v>
      </c>
    </row>
    <row r="2973" spans="8:8" ht="39.75" customHeight="1">
      <c r="A2973" s="1443"/>
      <c r="B2973" s="1503" t="s">
        <v>70</v>
      </c>
      <c r="C2973" s="1565" t="s">
        <v>78</v>
      </c>
      <c r="D2973" s="1566"/>
      <c r="E2973" s="1567"/>
      <c r="F2973" s="1747" t="s">
        <v>79</v>
      </c>
      <c r="G2973" s="1748"/>
      <c r="H2973" s="1747" t="s">
        <v>80</v>
      </c>
      <c r="I2973" s="1749"/>
      <c r="J2973" s="1750" t="s">
        <v>42</v>
      </c>
      <c r="K2973" s="1797" t="s">
        <v>92</v>
      </c>
      <c r="L2973" s="1752" t="s">
        <v>40</v>
      </c>
      <c r="M2973" s="1753"/>
      <c r="N2973" s="1754" t="s">
        <v>44</v>
      </c>
    </row>
    <row r="2974" spans="8:8" ht="39.75" customHeight="1">
      <c r="A2974" s="1443"/>
      <c r="B2974" s="1503" t="s">
        <v>70</v>
      </c>
      <c r="C2974" s="1577"/>
      <c r="D2974" s="1578"/>
      <c r="E2974" s="1579"/>
      <c r="F2974" s="1755">
        <f>IF($J2956="TC",0,IF($J2956="Nso",0,VLOOKUP($A2953,'Result Entry'!$B$9:$FW$108,146,0)))</f>
        <v>0.0</v>
      </c>
      <c r="G2974" s="1756"/>
      <c r="H2974" s="1757">
        <f>IF($J2956="TC",0,IF($J2956="Nso",0,VLOOKUP($A2953,'Result Entry'!$B$9:$FW$108,147,0)))</f>
        <v>0.0</v>
      </c>
      <c r="I2974" s="1758"/>
      <c r="J2974" s="1584">
        <f>IF($J2956="TC",0,IF($J2956="Nso",0,VLOOKUP($A2953,'Result Entry'!$B$9:$FW$108,148,0)))</f>
        <v>0.0</v>
      </c>
      <c r="K2974" s="1759" t="str">
        <f>IF($J2956="TC",0,IF($J2956="Nso",0,VLOOKUP($A2953,'Result Entry'!$B$9:$FW$108,149,0)))</f>
        <v/>
      </c>
      <c r="L2974" s="1586">
        <f>IF($J2956="TC",0,IF($J2956="Nso",0,VLOOKUP($A2953,'Result Entry'!$B$9:$FW$108,150,0)))</f>
        <v>0.0</v>
      </c>
      <c r="M2974" s="1587"/>
      <c r="N2974" s="1588">
        <f>IF($J2956="TC",0,IF($J2956="Nso",0,VLOOKUP($A2953,'Result Entry'!$B$9:$FW$108,152,0)))</f>
        <v>0.0</v>
      </c>
    </row>
    <row r="2975" spans="8:8" ht="39.75" customHeight="1">
      <c r="A2975" s="1443"/>
      <c r="B2975" s="1503" t="s">
        <v>70</v>
      </c>
      <c r="C2975" s="1589" t="s">
        <v>59</v>
      </c>
      <c r="D2975" s="1590"/>
      <c r="E2975" s="1590"/>
      <c r="F2975" s="1590"/>
      <c r="G2975" s="1590"/>
      <c r="H2975" s="1591"/>
      <c r="I2975" s="1592" t="s">
        <v>60</v>
      </c>
      <c r="J2975" s="1593"/>
      <c r="K2975" s="1760">
        <f>VLOOKUP($A2953,'Result Entry'!$B$9:$FW$108,143,0)</f>
        <v>0.0</v>
      </c>
      <c r="L2975" s="1761"/>
      <c r="M2975" s="1596" t="s">
        <v>38</v>
      </c>
      <c r="N2975" s="1597"/>
    </row>
    <row r="2976" spans="8:8" ht="39.75" customHeight="1">
      <c r="A2976" s="1443"/>
      <c r="B2976" s="1503" t="s">
        <v>70</v>
      </c>
      <c r="C2976" s="1598" t="s">
        <v>55</v>
      </c>
      <c r="D2976" s="1599"/>
      <c r="E2976" s="1599"/>
      <c r="F2976" s="1600" t="s">
        <v>158</v>
      </c>
      <c r="G2976" s="1601"/>
      <c r="H2976" s="1602" t="s">
        <v>48</v>
      </c>
      <c r="I2976" s="1603" t="s">
        <v>61</v>
      </c>
      <c r="J2976" s="1604"/>
      <c r="K2976" s="1762">
        <f>VLOOKUP($A2953,'Result Entry'!$B$9:$FW$108,144,0)</f>
        <v>0.0</v>
      </c>
      <c r="L2976" s="1763"/>
      <c r="M2976" s="1607">
        <f>VLOOKUP($A2953,'Result Entry'!$B$9:$FW$108,145,0)</f>
        <v>0.0</v>
      </c>
      <c r="N2976" s="1608"/>
    </row>
    <row r="2977" spans="8:8" ht="39.75" customHeight="1">
      <c r="A2977" s="1443"/>
      <c r="B2977" s="1503" t="s">
        <v>70</v>
      </c>
      <c r="C2977" s="1598"/>
      <c r="D2977" s="1599"/>
      <c r="E2977" s="1599"/>
      <c r="F2977" s="1609"/>
      <c r="G2977" s="1610"/>
      <c r="H2977" s="1611" t="s">
        <v>100</v>
      </c>
      <c r="I2977" s="1612" t="s">
        <v>62</v>
      </c>
      <c r="J2977" s="1613"/>
      <c r="K2977" s="1764">
        <f>IF($J2956="TC","Transferred",IF($J2956="Nso","NameSeparated",VLOOKUP($A2953,'Result Entry'!$B$9:$FW$108,153,0)))</f>
        <v>0.0</v>
      </c>
      <c r="L2977" s="1764"/>
      <c r="M2977" s="1764"/>
      <c r="N2977" s="1765"/>
    </row>
    <row r="2978" spans="8:8" ht="39.75" customHeight="1">
      <c r="A2978" s="1443"/>
      <c r="B2978" s="1503" t="s">
        <v>70</v>
      </c>
      <c r="C2978" s="1766" t="str">
        <f>'Result Entry'!$DU$3</f>
        <v>Foundation Of Information Tech.</v>
      </c>
      <c r="D2978" s="1767"/>
      <c r="E2978" s="1768"/>
      <c r="F2978" s="1769" t="str">
        <f>IF($J2956="TC",0,IF($J2956="Nso",0,VLOOKUP($A2953,'Result Entry'!$B$9:$GS$108,170,0)))</f>
        <v/>
      </c>
      <c r="G2978" s="1769"/>
      <c r="H2978" s="1770">
        <f>IF($J2956="TC",0,IF($J2956="Nso",0,VLOOKUP($A2953,'Result Entry'!$B$9:$GS$108,112,0)))</f>
        <v>0.0</v>
      </c>
      <c r="I2978" s="1621" t="s">
        <v>72</v>
      </c>
      <c r="J2978" s="1622"/>
      <c r="K2978" s="1771">
        <f>'Result Entry'!$T$2</f>
        <v>45041.0</v>
      </c>
      <c r="L2978" s="1772"/>
      <c r="M2978" s="1772"/>
      <c r="N2978" s="1773"/>
    </row>
    <row r="2979" spans="8:8" ht="39.75" customHeight="1">
      <c r="A2979" s="1443"/>
      <c r="B2979" s="1503" t="s">
        <v>70</v>
      </c>
      <c r="C2979" s="1774" t="str">
        <f>'Result Entry'!$EI$3</f>
        <v>G.I.A.I.-II</v>
      </c>
      <c r="D2979" s="1775"/>
      <c r="E2979" s="1776"/>
      <c r="F2979" s="1769" t="str">
        <f>IF($J2956="TC",0,IF($J2956="Nso",0,VLOOKUP($A2953,'Result Entry'!$B$9:$GS$108,174,0)))</f>
        <v/>
      </c>
      <c r="G2979" s="1769"/>
      <c r="H2979" s="1770">
        <f>IF($J2956="TC",0,IF($J2956="Nso",0,VLOOKUP($A2953,'Result Entry'!$B$9:$GS$108,124,0)))</f>
        <v>0.0</v>
      </c>
      <c r="I2979" s="1626"/>
      <c r="J2979" s="1627"/>
      <c r="K2979" s="1627"/>
      <c r="L2979" s="1627"/>
      <c r="M2979" s="1627"/>
      <c r="N2979" s="1628"/>
    </row>
    <row r="2980" spans="8:8" ht="39.75" customHeight="1">
      <c r="A2980" s="1443"/>
      <c r="B2980" s="1503" t="s">
        <v>70</v>
      </c>
      <c r="C2980" s="1774" t="str">
        <f>'Result Entry'!$EU$3</f>
        <v>SOC.SER.PLAN</v>
      </c>
      <c r="D2980" s="1775"/>
      <c r="E2980" s="1776"/>
      <c r="F2980" s="1769">
        <f>IF($J2956="TC",0,IF($J2956="Nso",0,VLOOKUP($A2953,'Result Entry'!$B$9:$HS$108,178,0)))</f>
        <v>0.0</v>
      </c>
      <c r="G2980" s="1769"/>
      <c r="H2980" s="1770">
        <f>IF($J2956="TC",0,IF($J2956="Nso",0,VLOOKUP($A2953,'Result Entry'!$B$9:$GS$108,136,0)))</f>
        <v>0.0</v>
      </c>
      <c r="I2980" s="1629" t="s">
        <v>175</v>
      </c>
      <c r="J2980" s="1630"/>
      <c r="K2980" s="1798"/>
      <c r="L2980" s="1799"/>
      <c r="M2980" s="1799"/>
      <c r="N2980" s="1800"/>
    </row>
    <row r="2981" spans="8:8" ht="39.75" customHeight="1">
      <c r="A2981" s="1443"/>
      <c r="B2981" s="1503" t="s">
        <v>70</v>
      </c>
      <c r="C2981" s="1774" t="str">
        <f>'Result Entry'!$FG$3</f>
        <v>Jeewan Kaushal</v>
      </c>
      <c r="D2981" s="1775"/>
      <c r="E2981" s="1776"/>
      <c r="F2981" s="1769" t="str">
        <f>IF($J2956="TC",0,IF($J2956="Nso",0,VLOOKUP($A2953,'Result Entry'!$B$9:$HS$108,182,0)))</f>
        <v/>
      </c>
      <c r="G2981" s="1769"/>
      <c r="H2981" s="1770">
        <f>IF($J2956="TC",0,IF($J2956="Nso",0,VLOOKUP($A2953,'Result Entry'!$B$9:$HS$108,136,0)))</f>
        <v>0.0</v>
      </c>
      <c r="I2981" s="1629" t="s">
        <v>149</v>
      </c>
      <c r="J2981" s="1630"/>
      <c r="K2981" s="1630"/>
      <c r="L2981" s="1630"/>
      <c r="M2981" s="1630"/>
      <c r="N2981" s="1634"/>
    </row>
    <row r="2982" spans="8:8" ht="39.75" customHeight="1">
      <c r="A2982" s="1443"/>
      <c r="B2982" s="1483" t="s">
        <v>70</v>
      </c>
      <c r="C2982" s="1777" t="s">
        <v>181</v>
      </c>
      <c r="D2982" s="1778"/>
      <c r="E2982" s="1779"/>
      <c r="F2982" s="1780" t="s">
        <v>182</v>
      </c>
      <c r="G2982" s="1781"/>
      <c r="H2982" s="1782" t="s">
        <v>31</v>
      </c>
      <c r="I2982" s="1629" t="s">
        <v>176</v>
      </c>
      <c r="J2982" s="1630"/>
      <c r="K2982" s="1630"/>
      <c r="L2982" s="1630"/>
      <c r="M2982" s="1630"/>
      <c r="N2982" s="1634"/>
    </row>
    <row r="2983" spans="8:8" ht="39.75" customHeight="1">
      <c r="A2983" s="1443"/>
      <c r="B2983" s="1483" t="s">
        <v>70</v>
      </c>
      <c r="C2983" s="1783"/>
      <c r="D2983" s="1784"/>
      <c r="E2983" s="1785"/>
      <c r="F2983" s="1786" t="s">
        <v>183</v>
      </c>
      <c r="G2983" s="1787"/>
      <c r="H2983" s="1788" t="s">
        <v>180</v>
      </c>
      <c r="I2983" s="1647" t="s">
        <v>68</v>
      </c>
      <c r="J2983" s="1648"/>
      <c r="K2983" s="1648"/>
      <c r="L2983" s="1648"/>
      <c r="M2983" s="1648"/>
      <c r="N2983" s="1649"/>
    </row>
    <row r="2984" spans="8:8" ht="39.75" customHeight="1">
      <c r="A2984" s="1443"/>
      <c r="B2984" s="1483" t="s">
        <v>70</v>
      </c>
      <c r="C2984" s="1783"/>
      <c r="D2984" s="1784"/>
      <c r="E2984" s="1785"/>
      <c r="F2984" s="1786" t="s">
        <v>186</v>
      </c>
      <c r="G2984" s="1787"/>
      <c r="H2984" s="1788" t="s">
        <v>63</v>
      </c>
      <c r="I2984" s="1650"/>
      <c r="J2984" s="1651"/>
      <c r="K2984" s="1651"/>
      <c r="L2984" s="1651"/>
      <c r="M2984" s="1651"/>
      <c r="N2984" s="1652"/>
    </row>
    <row r="2985" spans="8:8" ht="39.75" customHeight="1">
      <c r="A2985" s="1443"/>
      <c r="B2985" s="1483" t="s">
        <v>70</v>
      </c>
      <c r="C2985" s="1783"/>
      <c r="D2985" s="1784"/>
      <c r="E2985" s="1785"/>
      <c r="F2985" s="1786" t="s">
        <v>187</v>
      </c>
      <c r="G2985" s="1787"/>
      <c r="H2985" s="1788" t="s">
        <v>64</v>
      </c>
      <c r="I2985" s="1650"/>
      <c r="J2985" s="1651"/>
      <c r="K2985" s="1651"/>
      <c r="L2985" s="1651"/>
      <c r="M2985" s="1651"/>
      <c r="N2985" s="1652"/>
    </row>
    <row r="2986" spans="8:8" ht="39.75" customHeight="1">
      <c r="A2986" s="1443"/>
      <c r="B2986" s="1483" t="s">
        <v>70</v>
      </c>
      <c r="C2986" s="1783"/>
      <c r="D2986" s="1784"/>
      <c r="E2986" s="1785"/>
      <c r="F2986" s="1786" t="s">
        <v>184</v>
      </c>
      <c r="G2986" s="1787"/>
      <c r="H2986" s="1788" t="s">
        <v>66</v>
      </c>
      <c r="I2986" s="1653" t="s">
        <v>81</v>
      </c>
      <c r="J2986" s="1654"/>
      <c r="K2986" s="1654"/>
      <c r="L2986" s="1654"/>
      <c r="M2986" s="1654"/>
      <c r="N2986" s="1655"/>
    </row>
    <row r="2987" spans="8:8" ht="39.75" customHeight="1">
      <c r="A2987" s="1443"/>
      <c r="B2987" s="1656" t="s">
        <v>70</v>
      </c>
      <c r="C2987" s="1789"/>
      <c r="D2987" s="1790"/>
      <c r="E2987" s="1791"/>
      <c r="F2987" s="1792" t="s">
        <v>185</v>
      </c>
      <c r="G2987" s="1793"/>
      <c r="H2987" s="1794" t="s">
        <v>65</v>
      </c>
      <c r="I2987" s="1663"/>
      <c r="J2987" s="1664"/>
      <c r="K2987" s="1664"/>
      <c r="L2987" s="1664"/>
      <c r="M2987" s="1664"/>
      <c r="N2987" s="1665"/>
    </row>
    <row r="2988" spans="8:8" s="927" ht="123.75" customFormat="1" customHeight="1">
      <c r="A2988" s="1439"/>
      <c r="B2988" s="1795"/>
      <c r="C2988" s="1796"/>
      <c r="D2988" s="1796"/>
      <c r="E2988" s="1796"/>
      <c r="F2988" s="1796"/>
      <c r="G2988" s="1796"/>
      <c r="H2988" s="1796"/>
      <c r="I2988" s="1796"/>
      <c r="J2988" s="1796"/>
      <c r="K2988" s="1796"/>
      <c r="L2988" s="1796"/>
      <c r="M2988" s="1796"/>
      <c r="N2988" s="1796"/>
    </row>
    <row r="2989" spans="8:8" ht="24.75" customHeight="1">
      <c r="A2989" s="1441">
        <f>A2953+1</f>
        <v>84.0</v>
      </c>
      <c r="B2989" s="1442" t="s">
        <v>51</v>
      </c>
      <c r="C2989" s="1442"/>
      <c r="D2989" s="1442"/>
      <c r="E2989" s="1442"/>
      <c r="F2989" s="1442"/>
      <c r="G2989" s="1442"/>
      <c r="H2989" s="1442"/>
      <c r="I2989" s="1442"/>
      <c r="J2989" s="1442"/>
      <c r="K2989" s="1442"/>
      <c r="L2989" s="1442"/>
      <c r="M2989" s="1442"/>
      <c r="N2989" s="1442"/>
    </row>
    <row r="2990" spans="8:8" ht="62.25" customHeight="1">
      <c r="A2990" s="1443"/>
      <c r="B2990" s="1444"/>
      <c r="C2990" s="1445"/>
      <c r="D2990" s="1671" t="str">
        <f>Master!$E$8</f>
        <v>Govt. Sr. Secondary School </v>
      </c>
      <c r="E2990" s="1672"/>
      <c r="F2990" s="1672"/>
      <c r="G2990" s="1672"/>
      <c r="H2990" s="1672"/>
      <c r="I2990" s="1672"/>
      <c r="J2990" s="1672"/>
      <c r="K2990" s="1672"/>
      <c r="L2990" s="1672"/>
      <c r="M2990" s="1672"/>
      <c r="N2990" s="1673"/>
    </row>
    <row r="2991" spans="8:8" ht="33.0" customHeight="1">
      <c r="A2991" s="1443"/>
      <c r="B2991" s="1449"/>
      <c r="C2991" s="1450"/>
      <c r="D2991" s="1451" t="str">
        <f>Master!$E$11</f>
        <v>P.S.-Bapini (Jodhpur)</v>
      </c>
      <c r="E2991" s="1452"/>
      <c r="F2991" s="1452"/>
      <c r="G2991" s="1452"/>
      <c r="H2991" s="1452"/>
      <c r="I2991" s="1452"/>
      <c r="J2991" s="1452"/>
      <c r="K2991" s="1452"/>
      <c r="L2991" s="1452"/>
      <c r="M2991" s="1452"/>
      <c r="N2991" s="1453"/>
    </row>
    <row r="2992" spans="8:8" ht="30.0" customHeight="1">
      <c r="A2992" s="1443"/>
      <c r="B2992" s="1454"/>
      <c r="C2992" s="1455" t="s">
        <v>151</v>
      </c>
      <c r="D2992" s="1456"/>
      <c r="E2992" s="1456"/>
      <c r="F2992" s="1456"/>
      <c r="G2992" s="1457"/>
      <c r="H2992" s="1458" t="s">
        <v>128</v>
      </c>
      <c r="I2992" s="1458"/>
      <c r="J2992" s="1674">
        <f>VLOOKUP(A2989,'Result Entry'!$B$6:$K$108,6,0)</f>
        <v>0.0</v>
      </c>
      <c r="K2992" s="1460" t="s">
        <v>69</v>
      </c>
      <c r="L2992" s="1461"/>
      <c r="M2992" s="1462">
        <f>Master!$E$14</f>
        <v>8.151106901E9</v>
      </c>
      <c r="N2992" s="1463"/>
    </row>
    <row r="2993" spans="8:8" ht="30.0" customHeight="1">
      <c r="A2993" s="1443"/>
      <c r="B2993" s="1464"/>
      <c r="C2993" s="1465"/>
      <c r="D2993" s="1466"/>
      <c r="E2993" s="1466"/>
      <c r="F2993" s="1466"/>
      <c r="G2993" s="1467"/>
      <c r="H2993" s="1468"/>
      <c r="I2993" s="1468"/>
      <c r="J2993" s="1675"/>
      <c r="K2993" s="1470" t="s">
        <v>67</v>
      </c>
      <c r="L2993" s="1471"/>
      <c r="M2993" s="1472"/>
      <c r="N2993" s="1473"/>
      <c r="O2993" s="23" t="s">
        <v>157</v>
      </c>
    </row>
    <row r="2994" spans="8:8" ht="30.0" customHeight="1">
      <c r="A2994" s="1443"/>
      <c r="B2994" s="1464"/>
      <c r="C2994" s="1474"/>
      <c r="D2994" s="1475"/>
      <c r="E2994" s="1475"/>
      <c r="F2994" s="1475"/>
      <c r="G2994" s="1476"/>
      <c r="H2994" s="1477"/>
      <c r="I2994" s="1477"/>
      <c r="J2994" s="1676"/>
      <c r="K2994" s="1479" t="s">
        <v>52</v>
      </c>
      <c r="L2994" s="1480"/>
      <c r="M2994" s="1481" t="str">
        <f>Master!$E$6</f>
        <v>2022-23</v>
      </c>
      <c r="N2994" s="1482"/>
    </row>
    <row r="2995" spans="8:8" ht="39.75" customHeight="1">
      <c r="A2995" s="1443"/>
      <c r="B2995" s="1483" t="s">
        <v>70</v>
      </c>
      <c r="C2995" s="1677" t="s">
        <v>21</v>
      </c>
      <c r="D2995" s="1678"/>
      <c r="E2995" s="1678"/>
      <c r="F2995" s="1679"/>
      <c r="G2995" s="1680" t="s">
        <v>150</v>
      </c>
      <c r="H2995" s="1681">
        <f>VLOOKUP($A2989,'Result Entry'!$B$9:$FW$108,4,0)</f>
        <v>0.0</v>
      </c>
      <c r="I2995" s="1681"/>
      <c r="J2995" s="1681"/>
      <c r="K2995" s="1681"/>
      <c r="L2995" s="1681"/>
      <c r="M2995" s="1681"/>
      <c r="N2995" s="1682"/>
    </row>
    <row r="2996" spans="8:8" ht="39.75" customHeight="1">
      <c r="A2996" s="1443"/>
      <c r="B2996" s="1483" t="s">
        <v>70</v>
      </c>
      <c r="C2996" s="1683" t="s">
        <v>23</v>
      </c>
      <c r="D2996" s="1684"/>
      <c r="E2996" s="1684"/>
      <c r="F2996" s="1685"/>
      <c r="G2996" s="1686" t="s">
        <v>150</v>
      </c>
      <c r="H2996" s="1687">
        <f>VLOOKUP($A2989,'Result Entry'!$B$9:$FW$108,7,0)</f>
        <v>0.0</v>
      </c>
      <c r="I2996" s="1687"/>
      <c r="J2996" s="1687"/>
      <c r="K2996" s="1687"/>
      <c r="L2996" s="1687"/>
      <c r="M2996" s="1687"/>
      <c r="N2996" s="1688"/>
    </row>
    <row r="2997" spans="8:8" ht="39.75" customHeight="1">
      <c r="A2997" s="1443"/>
      <c r="B2997" s="1483" t="s">
        <v>70</v>
      </c>
      <c r="C2997" s="1683" t="s">
        <v>24</v>
      </c>
      <c r="D2997" s="1684"/>
      <c r="E2997" s="1684"/>
      <c r="F2997" s="1685"/>
      <c r="G2997" s="1686" t="s">
        <v>150</v>
      </c>
      <c r="H2997" s="1687">
        <f>VLOOKUP($A2989,'Result Entry'!$B$9:$FW$108,8,0)</f>
        <v>0.0</v>
      </c>
      <c r="I2997" s="1687"/>
      <c r="J2997" s="1687"/>
      <c r="K2997" s="1687"/>
      <c r="L2997" s="1687"/>
      <c r="M2997" s="1687"/>
      <c r="N2997" s="1688"/>
    </row>
    <row r="2998" spans="8:8" ht="39.75" customHeight="1">
      <c r="A2998" s="1443"/>
      <c r="B2998" s="1483" t="s">
        <v>70</v>
      </c>
      <c r="C2998" s="1683" t="s">
        <v>53</v>
      </c>
      <c r="D2998" s="1684"/>
      <c r="E2998" s="1684"/>
      <c r="F2998" s="1685"/>
      <c r="G2998" s="1686" t="s">
        <v>150</v>
      </c>
      <c r="H2998" s="1687">
        <f>VLOOKUP($A2989,'Result Entry'!$B$9:$FW$108,9,0)</f>
        <v>0.0</v>
      </c>
      <c r="I2998" s="1687"/>
      <c r="J2998" s="1687"/>
      <c r="K2998" s="1687"/>
      <c r="L2998" s="1687"/>
      <c r="M2998" s="1687"/>
      <c r="N2998" s="1688"/>
    </row>
    <row r="2999" spans="8:8" ht="39.75" customHeight="1">
      <c r="A2999" s="1443"/>
      <c r="B2999" s="1483" t="s">
        <v>70</v>
      </c>
      <c r="C2999" s="1683" t="s">
        <v>54</v>
      </c>
      <c r="D2999" s="1684"/>
      <c r="E2999" s="1684"/>
      <c r="F2999" s="1685"/>
      <c r="G2999" s="1686" t="s">
        <v>150</v>
      </c>
      <c r="H2999" s="1689" t="str">
        <f>CONCATENATE('Result Entry'!$G$4,'Result Entry'!$J$4)</f>
        <v>11(A)</v>
      </c>
      <c r="I2999" s="1687"/>
      <c r="J2999" s="1687"/>
      <c r="K2999" s="1687"/>
      <c r="L2999" s="1687"/>
      <c r="M2999" s="1687"/>
      <c r="N2999" s="1688"/>
    </row>
    <row r="3000" spans="8:8" ht="39.75" customHeight="1">
      <c r="A3000" s="1443"/>
      <c r="B3000" s="1483" t="s">
        <v>70</v>
      </c>
      <c r="C3000" s="1690" t="s">
        <v>26</v>
      </c>
      <c r="D3000" s="1691"/>
      <c r="E3000" s="1691"/>
      <c r="F3000" s="1692"/>
      <c r="G3000" s="1693" t="s">
        <v>150</v>
      </c>
      <c r="H3000" s="1694">
        <f>VLOOKUP($A2989,'Result Entry'!$B$9:$FW$108,10,0)</f>
        <v>0.0</v>
      </c>
      <c r="I3000" s="1694"/>
      <c r="J3000" s="1694"/>
      <c r="K3000" s="1694"/>
      <c r="L3000" s="1694"/>
      <c r="M3000" s="1694"/>
      <c r="N3000" s="1695"/>
    </row>
    <row r="3001" spans="8:8" ht="30.0" customHeight="1">
      <c r="A3001" s="1443"/>
      <c r="B3001" s="1503" t="s">
        <v>70</v>
      </c>
      <c r="C3001" s="1696" t="s">
        <v>168</v>
      </c>
      <c r="D3001" s="1697"/>
      <c r="E3001" s="1698" t="s">
        <v>73</v>
      </c>
      <c r="F3001" s="1699" t="s">
        <v>74</v>
      </c>
      <c r="G3001" s="1700" t="s">
        <v>169</v>
      </c>
      <c r="H3001" s="1701" t="s">
        <v>56</v>
      </c>
      <c r="I3001" s="1702"/>
      <c r="J3001" s="1703" t="s">
        <v>85</v>
      </c>
      <c r="K3001" s="1704"/>
      <c r="L3001" s="1705" t="s">
        <v>170</v>
      </c>
      <c r="M3001" s="1706" t="s">
        <v>77</v>
      </c>
      <c r="N3001" s="1707" t="s">
        <v>99</v>
      </c>
    </row>
    <row r="3002" spans="8:8" ht="30.0" customHeight="1">
      <c r="A3002" s="1443"/>
      <c r="B3002" s="1503"/>
      <c r="C3002" s="1708"/>
      <c r="D3002" s="1709"/>
      <c r="E3002" s="1710"/>
      <c r="F3002" s="1711"/>
      <c r="G3002" s="1712"/>
      <c r="H3002" s="1713"/>
      <c r="I3002" s="1714"/>
      <c r="J3002" s="1715"/>
      <c r="K3002" s="1716"/>
      <c r="L3002" s="1717"/>
      <c r="M3002" s="1718"/>
      <c r="N3002" s="1719"/>
    </row>
    <row r="3003" spans="8:8" ht="39.75" customHeight="1">
      <c r="A3003" s="1443"/>
      <c r="B3003" s="1503" t="s">
        <v>70</v>
      </c>
      <c r="C3003" s="1528" t="s">
        <v>57</v>
      </c>
      <c r="D3003" s="1529"/>
      <c r="E3003" s="1720">
        <f>'Result Entry'!$L$7</f>
        <v>10.0</v>
      </c>
      <c r="F3003" s="1721">
        <f>'Result Entry'!$M$7</f>
        <v>10.0</v>
      </c>
      <c r="G3003" s="1722">
        <f t="shared" si="249" ref="G3003:G3008">SUM(E3003:F3003)</f>
        <v>20.0</v>
      </c>
      <c r="H3003" s="1723">
        <f>'Result Entry'!$AU$7</f>
        <v>70.0</v>
      </c>
      <c r="I3003" s="1724"/>
      <c r="J3003" s="1725">
        <f>'Result Entry'!$AY$7</f>
        <v>100.0</v>
      </c>
      <c r="K3003" s="1724"/>
      <c r="L3003" s="1722">
        <f t="shared" si="250" ref="L3003:L3008">SUM(H3003,J3003)</f>
        <v>170.0</v>
      </c>
      <c r="M3003" s="1726">
        <f t="shared" si="251" ref="M3003:M3008">SUM(G3003,L3003)</f>
        <v>190.0</v>
      </c>
      <c r="N3003" s="1727"/>
    </row>
    <row r="3004" spans="8:8" s="1538" ht="54.0" customFormat="1" customHeight="1">
      <c r="A3004" s="1443"/>
      <c r="B3004" s="1539" t="s">
        <v>70</v>
      </c>
      <c r="C3004" s="1540" t="str">
        <f>'Result Entry'!$L$3</f>
        <v>HINDI Comp.</v>
      </c>
      <c r="D3004" s="1541"/>
      <c r="E3004" s="1728">
        <f>IF($J2992="TC",0,IF($J2992="Nso",0,VLOOKUP($A2989,'Result Entry'!$B$9:$FW$108,11,0)))</f>
        <v>0.0</v>
      </c>
      <c r="F3004" s="1729">
        <f>IF($J2992="TC",0,IF($J2992="Nso",0,VLOOKUP($A2989,'Result Entry'!$B$9:$FW$108,12,0)))</f>
        <v>0.0</v>
      </c>
      <c r="G3004" s="1730">
        <f t="shared" si="249"/>
        <v>0.0</v>
      </c>
      <c r="H3004" s="1677">
        <f>IF($J2992="TC",0,IF($J2992="Nso",0,VLOOKUP($A2989,'Result Entry'!$B$9:$FW$108,16,0)))</f>
        <v>0.0</v>
      </c>
      <c r="I3004" s="1731"/>
      <c r="J3004" s="1732">
        <f>IF($J2992="TC",0,IF($J2992="Nso",0,VLOOKUP($A2989,'Result Entry'!$B$9:$FW$108,19,0)))</f>
        <v>0.0</v>
      </c>
      <c r="K3004" s="1731"/>
      <c r="L3004" s="1733">
        <f t="shared" si="250"/>
        <v>0.0</v>
      </c>
      <c r="M3004" s="1734">
        <f t="shared" si="251"/>
        <v>0.0</v>
      </c>
      <c r="N3004" s="1735" t="str">
        <f>IF($J2992="TC",0,IF($J2992="Nso",0,VLOOKUP($A2989,'Result Entry'!$B$9:$FW$108,24,0)))</f>
        <v/>
      </c>
    </row>
    <row r="3005" spans="8:8" s="1538" ht="54.0" customFormat="1" customHeight="1">
      <c r="A3005" s="1443"/>
      <c r="B3005" s="1539" t="s">
        <v>70</v>
      </c>
      <c r="C3005" s="1551" t="str">
        <f>'Result Entry'!$Z$3</f>
        <v>ENGLISH Comp.</v>
      </c>
      <c r="D3005" s="1552"/>
      <c r="E3005" s="1728">
        <f>IF($J2992="TC",0,IF($J2992="Nso",0,VLOOKUP($A2989,'Result Entry'!$B$9:$FW$108,25,0)))</f>
        <v>0.0</v>
      </c>
      <c r="F3005" s="1729">
        <f>IF($J2992="TC",0,IF($J2992="Nso",0,VLOOKUP($A2989,'Result Entry'!$B$9:$FW$108,26,0)))</f>
        <v>0.0</v>
      </c>
      <c r="G3005" s="1736">
        <f t="shared" si="249"/>
        <v>0.0</v>
      </c>
      <c r="H3005" s="1683">
        <f>IF($J2992="TC",0,IF($J2992="Nso",0,VLOOKUP($A2989,'Result Entry'!$B$9:$FW$108,30,0)))</f>
        <v>0.0</v>
      </c>
      <c r="I3005" s="1737"/>
      <c r="J3005" s="1738">
        <f>IF($J2992="TC",0,IF($J2992="Nso",0,VLOOKUP($A2989,'Result Entry'!$B$9:$FW$108,33,0)))</f>
        <v>0.0</v>
      </c>
      <c r="K3005" s="1737"/>
      <c r="L3005" s="1733">
        <f t="shared" si="250"/>
        <v>0.0</v>
      </c>
      <c r="M3005" s="1734">
        <f t="shared" si="251"/>
        <v>0.0</v>
      </c>
      <c r="N3005" s="1735" t="str">
        <f>IF($J2992="TC",0,IF($J2992="Nso",0,VLOOKUP($A2989,'Result Entry'!$B$9:$FW$108,38,0)))</f>
        <v/>
      </c>
    </row>
    <row r="3006" spans="8:8" s="1538" ht="54.0" customFormat="1" customHeight="1">
      <c r="A3006" s="1443"/>
      <c r="B3006" s="1539" t="s">
        <v>70</v>
      </c>
      <c r="C3006" s="1551" t="str">
        <f>'Result Entry'!$AO$3</f>
        <v>PHYSICS</v>
      </c>
      <c r="D3006" s="1552"/>
      <c r="E3006" s="1728">
        <f>IF($J2992="TC",0,IF($J2992="Nso",0,VLOOKUP($A2989,'Result Entry'!$B$9:$FW$108,39,0)))</f>
        <v>0.0</v>
      </c>
      <c r="F3006" s="1729">
        <f>IF($J2992="TC",0,IF($J2992="Nso",0,VLOOKUP($A2989,'Result Entry'!$B$9:$FW$108,40,0)))</f>
        <v>0.0</v>
      </c>
      <c r="G3006" s="1736">
        <f t="shared" si="249"/>
        <v>0.0</v>
      </c>
      <c r="H3006" s="1683">
        <f>IF($J2992="TC",0,IF($J2992="Nso",0,VLOOKUP($A2989,'Result Entry'!$B$9:$FW$108,45,0)))</f>
        <v>0.0</v>
      </c>
      <c r="I3006" s="1737"/>
      <c r="J3006" s="1738">
        <f>IF($J2992="TC",0,IF($J2992="Nso",0,VLOOKUP($A2989,'Result Entry'!$B$9:$FW$108,49,0)))</f>
        <v>0.0</v>
      </c>
      <c r="K3006" s="1737"/>
      <c r="L3006" s="1733">
        <f t="shared" si="250"/>
        <v>0.0</v>
      </c>
      <c r="M3006" s="1734">
        <f t="shared" si="251"/>
        <v>0.0</v>
      </c>
      <c r="N3006" s="1735" t="str">
        <f>IF($J2992="TC",0,IF($J2992="Nso",0,VLOOKUP($A2989,'Result Entry'!$B$9:$FW$108,54,0)))</f>
        <v/>
      </c>
    </row>
    <row r="3007" spans="8:8" s="1538" ht="54.0" customFormat="1" customHeight="1">
      <c r="A3007" s="1443"/>
      <c r="B3007" s="1539" t="s">
        <v>70</v>
      </c>
      <c r="C3007" s="1551" t="str">
        <f>'Result Entry'!$BF$3</f>
        <v>CHEMISTRY</v>
      </c>
      <c r="D3007" s="1552"/>
      <c r="E3007" s="1728" t="str">
        <f>IF($J2992="TC",0,IF($J2992="Nso",0,VLOOKUP($A2989,'Result Entry'!$B$9:$FW$108,55,0)))</f>
        <v/>
      </c>
      <c r="F3007" s="1729">
        <f>IF($J2992="TC",0,IF($J2992="Nso",0,VLOOKUP($A2989,'Result Entry'!$B$9:$FW$108,56,0)))</f>
        <v>0.0</v>
      </c>
      <c r="G3007" s="1736">
        <f t="shared" si="249"/>
        <v>0.0</v>
      </c>
      <c r="H3007" s="1683">
        <f>IF($J2992="TC",0,IF($J2992="Nso",0,VLOOKUP($A2989,'Result Entry'!$B$9:$FW$108,61,0)))</f>
        <v>0.0</v>
      </c>
      <c r="I3007" s="1737"/>
      <c r="J3007" s="1738">
        <f>IF($J2992="TC",0,IF($J2992="Nso",0,VLOOKUP($A2989,'Result Entry'!$B$9:$FW$108,65,0)))</f>
        <v>0.0</v>
      </c>
      <c r="K3007" s="1737"/>
      <c r="L3007" s="1733">
        <f t="shared" si="250"/>
        <v>0.0</v>
      </c>
      <c r="M3007" s="1734">
        <f t="shared" si="251"/>
        <v>0.0</v>
      </c>
      <c r="N3007" s="1735" t="str">
        <f>IF($J2992="TC",0,IF($J2992="Nso",0,VLOOKUP($A2989,'Result Entry'!$B$9:$FW$108,70,0)))</f>
        <v/>
      </c>
    </row>
    <row r="3008" spans="8:8" s="1538" ht="54.0" customFormat="1" customHeight="1">
      <c r="A3008" s="1443"/>
      <c r="B3008" s="1539" t="s">
        <v>70</v>
      </c>
      <c r="C3008" s="1551" t="str">
        <f>'Result Entry'!$BW$3</f>
        <v>BIOLOGY</v>
      </c>
      <c r="D3008" s="1552"/>
      <c r="E3008" s="1739" t="str">
        <f>IF($J2992="TC",0,IF($J2992="Nso",0,VLOOKUP($A2989,'Result Entry'!$B$9:$FW$108,71,0)))</f>
        <v/>
      </c>
      <c r="F3008" s="1740" t="str">
        <f>IF($J2992="TC",0,IF($J2992="Nso",0,VLOOKUP($A2989,'Result Entry'!$B$9:$FW$108,72,0)))</f>
        <v/>
      </c>
      <c r="G3008" s="1741">
        <f t="shared" si="249"/>
        <v>0.0</v>
      </c>
      <c r="H3008" s="1742">
        <f>IF($J2992="TC",0,IF($J2992="Nso",0,VLOOKUP($A2989,'Result Entry'!$B$9:$FW$108,77,0)))</f>
        <v>0.0</v>
      </c>
      <c r="I3008" s="1743"/>
      <c r="J3008" s="1744">
        <f>IF($J2992="TC",0,IF($J2992="Nso",0,VLOOKUP($A2989,'Result Entry'!$B$9:$FW$108,81,0)))</f>
        <v>0.0</v>
      </c>
      <c r="K3008" s="1743"/>
      <c r="L3008" s="1745">
        <f t="shared" si="250"/>
        <v>0.0</v>
      </c>
      <c r="M3008" s="1746">
        <f t="shared" si="251"/>
        <v>0.0</v>
      </c>
      <c r="N3008" s="1735">
        <f>IF($J2992="TC",0,IF($J2992="Nso",0,VLOOKUP($A2989,'Result Entry'!$B$9:$FW$108,86,0)))</f>
        <v>0.0</v>
      </c>
    </row>
    <row r="3009" spans="8:8" ht="39.75" customHeight="1">
      <c r="A3009" s="1443"/>
      <c r="B3009" s="1503" t="s">
        <v>70</v>
      </c>
      <c r="C3009" s="1565" t="s">
        <v>78</v>
      </c>
      <c r="D3009" s="1566"/>
      <c r="E3009" s="1567"/>
      <c r="F3009" s="1747" t="s">
        <v>79</v>
      </c>
      <c r="G3009" s="1748"/>
      <c r="H3009" s="1747" t="s">
        <v>80</v>
      </c>
      <c r="I3009" s="1749"/>
      <c r="J3009" s="1750" t="s">
        <v>42</v>
      </c>
      <c r="K3009" s="1797" t="s">
        <v>92</v>
      </c>
      <c r="L3009" s="1752" t="s">
        <v>40</v>
      </c>
      <c r="M3009" s="1753"/>
      <c r="N3009" s="1754" t="s">
        <v>44</v>
      </c>
    </row>
    <row r="3010" spans="8:8" ht="39.75" customHeight="1">
      <c r="A3010" s="1443"/>
      <c r="B3010" s="1503" t="s">
        <v>70</v>
      </c>
      <c r="C3010" s="1577"/>
      <c r="D3010" s="1578"/>
      <c r="E3010" s="1579"/>
      <c r="F3010" s="1755">
        <f>IF($J2992="TC",0,IF($J2992="Nso",0,VLOOKUP($A2989,'Result Entry'!$B$9:$FW$108,146,0)))</f>
        <v>0.0</v>
      </c>
      <c r="G3010" s="1756"/>
      <c r="H3010" s="1757">
        <f>IF($J2992="TC",0,IF($J2992="Nso",0,VLOOKUP($A2989,'Result Entry'!$B$9:$FW$108,147,0)))</f>
        <v>0.0</v>
      </c>
      <c r="I3010" s="1758"/>
      <c r="J3010" s="1584">
        <f>IF($J2992="TC",0,IF($J2992="Nso",0,VLOOKUP($A2989,'Result Entry'!$B$9:$FW$108,148,0)))</f>
        <v>0.0</v>
      </c>
      <c r="K3010" s="1759" t="str">
        <f>IF($J2992="TC",0,IF($J2992="Nso",0,VLOOKUP($A2989,'Result Entry'!$B$9:$FW$108,149,0)))</f>
        <v/>
      </c>
      <c r="L3010" s="1586">
        <f>IF($J2992="TC",0,IF($J2992="Nso",0,VLOOKUP($A2989,'Result Entry'!$B$9:$FW$108,150,0)))</f>
        <v>0.0</v>
      </c>
      <c r="M3010" s="1587"/>
      <c r="N3010" s="1588">
        <f>IF($J2992="TC",0,IF($J2992="Nso",0,VLOOKUP($A2989,'Result Entry'!$B$9:$FW$108,152,0)))</f>
        <v>0.0</v>
      </c>
    </row>
    <row r="3011" spans="8:8" ht="39.75" customHeight="1">
      <c r="A3011" s="1443"/>
      <c r="B3011" s="1503" t="s">
        <v>70</v>
      </c>
      <c r="C3011" s="1589" t="s">
        <v>59</v>
      </c>
      <c r="D3011" s="1590"/>
      <c r="E3011" s="1590"/>
      <c r="F3011" s="1590"/>
      <c r="G3011" s="1590"/>
      <c r="H3011" s="1591"/>
      <c r="I3011" s="1592" t="s">
        <v>60</v>
      </c>
      <c r="J3011" s="1593"/>
      <c r="K3011" s="1760">
        <f>VLOOKUP($A2989,'Result Entry'!$B$9:$FW$108,143,0)</f>
        <v>0.0</v>
      </c>
      <c r="L3011" s="1761"/>
      <c r="M3011" s="1596" t="s">
        <v>38</v>
      </c>
      <c r="N3011" s="1597"/>
    </row>
    <row r="3012" spans="8:8" ht="39.75" customHeight="1">
      <c r="A3012" s="1443"/>
      <c r="B3012" s="1503" t="s">
        <v>70</v>
      </c>
      <c r="C3012" s="1598" t="s">
        <v>55</v>
      </c>
      <c r="D3012" s="1599"/>
      <c r="E3012" s="1599"/>
      <c r="F3012" s="1600" t="s">
        <v>158</v>
      </c>
      <c r="G3012" s="1601"/>
      <c r="H3012" s="1602" t="s">
        <v>48</v>
      </c>
      <c r="I3012" s="1603" t="s">
        <v>61</v>
      </c>
      <c r="J3012" s="1604"/>
      <c r="K3012" s="1762">
        <f>VLOOKUP($A2989,'Result Entry'!$B$9:$FW$108,144,0)</f>
        <v>0.0</v>
      </c>
      <c r="L3012" s="1763"/>
      <c r="M3012" s="1607">
        <f>VLOOKUP($A2989,'Result Entry'!$B$9:$FW$108,145,0)</f>
        <v>0.0</v>
      </c>
      <c r="N3012" s="1608"/>
    </row>
    <row r="3013" spans="8:8" ht="39.75" customHeight="1">
      <c r="A3013" s="1443"/>
      <c r="B3013" s="1503" t="s">
        <v>70</v>
      </c>
      <c r="C3013" s="1598"/>
      <c r="D3013" s="1599"/>
      <c r="E3013" s="1599"/>
      <c r="F3013" s="1609"/>
      <c r="G3013" s="1610"/>
      <c r="H3013" s="1611" t="s">
        <v>100</v>
      </c>
      <c r="I3013" s="1612" t="s">
        <v>62</v>
      </c>
      <c r="J3013" s="1613"/>
      <c r="K3013" s="1764">
        <f>IF($J2992="TC","Transferred",IF($J2992="Nso","NameSeparated",VLOOKUP($A2989,'Result Entry'!$B$9:$FW$108,153,0)))</f>
        <v>0.0</v>
      </c>
      <c r="L3013" s="1764"/>
      <c r="M3013" s="1764"/>
      <c r="N3013" s="1765"/>
    </row>
    <row r="3014" spans="8:8" ht="39.75" customHeight="1">
      <c r="A3014" s="1443"/>
      <c r="B3014" s="1503" t="s">
        <v>70</v>
      </c>
      <c r="C3014" s="1766" t="str">
        <f>'Result Entry'!$DU$3</f>
        <v>Foundation Of Information Tech.</v>
      </c>
      <c r="D3014" s="1767"/>
      <c r="E3014" s="1768"/>
      <c r="F3014" s="1769" t="str">
        <f>IF($J2992="TC",0,IF($J2992="Nso",0,VLOOKUP($A2989,'Result Entry'!$B$9:$GS$108,170,0)))</f>
        <v/>
      </c>
      <c r="G3014" s="1769"/>
      <c r="H3014" s="1770">
        <f>IF($J2992="TC",0,IF($J2992="Nso",0,VLOOKUP($A2989,'Result Entry'!$B$9:$GS$108,112,0)))</f>
        <v>0.0</v>
      </c>
      <c r="I3014" s="1621" t="s">
        <v>72</v>
      </c>
      <c r="J3014" s="1622"/>
      <c r="K3014" s="1771">
        <f>'Result Entry'!$T$2</f>
        <v>45041.0</v>
      </c>
      <c r="L3014" s="1772"/>
      <c r="M3014" s="1772"/>
      <c r="N3014" s="1773"/>
    </row>
    <row r="3015" spans="8:8" ht="39.75" customHeight="1">
      <c r="A3015" s="1443"/>
      <c r="B3015" s="1503" t="s">
        <v>70</v>
      </c>
      <c r="C3015" s="1774" t="str">
        <f>'Result Entry'!$EI$3</f>
        <v>G.I.A.I.-II</v>
      </c>
      <c r="D3015" s="1775"/>
      <c r="E3015" s="1776"/>
      <c r="F3015" s="1769" t="str">
        <f>IF($J2992="TC",0,IF($J2992="Nso",0,VLOOKUP($A2989,'Result Entry'!$B$9:$GS$108,174,0)))</f>
        <v/>
      </c>
      <c r="G3015" s="1769"/>
      <c r="H3015" s="1770">
        <f>IF($J2992="TC",0,IF($J2992="Nso",0,VLOOKUP($A2989,'Result Entry'!$B$9:$GS$108,124,0)))</f>
        <v>0.0</v>
      </c>
      <c r="I3015" s="1626"/>
      <c r="J3015" s="1627"/>
      <c r="K3015" s="1627"/>
      <c r="L3015" s="1627"/>
      <c r="M3015" s="1627"/>
      <c r="N3015" s="1628"/>
    </row>
    <row r="3016" spans="8:8" ht="39.75" customHeight="1">
      <c r="A3016" s="1443"/>
      <c r="B3016" s="1503" t="s">
        <v>70</v>
      </c>
      <c r="C3016" s="1774" t="str">
        <f>'Result Entry'!$EU$3</f>
        <v>SOC.SER.PLAN</v>
      </c>
      <c r="D3016" s="1775"/>
      <c r="E3016" s="1776"/>
      <c r="F3016" s="1769">
        <f>IF($J2992="TC",0,IF($J2992="Nso",0,VLOOKUP($A2989,'Result Entry'!$B$9:$HS$108,178,0)))</f>
        <v>0.0</v>
      </c>
      <c r="G3016" s="1769"/>
      <c r="H3016" s="1770">
        <f>IF($J2992="TC",0,IF($J2992="Nso",0,VLOOKUP($A2989,'Result Entry'!$B$9:$GS$108,136,0)))</f>
        <v>0.0</v>
      </c>
      <c r="I3016" s="1629" t="s">
        <v>175</v>
      </c>
      <c r="J3016" s="1630"/>
      <c r="K3016" s="1798"/>
      <c r="L3016" s="1799"/>
      <c r="M3016" s="1799"/>
      <c r="N3016" s="1800"/>
    </row>
    <row r="3017" spans="8:8" ht="39.75" customHeight="1">
      <c r="A3017" s="1443"/>
      <c r="B3017" s="1503" t="s">
        <v>70</v>
      </c>
      <c r="C3017" s="1774" t="str">
        <f>'Result Entry'!$FG$3</f>
        <v>Jeewan Kaushal</v>
      </c>
      <c r="D3017" s="1775"/>
      <c r="E3017" s="1776"/>
      <c r="F3017" s="1769" t="str">
        <f>IF($J2992="TC",0,IF($J2992="Nso",0,VLOOKUP($A2989,'Result Entry'!$B$9:$HS$108,182,0)))</f>
        <v/>
      </c>
      <c r="G3017" s="1769"/>
      <c r="H3017" s="1770">
        <f>IF($J2992="TC",0,IF($J2992="Nso",0,VLOOKUP($A2989,'Result Entry'!$B$9:$HS$108,136,0)))</f>
        <v>0.0</v>
      </c>
      <c r="I3017" s="1629" t="s">
        <v>149</v>
      </c>
      <c r="J3017" s="1630"/>
      <c r="K3017" s="1630"/>
      <c r="L3017" s="1630"/>
      <c r="M3017" s="1630"/>
      <c r="N3017" s="1634"/>
    </row>
    <row r="3018" spans="8:8" ht="39.75" customHeight="1">
      <c r="A3018" s="1443"/>
      <c r="B3018" s="1483" t="s">
        <v>70</v>
      </c>
      <c r="C3018" s="1777" t="s">
        <v>181</v>
      </c>
      <c r="D3018" s="1778"/>
      <c r="E3018" s="1779"/>
      <c r="F3018" s="1780" t="s">
        <v>182</v>
      </c>
      <c r="G3018" s="1781"/>
      <c r="H3018" s="1782" t="s">
        <v>31</v>
      </c>
      <c r="I3018" s="1629" t="s">
        <v>176</v>
      </c>
      <c r="J3018" s="1630"/>
      <c r="K3018" s="1630"/>
      <c r="L3018" s="1630"/>
      <c r="M3018" s="1630"/>
      <c r="N3018" s="1634"/>
    </row>
    <row r="3019" spans="8:8" ht="39.75" customHeight="1">
      <c r="A3019" s="1443"/>
      <c r="B3019" s="1483" t="s">
        <v>70</v>
      </c>
      <c r="C3019" s="1783"/>
      <c r="D3019" s="1784"/>
      <c r="E3019" s="1785"/>
      <c r="F3019" s="1786" t="s">
        <v>183</v>
      </c>
      <c r="G3019" s="1787"/>
      <c r="H3019" s="1788" t="s">
        <v>180</v>
      </c>
      <c r="I3019" s="1647" t="s">
        <v>68</v>
      </c>
      <c r="J3019" s="1648"/>
      <c r="K3019" s="1648"/>
      <c r="L3019" s="1648"/>
      <c r="M3019" s="1648"/>
      <c r="N3019" s="1649"/>
    </row>
    <row r="3020" spans="8:8" ht="39.75" customHeight="1">
      <c r="A3020" s="1443"/>
      <c r="B3020" s="1483" t="s">
        <v>70</v>
      </c>
      <c r="C3020" s="1783"/>
      <c r="D3020" s="1784"/>
      <c r="E3020" s="1785"/>
      <c r="F3020" s="1786" t="s">
        <v>186</v>
      </c>
      <c r="G3020" s="1787"/>
      <c r="H3020" s="1788" t="s">
        <v>63</v>
      </c>
      <c r="I3020" s="1650"/>
      <c r="J3020" s="1651"/>
      <c r="K3020" s="1651"/>
      <c r="L3020" s="1651"/>
      <c r="M3020" s="1651"/>
      <c r="N3020" s="1652"/>
    </row>
    <row r="3021" spans="8:8" ht="39.75" customHeight="1">
      <c r="A3021" s="1443"/>
      <c r="B3021" s="1483" t="s">
        <v>70</v>
      </c>
      <c r="C3021" s="1783"/>
      <c r="D3021" s="1784"/>
      <c r="E3021" s="1785"/>
      <c r="F3021" s="1786" t="s">
        <v>187</v>
      </c>
      <c r="G3021" s="1787"/>
      <c r="H3021" s="1788" t="s">
        <v>64</v>
      </c>
      <c r="I3021" s="1650"/>
      <c r="J3021" s="1651"/>
      <c r="K3021" s="1651"/>
      <c r="L3021" s="1651"/>
      <c r="M3021" s="1651"/>
      <c r="N3021" s="1652"/>
    </row>
    <row r="3022" spans="8:8" ht="39.75" customHeight="1">
      <c r="A3022" s="1443"/>
      <c r="B3022" s="1483" t="s">
        <v>70</v>
      </c>
      <c r="C3022" s="1783"/>
      <c r="D3022" s="1784"/>
      <c r="E3022" s="1785"/>
      <c r="F3022" s="1786" t="s">
        <v>184</v>
      </c>
      <c r="G3022" s="1787"/>
      <c r="H3022" s="1788" t="s">
        <v>66</v>
      </c>
      <c r="I3022" s="1653" t="s">
        <v>81</v>
      </c>
      <c r="J3022" s="1654"/>
      <c r="K3022" s="1654"/>
      <c r="L3022" s="1654"/>
      <c r="M3022" s="1654"/>
      <c r="N3022" s="1655"/>
    </row>
    <row r="3023" spans="8:8" ht="39.75" customHeight="1">
      <c r="A3023" s="1443"/>
      <c r="B3023" s="1656" t="s">
        <v>70</v>
      </c>
      <c r="C3023" s="1789"/>
      <c r="D3023" s="1790"/>
      <c r="E3023" s="1791"/>
      <c r="F3023" s="1792" t="s">
        <v>185</v>
      </c>
      <c r="G3023" s="1793"/>
      <c r="H3023" s="1794" t="s">
        <v>65</v>
      </c>
      <c r="I3023" s="1663"/>
      <c r="J3023" s="1664"/>
      <c r="K3023" s="1664"/>
      <c r="L3023" s="1664"/>
      <c r="M3023" s="1664"/>
      <c r="N3023" s="1665"/>
    </row>
    <row r="3024" spans="8:8" s="927" ht="123.75" customFormat="1" customHeight="1">
      <c r="A3024" s="1439"/>
      <c r="B3024" s="1795"/>
      <c r="C3024" s="1796"/>
      <c r="D3024" s="1796"/>
      <c r="E3024" s="1796"/>
      <c r="F3024" s="1796"/>
      <c r="G3024" s="1796"/>
      <c r="H3024" s="1796"/>
      <c r="I3024" s="1796"/>
      <c r="J3024" s="1796"/>
      <c r="K3024" s="1796"/>
      <c r="L3024" s="1796"/>
      <c r="M3024" s="1796"/>
      <c r="N3024" s="1796"/>
    </row>
    <row r="3025" spans="8:8" ht="24.75" customHeight="1">
      <c r="A3025" s="1441">
        <f>A2989+1</f>
        <v>85.0</v>
      </c>
      <c r="B3025" s="1442" t="s">
        <v>51</v>
      </c>
      <c r="C3025" s="1442"/>
      <c r="D3025" s="1442"/>
      <c r="E3025" s="1442"/>
      <c r="F3025" s="1442"/>
      <c r="G3025" s="1442"/>
      <c r="H3025" s="1442"/>
      <c r="I3025" s="1442"/>
      <c r="J3025" s="1442"/>
      <c r="K3025" s="1442"/>
      <c r="L3025" s="1442"/>
      <c r="M3025" s="1442"/>
      <c r="N3025" s="1442"/>
    </row>
    <row r="3026" spans="8:8" ht="62.25" customHeight="1">
      <c r="A3026" s="1443"/>
      <c r="B3026" s="1444"/>
      <c r="C3026" s="1445"/>
      <c r="D3026" s="1671" t="str">
        <f>Master!$E$8</f>
        <v>Govt. Sr. Secondary School </v>
      </c>
      <c r="E3026" s="1672"/>
      <c r="F3026" s="1672"/>
      <c r="G3026" s="1672"/>
      <c r="H3026" s="1672"/>
      <c r="I3026" s="1672"/>
      <c r="J3026" s="1672"/>
      <c r="K3026" s="1672"/>
      <c r="L3026" s="1672"/>
      <c r="M3026" s="1672"/>
      <c r="N3026" s="1673"/>
    </row>
    <row r="3027" spans="8:8" ht="33.0" customHeight="1">
      <c r="A3027" s="1443"/>
      <c r="B3027" s="1449"/>
      <c r="C3027" s="1450"/>
      <c r="D3027" s="1451" t="str">
        <f>Master!$E$11</f>
        <v>P.S.-Bapini (Jodhpur)</v>
      </c>
      <c r="E3027" s="1452"/>
      <c r="F3027" s="1452"/>
      <c r="G3027" s="1452"/>
      <c r="H3027" s="1452"/>
      <c r="I3027" s="1452"/>
      <c r="J3027" s="1452"/>
      <c r="K3027" s="1452"/>
      <c r="L3027" s="1452"/>
      <c r="M3027" s="1452"/>
      <c r="N3027" s="1453"/>
    </row>
    <row r="3028" spans="8:8" ht="30.0" customHeight="1">
      <c r="A3028" s="1443"/>
      <c r="B3028" s="1454"/>
      <c r="C3028" s="1455" t="s">
        <v>151</v>
      </c>
      <c r="D3028" s="1456"/>
      <c r="E3028" s="1456"/>
      <c r="F3028" s="1456"/>
      <c r="G3028" s="1457"/>
      <c r="H3028" s="1458" t="s">
        <v>128</v>
      </c>
      <c r="I3028" s="1458"/>
      <c r="J3028" s="1674">
        <f>VLOOKUP(A3025,'Result Entry'!$B$6:$K$108,6,0)</f>
        <v>0.0</v>
      </c>
      <c r="K3028" s="1460" t="s">
        <v>69</v>
      </c>
      <c r="L3028" s="1461"/>
      <c r="M3028" s="1462">
        <f>Master!$E$14</f>
        <v>8.151106901E9</v>
      </c>
      <c r="N3028" s="1463"/>
    </row>
    <row r="3029" spans="8:8" ht="30.0" customHeight="1">
      <c r="A3029" s="1443"/>
      <c r="B3029" s="1464"/>
      <c r="C3029" s="1465"/>
      <c r="D3029" s="1466"/>
      <c r="E3029" s="1466"/>
      <c r="F3029" s="1466"/>
      <c r="G3029" s="1467"/>
      <c r="H3029" s="1468"/>
      <c r="I3029" s="1468"/>
      <c r="J3029" s="1675"/>
      <c r="K3029" s="1470" t="s">
        <v>67</v>
      </c>
      <c r="L3029" s="1471"/>
      <c r="M3029" s="1472"/>
      <c r="N3029" s="1473"/>
      <c r="O3029" s="23" t="s">
        <v>157</v>
      </c>
    </row>
    <row r="3030" spans="8:8" ht="30.0" customHeight="1">
      <c r="A3030" s="1443"/>
      <c r="B3030" s="1464"/>
      <c r="C3030" s="1474"/>
      <c r="D3030" s="1475"/>
      <c r="E3030" s="1475"/>
      <c r="F3030" s="1475"/>
      <c r="G3030" s="1476"/>
      <c r="H3030" s="1477"/>
      <c r="I3030" s="1477"/>
      <c r="J3030" s="1676"/>
      <c r="K3030" s="1479" t="s">
        <v>52</v>
      </c>
      <c r="L3030" s="1480"/>
      <c r="M3030" s="1481" t="str">
        <f>Master!$E$6</f>
        <v>2022-23</v>
      </c>
      <c r="N3030" s="1482"/>
    </row>
    <row r="3031" spans="8:8" ht="39.75" customHeight="1">
      <c r="A3031" s="1443"/>
      <c r="B3031" s="1483" t="s">
        <v>70</v>
      </c>
      <c r="C3031" s="1677" t="s">
        <v>21</v>
      </c>
      <c r="D3031" s="1678"/>
      <c r="E3031" s="1678"/>
      <c r="F3031" s="1679"/>
      <c r="G3031" s="1680" t="s">
        <v>150</v>
      </c>
      <c r="H3031" s="1681">
        <f>VLOOKUP($A3025,'Result Entry'!$B$9:$FW$108,4,0)</f>
        <v>0.0</v>
      </c>
      <c r="I3031" s="1681"/>
      <c r="J3031" s="1681"/>
      <c r="K3031" s="1681"/>
      <c r="L3031" s="1681"/>
      <c r="M3031" s="1681"/>
      <c r="N3031" s="1682"/>
    </row>
    <row r="3032" spans="8:8" ht="39.75" customHeight="1">
      <c r="A3032" s="1443"/>
      <c r="B3032" s="1483" t="s">
        <v>70</v>
      </c>
      <c r="C3032" s="1683" t="s">
        <v>23</v>
      </c>
      <c r="D3032" s="1684"/>
      <c r="E3032" s="1684"/>
      <c r="F3032" s="1685"/>
      <c r="G3032" s="1686" t="s">
        <v>150</v>
      </c>
      <c r="H3032" s="1687">
        <f>VLOOKUP($A3025,'Result Entry'!$B$9:$FW$108,7,0)</f>
        <v>0.0</v>
      </c>
      <c r="I3032" s="1687"/>
      <c r="J3032" s="1687"/>
      <c r="K3032" s="1687"/>
      <c r="L3032" s="1687"/>
      <c r="M3032" s="1687"/>
      <c r="N3032" s="1688"/>
    </row>
    <row r="3033" spans="8:8" ht="39.75" customHeight="1">
      <c r="A3033" s="1443"/>
      <c r="B3033" s="1483" t="s">
        <v>70</v>
      </c>
      <c r="C3033" s="1683" t="s">
        <v>24</v>
      </c>
      <c r="D3033" s="1684"/>
      <c r="E3033" s="1684"/>
      <c r="F3033" s="1685"/>
      <c r="G3033" s="1686" t="s">
        <v>150</v>
      </c>
      <c r="H3033" s="1687">
        <f>VLOOKUP($A3025,'Result Entry'!$B$9:$FW$108,8,0)</f>
        <v>0.0</v>
      </c>
      <c r="I3033" s="1687"/>
      <c r="J3033" s="1687"/>
      <c r="K3033" s="1687"/>
      <c r="L3033" s="1687"/>
      <c r="M3033" s="1687"/>
      <c r="N3033" s="1688"/>
    </row>
    <row r="3034" spans="8:8" ht="39.75" customHeight="1">
      <c r="A3034" s="1443"/>
      <c r="B3034" s="1483" t="s">
        <v>70</v>
      </c>
      <c r="C3034" s="1683" t="s">
        <v>53</v>
      </c>
      <c r="D3034" s="1684"/>
      <c r="E3034" s="1684"/>
      <c r="F3034" s="1685"/>
      <c r="G3034" s="1686" t="s">
        <v>150</v>
      </c>
      <c r="H3034" s="1687">
        <f>VLOOKUP($A3025,'Result Entry'!$B$9:$FW$108,9,0)</f>
        <v>0.0</v>
      </c>
      <c r="I3034" s="1687"/>
      <c r="J3034" s="1687"/>
      <c r="K3034" s="1687"/>
      <c r="L3034" s="1687"/>
      <c r="M3034" s="1687"/>
      <c r="N3034" s="1688"/>
    </row>
    <row r="3035" spans="8:8" ht="39.75" customHeight="1">
      <c r="A3035" s="1443"/>
      <c r="B3035" s="1483" t="s">
        <v>70</v>
      </c>
      <c r="C3035" s="1683" t="s">
        <v>54</v>
      </c>
      <c r="D3035" s="1684"/>
      <c r="E3035" s="1684"/>
      <c r="F3035" s="1685"/>
      <c r="G3035" s="1686" t="s">
        <v>150</v>
      </c>
      <c r="H3035" s="1689" t="str">
        <f>CONCATENATE('Result Entry'!$G$4,'Result Entry'!$J$4)</f>
        <v>11(A)</v>
      </c>
      <c r="I3035" s="1687"/>
      <c r="J3035" s="1687"/>
      <c r="K3035" s="1687"/>
      <c r="L3035" s="1687"/>
      <c r="M3035" s="1687"/>
      <c r="N3035" s="1688"/>
    </row>
    <row r="3036" spans="8:8" ht="39.75" customHeight="1">
      <c r="A3036" s="1443"/>
      <c r="B3036" s="1483" t="s">
        <v>70</v>
      </c>
      <c r="C3036" s="1690" t="s">
        <v>26</v>
      </c>
      <c r="D3036" s="1691"/>
      <c r="E3036" s="1691"/>
      <c r="F3036" s="1692"/>
      <c r="G3036" s="1693" t="s">
        <v>150</v>
      </c>
      <c r="H3036" s="1694">
        <f>VLOOKUP($A3025,'Result Entry'!$B$9:$FW$108,10,0)</f>
        <v>0.0</v>
      </c>
      <c r="I3036" s="1694"/>
      <c r="J3036" s="1694"/>
      <c r="K3036" s="1694"/>
      <c r="L3036" s="1694"/>
      <c r="M3036" s="1694"/>
      <c r="N3036" s="1695"/>
    </row>
    <row r="3037" spans="8:8" ht="30.0" customHeight="1">
      <c r="A3037" s="1443"/>
      <c r="B3037" s="1503" t="s">
        <v>70</v>
      </c>
      <c r="C3037" s="1696" t="s">
        <v>168</v>
      </c>
      <c r="D3037" s="1697"/>
      <c r="E3037" s="1698" t="s">
        <v>73</v>
      </c>
      <c r="F3037" s="1699" t="s">
        <v>74</v>
      </c>
      <c r="G3037" s="1700" t="s">
        <v>169</v>
      </c>
      <c r="H3037" s="1701" t="s">
        <v>56</v>
      </c>
      <c r="I3037" s="1702"/>
      <c r="J3037" s="1703" t="s">
        <v>85</v>
      </c>
      <c r="K3037" s="1704"/>
      <c r="L3037" s="1705" t="s">
        <v>170</v>
      </c>
      <c r="M3037" s="1706" t="s">
        <v>77</v>
      </c>
      <c r="N3037" s="1707" t="s">
        <v>99</v>
      </c>
    </row>
    <row r="3038" spans="8:8" ht="30.0" customHeight="1">
      <c r="A3038" s="1443"/>
      <c r="B3038" s="1503"/>
      <c r="C3038" s="1708"/>
      <c r="D3038" s="1709"/>
      <c r="E3038" s="1710"/>
      <c r="F3038" s="1711"/>
      <c r="G3038" s="1712"/>
      <c r="H3038" s="1713"/>
      <c r="I3038" s="1714"/>
      <c r="J3038" s="1715"/>
      <c r="K3038" s="1716"/>
      <c r="L3038" s="1717"/>
      <c r="M3038" s="1718"/>
      <c r="N3038" s="1719"/>
    </row>
    <row r="3039" spans="8:8" ht="39.75" customHeight="1">
      <c r="A3039" s="1443"/>
      <c r="B3039" s="1503" t="s">
        <v>70</v>
      </c>
      <c r="C3039" s="1528" t="s">
        <v>57</v>
      </c>
      <c r="D3039" s="1529"/>
      <c r="E3039" s="1720">
        <f>'Result Entry'!$L$7</f>
        <v>10.0</v>
      </c>
      <c r="F3039" s="1721">
        <f>'Result Entry'!$M$7</f>
        <v>10.0</v>
      </c>
      <c r="G3039" s="1722">
        <f t="shared" si="252" ref="G3039:G3044">SUM(E3039:F3039)</f>
        <v>20.0</v>
      </c>
      <c r="H3039" s="1723">
        <f>'Result Entry'!$AU$7</f>
        <v>70.0</v>
      </c>
      <c r="I3039" s="1724"/>
      <c r="J3039" s="1725">
        <f>'Result Entry'!$AY$7</f>
        <v>100.0</v>
      </c>
      <c r="K3039" s="1724"/>
      <c r="L3039" s="1722">
        <f t="shared" si="253" ref="L3039:L3044">SUM(H3039,J3039)</f>
        <v>170.0</v>
      </c>
      <c r="M3039" s="1726">
        <f t="shared" si="254" ref="M3039:M3044">SUM(G3039,L3039)</f>
        <v>190.0</v>
      </c>
      <c r="N3039" s="1727"/>
    </row>
    <row r="3040" spans="8:8" s="1538" ht="54.0" customFormat="1" customHeight="1">
      <c r="A3040" s="1443"/>
      <c r="B3040" s="1539" t="s">
        <v>70</v>
      </c>
      <c r="C3040" s="1540" t="str">
        <f>'Result Entry'!$L$3</f>
        <v>HINDI Comp.</v>
      </c>
      <c r="D3040" s="1541"/>
      <c r="E3040" s="1728">
        <f>IF($J3028="TC",0,IF($J3028="Nso",0,VLOOKUP($A3025,'Result Entry'!$B$9:$FW$108,11,0)))</f>
        <v>0.0</v>
      </c>
      <c r="F3040" s="1729">
        <f>IF($J3028="TC",0,IF($J3028="Nso",0,VLOOKUP($A3025,'Result Entry'!$B$9:$FW$108,12,0)))</f>
        <v>0.0</v>
      </c>
      <c r="G3040" s="1730">
        <f t="shared" si="252"/>
        <v>0.0</v>
      </c>
      <c r="H3040" s="1677">
        <f>IF($J3028="TC",0,IF($J3028="Nso",0,VLOOKUP($A3025,'Result Entry'!$B$9:$FW$108,16,0)))</f>
        <v>0.0</v>
      </c>
      <c r="I3040" s="1731"/>
      <c r="J3040" s="1732">
        <f>IF($J3028="TC",0,IF($J3028="Nso",0,VLOOKUP($A3025,'Result Entry'!$B$9:$FW$108,19,0)))</f>
        <v>0.0</v>
      </c>
      <c r="K3040" s="1731"/>
      <c r="L3040" s="1733">
        <f t="shared" si="253"/>
        <v>0.0</v>
      </c>
      <c r="M3040" s="1734">
        <f t="shared" si="254"/>
        <v>0.0</v>
      </c>
      <c r="N3040" s="1735" t="str">
        <f>IF($J3028="TC",0,IF($J3028="Nso",0,VLOOKUP($A3025,'Result Entry'!$B$9:$FW$108,24,0)))</f>
        <v/>
      </c>
    </row>
    <row r="3041" spans="8:8" s="1538" ht="54.0" customFormat="1" customHeight="1">
      <c r="A3041" s="1443"/>
      <c r="B3041" s="1539" t="s">
        <v>70</v>
      </c>
      <c r="C3041" s="1551" t="str">
        <f>'Result Entry'!$Z$3</f>
        <v>ENGLISH Comp.</v>
      </c>
      <c r="D3041" s="1552"/>
      <c r="E3041" s="1728">
        <f>IF($J3028="TC",0,IF($J3028="Nso",0,VLOOKUP($A3025,'Result Entry'!$B$9:$FW$108,25,0)))</f>
        <v>0.0</v>
      </c>
      <c r="F3041" s="1729">
        <f>IF($J3028="TC",0,IF($J3028="Nso",0,VLOOKUP($A3025,'Result Entry'!$B$9:$FW$108,26,0)))</f>
        <v>0.0</v>
      </c>
      <c r="G3041" s="1736">
        <f t="shared" si="252"/>
        <v>0.0</v>
      </c>
      <c r="H3041" s="1683">
        <f>IF($J3028="TC",0,IF($J3028="Nso",0,VLOOKUP($A3025,'Result Entry'!$B$9:$FW$108,30,0)))</f>
        <v>0.0</v>
      </c>
      <c r="I3041" s="1737"/>
      <c r="J3041" s="1738">
        <f>IF($J3028="TC",0,IF($J3028="Nso",0,VLOOKUP($A3025,'Result Entry'!$B$9:$FW$108,33,0)))</f>
        <v>0.0</v>
      </c>
      <c r="K3041" s="1737"/>
      <c r="L3041" s="1733">
        <f t="shared" si="253"/>
        <v>0.0</v>
      </c>
      <c r="M3041" s="1734">
        <f t="shared" si="254"/>
        <v>0.0</v>
      </c>
      <c r="N3041" s="1735" t="str">
        <f>IF($J3028="TC",0,IF($J3028="Nso",0,VLOOKUP($A3025,'Result Entry'!$B$9:$FW$108,38,0)))</f>
        <v/>
      </c>
    </row>
    <row r="3042" spans="8:8" s="1538" ht="54.0" customFormat="1" customHeight="1">
      <c r="A3042" s="1443"/>
      <c r="B3042" s="1539" t="s">
        <v>70</v>
      </c>
      <c r="C3042" s="1551" t="str">
        <f>'Result Entry'!$AO$3</f>
        <v>PHYSICS</v>
      </c>
      <c r="D3042" s="1552"/>
      <c r="E3042" s="1728">
        <f>IF($J3028="TC",0,IF($J3028="Nso",0,VLOOKUP($A3025,'Result Entry'!$B$9:$FW$108,39,0)))</f>
        <v>0.0</v>
      </c>
      <c r="F3042" s="1729">
        <f>IF($J3028="TC",0,IF($J3028="Nso",0,VLOOKUP($A3025,'Result Entry'!$B$9:$FW$108,40,0)))</f>
        <v>0.0</v>
      </c>
      <c r="G3042" s="1736">
        <f t="shared" si="252"/>
        <v>0.0</v>
      </c>
      <c r="H3042" s="1683">
        <f>IF($J3028="TC",0,IF($J3028="Nso",0,VLOOKUP($A3025,'Result Entry'!$B$9:$FW$108,45,0)))</f>
        <v>0.0</v>
      </c>
      <c r="I3042" s="1737"/>
      <c r="J3042" s="1738">
        <f>IF($J3028="TC",0,IF($J3028="Nso",0,VLOOKUP($A3025,'Result Entry'!$B$9:$FW$108,49,0)))</f>
        <v>0.0</v>
      </c>
      <c r="K3042" s="1737"/>
      <c r="L3042" s="1733">
        <f t="shared" si="253"/>
        <v>0.0</v>
      </c>
      <c r="M3042" s="1734">
        <f t="shared" si="254"/>
        <v>0.0</v>
      </c>
      <c r="N3042" s="1735" t="str">
        <f>IF($J3028="TC",0,IF($J3028="Nso",0,VLOOKUP($A3025,'Result Entry'!$B$9:$FW$108,54,0)))</f>
        <v/>
      </c>
    </row>
    <row r="3043" spans="8:8" s="1538" ht="54.0" customFormat="1" customHeight="1">
      <c r="A3043" s="1443"/>
      <c r="B3043" s="1539" t="s">
        <v>70</v>
      </c>
      <c r="C3043" s="1551" t="str">
        <f>'Result Entry'!$BF$3</f>
        <v>CHEMISTRY</v>
      </c>
      <c r="D3043" s="1552"/>
      <c r="E3043" s="1728" t="str">
        <f>IF($J3028="TC",0,IF($J3028="Nso",0,VLOOKUP($A3025,'Result Entry'!$B$9:$FW$108,55,0)))</f>
        <v/>
      </c>
      <c r="F3043" s="1729">
        <f>IF($J3028="TC",0,IF($J3028="Nso",0,VLOOKUP($A3025,'Result Entry'!$B$9:$FW$108,56,0)))</f>
        <v>0.0</v>
      </c>
      <c r="G3043" s="1736">
        <f t="shared" si="252"/>
        <v>0.0</v>
      </c>
      <c r="H3043" s="1683">
        <f>IF($J3028="TC",0,IF($J3028="Nso",0,VLOOKUP($A3025,'Result Entry'!$B$9:$FW$108,61,0)))</f>
        <v>0.0</v>
      </c>
      <c r="I3043" s="1737"/>
      <c r="J3043" s="1738">
        <f>IF($J3028="TC",0,IF($J3028="Nso",0,VLOOKUP($A3025,'Result Entry'!$B$9:$FW$108,65,0)))</f>
        <v>0.0</v>
      </c>
      <c r="K3043" s="1737"/>
      <c r="L3043" s="1733">
        <f t="shared" si="253"/>
        <v>0.0</v>
      </c>
      <c r="M3043" s="1734">
        <f t="shared" si="254"/>
        <v>0.0</v>
      </c>
      <c r="N3043" s="1735" t="str">
        <f>IF($J3028="TC",0,IF($J3028="Nso",0,VLOOKUP($A3025,'Result Entry'!$B$9:$FW$108,70,0)))</f>
        <v/>
      </c>
    </row>
    <row r="3044" spans="8:8" s="1538" ht="54.0" customFormat="1" customHeight="1">
      <c r="A3044" s="1443"/>
      <c r="B3044" s="1539" t="s">
        <v>70</v>
      </c>
      <c r="C3044" s="1551" t="str">
        <f>'Result Entry'!$BW$3</f>
        <v>BIOLOGY</v>
      </c>
      <c r="D3044" s="1552"/>
      <c r="E3044" s="1739" t="str">
        <f>IF($J3028="TC",0,IF($J3028="Nso",0,VLOOKUP($A3025,'Result Entry'!$B$9:$FW$108,71,0)))</f>
        <v/>
      </c>
      <c r="F3044" s="1740" t="str">
        <f>IF($J3028="TC",0,IF($J3028="Nso",0,VLOOKUP($A3025,'Result Entry'!$B$9:$FW$108,72,0)))</f>
        <v/>
      </c>
      <c r="G3044" s="1741">
        <f t="shared" si="252"/>
        <v>0.0</v>
      </c>
      <c r="H3044" s="1742">
        <f>IF($J3028="TC",0,IF($J3028="Nso",0,VLOOKUP($A3025,'Result Entry'!$B$9:$FW$108,77,0)))</f>
        <v>0.0</v>
      </c>
      <c r="I3044" s="1743"/>
      <c r="J3044" s="1744">
        <f>IF($J3028="TC",0,IF($J3028="Nso",0,VLOOKUP($A3025,'Result Entry'!$B$9:$FW$108,81,0)))</f>
        <v>0.0</v>
      </c>
      <c r="K3044" s="1743"/>
      <c r="L3044" s="1745">
        <f t="shared" si="253"/>
        <v>0.0</v>
      </c>
      <c r="M3044" s="1746">
        <f t="shared" si="254"/>
        <v>0.0</v>
      </c>
      <c r="N3044" s="1735">
        <f>IF($J3028="TC",0,IF($J3028="Nso",0,VLOOKUP($A3025,'Result Entry'!$B$9:$FW$108,86,0)))</f>
        <v>0.0</v>
      </c>
    </row>
    <row r="3045" spans="8:8" ht="39.75" customHeight="1">
      <c r="A3045" s="1443"/>
      <c r="B3045" s="1503" t="s">
        <v>70</v>
      </c>
      <c r="C3045" s="1565" t="s">
        <v>78</v>
      </c>
      <c r="D3045" s="1566"/>
      <c r="E3045" s="1567"/>
      <c r="F3045" s="1747" t="s">
        <v>79</v>
      </c>
      <c r="G3045" s="1748"/>
      <c r="H3045" s="1747" t="s">
        <v>80</v>
      </c>
      <c r="I3045" s="1749"/>
      <c r="J3045" s="1750" t="s">
        <v>42</v>
      </c>
      <c r="K3045" s="1797" t="s">
        <v>92</v>
      </c>
      <c r="L3045" s="1752" t="s">
        <v>40</v>
      </c>
      <c r="M3045" s="1753"/>
      <c r="N3045" s="1754" t="s">
        <v>44</v>
      </c>
    </row>
    <row r="3046" spans="8:8" ht="39.75" customHeight="1">
      <c r="A3046" s="1443"/>
      <c r="B3046" s="1503" t="s">
        <v>70</v>
      </c>
      <c r="C3046" s="1577"/>
      <c r="D3046" s="1578"/>
      <c r="E3046" s="1579"/>
      <c r="F3046" s="1755">
        <f>IF($J3028="TC",0,IF($J3028="Nso",0,VLOOKUP($A3025,'Result Entry'!$B$9:$FW$108,146,0)))</f>
        <v>0.0</v>
      </c>
      <c r="G3046" s="1756"/>
      <c r="H3046" s="1757">
        <f>IF($J3028="TC",0,IF($J3028="Nso",0,VLOOKUP($A3025,'Result Entry'!$B$9:$FW$108,147,0)))</f>
        <v>0.0</v>
      </c>
      <c r="I3046" s="1758"/>
      <c r="J3046" s="1584">
        <f>IF($J3028="TC",0,IF($J3028="Nso",0,VLOOKUP($A3025,'Result Entry'!$B$9:$FW$108,148,0)))</f>
        <v>0.0</v>
      </c>
      <c r="K3046" s="1759" t="str">
        <f>IF($J3028="TC",0,IF($J3028="Nso",0,VLOOKUP($A3025,'Result Entry'!$B$9:$FW$108,149,0)))</f>
        <v/>
      </c>
      <c r="L3046" s="1586">
        <f>IF($J3028="TC",0,IF($J3028="Nso",0,VLOOKUP($A3025,'Result Entry'!$B$9:$FW$108,150,0)))</f>
        <v>0.0</v>
      </c>
      <c r="M3046" s="1587"/>
      <c r="N3046" s="1588">
        <f>IF($J3028="TC",0,IF($J3028="Nso",0,VLOOKUP($A3025,'Result Entry'!$B$9:$FW$108,152,0)))</f>
        <v>0.0</v>
      </c>
    </row>
    <row r="3047" spans="8:8" ht="39.75" customHeight="1">
      <c r="A3047" s="1443"/>
      <c r="B3047" s="1503" t="s">
        <v>70</v>
      </c>
      <c r="C3047" s="1589" t="s">
        <v>59</v>
      </c>
      <c r="D3047" s="1590"/>
      <c r="E3047" s="1590"/>
      <c r="F3047" s="1590"/>
      <c r="G3047" s="1590"/>
      <c r="H3047" s="1591"/>
      <c r="I3047" s="1592" t="s">
        <v>60</v>
      </c>
      <c r="J3047" s="1593"/>
      <c r="K3047" s="1760">
        <f>VLOOKUP($A3025,'Result Entry'!$B$9:$FW$108,143,0)</f>
        <v>0.0</v>
      </c>
      <c r="L3047" s="1761"/>
      <c r="M3047" s="1596" t="s">
        <v>38</v>
      </c>
      <c r="N3047" s="1597"/>
    </row>
    <row r="3048" spans="8:8" ht="39.75" customHeight="1">
      <c r="A3048" s="1443"/>
      <c r="B3048" s="1503" t="s">
        <v>70</v>
      </c>
      <c r="C3048" s="1598" t="s">
        <v>55</v>
      </c>
      <c r="D3048" s="1599"/>
      <c r="E3048" s="1599"/>
      <c r="F3048" s="1600" t="s">
        <v>158</v>
      </c>
      <c r="G3048" s="1601"/>
      <c r="H3048" s="1602" t="s">
        <v>48</v>
      </c>
      <c r="I3048" s="1603" t="s">
        <v>61</v>
      </c>
      <c r="J3048" s="1604"/>
      <c r="K3048" s="1762">
        <f>VLOOKUP($A3025,'Result Entry'!$B$9:$FW$108,144,0)</f>
        <v>0.0</v>
      </c>
      <c r="L3048" s="1763"/>
      <c r="M3048" s="1607">
        <f>VLOOKUP($A3025,'Result Entry'!$B$9:$FW$108,145,0)</f>
        <v>0.0</v>
      </c>
      <c r="N3048" s="1608"/>
    </row>
    <row r="3049" spans="8:8" ht="39.75" customHeight="1">
      <c r="A3049" s="1443"/>
      <c r="B3049" s="1503" t="s">
        <v>70</v>
      </c>
      <c r="C3049" s="1598"/>
      <c r="D3049" s="1599"/>
      <c r="E3049" s="1599"/>
      <c r="F3049" s="1609"/>
      <c r="G3049" s="1610"/>
      <c r="H3049" s="1611" t="s">
        <v>100</v>
      </c>
      <c r="I3049" s="1612" t="s">
        <v>62</v>
      </c>
      <c r="J3049" s="1613"/>
      <c r="K3049" s="1764">
        <f>IF($J3028="TC","Transferred",IF($J3028="Nso","NameSeparated",VLOOKUP($A3025,'Result Entry'!$B$9:$FW$108,153,0)))</f>
        <v>0.0</v>
      </c>
      <c r="L3049" s="1764"/>
      <c r="M3049" s="1764"/>
      <c r="N3049" s="1765"/>
    </row>
    <row r="3050" spans="8:8" ht="39.75" customHeight="1">
      <c r="A3050" s="1443"/>
      <c r="B3050" s="1503" t="s">
        <v>70</v>
      </c>
      <c r="C3050" s="1766" t="str">
        <f>'Result Entry'!$DU$3</f>
        <v>Foundation Of Information Tech.</v>
      </c>
      <c r="D3050" s="1767"/>
      <c r="E3050" s="1768"/>
      <c r="F3050" s="1769" t="str">
        <f>IF($J3028="TC",0,IF($J3028="Nso",0,VLOOKUP($A3025,'Result Entry'!$B$9:$GS$108,170,0)))</f>
        <v/>
      </c>
      <c r="G3050" s="1769"/>
      <c r="H3050" s="1770">
        <f>IF($J3028="TC",0,IF($J3028="Nso",0,VLOOKUP($A3025,'Result Entry'!$B$9:$GS$108,112,0)))</f>
        <v>0.0</v>
      </c>
      <c r="I3050" s="1621" t="s">
        <v>72</v>
      </c>
      <c r="J3050" s="1622"/>
      <c r="K3050" s="1771">
        <f>'Result Entry'!$T$2</f>
        <v>45041.0</v>
      </c>
      <c r="L3050" s="1772"/>
      <c r="M3050" s="1772"/>
      <c r="N3050" s="1773"/>
    </row>
    <row r="3051" spans="8:8" ht="39.75" customHeight="1">
      <c r="A3051" s="1443"/>
      <c r="B3051" s="1503" t="s">
        <v>70</v>
      </c>
      <c r="C3051" s="1774" t="str">
        <f>'Result Entry'!$EI$3</f>
        <v>G.I.A.I.-II</v>
      </c>
      <c r="D3051" s="1775"/>
      <c r="E3051" s="1776"/>
      <c r="F3051" s="1769" t="str">
        <f>IF($J3028="TC",0,IF($J3028="Nso",0,VLOOKUP($A3025,'Result Entry'!$B$9:$GS$108,174,0)))</f>
        <v/>
      </c>
      <c r="G3051" s="1769"/>
      <c r="H3051" s="1770">
        <f>IF($J3028="TC",0,IF($J3028="Nso",0,VLOOKUP($A3025,'Result Entry'!$B$9:$GS$108,124,0)))</f>
        <v>0.0</v>
      </c>
      <c r="I3051" s="1626"/>
      <c r="J3051" s="1627"/>
      <c r="K3051" s="1627"/>
      <c r="L3051" s="1627"/>
      <c r="M3051" s="1627"/>
      <c r="N3051" s="1628"/>
    </row>
    <row r="3052" spans="8:8" ht="39.75" customHeight="1">
      <c r="A3052" s="1443"/>
      <c r="B3052" s="1503" t="s">
        <v>70</v>
      </c>
      <c r="C3052" s="1774" t="str">
        <f>'Result Entry'!$EU$3</f>
        <v>SOC.SER.PLAN</v>
      </c>
      <c r="D3052" s="1775"/>
      <c r="E3052" s="1776"/>
      <c r="F3052" s="1769">
        <f>IF($J3028="TC",0,IF($J3028="Nso",0,VLOOKUP($A3025,'Result Entry'!$B$9:$HS$108,178,0)))</f>
        <v>0.0</v>
      </c>
      <c r="G3052" s="1769"/>
      <c r="H3052" s="1770">
        <f>IF($J3028="TC",0,IF($J3028="Nso",0,VLOOKUP($A3025,'Result Entry'!$B$9:$GS$108,136,0)))</f>
        <v>0.0</v>
      </c>
      <c r="I3052" s="1629" t="s">
        <v>175</v>
      </c>
      <c r="J3052" s="1630"/>
      <c r="K3052" s="1798"/>
      <c r="L3052" s="1799"/>
      <c r="M3052" s="1799"/>
      <c r="N3052" s="1800"/>
    </row>
    <row r="3053" spans="8:8" ht="39.75" customHeight="1">
      <c r="A3053" s="1443"/>
      <c r="B3053" s="1503" t="s">
        <v>70</v>
      </c>
      <c r="C3053" s="1774" t="str">
        <f>'Result Entry'!$FG$3</f>
        <v>Jeewan Kaushal</v>
      </c>
      <c r="D3053" s="1775"/>
      <c r="E3053" s="1776"/>
      <c r="F3053" s="1769" t="str">
        <f>IF($J3028="TC",0,IF($J3028="Nso",0,VLOOKUP($A3025,'Result Entry'!$B$9:$HS$108,182,0)))</f>
        <v/>
      </c>
      <c r="G3053" s="1769"/>
      <c r="H3053" s="1770">
        <f>IF($J3028="TC",0,IF($J3028="Nso",0,VLOOKUP($A3025,'Result Entry'!$B$9:$HS$108,136,0)))</f>
        <v>0.0</v>
      </c>
      <c r="I3053" s="1629" t="s">
        <v>149</v>
      </c>
      <c r="J3053" s="1630"/>
      <c r="K3053" s="1630"/>
      <c r="L3053" s="1630"/>
      <c r="M3053" s="1630"/>
      <c r="N3053" s="1634"/>
    </row>
    <row r="3054" spans="8:8" ht="39.75" customHeight="1">
      <c r="A3054" s="1443"/>
      <c r="B3054" s="1483" t="s">
        <v>70</v>
      </c>
      <c r="C3054" s="1777" t="s">
        <v>181</v>
      </c>
      <c r="D3054" s="1778"/>
      <c r="E3054" s="1779"/>
      <c r="F3054" s="1780" t="s">
        <v>182</v>
      </c>
      <c r="G3054" s="1781"/>
      <c r="H3054" s="1782" t="s">
        <v>31</v>
      </c>
      <c r="I3054" s="1629" t="s">
        <v>176</v>
      </c>
      <c r="J3054" s="1630"/>
      <c r="K3054" s="1630"/>
      <c r="L3054" s="1630"/>
      <c r="M3054" s="1630"/>
      <c r="N3054" s="1634"/>
    </row>
    <row r="3055" spans="8:8" ht="39.75" customHeight="1">
      <c r="A3055" s="1443"/>
      <c r="B3055" s="1483" t="s">
        <v>70</v>
      </c>
      <c r="C3055" s="1783"/>
      <c r="D3055" s="1784"/>
      <c r="E3055" s="1785"/>
      <c r="F3055" s="1786" t="s">
        <v>183</v>
      </c>
      <c r="G3055" s="1787"/>
      <c r="H3055" s="1788" t="s">
        <v>180</v>
      </c>
      <c r="I3055" s="1647" t="s">
        <v>68</v>
      </c>
      <c r="J3055" s="1648"/>
      <c r="K3055" s="1648"/>
      <c r="L3055" s="1648"/>
      <c r="M3055" s="1648"/>
      <c r="N3055" s="1649"/>
    </row>
    <row r="3056" spans="8:8" ht="39.75" customHeight="1">
      <c r="A3056" s="1443"/>
      <c r="B3056" s="1483" t="s">
        <v>70</v>
      </c>
      <c r="C3056" s="1783"/>
      <c r="D3056" s="1784"/>
      <c r="E3056" s="1785"/>
      <c r="F3056" s="1786" t="s">
        <v>186</v>
      </c>
      <c r="G3056" s="1787"/>
      <c r="H3056" s="1788" t="s">
        <v>63</v>
      </c>
      <c r="I3056" s="1650"/>
      <c r="J3056" s="1651"/>
      <c r="K3056" s="1651"/>
      <c r="L3056" s="1651"/>
      <c r="M3056" s="1651"/>
      <c r="N3056" s="1652"/>
    </row>
    <row r="3057" spans="8:8" ht="39.75" customHeight="1">
      <c r="A3057" s="1443"/>
      <c r="B3057" s="1483" t="s">
        <v>70</v>
      </c>
      <c r="C3057" s="1783"/>
      <c r="D3057" s="1784"/>
      <c r="E3057" s="1785"/>
      <c r="F3057" s="1786" t="s">
        <v>187</v>
      </c>
      <c r="G3057" s="1787"/>
      <c r="H3057" s="1788" t="s">
        <v>64</v>
      </c>
      <c r="I3057" s="1650"/>
      <c r="J3057" s="1651"/>
      <c r="K3057" s="1651"/>
      <c r="L3057" s="1651"/>
      <c r="M3057" s="1651"/>
      <c r="N3057" s="1652"/>
    </row>
    <row r="3058" spans="8:8" ht="39.75" customHeight="1">
      <c r="A3058" s="1443"/>
      <c r="B3058" s="1483" t="s">
        <v>70</v>
      </c>
      <c r="C3058" s="1783"/>
      <c r="D3058" s="1784"/>
      <c r="E3058" s="1785"/>
      <c r="F3058" s="1786" t="s">
        <v>184</v>
      </c>
      <c r="G3058" s="1787"/>
      <c r="H3058" s="1788" t="s">
        <v>66</v>
      </c>
      <c r="I3058" s="1653" t="s">
        <v>81</v>
      </c>
      <c r="J3058" s="1654"/>
      <c r="K3058" s="1654"/>
      <c r="L3058" s="1654"/>
      <c r="M3058" s="1654"/>
      <c r="N3058" s="1655"/>
    </row>
    <row r="3059" spans="8:8" ht="39.75" customHeight="1">
      <c r="A3059" s="1443"/>
      <c r="B3059" s="1656" t="s">
        <v>70</v>
      </c>
      <c r="C3059" s="1789"/>
      <c r="D3059" s="1790"/>
      <c r="E3059" s="1791"/>
      <c r="F3059" s="1792" t="s">
        <v>185</v>
      </c>
      <c r="G3059" s="1793"/>
      <c r="H3059" s="1794" t="s">
        <v>65</v>
      </c>
      <c r="I3059" s="1663"/>
      <c r="J3059" s="1664"/>
      <c r="K3059" s="1664"/>
      <c r="L3059" s="1664"/>
      <c r="M3059" s="1664"/>
      <c r="N3059" s="1665"/>
    </row>
    <row r="3060" spans="8:8" s="927" ht="123.75" customFormat="1" customHeight="1">
      <c r="A3060" s="1439"/>
      <c r="B3060" s="1795"/>
      <c r="C3060" s="1796"/>
      <c r="D3060" s="1796"/>
      <c r="E3060" s="1796"/>
      <c r="F3060" s="1796"/>
      <c r="G3060" s="1796"/>
      <c r="H3060" s="1796"/>
      <c r="I3060" s="1796"/>
      <c r="J3060" s="1796"/>
      <c r="K3060" s="1796"/>
      <c r="L3060" s="1796"/>
      <c r="M3060" s="1796"/>
      <c r="N3060" s="1796"/>
    </row>
    <row r="3061" spans="8:8" ht="24.75" customHeight="1">
      <c r="A3061" s="1441">
        <f>A3025+1</f>
        <v>86.0</v>
      </c>
      <c r="B3061" s="1442" t="s">
        <v>51</v>
      </c>
      <c r="C3061" s="1442"/>
      <c r="D3061" s="1442"/>
      <c r="E3061" s="1442"/>
      <c r="F3061" s="1442"/>
      <c r="G3061" s="1442"/>
      <c r="H3061" s="1442"/>
      <c r="I3061" s="1442"/>
      <c r="J3061" s="1442"/>
      <c r="K3061" s="1442"/>
      <c r="L3061" s="1442"/>
      <c r="M3061" s="1442"/>
      <c r="N3061" s="1442"/>
    </row>
    <row r="3062" spans="8:8" ht="62.25" customHeight="1">
      <c r="A3062" s="1443"/>
      <c r="B3062" s="1444"/>
      <c r="C3062" s="1445"/>
      <c r="D3062" s="1671" t="str">
        <f>Master!$E$8</f>
        <v>Govt. Sr. Secondary School </v>
      </c>
      <c r="E3062" s="1672"/>
      <c r="F3062" s="1672"/>
      <c r="G3062" s="1672"/>
      <c r="H3062" s="1672"/>
      <c r="I3062" s="1672"/>
      <c r="J3062" s="1672"/>
      <c r="K3062" s="1672"/>
      <c r="L3062" s="1672"/>
      <c r="M3062" s="1672"/>
      <c r="N3062" s="1673"/>
    </row>
    <row r="3063" spans="8:8" ht="33.0" customHeight="1">
      <c r="A3063" s="1443"/>
      <c r="B3063" s="1449"/>
      <c r="C3063" s="1450"/>
      <c r="D3063" s="1451" t="str">
        <f>Master!$E$11</f>
        <v>P.S.-Bapini (Jodhpur)</v>
      </c>
      <c r="E3063" s="1452"/>
      <c r="F3063" s="1452"/>
      <c r="G3063" s="1452"/>
      <c r="H3063" s="1452"/>
      <c r="I3063" s="1452"/>
      <c r="J3063" s="1452"/>
      <c r="K3063" s="1452"/>
      <c r="L3063" s="1452"/>
      <c r="M3063" s="1452"/>
      <c r="N3063" s="1453"/>
    </row>
    <row r="3064" spans="8:8" ht="30.0" customHeight="1">
      <c r="A3064" s="1443"/>
      <c r="B3064" s="1454"/>
      <c r="C3064" s="1455" t="s">
        <v>151</v>
      </c>
      <c r="D3064" s="1456"/>
      <c r="E3064" s="1456"/>
      <c r="F3064" s="1456"/>
      <c r="G3064" s="1457"/>
      <c r="H3064" s="1458" t="s">
        <v>128</v>
      </c>
      <c r="I3064" s="1458"/>
      <c r="J3064" s="1674">
        <f>VLOOKUP(A3061,'Result Entry'!$B$6:$K$108,6,0)</f>
        <v>0.0</v>
      </c>
      <c r="K3064" s="1460" t="s">
        <v>69</v>
      </c>
      <c r="L3064" s="1461"/>
      <c r="M3064" s="1462">
        <f>Master!$E$14</f>
        <v>8.151106901E9</v>
      </c>
      <c r="N3064" s="1463"/>
    </row>
    <row r="3065" spans="8:8" ht="30.0" customHeight="1">
      <c r="A3065" s="1443"/>
      <c r="B3065" s="1464"/>
      <c r="C3065" s="1465"/>
      <c r="D3065" s="1466"/>
      <c r="E3065" s="1466"/>
      <c r="F3065" s="1466"/>
      <c r="G3065" s="1467"/>
      <c r="H3065" s="1468"/>
      <c r="I3065" s="1468"/>
      <c r="J3065" s="1675"/>
      <c r="K3065" s="1470" t="s">
        <v>67</v>
      </c>
      <c r="L3065" s="1471"/>
      <c r="M3065" s="1472"/>
      <c r="N3065" s="1473"/>
      <c r="O3065" s="23" t="s">
        <v>157</v>
      </c>
    </row>
    <row r="3066" spans="8:8" ht="30.0" customHeight="1">
      <c r="A3066" s="1443"/>
      <c r="B3066" s="1464"/>
      <c r="C3066" s="1474"/>
      <c r="D3066" s="1475"/>
      <c r="E3066" s="1475"/>
      <c r="F3066" s="1475"/>
      <c r="G3066" s="1476"/>
      <c r="H3066" s="1477"/>
      <c r="I3066" s="1477"/>
      <c r="J3066" s="1676"/>
      <c r="K3066" s="1479" t="s">
        <v>52</v>
      </c>
      <c r="L3066" s="1480"/>
      <c r="M3066" s="1481" t="str">
        <f>Master!$E$6</f>
        <v>2022-23</v>
      </c>
      <c r="N3066" s="1482"/>
    </row>
    <row r="3067" spans="8:8" ht="39.75" customHeight="1">
      <c r="A3067" s="1443"/>
      <c r="B3067" s="1483" t="s">
        <v>70</v>
      </c>
      <c r="C3067" s="1677" t="s">
        <v>21</v>
      </c>
      <c r="D3067" s="1678"/>
      <c r="E3067" s="1678"/>
      <c r="F3067" s="1679"/>
      <c r="G3067" s="1680" t="s">
        <v>150</v>
      </c>
      <c r="H3067" s="1681">
        <f>VLOOKUP($A3061,'Result Entry'!$B$9:$FW$108,4,0)</f>
        <v>0.0</v>
      </c>
      <c r="I3067" s="1681"/>
      <c r="J3067" s="1681"/>
      <c r="K3067" s="1681"/>
      <c r="L3067" s="1681"/>
      <c r="M3067" s="1681"/>
      <c r="N3067" s="1682"/>
    </row>
    <row r="3068" spans="8:8" ht="39.75" customHeight="1">
      <c r="A3068" s="1443"/>
      <c r="B3068" s="1483" t="s">
        <v>70</v>
      </c>
      <c r="C3068" s="1683" t="s">
        <v>23</v>
      </c>
      <c r="D3068" s="1684"/>
      <c r="E3068" s="1684"/>
      <c r="F3068" s="1685"/>
      <c r="G3068" s="1686" t="s">
        <v>150</v>
      </c>
      <c r="H3068" s="1687">
        <f>VLOOKUP($A3061,'Result Entry'!$B$9:$FW$108,7,0)</f>
        <v>0.0</v>
      </c>
      <c r="I3068" s="1687"/>
      <c r="J3068" s="1687"/>
      <c r="K3068" s="1687"/>
      <c r="L3068" s="1687"/>
      <c r="M3068" s="1687"/>
      <c r="N3068" s="1688"/>
    </row>
    <row r="3069" spans="8:8" ht="39.75" customHeight="1">
      <c r="A3069" s="1443"/>
      <c r="B3069" s="1483" t="s">
        <v>70</v>
      </c>
      <c r="C3069" s="1683" t="s">
        <v>24</v>
      </c>
      <c r="D3069" s="1684"/>
      <c r="E3069" s="1684"/>
      <c r="F3069" s="1685"/>
      <c r="G3069" s="1686" t="s">
        <v>150</v>
      </c>
      <c r="H3069" s="1687">
        <f>VLOOKUP($A3061,'Result Entry'!$B$9:$FW$108,8,0)</f>
        <v>0.0</v>
      </c>
      <c r="I3069" s="1687"/>
      <c r="J3069" s="1687"/>
      <c r="K3069" s="1687"/>
      <c r="L3069" s="1687"/>
      <c r="M3069" s="1687"/>
      <c r="N3069" s="1688"/>
    </row>
    <row r="3070" spans="8:8" ht="39.75" customHeight="1">
      <c r="A3070" s="1443"/>
      <c r="B3070" s="1483" t="s">
        <v>70</v>
      </c>
      <c r="C3070" s="1683" t="s">
        <v>53</v>
      </c>
      <c r="D3070" s="1684"/>
      <c r="E3070" s="1684"/>
      <c r="F3070" s="1685"/>
      <c r="G3070" s="1686" t="s">
        <v>150</v>
      </c>
      <c r="H3070" s="1687">
        <f>VLOOKUP($A3061,'Result Entry'!$B$9:$FW$108,9,0)</f>
        <v>0.0</v>
      </c>
      <c r="I3070" s="1687"/>
      <c r="J3070" s="1687"/>
      <c r="K3070" s="1687"/>
      <c r="L3070" s="1687"/>
      <c r="M3070" s="1687"/>
      <c r="N3070" s="1688"/>
    </row>
    <row r="3071" spans="8:8" ht="39.75" customHeight="1">
      <c r="A3071" s="1443"/>
      <c r="B3071" s="1483" t="s">
        <v>70</v>
      </c>
      <c r="C3071" s="1683" t="s">
        <v>54</v>
      </c>
      <c r="D3071" s="1684"/>
      <c r="E3071" s="1684"/>
      <c r="F3071" s="1685"/>
      <c r="G3071" s="1686" t="s">
        <v>150</v>
      </c>
      <c r="H3071" s="1689" t="str">
        <f>CONCATENATE('Result Entry'!$G$4,'Result Entry'!$J$4)</f>
        <v>11(A)</v>
      </c>
      <c r="I3071" s="1687"/>
      <c r="J3071" s="1687"/>
      <c r="K3071" s="1687"/>
      <c r="L3071" s="1687"/>
      <c r="M3071" s="1687"/>
      <c r="N3071" s="1688"/>
    </row>
    <row r="3072" spans="8:8" ht="39.75" customHeight="1">
      <c r="A3072" s="1443"/>
      <c r="B3072" s="1483" t="s">
        <v>70</v>
      </c>
      <c r="C3072" s="1690" t="s">
        <v>26</v>
      </c>
      <c r="D3072" s="1691"/>
      <c r="E3072" s="1691"/>
      <c r="F3072" s="1692"/>
      <c r="G3072" s="1693" t="s">
        <v>150</v>
      </c>
      <c r="H3072" s="1694">
        <f>VLOOKUP($A3061,'Result Entry'!$B$9:$FW$108,10,0)</f>
        <v>0.0</v>
      </c>
      <c r="I3072" s="1694"/>
      <c r="J3072" s="1694"/>
      <c r="K3072" s="1694"/>
      <c r="L3072" s="1694"/>
      <c r="M3072" s="1694"/>
      <c r="N3072" s="1695"/>
    </row>
    <row r="3073" spans="8:8" ht="30.0" customHeight="1">
      <c r="A3073" s="1443"/>
      <c r="B3073" s="1503" t="s">
        <v>70</v>
      </c>
      <c r="C3073" s="1696" t="s">
        <v>168</v>
      </c>
      <c r="D3073" s="1697"/>
      <c r="E3073" s="1698" t="s">
        <v>73</v>
      </c>
      <c r="F3073" s="1699" t="s">
        <v>74</v>
      </c>
      <c r="G3073" s="1700" t="s">
        <v>169</v>
      </c>
      <c r="H3073" s="1701" t="s">
        <v>56</v>
      </c>
      <c r="I3073" s="1702"/>
      <c r="J3073" s="1703" t="s">
        <v>85</v>
      </c>
      <c r="K3073" s="1704"/>
      <c r="L3073" s="1705" t="s">
        <v>170</v>
      </c>
      <c r="M3073" s="1706" t="s">
        <v>77</v>
      </c>
      <c r="N3073" s="1707" t="s">
        <v>99</v>
      </c>
    </row>
    <row r="3074" spans="8:8" ht="30.0" customHeight="1">
      <c r="A3074" s="1443"/>
      <c r="B3074" s="1503"/>
      <c r="C3074" s="1708"/>
      <c r="D3074" s="1709"/>
      <c r="E3074" s="1710"/>
      <c r="F3074" s="1711"/>
      <c r="G3074" s="1712"/>
      <c r="H3074" s="1713"/>
      <c r="I3074" s="1714"/>
      <c r="J3074" s="1715"/>
      <c r="K3074" s="1716"/>
      <c r="L3074" s="1717"/>
      <c r="M3074" s="1718"/>
      <c r="N3074" s="1719"/>
    </row>
    <row r="3075" spans="8:8" ht="39.75" customHeight="1">
      <c r="A3075" s="1443"/>
      <c r="B3075" s="1503" t="s">
        <v>70</v>
      </c>
      <c r="C3075" s="1528" t="s">
        <v>57</v>
      </c>
      <c r="D3075" s="1529"/>
      <c r="E3075" s="1720">
        <f>'Result Entry'!$L$7</f>
        <v>10.0</v>
      </c>
      <c r="F3075" s="1721">
        <f>'Result Entry'!$M$7</f>
        <v>10.0</v>
      </c>
      <c r="G3075" s="1722">
        <f t="shared" si="255" ref="G3075:G3080">SUM(E3075:F3075)</f>
        <v>20.0</v>
      </c>
      <c r="H3075" s="1723">
        <f>'Result Entry'!$AU$7</f>
        <v>70.0</v>
      </c>
      <c r="I3075" s="1724"/>
      <c r="J3075" s="1725">
        <f>'Result Entry'!$AY$7</f>
        <v>100.0</v>
      </c>
      <c r="K3075" s="1724"/>
      <c r="L3075" s="1722">
        <f t="shared" si="256" ref="L3075:L3080">SUM(H3075,J3075)</f>
        <v>170.0</v>
      </c>
      <c r="M3075" s="1726">
        <f t="shared" si="257" ref="M3075:M3080">SUM(G3075,L3075)</f>
        <v>190.0</v>
      </c>
      <c r="N3075" s="1727"/>
    </row>
    <row r="3076" spans="8:8" s="1538" ht="54.0" customFormat="1" customHeight="1">
      <c r="A3076" s="1443"/>
      <c r="B3076" s="1539" t="s">
        <v>70</v>
      </c>
      <c r="C3076" s="1540" t="str">
        <f>'Result Entry'!$L$3</f>
        <v>HINDI Comp.</v>
      </c>
      <c r="D3076" s="1541"/>
      <c r="E3076" s="1728">
        <f>IF($J3064="TC",0,IF($J3064="Nso",0,VLOOKUP($A3061,'Result Entry'!$B$9:$FW$108,11,0)))</f>
        <v>0.0</v>
      </c>
      <c r="F3076" s="1729">
        <f>IF($J3064="TC",0,IF($J3064="Nso",0,VLOOKUP($A3061,'Result Entry'!$B$9:$FW$108,12,0)))</f>
        <v>0.0</v>
      </c>
      <c r="G3076" s="1730">
        <f t="shared" si="255"/>
        <v>0.0</v>
      </c>
      <c r="H3076" s="1677">
        <f>IF($J3064="TC",0,IF($J3064="Nso",0,VLOOKUP($A3061,'Result Entry'!$B$9:$FW$108,16,0)))</f>
        <v>0.0</v>
      </c>
      <c r="I3076" s="1731"/>
      <c r="J3076" s="1732">
        <f>IF($J3064="TC",0,IF($J3064="Nso",0,VLOOKUP($A3061,'Result Entry'!$B$9:$FW$108,19,0)))</f>
        <v>0.0</v>
      </c>
      <c r="K3076" s="1731"/>
      <c r="L3076" s="1733">
        <f t="shared" si="256"/>
        <v>0.0</v>
      </c>
      <c r="M3076" s="1734">
        <f t="shared" si="257"/>
        <v>0.0</v>
      </c>
      <c r="N3076" s="1735" t="str">
        <f>IF($J3064="TC",0,IF($J3064="Nso",0,VLOOKUP($A3061,'Result Entry'!$B$9:$FW$108,24,0)))</f>
        <v/>
      </c>
    </row>
    <row r="3077" spans="8:8" s="1538" ht="54.0" customFormat="1" customHeight="1">
      <c r="A3077" s="1443"/>
      <c r="B3077" s="1539" t="s">
        <v>70</v>
      </c>
      <c r="C3077" s="1551" t="str">
        <f>'Result Entry'!$Z$3</f>
        <v>ENGLISH Comp.</v>
      </c>
      <c r="D3077" s="1552"/>
      <c r="E3077" s="1728">
        <f>IF($J3064="TC",0,IF($J3064="Nso",0,VLOOKUP($A3061,'Result Entry'!$B$9:$FW$108,25,0)))</f>
        <v>0.0</v>
      </c>
      <c r="F3077" s="1729">
        <f>IF($J3064="TC",0,IF($J3064="Nso",0,VLOOKUP($A3061,'Result Entry'!$B$9:$FW$108,26,0)))</f>
        <v>0.0</v>
      </c>
      <c r="G3077" s="1736">
        <f t="shared" si="255"/>
        <v>0.0</v>
      </c>
      <c r="H3077" s="1683">
        <f>IF($J3064="TC",0,IF($J3064="Nso",0,VLOOKUP($A3061,'Result Entry'!$B$9:$FW$108,30,0)))</f>
        <v>0.0</v>
      </c>
      <c r="I3077" s="1737"/>
      <c r="J3077" s="1738">
        <f>IF($J3064="TC",0,IF($J3064="Nso",0,VLOOKUP($A3061,'Result Entry'!$B$9:$FW$108,33,0)))</f>
        <v>0.0</v>
      </c>
      <c r="K3077" s="1737"/>
      <c r="L3077" s="1733">
        <f t="shared" si="256"/>
        <v>0.0</v>
      </c>
      <c r="M3077" s="1734">
        <f t="shared" si="257"/>
        <v>0.0</v>
      </c>
      <c r="N3077" s="1735" t="str">
        <f>IF($J3064="TC",0,IF($J3064="Nso",0,VLOOKUP($A3061,'Result Entry'!$B$9:$FW$108,38,0)))</f>
        <v/>
      </c>
    </row>
    <row r="3078" spans="8:8" s="1538" ht="54.0" customFormat="1" customHeight="1">
      <c r="A3078" s="1443"/>
      <c r="B3078" s="1539" t="s">
        <v>70</v>
      </c>
      <c r="C3078" s="1551" t="str">
        <f>'Result Entry'!$AO$3</f>
        <v>PHYSICS</v>
      </c>
      <c r="D3078" s="1552"/>
      <c r="E3078" s="1728">
        <f>IF($J3064="TC",0,IF($J3064="Nso",0,VLOOKUP($A3061,'Result Entry'!$B$9:$FW$108,39,0)))</f>
        <v>0.0</v>
      </c>
      <c r="F3078" s="1729">
        <f>IF($J3064="TC",0,IF($J3064="Nso",0,VLOOKUP($A3061,'Result Entry'!$B$9:$FW$108,40,0)))</f>
        <v>0.0</v>
      </c>
      <c r="G3078" s="1736">
        <f t="shared" si="255"/>
        <v>0.0</v>
      </c>
      <c r="H3078" s="1683">
        <f>IF($J3064="TC",0,IF($J3064="Nso",0,VLOOKUP($A3061,'Result Entry'!$B$9:$FW$108,45,0)))</f>
        <v>0.0</v>
      </c>
      <c r="I3078" s="1737"/>
      <c r="J3078" s="1738">
        <f>IF($J3064="TC",0,IF($J3064="Nso",0,VLOOKUP($A3061,'Result Entry'!$B$9:$FW$108,49,0)))</f>
        <v>0.0</v>
      </c>
      <c r="K3078" s="1737"/>
      <c r="L3078" s="1733">
        <f t="shared" si="256"/>
        <v>0.0</v>
      </c>
      <c r="M3078" s="1734">
        <f t="shared" si="257"/>
        <v>0.0</v>
      </c>
      <c r="N3078" s="1735" t="str">
        <f>IF($J3064="TC",0,IF($J3064="Nso",0,VLOOKUP($A3061,'Result Entry'!$B$9:$FW$108,54,0)))</f>
        <v/>
      </c>
    </row>
    <row r="3079" spans="8:8" s="1538" ht="54.0" customFormat="1" customHeight="1">
      <c r="A3079" s="1443"/>
      <c r="B3079" s="1539" t="s">
        <v>70</v>
      </c>
      <c r="C3079" s="1551" t="str">
        <f>'Result Entry'!$BF$3</f>
        <v>CHEMISTRY</v>
      </c>
      <c r="D3079" s="1552"/>
      <c r="E3079" s="1728" t="str">
        <f>IF($J3064="TC",0,IF($J3064="Nso",0,VLOOKUP($A3061,'Result Entry'!$B$9:$FW$108,55,0)))</f>
        <v/>
      </c>
      <c r="F3079" s="1729">
        <f>IF($J3064="TC",0,IF($J3064="Nso",0,VLOOKUP($A3061,'Result Entry'!$B$9:$FW$108,56,0)))</f>
        <v>0.0</v>
      </c>
      <c r="G3079" s="1736">
        <f t="shared" si="255"/>
        <v>0.0</v>
      </c>
      <c r="H3079" s="1683">
        <f>IF($J3064="TC",0,IF($J3064="Nso",0,VLOOKUP($A3061,'Result Entry'!$B$9:$FW$108,61,0)))</f>
        <v>0.0</v>
      </c>
      <c r="I3079" s="1737"/>
      <c r="J3079" s="1738">
        <f>IF($J3064="TC",0,IF($J3064="Nso",0,VLOOKUP($A3061,'Result Entry'!$B$9:$FW$108,65,0)))</f>
        <v>0.0</v>
      </c>
      <c r="K3079" s="1737"/>
      <c r="L3079" s="1733">
        <f t="shared" si="256"/>
        <v>0.0</v>
      </c>
      <c r="M3079" s="1734">
        <f t="shared" si="257"/>
        <v>0.0</v>
      </c>
      <c r="N3079" s="1735" t="str">
        <f>IF($J3064="TC",0,IF($J3064="Nso",0,VLOOKUP($A3061,'Result Entry'!$B$9:$FW$108,70,0)))</f>
        <v/>
      </c>
    </row>
    <row r="3080" spans="8:8" s="1538" ht="54.0" customFormat="1" customHeight="1">
      <c r="A3080" s="1443"/>
      <c r="B3080" s="1539" t="s">
        <v>70</v>
      </c>
      <c r="C3080" s="1551" t="str">
        <f>'Result Entry'!$BW$3</f>
        <v>BIOLOGY</v>
      </c>
      <c r="D3080" s="1552"/>
      <c r="E3080" s="1739" t="str">
        <f>IF($J3064="TC",0,IF($J3064="Nso",0,VLOOKUP($A3061,'Result Entry'!$B$9:$FW$108,71,0)))</f>
        <v/>
      </c>
      <c r="F3080" s="1740" t="str">
        <f>IF($J3064="TC",0,IF($J3064="Nso",0,VLOOKUP($A3061,'Result Entry'!$B$9:$FW$108,72,0)))</f>
        <v/>
      </c>
      <c r="G3080" s="1741">
        <f t="shared" si="255"/>
        <v>0.0</v>
      </c>
      <c r="H3080" s="1742">
        <f>IF($J3064="TC",0,IF($J3064="Nso",0,VLOOKUP($A3061,'Result Entry'!$B$9:$FW$108,77,0)))</f>
        <v>0.0</v>
      </c>
      <c r="I3080" s="1743"/>
      <c r="J3080" s="1744">
        <f>IF($J3064="TC",0,IF($J3064="Nso",0,VLOOKUP($A3061,'Result Entry'!$B$9:$FW$108,81,0)))</f>
        <v>0.0</v>
      </c>
      <c r="K3080" s="1743"/>
      <c r="L3080" s="1745">
        <f t="shared" si="256"/>
        <v>0.0</v>
      </c>
      <c r="M3080" s="1746">
        <f t="shared" si="257"/>
        <v>0.0</v>
      </c>
      <c r="N3080" s="1735">
        <f>IF($J3064="TC",0,IF($J3064="Nso",0,VLOOKUP($A3061,'Result Entry'!$B$9:$FW$108,86,0)))</f>
        <v>0.0</v>
      </c>
    </row>
    <row r="3081" spans="8:8" ht="39.75" customHeight="1">
      <c r="A3081" s="1443"/>
      <c r="B3081" s="1503" t="s">
        <v>70</v>
      </c>
      <c r="C3081" s="1565" t="s">
        <v>78</v>
      </c>
      <c r="D3081" s="1566"/>
      <c r="E3081" s="1567"/>
      <c r="F3081" s="1747" t="s">
        <v>79</v>
      </c>
      <c r="G3081" s="1748"/>
      <c r="H3081" s="1747" t="s">
        <v>80</v>
      </c>
      <c r="I3081" s="1749"/>
      <c r="J3081" s="1750" t="s">
        <v>42</v>
      </c>
      <c r="K3081" s="1797" t="s">
        <v>92</v>
      </c>
      <c r="L3081" s="1752" t="s">
        <v>40</v>
      </c>
      <c r="M3081" s="1753"/>
      <c r="N3081" s="1754" t="s">
        <v>44</v>
      </c>
    </row>
    <row r="3082" spans="8:8" ht="39.75" customHeight="1">
      <c r="A3082" s="1443"/>
      <c r="B3082" s="1503" t="s">
        <v>70</v>
      </c>
      <c r="C3082" s="1577"/>
      <c r="D3082" s="1578"/>
      <c r="E3082" s="1579"/>
      <c r="F3082" s="1755">
        <f>IF($J3064="TC",0,IF($J3064="Nso",0,VLOOKUP($A3061,'Result Entry'!$B$9:$FW$108,146,0)))</f>
        <v>0.0</v>
      </c>
      <c r="G3082" s="1756"/>
      <c r="H3082" s="1757">
        <f>IF($J3064="TC",0,IF($J3064="Nso",0,VLOOKUP($A3061,'Result Entry'!$B$9:$FW$108,147,0)))</f>
        <v>0.0</v>
      </c>
      <c r="I3082" s="1758"/>
      <c r="J3082" s="1584">
        <f>IF($J3064="TC",0,IF($J3064="Nso",0,VLOOKUP($A3061,'Result Entry'!$B$9:$FW$108,148,0)))</f>
        <v>0.0</v>
      </c>
      <c r="K3082" s="1759" t="str">
        <f>IF($J3064="TC",0,IF($J3064="Nso",0,VLOOKUP($A3061,'Result Entry'!$B$9:$FW$108,149,0)))</f>
        <v/>
      </c>
      <c r="L3082" s="1586">
        <f>IF($J3064="TC",0,IF($J3064="Nso",0,VLOOKUP($A3061,'Result Entry'!$B$9:$FW$108,150,0)))</f>
        <v>0.0</v>
      </c>
      <c r="M3082" s="1587"/>
      <c r="N3082" s="1588">
        <f>IF($J3064="TC",0,IF($J3064="Nso",0,VLOOKUP($A3061,'Result Entry'!$B$9:$FW$108,152,0)))</f>
        <v>0.0</v>
      </c>
    </row>
    <row r="3083" spans="8:8" ht="39.75" customHeight="1">
      <c r="A3083" s="1443"/>
      <c r="B3083" s="1503" t="s">
        <v>70</v>
      </c>
      <c r="C3083" s="1589" t="s">
        <v>59</v>
      </c>
      <c r="D3083" s="1590"/>
      <c r="E3083" s="1590"/>
      <c r="F3083" s="1590"/>
      <c r="G3083" s="1590"/>
      <c r="H3083" s="1591"/>
      <c r="I3083" s="1592" t="s">
        <v>60</v>
      </c>
      <c r="J3083" s="1593"/>
      <c r="K3083" s="1760">
        <f>VLOOKUP($A3061,'Result Entry'!$B$9:$FW$108,143,0)</f>
        <v>0.0</v>
      </c>
      <c r="L3083" s="1761"/>
      <c r="M3083" s="1596" t="s">
        <v>38</v>
      </c>
      <c r="N3083" s="1597"/>
    </row>
    <row r="3084" spans="8:8" ht="39.75" customHeight="1">
      <c r="A3084" s="1443"/>
      <c r="B3084" s="1503" t="s">
        <v>70</v>
      </c>
      <c r="C3084" s="1598" t="s">
        <v>55</v>
      </c>
      <c r="D3084" s="1599"/>
      <c r="E3084" s="1599"/>
      <c r="F3084" s="1600" t="s">
        <v>158</v>
      </c>
      <c r="G3084" s="1601"/>
      <c r="H3084" s="1602" t="s">
        <v>48</v>
      </c>
      <c r="I3084" s="1603" t="s">
        <v>61</v>
      </c>
      <c r="J3084" s="1604"/>
      <c r="K3084" s="1762">
        <f>VLOOKUP($A3061,'Result Entry'!$B$9:$FW$108,144,0)</f>
        <v>0.0</v>
      </c>
      <c r="L3084" s="1763"/>
      <c r="M3084" s="1607">
        <f>VLOOKUP($A3061,'Result Entry'!$B$9:$FW$108,145,0)</f>
        <v>0.0</v>
      </c>
      <c r="N3084" s="1608"/>
    </row>
    <row r="3085" spans="8:8" ht="39.75" customHeight="1">
      <c r="A3085" s="1443"/>
      <c r="B3085" s="1503" t="s">
        <v>70</v>
      </c>
      <c r="C3085" s="1598"/>
      <c r="D3085" s="1599"/>
      <c r="E3085" s="1599"/>
      <c r="F3085" s="1609"/>
      <c r="G3085" s="1610"/>
      <c r="H3085" s="1611" t="s">
        <v>100</v>
      </c>
      <c r="I3085" s="1612" t="s">
        <v>62</v>
      </c>
      <c r="J3085" s="1613"/>
      <c r="K3085" s="1764">
        <f>IF($J3064="TC","Transferred",IF($J3064="Nso","NameSeparated",VLOOKUP($A3061,'Result Entry'!$B$9:$FW$108,153,0)))</f>
        <v>0.0</v>
      </c>
      <c r="L3085" s="1764"/>
      <c r="M3085" s="1764"/>
      <c r="N3085" s="1765"/>
    </row>
    <row r="3086" spans="8:8" ht="39.75" customHeight="1">
      <c r="A3086" s="1443"/>
      <c r="B3086" s="1503" t="s">
        <v>70</v>
      </c>
      <c r="C3086" s="1766" t="str">
        <f>'Result Entry'!$DU$3</f>
        <v>Foundation Of Information Tech.</v>
      </c>
      <c r="D3086" s="1767"/>
      <c r="E3086" s="1768"/>
      <c r="F3086" s="1769" t="str">
        <f>IF($J3064="TC",0,IF($J3064="Nso",0,VLOOKUP($A3061,'Result Entry'!$B$9:$GS$108,170,0)))</f>
        <v/>
      </c>
      <c r="G3086" s="1769"/>
      <c r="H3086" s="1770">
        <f>IF($J3064="TC",0,IF($J3064="Nso",0,VLOOKUP($A3061,'Result Entry'!$B$9:$GS$108,112,0)))</f>
        <v>0.0</v>
      </c>
      <c r="I3086" s="1621" t="s">
        <v>72</v>
      </c>
      <c r="J3086" s="1622"/>
      <c r="K3086" s="1771">
        <f>'Result Entry'!$T$2</f>
        <v>45041.0</v>
      </c>
      <c r="L3086" s="1772"/>
      <c r="M3086" s="1772"/>
      <c r="N3086" s="1773"/>
    </row>
    <row r="3087" spans="8:8" ht="39.75" customHeight="1">
      <c r="A3087" s="1443"/>
      <c r="B3087" s="1503" t="s">
        <v>70</v>
      </c>
      <c r="C3087" s="1774" t="str">
        <f>'Result Entry'!$EI$3</f>
        <v>G.I.A.I.-II</v>
      </c>
      <c r="D3087" s="1775"/>
      <c r="E3087" s="1776"/>
      <c r="F3087" s="1769" t="str">
        <f>IF($J3064="TC",0,IF($J3064="Nso",0,VLOOKUP($A3061,'Result Entry'!$B$9:$GS$108,174,0)))</f>
        <v/>
      </c>
      <c r="G3087" s="1769"/>
      <c r="H3087" s="1770">
        <f>IF($J3064="TC",0,IF($J3064="Nso",0,VLOOKUP($A3061,'Result Entry'!$B$9:$GS$108,124,0)))</f>
        <v>0.0</v>
      </c>
      <c r="I3087" s="1626"/>
      <c r="J3087" s="1627"/>
      <c r="K3087" s="1627"/>
      <c r="L3087" s="1627"/>
      <c r="M3087" s="1627"/>
      <c r="N3087" s="1628"/>
    </row>
    <row r="3088" spans="8:8" ht="39.75" customHeight="1">
      <c r="A3088" s="1443"/>
      <c r="B3088" s="1503" t="s">
        <v>70</v>
      </c>
      <c r="C3088" s="1774" t="str">
        <f>'Result Entry'!$EU$3</f>
        <v>SOC.SER.PLAN</v>
      </c>
      <c r="D3088" s="1775"/>
      <c r="E3088" s="1776"/>
      <c r="F3088" s="1769">
        <f>IF($J3064="TC",0,IF($J3064="Nso",0,VLOOKUP($A3061,'Result Entry'!$B$9:$HS$108,178,0)))</f>
        <v>0.0</v>
      </c>
      <c r="G3088" s="1769"/>
      <c r="H3088" s="1770">
        <f>IF($J3064="TC",0,IF($J3064="Nso",0,VLOOKUP($A3061,'Result Entry'!$B$9:$GS$108,136,0)))</f>
        <v>0.0</v>
      </c>
      <c r="I3088" s="1629" t="s">
        <v>175</v>
      </c>
      <c r="J3088" s="1630"/>
      <c r="K3088" s="1798"/>
      <c r="L3088" s="1799"/>
      <c r="M3088" s="1799"/>
      <c r="N3088" s="1800"/>
    </row>
    <row r="3089" spans="8:8" ht="39.75" customHeight="1">
      <c r="A3089" s="1443"/>
      <c r="B3089" s="1503" t="s">
        <v>70</v>
      </c>
      <c r="C3089" s="1774" t="str">
        <f>'Result Entry'!$FG$3</f>
        <v>Jeewan Kaushal</v>
      </c>
      <c r="D3089" s="1775"/>
      <c r="E3089" s="1776"/>
      <c r="F3089" s="1769" t="str">
        <f>IF($J3064="TC",0,IF($J3064="Nso",0,VLOOKUP($A3061,'Result Entry'!$B$9:$HS$108,182,0)))</f>
        <v/>
      </c>
      <c r="G3089" s="1769"/>
      <c r="H3089" s="1770">
        <f>IF($J3064="TC",0,IF($J3064="Nso",0,VLOOKUP($A3061,'Result Entry'!$B$9:$HS$108,136,0)))</f>
        <v>0.0</v>
      </c>
      <c r="I3089" s="1629" t="s">
        <v>149</v>
      </c>
      <c r="J3089" s="1630"/>
      <c r="K3089" s="1630"/>
      <c r="L3089" s="1630"/>
      <c r="M3089" s="1630"/>
      <c r="N3089" s="1634"/>
    </row>
    <row r="3090" spans="8:8" ht="39.75" customHeight="1">
      <c r="A3090" s="1443"/>
      <c r="B3090" s="1483" t="s">
        <v>70</v>
      </c>
      <c r="C3090" s="1777" t="s">
        <v>181</v>
      </c>
      <c r="D3090" s="1778"/>
      <c r="E3090" s="1779"/>
      <c r="F3090" s="1780" t="s">
        <v>182</v>
      </c>
      <c r="G3090" s="1781"/>
      <c r="H3090" s="1782" t="s">
        <v>31</v>
      </c>
      <c r="I3090" s="1629" t="s">
        <v>176</v>
      </c>
      <c r="J3090" s="1630"/>
      <c r="K3090" s="1630"/>
      <c r="L3090" s="1630"/>
      <c r="M3090" s="1630"/>
      <c r="N3090" s="1634"/>
    </row>
    <row r="3091" spans="8:8" ht="39.75" customHeight="1">
      <c r="A3091" s="1443"/>
      <c r="B3091" s="1483" t="s">
        <v>70</v>
      </c>
      <c r="C3091" s="1783"/>
      <c r="D3091" s="1784"/>
      <c r="E3091" s="1785"/>
      <c r="F3091" s="1786" t="s">
        <v>183</v>
      </c>
      <c r="G3091" s="1787"/>
      <c r="H3091" s="1788" t="s">
        <v>180</v>
      </c>
      <c r="I3091" s="1647" t="s">
        <v>68</v>
      </c>
      <c r="J3091" s="1648"/>
      <c r="K3091" s="1648"/>
      <c r="L3091" s="1648"/>
      <c r="M3091" s="1648"/>
      <c r="N3091" s="1649"/>
    </row>
    <row r="3092" spans="8:8" ht="39.75" customHeight="1">
      <c r="A3092" s="1443"/>
      <c r="B3092" s="1483" t="s">
        <v>70</v>
      </c>
      <c r="C3092" s="1783"/>
      <c r="D3092" s="1784"/>
      <c r="E3092" s="1785"/>
      <c r="F3092" s="1786" t="s">
        <v>186</v>
      </c>
      <c r="G3092" s="1787"/>
      <c r="H3092" s="1788" t="s">
        <v>63</v>
      </c>
      <c r="I3092" s="1650"/>
      <c r="J3092" s="1651"/>
      <c r="K3092" s="1651"/>
      <c r="L3092" s="1651"/>
      <c r="M3092" s="1651"/>
      <c r="N3092" s="1652"/>
    </row>
    <row r="3093" spans="8:8" ht="39.75" customHeight="1">
      <c r="A3093" s="1443"/>
      <c r="B3093" s="1483" t="s">
        <v>70</v>
      </c>
      <c r="C3093" s="1783"/>
      <c r="D3093" s="1784"/>
      <c r="E3093" s="1785"/>
      <c r="F3093" s="1786" t="s">
        <v>187</v>
      </c>
      <c r="G3093" s="1787"/>
      <c r="H3093" s="1788" t="s">
        <v>64</v>
      </c>
      <c r="I3093" s="1650"/>
      <c r="J3093" s="1651"/>
      <c r="K3093" s="1651"/>
      <c r="L3093" s="1651"/>
      <c r="M3093" s="1651"/>
      <c r="N3093" s="1652"/>
    </row>
    <row r="3094" spans="8:8" ht="39.75" customHeight="1">
      <c r="A3094" s="1443"/>
      <c r="B3094" s="1483" t="s">
        <v>70</v>
      </c>
      <c r="C3094" s="1783"/>
      <c r="D3094" s="1784"/>
      <c r="E3094" s="1785"/>
      <c r="F3094" s="1786" t="s">
        <v>184</v>
      </c>
      <c r="G3094" s="1787"/>
      <c r="H3094" s="1788" t="s">
        <v>66</v>
      </c>
      <c r="I3094" s="1653" t="s">
        <v>81</v>
      </c>
      <c r="J3094" s="1654"/>
      <c r="K3094" s="1654"/>
      <c r="L3094" s="1654"/>
      <c r="M3094" s="1654"/>
      <c r="N3094" s="1655"/>
    </row>
    <row r="3095" spans="8:8" ht="39.75" customHeight="1">
      <c r="A3095" s="1443"/>
      <c r="B3095" s="1656" t="s">
        <v>70</v>
      </c>
      <c r="C3095" s="1789"/>
      <c r="D3095" s="1790"/>
      <c r="E3095" s="1791"/>
      <c r="F3095" s="1792" t="s">
        <v>185</v>
      </c>
      <c r="G3095" s="1793"/>
      <c r="H3095" s="1794" t="s">
        <v>65</v>
      </c>
      <c r="I3095" s="1663"/>
      <c r="J3095" s="1664"/>
      <c r="K3095" s="1664"/>
      <c r="L3095" s="1664"/>
      <c r="M3095" s="1664"/>
      <c r="N3095" s="1665"/>
    </row>
    <row r="3096" spans="8:8" s="927" ht="123.75" customFormat="1" customHeight="1">
      <c r="A3096" s="1439"/>
      <c r="B3096" s="1795"/>
      <c r="C3096" s="1796"/>
      <c r="D3096" s="1796"/>
      <c r="E3096" s="1796"/>
      <c r="F3096" s="1796"/>
      <c r="G3096" s="1796"/>
      <c r="H3096" s="1796"/>
      <c r="I3096" s="1796"/>
      <c r="J3096" s="1796"/>
      <c r="K3096" s="1796"/>
      <c r="L3096" s="1796"/>
      <c r="M3096" s="1796"/>
      <c r="N3096" s="1796"/>
    </row>
    <row r="3097" spans="8:8" ht="24.75" customHeight="1">
      <c r="A3097" s="1441">
        <f>A3061+1</f>
        <v>87.0</v>
      </c>
      <c r="B3097" s="1442" t="s">
        <v>51</v>
      </c>
      <c r="C3097" s="1442"/>
      <c r="D3097" s="1442"/>
      <c r="E3097" s="1442"/>
      <c r="F3097" s="1442"/>
      <c r="G3097" s="1442"/>
      <c r="H3097" s="1442"/>
      <c r="I3097" s="1442"/>
      <c r="J3097" s="1442"/>
      <c r="K3097" s="1442"/>
      <c r="L3097" s="1442"/>
      <c r="M3097" s="1442"/>
      <c r="N3097" s="1442"/>
    </row>
    <row r="3098" spans="8:8" ht="62.25" customHeight="1">
      <c r="A3098" s="1443"/>
      <c r="B3098" s="1444"/>
      <c r="C3098" s="1445"/>
      <c r="D3098" s="1671" t="str">
        <f>Master!$E$8</f>
        <v>Govt. Sr. Secondary School </v>
      </c>
      <c r="E3098" s="1672"/>
      <c r="F3098" s="1672"/>
      <c r="G3098" s="1672"/>
      <c r="H3098" s="1672"/>
      <c r="I3098" s="1672"/>
      <c r="J3098" s="1672"/>
      <c r="K3098" s="1672"/>
      <c r="L3098" s="1672"/>
      <c r="M3098" s="1672"/>
      <c r="N3098" s="1673"/>
    </row>
    <row r="3099" spans="8:8" ht="33.0" customHeight="1">
      <c r="A3099" s="1443"/>
      <c r="B3099" s="1449"/>
      <c r="C3099" s="1450"/>
      <c r="D3099" s="1451" t="str">
        <f>Master!$E$11</f>
        <v>P.S.-Bapini (Jodhpur)</v>
      </c>
      <c r="E3099" s="1452"/>
      <c r="F3099" s="1452"/>
      <c r="G3099" s="1452"/>
      <c r="H3099" s="1452"/>
      <c r="I3099" s="1452"/>
      <c r="J3099" s="1452"/>
      <c r="K3099" s="1452"/>
      <c r="L3099" s="1452"/>
      <c r="M3099" s="1452"/>
      <c r="N3099" s="1453"/>
    </row>
    <row r="3100" spans="8:8" ht="30.0" customHeight="1">
      <c r="A3100" s="1443"/>
      <c r="B3100" s="1454"/>
      <c r="C3100" s="1455" t="s">
        <v>151</v>
      </c>
      <c r="D3100" s="1456"/>
      <c r="E3100" s="1456"/>
      <c r="F3100" s="1456"/>
      <c r="G3100" s="1457"/>
      <c r="H3100" s="1458" t="s">
        <v>128</v>
      </c>
      <c r="I3100" s="1458"/>
      <c r="J3100" s="1674">
        <f>VLOOKUP(A3097,'Result Entry'!$B$6:$K$108,6,0)</f>
        <v>0.0</v>
      </c>
      <c r="K3100" s="1460" t="s">
        <v>69</v>
      </c>
      <c r="L3100" s="1461"/>
      <c r="M3100" s="1462">
        <f>Master!$E$14</f>
        <v>8.151106901E9</v>
      </c>
      <c r="N3100" s="1463"/>
    </row>
    <row r="3101" spans="8:8" ht="30.0" customHeight="1">
      <c r="A3101" s="1443"/>
      <c r="B3101" s="1464"/>
      <c r="C3101" s="1465"/>
      <c r="D3101" s="1466"/>
      <c r="E3101" s="1466"/>
      <c r="F3101" s="1466"/>
      <c r="G3101" s="1467"/>
      <c r="H3101" s="1468"/>
      <c r="I3101" s="1468"/>
      <c r="J3101" s="1675"/>
      <c r="K3101" s="1470" t="s">
        <v>67</v>
      </c>
      <c r="L3101" s="1471"/>
      <c r="M3101" s="1472"/>
      <c r="N3101" s="1473"/>
      <c r="O3101" s="23" t="s">
        <v>157</v>
      </c>
    </row>
    <row r="3102" spans="8:8" ht="30.0" customHeight="1">
      <c r="A3102" s="1443"/>
      <c r="B3102" s="1464"/>
      <c r="C3102" s="1474"/>
      <c r="D3102" s="1475"/>
      <c r="E3102" s="1475"/>
      <c r="F3102" s="1475"/>
      <c r="G3102" s="1476"/>
      <c r="H3102" s="1477"/>
      <c r="I3102" s="1477"/>
      <c r="J3102" s="1676"/>
      <c r="K3102" s="1479" t="s">
        <v>52</v>
      </c>
      <c r="L3102" s="1480"/>
      <c r="M3102" s="1481" t="str">
        <f>Master!$E$6</f>
        <v>2022-23</v>
      </c>
      <c r="N3102" s="1482"/>
    </row>
    <row r="3103" spans="8:8" ht="39.75" customHeight="1">
      <c r="A3103" s="1443"/>
      <c r="B3103" s="1483" t="s">
        <v>70</v>
      </c>
      <c r="C3103" s="1677" t="s">
        <v>21</v>
      </c>
      <c r="D3103" s="1678"/>
      <c r="E3103" s="1678"/>
      <c r="F3103" s="1679"/>
      <c r="G3103" s="1680" t="s">
        <v>150</v>
      </c>
      <c r="H3103" s="1681">
        <f>VLOOKUP($A3097,'Result Entry'!$B$9:$FW$108,4,0)</f>
        <v>0.0</v>
      </c>
      <c r="I3103" s="1681"/>
      <c r="J3103" s="1681"/>
      <c r="K3103" s="1681"/>
      <c r="L3103" s="1681"/>
      <c r="M3103" s="1681"/>
      <c r="N3103" s="1682"/>
    </row>
    <row r="3104" spans="8:8" ht="39.75" customHeight="1">
      <c r="A3104" s="1443"/>
      <c r="B3104" s="1483" t="s">
        <v>70</v>
      </c>
      <c r="C3104" s="1683" t="s">
        <v>23</v>
      </c>
      <c r="D3104" s="1684"/>
      <c r="E3104" s="1684"/>
      <c r="F3104" s="1685"/>
      <c r="G3104" s="1686" t="s">
        <v>150</v>
      </c>
      <c r="H3104" s="1687">
        <f>VLOOKUP($A3097,'Result Entry'!$B$9:$FW$108,7,0)</f>
        <v>0.0</v>
      </c>
      <c r="I3104" s="1687"/>
      <c r="J3104" s="1687"/>
      <c r="K3104" s="1687"/>
      <c r="L3104" s="1687"/>
      <c r="M3104" s="1687"/>
      <c r="N3104" s="1688"/>
    </row>
    <row r="3105" spans="8:8" ht="39.75" customHeight="1">
      <c r="A3105" s="1443"/>
      <c r="B3105" s="1483" t="s">
        <v>70</v>
      </c>
      <c r="C3105" s="1683" t="s">
        <v>24</v>
      </c>
      <c r="D3105" s="1684"/>
      <c r="E3105" s="1684"/>
      <c r="F3105" s="1685"/>
      <c r="G3105" s="1686" t="s">
        <v>150</v>
      </c>
      <c r="H3105" s="1687">
        <f>VLOOKUP($A3097,'Result Entry'!$B$9:$FW$108,8,0)</f>
        <v>0.0</v>
      </c>
      <c r="I3105" s="1687"/>
      <c r="J3105" s="1687"/>
      <c r="K3105" s="1687"/>
      <c r="L3105" s="1687"/>
      <c r="M3105" s="1687"/>
      <c r="N3105" s="1688"/>
    </row>
    <row r="3106" spans="8:8" ht="39.75" customHeight="1">
      <c r="A3106" s="1443"/>
      <c r="B3106" s="1483" t="s">
        <v>70</v>
      </c>
      <c r="C3106" s="1683" t="s">
        <v>53</v>
      </c>
      <c r="D3106" s="1684"/>
      <c r="E3106" s="1684"/>
      <c r="F3106" s="1685"/>
      <c r="G3106" s="1686" t="s">
        <v>150</v>
      </c>
      <c r="H3106" s="1687">
        <f>VLOOKUP($A3097,'Result Entry'!$B$9:$FW$108,9,0)</f>
        <v>0.0</v>
      </c>
      <c r="I3106" s="1687"/>
      <c r="J3106" s="1687"/>
      <c r="K3106" s="1687"/>
      <c r="L3106" s="1687"/>
      <c r="M3106" s="1687"/>
      <c r="N3106" s="1688"/>
    </row>
    <row r="3107" spans="8:8" ht="39.75" customHeight="1">
      <c r="A3107" s="1443"/>
      <c r="B3107" s="1483" t="s">
        <v>70</v>
      </c>
      <c r="C3107" s="1683" t="s">
        <v>54</v>
      </c>
      <c r="D3107" s="1684"/>
      <c r="E3107" s="1684"/>
      <c r="F3107" s="1685"/>
      <c r="G3107" s="1686" t="s">
        <v>150</v>
      </c>
      <c r="H3107" s="1689" t="str">
        <f>CONCATENATE('Result Entry'!$G$4,'Result Entry'!$J$4)</f>
        <v>11(A)</v>
      </c>
      <c r="I3107" s="1687"/>
      <c r="J3107" s="1687"/>
      <c r="K3107" s="1687"/>
      <c r="L3107" s="1687"/>
      <c r="M3107" s="1687"/>
      <c r="N3107" s="1688"/>
    </row>
    <row r="3108" spans="8:8" ht="39.75" customHeight="1">
      <c r="A3108" s="1443"/>
      <c r="B3108" s="1483" t="s">
        <v>70</v>
      </c>
      <c r="C3108" s="1690" t="s">
        <v>26</v>
      </c>
      <c r="D3108" s="1691"/>
      <c r="E3108" s="1691"/>
      <c r="F3108" s="1692"/>
      <c r="G3108" s="1693" t="s">
        <v>150</v>
      </c>
      <c r="H3108" s="1694">
        <f>VLOOKUP($A3097,'Result Entry'!$B$9:$FW$108,10,0)</f>
        <v>0.0</v>
      </c>
      <c r="I3108" s="1694"/>
      <c r="J3108" s="1694"/>
      <c r="K3108" s="1694"/>
      <c r="L3108" s="1694"/>
      <c r="M3108" s="1694"/>
      <c r="N3108" s="1695"/>
    </row>
    <row r="3109" spans="8:8" ht="30.0" customHeight="1">
      <c r="A3109" s="1443"/>
      <c r="B3109" s="1503" t="s">
        <v>70</v>
      </c>
      <c r="C3109" s="1696" t="s">
        <v>168</v>
      </c>
      <c r="D3109" s="1697"/>
      <c r="E3109" s="1698" t="s">
        <v>73</v>
      </c>
      <c r="F3109" s="1699" t="s">
        <v>74</v>
      </c>
      <c r="G3109" s="1700" t="s">
        <v>169</v>
      </c>
      <c r="H3109" s="1701" t="s">
        <v>56</v>
      </c>
      <c r="I3109" s="1702"/>
      <c r="J3109" s="1703" t="s">
        <v>85</v>
      </c>
      <c r="K3109" s="1704"/>
      <c r="L3109" s="1705" t="s">
        <v>170</v>
      </c>
      <c r="M3109" s="1706" t="s">
        <v>77</v>
      </c>
      <c r="N3109" s="1707" t="s">
        <v>99</v>
      </c>
    </row>
    <row r="3110" spans="8:8" ht="30.0" customHeight="1">
      <c r="A3110" s="1443"/>
      <c r="B3110" s="1503"/>
      <c r="C3110" s="1708"/>
      <c r="D3110" s="1709"/>
      <c r="E3110" s="1710"/>
      <c r="F3110" s="1711"/>
      <c r="G3110" s="1712"/>
      <c r="H3110" s="1713"/>
      <c r="I3110" s="1714"/>
      <c r="J3110" s="1715"/>
      <c r="K3110" s="1716"/>
      <c r="L3110" s="1717"/>
      <c r="M3110" s="1718"/>
      <c r="N3110" s="1719"/>
    </row>
    <row r="3111" spans="8:8" ht="39.75" customHeight="1">
      <c r="A3111" s="1443"/>
      <c r="B3111" s="1503" t="s">
        <v>70</v>
      </c>
      <c r="C3111" s="1528" t="s">
        <v>57</v>
      </c>
      <c r="D3111" s="1529"/>
      <c r="E3111" s="1720">
        <f>'Result Entry'!$L$7</f>
        <v>10.0</v>
      </c>
      <c r="F3111" s="1721">
        <f>'Result Entry'!$M$7</f>
        <v>10.0</v>
      </c>
      <c r="G3111" s="1722">
        <f t="shared" si="258" ref="G3111:G3116">SUM(E3111:F3111)</f>
        <v>20.0</v>
      </c>
      <c r="H3111" s="1723">
        <f>'Result Entry'!$AU$7</f>
        <v>70.0</v>
      </c>
      <c r="I3111" s="1724"/>
      <c r="J3111" s="1725">
        <f>'Result Entry'!$AY$7</f>
        <v>100.0</v>
      </c>
      <c r="K3111" s="1724"/>
      <c r="L3111" s="1722">
        <f t="shared" si="259" ref="L3111:L3116">SUM(H3111,J3111)</f>
        <v>170.0</v>
      </c>
      <c r="M3111" s="1726">
        <f t="shared" si="260" ref="M3111:M3116">SUM(G3111,L3111)</f>
        <v>190.0</v>
      </c>
      <c r="N3111" s="1727"/>
    </row>
    <row r="3112" spans="8:8" s="1538" ht="54.0" customFormat="1" customHeight="1">
      <c r="A3112" s="1443"/>
      <c r="B3112" s="1539" t="s">
        <v>70</v>
      </c>
      <c r="C3112" s="1540" t="str">
        <f>'Result Entry'!$L$3</f>
        <v>HINDI Comp.</v>
      </c>
      <c r="D3112" s="1541"/>
      <c r="E3112" s="1728">
        <f>IF($J3100="TC",0,IF($J3100="Nso",0,VLOOKUP($A3097,'Result Entry'!$B$9:$FW$108,11,0)))</f>
        <v>0.0</v>
      </c>
      <c r="F3112" s="1729">
        <f>IF($J3100="TC",0,IF($J3100="Nso",0,VLOOKUP($A3097,'Result Entry'!$B$9:$FW$108,12,0)))</f>
        <v>0.0</v>
      </c>
      <c r="G3112" s="1730">
        <f t="shared" si="258"/>
        <v>0.0</v>
      </c>
      <c r="H3112" s="1677">
        <f>IF($J3100="TC",0,IF($J3100="Nso",0,VLOOKUP($A3097,'Result Entry'!$B$9:$FW$108,16,0)))</f>
        <v>0.0</v>
      </c>
      <c r="I3112" s="1731"/>
      <c r="J3112" s="1732">
        <f>IF($J3100="TC",0,IF($J3100="Nso",0,VLOOKUP($A3097,'Result Entry'!$B$9:$FW$108,19,0)))</f>
        <v>0.0</v>
      </c>
      <c r="K3112" s="1731"/>
      <c r="L3112" s="1733">
        <f t="shared" si="259"/>
        <v>0.0</v>
      </c>
      <c r="M3112" s="1734">
        <f t="shared" si="260"/>
        <v>0.0</v>
      </c>
      <c r="N3112" s="1735" t="str">
        <f>IF($J3100="TC",0,IF($J3100="Nso",0,VLOOKUP($A3097,'Result Entry'!$B$9:$FW$108,24,0)))</f>
        <v/>
      </c>
    </row>
    <row r="3113" spans="8:8" s="1538" ht="54.0" customFormat="1" customHeight="1">
      <c r="A3113" s="1443"/>
      <c r="B3113" s="1539" t="s">
        <v>70</v>
      </c>
      <c r="C3113" s="1551" t="str">
        <f>'Result Entry'!$Z$3</f>
        <v>ENGLISH Comp.</v>
      </c>
      <c r="D3113" s="1552"/>
      <c r="E3113" s="1728">
        <f>IF($J3100="TC",0,IF($J3100="Nso",0,VLOOKUP($A3097,'Result Entry'!$B$9:$FW$108,25,0)))</f>
        <v>0.0</v>
      </c>
      <c r="F3113" s="1729">
        <f>IF($J3100="TC",0,IF($J3100="Nso",0,VLOOKUP($A3097,'Result Entry'!$B$9:$FW$108,26,0)))</f>
        <v>0.0</v>
      </c>
      <c r="G3113" s="1736">
        <f t="shared" si="258"/>
        <v>0.0</v>
      </c>
      <c r="H3113" s="1683">
        <f>IF($J3100="TC",0,IF($J3100="Nso",0,VLOOKUP($A3097,'Result Entry'!$B$9:$FW$108,30,0)))</f>
        <v>0.0</v>
      </c>
      <c r="I3113" s="1737"/>
      <c r="J3113" s="1738">
        <f>IF($J3100="TC",0,IF($J3100="Nso",0,VLOOKUP($A3097,'Result Entry'!$B$9:$FW$108,33,0)))</f>
        <v>0.0</v>
      </c>
      <c r="K3113" s="1737"/>
      <c r="L3113" s="1733">
        <f t="shared" si="259"/>
        <v>0.0</v>
      </c>
      <c r="M3113" s="1734">
        <f t="shared" si="260"/>
        <v>0.0</v>
      </c>
      <c r="N3113" s="1735" t="str">
        <f>IF($J3100="TC",0,IF($J3100="Nso",0,VLOOKUP($A3097,'Result Entry'!$B$9:$FW$108,38,0)))</f>
        <v/>
      </c>
    </row>
    <row r="3114" spans="8:8" s="1538" ht="54.0" customFormat="1" customHeight="1">
      <c r="A3114" s="1443"/>
      <c r="B3114" s="1539" t="s">
        <v>70</v>
      </c>
      <c r="C3114" s="1551" t="str">
        <f>'Result Entry'!$AO$3</f>
        <v>PHYSICS</v>
      </c>
      <c r="D3114" s="1552"/>
      <c r="E3114" s="1728">
        <f>IF($J3100="TC",0,IF($J3100="Nso",0,VLOOKUP($A3097,'Result Entry'!$B$9:$FW$108,39,0)))</f>
        <v>0.0</v>
      </c>
      <c r="F3114" s="1729">
        <f>IF($J3100="TC",0,IF($J3100="Nso",0,VLOOKUP($A3097,'Result Entry'!$B$9:$FW$108,40,0)))</f>
        <v>0.0</v>
      </c>
      <c r="G3114" s="1736">
        <f t="shared" si="258"/>
        <v>0.0</v>
      </c>
      <c r="H3114" s="1683">
        <f>IF($J3100="TC",0,IF($J3100="Nso",0,VLOOKUP($A3097,'Result Entry'!$B$9:$FW$108,45,0)))</f>
        <v>0.0</v>
      </c>
      <c r="I3114" s="1737"/>
      <c r="J3114" s="1738">
        <f>IF($J3100="TC",0,IF($J3100="Nso",0,VLOOKUP($A3097,'Result Entry'!$B$9:$FW$108,49,0)))</f>
        <v>0.0</v>
      </c>
      <c r="K3114" s="1737"/>
      <c r="L3114" s="1733">
        <f t="shared" si="259"/>
        <v>0.0</v>
      </c>
      <c r="M3114" s="1734">
        <f t="shared" si="260"/>
        <v>0.0</v>
      </c>
      <c r="N3114" s="1735" t="str">
        <f>IF($J3100="TC",0,IF($J3100="Nso",0,VLOOKUP($A3097,'Result Entry'!$B$9:$FW$108,54,0)))</f>
        <v/>
      </c>
    </row>
    <row r="3115" spans="8:8" s="1538" ht="54.0" customFormat="1" customHeight="1">
      <c r="A3115" s="1443"/>
      <c r="B3115" s="1539" t="s">
        <v>70</v>
      </c>
      <c r="C3115" s="1551" t="str">
        <f>'Result Entry'!$BF$3</f>
        <v>CHEMISTRY</v>
      </c>
      <c r="D3115" s="1552"/>
      <c r="E3115" s="1728" t="str">
        <f>IF($J3100="TC",0,IF($J3100="Nso",0,VLOOKUP($A3097,'Result Entry'!$B$9:$FW$108,55,0)))</f>
        <v/>
      </c>
      <c r="F3115" s="1729">
        <f>IF($J3100="TC",0,IF($J3100="Nso",0,VLOOKUP($A3097,'Result Entry'!$B$9:$FW$108,56,0)))</f>
        <v>0.0</v>
      </c>
      <c r="G3115" s="1736">
        <f t="shared" si="258"/>
        <v>0.0</v>
      </c>
      <c r="H3115" s="1683">
        <f>IF($J3100="TC",0,IF($J3100="Nso",0,VLOOKUP($A3097,'Result Entry'!$B$9:$FW$108,61,0)))</f>
        <v>0.0</v>
      </c>
      <c r="I3115" s="1737"/>
      <c r="J3115" s="1738">
        <f>IF($J3100="TC",0,IF($J3100="Nso",0,VLOOKUP($A3097,'Result Entry'!$B$9:$FW$108,65,0)))</f>
        <v>0.0</v>
      </c>
      <c r="K3115" s="1737"/>
      <c r="L3115" s="1733">
        <f t="shared" si="259"/>
        <v>0.0</v>
      </c>
      <c r="M3115" s="1734">
        <f t="shared" si="260"/>
        <v>0.0</v>
      </c>
      <c r="N3115" s="1735" t="str">
        <f>IF($J3100="TC",0,IF($J3100="Nso",0,VLOOKUP($A3097,'Result Entry'!$B$9:$FW$108,70,0)))</f>
        <v/>
      </c>
    </row>
    <row r="3116" spans="8:8" s="1538" ht="54.0" customFormat="1" customHeight="1">
      <c r="A3116" s="1443"/>
      <c r="B3116" s="1539" t="s">
        <v>70</v>
      </c>
      <c r="C3116" s="1551" t="str">
        <f>'Result Entry'!$BW$3</f>
        <v>BIOLOGY</v>
      </c>
      <c r="D3116" s="1552"/>
      <c r="E3116" s="1739" t="str">
        <f>IF($J3100="TC",0,IF($J3100="Nso",0,VLOOKUP($A3097,'Result Entry'!$B$9:$FW$108,71,0)))</f>
        <v/>
      </c>
      <c r="F3116" s="1740" t="str">
        <f>IF($J3100="TC",0,IF($J3100="Nso",0,VLOOKUP($A3097,'Result Entry'!$B$9:$FW$108,72,0)))</f>
        <v/>
      </c>
      <c r="G3116" s="1741">
        <f t="shared" si="258"/>
        <v>0.0</v>
      </c>
      <c r="H3116" s="1742">
        <f>IF($J3100="TC",0,IF($J3100="Nso",0,VLOOKUP($A3097,'Result Entry'!$B$9:$FW$108,77,0)))</f>
        <v>0.0</v>
      </c>
      <c r="I3116" s="1743"/>
      <c r="J3116" s="1744">
        <f>IF($J3100="TC",0,IF($J3100="Nso",0,VLOOKUP($A3097,'Result Entry'!$B$9:$FW$108,81,0)))</f>
        <v>0.0</v>
      </c>
      <c r="K3116" s="1743"/>
      <c r="L3116" s="1745">
        <f t="shared" si="259"/>
        <v>0.0</v>
      </c>
      <c r="M3116" s="1746">
        <f t="shared" si="260"/>
        <v>0.0</v>
      </c>
      <c r="N3116" s="1735">
        <f>IF($J3100="TC",0,IF($J3100="Nso",0,VLOOKUP($A3097,'Result Entry'!$B$9:$FW$108,86,0)))</f>
        <v>0.0</v>
      </c>
    </row>
    <row r="3117" spans="8:8" ht="39.75" customHeight="1">
      <c r="A3117" s="1443"/>
      <c r="B3117" s="1503" t="s">
        <v>70</v>
      </c>
      <c r="C3117" s="1565" t="s">
        <v>78</v>
      </c>
      <c r="D3117" s="1566"/>
      <c r="E3117" s="1567"/>
      <c r="F3117" s="1747" t="s">
        <v>79</v>
      </c>
      <c r="G3117" s="1748"/>
      <c r="H3117" s="1747" t="s">
        <v>80</v>
      </c>
      <c r="I3117" s="1749"/>
      <c r="J3117" s="1750" t="s">
        <v>42</v>
      </c>
      <c r="K3117" s="1797" t="s">
        <v>92</v>
      </c>
      <c r="L3117" s="1752" t="s">
        <v>40</v>
      </c>
      <c r="M3117" s="1753"/>
      <c r="N3117" s="1754" t="s">
        <v>44</v>
      </c>
    </row>
    <row r="3118" spans="8:8" ht="39.75" customHeight="1">
      <c r="A3118" s="1443"/>
      <c r="B3118" s="1503" t="s">
        <v>70</v>
      </c>
      <c r="C3118" s="1577"/>
      <c r="D3118" s="1578"/>
      <c r="E3118" s="1579"/>
      <c r="F3118" s="1755">
        <f>IF($J3100="TC",0,IF($J3100="Nso",0,VLOOKUP($A3097,'Result Entry'!$B$9:$FW$108,146,0)))</f>
        <v>0.0</v>
      </c>
      <c r="G3118" s="1756"/>
      <c r="H3118" s="1757">
        <f>IF($J3100="TC",0,IF($J3100="Nso",0,VLOOKUP($A3097,'Result Entry'!$B$9:$FW$108,147,0)))</f>
        <v>0.0</v>
      </c>
      <c r="I3118" s="1758"/>
      <c r="J3118" s="1584">
        <f>IF($J3100="TC",0,IF($J3100="Nso",0,VLOOKUP($A3097,'Result Entry'!$B$9:$FW$108,148,0)))</f>
        <v>0.0</v>
      </c>
      <c r="K3118" s="1759" t="str">
        <f>IF($J3100="TC",0,IF($J3100="Nso",0,VLOOKUP($A3097,'Result Entry'!$B$9:$FW$108,149,0)))</f>
        <v/>
      </c>
      <c r="L3118" s="1586">
        <f>IF($J3100="TC",0,IF($J3100="Nso",0,VLOOKUP($A3097,'Result Entry'!$B$9:$FW$108,150,0)))</f>
        <v>0.0</v>
      </c>
      <c r="M3118" s="1587"/>
      <c r="N3118" s="1588">
        <f>IF($J3100="TC",0,IF($J3100="Nso",0,VLOOKUP($A3097,'Result Entry'!$B$9:$FW$108,152,0)))</f>
        <v>0.0</v>
      </c>
    </row>
    <row r="3119" spans="8:8" ht="39.75" customHeight="1">
      <c r="A3119" s="1443"/>
      <c r="B3119" s="1503" t="s">
        <v>70</v>
      </c>
      <c r="C3119" s="1589" t="s">
        <v>59</v>
      </c>
      <c r="D3119" s="1590"/>
      <c r="E3119" s="1590"/>
      <c r="F3119" s="1590"/>
      <c r="G3119" s="1590"/>
      <c r="H3119" s="1591"/>
      <c r="I3119" s="1592" t="s">
        <v>60</v>
      </c>
      <c r="J3119" s="1593"/>
      <c r="K3119" s="1760">
        <f>VLOOKUP($A3097,'Result Entry'!$B$9:$FW$108,143,0)</f>
        <v>0.0</v>
      </c>
      <c r="L3119" s="1761"/>
      <c r="M3119" s="1596" t="s">
        <v>38</v>
      </c>
      <c r="N3119" s="1597"/>
    </row>
    <row r="3120" spans="8:8" ht="39.75" customHeight="1">
      <c r="A3120" s="1443"/>
      <c r="B3120" s="1503" t="s">
        <v>70</v>
      </c>
      <c r="C3120" s="1598" t="s">
        <v>55</v>
      </c>
      <c r="D3120" s="1599"/>
      <c r="E3120" s="1599"/>
      <c r="F3120" s="1600" t="s">
        <v>158</v>
      </c>
      <c r="G3120" s="1601"/>
      <c r="H3120" s="1602" t="s">
        <v>48</v>
      </c>
      <c r="I3120" s="1603" t="s">
        <v>61</v>
      </c>
      <c r="J3120" s="1604"/>
      <c r="K3120" s="1762">
        <f>VLOOKUP($A3097,'Result Entry'!$B$9:$FW$108,144,0)</f>
        <v>0.0</v>
      </c>
      <c r="L3120" s="1763"/>
      <c r="M3120" s="1607">
        <f>VLOOKUP($A3097,'Result Entry'!$B$9:$FW$108,145,0)</f>
        <v>0.0</v>
      </c>
      <c r="N3120" s="1608"/>
    </row>
    <row r="3121" spans="8:8" ht="39.75" customHeight="1">
      <c r="A3121" s="1443"/>
      <c r="B3121" s="1503" t="s">
        <v>70</v>
      </c>
      <c r="C3121" s="1598"/>
      <c r="D3121" s="1599"/>
      <c r="E3121" s="1599"/>
      <c r="F3121" s="1609"/>
      <c r="G3121" s="1610"/>
      <c r="H3121" s="1611" t="s">
        <v>100</v>
      </c>
      <c r="I3121" s="1612" t="s">
        <v>62</v>
      </c>
      <c r="J3121" s="1613"/>
      <c r="K3121" s="1764">
        <f>IF($J3100="TC","Transferred",IF($J3100="Nso","NameSeparated",VLOOKUP($A3097,'Result Entry'!$B$9:$FW$108,153,0)))</f>
        <v>0.0</v>
      </c>
      <c r="L3121" s="1764"/>
      <c r="M3121" s="1764"/>
      <c r="N3121" s="1765"/>
    </row>
    <row r="3122" spans="8:8" ht="39.75" customHeight="1">
      <c r="A3122" s="1443"/>
      <c r="B3122" s="1503" t="s">
        <v>70</v>
      </c>
      <c r="C3122" s="1766" t="str">
        <f>'Result Entry'!$DU$3</f>
        <v>Foundation Of Information Tech.</v>
      </c>
      <c r="D3122" s="1767"/>
      <c r="E3122" s="1768"/>
      <c r="F3122" s="1769" t="str">
        <f>IF($J3100="TC",0,IF($J3100="Nso",0,VLOOKUP($A3097,'Result Entry'!$B$9:$GS$108,170,0)))</f>
        <v/>
      </c>
      <c r="G3122" s="1769"/>
      <c r="H3122" s="1770">
        <f>IF($J3100="TC",0,IF($J3100="Nso",0,VLOOKUP($A3097,'Result Entry'!$B$9:$GS$108,112,0)))</f>
        <v>0.0</v>
      </c>
      <c r="I3122" s="1621" t="s">
        <v>72</v>
      </c>
      <c r="J3122" s="1622"/>
      <c r="K3122" s="1771">
        <f>'Result Entry'!$T$2</f>
        <v>45041.0</v>
      </c>
      <c r="L3122" s="1772"/>
      <c r="M3122" s="1772"/>
      <c r="N3122" s="1773"/>
    </row>
    <row r="3123" spans="8:8" ht="39.75" customHeight="1">
      <c r="A3123" s="1443"/>
      <c r="B3123" s="1503" t="s">
        <v>70</v>
      </c>
      <c r="C3123" s="1774" t="str">
        <f>'Result Entry'!$EI$3</f>
        <v>G.I.A.I.-II</v>
      </c>
      <c r="D3123" s="1775"/>
      <c r="E3123" s="1776"/>
      <c r="F3123" s="1769" t="str">
        <f>IF($J3100="TC",0,IF($J3100="Nso",0,VLOOKUP($A3097,'Result Entry'!$B$9:$GS$108,174,0)))</f>
        <v/>
      </c>
      <c r="G3123" s="1769"/>
      <c r="H3123" s="1770">
        <f>IF($J3100="TC",0,IF($J3100="Nso",0,VLOOKUP($A3097,'Result Entry'!$B$9:$GS$108,124,0)))</f>
        <v>0.0</v>
      </c>
      <c r="I3123" s="1626"/>
      <c r="J3123" s="1627"/>
      <c r="K3123" s="1627"/>
      <c r="L3123" s="1627"/>
      <c r="M3123" s="1627"/>
      <c r="N3123" s="1628"/>
    </row>
    <row r="3124" spans="8:8" ht="39.75" customHeight="1">
      <c r="A3124" s="1443"/>
      <c r="B3124" s="1503" t="s">
        <v>70</v>
      </c>
      <c r="C3124" s="1774" t="str">
        <f>'Result Entry'!$EU$3</f>
        <v>SOC.SER.PLAN</v>
      </c>
      <c r="D3124" s="1775"/>
      <c r="E3124" s="1776"/>
      <c r="F3124" s="1769">
        <f>IF($J3100="TC",0,IF($J3100="Nso",0,VLOOKUP($A3097,'Result Entry'!$B$9:$HS$108,178,0)))</f>
        <v>0.0</v>
      </c>
      <c r="G3124" s="1769"/>
      <c r="H3124" s="1770">
        <f>IF($J3100="TC",0,IF($J3100="Nso",0,VLOOKUP($A3097,'Result Entry'!$B$9:$GS$108,136,0)))</f>
        <v>0.0</v>
      </c>
      <c r="I3124" s="1629" t="s">
        <v>175</v>
      </c>
      <c r="J3124" s="1630"/>
      <c r="K3124" s="1798"/>
      <c r="L3124" s="1799"/>
      <c r="M3124" s="1799"/>
      <c r="N3124" s="1800"/>
    </row>
    <row r="3125" spans="8:8" ht="39.75" customHeight="1">
      <c r="A3125" s="1443"/>
      <c r="B3125" s="1503" t="s">
        <v>70</v>
      </c>
      <c r="C3125" s="1774" t="str">
        <f>'Result Entry'!$FG$3</f>
        <v>Jeewan Kaushal</v>
      </c>
      <c r="D3125" s="1775"/>
      <c r="E3125" s="1776"/>
      <c r="F3125" s="1769" t="str">
        <f>IF($J3100="TC",0,IF($J3100="Nso",0,VLOOKUP($A3097,'Result Entry'!$B$9:$HS$108,182,0)))</f>
        <v/>
      </c>
      <c r="G3125" s="1769"/>
      <c r="H3125" s="1770">
        <f>IF($J3100="TC",0,IF($J3100="Nso",0,VLOOKUP($A3097,'Result Entry'!$B$9:$HS$108,136,0)))</f>
        <v>0.0</v>
      </c>
      <c r="I3125" s="1629" t="s">
        <v>149</v>
      </c>
      <c r="J3125" s="1630"/>
      <c r="K3125" s="1630"/>
      <c r="L3125" s="1630"/>
      <c r="M3125" s="1630"/>
      <c r="N3125" s="1634"/>
    </row>
    <row r="3126" spans="8:8" ht="39.75" customHeight="1">
      <c r="A3126" s="1443"/>
      <c r="B3126" s="1483" t="s">
        <v>70</v>
      </c>
      <c r="C3126" s="1777" t="s">
        <v>181</v>
      </c>
      <c r="D3126" s="1778"/>
      <c r="E3126" s="1779"/>
      <c r="F3126" s="1780" t="s">
        <v>182</v>
      </c>
      <c r="G3126" s="1781"/>
      <c r="H3126" s="1782" t="s">
        <v>31</v>
      </c>
      <c r="I3126" s="1629" t="s">
        <v>176</v>
      </c>
      <c r="J3126" s="1630"/>
      <c r="K3126" s="1630"/>
      <c r="L3126" s="1630"/>
      <c r="M3126" s="1630"/>
      <c r="N3126" s="1634"/>
    </row>
    <row r="3127" spans="8:8" ht="39.75" customHeight="1">
      <c r="A3127" s="1443"/>
      <c r="B3127" s="1483" t="s">
        <v>70</v>
      </c>
      <c r="C3127" s="1783"/>
      <c r="D3127" s="1784"/>
      <c r="E3127" s="1785"/>
      <c r="F3127" s="1786" t="s">
        <v>183</v>
      </c>
      <c r="G3127" s="1787"/>
      <c r="H3127" s="1788" t="s">
        <v>180</v>
      </c>
      <c r="I3127" s="1647" t="s">
        <v>68</v>
      </c>
      <c r="J3127" s="1648"/>
      <c r="K3127" s="1648"/>
      <c r="L3127" s="1648"/>
      <c r="M3127" s="1648"/>
      <c r="N3127" s="1649"/>
    </row>
    <row r="3128" spans="8:8" ht="39.75" customHeight="1">
      <c r="A3128" s="1443"/>
      <c r="B3128" s="1483" t="s">
        <v>70</v>
      </c>
      <c r="C3128" s="1783"/>
      <c r="D3128" s="1784"/>
      <c r="E3128" s="1785"/>
      <c r="F3128" s="1786" t="s">
        <v>186</v>
      </c>
      <c r="G3128" s="1787"/>
      <c r="H3128" s="1788" t="s">
        <v>63</v>
      </c>
      <c r="I3128" s="1650"/>
      <c r="J3128" s="1651"/>
      <c r="K3128" s="1651"/>
      <c r="L3128" s="1651"/>
      <c r="M3128" s="1651"/>
      <c r="N3128" s="1652"/>
    </row>
    <row r="3129" spans="8:8" ht="39.75" customHeight="1">
      <c r="A3129" s="1443"/>
      <c r="B3129" s="1483" t="s">
        <v>70</v>
      </c>
      <c r="C3129" s="1783"/>
      <c r="D3129" s="1784"/>
      <c r="E3129" s="1785"/>
      <c r="F3129" s="1786" t="s">
        <v>187</v>
      </c>
      <c r="G3129" s="1787"/>
      <c r="H3129" s="1788" t="s">
        <v>64</v>
      </c>
      <c r="I3129" s="1650"/>
      <c r="J3129" s="1651"/>
      <c r="K3129" s="1651"/>
      <c r="L3129" s="1651"/>
      <c r="M3129" s="1651"/>
      <c r="N3129" s="1652"/>
    </row>
    <row r="3130" spans="8:8" ht="39.75" customHeight="1">
      <c r="A3130" s="1443"/>
      <c r="B3130" s="1483" t="s">
        <v>70</v>
      </c>
      <c r="C3130" s="1783"/>
      <c r="D3130" s="1784"/>
      <c r="E3130" s="1785"/>
      <c r="F3130" s="1786" t="s">
        <v>184</v>
      </c>
      <c r="G3130" s="1787"/>
      <c r="H3130" s="1788" t="s">
        <v>66</v>
      </c>
      <c r="I3130" s="1653" t="s">
        <v>81</v>
      </c>
      <c r="J3130" s="1654"/>
      <c r="K3130" s="1654"/>
      <c r="L3130" s="1654"/>
      <c r="M3130" s="1654"/>
      <c r="N3130" s="1655"/>
    </row>
    <row r="3131" spans="8:8" ht="39.75" customHeight="1">
      <c r="A3131" s="1443"/>
      <c r="B3131" s="1656" t="s">
        <v>70</v>
      </c>
      <c r="C3131" s="1789"/>
      <c r="D3131" s="1790"/>
      <c r="E3131" s="1791"/>
      <c r="F3131" s="1792" t="s">
        <v>185</v>
      </c>
      <c r="G3131" s="1793"/>
      <c r="H3131" s="1794" t="s">
        <v>65</v>
      </c>
      <c r="I3131" s="1663"/>
      <c r="J3131" s="1664"/>
      <c r="K3131" s="1664"/>
      <c r="L3131" s="1664"/>
      <c r="M3131" s="1664"/>
      <c r="N3131" s="1665"/>
    </row>
    <row r="3132" spans="8:8" s="927" ht="123.75" customFormat="1" customHeight="1">
      <c r="A3132" s="1439"/>
      <c r="B3132" s="1795"/>
      <c r="C3132" s="1796"/>
      <c r="D3132" s="1796"/>
      <c r="E3132" s="1796"/>
      <c r="F3132" s="1796"/>
      <c r="G3132" s="1796"/>
      <c r="H3132" s="1796"/>
      <c r="I3132" s="1796"/>
      <c r="J3132" s="1796"/>
      <c r="K3132" s="1796"/>
      <c r="L3132" s="1796"/>
      <c r="M3132" s="1796"/>
      <c r="N3132" s="1796"/>
    </row>
    <row r="3133" spans="8:8" ht="24.75" customHeight="1">
      <c r="A3133" s="1441">
        <f>A3097+1</f>
        <v>88.0</v>
      </c>
      <c r="B3133" s="1442" t="s">
        <v>51</v>
      </c>
      <c r="C3133" s="1442"/>
      <c r="D3133" s="1442"/>
      <c r="E3133" s="1442"/>
      <c r="F3133" s="1442"/>
      <c r="G3133" s="1442"/>
      <c r="H3133" s="1442"/>
      <c r="I3133" s="1442"/>
      <c r="J3133" s="1442"/>
      <c r="K3133" s="1442"/>
      <c r="L3133" s="1442"/>
      <c r="M3133" s="1442"/>
      <c r="N3133" s="1442"/>
    </row>
    <row r="3134" spans="8:8" ht="62.25" customHeight="1">
      <c r="A3134" s="1443"/>
      <c r="B3134" s="1444"/>
      <c r="C3134" s="1445"/>
      <c r="D3134" s="1671" t="str">
        <f>Master!$E$8</f>
        <v>Govt. Sr. Secondary School </v>
      </c>
      <c r="E3134" s="1672"/>
      <c r="F3134" s="1672"/>
      <c r="G3134" s="1672"/>
      <c r="H3134" s="1672"/>
      <c r="I3134" s="1672"/>
      <c r="J3134" s="1672"/>
      <c r="K3134" s="1672"/>
      <c r="L3134" s="1672"/>
      <c r="M3134" s="1672"/>
      <c r="N3134" s="1673"/>
    </row>
    <row r="3135" spans="8:8" ht="33.0" customHeight="1">
      <c r="A3135" s="1443"/>
      <c r="B3135" s="1449"/>
      <c r="C3135" s="1450"/>
      <c r="D3135" s="1451" t="str">
        <f>Master!$E$11</f>
        <v>P.S.-Bapini (Jodhpur)</v>
      </c>
      <c r="E3135" s="1452"/>
      <c r="F3135" s="1452"/>
      <c r="G3135" s="1452"/>
      <c r="H3135" s="1452"/>
      <c r="I3135" s="1452"/>
      <c r="J3135" s="1452"/>
      <c r="K3135" s="1452"/>
      <c r="L3135" s="1452"/>
      <c r="M3135" s="1452"/>
      <c r="N3135" s="1453"/>
    </row>
    <row r="3136" spans="8:8" ht="30.0" customHeight="1">
      <c r="A3136" s="1443"/>
      <c r="B3136" s="1454"/>
      <c r="C3136" s="1455" t="s">
        <v>151</v>
      </c>
      <c r="D3136" s="1456"/>
      <c r="E3136" s="1456"/>
      <c r="F3136" s="1456"/>
      <c r="G3136" s="1457"/>
      <c r="H3136" s="1458" t="s">
        <v>128</v>
      </c>
      <c r="I3136" s="1458"/>
      <c r="J3136" s="1674">
        <f>VLOOKUP(A3133,'Result Entry'!$B$6:$K$108,6,0)</f>
        <v>0.0</v>
      </c>
      <c r="K3136" s="1460" t="s">
        <v>69</v>
      </c>
      <c r="L3136" s="1461"/>
      <c r="M3136" s="1462">
        <f>Master!$E$14</f>
        <v>8.151106901E9</v>
      </c>
      <c r="N3136" s="1463"/>
    </row>
    <row r="3137" spans="8:8" ht="30.0" customHeight="1">
      <c r="A3137" s="1443"/>
      <c r="B3137" s="1464"/>
      <c r="C3137" s="1465"/>
      <c r="D3137" s="1466"/>
      <c r="E3137" s="1466"/>
      <c r="F3137" s="1466"/>
      <c r="G3137" s="1467"/>
      <c r="H3137" s="1468"/>
      <c r="I3137" s="1468"/>
      <c r="J3137" s="1675"/>
      <c r="K3137" s="1470" t="s">
        <v>67</v>
      </c>
      <c r="L3137" s="1471"/>
      <c r="M3137" s="1472"/>
      <c r="N3137" s="1473"/>
      <c r="O3137" s="23" t="s">
        <v>157</v>
      </c>
    </row>
    <row r="3138" spans="8:8" ht="30.0" customHeight="1">
      <c r="A3138" s="1443"/>
      <c r="B3138" s="1464"/>
      <c r="C3138" s="1474"/>
      <c r="D3138" s="1475"/>
      <c r="E3138" s="1475"/>
      <c r="F3138" s="1475"/>
      <c r="G3138" s="1476"/>
      <c r="H3138" s="1477"/>
      <c r="I3138" s="1477"/>
      <c r="J3138" s="1676"/>
      <c r="K3138" s="1479" t="s">
        <v>52</v>
      </c>
      <c r="L3138" s="1480"/>
      <c r="M3138" s="1481" t="str">
        <f>Master!$E$6</f>
        <v>2022-23</v>
      </c>
      <c r="N3138" s="1482"/>
    </row>
    <row r="3139" spans="8:8" ht="39.75" customHeight="1">
      <c r="A3139" s="1443"/>
      <c r="B3139" s="1483" t="s">
        <v>70</v>
      </c>
      <c r="C3139" s="1677" t="s">
        <v>21</v>
      </c>
      <c r="D3139" s="1678"/>
      <c r="E3139" s="1678"/>
      <c r="F3139" s="1679"/>
      <c r="G3139" s="1680" t="s">
        <v>150</v>
      </c>
      <c r="H3139" s="1681">
        <f>VLOOKUP($A3133,'Result Entry'!$B$9:$FW$108,4,0)</f>
        <v>0.0</v>
      </c>
      <c r="I3139" s="1681"/>
      <c r="J3139" s="1681"/>
      <c r="K3139" s="1681"/>
      <c r="L3139" s="1681"/>
      <c r="M3139" s="1681"/>
      <c r="N3139" s="1682"/>
    </row>
    <row r="3140" spans="8:8" ht="39.75" customHeight="1">
      <c r="A3140" s="1443"/>
      <c r="B3140" s="1483" t="s">
        <v>70</v>
      </c>
      <c r="C3140" s="1683" t="s">
        <v>23</v>
      </c>
      <c r="D3140" s="1684"/>
      <c r="E3140" s="1684"/>
      <c r="F3140" s="1685"/>
      <c r="G3140" s="1686" t="s">
        <v>150</v>
      </c>
      <c r="H3140" s="1687">
        <f>VLOOKUP($A3133,'Result Entry'!$B$9:$FW$108,7,0)</f>
        <v>0.0</v>
      </c>
      <c r="I3140" s="1687"/>
      <c r="J3140" s="1687"/>
      <c r="K3140" s="1687"/>
      <c r="L3140" s="1687"/>
      <c r="M3140" s="1687"/>
      <c r="N3140" s="1688"/>
    </row>
    <row r="3141" spans="8:8" ht="39.75" customHeight="1">
      <c r="A3141" s="1443"/>
      <c r="B3141" s="1483" t="s">
        <v>70</v>
      </c>
      <c r="C3141" s="1683" t="s">
        <v>24</v>
      </c>
      <c r="D3141" s="1684"/>
      <c r="E3141" s="1684"/>
      <c r="F3141" s="1685"/>
      <c r="G3141" s="1686" t="s">
        <v>150</v>
      </c>
      <c r="H3141" s="1687">
        <f>VLOOKUP($A3133,'Result Entry'!$B$9:$FW$108,8,0)</f>
        <v>0.0</v>
      </c>
      <c r="I3141" s="1687"/>
      <c r="J3141" s="1687"/>
      <c r="K3141" s="1687"/>
      <c r="L3141" s="1687"/>
      <c r="M3141" s="1687"/>
      <c r="N3141" s="1688"/>
    </row>
    <row r="3142" spans="8:8" ht="39.75" customHeight="1">
      <c r="A3142" s="1443"/>
      <c r="B3142" s="1483" t="s">
        <v>70</v>
      </c>
      <c r="C3142" s="1683" t="s">
        <v>53</v>
      </c>
      <c r="D3142" s="1684"/>
      <c r="E3142" s="1684"/>
      <c r="F3142" s="1685"/>
      <c r="G3142" s="1686" t="s">
        <v>150</v>
      </c>
      <c r="H3142" s="1687">
        <f>VLOOKUP($A3133,'Result Entry'!$B$9:$FW$108,9,0)</f>
        <v>0.0</v>
      </c>
      <c r="I3142" s="1687"/>
      <c r="J3142" s="1687"/>
      <c r="K3142" s="1687"/>
      <c r="L3142" s="1687"/>
      <c r="M3142" s="1687"/>
      <c r="N3142" s="1688"/>
    </row>
    <row r="3143" spans="8:8" ht="39.75" customHeight="1">
      <c r="A3143" s="1443"/>
      <c r="B3143" s="1483" t="s">
        <v>70</v>
      </c>
      <c r="C3143" s="1683" t="s">
        <v>54</v>
      </c>
      <c r="D3143" s="1684"/>
      <c r="E3143" s="1684"/>
      <c r="F3143" s="1685"/>
      <c r="G3143" s="1686" t="s">
        <v>150</v>
      </c>
      <c r="H3143" s="1689" t="str">
        <f>CONCATENATE('Result Entry'!$G$4,'Result Entry'!$J$4)</f>
        <v>11(A)</v>
      </c>
      <c r="I3143" s="1687"/>
      <c r="J3143" s="1687"/>
      <c r="K3143" s="1687"/>
      <c r="L3143" s="1687"/>
      <c r="M3143" s="1687"/>
      <c r="N3143" s="1688"/>
    </row>
    <row r="3144" spans="8:8" ht="39.75" customHeight="1">
      <c r="A3144" s="1443"/>
      <c r="B3144" s="1483" t="s">
        <v>70</v>
      </c>
      <c r="C3144" s="1690" t="s">
        <v>26</v>
      </c>
      <c r="D3144" s="1691"/>
      <c r="E3144" s="1691"/>
      <c r="F3144" s="1692"/>
      <c r="G3144" s="1693" t="s">
        <v>150</v>
      </c>
      <c r="H3144" s="1694">
        <f>VLOOKUP($A3133,'Result Entry'!$B$9:$FW$108,10,0)</f>
        <v>0.0</v>
      </c>
      <c r="I3144" s="1694"/>
      <c r="J3144" s="1694"/>
      <c r="K3144" s="1694"/>
      <c r="L3144" s="1694"/>
      <c r="M3144" s="1694"/>
      <c r="N3144" s="1695"/>
    </row>
    <row r="3145" spans="8:8" ht="30.0" customHeight="1">
      <c r="A3145" s="1443"/>
      <c r="B3145" s="1503" t="s">
        <v>70</v>
      </c>
      <c r="C3145" s="1696" t="s">
        <v>168</v>
      </c>
      <c r="D3145" s="1697"/>
      <c r="E3145" s="1698" t="s">
        <v>73</v>
      </c>
      <c r="F3145" s="1699" t="s">
        <v>74</v>
      </c>
      <c r="G3145" s="1700" t="s">
        <v>169</v>
      </c>
      <c r="H3145" s="1701" t="s">
        <v>56</v>
      </c>
      <c r="I3145" s="1702"/>
      <c r="J3145" s="1703" t="s">
        <v>85</v>
      </c>
      <c r="K3145" s="1704"/>
      <c r="L3145" s="1705" t="s">
        <v>170</v>
      </c>
      <c r="M3145" s="1706" t="s">
        <v>77</v>
      </c>
      <c r="N3145" s="1707" t="s">
        <v>99</v>
      </c>
    </row>
    <row r="3146" spans="8:8" ht="30.0" customHeight="1">
      <c r="A3146" s="1443"/>
      <c r="B3146" s="1503"/>
      <c r="C3146" s="1708"/>
      <c r="D3146" s="1709"/>
      <c r="E3146" s="1710"/>
      <c r="F3146" s="1711"/>
      <c r="G3146" s="1712"/>
      <c r="H3146" s="1713"/>
      <c r="I3146" s="1714"/>
      <c r="J3146" s="1715"/>
      <c r="K3146" s="1716"/>
      <c r="L3146" s="1717"/>
      <c r="M3146" s="1718"/>
      <c r="N3146" s="1719"/>
    </row>
    <row r="3147" spans="8:8" ht="39.75" customHeight="1">
      <c r="A3147" s="1443"/>
      <c r="B3147" s="1503" t="s">
        <v>70</v>
      </c>
      <c r="C3147" s="1528" t="s">
        <v>57</v>
      </c>
      <c r="D3147" s="1529"/>
      <c r="E3147" s="1720">
        <f>'Result Entry'!$L$7</f>
        <v>10.0</v>
      </c>
      <c r="F3147" s="1721">
        <f>'Result Entry'!$M$7</f>
        <v>10.0</v>
      </c>
      <c r="G3147" s="1722">
        <f t="shared" si="261" ref="G3147:G3152">SUM(E3147:F3147)</f>
        <v>20.0</v>
      </c>
      <c r="H3147" s="1723">
        <f>'Result Entry'!$AU$7</f>
        <v>70.0</v>
      </c>
      <c r="I3147" s="1724"/>
      <c r="J3147" s="1725">
        <f>'Result Entry'!$AY$7</f>
        <v>100.0</v>
      </c>
      <c r="K3147" s="1724"/>
      <c r="L3147" s="1722">
        <f t="shared" si="262" ref="L3147:L3152">SUM(H3147,J3147)</f>
        <v>170.0</v>
      </c>
      <c r="M3147" s="1726">
        <f t="shared" si="263" ref="M3147:M3152">SUM(G3147,L3147)</f>
        <v>190.0</v>
      </c>
      <c r="N3147" s="1727"/>
    </row>
    <row r="3148" spans="8:8" s="1538" ht="54.0" customFormat="1" customHeight="1">
      <c r="A3148" s="1443"/>
      <c r="B3148" s="1539" t="s">
        <v>70</v>
      </c>
      <c r="C3148" s="1540" t="str">
        <f>'Result Entry'!$L$3</f>
        <v>HINDI Comp.</v>
      </c>
      <c r="D3148" s="1541"/>
      <c r="E3148" s="1728">
        <f>IF($J3136="TC",0,IF($J3136="Nso",0,VLOOKUP($A3133,'Result Entry'!$B$9:$FW$108,11,0)))</f>
        <v>0.0</v>
      </c>
      <c r="F3148" s="1729">
        <f>IF($J3136="TC",0,IF($J3136="Nso",0,VLOOKUP($A3133,'Result Entry'!$B$9:$FW$108,12,0)))</f>
        <v>0.0</v>
      </c>
      <c r="G3148" s="1730">
        <f t="shared" si="261"/>
        <v>0.0</v>
      </c>
      <c r="H3148" s="1677">
        <f>IF($J3136="TC",0,IF($J3136="Nso",0,VLOOKUP($A3133,'Result Entry'!$B$9:$FW$108,16,0)))</f>
        <v>0.0</v>
      </c>
      <c r="I3148" s="1731"/>
      <c r="J3148" s="1732">
        <f>IF($J3136="TC",0,IF($J3136="Nso",0,VLOOKUP($A3133,'Result Entry'!$B$9:$FW$108,19,0)))</f>
        <v>0.0</v>
      </c>
      <c r="K3148" s="1731"/>
      <c r="L3148" s="1733">
        <f t="shared" si="262"/>
        <v>0.0</v>
      </c>
      <c r="M3148" s="1734">
        <f t="shared" si="263"/>
        <v>0.0</v>
      </c>
      <c r="N3148" s="1735" t="str">
        <f>IF($J3136="TC",0,IF($J3136="Nso",0,VLOOKUP($A3133,'Result Entry'!$B$9:$FW$108,24,0)))</f>
        <v/>
      </c>
    </row>
    <row r="3149" spans="8:8" s="1538" ht="54.0" customFormat="1" customHeight="1">
      <c r="A3149" s="1443"/>
      <c r="B3149" s="1539" t="s">
        <v>70</v>
      </c>
      <c r="C3149" s="1551" t="str">
        <f>'Result Entry'!$Z$3</f>
        <v>ENGLISH Comp.</v>
      </c>
      <c r="D3149" s="1552"/>
      <c r="E3149" s="1728">
        <f>IF($J3136="TC",0,IF($J3136="Nso",0,VLOOKUP($A3133,'Result Entry'!$B$9:$FW$108,25,0)))</f>
        <v>0.0</v>
      </c>
      <c r="F3149" s="1729">
        <f>IF($J3136="TC",0,IF($J3136="Nso",0,VLOOKUP($A3133,'Result Entry'!$B$9:$FW$108,26,0)))</f>
        <v>0.0</v>
      </c>
      <c r="G3149" s="1736">
        <f t="shared" si="261"/>
        <v>0.0</v>
      </c>
      <c r="H3149" s="1683">
        <f>IF($J3136="TC",0,IF($J3136="Nso",0,VLOOKUP($A3133,'Result Entry'!$B$9:$FW$108,30,0)))</f>
        <v>0.0</v>
      </c>
      <c r="I3149" s="1737"/>
      <c r="J3149" s="1738">
        <f>IF($J3136="TC",0,IF($J3136="Nso",0,VLOOKUP($A3133,'Result Entry'!$B$9:$FW$108,33,0)))</f>
        <v>0.0</v>
      </c>
      <c r="K3149" s="1737"/>
      <c r="L3149" s="1733">
        <f t="shared" si="262"/>
        <v>0.0</v>
      </c>
      <c r="M3149" s="1734">
        <f t="shared" si="263"/>
        <v>0.0</v>
      </c>
      <c r="N3149" s="1735" t="str">
        <f>IF($J3136="TC",0,IF($J3136="Nso",0,VLOOKUP($A3133,'Result Entry'!$B$9:$FW$108,38,0)))</f>
        <v/>
      </c>
    </row>
    <row r="3150" spans="8:8" s="1538" ht="54.0" customFormat="1" customHeight="1">
      <c r="A3150" s="1443"/>
      <c r="B3150" s="1539" t="s">
        <v>70</v>
      </c>
      <c r="C3150" s="1551" t="str">
        <f>'Result Entry'!$AO$3</f>
        <v>PHYSICS</v>
      </c>
      <c r="D3150" s="1552"/>
      <c r="E3150" s="1728">
        <f>IF($J3136="TC",0,IF($J3136="Nso",0,VLOOKUP($A3133,'Result Entry'!$B$9:$FW$108,39,0)))</f>
        <v>0.0</v>
      </c>
      <c r="F3150" s="1729">
        <f>IF($J3136="TC",0,IF($J3136="Nso",0,VLOOKUP($A3133,'Result Entry'!$B$9:$FW$108,40,0)))</f>
        <v>0.0</v>
      </c>
      <c r="G3150" s="1736">
        <f t="shared" si="261"/>
        <v>0.0</v>
      </c>
      <c r="H3150" s="1683">
        <f>IF($J3136="TC",0,IF($J3136="Nso",0,VLOOKUP($A3133,'Result Entry'!$B$9:$FW$108,45,0)))</f>
        <v>0.0</v>
      </c>
      <c r="I3150" s="1737"/>
      <c r="J3150" s="1738">
        <f>IF($J3136="TC",0,IF($J3136="Nso",0,VLOOKUP($A3133,'Result Entry'!$B$9:$FW$108,49,0)))</f>
        <v>0.0</v>
      </c>
      <c r="K3150" s="1737"/>
      <c r="L3150" s="1733">
        <f t="shared" si="262"/>
        <v>0.0</v>
      </c>
      <c r="M3150" s="1734">
        <f t="shared" si="263"/>
        <v>0.0</v>
      </c>
      <c r="N3150" s="1735" t="str">
        <f>IF($J3136="TC",0,IF($J3136="Nso",0,VLOOKUP($A3133,'Result Entry'!$B$9:$FW$108,54,0)))</f>
        <v/>
      </c>
    </row>
    <row r="3151" spans="8:8" s="1538" ht="54.0" customFormat="1" customHeight="1">
      <c r="A3151" s="1443"/>
      <c r="B3151" s="1539" t="s">
        <v>70</v>
      </c>
      <c r="C3151" s="1551" t="str">
        <f>'Result Entry'!$BF$3</f>
        <v>CHEMISTRY</v>
      </c>
      <c r="D3151" s="1552"/>
      <c r="E3151" s="1728" t="str">
        <f>IF($J3136="TC",0,IF($J3136="Nso",0,VLOOKUP($A3133,'Result Entry'!$B$9:$FW$108,55,0)))</f>
        <v/>
      </c>
      <c r="F3151" s="1729">
        <f>IF($J3136="TC",0,IF($J3136="Nso",0,VLOOKUP($A3133,'Result Entry'!$B$9:$FW$108,56,0)))</f>
        <v>0.0</v>
      </c>
      <c r="G3151" s="1736">
        <f t="shared" si="261"/>
        <v>0.0</v>
      </c>
      <c r="H3151" s="1683">
        <f>IF($J3136="TC",0,IF($J3136="Nso",0,VLOOKUP($A3133,'Result Entry'!$B$9:$FW$108,61,0)))</f>
        <v>0.0</v>
      </c>
      <c r="I3151" s="1737"/>
      <c r="J3151" s="1738">
        <f>IF($J3136="TC",0,IF($J3136="Nso",0,VLOOKUP($A3133,'Result Entry'!$B$9:$FW$108,65,0)))</f>
        <v>0.0</v>
      </c>
      <c r="K3151" s="1737"/>
      <c r="L3151" s="1733">
        <f t="shared" si="262"/>
        <v>0.0</v>
      </c>
      <c r="M3151" s="1734">
        <f t="shared" si="263"/>
        <v>0.0</v>
      </c>
      <c r="N3151" s="1735" t="str">
        <f>IF($J3136="TC",0,IF($J3136="Nso",0,VLOOKUP($A3133,'Result Entry'!$B$9:$FW$108,70,0)))</f>
        <v/>
      </c>
    </row>
    <row r="3152" spans="8:8" s="1538" ht="54.0" customFormat="1" customHeight="1">
      <c r="A3152" s="1443"/>
      <c r="B3152" s="1539" t="s">
        <v>70</v>
      </c>
      <c r="C3152" s="1551" t="str">
        <f>'Result Entry'!$BW$3</f>
        <v>BIOLOGY</v>
      </c>
      <c r="D3152" s="1552"/>
      <c r="E3152" s="1739" t="str">
        <f>IF($J3136="TC",0,IF($J3136="Nso",0,VLOOKUP($A3133,'Result Entry'!$B$9:$FW$108,71,0)))</f>
        <v/>
      </c>
      <c r="F3152" s="1740" t="str">
        <f>IF($J3136="TC",0,IF($J3136="Nso",0,VLOOKUP($A3133,'Result Entry'!$B$9:$FW$108,72,0)))</f>
        <v/>
      </c>
      <c r="G3152" s="1741">
        <f t="shared" si="261"/>
        <v>0.0</v>
      </c>
      <c r="H3152" s="1742">
        <f>IF($J3136="TC",0,IF($J3136="Nso",0,VLOOKUP($A3133,'Result Entry'!$B$9:$FW$108,77,0)))</f>
        <v>0.0</v>
      </c>
      <c r="I3152" s="1743"/>
      <c r="J3152" s="1744">
        <f>IF($J3136="TC",0,IF($J3136="Nso",0,VLOOKUP($A3133,'Result Entry'!$B$9:$FW$108,81,0)))</f>
        <v>0.0</v>
      </c>
      <c r="K3152" s="1743"/>
      <c r="L3152" s="1745">
        <f t="shared" si="262"/>
        <v>0.0</v>
      </c>
      <c r="M3152" s="1746">
        <f t="shared" si="263"/>
        <v>0.0</v>
      </c>
      <c r="N3152" s="1735">
        <f>IF($J3136="TC",0,IF($J3136="Nso",0,VLOOKUP($A3133,'Result Entry'!$B$9:$FW$108,86,0)))</f>
        <v>0.0</v>
      </c>
    </row>
    <row r="3153" spans="8:8" ht="39.75" customHeight="1">
      <c r="A3153" s="1443"/>
      <c r="B3153" s="1503" t="s">
        <v>70</v>
      </c>
      <c r="C3153" s="1565" t="s">
        <v>78</v>
      </c>
      <c r="D3153" s="1566"/>
      <c r="E3153" s="1567"/>
      <c r="F3153" s="1747" t="s">
        <v>79</v>
      </c>
      <c r="G3153" s="1748"/>
      <c r="H3153" s="1747" t="s">
        <v>80</v>
      </c>
      <c r="I3153" s="1749"/>
      <c r="J3153" s="1750" t="s">
        <v>42</v>
      </c>
      <c r="K3153" s="1797" t="s">
        <v>92</v>
      </c>
      <c r="L3153" s="1752" t="s">
        <v>40</v>
      </c>
      <c r="M3153" s="1753"/>
      <c r="N3153" s="1754" t="s">
        <v>44</v>
      </c>
    </row>
    <row r="3154" spans="8:8" ht="39.75" customHeight="1">
      <c r="A3154" s="1443"/>
      <c r="B3154" s="1503" t="s">
        <v>70</v>
      </c>
      <c r="C3154" s="1577"/>
      <c r="D3154" s="1578"/>
      <c r="E3154" s="1579"/>
      <c r="F3154" s="1755">
        <f>IF($J3136="TC",0,IF($J3136="Nso",0,VLOOKUP($A3133,'Result Entry'!$B$9:$FW$108,146,0)))</f>
        <v>0.0</v>
      </c>
      <c r="G3154" s="1756"/>
      <c r="H3154" s="1757">
        <f>IF($J3136="TC",0,IF($J3136="Nso",0,VLOOKUP($A3133,'Result Entry'!$B$9:$FW$108,147,0)))</f>
        <v>0.0</v>
      </c>
      <c r="I3154" s="1758"/>
      <c r="J3154" s="1584">
        <f>IF($J3136="TC",0,IF($J3136="Nso",0,VLOOKUP($A3133,'Result Entry'!$B$9:$FW$108,148,0)))</f>
        <v>0.0</v>
      </c>
      <c r="K3154" s="1759" t="str">
        <f>IF($J3136="TC",0,IF($J3136="Nso",0,VLOOKUP($A3133,'Result Entry'!$B$9:$FW$108,149,0)))</f>
        <v/>
      </c>
      <c r="L3154" s="1586">
        <f>IF($J3136="TC",0,IF($J3136="Nso",0,VLOOKUP($A3133,'Result Entry'!$B$9:$FW$108,150,0)))</f>
        <v>0.0</v>
      </c>
      <c r="M3154" s="1587"/>
      <c r="N3154" s="1588">
        <f>IF($J3136="TC",0,IF($J3136="Nso",0,VLOOKUP($A3133,'Result Entry'!$B$9:$FW$108,152,0)))</f>
        <v>0.0</v>
      </c>
    </row>
    <row r="3155" spans="8:8" ht="39.75" customHeight="1">
      <c r="A3155" s="1443"/>
      <c r="B3155" s="1503" t="s">
        <v>70</v>
      </c>
      <c r="C3155" s="1589" t="s">
        <v>59</v>
      </c>
      <c r="D3155" s="1590"/>
      <c r="E3155" s="1590"/>
      <c r="F3155" s="1590"/>
      <c r="G3155" s="1590"/>
      <c r="H3155" s="1591"/>
      <c r="I3155" s="1592" t="s">
        <v>60</v>
      </c>
      <c r="J3155" s="1593"/>
      <c r="K3155" s="1760">
        <f>VLOOKUP($A3133,'Result Entry'!$B$9:$FW$108,143,0)</f>
        <v>0.0</v>
      </c>
      <c r="L3155" s="1761"/>
      <c r="M3155" s="1596" t="s">
        <v>38</v>
      </c>
      <c r="N3155" s="1597"/>
    </row>
    <row r="3156" spans="8:8" ht="39.75" customHeight="1">
      <c r="A3156" s="1443"/>
      <c r="B3156" s="1503" t="s">
        <v>70</v>
      </c>
      <c r="C3156" s="1598" t="s">
        <v>55</v>
      </c>
      <c r="D3156" s="1599"/>
      <c r="E3156" s="1599"/>
      <c r="F3156" s="1600" t="s">
        <v>158</v>
      </c>
      <c r="G3156" s="1601"/>
      <c r="H3156" s="1602" t="s">
        <v>48</v>
      </c>
      <c r="I3156" s="1603" t="s">
        <v>61</v>
      </c>
      <c r="J3156" s="1604"/>
      <c r="K3156" s="1762">
        <f>VLOOKUP($A3133,'Result Entry'!$B$9:$FW$108,144,0)</f>
        <v>0.0</v>
      </c>
      <c r="L3156" s="1763"/>
      <c r="M3156" s="1607">
        <f>VLOOKUP($A3133,'Result Entry'!$B$9:$FW$108,145,0)</f>
        <v>0.0</v>
      </c>
      <c r="N3156" s="1608"/>
    </row>
    <row r="3157" spans="8:8" ht="39.75" customHeight="1">
      <c r="A3157" s="1443"/>
      <c r="B3157" s="1503" t="s">
        <v>70</v>
      </c>
      <c r="C3157" s="1598"/>
      <c r="D3157" s="1599"/>
      <c r="E3157" s="1599"/>
      <c r="F3157" s="1609"/>
      <c r="G3157" s="1610"/>
      <c r="H3157" s="1611" t="s">
        <v>100</v>
      </c>
      <c r="I3157" s="1612" t="s">
        <v>62</v>
      </c>
      <c r="J3157" s="1613"/>
      <c r="K3157" s="1764">
        <f>IF($J3136="TC","Transferred",IF($J3136="Nso","NameSeparated",VLOOKUP($A3133,'Result Entry'!$B$9:$FW$108,153,0)))</f>
        <v>0.0</v>
      </c>
      <c r="L3157" s="1764"/>
      <c r="M3157" s="1764"/>
      <c r="N3157" s="1765"/>
    </row>
    <row r="3158" spans="8:8" ht="39.75" customHeight="1">
      <c r="A3158" s="1443"/>
      <c r="B3158" s="1503" t="s">
        <v>70</v>
      </c>
      <c r="C3158" s="1766" t="str">
        <f>'Result Entry'!$DU$3</f>
        <v>Foundation Of Information Tech.</v>
      </c>
      <c r="D3158" s="1767"/>
      <c r="E3158" s="1768"/>
      <c r="F3158" s="1769" t="str">
        <f>IF($J3136="TC",0,IF($J3136="Nso",0,VLOOKUP($A3133,'Result Entry'!$B$9:$GS$108,170,0)))</f>
        <v/>
      </c>
      <c r="G3158" s="1769"/>
      <c r="H3158" s="1770">
        <f>IF($J3136="TC",0,IF($J3136="Nso",0,VLOOKUP($A3133,'Result Entry'!$B$9:$GS$108,112,0)))</f>
        <v>0.0</v>
      </c>
      <c r="I3158" s="1621" t="s">
        <v>72</v>
      </c>
      <c r="J3158" s="1622"/>
      <c r="K3158" s="1771">
        <f>'Result Entry'!$T$2</f>
        <v>45041.0</v>
      </c>
      <c r="L3158" s="1772"/>
      <c r="M3158" s="1772"/>
      <c r="N3158" s="1773"/>
    </row>
    <row r="3159" spans="8:8" ht="39.75" customHeight="1">
      <c r="A3159" s="1443"/>
      <c r="B3159" s="1503" t="s">
        <v>70</v>
      </c>
      <c r="C3159" s="1774" t="str">
        <f>'Result Entry'!$EI$3</f>
        <v>G.I.A.I.-II</v>
      </c>
      <c r="D3159" s="1775"/>
      <c r="E3159" s="1776"/>
      <c r="F3159" s="1769" t="str">
        <f>IF($J3136="TC",0,IF($J3136="Nso",0,VLOOKUP($A3133,'Result Entry'!$B$9:$GS$108,174,0)))</f>
        <v/>
      </c>
      <c r="G3159" s="1769"/>
      <c r="H3159" s="1770">
        <f>IF($J3136="TC",0,IF($J3136="Nso",0,VLOOKUP($A3133,'Result Entry'!$B$9:$GS$108,124,0)))</f>
        <v>0.0</v>
      </c>
      <c r="I3159" s="1626"/>
      <c r="J3159" s="1627"/>
      <c r="K3159" s="1627"/>
      <c r="L3159" s="1627"/>
      <c r="M3159" s="1627"/>
      <c r="N3159" s="1628"/>
    </row>
    <row r="3160" spans="8:8" ht="39.75" customHeight="1">
      <c r="A3160" s="1443"/>
      <c r="B3160" s="1503" t="s">
        <v>70</v>
      </c>
      <c r="C3160" s="1774" t="str">
        <f>'Result Entry'!$EU$3</f>
        <v>SOC.SER.PLAN</v>
      </c>
      <c r="D3160" s="1775"/>
      <c r="E3160" s="1776"/>
      <c r="F3160" s="1769">
        <f>IF($J3136="TC",0,IF($J3136="Nso",0,VLOOKUP($A3133,'Result Entry'!$B$9:$HS$108,178,0)))</f>
        <v>0.0</v>
      </c>
      <c r="G3160" s="1769"/>
      <c r="H3160" s="1770">
        <f>IF($J3136="TC",0,IF($J3136="Nso",0,VLOOKUP($A3133,'Result Entry'!$B$9:$GS$108,136,0)))</f>
        <v>0.0</v>
      </c>
      <c r="I3160" s="1629" t="s">
        <v>175</v>
      </c>
      <c r="J3160" s="1630"/>
      <c r="K3160" s="1798"/>
      <c r="L3160" s="1799"/>
      <c r="M3160" s="1799"/>
      <c r="N3160" s="1800"/>
    </row>
    <row r="3161" spans="8:8" ht="39.75" customHeight="1">
      <c r="A3161" s="1443"/>
      <c r="B3161" s="1503" t="s">
        <v>70</v>
      </c>
      <c r="C3161" s="1774" t="str">
        <f>'Result Entry'!$FG$3</f>
        <v>Jeewan Kaushal</v>
      </c>
      <c r="D3161" s="1775"/>
      <c r="E3161" s="1776"/>
      <c r="F3161" s="1769" t="str">
        <f>IF($J3136="TC",0,IF($J3136="Nso",0,VLOOKUP($A3133,'Result Entry'!$B$9:$HS$108,182,0)))</f>
        <v/>
      </c>
      <c r="G3161" s="1769"/>
      <c r="H3161" s="1770">
        <f>IF($J3136="TC",0,IF($J3136="Nso",0,VLOOKUP($A3133,'Result Entry'!$B$9:$HS$108,136,0)))</f>
        <v>0.0</v>
      </c>
      <c r="I3161" s="1629" t="s">
        <v>149</v>
      </c>
      <c r="J3161" s="1630"/>
      <c r="K3161" s="1630"/>
      <c r="L3161" s="1630"/>
      <c r="M3161" s="1630"/>
      <c r="N3161" s="1634"/>
    </row>
    <row r="3162" spans="8:8" ht="39.75" customHeight="1">
      <c r="A3162" s="1443"/>
      <c r="B3162" s="1483" t="s">
        <v>70</v>
      </c>
      <c r="C3162" s="1777" t="s">
        <v>181</v>
      </c>
      <c r="D3162" s="1778"/>
      <c r="E3162" s="1779"/>
      <c r="F3162" s="1780" t="s">
        <v>182</v>
      </c>
      <c r="G3162" s="1781"/>
      <c r="H3162" s="1782" t="s">
        <v>31</v>
      </c>
      <c r="I3162" s="1629" t="s">
        <v>176</v>
      </c>
      <c r="J3162" s="1630"/>
      <c r="K3162" s="1630"/>
      <c r="L3162" s="1630"/>
      <c r="M3162" s="1630"/>
      <c r="N3162" s="1634"/>
    </row>
    <row r="3163" spans="8:8" ht="39.75" customHeight="1">
      <c r="A3163" s="1443"/>
      <c r="B3163" s="1483" t="s">
        <v>70</v>
      </c>
      <c r="C3163" s="1783"/>
      <c r="D3163" s="1784"/>
      <c r="E3163" s="1785"/>
      <c r="F3163" s="1786" t="s">
        <v>183</v>
      </c>
      <c r="G3163" s="1787"/>
      <c r="H3163" s="1788" t="s">
        <v>180</v>
      </c>
      <c r="I3163" s="1647" t="s">
        <v>68</v>
      </c>
      <c r="J3163" s="1648"/>
      <c r="K3163" s="1648"/>
      <c r="L3163" s="1648"/>
      <c r="M3163" s="1648"/>
      <c r="N3163" s="1649"/>
    </row>
    <row r="3164" spans="8:8" ht="39.75" customHeight="1">
      <c r="A3164" s="1443"/>
      <c r="B3164" s="1483" t="s">
        <v>70</v>
      </c>
      <c r="C3164" s="1783"/>
      <c r="D3164" s="1784"/>
      <c r="E3164" s="1785"/>
      <c r="F3164" s="1786" t="s">
        <v>186</v>
      </c>
      <c r="G3164" s="1787"/>
      <c r="H3164" s="1788" t="s">
        <v>63</v>
      </c>
      <c r="I3164" s="1650"/>
      <c r="J3164" s="1651"/>
      <c r="K3164" s="1651"/>
      <c r="L3164" s="1651"/>
      <c r="M3164" s="1651"/>
      <c r="N3164" s="1652"/>
    </row>
    <row r="3165" spans="8:8" ht="39.75" customHeight="1">
      <c r="A3165" s="1443"/>
      <c r="B3165" s="1483" t="s">
        <v>70</v>
      </c>
      <c r="C3165" s="1783"/>
      <c r="D3165" s="1784"/>
      <c r="E3165" s="1785"/>
      <c r="F3165" s="1786" t="s">
        <v>187</v>
      </c>
      <c r="G3165" s="1787"/>
      <c r="H3165" s="1788" t="s">
        <v>64</v>
      </c>
      <c r="I3165" s="1650"/>
      <c r="J3165" s="1651"/>
      <c r="K3165" s="1651"/>
      <c r="L3165" s="1651"/>
      <c r="M3165" s="1651"/>
      <c r="N3165" s="1652"/>
    </row>
    <row r="3166" spans="8:8" ht="39.75" customHeight="1">
      <c r="A3166" s="1443"/>
      <c r="B3166" s="1483" t="s">
        <v>70</v>
      </c>
      <c r="C3166" s="1783"/>
      <c r="D3166" s="1784"/>
      <c r="E3166" s="1785"/>
      <c r="F3166" s="1786" t="s">
        <v>184</v>
      </c>
      <c r="G3166" s="1787"/>
      <c r="H3166" s="1788" t="s">
        <v>66</v>
      </c>
      <c r="I3166" s="1653" t="s">
        <v>81</v>
      </c>
      <c r="J3166" s="1654"/>
      <c r="K3166" s="1654"/>
      <c r="L3166" s="1654"/>
      <c r="M3166" s="1654"/>
      <c r="N3166" s="1655"/>
    </row>
    <row r="3167" spans="8:8" ht="39.75" customHeight="1">
      <c r="A3167" s="1443"/>
      <c r="B3167" s="1656" t="s">
        <v>70</v>
      </c>
      <c r="C3167" s="1789"/>
      <c r="D3167" s="1790"/>
      <c r="E3167" s="1791"/>
      <c r="F3167" s="1792" t="s">
        <v>185</v>
      </c>
      <c r="G3167" s="1793"/>
      <c r="H3167" s="1794" t="s">
        <v>65</v>
      </c>
      <c r="I3167" s="1663"/>
      <c r="J3167" s="1664"/>
      <c r="K3167" s="1664"/>
      <c r="L3167" s="1664"/>
      <c r="M3167" s="1664"/>
      <c r="N3167" s="1665"/>
    </row>
    <row r="3168" spans="8:8" s="927" ht="123.75" customFormat="1" customHeight="1">
      <c r="A3168" s="1439"/>
      <c r="B3168" s="1795"/>
      <c r="C3168" s="1796"/>
      <c r="D3168" s="1796"/>
      <c r="E3168" s="1796"/>
      <c r="F3168" s="1796"/>
      <c r="G3168" s="1796"/>
      <c r="H3168" s="1796"/>
      <c r="I3168" s="1796"/>
      <c r="J3168" s="1796"/>
      <c r="K3168" s="1796"/>
      <c r="L3168" s="1796"/>
      <c r="M3168" s="1796"/>
      <c r="N3168" s="1796"/>
    </row>
    <row r="3169" spans="8:8" ht="24.75" customHeight="1">
      <c r="A3169" s="1441">
        <f>A3133+1</f>
        <v>89.0</v>
      </c>
      <c r="B3169" s="1442" t="s">
        <v>51</v>
      </c>
      <c r="C3169" s="1442"/>
      <c r="D3169" s="1442"/>
      <c r="E3169" s="1442"/>
      <c r="F3169" s="1442"/>
      <c r="G3169" s="1442"/>
      <c r="H3169" s="1442"/>
      <c r="I3169" s="1442"/>
      <c r="J3169" s="1442"/>
      <c r="K3169" s="1442"/>
      <c r="L3169" s="1442"/>
      <c r="M3169" s="1442"/>
      <c r="N3169" s="1442"/>
    </row>
    <row r="3170" spans="8:8" ht="62.25" customHeight="1">
      <c r="A3170" s="1443"/>
      <c r="B3170" s="1444"/>
      <c r="C3170" s="1445"/>
      <c r="D3170" s="1671" t="str">
        <f>Master!$E$8</f>
        <v>Govt. Sr. Secondary School </v>
      </c>
      <c r="E3170" s="1672"/>
      <c r="F3170" s="1672"/>
      <c r="G3170" s="1672"/>
      <c r="H3170" s="1672"/>
      <c r="I3170" s="1672"/>
      <c r="J3170" s="1672"/>
      <c r="K3170" s="1672"/>
      <c r="L3170" s="1672"/>
      <c r="M3170" s="1672"/>
      <c r="N3170" s="1673"/>
    </row>
    <row r="3171" spans="8:8" ht="33.0" customHeight="1">
      <c r="A3171" s="1443"/>
      <c r="B3171" s="1449"/>
      <c r="C3171" s="1450"/>
      <c r="D3171" s="1451" t="str">
        <f>Master!$E$11</f>
        <v>P.S.-Bapini (Jodhpur)</v>
      </c>
      <c r="E3171" s="1452"/>
      <c r="F3171" s="1452"/>
      <c r="G3171" s="1452"/>
      <c r="H3171" s="1452"/>
      <c r="I3171" s="1452"/>
      <c r="J3171" s="1452"/>
      <c r="K3171" s="1452"/>
      <c r="L3171" s="1452"/>
      <c r="M3171" s="1452"/>
      <c r="N3171" s="1453"/>
    </row>
    <row r="3172" spans="8:8" ht="30.0" customHeight="1">
      <c r="A3172" s="1443"/>
      <c r="B3172" s="1454"/>
      <c r="C3172" s="1455" t="s">
        <v>151</v>
      </c>
      <c r="D3172" s="1456"/>
      <c r="E3172" s="1456"/>
      <c r="F3172" s="1456"/>
      <c r="G3172" s="1457"/>
      <c r="H3172" s="1458" t="s">
        <v>128</v>
      </c>
      <c r="I3172" s="1458"/>
      <c r="J3172" s="1674">
        <f>VLOOKUP(A3169,'Result Entry'!$B$6:$K$108,6,0)</f>
        <v>0.0</v>
      </c>
      <c r="K3172" s="1460" t="s">
        <v>69</v>
      </c>
      <c r="L3172" s="1461"/>
      <c r="M3172" s="1462">
        <f>Master!$E$14</f>
        <v>8.151106901E9</v>
      </c>
      <c r="N3172" s="1463"/>
    </row>
    <row r="3173" spans="8:8" ht="30.0" customHeight="1">
      <c r="A3173" s="1443"/>
      <c r="B3173" s="1464"/>
      <c r="C3173" s="1465"/>
      <c r="D3173" s="1466"/>
      <c r="E3173" s="1466"/>
      <c r="F3173" s="1466"/>
      <c r="G3173" s="1467"/>
      <c r="H3173" s="1468"/>
      <c r="I3173" s="1468"/>
      <c r="J3173" s="1675"/>
      <c r="K3173" s="1470" t="s">
        <v>67</v>
      </c>
      <c r="L3173" s="1471"/>
      <c r="M3173" s="1472"/>
      <c r="N3173" s="1473"/>
      <c r="O3173" s="23" t="s">
        <v>157</v>
      </c>
    </row>
    <row r="3174" spans="8:8" ht="30.0" customHeight="1">
      <c r="A3174" s="1443"/>
      <c r="B3174" s="1464"/>
      <c r="C3174" s="1474"/>
      <c r="D3174" s="1475"/>
      <c r="E3174" s="1475"/>
      <c r="F3174" s="1475"/>
      <c r="G3174" s="1476"/>
      <c r="H3174" s="1477"/>
      <c r="I3174" s="1477"/>
      <c r="J3174" s="1676"/>
      <c r="K3174" s="1479" t="s">
        <v>52</v>
      </c>
      <c r="L3174" s="1480"/>
      <c r="M3174" s="1481" t="str">
        <f>Master!$E$6</f>
        <v>2022-23</v>
      </c>
      <c r="N3174" s="1482"/>
    </row>
    <row r="3175" spans="8:8" ht="39.75" customHeight="1">
      <c r="A3175" s="1443"/>
      <c r="B3175" s="1483" t="s">
        <v>70</v>
      </c>
      <c r="C3175" s="1677" t="s">
        <v>21</v>
      </c>
      <c r="D3175" s="1678"/>
      <c r="E3175" s="1678"/>
      <c r="F3175" s="1679"/>
      <c r="G3175" s="1680" t="s">
        <v>150</v>
      </c>
      <c r="H3175" s="1681">
        <f>VLOOKUP($A3169,'Result Entry'!$B$9:$FW$108,4,0)</f>
        <v>0.0</v>
      </c>
      <c r="I3175" s="1681"/>
      <c r="J3175" s="1681"/>
      <c r="K3175" s="1681"/>
      <c r="L3175" s="1681"/>
      <c r="M3175" s="1681"/>
      <c r="N3175" s="1682"/>
    </row>
    <row r="3176" spans="8:8" ht="39.75" customHeight="1">
      <c r="A3176" s="1443"/>
      <c r="B3176" s="1483" t="s">
        <v>70</v>
      </c>
      <c r="C3176" s="1683" t="s">
        <v>23</v>
      </c>
      <c r="D3176" s="1684"/>
      <c r="E3176" s="1684"/>
      <c r="F3176" s="1685"/>
      <c r="G3176" s="1686" t="s">
        <v>150</v>
      </c>
      <c r="H3176" s="1687">
        <f>VLOOKUP($A3169,'Result Entry'!$B$9:$FW$108,7,0)</f>
        <v>0.0</v>
      </c>
      <c r="I3176" s="1687"/>
      <c r="J3176" s="1687"/>
      <c r="K3176" s="1687"/>
      <c r="L3176" s="1687"/>
      <c r="M3176" s="1687"/>
      <c r="N3176" s="1688"/>
    </row>
    <row r="3177" spans="8:8" ht="39.75" customHeight="1">
      <c r="A3177" s="1443"/>
      <c r="B3177" s="1483" t="s">
        <v>70</v>
      </c>
      <c r="C3177" s="1683" t="s">
        <v>24</v>
      </c>
      <c r="D3177" s="1684"/>
      <c r="E3177" s="1684"/>
      <c r="F3177" s="1685"/>
      <c r="G3177" s="1686" t="s">
        <v>150</v>
      </c>
      <c r="H3177" s="1687">
        <f>VLOOKUP($A3169,'Result Entry'!$B$9:$FW$108,8,0)</f>
        <v>0.0</v>
      </c>
      <c r="I3177" s="1687"/>
      <c r="J3177" s="1687"/>
      <c r="K3177" s="1687"/>
      <c r="L3177" s="1687"/>
      <c r="M3177" s="1687"/>
      <c r="N3177" s="1688"/>
    </row>
    <row r="3178" spans="8:8" ht="39.75" customHeight="1">
      <c r="A3178" s="1443"/>
      <c r="B3178" s="1483" t="s">
        <v>70</v>
      </c>
      <c r="C3178" s="1683" t="s">
        <v>53</v>
      </c>
      <c r="D3178" s="1684"/>
      <c r="E3178" s="1684"/>
      <c r="F3178" s="1685"/>
      <c r="G3178" s="1686" t="s">
        <v>150</v>
      </c>
      <c r="H3178" s="1687">
        <f>VLOOKUP($A3169,'Result Entry'!$B$9:$FW$108,9,0)</f>
        <v>0.0</v>
      </c>
      <c r="I3178" s="1687"/>
      <c r="J3178" s="1687"/>
      <c r="K3178" s="1687"/>
      <c r="L3178" s="1687"/>
      <c r="M3178" s="1687"/>
      <c r="N3178" s="1688"/>
    </row>
    <row r="3179" spans="8:8" ht="39.75" customHeight="1">
      <c r="A3179" s="1443"/>
      <c r="B3179" s="1483" t="s">
        <v>70</v>
      </c>
      <c r="C3179" s="1683" t="s">
        <v>54</v>
      </c>
      <c r="D3179" s="1684"/>
      <c r="E3179" s="1684"/>
      <c r="F3179" s="1685"/>
      <c r="G3179" s="1686" t="s">
        <v>150</v>
      </c>
      <c r="H3179" s="1689" t="str">
        <f>CONCATENATE('Result Entry'!$G$4,'Result Entry'!$J$4)</f>
        <v>11(A)</v>
      </c>
      <c r="I3179" s="1687"/>
      <c r="J3179" s="1687"/>
      <c r="K3179" s="1687"/>
      <c r="L3179" s="1687"/>
      <c r="M3179" s="1687"/>
      <c r="N3179" s="1688"/>
    </row>
    <row r="3180" spans="8:8" ht="39.75" customHeight="1">
      <c r="A3180" s="1443"/>
      <c r="B3180" s="1483" t="s">
        <v>70</v>
      </c>
      <c r="C3180" s="1690" t="s">
        <v>26</v>
      </c>
      <c r="D3180" s="1691"/>
      <c r="E3180" s="1691"/>
      <c r="F3180" s="1692"/>
      <c r="G3180" s="1693" t="s">
        <v>150</v>
      </c>
      <c r="H3180" s="1694">
        <f>VLOOKUP($A3169,'Result Entry'!$B$9:$FW$108,10,0)</f>
        <v>0.0</v>
      </c>
      <c r="I3180" s="1694"/>
      <c r="J3180" s="1694"/>
      <c r="K3180" s="1694"/>
      <c r="L3180" s="1694"/>
      <c r="M3180" s="1694"/>
      <c r="N3180" s="1695"/>
    </row>
    <row r="3181" spans="8:8" ht="30.0" customHeight="1">
      <c r="A3181" s="1443"/>
      <c r="B3181" s="1503" t="s">
        <v>70</v>
      </c>
      <c r="C3181" s="1696" t="s">
        <v>168</v>
      </c>
      <c r="D3181" s="1697"/>
      <c r="E3181" s="1698" t="s">
        <v>73</v>
      </c>
      <c r="F3181" s="1699" t="s">
        <v>74</v>
      </c>
      <c r="G3181" s="1700" t="s">
        <v>169</v>
      </c>
      <c r="H3181" s="1701" t="s">
        <v>56</v>
      </c>
      <c r="I3181" s="1702"/>
      <c r="J3181" s="1703" t="s">
        <v>85</v>
      </c>
      <c r="K3181" s="1704"/>
      <c r="L3181" s="1705" t="s">
        <v>170</v>
      </c>
      <c r="M3181" s="1706" t="s">
        <v>77</v>
      </c>
      <c r="N3181" s="1707" t="s">
        <v>99</v>
      </c>
    </row>
    <row r="3182" spans="8:8" ht="30.0" customHeight="1">
      <c r="A3182" s="1443"/>
      <c r="B3182" s="1503"/>
      <c r="C3182" s="1708"/>
      <c r="D3182" s="1709"/>
      <c r="E3182" s="1710"/>
      <c r="F3182" s="1711"/>
      <c r="G3182" s="1712"/>
      <c r="H3182" s="1713"/>
      <c r="I3182" s="1714"/>
      <c r="J3182" s="1715"/>
      <c r="K3182" s="1716"/>
      <c r="L3182" s="1717"/>
      <c r="M3182" s="1718"/>
      <c r="N3182" s="1719"/>
    </row>
    <row r="3183" spans="8:8" ht="39.75" customHeight="1">
      <c r="A3183" s="1443"/>
      <c r="B3183" s="1503" t="s">
        <v>70</v>
      </c>
      <c r="C3183" s="1528" t="s">
        <v>57</v>
      </c>
      <c r="D3183" s="1529"/>
      <c r="E3183" s="1720">
        <f>'Result Entry'!$L$7</f>
        <v>10.0</v>
      </c>
      <c r="F3183" s="1721">
        <f>'Result Entry'!$M$7</f>
        <v>10.0</v>
      </c>
      <c r="G3183" s="1722">
        <f t="shared" si="264" ref="G3183:G3188">SUM(E3183:F3183)</f>
        <v>20.0</v>
      </c>
      <c r="H3183" s="1723">
        <f>'Result Entry'!$AU$7</f>
        <v>70.0</v>
      </c>
      <c r="I3183" s="1724"/>
      <c r="J3183" s="1725">
        <f>'Result Entry'!$AY$7</f>
        <v>100.0</v>
      </c>
      <c r="K3183" s="1724"/>
      <c r="L3183" s="1722">
        <f t="shared" si="265" ref="L3183:L3188">SUM(H3183,J3183)</f>
        <v>170.0</v>
      </c>
      <c r="M3183" s="1726">
        <f t="shared" si="266" ref="M3183:M3188">SUM(G3183,L3183)</f>
        <v>190.0</v>
      </c>
      <c r="N3183" s="1727"/>
    </row>
    <row r="3184" spans="8:8" s="1538" ht="54.0" customFormat="1" customHeight="1">
      <c r="A3184" s="1443"/>
      <c r="B3184" s="1539" t="s">
        <v>70</v>
      </c>
      <c r="C3184" s="1540" t="str">
        <f>'Result Entry'!$L$3</f>
        <v>HINDI Comp.</v>
      </c>
      <c r="D3184" s="1541"/>
      <c r="E3184" s="1728">
        <f>IF($J3172="TC",0,IF($J3172="Nso",0,VLOOKUP($A3169,'Result Entry'!$B$9:$FW$108,11,0)))</f>
        <v>0.0</v>
      </c>
      <c r="F3184" s="1729">
        <f>IF($J3172="TC",0,IF($J3172="Nso",0,VLOOKUP($A3169,'Result Entry'!$B$9:$FW$108,12,0)))</f>
        <v>0.0</v>
      </c>
      <c r="G3184" s="1730">
        <f t="shared" si="264"/>
        <v>0.0</v>
      </c>
      <c r="H3184" s="1677">
        <f>IF($J3172="TC",0,IF($J3172="Nso",0,VLOOKUP($A3169,'Result Entry'!$B$9:$FW$108,16,0)))</f>
        <v>0.0</v>
      </c>
      <c r="I3184" s="1731"/>
      <c r="J3184" s="1732">
        <f>IF($J3172="TC",0,IF($J3172="Nso",0,VLOOKUP($A3169,'Result Entry'!$B$9:$FW$108,19,0)))</f>
        <v>0.0</v>
      </c>
      <c r="K3184" s="1731"/>
      <c r="L3184" s="1733">
        <f t="shared" si="265"/>
        <v>0.0</v>
      </c>
      <c r="M3184" s="1734">
        <f t="shared" si="266"/>
        <v>0.0</v>
      </c>
      <c r="N3184" s="1735" t="str">
        <f>IF($J3172="TC",0,IF($J3172="Nso",0,VLOOKUP($A3169,'Result Entry'!$B$9:$FW$108,24,0)))</f>
        <v/>
      </c>
    </row>
    <row r="3185" spans="8:8" s="1538" ht="54.0" customFormat="1" customHeight="1">
      <c r="A3185" s="1443"/>
      <c r="B3185" s="1539" t="s">
        <v>70</v>
      </c>
      <c r="C3185" s="1551" t="str">
        <f>'Result Entry'!$Z$3</f>
        <v>ENGLISH Comp.</v>
      </c>
      <c r="D3185" s="1552"/>
      <c r="E3185" s="1728">
        <f>IF($J3172="TC",0,IF($J3172="Nso",0,VLOOKUP($A3169,'Result Entry'!$B$9:$FW$108,25,0)))</f>
        <v>0.0</v>
      </c>
      <c r="F3185" s="1729">
        <f>IF($J3172="TC",0,IF($J3172="Nso",0,VLOOKUP($A3169,'Result Entry'!$B$9:$FW$108,26,0)))</f>
        <v>0.0</v>
      </c>
      <c r="G3185" s="1736">
        <f t="shared" si="264"/>
        <v>0.0</v>
      </c>
      <c r="H3185" s="1683">
        <f>IF($J3172="TC",0,IF($J3172="Nso",0,VLOOKUP($A3169,'Result Entry'!$B$9:$FW$108,30,0)))</f>
        <v>0.0</v>
      </c>
      <c r="I3185" s="1737"/>
      <c r="J3185" s="1738">
        <f>IF($J3172="TC",0,IF($J3172="Nso",0,VLOOKUP($A3169,'Result Entry'!$B$9:$FW$108,33,0)))</f>
        <v>0.0</v>
      </c>
      <c r="K3185" s="1737"/>
      <c r="L3185" s="1733">
        <f t="shared" si="265"/>
        <v>0.0</v>
      </c>
      <c r="M3185" s="1734">
        <f t="shared" si="266"/>
        <v>0.0</v>
      </c>
      <c r="N3185" s="1735" t="str">
        <f>IF($J3172="TC",0,IF($J3172="Nso",0,VLOOKUP($A3169,'Result Entry'!$B$9:$FW$108,38,0)))</f>
        <v/>
      </c>
    </row>
    <row r="3186" spans="8:8" s="1538" ht="54.0" customFormat="1" customHeight="1">
      <c r="A3186" s="1443"/>
      <c r="B3186" s="1539" t="s">
        <v>70</v>
      </c>
      <c r="C3186" s="1551" t="str">
        <f>'Result Entry'!$AO$3</f>
        <v>PHYSICS</v>
      </c>
      <c r="D3186" s="1552"/>
      <c r="E3186" s="1728">
        <f>IF($J3172="TC",0,IF($J3172="Nso",0,VLOOKUP($A3169,'Result Entry'!$B$9:$FW$108,39,0)))</f>
        <v>0.0</v>
      </c>
      <c r="F3186" s="1729">
        <f>IF($J3172="TC",0,IF($J3172="Nso",0,VLOOKUP($A3169,'Result Entry'!$B$9:$FW$108,40,0)))</f>
        <v>0.0</v>
      </c>
      <c r="G3186" s="1736">
        <f t="shared" si="264"/>
        <v>0.0</v>
      </c>
      <c r="H3186" s="1683">
        <f>IF($J3172="TC",0,IF($J3172="Nso",0,VLOOKUP($A3169,'Result Entry'!$B$9:$FW$108,45,0)))</f>
        <v>0.0</v>
      </c>
      <c r="I3186" s="1737"/>
      <c r="J3186" s="1738">
        <f>IF($J3172="TC",0,IF($J3172="Nso",0,VLOOKUP($A3169,'Result Entry'!$B$9:$FW$108,49,0)))</f>
        <v>0.0</v>
      </c>
      <c r="K3186" s="1737"/>
      <c r="L3186" s="1733">
        <f t="shared" si="265"/>
        <v>0.0</v>
      </c>
      <c r="M3186" s="1734">
        <f t="shared" si="266"/>
        <v>0.0</v>
      </c>
      <c r="N3186" s="1735" t="str">
        <f>IF($J3172="TC",0,IF($J3172="Nso",0,VLOOKUP($A3169,'Result Entry'!$B$9:$FW$108,54,0)))</f>
        <v/>
      </c>
    </row>
    <row r="3187" spans="8:8" s="1538" ht="54.0" customFormat="1" customHeight="1">
      <c r="A3187" s="1443"/>
      <c r="B3187" s="1539" t="s">
        <v>70</v>
      </c>
      <c r="C3187" s="1551" t="str">
        <f>'Result Entry'!$BF$3</f>
        <v>CHEMISTRY</v>
      </c>
      <c r="D3187" s="1552"/>
      <c r="E3187" s="1728" t="str">
        <f>IF($J3172="TC",0,IF($J3172="Nso",0,VLOOKUP($A3169,'Result Entry'!$B$9:$FW$108,55,0)))</f>
        <v/>
      </c>
      <c r="F3187" s="1729">
        <f>IF($J3172="TC",0,IF($J3172="Nso",0,VLOOKUP($A3169,'Result Entry'!$B$9:$FW$108,56,0)))</f>
        <v>0.0</v>
      </c>
      <c r="G3187" s="1736">
        <f t="shared" si="264"/>
        <v>0.0</v>
      </c>
      <c r="H3187" s="1683">
        <f>IF($J3172="TC",0,IF($J3172="Nso",0,VLOOKUP($A3169,'Result Entry'!$B$9:$FW$108,61,0)))</f>
        <v>0.0</v>
      </c>
      <c r="I3187" s="1737"/>
      <c r="J3187" s="1738">
        <f>IF($J3172="TC",0,IF($J3172="Nso",0,VLOOKUP($A3169,'Result Entry'!$B$9:$FW$108,65,0)))</f>
        <v>0.0</v>
      </c>
      <c r="K3187" s="1737"/>
      <c r="L3187" s="1733">
        <f t="shared" si="265"/>
        <v>0.0</v>
      </c>
      <c r="M3187" s="1734">
        <f t="shared" si="266"/>
        <v>0.0</v>
      </c>
      <c r="N3187" s="1735" t="str">
        <f>IF($J3172="TC",0,IF($J3172="Nso",0,VLOOKUP($A3169,'Result Entry'!$B$9:$FW$108,70,0)))</f>
        <v/>
      </c>
    </row>
    <row r="3188" spans="8:8" s="1538" ht="54.0" customFormat="1" customHeight="1">
      <c r="A3188" s="1443"/>
      <c r="B3188" s="1539" t="s">
        <v>70</v>
      </c>
      <c r="C3188" s="1551" t="str">
        <f>'Result Entry'!$BW$3</f>
        <v>BIOLOGY</v>
      </c>
      <c r="D3188" s="1552"/>
      <c r="E3188" s="1739" t="str">
        <f>IF($J3172="TC",0,IF($J3172="Nso",0,VLOOKUP($A3169,'Result Entry'!$B$9:$FW$108,71,0)))</f>
        <v/>
      </c>
      <c r="F3188" s="1740" t="str">
        <f>IF($J3172="TC",0,IF($J3172="Nso",0,VLOOKUP($A3169,'Result Entry'!$B$9:$FW$108,72,0)))</f>
        <v/>
      </c>
      <c r="G3188" s="1741">
        <f t="shared" si="264"/>
        <v>0.0</v>
      </c>
      <c r="H3188" s="1742">
        <f>IF($J3172="TC",0,IF($J3172="Nso",0,VLOOKUP($A3169,'Result Entry'!$B$9:$FW$108,77,0)))</f>
        <v>0.0</v>
      </c>
      <c r="I3188" s="1743"/>
      <c r="J3188" s="1744">
        <f>IF($J3172="TC",0,IF($J3172="Nso",0,VLOOKUP($A3169,'Result Entry'!$B$9:$FW$108,81,0)))</f>
        <v>0.0</v>
      </c>
      <c r="K3188" s="1743"/>
      <c r="L3188" s="1745">
        <f t="shared" si="265"/>
        <v>0.0</v>
      </c>
      <c r="M3188" s="1746">
        <f t="shared" si="266"/>
        <v>0.0</v>
      </c>
      <c r="N3188" s="1735">
        <f>IF($J3172="TC",0,IF($J3172="Nso",0,VLOOKUP($A3169,'Result Entry'!$B$9:$FW$108,86,0)))</f>
        <v>0.0</v>
      </c>
    </row>
    <row r="3189" spans="8:8" ht="39.75" customHeight="1">
      <c r="A3189" s="1443"/>
      <c r="B3189" s="1503" t="s">
        <v>70</v>
      </c>
      <c r="C3189" s="1565" t="s">
        <v>78</v>
      </c>
      <c r="D3189" s="1566"/>
      <c r="E3189" s="1567"/>
      <c r="F3189" s="1747" t="s">
        <v>79</v>
      </c>
      <c r="G3189" s="1748"/>
      <c r="H3189" s="1747" t="s">
        <v>80</v>
      </c>
      <c r="I3189" s="1749"/>
      <c r="J3189" s="1750" t="s">
        <v>42</v>
      </c>
      <c r="K3189" s="1797" t="s">
        <v>92</v>
      </c>
      <c r="L3189" s="1752" t="s">
        <v>40</v>
      </c>
      <c r="M3189" s="1753"/>
      <c r="N3189" s="1754" t="s">
        <v>44</v>
      </c>
    </row>
    <row r="3190" spans="8:8" ht="39.75" customHeight="1">
      <c r="A3190" s="1443"/>
      <c r="B3190" s="1503" t="s">
        <v>70</v>
      </c>
      <c r="C3190" s="1577"/>
      <c r="D3190" s="1578"/>
      <c r="E3190" s="1579"/>
      <c r="F3190" s="1755">
        <f>IF($J3172="TC",0,IF($J3172="Nso",0,VLOOKUP($A3169,'Result Entry'!$B$9:$FW$108,146,0)))</f>
        <v>0.0</v>
      </c>
      <c r="G3190" s="1756"/>
      <c r="H3190" s="1757">
        <f>IF($J3172="TC",0,IF($J3172="Nso",0,VLOOKUP($A3169,'Result Entry'!$B$9:$FW$108,147,0)))</f>
        <v>0.0</v>
      </c>
      <c r="I3190" s="1758"/>
      <c r="J3190" s="1584">
        <f>IF($J3172="TC",0,IF($J3172="Nso",0,VLOOKUP($A3169,'Result Entry'!$B$9:$FW$108,148,0)))</f>
        <v>0.0</v>
      </c>
      <c r="K3190" s="1759" t="str">
        <f>IF($J3172="TC",0,IF($J3172="Nso",0,VLOOKUP($A3169,'Result Entry'!$B$9:$FW$108,149,0)))</f>
        <v/>
      </c>
      <c r="L3190" s="1586">
        <f>IF($J3172="TC",0,IF($J3172="Nso",0,VLOOKUP($A3169,'Result Entry'!$B$9:$FW$108,150,0)))</f>
        <v>0.0</v>
      </c>
      <c r="M3190" s="1587"/>
      <c r="N3190" s="1588">
        <f>IF($J3172="TC",0,IF($J3172="Nso",0,VLOOKUP($A3169,'Result Entry'!$B$9:$FW$108,152,0)))</f>
        <v>0.0</v>
      </c>
    </row>
    <row r="3191" spans="8:8" ht="39.75" customHeight="1">
      <c r="A3191" s="1443"/>
      <c r="B3191" s="1503" t="s">
        <v>70</v>
      </c>
      <c r="C3191" s="1589" t="s">
        <v>59</v>
      </c>
      <c r="D3191" s="1590"/>
      <c r="E3191" s="1590"/>
      <c r="F3191" s="1590"/>
      <c r="G3191" s="1590"/>
      <c r="H3191" s="1591"/>
      <c r="I3191" s="1592" t="s">
        <v>60</v>
      </c>
      <c r="J3191" s="1593"/>
      <c r="K3191" s="1760">
        <f>VLOOKUP($A3169,'Result Entry'!$B$9:$FW$108,143,0)</f>
        <v>0.0</v>
      </c>
      <c r="L3191" s="1761"/>
      <c r="M3191" s="1596" t="s">
        <v>38</v>
      </c>
      <c r="N3191" s="1597"/>
    </row>
    <row r="3192" spans="8:8" ht="39.75" customHeight="1">
      <c r="A3192" s="1443"/>
      <c r="B3192" s="1503" t="s">
        <v>70</v>
      </c>
      <c r="C3192" s="1598" t="s">
        <v>55</v>
      </c>
      <c r="D3192" s="1599"/>
      <c r="E3192" s="1599"/>
      <c r="F3192" s="1600" t="s">
        <v>158</v>
      </c>
      <c r="G3192" s="1601"/>
      <c r="H3192" s="1602" t="s">
        <v>48</v>
      </c>
      <c r="I3192" s="1603" t="s">
        <v>61</v>
      </c>
      <c r="J3192" s="1604"/>
      <c r="K3192" s="1762">
        <f>VLOOKUP($A3169,'Result Entry'!$B$9:$FW$108,144,0)</f>
        <v>0.0</v>
      </c>
      <c r="L3192" s="1763"/>
      <c r="M3192" s="1607">
        <f>VLOOKUP($A3169,'Result Entry'!$B$9:$FW$108,145,0)</f>
        <v>0.0</v>
      </c>
      <c r="N3192" s="1608"/>
    </row>
    <row r="3193" spans="8:8" ht="39.75" customHeight="1">
      <c r="A3193" s="1443"/>
      <c r="B3193" s="1503" t="s">
        <v>70</v>
      </c>
      <c r="C3193" s="1598"/>
      <c r="D3193" s="1599"/>
      <c r="E3193" s="1599"/>
      <c r="F3193" s="1609"/>
      <c r="G3193" s="1610"/>
      <c r="H3193" s="1611" t="s">
        <v>100</v>
      </c>
      <c r="I3193" s="1612" t="s">
        <v>62</v>
      </c>
      <c r="J3193" s="1613"/>
      <c r="K3193" s="1764">
        <f>IF($J3172="TC","Transferred",IF($J3172="Nso","NameSeparated",VLOOKUP($A3169,'Result Entry'!$B$9:$FW$108,153,0)))</f>
        <v>0.0</v>
      </c>
      <c r="L3193" s="1764"/>
      <c r="M3193" s="1764"/>
      <c r="N3193" s="1765"/>
    </row>
    <row r="3194" spans="8:8" ht="39.75" customHeight="1">
      <c r="A3194" s="1443"/>
      <c r="B3194" s="1503" t="s">
        <v>70</v>
      </c>
      <c r="C3194" s="1766" t="str">
        <f>'Result Entry'!$DU$3</f>
        <v>Foundation Of Information Tech.</v>
      </c>
      <c r="D3194" s="1767"/>
      <c r="E3194" s="1768"/>
      <c r="F3194" s="1769" t="str">
        <f>IF($J3172="TC",0,IF($J3172="Nso",0,VLOOKUP($A3169,'Result Entry'!$B$9:$GS$108,170,0)))</f>
        <v/>
      </c>
      <c r="G3194" s="1769"/>
      <c r="H3194" s="1770">
        <f>IF($J3172="TC",0,IF($J3172="Nso",0,VLOOKUP($A3169,'Result Entry'!$B$9:$GS$108,112,0)))</f>
        <v>0.0</v>
      </c>
      <c r="I3194" s="1621" t="s">
        <v>72</v>
      </c>
      <c r="J3194" s="1622"/>
      <c r="K3194" s="1771">
        <f>'Result Entry'!$T$2</f>
        <v>45041.0</v>
      </c>
      <c r="L3194" s="1772"/>
      <c r="M3194" s="1772"/>
      <c r="N3194" s="1773"/>
    </row>
    <row r="3195" spans="8:8" ht="39.75" customHeight="1">
      <c r="A3195" s="1443"/>
      <c r="B3195" s="1503" t="s">
        <v>70</v>
      </c>
      <c r="C3195" s="1774" t="str">
        <f>'Result Entry'!$EI$3</f>
        <v>G.I.A.I.-II</v>
      </c>
      <c r="D3195" s="1775"/>
      <c r="E3195" s="1776"/>
      <c r="F3195" s="1769" t="str">
        <f>IF($J3172="TC",0,IF($J3172="Nso",0,VLOOKUP($A3169,'Result Entry'!$B$9:$GS$108,174,0)))</f>
        <v/>
      </c>
      <c r="G3195" s="1769"/>
      <c r="H3195" s="1770">
        <f>IF($J3172="TC",0,IF($J3172="Nso",0,VLOOKUP($A3169,'Result Entry'!$B$9:$GS$108,124,0)))</f>
        <v>0.0</v>
      </c>
      <c r="I3195" s="1626"/>
      <c r="J3195" s="1627"/>
      <c r="K3195" s="1627"/>
      <c r="L3195" s="1627"/>
      <c r="M3195" s="1627"/>
      <c r="N3195" s="1628"/>
    </row>
    <row r="3196" spans="8:8" ht="39.75" customHeight="1">
      <c r="A3196" s="1443"/>
      <c r="B3196" s="1503" t="s">
        <v>70</v>
      </c>
      <c r="C3196" s="1774" t="str">
        <f>'Result Entry'!$EU$3</f>
        <v>SOC.SER.PLAN</v>
      </c>
      <c r="D3196" s="1775"/>
      <c r="E3196" s="1776"/>
      <c r="F3196" s="1769">
        <f>IF($J3172="TC",0,IF($J3172="Nso",0,VLOOKUP($A3169,'Result Entry'!$B$9:$HS$108,178,0)))</f>
        <v>0.0</v>
      </c>
      <c r="G3196" s="1769"/>
      <c r="H3196" s="1770">
        <f>IF($J3172="TC",0,IF($J3172="Nso",0,VLOOKUP($A3169,'Result Entry'!$B$9:$GS$108,136,0)))</f>
        <v>0.0</v>
      </c>
      <c r="I3196" s="1629" t="s">
        <v>175</v>
      </c>
      <c r="J3196" s="1630"/>
      <c r="K3196" s="1798"/>
      <c r="L3196" s="1799"/>
      <c r="M3196" s="1799"/>
      <c r="N3196" s="1800"/>
    </row>
    <row r="3197" spans="8:8" ht="39.75" customHeight="1">
      <c r="A3197" s="1443"/>
      <c r="B3197" s="1503" t="s">
        <v>70</v>
      </c>
      <c r="C3197" s="1774" t="str">
        <f>'Result Entry'!$FG$3</f>
        <v>Jeewan Kaushal</v>
      </c>
      <c r="D3197" s="1775"/>
      <c r="E3197" s="1776"/>
      <c r="F3197" s="1769" t="str">
        <f>IF($J3172="TC",0,IF($J3172="Nso",0,VLOOKUP($A3169,'Result Entry'!$B$9:$HS$108,182,0)))</f>
        <v/>
      </c>
      <c r="G3197" s="1769"/>
      <c r="H3197" s="1770">
        <f>IF($J3172="TC",0,IF($J3172="Nso",0,VLOOKUP($A3169,'Result Entry'!$B$9:$HS$108,136,0)))</f>
        <v>0.0</v>
      </c>
      <c r="I3197" s="1629" t="s">
        <v>149</v>
      </c>
      <c r="J3197" s="1630"/>
      <c r="K3197" s="1630"/>
      <c r="L3197" s="1630"/>
      <c r="M3197" s="1630"/>
      <c r="N3197" s="1634"/>
    </row>
    <row r="3198" spans="8:8" ht="39.75" customHeight="1">
      <c r="A3198" s="1443"/>
      <c r="B3198" s="1483" t="s">
        <v>70</v>
      </c>
      <c r="C3198" s="1777" t="s">
        <v>181</v>
      </c>
      <c r="D3198" s="1778"/>
      <c r="E3198" s="1779"/>
      <c r="F3198" s="1780" t="s">
        <v>182</v>
      </c>
      <c r="G3198" s="1781"/>
      <c r="H3198" s="1782" t="s">
        <v>31</v>
      </c>
      <c r="I3198" s="1629" t="s">
        <v>176</v>
      </c>
      <c r="J3198" s="1630"/>
      <c r="K3198" s="1630"/>
      <c r="L3198" s="1630"/>
      <c r="M3198" s="1630"/>
      <c r="N3198" s="1634"/>
    </row>
    <row r="3199" spans="8:8" ht="39.75" customHeight="1">
      <c r="A3199" s="1443"/>
      <c r="B3199" s="1483" t="s">
        <v>70</v>
      </c>
      <c r="C3199" s="1783"/>
      <c r="D3199" s="1784"/>
      <c r="E3199" s="1785"/>
      <c r="F3199" s="1786" t="s">
        <v>183</v>
      </c>
      <c r="G3199" s="1787"/>
      <c r="H3199" s="1788" t="s">
        <v>180</v>
      </c>
      <c r="I3199" s="1647" t="s">
        <v>68</v>
      </c>
      <c r="J3199" s="1648"/>
      <c r="K3199" s="1648"/>
      <c r="L3199" s="1648"/>
      <c r="M3199" s="1648"/>
      <c r="N3199" s="1649"/>
    </row>
    <row r="3200" spans="8:8" ht="39.75" customHeight="1">
      <c r="A3200" s="1443"/>
      <c r="B3200" s="1483" t="s">
        <v>70</v>
      </c>
      <c r="C3200" s="1783"/>
      <c r="D3200" s="1784"/>
      <c r="E3200" s="1785"/>
      <c r="F3200" s="1786" t="s">
        <v>186</v>
      </c>
      <c r="G3200" s="1787"/>
      <c r="H3200" s="1788" t="s">
        <v>63</v>
      </c>
      <c r="I3200" s="1650"/>
      <c r="J3200" s="1651"/>
      <c r="K3200" s="1651"/>
      <c r="L3200" s="1651"/>
      <c r="M3200" s="1651"/>
      <c r="N3200" s="1652"/>
    </row>
    <row r="3201" spans="8:8" ht="39.75" customHeight="1">
      <c r="A3201" s="1443"/>
      <c r="B3201" s="1483" t="s">
        <v>70</v>
      </c>
      <c r="C3201" s="1783"/>
      <c r="D3201" s="1784"/>
      <c r="E3201" s="1785"/>
      <c r="F3201" s="1786" t="s">
        <v>187</v>
      </c>
      <c r="G3201" s="1787"/>
      <c r="H3201" s="1788" t="s">
        <v>64</v>
      </c>
      <c r="I3201" s="1650"/>
      <c r="J3201" s="1651"/>
      <c r="K3201" s="1651"/>
      <c r="L3201" s="1651"/>
      <c r="M3201" s="1651"/>
      <c r="N3201" s="1652"/>
    </row>
    <row r="3202" spans="8:8" ht="39.75" customHeight="1">
      <c r="A3202" s="1443"/>
      <c r="B3202" s="1483" t="s">
        <v>70</v>
      </c>
      <c r="C3202" s="1783"/>
      <c r="D3202" s="1784"/>
      <c r="E3202" s="1785"/>
      <c r="F3202" s="1786" t="s">
        <v>184</v>
      </c>
      <c r="G3202" s="1787"/>
      <c r="H3202" s="1788" t="s">
        <v>66</v>
      </c>
      <c r="I3202" s="1653" t="s">
        <v>81</v>
      </c>
      <c r="J3202" s="1654"/>
      <c r="K3202" s="1654"/>
      <c r="L3202" s="1654"/>
      <c r="M3202" s="1654"/>
      <c r="N3202" s="1655"/>
    </row>
    <row r="3203" spans="8:8" ht="39.75" customHeight="1">
      <c r="A3203" s="1443"/>
      <c r="B3203" s="1656" t="s">
        <v>70</v>
      </c>
      <c r="C3203" s="1789"/>
      <c r="D3203" s="1790"/>
      <c r="E3203" s="1791"/>
      <c r="F3203" s="1792" t="s">
        <v>185</v>
      </c>
      <c r="G3203" s="1793"/>
      <c r="H3203" s="1794" t="s">
        <v>65</v>
      </c>
      <c r="I3203" s="1663"/>
      <c r="J3203" s="1664"/>
      <c r="K3203" s="1664"/>
      <c r="L3203" s="1664"/>
      <c r="M3203" s="1664"/>
      <c r="N3203" s="1665"/>
    </row>
    <row r="3204" spans="8:8" s="927" ht="123.75" customFormat="1" customHeight="1">
      <c r="A3204" s="1439"/>
      <c r="B3204" s="1795"/>
      <c r="C3204" s="1796"/>
      <c r="D3204" s="1796"/>
      <c r="E3204" s="1796"/>
      <c r="F3204" s="1796"/>
      <c r="G3204" s="1796"/>
      <c r="H3204" s="1796"/>
      <c r="I3204" s="1796"/>
      <c r="J3204" s="1796"/>
      <c r="K3204" s="1796"/>
      <c r="L3204" s="1796"/>
      <c r="M3204" s="1796"/>
      <c r="N3204" s="1796"/>
    </row>
    <row r="3205" spans="8:8" ht="24.75" customHeight="1">
      <c r="A3205" s="1441">
        <f>A3169+1</f>
        <v>90.0</v>
      </c>
      <c r="B3205" s="1442" t="s">
        <v>51</v>
      </c>
      <c r="C3205" s="1442"/>
      <c r="D3205" s="1442"/>
      <c r="E3205" s="1442"/>
      <c r="F3205" s="1442"/>
      <c r="G3205" s="1442"/>
      <c r="H3205" s="1442"/>
      <c r="I3205" s="1442"/>
      <c r="J3205" s="1442"/>
      <c r="K3205" s="1442"/>
      <c r="L3205" s="1442"/>
      <c r="M3205" s="1442"/>
      <c r="N3205" s="1442"/>
    </row>
    <row r="3206" spans="8:8" ht="62.25" customHeight="1">
      <c r="A3206" s="1443"/>
      <c r="B3206" s="1444"/>
      <c r="C3206" s="1445"/>
      <c r="D3206" s="1671" t="str">
        <f>Master!$E$8</f>
        <v>Govt. Sr. Secondary School </v>
      </c>
      <c r="E3206" s="1672"/>
      <c r="F3206" s="1672"/>
      <c r="G3206" s="1672"/>
      <c r="H3206" s="1672"/>
      <c r="I3206" s="1672"/>
      <c r="J3206" s="1672"/>
      <c r="K3206" s="1672"/>
      <c r="L3206" s="1672"/>
      <c r="M3206" s="1672"/>
      <c r="N3206" s="1673"/>
    </row>
    <row r="3207" spans="8:8" ht="33.0" customHeight="1">
      <c r="A3207" s="1443"/>
      <c r="B3207" s="1449"/>
      <c r="C3207" s="1450"/>
      <c r="D3207" s="1451" t="str">
        <f>Master!$E$11</f>
        <v>P.S.-Bapini (Jodhpur)</v>
      </c>
      <c r="E3207" s="1452"/>
      <c r="F3207" s="1452"/>
      <c r="G3207" s="1452"/>
      <c r="H3207" s="1452"/>
      <c r="I3207" s="1452"/>
      <c r="J3207" s="1452"/>
      <c r="K3207" s="1452"/>
      <c r="L3207" s="1452"/>
      <c r="M3207" s="1452"/>
      <c r="N3207" s="1453"/>
    </row>
    <row r="3208" spans="8:8" ht="30.0" customHeight="1">
      <c r="A3208" s="1443"/>
      <c r="B3208" s="1454"/>
      <c r="C3208" s="1455" t="s">
        <v>151</v>
      </c>
      <c r="D3208" s="1456"/>
      <c r="E3208" s="1456"/>
      <c r="F3208" s="1456"/>
      <c r="G3208" s="1457"/>
      <c r="H3208" s="1458" t="s">
        <v>128</v>
      </c>
      <c r="I3208" s="1458"/>
      <c r="J3208" s="1674">
        <f>VLOOKUP(A3205,'Result Entry'!$B$6:$K$108,6,0)</f>
        <v>0.0</v>
      </c>
      <c r="K3208" s="1460" t="s">
        <v>69</v>
      </c>
      <c r="L3208" s="1461"/>
      <c r="M3208" s="1462">
        <f>Master!$E$14</f>
        <v>8.151106901E9</v>
      </c>
      <c r="N3208" s="1463"/>
    </row>
    <row r="3209" spans="8:8" ht="30.0" customHeight="1">
      <c r="A3209" s="1443"/>
      <c r="B3209" s="1464"/>
      <c r="C3209" s="1465"/>
      <c r="D3209" s="1466"/>
      <c r="E3209" s="1466"/>
      <c r="F3209" s="1466"/>
      <c r="G3209" s="1467"/>
      <c r="H3209" s="1468"/>
      <c r="I3209" s="1468"/>
      <c r="J3209" s="1675"/>
      <c r="K3209" s="1470" t="s">
        <v>67</v>
      </c>
      <c r="L3209" s="1471"/>
      <c r="M3209" s="1472"/>
      <c r="N3209" s="1473"/>
      <c r="O3209" s="23" t="s">
        <v>157</v>
      </c>
    </row>
    <row r="3210" spans="8:8" ht="30.0" customHeight="1">
      <c r="A3210" s="1443"/>
      <c r="B3210" s="1464"/>
      <c r="C3210" s="1474"/>
      <c r="D3210" s="1475"/>
      <c r="E3210" s="1475"/>
      <c r="F3210" s="1475"/>
      <c r="G3210" s="1476"/>
      <c r="H3210" s="1477"/>
      <c r="I3210" s="1477"/>
      <c r="J3210" s="1676"/>
      <c r="K3210" s="1479" t="s">
        <v>52</v>
      </c>
      <c r="L3210" s="1480"/>
      <c r="M3210" s="1481" t="str">
        <f>Master!$E$6</f>
        <v>2022-23</v>
      </c>
      <c r="N3210" s="1482"/>
    </row>
    <row r="3211" spans="8:8" ht="39.75" customHeight="1">
      <c r="A3211" s="1443"/>
      <c r="B3211" s="1483" t="s">
        <v>70</v>
      </c>
      <c r="C3211" s="1677" t="s">
        <v>21</v>
      </c>
      <c r="D3211" s="1678"/>
      <c r="E3211" s="1678"/>
      <c r="F3211" s="1679"/>
      <c r="G3211" s="1680" t="s">
        <v>150</v>
      </c>
      <c r="H3211" s="1681">
        <f>VLOOKUP($A3205,'Result Entry'!$B$9:$FW$108,4,0)</f>
        <v>0.0</v>
      </c>
      <c r="I3211" s="1681"/>
      <c r="J3211" s="1681"/>
      <c r="K3211" s="1681"/>
      <c r="L3211" s="1681"/>
      <c r="M3211" s="1681"/>
      <c r="N3211" s="1682"/>
    </row>
    <row r="3212" spans="8:8" ht="39.75" customHeight="1">
      <c r="A3212" s="1443"/>
      <c r="B3212" s="1483" t="s">
        <v>70</v>
      </c>
      <c r="C3212" s="1683" t="s">
        <v>23</v>
      </c>
      <c r="D3212" s="1684"/>
      <c r="E3212" s="1684"/>
      <c r="F3212" s="1685"/>
      <c r="G3212" s="1686" t="s">
        <v>150</v>
      </c>
      <c r="H3212" s="1687">
        <f>VLOOKUP($A3205,'Result Entry'!$B$9:$FW$108,7,0)</f>
        <v>0.0</v>
      </c>
      <c r="I3212" s="1687"/>
      <c r="J3212" s="1687"/>
      <c r="K3212" s="1687"/>
      <c r="L3212" s="1687"/>
      <c r="M3212" s="1687"/>
      <c r="N3212" s="1688"/>
    </row>
    <row r="3213" spans="8:8" ht="39.75" customHeight="1">
      <c r="A3213" s="1443"/>
      <c r="B3213" s="1483" t="s">
        <v>70</v>
      </c>
      <c r="C3213" s="1683" t="s">
        <v>24</v>
      </c>
      <c r="D3213" s="1684"/>
      <c r="E3213" s="1684"/>
      <c r="F3213" s="1685"/>
      <c r="G3213" s="1686" t="s">
        <v>150</v>
      </c>
      <c r="H3213" s="1687">
        <f>VLOOKUP($A3205,'Result Entry'!$B$9:$FW$108,8,0)</f>
        <v>0.0</v>
      </c>
      <c r="I3213" s="1687"/>
      <c r="J3213" s="1687"/>
      <c r="K3213" s="1687"/>
      <c r="L3213" s="1687"/>
      <c r="M3213" s="1687"/>
      <c r="N3213" s="1688"/>
    </row>
    <row r="3214" spans="8:8" ht="39.75" customHeight="1">
      <c r="A3214" s="1443"/>
      <c r="B3214" s="1483" t="s">
        <v>70</v>
      </c>
      <c r="C3214" s="1683" t="s">
        <v>53</v>
      </c>
      <c r="D3214" s="1684"/>
      <c r="E3214" s="1684"/>
      <c r="F3214" s="1685"/>
      <c r="G3214" s="1686" t="s">
        <v>150</v>
      </c>
      <c r="H3214" s="1687">
        <f>VLOOKUP($A3205,'Result Entry'!$B$9:$FW$108,9,0)</f>
        <v>0.0</v>
      </c>
      <c r="I3214" s="1687"/>
      <c r="J3214" s="1687"/>
      <c r="K3214" s="1687"/>
      <c r="L3214" s="1687"/>
      <c r="M3214" s="1687"/>
      <c r="N3214" s="1688"/>
    </row>
    <row r="3215" spans="8:8" ht="39.75" customHeight="1">
      <c r="A3215" s="1443"/>
      <c r="B3215" s="1483" t="s">
        <v>70</v>
      </c>
      <c r="C3215" s="1683" t="s">
        <v>54</v>
      </c>
      <c r="D3215" s="1684"/>
      <c r="E3215" s="1684"/>
      <c r="F3215" s="1685"/>
      <c r="G3215" s="1686" t="s">
        <v>150</v>
      </c>
      <c r="H3215" s="1689" t="str">
        <f>CONCATENATE('Result Entry'!$G$4,'Result Entry'!$J$4)</f>
        <v>11(A)</v>
      </c>
      <c r="I3215" s="1687"/>
      <c r="J3215" s="1687"/>
      <c r="K3215" s="1687"/>
      <c r="L3215" s="1687"/>
      <c r="M3215" s="1687"/>
      <c r="N3215" s="1688"/>
    </row>
    <row r="3216" spans="8:8" ht="39.75" customHeight="1">
      <c r="A3216" s="1443"/>
      <c r="B3216" s="1483" t="s">
        <v>70</v>
      </c>
      <c r="C3216" s="1690" t="s">
        <v>26</v>
      </c>
      <c r="D3216" s="1691"/>
      <c r="E3216" s="1691"/>
      <c r="F3216" s="1692"/>
      <c r="G3216" s="1693" t="s">
        <v>150</v>
      </c>
      <c r="H3216" s="1694">
        <f>VLOOKUP($A3205,'Result Entry'!$B$9:$FW$108,10,0)</f>
        <v>0.0</v>
      </c>
      <c r="I3216" s="1694"/>
      <c r="J3216" s="1694"/>
      <c r="K3216" s="1694"/>
      <c r="L3216" s="1694"/>
      <c r="M3216" s="1694"/>
      <c r="N3216" s="1695"/>
    </row>
    <row r="3217" spans="8:8" ht="30.0" customHeight="1">
      <c r="A3217" s="1443"/>
      <c r="B3217" s="1503" t="s">
        <v>70</v>
      </c>
      <c r="C3217" s="1696" t="s">
        <v>168</v>
      </c>
      <c r="D3217" s="1697"/>
      <c r="E3217" s="1698" t="s">
        <v>73</v>
      </c>
      <c r="F3217" s="1699" t="s">
        <v>74</v>
      </c>
      <c r="G3217" s="1700" t="s">
        <v>169</v>
      </c>
      <c r="H3217" s="1701" t="s">
        <v>56</v>
      </c>
      <c r="I3217" s="1702"/>
      <c r="J3217" s="1703" t="s">
        <v>85</v>
      </c>
      <c r="K3217" s="1704"/>
      <c r="L3217" s="1705" t="s">
        <v>170</v>
      </c>
      <c r="M3217" s="1706" t="s">
        <v>77</v>
      </c>
      <c r="N3217" s="1707" t="s">
        <v>99</v>
      </c>
    </row>
    <row r="3218" spans="8:8" ht="30.0" customHeight="1">
      <c r="A3218" s="1443"/>
      <c r="B3218" s="1503"/>
      <c r="C3218" s="1708"/>
      <c r="D3218" s="1709"/>
      <c r="E3218" s="1710"/>
      <c r="F3218" s="1711"/>
      <c r="G3218" s="1712"/>
      <c r="H3218" s="1713"/>
      <c r="I3218" s="1714"/>
      <c r="J3218" s="1715"/>
      <c r="K3218" s="1716"/>
      <c r="L3218" s="1717"/>
      <c r="M3218" s="1718"/>
      <c r="N3218" s="1719"/>
    </row>
    <row r="3219" spans="8:8" ht="39.75" customHeight="1">
      <c r="A3219" s="1443"/>
      <c r="B3219" s="1503" t="s">
        <v>70</v>
      </c>
      <c r="C3219" s="1528" t="s">
        <v>57</v>
      </c>
      <c r="D3219" s="1529"/>
      <c r="E3219" s="1720">
        <f>'Result Entry'!$L$7</f>
        <v>10.0</v>
      </c>
      <c r="F3219" s="1721">
        <f>'Result Entry'!$M$7</f>
        <v>10.0</v>
      </c>
      <c r="G3219" s="1722">
        <f t="shared" si="267" ref="G3219:G3224">SUM(E3219:F3219)</f>
        <v>20.0</v>
      </c>
      <c r="H3219" s="1723">
        <f>'Result Entry'!$AU$7</f>
        <v>70.0</v>
      </c>
      <c r="I3219" s="1724"/>
      <c r="J3219" s="1725">
        <f>'Result Entry'!$AY$7</f>
        <v>100.0</v>
      </c>
      <c r="K3219" s="1724"/>
      <c r="L3219" s="1722">
        <f t="shared" si="268" ref="L3219:L3224">SUM(H3219,J3219)</f>
        <v>170.0</v>
      </c>
      <c r="M3219" s="1726">
        <f t="shared" si="269" ref="M3219:M3224">SUM(G3219,L3219)</f>
        <v>190.0</v>
      </c>
      <c r="N3219" s="1727"/>
    </row>
    <row r="3220" spans="8:8" s="1538" ht="54.0" customFormat="1" customHeight="1">
      <c r="A3220" s="1443"/>
      <c r="B3220" s="1539" t="s">
        <v>70</v>
      </c>
      <c r="C3220" s="1540" t="str">
        <f>'Result Entry'!$L$3</f>
        <v>HINDI Comp.</v>
      </c>
      <c r="D3220" s="1541"/>
      <c r="E3220" s="1728">
        <f>IF($J3208="TC",0,IF($J3208="Nso",0,VLOOKUP($A3205,'Result Entry'!$B$9:$FW$108,11,0)))</f>
        <v>0.0</v>
      </c>
      <c r="F3220" s="1729">
        <f>IF($J3208="TC",0,IF($J3208="Nso",0,VLOOKUP($A3205,'Result Entry'!$B$9:$FW$108,12,0)))</f>
        <v>0.0</v>
      </c>
      <c r="G3220" s="1730">
        <f t="shared" si="267"/>
        <v>0.0</v>
      </c>
      <c r="H3220" s="1677">
        <f>IF($J3208="TC",0,IF($J3208="Nso",0,VLOOKUP($A3205,'Result Entry'!$B$9:$FW$108,16,0)))</f>
        <v>0.0</v>
      </c>
      <c r="I3220" s="1731"/>
      <c r="J3220" s="1732">
        <f>IF($J3208="TC",0,IF($J3208="Nso",0,VLOOKUP($A3205,'Result Entry'!$B$9:$FW$108,19,0)))</f>
        <v>0.0</v>
      </c>
      <c r="K3220" s="1731"/>
      <c r="L3220" s="1733">
        <f t="shared" si="268"/>
        <v>0.0</v>
      </c>
      <c r="M3220" s="1734">
        <f t="shared" si="269"/>
        <v>0.0</v>
      </c>
      <c r="N3220" s="1735" t="str">
        <f>IF($J3208="TC",0,IF($J3208="Nso",0,VLOOKUP($A3205,'Result Entry'!$B$9:$FW$108,24,0)))</f>
        <v/>
      </c>
    </row>
    <row r="3221" spans="8:8" s="1538" ht="54.0" customFormat="1" customHeight="1">
      <c r="A3221" s="1443"/>
      <c r="B3221" s="1539" t="s">
        <v>70</v>
      </c>
      <c r="C3221" s="1551" t="str">
        <f>'Result Entry'!$Z$3</f>
        <v>ENGLISH Comp.</v>
      </c>
      <c r="D3221" s="1552"/>
      <c r="E3221" s="1728">
        <f>IF($J3208="TC",0,IF($J3208="Nso",0,VLOOKUP($A3205,'Result Entry'!$B$9:$FW$108,25,0)))</f>
        <v>0.0</v>
      </c>
      <c r="F3221" s="1729">
        <f>IF($J3208="TC",0,IF($J3208="Nso",0,VLOOKUP($A3205,'Result Entry'!$B$9:$FW$108,26,0)))</f>
        <v>0.0</v>
      </c>
      <c r="G3221" s="1736">
        <f t="shared" si="267"/>
        <v>0.0</v>
      </c>
      <c r="H3221" s="1683">
        <f>IF($J3208="TC",0,IF($J3208="Nso",0,VLOOKUP($A3205,'Result Entry'!$B$9:$FW$108,30,0)))</f>
        <v>0.0</v>
      </c>
      <c r="I3221" s="1737"/>
      <c r="J3221" s="1738">
        <f>IF($J3208="TC",0,IF($J3208="Nso",0,VLOOKUP($A3205,'Result Entry'!$B$9:$FW$108,33,0)))</f>
        <v>0.0</v>
      </c>
      <c r="K3221" s="1737"/>
      <c r="L3221" s="1733">
        <f t="shared" si="268"/>
        <v>0.0</v>
      </c>
      <c r="M3221" s="1734">
        <f t="shared" si="269"/>
        <v>0.0</v>
      </c>
      <c r="N3221" s="1735" t="str">
        <f>IF($J3208="TC",0,IF($J3208="Nso",0,VLOOKUP($A3205,'Result Entry'!$B$9:$FW$108,38,0)))</f>
        <v/>
      </c>
    </row>
    <row r="3222" spans="8:8" s="1538" ht="54.0" customFormat="1" customHeight="1">
      <c r="A3222" s="1443"/>
      <c r="B3222" s="1539" t="s">
        <v>70</v>
      </c>
      <c r="C3222" s="1551" t="str">
        <f>'Result Entry'!$AO$3</f>
        <v>PHYSICS</v>
      </c>
      <c r="D3222" s="1552"/>
      <c r="E3222" s="1728">
        <f>IF($J3208="TC",0,IF($J3208="Nso",0,VLOOKUP($A3205,'Result Entry'!$B$9:$FW$108,39,0)))</f>
        <v>0.0</v>
      </c>
      <c r="F3222" s="1729">
        <f>IF($J3208="TC",0,IF($J3208="Nso",0,VLOOKUP($A3205,'Result Entry'!$B$9:$FW$108,40,0)))</f>
        <v>0.0</v>
      </c>
      <c r="G3222" s="1736">
        <f t="shared" si="267"/>
        <v>0.0</v>
      </c>
      <c r="H3222" s="1683">
        <f>IF($J3208="TC",0,IF($J3208="Nso",0,VLOOKUP($A3205,'Result Entry'!$B$9:$FW$108,45,0)))</f>
        <v>0.0</v>
      </c>
      <c r="I3222" s="1737"/>
      <c r="J3222" s="1738">
        <f>IF($J3208="TC",0,IF($J3208="Nso",0,VLOOKUP($A3205,'Result Entry'!$B$9:$FW$108,49,0)))</f>
        <v>0.0</v>
      </c>
      <c r="K3222" s="1737"/>
      <c r="L3222" s="1733">
        <f t="shared" si="268"/>
        <v>0.0</v>
      </c>
      <c r="M3222" s="1734">
        <f t="shared" si="269"/>
        <v>0.0</v>
      </c>
      <c r="N3222" s="1735" t="str">
        <f>IF($J3208="TC",0,IF($J3208="Nso",0,VLOOKUP($A3205,'Result Entry'!$B$9:$FW$108,54,0)))</f>
        <v/>
      </c>
    </row>
    <row r="3223" spans="8:8" s="1538" ht="54.0" customFormat="1" customHeight="1">
      <c r="A3223" s="1443"/>
      <c r="B3223" s="1539" t="s">
        <v>70</v>
      </c>
      <c r="C3223" s="1551" t="str">
        <f>'Result Entry'!$BF$3</f>
        <v>CHEMISTRY</v>
      </c>
      <c r="D3223" s="1552"/>
      <c r="E3223" s="1728" t="str">
        <f>IF($J3208="TC",0,IF($J3208="Nso",0,VLOOKUP($A3205,'Result Entry'!$B$9:$FW$108,55,0)))</f>
        <v/>
      </c>
      <c r="F3223" s="1729">
        <f>IF($J3208="TC",0,IF($J3208="Nso",0,VLOOKUP($A3205,'Result Entry'!$B$9:$FW$108,56,0)))</f>
        <v>0.0</v>
      </c>
      <c r="G3223" s="1736">
        <f t="shared" si="267"/>
        <v>0.0</v>
      </c>
      <c r="H3223" s="1683">
        <f>IF($J3208="TC",0,IF($J3208="Nso",0,VLOOKUP($A3205,'Result Entry'!$B$9:$FW$108,61,0)))</f>
        <v>0.0</v>
      </c>
      <c r="I3223" s="1737"/>
      <c r="J3223" s="1738">
        <f>IF($J3208="TC",0,IF($J3208="Nso",0,VLOOKUP($A3205,'Result Entry'!$B$9:$FW$108,65,0)))</f>
        <v>0.0</v>
      </c>
      <c r="K3223" s="1737"/>
      <c r="L3223" s="1733">
        <f t="shared" si="268"/>
        <v>0.0</v>
      </c>
      <c r="M3223" s="1734">
        <f t="shared" si="269"/>
        <v>0.0</v>
      </c>
      <c r="N3223" s="1735" t="str">
        <f>IF($J3208="TC",0,IF($J3208="Nso",0,VLOOKUP($A3205,'Result Entry'!$B$9:$FW$108,70,0)))</f>
        <v/>
      </c>
    </row>
    <row r="3224" spans="8:8" s="1538" ht="54.0" customFormat="1" customHeight="1">
      <c r="A3224" s="1443"/>
      <c r="B3224" s="1539" t="s">
        <v>70</v>
      </c>
      <c r="C3224" s="1551" t="str">
        <f>'Result Entry'!$BW$3</f>
        <v>BIOLOGY</v>
      </c>
      <c r="D3224" s="1552"/>
      <c r="E3224" s="1739" t="str">
        <f>IF($J3208="TC",0,IF($J3208="Nso",0,VLOOKUP($A3205,'Result Entry'!$B$9:$FW$108,71,0)))</f>
        <v/>
      </c>
      <c r="F3224" s="1740" t="str">
        <f>IF($J3208="TC",0,IF($J3208="Nso",0,VLOOKUP($A3205,'Result Entry'!$B$9:$FW$108,72,0)))</f>
        <v/>
      </c>
      <c r="G3224" s="1741">
        <f t="shared" si="267"/>
        <v>0.0</v>
      </c>
      <c r="H3224" s="1742">
        <f>IF($J3208="TC",0,IF($J3208="Nso",0,VLOOKUP($A3205,'Result Entry'!$B$9:$FW$108,77,0)))</f>
        <v>0.0</v>
      </c>
      <c r="I3224" s="1743"/>
      <c r="J3224" s="1744">
        <f>IF($J3208="TC",0,IF($J3208="Nso",0,VLOOKUP($A3205,'Result Entry'!$B$9:$FW$108,81,0)))</f>
        <v>0.0</v>
      </c>
      <c r="K3224" s="1743"/>
      <c r="L3224" s="1745">
        <f t="shared" si="268"/>
        <v>0.0</v>
      </c>
      <c r="M3224" s="1746">
        <f t="shared" si="269"/>
        <v>0.0</v>
      </c>
      <c r="N3224" s="1735">
        <f>IF($J3208="TC",0,IF($J3208="Nso",0,VLOOKUP($A3205,'Result Entry'!$B$9:$FW$108,86,0)))</f>
        <v>0.0</v>
      </c>
    </row>
    <row r="3225" spans="8:8" ht="39.75" customHeight="1">
      <c r="A3225" s="1443"/>
      <c r="B3225" s="1503" t="s">
        <v>70</v>
      </c>
      <c r="C3225" s="1565" t="s">
        <v>78</v>
      </c>
      <c r="D3225" s="1566"/>
      <c r="E3225" s="1567"/>
      <c r="F3225" s="1747" t="s">
        <v>79</v>
      </c>
      <c r="G3225" s="1748"/>
      <c r="H3225" s="1747" t="s">
        <v>80</v>
      </c>
      <c r="I3225" s="1749"/>
      <c r="J3225" s="1750" t="s">
        <v>42</v>
      </c>
      <c r="K3225" s="1797" t="s">
        <v>92</v>
      </c>
      <c r="L3225" s="1752" t="s">
        <v>40</v>
      </c>
      <c r="M3225" s="1753"/>
      <c r="N3225" s="1754" t="s">
        <v>44</v>
      </c>
    </row>
    <row r="3226" spans="8:8" ht="39.75" customHeight="1">
      <c r="A3226" s="1443"/>
      <c r="B3226" s="1503" t="s">
        <v>70</v>
      </c>
      <c r="C3226" s="1577"/>
      <c r="D3226" s="1578"/>
      <c r="E3226" s="1579"/>
      <c r="F3226" s="1755">
        <f>IF($J3208="TC",0,IF($J3208="Nso",0,VLOOKUP($A3205,'Result Entry'!$B$9:$FW$108,146,0)))</f>
        <v>0.0</v>
      </c>
      <c r="G3226" s="1756"/>
      <c r="H3226" s="1757">
        <f>IF($J3208="TC",0,IF($J3208="Nso",0,VLOOKUP($A3205,'Result Entry'!$B$9:$FW$108,147,0)))</f>
        <v>0.0</v>
      </c>
      <c r="I3226" s="1758"/>
      <c r="J3226" s="1584">
        <f>IF($J3208="TC",0,IF($J3208="Nso",0,VLOOKUP($A3205,'Result Entry'!$B$9:$FW$108,148,0)))</f>
        <v>0.0</v>
      </c>
      <c r="K3226" s="1759" t="str">
        <f>IF($J3208="TC",0,IF($J3208="Nso",0,VLOOKUP($A3205,'Result Entry'!$B$9:$FW$108,149,0)))</f>
        <v/>
      </c>
      <c r="L3226" s="1586">
        <f>IF($J3208="TC",0,IF($J3208="Nso",0,VLOOKUP($A3205,'Result Entry'!$B$9:$FW$108,150,0)))</f>
        <v>0.0</v>
      </c>
      <c r="M3226" s="1587"/>
      <c r="N3226" s="1588">
        <f>IF($J3208="TC",0,IF($J3208="Nso",0,VLOOKUP($A3205,'Result Entry'!$B$9:$FW$108,152,0)))</f>
        <v>0.0</v>
      </c>
    </row>
    <row r="3227" spans="8:8" ht="39.75" customHeight="1">
      <c r="A3227" s="1443"/>
      <c r="B3227" s="1503" t="s">
        <v>70</v>
      </c>
      <c r="C3227" s="1589" t="s">
        <v>59</v>
      </c>
      <c r="D3227" s="1590"/>
      <c r="E3227" s="1590"/>
      <c r="F3227" s="1590"/>
      <c r="G3227" s="1590"/>
      <c r="H3227" s="1591"/>
      <c r="I3227" s="1592" t="s">
        <v>60</v>
      </c>
      <c r="J3227" s="1593"/>
      <c r="K3227" s="1760">
        <f>VLOOKUP($A3205,'Result Entry'!$B$9:$FW$108,143,0)</f>
        <v>0.0</v>
      </c>
      <c r="L3227" s="1761"/>
      <c r="M3227" s="1596" t="s">
        <v>38</v>
      </c>
      <c r="N3227" s="1597"/>
    </row>
    <row r="3228" spans="8:8" ht="39.75" customHeight="1">
      <c r="A3228" s="1443"/>
      <c r="B3228" s="1503" t="s">
        <v>70</v>
      </c>
      <c r="C3228" s="1598" t="s">
        <v>55</v>
      </c>
      <c r="D3228" s="1599"/>
      <c r="E3228" s="1599"/>
      <c r="F3228" s="1600" t="s">
        <v>158</v>
      </c>
      <c r="G3228" s="1601"/>
      <c r="H3228" s="1602" t="s">
        <v>48</v>
      </c>
      <c r="I3228" s="1603" t="s">
        <v>61</v>
      </c>
      <c r="J3228" s="1604"/>
      <c r="K3228" s="1762">
        <f>VLOOKUP($A3205,'Result Entry'!$B$9:$FW$108,144,0)</f>
        <v>0.0</v>
      </c>
      <c r="L3228" s="1763"/>
      <c r="M3228" s="1607">
        <f>VLOOKUP($A3205,'Result Entry'!$B$9:$FW$108,145,0)</f>
        <v>0.0</v>
      </c>
      <c r="N3228" s="1608"/>
    </row>
    <row r="3229" spans="8:8" ht="39.75" customHeight="1">
      <c r="A3229" s="1443"/>
      <c r="B3229" s="1503" t="s">
        <v>70</v>
      </c>
      <c r="C3229" s="1598"/>
      <c r="D3229" s="1599"/>
      <c r="E3229" s="1599"/>
      <c r="F3229" s="1609"/>
      <c r="G3229" s="1610"/>
      <c r="H3229" s="1611" t="s">
        <v>100</v>
      </c>
      <c r="I3229" s="1612" t="s">
        <v>62</v>
      </c>
      <c r="J3229" s="1613"/>
      <c r="K3229" s="1764">
        <f>IF($J3208="TC","Transferred",IF($J3208="Nso","NameSeparated",VLOOKUP($A3205,'Result Entry'!$B$9:$FW$108,153,0)))</f>
        <v>0.0</v>
      </c>
      <c r="L3229" s="1764"/>
      <c r="M3229" s="1764"/>
      <c r="N3229" s="1765"/>
    </row>
    <row r="3230" spans="8:8" ht="39.75" customHeight="1">
      <c r="A3230" s="1443"/>
      <c r="B3230" s="1503" t="s">
        <v>70</v>
      </c>
      <c r="C3230" s="1766" t="str">
        <f>'Result Entry'!$DU$3</f>
        <v>Foundation Of Information Tech.</v>
      </c>
      <c r="D3230" s="1767"/>
      <c r="E3230" s="1768"/>
      <c r="F3230" s="1769" t="str">
        <f>IF($J3208="TC",0,IF($J3208="Nso",0,VLOOKUP($A3205,'Result Entry'!$B$9:$GS$108,170,0)))</f>
        <v/>
      </c>
      <c r="G3230" s="1769"/>
      <c r="H3230" s="1770">
        <f>IF($J3208="TC",0,IF($J3208="Nso",0,VLOOKUP($A3205,'Result Entry'!$B$9:$GS$108,112,0)))</f>
        <v>0.0</v>
      </c>
      <c r="I3230" s="1621" t="s">
        <v>72</v>
      </c>
      <c r="J3230" s="1622"/>
      <c r="K3230" s="1771">
        <f>'Result Entry'!$T$2</f>
        <v>45041.0</v>
      </c>
      <c r="L3230" s="1772"/>
      <c r="M3230" s="1772"/>
      <c r="N3230" s="1773"/>
    </row>
    <row r="3231" spans="8:8" ht="39.75" customHeight="1">
      <c r="A3231" s="1443"/>
      <c r="B3231" s="1503" t="s">
        <v>70</v>
      </c>
      <c r="C3231" s="1774" t="str">
        <f>'Result Entry'!$EI$3</f>
        <v>G.I.A.I.-II</v>
      </c>
      <c r="D3231" s="1775"/>
      <c r="E3231" s="1776"/>
      <c r="F3231" s="1769" t="str">
        <f>IF($J3208="TC",0,IF($J3208="Nso",0,VLOOKUP($A3205,'Result Entry'!$B$9:$GS$108,174,0)))</f>
        <v/>
      </c>
      <c r="G3231" s="1769"/>
      <c r="H3231" s="1770">
        <f>IF($J3208="TC",0,IF($J3208="Nso",0,VLOOKUP($A3205,'Result Entry'!$B$9:$GS$108,124,0)))</f>
        <v>0.0</v>
      </c>
      <c r="I3231" s="1626"/>
      <c r="J3231" s="1627"/>
      <c r="K3231" s="1627"/>
      <c r="L3231" s="1627"/>
      <c r="M3231" s="1627"/>
      <c r="N3231" s="1628"/>
    </row>
    <row r="3232" spans="8:8" ht="39.75" customHeight="1">
      <c r="A3232" s="1443"/>
      <c r="B3232" s="1503" t="s">
        <v>70</v>
      </c>
      <c r="C3232" s="1774" t="str">
        <f>'Result Entry'!$EU$3</f>
        <v>SOC.SER.PLAN</v>
      </c>
      <c r="D3232" s="1775"/>
      <c r="E3232" s="1776"/>
      <c r="F3232" s="1769">
        <f>IF($J3208="TC",0,IF($J3208="Nso",0,VLOOKUP($A3205,'Result Entry'!$B$9:$HS$108,178,0)))</f>
        <v>0.0</v>
      </c>
      <c r="G3232" s="1769"/>
      <c r="H3232" s="1770">
        <f>IF($J3208="TC",0,IF($J3208="Nso",0,VLOOKUP($A3205,'Result Entry'!$B$9:$GS$108,136,0)))</f>
        <v>0.0</v>
      </c>
      <c r="I3232" s="1629" t="s">
        <v>175</v>
      </c>
      <c r="J3232" s="1630"/>
      <c r="K3232" s="1798"/>
      <c r="L3232" s="1799"/>
      <c r="M3232" s="1799"/>
      <c r="N3232" s="1800"/>
    </row>
    <row r="3233" spans="8:8" ht="39.75" customHeight="1">
      <c r="A3233" s="1443"/>
      <c r="B3233" s="1503" t="s">
        <v>70</v>
      </c>
      <c r="C3233" s="1774" t="str">
        <f>'Result Entry'!$FG$3</f>
        <v>Jeewan Kaushal</v>
      </c>
      <c r="D3233" s="1775"/>
      <c r="E3233" s="1776"/>
      <c r="F3233" s="1769" t="str">
        <f>IF($J3208="TC",0,IF($J3208="Nso",0,VLOOKUP($A3205,'Result Entry'!$B$9:$HS$108,182,0)))</f>
        <v/>
      </c>
      <c r="G3233" s="1769"/>
      <c r="H3233" s="1770">
        <f>IF($J3208="TC",0,IF($J3208="Nso",0,VLOOKUP($A3205,'Result Entry'!$B$9:$HS$108,136,0)))</f>
        <v>0.0</v>
      </c>
      <c r="I3233" s="1629" t="s">
        <v>149</v>
      </c>
      <c r="J3233" s="1630"/>
      <c r="K3233" s="1630"/>
      <c r="L3233" s="1630"/>
      <c r="M3233" s="1630"/>
      <c r="N3233" s="1634"/>
    </row>
    <row r="3234" spans="8:8" ht="39.75" customHeight="1">
      <c r="A3234" s="1443"/>
      <c r="B3234" s="1483" t="s">
        <v>70</v>
      </c>
      <c r="C3234" s="1777" t="s">
        <v>181</v>
      </c>
      <c r="D3234" s="1778"/>
      <c r="E3234" s="1779"/>
      <c r="F3234" s="1780" t="s">
        <v>182</v>
      </c>
      <c r="G3234" s="1781"/>
      <c r="H3234" s="1782" t="s">
        <v>31</v>
      </c>
      <c r="I3234" s="1629" t="s">
        <v>176</v>
      </c>
      <c r="J3234" s="1630"/>
      <c r="K3234" s="1630"/>
      <c r="L3234" s="1630"/>
      <c r="M3234" s="1630"/>
      <c r="N3234" s="1634"/>
    </row>
    <row r="3235" spans="8:8" ht="39.75" customHeight="1">
      <c r="A3235" s="1443"/>
      <c r="B3235" s="1483" t="s">
        <v>70</v>
      </c>
      <c r="C3235" s="1783"/>
      <c r="D3235" s="1784"/>
      <c r="E3235" s="1785"/>
      <c r="F3235" s="1786" t="s">
        <v>183</v>
      </c>
      <c r="G3235" s="1787"/>
      <c r="H3235" s="1788" t="s">
        <v>180</v>
      </c>
      <c r="I3235" s="1647" t="s">
        <v>68</v>
      </c>
      <c r="J3235" s="1648"/>
      <c r="K3235" s="1648"/>
      <c r="L3235" s="1648"/>
      <c r="M3235" s="1648"/>
      <c r="N3235" s="1649"/>
    </row>
    <row r="3236" spans="8:8" ht="39.75" customHeight="1">
      <c r="A3236" s="1443"/>
      <c r="B3236" s="1483" t="s">
        <v>70</v>
      </c>
      <c r="C3236" s="1783"/>
      <c r="D3236" s="1784"/>
      <c r="E3236" s="1785"/>
      <c r="F3236" s="1786" t="s">
        <v>186</v>
      </c>
      <c r="G3236" s="1787"/>
      <c r="H3236" s="1788" t="s">
        <v>63</v>
      </c>
      <c r="I3236" s="1650"/>
      <c r="J3236" s="1651"/>
      <c r="K3236" s="1651"/>
      <c r="L3236" s="1651"/>
      <c r="M3236" s="1651"/>
      <c r="N3236" s="1652"/>
    </row>
    <row r="3237" spans="8:8" ht="39.75" customHeight="1">
      <c r="A3237" s="1443"/>
      <c r="B3237" s="1483" t="s">
        <v>70</v>
      </c>
      <c r="C3237" s="1783"/>
      <c r="D3237" s="1784"/>
      <c r="E3237" s="1785"/>
      <c r="F3237" s="1786" t="s">
        <v>187</v>
      </c>
      <c r="G3237" s="1787"/>
      <c r="H3237" s="1788" t="s">
        <v>64</v>
      </c>
      <c r="I3237" s="1650"/>
      <c r="J3237" s="1651"/>
      <c r="K3237" s="1651"/>
      <c r="L3237" s="1651"/>
      <c r="M3237" s="1651"/>
      <c r="N3237" s="1652"/>
    </row>
    <row r="3238" spans="8:8" ht="39.75" customHeight="1">
      <c r="A3238" s="1443"/>
      <c r="B3238" s="1483" t="s">
        <v>70</v>
      </c>
      <c r="C3238" s="1783"/>
      <c r="D3238" s="1784"/>
      <c r="E3238" s="1785"/>
      <c r="F3238" s="1786" t="s">
        <v>184</v>
      </c>
      <c r="G3238" s="1787"/>
      <c r="H3238" s="1788" t="s">
        <v>66</v>
      </c>
      <c r="I3238" s="1653" t="s">
        <v>81</v>
      </c>
      <c r="J3238" s="1654"/>
      <c r="K3238" s="1654"/>
      <c r="L3238" s="1654"/>
      <c r="M3238" s="1654"/>
      <c r="N3238" s="1655"/>
    </row>
    <row r="3239" spans="8:8" ht="39.75" customHeight="1">
      <c r="A3239" s="1443"/>
      <c r="B3239" s="1656" t="s">
        <v>70</v>
      </c>
      <c r="C3239" s="1789"/>
      <c r="D3239" s="1790"/>
      <c r="E3239" s="1791"/>
      <c r="F3239" s="1792" t="s">
        <v>185</v>
      </c>
      <c r="G3239" s="1793"/>
      <c r="H3239" s="1794" t="s">
        <v>65</v>
      </c>
      <c r="I3239" s="1663"/>
      <c r="J3239" s="1664"/>
      <c r="K3239" s="1664"/>
      <c r="L3239" s="1664"/>
      <c r="M3239" s="1664"/>
      <c r="N3239" s="1665"/>
    </row>
    <row r="3240" spans="8:8" s="927" ht="123.75" customFormat="1" customHeight="1">
      <c r="A3240" s="1439"/>
      <c r="B3240" s="1795"/>
      <c r="C3240" s="1796"/>
      <c r="D3240" s="1796"/>
      <c r="E3240" s="1796"/>
      <c r="F3240" s="1796"/>
      <c r="G3240" s="1796"/>
      <c r="H3240" s="1796"/>
      <c r="I3240" s="1796"/>
      <c r="J3240" s="1796"/>
      <c r="K3240" s="1796"/>
      <c r="L3240" s="1796"/>
      <c r="M3240" s="1796"/>
      <c r="N3240" s="1796"/>
    </row>
    <row r="3241" spans="8:8" ht="24.75" customHeight="1">
      <c r="A3241" s="1441">
        <f>A3205+1</f>
        <v>91.0</v>
      </c>
      <c r="B3241" s="1442" t="s">
        <v>51</v>
      </c>
      <c r="C3241" s="1442"/>
      <c r="D3241" s="1442"/>
      <c r="E3241" s="1442"/>
      <c r="F3241" s="1442"/>
      <c r="G3241" s="1442"/>
      <c r="H3241" s="1442"/>
      <c r="I3241" s="1442"/>
      <c r="J3241" s="1442"/>
      <c r="K3241" s="1442"/>
      <c r="L3241" s="1442"/>
      <c r="M3241" s="1442"/>
      <c r="N3241" s="1442"/>
    </row>
    <row r="3242" spans="8:8" ht="62.25" customHeight="1">
      <c r="A3242" s="1443"/>
      <c r="B3242" s="1444"/>
      <c r="C3242" s="1445"/>
      <c r="D3242" s="1671" t="str">
        <f>Master!$E$8</f>
        <v>Govt. Sr. Secondary School </v>
      </c>
      <c r="E3242" s="1672"/>
      <c r="F3242" s="1672"/>
      <c r="G3242" s="1672"/>
      <c r="H3242" s="1672"/>
      <c r="I3242" s="1672"/>
      <c r="J3242" s="1672"/>
      <c r="K3242" s="1672"/>
      <c r="L3242" s="1672"/>
      <c r="M3242" s="1672"/>
      <c r="N3242" s="1673"/>
    </row>
    <row r="3243" spans="8:8" ht="33.0" customHeight="1">
      <c r="A3243" s="1443"/>
      <c r="B3243" s="1449"/>
      <c r="C3243" s="1450"/>
      <c r="D3243" s="1451" t="str">
        <f>Master!$E$11</f>
        <v>P.S.-Bapini (Jodhpur)</v>
      </c>
      <c r="E3243" s="1452"/>
      <c r="F3243" s="1452"/>
      <c r="G3243" s="1452"/>
      <c r="H3243" s="1452"/>
      <c r="I3243" s="1452"/>
      <c r="J3243" s="1452"/>
      <c r="K3243" s="1452"/>
      <c r="L3243" s="1452"/>
      <c r="M3243" s="1452"/>
      <c r="N3243" s="1453"/>
    </row>
    <row r="3244" spans="8:8" ht="30.0" customHeight="1">
      <c r="A3244" s="1443"/>
      <c r="B3244" s="1454"/>
      <c r="C3244" s="1455" t="s">
        <v>151</v>
      </c>
      <c r="D3244" s="1456"/>
      <c r="E3244" s="1456"/>
      <c r="F3244" s="1456"/>
      <c r="G3244" s="1457"/>
      <c r="H3244" s="1458" t="s">
        <v>128</v>
      </c>
      <c r="I3244" s="1458"/>
      <c r="J3244" s="1674">
        <f>VLOOKUP(A3241,'Result Entry'!$B$6:$K$108,6,0)</f>
        <v>0.0</v>
      </c>
      <c r="K3244" s="1460" t="s">
        <v>69</v>
      </c>
      <c r="L3244" s="1461"/>
      <c r="M3244" s="1462">
        <f>Master!$E$14</f>
        <v>8.151106901E9</v>
      </c>
      <c r="N3244" s="1463"/>
    </row>
    <row r="3245" spans="8:8" ht="30.0" customHeight="1">
      <c r="A3245" s="1443"/>
      <c r="B3245" s="1464"/>
      <c r="C3245" s="1465"/>
      <c r="D3245" s="1466"/>
      <c r="E3245" s="1466"/>
      <c r="F3245" s="1466"/>
      <c r="G3245" s="1467"/>
      <c r="H3245" s="1468"/>
      <c r="I3245" s="1468"/>
      <c r="J3245" s="1675"/>
      <c r="K3245" s="1470" t="s">
        <v>67</v>
      </c>
      <c r="L3245" s="1471"/>
      <c r="M3245" s="1472"/>
      <c r="N3245" s="1473"/>
      <c r="O3245" s="23" t="s">
        <v>157</v>
      </c>
    </row>
    <row r="3246" spans="8:8" ht="30.0" customHeight="1">
      <c r="A3246" s="1443"/>
      <c r="B3246" s="1464"/>
      <c r="C3246" s="1474"/>
      <c r="D3246" s="1475"/>
      <c r="E3246" s="1475"/>
      <c r="F3246" s="1475"/>
      <c r="G3246" s="1476"/>
      <c r="H3246" s="1477"/>
      <c r="I3246" s="1477"/>
      <c r="J3246" s="1676"/>
      <c r="K3246" s="1479" t="s">
        <v>52</v>
      </c>
      <c r="L3246" s="1480"/>
      <c r="M3246" s="1481" t="str">
        <f>Master!$E$6</f>
        <v>2022-23</v>
      </c>
      <c r="N3246" s="1482"/>
    </row>
    <row r="3247" spans="8:8" ht="39.75" customHeight="1">
      <c r="A3247" s="1443"/>
      <c r="B3247" s="1483" t="s">
        <v>70</v>
      </c>
      <c r="C3247" s="1677" t="s">
        <v>21</v>
      </c>
      <c r="D3247" s="1678"/>
      <c r="E3247" s="1678"/>
      <c r="F3247" s="1679"/>
      <c r="G3247" s="1680" t="s">
        <v>150</v>
      </c>
      <c r="H3247" s="1681">
        <f>VLOOKUP($A3241,'Result Entry'!$B$9:$FW$108,4,0)</f>
        <v>0.0</v>
      </c>
      <c r="I3247" s="1681"/>
      <c r="J3247" s="1681"/>
      <c r="K3247" s="1681"/>
      <c r="L3247" s="1681"/>
      <c r="M3247" s="1681"/>
      <c r="N3247" s="1682"/>
    </row>
    <row r="3248" spans="8:8" ht="39.75" customHeight="1">
      <c r="A3248" s="1443"/>
      <c r="B3248" s="1483" t="s">
        <v>70</v>
      </c>
      <c r="C3248" s="1683" t="s">
        <v>23</v>
      </c>
      <c r="D3248" s="1684"/>
      <c r="E3248" s="1684"/>
      <c r="F3248" s="1685"/>
      <c r="G3248" s="1686" t="s">
        <v>150</v>
      </c>
      <c r="H3248" s="1687">
        <f>VLOOKUP($A3241,'Result Entry'!$B$9:$FW$108,7,0)</f>
        <v>0.0</v>
      </c>
      <c r="I3248" s="1687"/>
      <c r="J3248" s="1687"/>
      <c r="K3248" s="1687"/>
      <c r="L3248" s="1687"/>
      <c r="M3248" s="1687"/>
      <c r="N3248" s="1688"/>
    </row>
    <row r="3249" spans="8:8" ht="39.75" customHeight="1">
      <c r="A3249" s="1443"/>
      <c r="B3249" s="1483" t="s">
        <v>70</v>
      </c>
      <c r="C3249" s="1683" t="s">
        <v>24</v>
      </c>
      <c r="D3249" s="1684"/>
      <c r="E3249" s="1684"/>
      <c r="F3249" s="1685"/>
      <c r="G3249" s="1686" t="s">
        <v>150</v>
      </c>
      <c r="H3249" s="1687">
        <f>VLOOKUP($A3241,'Result Entry'!$B$9:$FW$108,8,0)</f>
        <v>0.0</v>
      </c>
      <c r="I3249" s="1687"/>
      <c r="J3249" s="1687"/>
      <c r="K3249" s="1687"/>
      <c r="L3249" s="1687"/>
      <c r="M3249" s="1687"/>
      <c r="N3249" s="1688"/>
    </row>
    <row r="3250" spans="8:8" ht="39.75" customHeight="1">
      <c r="A3250" s="1443"/>
      <c r="B3250" s="1483" t="s">
        <v>70</v>
      </c>
      <c r="C3250" s="1683" t="s">
        <v>53</v>
      </c>
      <c r="D3250" s="1684"/>
      <c r="E3250" s="1684"/>
      <c r="F3250" s="1685"/>
      <c r="G3250" s="1686" t="s">
        <v>150</v>
      </c>
      <c r="H3250" s="1687">
        <f>VLOOKUP($A3241,'Result Entry'!$B$9:$FW$108,9,0)</f>
        <v>0.0</v>
      </c>
      <c r="I3250" s="1687"/>
      <c r="J3250" s="1687"/>
      <c r="K3250" s="1687"/>
      <c r="L3250" s="1687"/>
      <c r="M3250" s="1687"/>
      <c r="N3250" s="1688"/>
    </row>
    <row r="3251" spans="8:8" ht="39.75" customHeight="1">
      <c r="A3251" s="1443"/>
      <c r="B3251" s="1483" t="s">
        <v>70</v>
      </c>
      <c r="C3251" s="1683" t="s">
        <v>54</v>
      </c>
      <c r="D3251" s="1684"/>
      <c r="E3251" s="1684"/>
      <c r="F3251" s="1685"/>
      <c r="G3251" s="1686" t="s">
        <v>150</v>
      </c>
      <c r="H3251" s="1689" t="str">
        <f>CONCATENATE('Result Entry'!$G$4,'Result Entry'!$J$4)</f>
        <v>11(A)</v>
      </c>
      <c r="I3251" s="1687"/>
      <c r="J3251" s="1687"/>
      <c r="K3251" s="1687"/>
      <c r="L3251" s="1687"/>
      <c r="M3251" s="1687"/>
      <c r="N3251" s="1688"/>
    </row>
    <row r="3252" spans="8:8" ht="39.75" customHeight="1">
      <c r="A3252" s="1443"/>
      <c r="B3252" s="1483" t="s">
        <v>70</v>
      </c>
      <c r="C3252" s="1690" t="s">
        <v>26</v>
      </c>
      <c r="D3252" s="1691"/>
      <c r="E3252" s="1691"/>
      <c r="F3252" s="1692"/>
      <c r="G3252" s="1693" t="s">
        <v>150</v>
      </c>
      <c r="H3252" s="1694">
        <f>VLOOKUP($A3241,'Result Entry'!$B$9:$FW$108,10,0)</f>
        <v>0.0</v>
      </c>
      <c r="I3252" s="1694"/>
      <c r="J3252" s="1694"/>
      <c r="K3252" s="1694"/>
      <c r="L3252" s="1694"/>
      <c r="M3252" s="1694"/>
      <c r="N3252" s="1695"/>
    </row>
    <row r="3253" spans="8:8" ht="30.0" customHeight="1">
      <c r="A3253" s="1443"/>
      <c r="B3253" s="1503" t="s">
        <v>70</v>
      </c>
      <c r="C3253" s="1696" t="s">
        <v>168</v>
      </c>
      <c r="D3253" s="1697"/>
      <c r="E3253" s="1698" t="s">
        <v>73</v>
      </c>
      <c r="F3253" s="1699" t="s">
        <v>74</v>
      </c>
      <c r="G3253" s="1700" t="s">
        <v>169</v>
      </c>
      <c r="H3253" s="1701" t="s">
        <v>56</v>
      </c>
      <c r="I3253" s="1702"/>
      <c r="J3253" s="1703" t="s">
        <v>85</v>
      </c>
      <c r="K3253" s="1704"/>
      <c r="L3253" s="1705" t="s">
        <v>170</v>
      </c>
      <c r="M3253" s="1706" t="s">
        <v>77</v>
      </c>
      <c r="N3253" s="1707" t="s">
        <v>99</v>
      </c>
    </row>
    <row r="3254" spans="8:8" ht="30.0" customHeight="1">
      <c r="A3254" s="1443"/>
      <c r="B3254" s="1503"/>
      <c r="C3254" s="1708"/>
      <c r="D3254" s="1709"/>
      <c r="E3254" s="1710"/>
      <c r="F3254" s="1711"/>
      <c r="G3254" s="1712"/>
      <c r="H3254" s="1713"/>
      <c r="I3254" s="1714"/>
      <c r="J3254" s="1715"/>
      <c r="K3254" s="1716"/>
      <c r="L3254" s="1717"/>
      <c r="M3254" s="1718"/>
      <c r="N3254" s="1719"/>
    </row>
    <row r="3255" spans="8:8" ht="39.75" customHeight="1">
      <c r="A3255" s="1443"/>
      <c r="B3255" s="1503" t="s">
        <v>70</v>
      </c>
      <c r="C3255" s="1528" t="s">
        <v>57</v>
      </c>
      <c r="D3255" s="1529"/>
      <c r="E3255" s="1720">
        <f>'Result Entry'!$L$7</f>
        <v>10.0</v>
      </c>
      <c r="F3255" s="1721">
        <f>'Result Entry'!$M$7</f>
        <v>10.0</v>
      </c>
      <c r="G3255" s="1722">
        <f t="shared" si="270" ref="G3255:G3260">SUM(E3255:F3255)</f>
        <v>20.0</v>
      </c>
      <c r="H3255" s="1723">
        <f>'Result Entry'!$AU$7</f>
        <v>70.0</v>
      </c>
      <c r="I3255" s="1724"/>
      <c r="J3255" s="1725">
        <f>'Result Entry'!$AY$7</f>
        <v>100.0</v>
      </c>
      <c r="K3255" s="1724"/>
      <c r="L3255" s="1722">
        <f t="shared" si="271" ref="L3255:L3260">SUM(H3255,J3255)</f>
        <v>170.0</v>
      </c>
      <c r="M3255" s="1726">
        <f t="shared" si="272" ref="M3255:M3260">SUM(G3255,L3255)</f>
        <v>190.0</v>
      </c>
      <c r="N3255" s="1727"/>
    </row>
    <row r="3256" spans="8:8" s="1538" ht="54.0" customFormat="1" customHeight="1">
      <c r="A3256" s="1443"/>
      <c r="B3256" s="1539" t="s">
        <v>70</v>
      </c>
      <c r="C3256" s="1540" t="str">
        <f>'Result Entry'!$L$3</f>
        <v>HINDI Comp.</v>
      </c>
      <c r="D3256" s="1541"/>
      <c r="E3256" s="1728">
        <f>IF($J3244="TC",0,IF($J3244="Nso",0,VLOOKUP($A3241,'Result Entry'!$B$9:$FW$108,11,0)))</f>
        <v>0.0</v>
      </c>
      <c r="F3256" s="1729">
        <f>IF($J3244="TC",0,IF($J3244="Nso",0,VLOOKUP($A3241,'Result Entry'!$B$9:$FW$108,12,0)))</f>
        <v>0.0</v>
      </c>
      <c r="G3256" s="1730">
        <f t="shared" si="270"/>
        <v>0.0</v>
      </c>
      <c r="H3256" s="1677">
        <f>IF($J3244="TC",0,IF($J3244="Nso",0,VLOOKUP($A3241,'Result Entry'!$B$9:$FW$108,16,0)))</f>
        <v>0.0</v>
      </c>
      <c r="I3256" s="1731"/>
      <c r="J3256" s="1732">
        <f>IF($J3244="TC",0,IF($J3244="Nso",0,VLOOKUP($A3241,'Result Entry'!$B$9:$FW$108,19,0)))</f>
        <v>0.0</v>
      </c>
      <c r="K3256" s="1731"/>
      <c r="L3256" s="1733">
        <f t="shared" si="271"/>
        <v>0.0</v>
      </c>
      <c r="M3256" s="1734">
        <f t="shared" si="272"/>
        <v>0.0</v>
      </c>
      <c r="N3256" s="1735" t="str">
        <f>IF($J3244="TC",0,IF($J3244="Nso",0,VLOOKUP($A3241,'Result Entry'!$B$9:$FW$108,24,0)))</f>
        <v/>
      </c>
    </row>
    <row r="3257" spans="8:8" s="1538" ht="54.0" customFormat="1" customHeight="1">
      <c r="A3257" s="1443"/>
      <c r="B3257" s="1539" t="s">
        <v>70</v>
      </c>
      <c r="C3257" s="1551" t="str">
        <f>'Result Entry'!$Z$3</f>
        <v>ENGLISH Comp.</v>
      </c>
      <c r="D3257" s="1552"/>
      <c r="E3257" s="1728">
        <f>IF($J3244="TC",0,IF($J3244="Nso",0,VLOOKUP($A3241,'Result Entry'!$B$9:$FW$108,25,0)))</f>
        <v>0.0</v>
      </c>
      <c r="F3257" s="1729">
        <f>IF($J3244="TC",0,IF($J3244="Nso",0,VLOOKUP($A3241,'Result Entry'!$B$9:$FW$108,26,0)))</f>
        <v>0.0</v>
      </c>
      <c r="G3257" s="1736">
        <f t="shared" si="270"/>
        <v>0.0</v>
      </c>
      <c r="H3257" s="1683">
        <f>IF($J3244="TC",0,IF($J3244="Nso",0,VLOOKUP($A3241,'Result Entry'!$B$9:$FW$108,30,0)))</f>
        <v>0.0</v>
      </c>
      <c r="I3257" s="1737"/>
      <c r="J3257" s="1738">
        <f>IF($J3244="TC",0,IF($J3244="Nso",0,VLOOKUP($A3241,'Result Entry'!$B$9:$FW$108,33,0)))</f>
        <v>0.0</v>
      </c>
      <c r="K3257" s="1737"/>
      <c r="L3257" s="1733">
        <f t="shared" si="271"/>
        <v>0.0</v>
      </c>
      <c r="M3257" s="1734">
        <f t="shared" si="272"/>
        <v>0.0</v>
      </c>
      <c r="N3257" s="1735" t="str">
        <f>IF($J3244="TC",0,IF($J3244="Nso",0,VLOOKUP($A3241,'Result Entry'!$B$9:$FW$108,38,0)))</f>
        <v/>
      </c>
    </row>
    <row r="3258" spans="8:8" s="1538" ht="54.0" customFormat="1" customHeight="1">
      <c r="A3258" s="1443"/>
      <c r="B3258" s="1539" t="s">
        <v>70</v>
      </c>
      <c r="C3258" s="1551" t="str">
        <f>'Result Entry'!$AO$3</f>
        <v>PHYSICS</v>
      </c>
      <c r="D3258" s="1552"/>
      <c r="E3258" s="1728">
        <f>IF($J3244="TC",0,IF($J3244="Nso",0,VLOOKUP($A3241,'Result Entry'!$B$9:$FW$108,39,0)))</f>
        <v>0.0</v>
      </c>
      <c r="F3258" s="1729">
        <f>IF($J3244="TC",0,IF($J3244="Nso",0,VLOOKUP($A3241,'Result Entry'!$B$9:$FW$108,40,0)))</f>
        <v>0.0</v>
      </c>
      <c r="G3258" s="1736">
        <f t="shared" si="270"/>
        <v>0.0</v>
      </c>
      <c r="H3258" s="1683">
        <f>IF($J3244="TC",0,IF($J3244="Nso",0,VLOOKUP($A3241,'Result Entry'!$B$9:$FW$108,45,0)))</f>
        <v>0.0</v>
      </c>
      <c r="I3258" s="1737"/>
      <c r="J3258" s="1738">
        <f>IF($J3244="TC",0,IF($J3244="Nso",0,VLOOKUP($A3241,'Result Entry'!$B$9:$FW$108,49,0)))</f>
        <v>0.0</v>
      </c>
      <c r="K3258" s="1737"/>
      <c r="L3258" s="1733">
        <f t="shared" si="271"/>
        <v>0.0</v>
      </c>
      <c r="M3258" s="1734">
        <f t="shared" si="272"/>
        <v>0.0</v>
      </c>
      <c r="N3258" s="1735" t="str">
        <f>IF($J3244="TC",0,IF($J3244="Nso",0,VLOOKUP($A3241,'Result Entry'!$B$9:$FW$108,54,0)))</f>
        <v/>
      </c>
    </row>
    <row r="3259" spans="8:8" s="1538" ht="54.0" customFormat="1" customHeight="1">
      <c r="A3259" s="1443"/>
      <c r="B3259" s="1539" t="s">
        <v>70</v>
      </c>
      <c r="C3259" s="1551" t="str">
        <f>'Result Entry'!$BF$3</f>
        <v>CHEMISTRY</v>
      </c>
      <c r="D3259" s="1552"/>
      <c r="E3259" s="1728" t="str">
        <f>IF($J3244="TC",0,IF($J3244="Nso",0,VLOOKUP($A3241,'Result Entry'!$B$9:$FW$108,55,0)))</f>
        <v/>
      </c>
      <c r="F3259" s="1729">
        <f>IF($J3244="TC",0,IF($J3244="Nso",0,VLOOKUP($A3241,'Result Entry'!$B$9:$FW$108,56,0)))</f>
        <v>0.0</v>
      </c>
      <c r="G3259" s="1736">
        <f t="shared" si="270"/>
        <v>0.0</v>
      </c>
      <c r="H3259" s="1683">
        <f>IF($J3244="TC",0,IF($J3244="Nso",0,VLOOKUP($A3241,'Result Entry'!$B$9:$FW$108,61,0)))</f>
        <v>0.0</v>
      </c>
      <c r="I3259" s="1737"/>
      <c r="J3259" s="1738">
        <f>IF($J3244="TC",0,IF($J3244="Nso",0,VLOOKUP($A3241,'Result Entry'!$B$9:$FW$108,65,0)))</f>
        <v>0.0</v>
      </c>
      <c r="K3259" s="1737"/>
      <c r="L3259" s="1733">
        <f t="shared" si="271"/>
        <v>0.0</v>
      </c>
      <c r="M3259" s="1734">
        <f t="shared" si="272"/>
        <v>0.0</v>
      </c>
      <c r="N3259" s="1735" t="str">
        <f>IF($J3244="TC",0,IF($J3244="Nso",0,VLOOKUP($A3241,'Result Entry'!$B$9:$FW$108,70,0)))</f>
        <v/>
      </c>
    </row>
    <row r="3260" spans="8:8" s="1538" ht="54.0" customFormat="1" customHeight="1">
      <c r="A3260" s="1443"/>
      <c r="B3260" s="1539" t="s">
        <v>70</v>
      </c>
      <c r="C3260" s="1551" t="str">
        <f>'Result Entry'!$BW$3</f>
        <v>BIOLOGY</v>
      </c>
      <c r="D3260" s="1552"/>
      <c r="E3260" s="1739" t="str">
        <f>IF($J3244="TC",0,IF($J3244="Nso",0,VLOOKUP($A3241,'Result Entry'!$B$9:$FW$108,71,0)))</f>
        <v/>
      </c>
      <c r="F3260" s="1740" t="str">
        <f>IF($J3244="TC",0,IF($J3244="Nso",0,VLOOKUP($A3241,'Result Entry'!$B$9:$FW$108,72,0)))</f>
        <v/>
      </c>
      <c r="G3260" s="1741">
        <f t="shared" si="270"/>
        <v>0.0</v>
      </c>
      <c r="H3260" s="1742">
        <f>IF($J3244="TC",0,IF($J3244="Nso",0,VLOOKUP($A3241,'Result Entry'!$B$9:$FW$108,77,0)))</f>
        <v>0.0</v>
      </c>
      <c r="I3260" s="1743"/>
      <c r="J3260" s="1744">
        <f>IF($J3244="TC",0,IF($J3244="Nso",0,VLOOKUP($A3241,'Result Entry'!$B$9:$FW$108,81,0)))</f>
        <v>0.0</v>
      </c>
      <c r="K3260" s="1743"/>
      <c r="L3260" s="1745">
        <f t="shared" si="271"/>
        <v>0.0</v>
      </c>
      <c r="M3260" s="1746">
        <f t="shared" si="272"/>
        <v>0.0</v>
      </c>
      <c r="N3260" s="1735">
        <f>IF($J3244="TC",0,IF($J3244="Nso",0,VLOOKUP($A3241,'Result Entry'!$B$9:$FW$108,86,0)))</f>
        <v>0.0</v>
      </c>
    </row>
    <row r="3261" spans="8:8" ht="39.75" customHeight="1">
      <c r="A3261" s="1443"/>
      <c r="B3261" s="1503" t="s">
        <v>70</v>
      </c>
      <c r="C3261" s="1565" t="s">
        <v>78</v>
      </c>
      <c r="D3261" s="1566"/>
      <c r="E3261" s="1567"/>
      <c r="F3261" s="1747" t="s">
        <v>79</v>
      </c>
      <c r="G3261" s="1748"/>
      <c r="H3261" s="1747" t="s">
        <v>80</v>
      </c>
      <c r="I3261" s="1749"/>
      <c r="J3261" s="1750" t="s">
        <v>42</v>
      </c>
      <c r="K3261" s="1797" t="s">
        <v>92</v>
      </c>
      <c r="L3261" s="1752" t="s">
        <v>40</v>
      </c>
      <c r="M3261" s="1753"/>
      <c r="N3261" s="1754" t="s">
        <v>44</v>
      </c>
    </row>
    <row r="3262" spans="8:8" ht="39.75" customHeight="1">
      <c r="A3262" s="1443"/>
      <c r="B3262" s="1503" t="s">
        <v>70</v>
      </c>
      <c r="C3262" s="1577"/>
      <c r="D3262" s="1578"/>
      <c r="E3262" s="1579"/>
      <c r="F3262" s="1755">
        <f>IF($J3244="TC",0,IF($J3244="Nso",0,VLOOKUP($A3241,'Result Entry'!$B$9:$FW$108,146,0)))</f>
        <v>0.0</v>
      </c>
      <c r="G3262" s="1756"/>
      <c r="H3262" s="1757">
        <f>IF($J3244="TC",0,IF($J3244="Nso",0,VLOOKUP($A3241,'Result Entry'!$B$9:$FW$108,147,0)))</f>
        <v>0.0</v>
      </c>
      <c r="I3262" s="1758"/>
      <c r="J3262" s="1584">
        <f>IF($J3244="TC",0,IF($J3244="Nso",0,VLOOKUP($A3241,'Result Entry'!$B$9:$FW$108,148,0)))</f>
        <v>0.0</v>
      </c>
      <c r="K3262" s="1759" t="str">
        <f>IF($J3244="TC",0,IF($J3244="Nso",0,VLOOKUP($A3241,'Result Entry'!$B$9:$FW$108,149,0)))</f>
        <v/>
      </c>
      <c r="L3262" s="1586">
        <f>IF($J3244="TC",0,IF($J3244="Nso",0,VLOOKUP($A3241,'Result Entry'!$B$9:$FW$108,150,0)))</f>
        <v>0.0</v>
      </c>
      <c r="M3262" s="1587"/>
      <c r="N3262" s="1588">
        <f>IF($J3244="TC",0,IF($J3244="Nso",0,VLOOKUP($A3241,'Result Entry'!$B$9:$FW$108,152,0)))</f>
        <v>0.0</v>
      </c>
    </row>
    <row r="3263" spans="8:8" ht="39.75" customHeight="1">
      <c r="A3263" s="1443"/>
      <c r="B3263" s="1503" t="s">
        <v>70</v>
      </c>
      <c r="C3263" s="1589" t="s">
        <v>59</v>
      </c>
      <c r="D3263" s="1590"/>
      <c r="E3263" s="1590"/>
      <c r="F3263" s="1590"/>
      <c r="G3263" s="1590"/>
      <c r="H3263" s="1591"/>
      <c r="I3263" s="1592" t="s">
        <v>60</v>
      </c>
      <c r="J3263" s="1593"/>
      <c r="K3263" s="1760">
        <f>VLOOKUP($A3241,'Result Entry'!$B$9:$FW$108,143,0)</f>
        <v>0.0</v>
      </c>
      <c r="L3263" s="1761"/>
      <c r="M3263" s="1596" t="s">
        <v>38</v>
      </c>
      <c r="N3263" s="1597"/>
    </row>
    <row r="3264" spans="8:8" ht="39.75" customHeight="1">
      <c r="A3264" s="1443"/>
      <c r="B3264" s="1503" t="s">
        <v>70</v>
      </c>
      <c r="C3264" s="1598" t="s">
        <v>55</v>
      </c>
      <c r="D3264" s="1599"/>
      <c r="E3264" s="1599"/>
      <c r="F3264" s="1600" t="s">
        <v>158</v>
      </c>
      <c r="G3264" s="1601"/>
      <c r="H3264" s="1602" t="s">
        <v>48</v>
      </c>
      <c r="I3264" s="1603" t="s">
        <v>61</v>
      </c>
      <c r="J3264" s="1604"/>
      <c r="K3264" s="1762">
        <f>VLOOKUP($A3241,'Result Entry'!$B$9:$FW$108,144,0)</f>
        <v>0.0</v>
      </c>
      <c r="L3264" s="1763"/>
      <c r="M3264" s="1607">
        <f>VLOOKUP($A3241,'Result Entry'!$B$9:$FW$108,145,0)</f>
        <v>0.0</v>
      </c>
      <c r="N3264" s="1608"/>
    </row>
    <row r="3265" spans="8:8" ht="39.75" customHeight="1">
      <c r="A3265" s="1443"/>
      <c r="B3265" s="1503" t="s">
        <v>70</v>
      </c>
      <c r="C3265" s="1598"/>
      <c r="D3265" s="1599"/>
      <c r="E3265" s="1599"/>
      <c r="F3265" s="1609"/>
      <c r="G3265" s="1610"/>
      <c r="H3265" s="1611" t="s">
        <v>100</v>
      </c>
      <c r="I3265" s="1612" t="s">
        <v>62</v>
      </c>
      <c r="J3265" s="1613"/>
      <c r="K3265" s="1764">
        <f>IF($J3244="TC","Transferred",IF($J3244="Nso","NameSeparated",VLOOKUP($A3241,'Result Entry'!$B$9:$FW$108,153,0)))</f>
        <v>0.0</v>
      </c>
      <c r="L3265" s="1764"/>
      <c r="M3265" s="1764"/>
      <c r="N3265" s="1765"/>
    </row>
    <row r="3266" spans="8:8" ht="39.75" customHeight="1">
      <c r="A3266" s="1443"/>
      <c r="B3266" s="1503" t="s">
        <v>70</v>
      </c>
      <c r="C3266" s="1766" t="str">
        <f>'Result Entry'!$DU$3</f>
        <v>Foundation Of Information Tech.</v>
      </c>
      <c r="D3266" s="1767"/>
      <c r="E3266" s="1768"/>
      <c r="F3266" s="1769" t="str">
        <f>IF($J3244="TC",0,IF($J3244="Nso",0,VLOOKUP($A3241,'Result Entry'!$B$9:$GS$108,170,0)))</f>
        <v/>
      </c>
      <c r="G3266" s="1769"/>
      <c r="H3266" s="1770">
        <f>IF($J3244="TC",0,IF($J3244="Nso",0,VLOOKUP($A3241,'Result Entry'!$B$9:$GS$108,112,0)))</f>
        <v>0.0</v>
      </c>
      <c r="I3266" s="1621" t="s">
        <v>72</v>
      </c>
      <c r="J3266" s="1622"/>
      <c r="K3266" s="1771">
        <f>'Result Entry'!$T$2</f>
        <v>45041.0</v>
      </c>
      <c r="L3266" s="1772"/>
      <c r="M3266" s="1772"/>
      <c r="N3266" s="1773"/>
    </row>
    <row r="3267" spans="8:8" ht="39.75" customHeight="1">
      <c r="A3267" s="1443"/>
      <c r="B3267" s="1503" t="s">
        <v>70</v>
      </c>
      <c r="C3267" s="1774" t="str">
        <f>'Result Entry'!$EI$3</f>
        <v>G.I.A.I.-II</v>
      </c>
      <c r="D3267" s="1775"/>
      <c r="E3267" s="1776"/>
      <c r="F3267" s="1769" t="str">
        <f>IF($J3244="TC",0,IF($J3244="Nso",0,VLOOKUP($A3241,'Result Entry'!$B$9:$GS$108,174,0)))</f>
        <v/>
      </c>
      <c r="G3267" s="1769"/>
      <c r="H3267" s="1770">
        <f>IF($J3244="TC",0,IF($J3244="Nso",0,VLOOKUP($A3241,'Result Entry'!$B$9:$GS$108,124,0)))</f>
        <v>0.0</v>
      </c>
      <c r="I3267" s="1626"/>
      <c r="J3267" s="1627"/>
      <c r="K3267" s="1627"/>
      <c r="L3267" s="1627"/>
      <c r="M3267" s="1627"/>
      <c r="N3267" s="1628"/>
    </row>
    <row r="3268" spans="8:8" ht="39.75" customHeight="1">
      <c r="A3268" s="1443"/>
      <c r="B3268" s="1503" t="s">
        <v>70</v>
      </c>
      <c r="C3268" s="1774" t="str">
        <f>'Result Entry'!$EU$3</f>
        <v>SOC.SER.PLAN</v>
      </c>
      <c r="D3268" s="1775"/>
      <c r="E3268" s="1776"/>
      <c r="F3268" s="1769">
        <f>IF($J3244="TC",0,IF($J3244="Nso",0,VLOOKUP($A3241,'Result Entry'!$B$9:$HS$108,178,0)))</f>
        <v>0.0</v>
      </c>
      <c r="G3268" s="1769"/>
      <c r="H3268" s="1770">
        <f>IF($J3244="TC",0,IF($J3244="Nso",0,VLOOKUP($A3241,'Result Entry'!$B$9:$GS$108,136,0)))</f>
        <v>0.0</v>
      </c>
      <c r="I3268" s="1629" t="s">
        <v>175</v>
      </c>
      <c r="J3268" s="1630"/>
      <c r="K3268" s="1798"/>
      <c r="L3268" s="1799"/>
      <c r="M3268" s="1799"/>
      <c r="N3268" s="1800"/>
    </row>
    <row r="3269" spans="8:8" ht="39.75" customHeight="1">
      <c r="A3269" s="1443"/>
      <c r="B3269" s="1503" t="s">
        <v>70</v>
      </c>
      <c r="C3269" s="1774" t="str">
        <f>'Result Entry'!$FG$3</f>
        <v>Jeewan Kaushal</v>
      </c>
      <c r="D3269" s="1775"/>
      <c r="E3269" s="1776"/>
      <c r="F3269" s="1769" t="str">
        <f>IF($J3244="TC",0,IF($J3244="Nso",0,VLOOKUP($A3241,'Result Entry'!$B$9:$HS$108,182,0)))</f>
        <v/>
      </c>
      <c r="G3269" s="1769"/>
      <c r="H3269" s="1770">
        <f>IF($J3244="TC",0,IF($J3244="Nso",0,VLOOKUP($A3241,'Result Entry'!$B$9:$HS$108,136,0)))</f>
        <v>0.0</v>
      </c>
      <c r="I3269" s="1629" t="s">
        <v>149</v>
      </c>
      <c r="J3269" s="1630"/>
      <c r="K3269" s="1630"/>
      <c r="L3269" s="1630"/>
      <c r="M3269" s="1630"/>
      <c r="N3269" s="1634"/>
    </row>
    <row r="3270" spans="8:8" ht="39.75" customHeight="1">
      <c r="A3270" s="1443"/>
      <c r="B3270" s="1483" t="s">
        <v>70</v>
      </c>
      <c r="C3270" s="1777" t="s">
        <v>181</v>
      </c>
      <c r="D3270" s="1778"/>
      <c r="E3270" s="1779"/>
      <c r="F3270" s="1780" t="s">
        <v>182</v>
      </c>
      <c r="G3270" s="1781"/>
      <c r="H3270" s="1782" t="s">
        <v>31</v>
      </c>
      <c r="I3270" s="1629" t="s">
        <v>176</v>
      </c>
      <c r="J3270" s="1630"/>
      <c r="K3270" s="1630"/>
      <c r="L3270" s="1630"/>
      <c r="M3270" s="1630"/>
      <c r="N3270" s="1634"/>
    </row>
    <row r="3271" spans="8:8" ht="39.75" customHeight="1">
      <c r="A3271" s="1443"/>
      <c r="B3271" s="1483" t="s">
        <v>70</v>
      </c>
      <c r="C3271" s="1783"/>
      <c r="D3271" s="1784"/>
      <c r="E3271" s="1785"/>
      <c r="F3271" s="1786" t="s">
        <v>183</v>
      </c>
      <c r="G3271" s="1787"/>
      <c r="H3271" s="1788" t="s">
        <v>180</v>
      </c>
      <c r="I3271" s="1647" t="s">
        <v>68</v>
      </c>
      <c r="J3271" s="1648"/>
      <c r="K3271" s="1648"/>
      <c r="L3271" s="1648"/>
      <c r="M3271" s="1648"/>
      <c r="N3271" s="1649"/>
    </row>
    <row r="3272" spans="8:8" ht="39.75" customHeight="1">
      <c r="A3272" s="1443"/>
      <c r="B3272" s="1483" t="s">
        <v>70</v>
      </c>
      <c r="C3272" s="1783"/>
      <c r="D3272" s="1784"/>
      <c r="E3272" s="1785"/>
      <c r="F3272" s="1786" t="s">
        <v>186</v>
      </c>
      <c r="G3272" s="1787"/>
      <c r="H3272" s="1788" t="s">
        <v>63</v>
      </c>
      <c r="I3272" s="1650"/>
      <c r="J3272" s="1651"/>
      <c r="K3272" s="1651"/>
      <c r="L3272" s="1651"/>
      <c r="M3272" s="1651"/>
      <c r="N3272" s="1652"/>
    </row>
    <row r="3273" spans="8:8" ht="39.75" customHeight="1">
      <c r="A3273" s="1443"/>
      <c r="B3273" s="1483" t="s">
        <v>70</v>
      </c>
      <c r="C3273" s="1783"/>
      <c r="D3273" s="1784"/>
      <c r="E3273" s="1785"/>
      <c r="F3273" s="1786" t="s">
        <v>187</v>
      </c>
      <c r="G3273" s="1787"/>
      <c r="H3273" s="1788" t="s">
        <v>64</v>
      </c>
      <c r="I3273" s="1650"/>
      <c r="J3273" s="1651"/>
      <c r="K3273" s="1651"/>
      <c r="L3273" s="1651"/>
      <c r="M3273" s="1651"/>
      <c r="N3273" s="1652"/>
    </row>
    <row r="3274" spans="8:8" ht="39.75" customHeight="1">
      <c r="A3274" s="1443"/>
      <c r="B3274" s="1483" t="s">
        <v>70</v>
      </c>
      <c r="C3274" s="1783"/>
      <c r="D3274" s="1784"/>
      <c r="E3274" s="1785"/>
      <c r="F3274" s="1786" t="s">
        <v>184</v>
      </c>
      <c r="G3274" s="1787"/>
      <c r="H3274" s="1788" t="s">
        <v>66</v>
      </c>
      <c r="I3274" s="1653" t="s">
        <v>81</v>
      </c>
      <c r="J3274" s="1654"/>
      <c r="K3274" s="1654"/>
      <c r="L3274" s="1654"/>
      <c r="M3274" s="1654"/>
      <c r="N3274" s="1655"/>
    </row>
    <row r="3275" spans="8:8" ht="39.75" customHeight="1">
      <c r="A3275" s="1443"/>
      <c r="B3275" s="1656" t="s">
        <v>70</v>
      </c>
      <c r="C3275" s="1789"/>
      <c r="D3275" s="1790"/>
      <c r="E3275" s="1791"/>
      <c r="F3275" s="1792" t="s">
        <v>185</v>
      </c>
      <c r="G3275" s="1793"/>
      <c r="H3275" s="1794" t="s">
        <v>65</v>
      </c>
      <c r="I3275" s="1663"/>
      <c r="J3275" s="1664"/>
      <c r="K3275" s="1664"/>
      <c r="L3275" s="1664"/>
      <c r="M3275" s="1664"/>
      <c r="N3275" s="1665"/>
    </row>
    <row r="3276" spans="8:8" s="927" ht="123.75" customFormat="1" customHeight="1">
      <c r="A3276" s="1439"/>
      <c r="B3276" s="1795"/>
      <c r="C3276" s="1796"/>
      <c r="D3276" s="1796"/>
      <c r="E3276" s="1796"/>
      <c r="F3276" s="1796"/>
      <c r="G3276" s="1796"/>
      <c r="H3276" s="1796"/>
      <c r="I3276" s="1796"/>
      <c r="J3276" s="1796"/>
      <c r="K3276" s="1796"/>
      <c r="L3276" s="1796"/>
      <c r="M3276" s="1796"/>
      <c r="N3276" s="1796"/>
    </row>
    <row r="3277" spans="8:8" ht="24.75" customHeight="1">
      <c r="A3277" s="1441">
        <f>A3241+1</f>
        <v>92.0</v>
      </c>
      <c r="B3277" s="1442" t="s">
        <v>51</v>
      </c>
      <c r="C3277" s="1442"/>
      <c r="D3277" s="1442"/>
      <c r="E3277" s="1442"/>
      <c r="F3277" s="1442"/>
      <c r="G3277" s="1442"/>
      <c r="H3277" s="1442"/>
      <c r="I3277" s="1442"/>
      <c r="J3277" s="1442"/>
      <c r="K3277" s="1442"/>
      <c r="L3277" s="1442"/>
      <c r="M3277" s="1442"/>
      <c r="N3277" s="1442"/>
    </row>
    <row r="3278" spans="8:8" ht="62.25" customHeight="1">
      <c r="A3278" s="1443"/>
      <c r="B3278" s="1444"/>
      <c r="C3278" s="1445"/>
      <c r="D3278" s="1671" t="str">
        <f>Master!$E$8</f>
        <v>Govt. Sr. Secondary School </v>
      </c>
      <c r="E3278" s="1672"/>
      <c r="F3278" s="1672"/>
      <c r="G3278" s="1672"/>
      <c r="H3278" s="1672"/>
      <c r="I3278" s="1672"/>
      <c r="J3278" s="1672"/>
      <c r="K3278" s="1672"/>
      <c r="L3278" s="1672"/>
      <c r="M3278" s="1672"/>
      <c r="N3278" s="1673"/>
    </row>
    <row r="3279" spans="8:8" ht="33.0" customHeight="1">
      <c r="A3279" s="1443"/>
      <c r="B3279" s="1449"/>
      <c r="C3279" s="1450"/>
      <c r="D3279" s="1451" t="str">
        <f>Master!$E$11</f>
        <v>P.S.-Bapini (Jodhpur)</v>
      </c>
      <c r="E3279" s="1452"/>
      <c r="F3279" s="1452"/>
      <c r="G3279" s="1452"/>
      <c r="H3279" s="1452"/>
      <c r="I3279" s="1452"/>
      <c r="J3279" s="1452"/>
      <c r="K3279" s="1452"/>
      <c r="L3279" s="1452"/>
      <c r="M3279" s="1452"/>
      <c r="N3279" s="1453"/>
    </row>
    <row r="3280" spans="8:8" ht="30.0" customHeight="1">
      <c r="A3280" s="1443"/>
      <c r="B3280" s="1454"/>
      <c r="C3280" s="1455" t="s">
        <v>151</v>
      </c>
      <c r="D3280" s="1456"/>
      <c r="E3280" s="1456"/>
      <c r="F3280" s="1456"/>
      <c r="G3280" s="1457"/>
      <c r="H3280" s="1458" t="s">
        <v>128</v>
      </c>
      <c r="I3280" s="1458"/>
      <c r="J3280" s="1674">
        <f>VLOOKUP(A3277,'Result Entry'!$B$6:$K$108,6,0)</f>
        <v>0.0</v>
      </c>
      <c r="K3280" s="1460" t="s">
        <v>69</v>
      </c>
      <c r="L3280" s="1461"/>
      <c r="M3280" s="1462">
        <f>Master!$E$14</f>
        <v>8.151106901E9</v>
      </c>
      <c r="N3280" s="1463"/>
    </row>
    <row r="3281" spans="8:8" ht="30.0" customHeight="1">
      <c r="A3281" s="1443"/>
      <c r="B3281" s="1464"/>
      <c r="C3281" s="1465"/>
      <c r="D3281" s="1466"/>
      <c r="E3281" s="1466"/>
      <c r="F3281" s="1466"/>
      <c r="G3281" s="1467"/>
      <c r="H3281" s="1468"/>
      <c r="I3281" s="1468"/>
      <c r="J3281" s="1675"/>
      <c r="K3281" s="1470" t="s">
        <v>67</v>
      </c>
      <c r="L3281" s="1471"/>
      <c r="M3281" s="1472"/>
      <c r="N3281" s="1473"/>
      <c r="O3281" s="23" t="s">
        <v>157</v>
      </c>
    </row>
    <row r="3282" spans="8:8" ht="30.0" customHeight="1">
      <c r="A3282" s="1443"/>
      <c r="B3282" s="1464"/>
      <c r="C3282" s="1474"/>
      <c r="D3282" s="1475"/>
      <c r="E3282" s="1475"/>
      <c r="F3282" s="1475"/>
      <c r="G3282" s="1476"/>
      <c r="H3282" s="1477"/>
      <c r="I3282" s="1477"/>
      <c r="J3282" s="1676"/>
      <c r="K3282" s="1479" t="s">
        <v>52</v>
      </c>
      <c r="L3282" s="1480"/>
      <c r="M3282" s="1481" t="str">
        <f>Master!$E$6</f>
        <v>2022-23</v>
      </c>
      <c r="N3282" s="1482"/>
    </row>
    <row r="3283" spans="8:8" ht="39.75" customHeight="1">
      <c r="A3283" s="1443"/>
      <c r="B3283" s="1483" t="s">
        <v>70</v>
      </c>
      <c r="C3283" s="1677" t="s">
        <v>21</v>
      </c>
      <c r="D3283" s="1678"/>
      <c r="E3283" s="1678"/>
      <c r="F3283" s="1679"/>
      <c r="G3283" s="1680" t="s">
        <v>150</v>
      </c>
      <c r="H3283" s="1681">
        <f>VLOOKUP($A3277,'Result Entry'!$B$9:$FW$108,4,0)</f>
        <v>0.0</v>
      </c>
      <c r="I3283" s="1681"/>
      <c r="J3283" s="1681"/>
      <c r="K3283" s="1681"/>
      <c r="L3283" s="1681"/>
      <c r="M3283" s="1681"/>
      <c r="N3283" s="1682"/>
    </row>
    <row r="3284" spans="8:8" ht="39.75" customHeight="1">
      <c r="A3284" s="1443"/>
      <c r="B3284" s="1483" t="s">
        <v>70</v>
      </c>
      <c r="C3284" s="1683" t="s">
        <v>23</v>
      </c>
      <c r="D3284" s="1684"/>
      <c r="E3284" s="1684"/>
      <c r="F3284" s="1685"/>
      <c r="G3284" s="1686" t="s">
        <v>150</v>
      </c>
      <c r="H3284" s="1687">
        <f>VLOOKUP($A3277,'Result Entry'!$B$9:$FW$108,7,0)</f>
        <v>0.0</v>
      </c>
      <c r="I3284" s="1687"/>
      <c r="J3284" s="1687"/>
      <c r="K3284" s="1687"/>
      <c r="L3284" s="1687"/>
      <c r="M3284" s="1687"/>
      <c r="N3284" s="1688"/>
    </row>
    <row r="3285" spans="8:8" ht="39.75" customHeight="1">
      <c r="A3285" s="1443"/>
      <c r="B3285" s="1483" t="s">
        <v>70</v>
      </c>
      <c r="C3285" s="1683" t="s">
        <v>24</v>
      </c>
      <c r="D3285" s="1684"/>
      <c r="E3285" s="1684"/>
      <c r="F3285" s="1685"/>
      <c r="G3285" s="1686" t="s">
        <v>150</v>
      </c>
      <c r="H3285" s="1687">
        <f>VLOOKUP($A3277,'Result Entry'!$B$9:$FW$108,8,0)</f>
        <v>0.0</v>
      </c>
      <c r="I3285" s="1687"/>
      <c r="J3285" s="1687"/>
      <c r="K3285" s="1687"/>
      <c r="L3285" s="1687"/>
      <c r="M3285" s="1687"/>
      <c r="N3285" s="1688"/>
    </row>
    <row r="3286" spans="8:8" ht="39.75" customHeight="1">
      <c r="A3286" s="1443"/>
      <c r="B3286" s="1483" t="s">
        <v>70</v>
      </c>
      <c r="C3286" s="1683" t="s">
        <v>53</v>
      </c>
      <c r="D3286" s="1684"/>
      <c r="E3286" s="1684"/>
      <c r="F3286" s="1685"/>
      <c r="G3286" s="1686" t="s">
        <v>150</v>
      </c>
      <c r="H3286" s="1687">
        <f>VLOOKUP($A3277,'Result Entry'!$B$9:$FW$108,9,0)</f>
        <v>0.0</v>
      </c>
      <c r="I3286" s="1687"/>
      <c r="J3286" s="1687"/>
      <c r="K3286" s="1687"/>
      <c r="L3286" s="1687"/>
      <c r="M3286" s="1687"/>
      <c r="N3286" s="1688"/>
    </row>
    <row r="3287" spans="8:8" ht="39.75" customHeight="1">
      <c r="A3287" s="1443"/>
      <c r="B3287" s="1483" t="s">
        <v>70</v>
      </c>
      <c r="C3287" s="1683" t="s">
        <v>54</v>
      </c>
      <c r="D3287" s="1684"/>
      <c r="E3287" s="1684"/>
      <c r="F3287" s="1685"/>
      <c r="G3287" s="1686" t="s">
        <v>150</v>
      </c>
      <c r="H3287" s="1689" t="str">
        <f>CONCATENATE('Result Entry'!$G$4,'Result Entry'!$J$4)</f>
        <v>11(A)</v>
      </c>
      <c r="I3287" s="1687"/>
      <c r="J3287" s="1687"/>
      <c r="K3287" s="1687"/>
      <c r="L3287" s="1687"/>
      <c r="M3287" s="1687"/>
      <c r="N3287" s="1688"/>
    </row>
    <row r="3288" spans="8:8" ht="39.75" customHeight="1">
      <c r="A3288" s="1443"/>
      <c r="B3288" s="1483" t="s">
        <v>70</v>
      </c>
      <c r="C3288" s="1690" t="s">
        <v>26</v>
      </c>
      <c r="D3288" s="1691"/>
      <c r="E3288" s="1691"/>
      <c r="F3288" s="1692"/>
      <c r="G3288" s="1693" t="s">
        <v>150</v>
      </c>
      <c r="H3288" s="1694">
        <f>VLOOKUP($A3277,'Result Entry'!$B$9:$FW$108,10,0)</f>
        <v>0.0</v>
      </c>
      <c r="I3288" s="1694"/>
      <c r="J3288" s="1694"/>
      <c r="K3288" s="1694"/>
      <c r="L3288" s="1694"/>
      <c r="M3288" s="1694"/>
      <c r="N3288" s="1695"/>
    </row>
    <row r="3289" spans="8:8" ht="30.0" customHeight="1">
      <c r="A3289" s="1443"/>
      <c r="B3289" s="1503" t="s">
        <v>70</v>
      </c>
      <c r="C3289" s="1696" t="s">
        <v>168</v>
      </c>
      <c r="D3289" s="1697"/>
      <c r="E3289" s="1698" t="s">
        <v>73</v>
      </c>
      <c r="F3289" s="1699" t="s">
        <v>74</v>
      </c>
      <c r="G3289" s="1700" t="s">
        <v>169</v>
      </c>
      <c r="H3289" s="1701" t="s">
        <v>56</v>
      </c>
      <c r="I3289" s="1702"/>
      <c r="J3289" s="1703" t="s">
        <v>85</v>
      </c>
      <c r="K3289" s="1704"/>
      <c r="L3289" s="1705" t="s">
        <v>170</v>
      </c>
      <c r="M3289" s="1706" t="s">
        <v>77</v>
      </c>
      <c r="N3289" s="1707" t="s">
        <v>99</v>
      </c>
    </row>
    <row r="3290" spans="8:8" ht="30.0" customHeight="1">
      <c r="A3290" s="1443"/>
      <c r="B3290" s="1503"/>
      <c r="C3290" s="1708"/>
      <c r="D3290" s="1709"/>
      <c r="E3290" s="1710"/>
      <c r="F3290" s="1711"/>
      <c r="G3290" s="1712"/>
      <c r="H3290" s="1713"/>
      <c r="I3290" s="1714"/>
      <c r="J3290" s="1715"/>
      <c r="K3290" s="1716"/>
      <c r="L3290" s="1717"/>
      <c r="M3290" s="1718"/>
      <c r="N3290" s="1719"/>
    </row>
    <row r="3291" spans="8:8" ht="39.75" customHeight="1">
      <c r="A3291" s="1443"/>
      <c r="B3291" s="1503" t="s">
        <v>70</v>
      </c>
      <c r="C3291" s="1528" t="s">
        <v>57</v>
      </c>
      <c r="D3291" s="1529"/>
      <c r="E3291" s="1720">
        <f>'Result Entry'!$L$7</f>
        <v>10.0</v>
      </c>
      <c r="F3291" s="1721">
        <f>'Result Entry'!$M$7</f>
        <v>10.0</v>
      </c>
      <c r="G3291" s="1722">
        <f t="shared" si="273" ref="G3291:G3296">SUM(E3291:F3291)</f>
        <v>20.0</v>
      </c>
      <c r="H3291" s="1723">
        <f>'Result Entry'!$AU$7</f>
        <v>70.0</v>
      </c>
      <c r="I3291" s="1724"/>
      <c r="J3291" s="1725">
        <f>'Result Entry'!$AY$7</f>
        <v>100.0</v>
      </c>
      <c r="K3291" s="1724"/>
      <c r="L3291" s="1722">
        <f t="shared" si="274" ref="L3291:L3296">SUM(H3291,J3291)</f>
        <v>170.0</v>
      </c>
      <c r="M3291" s="1726">
        <f t="shared" si="275" ref="M3291:M3296">SUM(G3291,L3291)</f>
        <v>190.0</v>
      </c>
      <c r="N3291" s="1727"/>
    </row>
    <row r="3292" spans="8:8" s="1538" ht="54.0" customFormat="1" customHeight="1">
      <c r="A3292" s="1443"/>
      <c r="B3292" s="1539" t="s">
        <v>70</v>
      </c>
      <c r="C3292" s="1540" t="str">
        <f>'Result Entry'!$L$3</f>
        <v>HINDI Comp.</v>
      </c>
      <c r="D3292" s="1541"/>
      <c r="E3292" s="1728">
        <f>IF($J3280="TC",0,IF($J3280="Nso",0,VLOOKUP($A3277,'Result Entry'!$B$9:$FW$108,11,0)))</f>
        <v>0.0</v>
      </c>
      <c r="F3292" s="1729">
        <f>IF($J3280="TC",0,IF($J3280="Nso",0,VLOOKUP($A3277,'Result Entry'!$B$9:$FW$108,12,0)))</f>
        <v>0.0</v>
      </c>
      <c r="G3292" s="1730">
        <f t="shared" si="273"/>
        <v>0.0</v>
      </c>
      <c r="H3292" s="1677">
        <f>IF($J3280="TC",0,IF($J3280="Nso",0,VLOOKUP($A3277,'Result Entry'!$B$9:$FW$108,16,0)))</f>
        <v>0.0</v>
      </c>
      <c r="I3292" s="1731"/>
      <c r="J3292" s="1732">
        <f>IF($J3280="TC",0,IF($J3280="Nso",0,VLOOKUP($A3277,'Result Entry'!$B$9:$FW$108,19,0)))</f>
        <v>0.0</v>
      </c>
      <c r="K3292" s="1731"/>
      <c r="L3292" s="1733">
        <f t="shared" si="274"/>
        <v>0.0</v>
      </c>
      <c r="M3292" s="1734">
        <f t="shared" si="275"/>
        <v>0.0</v>
      </c>
      <c r="N3292" s="1735" t="str">
        <f>IF($J3280="TC",0,IF($J3280="Nso",0,VLOOKUP($A3277,'Result Entry'!$B$9:$FW$108,24,0)))</f>
        <v/>
      </c>
    </row>
    <row r="3293" spans="8:8" s="1538" ht="54.0" customFormat="1" customHeight="1">
      <c r="A3293" s="1443"/>
      <c r="B3293" s="1539" t="s">
        <v>70</v>
      </c>
      <c r="C3293" s="1551" t="str">
        <f>'Result Entry'!$Z$3</f>
        <v>ENGLISH Comp.</v>
      </c>
      <c r="D3293" s="1552"/>
      <c r="E3293" s="1728">
        <f>IF($J3280="TC",0,IF($J3280="Nso",0,VLOOKUP($A3277,'Result Entry'!$B$9:$FW$108,25,0)))</f>
        <v>0.0</v>
      </c>
      <c r="F3293" s="1729">
        <f>IF($J3280="TC",0,IF($J3280="Nso",0,VLOOKUP($A3277,'Result Entry'!$B$9:$FW$108,26,0)))</f>
        <v>0.0</v>
      </c>
      <c r="G3293" s="1736">
        <f t="shared" si="273"/>
        <v>0.0</v>
      </c>
      <c r="H3293" s="1683">
        <f>IF($J3280="TC",0,IF($J3280="Nso",0,VLOOKUP($A3277,'Result Entry'!$B$9:$FW$108,30,0)))</f>
        <v>0.0</v>
      </c>
      <c r="I3293" s="1737"/>
      <c r="J3293" s="1738">
        <f>IF($J3280="TC",0,IF($J3280="Nso",0,VLOOKUP($A3277,'Result Entry'!$B$9:$FW$108,33,0)))</f>
        <v>0.0</v>
      </c>
      <c r="K3293" s="1737"/>
      <c r="L3293" s="1733">
        <f t="shared" si="274"/>
        <v>0.0</v>
      </c>
      <c r="M3293" s="1734">
        <f t="shared" si="275"/>
        <v>0.0</v>
      </c>
      <c r="N3293" s="1735" t="str">
        <f>IF($J3280="TC",0,IF($J3280="Nso",0,VLOOKUP($A3277,'Result Entry'!$B$9:$FW$108,38,0)))</f>
        <v/>
      </c>
    </row>
    <row r="3294" spans="8:8" s="1538" ht="54.0" customFormat="1" customHeight="1">
      <c r="A3294" s="1443"/>
      <c r="B3294" s="1539" t="s">
        <v>70</v>
      </c>
      <c r="C3294" s="1551" t="str">
        <f>'Result Entry'!$AO$3</f>
        <v>PHYSICS</v>
      </c>
      <c r="D3294" s="1552"/>
      <c r="E3294" s="1728">
        <f>IF($J3280="TC",0,IF($J3280="Nso",0,VLOOKUP($A3277,'Result Entry'!$B$9:$FW$108,39,0)))</f>
        <v>0.0</v>
      </c>
      <c r="F3294" s="1729">
        <f>IF($J3280="TC",0,IF($J3280="Nso",0,VLOOKUP($A3277,'Result Entry'!$B$9:$FW$108,40,0)))</f>
        <v>0.0</v>
      </c>
      <c r="G3294" s="1736">
        <f t="shared" si="273"/>
        <v>0.0</v>
      </c>
      <c r="H3294" s="1683">
        <f>IF($J3280="TC",0,IF($J3280="Nso",0,VLOOKUP($A3277,'Result Entry'!$B$9:$FW$108,45,0)))</f>
        <v>0.0</v>
      </c>
      <c r="I3294" s="1737"/>
      <c r="J3294" s="1738">
        <f>IF($J3280="TC",0,IF($J3280="Nso",0,VLOOKUP($A3277,'Result Entry'!$B$9:$FW$108,49,0)))</f>
        <v>0.0</v>
      </c>
      <c r="K3294" s="1737"/>
      <c r="L3294" s="1733">
        <f t="shared" si="274"/>
        <v>0.0</v>
      </c>
      <c r="M3294" s="1734">
        <f t="shared" si="275"/>
        <v>0.0</v>
      </c>
      <c r="N3294" s="1735" t="str">
        <f>IF($J3280="TC",0,IF($J3280="Nso",0,VLOOKUP($A3277,'Result Entry'!$B$9:$FW$108,54,0)))</f>
        <v/>
      </c>
    </row>
    <row r="3295" spans="8:8" s="1538" ht="54.0" customFormat="1" customHeight="1">
      <c r="A3295" s="1443"/>
      <c r="B3295" s="1539" t="s">
        <v>70</v>
      </c>
      <c r="C3295" s="1551" t="str">
        <f>'Result Entry'!$BF$3</f>
        <v>CHEMISTRY</v>
      </c>
      <c r="D3295" s="1552"/>
      <c r="E3295" s="1728" t="str">
        <f>IF($J3280="TC",0,IF($J3280="Nso",0,VLOOKUP($A3277,'Result Entry'!$B$9:$FW$108,55,0)))</f>
        <v/>
      </c>
      <c r="F3295" s="1729">
        <f>IF($J3280="TC",0,IF($J3280="Nso",0,VLOOKUP($A3277,'Result Entry'!$B$9:$FW$108,56,0)))</f>
        <v>0.0</v>
      </c>
      <c r="G3295" s="1736">
        <f t="shared" si="273"/>
        <v>0.0</v>
      </c>
      <c r="H3295" s="1683">
        <f>IF($J3280="TC",0,IF($J3280="Nso",0,VLOOKUP($A3277,'Result Entry'!$B$9:$FW$108,61,0)))</f>
        <v>0.0</v>
      </c>
      <c r="I3295" s="1737"/>
      <c r="J3295" s="1738">
        <f>IF($J3280="TC",0,IF($J3280="Nso",0,VLOOKUP($A3277,'Result Entry'!$B$9:$FW$108,65,0)))</f>
        <v>0.0</v>
      </c>
      <c r="K3295" s="1737"/>
      <c r="L3295" s="1733">
        <f t="shared" si="274"/>
        <v>0.0</v>
      </c>
      <c r="M3295" s="1734">
        <f t="shared" si="275"/>
        <v>0.0</v>
      </c>
      <c r="N3295" s="1735" t="str">
        <f>IF($J3280="TC",0,IF($J3280="Nso",0,VLOOKUP($A3277,'Result Entry'!$B$9:$FW$108,70,0)))</f>
        <v/>
      </c>
    </row>
    <row r="3296" spans="8:8" s="1538" ht="54.0" customFormat="1" customHeight="1">
      <c r="A3296" s="1443"/>
      <c r="B3296" s="1539" t="s">
        <v>70</v>
      </c>
      <c r="C3296" s="1551" t="str">
        <f>'Result Entry'!$BW$3</f>
        <v>BIOLOGY</v>
      </c>
      <c r="D3296" s="1552"/>
      <c r="E3296" s="1739" t="str">
        <f>IF($J3280="TC",0,IF($J3280="Nso",0,VLOOKUP($A3277,'Result Entry'!$B$9:$FW$108,71,0)))</f>
        <v/>
      </c>
      <c r="F3296" s="1740" t="str">
        <f>IF($J3280="TC",0,IF($J3280="Nso",0,VLOOKUP($A3277,'Result Entry'!$B$9:$FW$108,72,0)))</f>
        <v/>
      </c>
      <c r="G3296" s="1741">
        <f t="shared" si="273"/>
        <v>0.0</v>
      </c>
      <c r="H3296" s="1742">
        <f>IF($J3280="TC",0,IF($J3280="Nso",0,VLOOKUP($A3277,'Result Entry'!$B$9:$FW$108,77,0)))</f>
        <v>0.0</v>
      </c>
      <c r="I3296" s="1743"/>
      <c r="J3296" s="1744">
        <f>IF($J3280="TC",0,IF($J3280="Nso",0,VLOOKUP($A3277,'Result Entry'!$B$9:$FW$108,81,0)))</f>
        <v>0.0</v>
      </c>
      <c r="K3296" s="1743"/>
      <c r="L3296" s="1745">
        <f t="shared" si="274"/>
        <v>0.0</v>
      </c>
      <c r="M3296" s="1746">
        <f t="shared" si="275"/>
        <v>0.0</v>
      </c>
      <c r="N3296" s="1735">
        <f>IF($J3280="TC",0,IF($J3280="Nso",0,VLOOKUP($A3277,'Result Entry'!$B$9:$FW$108,86,0)))</f>
        <v>0.0</v>
      </c>
    </row>
    <row r="3297" spans="8:8" ht="39.75" customHeight="1">
      <c r="A3297" s="1443"/>
      <c r="B3297" s="1503" t="s">
        <v>70</v>
      </c>
      <c r="C3297" s="1565" t="s">
        <v>78</v>
      </c>
      <c r="D3297" s="1566"/>
      <c r="E3297" s="1567"/>
      <c r="F3297" s="1747" t="s">
        <v>79</v>
      </c>
      <c r="G3297" s="1748"/>
      <c r="H3297" s="1747" t="s">
        <v>80</v>
      </c>
      <c r="I3297" s="1749"/>
      <c r="J3297" s="1750" t="s">
        <v>42</v>
      </c>
      <c r="K3297" s="1797" t="s">
        <v>92</v>
      </c>
      <c r="L3297" s="1752" t="s">
        <v>40</v>
      </c>
      <c r="M3297" s="1753"/>
      <c r="N3297" s="1754" t="s">
        <v>44</v>
      </c>
    </row>
    <row r="3298" spans="8:8" ht="39.75" customHeight="1">
      <c r="A3298" s="1443"/>
      <c r="B3298" s="1503" t="s">
        <v>70</v>
      </c>
      <c r="C3298" s="1577"/>
      <c r="D3298" s="1578"/>
      <c r="E3298" s="1579"/>
      <c r="F3298" s="1755">
        <f>IF($J3280="TC",0,IF($J3280="Nso",0,VLOOKUP($A3277,'Result Entry'!$B$9:$FW$108,146,0)))</f>
        <v>0.0</v>
      </c>
      <c r="G3298" s="1756"/>
      <c r="H3298" s="1757">
        <f>IF($J3280="TC",0,IF($J3280="Nso",0,VLOOKUP($A3277,'Result Entry'!$B$9:$FW$108,147,0)))</f>
        <v>0.0</v>
      </c>
      <c r="I3298" s="1758"/>
      <c r="J3298" s="1584">
        <f>IF($J3280="TC",0,IF($J3280="Nso",0,VLOOKUP($A3277,'Result Entry'!$B$9:$FW$108,148,0)))</f>
        <v>0.0</v>
      </c>
      <c r="K3298" s="1759" t="str">
        <f>IF($J3280="TC",0,IF($J3280="Nso",0,VLOOKUP($A3277,'Result Entry'!$B$9:$FW$108,149,0)))</f>
        <v/>
      </c>
      <c r="L3298" s="1586">
        <f>IF($J3280="TC",0,IF($J3280="Nso",0,VLOOKUP($A3277,'Result Entry'!$B$9:$FW$108,150,0)))</f>
        <v>0.0</v>
      </c>
      <c r="M3298" s="1587"/>
      <c r="N3298" s="1588">
        <f>IF($J3280="TC",0,IF($J3280="Nso",0,VLOOKUP($A3277,'Result Entry'!$B$9:$FW$108,152,0)))</f>
        <v>0.0</v>
      </c>
    </row>
    <row r="3299" spans="8:8" ht="39.75" customHeight="1">
      <c r="A3299" s="1443"/>
      <c r="B3299" s="1503" t="s">
        <v>70</v>
      </c>
      <c r="C3299" s="1589" t="s">
        <v>59</v>
      </c>
      <c r="D3299" s="1590"/>
      <c r="E3299" s="1590"/>
      <c r="F3299" s="1590"/>
      <c r="G3299" s="1590"/>
      <c r="H3299" s="1591"/>
      <c r="I3299" s="1592" t="s">
        <v>60</v>
      </c>
      <c r="J3299" s="1593"/>
      <c r="K3299" s="1760">
        <f>VLOOKUP($A3277,'Result Entry'!$B$9:$FW$108,143,0)</f>
        <v>0.0</v>
      </c>
      <c r="L3299" s="1761"/>
      <c r="M3299" s="1596" t="s">
        <v>38</v>
      </c>
      <c r="N3299" s="1597"/>
    </row>
    <row r="3300" spans="8:8" ht="39.75" customHeight="1">
      <c r="A3300" s="1443"/>
      <c r="B3300" s="1503" t="s">
        <v>70</v>
      </c>
      <c r="C3300" s="1598" t="s">
        <v>55</v>
      </c>
      <c r="D3300" s="1599"/>
      <c r="E3300" s="1599"/>
      <c r="F3300" s="1600" t="s">
        <v>158</v>
      </c>
      <c r="G3300" s="1601"/>
      <c r="H3300" s="1602" t="s">
        <v>48</v>
      </c>
      <c r="I3300" s="1603" t="s">
        <v>61</v>
      </c>
      <c r="J3300" s="1604"/>
      <c r="K3300" s="1762">
        <f>VLOOKUP($A3277,'Result Entry'!$B$9:$FW$108,144,0)</f>
        <v>0.0</v>
      </c>
      <c r="L3300" s="1763"/>
      <c r="M3300" s="1607">
        <f>VLOOKUP($A3277,'Result Entry'!$B$9:$FW$108,145,0)</f>
        <v>0.0</v>
      </c>
      <c r="N3300" s="1608"/>
    </row>
    <row r="3301" spans="8:8" ht="39.75" customHeight="1">
      <c r="A3301" s="1443"/>
      <c r="B3301" s="1503" t="s">
        <v>70</v>
      </c>
      <c r="C3301" s="1598"/>
      <c r="D3301" s="1599"/>
      <c r="E3301" s="1599"/>
      <c r="F3301" s="1609"/>
      <c r="G3301" s="1610"/>
      <c r="H3301" s="1611" t="s">
        <v>100</v>
      </c>
      <c r="I3301" s="1612" t="s">
        <v>62</v>
      </c>
      <c r="J3301" s="1613"/>
      <c r="K3301" s="1764">
        <f>IF($J3280="TC","Transferred",IF($J3280="Nso","NameSeparated",VLOOKUP($A3277,'Result Entry'!$B$9:$FW$108,153,0)))</f>
        <v>0.0</v>
      </c>
      <c r="L3301" s="1764"/>
      <c r="M3301" s="1764"/>
      <c r="N3301" s="1765"/>
    </row>
    <row r="3302" spans="8:8" ht="39.75" customHeight="1">
      <c r="A3302" s="1443"/>
      <c r="B3302" s="1503" t="s">
        <v>70</v>
      </c>
      <c r="C3302" s="1766" t="str">
        <f>'Result Entry'!$DU$3</f>
        <v>Foundation Of Information Tech.</v>
      </c>
      <c r="D3302" s="1767"/>
      <c r="E3302" s="1768"/>
      <c r="F3302" s="1769" t="str">
        <f>IF($J3280="TC",0,IF($J3280="Nso",0,VLOOKUP($A3277,'Result Entry'!$B$9:$GS$108,170,0)))</f>
        <v/>
      </c>
      <c r="G3302" s="1769"/>
      <c r="H3302" s="1770">
        <f>IF($J3280="TC",0,IF($J3280="Nso",0,VLOOKUP($A3277,'Result Entry'!$B$9:$GS$108,112,0)))</f>
        <v>0.0</v>
      </c>
      <c r="I3302" s="1621" t="s">
        <v>72</v>
      </c>
      <c r="J3302" s="1622"/>
      <c r="K3302" s="1771">
        <f>'Result Entry'!$T$2</f>
        <v>45041.0</v>
      </c>
      <c r="L3302" s="1772"/>
      <c r="M3302" s="1772"/>
      <c r="N3302" s="1773"/>
    </row>
    <row r="3303" spans="8:8" ht="39.75" customHeight="1">
      <c r="A3303" s="1443"/>
      <c r="B3303" s="1503" t="s">
        <v>70</v>
      </c>
      <c r="C3303" s="1774" t="str">
        <f>'Result Entry'!$EI$3</f>
        <v>G.I.A.I.-II</v>
      </c>
      <c r="D3303" s="1775"/>
      <c r="E3303" s="1776"/>
      <c r="F3303" s="1769" t="str">
        <f>IF($J3280="TC",0,IF($J3280="Nso",0,VLOOKUP($A3277,'Result Entry'!$B$9:$GS$108,174,0)))</f>
        <v/>
      </c>
      <c r="G3303" s="1769"/>
      <c r="H3303" s="1770">
        <f>IF($J3280="TC",0,IF($J3280="Nso",0,VLOOKUP($A3277,'Result Entry'!$B$9:$GS$108,124,0)))</f>
        <v>0.0</v>
      </c>
      <c r="I3303" s="1626"/>
      <c r="J3303" s="1627"/>
      <c r="K3303" s="1627"/>
      <c r="L3303" s="1627"/>
      <c r="M3303" s="1627"/>
      <c r="N3303" s="1628"/>
    </row>
    <row r="3304" spans="8:8" ht="39.75" customHeight="1">
      <c r="A3304" s="1443"/>
      <c r="B3304" s="1503" t="s">
        <v>70</v>
      </c>
      <c r="C3304" s="1774" t="str">
        <f>'Result Entry'!$EU$3</f>
        <v>SOC.SER.PLAN</v>
      </c>
      <c r="D3304" s="1775"/>
      <c r="E3304" s="1776"/>
      <c r="F3304" s="1769">
        <f>IF($J3280="TC",0,IF($J3280="Nso",0,VLOOKUP($A3277,'Result Entry'!$B$9:$HS$108,178,0)))</f>
        <v>0.0</v>
      </c>
      <c r="G3304" s="1769"/>
      <c r="H3304" s="1770">
        <f>IF($J3280="TC",0,IF($J3280="Nso",0,VLOOKUP($A3277,'Result Entry'!$B$9:$GS$108,136,0)))</f>
        <v>0.0</v>
      </c>
      <c r="I3304" s="1629" t="s">
        <v>175</v>
      </c>
      <c r="J3304" s="1630"/>
      <c r="K3304" s="1798"/>
      <c r="L3304" s="1799"/>
      <c r="M3304" s="1799"/>
      <c r="N3304" s="1800"/>
    </row>
    <row r="3305" spans="8:8" ht="39.75" customHeight="1">
      <c r="A3305" s="1443"/>
      <c r="B3305" s="1503" t="s">
        <v>70</v>
      </c>
      <c r="C3305" s="1774" t="str">
        <f>'Result Entry'!$FG$3</f>
        <v>Jeewan Kaushal</v>
      </c>
      <c r="D3305" s="1775"/>
      <c r="E3305" s="1776"/>
      <c r="F3305" s="1769" t="str">
        <f>IF($J3280="TC",0,IF($J3280="Nso",0,VLOOKUP($A3277,'Result Entry'!$B$9:$HS$108,182,0)))</f>
        <v/>
      </c>
      <c r="G3305" s="1769"/>
      <c r="H3305" s="1770">
        <f>IF($J3280="TC",0,IF($J3280="Nso",0,VLOOKUP($A3277,'Result Entry'!$B$9:$HS$108,136,0)))</f>
        <v>0.0</v>
      </c>
      <c r="I3305" s="1629" t="s">
        <v>149</v>
      </c>
      <c r="J3305" s="1630"/>
      <c r="K3305" s="1630"/>
      <c r="L3305" s="1630"/>
      <c r="M3305" s="1630"/>
      <c r="N3305" s="1634"/>
    </row>
    <row r="3306" spans="8:8" ht="39.75" customHeight="1">
      <c r="A3306" s="1443"/>
      <c r="B3306" s="1483" t="s">
        <v>70</v>
      </c>
      <c r="C3306" s="1777" t="s">
        <v>181</v>
      </c>
      <c r="D3306" s="1778"/>
      <c r="E3306" s="1779"/>
      <c r="F3306" s="1780" t="s">
        <v>182</v>
      </c>
      <c r="G3306" s="1781"/>
      <c r="H3306" s="1782" t="s">
        <v>31</v>
      </c>
      <c r="I3306" s="1629" t="s">
        <v>176</v>
      </c>
      <c r="J3306" s="1630"/>
      <c r="K3306" s="1630"/>
      <c r="L3306" s="1630"/>
      <c r="M3306" s="1630"/>
      <c r="N3306" s="1634"/>
    </row>
    <row r="3307" spans="8:8" ht="39.75" customHeight="1">
      <c r="A3307" s="1443"/>
      <c r="B3307" s="1483" t="s">
        <v>70</v>
      </c>
      <c r="C3307" s="1783"/>
      <c r="D3307" s="1784"/>
      <c r="E3307" s="1785"/>
      <c r="F3307" s="1786" t="s">
        <v>183</v>
      </c>
      <c r="G3307" s="1787"/>
      <c r="H3307" s="1788" t="s">
        <v>180</v>
      </c>
      <c r="I3307" s="1647" t="s">
        <v>68</v>
      </c>
      <c r="J3307" s="1648"/>
      <c r="K3307" s="1648"/>
      <c r="L3307" s="1648"/>
      <c r="M3307" s="1648"/>
      <c r="N3307" s="1649"/>
    </row>
    <row r="3308" spans="8:8" ht="39.75" customHeight="1">
      <c r="A3308" s="1443"/>
      <c r="B3308" s="1483" t="s">
        <v>70</v>
      </c>
      <c r="C3308" s="1783"/>
      <c r="D3308" s="1784"/>
      <c r="E3308" s="1785"/>
      <c r="F3308" s="1786" t="s">
        <v>186</v>
      </c>
      <c r="G3308" s="1787"/>
      <c r="H3308" s="1788" t="s">
        <v>63</v>
      </c>
      <c r="I3308" s="1650"/>
      <c r="J3308" s="1651"/>
      <c r="K3308" s="1651"/>
      <c r="L3308" s="1651"/>
      <c r="M3308" s="1651"/>
      <c r="N3308" s="1652"/>
    </row>
    <row r="3309" spans="8:8" ht="39.75" customHeight="1">
      <c r="A3309" s="1443"/>
      <c r="B3309" s="1483" t="s">
        <v>70</v>
      </c>
      <c r="C3309" s="1783"/>
      <c r="D3309" s="1784"/>
      <c r="E3309" s="1785"/>
      <c r="F3309" s="1786" t="s">
        <v>187</v>
      </c>
      <c r="G3309" s="1787"/>
      <c r="H3309" s="1788" t="s">
        <v>64</v>
      </c>
      <c r="I3309" s="1650"/>
      <c r="J3309" s="1651"/>
      <c r="K3309" s="1651"/>
      <c r="L3309" s="1651"/>
      <c r="M3309" s="1651"/>
      <c r="N3309" s="1652"/>
    </row>
    <row r="3310" spans="8:8" ht="39.75" customHeight="1">
      <c r="A3310" s="1443"/>
      <c r="B3310" s="1483" t="s">
        <v>70</v>
      </c>
      <c r="C3310" s="1783"/>
      <c r="D3310" s="1784"/>
      <c r="E3310" s="1785"/>
      <c r="F3310" s="1786" t="s">
        <v>184</v>
      </c>
      <c r="G3310" s="1787"/>
      <c r="H3310" s="1788" t="s">
        <v>66</v>
      </c>
      <c r="I3310" s="1653" t="s">
        <v>81</v>
      </c>
      <c r="J3310" s="1654"/>
      <c r="K3310" s="1654"/>
      <c r="L3310" s="1654"/>
      <c r="M3310" s="1654"/>
      <c r="N3310" s="1655"/>
    </row>
    <row r="3311" spans="8:8" ht="39.75" customHeight="1">
      <c r="A3311" s="1443"/>
      <c r="B3311" s="1656" t="s">
        <v>70</v>
      </c>
      <c r="C3311" s="1789"/>
      <c r="D3311" s="1790"/>
      <c r="E3311" s="1791"/>
      <c r="F3311" s="1792" t="s">
        <v>185</v>
      </c>
      <c r="G3311" s="1793"/>
      <c r="H3311" s="1794" t="s">
        <v>65</v>
      </c>
      <c r="I3311" s="1663"/>
      <c r="J3311" s="1664"/>
      <c r="K3311" s="1664"/>
      <c r="L3311" s="1664"/>
      <c r="M3311" s="1664"/>
      <c r="N3311" s="1665"/>
    </row>
    <row r="3312" spans="8:8" s="927" ht="123.75" customFormat="1" customHeight="1">
      <c r="A3312" s="1439"/>
      <c r="B3312" s="1795"/>
      <c r="C3312" s="1796"/>
      <c r="D3312" s="1796"/>
      <c r="E3312" s="1796"/>
      <c r="F3312" s="1796"/>
      <c r="G3312" s="1796"/>
      <c r="H3312" s="1796"/>
      <c r="I3312" s="1796"/>
      <c r="J3312" s="1796"/>
      <c r="K3312" s="1796"/>
      <c r="L3312" s="1796"/>
      <c r="M3312" s="1796"/>
      <c r="N3312" s="1796"/>
    </row>
    <row r="3313" spans="8:8" ht="24.75" customHeight="1">
      <c r="A3313" s="1441">
        <f>A3277+1</f>
        <v>93.0</v>
      </c>
      <c r="B3313" s="1442" t="s">
        <v>51</v>
      </c>
      <c r="C3313" s="1442"/>
      <c r="D3313" s="1442"/>
      <c r="E3313" s="1442"/>
      <c r="F3313" s="1442"/>
      <c r="G3313" s="1442"/>
      <c r="H3313" s="1442"/>
      <c r="I3313" s="1442"/>
      <c r="J3313" s="1442"/>
      <c r="K3313" s="1442"/>
      <c r="L3313" s="1442"/>
      <c r="M3313" s="1442"/>
      <c r="N3313" s="1442"/>
    </row>
    <row r="3314" spans="8:8" ht="62.25" customHeight="1">
      <c r="A3314" s="1443"/>
      <c r="B3314" s="1444"/>
      <c r="C3314" s="1445"/>
      <c r="D3314" s="1671" t="str">
        <f>Master!$E$8</f>
        <v>Govt. Sr. Secondary School </v>
      </c>
      <c r="E3314" s="1672"/>
      <c r="F3314" s="1672"/>
      <c r="G3314" s="1672"/>
      <c r="H3314" s="1672"/>
      <c r="I3314" s="1672"/>
      <c r="J3314" s="1672"/>
      <c r="K3314" s="1672"/>
      <c r="L3314" s="1672"/>
      <c r="M3314" s="1672"/>
      <c r="N3314" s="1673"/>
    </row>
    <row r="3315" spans="8:8" ht="33.0" customHeight="1">
      <c r="A3315" s="1443"/>
      <c r="B3315" s="1449"/>
      <c r="C3315" s="1450"/>
      <c r="D3315" s="1451" t="str">
        <f>Master!$E$11</f>
        <v>P.S.-Bapini (Jodhpur)</v>
      </c>
      <c r="E3315" s="1452"/>
      <c r="F3315" s="1452"/>
      <c r="G3315" s="1452"/>
      <c r="H3315" s="1452"/>
      <c r="I3315" s="1452"/>
      <c r="J3315" s="1452"/>
      <c r="K3315" s="1452"/>
      <c r="L3315" s="1452"/>
      <c r="M3315" s="1452"/>
      <c r="N3315" s="1453"/>
    </row>
    <row r="3316" spans="8:8" ht="30.0" customHeight="1">
      <c r="A3316" s="1443"/>
      <c r="B3316" s="1454"/>
      <c r="C3316" s="1455" t="s">
        <v>151</v>
      </c>
      <c r="D3316" s="1456"/>
      <c r="E3316" s="1456"/>
      <c r="F3316" s="1456"/>
      <c r="G3316" s="1457"/>
      <c r="H3316" s="1458" t="s">
        <v>128</v>
      </c>
      <c r="I3316" s="1458"/>
      <c r="J3316" s="1674">
        <f>VLOOKUP(A3313,'Result Entry'!$B$6:$K$108,6,0)</f>
        <v>0.0</v>
      </c>
      <c r="K3316" s="1460" t="s">
        <v>69</v>
      </c>
      <c r="L3316" s="1461"/>
      <c r="M3316" s="1462">
        <f>Master!$E$14</f>
        <v>8.151106901E9</v>
      </c>
      <c r="N3316" s="1463"/>
    </row>
    <row r="3317" spans="8:8" ht="30.0" customHeight="1">
      <c r="A3317" s="1443"/>
      <c r="B3317" s="1464"/>
      <c r="C3317" s="1465"/>
      <c r="D3317" s="1466"/>
      <c r="E3317" s="1466"/>
      <c r="F3317" s="1466"/>
      <c r="G3317" s="1467"/>
      <c r="H3317" s="1468"/>
      <c r="I3317" s="1468"/>
      <c r="J3317" s="1675"/>
      <c r="K3317" s="1470" t="s">
        <v>67</v>
      </c>
      <c r="L3317" s="1471"/>
      <c r="M3317" s="1472"/>
      <c r="N3317" s="1473"/>
      <c r="O3317" s="23" t="s">
        <v>157</v>
      </c>
    </row>
    <row r="3318" spans="8:8" ht="30.0" customHeight="1">
      <c r="A3318" s="1443"/>
      <c r="B3318" s="1464"/>
      <c r="C3318" s="1474"/>
      <c r="D3318" s="1475"/>
      <c r="E3318" s="1475"/>
      <c r="F3318" s="1475"/>
      <c r="G3318" s="1476"/>
      <c r="H3318" s="1477"/>
      <c r="I3318" s="1477"/>
      <c r="J3318" s="1676"/>
      <c r="K3318" s="1479" t="s">
        <v>52</v>
      </c>
      <c r="L3318" s="1480"/>
      <c r="M3318" s="1481" t="str">
        <f>Master!$E$6</f>
        <v>2022-23</v>
      </c>
      <c r="N3318" s="1482"/>
    </row>
    <row r="3319" spans="8:8" ht="39.75" customHeight="1">
      <c r="A3319" s="1443"/>
      <c r="B3319" s="1483" t="s">
        <v>70</v>
      </c>
      <c r="C3319" s="1677" t="s">
        <v>21</v>
      </c>
      <c r="D3319" s="1678"/>
      <c r="E3319" s="1678"/>
      <c r="F3319" s="1679"/>
      <c r="G3319" s="1680" t="s">
        <v>150</v>
      </c>
      <c r="H3319" s="1681">
        <f>VLOOKUP($A3313,'Result Entry'!$B$9:$FW$108,4,0)</f>
        <v>0.0</v>
      </c>
      <c r="I3319" s="1681"/>
      <c r="J3319" s="1681"/>
      <c r="K3319" s="1681"/>
      <c r="L3319" s="1681"/>
      <c r="M3319" s="1681"/>
      <c r="N3319" s="1682"/>
    </row>
    <row r="3320" spans="8:8" ht="39.75" customHeight="1">
      <c r="A3320" s="1443"/>
      <c r="B3320" s="1483" t="s">
        <v>70</v>
      </c>
      <c r="C3320" s="1683" t="s">
        <v>23</v>
      </c>
      <c r="D3320" s="1684"/>
      <c r="E3320" s="1684"/>
      <c r="F3320" s="1685"/>
      <c r="G3320" s="1686" t="s">
        <v>150</v>
      </c>
      <c r="H3320" s="1687">
        <f>VLOOKUP($A3313,'Result Entry'!$B$9:$FW$108,7,0)</f>
        <v>0.0</v>
      </c>
      <c r="I3320" s="1687"/>
      <c r="J3320" s="1687"/>
      <c r="K3320" s="1687"/>
      <c r="L3320" s="1687"/>
      <c r="M3320" s="1687"/>
      <c r="N3320" s="1688"/>
    </row>
    <row r="3321" spans="8:8" ht="39.75" customHeight="1">
      <c r="A3321" s="1443"/>
      <c r="B3321" s="1483" t="s">
        <v>70</v>
      </c>
      <c r="C3321" s="1683" t="s">
        <v>24</v>
      </c>
      <c r="D3321" s="1684"/>
      <c r="E3321" s="1684"/>
      <c r="F3321" s="1685"/>
      <c r="G3321" s="1686" t="s">
        <v>150</v>
      </c>
      <c r="H3321" s="1687">
        <f>VLOOKUP($A3313,'Result Entry'!$B$9:$FW$108,8,0)</f>
        <v>0.0</v>
      </c>
      <c r="I3321" s="1687"/>
      <c r="J3321" s="1687"/>
      <c r="K3321" s="1687"/>
      <c r="L3321" s="1687"/>
      <c r="M3321" s="1687"/>
      <c r="N3321" s="1688"/>
    </row>
    <row r="3322" spans="8:8" ht="39.75" customHeight="1">
      <c r="A3322" s="1443"/>
      <c r="B3322" s="1483" t="s">
        <v>70</v>
      </c>
      <c r="C3322" s="1683" t="s">
        <v>53</v>
      </c>
      <c r="D3322" s="1684"/>
      <c r="E3322" s="1684"/>
      <c r="F3322" s="1685"/>
      <c r="G3322" s="1686" t="s">
        <v>150</v>
      </c>
      <c r="H3322" s="1687">
        <f>VLOOKUP($A3313,'Result Entry'!$B$9:$FW$108,9,0)</f>
        <v>0.0</v>
      </c>
      <c r="I3322" s="1687"/>
      <c r="J3322" s="1687"/>
      <c r="K3322" s="1687"/>
      <c r="L3322" s="1687"/>
      <c r="M3322" s="1687"/>
      <c r="N3322" s="1688"/>
    </row>
    <row r="3323" spans="8:8" ht="39.75" customHeight="1">
      <c r="A3323" s="1443"/>
      <c r="B3323" s="1483" t="s">
        <v>70</v>
      </c>
      <c r="C3323" s="1683" t="s">
        <v>54</v>
      </c>
      <c r="D3323" s="1684"/>
      <c r="E3323" s="1684"/>
      <c r="F3323" s="1685"/>
      <c r="G3323" s="1686" t="s">
        <v>150</v>
      </c>
      <c r="H3323" s="1689" t="str">
        <f>CONCATENATE('Result Entry'!$G$4,'Result Entry'!$J$4)</f>
        <v>11(A)</v>
      </c>
      <c r="I3323" s="1687"/>
      <c r="J3323" s="1687"/>
      <c r="K3323" s="1687"/>
      <c r="L3323" s="1687"/>
      <c r="M3323" s="1687"/>
      <c r="N3323" s="1688"/>
    </row>
    <row r="3324" spans="8:8" ht="39.75" customHeight="1">
      <c r="A3324" s="1443"/>
      <c r="B3324" s="1483" t="s">
        <v>70</v>
      </c>
      <c r="C3324" s="1690" t="s">
        <v>26</v>
      </c>
      <c r="D3324" s="1691"/>
      <c r="E3324" s="1691"/>
      <c r="F3324" s="1692"/>
      <c r="G3324" s="1693" t="s">
        <v>150</v>
      </c>
      <c r="H3324" s="1694">
        <f>VLOOKUP($A3313,'Result Entry'!$B$9:$FW$108,10,0)</f>
        <v>0.0</v>
      </c>
      <c r="I3324" s="1694"/>
      <c r="J3324" s="1694"/>
      <c r="K3324" s="1694"/>
      <c r="L3324" s="1694"/>
      <c r="M3324" s="1694"/>
      <c r="N3324" s="1695"/>
    </row>
    <row r="3325" spans="8:8" ht="30.0" customHeight="1">
      <c r="A3325" s="1443"/>
      <c r="B3325" s="1503" t="s">
        <v>70</v>
      </c>
      <c r="C3325" s="1696" t="s">
        <v>168</v>
      </c>
      <c r="D3325" s="1697"/>
      <c r="E3325" s="1698" t="s">
        <v>73</v>
      </c>
      <c r="F3325" s="1699" t="s">
        <v>74</v>
      </c>
      <c r="G3325" s="1700" t="s">
        <v>169</v>
      </c>
      <c r="H3325" s="1701" t="s">
        <v>56</v>
      </c>
      <c r="I3325" s="1702"/>
      <c r="J3325" s="1703" t="s">
        <v>85</v>
      </c>
      <c r="K3325" s="1704"/>
      <c r="L3325" s="1705" t="s">
        <v>170</v>
      </c>
      <c r="M3325" s="1706" t="s">
        <v>77</v>
      </c>
      <c r="N3325" s="1707" t="s">
        <v>99</v>
      </c>
    </row>
    <row r="3326" spans="8:8" ht="30.0" customHeight="1">
      <c r="A3326" s="1443"/>
      <c r="B3326" s="1503"/>
      <c r="C3326" s="1708"/>
      <c r="D3326" s="1709"/>
      <c r="E3326" s="1710"/>
      <c r="F3326" s="1711"/>
      <c r="G3326" s="1712"/>
      <c r="H3326" s="1713"/>
      <c r="I3326" s="1714"/>
      <c r="J3326" s="1715"/>
      <c r="K3326" s="1716"/>
      <c r="L3326" s="1717"/>
      <c r="M3326" s="1718"/>
      <c r="N3326" s="1719"/>
    </row>
    <row r="3327" spans="8:8" ht="39.75" customHeight="1">
      <c r="A3327" s="1443"/>
      <c r="B3327" s="1503" t="s">
        <v>70</v>
      </c>
      <c r="C3327" s="1528" t="s">
        <v>57</v>
      </c>
      <c r="D3327" s="1529"/>
      <c r="E3327" s="1720">
        <f>'Result Entry'!$L$7</f>
        <v>10.0</v>
      </c>
      <c r="F3327" s="1721">
        <f>'Result Entry'!$M$7</f>
        <v>10.0</v>
      </c>
      <c r="G3327" s="1722">
        <f t="shared" si="276" ref="G3327:G3332">SUM(E3327:F3327)</f>
        <v>20.0</v>
      </c>
      <c r="H3327" s="1723">
        <f>'Result Entry'!$AU$7</f>
        <v>70.0</v>
      </c>
      <c r="I3327" s="1724"/>
      <c r="J3327" s="1725">
        <f>'Result Entry'!$AY$7</f>
        <v>100.0</v>
      </c>
      <c r="K3327" s="1724"/>
      <c r="L3327" s="1722">
        <f t="shared" si="277" ref="L3327:L3332">SUM(H3327,J3327)</f>
        <v>170.0</v>
      </c>
      <c r="M3327" s="1726">
        <f t="shared" si="278" ref="M3327:M3332">SUM(G3327,L3327)</f>
        <v>190.0</v>
      </c>
      <c r="N3327" s="1727"/>
    </row>
    <row r="3328" spans="8:8" s="1538" ht="54.0" customFormat="1" customHeight="1">
      <c r="A3328" s="1443"/>
      <c r="B3328" s="1539" t="s">
        <v>70</v>
      </c>
      <c r="C3328" s="1540" t="str">
        <f>'Result Entry'!$L$3</f>
        <v>HINDI Comp.</v>
      </c>
      <c r="D3328" s="1541"/>
      <c r="E3328" s="1728">
        <f>IF($J3316="TC",0,IF($J3316="Nso",0,VLOOKUP($A3313,'Result Entry'!$B$9:$FW$108,11,0)))</f>
        <v>0.0</v>
      </c>
      <c r="F3328" s="1729">
        <f>IF($J3316="TC",0,IF($J3316="Nso",0,VLOOKUP($A3313,'Result Entry'!$B$9:$FW$108,12,0)))</f>
        <v>0.0</v>
      </c>
      <c r="G3328" s="1730">
        <f t="shared" si="276"/>
        <v>0.0</v>
      </c>
      <c r="H3328" s="1677">
        <f>IF($J3316="TC",0,IF($J3316="Nso",0,VLOOKUP($A3313,'Result Entry'!$B$9:$FW$108,16,0)))</f>
        <v>0.0</v>
      </c>
      <c r="I3328" s="1731"/>
      <c r="J3328" s="1732">
        <f>IF($J3316="TC",0,IF($J3316="Nso",0,VLOOKUP($A3313,'Result Entry'!$B$9:$FW$108,19,0)))</f>
        <v>0.0</v>
      </c>
      <c r="K3328" s="1731"/>
      <c r="L3328" s="1733">
        <f t="shared" si="277"/>
        <v>0.0</v>
      </c>
      <c r="M3328" s="1734">
        <f t="shared" si="278"/>
        <v>0.0</v>
      </c>
      <c r="N3328" s="1735" t="str">
        <f>IF($J3316="TC",0,IF($J3316="Nso",0,VLOOKUP($A3313,'Result Entry'!$B$9:$FW$108,24,0)))</f>
        <v/>
      </c>
    </row>
    <row r="3329" spans="8:8" s="1538" ht="54.0" customFormat="1" customHeight="1">
      <c r="A3329" s="1443"/>
      <c r="B3329" s="1539" t="s">
        <v>70</v>
      </c>
      <c r="C3329" s="1551" t="str">
        <f>'Result Entry'!$Z$3</f>
        <v>ENGLISH Comp.</v>
      </c>
      <c r="D3329" s="1552"/>
      <c r="E3329" s="1728">
        <f>IF($J3316="TC",0,IF($J3316="Nso",0,VLOOKUP($A3313,'Result Entry'!$B$9:$FW$108,25,0)))</f>
        <v>0.0</v>
      </c>
      <c r="F3329" s="1729">
        <f>IF($J3316="TC",0,IF($J3316="Nso",0,VLOOKUP($A3313,'Result Entry'!$B$9:$FW$108,26,0)))</f>
        <v>0.0</v>
      </c>
      <c r="G3329" s="1736">
        <f t="shared" si="276"/>
        <v>0.0</v>
      </c>
      <c r="H3329" s="1683">
        <f>IF($J3316="TC",0,IF($J3316="Nso",0,VLOOKUP($A3313,'Result Entry'!$B$9:$FW$108,30,0)))</f>
        <v>0.0</v>
      </c>
      <c r="I3329" s="1737"/>
      <c r="J3329" s="1738">
        <f>IF($J3316="TC",0,IF($J3316="Nso",0,VLOOKUP($A3313,'Result Entry'!$B$9:$FW$108,33,0)))</f>
        <v>0.0</v>
      </c>
      <c r="K3329" s="1737"/>
      <c r="L3329" s="1733">
        <f t="shared" si="277"/>
        <v>0.0</v>
      </c>
      <c r="M3329" s="1734">
        <f t="shared" si="278"/>
        <v>0.0</v>
      </c>
      <c r="N3329" s="1735" t="str">
        <f>IF($J3316="TC",0,IF($J3316="Nso",0,VLOOKUP($A3313,'Result Entry'!$B$9:$FW$108,38,0)))</f>
        <v/>
      </c>
    </row>
    <row r="3330" spans="8:8" s="1538" ht="54.0" customFormat="1" customHeight="1">
      <c r="A3330" s="1443"/>
      <c r="B3330" s="1539" t="s">
        <v>70</v>
      </c>
      <c r="C3330" s="1551" t="str">
        <f>'Result Entry'!$AO$3</f>
        <v>PHYSICS</v>
      </c>
      <c r="D3330" s="1552"/>
      <c r="E3330" s="1728">
        <f>IF($J3316="TC",0,IF($J3316="Nso",0,VLOOKUP($A3313,'Result Entry'!$B$9:$FW$108,39,0)))</f>
        <v>0.0</v>
      </c>
      <c r="F3330" s="1729">
        <f>IF($J3316="TC",0,IF($J3316="Nso",0,VLOOKUP($A3313,'Result Entry'!$B$9:$FW$108,40,0)))</f>
        <v>0.0</v>
      </c>
      <c r="G3330" s="1736">
        <f t="shared" si="276"/>
        <v>0.0</v>
      </c>
      <c r="H3330" s="1683">
        <f>IF($J3316="TC",0,IF($J3316="Nso",0,VLOOKUP($A3313,'Result Entry'!$B$9:$FW$108,45,0)))</f>
        <v>0.0</v>
      </c>
      <c r="I3330" s="1737"/>
      <c r="J3330" s="1738">
        <f>IF($J3316="TC",0,IF($J3316="Nso",0,VLOOKUP($A3313,'Result Entry'!$B$9:$FW$108,49,0)))</f>
        <v>0.0</v>
      </c>
      <c r="K3330" s="1737"/>
      <c r="L3330" s="1733">
        <f t="shared" si="277"/>
        <v>0.0</v>
      </c>
      <c r="M3330" s="1734">
        <f t="shared" si="278"/>
        <v>0.0</v>
      </c>
      <c r="N3330" s="1735" t="str">
        <f>IF($J3316="TC",0,IF($J3316="Nso",0,VLOOKUP($A3313,'Result Entry'!$B$9:$FW$108,54,0)))</f>
        <v/>
      </c>
    </row>
    <row r="3331" spans="8:8" s="1538" ht="54.0" customFormat="1" customHeight="1">
      <c r="A3331" s="1443"/>
      <c r="B3331" s="1539" t="s">
        <v>70</v>
      </c>
      <c r="C3331" s="1551" t="str">
        <f>'Result Entry'!$BF$3</f>
        <v>CHEMISTRY</v>
      </c>
      <c r="D3331" s="1552"/>
      <c r="E3331" s="1728" t="str">
        <f>IF($J3316="TC",0,IF($J3316="Nso",0,VLOOKUP($A3313,'Result Entry'!$B$9:$FW$108,55,0)))</f>
        <v/>
      </c>
      <c r="F3331" s="1729">
        <f>IF($J3316="TC",0,IF($J3316="Nso",0,VLOOKUP($A3313,'Result Entry'!$B$9:$FW$108,56,0)))</f>
        <v>0.0</v>
      </c>
      <c r="G3331" s="1736">
        <f t="shared" si="276"/>
        <v>0.0</v>
      </c>
      <c r="H3331" s="1683">
        <f>IF($J3316="TC",0,IF($J3316="Nso",0,VLOOKUP($A3313,'Result Entry'!$B$9:$FW$108,61,0)))</f>
        <v>0.0</v>
      </c>
      <c r="I3331" s="1737"/>
      <c r="J3331" s="1738">
        <f>IF($J3316="TC",0,IF($J3316="Nso",0,VLOOKUP($A3313,'Result Entry'!$B$9:$FW$108,65,0)))</f>
        <v>0.0</v>
      </c>
      <c r="K3331" s="1737"/>
      <c r="L3331" s="1733">
        <f t="shared" si="277"/>
        <v>0.0</v>
      </c>
      <c r="M3331" s="1734">
        <f t="shared" si="278"/>
        <v>0.0</v>
      </c>
      <c r="N3331" s="1735" t="str">
        <f>IF($J3316="TC",0,IF($J3316="Nso",0,VLOOKUP($A3313,'Result Entry'!$B$9:$FW$108,70,0)))</f>
        <v/>
      </c>
    </row>
    <row r="3332" spans="8:8" s="1538" ht="54.0" customFormat="1" customHeight="1">
      <c r="A3332" s="1443"/>
      <c r="B3332" s="1539" t="s">
        <v>70</v>
      </c>
      <c r="C3332" s="1551" t="str">
        <f>'Result Entry'!$BW$3</f>
        <v>BIOLOGY</v>
      </c>
      <c r="D3332" s="1552"/>
      <c r="E3332" s="1739" t="str">
        <f>IF($J3316="TC",0,IF($J3316="Nso",0,VLOOKUP($A3313,'Result Entry'!$B$9:$FW$108,71,0)))</f>
        <v/>
      </c>
      <c r="F3332" s="1740" t="str">
        <f>IF($J3316="TC",0,IF($J3316="Nso",0,VLOOKUP($A3313,'Result Entry'!$B$9:$FW$108,72,0)))</f>
        <v/>
      </c>
      <c r="G3332" s="1741">
        <f t="shared" si="276"/>
        <v>0.0</v>
      </c>
      <c r="H3332" s="1742">
        <f>IF($J3316="TC",0,IF($J3316="Nso",0,VLOOKUP($A3313,'Result Entry'!$B$9:$FW$108,77,0)))</f>
        <v>0.0</v>
      </c>
      <c r="I3332" s="1743"/>
      <c r="J3332" s="1744">
        <f>IF($J3316="TC",0,IF($J3316="Nso",0,VLOOKUP($A3313,'Result Entry'!$B$9:$FW$108,81,0)))</f>
        <v>0.0</v>
      </c>
      <c r="K3332" s="1743"/>
      <c r="L3332" s="1745">
        <f t="shared" si="277"/>
        <v>0.0</v>
      </c>
      <c r="M3332" s="1746">
        <f t="shared" si="278"/>
        <v>0.0</v>
      </c>
      <c r="N3332" s="1735">
        <f>IF($J3316="TC",0,IF($J3316="Nso",0,VLOOKUP($A3313,'Result Entry'!$B$9:$FW$108,86,0)))</f>
        <v>0.0</v>
      </c>
    </row>
    <row r="3333" spans="8:8" ht="39.75" customHeight="1">
      <c r="A3333" s="1443"/>
      <c r="B3333" s="1503" t="s">
        <v>70</v>
      </c>
      <c r="C3333" s="1565" t="s">
        <v>78</v>
      </c>
      <c r="D3333" s="1566"/>
      <c r="E3333" s="1567"/>
      <c r="F3333" s="1747" t="s">
        <v>79</v>
      </c>
      <c r="G3333" s="1748"/>
      <c r="H3333" s="1747" t="s">
        <v>80</v>
      </c>
      <c r="I3333" s="1749"/>
      <c r="J3333" s="1750" t="s">
        <v>42</v>
      </c>
      <c r="K3333" s="1797" t="s">
        <v>92</v>
      </c>
      <c r="L3333" s="1752" t="s">
        <v>40</v>
      </c>
      <c r="M3333" s="1753"/>
      <c r="N3333" s="1754" t="s">
        <v>44</v>
      </c>
    </row>
    <row r="3334" spans="8:8" ht="39.75" customHeight="1">
      <c r="A3334" s="1443"/>
      <c r="B3334" s="1503" t="s">
        <v>70</v>
      </c>
      <c r="C3334" s="1577"/>
      <c r="D3334" s="1578"/>
      <c r="E3334" s="1579"/>
      <c r="F3334" s="1755">
        <f>IF($J3316="TC",0,IF($J3316="Nso",0,VLOOKUP($A3313,'Result Entry'!$B$9:$FW$108,146,0)))</f>
        <v>0.0</v>
      </c>
      <c r="G3334" s="1756"/>
      <c r="H3334" s="1757">
        <f>IF($J3316="TC",0,IF($J3316="Nso",0,VLOOKUP($A3313,'Result Entry'!$B$9:$FW$108,147,0)))</f>
        <v>0.0</v>
      </c>
      <c r="I3334" s="1758"/>
      <c r="J3334" s="1584">
        <f>IF($J3316="TC",0,IF($J3316="Nso",0,VLOOKUP($A3313,'Result Entry'!$B$9:$FW$108,148,0)))</f>
        <v>0.0</v>
      </c>
      <c r="K3334" s="1759" t="str">
        <f>IF($J3316="TC",0,IF($J3316="Nso",0,VLOOKUP($A3313,'Result Entry'!$B$9:$FW$108,149,0)))</f>
        <v/>
      </c>
      <c r="L3334" s="1586">
        <f>IF($J3316="TC",0,IF($J3316="Nso",0,VLOOKUP($A3313,'Result Entry'!$B$9:$FW$108,150,0)))</f>
        <v>0.0</v>
      </c>
      <c r="M3334" s="1587"/>
      <c r="N3334" s="1588">
        <f>IF($J3316="TC",0,IF($J3316="Nso",0,VLOOKUP($A3313,'Result Entry'!$B$9:$FW$108,152,0)))</f>
        <v>0.0</v>
      </c>
    </row>
    <row r="3335" spans="8:8" ht="39.75" customHeight="1">
      <c r="A3335" s="1443"/>
      <c r="B3335" s="1503" t="s">
        <v>70</v>
      </c>
      <c r="C3335" s="1589" t="s">
        <v>59</v>
      </c>
      <c r="D3335" s="1590"/>
      <c r="E3335" s="1590"/>
      <c r="F3335" s="1590"/>
      <c r="G3335" s="1590"/>
      <c r="H3335" s="1591"/>
      <c r="I3335" s="1592" t="s">
        <v>60</v>
      </c>
      <c r="J3335" s="1593"/>
      <c r="K3335" s="1760">
        <f>VLOOKUP($A3313,'Result Entry'!$B$9:$FW$108,143,0)</f>
        <v>0.0</v>
      </c>
      <c r="L3335" s="1761"/>
      <c r="M3335" s="1596" t="s">
        <v>38</v>
      </c>
      <c r="N3335" s="1597"/>
    </row>
    <row r="3336" spans="8:8" ht="39.75" customHeight="1">
      <c r="A3336" s="1443"/>
      <c r="B3336" s="1503" t="s">
        <v>70</v>
      </c>
      <c r="C3336" s="1598" t="s">
        <v>55</v>
      </c>
      <c r="D3336" s="1599"/>
      <c r="E3336" s="1599"/>
      <c r="F3336" s="1600" t="s">
        <v>158</v>
      </c>
      <c r="G3336" s="1601"/>
      <c r="H3336" s="1602" t="s">
        <v>48</v>
      </c>
      <c r="I3336" s="1603" t="s">
        <v>61</v>
      </c>
      <c r="J3336" s="1604"/>
      <c r="K3336" s="1762">
        <f>VLOOKUP($A3313,'Result Entry'!$B$9:$FW$108,144,0)</f>
        <v>0.0</v>
      </c>
      <c r="L3336" s="1763"/>
      <c r="M3336" s="1607">
        <f>VLOOKUP($A3313,'Result Entry'!$B$9:$FW$108,145,0)</f>
        <v>0.0</v>
      </c>
      <c r="N3336" s="1608"/>
    </row>
    <row r="3337" spans="8:8" ht="39.75" customHeight="1">
      <c r="A3337" s="1443"/>
      <c r="B3337" s="1503" t="s">
        <v>70</v>
      </c>
      <c r="C3337" s="1598"/>
      <c r="D3337" s="1599"/>
      <c r="E3337" s="1599"/>
      <c r="F3337" s="1609"/>
      <c r="G3337" s="1610"/>
      <c r="H3337" s="1611" t="s">
        <v>100</v>
      </c>
      <c r="I3337" s="1612" t="s">
        <v>62</v>
      </c>
      <c r="J3337" s="1613"/>
      <c r="K3337" s="1764">
        <f>IF($J3316="TC","Transferred",IF($J3316="Nso","NameSeparated",VLOOKUP($A3313,'Result Entry'!$B$9:$FW$108,153,0)))</f>
        <v>0.0</v>
      </c>
      <c r="L3337" s="1764"/>
      <c r="M3337" s="1764"/>
      <c r="N3337" s="1765"/>
    </row>
    <row r="3338" spans="8:8" ht="39.75" customHeight="1">
      <c r="A3338" s="1443"/>
      <c r="B3338" s="1503" t="s">
        <v>70</v>
      </c>
      <c r="C3338" s="1766" t="str">
        <f>'Result Entry'!$DU$3</f>
        <v>Foundation Of Information Tech.</v>
      </c>
      <c r="D3338" s="1767"/>
      <c r="E3338" s="1768"/>
      <c r="F3338" s="1769" t="str">
        <f>IF($J3316="TC",0,IF($J3316="Nso",0,VLOOKUP($A3313,'Result Entry'!$B$9:$GS$108,170,0)))</f>
        <v/>
      </c>
      <c r="G3338" s="1769"/>
      <c r="H3338" s="1770">
        <f>IF($J3316="TC",0,IF($J3316="Nso",0,VLOOKUP($A3313,'Result Entry'!$B$9:$GS$108,112,0)))</f>
        <v>0.0</v>
      </c>
      <c r="I3338" s="1621" t="s">
        <v>72</v>
      </c>
      <c r="J3338" s="1622"/>
      <c r="K3338" s="1771">
        <f>'Result Entry'!$T$2</f>
        <v>45041.0</v>
      </c>
      <c r="L3338" s="1772"/>
      <c r="M3338" s="1772"/>
      <c r="N3338" s="1773"/>
    </row>
    <row r="3339" spans="8:8" ht="39.75" customHeight="1">
      <c r="A3339" s="1443"/>
      <c r="B3339" s="1503" t="s">
        <v>70</v>
      </c>
      <c r="C3339" s="1774" t="str">
        <f>'Result Entry'!$EI$3</f>
        <v>G.I.A.I.-II</v>
      </c>
      <c r="D3339" s="1775"/>
      <c r="E3339" s="1776"/>
      <c r="F3339" s="1769" t="str">
        <f>IF($J3316="TC",0,IF($J3316="Nso",0,VLOOKUP($A3313,'Result Entry'!$B$9:$GS$108,174,0)))</f>
        <v/>
      </c>
      <c r="G3339" s="1769"/>
      <c r="H3339" s="1770">
        <f>IF($J3316="TC",0,IF($J3316="Nso",0,VLOOKUP($A3313,'Result Entry'!$B$9:$GS$108,124,0)))</f>
        <v>0.0</v>
      </c>
      <c r="I3339" s="1626"/>
      <c r="J3339" s="1627"/>
      <c r="K3339" s="1627"/>
      <c r="L3339" s="1627"/>
      <c r="M3339" s="1627"/>
      <c r="N3339" s="1628"/>
    </row>
    <row r="3340" spans="8:8" ht="39.75" customHeight="1">
      <c r="A3340" s="1443"/>
      <c r="B3340" s="1503" t="s">
        <v>70</v>
      </c>
      <c r="C3340" s="1774" t="str">
        <f>'Result Entry'!$EU$3</f>
        <v>SOC.SER.PLAN</v>
      </c>
      <c r="D3340" s="1775"/>
      <c r="E3340" s="1776"/>
      <c r="F3340" s="1769">
        <f>IF($J3316="TC",0,IF($J3316="Nso",0,VLOOKUP($A3313,'Result Entry'!$B$9:$HS$108,178,0)))</f>
        <v>0.0</v>
      </c>
      <c r="G3340" s="1769"/>
      <c r="H3340" s="1770">
        <f>IF($J3316="TC",0,IF($J3316="Nso",0,VLOOKUP($A3313,'Result Entry'!$B$9:$GS$108,136,0)))</f>
        <v>0.0</v>
      </c>
      <c r="I3340" s="1629" t="s">
        <v>175</v>
      </c>
      <c r="J3340" s="1630"/>
      <c r="K3340" s="1798"/>
      <c r="L3340" s="1799"/>
      <c r="M3340" s="1799"/>
      <c r="N3340" s="1800"/>
    </row>
    <row r="3341" spans="8:8" ht="39.75" customHeight="1">
      <c r="A3341" s="1443"/>
      <c r="B3341" s="1503" t="s">
        <v>70</v>
      </c>
      <c r="C3341" s="1774" t="str">
        <f>'Result Entry'!$FG$3</f>
        <v>Jeewan Kaushal</v>
      </c>
      <c r="D3341" s="1775"/>
      <c r="E3341" s="1776"/>
      <c r="F3341" s="1769" t="str">
        <f>IF($J3316="TC",0,IF($J3316="Nso",0,VLOOKUP($A3313,'Result Entry'!$B$9:$HS$108,182,0)))</f>
        <v/>
      </c>
      <c r="G3341" s="1769"/>
      <c r="H3341" s="1770">
        <f>IF($J3316="TC",0,IF($J3316="Nso",0,VLOOKUP($A3313,'Result Entry'!$B$9:$HS$108,136,0)))</f>
        <v>0.0</v>
      </c>
      <c r="I3341" s="1629" t="s">
        <v>149</v>
      </c>
      <c r="J3341" s="1630"/>
      <c r="K3341" s="1630"/>
      <c r="L3341" s="1630"/>
      <c r="M3341" s="1630"/>
      <c r="N3341" s="1634"/>
    </row>
    <row r="3342" spans="8:8" ht="39.75" customHeight="1">
      <c r="A3342" s="1443"/>
      <c r="B3342" s="1483" t="s">
        <v>70</v>
      </c>
      <c r="C3342" s="1777" t="s">
        <v>181</v>
      </c>
      <c r="D3342" s="1778"/>
      <c r="E3342" s="1779"/>
      <c r="F3342" s="1780" t="s">
        <v>182</v>
      </c>
      <c r="G3342" s="1781"/>
      <c r="H3342" s="1782" t="s">
        <v>31</v>
      </c>
      <c r="I3342" s="1629" t="s">
        <v>176</v>
      </c>
      <c r="J3342" s="1630"/>
      <c r="K3342" s="1630"/>
      <c r="L3342" s="1630"/>
      <c r="M3342" s="1630"/>
      <c r="N3342" s="1634"/>
    </row>
    <row r="3343" spans="8:8" ht="39.75" customHeight="1">
      <c r="A3343" s="1443"/>
      <c r="B3343" s="1483" t="s">
        <v>70</v>
      </c>
      <c r="C3343" s="1783"/>
      <c r="D3343" s="1784"/>
      <c r="E3343" s="1785"/>
      <c r="F3343" s="1786" t="s">
        <v>183</v>
      </c>
      <c r="G3343" s="1787"/>
      <c r="H3343" s="1788" t="s">
        <v>180</v>
      </c>
      <c r="I3343" s="1647" t="s">
        <v>68</v>
      </c>
      <c r="J3343" s="1648"/>
      <c r="K3343" s="1648"/>
      <c r="L3343" s="1648"/>
      <c r="M3343" s="1648"/>
      <c r="N3343" s="1649"/>
    </row>
    <row r="3344" spans="8:8" ht="39.75" customHeight="1">
      <c r="A3344" s="1443"/>
      <c r="B3344" s="1483" t="s">
        <v>70</v>
      </c>
      <c r="C3344" s="1783"/>
      <c r="D3344" s="1784"/>
      <c r="E3344" s="1785"/>
      <c r="F3344" s="1786" t="s">
        <v>186</v>
      </c>
      <c r="G3344" s="1787"/>
      <c r="H3344" s="1788" t="s">
        <v>63</v>
      </c>
      <c r="I3344" s="1650"/>
      <c r="J3344" s="1651"/>
      <c r="K3344" s="1651"/>
      <c r="L3344" s="1651"/>
      <c r="M3344" s="1651"/>
      <c r="N3344" s="1652"/>
    </row>
    <row r="3345" spans="8:8" ht="39.75" customHeight="1">
      <c r="A3345" s="1443"/>
      <c r="B3345" s="1483" t="s">
        <v>70</v>
      </c>
      <c r="C3345" s="1783"/>
      <c r="D3345" s="1784"/>
      <c r="E3345" s="1785"/>
      <c r="F3345" s="1786" t="s">
        <v>187</v>
      </c>
      <c r="G3345" s="1787"/>
      <c r="H3345" s="1788" t="s">
        <v>64</v>
      </c>
      <c r="I3345" s="1650"/>
      <c r="J3345" s="1651"/>
      <c r="K3345" s="1651"/>
      <c r="L3345" s="1651"/>
      <c r="M3345" s="1651"/>
      <c r="N3345" s="1652"/>
    </row>
    <row r="3346" spans="8:8" ht="39.75" customHeight="1">
      <c r="A3346" s="1443"/>
      <c r="B3346" s="1483" t="s">
        <v>70</v>
      </c>
      <c r="C3346" s="1783"/>
      <c r="D3346" s="1784"/>
      <c r="E3346" s="1785"/>
      <c r="F3346" s="1786" t="s">
        <v>184</v>
      </c>
      <c r="G3346" s="1787"/>
      <c r="H3346" s="1788" t="s">
        <v>66</v>
      </c>
      <c r="I3346" s="1653" t="s">
        <v>81</v>
      </c>
      <c r="J3346" s="1654"/>
      <c r="K3346" s="1654"/>
      <c r="L3346" s="1654"/>
      <c r="M3346" s="1654"/>
      <c r="N3346" s="1655"/>
    </row>
    <row r="3347" spans="8:8" ht="39.75" customHeight="1">
      <c r="A3347" s="1443"/>
      <c r="B3347" s="1656" t="s">
        <v>70</v>
      </c>
      <c r="C3347" s="1789"/>
      <c r="D3347" s="1790"/>
      <c r="E3347" s="1791"/>
      <c r="F3347" s="1792" t="s">
        <v>185</v>
      </c>
      <c r="G3347" s="1793"/>
      <c r="H3347" s="1794" t="s">
        <v>65</v>
      </c>
      <c r="I3347" s="1663"/>
      <c r="J3347" s="1664"/>
      <c r="K3347" s="1664"/>
      <c r="L3347" s="1664"/>
      <c r="M3347" s="1664"/>
      <c r="N3347" s="1665"/>
    </row>
    <row r="3348" spans="8:8" s="927" ht="123.75" customFormat="1" customHeight="1">
      <c r="A3348" s="1439"/>
      <c r="B3348" s="1795"/>
      <c r="C3348" s="1796"/>
      <c r="D3348" s="1796"/>
      <c r="E3348" s="1796"/>
      <c r="F3348" s="1796"/>
      <c r="G3348" s="1796"/>
      <c r="H3348" s="1796"/>
      <c r="I3348" s="1796"/>
      <c r="J3348" s="1796"/>
      <c r="K3348" s="1796"/>
      <c r="L3348" s="1796"/>
      <c r="M3348" s="1796"/>
      <c r="N3348" s="1796"/>
    </row>
    <row r="3349" spans="8:8" ht="24.75" customHeight="1">
      <c r="A3349" s="1441">
        <f>A3313+1</f>
        <v>94.0</v>
      </c>
      <c r="B3349" s="1442" t="s">
        <v>51</v>
      </c>
      <c r="C3349" s="1442"/>
      <c r="D3349" s="1442"/>
      <c r="E3349" s="1442"/>
      <c r="F3349" s="1442"/>
      <c r="G3349" s="1442"/>
      <c r="H3349" s="1442"/>
      <c r="I3349" s="1442"/>
      <c r="J3349" s="1442"/>
      <c r="K3349" s="1442"/>
      <c r="L3349" s="1442"/>
      <c r="M3349" s="1442"/>
      <c r="N3349" s="1442"/>
    </row>
    <row r="3350" spans="8:8" ht="62.25" customHeight="1">
      <c r="A3350" s="1443"/>
      <c r="B3350" s="1444"/>
      <c r="C3350" s="1445"/>
      <c r="D3350" s="1671" t="str">
        <f>Master!$E$8</f>
        <v>Govt. Sr. Secondary School </v>
      </c>
      <c r="E3350" s="1672"/>
      <c r="F3350" s="1672"/>
      <c r="G3350" s="1672"/>
      <c r="H3350" s="1672"/>
      <c r="I3350" s="1672"/>
      <c r="J3350" s="1672"/>
      <c r="K3350" s="1672"/>
      <c r="L3350" s="1672"/>
      <c r="M3350" s="1672"/>
      <c r="N3350" s="1673"/>
    </row>
    <row r="3351" spans="8:8" ht="33.0" customHeight="1">
      <c r="A3351" s="1443"/>
      <c r="B3351" s="1449"/>
      <c r="C3351" s="1450"/>
      <c r="D3351" s="1451" t="str">
        <f>Master!$E$11</f>
        <v>P.S.-Bapini (Jodhpur)</v>
      </c>
      <c r="E3351" s="1452"/>
      <c r="F3351" s="1452"/>
      <c r="G3351" s="1452"/>
      <c r="H3351" s="1452"/>
      <c r="I3351" s="1452"/>
      <c r="J3351" s="1452"/>
      <c r="K3351" s="1452"/>
      <c r="L3351" s="1452"/>
      <c r="M3351" s="1452"/>
      <c r="N3351" s="1453"/>
    </row>
    <row r="3352" spans="8:8" ht="30.0" customHeight="1">
      <c r="A3352" s="1443"/>
      <c r="B3352" s="1454"/>
      <c r="C3352" s="1455" t="s">
        <v>151</v>
      </c>
      <c r="D3352" s="1456"/>
      <c r="E3352" s="1456"/>
      <c r="F3352" s="1456"/>
      <c r="G3352" s="1457"/>
      <c r="H3352" s="1458" t="s">
        <v>128</v>
      </c>
      <c r="I3352" s="1458"/>
      <c r="J3352" s="1674">
        <f>VLOOKUP(A3349,'Result Entry'!$B$6:$K$108,6,0)</f>
        <v>0.0</v>
      </c>
      <c r="K3352" s="1460" t="s">
        <v>69</v>
      </c>
      <c r="L3352" s="1461"/>
      <c r="M3352" s="1462">
        <f>Master!$E$14</f>
        <v>8.151106901E9</v>
      </c>
      <c r="N3352" s="1463"/>
    </row>
    <row r="3353" spans="8:8" ht="30.0" customHeight="1">
      <c r="A3353" s="1443"/>
      <c r="B3353" s="1464"/>
      <c r="C3353" s="1465"/>
      <c r="D3353" s="1466"/>
      <c r="E3353" s="1466"/>
      <c r="F3353" s="1466"/>
      <c r="G3353" s="1467"/>
      <c r="H3353" s="1468"/>
      <c r="I3353" s="1468"/>
      <c r="J3353" s="1675"/>
      <c r="K3353" s="1470" t="s">
        <v>67</v>
      </c>
      <c r="L3353" s="1471"/>
      <c r="M3353" s="1472"/>
      <c r="N3353" s="1473"/>
      <c r="O3353" s="23" t="s">
        <v>157</v>
      </c>
    </row>
    <row r="3354" spans="8:8" ht="30.0" customHeight="1">
      <c r="A3354" s="1443"/>
      <c r="B3354" s="1464"/>
      <c r="C3354" s="1474"/>
      <c r="D3354" s="1475"/>
      <c r="E3354" s="1475"/>
      <c r="F3354" s="1475"/>
      <c r="G3354" s="1476"/>
      <c r="H3354" s="1477"/>
      <c r="I3354" s="1477"/>
      <c r="J3354" s="1676"/>
      <c r="K3354" s="1479" t="s">
        <v>52</v>
      </c>
      <c r="L3354" s="1480"/>
      <c r="M3354" s="1481" t="str">
        <f>Master!$E$6</f>
        <v>2022-23</v>
      </c>
      <c r="N3354" s="1482"/>
    </row>
    <row r="3355" spans="8:8" ht="39.75" customHeight="1">
      <c r="A3355" s="1443"/>
      <c r="B3355" s="1483" t="s">
        <v>70</v>
      </c>
      <c r="C3355" s="1677" t="s">
        <v>21</v>
      </c>
      <c r="D3355" s="1678"/>
      <c r="E3355" s="1678"/>
      <c r="F3355" s="1679"/>
      <c r="G3355" s="1680" t="s">
        <v>150</v>
      </c>
      <c r="H3355" s="1681">
        <f>VLOOKUP($A3349,'Result Entry'!$B$9:$FW$108,4,0)</f>
        <v>0.0</v>
      </c>
      <c r="I3355" s="1681"/>
      <c r="J3355" s="1681"/>
      <c r="K3355" s="1681"/>
      <c r="L3355" s="1681"/>
      <c r="M3355" s="1681"/>
      <c r="N3355" s="1682"/>
    </row>
    <row r="3356" spans="8:8" ht="39.75" customHeight="1">
      <c r="A3356" s="1443"/>
      <c r="B3356" s="1483" t="s">
        <v>70</v>
      </c>
      <c r="C3356" s="1683" t="s">
        <v>23</v>
      </c>
      <c r="D3356" s="1684"/>
      <c r="E3356" s="1684"/>
      <c r="F3356" s="1685"/>
      <c r="G3356" s="1686" t="s">
        <v>150</v>
      </c>
      <c r="H3356" s="1687">
        <f>VLOOKUP($A3349,'Result Entry'!$B$9:$FW$108,7,0)</f>
        <v>0.0</v>
      </c>
      <c r="I3356" s="1687"/>
      <c r="J3356" s="1687"/>
      <c r="K3356" s="1687"/>
      <c r="L3356" s="1687"/>
      <c r="M3356" s="1687"/>
      <c r="N3356" s="1688"/>
    </row>
    <row r="3357" spans="8:8" ht="39.75" customHeight="1">
      <c r="A3357" s="1443"/>
      <c r="B3357" s="1483" t="s">
        <v>70</v>
      </c>
      <c r="C3357" s="1683" t="s">
        <v>24</v>
      </c>
      <c r="D3357" s="1684"/>
      <c r="E3357" s="1684"/>
      <c r="F3357" s="1685"/>
      <c r="G3357" s="1686" t="s">
        <v>150</v>
      </c>
      <c r="H3357" s="1687">
        <f>VLOOKUP($A3349,'Result Entry'!$B$9:$FW$108,8,0)</f>
        <v>0.0</v>
      </c>
      <c r="I3357" s="1687"/>
      <c r="J3357" s="1687"/>
      <c r="K3357" s="1687"/>
      <c r="L3357" s="1687"/>
      <c r="M3357" s="1687"/>
      <c r="N3357" s="1688"/>
    </row>
    <row r="3358" spans="8:8" ht="39.75" customHeight="1">
      <c r="A3358" s="1443"/>
      <c r="B3358" s="1483" t="s">
        <v>70</v>
      </c>
      <c r="C3358" s="1683" t="s">
        <v>53</v>
      </c>
      <c r="D3358" s="1684"/>
      <c r="E3358" s="1684"/>
      <c r="F3358" s="1685"/>
      <c r="G3358" s="1686" t="s">
        <v>150</v>
      </c>
      <c r="H3358" s="1687">
        <f>VLOOKUP($A3349,'Result Entry'!$B$9:$FW$108,9,0)</f>
        <v>0.0</v>
      </c>
      <c r="I3358" s="1687"/>
      <c r="J3358" s="1687"/>
      <c r="K3358" s="1687"/>
      <c r="L3358" s="1687"/>
      <c r="M3358" s="1687"/>
      <c r="N3358" s="1688"/>
    </row>
    <row r="3359" spans="8:8" ht="39.75" customHeight="1">
      <c r="A3359" s="1443"/>
      <c r="B3359" s="1483" t="s">
        <v>70</v>
      </c>
      <c r="C3359" s="1683" t="s">
        <v>54</v>
      </c>
      <c r="D3359" s="1684"/>
      <c r="E3359" s="1684"/>
      <c r="F3359" s="1685"/>
      <c r="G3359" s="1686" t="s">
        <v>150</v>
      </c>
      <c r="H3359" s="1689" t="str">
        <f>CONCATENATE('Result Entry'!$G$4,'Result Entry'!$J$4)</f>
        <v>11(A)</v>
      </c>
      <c r="I3359" s="1687"/>
      <c r="J3359" s="1687"/>
      <c r="K3359" s="1687"/>
      <c r="L3359" s="1687"/>
      <c r="M3359" s="1687"/>
      <c r="N3359" s="1688"/>
    </row>
    <row r="3360" spans="8:8" ht="39.75" customHeight="1">
      <c r="A3360" s="1443"/>
      <c r="B3360" s="1483" t="s">
        <v>70</v>
      </c>
      <c r="C3360" s="1690" t="s">
        <v>26</v>
      </c>
      <c r="D3360" s="1691"/>
      <c r="E3360" s="1691"/>
      <c r="F3360" s="1692"/>
      <c r="G3360" s="1693" t="s">
        <v>150</v>
      </c>
      <c r="H3360" s="1694">
        <f>VLOOKUP($A3349,'Result Entry'!$B$9:$FW$108,10,0)</f>
        <v>0.0</v>
      </c>
      <c r="I3360" s="1694"/>
      <c r="J3360" s="1694"/>
      <c r="K3360" s="1694"/>
      <c r="L3360" s="1694"/>
      <c r="M3360" s="1694"/>
      <c r="N3360" s="1695"/>
    </row>
    <row r="3361" spans="8:8" ht="30.0" customHeight="1">
      <c r="A3361" s="1443"/>
      <c r="B3361" s="1503" t="s">
        <v>70</v>
      </c>
      <c r="C3361" s="1696" t="s">
        <v>168</v>
      </c>
      <c r="D3361" s="1697"/>
      <c r="E3361" s="1698" t="s">
        <v>73</v>
      </c>
      <c r="F3361" s="1699" t="s">
        <v>74</v>
      </c>
      <c r="G3361" s="1700" t="s">
        <v>169</v>
      </c>
      <c r="H3361" s="1701" t="s">
        <v>56</v>
      </c>
      <c r="I3361" s="1702"/>
      <c r="J3361" s="1703" t="s">
        <v>85</v>
      </c>
      <c r="K3361" s="1704"/>
      <c r="L3361" s="1705" t="s">
        <v>170</v>
      </c>
      <c r="M3361" s="1706" t="s">
        <v>77</v>
      </c>
      <c r="N3361" s="1707" t="s">
        <v>99</v>
      </c>
    </row>
    <row r="3362" spans="8:8" ht="30.0" customHeight="1">
      <c r="A3362" s="1443"/>
      <c r="B3362" s="1503"/>
      <c r="C3362" s="1708"/>
      <c r="D3362" s="1709"/>
      <c r="E3362" s="1710"/>
      <c r="F3362" s="1711"/>
      <c r="G3362" s="1712"/>
      <c r="H3362" s="1713"/>
      <c r="I3362" s="1714"/>
      <c r="J3362" s="1715"/>
      <c r="K3362" s="1716"/>
      <c r="L3362" s="1717"/>
      <c r="M3362" s="1718"/>
      <c r="N3362" s="1719"/>
    </row>
    <row r="3363" spans="8:8" ht="39.75" customHeight="1">
      <c r="A3363" s="1443"/>
      <c r="B3363" s="1503" t="s">
        <v>70</v>
      </c>
      <c r="C3363" s="1528" t="s">
        <v>57</v>
      </c>
      <c r="D3363" s="1529"/>
      <c r="E3363" s="1720">
        <f>'Result Entry'!$L$7</f>
        <v>10.0</v>
      </c>
      <c r="F3363" s="1721">
        <f>'Result Entry'!$M$7</f>
        <v>10.0</v>
      </c>
      <c r="G3363" s="1722">
        <f t="shared" si="279" ref="G3363:G3368">SUM(E3363:F3363)</f>
        <v>20.0</v>
      </c>
      <c r="H3363" s="1723">
        <f>'Result Entry'!$AU$7</f>
        <v>70.0</v>
      </c>
      <c r="I3363" s="1724"/>
      <c r="J3363" s="1725">
        <f>'Result Entry'!$AY$7</f>
        <v>100.0</v>
      </c>
      <c r="K3363" s="1724"/>
      <c r="L3363" s="1722">
        <f t="shared" si="280" ref="L3363:L3368">SUM(H3363,J3363)</f>
        <v>170.0</v>
      </c>
      <c r="M3363" s="1726">
        <f t="shared" si="281" ref="M3363:M3368">SUM(G3363,L3363)</f>
        <v>190.0</v>
      </c>
      <c r="N3363" s="1727"/>
    </row>
    <row r="3364" spans="8:8" s="1538" ht="54.0" customFormat="1" customHeight="1">
      <c r="A3364" s="1443"/>
      <c r="B3364" s="1539" t="s">
        <v>70</v>
      </c>
      <c r="C3364" s="1540" t="str">
        <f>'Result Entry'!$L$3</f>
        <v>HINDI Comp.</v>
      </c>
      <c r="D3364" s="1541"/>
      <c r="E3364" s="1728">
        <f>IF($J3352="TC",0,IF($J3352="Nso",0,VLOOKUP($A3349,'Result Entry'!$B$9:$FW$108,11,0)))</f>
        <v>0.0</v>
      </c>
      <c r="F3364" s="1729">
        <f>IF($J3352="TC",0,IF($J3352="Nso",0,VLOOKUP($A3349,'Result Entry'!$B$9:$FW$108,12,0)))</f>
        <v>0.0</v>
      </c>
      <c r="G3364" s="1730">
        <f t="shared" si="279"/>
        <v>0.0</v>
      </c>
      <c r="H3364" s="1677">
        <f>IF($J3352="TC",0,IF($J3352="Nso",0,VLOOKUP($A3349,'Result Entry'!$B$9:$FW$108,16,0)))</f>
        <v>0.0</v>
      </c>
      <c r="I3364" s="1731"/>
      <c r="J3364" s="1732">
        <f>IF($J3352="TC",0,IF($J3352="Nso",0,VLOOKUP($A3349,'Result Entry'!$B$9:$FW$108,19,0)))</f>
        <v>0.0</v>
      </c>
      <c r="K3364" s="1731"/>
      <c r="L3364" s="1733">
        <f t="shared" si="280"/>
        <v>0.0</v>
      </c>
      <c r="M3364" s="1734">
        <f t="shared" si="281"/>
        <v>0.0</v>
      </c>
      <c r="N3364" s="1735" t="str">
        <f>IF($J3352="TC",0,IF($J3352="Nso",0,VLOOKUP($A3349,'Result Entry'!$B$9:$FW$108,24,0)))</f>
        <v/>
      </c>
    </row>
    <row r="3365" spans="8:8" s="1538" ht="54.0" customFormat="1" customHeight="1">
      <c r="A3365" s="1443"/>
      <c r="B3365" s="1539" t="s">
        <v>70</v>
      </c>
      <c r="C3365" s="1551" t="str">
        <f>'Result Entry'!$Z$3</f>
        <v>ENGLISH Comp.</v>
      </c>
      <c r="D3365" s="1552"/>
      <c r="E3365" s="1728">
        <f>IF($J3352="TC",0,IF($J3352="Nso",0,VLOOKUP($A3349,'Result Entry'!$B$9:$FW$108,25,0)))</f>
        <v>0.0</v>
      </c>
      <c r="F3365" s="1729">
        <f>IF($J3352="TC",0,IF($J3352="Nso",0,VLOOKUP($A3349,'Result Entry'!$B$9:$FW$108,26,0)))</f>
        <v>0.0</v>
      </c>
      <c r="G3365" s="1736">
        <f t="shared" si="279"/>
        <v>0.0</v>
      </c>
      <c r="H3365" s="1683">
        <f>IF($J3352="TC",0,IF($J3352="Nso",0,VLOOKUP($A3349,'Result Entry'!$B$9:$FW$108,30,0)))</f>
        <v>0.0</v>
      </c>
      <c r="I3365" s="1737"/>
      <c r="J3365" s="1738">
        <f>IF($J3352="TC",0,IF($J3352="Nso",0,VLOOKUP($A3349,'Result Entry'!$B$9:$FW$108,33,0)))</f>
        <v>0.0</v>
      </c>
      <c r="K3365" s="1737"/>
      <c r="L3365" s="1733">
        <f t="shared" si="280"/>
        <v>0.0</v>
      </c>
      <c r="M3365" s="1734">
        <f t="shared" si="281"/>
        <v>0.0</v>
      </c>
      <c r="N3365" s="1735" t="str">
        <f>IF($J3352="TC",0,IF($J3352="Nso",0,VLOOKUP($A3349,'Result Entry'!$B$9:$FW$108,38,0)))</f>
        <v/>
      </c>
    </row>
    <row r="3366" spans="8:8" s="1538" ht="54.0" customFormat="1" customHeight="1">
      <c r="A3366" s="1443"/>
      <c r="B3366" s="1539" t="s">
        <v>70</v>
      </c>
      <c r="C3366" s="1551" t="str">
        <f>'Result Entry'!$AO$3</f>
        <v>PHYSICS</v>
      </c>
      <c r="D3366" s="1552"/>
      <c r="E3366" s="1728">
        <f>IF($J3352="TC",0,IF($J3352="Nso",0,VLOOKUP($A3349,'Result Entry'!$B$9:$FW$108,39,0)))</f>
        <v>0.0</v>
      </c>
      <c r="F3366" s="1729">
        <f>IF($J3352="TC",0,IF($J3352="Nso",0,VLOOKUP($A3349,'Result Entry'!$B$9:$FW$108,40,0)))</f>
        <v>0.0</v>
      </c>
      <c r="G3366" s="1736">
        <f t="shared" si="279"/>
        <v>0.0</v>
      </c>
      <c r="H3366" s="1683">
        <f>IF($J3352="TC",0,IF($J3352="Nso",0,VLOOKUP($A3349,'Result Entry'!$B$9:$FW$108,45,0)))</f>
        <v>0.0</v>
      </c>
      <c r="I3366" s="1737"/>
      <c r="J3366" s="1738">
        <f>IF($J3352="TC",0,IF($J3352="Nso",0,VLOOKUP($A3349,'Result Entry'!$B$9:$FW$108,49,0)))</f>
        <v>0.0</v>
      </c>
      <c r="K3366" s="1737"/>
      <c r="L3366" s="1733">
        <f t="shared" si="280"/>
        <v>0.0</v>
      </c>
      <c r="M3366" s="1734">
        <f t="shared" si="281"/>
        <v>0.0</v>
      </c>
      <c r="N3366" s="1735" t="str">
        <f>IF($J3352="TC",0,IF($J3352="Nso",0,VLOOKUP($A3349,'Result Entry'!$B$9:$FW$108,54,0)))</f>
        <v/>
      </c>
    </row>
    <row r="3367" spans="8:8" s="1538" ht="54.0" customFormat="1" customHeight="1">
      <c r="A3367" s="1443"/>
      <c r="B3367" s="1539" t="s">
        <v>70</v>
      </c>
      <c r="C3367" s="1551" t="str">
        <f>'Result Entry'!$BF$3</f>
        <v>CHEMISTRY</v>
      </c>
      <c r="D3367" s="1552"/>
      <c r="E3367" s="1728" t="str">
        <f>IF($J3352="TC",0,IF($J3352="Nso",0,VLOOKUP($A3349,'Result Entry'!$B$9:$FW$108,55,0)))</f>
        <v/>
      </c>
      <c r="F3367" s="1729">
        <f>IF($J3352="TC",0,IF($J3352="Nso",0,VLOOKUP($A3349,'Result Entry'!$B$9:$FW$108,56,0)))</f>
        <v>0.0</v>
      </c>
      <c r="G3367" s="1736">
        <f t="shared" si="279"/>
        <v>0.0</v>
      </c>
      <c r="H3367" s="1683">
        <f>IF($J3352="TC",0,IF($J3352="Nso",0,VLOOKUP($A3349,'Result Entry'!$B$9:$FW$108,61,0)))</f>
        <v>0.0</v>
      </c>
      <c r="I3367" s="1737"/>
      <c r="J3367" s="1738">
        <f>IF($J3352="TC",0,IF($J3352="Nso",0,VLOOKUP($A3349,'Result Entry'!$B$9:$FW$108,65,0)))</f>
        <v>0.0</v>
      </c>
      <c r="K3367" s="1737"/>
      <c r="L3367" s="1733">
        <f t="shared" si="280"/>
        <v>0.0</v>
      </c>
      <c r="M3367" s="1734">
        <f t="shared" si="281"/>
        <v>0.0</v>
      </c>
      <c r="N3367" s="1735" t="str">
        <f>IF($J3352="TC",0,IF($J3352="Nso",0,VLOOKUP($A3349,'Result Entry'!$B$9:$FW$108,70,0)))</f>
        <v/>
      </c>
    </row>
    <row r="3368" spans="8:8" s="1538" ht="54.0" customFormat="1" customHeight="1">
      <c r="A3368" s="1443"/>
      <c r="B3368" s="1539" t="s">
        <v>70</v>
      </c>
      <c r="C3368" s="1551" t="str">
        <f>'Result Entry'!$BW$3</f>
        <v>BIOLOGY</v>
      </c>
      <c r="D3368" s="1552"/>
      <c r="E3368" s="1739" t="str">
        <f>IF($J3352="TC",0,IF($J3352="Nso",0,VLOOKUP($A3349,'Result Entry'!$B$9:$FW$108,71,0)))</f>
        <v/>
      </c>
      <c r="F3368" s="1740" t="str">
        <f>IF($J3352="TC",0,IF($J3352="Nso",0,VLOOKUP($A3349,'Result Entry'!$B$9:$FW$108,72,0)))</f>
        <v/>
      </c>
      <c r="G3368" s="1741">
        <f t="shared" si="279"/>
        <v>0.0</v>
      </c>
      <c r="H3368" s="1742">
        <f>IF($J3352="TC",0,IF($J3352="Nso",0,VLOOKUP($A3349,'Result Entry'!$B$9:$FW$108,77,0)))</f>
        <v>0.0</v>
      </c>
      <c r="I3368" s="1743"/>
      <c r="J3368" s="1744">
        <f>IF($J3352="TC",0,IF($J3352="Nso",0,VLOOKUP($A3349,'Result Entry'!$B$9:$FW$108,81,0)))</f>
        <v>0.0</v>
      </c>
      <c r="K3368" s="1743"/>
      <c r="L3368" s="1745">
        <f t="shared" si="280"/>
        <v>0.0</v>
      </c>
      <c r="M3368" s="1746">
        <f t="shared" si="281"/>
        <v>0.0</v>
      </c>
      <c r="N3368" s="1735">
        <f>IF($J3352="TC",0,IF($J3352="Nso",0,VLOOKUP($A3349,'Result Entry'!$B$9:$FW$108,86,0)))</f>
        <v>0.0</v>
      </c>
    </row>
    <row r="3369" spans="8:8" ht="39.75" customHeight="1">
      <c r="A3369" s="1443"/>
      <c r="B3369" s="1503" t="s">
        <v>70</v>
      </c>
      <c r="C3369" s="1565" t="s">
        <v>78</v>
      </c>
      <c r="D3369" s="1566"/>
      <c r="E3369" s="1567"/>
      <c r="F3369" s="1747" t="s">
        <v>79</v>
      </c>
      <c r="G3369" s="1748"/>
      <c r="H3369" s="1747" t="s">
        <v>80</v>
      </c>
      <c r="I3369" s="1749"/>
      <c r="J3369" s="1750" t="s">
        <v>42</v>
      </c>
      <c r="K3369" s="1797" t="s">
        <v>92</v>
      </c>
      <c r="L3369" s="1752" t="s">
        <v>40</v>
      </c>
      <c r="M3369" s="1753"/>
      <c r="N3369" s="1754" t="s">
        <v>44</v>
      </c>
    </row>
    <row r="3370" spans="8:8" ht="39.75" customHeight="1">
      <c r="A3370" s="1443"/>
      <c r="B3370" s="1503" t="s">
        <v>70</v>
      </c>
      <c r="C3370" s="1577"/>
      <c r="D3370" s="1578"/>
      <c r="E3370" s="1579"/>
      <c r="F3370" s="1755">
        <f>IF($J3352="TC",0,IF($J3352="Nso",0,VLOOKUP($A3349,'Result Entry'!$B$9:$FW$108,146,0)))</f>
        <v>0.0</v>
      </c>
      <c r="G3370" s="1756"/>
      <c r="H3370" s="1757">
        <f>IF($J3352="TC",0,IF($J3352="Nso",0,VLOOKUP($A3349,'Result Entry'!$B$9:$FW$108,147,0)))</f>
        <v>0.0</v>
      </c>
      <c r="I3370" s="1758"/>
      <c r="J3370" s="1584">
        <f>IF($J3352="TC",0,IF($J3352="Nso",0,VLOOKUP($A3349,'Result Entry'!$B$9:$FW$108,148,0)))</f>
        <v>0.0</v>
      </c>
      <c r="K3370" s="1759" t="str">
        <f>IF($J3352="TC",0,IF($J3352="Nso",0,VLOOKUP($A3349,'Result Entry'!$B$9:$FW$108,149,0)))</f>
        <v/>
      </c>
      <c r="L3370" s="1586">
        <f>IF($J3352="TC",0,IF($J3352="Nso",0,VLOOKUP($A3349,'Result Entry'!$B$9:$FW$108,150,0)))</f>
        <v>0.0</v>
      </c>
      <c r="M3370" s="1587"/>
      <c r="N3370" s="1588">
        <f>IF($J3352="TC",0,IF($J3352="Nso",0,VLOOKUP($A3349,'Result Entry'!$B$9:$FW$108,152,0)))</f>
        <v>0.0</v>
      </c>
    </row>
    <row r="3371" spans="8:8" ht="39.75" customHeight="1">
      <c r="A3371" s="1443"/>
      <c r="B3371" s="1503" t="s">
        <v>70</v>
      </c>
      <c r="C3371" s="1589" t="s">
        <v>59</v>
      </c>
      <c r="D3371" s="1590"/>
      <c r="E3371" s="1590"/>
      <c r="F3371" s="1590"/>
      <c r="G3371" s="1590"/>
      <c r="H3371" s="1591"/>
      <c r="I3371" s="1592" t="s">
        <v>60</v>
      </c>
      <c r="J3371" s="1593"/>
      <c r="K3371" s="1760">
        <f>VLOOKUP($A3349,'Result Entry'!$B$9:$FW$108,143,0)</f>
        <v>0.0</v>
      </c>
      <c r="L3371" s="1761"/>
      <c r="M3371" s="1596" t="s">
        <v>38</v>
      </c>
      <c r="N3371" s="1597"/>
    </row>
    <row r="3372" spans="8:8" ht="39.75" customHeight="1">
      <c r="A3372" s="1443"/>
      <c r="B3372" s="1503" t="s">
        <v>70</v>
      </c>
      <c r="C3372" s="1598" t="s">
        <v>55</v>
      </c>
      <c r="D3372" s="1599"/>
      <c r="E3372" s="1599"/>
      <c r="F3372" s="1600" t="s">
        <v>158</v>
      </c>
      <c r="G3372" s="1601"/>
      <c r="H3372" s="1602" t="s">
        <v>48</v>
      </c>
      <c r="I3372" s="1603" t="s">
        <v>61</v>
      </c>
      <c r="J3372" s="1604"/>
      <c r="K3372" s="1762">
        <f>VLOOKUP($A3349,'Result Entry'!$B$9:$FW$108,144,0)</f>
        <v>0.0</v>
      </c>
      <c r="L3372" s="1763"/>
      <c r="M3372" s="1607">
        <f>VLOOKUP($A3349,'Result Entry'!$B$9:$FW$108,145,0)</f>
        <v>0.0</v>
      </c>
      <c r="N3372" s="1608"/>
    </row>
    <row r="3373" spans="8:8" ht="39.75" customHeight="1">
      <c r="A3373" s="1443"/>
      <c r="B3373" s="1503" t="s">
        <v>70</v>
      </c>
      <c r="C3373" s="1598"/>
      <c r="D3373" s="1599"/>
      <c r="E3373" s="1599"/>
      <c r="F3373" s="1609"/>
      <c r="G3373" s="1610"/>
      <c r="H3373" s="1611" t="s">
        <v>100</v>
      </c>
      <c r="I3373" s="1612" t="s">
        <v>62</v>
      </c>
      <c r="J3373" s="1613"/>
      <c r="K3373" s="1764">
        <f>IF($J3352="TC","Transferred",IF($J3352="Nso","NameSeparated",VLOOKUP($A3349,'Result Entry'!$B$9:$FW$108,153,0)))</f>
        <v>0.0</v>
      </c>
      <c r="L3373" s="1764"/>
      <c r="M3373" s="1764"/>
      <c r="N3373" s="1765"/>
    </row>
    <row r="3374" spans="8:8" ht="39.75" customHeight="1">
      <c r="A3374" s="1443"/>
      <c r="B3374" s="1503" t="s">
        <v>70</v>
      </c>
      <c r="C3374" s="1766" t="str">
        <f>'Result Entry'!$DU$3</f>
        <v>Foundation Of Information Tech.</v>
      </c>
      <c r="D3374" s="1767"/>
      <c r="E3374" s="1768"/>
      <c r="F3374" s="1769" t="str">
        <f>IF($J3352="TC",0,IF($J3352="Nso",0,VLOOKUP($A3349,'Result Entry'!$B$9:$GS$108,170,0)))</f>
        <v/>
      </c>
      <c r="G3374" s="1769"/>
      <c r="H3374" s="1770">
        <f>IF($J3352="TC",0,IF($J3352="Nso",0,VLOOKUP($A3349,'Result Entry'!$B$9:$GS$108,112,0)))</f>
        <v>0.0</v>
      </c>
      <c r="I3374" s="1621" t="s">
        <v>72</v>
      </c>
      <c r="J3374" s="1622"/>
      <c r="K3374" s="1771">
        <f>'Result Entry'!$T$2</f>
        <v>45041.0</v>
      </c>
      <c r="L3374" s="1772"/>
      <c r="M3374" s="1772"/>
      <c r="N3374" s="1773"/>
    </row>
    <row r="3375" spans="8:8" ht="39.75" customHeight="1">
      <c r="A3375" s="1443"/>
      <c r="B3375" s="1503" t="s">
        <v>70</v>
      </c>
      <c r="C3375" s="1774" t="str">
        <f>'Result Entry'!$EI$3</f>
        <v>G.I.A.I.-II</v>
      </c>
      <c r="D3375" s="1775"/>
      <c r="E3375" s="1776"/>
      <c r="F3375" s="1769" t="str">
        <f>IF($J3352="TC",0,IF($J3352="Nso",0,VLOOKUP($A3349,'Result Entry'!$B$9:$GS$108,174,0)))</f>
        <v/>
      </c>
      <c r="G3375" s="1769"/>
      <c r="H3375" s="1770">
        <f>IF($J3352="TC",0,IF($J3352="Nso",0,VLOOKUP($A3349,'Result Entry'!$B$9:$GS$108,124,0)))</f>
        <v>0.0</v>
      </c>
      <c r="I3375" s="1626"/>
      <c r="J3375" s="1627"/>
      <c r="K3375" s="1627"/>
      <c r="L3375" s="1627"/>
      <c r="M3375" s="1627"/>
      <c r="N3375" s="1628"/>
    </row>
    <row r="3376" spans="8:8" ht="39.75" customHeight="1">
      <c r="A3376" s="1443"/>
      <c r="B3376" s="1503" t="s">
        <v>70</v>
      </c>
      <c r="C3376" s="1774" t="str">
        <f>'Result Entry'!$EU$3</f>
        <v>SOC.SER.PLAN</v>
      </c>
      <c r="D3376" s="1775"/>
      <c r="E3376" s="1776"/>
      <c r="F3376" s="1769">
        <f>IF($J3352="TC",0,IF($J3352="Nso",0,VLOOKUP($A3349,'Result Entry'!$B$9:$HS$108,178,0)))</f>
        <v>0.0</v>
      </c>
      <c r="G3376" s="1769"/>
      <c r="H3376" s="1770">
        <f>IF($J3352="TC",0,IF($J3352="Nso",0,VLOOKUP($A3349,'Result Entry'!$B$9:$GS$108,136,0)))</f>
        <v>0.0</v>
      </c>
      <c r="I3376" s="1629" t="s">
        <v>175</v>
      </c>
      <c r="J3376" s="1630"/>
      <c r="K3376" s="1798"/>
      <c r="L3376" s="1799"/>
      <c r="M3376" s="1799"/>
      <c r="N3376" s="1800"/>
    </row>
    <row r="3377" spans="8:8" ht="39.75" customHeight="1">
      <c r="A3377" s="1443"/>
      <c r="B3377" s="1503" t="s">
        <v>70</v>
      </c>
      <c r="C3377" s="1774" t="str">
        <f>'Result Entry'!$FG$3</f>
        <v>Jeewan Kaushal</v>
      </c>
      <c r="D3377" s="1775"/>
      <c r="E3377" s="1776"/>
      <c r="F3377" s="1769" t="str">
        <f>IF($J3352="TC",0,IF($J3352="Nso",0,VLOOKUP($A3349,'Result Entry'!$B$9:$HS$108,182,0)))</f>
        <v/>
      </c>
      <c r="G3377" s="1769"/>
      <c r="H3377" s="1770">
        <f>IF($J3352="TC",0,IF($J3352="Nso",0,VLOOKUP($A3349,'Result Entry'!$B$9:$HS$108,136,0)))</f>
        <v>0.0</v>
      </c>
      <c r="I3377" s="1629" t="s">
        <v>149</v>
      </c>
      <c r="J3377" s="1630"/>
      <c r="K3377" s="1630"/>
      <c r="L3377" s="1630"/>
      <c r="M3377" s="1630"/>
      <c r="N3377" s="1634"/>
    </row>
    <row r="3378" spans="8:8" ht="39.75" customHeight="1">
      <c r="A3378" s="1443"/>
      <c r="B3378" s="1483" t="s">
        <v>70</v>
      </c>
      <c r="C3378" s="1777" t="s">
        <v>181</v>
      </c>
      <c r="D3378" s="1778"/>
      <c r="E3378" s="1779"/>
      <c r="F3378" s="1780" t="s">
        <v>182</v>
      </c>
      <c r="G3378" s="1781"/>
      <c r="H3378" s="1782" t="s">
        <v>31</v>
      </c>
      <c r="I3378" s="1629" t="s">
        <v>176</v>
      </c>
      <c r="J3378" s="1630"/>
      <c r="K3378" s="1630"/>
      <c r="L3378" s="1630"/>
      <c r="M3378" s="1630"/>
      <c r="N3378" s="1634"/>
    </row>
    <row r="3379" spans="8:8" ht="39.75" customHeight="1">
      <c r="A3379" s="1443"/>
      <c r="B3379" s="1483" t="s">
        <v>70</v>
      </c>
      <c r="C3379" s="1783"/>
      <c r="D3379" s="1784"/>
      <c r="E3379" s="1785"/>
      <c r="F3379" s="1786" t="s">
        <v>183</v>
      </c>
      <c r="G3379" s="1787"/>
      <c r="H3379" s="1788" t="s">
        <v>180</v>
      </c>
      <c r="I3379" s="1647" t="s">
        <v>68</v>
      </c>
      <c r="J3379" s="1648"/>
      <c r="K3379" s="1648"/>
      <c r="L3379" s="1648"/>
      <c r="M3379" s="1648"/>
      <c r="N3379" s="1649"/>
    </row>
    <row r="3380" spans="8:8" ht="39.75" customHeight="1">
      <c r="A3380" s="1443"/>
      <c r="B3380" s="1483" t="s">
        <v>70</v>
      </c>
      <c r="C3380" s="1783"/>
      <c r="D3380" s="1784"/>
      <c r="E3380" s="1785"/>
      <c r="F3380" s="1786" t="s">
        <v>186</v>
      </c>
      <c r="G3380" s="1787"/>
      <c r="H3380" s="1788" t="s">
        <v>63</v>
      </c>
      <c r="I3380" s="1650"/>
      <c r="J3380" s="1651"/>
      <c r="K3380" s="1651"/>
      <c r="L3380" s="1651"/>
      <c r="M3380" s="1651"/>
      <c r="N3380" s="1652"/>
    </row>
    <row r="3381" spans="8:8" ht="39.75" customHeight="1">
      <c r="A3381" s="1443"/>
      <c r="B3381" s="1483" t="s">
        <v>70</v>
      </c>
      <c r="C3381" s="1783"/>
      <c r="D3381" s="1784"/>
      <c r="E3381" s="1785"/>
      <c r="F3381" s="1786" t="s">
        <v>187</v>
      </c>
      <c r="G3381" s="1787"/>
      <c r="H3381" s="1788" t="s">
        <v>64</v>
      </c>
      <c r="I3381" s="1650"/>
      <c r="J3381" s="1651"/>
      <c r="K3381" s="1651"/>
      <c r="L3381" s="1651"/>
      <c r="M3381" s="1651"/>
      <c r="N3381" s="1652"/>
    </row>
    <row r="3382" spans="8:8" ht="39.75" customHeight="1">
      <c r="A3382" s="1443"/>
      <c r="B3382" s="1483" t="s">
        <v>70</v>
      </c>
      <c r="C3382" s="1783"/>
      <c r="D3382" s="1784"/>
      <c r="E3382" s="1785"/>
      <c r="F3382" s="1786" t="s">
        <v>184</v>
      </c>
      <c r="G3382" s="1787"/>
      <c r="H3382" s="1788" t="s">
        <v>66</v>
      </c>
      <c r="I3382" s="1653" t="s">
        <v>81</v>
      </c>
      <c r="J3382" s="1654"/>
      <c r="K3382" s="1654"/>
      <c r="L3382" s="1654"/>
      <c r="M3382" s="1654"/>
      <c r="N3382" s="1655"/>
    </row>
    <row r="3383" spans="8:8" ht="39.75" customHeight="1">
      <c r="A3383" s="1443"/>
      <c r="B3383" s="1656" t="s">
        <v>70</v>
      </c>
      <c r="C3383" s="1789"/>
      <c r="D3383" s="1790"/>
      <c r="E3383" s="1791"/>
      <c r="F3383" s="1792" t="s">
        <v>185</v>
      </c>
      <c r="G3383" s="1793"/>
      <c r="H3383" s="1794" t="s">
        <v>65</v>
      </c>
      <c r="I3383" s="1663"/>
      <c r="J3383" s="1664"/>
      <c r="K3383" s="1664"/>
      <c r="L3383" s="1664"/>
      <c r="M3383" s="1664"/>
      <c r="N3383" s="1665"/>
    </row>
    <row r="3384" spans="8:8" s="927" ht="123.75" customFormat="1" customHeight="1">
      <c r="A3384" s="1439"/>
      <c r="B3384" s="1795"/>
      <c r="C3384" s="1796"/>
      <c r="D3384" s="1796"/>
      <c r="E3384" s="1796"/>
      <c r="F3384" s="1796"/>
      <c r="G3384" s="1796"/>
      <c r="H3384" s="1796"/>
      <c r="I3384" s="1796"/>
      <c r="J3384" s="1796"/>
      <c r="K3384" s="1796"/>
      <c r="L3384" s="1796"/>
      <c r="M3384" s="1796"/>
      <c r="N3384" s="1796"/>
    </row>
    <row r="3385" spans="8:8" ht="24.75" customHeight="1">
      <c r="A3385" s="1441">
        <f>A3349+1</f>
        <v>95.0</v>
      </c>
      <c r="B3385" s="1442" t="s">
        <v>51</v>
      </c>
      <c r="C3385" s="1442"/>
      <c r="D3385" s="1442"/>
      <c r="E3385" s="1442"/>
      <c r="F3385" s="1442"/>
      <c r="G3385" s="1442"/>
      <c r="H3385" s="1442"/>
      <c r="I3385" s="1442"/>
      <c r="J3385" s="1442"/>
      <c r="K3385" s="1442"/>
      <c r="L3385" s="1442"/>
      <c r="M3385" s="1442"/>
      <c r="N3385" s="1442"/>
    </row>
    <row r="3386" spans="8:8" ht="62.25" customHeight="1">
      <c r="A3386" s="1443"/>
      <c r="B3386" s="1444"/>
      <c r="C3386" s="1445"/>
      <c r="D3386" s="1671" t="str">
        <f>Master!$E$8</f>
        <v>Govt. Sr. Secondary School </v>
      </c>
      <c r="E3386" s="1672"/>
      <c r="F3386" s="1672"/>
      <c r="G3386" s="1672"/>
      <c r="H3386" s="1672"/>
      <c r="I3386" s="1672"/>
      <c r="J3386" s="1672"/>
      <c r="K3386" s="1672"/>
      <c r="L3386" s="1672"/>
      <c r="M3386" s="1672"/>
      <c r="N3386" s="1673"/>
    </row>
    <row r="3387" spans="8:8" ht="33.0" customHeight="1">
      <c r="A3387" s="1443"/>
      <c r="B3387" s="1449"/>
      <c r="C3387" s="1450"/>
      <c r="D3387" s="1451" t="str">
        <f>Master!$E$11</f>
        <v>P.S.-Bapini (Jodhpur)</v>
      </c>
      <c r="E3387" s="1452"/>
      <c r="F3387" s="1452"/>
      <c r="G3387" s="1452"/>
      <c r="H3387" s="1452"/>
      <c r="I3387" s="1452"/>
      <c r="J3387" s="1452"/>
      <c r="K3387" s="1452"/>
      <c r="L3387" s="1452"/>
      <c r="M3387" s="1452"/>
      <c r="N3387" s="1453"/>
    </row>
    <row r="3388" spans="8:8" ht="30.0" customHeight="1">
      <c r="A3388" s="1443"/>
      <c r="B3388" s="1454"/>
      <c r="C3388" s="1455" t="s">
        <v>151</v>
      </c>
      <c r="D3388" s="1456"/>
      <c r="E3388" s="1456"/>
      <c r="F3388" s="1456"/>
      <c r="G3388" s="1457"/>
      <c r="H3388" s="1458" t="s">
        <v>128</v>
      </c>
      <c r="I3388" s="1458"/>
      <c r="J3388" s="1674">
        <f>VLOOKUP(A3385,'Result Entry'!$B$6:$K$108,6,0)</f>
        <v>0.0</v>
      </c>
      <c r="K3388" s="1460" t="s">
        <v>69</v>
      </c>
      <c r="L3388" s="1461"/>
      <c r="M3388" s="1462">
        <f>Master!$E$14</f>
        <v>8.151106901E9</v>
      </c>
      <c r="N3388" s="1463"/>
    </row>
    <row r="3389" spans="8:8" ht="30.0" customHeight="1">
      <c r="A3389" s="1443"/>
      <c r="B3389" s="1464"/>
      <c r="C3389" s="1465"/>
      <c r="D3389" s="1466"/>
      <c r="E3389" s="1466"/>
      <c r="F3389" s="1466"/>
      <c r="G3389" s="1467"/>
      <c r="H3389" s="1468"/>
      <c r="I3389" s="1468"/>
      <c r="J3389" s="1675"/>
      <c r="K3389" s="1470" t="s">
        <v>67</v>
      </c>
      <c r="L3389" s="1471"/>
      <c r="M3389" s="1472"/>
      <c r="N3389" s="1473"/>
      <c r="O3389" s="23" t="s">
        <v>157</v>
      </c>
    </row>
    <row r="3390" spans="8:8" ht="30.0" customHeight="1">
      <c r="A3390" s="1443"/>
      <c r="B3390" s="1464"/>
      <c r="C3390" s="1474"/>
      <c r="D3390" s="1475"/>
      <c r="E3390" s="1475"/>
      <c r="F3390" s="1475"/>
      <c r="G3390" s="1476"/>
      <c r="H3390" s="1477"/>
      <c r="I3390" s="1477"/>
      <c r="J3390" s="1676"/>
      <c r="K3390" s="1479" t="s">
        <v>52</v>
      </c>
      <c r="L3390" s="1480"/>
      <c r="M3390" s="1481" t="str">
        <f>Master!$E$6</f>
        <v>2022-23</v>
      </c>
      <c r="N3390" s="1482"/>
    </row>
    <row r="3391" spans="8:8" ht="39.75" customHeight="1">
      <c r="A3391" s="1443"/>
      <c r="B3391" s="1483" t="s">
        <v>70</v>
      </c>
      <c r="C3391" s="1677" t="s">
        <v>21</v>
      </c>
      <c r="D3391" s="1678"/>
      <c r="E3391" s="1678"/>
      <c r="F3391" s="1679"/>
      <c r="G3391" s="1680" t="s">
        <v>150</v>
      </c>
      <c r="H3391" s="1681">
        <f>VLOOKUP($A3385,'Result Entry'!$B$9:$FW$108,4,0)</f>
        <v>0.0</v>
      </c>
      <c r="I3391" s="1681"/>
      <c r="J3391" s="1681"/>
      <c r="K3391" s="1681"/>
      <c r="L3391" s="1681"/>
      <c r="M3391" s="1681"/>
      <c r="N3391" s="1682"/>
    </row>
    <row r="3392" spans="8:8" ht="39.75" customHeight="1">
      <c r="A3392" s="1443"/>
      <c r="B3392" s="1483" t="s">
        <v>70</v>
      </c>
      <c r="C3392" s="1683" t="s">
        <v>23</v>
      </c>
      <c r="D3392" s="1684"/>
      <c r="E3392" s="1684"/>
      <c r="F3392" s="1685"/>
      <c r="G3392" s="1686" t="s">
        <v>150</v>
      </c>
      <c r="H3392" s="1687">
        <f>VLOOKUP($A3385,'Result Entry'!$B$9:$FW$108,7,0)</f>
        <v>0.0</v>
      </c>
      <c r="I3392" s="1687"/>
      <c r="J3392" s="1687"/>
      <c r="K3392" s="1687"/>
      <c r="L3392" s="1687"/>
      <c r="M3392" s="1687"/>
      <c r="N3392" s="1688"/>
    </row>
    <row r="3393" spans="8:8" ht="39.75" customHeight="1">
      <c r="A3393" s="1443"/>
      <c r="B3393" s="1483" t="s">
        <v>70</v>
      </c>
      <c r="C3393" s="1683" t="s">
        <v>24</v>
      </c>
      <c r="D3393" s="1684"/>
      <c r="E3393" s="1684"/>
      <c r="F3393" s="1685"/>
      <c r="G3393" s="1686" t="s">
        <v>150</v>
      </c>
      <c r="H3393" s="1687">
        <f>VLOOKUP($A3385,'Result Entry'!$B$9:$FW$108,8,0)</f>
        <v>0.0</v>
      </c>
      <c r="I3393" s="1687"/>
      <c r="J3393" s="1687"/>
      <c r="K3393" s="1687"/>
      <c r="L3393" s="1687"/>
      <c r="M3393" s="1687"/>
      <c r="N3393" s="1688"/>
    </row>
    <row r="3394" spans="8:8" ht="39.75" customHeight="1">
      <c r="A3394" s="1443"/>
      <c r="B3394" s="1483" t="s">
        <v>70</v>
      </c>
      <c r="C3394" s="1683" t="s">
        <v>53</v>
      </c>
      <c r="D3394" s="1684"/>
      <c r="E3394" s="1684"/>
      <c r="F3394" s="1685"/>
      <c r="G3394" s="1686" t="s">
        <v>150</v>
      </c>
      <c r="H3394" s="1687">
        <f>VLOOKUP($A3385,'Result Entry'!$B$9:$FW$108,9,0)</f>
        <v>0.0</v>
      </c>
      <c r="I3394" s="1687"/>
      <c r="J3394" s="1687"/>
      <c r="K3394" s="1687"/>
      <c r="L3394" s="1687"/>
      <c r="M3394" s="1687"/>
      <c r="N3394" s="1688"/>
    </row>
    <row r="3395" spans="8:8" ht="39.75" customHeight="1">
      <c r="A3395" s="1443"/>
      <c r="B3395" s="1483" t="s">
        <v>70</v>
      </c>
      <c r="C3395" s="1683" t="s">
        <v>54</v>
      </c>
      <c r="D3395" s="1684"/>
      <c r="E3395" s="1684"/>
      <c r="F3395" s="1685"/>
      <c r="G3395" s="1686" t="s">
        <v>150</v>
      </c>
      <c r="H3395" s="1689" t="str">
        <f>CONCATENATE('Result Entry'!$G$4,'Result Entry'!$J$4)</f>
        <v>11(A)</v>
      </c>
      <c r="I3395" s="1687"/>
      <c r="J3395" s="1687"/>
      <c r="K3395" s="1687"/>
      <c r="L3395" s="1687"/>
      <c r="M3395" s="1687"/>
      <c r="N3395" s="1688"/>
    </row>
    <row r="3396" spans="8:8" ht="39.75" customHeight="1">
      <c r="A3396" s="1443"/>
      <c r="B3396" s="1483" t="s">
        <v>70</v>
      </c>
      <c r="C3396" s="1690" t="s">
        <v>26</v>
      </c>
      <c r="D3396" s="1691"/>
      <c r="E3396" s="1691"/>
      <c r="F3396" s="1692"/>
      <c r="G3396" s="1693" t="s">
        <v>150</v>
      </c>
      <c r="H3396" s="1694">
        <f>VLOOKUP($A3385,'Result Entry'!$B$9:$FW$108,10,0)</f>
        <v>0.0</v>
      </c>
      <c r="I3396" s="1694"/>
      <c r="J3396" s="1694"/>
      <c r="K3396" s="1694"/>
      <c r="L3396" s="1694"/>
      <c r="M3396" s="1694"/>
      <c r="N3396" s="1695"/>
    </row>
    <row r="3397" spans="8:8" ht="30.0" customHeight="1">
      <c r="A3397" s="1443"/>
      <c r="B3397" s="1503" t="s">
        <v>70</v>
      </c>
      <c r="C3397" s="1696" t="s">
        <v>168</v>
      </c>
      <c r="D3397" s="1697"/>
      <c r="E3397" s="1698" t="s">
        <v>73</v>
      </c>
      <c r="F3397" s="1699" t="s">
        <v>74</v>
      </c>
      <c r="G3397" s="1700" t="s">
        <v>169</v>
      </c>
      <c r="H3397" s="1701" t="s">
        <v>56</v>
      </c>
      <c r="I3397" s="1702"/>
      <c r="J3397" s="1703" t="s">
        <v>85</v>
      </c>
      <c r="K3397" s="1704"/>
      <c r="L3397" s="1705" t="s">
        <v>170</v>
      </c>
      <c r="M3397" s="1706" t="s">
        <v>77</v>
      </c>
      <c r="N3397" s="1707" t="s">
        <v>99</v>
      </c>
    </row>
    <row r="3398" spans="8:8" ht="30.0" customHeight="1">
      <c r="A3398" s="1443"/>
      <c r="B3398" s="1503"/>
      <c r="C3398" s="1708"/>
      <c r="D3398" s="1709"/>
      <c r="E3398" s="1710"/>
      <c r="F3398" s="1711"/>
      <c r="G3398" s="1712"/>
      <c r="H3398" s="1713"/>
      <c r="I3398" s="1714"/>
      <c r="J3398" s="1715"/>
      <c r="K3398" s="1716"/>
      <c r="L3398" s="1717"/>
      <c r="M3398" s="1718"/>
      <c r="N3398" s="1719"/>
    </row>
    <row r="3399" spans="8:8" ht="39.75" customHeight="1">
      <c r="A3399" s="1443"/>
      <c r="B3399" s="1503" t="s">
        <v>70</v>
      </c>
      <c r="C3399" s="1528" t="s">
        <v>57</v>
      </c>
      <c r="D3399" s="1529"/>
      <c r="E3399" s="1720">
        <f>'Result Entry'!$L$7</f>
        <v>10.0</v>
      </c>
      <c r="F3399" s="1721">
        <f>'Result Entry'!$M$7</f>
        <v>10.0</v>
      </c>
      <c r="G3399" s="1722">
        <f t="shared" si="282" ref="G3399:G3404">SUM(E3399:F3399)</f>
        <v>20.0</v>
      </c>
      <c r="H3399" s="1723">
        <f>'Result Entry'!$AU$7</f>
        <v>70.0</v>
      </c>
      <c r="I3399" s="1724"/>
      <c r="J3399" s="1725">
        <f>'Result Entry'!$AY$7</f>
        <v>100.0</v>
      </c>
      <c r="K3399" s="1724"/>
      <c r="L3399" s="1722">
        <f t="shared" si="283" ref="L3399:L3404">SUM(H3399,J3399)</f>
        <v>170.0</v>
      </c>
      <c r="M3399" s="1726">
        <f t="shared" si="284" ref="M3399:M3404">SUM(G3399,L3399)</f>
        <v>190.0</v>
      </c>
      <c r="N3399" s="1727"/>
    </row>
    <row r="3400" spans="8:8" s="1538" ht="54.0" customFormat="1" customHeight="1">
      <c r="A3400" s="1443"/>
      <c r="B3400" s="1539" t="s">
        <v>70</v>
      </c>
      <c r="C3400" s="1540" t="str">
        <f>'Result Entry'!$L$3</f>
        <v>HINDI Comp.</v>
      </c>
      <c r="D3400" s="1541"/>
      <c r="E3400" s="1728">
        <f>IF($J3388="TC",0,IF($J3388="Nso",0,VLOOKUP($A3385,'Result Entry'!$B$9:$FW$108,11,0)))</f>
        <v>0.0</v>
      </c>
      <c r="F3400" s="1729">
        <f>IF($J3388="TC",0,IF($J3388="Nso",0,VLOOKUP($A3385,'Result Entry'!$B$9:$FW$108,12,0)))</f>
        <v>0.0</v>
      </c>
      <c r="G3400" s="1730">
        <f t="shared" si="282"/>
        <v>0.0</v>
      </c>
      <c r="H3400" s="1677">
        <f>IF($J3388="TC",0,IF($J3388="Nso",0,VLOOKUP($A3385,'Result Entry'!$B$9:$FW$108,16,0)))</f>
        <v>0.0</v>
      </c>
      <c r="I3400" s="1731"/>
      <c r="J3400" s="1732">
        <f>IF($J3388="TC",0,IF($J3388="Nso",0,VLOOKUP($A3385,'Result Entry'!$B$9:$FW$108,19,0)))</f>
        <v>0.0</v>
      </c>
      <c r="K3400" s="1731"/>
      <c r="L3400" s="1733">
        <f t="shared" si="283"/>
        <v>0.0</v>
      </c>
      <c r="M3400" s="1734">
        <f t="shared" si="284"/>
        <v>0.0</v>
      </c>
      <c r="N3400" s="1735" t="str">
        <f>IF($J3388="TC",0,IF($J3388="Nso",0,VLOOKUP($A3385,'Result Entry'!$B$9:$FW$108,24,0)))</f>
        <v/>
      </c>
    </row>
    <row r="3401" spans="8:8" s="1538" ht="54.0" customFormat="1" customHeight="1">
      <c r="A3401" s="1443"/>
      <c r="B3401" s="1539" t="s">
        <v>70</v>
      </c>
      <c r="C3401" s="1551" t="str">
        <f>'Result Entry'!$Z$3</f>
        <v>ENGLISH Comp.</v>
      </c>
      <c r="D3401" s="1552"/>
      <c r="E3401" s="1728">
        <f>IF($J3388="TC",0,IF($J3388="Nso",0,VLOOKUP($A3385,'Result Entry'!$B$9:$FW$108,25,0)))</f>
        <v>0.0</v>
      </c>
      <c r="F3401" s="1729">
        <f>IF($J3388="TC",0,IF($J3388="Nso",0,VLOOKUP($A3385,'Result Entry'!$B$9:$FW$108,26,0)))</f>
        <v>0.0</v>
      </c>
      <c r="G3401" s="1736">
        <f t="shared" si="282"/>
        <v>0.0</v>
      </c>
      <c r="H3401" s="1683">
        <f>IF($J3388="TC",0,IF($J3388="Nso",0,VLOOKUP($A3385,'Result Entry'!$B$9:$FW$108,30,0)))</f>
        <v>0.0</v>
      </c>
      <c r="I3401" s="1737"/>
      <c r="J3401" s="1738">
        <f>IF($J3388="TC",0,IF($J3388="Nso",0,VLOOKUP($A3385,'Result Entry'!$B$9:$FW$108,33,0)))</f>
        <v>0.0</v>
      </c>
      <c r="K3401" s="1737"/>
      <c r="L3401" s="1733">
        <f t="shared" si="283"/>
        <v>0.0</v>
      </c>
      <c r="M3401" s="1734">
        <f t="shared" si="284"/>
        <v>0.0</v>
      </c>
      <c r="N3401" s="1735" t="str">
        <f>IF($J3388="TC",0,IF($J3388="Nso",0,VLOOKUP($A3385,'Result Entry'!$B$9:$FW$108,38,0)))</f>
        <v/>
      </c>
    </row>
    <row r="3402" spans="8:8" s="1538" ht="54.0" customFormat="1" customHeight="1">
      <c r="A3402" s="1443"/>
      <c r="B3402" s="1539" t="s">
        <v>70</v>
      </c>
      <c r="C3402" s="1551" t="str">
        <f>'Result Entry'!$AO$3</f>
        <v>PHYSICS</v>
      </c>
      <c r="D3402" s="1552"/>
      <c r="E3402" s="1728">
        <f>IF($J3388="TC",0,IF($J3388="Nso",0,VLOOKUP($A3385,'Result Entry'!$B$9:$FW$108,39,0)))</f>
        <v>0.0</v>
      </c>
      <c r="F3402" s="1729">
        <f>IF($J3388="TC",0,IF($J3388="Nso",0,VLOOKUP($A3385,'Result Entry'!$B$9:$FW$108,40,0)))</f>
        <v>0.0</v>
      </c>
      <c r="G3402" s="1736">
        <f t="shared" si="282"/>
        <v>0.0</v>
      </c>
      <c r="H3402" s="1683">
        <f>IF($J3388="TC",0,IF($J3388="Nso",0,VLOOKUP($A3385,'Result Entry'!$B$9:$FW$108,45,0)))</f>
        <v>0.0</v>
      </c>
      <c r="I3402" s="1737"/>
      <c r="J3402" s="1738">
        <f>IF($J3388="TC",0,IF($J3388="Nso",0,VLOOKUP($A3385,'Result Entry'!$B$9:$FW$108,49,0)))</f>
        <v>0.0</v>
      </c>
      <c r="K3402" s="1737"/>
      <c r="L3402" s="1733">
        <f t="shared" si="283"/>
        <v>0.0</v>
      </c>
      <c r="M3402" s="1734">
        <f t="shared" si="284"/>
        <v>0.0</v>
      </c>
      <c r="N3402" s="1735" t="str">
        <f>IF($J3388="TC",0,IF($J3388="Nso",0,VLOOKUP($A3385,'Result Entry'!$B$9:$FW$108,54,0)))</f>
        <v/>
      </c>
    </row>
    <row r="3403" spans="8:8" s="1538" ht="54.0" customFormat="1" customHeight="1">
      <c r="A3403" s="1443"/>
      <c r="B3403" s="1539" t="s">
        <v>70</v>
      </c>
      <c r="C3403" s="1551" t="str">
        <f>'Result Entry'!$BF$3</f>
        <v>CHEMISTRY</v>
      </c>
      <c r="D3403" s="1552"/>
      <c r="E3403" s="1728" t="str">
        <f>IF($J3388="TC",0,IF($J3388="Nso",0,VLOOKUP($A3385,'Result Entry'!$B$9:$FW$108,55,0)))</f>
        <v/>
      </c>
      <c r="F3403" s="1729">
        <f>IF($J3388="TC",0,IF($J3388="Nso",0,VLOOKUP($A3385,'Result Entry'!$B$9:$FW$108,56,0)))</f>
        <v>0.0</v>
      </c>
      <c r="G3403" s="1736">
        <f t="shared" si="282"/>
        <v>0.0</v>
      </c>
      <c r="H3403" s="1683">
        <f>IF($J3388="TC",0,IF($J3388="Nso",0,VLOOKUP($A3385,'Result Entry'!$B$9:$FW$108,61,0)))</f>
        <v>0.0</v>
      </c>
      <c r="I3403" s="1737"/>
      <c r="J3403" s="1738">
        <f>IF($J3388="TC",0,IF($J3388="Nso",0,VLOOKUP($A3385,'Result Entry'!$B$9:$FW$108,65,0)))</f>
        <v>0.0</v>
      </c>
      <c r="K3403" s="1737"/>
      <c r="L3403" s="1733">
        <f t="shared" si="283"/>
        <v>0.0</v>
      </c>
      <c r="M3403" s="1734">
        <f t="shared" si="284"/>
        <v>0.0</v>
      </c>
      <c r="N3403" s="1735" t="str">
        <f>IF($J3388="TC",0,IF($J3388="Nso",0,VLOOKUP($A3385,'Result Entry'!$B$9:$FW$108,70,0)))</f>
        <v/>
      </c>
    </row>
    <row r="3404" spans="8:8" s="1538" ht="54.0" customFormat="1" customHeight="1">
      <c r="A3404" s="1443"/>
      <c r="B3404" s="1539" t="s">
        <v>70</v>
      </c>
      <c r="C3404" s="1551" t="str">
        <f>'Result Entry'!$BW$3</f>
        <v>BIOLOGY</v>
      </c>
      <c r="D3404" s="1552"/>
      <c r="E3404" s="1739" t="str">
        <f>IF($J3388="TC",0,IF($J3388="Nso",0,VLOOKUP($A3385,'Result Entry'!$B$9:$FW$108,71,0)))</f>
        <v/>
      </c>
      <c r="F3404" s="1740" t="str">
        <f>IF($J3388="TC",0,IF($J3388="Nso",0,VLOOKUP($A3385,'Result Entry'!$B$9:$FW$108,72,0)))</f>
        <v/>
      </c>
      <c r="G3404" s="1741">
        <f t="shared" si="282"/>
        <v>0.0</v>
      </c>
      <c r="H3404" s="1742">
        <f>IF($J3388="TC",0,IF($J3388="Nso",0,VLOOKUP($A3385,'Result Entry'!$B$9:$FW$108,77,0)))</f>
        <v>0.0</v>
      </c>
      <c r="I3404" s="1743"/>
      <c r="J3404" s="1744">
        <f>IF($J3388="TC",0,IF($J3388="Nso",0,VLOOKUP($A3385,'Result Entry'!$B$9:$FW$108,81,0)))</f>
        <v>0.0</v>
      </c>
      <c r="K3404" s="1743"/>
      <c r="L3404" s="1745">
        <f t="shared" si="283"/>
        <v>0.0</v>
      </c>
      <c r="M3404" s="1746">
        <f t="shared" si="284"/>
        <v>0.0</v>
      </c>
      <c r="N3404" s="1735">
        <f>IF($J3388="TC",0,IF($J3388="Nso",0,VLOOKUP($A3385,'Result Entry'!$B$9:$FW$108,86,0)))</f>
        <v>0.0</v>
      </c>
    </row>
    <row r="3405" spans="8:8" ht="39.75" customHeight="1">
      <c r="A3405" s="1443"/>
      <c r="B3405" s="1503" t="s">
        <v>70</v>
      </c>
      <c r="C3405" s="1565" t="s">
        <v>78</v>
      </c>
      <c r="D3405" s="1566"/>
      <c r="E3405" s="1567"/>
      <c r="F3405" s="1747" t="s">
        <v>79</v>
      </c>
      <c r="G3405" s="1748"/>
      <c r="H3405" s="1747" t="s">
        <v>80</v>
      </c>
      <c r="I3405" s="1749"/>
      <c r="J3405" s="1750" t="s">
        <v>42</v>
      </c>
      <c r="K3405" s="1797" t="s">
        <v>92</v>
      </c>
      <c r="L3405" s="1752" t="s">
        <v>40</v>
      </c>
      <c r="M3405" s="1753"/>
      <c r="N3405" s="1754" t="s">
        <v>44</v>
      </c>
    </row>
    <row r="3406" spans="8:8" ht="39.75" customHeight="1">
      <c r="A3406" s="1443"/>
      <c r="B3406" s="1503" t="s">
        <v>70</v>
      </c>
      <c r="C3406" s="1577"/>
      <c r="D3406" s="1578"/>
      <c r="E3406" s="1579"/>
      <c r="F3406" s="1755">
        <f>IF($J3388="TC",0,IF($J3388="Nso",0,VLOOKUP($A3385,'Result Entry'!$B$9:$FW$108,146,0)))</f>
        <v>0.0</v>
      </c>
      <c r="G3406" s="1756"/>
      <c r="H3406" s="1757">
        <f>IF($J3388="TC",0,IF($J3388="Nso",0,VLOOKUP($A3385,'Result Entry'!$B$9:$FW$108,147,0)))</f>
        <v>0.0</v>
      </c>
      <c r="I3406" s="1758"/>
      <c r="J3406" s="1584">
        <f>IF($J3388="TC",0,IF($J3388="Nso",0,VLOOKUP($A3385,'Result Entry'!$B$9:$FW$108,148,0)))</f>
        <v>0.0</v>
      </c>
      <c r="K3406" s="1759" t="str">
        <f>IF($J3388="TC",0,IF($J3388="Nso",0,VLOOKUP($A3385,'Result Entry'!$B$9:$FW$108,149,0)))</f>
        <v/>
      </c>
      <c r="L3406" s="1586">
        <f>IF($J3388="TC",0,IF($J3388="Nso",0,VLOOKUP($A3385,'Result Entry'!$B$9:$FW$108,150,0)))</f>
        <v>0.0</v>
      </c>
      <c r="M3406" s="1587"/>
      <c r="N3406" s="1588">
        <f>IF($J3388="TC",0,IF($J3388="Nso",0,VLOOKUP($A3385,'Result Entry'!$B$9:$FW$108,152,0)))</f>
        <v>0.0</v>
      </c>
    </row>
    <row r="3407" spans="8:8" ht="39.75" customHeight="1">
      <c r="A3407" s="1443"/>
      <c r="B3407" s="1503" t="s">
        <v>70</v>
      </c>
      <c r="C3407" s="1589" t="s">
        <v>59</v>
      </c>
      <c r="D3407" s="1590"/>
      <c r="E3407" s="1590"/>
      <c r="F3407" s="1590"/>
      <c r="G3407" s="1590"/>
      <c r="H3407" s="1591"/>
      <c r="I3407" s="1592" t="s">
        <v>60</v>
      </c>
      <c r="J3407" s="1593"/>
      <c r="K3407" s="1760">
        <f>VLOOKUP($A3385,'Result Entry'!$B$9:$FW$108,143,0)</f>
        <v>0.0</v>
      </c>
      <c r="L3407" s="1761"/>
      <c r="M3407" s="1596" t="s">
        <v>38</v>
      </c>
      <c r="N3407" s="1597"/>
    </row>
    <row r="3408" spans="8:8" ht="39.75" customHeight="1">
      <c r="A3408" s="1443"/>
      <c r="B3408" s="1503" t="s">
        <v>70</v>
      </c>
      <c r="C3408" s="1598" t="s">
        <v>55</v>
      </c>
      <c r="D3408" s="1599"/>
      <c r="E3408" s="1599"/>
      <c r="F3408" s="1600" t="s">
        <v>158</v>
      </c>
      <c r="G3408" s="1601"/>
      <c r="H3408" s="1602" t="s">
        <v>48</v>
      </c>
      <c r="I3408" s="1603" t="s">
        <v>61</v>
      </c>
      <c r="J3408" s="1604"/>
      <c r="K3408" s="1762">
        <f>VLOOKUP($A3385,'Result Entry'!$B$9:$FW$108,144,0)</f>
        <v>0.0</v>
      </c>
      <c r="L3408" s="1763"/>
      <c r="M3408" s="1607">
        <f>VLOOKUP($A3385,'Result Entry'!$B$9:$FW$108,145,0)</f>
        <v>0.0</v>
      </c>
      <c r="N3408" s="1608"/>
    </row>
    <row r="3409" spans="8:8" ht="39.75" customHeight="1">
      <c r="A3409" s="1443"/>
      <c r="B3409" s="1503" t="s">
        <v>70</v>
      </c>
      <c r="C3409" s="1598"/>
      <c r="D3409" s="1599"/>
      <c r="E3409" s="1599"/>
      <c r="F3409" s="1609"/>
      <c r="G3409" s="1610"/>
      <c r="H3409" s="1611" t="s">
        <v>100</v>
      </c>
      <c r="I3409" s="1612" t="s">
        <v>62</v>
      </c>
      <c r="J3409" s="1613"/>
      <c r="K3409" s="1764">
        <f>IF($J3388="TC","Transferred",IF($J3388="Nso","NameSeparated",VLOOKUP($A3385,'Result Entry'!$B$9:$FW$108,153,0)))</f>
        <v>0.0</v>
      </c>
      <c r="L3409" s="1764"/>
      <c r="M3409" s="1764"/>
      <c r="N3409" s="1765"/>
    </row>
    <row r="3410" spans="8:8" ht="39.75" customHeight="1">
      <c r="A3410" s="1443"/>
      <c r="B3410" s="1503" t="s">
        <v>70</v>
      </c>
      <c r="C3410" s="1766" t="str">
        <f>'Result Entry'!$DU$3</f>
        <v>Foundation Of Information Tech.</v>
      </c>
      <c r="D3410" s="1767"/>
      <c r="E3410" s="1768"/>
      <c r="F3410" s="1769" t="str">
        <f>IF($J3388="TC",0,IF($J3388="Nso",0,VLOOKUP($A3385,'Result Entry'!$B$9:$GS$108,170,0)))</f>
        <v/>
      </c>
      <c r="G3410" s="1769"/>
      <c r="H3410" s="1770">
        <f>IF($J3388="TC",0,IF($J3388="Nso",0,VLOOKUP($A3385,'Result Entry'!$B$9:$GS$108,112,0)))</f>
        <v>0.0</v>
      </c>
      <c r="I3410" s="1621" t="s">
        <v>72</v>
      </c>
      <c r="J3410" s="1622"/>
      <c r="K3410" s="1771">
        <f>'Result Entry'!$T$2</f>
        <v>45041.0</v>
      </c>
      <c r="L3410" s="1772"/>
      <c r="M3410" s="1772"/>
      <c r="N3410" s="1773"/>
    </row>
    <row r="3411" spans="8:8" ht="39.75" customHeight="1">
      <c r="A3411" s="1443"/>
      <c r="B3411" s="1503" t="s">
        <v>70</v>
      </c>
      <c r="C3411" s="1774" t="str">
        <f>'Result Entry'!$EI$3</f>
        <v>G.I.A.I.-II</v>
      </c>
      <c r="D3411" s="1775"/>
      <c r="E3411" s="1776"/>
      <c r="F3411" s="1769" t="str">
        <f>IF($J3388="TC",0,IF($J3388="Nso",0,VLOOKUP($A3385,'Result Entry'!$B$9:$GS$108,174,0)))</f>
        <v/>
      </c>
      <c r="G3411" s="1769"/>
      <c r="H3411" s="1770">
        <f>IF($J3388="TC",0,IF($J3388="Nso",0,VLOOKUP($A3385,'Result Entry'!$B$9:$GS$108,124,0)))</f>
        <v>0.0</v>
      </c>
      <c r="I3411" s="1626"/>
      <c r="J3411" s="1627"/>
      <c r="K3411" s="1627"/>
      <c r="L3411" s="1627"/>
      <c r="M3411" s="1627"/>
      <c r="N3411" s="1628"/>
    </row>
    <row r="3412" spans="8:8" ht="39.75" customHeight="1">
      <c r="A3412" s="1443"/>
      <c r="B3412" s="1503" t="s">
        <v>70</v>
      </c>
      <c r="C3412" s="1774" t="str">
        <f>'Result Entry'!$EU$3</f>
        <v>SOC.SER.PLAN</v>
      </c>
      <c r="D3412" s="1775"/>
      <c r="E3412" s="1776"/>
      <c r="F3412" s="1769">
        <f>IF($J3388="TC",0,IF($J3388="Nso",0,VLOOKUP($A3385,'Result Entry'!$B$9:$HS$108,178,0)))</f>
        <v>0.0</v>
      </c>
      <c r="G3412" s="1769"/>
      <c r="H3412" s="1770">
        <f>IF($J3388="TC",0,IF($J3388="Nso",0,VLOOKUP($A3385,'Result Entry'!$B$9:$GS$108,136,0)))</f>
        <v>0.0</v>
      </c>
      <c r="I3412" s="1629" t="s">
        <v>175</v>
      </c>
      <c r="J3412" s="1630"/>
      <c r="K3412" s="1798"/>
      <c r="L3412" s="1799"/>
      <c r="M3412" s="1799"/>
      <c r="N3412" s="1800"/>
    </row>
    <row r="3413" spans="8:8" ht="39.75" customHeight="1">
      <c r="A3413" s="1443"/>
      <c r="B3413" s="1503" t="s">
        <v>70</v>
      </c>
      <c r="C3413" s="1774" t="str">
        <f>'Result Entry'!$FG$3</f>
        <v>Jeewan Kaushal</v>
      </c>
      <c r="D3413" s="1775"/>
      <c r="E3413" s="1776"/>
      <c r="F3413" s="1769" t="str">
        <f>IF($J3388="TC",0,IF($J3388="Nso",0,VLOOKUP($A3385,'Result Entry'!$B$9:$HS$108,182,0)))</f>
        <v/>
      </c>
      <c r="G3413" s="1769"/>
      <c r="H3413" s="1770">
        <f>IF($J3388="TC",0,IF($J3388="Nso",0,VLOOKUP($A3385,'Result Entry'!$B$9:$HS$108,136,0)))</f>
        <v>0.0</v>
      </c>
      <c r="I3413" s="1629" t="s">
        <v>149</v>
      </c>
      <c r="J3413" s="1630"/>
      <c r="K3413" s="1630"/>
      <c r="L3413" s="1630"/>
      <c r="M3413" s="1630"/>
      <c r="N3413" s="1634"/>
    </row>
    <row r="3414" spans="8:8" ht="39.75" customHeight="1">
      <c r="A3414" s="1443"/>
      <c r="B3414" s="1483" t="s">
        <v>70</v>
      </c>
      <c r="C3414" s="1777" t="s">
        <v>181</v>
      </c>
      <c r="D3414" s="1778"/>
      <c r="E3414" s="1779"/>
      <c r="F3414" s="1780" t="s">
        <v>182</v>
      </c>
      <c r="G3414" s="1781"/>
      <c r="H3414" s="1782" t="s">
        <v>31</v>
      </c>
      <c r="I3414" s="1629" t="s">
        <v>176</v>
      </c>
      <c r="J3414" s="1630"/>
      <c r="K3414" s="1630"/>
      <c r="L3414" s="1630"/>
      <c r="M3414" s="1630"/>
      <c r="N3414" s="1634"/>
    </row>
    <row r="3415" spans="8:8" ht="39.75" customHeight="1">
      <c r="A3415" s="1443"/>
      <c r="B3415" s="1483" t="s">
        <v>70</v>
      </c>
      <c r="C3415" s="1783"/>
      <c r="D3415" s="1784"/>
      <c r="E3415" s="1785"/>
      <c r="F3415" s="1786" t="s">
        <v>183</v>
      </c>
      <c r="G3415" s="1787"/>
      <c r="H3415" s="1788" t="s">
        <v>180</v>
      </c>
      <c r="I3415" s="1647" t="s">
        <v>68</v>
      </c>
      <c r="J3415" s="1648"/>
      <c r="K3415" s="1648"/>
      <c r="L3415" s="1648"/>
      <c r="M3415" s="1648"/>
      <c r="N3415" s="1649"/>
    </row>
    <row r="3416" spans="8:8" ht="39.75" customHeight="1">
      <c r="A3416" s="1443"/>
      <c r="B3416" s="1483" t="s">
        <v>70</v>
      </c>
      <c r="C3416" s="1783"/>
      <c r="D3416" s="1784"/>
      <c r="E3416" s="1785"/>
      <c r="F3416" s="1786" t="s">
        <v>186</v>
      </c>
      <c r="G3416" s="1787"/>
      <c r="H3416" s="1788" t="s">
        <v>63</v>
      </c>
      <c r="I3416" s="1650"/>
      <c r="J3416" s="1651"/>
      <c r="K3416" s="1651"/>
      <c r="L3416" s="1651"/>
      <c r="M3416" s="1651"/>
      <c r="N3416" s="1652"/>
    </row>
    <row r="3417" spans="8:8" ht="39.75" customHeight="1">
      <c r="A3417" s="1443"/>
      <c r="B3417" s="1483" t="s">
        <v>70</v>
      </c>
      <c r="C3417" s="1783"/>
      <c r="D3417" s="1784"/>
      <c r="E3417" s="1785"/>
      <c r="F3417" s="1786" t="s">
        <v>187</v>
      </c>
      <c r="G3417" s="1787"/>
      <c r="H3417" s="1788" t="s">
        <v>64</v>
      </c>
      <c r="I3417" s="1650"/>
      <c r="J3417" s="1651"/>
      <c r="K3417" s="1651"/>
      <c r="L3417" s="1651"/>
      <c r="M3417" s="1651"/>
      <c r="N3417" s="1652"/>
    </row>
    <row r="3418" spans="8:8" ht="39.75" customHeight="1">
      <c r="A3418" s="1443"/>
      <c r="B3418" s="1483" t="s">
        <v>70</v>
      </c>
      <c r="C3418" s="1783"/>
      <c r="D3418" s="1784"/>
      <c r="E3418" s="1785"/>
      <c r="F3418" s="1786" t="s">
        <v>184</v>
      </c>
      <c r="G3418" s="1787"/>
      <c r="H3418" s="1788" t="s">
        <v>66</v>
      </c>
      <c r="I3418" s="1653" t="s">
        <v>81</v>
      </c>
      <c r="J3418" s="1654"/>
      <c r="K3418" s="1654"/>
      <c r="L3418" s="1654"/>
      <c r="M3418" s="1654"/>
      <c r="N3418" s="1655"/>
    </row>
    <row r="3419" spans="8:8" ht="39.75" customHeight="1">
      <c r="A3419" s="1443"/>
      <c r="B3419" s="1656" t="s">
        <v>70</v>
      </c>
      <c r="C3419" s="1789"/>
      <c r="D3419" s="1790"/>
      <c r="E3419" s="1791"/>
      <c r="F3419" s="1792" t="s">
        <v>185</v>
      </c>
      <c r="G3419" s="1793"/>
      <c r="H3419" s="1794" t="s">
        <v>65</v>
      </c>
      <c r="I3419" s="1663"/>
      <c r="J3419" s="1664"/>
      <c r="K3419" s="1664"/>
      <c r="L3419" s="1664"/>
      <c r="M3419" s="1664"/>
      <c r="N3419" s="1665"/>
    </row>
    <row r="3420" spans="8:8" s="927" ht="123.75" customFormat="1" customHeight="1">
      <c r="A3420" s="1439"/>
      <c r="B3420" s="1795"/>
      <c r="C3420" s="1796"/>
      <c r="D3420" s="1796"/>
      <c r="E3420" s="1796"/>
      <c r="F3420" s="1796"/>
      <c r="G3420" s="1796"/>
      <c r="H3420" s="1796"/>
      <c r="I3420" s="1796"/>
      <c r="J3420" s="1796"/>
      <c r="K3420" s="1796"/>
      <c r="L3420" s="1796"/>
      <c r="M3420" s="1796"/>
      <c r="N3420" s="1796"/>
    </row>
    <row r="3421" spans="8:8" ht="24.75" customHeight="1">
      <c r="A3421" s="1441">
        <f>A3385+1</f>
        <v>96.0</v>
      </c>
      <c r="B3421" s="1442" t="s">
        <v>51</v>
      </c>
      <c r="C3421" s="1442"/>
      <c r="D3421" s="1442"/>
      <c r="E3421" s="1442"/>
      <c r="F3421" s="1442"/>
      <c r="G3421" s="1442"/>
      <c r="H3421" s="1442"/>
      <c r="I3421" s="1442"/>
      <c r="J3421" s="1442"/>
      <c r="K3421" s="1442"/>
      <c r="L3421" s="1442"/>
      <c r="M3421" s="1442"/>
      <c r="N3421" s="1442"/>
    </row>
    <row r="3422" spans="8:8" ht="62.25" customHeight="1">
      <c r="A3422" s="1443"/>
      <c r="B3422" s="1444"/>
      <c r="C3422" s="1445"/>
      <c r="D3422" s="1671" t="str">
        <f>Master!$E$8</f>
        <v>Govt. Sr. Secondary School </v>
      </c>
      <c r="E3422" s="1672"/>
      <c r="F3422" s="1672"/>
      <c r="G3422" s="1672"/>
      <c r="H3422" s="1672"/>
      <c r="I3422" s="1672"/>
      <c r="J3422" s="1672"/>
      <c r="K3422" s="1672"/>
      <c r="L3422" s="1672"/>
      <c r="M3422" s="1672"/>
      <c r="N3422" s="1673"/>
    </row>
    <row r="3423" spans="8:8" ht="33.0" customHeight="1">
      <c r="A3423" s="1443"/>
      <c r="B3423" s="1449"/>
      <c r="C3423" s="1450"/>
      <c r="D3423" s="1451" t="str">
        <f>Master!$E$11</f>
        <v>P.S.-Bapini (Jodhpur)</v>
      </c>
      <c r="E3423" s="1452"/>
      <c r="F3423" s="1452"/>
      <c r="G3423" s="1452"/>
      <c r="H3423" s="1452"/>
      <c r="I3423" s="1452"/>
      <c r="J3423" s="1452"/>
      <c r="K3423" s="1452"/>
      <c r="L3423" s="1452"/>
      <c r="M3423" s="1452"/>
      <c r="N3423" s="1453"/>
    </row>
    <row r="3424" spans="8:8" ht="30.0" customHeight="1">
      <c r="A3424" s="1443"/>
      <c r="B3424" s="1454"/>
      <c r="C3424" s="1455" t="s">
        <v>151</v>
      </c>
      <c r="D3424" s="1456"/>
      <c r="E3424" s="1456"/>
      <c r="F3424" s="1456"/>
      <c r="G3424" s="1457"/>
      <c r="H3424" s="1458" t="s">
        <v>128</v>
      </c>
      <c r="I3424" s="1458"/>
      <c r="J3424" s="1674">
        <f>VLOOKUP(A3421,'Result Entry'!$B$6:$K$108,6,0)</f>
        <v>0.0</v>
      </c>
      <c r="K3424" s="1460" t="s">
        <v>69</v>
      </c>
      <c r="L3424" s="1461"/>
      <c r="M3424" s="1462">
        <f>Master!$E$14</f>
        <v>8.151106901E9</v>
      </c>
      <c r="N3424" s="1463"/>
    </row>
    <row r="3425" spans="8:8" ht="30.0" customHeight="1">
      <c r="A3425" s="1443"/>
      <c r="B3425" s="1464"/>
      <c r="C3425" s="1465"/>
      <c r="D3425" s="1466"/>
      <c r="E3425" s="1466"/>
      <c r="F3425" s="1466"/>
      <c r="G3425" s="1467"/>
      <c r="H3425" s="1468"/>
      <c r="I3425" s="1468"/>
      <c r="J3425" s="1675"/>
      <c r="K3425" s="1470" t="s">
        <v>67</v>
      </c>
      <c r="L3425" s="1471"/>
      <c r="M3425" s="1472"/>
      <c r="N3425" s="1473"/>
      <c r="O3425" s="23" t="s">
        <v>157</v>
      </c>
    </row>
    <row r="3426" spans="8:8" ht="30.0" customHeight="1">
      <c r="A3426" s="1443"/>
      <c r="B3426" s="1464"/>
      <c r="C3426" s="1474"/>
      <c r="D3426" s="1475"/>
      <c r="E3426" s="1475"/>
      <c r="F3426" s="1475"/>
      <c r="G3426" s="1476"/>
      <c r="H3426" s="1477"/>
      <c r="I3426" s="1477"/>
      <c r="J3426" s="1676"/>
      <c r="K3426" s="1479" t="s">
        <v>52</v>
      </c>
      <c r="L3426" s="1480"/>
      <c r="M3426" s="1481" t="str">
        <f>Master!$E$6</f>
        <v>2022-23</v>
      </c>
      <c r="N3426" s="1482"/>
    </row>
    <row r="3427" spans="8:8" ht="39.75" customHeight="1">
      <c r="A3427" s="1443"/>
      <c r="B3427" s="1483" t="s">
        <v>70</v>
      </c>
      <c r="C3427" s="1677" t="s">
        <v>21</v>
      </c>
      <c r="D3427" s="1678"/>
      <c r="E3427" s="1678"/>
      <c r="F3427" s="1679"/>
      <c r="G3427" s="1680" t="s">
        <v>150</v>
      </c>
      <c r="H3427" s="1681">
        <f>VLOOKUP($A3421,'Result Entry'!$B$9:$FW$108,4,0)</f>
        <v>0.0</v>
      </c>
      <c r="I3427" s="1681"/>
      <c r="J3427" s="1681"/>
      <c r="K3427" s="1681"/>
      <c r="L3427" s="1681"/>
      <c r="M3427" s="1681"/>
      <c r="N3427" s="1682"/>
    </row>
    <row r="3428" spans="8:8" ht="39.75" customHeight="1">
      <c r="A3428" s="1443"/>
      <c r="B3428" s="1483" t="s">
        <v>70</v>
      </c>
      <c r="C3428" s="1683" t="s">
        <v>23</v>
      </c>
      <c r="D3428" s="1684"/>
      <c r="E3428" s="1684"/>
      <c r="F3428" s="1685"/>
      <c r="G3428" s="1686" t="s">
        <v>150</v>
      </c>
      <c r="H3428" s="1687">
        <f>VLOOKUP($A3421,'Result Entry'!$B$9:$FW$108,7,0)</f>
        <v>0.0</v>
      </c>
      <c r="I3428" s="1687"/>
      <c r="J3428" s="1687"/>
      <c r="K3428" s="1687"/>
      <c r="L3428" s="1687"/>
      <c r="M3428" s="1687"/>
      <c r="N3428" s="1688"/>
    </row>
    <row r="3429" spans="8:8" ht="39.75" customHeight="1">
      <c r="A3429" s="1443"/>
      <c r="B3429" s="1483" t="s">
        <v>70</v>
      </c>
      <c r="C3429" s="1683" t="s">
        <v>24</v>
      </c>
      <c r="D3429" s="1684"/>
      <c r="E3429" s="1684"/>
      <c r="F3429" s="1685"/>
      <c r="G3429" s="1686" t="s">
        <v>150</v>
      </c>
      <c r="H3429" s="1687">
        <f>VLOOKUP($A3421,'Result Entry'!$B$9:$FW$108,8,0)</f>
        <v>0.0</v>
      </c>
      <c r="I3429" s="1687"/>
      <c r="J3429" s="1687"/>
      <c r="K3429" s="1687"/>
      <c r="L3429" s="1687"/>
      <c r="M3429" s="1687"/>
      <c r="N3429" s="1688"/>
    </row>
    <row r="3430" spans="8:8" ht="39.75" customHeight="1">
      <c r="A3430" s="1443"/>
      <c r="B3430" s="1483" t="s">
        <v>70</v>
      </c>
      <c r="C3430" s="1683" t="s">
        <v>53</v>
      </c>
      <c r="D3430" s="1684"/>
      <c r="E3430" s="1684"/>
      <c r="F3430" s="1685"/>
      <c r="G3430" s="1686" t="s">
        <v>150</v>
      </c>
      <c r="H3430" s="1687">
        <f>VLOOKUP($A3421,'Result Entry'!$B$9:$FW$108,9,0)</f>
        <v>0.0</v>
      </c>
      <c r="I3430" s="1687"/>
      <c r="J3430" s="1687"/>
      <c r="K3430" s="1687"/>
      <c r="L3430" s="1687"/>
      <c r="M3430" s="1687"/>
      <c r="N3430" s="1688"/>
    </row>
    <row r="3431" spans="8:8" ht="39.75" customHeight="1">
      <c r="A3431" s="1443"/>
      <c r="B3431" s="1483" t="s">
        <v>70</v>
      </c>
      <c r="C3431" s="1683" t="s">
        <v>54</v>
      </c>
      <c r="D3431" s="1684"/>
      <c r="E3431" s="1684"/>
      <c r="F3431" s="1685"/>
      <c r="G3431" s="1686" t="s">
        <v>150</v>
      </c>
      <c r="H3431" s="1689" t="str">
        <f>CONCATENATE('Result Entry'!$G$4,'Result Entry'!$J$4)</f>
        <v>11(A)</v>
      </c>
      <c r="I3431" s="1687"/>
      <c r="J3431" s="1687"/>
      <c r="K3431" s="1687"/>
      <c r="L3431" s="1687"/>
      <c r="M3431" s="1687"/>
      <c r="N3431" s="1688"/>
    </row>
    <row r="3432" spans="8:8" ht="39.75" customHeight="1">
      <c r="A3432" s="1443"/>
      <c r="B3432" s="1483" t="s">
        <v>70</v>
      </c>
      <c r="C3432" s="1690" t="s">
        <v>26</v>
      </c>
      <c r="D3432" s="1691"/>
      <c r="E3432" s="1691"/>
      <c r="F3432" s="1692"/>
      <c r="G3432" s="1693" t="s">
        <v>150</v>
      </c>
      <c r="H3432" s="1694">
        <f>VLOOKUP($A3421,'Result Entry'!$B$9:$FW$108,10,0)</f>
        <v>0.0</v>
      </c>
      <c r="I3432" s="1694"/>
      <c r="J3432" s="1694"/>
      <c r="K3432" s="1694"/>
      <c r="L3432" s="1694"/>
      <c r="M3432" s="1694"/>
      <c r="N3432" s="1695"/>
    </row>
    <row r="3433" spans="8:8" ht="30.0" customHeight="1">
      <c r="A3433" s="1443"/>
      <c r="B3433" s="1503" t="s">
        <v>70</v>
      </c>
      <c r="C3433" s="1696" t="s">
        <v>168</v>
      </c>
      <c r="D3433" s="1697"/>
      <c r="E3433" s="1698" t="s">
        <v>73</v>
      </c>
      <c r="F3433" s="1699" t="s">
        <v>74</v>
      </c>
      <c r="G3433" s="1700" t="s">
        <v>169</v>
      </c>
      <c r="H3433" s="1701" t="s">
        <v>56</v>
      </c>
      <c r="I3433" s="1702"/>
      <c r="J3433" s="1703" t="s">
        <v>85</v>
      </c>
      <c r="K3433" s="1704"/>
      <c r="L3433" s="1705" t="s">
        <v>170</v>
      </c>
      <c r="M3433" s="1706" t="s">
        <v>77</v>
      </c>
      <c r="N3433" s="1707" t="s">
        <v>99</v>
      </c>
    </row>
    <row r="3434" spans="8:8" ht="30.0" customHeight="1">
      <c r="A3434" s="1443"/>
      <c r="B3434" s="1503"/>
      <c r="C3434" s="1708"/>
      <c r="D3434" s="1709"/>
      <c r="E3434" s="1710"/>
      <c r="F3434" s="1711"/>
      <c r="G3434" s="1712"/>
      <c r="H3434" s="1713"/>
      <c r="I3434" s="1714"/>
      <c r="J3434" s="1715"/>
      <c r="K3434" s="1716"/>
      <c r="L3434" s="1717"/>
      <c r="M3434" s="1718"/>
      <c r="N3434" s="1719"/>
    </row>
    <row r="3435" spans="8:8" ht="39.75" customHeight="1">
      <c r="A3435" s="1443"/>
      <c r="B3435" s="1503" t="s">
        <v>70</v>
      </c>
      <c r="C3435" s="1528" t="s">
        <v>57</v>
      </c>
      <c r="D3435" s="1529"/>
      <c r="E3435" s="1720">
        <f>'Result Entry'!$L$7</f>
        <v>10.0</v>
      </c>
      <c r="F3435" s="1721">
        <f>'Result Entry'!$M$7</f>
        <v>10.0</v>
      </c>
      <c r="G3435" s="1722">
        <f t="shared" si="285" ref="G3435:G3440">SUM(E3435:F3435)</f>
        <v>20.0</v>
      </c>
      <c r="H3435" s="1723">
        <f>'Result Entry'!$AU$7</f>
        <v>70.0</v>
      </c>
      <c r="I3435" s="1724"/>
      <c r="J3435" s="1725">
        <f>'Result Entry'!$AY$7</f>
        <v>100.0</v>
      </c>
      <c r="K3435" s="1724"/>
      <c r="L3435" s="1722">
        <f t="shared" si="286" ref="L3435:L3440">SUM(H3435,J3435)</f>
        <v>170.0</v>
      </c>
      <c r="M3435" s="1726">
        <f t="shared" si="287" ref="M3435:M3440">SUM(G3435,L3435)</f>
        <v>190.0</v>
      </c>
      <c r="N3435" s="1727"/>
    </row>
    <row r="3436" spans="8:8" s="1538" ht="54.0" customFormat="1" customHeight="1">
      <c r="A3436" s="1443"/>
      <c r="B3436" s="1539" t="s">
        <v>70</v>
      </c>
      <c r="C3436" s="1540" t="str">
        <f>'Result Entry'!$L$3</f>
        <v>HINDI Comp.</v>
      </c>
      <c r="D3436" s="1541"/>
      <c r="E3436" s="1728">
        <f>IF($J3424="TC",0,IF($J3424="Nso",0,VLOOKUP($A3421,'Result Entry'!$B$9:$FW$108,11,0)))</f>
        <v>0.0</v>
      </c>
      <c r="F3436" s="1729">
        <f>IF($J3424="TC",0,IF($J3424="Nso",0,VLOOKUP($A3421,'Result Entry'!$B$9:$FW$108,12,0)))</f>
        <v>0.0</v>
      </c>
      <c r="G3436" s="1730">
        <f t="shared" si="285"/>
        <v>0.0</v>
      </c>
      <c r="H3436" s="1677">
        <f>IF($J3424="TC",0,IF($J3424="Nso",0,VLOOKUP($A3421,'Result Entry'!$B$9:$FW$108,16,0)))</f>
        <v>0.0</v>
      </c>
      <c r="I3436" s="1731"/>
      <c r="J3436" s="1732">
        <f>IF($J3424="TC",0,IF($J3424="Nso",0,VLOOKUP($A3421,'Result Entry'!$B$9:$FW$108,19,0)))</f>
        <v>0.0</v>
      </c>
      <c r="K3436" s="1731"/>
      <c r="L3436" s="1733">
        <f t="shared" si="286"/>
        <v>0.0</v>
      </c>
      <c r="M3436" s="1734">
        <f t="shared" si="287"/>
        <v>0.0</v>
      </c>
      <c r="N3436" s="1735" t="str">
        <f>IF($J3424="TC",0,IF($J3424="Nso",0,VLOOKUP($A3421,'Result Entry'!$B$9:$FW$108,24,0)))</f>
        <v/>
      </c>
    </row>
    <row r="3437" spans="8:8" s="1538" ht="54.0" customFormat="1" customHeight="1">
      <c r="A3437" s="1443"/>
      <c r="B3437" s="1539" t="s">
        <v>70</v>
      </c>
      <c r="C3437" s="1551" t="str">
        <f>'Result Entry'!$Z$3</f>
        <v>ENGLISH Comp.</v>
      </c>
      <c r="D3437" s="1552"/>
      <c r="E3437" s="1728">
        <f>IF($J3424="TC",0,IF($J3424="Nso",0,VLOOKUP($A3421,'Result Entry'!$B$9:$FW$108,25,0)))</f>
        <v>0.0</v>
      </c>
      <c r="F3437" s="1729">
        <f>IF($J3424="TC",0,IF($J3424="Nso",0,VLOOKUP($A3421,'Result Entry'!$B$9:$FW$108,26,0)))</f>
        <v>0.0</v>
      </c>
      <c r="G3437" s="1736">
        <f t="shared" si="285"/>
        <v>0.0</v>
      </c>
      <c r="H3437" s="1683">
        <f>IF($J3424="TC",0,IF($J3424="Nso",0,VLOOKUP($A3421,'Result Entry'!$B$9:$FW$108,30,0)))</f>
        <v>0.0</v>
      </c>
      <c r="I3437" s="1737"/>
      <c r="J3437" s="1738">
        <f>IF($J3424="TC",0,IF($J3424="Nso",0,VLOOKUP($A3421,'Result Entry'!$B$9:$FW$108,33,0)))</f>
        <v>0.0</v>
      </c>
      <c r="K3437" s="1737"/>
      <c r="L3437" s="1733">
        <f t="shared" si="286"/>
        <v>0.0</v>
      </c>
      <c r="M3437" s="1734">
        <f t="shared" si="287"/>
        <v>0.0</v>
      </c>
      <c r="N3437" s="1735" t="str">
        <f>IF($J3424="TC",0,IF($J3424="Nso",0,VLOOKUP($A3421,'Result Entry'!$B$9:$FW$108,38,0)))</f>
        <v/>
      </c>
    </row>
    <row r="3438" spans="8:8" s="1538" ht="54.0" customFormat="1" customHeight="1">
      <c r="A3438" s="1443"/>
      <c r="B3438" s="1539" t="s">
        <v>70</v>
      </c>
      <c r="C3438" s="1551" t="str">
        <f>'Result Entry'!$AO$3</f>
        <v>PHYSICS</v>
      </c>
      <c r="D3438" s="1552"/>
      <c r="E3438" s="1728">
        <f>IF($J3424="TC",0,IF($J3424="Nso",0,VLOOKUP($A3421,'Result Entry'!$B$9:$FW$108,39,0)))</f>
        <v>0.0</v>
      </c>
      <c r="F3438" s="1729">
        <f>IF($J3424="TC",0,IF($J3424="Nso",0,VLOOKUP($A3421,'Result Entry'!$B$9:$FW$108,40,0)))</f>
        <v>0.0</v>
      </c>
      <c r="G3438" s="1736">
        <f t="shared" si="285"/>
        <v>0.0</v>
      </c>
      <c r="H3438" s="1683">
        <f>IF($J3424="TC",0,IF($J3424="Nso",0,VLOOKUP($A3421,'Result Entry'!$B$9:$FW$108,45,0)))</f>
        <v>0.0</v>
      </c>
      <c r="I3438" s="1737"/>
      <c r="J3438" s="1738">
        <f>IF($J3424="TC",0,IF($J3424="Nso",0,VLOOKUP($A3421,'Result Entry'!$B$9:$FW$108,49,0)))</f>
        <v>0.0</v>
      </c>
      <c r="K3438" s="1737"/>
      <c r="L3438" s="1733">
        <f t="shared" si="286"/>
        <v>0.0</v>
      </c>
      <c r="M3438" s="1734">
        <f t="shared" si="287"/>
        <v>0.0</v>
      </c>
      <c r="N3438" s="1735" t="str">
        <f>IF($J3424="TC",0,IF($J3424="Nso",0,VLOOKUP($A3421,'Result Entry'!$B$9:$FW$108,54,0)))</f>
        <v/>
      </c>
    </row>
    <row r="3439" spans="8:8" s="1538" ht="54.0" customFormat="1" customHeight="1">
      <c r="A3439" s="1443"/>
      <c r="B3439" s="1539" t="s">
        <v>70</v>
      </c>
      <c r="C3439" s="1551" t="str">
        <f>'Result Entry'!$BF$3</f>
        <v>CHEMISTRY</v>
      </c>
      <c r="D3439" s="1552"/>
      <c r="E3439" s="1728" t="str">
        <f>IF($J3424="TC",0,IF($J3424="Nso",0,VLOOKUP($A3421,'Result Entry'!$B$9:$FW$108,55,0)))</f>
        <v/>
      </c>
      <c r="F3439" s="1729">
        <f>IF($J3424="TC",0,IF($J3424="Nso",0,VLOOKUP($A3421,'Result Entry'!$B$9:$FW$108,56,0)))</f>
        <v>0.0</v>
      </c>
      <c r="G3439" s="1736">
        <f t="shared" si="285"/>
        <v>0.0</v>
      </c>
      <c r="H3439" s="1683">
        <f>IF($J3424="TC",0,IF($J3424="Nso",0,VLOOKUP($A3421,'Result Entry'!$B$9:$FW$108,61,0)))</f>
        <v>0.0</v>
      </c>
      <c r="I3439" s="1737"/>
      <c r="J3439" s="1738">
        <f>IF($J3424="TC",0,IF($J3424="Nso",0,VLOOKUP($A3421,'Result Entry'!$B$9:$FW$108,65,0)))</f>
        <v>0.0</v>
      </c>
      <c r="K3439" s="1737"/>
      <c r="L3439" s="1733">
        <f t="shared" si="286"/>
        <v>0.0</v>
      </c>
      <c r="M3439" s="1734">
        <f t="shared" si="287"/>
        <v>0.0</v>
      </c>
      <c r="N3439" s="1735" t="str">
        <f>IF($J3424="TC",0,IF($J3424="Nso",0,VLOOKUP($A3421,'Result Entry'!$B$9:$FW$108,70,0)))</f>
        <v/>
      </c>
    </row>
    <row r="3440" spans="8:8" s="1538" ht="54.0" customFormat="1" customHeight="1">
      <c r="A3440" s="1443"/>
      <c r="B3440" s="1539" t="s">
        <v>70</v>
      </c>
      <c r="C3440" s="1551" t="str">
        <f>'Result Entry'!$BW$3</f>
        <v>BIOLOGY</v>
      </c>
      <c r="D3440" s="1552"/>
      <c r="E3440" s="1739" t="str">
        <f>IF($J3424="TC",0,IF($J3424="Nso",0,VLOOKUP($A3421,'Result Entry'!$B$9:$FW$108,71,0)))</f>
        <v/>
      </c>
      <c r="F3440" s="1740" t="str">
        <f>IF($J3424="TC",0,IF($J3424="Nso",0,VLOOKUP($A3421,'Result Entry'!$B$9:$FW$108,72,0)))</f>
        <v/>
      </c>
      <c r="G3440" s="1741">
        <f t="shared" si="285"/>
        <v>0.0</v>
      </c>
      <c r="H3440" s="1742">
        <f>IF($J3424="TC",0,IF($J3424="Nso",0,VLOOKUP($A3421,'Result Entry'!$B$9:$FW$108,77,0)))</f>
        <v>0.0</v>
      </c>
      <c r="I3440" s="1743"/>
      <c r="J3440" s="1744">
        <f>IF($J3424="TC",0,IF($J3424="Nso",0,VLOOKUP($A3421,'Result Entry'!$B$9:$FW$108,81,0)))</f>
        <v>0.0</v>
      </c>
      <c r="K3440" s="1743"/>
      <c r="L3440" s="1745">
        <f t="shared" si="286"/>
        <v>0.0</v>
      </c>
      <c r="M3440" s="1746">
        <f t="shared" si="287"/>
        <v>0.0</v>
      </c>
      <c r="N3440" s="1735">
        <f>IF($J3424="TC",0,IF($J3424="Nso",0,VLOOKUP($A3421,'Result Entry'!$B$9:$FW$108,86,0)))</f>
        <v>0.0</v>
      </c>
    </row>
    <row r="3441" spans="8:8" ht="39.75" customHeight="1">
      <c r="A3441" s="1443"/>
      <c r="B3441" s="1503" t="s">
        <v>70</v>
      </c>
      <c r="C3441" s="1565" t="s">
        <v>78</v>
      </c>
      <c r="D3441" s="1566"/>
      <c r="E3441" s="1567"/>
      <c r="F3441" s="1747" t="s">
        <v>79</v>
      </c>
      <c r="G3441" s="1748"/>
      <c r="H3441" s="1747" t="s">
        <v>80</v>
      </c>
      <c r="I3441" s="1749"/>
      <c r="J3441" s="1750" t="s">
        <v>42</v>
      </c>
      <c r="K3441" s="1797" t="s">
        <v>92</v>
      </c>
      <c r="L3441" s="1752" t="s">
        <v>40</v>
      </c>
      <c r="M3441" s="1753"/>
      <c r="N3441" s="1754" t="s">
        <v>44</v>
      </c>
    </row>
    <row r="3442" spans="8:8" ht="39.75" customHeight="1">
      <c r="A3442" s="1443"/>
      <c r="B3442" s="1503" t="s">
        <v>70</v>
      </c>
      <c r="C3442" s="1577"/>
      <c r="D3442" s="1578"/>
      <c r="E3442" s="1579"/>
      <c r="F3442" s="1755">
        <f>IF($J3424="TC",0,IF($J3424="Nso",0,VLOOKUP($A3421,'Result Entry'!$B$9:$FW$108,146,0)))</f>
        <v>0.0</v>
      </c>
      <c r="G3442" s="1756"/>
      <c r="H3442" s="1757">
        <f>IF($J3424="TC",0,IF($J3424="Nso",0,VLOOKUP($A3421,'Result Entry'!$B$9:$FW$108,147,0)))</f>
        <v>0.0</v>
      </c>
      <c r="I3442" s="1758"/>
      <c r="J3442" s="1584">
        <f>IF($J3424="TC",0,IF($J3424="Nso",0,VLOOKUP($A3421,'Result Entry'!$B$9:$FW$108,148,0)))</f>
        <v>0.0</v>
      </c>
      <c r="K3442" s="1759" t="str">
        <f>IF($J3424="TC",0,IF($J3424="Nso",0,VLOOKUP($A3421,'Result Entry'!$B$9:$FW$108,149,0)))</f>
        <v/>
      </c>
      <c r="L3442" s="1586">
        <f>IF($J3424="TC",0,IF($J3424="Nso",0,VLOOKUP($A3421,'Result Entry'!$B$9:$FW$108,150,0)))</f>
        <v>0.0</v>
      </c>
      <c r="M3442" s="1587"/>
      <c r="N3442" s="1588">
        <f>IF($J3424="TC",0,IF($J3424="Nso",0,VLOOKUP($A3421,'Result Entry'!$B$9:$FW$108,152,0)))</f>
        <v>0.0</v>
      </c>
    </row>
    <row r="3443" spans="8:8" ht="39.75" customHeight="1">
      <c r="A3443" s="1443"/>
      <c r="B3443" s="1503" t="s">
        <v>70</v>
      </c>
      <c r="C3443" s="1589" t="s">
        <v>59</v>
      </c>
      <c r="D3443" s="1590"/>
      <c r="E3443" s="1590"/>
      <c r="F3443" s="1590"/>
      <c r="G3443" s="1590"/>
      <c r="H3443" s="1591"/>
      <c r="I3443" s="1592" t="s">
        <v>60</v>
      </c>
      <c r="J3443" s="1593"/>
      <c r="K3443" s="1760">
        <f>VLOOKUP($A3421,'Result Entry'!$B$9:$FW$108,143,0)</f>
        <v>0.0</v>
      </c>
      <c r="L3443" s="1761"/>
      <c r="M3443" s="1596" t="s">
        <v>38</v>
      </c>
      <c r="N3443" s="1597"/>
    </row>
    <row r="3444" spans="8:8" ht="39.75" customHeight="1">
      <c r="A3444" s="1443"/>
      <c r="B3444" s="1503" t="s">
        <v>70</v>
      </c>
      <c r="C3444" s="1598" t="s">
        <v>55</v>
      </c>
      <c r="D3444" s="1599"/>
      <c r="E3444" s="1599"/>
      <c r="F3444" s="1600" t="s">
        <v>158</v>
      </c>
      <c r="G3444" s="1601"/>
      <c r="H3444" s="1602" t="s">
        <v>48</v>
      </c>
      <c r="I3444" s="1603" t="s">
        <v>61</v>
      </c>
      <c r="J3444" s="1604"/>
      <c r="K3444" s="1762">
        <f>VLOOKUP($A3421,'Result Entry'!$B$9:$FW$108,144,0)</f>
        <v>0.0</v>
      </c>
      <c r="L3444" s="1763"/>
      <c r="M3444" s="1607">
        <f>VLOOKUP($A3421,'Result Entry'!$B$9:$FW$108,145,0)</f>
        <v>0.0</v>
      </c>
      <c r="N3444" s="1608"/>
    </row>
    <row r="3445" spans="8:8" ht="39.75" customHeight="1">
      <c r="A3445" s="1443"/>
      <c r="B3445" s="1503" t="s">
        <v>70</v>
      </c>
      <c r="C3445" s="1598"/>
      <c r="D3445" s="1599"/>
      <c r="E3445" s="1599"/>
      <c r="F3445" s="1609"/>
      <c r="G3445" s="1610"/>
      <c r="H3445" s="1611" t="s">
        <v>100</v>
      </c>
      <c r="I3445" s="1612" t="s">
        <v>62</v>
      </c>
      <c r="J3445" s="1613"/>
      <c r="K3445" s="1764">
        <f>IF($J3424="TC","Transferred",IF($J3424="Nso","NameSeparated",VLOOKUP($A3421,'Result Entry'!$B$9:$FW$108,153,0)))</f>
        <v>0.0</v>
      </c>
      <c r="L3445" s="1764"/>
      <c r="M3445" s="1764"/>
      <c r="N3445" s="1765"/>
    </row>
    <row r="3446" spans="8:8" ht="39.75" customHeight="1">
      <c r="A3446" s="1443"/>
      <c r="B3446" s="1503" t="s">
        <v>70</v>
      </c>
      <c r="C3446" s="1766" t="str">
        <f>'Result Entry'!$DU$3</f>
        <v>Foundation Of Information Tech.</v>
      </c>
      <c r="D3446" s="1767"/>
      <c r="E3446" s="1768"/>
      <c r="F3446" s="1769" t="str">
        <f>IF($J3424="TC",0,IF($J3424="Nso",0,VLOOKUP($A3421,'Result Entry'!$B$9:$GS$108,170,0)))</f>
        <v/>
      </c>
      <c r="G3446" s="1769"/>
      <c r="H3446" s="1770">
        <f>IF($J3424="TC",0,IF($J3424="Nso",0,VLOOKUP($A3421,'Result Entry'!$B$9:$GS$108,112,0)))</f>
        <v>0.0</v>
      </c>
      <c r="I3446" s="1621" t="s">
        <v>72</v>
      </c>
      <c r="J3446" s="1622"/>
      <c r="K3446" s="1771">
        <f>'Result Entry'!$T$2</f>
        <v>45041.0</v>
      </c>
      <c r="L3446" s="1772"/>
      <c r="M3446" s="1772"/>
      <c r="N3446" s="1773"/>
    </row>
    <row r="3447" spans="8:8" ht="39.75" customHeight="1">
      <c r="A3447" s="1443"/>
      <c r="B3447" s="1503" t="s">
        <v>70</v>
      </c>
      <c r="C3447" s="1774" t="str">
        <f>'Result Entry'!$EI$3</f>
        <v>G.I.A.I.-II</v>
      </c>
      <c r="D3447" s="1775"/>
      <c r="E3447" s="1776"/>
      <c r="F3447" s="1769" t="str">
        <f>IF($J3424="TC",0,IF($J3424="Nso",0,VLOOKUP($A3421,'Result Entry'!$B$9:$GS$108,174,0)))</f>
        <v/>
      </c>
      <c r="G3447" s="1769"/>
      <c r="H3447" s="1770">
        <f>IF($J3424="TC",0,IF($J3424="Nso",0,VLOOKUP($A3421,'Result Entry'!$B$9:$GS$108,124,0)))</f>
        <v>0.0</v>
      </c>
      <c r="I3447" s="1626"/>
      <c r="J3447" s="1627"/>
      <c r="K3447" s="1627"/>
      <c r="L3447" s="1627"/>
      <c r="M3447" s="1627"/>
      <c r="N3447" s="1628"/>
    </row>
    <row r="3448" spans="8:8" ht="39.75" customHeight="1">
      <c r="A3448" s="1443"/>
      <c r="B3448" s="1503" t="s">
        <v>70</v>
      </c>
      <c r="C3448" s="1774" t="str">
        <f>'Result Entry'!$EU$3</f>
        <v>SOC.SER.PLAN</v>
      </c>
      <c r="D3448" s="1775"/>
      <c r="E3448" s="1776"/>
      <c r="F3448" s="1769">
        <f>IF($J3424="TC",0,IF($J3424="Nso",0,VLOOKUP($A3421,'Result Entry'!$B$9:$HS$108,178,0)))</f>
        <v>0.0</v>
      </c>
      <c r="G3448" s="1769"/>
      <c r="H3448" s="1770">
        <f>IF($J3424="TC",0,IF($J3424="Nso",0,VLOOKUP($A3421,'Result Entry'!$B$9:$GS$108,136,0)))</f>
        <v>0.0</v>
      </c>
      <c r="I3448" s="1629" t="s">
        <v>175</v>
      </c>
      <c r="J3448" s="1630"/>
      <c r="K3448" s="1798"/>
      <c r="L3448" s="1799"/>
      <c r="M3448" s="1799"/>
      <c r="N3448" s="1800"/>
    </row>
    <row r="3449" spans="8:8" ht="39.75" customHeight="1">
      <c r="A3449" s="1443"/>
      <c r="B3449" s="1503" t="s">
        <v>70</v>
      </c>
      <c r="C3449" s="1774" t="str">
        <f>'Result Entry'!$FG$3</f>
        <v>Jeewan Kaushal</v>
      </c>
      <c r="D3449" s="1775"/>
      <c r="E3449" s="1776"/>
      <c r="F3449" s="1769" t="str">
        <f>IF($J3424="TC",0,IF($J3424="Nso",0,VLOOKUP($A3421,'Result Entry'!$B$9:$HS$108,182,0)))</f>
        <v/>
      </c>
      <c r="G3449" s="1769"/>
      <c r="H3449" s="1770">
        <f>IF($J3424="TC",0,IF($J3424="Nso",0,VLOOKUP($A3421,'Result Entry'!$B$9:$HS$108,136,0)))</f>
        <v>0.0</v>
      </c>
      <c r="I3449" s="1629" t="s">
        <v>149</v>
      </c>
      <c r="J3449" s="1630"/>
      <c r="K3449" s="1630"/>
      <c r="L3449" s="1630"/>
      <c r="M3449" s="1630"/>
      <c r="N3449" s="1634"/>
    </row>
    <row r="3450" spans="8:8" ht="39.75" customHeight="1">
      <c r="A3450" s="1443"/>
      <c r="B3450" s="1483" t="s">
        <v>70</v>
      </c>
      <c r="C3450" s="1777" t="s">
        <v>181</v>
      </c>
      <c r="D3450" s="1778"/>
      <c r="E3450" s="1779"/>
      <c r="F3450" s="1780" t="s">
        <v>182</v>
      </c>
      <c r="G3450" s="1781"/>
      <c r="H3450" s="1782" t="s">
        <v>31</v>
      </c>
      <c r="I3450" s="1629" t="s">
        <v>176</v>
      </c>
      <c r="J3450" s="1630"/>
      <c r="K3450" s="1630"/>
      <c r="L3450" s="1630"/>
      <c r="M3450" s="1630"/>
      <c r="N3450" s="1634"/>
    </row>
    <row r="3451" spans="8:8" ht="39.75" customHeight="1">
      <c r="A3451" s="1443"/>
      <c r="B3451" s="1483" t="s">
        <v>70</v>
      </c>
      <c r="C3451" s="1783"/>
      <c r="D3451" s="1784"/>
      <c r="E3451" s="1785"/>
      <c r="F3451" s="1786" t="s">
        <v>183</v>
      </c>
      <c r="G3451" s="1787"/>
      <c r="H3451" s="1788" t="s">
        <v>180</v>
      </c>
      <c r="I3451" s="1647" t="s">
        <v>68</v>
      </c>
      <c r="J3451" s="1648"/>
      <c r="K3451" s="1648"/>
      <c r="L3451" s="1648"/>
      <c r="M3451" s="1648"/>
      <c r="N3451" s="1649"/>
    </row>
    <row r="3452" spans="8:8" ht="39.75" customHeight="1">
      <c r="A3452" s="1443"/>
      <c r="B3452" s="1483" t="s">
        <v>70</v>
      </c>
      <c r="C3452" s="1783"/>
      <c r="D3452" s="1784"/>
      <c r="E3452" s="1785"/>
      <c r="F3452" s="1786" t="s">
        <v>186</v>
      </c>
      <c r="G3452" s="1787"/>
      <c r="H3452" s="1788" t="s">
        <v>63</v>
      </c>
      <c r="I3452" s="1650"/>
      <c r="J3452" s="1651"/>
      <c r="K3452" s="1651"/>
      <c r="L3452" s="1651"/>
      <c r="M3452" s="1651"/>
      <c r="N3452" s="1652"/>
    </row>
    <row r="3453" spans="8:8" ht="39.75" customHeight="1">
      <c r="A3453" s="1443"/>
      <c r="B3453" s="1483" t="s">
        <v>70</v>
      </c>
      <c r="C3453" s="1783"/>
      <c r="D3453" s="1784"/>
      <c r="E3453" s="1785"/>
      <c r="F3453" s="1786" t="s">
        <v>187</v>
      </c>
      <c r="G3453" s="1787"/>
      <c r="H3453" s="1788" t="s">
        <v>64</v>
      </c>
      <c r="I3453" s="1650"/>
      <c r="J3453" s="1651"/>
      <c r="K3453" s="1651"/>
      <c r="L3453" s="1651"/>
      <c r="M3453" s="1651"/>
      <c r="N3453" s="1652"/>
    </row>
    <row r="3454" spans="8:8" ht="39.75" customHeight="1">
      <c r="A3454" s="1443"/>
      <c r="B3454" s="1483" t="s">
        <v>70</v>
      </c>
      <c r="C3454" s="1783"/>
      <c r="D3454" s="1784"/>
      <c r="E3454" s="1785"/>
      <c r="F3454" s="1786" t="s">
        <v>184</v>
      </c>
      <c r="G3454" s="1787"/>
      <c r="H3454" s="1788" t="s">
        <v>66</v>
      </c>
      <c r="I3454" s="1653" t="s">
        <v>81</v>
      </c>
      <c r="J3454" s="1654"/>
      <c r="K3454" s="1654"/>
      <c r="L3454" s="1654"/>
      <c r="M3454" s="1654"/>
      <c r="N3454" s="1655"/>
    </row>
    <row r="3455" spans="8:8" ht="39.75" customHeight="1">
      <c r="A3455" s="1443"/>
      <c r="B3455" s="1656" t="s">
        <v>70</v>
      </c>
      <c r="C3455" s="1789"/>
      <c r="D3455" s="1790"/>
      <c r="E3455" s="1791"/>
      <c r="F3455" s="1792" t="s">
        <v>185</v>
      </c>
      <c r="G3455" s="1793"/>
      <c r="H3455" s="1794" t="s">
        <v>65</v>
      </c>
      <c r="I3455" s="1663"/>
      <c r="J3455" s="1664"/>
      <c r="K3455" s="1664"/>
      <c r="L3455" s="1664"/>
      <c r="M3455" s="1664"/>
      <c r="N3455" s="1665"/>
    </row>
    <row r="3456" spans="8:8" s="927" ht="123.75" customFormat="1" customHeight="1">
      <c r="A3456" s="1439"/>
      <c r="B3456" s="1795"/>
      <c r="C3456" s="1796"/>
      <c r="D3456" s="1796"/>
      <c r="E3456" s="1796"/>
      <c r="F3456" s="1796"/>
      <c r="G3456" s="1796"/>
      <c r="H3456" s="1796"/>
      <c r="I3456" s="1796"/>
      <c r="J3456" s="1796"/>
      <c r="K3456" s="1796"/>
      <c r="L3456" s="1796"/>
      <c r="M3456" s="1796"/>
      <c r="N3456" s="1796"/>
    </row>
    <row r="3457" spans="8:8" ht="24.75" customHeight="1">
      <c r="A3457" s="1441">
        <f>A3421+1</f>
        <v>97.0</v>
      </c>
      <c r="B3457" s="1442" t="s">
        <v>51</v>
      </c>
      <c r="C3457" s="1442"/>
      <c r="D3457" s="1442"/>
      <c r="E3457" s="1442"/>
      <c r="F3457" s="1442"/>
      <c r="G3457" s="1442"/>
      <c r="H3457" s="1442"/>
      <c r="I3457" s="1442"/>
      <c r="J3457" s="1442"/>
      <c r="K3457" s="1442"/>
      <c r="L3457" s="1442"/>
      <c r="M3457" s="1442"/>
      <c r="N3457" s="1442"/>
    </row>
    <row r="3458" spans="8:8" ht="62.25" customHeight="1">
      <c r="A3458" s="1443"/>
      <c r="B3458" s="1444"/>
      <c r="C3458" s="1445"/>
      <c r="D3458" s="1671" t="str">
        <f>Master!$E$8</f>
        <v>Govt. Sr. Secondary School </v>
      </c>
      <c r="E3458" s="1672"/>
      <c r="F3458" s="1672"/>
      <c r="G3458" s="1672"/>
      <c r="H3458" s="1672"/>
      <c r="I3458" s="1672"/>
      <c r="J3458" s="1672"/>
      <c r="K3458" s="1672"/>
      <c r="L3458" s="1672"/>
      <c r="M3458" s="1672"/>
      <c r="N3458" s="1673"/>
    </row>
    <row r="3459" spans="8:8" ht="33.0" customHeight="1">
      <c r="A3459" s="1443"/>
      <c r="B3459" s="1449"/>
      <c r="C3459" s="1450"/>
      <c r="D3459" s="1451" t="str">
        <f>Master!$E$11</f>
        <v>P.S.-Bapini (Jodhpur)</v>
      </c>
      <c r="E3459" s="1452"/>
      <c r="F3459" s="1452"/>
      <c r="G3459" s="1452"/>
      <c r="H3459" s="1452"/>
      <c r="I3459" s="1452"/>
      <c r="J3459" s="1452"/>
      <c r="K3459" s="1452"/>
      <c r="L3459" s="1452"/>
      <c r="M3459" s="1452"/>
      <c r="N3459" s="1453"/>
    </row>
    <row r="3460" spans="8:8" ht="30.0" customHeight="1">
      <c r="A3460" s="1443"/>
      <c r="B3460" s="1454"/>
      <c r="C3460" s="1455" t="s">
        <v>151</v>
      </c>
      <c r="D3460" s="1456"/>
      <c r="E3460" s="1456"/>
      <c r="F3460" s="1456"/>
      <c r="G3460" s="1457"/>
      <c r="H3460" s="1458" t="s">
        <v>128</v>
      </c>
      <c r="I3460" s="1458"/>
      <c r="J3460" s="1674">
        <f>VLOOKUP(A3457,'Result Entry'!$B$6:$K$108,6,0)</f>
        <v>0.0</v>
      </c>
      <c r="K3460" s="1460" t="s">
        <v>69</v>
      </c>
      <c r="L3460" s="1461"/>
      <c r="M3460" s="1462">
        <f>Master!$E$14</f>
        <v>8.151106901E9</v>
      </c>
      <c r="N3460" s="1463"/>
    </row>
    <row r="3461" spans="8:8" ht="30.0" customHeight="1">
      <c r="A3461" s="1443"/>
      <c r="B3461" s="1464"/>
      <c r="C3461" s="1465"/>
      <c r="D3461" s="1466"/>
      <c r="E3461" s="1466"/>
      <c r="F3461" s="1466"/>
      <c r="G3461" s="1467"/>
      <c r="H3461" s="1468"/>
      <c r="I3461" s="1468"/>
      <c r="J3461" s="1675"/>
      <c r="K3461" s="1470" t="s">
        <v>67</v>
      </c>
      <c r="L3461" s="1471"/>
      <c r="M3461" s="1472"/>
      <c r="N3461" s="1473"/>
      <c r="O3461" s="23" t="s">
        <v>157</v>
      </c>
    </row>
    <row r="3462" spans="8:8" ht="30.0" customHeight="1">
      <c r="A3462" s="1443"/>
      <c r="B3462" s="1464"/>
      <c r="C3462" s="1474"/>
      <c r="D3462" s="1475"/>
      <c r="E3462" s="1475"/>
      <c r="F3462" s="1475"/>
      <c r="G3462" s="1476"/>
      <c r="H3462" s="1477"/>
      <c r="I3462" s="1477"/>
      <c r="J3462" s="1676"/>
      <c r="K3462" s="1479" t="s">
        <v>52</v>
      </c>
      <c r="L3462" s="1480"/>
      <c r="M3462" s="1481" t="str">
        <f>Master!$E$6</f>
        <v>2022-23</v>
      </c>
      <c r="N3462" s="1482"/>
    </row>
    <row r="3463" spans="8:8" ht="39.75" customHeight="1">
      <c r="A3463" s="1443"/>
      <c r="B3463" s="1483" t="s">
        <v>70</v>
      </c>
      <c r="C3463" s="1677" t="s">
        <v>21</v>
      </c>
      <c r="D3463" s="1678"/>
      <c r="E3463" s="1678"/>
      <c r="F3463" s="1679"/>
      <c r="G3463" s="1680" t="s">
        <v>150</v>
      </c>
      <c r="H3463" s="1681">
        <f>VLOOKUP($A3457,'Result Entry'!$B$9:$FW$108,4,0)</f>
        <v>0.0</v>
      </c>
      <c r="I3463" s="1681"/>
      <c r="J3463" s="1681"/>
      <c r="K3463" s="1681"/>
      <c r="L3463" s="1681"/>
      <c r="M3463" s="1681"/>
      <c r="N3463" s="1682"/>
    </row>
    <row r="3464" spans="8:8" ht="39.75" customHeight="1">
      <c r="A3464" s="1443"/>
      <c r="B3464" s="1483" t="s">
        <v>70</v>
      </c>
      <c r="C3464" s="1683" t="s">
        <v>23</v>
      </c>
      <c r="D3464" s="1684"/>
      <c r="E3464" s="1684"/>
      <c r="F3464" s="1685"/>
      <c r="G3464" s="1686" t="s">
        <v>150</v>
      </c>
      <c r="H3464" s="1687">
        <f>VLOOKUP($A3457,'Result Entry'!$B$9:$FW$108,7,0)</f>
        <v>0.0</v>
      </c>
      <c r="I3464" s="1687"/>
      <c r="J3464" s="1687"/>
      <c r="K3464" s="1687"/>
      <c r="L3464" s="1687"/>
      <c r="M3464" s="1687"/>
      <c r="N3464" s="1688"/>
    </row>
    <row r="3465" spans="8:8" ht="39.75" customHeight="1">
      <c r="A3465" s="1443"/>
      <c r="B3465" s="1483" t="s">
        <v>70</v>
      </c>
      <c r="C3465" s="1683" t="s">
        <v>24</v>
      </c>
      <c r="D3465" s="1684"/>
      <c r="E3465" s="1684"/>
      <c r="F3465" s="1685"/>
      <c r="G3465" s="1686" t="s">
        <v>150</v>
      </c>
      <c r="H3465" s="1687">
        <f>VLOOKUP($A3457,'Result Entry'!$B$9:$FW$108,8,0)</f>
        <v>0.0</v>
      </c>
      <c r="I3465" s="1687"/>
      <c r="J3465" s="1687"/>
      <c r="K3465" s="1687"/>
      <c r="L3465" s="1687"/>
      <c r="M3465" s="1687"/>
      <c r="N3465" s="1688"/>
    </row>
    <row r="3466" spans="8:8" ht="39.75" customHeight="1">
      <c r="A3466" s="1443"/>
      <c r="B3466" s="1483" t="s">
        <v>70</v>
      </c>
      <c r="C3466" s="1683" t="s">
        <v>53</v>
      </c>
      <c r="D3466" s="1684"/>
      <c r="E3466" s="1684"/>
      <c r="F3466" s="1685"/>
      <c r="G3466" s="1686" t="s">
        <v>150</v>
      </c>
      <c r="H3466" s="1687">
        <f>VLOOKUP($A3457,'Result Entry'!$B$9:$FW$108,9,0)</f>
        <v>0.0</v>
      </c>
      <c r="I3466" s="1687"/>
      <c r="J3466" s="1687"/>
      <c r="K3466" s="1687"/>
      <c r="L3466" s="1687"/>
      <c r="M3466" s="1687"/>
      <c r="N3466" s="1688"/>
    </row>
    <row r="3467" spans="8:8" ht="39.75" customHeight="1">
      <c r="A3467" s="1443"/>
      <c r="B3467" s="1483" t="s">
        <v>70</v>
      </c>
      <c r="C3467" s="1683" t="s">
        <v>54</v>
      </c>
      <c r="D3467" s="1684"/>
      <c r="E3467" s="1684"/>
      <c r="F3467" s="1685"/>
      <c r="G3467" s="1686" t="s">
        <v>150</v>
      </c>
      <c r="H3467" s="1689" t="str">
        <f>CONCATENATE('Result Entry'!$G$4,'Result Entry'!$J$4)</f>
        <v>11(A)</v>
      </c>
      <c r="I3467" s="1687"/>
      <c r="J3467" s="1687"/>
      <c r="K3467" s="1687"/>
      <c r="L3467" s="1687"/>
      <c r="M3467" s="1687"/>
      <c r="N3467" s="1688"/>
    </row>
    <row r="3468" spans="8:8" ht="39.75" customHeight="1">
      <c r="A3468" s="1443"/>
      <c r="B3468" s="1483" t="s">
        <v>70</v>
      </c>
      <c r="C3468" s="1690" t="s">
        <v>26</v>
      </c>
      <c r="D3468" s="1691"/>
      <c r="E3468" s="1691"/>
      <c r="F3468" s="1692"/>
      <c r="G3468" s="1693" t="s">
        <v>150</v>
      </c>
      <c r="H3468" s="1694">
        <f>VLOOKUP($A3457,'Result Entry'!$B$9:$FW$108,10,0)</f>
        <v>0.0</v>
      </c>
      <c r="I3468" s="1694"/>
      <c r="J3468" s="1694"/>
      <c r="K3468" s="1694"/>
      <c r="L3468" s="1694"/>
      <c r="M3468" s="1694"/>
      <c r="N3468" s="1695"/>
    </row>
    <row r="3469" spans="8:8" ht="30.0" customHeight="1">
      <c r="A3469" s="1443"/>
      <c r="B3469" s="1503" t="s">
        <v>70</v>
      </c>
      <c r="C3469" s="1696" t="s">
        <v>168</v>
      </c>
      <c r="D3469" s="1697"/>
      <c r="E3469" s="1698" t="s">
        <v>73</v>
      </c>
      <c r="F3469" s="1699" t="s">
        <v>74</v>
      </c>
      <c r="G3469" s="1700" t="s">
        <v>169</v>
      </c>
      <c r="H3469" s="1701" t="s">
        <v>56</v>
      </c>
      <c r="I3469" s="1702"/>
      <c r="J3469" s="1703" t="s">
        <v>85</v>
      </c>
      <c r="K3469" s="1704"/>
      <c r="L3469" s="1705" t="s">
        <v>170</v>
      </c>
      <c r="M3469" s="1706" t="s">
        <v>77</v>
      </c>
      <c r="N3469" s="1707" t="s">
        <v>99</v>
      </c>
    </row>
    <row r="3470" spans="8:8" ht="30.0" customHeight="1">
      <c r="A3470" s="1443"/>
      <c r="B3470" s="1503"/>
      <c r="C3470" s="1708"/>
      <c r="D3470" s="1709"/>
      <c r="E3470" s="1710"/>
      <c r="F3470" s="1711"/>
      <c r="G3470" s="1712"/>
      <c r="H3470" s="1713"/>
      <c r="I3470" s="1714"/>
      <c r="J3470" s="1715"/>
      <c r="K3470" s="1716"/>
      <c r="L3470" s="1717"/>
      <c r="M3470" s="1718"/>
      <c r="N3470" s="1719"/>
    </row>
    <row r="3471" spans="8:8" ht="39.75" customHeight="1">
      <c r="A3471" s="1443"/>
      <c r="B3471" s="1503" t="s">
        <v>70</v>
      </c>
      <c r="C3471" s="1528" t="s">
        <v>57</v>
      </c>
      <c r="D3471" s="1529"/>
      <c r="E3471" s="1720">
        <f>'Result Entry'!$L$7</f>
        <v>10.0</v>
      </c>
      <c r="F3471" s="1721">
        <f>'Result Entry'!$M$7</f>
        <v>10.0</v>
      </c>
      <c r="G3471" s="1722">
        <f t="shared" si="288" ref="G3471:G3476">SUM(E3471:F3471)</f>
        <v>20.0</v>
      </c>
      <c r="H3471" s="1723">
        <f>'Result Entry'!$AU$7</f>
        <v>70.0</v>
      </c>
      <c r="I3471" s="1724"/>
      <c r="J3471" s="1725">
        <f>'Result Entry'!$AY$7</f>
        <v>100.0</v>
      </c>
      <c r="K3471" s="1724"/>
      <c r="L3471" s="1722">
        <f t="shared" si="289" ref="L3471:L3476">SUM(H3471,J3471)</f>
        <v>170.0</v>
      </c>
      <c r="M3471" s="1726">
        <f t="shared" si="290" ref="M3471:M3476">SUM(G3471,L3471)</f>
        <v>190.0</v>
      </c>
      <c r="N3471" s="1727"/>
    </row>
    <row r="3472" spans="8:8" s="1538" ht="54.0" customFormat="1" customHeight="1">
      <c r="A3472" s="1443"/>
      <c r="B3472" s="1539" t="s">
        <v>70</v>
      </c>
      <c r="C3472" s="1540" t="str">
        <f>'Result Entry'!$L$3</f>
        <v>HINDI Comp.</v>
      </c>
      <c r="D3472" s="1541"/>
      <c r="E3472" s="1728">
        <f>IF($J3460="TC",0,IF($J3460="Nso",0,VLOOKUP($A3457,'Result Entry'!$B$9:$FW$108,11,0)))</f>
        <v>0.0</v>
      </c>
      <c r="F3472" s="1729">
        <f>IF($J3460="TC",0,IF($J3460="Nso",0,VLOOKUP($A3457,'Result Entry'!$B$9:$FW$108,12,0)))</f>
        <v>0.0</v>
      </c>
      <c r="G3472" s="1730">
        <f t="shared" si="288"/>
        <v>0.0</v>
      </c>
      <c r="H3472" s="1677">
        <f>IF($J3460="TC",0,IF($J3460="Nso",0,VLOOKUP($A3457,'Result Entry'!$B$9:$FW$108,16,0)))</f>
        <v>0.0</v>
      </c>
      <c r="I3472" s="1731"/>
      <c r="J3472" s="1732">
        <f>IF($J3460="TC",0,IF($J3460="Nso",0,VLOOKUP($A3457,'Result Entry'!$B$9:$FW$108,19,0)))</f>
        <v>0.0</v>
      </c>
      <c r="K3472" s="1731"/>
      <c r="L3472" s="1733">
        <f t="shared" si="289"/>
        <v>0.0</v>
      </c>
      <c r="M3472" s="1734">
        <f t="shared" si="290"/>
        <v>0.0</v>
      </c>
      <c r="N3472" s="1735" t="str">
        <f>IF($J3460="TC",0,IF($J3460="Nso",0,VLOOKUP($A3457,'Result Entry'!$B$9:$FW$108,24,0)))</f>
        <v/>
      </c>
    </row>
    <row r="3473" spans="8:8" s="1538" ht="54.0" customFormat="1" customHeight="1">
      <c r="A3473" s="1443"/>
      <c r="B3473" s="1539" t="s">
        <v>70</v>
      </c>
      <c r="C3473" s="1551" t="str">
        <f>'Result Entry'!$Z$3</f>
        <v>ENGLISH Comp.</v>
      </c>
      <c r="D3473" s="1552"/>
      <c r="E3473" s="1728">
        <f>IF($J3460="TC",0,IF($J3460="Nso",0,VLOOKUP($A3457,'Result Entry'!$B$9:$FW$108,25,0)))</f>
        <v>0.0</v>
      </c>
      <c r="F3473" s="1729">
        <f>IF($J3460="TC",0,IF($J3460="Nso",0,VLOOKUP($A3457,'Result Entry'!$B$9:$FW$108,26,0)))</f>
        <v>0.0</v>
      </c>
      <c r="G3473" s="1736">
        <f t="shared" si="288"/>
        <v>0.0</v>
      </c>
      <c r="H3473" s="1683">
        <f>IF($J3460="TC",0,IF($J3460="Nso",0,VLOOKUP($A3457,'Result Entry'!$B$9:$FW$108,30,0)))</f>
        <v>0.0</v>
      </c>
      <c r="I3473" s="1737"/>
      <c r="J3473" s="1738">
        <f>IF($J3460="TC",0,IF($J3460="Nso",0,VLOOKUP($A3457,'Result Entry'!$B$9:$FW$108,33,0)))</f>
        <v>0.0</v>
      </c>
      <c r="K3473" s="1737"/>
      <c r="L3473" s="1733">
        <f t="shared" si="289"/>
        <v>0.0</v>
      </c>
      <c r="M3473" s="1734">
        <f t="shared" si="290"/>
        <v>0.0</v>
      </c>
      <c r="N3473" s="1735" t="str">
        <f>IF($J3460="TC",0,IF($J3460="Nso",0,VLOOKUP($A3457,'Result Entry'!$B$9:$FW$108,38,0)))</f>
        <v/>
      </c>
    </row>
    <row r="3474" spans="8:8" s="1538" ht="54.0" customFormat="1" customHeight="1">
      <c r="A3474" s="1443"/>
      <c r="B3474" s="1539" t="s">
        <v>70</v>
      </c>
      <c r="C3474" s="1551" t="str">
        <f>'Result Entry'!$AO$3</f>
        <v>PHYSICS</v>
      </c>
      <c r="D3474" s="1552"/>
      <c r="E3474" s="1728">
        <f>IF($J3460="TC",0,IF($J3460="Nso",0,VLOOKUP($A3457,'Result Entry'!$B$9:$FW$108,39,0)))</f>
        <v>0.0</v>
      </c>
      <c r="F3474" s="1729">
        <f>IF($J3460="TC",0,IF($J3460="Nso",0,VLOOKUP($A3457,'Result Entry'!$B$9:$FW$108,40,0)))</f>
        <v>0.0</v>
      </c>
      <c r="G3474" s="1736">
        <f t="shared" si="288"/>
        <v>0.0</v>
      </c>
      <c r="H3474" s="1683">
        <f>IF($J3460="TC",0,IF($J3460="Nso",0,VLOOKUP($A3457,'Result Entry'!$B$9:$FW$108,45,0)))</f>
        <v>0.0</v>
      </c>
      <c r="I3474" s="1737"/>
      <c r="J3474" s="1738">
        <f>IF($J3460="TC",0,IF($J3460="Nso",0,VLOOKUP($A3457,'Result Entry'!$B$9:$FW$108,49,0)))</f>
        <v>0.0</v>
      </c>
      <c r="K3474" s="1737"/>
      <c r="L3474" s="1733">
        <f t="shared" si="289"/>
        <v>0.0</v>
      </c>
      <c r="M3474" s="1734">
        <f t="shared" si="290"/>
        <v>0.0</v>
      </c>
      <c r="N3474" s="1735" t="str">
        <f>IF($J3460="TC",0,IF($J3460="Nso",0,VLOOKUP($A3457,'Result Entry'!$B$9:$FW$108,54,0)))</f>
        <v/>
      </c>
    </row>
    <row r="3475" spans="8:8" s="1538" ht="54.0" customFormat="1" customHeight="1">
      <c r="A3475" s="1443"/>
      <c r="B3475" s="1539" t="s">
        <v>70</v>
      </c>
      <c r="C3475" s="1551" t="str">
        <f>'Result Entry'!$BF$3</f>
        <v>CHEMISTRY</v>
      </c>
      <c r="D3475" s="1552"/>
      <c r="E3475" s="1728" t="str">
        <f>IF($J3460="TC",0,IF($J3460="Nso",0,VLOOKUP($A3457,'Result Entry'!$B$9:$FW$108,55,0)))</f>
        <v/>
      </c>
      <c r="F3475" s="1729">
        <f>IF($J3460="TC",0,IF($J3460="Nso",0,VLOOKUP($A3457,'Result Entry'!$B$9:$FW$108,56,0)))</f>
        <v>0.0</v>
      </c>
      <c r="G3475" s="1736">
        <f t="shared" si="288"/>
        <v>0.0</v>
      </c>
      <c r="H3475" s="1683">
        <f>IF($J3460="TC",0,IF($J3460="Nso",0,VLOOKUP($A3457,'Result Entry'!$B$9:$FW$108,61,0)))</f>
        <v>0.0</v>
      </c>
      <c r="I3475" s="1737"/>
      <c r="J3475" s="1738">
        <f>IF($J3460="TC",0,IF($J3460="Nso",0,VLOOKUP($A3457,'Result Entry'!$B$9:$FW$108,65,0)))</f>
        <v>0.0</v>
      </c>
      <c r="K3475" s="1737"/>
      <c r="L3475" s="1733">
        <f t="shared" si="289"/>
        <v>0.0</v>
      </c>
      <c r="M3475" s="1734">
        <f t="shared" si="290"/>
        <v>0.0</v>
      </c>
      <c r="N3475" s="1735" t="str">
        <f>IF($J3460="TC",0,IF($J3460="Nso",0,VLOOKUP($A3457,'Result Entry'!$B$9:$FW$108,70,0)))</f>
        <v/>
      </c>
    </row>
    <row r="3476" spans="8:8" s="1538" ht="54.0" customFormat="1" customHeight="1">
      <c r="A3476" s="1443"/>
      <c r="B3476" s="1539" t="s">
        <v>70</v>
      </c>
      <c r="C3476" s="1551" t="str">
        <f>'Result Entry'!$BW$3</f>
        <v>BIOLOGY</v>
      </c>
      <c r="D3476" s="1552"/>
      <c r="E3476" s="1739" t="str">
        <f>IF($J3460="TC",0,IF($J3460="Nso",0,VLOOKUP($A3457,'Result Entry'!$B$9:$FW$108,71,0)))</f>
        <v/>
      </c>
      <c r="F3476" s="1740" t="str">
        <f>IF($J3460="TC",0,IF($J3460="Nso",0,VLOOKUP($A3457,'Result Entry'!$B$9:$FW$108,72,0)))</f>
        <v/>
      </c>
      <c r="G3476" s="1741">
        <f t="shared" si="288"/>
        <v>0.0</v>
      </c>
      <c r="H3476" s="1742">
        <f>IF($J3460="TC",0,IF($J3460="Nso",0,VLOOKUP($A3457,'Result Entry'!$B$9:$FW$108,77,0)))</f>
        <v>0.0</v>
      </c>
      <c r="I3476" s="1743"/>
      <c r="J3476" s="1744">
        <f>IF($J3460="TC",0,IF($J3460="Nso",0,VLOOKUP($A3457,'Result Entry'!$B$9:$FW$108,81,0)))</f>
        <v>0.0</v>
      </c>
      <c r="K3476" s="1743"/>
      <c r="L3476" s="1745">
        <f t="shared" si="289"/>
        <v>0.0</v>
      </c>
      <c r="M3476" s="1746">
        <f t="shared" si="290"/>
        <v>0.0</v>
      </c>
      <c r="N3476" s="1735">
        <f>IF($J3460="TC",0,IF($J3460="Nso",0,VLOOKUP($A3457,'Result Entry'!$B$9:$FW$108,86,0)))</f>
        <v>0.0</v>
      </c>
    </row>
    <row r="3477" spans="8:8" ht="39.75" customHeight="1">
      <c r="A3477" s="1443"/>
      <c r="B3477" s="1503" t="s">
        <v>70</v>
      </c>
      <c r="C3477" s="1565" t="s">
        <v>78</v>
      </c>
      <c r="D3477" s="1566"/>
      <c r="E3477" s="1567"/>
      <c r="F3477" s="1747" t="s">
        <v>79</v>
      </c>
      <c r="G3477" s="1748"/>
      <c r="H3477" s="1747" t="s">
        <v>80</v>
      </c>
      <c r="I3477" s="1749"/>
      <c r="J3477" s="1750" t="s">
        <v>42</v>
      </c>
      <c r="K3477" s="1797" t="s">
        <v>92</v>
      </c>
      <c r="L3477" s="1752" t="s">
        <v>40</v>
      </c>
      <c r="M3477" s="1753"/>
      <c r="N3477" s="1754" t="s">
        <v>44</v>
      </c>
    </row>
    <row r="3478" spans="8:8" ht="39.75" customHeight="1">
      <c r="A3478" s="1443"/>
      <c r="B3478" s="1503" t="s">
        <v>70</v>
      </c>
      <c r="C3478" s="1577"/>
      <c r="D3478" s="1578"/>
      <c r="E3478" s="1579"/>
      <c r="F3478" s="1755">
        <f>IF($J3460="TC",0,IF($J3460="Nso",0,VLOOKUP($A3457,'Result Entry'!$B$9:$FW$108,146,0)))</f>
        <v>0.0</v>
      </c>
      <c r="G3478" s="1756"/>
      <c r="H3478" s="1757">
        <f>IF($J3460="TC",0,IF($J3460="Nso",0,VLOOKUP($A3457,'Result Entry'!$B$9:$FW$108,147,0)))</f>
        <v>0.0</v>
      </c>
      <c r="I3478" s="1758"/>
      <c r="J3478" s="1584">
        <f>IF($J3460="TC",0,IF($J3460="Nso",0,VLOOKUP($A3457,'Result Entry'!$B$9:$FW$108,148,0)))</f>
        <v>0.0</v>
      </c>
      <c r="K3478" s="1759" t="str">
        <f>IF($J3460="TC",0,IF($J3460="Nso",0,VLOOKUP($A3457,'Result Entry'!$B$9:$FW$108,149,0)))</f>
        <v/>
      </c>
      <c r="L3478" s="1586">
        <f>IF($J3460="TC",0,IF($J3460="Nso",0,VLOOKUP($A3457,'Result Entry'!$B$9:$FW$108,150,0)))</f>
        <v>0.0</v>
      </c>
      <c r="M3478" s="1587"/>
      <c r="N3478" s="1588">
        <f>IF($J3460="TC",0,IF($J3460="Nso",0,VLOOKUP($A3457,'Result Entry'!$B$9:$FW$108,152,0)))</f>
        <v>0.0</v>
      </c>
    </row>
    <row r="3479" spans="8:8" ht="39.75" customHeight="1">
      <c r="A3479" s="1443"/>
      <c r="B3479" s="1503" t="s">
        <v>70</v>
      </c>
      <c r="C3479" s="1589" t="s">
        <v>59</v>
      </c>
      <c r="D3479" s="1590"/>
      <c r="E3479" s="1590"/>
      <c r="F3479" s="1590"/>
      <c r="G3479" s="1590"/>
      <c r="H3479" s="1591"/>
      <c r="I3479" s="1592" t="s">
        <v>60</v>
      </c>
      <c r="J3479" s="1593"/>
      <c r="K3479" s="1760">
        <f>VLOOKUP($A3457,'Result Entry'!$B$9:$FW$108,143,0)</f>
        <v>0.0</v>
      </c>
      <c r="L3479" s="1761"/>
      <c r="M3479" s="1596" t="s">
        <v>38</v>
      </c>
      <c r="N3479" s="1597"/>
    </row>
    <row r="3480" spans="8:8" ht="39.75" customHeight="1">
      <c r="A3480" s="1443"/>
      <c r="B3480" s="1503" t="s">
        <v>70</v>
      </c>
      <c r="C3480" s="1598" t="s">
        <v>55</v>
      </c>
      <c r="D3480" s="1599"/>
      <c r="E3480" s="1599"/>
      <c r="F3480" s="1600" t="s">
        <v>158</v>
      </c>
      <c r="G3480" s="1601"/>
      <c r="H3480" s="1602" t="s">
        <v>48</v>
      </c>
      <c r="I3480" s="1603" t="s">
        <v>61</v>
      </c>
      <c r="J3480" s="1604"/>
      <c r="K3480" s="1762">
        <f>VLOOKUP($A3457,'Result Entry'!$B$9:$FW$108,144,0)</f>
        <v>0.0</v>
      </c>
      <c r="L3480" s="1763"/>
      <c r="M3480" s="1607">
        <f>VLOOKUP($A3457,'Result Entry'!$B$9:$FW$108,145,0)</f>
        <v>0.0</v>
      </c>
      <c r="N3480" s="1608"/>
    </row>
    <row r="3481" spans="8:8" ht="39.75" customHeight="1">
      <c r="A3481" s="1443"/>
      <c r="B3481" s="1503" t="s">
        <v>70</v>
      </c>
      <c r="C3481" s="1598"/>
      <c r="D3481" s="1599"/>
      <c r="E3481" s="1599"/>
      <c r="F3481" s="1609"/>
      <c r="G3481" s="1610"/>
      <c r="H3481" s="1611" t="s">
        <v>100</v>
      </c>
      <c r="I3481" s="1612" t="s">
        <v>62</v>
      </c>
      <c r="J3481" s="1613"/>
      <c r="K3481" s="1764">
        <f>IF($J3460="TC","Transferred",IF($J3460="Nso","NameSeparated",VLOOKUP($A3457,'Result Entry'!$B$9:$FW$108,153,0)))</f>
        <v>0.0</v>
      </c>
      <c r="L3481" s="1764"/>
      <c r="M3481" s="1764"/>
      <c r="N3481" s="1765"/>
    </row>
    <row r="3482" spans="8:8" ht="39.75" customHeight="1">
      <c r="A3482" s="1443"/>
      <c r="B3482" s="1503" t="s">
        <v>70</v>
      </c>
      <c r="C3482" s="1766" t="str">
        <f>'Result Entry'!$DU$3</f>
        <v>Foundation Of Information Tech.</v>
      </c>
      <c r="D3482" s="1767"/>
      <c r="E3482" s="1768"/>
      <c r="F3482" s="1769" t="str">
        <f>IF($J3460="TC",0,IF($J3460="Nso",0,VLOOKUP($A3457,'Result Entry'!$B$9:$GS$108,170,0)))</f>
        <v/>
      </c>
      <c r="G3482" s="1769"/>
      <c r="H3482" s="1770">
        <f>IF($J3460="TC",0,IF($J3460="Nso",0,VLOOKUP($A3457,'Result Entry'!$B$9:$GS$108,112,0)))</f>
        <v>0.0</v>
      </c>
      <c r="I3482" s="1621" t="s">
        <v>72</v>
      </c>
      <c r="J3482" s="1622"/>
      <c r="K3482" s="1771">
        <f>'Result Entry'!$T$2</f>
        <v>45041.0</v>
      </c>
      <c r="L3482" s="1772"/>
      <c r="M3482" s="1772"/>
      <c r="N3482" s="1773"/>
    </row>
    <row r="3483" spans="8:8" ht="39.75" customHeight="1">
      <c r="A3483" s="1443"/>
      <c r="B3483" s="1503" t="s">
        <v>70</v>
      </c>
      <c r="C3483" s="1774" t="str">
        <f>'Result Entry'!$EI$3</f>
        <v>G.I.A.I.-II</v>
      </c>
      <c r="D3483" s="1775"/>
      <c r="E3483" s="1776"/>
      <c r="F3483" s="1769" t="str">
        <f>IF($J3460="TC",0,IF($J3460="Nso",0,VLOOKUP($A3457,'Result Entry'!$B$9:$GS$108,174,0)))</f>
        <v/>
      </c>
      <c r="G3483" s="1769"/>
      <c r="H3483" s="1770">
        <f>IF($J3460="TC",0,IF($J3460="Nso",0,VLOOKUP($A3457,'Result Entry'!$B$9:$GS$108,124,0)))</f>
        <v>0.0</v>
      </c>
      <c r="I3483" s="1626"/>
      <c r="J3483" s="1627"/>
      <c r="K3483" s="1627"/>
      <c r="L3483" s="1627"/>
      <c r="M3483" s="1627"/>
      <c r="N3483" s="1628"/>
    </row>
    <row r="3484" spans="8:8" ht="39.75" customHeight="1">
      <c r="A3484" s="1443"/>
      <c r="B3484" s="1503" t="s">
        <v>70</v>
      </c>
      <c r="C3484" s="1774" t="str">
        <f>'Result Entry'!$EU$3</f>
        <v>SOC.SER.PLAN</v>
      </c>
      <c r="D3484" s="1775"/>
      <c r="E3484" s="1776"/>
      <c r="F3484" s="1769">
        <f>IF($J3460="TC",0,IF($J3460="Nso",0,VLOOKUP($A3457,'Result Entry'!$B$9:$HS$108,178,0)))</f>
        <v>0.0</v>
      </c>
      <c r="G3484" s="1769"/>
      <c r="H3484" s="1770">
        <f>IF($J3460="TC",0,IF($J3460="Nso",0,VLOOKUP($A3457,'Result Entry'!$B$9:$GS$108,136,0)))</f>
        <v>0.0</v>
      </c>
      <c r="I3484" s="1629" t="s">
        <v>175</v>
      </c>
      <c r="J3484" s="1630"/>
      <c r="K3484" s="1798"/>
      <c r="L3484" s="1799"/>
      <c r="M3484" s="1799"/>
      <c r="N3484" s="1800"/>
    </row>
    <row r="3485" spans="8:8" ht="39.75" customHeight="1">
      <c r="A3485" s="1443"/>
      <c r="B3485" s="1503" t="s">
        <v>70</v>
      </c>
      <c r="C3485" s="1774" t="str">
        <f>'Result Entry'!$FG$3</f>
        <v>Jeewan Kaushal</v>
      </c>
      <c r="D3485" s="1775"/>
      <c r="E3485" s="1776"/>
      <c r="F3485" s="1769" t="str">
        <f>IF($J3460="TC",0,IF($J3460="Nso",0,VLOOKUP($A3457,'Result Entry'!$B$9:$HS$108,182,0)))</f>
        <v/>
      </c>
      <c r="G3485" s="1769"/>
      <c r="H3485" s="1770">
        <f>IF($J3460="TC",0,IF($J3460="Nso",0,VLOOKUP($A3457,'Result Entry'!$B$9:$HS$108,136,0)))</f>
        <v>0.0</v>
      </c>
      <c r="I3485" s="1629" t="s">
        <v>149</v>
      </c>
      <c r="J3485" s="1630"/>
      <c r="K3485" s="1630"/>
      <c r="L3485" s="1630"/>
      <c r="M3485" s="1630"/>
      <c r="N3485" s="1634"/>
    </row>
    <row r="3486" spans="8:8" ht="39.75" customHeight="1">
      <c r="A3486" s="1443"/>
      <c r="B3486" s="1483" t="s">
        <v>70</v>
      </c>
      <c r="C3486" s="1777" t="s">
        <v>181</v>
      </c>
      <c r="D3486" s="1778"/>
      <c r="E3486" s="1779"/>
      <c r="F3486" s="1780" t="s">
        <v>182</v>
      </c>
      <c r="G3486" s="1781"/>
      <c r="H3486" s="1782" t="s">
        <v>31</v>
      </c>
      <c r="I3486" s="1629" t="s">
        <v>176</v>
      </c>
      <c r="J3486" s="1630"/>
      <c r="K3486" s="1630"/>
      <c r="L3486" s="1630"/>
      <c r="M3486" s="1630"/>
      <c r="N3486" s="1634"/>
    </row>
    <row r="3487" spans="8:8" ht="39.75" customHeight="1">
      <c r="A3487" s="1443"/>
      <c r="B3487" s="1483" t="s">
        <v>70</v>
      </c>
      <c r="C3487" s="1783"/>
      <c r="D3487" s="1784"/>
      <c r="E3487" s="1785"/>
      <c r="F3487" s="1786" t="s">
        <v>183</v>
      </c>
      <c r="G3487" s="1787"/>
      <c r="H3487" s="1788" t="s">
        <v>180</v>
      </c>
      <c r="I3487" s="1647" t="s">
        <v>68</v>
      </c>
      <c r="J3487" s="1648"/>
      <c r="K3487" s="1648"/>
      <c r="L3487" s="1648"/>
      <c r="M3487" s="1648"/>
      <c r="N3487" s="1649"/>
    </row>
    <row r="3488" spans="8:8" ht="39.75" customHeight="1">
      <c r="A3488" s="1443"/>
      <c r="B3488" s="1483" t="s">
        <v>70</v>
      </c>
      <c r="C3488" s="1783"/>
      <c r="D3488" s="1784"/>
      <c r="E3488" s="1785"/>
      <c r="F3488" s="1786" t="s">
        <v>186</v>
      </c>
      <c r="G3488" s="1787"/>
      <c r="H3488" s="1788" t="s">
        <v>63</v>
      </c>
      <c r="I3488" s="1650"/>
      <c r="J3488" s="1651"/>
      <c r="K3488" s="1651"/>
      <c r="L3488" s="1651"/>
      <c r="M3488" s="1651"/>
      <c r="N3488" s="1652"/>
    </row>
    <row r="3489" spans="8:8" ht="39.75" customHeight="1">
      <c r="A3489" s="1443"/>
      <c r="B3489" s="1483" t="s">
        <v>70</v>
      </c>
      <c r="C3489" s="1783"/>
      <c r="D3489" s="1784"/>
      <c r="E3489" s="1785"/>
      <c r="F3489" s="1786" t="s">
        <v>187</v>
      </c>
      <c r="G3489" s="1787"/>
      <c r="H3489" s="1788" t="s">
        <v>64</v>
      </c>
      <c r="I3489" s="1650"/>
      <c r="J3489" s="1651"/>
      <c r="K3489" s="1651"/>
      <c r="L3489" s="1651"/>
      <c r="M3489" s="1651"/>
      <c r="N3489" s="1652"/>
    </row>
    <row r="3490" spans="8:8" ht="39.75" customHeight="1">
      <c r="A3490" s="1443"/>
      <c r="B3490" s="1483" t="s">
        <v>70</v>
      </c>
      <c r="C3490" s="1783"/>
      <c r="D3490" s="1784"/>
      <c r="E3490" s="1785"/>
      <c r="F3490" s="1786" t="s">
        <v>184</v>
      </c>
      <c r="G3490" s="1787"/>
      <c r="H3490" s="1788" t="s">
        <v>66</v>
      </c>
      <c r="I3490" s="1653" t="s">
        <v>81</v>
      </c>
      <c r="J3490" s="1654"/>
      <c r="K3490" s="1654"/>
      <c r="L3490" s="1654"/>
      <c r="M3490" s="1654"/>
      <c r="N3490" s="1655"/>
    </row>
    <row r="3491" spans="8:8" ht="39.75" customHeight="1">
      <c r="A3491" s="1443"/>
      <c r="B3491" s="1656" t="s">
        <v>70</v>
      </c>
      <c r="C3491" s="1789"/>
      <c r="D3491" s="1790"/>
      <c r="E3491" s="1791"/>
      <c r="F3491" s="1792" t="s">
        <v>185</v>
      </c>
      <c r="G3491" s="1793"/>
      <c r="H3491" s="1794" t="s">
        <v>65</v>
      </c>
      <c r="I3491" s="1663"/>
      <c r="J3491" s="1664"/>
      <c r="K3491" s="1664"/>
      <c r="L3491" s="1664"/>
      <c r="M3491" s="1664"/>
      <c r="N3491" s="1665"/>
    </row>
    <row r="3492" spans="8:8" s="927" ht="123.75" customFormat="1" customHeight="1">
      <c r="A3492" s="1439"/>
      <c r="B3492" s="1795"/>
      <c r="C3492" s="1796"/>
      <c r="D3492" s="1796"/>
      <c r="E3492" s="1796"/>
      <c r="F3492" s="1796"/>
      <c r="G3492" s="1796"/>
      <c r="H3492" s="1796"/>
      <c r="I3492" s="1796"/>
      <c r="J3492" s="1796"/>
      <c r="K3492" s="1796"/>
      <c r="L3492" s="1796"/>
      <c r="M3492" s="1796"/>
      <c r="N3492" s="1796"/>
    </row>
    <row r="3493" spans="8:8" ht="24.75" customHeight="1">
      <c r="A3493" s="1441">
        <f>A3457+1</f>
        <v>98.0</v>
      </c>
      <c r="B3493" s="1442" t="s">
        <v>51</v>
      </c>
      <c r="C3493" s="1442"/>
      <c r="D3493" s="1442"/>
      <c r="E3493" s="1442"/>
      <c r="F3493" s="1442"/>
      <c r="G3493" s="1442"/>
      <c r="H3493" s="1442"/>
      <c r="I3493" s="1442"/>
      <c r="J3493" s="1442"/>
      <c r="K3493" s="1442"/>
      <c r="L3493" s="1442"/>
      <c r="M3493" s="1442"/>
      <c r="N3493" s="1442"/>
    </row>
    <row r="3494" spans="8:8" ht="62.25" customHeight="1">
      <c r="A3494" s="1443"/>
      <c r="B3494" s="1444"/>
      <c r="C3494" s="1445"/>
      <c r="D3494" s="1671" t="str">
        <f>Master!$E$8</f>
        <v>Govt. Sr. Secondary School </v>
      </c>
      <c r="E3494" s="1672"/>
      <c r="F3494" s="1672"/>
      <c r="G3494" s="1672"/>
      <c r="H3494" s="1672"/>
      <c r="I3494" s="1672"/>
      <c r="J3494" s="1672"/>
      <c r="K3494" s="1672"/>
      <c r="L3494" s="1672"/>
      <c r="M3494" s="1672"/>
      <c r="N3494" s="1673"/>
    </row>
    <row r="3495" spans="8:8" ht="33.0" customHeight="1">
      <c r="A3495" s="1443"/>
      <c r="B3495" s="1449"/>
      <c r="C3495" s="1450"/>
      <c r="D3495" s="1451" t="str">
        <f>Master!$E$11</f>
        <v>P.S.-Bapini (Jodhpur)</v>
      </c>
      <c r="E3495" s="1452"/>
      <c r="F3495" s="1452"/>
      <c r="G3495" s="1452"/>
      <c r="H3495" s="1452"/>
      <c r="I3495" s="1452"/>
      <c r="J3495" s="1452"/>
      <c r="K3495" s="1452"/>
      <c r="L3495" s="1452"/>
      <c r="M3495" s="1452"/>
      <c r="N3495" s="1453"/>
    </row>
    <row r="3496" spans="8:8" ht="30.0" customHeight="1">
      <c r="A3496" s="1443"/>
      <c r="B3496" s="1454"/>
      <c r="C3496" s="1455" t="s">
        <v>151</v>
      </c>
      <c r="D3496" s="1456"/>
      <c r="E3496" s="1456"/>
      <c r="F3496" s="1456"/>
      <c r="G3496" s="1457"/>
      <c r="H3496" s="1458" t="s">
        <v>128</v>
      </c>
      <c r="I3496" s="1458"/>
      <c r="J3496" s="1674">
        <f>VLOOKUP(A3493,'Result Entry'!$B$6:$K$108,6,0)</f>
        <v>0.0</v>
      </c>
      <c r="K3496" s="1460" t="s">
        <v>69</v>
      </c>
      <c r="L3496" s="1461"/>
      <c r="M3496" s="1462">
        <f>Master!$E$14</f>
        <v>8.151106901E9</v>
      </c>
      <c r="N3496" s="1463"/>
    </row>
    <row r="3497" spans="8:8" ht="30.0" customHeight="1">
      <c r="A3497" s="1443"/>
      <c r="B3497" s="1464"/>
      <c r="C3497" s="1465"/>
      <c r="D3497" s="1466"/>
      <c r="E3497" s="1466"/>
      <c r="F3497" s="1466"/>
      <c r="G3497" s="1467"/>
      <c r="H3497" s="1468"/>
      <c r="I3497" s="1468"/>
      <c r="J3497" s="1675"/>
      <c r="K3497" s="1470" t="s">
        <v>67</v>
      </c>
      <c r="L3497" s="1471"/>
      <c r="M3497" s="1472"/>
      <c r="N3497" s="1473"/>
      <c r="O3497" s="23" t="s">
        <v>157</v>
      </c>
    </row>
    <row r="3498" spans="8:8" ht="30.0" customHeight="1">
      <c r="A3498" s="1443"/>
      <c r="B3498" s="1464"/>
      <c r="C3498" s="1474"/>
      <c r="D3498" s="1475"/>
      <c r="E3498" s="1475"/>
      <c r="F3498" s="1475"/>
      <c r="G3498" s="1476"/>
      <c r="H3498" s="1477"/>
      <c r="I3498" s="1477"/>
      <c r="J3498" s="1676"/>
      <c r="K3498" s="1479" t="s">
        <v>52</v>
      </c>
      <c r="L3498" s="1480"/>
      <c r="M3498" s="1481" t="str">
        <f>Master!$E$6</f>
        <v>2022-23</v>
      </c>
      <c r="N3498" s="1482"/>
    </row>
    <row r="3499" spans="8:8" ht="39.75" customHeight="1">
      <c r="A3499" s="1443"/>
      <c r="B3499" s="1483" t="s">
        <v>70</v>
      </c>
      <c r="C3499" s="1677" t="s">
        <v>21</v>
      </c>
      <c r="D3499" s="1678"/>
      <c r="E3499" s="1678"/>
      <c r="F3499" s="1679"/>
      <c r="G3499" s="1680" t="s">
        <v>150</v>
      </c>
      <c r="H3499" s="1681">
        <f>VLOOKUP($A3493,'Result Entry'!$B$9:$FW$108,4,0)</f>
        <v>0.0</v>
      </c>
      <c r="I3499" s="1681"/>
      <c r="J3499" s="1681"/>
      <c r="K3499" s="1681"/>
      <c r="L3499" s="1681"/>
      <c r="M3499" s="1681"/>
      <c r="N3499" s="1682"/>
    </row>
    <row r="3500" spans="8:8" ht="39.75" customHeight="1">
      <c r="A3500" s="1443"/>
      <c r="B3500" s="1483" t="s">
        <v>70</v>
      </c>
      <c r="C3500" s="1683" t="s">
        <v>23</v>
      </c>
      <c r="D3500" s="1684"/>
      <c r="E3500" s="1684"/>
      <c r="F3500" s="1685"/>
      <c r="G3500" s="1686" t="s">
        <v>150</v>
      </c>
      <c r="H3500" s="1687">
        <f>VLOOKUP($A3493,'Result Entry'!$B$9:$FW$108,7,0)</f>
        <v>0.0</v>
      </c>
      <c r="I3500" s="1687"/>
      <c r="J3500" s="1687"/>
      <c r="K3500" s="1687"/>
      <c r="L3500" s="1687"/>
      <c r="M3500" s="1687"/>
      <c r="N3500" s="1688"/>
    </row>
    <row r="3501" spans="8:8" ht="39.75" customHeight="1">
      <c r="A3501" s="1443"/>
      <c r="B3501" s="1483" t="s">
        <v>70</v>
      </c>
      <c r="C3501" s="1683" t="s">
        <v>24</v>
      </c>
      <c r="D3501" s="1684"/>
      <c r="E3501" s="1684"/>
      <c r="F3501" s="1685"/>
      <c r="G3501" s="1686" t="s">
        <v>150</v>
      </c>
      <c r="H3501" s="1687">
        <f>VLOOKUP($A3493,'Result Entry'!$B$9:$FW$108,8,0)</f>
        <v>0.0</v>
      </c>
      <c r="I3501" s="1687"/>
      <c r="J3501" s="1687"/>
      <c r="K3501" s="1687"/>
      <c r="L3501" s="1687"/>
      <c r="M3501" s="1687"/>
      <c r="N3501" s="1688"/>
    </row>
    <row r="3502" spans="8:8" ht="39.75" customHeight="1">
      <c r="A3502" s="1443"/>
      <c r="B3502" s="1483" t="s">
        <v>70</v>
      </c>
      <c r="C3502" s="1683" t="s">
        <v>53</v>
      </c>
      <c r="D3502" s="1684"/>
      <c r="E3502" s="1684"/>
      <c r="F3502" s="1685"/>
      <c r="G3502" s="1686" t="s">
        <v>150</v>
      </c>
      <c r="H3502" s="1687">
        <f>VLOOKUP($A3493,'Result Entry'!$B$9:$FW$108,9,0)</f>
        <v>0.0</v>
      </c>
      <c r="I3502" s="1687"/>
      <c r="J3502" s="1687"/>
      <c r="K3502" s="1687"/>
      <c r="L3502" s="1687"/>
      <c r="M3502" s="1687"/>
      <c r="N3502" s="1688"/>
    </row>
    <row r="3503" spans="8:8" ht="39.75" customHeight="1">
      <c r="A3503" s="1443"/>
      <c r="B3503" s="1483" t="s">
        <v>70</v>
      </c>
      <c r="C3503" s="1683" t="s">
        <v>54</v>
      </c>
      <c r="D3503" s="1684"/>
      <c r="E3503" s="1684"/>
      <c r="F3503" s="1685"/>
      <c r="G3503" s="1686" t="s">
        <v>150</v>
      </c>
      <c r="H3503" s="1689" t="str">
        <f>CONCATENATE('Result Entry'!$G$4,'Result Entry'!$J$4)</f>
        <v>11(A)</v>
      </c>
      <c r="I3503" s="1687"/>
      <c r="J3503" s="1687"/>
      <c r="K3503" s="1687"/>
      <c r="L3503" s="1687"/>
      <c r="M3503" s="1687"/>
      <c r="N3503" s="1688"/>
    </row>
    <row r="3504" spans="8:8" ht="39.75" customHeight="1">
      <c r="A3504" s="1443"/>
      <c r="B3504" s="1483" t="s">
        <v>70</v>
      </c>
      <c r="C3504" s="1690" t="s">
        <v>26</v>
      </c>
      <c r="D3504" s="1691"/>
      <c r="E3504" s="1691"/>
      <c r="F3504" s="1692"/>
      <c r="G3504" s="1693" t="s">
        <v>150</v>
      </c>
      <c r="H3504" s="1694">
        <f>VLOOKUP($A3493,'Result Entry'!$B$9:$FW$108,10,0)</f>
        <v>0.0</v>
      </c>
      <c r="I3504" s="1694"/>
      <c r="J3504" s="1694"/>
      <c r="K3504" s="1694"/>
      <c r="L3504" s="1694"/>
      <c r="M3504" s="1694"/>
      <c r="N3504" s="1695"/>
    </row>
    <row r="3505" spans="8:8" ht="30.0" customHeight="1">
      <c r="A3505" s="1443"/>
      <c r="B3505" s="1503" t="s">
        <v>70</v>
      </c>
      <c r="C3505" s="1696" t="s">
        <v>168</v>
      </c>
      <c r="D3505" s="1697"/>
      <c r="E3505" s="1698" t="s">
        <v>73</v>
      </c>
      <c r="F3505" s="1699" t="s">
        <v>74</v>
      </c>
      <c r="G3505" s="1700" t="s">
        <v>169</v>
      </c>
      <c r="H3505" s="1701" t="s">
        <v>56</v>
      </c>
      <c r="I3505" s="1702"/>
      <c r="J3505" s="1703" t="s">
        <v>85</v>
      </c>
      <c r="K3505" s="1704"/>
      <c r="L3505" s="1705" t="s">
        <v>170</v>
      </c>
      <c r="M3505" s="1706" t="s">
        <v>77</v>
      </c>
      <c r="N3505" s="1707" t="s">
        <v>99</v>
      </c>
    </row>
    <row r="3506" spans="8:8" ht="30.0" customHeight="1">
      <c r="A3506" s="1443"/>
      <c r="B3506" s="1503"/>
      <c r="C3506" s="1708"/>
      <c r="D3506" s="1709"/>
      <c r="E3506" s="1710"/>
      <c r="F3506" s="1711"/>
      <c r="G3506" s="1712"/>
      <c r="H3506" s="1713"/>
      <c r="I3506" s="1714"/>
      <c r="J3506" s="1715"/>
      <c r="K3506" s="1716"/>
      <c r="L3506" s="1717"/>
      <c r="M3506" s="1718"/>
      <c r="N3506" s="1719"/>
    </row>
    <row r="3507" spans="8:8" ht="39.75" customHeight="1">
      <c r="A3507" s="1443"/>
      <c r="B3507" s="1503" t="s">
        <v>70</v>
      </c>
      <c r="C3507" s="1528" t="s">
        <v>57</v>
      </c>
      <c r="D3507" s="1529"/>
      <c r="E3507" s="1720">
        <f>'Result Entry'!$L$7</f>
        <v>10.0</v>
      </c>
      <c r="F3507" s="1721">
        <f>'Result Entry'!$M$7</f>
        <v>10.0</v>
      </c>
      <c r="G3507" s="1722">
        <f t="shared" si="291" ref="G3507:G3512">SUM(E3507:F3507)</f>
        <v>20.0</v>
      </c>
      <c r="H3507" s="1723">
        <f>'Result Entry'!$AU$7</f>
        <v>70.0</v>
      </c>
      <c r="I3507" s="1724"/>
      <c r="J3507" s="1725">
        <f>'Result Entry'!$AY$7</f>
        <v>100.0</v>
      </c>
      <c r="K3507" s="1724"/>
      <c r="L3507" s="1722">
        <f t="shared" si="292" ref="L3507:L3512">SUM(H3507,J3507)</f>
        <v>170.0</v>
      </c>
      <c r="M3507" s="1726">
        <f t="shared" si="293" ref="M3507:M3512">SUM(G3507,L3507)</f>
        <v>190.0</v>
      </c>
      <c r="N3507" s="1727"/>
    </row>
    <row r="3508" spans="8:8" s="1538" ht="54.0" customFormat="1" customHeight="1">
      <c r="A3508" s="1443"/>
      <c r="B3508" s="1539" t="s">
        <v>70</v>
      </c>
      <c r="C3508" s="1540" t="str">
        <f>'Result Entry'!$L$3</f>
        <v>HINDI Comp.</v>
      </c>
      <c r="D3508" s="1541"/>
      <c r="E3508" s="1728">
        <f>IF($J3496="TC",0,IF($J3496="Nso",0,VLOOKUP($A3493,'Result Entry'!$B$9:$FW$108,11,0)))</f>
        <v>0.0</v>
      </c>
      <c r="F3508" s="1729">
        <f>IF($J3496="TC",0,IF($J3496="Nso",0,VLOOKUP($A3493,'Result Entry'!$B$9:$FW$108,12,0)))</f>
        <v>0.0</v>
      </c>
      <c r="G3508" s="1730">
        <f t="shared" si="291"/>
        <v>0.0</v>
      </c>
      <c r="H3508" s="1677">
        <f>IF($J3496="TC",0,IF($J3496="Nso",0,VLOOKUP($A3493,'Result Entry'!$B$9:$FW$108,16,0)))</f>
        <v>0.0</v>
      </c>
      <c r="I3508" s="1731"/>
      <c r="J3508" s="1732">
        <f>IF($J3496="TC",0,IF($J3496="Nso",0,VLOOKUP($A3493,'Result Entry'!$B$9:$FW$108,19,0)))</f>
        <v>0.0</v>
      </c>
      <c r="K3508" s="1731"/>
      <c r="L3508" s="1733">
        <f t="shared" si="292"/>
        <v>0.0</v>
      </c>
      <c r="M3508" s="1734">
        <f t="shared" si="293"/>
        <v>0.0</v>
      </c>
      <c r="N3508" s="1735" t="str">
        <f>IF($J3496="TC",0,IF($J3496="Nso",0,VLOOKUP($A3493,'Result Entry'!$B$9:$FW$108,24,0)))</f>
        <v/>
      </c>
    </row>
    <row r="3509" spans="8:8" s="1538" ht="54.0" customFormat="1" customHeight="1">
      <c r="A3509" s="1443"/>
      <c r="B3509" s="1539" t="s">
        <v>70</v>
      </c>
      <c r="C3509" s="1551" t="str">
        <f>'Result Entry'!$Z$3</f>
        <v>ENGLISH Comp.</v>
      </c>
      <c r="D3509" s="1552"/>
      <c r="E3509" s="1728">
        <f>IF($J3496="TC",0,IF($J3496="Nso",0,VLOOKUP($A3493,'Result Entry'!$B$9:$FW$108,25,0)))</f>
        <v>0.0</v>
      </c>
      <c r="F3509" s="1729">
        <f>IF($J3496="TC",0,IF($J3496="Nso",0,VLOOKUP($A3493,'Result Entry'!$B$9:$FW$108,26,0)))</f>
        <v>0.0</v>
      </c>
      <c r="G3509" s="1736">
        <f t="shared" si="291"/>
        <v>0.0</v>
      </c>
      <c r="H3509" s="1683">
        <f>IF($J3496="TC",0,IF($J3496="Nso",0,VLOOKUP($A3493,'Result Entry'!$B$9:$FW$108,30,0)))</f>
        <v>0.0</v>
      </c>
      <c r="I3509" s="1737"/>
      <c r="J3509" s="1738">
        <f>IF($J3496="TC",0,IF($J3496="Nso",0,VLOOKUP($A3493,'Result Entry'!$B$9:$FW$108,33,0)))</f>
        <v>0.0</v>
      </c>
      <c r="K3509" s="1737"/>
      <c r="L3509" s="1733">
        <f t="shared" si="292"/>
        <v>0.0</v>
      </c>
      <c r="M3509" s="1734">
        <f t="shared" si="293"/>
        <v>0.0</v>
      </c>
      <c r="N3509" s="1735" t="str">
        <f>IF($J3496="TC",0,IF($J3496="Nso",0,VLOOKUP($A3493,'Result Entry'!$B$9:$FW$108,38,0)))</f>
        <v/>
      </c>
    </row>
    <row r="3510" spans="8:8" s="1538" ht="54.0" customFormat="1" customHeight="1">
      <c r="A3510" s="1443"/>
      <c r="B3510" s="1539" t="s">
        <v>70</v>
      </c>
      <c r="C3510" s="1551" t="str">
        <f>'Result Entry'!$AO$3</f>
        <v>PHYSICS</v>
      </c>
      <c r="D3510" s="1552"/>
      <c r="E3510" s="1728">
        <f>IF($J3496="TC",0,IF($J3496="Nso",0,VLOOKUP($A3493,'Result Entry'!$B$9:$FW$108,39,0)))</f>
        <v>0.0</v>
      </c>
      <c r="F3510" s="1729">
        <f>IF($J3496="TC",0,IF($J3496="Nso",0,VLOOKUP($A3493,'Result Entry'!$B$9:$FW$108,40,0)))</f>
        <v>0.0</v>
      </c>
      <c r="G3510" s="1736">
        <f t="shared" si="291"/>
        <v>0.0</v>
      </c>
      <c r="H3510" s="1683">
        <f>IF($J3496="TC",0,IF($J3496="Nso",0,VLOOKUP($A3493,'Result Entry'!$B$9:$FW$108,45,0)))</f>
        <v>0.0</v>
      </c>
      <c r="I3510" s="1737"/>
      <c r="J3510" s="1738">
        <f>IF($J3496="TC",0,IF($J3496="Nso",0,VLOOKUP($A3493,'Result Entry'!$B$9:$FW$108,49,0)))</f>
        <v>0.0</v>
      </c>
      <c r="K3510" s="1737"/>
      <c r="L3510" s="1733">
        <f t="shared" si="292"/>
        <v>0.0</v>
      </c>
      <c r="M3510" s="1734">
        <f t="shared" si="293"/>
        <v>0.0</v>
      </c>
      <c r="N3510" s="1735" t="str">
        <f>IF($J3496="TC",0,IF($J3496="Nso",0,VLOOKUP($A3493,'Result Entry'!$B$9:$FW$108,54,0)))</f>
        <v/>
      </c>
    </row>
    <row r="3511" spans="8:8" s="1538" ht="54.0" customFormat="1" customHeight="1">
      <c r="A3511" s="1443"/>
      <c r="B3511" s="1539" t="s">
        <v>70</v>
      </c>
      <c r="C3511" s="1551" t="str">
        <f>'Result Entry'!$BF$3</f>
        <v>CHEMISTRY</v>
      </c>
      <c r="D3511" s="1552"/>
      <c r="E3511" s="1728" t="str">
        <f>IF($J3496="TC",0,IF($J3496="Nso",0,VLOOKUP($A3493,'Result Entry'!$B$9:$FW$108,55,0)))</f>
        <v/>
      </c>
      <c r="F3511" s="1729">
        <f>IF($J3496="TC",0,IF($J3496="Nso",0,VLOOKUP($A3493,'Result Entry'!$B$9:$FW$108,56,0)))</f>
        <v>0.0</v>
      </c>
      <c r="G3511" s="1736">
        <f t="shared" si="291"/>
        <v>0.0</v>
      </c>
      <c r="H3511" s="1683">
        <f>IF($J3496="TC",0,IF($J3496="Nso",0,VLOOKUP($A3493,'Result Entry'!$B$9:$FW$108,61,0)))</f>
        <v>0.0</v>
      </c>
      <c r="I3511" s="1737"/>
      <c r="J3511" s="1738">
        <f>IF($J3496="TC",0,IF($J3496="Nso",0,VLOOKUP($A3493,'Result Entry'!$B$9:$FW$108,65,0)))</f>
        <v>0.0</v>
      </c>
      <c r="K3511" s="1737"/>
      <c r="L3511" s="1733">
        <f t="shared" si="292"/>
        <v>0.0</v>
      </c>
      <c r="M3511" s="1734">
        <f t="shared" si="293"/>
        <v>0.0</v>
      </c>
      <c r="N3511" s="1735" t="str">
        <f>IF($J3496="TC",0,IF($J3496="Nso",0,VLOOKUP($A3493,'Result Entry'!$B$9:$FW$108,70,0)))</f>
        <v/>
      </c>
    </row>
    <row r="3512" spans="8:8" s="1538" ht="54.0" customFormat="1" customHeight="1">
      <c r="A3512" s="1443"/>
      <c r="B3512" s="1539" t="s">
        <v>70</v>
      </c>
      <c r="C3512" s="1551" t="str">
        <f>'Result Entry'!$BW$3</f>
        <v>BIOLOGY</v>
      </c>
      <c r="D3512" s="1552"/>
      <c r="E3512" s="1739" t="str">
        <f>IF($J3496="TC",0,IF($J3496="Nso",0,VLOOKUP($A3493,'Result Entry'!$B$9:$FW$108,71,0)))</f>
        <v/>
      </c>
      <c r="F3512" s="1740" t="str">
        <f>IF($J3496="TC",0,IF($J3496="Nso",0,VLOOKUP($A3493,'Result Entry'!$B$9:$FW$108,72,0)))</f>
        <v/>
      </c>
      <c r="G3512" s="1741">
        <f t="shared" si="291"/>
        <v>0.0</v>
      </c>
      <c r="H3512" s="1742">
        <f>IF($J3496="TC",0,IF($J3496="Nso",0,VLOOKUP($A3493,'Result Entry'!$B$9:$FW$108,77,0)))</f>
        <v>0.0</v>
      </c>
      <c r="I3512" s="1743"/>
      <c r="J3512" s="1744">
        <f>IF($J3496="TC",0,IF($J3496="Nso",0,VLOOKUP($A3493,'Result Entry'!$B$9:$FW$108,81,0)))</f>
        <v>0.0</v>
      </c>
      <c r="K3512" s="1743"/>
      <c r="L3512" s="1745">
        <f t="shared" si="292"/>
        <v>0.0</v>
      </c>
      <c r="M3512" s="1746">
        <f t="shared" si="293"/>
        <v>0.0</v>
      </c>
      <c r="N3512" s="1735">
        <f>IF($J3496="TC",0,IF($J3496="Nso",0,VLOOKUP($A3493,'Result Entry'!$B$9:$FW$108,86,0)))</f>
        <v>0.0</v>
      </c>
    </row>
    <row r="3513" spans="8:8" ht="39.75" customHeight="1">
      <c r="A3513" s="1443"/>
      <c r="B3513" s="1503" t="s">
        <v>70</v>
      </c>
      <c r="C3513" s="1565" t="s">
        <v>78</v>
      </c>
      <c r="D3513" s="1566"/>
      <c r="E3513" s="1567"/>
      <c r="F3513" s="1747" t="s">
        <v>79</v>
      </c>
      <c r="G3513" s="1748"/>
      <c r="H3513" s="1747" t="s">
        <v>80</v>
      </c>
      <c r="I3513" s="1749"/>
      <c r="J3513" s="1750" t="s">
        <v>42</v>
      </c>
      <c r="K3513" s="1797" t="s">
        <v>92</v>
      </c>
      <c r="L3513" s="1752" t="s">
        <v>40</v>
      </c>
      <c r="M3513" s="1753"/>
      <c r="N3513" s="1754" t="s">
        <v>44</v>
      </c>
    </row>
    <row r="3514" spans="8:8" ht="39.75" customHeight="1">
      <c r="A3514" s="1443"/>
      <c r="B3514" s="1503" t="s">
        <v>70</v>
      </c>
      <c r="C3514" s="1577"/>
      <c r="D3514" s="1578"/>
      <c r="E3514" s="1579"/>
      <c r="F3514" s="1755">
        <f>IF($J3496="TC",0,IF($J3496="Nso",0,VLOOKUP($A3493,'Result Entry'!$B$9:$FW$108,146,0)))</f>
        <v>0.0</v>
      </c>
      <c r="G3514" s="1756"/>
      <c r="H3514" s="1757">
        <f>IF($J3496="TC",0,IF($J3496="Nso",0,VLOOKUP($A3493,'Result Entry'!$B$9:$FW$108,147,0)))</f>
        <v>0.0</v>
      </c>
      <c r="I3514" s="1758"/>
      <c r="J3514" s="1584">
        <f>IF($J3496="TC",0,IF($J3496="Nso",0,VLOOKUP($A3493,'Result Entry'!$B$9:$FW$108,148,0)))</f>
        <v>0.0</v>
      </c>
      <c r="K3514" s="1759" t="str">
        <f>IF($J3496="TC",0,IF($J3496="Nso",0,VLOOKUP($A3493,'Result Entry'!$B$9:$FW$108,149,0)))</f>
        <v/>
      </c>
      <c r="L3514" s="1586">
        <f>IF($J3496="TC",0,IF($J3496="Nso",0,VLOOKUP($A3493,'Result Entry'!$B$9:$FW$108,150,0)))</f>
        <v>0.0</v>
      </c>
      <c r="M3514" s="1587"/>
      <c r="N3514" s="1588">
        <f>IF($J3496="TC",0,IF($J3496="Nso",0,VLOOKUP($A3493,'Result Entry'!$B$9:$FW$108,152,0)))</f>
        <v>0.0</v>
      </c>
    </row>
    <row r="3515" spans="8:8" ht="39.75" customHeight="1">
      <c r="A3515" s="1443"/>
      <c r="B3515" s="1503" t="s">
        <v>70</v>
      </c>
      <c r="C3515" s="1589" t="s">
        <v>59</v>
      </c>
      <c r="D3515" s="1590"/>
      <c r="E3515" s="1590"/>
      <c r="F3515" s="1590"/>
      <c r="G3515" s="1590"/>
      <c r="H3515" s="1591"/>
      <c r="I3515" s="1592" t="s">
        <v>60</v>
      </c>
      <c r="J3515" s="1593"/>
      <c r="K3515" s="1760">
        <f>VLOOKUP($A3493,'Result Entry'!$B$9:$FW$108,143,0)</f>
        <v>0.0</v>
      </c>
      <c r="L3515" s="1761"/>
      <c r="M3515" s="1596" t="s">
        <v>38</v>
      </c>
      <c r="N3515" s="1597"/>
    </row>
    <row r="3516" spans="8:8" ht="39.75" customHeight="1">
      <c r="A3516" s="1443"/>
      <c r="B3516" s="1503" t="s">
        <v>70</v>
      </c>
      <c r="C3516" s="1598" t="s">
        <v>55</v>
      </c>
      <c r="D3516" s="1599"/>
      <c r="E3516" s="1599"/>
      <c r="F3516" s="1600" t="s">
        <v>158</v>
      </c>
      <c r="G3516" s="1601"/>
      <c r="H3516" s="1602" t="s">
        <v>48</v>
      </c>
      <c r="I3516" s="1603" t="s">
        <v>61</v>
      </c>
      <c r="J3516" s="1604"/>
      <c r="K3516" s="1762">
        <f>VLOOKUP($A3493,'Result Entry'!$B$9:$FW$108,144,0)</f>
        <v>0.0</v>
      </c>
      <c r="L3516" s="1763"/>
      <c r="M3516" s="1607">
        <f>VLOOKUP($A3493,'Result Entry'!$B$9:$FW$108,145,0)</f>
        <v>0.0</v>
      </c>
      <c r="N3516" s="1608"/>
    </row>
    <row r="3517" spans="8:8" ht="39.75" customHeight="1">
      <c r="A3517" s="1443"/>
      <c r="B3517" s="1503" t="s">
        <v>70</v>
      </c>
      <c r="C3517" s="1598"/>
      <c r="D3517" s="1599"/>
      <c r="E3517" s="1599"/>
      <c r="F3517" s="1609"/>
      <c r="G3517" s="1610"/>
      <c r="H3517" s="1611" t="s">
        <v>100</v>
      </c>
      <c r="I3517" s="1612" t="s">
        <v>62</v>
      </c>
      <c r="J3517" s="1613"/>
      <c r="K3517" s="1764">
        <f>IF($J3496="TC","Transferred",IF($J3496="Nso","NameSeparated",VLOOKUP($A3493,'Result Entry'!$B$9:$FW$108,153,0)))</f>
        <v>0.0</v>
      </c>
      <c r="L3517" s="1764"/>
      <c r="M3517" s="1764"/>
      <c r="N3517" s="1765"/>
    </row>
    <row r="3518" spans="8:8" ht="39.75" customHeight="1">
      <c r="A3518" s="1443"/>
      <c r="B3518" s="1503" t="s">
        <v>70</v>
      </c>
      <c r="C3518" s="1766" t="str">
        <f>'Result Entry'!$DU$3</f>
        <v>Foundation Of Information Tech.</v>
      </c>
      <c r="D3518" s="1767"/>
      <c r="E3518" s="1768"/>
      <c r="F3518" s="1769" t="str">
        <f>IF($J3496="TC",0,IF($J3496="Nso",0,VLOOKUP($A3493,'Result Entry'!$B$9:$GS$108,170,0)))</f>
        <v/>
      </c>
      <c r="G3518" s="1769"/>
      <c r="H3518" s="1770">
        <f>IF($J3496="TC",0,IF($J3496="Nso",0,VLOOKUP($A3493,'Result Entry'!$B$9:$GS$108,112,0)))</f>
        <v>0.0</v>
      </c>
      <c r="I3518" s="1621" t="s">
        <v>72</v>
      </c>
      <c r="J3518" s="1622"/>
      <c r="K3518" s="1771">
        <f>'Result Entry'!$T$2</f>
        <v>45041.0</v>
      </c>
      <c r="L3518" s="1772"/>
      <c r="M3518" s="1772"/>
      <c r="N3518" s="1773"/>
    </row>
    <row r="3519" spans="8:8" ht="39.75" customHeight="1">
      <c r="A3519" s="1443"/>
      <c r="B3519" s="1503" t="s">
        <v>70</v>
      </c>
      <c r="C3519" s="1774" t="str">
        <f>'Result Entry'!$EI$3</f>
        <v>G.I.A.I.-II</v>
      </c>
      <c r="D3519" s="1775"/>
      <c r="E3519" s="1776"/>
      <c r="F3519" s="1769" t="str">
        <f>IF($J3496="TC",0,IF($J3496="Nso",0,VLOOKUP($A3493,'Result Entry'!$B$9:$GS$108,174,0)))</f>
        <v/>
      </c>
      <c r="G3519" s="1769"/>
      <c r="H3519" s="1770">
        <f>IF($J3496="TC",0,IF($J3496="Nso",0,VLOOKUP($A3493,'Result Entry'!$B$9:$GS$108,124,0)))</f>
        <v>0.0</v>
      </c>
      <c r="I3519" s="1626"/>
      <c r="J3519" s="1627"/>
      <c r="K3519" s="1627"/>
      <c r="L3519" s="1627"/>
      <c r="M3519" s="1627"/>
      <c r="N3519" s="1628"/>
    </row>
    <row r="3520" spans="8:8" ht="39.75" customHeight="1">
      <c r="A3520" s="1443"/>
      <c r="B3520" s="1503" t="s">
        <v>70</v>
      </c>
      <c r="C3520" s="1774" t="str">
        <f>'Result Entry'!$EU$3</f>
        <v>SOC.SER.PLAN</v>
      </c>
      <c r="D3520" s="1775"/>
      <c r="E3520" s="1776"/>
      <c r="F3520" s="1769">
        <f>IF($J3496="TC",0,IF($J3496="Nso",0,VLOOKUP($A3493,'Result Entry'!$B$9:$HS$108,178,0)))</f>
        <v>0.0</v>
      </c>
      <c r="G3520" s="1769"/>
      <c r="H3520" s="1770">
        <f>IF($J3496="TC",0,IF($J3496="Nso",0,VLOOKUP($A3493,'Result Entry'!$B$9:$GS$108,136,0)))</f>
        <v>0.0</v>
      </c>
      <c r="I3520" s="1629" t="s">
        <v>175</v>
      </c>
      <c r="J3520" s="1630"/>
      <c r="K3520" s="1798"/>
      <c r="L3520" s="1799"/>
      <c r="M3520" s="1799"/>
      <c r="N3520" s="1800"/>
    </row>
    <row r="3521" spans="8:8" ht="39.75" customHeight="1">
      <c r="A3521" s="1443"/>
      <c r="B3521" s="1503" t="s">
        <v>70</v>
      </c>
      <c r="C3521" s="1774" t="str">
        <f>'Result Entry'!$FG$3</f>
        <v>Jeewan Kaushal</v>
      </c>
      <c r="D3521" s="1775"/>
      <c r="E3521" s="1776"/>
      <c r="F3521" s="1769" t="str">
        <f>IF($J3496="TC",0,IF($J3496="Nso",0,VLOOKUP($A3493,'Result Entry'!$B$9:$HS$108,182,0)))</f>
        <v/>
      </c>
      <c r="G3521" s="1769"/>
      <c r="H3521" s="1770">
        <f>IF($J3496="TC",0,IF($J3496="Nso",0,VLOOKUP($A3493,'Result Entry'!$B$9:$HS$108,136,0)))</f>
        <v>0.0</v>
      </c>
      <c r="I3521" s="1629" t="s">
        <v>149</v>
      </c>
      <c r="J3521" s="1630"/>
      <c r="K3521" s="1630"/>
      <c r="L3521" s="1630"/>
      <c r="M3521" s="1630"/>
      <c r="N3521" s="1634"/>
    </row>
    <row r="3522" spans="8:8" ht="39.75" customHeight="1">
      <c r="A3522" s="1443"/>
      <c r="B3522" s="1483" t="s">
        <v>70</v>
      </c>
      <c r="C3522" s="1777" t="s">
        <v>181</v>
      </c>
      <c r="D3522" s="1778"/>
      <c r="E3522" s="1779"/>
      <c r="F3522" s="1780" t="s">
        <v>182</v>
      </c>
      <c r="G3522" s="1781"/>
      <c r="H3522" s="1782" t="s">
        <v>31</v>
      </c>
      <c r="I3522" s="1629" t="s">
        <v>176</v>
      </c>
      <c r="J3522" s="1630"/>
      <c r="K3522" s="1630"/>
      <c r="L3522" s="1630"/>
      <c r="M3522" s="1630"/>
      <c r="N3522" s="1634"/>
    </row>
    <row r="3523" spans="8:8" ht="39.75" customHeight="1">
      <c r="A3523" s="1443"/>
      <c r="B3523" s="1483" t="s">
        <v>70</v>
      </c>
      <c r="C3523" s="1783"/>
      <c r="D3523" s="1784"/>
      <c r="E3523" s="1785"/>
      <c r="F3523" s="1786" t="s">
        <v>183</v>
      </c>
      <c r="G3523" s="1787"/>
      <c r="H3523" s="1788" t="s">
        <v>180</v>
      </c>
      <c r="I3523" s="1647" t="s">
        <v>68</v>
      </c>
      <c r="J3523" s="1648"/>
      <c r="K3523" s="1648"/>
      <c r="L3523" s="1648"/>
      <c r="M3523" s="1648"/>
      <c r="N3523" s="1649"/>
    </row>
    <row r="3524" spans="8:8" ht="39.75" customHeight="1">
      <c r="A3524" s="1443"/>
      <c r="B3524" s="1483" t="s">
        <v>70</v>
      </c>
      <c r="C3524" s="1783"/>
      <c r="D3524" s="1784"/>
      <c r="E3524" s="1785"/>
      <c r="F3524" s="1786" t="s">
        <v>186</v>
      </c>
      <c r="G3524" s="1787"/>
      <c r="H3524" s="1788" t="s">
        <v>63</v>
      </c>
      <c r="I3524" s="1650"/>
      <c r="J3524" s="1651"/>
      <c r="K3524" s="1651"/>
      <c r="L3524" s="1651"/>
      <c r="M3524" s="1651"/>
      <c r="N3524" s="1652"/>
    </row>
    <row r="3525" spans="8:8" ht="39.75" customHeight="1">
      <c r="A3525" s="1443"/>
      <c r="B3525" s="1483" t="s">
        <v>70</v>
      </c>
      <c r="C3525" s="1783"/>
      <c r="D3525" s="1784"/>
      <c r="E3525" s="1785"/>
      <c r="F3525" s="1786" t="s">
        <v>187</v>
      </c>
      <c r="G3525" s="1787"/>
      <c r="H3525" s="1788" t="s">
        <v>64</v>
      </c>
      <c r="I3525" s="1650"/>
      <c r="J3525" s="1651"/>
      <c r="K3525" s="1651"/>
      <c r="L3525" s="1651"/>
      <c r="M3525" s="1651"/>
      <c r="N3525" s="1652"/>
    </row>
    <row r="3526" spans="8:8" ht="39.75" customHeight="1">
      <c r="A3526" s="1443"/>
      <c r="B3526" s="1483" t="s">
        <v>70</v>
      </c>
      <c r="C3526" s="1783"/>
      <c r="D3526" s="1784"/>
      <c r="E3526" s="1785"/>
      <c r="F3526" s="1786" t="s">
        <v>184</v>
      </c>
      <c r="G3526" s="1787"/>
      <c r="H3526" s="1788" t="s">
        <v>66</v>
      </c>
      <c r="I3526" s="1653" t="s">
        <v>81</v>
      </c>
      <c r="J3526" s="1654"/>
      <c r="K3526" s="1654"/>
      <c r="L3526" s="1654"/>
      <c r="M3526" s="1654"/>
      <c r="N3526" s="1655"/>
    </row>
    <row r="3527" spans="8:8" ht="39.75" customHeight="1">
      <c r="A3527" s="1443"/>
      <c r="B3527" s="1656" t="s">
        <v>70</v>
      </c>
      <c r="C3527" s="1789"/>
      <c r="D3527" s="1790"/>
      <c r="E3527" s="1791"/>
      <c r="F3527" s="1792" t="s">
        <v>185</v>
      </c>
      <c r="G3527" s="1793"/>
      <c r="H3527" s="1794" t="s">
        <v>65</v>
      </c>
      <c r="I3527" s="1663"/>
      <c r="J3527" s="1664"/>
      <c r="K3527" s="1664"/>
      <c r="L3527" s="1664"/>
      <c r="M3527" s="1664"/>
      <c r="N3527" s="1665"/>
    </row>
    <row r="3528" spans="8:8" s="927" ht="123.75" customFormat="1" customHeight="1">
      <c r="A3528" s="1439"/>
      <c r="B3528" s="1795"/>
      <c r="C3528" s="1796"/>
      <c r="D3528" s="1796"/>
      <c r="E3528" s="1796"/>
      <c r="F3528" s="1796"/>
      <c r="G3528" s="1796"/>
      <c r="H3528" s="1796"/>
      <c r="I3528" s="1796"/>
      <c r="J3528" s="1796"/>
      <c r="K3528" s="1796"/>
      <c r="L3528" s="1796"/>
      <c r="M3528" s="1796"/>
      <c r="N3528" s="1796"/>
    </row>
    <row r="3529" spans="8:8" ht="24.75" customHeight="1">
      <c r="A3529" s="1441">
        <f>A3493+1</f>
        <v>99.0</v>
      </c>
      <c r="B3529" s="1442" t="s">
        <v>51</v>
      </c>
      <c r="C3529" s="1442"/>
      <c r="D3529" s="1442"/>
      <c r="E3529" s="1442"/>
      <c r="F3529" s="1442"/>
      <c r="G3529" s="1442"/>
      <c r="H3529" s="1442"/>
      <c r="I3529" s="1442"/>
      <c r="J3529" s="1442"/>
      <c r="K3529" s="1442"/>
      <c r="L3529" s="1442"/>
      <c r="M3529" s="1442"/>
      <c r="N3529" s="1442"/>
    </row>
    <row r="3530" spans="8:8" ht="62.25" customHeight="1">
      <c r="A3530" s="1443"/>
      <c r="B3530" s="1444"/>
      <c r="C3530" s="1445"/>
      <c r="D3530" s="1671" t="str">
        <f>Master!$E$8</f>
        <v>Govt. Sr. Secondary School </v>
      </c>
      <c r="E3530" s="1672"/>
      <c r="F3530" s="1672"/>
      <c r="G3530" s="1672"/>
      <c r="H3530" s="1672"/>
      <c r="I3530" s="1672"/>
      <c r="J3530" s="1672"/>
      <c r="K3530" s="1672"/>
      <c r="L3530" s="1672"/>
      <c r="M3530" s="1672"/>
      <c r="N3530" s="1673"/>
    </row>
    <row r="3531" spans="8:8" ht="33.0" customHeight="1">
      <c r="A3531" s="1443"/>
      <c r="B3531" s="1449"/>
      <c r="C3531" s="1450"/>
      <c r="D3531" s="1451" t="str">
        <f>Master!$E$11</f>
        <v>P.S.-Bapini (Jodhpur)</v>
      </c>
      <c r="E3531" s="1452"/>
      <c r="F3531" s="1452"/>
      <c r="G3531" s="1452"/>
      <c r="H3531" s="1452"/>
      <c r="I3531" s="1452"/>
      <c r="J3531" s="1452"/>
      <c r="K3531" s="1452"/>
      <c r="L3531" s="1452"/>
      <c r="M3531" s="1452"/>
      <c r="N3531" s="1453"/>
    </row>
    <row r="3532" spans="8:8" ht="30.0" customHeight="1">
      <c r="A3532" s="1443"/>
      <c r="B3532" s="1454"/>
      <c r="C3532" s="1455" t="s">
        <v>151</v>
      </c>
      <c r="D3532" s="1456"/>
      <c r="E3532" s="1456"/>
      <c r="F3532" s="1456"/>
      <c r="G3532" s="1457"/>
      <c r="H3532" s="1458" t="s">
        <v>128</v>
      </c>
      <c r="I3532" s="1458"/>
      <c r="J3532" s="1674">
        <f>VLOOKUP(A3529,'Result Entry'!$B$6:$K$108,6,0)</f>
        <v>0.0</v>
      </c>
      <c r="K3532" s="1460" t="s">
        <v>69</v>
      </c>
      <c r="L3532" s="1461"/>
      <c r="M3532" s="1462">
        <f>Master!$E$14</f>
        <v>8.151106901E9</v>
      </c>
      <c r="N3532" s="1463"/>
    </row>
    <row r="3533" spans="8:8" ht="30.0" customHeight="1">
      <c r="A3533" s="1443"/>
      <c r="B3533" s="1464"/>
      <c r="C3533" s="1465"/>
      <c r="D3533" s="1466"/>
      <c r="E3533" s="1466"/>
      <c r="F3533" s="1466"/>
      <c r="G3533" s="1467"/>
      <c r="H3533" s="1468"/>
      <c r="I3533" s="1468"/>
      <c r="J3533" s="1675"/>
      <c r="K3533" s="1470" t="s">
        <v>67</v>
      </c>
      <c r="L3533" s="1471"/>
      <c r="M3533" s="1472"/>
      <c r="N3533" s="1473"/>
      <c r="O3533" s="23" t="s">
        <v>157</v>
      </c>
    </row>
    <row r="3534" spans="8:8" ht="30.0" customHeight="1">
      <c r="A3534" s="1443"/>
      <c r="B3534" s="1464"/>
      <c r="C3534" s="1474"/>
      <c r="D3534" s="1475"/>
      <c r="E3534" s="1475"/>
      <c r="F3534" s="1475"/>
      <c r="G3534" s="1476"/>
      <c r="H3534" s="1477"/>
      <c r="I3534" s="1477"/>
      <c r="J3534" s="1676"/>
      <c r="K3534" s="1479" t="s">
        <v>52</v>
      </c>
      <c r="L3534" s="1480"/>
      <c r="M3534" s="1481" t="str">
        <f>Master!$E$6</f>
        <v>2022-23</v>
      </c>
      <c r="N3534" s="1482"/>
    </row>
    <row r="3535" spans="8:8" ht="39.75" customHeight="1">
      <c r="A3535" s="1443"/>
      <c r="B3535" s="1483" t="s">
        <v>70</v>
      </c>
      <c r="C3535" s="1677" t="s">
        <v>21</v>
      </c>
      <c r="D3535" s="1678"/>
      <c r="E3535" s="1678"/>
      <c r="F3535" s="1679"/>
      <c r="G3535" s="1680" t="s">
        <v>150</v>
      </c>
      <c r="H3535" s="1681">
        <f>VLOOKUP($A3529,'Result Entry'!$B$9:$FW$108,4,0)</f>
        <v>0.0</v>
      </c>
      <c r="I3535" s="1681"/>
      <c r="J3535" s="1681"/>
      <c r="K3535" s="1681"/>
      <c r="L3535" s="1681"/>
      <c r="M3535" s="1681"/>
      <c r="N3535" s="1682"/>
    </row>
    <row r="3536" spans="8:8" ht="39.75" customHeight="1">
      <c r="A3536" s="1443"/>
      <c r="B3536" s="1483" t="s">
        <v>70</v>
      </c>
      <c r="C3536" s="1683" t="s">
        <v>23</v>
      </c>
      <c r="D3536" s="1684"/>
      <c r="E3536" s="1684"/>
      <c r="F3536" s="1685"/>
      <c r="G3536" s="1686" t="s">
        <v>150</v>
      </c>
      <c r="H3536" s="1687">
        <f>VLOOKUP($A3529,'Result Entry'!$B$9:$FW$108,7,0)</f>
        <v>0.0</v>
      </c>
      <c r="I3536" s="1687"/>
      <c r="J3536" s="1687"/>
      <c r="K3536" s="1687"/>
      <c r="L3536" s="1687"/>
      <c r="M3536" s="1687"/>
      <c r="N3536" s="1688"/>
    </row>
    <row r="3537" spans="8:8" ht="39.75" customHeight="1">
      <c r="A3537" s="1443"/>
      <c r="B3537" s="1483" t="s">
        <v>70</v>
      </c>
      <c r="C3537" s="1683" t="s">
        <v>24</v>
      </c>
      <c r="D3537" s="1684"/>
      <c r="E3537" s="1684"/>
      <c r="F3537" s="1685"/>
      <c r="G3537" s="1686" t="s">
        <v>150</v>
      </c>
      <c r="H3537" s="1687">
        <f>VLOOKUP($A3529,'Result Entry'!$B$9:$FW$108,8,0)</f>
        <v>0.0</v>
      </c>
      <c r="I3537" s="1687"/>
      <c r="J3537" s="1687"/>
      <c r="K3537" s="1687"/>
      <c r="L3537" s="1687"/>
      <c r="M3537" s="1687"/>
      <c r="N3537" s="1688"/>
    </row>
    <row r="3538" spans="8:8" ht="39.75" customHeight="1">
      <c r="A3538" s="1443"/>
      <c r="B3538" s="1483" t="s">
        <v>70</v>
      </c>
      <c r="C3538" s="1683" t="s">
        <v>53</v>
      </c>
      <c r="D3538" s="1684"/>
      <c r="E3538" s="1684"/>
      <c r="F3538" s="1685"/>
      <c r="G3538" s="1686" t="s">
        <v>150</v>
      </c>
      <c r="H3538" s="1687">
        <f>VLOOKUP($A3529,'Result Entry'!$B$9:$FW$108,9,0)</f>
        <v>0.0</v>
      </c>
      <c r="I3538" s="1687"/>
      <c r="J3538" s="1687"/>
      <c r="K3538" s="1687"/>
      <c r="L3538" s="1687"/>
      <c r="M3538" s="1687"/>
      <c r="N3538" s="1688"/>
    </row>
    <row r="3539" spans="8:8" ht="39.75" customHeight="1">
      <c r="A3539" s="1443"/>
      <c r="B3539" s="1483" t="s">
        <v>70</v>
      </c>
      <c r="C3539" s="1683" t="s">
        <v>54</v>
      </c>
      <c r="D3539" s="1684"/>
      <c r="E3539" s="1684"/>
      <c r="F3539" s="1685"/>
      <c r="G3539" s="1686" t="s">
        <v>150</v>
      </c>
      <c r="H3539" s="1689" t="str">
        <f>CONCATENATE('Result Entry'!$G$4,'Result Entry'!$J$4)</f>
        <v>11(A)</v>
      </c>
      <c r="I3539" s="1687"/>
      <c r="J3539" s="1687"/>
      <c r="K3539" s="1687"/>
      <c r="L3539" s="1687"/>
      <c r="M3539" s="1687"/>
      <c r="N3539" s="1688"/>
    </row>
    <row r="3540" spans="8:8" ht="39.75" customHeight="1">
      <c r="A3540" s="1443"/>
      <c r="B3540" s="1483" t="s">
        <v>70</v>
      </c>
      <c r="C3540" s="1690" t="s">
        <v>26</v>
      </c>
      <c r="D3540" s="1691"/>
      <c r="E3540" s="1691"/>
      <c r="F3540" s="1692"/>
      <c r="G3540" s="1693" t="s">
        <v>150</v>
      </c>
      <c r="H3540" s="1694">
        <f>VLOOKUP($A3529,'Result Entry'!$B$9:$FW$108,10,0)</f>
        <v>0.0</v>
      </c>
      <c r="I3540" s="1694"/>
      <c r="J3540" s="1694"/>
      <c r="K3540" s="1694"/>
      <c r="L3540" s="1694"/>
      <c r="M3540" s="1694"/>
      <c r="N3540" s="1695"/>
    </row>
    <row r="3541" spans="8:8" ht="30.0" customHeight="1">
      <c r="A3541" s="1443"/>
      <c r="B3541" s="1503" t="s">
        <v>70</v>
      </c>
      <c r="C3541" s="1696" t="s">
        <v>168</v>
      </c>
      <c r="D3541" s="1697"/>
      <c r="E3541" s="1698" t="s">
        <v>73</v>
      </c>
      <c r="F3541" s="1699" t="s">
        <v>74</v>
      </c>
      <c r="G3541" s="1700" t="s">
        <v>169</v>
      </c>
      <c r="H3541" s="1701" t="s">
        <v>56</v>
      </c>
      <c r="I3541" s="1702"/>
      <c r="J3541" s="1703" t="s">
        <v>85</v>
      </c>
      <c r="K3541" s="1704"/>
      <c r="L3541" s="1705" t="s">
        <v>170</v>
      </c>
      <c r="M3541" s="1706" t="s">
        <v>77</v>
      </c>
      <c r="N3541" s="1707" t="s">
        <v>99</v>
      </c>
    </row>
    <row r="3542" spans="8:8" ht="30.0" customHeight="1">
      <c r="A3542" s="1443"/>
      <c r="B3542" s="1503"/>
      <c r="C3542" s="1708"/>
      <c r="D3542" s="1709"/>
      <c r="E3542" s="1710"/>
      <c r="F3542" s="1711"/>
      <c r="G3542" s="1712"/>
      <c r="H3542" s="1713"/>
      <c r="I3542" s="1714"/>
      <c r="J3542" s="1715"/>
      <c r="K3542" s="1716"/>
      <c r="L3542" s="1717"/>
      <c r="M3542" s="1718"/>
      <c r="N3542" s="1719"/>
    </row>
    <row r="3543" spans="8:8" ht="39.75" customHeight="1">
      <c r="A3543" s="1443"/>
      <c r="B3543" s="1503" t="s">
        <v>70</v>
      </c>
      <c r="C3543" s="1528" t="s">
        <v>57</v>
      </c>
      <c r="D3543" s="1529"/>
      <c r="E3543" s="1720">
        <f>'Result Entry'!$L$7</f>
        <v>10.0</v>
      </c>
      <c r="F3543" s="1721">
        <f>'Result Entry'!$M$7</f>
        <v>10.0</v>
      </c>
      <c r="G3543" s="1722">
        <f t="shared" si="294" ref="G3543:G3548">SUM(E3543:F3543)</f>
        <v>20.0</v>
      </c>
      <c r="H3543" s="1723">
        <f>'Result Entry'!$AU$7</f>
        <v>70.0</v>
      </c>
      <c r="I3543" s="1724"/>
      <c r="J3543" s="1725">
        <f>'Result Entry'!$AY$7</f>
        <v>100.0</v>
      </c>
      <c r="K3543" s="1724"/>
      <c r="L3543" s="1722">
        <f t="shared" si="295" ref="L3543:L3548">SUM(H3543,J3543)</f>
        <v>170.0</v>
      </c>
      <c r="M3543" s="1726">
        <f t="shared" si="296" ref="M3543:M3548">SUM(G3543,L3543)</f>
        <v>190.0</v>
      </c>
      <c r="N3543" s="1727"/>
    </row>
    <row r="3544" spans="8:8" s="1538" ht="54.0" customFormat="1" customHeight="1">
      <c r="A3544" s="1443"/>
      <c r="B3544" s="1539" t="s">
        <v>70</v>
      </c>
      <c r="C3544" s="1540" t="str">
        <f>'Result Entry'!$L$3</f>
        <v>HINDI Comp.</v>
      </c>
      <c r="D3544" s="1541"/>
      <c r="E3544" s="1728">
        <f>IF($J3532="TC",0,IF($J3532="Nso",0,VLOOKUP($A3529,'Result Entry'!$B$9:$FW$108,11,0)))</f>
        <v>0.0</v>
      </c>
      <c r="F3544" s="1729">
        <f>IF($J3532="TC",0,IF($J3532="Nso",0,VLOOKUP($A3529,'Result Entry'!$B$9:$FW$108,12,0)))</f>
        <v>0.0</v>
      </c>
      <c r="G3544" s="1730">
        <f t="shared" si="294"/>
        <v>0.0</v>
      </c>
      <c r="H3544" s="1677">
        <f>IF($J3532="TC",0,IF($J3532="Nso",0,VLOOKUP($A3529,'Result Entry'!$B$9:$FW$108,16,0)))</f>
        <v>0.0</v>
      </c>
      <c r="I3544" s="1731"/>
      <c r="J3544" s="1732">
        <f>IF($J3532="TC",0,IF($J3532="Nso",0,VLOOKUP($A3529,'Result Entry'!$B$9:$FW$108,19,0)))</f>
        <v>0.0</v>
      </c>
      <c r="K3544" s="1731"/>
      <c r="L3544" s="1733">
        <f t="shared" si="295"/>
        <v>0.0</v>
      </c>
      <c r="M3544" s="1734">
        <f t="shared" si="296"/>
        <v>0.0</v>
      </c>
      <c r="N3544" s="1735" t="str">
        <f>IF($J3532="TC",0,IF($J3532="Nso",0,VLOOKUP($A3529,'Result Entry'!$B$9:$FW$108,24,0)))</f>
        <v/>
      </c>
    </row>
    <row r="3545" spans="8:8" s="1538" ht="54.0" customFormat="1" customHeight="1">
      <c r="A3545" s="1443"/>
      <c r="B3545" s="1539" t="s">
        <v>70</v>
      </c>
      <c r="C3545" s="1551" t="str">
        <f>'Result Entry'!$Z$3</f>
        <v>ENGLISH Comp.</v>
      </c>
      <c r="D3545" s="1552"/>
      <c r="E3545" s="1728">
        <f>IF($J3532="TC",0,IF($J3532="Nso",0,VLOOKUP($A3529,'Result Entry'!$B$9:$FW$108,25,0)))</f>
        <v>0.0</v>
      </c>
      <c r="F3545" s="1729">
        <f>IF($J3532="TC",0,IF($J3532="Nso",0,VLOOKUP($A3529,'Result Entry'!$B$9:$FW$108,26,0)))</f>
        <v>0.0</v>
      </c>
      <c r="G3545" s="1736">
        <f t="shared" si="294"/>
        <v>0.0</v>
      </c>
      <c r="H3545" s="1683">
        <f>IF($J3532="TC",0,IF($J3532="Nso",0,VLOOKUP($A3529,'Result Entry'!$B$9:$FW$108,30,0)))</f>
        <v>0.0</v>
      </c>
      <c r="I3545" s="1737"/>
      <c r="J3545" s="1738">
        <f>IF($J3532="TC",0,IF($J3532="Nso",0,VLOOKUP($A3529,'Result Entry'!$B$9:$FW$108,33,0)))</f>
        <v>0.0</v>
      </c>
      <c r="K3545" s="1737"/>
      <c r="L3545" s="1733">
        <f t="shared" si="295"/>
        <v>0.0</v>
      </c>
      <c r="M3545" s="1734">
        <f t="shared" si="296"/>
        <v>0.0</v>
      </c>
      <c r="N3545" s="1735" t="str">
        <f>IF($J3532="TC",0,IF($J3532="Nso",0,VLOOKUP($A3529,'Result Entry'!$B$9:$FW$108,38,0)))</f>
        <v/>
      </c>
    </row>
    <row r="3546" spans="8:8" s="1538" ht="54.0" customFormat="1" customHeight="1">
      <c r="A3546" s="1443"/>
      <c r="B3546" s="1539" t="s">
        <v>70</v>
      </c>
      <c r="C3546" s="1551" t="str">
        <f>'Result Entry'!$AO$3</f>
        <v>PHYSICS</v>
      </c>
      <c r="D3546" s="1552"/>
      <c r="E3546" s="1728">
        <f>IF($J3532="TC",0,IF($J3532="Nso",0,VLOOKUP($A3529,'Result Entry'!$B$9:$FW$108,39,0)))</f>
        <v>0.0</v>
      </c>
      <c r="F3546" s="1729">
        <f>IF($J3532="TC",0,IF($J3532="Nso",0,VLOOKUP($A3529,'Result Entry'!$B$9:$FW$108,40,0)))</f>
        <v>0.0</v>
      </c>
      <c r="G3546" s="1736">
        <f t="shared" si="294"/>
        <v>0.0</v>
      </c>
      <c r="H3546" s="1683">
        <f>IF($J3532="TC",0,IF($J3532="Nso",0,VLOOKUP($A3529,'Result Entry'!$B$9:$FW$108,45,0)))</f>
        <v>0.0</v>
      </c>
      <c r="I3546" s="1737"/>
      <c r="J3546" s="1738">
        <f>IF($J3532="TC",0,IF($J3532="Nso",0,VLOOKUP($A3529,'Result Entry'!$B$9:$FW$108,49,0)))</f>
        <v>0.0</v>
      </c>
      <c r="K3546" s="1737"/>
      <c r="L3546" s="1733">
        <f t="shared" si="295"/>
        <v>0.0</v>
      </c>
      <c r="M3546" s="1734">
        <f t="shared" si="296"/>
        <v>0.0</v>
      </c>
      <c r="N3546" s="1735" t="str">
        <f>IF($J3532="TC",0,IF($J3532="Nso",0,VLOOKUP($A3529,'Result Entry'!$B$9:$FW$108,54,0)))</f>
        <v/>
      </c>
    </row>
    <row r="3547" spans="8:8" s="1538" ht="54.0" customFormat="1" customHeight="1">
      <c r="A3547" s="1443"/>
      <c r="B3547" s="1539" t="s">
        <v>70</v>
      </c>
      <c r="C3547" s="1551" t="str">
        <f>'Result Entry'!$BF$3</f>
        <v>CHEMISTRY</v>
      </c>
      <c r="D3547" s="1552"/>
      <c r="E3547" s="1728" t="str">
        <f>IF($J3532="TC",0,IF($J3532="Nso",0,VLOOKUP($A3529,'Result Entry'!$B$9:$FW$108,55,0)))</f>
        <v/>
      </c>
      <c r="F3547" s="1729">
        <f>IF($J3532="TC",0,IF($J3532="Nso",0,VLOOKUP($A3529,'Result Entry'!$B$9:$FW$108,56,0)))</f>
        <v>0.0</v>
      </c>
      <c r="G3547" s="1736">
        <f t="shared" si="294"/>
        <v>0.0</v>
      </c>
      <c r="H3547" s="1683">
        <f>IF($J3532="TC",0,IF($J3532="Nso",0,VLOOKUP($A3529,'Result Entry'!$B$9:$FW$108,61,0)))</f>
        <v>0.0</v>
      </c>
      <c r="I3547" s="1737"/>
      <c r="J3547" s="1738">
        <f>IF($J3532="TC",0,IF($J3532="Nso",0,VLOOKUP($A3529,'Result Entry'!$B$9:$FW$108,65,0)))</f>
        <v>0.0</v>
      </c>
      <c r="K3547" s="1737"/>
      <c r="L3547" s="1733">
        <f t="shared" si="295"/>
        <v>0.0</v>
      </c>
      <c r="M3547" s="1734">
        <f t="shared" si="296"/>
        <v>0.0</v>
      </c>
      <c r="N3547" s="1735" t="str">
        <f>IF($J3532="TC",0,IF($J3532="Nso",0,VLOOKUP($A3529,'Result Entry'!$B$9:$FW$108,70,0)))</f>
        <v/>
      </c>
    </row>
    <row r="3548" spans="8:8" s="1538" ht="54.0" customFormat="1" customHeight="1">
      <c r="A3548" s="1443"/>
      <c r="B3548" s="1539" t="s">
        <v>70</v>
      </c>
      <c r="C3548" s="1551" t="str">
        <f>'Result Entry'!$BW$3</f>
        <v>BIOLOGY</v>
      </c>
      <c r="D3548" s="1552"/>
      <c r="E3548" s="1739" t="str">
        <f>IF($J3532="TC",0,IF($J3532="Nso",0,VLOOKUP($A3529,'Result Entry'!$B$9:$FW$108,71,0)))</f>
        <v/>
      </c>
      <c r="F3548" s="1740" t="str">
        <f>IF($J3532="TC",0,IF($J3532="Nso",0,VLOOKUP($A3529,'Result Entry'!$B$9:$FW$108,72,0)))</f>
        <v/>
      </c>
      <c r="G3548" s="1741">
        <f t="shared" si="294"/>
        <v>0.0</v>
      </c>
      <c r="H3548" s="1742">
        <f>IF($J3532="TC",0,IF($J3532="Nso",0,VLOOKUP($A3529,'Result Entry'!$B$9:$FW$108,77,0)))</f>
        <v>0.0</v>
      </c>
      <c r="I3548" s="1743"/>
      <c r="J3548" s="1744">
        <f>IF($J3532="TC",0,IF($J3532="Nso",0,VLOOKUP($A3529,'Result Entry'!$B$9:$FW$108,81,0)))</f>
        <v>0.0</v>
      </c>
      <c r="K3548" s="1743"/>
      <c r="L3548" s="1745">
        <f t="shared" si="295"/>
        <v>0.0</v>
      </c>
      <c r="M3548" s="1746">
        <f t="shared" si="296"/>
        <v>0.0</v>
      </c>
      <c r="N3548" s="1735">
        <f>IF($J3532="TC",0,IF($J3532="Nso",0,VLOOKUP($A3529,'Result Entry'!$B$9:$FW$108,86,0)))</f>
        <v>0.0</v>
      </c>
    </row>
    <row r="3549" spans="8:8" ht="39.75" customHeight="1">
      <c r="A3549" s="1443"/>
      <c r="B3549" s="1503" t="s">
        <v>70</v>
      </c>
      <c r="C3549" s="1565" t="s">
        <v>78</v>
      </c>
      <c r="D3549" s="1566"/>
      <c r="E3549" s="1567"/>
      <c r="F3549" s="1747" t="s">
        <v>79</v>
      </c>
      <c r="G3549" s="1748"/>
      <c r="H3549" s="1747" t="s">
        <v>80</v>
      </c>
      <c r="I3549" s="1749"/>
      <c r="J3549" s="1750" t="s">
        <v>42</v>
      </c>
      <c r="K3549" s="1797" t="s">
        <v>92</v>
      </c>
      <c r="L3549" s="1752" t="s">
        <v>40</v>
      </c>
      <c r="M3549" s="1753"/>
      <c r="N3549" s="1754" t="s">
        <v>44</v>
      </c>
    </row>
    <row r="3550" spans="8:8" ht="39.75" customHeight="1">
      <c r="A3550" s="1443"/>
      <c r="B3550" s="1503" t="s">
        <v>70</v>
      </c>
      <c r="C3550" s="1577"/>
      <c r="D3550" s="1578"/>
      <c r="E3550" s="1579"/>
      <c r="F3550" s="1755">
        <f>IF($J3532="TC",0,IF($J3532="Nso",0,VLOOKUP($A3529,'Result Entry'!$B$9:$FW$108,146,0)))</f>
        <v>0.0</v>
      </c>
      <c r="G3550" s="1756"/>
      <c r="H3550" s="1757">
        <f>IF($J3532="TC",0,IF($J3532="Nso",0,VLOOKUP($A3529,'Result Entry'!$B$9:$FW$108,147,0)))</f>
        <v>0.0</v>
      </c>
      <c r="I3550" s="1758"/>
      <c r="J3550" s="1584">
        <f>IF($J3532="TC",0,IF($J3532="Nso",0,VLOOKUP($A3529,'Result Entry'!$B$9:$FW$108,148,0)))</f>
        <v>0.0</v>
      </c>
      <c r="K3550" s="1759" t="str">
        <f>IF($J3532="TC",0,IF($J3532="Nso",0,VLOOKUP($A3529,'Result Entry'!$B$9:$FW$108,149,0)))</f>
        <v/>
      </c>
      <c r="L3550" s="1586">
        <f>IF($J3532="TC",0,IF($J3532="Nso",0,VLOOKUP($A3529,'Result Entry'!$B$9:$FW$108,150,0)))</f>
        <v>0.0</v>
      </c>
      <c r="M3550" s="1587"/>
      <c r="N3550" s="1588">
        <f>IF($J3532="TC",0,IF($J3532="Nso",0,VLOOKUP($A3529,'Result Entry'!$B$9:$FW$108,152,0)))</f>
        <v>0.0</v>
      </c>
    </row>
    <row r="3551" spans="8:8" ht="39.75" customHeight="1">
      <c r="A3551" s="1443"/>
      <c r="B3551" s="1503" t="s">
        <v>70</v>
      </c>
      <c r="C3551" s="1589" t="s">
        <v>59</v>
      </c>
      <c r="D3551" s="1590"/>
      <c r="E3551" s="1590"/>
      <c r="F3551" s="1590"/>
      <c r="G3551" s="1590"/>
      <c r="H3551" s="1591"/>
      <c r="I3551" s="1592" t="s">
        <v>60</v>
      </c>
      <c r="J3551" s="1593"/>
      <c r="K3551" s="1760">
        <f>VLOOKUP($A3529,'Result Entry'!$B$9:$FW$108,143,0)</f>
        <v>0.0</v>
      </c>
      <c r="L3551" s="1761"/>
      <c r="M3551" s="1596" t="s">
        <v>38</v>
      </c>
      <c r="N3551" s="1597"/>
    </row>
    <row r="3552" spans="8:8" ht="39.75" customHeight="1">
      <c r="A3552" s="1443"/>
      <c r="B3552" s="1503" t="s">
        <v>70</v>
      </c>
      <c r="C3552" s="1598" t="s">
        <v>55</v>
      </c>
      <c r="D3552" s="1599"/>
      <c r="E3552" s="1599"/>
      <c r="F3552" s="1600" t="s">
        <v>158</v>
      </c>
      <c r="G3552" s="1601"/>
      <c r="H3552" s="1602" t="s">
        <v>48</v>
      </c>
      <c r="I3552" s="1603" t="s">
        <v>61</v>
      </c>
      <c r="J3552" s="1604"/>
      <c r="K3552" s="1762">
        <f>VLOOKUP($A3529,'Result Entry'!$B$9:$FW$108,144,0)</f>
        <v>0.0</v>
      </c>
      <c r="L3552" s="1763"/>
      <c r="M3552" s="1607">
        <f>VLOOKUP($A3529,'Result Entry'!$B$9:$FW$108,145,0)</f>
        <v>0.0</v>
      </c>
      <c r="N3552" s="1608"/>
    </row>
    <row r="3553" spans="8:8" ht="39.75" customHeight="1">
      <c r="A3553" s="1443"/>
      <c r="B3553" s="1503" t="s">
        <v>70</v>
      </c>
      <c r="C3553" s="1598"/>
      <c r="D3553" s="1599"/>
      <c r="E3553" s="1599"/>
      <c r="F3553" s="1609"/>
      <c r="G3553" s="1610"/>
      <c r="H3553" s="1611" t="s">
        <v>100</v>
      </c>
      <c r="I3553" s="1612" t="s">
        <v>62</v>
      </c>
      <c r="J3553" s="1613"/>
      <c r="K3553" s="1764">
        <f>IF($J3532="TC","Transferred",IF($J3532="Nso","NameSeparated",VLOOKUP($A3529,'Result Entry'!$B$9:$FW$108,153,0)))</f>
        <v>0.0</v>
      </c>
      <c r="L3553" s="1764"/>
      <c r="M3553" s="1764"/>
      <c r="N3553" s="1765"/>
    </row>
    <row r="3554" spans="8:8" ht="39.75" customHeight="1">
      <c r="A3554" s="1443"/>
      <c r="B3554" s="1503" t="s">
        <v>70</v>
      </c>
      <c r="C3554" s="1766" t="str">
        <f>'Result Entry'!$DU$3</f>
        <v>Foundation Of Information Tech.</v>
      </c>
      <c r="D3554" s="1767"/>
      <c r="E3554" s="1768"/>
      <c r="F3554" s="1769" t="str">
        <f>IF($J3532="TC",0,IF($J3532="Nso",0,VLOOKUP($A3529,'Result Entry'!$B$9:$GS$108,170,0)))</f>
        <v/>
      </c>
      <c r="G3554" s="1769"/>
      <c r="H3554" s="1770">
        <f>IF($J3532="TC",0,IF($J3532="Nso",0,VLOOKUP($A3529,'Result Entry'!$B$9:$GS$108,112,0)))</f>
        <v>0.0</v>
      </c>
      <c r="I3554" s="1621" t="s">
        <v>72</v>
      </c>
      <c r="J3554" s="1622"/>
      <c r="K3554" s="1771">
        <f>'Result Entry'!$T$2</f>
        <v>45041.0</v>
      </c>
      <c r="L3554" s="1772"/>
      <c r="M3554" s="1772"/>
      <c r="N3554" s="1773"/>
    </row>
    <row r="3555" spans="8:8" ht="39.75" customHeight="1">
      <c r="A3555" s="1443"/>
      <c r="B3555" s="1503" t="s">
        <v>70</v>
      </c>
      <c r="C3555" s="1774" t="str">
        <f>'Result Entry'!$EI$3</f>
        <v>G.I.A.I.-II</v>
      </c>
      <c r="D3555" s="1775"/>
      <c r="E3555" s="1776"/>
      <c r="F3555" s="1769" t="str">
        <f>IF($J3532="TC",0,IF($J3532="Nso",0,VLOOKUP($A3529,'Result Entry'!$B$9:$GS$108,174,0)))</f>
        <v/>
      </c>
      <c r="G3555" s="1769"/>
      <c r="H3555" s="1770">
        <f>IF($J3532="TC",0,IF($J3532="Nso",0,VLOOKUP($A3529,'Result Entry'!$B$9:$GS$108,124,0)))</f>
        <v>0.0</v>
      </c>
      <c r="I3555" s="1626"/>
      <c r="J3555" s="1627"/>
      <c r="K3555" s="1627"/>
      <c r="L3555" s="1627"/>
      <c r="M3555" s="1627"/>
      <c r="N3555" s="1628"/>
    </row>
    <row r="3556" spans="8:8" ht="39.75" customHeight="1">
      <c r="A3556" s="1443"/>
      <c r="B3556" s="1503" t="s">
        <v>70</v>
      </c>
      <c r="C3556" s="1774" t="str">
        <f>'Result Entry'!$EU$3</f>
        <v>SOC.SER.PLAN</v>
      </c>
      <c r="D3556" s="1775"/>
      <c r="E3556" s="1776"/>
      <c r="F3556" s="1769">
        <f>IF($J3532="TC",0,IF($J3532="Nso",0,VLOOKUP($A3529,'Result Entry'!$B$9:$HS$108,178,0)))</f>
        <v>0.0</v>
      </c>
      <c r="G3556" s="1769"/>
      <c r="H3556" s="1770">
        <f>IF($J3532="TC",0,IF($J3532="Nso",0,VLOOKUP($A3529,'Result Entry'!$B$9:$GS$108,136,0)))</f>
        <v>0.0</v>
      </c>
      <c r="I3556" s="1629" t="s">
        <v>175</v>
      </c>
      <c r="J3556" s="1630"/>
      <c r="K3556" s="1798"/>
      <c r="L3556" s="1799"/>
      <c r="M3556" s="1799"/>
      <c r="N3556" s="1800"/>
    </row>
    <row r="3557" spans="8:8" ht="39.75" customHeight="1">
      <c r="A3557" s="1443"/>
      <c r="B3557" s="1503" t="s">
        <v>70</v>
      </c>
      <c r="C3557" s="1774" t="str">
        <f>'Result Entry'!$FG$3</f>
        <v>Jeewan Kaushal</v>
      </c>
      <c r="D3557" s="1775"/>
      <c r="E3557" s="1776"/>
      <c r="F3557" s="1769" t="str">
        <f>IF($J3532="TC",0,IF($J3532="Nso",0,VLOOKUP($A3529,'Result Entry'!$B$9:$HS$108,182,0)))</f>
        <v/>
      </c>
      <c r="G3557" s="1769"/>
      <c r="H3557" s="1770">
        <f>IF($J3532="TC",0,IF($J3532="Nso",0,VLOOKUP($A3529,'Result Entry'!$B$9:$HS$108,136,0)))</f>
        <v>0.0</v>
      </c>
      <c r="I3557" s="1629" t="s">
        <v>149</v>
      </c>
      <c r="J3557" s="1630"/>
      <c r="K3557" s="1630"/>
      <c r="L3557" s="1630"/>
      <c r="M3557" s="1630"/>
      <c r="N3557" s="1634"/>
    </row>
    <row r="3558" spans="8:8" ht="39.75" customHeight="1">
      <c r="A3558" s="1443"/>
      <c r="B3558" s="1483" t="s">
        <v>70</v>
      </c>
      <c r="C3558" s="1777" t="s">
        <v>181</v>
      </c>
      <c r="D3558" s="1778"/>
      <c r="E3558" s="1779"/>
      <c r="F3558" s="1780" t="s">
        <v>182</v>
      </c>
      <c r="G3558" s="1781"/>
      <c r="H3558" s="1782" t="s">
        <v>31</v>
      </c>
      <c r="I3558" s="1629" t="s">
        <v>176</v>
      </c>
      <c r="J3558" s="1630"/>
      <c r="K3558" s="1630"/>
      <c r="L3558" s="1630"/>
      <c r="M3558" s="1630"/>
      <c r="N3558" s="1634"/>
    </row>
    <row r="3559" spans="8:8" ht="39.75" customHeight="1">
      <c r="A3559" s="1443"/>
      <c r="B3559" s="1483" t="s">
        <v>70</v>
      </c>
      <c r="C3559" s="1783"/>
      <c r="D3559" s="1784"/>
      <c r="E3559" s="1785"/>
      <c r="F3559" s="1786" t="s">
        <v>183</v>
      </c>
      <c r="G3559" s="1787"/>
      <c r="H3559" s="1788" t="s">
        <v>180</v>
      </c>
      <c r="I3559" s="1647" t="s">
        <v>68</v>
      </c>
      <c r="J3559" s="1648"/>
      <c r="K3559" s="1648"/>
      <c r="L3559" s="1648"/>
      <c r="M3559" s="1648"/>
      <c r="N3559" s="1649"/>
    </row>
    <row r="3560" spans="8:8" ht="39.75" customHeight="1">
      <c r="A3560" s="1443"/>
      <c r="B3560" s="1483" t="s">
        <v>70</v>
      </c>
      <c r="C3560" s="1783"/>
      <c r="D3560" s="1784"/>
      <c r="E3560" s="1785"/>
      <c r="F3560" s="1786" t="s">
        <v>186</v>
      </c>
      <c r="G3560" s="1787"/>
      <c r="H3560" s="1788" t="s">
        <v>63</v>
      </c>
      <c r="I3560" s="1650"/>
      <c r="J3560" s="1651"/>
      <c r="K3560" s="1651"/>
      <c r="L3560" s="1651"/>
      <c r="M3560" s="1651"/>
      <c r="N3560" s="1652"/>
    </row>
    <row r="3561" spans="8:8" ht="39.75" customHeight="1">
      <c r="A3561" s="1443"/>
      <c r="B3561" s="1483" t="s">
        <v>70</v>
      </c>
      <c r="C3561" s="1783"/>
      <c r="D3561" s="1784"/>
      <c r="E3561" s="1785"/>
      <c r="F3561" s="1786" t="s">
        <v>187</v>
      </c>
      <c r="G3561" s="1787"/>
      <c r="H3561" s="1788" t="s">
        <v>64</v>
      </c>
      <c r="I3561" s="1650"/>
      <c r="J3561" s="1651"/>
      <c r="K3561" s="1651"/>
      <c r="L3561" s="1651"/>
      <c r="M3561" s="1651"/>
      <c r="N3561" s="1652"/>
    </row>
    <row r="3562" spans="8:8" ht="39.75" customHeight="1">
      <c r="A3562" s="1443"/>
      <c r="B3562" s="1483" t="s">
        <v>70</v>
      </c>
      <c r="C3562" s="1783"/>
      <c r="D3562" s="1784"/>
      <c r="E3562" s="1785"/>
      <c r="F3562" s="1786" t="s">
        <v>184</v>
      </c>
      <c r="G3562" s="1787"/>
      <c r="H3562" s="1788" t="s">
        <v>66</v>
      </c>
      <c r="I3562" s="1653" t="s">
        <v>81</v>
      </c>
      <c r="J3562" s="1654"/>
      <c r="K3562" s="1654"/>
      <c r="L3562" s="1654"/>
      <c r="M3562" s="1654"/>
      <c r="N3562" s="1655"/>
    </row>
    <row r="3563" spans="8:8" ht="39.75" customHeight="1">
      <c r="A3563" s="1443"/>
      <c r="B3563" s="1656" t="s">
        <v>70</v>
      </c>
      <c r="C3563" s="1789"/>
      <c r="D3563" s="1790"/>
      <c r="E3563" s="1791"/>
      <c r="F3563" s="1792" t="s">
        <v>185</v>
      </c>
      <c r="G3563" s="1793"/>
      <c r="H3563" s="1794" t="s">
        <v>65</v>
      </c>
      <c r="I3563" s="1663"/>
      <c r="J3563" s="1664"/>
      <c r="K3563" s="1664"/>
      <c r="L3563" s="1664"/>
      <c r="M3563" s="1664"/>
      <c r="N3563" s="1665"/>
    </row>
    <row r="3564" spans="8:8" s="927" ht="123.75" customFormat="1" customHeight="1">
      <c r="A3564" s="1439"/>
      <c r="B3564" s="1795"/>
      <c r="C3564" s="1796"/>
      <c r="D3564" s="1796"/>
      <c r="E3564" s="1796"/>
      <c r="F3564" s="1796"/>
      <c r="G3564" s="1796"/>
      <c r="H3564" s="1796"/>
      <c r="I3564" s="1796"/>
      <c r="J3564" s="1796"/>
      <c r="K3564" s="1796"/>
      <c r="L3564" s="1796"/>
      <c r="M3564" s="1796"/>
      <c r="N3564" s="1796"/>
    </row>
    <row r="3565" spans="8:8" ht="24.75" customHeight="1">
      <c r="A3565" s="1441">
        <f>A3529+1</f>
        <v>100.0</v>
      </c>
      <c r="B3565" s="1442" t="s">
        <v>51</v>
      </c>
      <c r="C3565" s="1442"/>
      <c r="D3565" s="1442"/>
      <c r="E3565" s="1442"/>
      <c r="F3565" s="1442"/>
      <c r="G3565" s="1442"/>
      <c r="H3565" s="1442"/>
      <c r="I3565" s="1442"/>
      <c r="J3565" s="1442"/>
      <c r="K3565" s="1442"/>
      <c r="L3565" s="1442"/>
      <c r="M3565" s="1442"/>
      <c r="N3565" s="1442"/>
    </row>
    <row r="3566" spans="8:8" ht="62.25" customHeight="1">
      <c r="A3566" s="1443"/>
      <c r="B3566" s="1444"/>
      <c r="C3566" s="1445"/>
      <c r="D3566" s="1671" t="str">
        <f>Master!$E$8</f>
        <v>Govt. Sr. Secondary School </v>
      </c>
      <c r="E3566" s="1672"/>
      <c r="F3566" s="1672"/>
      <c r="G3566" s="1672"/>
      <c r="H3566" s="1672"/>
      <c r="I3566" s="1672"/>
      <c r="J3566" s="1672"/>
      <c r="K3566" s="1672"/>
      <c r="L3566" s="1672"/>
      <c r="M3566" s="1672"/>
      <c r="N3566" s="1673"/>
    </row>
    <row r="3567" spans="8:8" ht="33.0" customHeight="1">
      <c r="A3567" s="1443"/>
      <c r="B3567" s="1449"/>
      <c r="C3567" s="1450"/>
      <c r="D3567" s="1451" t="str">
        <f>Master!$E$11</f>
        <v>P.S.-Bapini (Jodhpur)</v>
      </c>
      <c r="E3567" s="1452"/>
      <c r="F3567" s="1452"/>
      <c r="G3567" s="1452"/>
      <c r="H3567" s="1452"/>
      <c r="I3567" s="1452"/>
      <c r="J3567" s="1452"/>
      <c r="K3567" s="1452"/>
      <c r="L3567" s="1452"/>
      <c r="M3567" s="1452"/>
      <c r="N3567" s="1453"/>
    </row>
    <row r="3568" spans="8:8" ht="30.0" customHeight="1">
      <c r="A3568" s="1443"/>
      <c r="B3568" s="1454"/>
      <c r="C3568" s="1455" t="s">
        <v>151</v>
      </c>
      <c r="D3568" s="1456"/>
      <c r="E3568" s="1456"/>
      <c r="F3568" s="1456"/>
      <c r="G3568" s="1457"/>
      <c r="H3568" s="1458" t="s">
        <v>128</v>
      </c>
      <c r="I3568" s="1458"/>
      <c r="J3568" s="1674">
        <f>VLOOKUP(A3565,'Result Entry'!$B$6:$K$108,6,0)</f>
        <v>0.0</v>
      </c>
      <c r="K3568" s="1460" t="s">
        <v>69</v>
      </c>
      <c r="L3568" s="1461"/>
      <c r="M3568" s="1462">
        <f>Master!$E$14</f>
        <v>8.151106901E9</v>
      </c>
      <c r="N3568" s="1463"/>
    </row>
    <row r="3569" spans="8:8" ht="30.0" customHeight="1">
      <c r="A3569" s="1443"/>
      <c r="B3569" s="1464"/>
      <c r="C3569" s="1465"/>
      <c r="D3569" s="1466"/>
      <c r="E3569" s="1466"/>
      <c r="F3569" s="1466"/>
      <c r="G3569" s="1467"/>
      <c r="H3569" s="1468"/>
      <c r="I3569" s="1468"/>
      <c r="J3569" s="1675"/>
      <c r="K3569" s="1470" t="s">
        <v>67</v>
      </c>
      <c r="L3569" s="1471"/>
      <c r="M3569" s="1472"/>
      <c r="N3569" s="1473"/>
      <c r="O3569" s="23" t="s">
        <v>157</v>
      </c>
    </row>
    <row r="3570" spans="8:8" ht="30.0" customHeight="1">
      <c r="A3570" s="1443"/>
      <c r="B3570" s="1464"/>
      <c r="C3570" s="1474"/>
      <c r="D3570" s="1475"/>
      <c r="E3570" s="1475"/>
      <c r="F3570" s="1475"/>
      <c r="G3570" s="1476"/>
      <c r="H3570" s="1477"/>
      <c r="I3570" s="1477"/>
      <c r="J3570" s="1676"/>
      <c r="K3570" s="1479" t="s">
        <v>52</v>
      </c>
      <c r="L3570" s="1480"/>
      <c r="M3570" s="1481" t="str">
        <f>Master!$E$6</f>
        <v>2022-23</v>
      </c>
      <c r="N3570" s="1482"/>
    </row>
    <row r="3571" spans="8:8" ht="39.75" customHeight="1">
      <c r="A3571" s="1443"/>
      <c r="B3571" s="1483" t="s">
        <v>70</v>
      </c>
      <c r="C3571" s="1677" t="s">
        <v>21</v>
      </c>
      <c r="D3571" s="1678"/>
      <c r="E3571" s="1678"/>
      <c r="F3571" s="1679"/>
      <c r="G3571" s="1680" t="s">
        <v>150</v>
      </c>
      <c r="H3571" s="1681">
        <f>VLOOKUP($A3565,'Result Entry'!$B$9:$FW$108,4,0)</f>
        <v>0.0</v>
      </c>
      <c r="I3571" s="1681"/>
      <c r="J3571" s="1681"/>
      <c r="K3571" s="1681"/>
      <c r="L3571" s="1681"/>
      <c r="M3571" s="1681"/>
      <c r="N3571" s="1682"/>
    </row>
    <row r="3572" spans="8:8" ht="39.75" customHeight="1">
      <c r="A3572" s="1443"/>
      <c r="B3572" s="1483" t="s">
        <v>70</v>
      </c>
      <c r="C3572" s="1683" t="s">
        <v>23</v>
      </c>
      <c r="D3572" s="1684"/>
      <c r="E3572" s="1684"/>
      <c r="F3572" s="1685"/>
      <c r="G3572" s="1686" t="s">
        <v>150</v>
      </c>
      <c r="H3572" s="1687">
        <f>VLOOKUP($A3565,'Result Entry'!$B$9:$FW$108,7,0)</f>
        <v>0.0</v>
      </c>
      <c r="I3572" s="1687"/>
      <c r="J3572" s="1687"/>
      <c r="K3572" s="1687"/>
      <c r="L3572" s="1687"/>
      <c r="M3572" s="1687"/>
      <c r="N3572" s="1688"/>
    </row>
    <row r="3573" spans="8:8" ht="39.75" customHeight="1">
      <c r="A3573" s="1443"/>
      <c r="B3573" s="1483" t="s">
        <v>70</v>
      </c>
      <c r="C3573" s="1683" t="s">
        <v>24</v>
      </c>
      <c r="D3573" s="1684"/>
      <c r="E3573" s="1684"/>
      <c r="F3573" s="1685"/>
      <c r="G3573" s="1686" t="s">
        <v>150</v>
      </c>
      <c r="H3573" s="1687">
        <f>VLOOKUP($A3565,'Result Entry'!$B$9:$FW$108,8,0)</f>
        <v>0.0</v>
      </c>
      <c r="I3573" s="1687"/>
      <c r="J3573" s="1687"/>
      <c r="K3573" s="1687"/>
      <c r="L3573" s="1687"/>
      <c r="M3573" s="1687"/>
      <c r="N3573" s="1688"/>
    </row>
    <row r="3574" spans="8:8" ht="39.75" customHeight="1">
      <c r="A3574" s="1443"/>
      <c r="B3574" s="1483" t="s">
        <v>70</v>
      </c>
      <c r="C3574" s="1683" t="s">
        <v>53</v>
      </c>
      <c r="D3574" s="1684"/>
      <c r="E3574" s="1684"/>
      <c r="F3574" s="1685"/>
      <c r="G3574" s="1686" t="s">
        <v>150</v>
      </c>
      <c r="H3574" s="1687">
        <f>VLOOKUP($A3565,'Result Entry'!$B$9:$FW$108,9,0)</f>
        <v>0.0</v>
      </c>
      <c r="I3574" s="1687"/>
      <c r="J3574" s="1687"/>
      <c r="K3574" s="1687"/>
      <c r="L3574" s="1687"/>
      <c r="M3574" s="1687"/>
      <c r="N3574" s="1688"/>
    </row>
    <row r="3575" spans="8:8" ht="39.75" customHeight="1">
      <c r="A3575" s="1443"/>
      <c r="B3575" s="1483" t="s">
        <v>70</v>
      </c>
      <c r="C3575" s="1683" t="s">
        <v>54</v>
      </c>
      <c r="D3575" s="1684"/>
      <c r="E3575" s="1684"/>
      <c r="F3575" s="1685"/>
      <c r="G3575" s="1686" t="s">
        <v>150</v>
      </c>
      <c r="H3575" s="1689" t="str">
        <f>CONCATENATE('Result Entry'!$G$4,'Result Entry'!$J$4)</f>
        <v>11(A)</v>
      </c>
      <c r="I3575" s="1687"/>
      <c r="J3575" s="1687"/>
      <c r="K3575" s="1687"/>
      <c r="L3575" s="1687"/>
      <c r="M3575" s="1687"/>
      <c r="N3575" s="1688"/>
    </row>
    <row r="3576" spans="8:8" ht="39.75" customHeight="1">
      <c r="A3576" s="1443"/>
      <c r="B3576" s="1483" t="s">
        <v>70</v>
      </c>
      <c r="C3576" s="1690" t="s">
        <v>26</v>
      </c>
      <c r="D3576" s="1691"/>
      <c r="E3576" s="1691"/>
      <c r="F3576" s="1692"/>
      <c r="G3576" s="1693" t="s">
        <v>150</v>
      </c>
      <c r="H3576" s="1694">
        <f>VLOOKUP($A3565,'Result Entry'!$B$9:$FW$108,10,0)</f>
        <v>0.0</v>
      </c>
      <c r="I3576" s="1694"/>
      <c r="J3576" s="1694"/>
      <c r="K3576" s="1694"/>
      <c r="L3576" s="1694"/>
      <c r="M3576" s="1694"/>
      <c r="N3576" s="1695"/>
    </row>
    <row r="3577" spans="8:8" ht="30.0" customHeight="1">
      <c r="A3577" s="1443"/>
      <c r="B3577" s="1503" t="s">
        <v>70</v>
      </c>
      <c r="C3577" s="1696" t="s">
        <v>168</v>
      </c>
      <c r="D3577" s="1697"/>
      <c r="E3577" s="1698" t="s">
        <v>73</v>
      </c>
      <c r="F3577" s="1699" t="s">
        <v>74</v>
      </c>
      <c r="G3577" s="1700" t="s">
        <v>169</v>
      </c>
      <c r="H3577" s="1701" t="s">
        <v>56</v>
      </c>
      <c r="I3577" s="1702"/>
      <c r="J3577" s="1703" t="s">
        <v>85</v>
      </c>
      <c r="K3577" s="1704"/>
      <c r="L3577" s="1705" t="s">
        <v>170</v>
      </c>
      <c r="M3577" s="1706" t="s">
        <v>77</v>
      </c>
      <c r="N3577" s="1707" t="s">
        <v>99</v>
      </c>
    </row>
    <row r="3578" spans="8:8" ht="30.0" customHeight="1">
      <c r="A3578" s="1443"/>
      <c r="B3578" s="1503"/>
      <c r="C3578" s="1708"/>
      <c r="D3578" s="1709"/>
      <c r="E3578" s="1710"/>
      <c r="F3578" s="1711"/>
      <c r="G3578" s="1712"/>
      <c r="H3578" s="1713"/>
      <c r="I3578" s="1714"/>
      <c r="J3578" s="1715"/>
      <c r="K3578" s="1716"/>
      <c r="L3578" s="1717"/>
      <c r="M3578" s="1718"/>
      <c r="N3578" s="1719"/>
    </row>
    <row r="3579" spans="8:8" ht="39.75" customHeight="1">
      <c r="A3579" s="1443"/>
      <c r="B3579" s="1503" t="s">
        <v>70</v>
      </c>
      <c r="C3579" s="1528" t="s">
        <v>57</v>
      </c>
      <c r="D3579" s="1529"/>
      <c r="E3579" s="1720">
        <f>'Result Entry'!$L$7</f>
        <v>10.0</v>
      </c>
      <c r="F3579" s="1721">
        <f>'Result Entry'!$M$7</f>
        <v>10.0</v>
      </c>
      <c r="G3579" s="1722">
        <f t="shared" si="297" ref="G3579:G3584">SUM(E3579:F3579)</f>
        <v>20.0</v>
      </c>
      <c r="H3579" s="1723">
        <f>'Result Entry'!$AU$7</f>
        <v>70.0</v>
      </c>
      <c r="I3579" s="1724"/>
      <c r="J3579" s="1725">
        <f>'Result Entry'!$AY$7</f>
        <v>100.0</v>
      </c>
      <c r="K3579" s="1724"/>
      <c r="L3579" s="1722">
        <f t="shared" si="298" ref="L3579:L3584">SUM(H3579,J3579)</f>
        <v>170.0</v>
      </c>
      <c r="M3579" s="1726">
        <f t="shared" si="299" ref="M3579:M3584">SUM(G3579,L3579)</f>
        <v>190.0</v>
      </c>
      <c r="N3579" s="1727"/>
    </row>
    <row r="3580" spans="8:8" s="1538" ht="54.0" customFormat="1" customHeight="1">
      <c r="A3580" s="1443"/>
      <c r="B3580" s="1539" t="s">
        <v>70</v>
      </c>
      <c r="C3580" s="1540" t="str">
        <f>'Result Entry'!$L$3</f>
        <v>HINDI Comp.</v>
      </c>
      <c r="D3580" s="1541"/>
      <c r="E3580" s="1728">
        <f>IF($J3568="TC",0,IF($J3568="Nso",0,VLOOKUP($A3565,'Result Entry'!$B$9:$FW$108,11,0)))</f>
        <v>0.0</v>
      </c>
      <c r="F3580" s="1729">
        <f>IF($J3568="TC",0,IF($J3568="Nso",0,VLOOKUP($A3565,'Result Entry'!$B$9:$FW$108,12,0)))</f>
        <v>0.0</v>
      </c>
      <c r="G3580" s="1730">
        <f t="shared" si="297"/>
        <v>0.0</v>
      </c>
      <c r="H3580" s="1677">
        <f>IF($J3568="TC",0,IF($J3568="Nso",0,VLOOKUP($A3565,'Result Entry'!$B$9:$FW$108,16,0)))</f>
        <v>0.0</v>
      </c>
      <c r="I3580" s="1731"/>
      <c r="J3580" s="1732">
        <f>IF($J3568="TC",0,IF($J3568="Nso",0,VLOOKUP($A3565,'Result Entry'!$B$9:$FW$108,19,0)))</f>
        <v>0.0</v>
      </c>
      <c r="K3580" s="1731"/>
      <c r="L3580" s="1733">
        <f t="shared" si="298"/>
        <v>0.0</v>
      </c>
      <c r="M3580" s="1734">
        <f t="shared" si="299"/>
        <v>0.0</v>
      </c>
      <c r="N3580" s="1735" t="str">
        <f>IF($J3568="TC",0,IF($J3568="Nso",0,VLOOKUP($A3565,'Result Entry'!$B$9:$FW$108,24,0)))</f>
        <v/>
      </c>
    </row>
    <row r="3581" spans="8:8" s="1538" ht="54.0" customFormat="1" customHeight="1">
      <c r="A3581" s="1443"/>
      <c r="B3581" s="1539" t="s">
        <v>70</v>
      </c>
      <c r="C3581" s="1551" t="str">
        <f>'Result Entry'!$Z$3</f>
        <v>ENGLISH Comp.</v>
      </c>
      <c r="D3581" s="1552"/>
      <c r="E3581" s="1728">
        <f>IF($J3568="TC",0,IF($J3568="Nso",0,VLOOKUP($A3565,'Result Entry'!$B$9:$FW$108,25,0)))</f>
        <v>0.0</v>
      </c>
      <c r="F3581" s="1729">
        <f>IF($J3568="TC",0,IF($J3568="Nso",0,VLOOKUP($A3565,'Result Entry'!$B$9:$FW$108,26,0)))</f>
        <v>0.0</v>
      </c>
      <c r="G3581" s="1736">
        <f t="shared" si="297"/>
        <v>0.0</v>
      </c>
      <c r="H3581" s="1683">
        <f>IF($J3568="TC",0,IF($J3568="Nso",0,VLOOKUP($A3565,'Result Entry'!$B$9:$FW$108,30,0)))</f>
        <v>0.0</v>
      </c>
      <c r="I3581" s="1737"/>
      <c r="J3581" s="1738">
        <f>IF($J3568="TC",0,IF($J3568="Nso",0,VLOOKUP($A3565,'Result Entry'!$B$9:$FW$108,33,0)))</f>
        <v>0.0</v>
      </c>
      <c r="K3581" s="1737"/>
      <c r="L3581" s="1733">
        <f t="shared" si="298"/>
        <v>0.0</v>
      </c>
      <c r="M3581" s="1734">
        <f t="shared" si="299"/>
        <v>0.0</v>
      </c>
      <c r="N3581" s="1735" t="str">
        <f>IF($J3568="TC",0,IF($J3568="Nso",0,VLOOKUP($A3565,'Result Entry'!$B$9:$FW$108,38,0)))</f>
        <v/>
      </c>
    </row>
    <row r="3582" spans="8:8" s="1538" ht="54.0" customFormat="1" customHeight="1">
      <c r="A3582" s="1443"/>
      <c r="B3582" s="1539" t="s">
        <v>70</v>
      </c>
      <c r="C3582" s="1551" t="str">
        <f>'Result Entry'!$AO$3</f>
        <v>PHYSICS</v>
      </c>
      <c r="D3582" s="1552"/>
      <c r="E3582" s="1728">
        <f>IF($J3568="TC",0,IF($J3568="Nso",0,VLOOKUP($A3565,'Result Entry'!$B$9:$FW$108,39,0)))</f>
        <v>0.0</v>
      </c>
      <c r="F3582" s="1729">
        <f>IF($J3568="TC",0,IF($J3568="Nso",0,VLOOKUP($A3565,'Result Entry'!$B$9:$FW$108,40,0)))</f>
        <v>0.0</v>
      </c>
      <c r="G3582" s="1736">
        <f t="shared" si="297"/>
        <v>0.0</v>
      </c>
      <c r="H3582" s="1683">
        <f>IF($J3568="TC",0,IF($J3568="Nso",0,VLOOKUP($A3565,'Result Entry'!$B$9:$FW$108,45,0)))</f>
        <v>0.0</v>
      </c>
      <c r="I3582" s="1737"/>
      <c r="J3582" s="1738">
        <f>IF($J3568="TC",0,IF($J3568="Nso",0,VLOOKUP($A3565,'Result Entry'!$B$9:$FW$108,49,0)))</f>
        <v>0.0</v>
      </c>
      <c r="K3582" s="1737"/>
      <c r="L3582" s="1733">
        <f t="shared" si="298"/>
        <v>0.0</v>
      </c>
      <c r="M3582" s="1734">
        <f t="shared" si="299"/>
        <v>0.0</v>
      </c>
      <c r="N3582" s="1735" t="str">
        <f>IF($J3568="TC",0,IF($J3568="Nso",0,VLOOKUP($A3565,'Result Entry'!$B$9:$FW$108,54,0)))</f>
        <v/>
      </c>
    </row>
    <row r="3583" spans="8:8" s="1538" ht="54.0" customFormat="1" customHeight="1">
      <c r="A3583" s="1443"/>
      <c r="B3583" s="1539" t="s">
        <v>70</v>
      </c>
      <c r="C3583" s="1551" t="str">
        <f>'Result Entry'!$BF$3</f>
        <v>CHEMISTRY</v>
      </c>
      <c r="D3583" s="1552"/>
      <c r="E3583" s="1728" t="str">
        <f>IF($J3568="TC",0,IF($J3568="Nso",0,VLOOKUP($A3565,'Result Entry'!$B$9:$FW$108,55,0)))</f>
        <v/>
      </c>
      <c r="F3583" s="1729">
        <f>IF($J3568="TC",0,IF($J3568="Nso",0,VLOOKUP($A3565,'Result Entry'!$B$9:$FW$108,56,0)))</f>
        <v>0.0</v>
      </c>
      <c r="G3583" s="1736">
        <f t="shared" si="297"/>
        <v>0.0</v>
      </c>
      <c r="H3583" s="1683">
        <f>IF($J3568="TC",0,IF($J3568="Nso",0,VLOOKUP($A3565,'Result Entry'!$B$9:$FW$108,61,0)))</f>
        <v>0.0</v>
      </c>
      <c r="I3583" s="1737"/>
      <c r="J3583" s="1738">
        <f>IF($J3568="TC",0,IF($J3568="Nso",0,VLOOKUP($A3565,'Result Entry'!$B$9:$FW$108,65,0)))</f>
        <v>0.0</v>
      </c>
      <c r="K3583" s="1737"/>
      <c r="L3583" s="1733">
        <f t="shared" si="298"/>
        <v>0.0</v>
      </c>
      <c r="M3583" s="1734">
        <f t="shared" si="299"/>
        <v>0.0</v>
      </c>
      <c r="N3583" s="1735" t="str">
        <f>IF($J3568="TC",0,IF($J3568="Nso",0,VLOOKUP($A3565,'Result Entry'!$B$9:$FW$108,70,0)))</f>
        <v/>
      </c>
    </row>
    <row r="3584" spans="8:8" s="1538" ht="54.0" customFormat="1" customHeight="1">
      <c r="A3584" s="1443"/>
      <c r="B3584" s="1539" t="s">
        <v>70</v>
      </c>
      <c r="C3584" s="1551" t="str">
        <f>'Result Entry'!$BW$3</f>
        <v>BIOLOGY</v>
      </c>
      <c r="D3584" s="1552"/>
      <c r="E3584" s="1739" t="str">
        <f>IF($J3568="TC",0,IF($J3568="Nso",0,VLOOKUP($A3565,'Result Entry'!$B$9:$FW$108,71,0)))</f>
        <v/>
      </c>
      <c r="F3584" s="1740" t="str">
        <f>IF($J3568="TC",0,IF($J3568="Nso",0,VLOOKUP($A3565,'Result Entry'!$B$9:$FW$108,72,0)))</f>
        <v/>
      </c>
      <c r="G3584" s="1741">
        <f t="shared" si="297"/>
        <v>0.0</v>
      </c>
      <c r="H3584" s="1742">
        <f>IF($J3568="TC",0,IF($J3568="Nso",0,VLOOKUP($A3565,'Result Entry'!$B$9:$FW$108,77,0)))</f>
        <v>0.0</v>
      </c>
      <c r="I3584" s="1743"/>
      <c r="J3584" s="1744">
        <f>IF($J3568="TC",0,IF($J3568="Nso",0,VLOOKUP($A3565,'Result Entry'!$B$9:$FW$108,81,0)))</f>
        <v>0.0</v>
      </c>
      <c r="K3584" s="1743"/>
      <c r="L3584" s="1745">
        <f t="shared" si="298"/>
        <v>0.0</v>
      </c>
      <c r="M3584" s="1746">
        <f t="shared" si="299"/>
        <v>0.0</v>
      </c>
      <c r="N3584" s="1735">
        <f>IF($J3568="TC",0,IF($J3568="Nso",0,VLOOKUP($A3565,'Result Entry'!$B$9:$FW$108,86,0)))</f>
        <v>0.0</v>
      </c>
    </row>
    <row r="3585" spans="8:8" ht="39.75" customHeight="1">
      <c r="A3585" s="1443"/>
      <c r="B3585" s="1503" t="s">
        <v>70</v>
      </c>
      <c r="C3585" s="1565" t="s">
        <v>78</v>
      </c>
      <c r="D3585" s="1566"/>
      <c r="E3585" s="1567"/>
      <c r="F3585" s="1747" t="s">
        <v>79</v>
      </c>
      <c r="G3585" s="1748"/>
      <c r="H3585" s="1747" t="s">
        <v>80</v>
      </c>
      <c r="I3585" s="1749"/>
      <c r="J3585" s="1750" t="s">
        <v>42</v>
      </c>
      <c r="K3585" s="1797" t="s">
        <v>92</v>
      </c>
      <c r="L3585" s="1752" t="s">
        <v>40</v>
      </c>
      <c r="M3585" s="1753"/>
      <c r="N3585" s="1754" t="s">
        <v>44</v>
      </c>
    </row>
    <row r="3586" spans="8:8" ht="39.75" customHeight="1">
      <c r="A3586" s="1443"/>
      <c r="B3586" s="1503" t="s">
        <v>70</v>
      </c>
      <c r="C3586" s="1577"/>
      <c r="D3586" s="1578"/>
      <c r="E3586" s="1579"/>
      <c r="F3586" s="1755">
        <f>IF($J3568="TC",0,IF($J3568="Nso",0,VLOOKUP($A3565,'Result Entry'!$B$9:$FW$108,146,0)))</f>
        <v>0.0</v>
      </c>
      <c r="G3586" s="1756"/>
      <c r="H3586" s="1757">
        <f>IF($J3568="TC",0,IF($J3568="Nso",0,VLOOKUP($A3565,'Result Entry'!$B$9:$FW$108,147,0)))</f>
        <v>0.0</v>
      </c>
      <c r="I3586" s="1758"/>
      <c r="J3586" s="1584">
        <f>IF($J3568="TC",0,IF($J3568="Nso",0,VLOOKUP($A3565,'Result Entry'!$B$9:$FW$108,148,0)))</f>
        <v>0.0</v>
      </c>
      <c r="K3586" s="1759" t="str">
        <f>IF($J3568="TC",0,IF($J3568="Nso",0,VLOOKUP($A3565,'Result Entry'!$B$9:$FW$108,149,0)))</f>
        <v/>
      </c>
      <c r="L3586" s="1586">
        <f>IF($J3568="TC",0,IF($J3568="Nso",0,VLOOKUP($A3565,'Result Entry'!$B$9:$FW$108,150,0)))</f>
        <v>0.0</v>
      </c>
      <c r="M3586" s="1587"/>
      <c r="N3586" s="1588">
        <f>IF($J3568="TC",0,IF($J3568="Nso",0,VLOOKUP($A3565,'Result Entry'!$B$9:$FW$108,152,0)))</f>
        <v>0.0</v>
      </c>
    </row>
    <row r="3587" spans="8:8" ht="39.75" customHeight="1">
      <c r="A3587" s="1443"/>
      <c r="B3587" s="1503" t="s">
        <v>70</v>
      </c>
      <c r="C3587" s="1589" t="s">
        <v>59</v>
      </c>
      <c r="D3587" s="1590"/>
      <c r="E3587" s="1590"/>
      <c r="F3587" s="1590"/>
      <c r="G3587" s="1590"/>
      <c r="H3587" s="1591"/>
      <c r="I3587" s="1592" t="s">
        <v>60</v>
      </c>
      <c r="J3587" s="1593"/>
      <c r="K3587" s="1760">
        <f>VLOOKUP($A3565,'Result Entry'!$B$9:$FW$108,143,0)</f>
        <v>0.0</v>
      </c>
      <c r="L3587" s="1761"/>
      <c r="M3587" s="1596" t="s">
        <v>38</v>
      </c>
      <c r="N3587" s="1597"/>
    </row>
    <row r="3588" spans="8:8" ht="39.75" customHeight="1">
      <c r="A3588" s="1443"/>
      <c r="B3588" s="1503" t="s">
        <v>70</v>
      </c>
      <c r="C3588" s="1598" t="s">
        <v>55</v>
      </c>
      <c r="D3588" s="1599"/>
      <c r="E3588" s="1599"/>
      <c r="F3588" s="1600" t="s">
        <v>158</v>
      </c>
      <c r="G3588" s="1601"/>
      <c r="H3588" s="1602" t="s">
        <v>48</v>
      </c>
      <c r="I3588" s="1603" t="s">
        <v>61</v>
      </c>
      <c r="J3588" s="1604"/>
      <c r="K3588" s="1762">
        <f>VLOOKUP($A3565,'Result Entry'!$B$9:$FW$108,144,0)</f>
        <v>0.0</v>
      </c>
      <c r="L3588" s="1763"/>
      <c r="M3588" s="1607">
        <f>VLOOKUP($A3565,'Result Entry'!$B$9:$FW$108,145,0)</f>
        <v>0.0</v>
      </c>
      <c r="N3588" s="1608"/>
    </row>
    <row r="3589" spans="8:8" ht="39.75" customHeight="1">
      <c r="A3589" s="1443"/>
      <c r="B3589" s="1503" t="s">
        <v>70</v>
      </c>
      <c r="C3589" s="1598"/>
      <c r="D3589" s="1599"/>
      <c r="E3589" s="1599"/>
      <c r="F3589" s="1609"/>
      <c r="G3589" s="1610"/>
      <c r="H3589" s="1611" t="s">
        <v>100</v>
      </c>
      <c r="I3589" s="1612" t="s">
        <v>62</v>
      </c>
      <c r="J3589" s="1613"/>
      <c r="K3589" s="1764">
        <f>IF($J3568="TC","Transferred",IF($J3568="Nso","NameSeparated",VLOOKUP($A3565,'Result Entry'!$B$9:$FW$108,153,0)))</f>
        <v>0.0</v>
      </c>
      <c r="L3589" s="1764"/>
      <c r="M3589" s="1764"/>
      <c r="N3589" s="1765"/>
    </row>
    <row r="3590" spans="8:8" ht="39.75" customHeight="1">
      <c r="A3590" s="1443"/>
      <c r="B3590" s="1503" t="s">
        <v>70</v>
      </c>
      <c r="C3590" s="1766" t="str">
        <f>'Result Entry'!$DU$3</f>
        <v>Foundation Of Information Tech.</v>
      </c>
      <c r="D3590" s="1767"/>
      <c r="E3590" s="1768"/>
      <c r="F3590" s="1769" t="str">
        <f>IF($J3568="TC",0,IF($J3568="Nso",0,VLOOKUP($A3565,'Result Entry'!$B$9:$GS$108,170,0)))</f>
        <v/>
      </c>
      <c r="G3590" s="1769"/>
      <c r="H3590" s="1770">
        <f>IF($J3568="TC",0,IF($J3568="Nso",0,VLOOKUP($A3565,'Result Entry'!$B$9:$GS$108,112,0)))</f>
        <v>0.0</v>
      </c>
      <c r="I3590" s="1621" t="s">
        <v>72</v>
      </c>
      <c r="J3590" s="1622"/>
      <c r="K3590" s="1771">
        <f>'Result Entry'!$T$2</f>
        <v>45041.0</v>
      </c>
      <c r="L3590" s="1772"/>
      <c r="M3590" s="1772"/>
      <c r="N3590" s="1773"/>
    </row>
    <row r="3591" spans="8:8" ht="39.75" customHeight="1">
      <c r="A3591" s="1443"/>
      <c r="B3591" s="1503" t="s">
        <v>70</v>
      </c>
      <c r="C3591" s="1774" t="str">
        <f>'Result Entry'!$EI$3</f>
        <v>G.I.A.I.-II</v>
      </c>
      <c r="D3591" s="1775"/>
      <c r="E3591" s="1776"/>
      <c r="F3591" s="1769" t="str">
        <f>IF($J3568="TC",0,IF($J3568="Nso",0,VLOOKUP($A3565,'Result Entry'!$B$9:$GS$108,174,0)))</f>
        <v/>
      </c>
      <c r="G3591" s="1769"/>
      <c r="H3591" s="1770">
        <f>IF($J3568="TC",0,IF($J3568="Nso",0,VLOOKUP($A3565,'Result Entry'!$B$9:$GS$108,124,0)))</f>
        <v>0.0</v>
      </c>
      <c r="I3591" s="1626"/>
      <c r="J3591" s="1627"/>
      <c r="K3591" s="1627"/>
      <c r="L3591" s="1627"/>
      <c r="M3591" s="1627"/>
      <c r="N3591" s="1628"/>
    </row>
    <row r="3592" spans="8:8" ht="39.75" customHeight="1">
      <c r="A3592" s="1443"/>
      <c r="B3592" s="1503" t="s">
        <v>70</v>
      </c>
      <c r="C3592" s="1774" t="str">
        <f>'Result Entry'!$EU$3</f>
        <v>SOC.SER.PLAN</v>
      </c>
      <c r="D3592" s="1775"/>
      <c r="E3592" s="1776"/>
      <c r="F3592" s="1769">
        <f>IF($J3568="TC",0,IF($J3568="Nso",0,VLOOKUP($A3565,'Result Entry'!$B$9:$HS$108,178,0)))</f>
        <v>0.0</v>
      </c>
      <c r="G3592" s="1769"/>
      <c r="H3592" s="1770">
        <f>IF($J3568="TC",0,IF($J3568="Nso",0,VLOOKUP($A3565,'Result Entry'!$B$9:$GS$108,136,0)))</f>
        <v>0.0</v>
      </c>
      <c r="I3592" s="1629" t="s">
        <v>175</v>
      </c>
      <c r="J3592" s="1630"/>
      <c r="K3592" s="1798"/>
      <c r="L3592" s="1799"/>
      <c r="M3592" s="1799"/>
      <c r="N3592" s="1800"/>
    </row>
    <row r="3593" spans="8:8" ht="39.75" customHeight="1">
      <c r="A3593" s="1443"/>
      <c r="B3593" s="1503" t="s">
        <v>70</v>
      </c>
      <c r="C3593" s="1774" t="str">
        <f>'Result Entry'!$FG$3</f>
        <v>Jeewan Kaushal</v>
      </c>
      <c r="D3593" s="1775"/>
      <c r="E3593" s="1776"/>
      <c r="F3593" s="1769" t="str">
        <f>IF($J3568="TC",0,IF($J3568="Nso",0,VLOOKUP($A3565,'Result Entry'!$B$9:$HS$108,182,0)))</f>
        <v/>
      </c>
      <c r="G3593" s="1769"/>
      <c r="H3593" s="1770">
        <f>IF($J3568="TC",0,IF($J3568="Nso",0,VLOOKUP($A3565,'Result Entry'!$B$9:$HS$108,136,0)))</f>
        <v>0.0</v>
      </c>
      <c r="I3593" s="1629" t="s">
        <v>149</v>
      </c>
      <c r="J3593" s="1630"/>
      <c r="K3593" s="1630"/>
      <c r="L3593" s="1630"/>
      <c r="M3593" s="1630"/>
      <c r="N3593" s="1634"/>
    </row>
    <row r="3594" spans="8:8" ht="39.75" customHeight="1">
      <c r="A3594" s="1443"/>
      <c r="B3594" s="1483" t="s">
        <v>70</v>
      </c>
      <c r="C3594" s="1777" t="s">
        <v>181</v>
      </c>
      <c r="D3594" s="1778"/>
      <c r="E3594" s="1779"/>
      <c r="F3594" s="1780" t="s">
        <v>182</v>
      </c>
      <c r="G3594" s="1781"/>
      <c r="H3594" s="1782" t="s">
        <v>31</v>
      </c>
      <c r="I3594" s="1629" t="s">
        <v>176</v>
      </c>
      <c r="J3594" s="1630"/>
      <c r="K3594" s="1630"/>
      <c r="L3594" s="1630"/>
      <c r="M3594" s="1630"/>
      <c r="N3594" s="1634"/>
    </row>
    <row r="3595" spans="8:8" ht="39.75" customHeight="1">
      <c r="A3595" s="1443"/>
      <c r="B3595" s="1483" t="s">
        <v>70</v>
      </c>
      <c r="C3595" s="1783"/>
      <c r="D3595" s="1784"/>
      <c r="E3595" s="1785"/>
      <c r="F3595" s="1786" t="s">
        <v>183</v>
      </c>
      <c r="G3595" s="1787"/>
      <c r="H3595" s="1788" t="s">
        <v>180</v>
      </c>
      <c r="I3595" s="1647" t="s">
        <v>68</v>
      </c>
      <c r="J3595" s="1648"/>
      <c r="K3595" s="1648"/>
      <c r="L3595" s="1648"/>
      <c r="M3595" s="1648"/>
      <c r="N3595" s="1649"/>
    </row>
    <row r="3596" spans="8:8" ht="39.75" customHeight="1">
      <c r="A3596" s="1443"/>
      <c r="B3596" s="1483" t="s">
        <v>70</v>
      </c>
      <c r="C3596" s="1783"/>
      <c r="D3596" s="1784"/>
      <c r="E3596" s="1785"/>
      <c r="F3596" s="1786" t="s">
        <v>186</v>
      </c>
      <c r="G3596" s="1787"/>
      <c r="H3596" s="1788" t="s">
        <v>63</v>
      </c>
      <c r="I3596" s="1650"/>
      <c r="J3596" s="1651"/>
      <c r="K3596" s="1651"/>
      <c r="L3596" s="1651"/>
      <c r="M3596" s="1651"/>
      <c r="N3596" s="1652"/>
    </row>
    <row r="3597" spans="8:8" ht="39.75" customHeight="1">
      <c r="A3597" s="1443"/>
      <c r="B3597" s="1483" t="s">
        <v>70</v>
      </c>
      <c r="C3597" s="1783"/>
      <c r="D3597" s="1784"/>
      <c r="E3597" s="1785"/>
      <c r="F3597" s="1786" t="s">
        <v>187</v>
      </c>
      <c r="G3597" s="1787"/>
      <c r="H3597" s="1788" t="s">
        <v>64</v>
      </c>
      <c r="I3597" s="1650"/>
      <c r="J3597" s="1651"/>
      <c r="K3597" s="1651"/>
      <c r="L3597" s="1651"/>
      <c r="M3597" s="1651"/>
      <c r="N3597" s="1652"/>
    </row>
    <row r="3598" spans="8:8" ht="39.75" customHeight="1">
      <c r="A3598" s="1443"/>
      <c r="B3598" s="1483" t="s">
        <v>70</v>
      </c>
      <c r="C3598" s="1783"/>
      <c r="D3598" s="1784"/>
      <c r="E3598" s="1785"/>
      <c r="F3598" s="1786" t="s">
        <v>184</v>
      </c>
      <c r="G3598" s="1787"/>
      <c r="H3598" s="1788" t="s">
        <v>66</v>
      </c>
      <c r="I3598" s="1653" t="s">
        <v>81</v>
      </c>
      <c r="J3598" s="1654"/>
      <c r="K3598" s="1654"/>
      <c r="L3598" s="1654"/>
      <c r="M3598" s="1654"/>
      <c r="N3598" s="1655"/>
    </row>
    <row r="3599" spans="8:8" ht="39.75" customHeight="1">
      <c r="A3599" s="1443"/>
      <c r="B3599" s="1656" t="s">
        <v>70</v>
      </c>
      <c r="C3599" s="1789"/>
      <c r="D3599" s="1790"/>
      <c r="E3599" s="1791"/>
      <c r="F3599" s="1792" t="s">
        <v>185</v>
      </c>
      <c r="G3599" s="1793"/>
      <c r="H3599" s="1794" t="s">
        <v>65</v>
      </c>
      <c r="I3599" s="1663"/>
      <c r="J3599" s="1664"/>
      <c r="K3599" s="1664"/>
      <c r="L3599" s="1664"/>
      <c r="M3599" s="1664"/>
      <c r="N3599" s="1665"/>
    </row>
    <row r="3600" spans="8:8" s="927" ht="123.75" customFormat="1" customHeight="1">
      <c r="A3600" s="1439"/>
      <c r="B3600" s="1795"/>
      <c r="C3600" s="1796"/>
      <c r="D3600" s="1796"/>
      <c r="E3600" s="1796"/>
      <c r="F3600" s="1796"/>
      <c r="G3600" s="1796"/>
      <c r="H3600" s="1796"/>
      <c r="I3600" s="1796"/>
      <c r="J3600" s="1796"/>
      <c r="K3600" s="1796"/>
      <c r="L3600" s="1796"/>
      <c r="M3600" s="1796"/>
      <c r="N3600" s="1796"/>
    </row>
    <row r="3601" spans="8:8" s="927" ht="15.0" hidden="1" customFormat="1">
      <c r="A3601" s="1439"/>
      <c r="B3601" s="1795"/>
      <c r="C3601" s="1796"/>
      <c r="D3601" s="1796"/>
      <c r="E3601" s="1796"/>
      <c r="F3601" s="1796"/>
      <c r="G3601" s="1796"/>
      <c r="H3601" s="1796"/>
      <c r="I3601" s="1796"/>
      <c r="J3601" s="1796"/>
      <c r="K3601" s="1796"/>
      <c r="L3601" s="1796"/>
      <c r="M3601" s="1796"/>
      <c r="N3601" s="1796"/>
    </row>
    <row r="3602" spans="8:8" s="927" ht="15.0" hidden="1" customFormat="1">
      <c r="A3602" s="1439"/>
      <c r="B3602" s="1795"/>
      <c r="C3602" s="1796"/>
      <c r="D3602" s="1796"/>
      <c r="E3602" s="1796"/>
      <c r="F3602" s="1796"/>
      <c r="G3602" s="1796"/>
      <c r="H3602" s="1796"/>
      <c r="I3602" s="1796"/>
      <c r="J3602" s="1796"/>
      <c r="K3602" s="1796"/>
      <c r="L3602" s="1796"/>
      <c r="M3602" s="1796"/>
      <c r="N3602" s="1796"/>
    </row>
    <row r="3603" spans="8:8" s="927" ht="15.0" hidden="1" customFormat="1">
      <c r="A3603" s="1439"/>
      <c r="B3603" s="1795"/>
      <c r="C3603" s="1796"/>
      <c r="D3603" s="1796"/>
      <c r="E3603" s="1796"/>
      <c r="F3603" s="1796"/>
      <c r="G3603" s="1796"/>
      <c r="H3603" s="1796"/>
      <c r="I3603" s="1796"/>
      <c r="J3603" s="1796"/>
      <c r="K3603" s="1796"/>
      <c r="L3603" s="1796"/>
      <c r="M3603" s="1796"/>
      <c r="N3603" s="1796"/>
    </row>
    <row r="3604" spans="8:8" s="927" ht="15.0" hidden="1" customFormat="1">
      <c r="A3604" s="1439"/>
      <c r="B3604" s="1795"/>
      <c r="C3604" s="1796"/>
      <c r="D3604" s="1796"/>
      <c r="E3604" s="1796"/>
      <c r="F3604" s="1796"/>
      <c r="G3604" s="1796"/>
      <c r="H3604" s="1796"/>
      <c r="I3604" s="1796"/>
      <c r="J3604" s="1796"/>
      <c r="K3604" s="1796"/>
      <c r="L3604" s="1796"/>
      <c r="M3604" s="1796"/>
      <c r="N3604" s="1796"/>
    </row>
    <row r="3605" spans="8:8" s="927" ht="15.0" hidden="1" customFormat="1">
      <c r="A3605" s="1439"/>
      <c r="B3605" s="1795"/>
      <c r="C3605" s="1796"/>
      <c r="D3605" s="1796"/>
      <c r="E3605" s="1796"/>
      <c r="F3605" s="1796"/>
      <c r="G3605" s="1796"/>
      <c r="H3605" s="1796"/>
      <c r="I3605" s="1796"/>
      <c r="J3605" s="1796"/>
      <c r="K3605" s="1796"/>
      <c r="L3605" s="1796"/>
      <c r="M3605" s="1796"/>
      <c r="N3605" s="1796"/>
    </row>
    <row r="3606" spans="8:8" s="927" ht="15.0" hidden="1" customFormat="1">
      <c r="A3606" s="1439"/>
      <c r="B3606" s="1795"/>
      <c r="C3606" s="1796"/>
      <c r="D3606" s="1796"/>
      <c r="E3606" s="1796"/>
      <c r="F3606" s="1796"/>
      <c r="G3606" s="1796"/>
      <c r="H3606" s="1796"/>
      <c r="I3606" s="1796"/>
      <c r="J3606" s="1796"/>
      <c r="K3606" s="1796"/>
      <c r="L3606" s="1796"/>
      <c r="M3606" s="1796"/>
      <c r="N3606" s="1796"/>
    </row>
    <row r="3607" spans="8:8" s="927" ht="15.0" hidden="1" customFormat="1">
      <c r="A3607" s="1439"/>
      <c r="B3607" s="1795"/>
      <c r="C3607" s="1796"/>
      <c r="D3607" s="1796"/>
      <c r="E3607" s="1796"/>
      <c r="F3607" s="1796"/>
      <c r="G3607" s="1796"/>
      <c r="H3607" s="1796"/>
      <c r="I3607" s="1796"/>
      <c r="J3607" s="1796"/>
      <c r="K3607" s="1796"/>
      <c r="L3607" s="1796"/>
      <c r="M3607" s="1796"/>
      <c r="N3607" s="1796"/>
    </row>
    <row r="3608" spans="8:8" s="927" ht="15.0" hidden="1" customFormat="1">
      <c r="A3608" s="1439"/>
      <c r="B3608" s="1795"/>
      <c r="C3608" s="1796"/>
      <c r="D3608" s="1796"/>
      <c r="E3608" s="1796"/>
      <c r="F3608" s="1796"/>
      <c r="G3608" s="1796"/>
      <c r="H3608" s="1796"/>
      <c r="I3608" s="1796"/>
      <c r="J3608" s="1796"/>
      <c r="K3608" s="1796"/>
      <c r="L3608" s="1796"/>
      <c r="M3608" s="1796"/>
      <c r="N3608" s="1796"/>
    </row>
    <row r="3609" spans="8:8" s="927" ht="15.0" hidden="1" customFormat="1">
      <c r="A3609" s="1439"/>
      <c r="B3609" s="1795"/>
      <c r="C3609" s="1796"/>
      <c r="D3609" s="1796"/>
      <c r="E3609" s="1796"/>
      <c r="F3609" s="1796"/>
      <c r="G3609" s="1796"/>
      <c r="H3609" s="1796"/>
      <c r="I3609" s="1796"/>
      <c r="J3609" s="1796"/>
      <c r="K3609" s="1796"/>
      <c r="L3609" s="1796"/>
      <c r="M3609" s="1796"/>
      <c r="N3609" s="1796"/>
    </row>
    <row r="3610" spans="8:8" s="927" ht="15.0" hidden="1" customFormat="1">
      <c r="A3610" s="1439"/>
      <c r="B3610" s="1795"/>
      <c r="C3610" s="1796"/>
      <c r="D3610" s="1796"/>
      <c r="E3610" s="1796"/>
      <c r="F3610" s="1796"/>
      <c r="G3610" s="1796"/>
      <c r="H3610" s="1796"/>
      <c r="I3610" s="1796"/>
      <c r="J3610" s="1796"/>
      <c r="K3610" s="1796"/>
      <c r="L3610" s="1796"/>
      <c r="M3610" s="1796"/>
      <c r="N3610" s="1796"/>
    </row>
    <row r="3611" spans="8:8" s="927" ht="15.0" hidden="1" customFormat="1">
      <c r="A3611" s="1439"/>
      <c r="B3611" s="1795"/>
      <c r="C3611" s="1796"/>
      <c r="D3611" s="1796"/>
      <c r="E3611" s="1796"/>
      <c r="F3611" s="1796"/>
      <c r="G3611" s="1796"/>
      <c r="H3611" s="1796"/>
      <c r="I3611" s="1796"/>
      <c r="J3611" s="1796"/>
      <c r="K3611" s="1796"/>
      <c r="L3611" s="1796"/>
      <c r="M3611" s="1796"/>
      <c r="N3611" s="1796"/>
    </row>
    <row r="3612" spans="8:8" s="927" ht="15.0" hidden="1" customFormat="1">
      <c r="A3612" s="1439"/>
      <c r="B3612" s="1795"/>
      <c r="C3612" s="1796"/>
      <c r="D3612" s="1796"/>
      <c r="E3612" s="1796"/>
      <c r="F3612" s="1796"/>
      <c r="G3612" s="1796"/>
      <c r="H3612" s="1796"/>
      <c r="I3612" s="1796"/>
      <c r="J3612" s="1796"/>
      <c r="K3612" s="1796"/>
      <c r="L3612" s="1796"/>
      <c r="M3612" s="1796"/>
      <c r="N3612" s="1796"/>
    </row>
    <row r="3613" spans="8:8" s="927" ht="15.0" hidden="1" customFormat="1">
      <c r="A3613" s="1439"/>
      <c r="B3613" s="1795"/>
      <c r="C3613" s="1796"/>
      <c r="D3613" s="1796"/>
      <c r="E3613" s="1796"/>
      <c r="F3613" s="1796"/>
      <c r="G3613" s="1796"/>
      <c r="H3613" s="1796"/>
      <c r="I3613" s="1796"/>
      <c r="J3613" s="1796"/>
      <c r="K3613" s="1796"/>
      <c r="L3613" s="1796"/>
      <c r="M3613" s="1796"/>
      <c r="N3613" s="1796"/>
    </row>
    <row r="3614" spans="8:8" s="927" ht="15.0" hidden="1" customFormat="1">
      <c r="A3614" s="1439"/>
      <c r="B3614" s="1795"/>
      <c r="C3614" s="1796"/>
      <c r="D3614" s="1796"/>
      <c r="E3614" s="1796"/>
      <c r="F3614" s="1796"/>
      <c r="G3614" s="1796"/>
      <c r="H3614" s="1796"/>
      <c r="I3614" s="1796"/>
      <c r="J3614" s="1796"/>
      <c r="K3614" s="1796"/>
      <c r="L3614" s="1796"/>
      <c r="M3614" s="1796"/>
      <c r="N3614" s="1796"/>
    </row>
    <row r="3615" spans="8:8" s="927" ht="15.0" hidden="1" customFormat="1">
      <c r="A3615" s="1439"/>
      <c r="B3615" s="1795"/>
      <c r="C3615" s="1796"/>
      <c r="D3615" s="1796"/>
      <c r="E3615" s="1796"/>
      <c r="F3615" s="1796"/>
      <c r="G3615" s="1796"/>
      <c r="H3615" s="1796"/>
      <c r="I3615" s="1796"/>
      <c r="J3615" s="1796"/>
      <c r="K3615" s="1796"/>
      <c r="L3615" s="1796"/>
      <c r="M3615" s="1796"/>
      <c r="N3615" s="1796"/>
    </row>
    <row r="3616" spans="8:8" s="927" ht="15.0" hidden="1" customFormat="1">
      <c r="A3616" s="1439"/>
      <c r="B3616" s="1795"/>
      <c r="C3616" s="1796"/>
      <c r="D3616" s="1796"/>
      <c r="E3616" s="1796"/>
      <c r="F3616" s="1796"/>
      <c r="G3616" s="1796"/>
      <c r="H3616" s="1796"/>
      <c r="I3616" s="1796"/>
      <c r="J3616" s="1796"/>
      <c r="K3616" s="1796"/>
      <c r="L3616" s="1796"/>
      <c r="M3616" s="1796"/>
      <c r="N3616" s="1796"/>
    </row>
    <row r="3617" spans="8:8" s="927" ht="15.0" hidden="1" customFormat="1">
      <c r="A3617" s="1439"/>
      <c r="B3617" s="1795"/>
      <c r="C3617" s="1796"/>
      <c r="D3617" s="1796"/>
      <c r="E3617" s="1796"/>
      <c r="F3617" s="1796"/>
      <c r="G3617" s="1796"/>
      <c r="H3617" s="1796"/>
      <c r="I3617" s="1796"/>
      <c r="J3617" s="1796"/>
      <c r="K3617" s="1796"/>
      <c r="L3617" s="1796"/>
      <c r="M3617" s="1796"/>
      <c r="N3617" s="1796"/>
    </row>
    <row r="3618" spans="8:8" s="927" ht="15.0" hidden="1" customFormat="1">
      <c r="A3618" s="1439"/>
      <c r="B3618" s="1795"/>
      <c r="C3618" s="1796"/>
      <c r="D3618" s="1796"/>
      <c r="E3618" s="1796"/>
      <c r="F3618" s="1796"/>
      <c r="G3618" s="1796"/>
      <c r="H3618" s="1796"/>
      <c r="I3618" s="1796"/>
      <c r="J3618" s="1796"/>
      <c r="K3618" s="1796"/>
      <c r="L3618" s="1796"/>
      <c r="M3618" s="1796"/>
      <c r="N3618" s="1796"/>
    </row>
    <row r="3619" spans="8:8" s="927" ht="15.0" hidden="1" customFormat="1">
      <c r="A3619" s="1439"/>
      <c r="B3619" s="1795"/>
      <c r="C3619" s="1796"/>
      <c r="D3619" s="1796"/>
      <c r="E3619" s="1796"/>
      <c r="F3619" s="1796"/>
      <c r="G3619" s="1796"/>
      <c r="H3619" s="1796"/>
      <c r="I3619" s="1796"/>
      <c r="J3619" s="1796"/>
      <c r="K3619" s="1796"/>
      <c r="L3619" s="1796"/>
      <c r="M3619" s="1796"/>
      <c r="N3619" s="1796"/>
    </row>
    <row r="3620" spans="8:8" s="927" ht="15.0" hidden="1" customFormat="1">
      <c r="A3620" s="1439"/>
      <c r="B3620" s="1795"/>
      <c r="C3620" s="1796"/>
      <c r="D3620" s="1796"/>
      <c r="E3620" s="1796"/>
      <c r="F3620" s="1796"/>
      <c r="G3620" s="1796"/>
      <c r="H3620" s="1796"/>
      <c r="I3620" s="1796"/>
      <c r="J3620" s="1796"/>
      <c r="K3620" s="1796"/>
      <c r="L3620" s="1796"/>
      <c r="M3620" s="1796"/>
      <c r="N3620" s="1796"/>
    </row>
    <row r="3621" spans="8:8" s="927" ht="15.0" hidden="1" customFormat="1">
      <c r="A3621" s="1439"/>
      <c r="B3621" s="1795"/>
      <c r="C3621" s="1796"/>
      <c r="D3621" s="1796"/>
      <c r="E3621" s="1796"/>
      <c r="F3621" s="1796"/>
      <c r="G3621" s="1796"/>
      <c r="H3621" s="1796"/>
      <c r="I3621" s="1796"/>
      <c r="J3621" s="1796"/>
      <c r="K3621" s="1796"/>
      <c r="L3621" s="1796"/>
      <c r="M3621" s="1796"/>
      <c r="N3621" s="1796"/>
    </row>
    <row r="3622" spans="8:8" s="927" ht="15.0" hidden="1" customFormat="1">
      <c r="A3622" s="1439"/>
      <c r="B3622" s="1795"/>
      <c r="C3622" s="1796"/>
      <c r="D3622" s="1796"/>
      <c r="E3622" s="1796"/>
      <c r="F3622" s="1796"/>
      <c r="G3622" s="1796"/>
      <c r="H3622" s="1796"/>
      <c r="I3622" s="1796"/>
      <c r="J3622" s="1796"/>
      <c r="K3622" s="1796"/>
      <c r="L3622" s="1796"/>
      <c r="M3622" s="1796"/>
      <c r="N3622" s="1796"/>
    </row>
    <row r="3623" spans="8:8" s="927" ht="15.0" hidden="1" customFormat="1">
      <c r="A3623" s="1439"/>
      <c r="B3623" s="1795"/>
      <c r="C3623" s="1796"/>
      <c r="D3623" s="1796"/>
      <c r="E3623" s="1796"/>
      <c r="F3623" s="1796"/>
      <c r="G3623" s="1796"/>
      <c r="H3623" s="1796"/>
      <c r="I3623" s="1796"/>
      <c r="J3623" s="1796"/>
      <c r="K3623" s="1796"/>
      <c r="L3623" s="1796"/>
      <c r="M3623" s="1796"/>
      <c r="N3623" s="1796"/>
    </row>
    <row r="3624" spans="8:8" s="927" ht="15.0" hidden="1" customFormat="1">
      <c r="A3624" s="1439"/>
      <c r="B3624" s="1795"/>
      <c r="C3624" s="1796"/>
      <c r="D3624" s="1796"/>
      <c r="E3624" s="1796"/>
      <c r="F3624" s="1796"/>
      <c r="G3624" s="1796"/>
      <c r="H3624" s="1796"/>
      <c r="I3624" s="1796"/>
      <c r="J3624" s="1796"/>
      <c r="K3624" s="1796"/>
      <c r="L3624" s="1796"/>
      <c r="M3624" s="1796"/>
      <c r="N3624" s="1796"/>
    </row>
    <row r="3625" spans="8:8" s="927" ht="15.0" hidden="1" customFormat="1">
      <c r="A3625" s="1439"/>
      <c r="B3625" s="1795"/>
      <c r="C3625" s="1796"/>
      <c r="D3625" s="1796"/>
      <c r="E3625" s="1796"/>
      <c r="F3625" s="1796"/>
      <c r="G3625" s="1796"/>
      <c r="H3625" s="1796"/>
      <c r="I3625" s="1796"/>
      <c r="J3625" s="1796"/>
      <c r="K3625" s="1796"/>
      <c r="L3625" s="1796"/>
      <c r="M3625" s="1796"/>
      <c r="N3625" s="1796"/>
    </row>
    <row r="3626" spans="8:8" s="927" ht="15.0" hidden="1" customFormat="1">
      <c r="A3626" s="1439"/>
      <c r="B3626" s="1795"/>
      <c r="C3626" s="1796"/>
      <c r="D3626" s="1796"/>
      <c r="E3626" s="1796"/>
      <c r="F3626" s="1796"/>
      <c r="G3626" s="1796"/>
      <c r="H3626" s="1796"/>
      <c r="I3626" s="1796"/>
      <c r="J3626" s="1796"/>
      <c r="K3626" s="1796"/>
      <c r="L3626" s="1796"/>
      <c r="M3626" s="1796"/>
      <c r="N3626" s="1796"/>
    </row>
    <row r="3627" spans="8:8" s="927" ht="15.0" hidden="1" customFormat="1">
      <c r="A3627" s="1439"/>
      <c r="B3627" s="1795"/>
      <c r="C3627" s="1796"/>
      <c r="D3627" s="1796"/>
      <c r="E3627" s="1796"/>
      <c r="F3627" s="1796"/>
      <c r="G3627" s="1796"/>
      <c r="H3627" s="1796"/>
      <c r="I3627" s="1796"/>
      <c r="J3627" s="1796"/>
      <c r="K3627" s="1796"/>
      <c r="L3627" s="1796"/>
      <c r="M3627" s="1796"/>
      <c r="N3627" s="1796"/>
    </row>
    <row r="3628" spans="8:8" s="927" ht="15.0" hidden="1" customFormat="1">
      <c r="A3628" s="1439"/>
      <c r="B3628" s="1795"/>
      <c r="C3628" s="1796"/>
      <c r="D3628" s="1796"/>
      <c r="E3628" s="1796"/>
      <c r="F3628" s="1796"/>
      <c r="G3628" s="1796"/>
      <c r="H3628" s="1796"/>
      <c r="I3628" s="1796"/>
      <c r="J3628" s="1796"/>
      <c r="K3628" s="1796"/>
      <c r="L3628" s="1796"/>
      <c r="M3628" s="1796"/>
      <c r="N3628" s="1796"/>
    </row>
    <row r="3629" spans="8:8" s="927" ht="15.0" hidden="1" customFormat="1">
      <c r="A3629" s="1439"/>
      <c r="B3629" s="1795"/>
      <c r="C3629" s="1796"/>
      <c r="D3629" s="1796"/>
      <c r="E3629" s="1796"/>
      <c r="F3629" s="1796"/>
      <c r="G3629" s="1796"/>
      <c r="H3629" s="1796"/>
      <c r="I3629" s="1796"/>
      <c r="J3629" s="1796"/>
      <c r="K3629" s="1796"/>
      <c r="L3629" s="1796"/>
      <c r="M3629" s="1796"/>
      <c r="N3629" s="1796"/>
    </row>
    <row r="3630" spans="8:8" s="927" ht="15.0" hidden="1" customFormat="1">
      <c r="A3630" s="1439"/>
      <c r="B3630" s="1795"/>
      <c r="C3630" s="1796"/>
      <c r="D3630" s="1796"/>
      <c r="E3630" s="1796"/>
      <c r="F3630" s="1796"/>
      <c r="G3630" s="1796"/>
      <c r="H3630" s="1796"/>
      <c r="I3630" s="1796"/>
      <c r="J3630" s="1796"/>
      <c r="K3630" s="1796"/>
      <c r="L3630" s="1796"/>
      <c r="M3630" s="1796"/>
      <c r="N3630" s="1796"/>
    </row>
    <row r="3631" spans="8:8" s="927" ht="15.0" hidden="1" customFormat="1">
      <c r="A3631" s="1439"/>
      <c r="B3631" s="1795"/>
      <c r="C3631" s="1796"/>
      <c r="D3631" s="1796"/>
      <c r="E3631" s="1796"/>
      <c r="F3631" s="1796"/>
      <c r="G3631" s="1796"/>
      <c r="H3631" s="1796"/>
      <c r="I3631" s="1796"/>
      <c r="J3631" s="1796"/>
      <c r="K3631" s="1796"/>
      <c r="L3631" s="1796"/>
      <c r="M3631" s="1796"/>
      <c r="N3631" s="1796"/>
    </row>
    <row r="3632" spans="8:8" s="927" ht="15.0" hidden="1" customFormat="1">
      <c r="A3632" s="1439"/>
      <c r="B3632" s="1795"/>
      <c r="C3632" s="1796"/>
      <c r="D3632" s="1796"/>
      <c r="E3632" s="1796"/>
      <c r="F3632" s="1796"/>
      <c r="G3632" s="1796"/>
      <c r="H3632" s="1796"/>
      <c r="I3632" s="1796"/>
      <c r="J3632" s="1796"/>
      <c r="K3632" s="1796"/>
      <c r="L3632" s="1796"/>
      <c r="M3632" s="1796"/>
      <c r="N3632" s="1796"/>
    </row>
    <row r="3633" spans="8:8" s="927" ht="15.0" hidden="1" customFormat="1">
      <c r="A3633" s="1439"/>
      <c r="B3633" s="1795"/>
      <c r="C3633" s="1796"/>
      <c r="D3633" s="1796"/>
      <c r="E3633" s="1796"/>
      <c r="F3633" s="1796"/>
      <c r="G3633" s="1796"/>
      <c r="H3633" s="1796"/>
      <c r="I3633" s="1796"/>
      <c r="J3633" s="1796"/>
      <c r="K3633" s="1796"/>
      <c r="L3633" s="1796"/>
      <c r="M3633" s="1796"/>
      <c r="N3633" s="1796"/>
    </row>
    <row r="3634" spans="8:8" s="927" ht="15.0" hidden="1" customFormat="1">
      <c r="A3634" s="1439"/>
      <c r="B3634" s="1795"/>
      <c r="C3634" s="1796"/>
      <c r="D3634" s="1796"/>
      <c r="E3634" s="1796"/>
      <c r="F3634" s="1796"/>
      <c r="G3634" s="1796"/>
      <c r="H3634" s="1796"/>
      <c r="I3634" s="1796"/>
      <c r="J3634" s="1796"/>
      <c r="K3634" s="1796"/>
      <c r="L3634" s="1796"/>
      <c r="M3634" s="1796"/>
      <c r="N3634" s="1796"/>
    </row>
    <row r="3635" spans="8:8" s="927" ht="15.0" hidden="1" customFormat="1">
      <c r="A3635" s="1439"/>
      <c r="B3635" s="1795"/>
      <c r="C3635" s="1796"/>
      <c r="D3635" s="1796"/>
      <c r="E3635" s="1796"/>
      <c r="F3635" s="1796"/>
      <c r="G3635" s="1796"/>
      <c r="H3635" s="1796"/>
      <c r="I3635" s="1796"/>
      <c r="J3635" s="1796"/>
      <c r="K3635" s="1796"/>
      <c r="L3635" s="1796"/>
      <c r="M3635" s="1796"/>
      <c r="N3635" s="1796"/>
    </row>
    <row r="3636" spans="8:8" s="927" ht="15.0" hidden="1" customFormat="1">
      <c r="A3636" s="1439"/>
      <c r="B3636" s="1795"/>
      <c r="C3636" s="1796"/>
      <c r="D3636" s="1796"/>
      <c r="E3636" s="1796"/>
      <c r="F3636" s="1796"/>
      <c r="G3636" s="1796"/>
      <c r="H3636" s="1796"/>
      <c r="I3636" s="1796"/>
      <c r="J3636" s="1796"/>
      <c r="K3636" s="1796"/>
      <c r="L3636" s="1796"/>
      <c r="M3636" s="1796"/>
      <c r="N3636" s="1796"/>
    </row>
    <row r="3637" spans="8:8" s="927" ht="15.0" hidden="1" customFormat="1">
      <c r="A3637" s="1439"/>
      <c r="B3637" s="1795"/>
      <c r="C3637" s="1796"/>
      <c r="D3637" s="1796"/>
      <c r="E3637" s="1796"/>
      <c r="F3637" s="1796"/>
      <c r="G3637" s="1796"/>
      <c r="H3637" s="1796"/>
      <c r="I3637" s="1796"/>
      <c r="J3637" s="1796"/>
      <c r="K3637" s="1796"/>
      <c r="L3637" s="1796"/>
      <c r="M3637" s="1796"/>
      <c r="N3637" s="1796"/>
    </row>
    <row r="3638" spans="8:8" s="927" ht="15.0" hidden="1" customFormat="1">
      <c r="A3638" s="1439"/>
      <c r="B3638" s="1795"/>
      <c r="C3638" s="1796"/>
      <c r="D3638" s="1796"/>
      <c r="E3638" s="1796"/>
      <c r="F3638" s="1796"/>
      <c r="G3638" s="1796"/>
      <c r="H3638" s="1796"/>
      <c r="I3638" s="1796"/>
      <c r="J3638" s="1796"/>
      <c r="K3638" s="1796"/>
      <c r="L3638" s="1796"/>
      <c r="M3638" s="1796"/>
      <c r="N3638" s="1796"/>
    </row>
    <row r="3639" spans="8:8" s="927" ht="15.0" hidden="1" customFormat="1">
      <c r="A3639" s="1439"/>
      <c r="B3639" s="1795"/>
      <c r="C3639" s="1796"/>
      <c r="D3639" s="1796"/>
      <c r="E3639" s="1796"/>
      <c r="F3639" s="1796"/>
      <c r="G3639" s="1796"/>
      <c r="H3639" s="1796"/>
      <c r="I3639" s="1796"/>
      <c r="J3639" s="1796"/>
      <c r="K3639" s="1796"/>
      <c r="L3639" s="1796"/>
      <c r="M3639" s="1796"/>
      <c r="N3639" s="1796"/>
    </row>
    <row r="3640" spans="8:8" s="927" ht="15.0" hidden="1" customFormat="1">
      <c r="A3640" s="1439"/>
      <c r="B3640" s="1795"/>
      <c r="C3640" s="1796"/>
      <c r="D3640" s="1796"/>
      <c r="E3640" s="1796"/>
      <c r="F3640" s="1796"/>
      <c r="G3640" s="1796"/>
      <c r="H3640" s="1796"/>
      <c r="I3640" s="1796"/>
      <c r="J3640" s="1796"/>
      <c r="K3640" s="1796"/>
      <c r="L3640" s="1796"/>
      <c r="M3640" s="1796"/>
      <c r="N3640" s="1796"/>
    </row>
    <row r="3641" spans="8:8" s="927" ht="15.0" hidden="1" customFormat="1">
      <c r="A3641" s="1439"/>
      <c r="B3641" s="1795"/>
      <c r="C3641" s="1796"/>
      <c r="D3641" s="1796"/>
      <c r="E3641" s="1796"/>
      <c r="F3641" s="1796"/>
      <c r="G3641" s="1796"/>
      <c r="H3641" s="1796"/>
      <c r="I3641" s="1796"/>
      <c r="J3641" s="1796"/>
      <c r="K3641" s="1796"/>
      <c r="L3641" s="1796"/>
      <c r="M3641" s="1796"/>
      <c r="N3641" s="1796"/>
    </row>
    <row r="3642" spans="8:8" s="927" ht="15.0" hidden="1" customFormat="1">
      <c r="A3642" s="1439"/>
      <c r="B3642" s="1795"/>
      <c r="C3642" s="1796"/>
      <c r="D3642" s="1796"/>
      <c r="E3642" s="1796"/>
      <c r="F3642" s="1796"/>
      <c r="G3642" s="1796"/>
      <c r="H3642" s="1796"/>
      <c r="I3642" s="1796"/>
      <c r="J3642" s="1796"/>
      <c r="K3642" s="1796"/>
      <c r="L3642" s="1796"/>
      <c r="M3642" s="1796"/>
      <c r="N3642" s="1796"/>
    </row>
    <row r="3643" spans="8:8" s="927" ht="15.0" hidden="1" customFormat="1">
      <c r="A3643" s="1439"/>
      <c r="B3643" s="1795"/>
      <c r="C3643" s="1796"/>
      <c r="D3643" s="1796"/>
      <c r="E3643" s="1796"/>
      <c r="F3643" s="1796"/>
      <c r="G3643" s="1796"/>
      <c r="H3643" s="1796"/>
      <c r="I3643" s="1796"/>
      <c r="J3643" s="1796"/>
      <c r="K3643" s="1796"/>
      <c r="L3643" s="1796"/>
      <c r="M3643" s="1796"/>
      <c r="N3643" s="1796"/>
    </row>
    <row r="3644" spans="8:8" s="927" ht="15.0" hidden="1" customFormat="1">
      <c r="A3644" s="1439"/>
      <c r="B3644" s="1795"/>
      <c r="C3644" s="1796"/>
      <c r="D3644" s="1796"/>
      <c r="E3644" s="1796"/>
      <c r="F3644" s="1796"/>
      <c r="G3644" s="1796"/>
      <c r="H3644" s="1796"/>
      <c r="I3644" s="1796"/>
      <c r="J3644" s="1796"/>
      <c r="K3644" s="1796"/>
      <c r="L3644" s="1796"/>
      <c r="M3644" s="1796"/>
      <c r="N3644" s="1796"/>
    </row>
    <row r="3645" spans="8:8" s="927" ht="15.0" hidden="1" customFormat="1">
      <c r="A3645" s="1439"/>
      <c r="B3645" s="1795"/>
      <c r="C3645" s="1796"/>
      <c r="D3645" s="1796"/>
      <c r="E3645" s="1796"/>
      <c r="F3645" s="1796"/>
      <c r="G3645" s="1796"/>
      <c r="H3645" s="1796"/>
      <c r="I3645" s="1796"/>
      <c r="J3645" s="1796"/>
      <c r="K3645" s="1796"/>
      <c r="L3645" s="1796"/>
      <c r="M3645" s="1796"/>
      <c r="N3645" s="1796"/>
    </row>
    <row r="3646" spans="8:8" s="927" ht="15.0" hidden="1" customFormat="1">
      <c r="A3646" s="1439"/>
      <c r="B3646" s="1795"/>
      <c r="C3646" s="1796"/>
      <c r="D3646" s="1796"/>
      <c r="E3646" s="1796"/>
      <c r="F3646" s="1796"/>
      <c r="G3646" s="1796"/>
      <c r="H3646" s="1796"/>
      <c r="I3646" s="1796"/>
      <c r="J3646" s="1796"/>
      <c r="K3646" s="1796"/>
      <c r="L3646" s="1796"/>
      <c r="M3646" s="1796"/>
      <c r="N3646" s="1796"/>
    </row>
    <row r="3647" spans="8:8" s="927" ht="15.0" hidden="1" customFormat="1">
      <c r="A3647" s="1439"/>
      <c r="B3647" s="1795"/>
      <c r="C3647" s="1796"/>
      <c r="D3647" s="1796"/>
      <c r="E3647" s="1796"/>
      <c r="F3647" s="1796"/>
      <c r="G3647" s="1796"/>
      <c r="H3647" s="1796"/>
      <c r="I3647" s="1796"/>
      <c r="J3647" s="1796"/>
      <c r="K3647" s="1796"/>
      <c r="L3647" s="1796"/>
      <c r="M3647" s="1796"/>
      <c r="N3647" s="1796"/>
    </row>
    <row r="3648" spans="8:8" s="927" ht="15.0" hidden="1" customFormat="1">
      <c r="A3648" s="1439"/>
      <c r="B3648" s="1795"/>
      <c r="C3648" s="1796"/>
      <c r="D3648" s="1796"/>
      <c r="E3648" s="1796"/>
      <c r="F3648" s="1796"/>
      <c r="G3648" s="1796"/>
      <c r="H3648" s="1796"/>
      <c r="I3648" s="1796"/>
      <c r="J3648" s="1796"/>
      <c r="K3648" s="1796"/>
      <c r="L3648" s="1796"/>
      <c r="M3648" s="1796"/>
      <c r="N3648" s="1796"/>
    </row>
    <row r="3649" spans="8:8" s="927" ht="15.0" hidden="1" customFormat="1">
      <c r="A3649" s="1439"/>
      <c r="B3649" s="1795"/>
      <c r="C3649" s="1796"/>
      <c r="D3649" s="1796"/>
      <c r="E3649" s="1796"/>
      <c r="F3649" s="1796"/>
      <c r="G3649" s="1796"/>
      <c r="H3649" s="1796"/>
      <c r="I3649" s="1796"/>
      <c r="J3649" s="1796"/>
      <c r="K3649" s="1796"/>
      <c r="L3649" s="1796"/>
      <c r="M3649" s="1796"/>
      <c r="N3649" s="1796"/>
    </row>
    <row r="3650" spans="8:8" s="927" ht="15.0" hidden="1" customFormat="1">
      <c r="A3650" s="1439"/>
      <c r="B3650" s="1795"/>
      <c r="C3650" s="1796"/>
      <c r="D3650" s="1796"/>
      <c r="E3650" s="1796"/>
      <c r="F3650" s="1796"/>
      <c r="G3650" s="1796"/>
      <c r="H3650" s="1796"/>
      <c r="I3650" s="1796"/>
      <c r="J3650" s="1796"/>
      <c r="K3650" s="1796"/>
      <c r="L3650" s="1796"/>
      <c r="M3650" s="1796"/>
      <c r="N3650" s="1796"/>
    </row>
    <row r="3651" spans="8:8" s="927" ht="15.0" hidden="1" customFormat="1">
      <c r="A3651" s="1439"/>
      <c r="B3651" s="1795"/>
      <c r="C3651" s="1796"/>
      <c r="D3651" s="1796"/>
      <c r="E3651" s="1796"/>
      <c r="F3651" s="1796"/>
      <c r="G3651" s="1796"/>
      <c r="H3651" s="1796"/>
      <c r="I3651" s="1796"/>
      <c r="J3651" s="1796"/>
      <c r="K3651" s="1796"/>
      <c r="L3651" s="1796"/>
      <c r="M3651" s="1796"/>
      <c r="N3651" s="1796"/>
    </row>
    <row r="3652" spans="8:8" s="927" ht="15.0" hidden="1" customFormat="1">
      <c r="A3652" s="1439"/>
      <c r="B3652" s="1795"/>
      <c r="C3652" s="1796"/>
      <c r="D3652" s="1796"/>
      <c r="E3652" s="1796"/>
      <c r="F3652" s="1796"/>
      <c r="G3652" s="1796"/>
      <c r="H3652" s="1796"/>
      <c r="I3652" s="1796"/>
      <c r="J3652" s="1796"/>
      <c r="K3652" s="1796"/>
      <c r="L3652" s="1796"/>
      <c r="M3652" s="1796"/>
      <c r="N3652" s="1796"/>
    </row>
    <row r="3653" spans="8:8" s="927" ht="15.0" hidden="1" customFormat="1">
      <c r="A3653" s="1439"/>
      <c r="B3653" s="1795"/>
      <c r="C3653" s="1796"/>
      <c r="D3653" s="1796"/>
      <c r="E3653" s="1796"/>
      <c r="F3653" s="1796"/>
      <c r="G3653" s="1796"/>
      <c r="H3653" s="1796"/>
      <c r="I3653" s="1796"/>
      <c r="J3653" s="1796"/>
      <c r="K3653" s="1796"/>
      <c r="L3653" s="1796"/>
      <c r="M3653" s="1796"/>
      <c r="N3653" s="1796"/>
    </row>
    <row r="3654" spans="8:8" s="927" ht="15.0" hidden="1" customFormat="1">
      <c r="A3654" s="1439"/>
      <c r="B3654" s="1795"/>
      <c r="C3654" s="1796"/>
      <c r="D3654" s="1796"/>
      <c r="E3654" s="1796"/>
      <c r="F3654" s="1796"/>
      <c r="G3654" s="1796"/>
      <c r="H3654" s="1796"/>
      <c r="I3654" s="1796"/>
      <c r="J3654" s="1796"/>
      <c r="K3654" s="1796"/>
      <c r="L3654" s="1796"/>
      <c r="M3654" s="1796"/>
      <c r="N3654" s="1796"/>
    </row>
    <row r="3655" spans="8:8" s="927" ht="15.0" hidden="1" customFormat="1">
      <c r="A3655" s="1439"/>
      <c r="B3655" s="1795"/>
      <c r="C3655" s="1796"/>
      <c r="D3655" s="1796"/>
      <c r="E3655" s="1796"/>
      <c r="F3655" s="1796"/>
      <c r="G3655" s="1796"/>
      <c r="H3655" s="1796"/>
      <c r="I3655" s="1796"/>
      <c r="J3655" s="1796"/>
      <c r="K3655" s="1796"/>
      <c r="L3655" s="1796"/>
      <c r="M3655" s="1796"/>
      <c r="N3655" s="1796"/>
    </row>
    <row r="3656" spans="8:8" s="927" ht="15.0" hidden="1" customFormat="1">
      <c r="A3656" s="1439"/>
      <c r="B3656" s="1795"/>
      <c r="C3656" s="1796"/>
      <c r="D3656" s="1796"/>
      <c r="E3656" s="1796"/>
      <c r="F3656" s="1796"/>
      <c r="G3656" s="1796"/>
      <c r="H3656" s="1796"/>
      <c r="I3656" s="1796"/>
      <c r="J3656" s="1796"/>
      <c r="K3656" s="1796"/>
      <c r="L3656" s="1796"/>
      <c r="M3656" s="1796"/>
      <c r="N3656" s="1796"/>
    </row>
    <row r="3657" spans="8:8" s="927" ht="15.0" hidden="1" customFormat="1">
      <c r="A3657" s="1439"/>
      <c r="B3657" s="1795"/>
      <c r="C3657" s="1796"/>
      <c r="D3657" s="1796"/>
      <c r="E3657" s="1796"/>
      <c r="F3657" s="1796"/>
      <c r="G3657" s="1796"/>
      <c r="H3657" s="1796"/>
      <c r="I3657" s="1796"/>
      <c r="J3657" s="1796"/>
      <c r="K3657" s="1796"/>
      <c r="L3657" s="1796"/>
      <c r="M3657" s="1796"/>
      <c r="N3657" s="1796"/>
    </row>
    <row r="3658" spans="8:8" s="927" ht="15.0" hidden="1" customFormat="1">
      <c r="A3658" s="1439"/>
      <c r="B3658" s="1795"/>
      <c r="C3658" s="1796"/>
      <c r="D3658" s="1796"/>
      <c r="E3658" s="1796"/>
      <c r="F3658" s="1796"/>
      <c r="G3658" s="1796"/>
      <c r="H3658" s="1796"/>
      <c r="I3658" s="1796"/>
      <c r="J3658" s="1796"/>
      <c r="K3658" s="1796"/>
      <c r="L3658" s="1796"/>
      <c r="M3658" s="1796"/>
      <c r="N3658" s="1796"/>
    </row>
    <row r="3659" spans="8:8" s="927" ht="15.0" hidden="1" customFormat="1">
      <c r="A3659" s="1439"/>
      <c r="B3659" s="1795"/>
      <c r="C3659" s="1796"/>
      <c r="D3659" s="1796"/>
      <c r="E3659" s="1796"/>
      <c r="F3659" s="1796"/>
      <c r="G3659" s="1796"/>
      <c r="H3659" s="1796"/>
      <c r="I3659" s="1796"/>
      <c r="J3659" s="1796"/>
      <c r="K3659" s="1796"/>
      <c r="L3659" s="1796"/>
      <c r="M3659" s="1796"/>
      <c r="N3659" s="1796"/>
    </row>
    <row r="3660" spans="8:8" s="927" ht="15.0" hidden="1" customFormat="1">
      <c r="A3660" s="1439"/>
      <c r="B3660" s="1795"/>
      <c r="C3660" s="1796"/>
      <c r="D3660" s="1796"/>
      <c r="E3660" s="1796"/>
      <c r="F3660" s="1796"/>
      <c r="G3660" s="1796"/>
      <c r="H3660" s="1796"/>
      <c r="I3660" s="1796"/>
      <c r="J3660" s="1796"/>
      <c r="K3660" s="1796"/>
      <c r="L3660" s="1796"/>
      <c r="M3660" s="1796"/>
      <c r="N3660" s="1796"/>
    </row>
    <row r="3661" spans="8:8" s="927" ht="15.0" hidden="1" customFormat="1">
      <c r="A3661" s="1439"/>
      <c r="B3661" s="1795"/>
      <c r="C3661" s="1796"/>
      <c r="D3661" s="1796"/>
      <c r="E3661" s="1796"/>
      <c r="F3661" s="1796"/>
      <c r="G3661" s="1796"/>
      <c r="H3661" s="1796"/>
      <c r="I3661" s="1796"/>
      <c r="J3661" s="1796"/>
      <c r="K3661" s="1796"/>
      <c r="L3661" s="1796"/>
      <c r="M3661" s="1796"/>
      <c r="N3661" s="1796"/>
    </row>
    <row r="3662" spans="8:8" s="927" ht="15.0" hidden="1" customFormat="1">
      <c r="A3662" s="1439"/>
      <c r="B3662" s="1795"/>
      <c r="C3662" s="1796"/>
      <c r="D3662" s="1796"/>
      <c r="E3662" s="1796"/>
      <c r="F3662" s="1796"/>
      <c r="G3662" s="1796"/>
      <c r="H3662" s="1796"/>
      <c r="I3662" s="1796"/>
      <c r="J3662" s="1796"/>
      <c r="K3662" s="1796"/>
      <c r="L3662" s="1796"/>
      <c r="M3662" s="1796"/>
      <c r="N3662" s="1796"/>
    </row>
    <row r="3663" spans="8:8" s="927" ht="15.0" hidden="1" customFormat="1">
      <c r="A3663" s="1439"/>
      <c r="B3663" s="1795"/>
      <c r="C3663" s="1796"/>
      <c r="D3663" s="1796"/>
      <c r="E3663" s="1796"/>
      <c r="F3663" s="1796"/>
      <c r="G3663" s="1796"/>
      <c r="H3663" s="1796"/>
      <c r="I3663" s="1796"/>
      <c r="J3663" s="1796"/>
      <c r="K3663" s="1796"/>
      <c r="L3663" s="1796"/>
      <c r="M3663" s="1796"/>
      <c r="N3663" s="1796"/>
    </row>
    <row r="3664" spans="8:8" s="927" ht="15.0" hidden="1" customFormat="1">
      <c r="A3664" s="1439"/>
      <c r="B3664" s="1795"/>
      <c r="C3664" s="1796"/>
      <c r="D3664" s="1796"/>
      <c r="E3664" s="1796"/>
      <c r="F3664" s="1796"/>
      <c r="G3664" s="1796"/>
      <c r="H3664" s="1796"/>
      <c r="I3664" s="1796"/>
      <c r="J3664" s="1796"/>
      <c r="K3664" s="1796"/>
      <c r="L3664" s="1796"/>
      <c r="M3664" s="1796"/>
      <c r="N3664" s="1796"/>
    </row>
    <row r="3665" spans="8:8" s="927" ht="15.0" hidden="1" customFormat="1">
      <c r="A3665" s="1439"/>
      <c r="B3665" s="1795"/>
      <c r="C3665" s="1796"/>
      <c r="D3665" s="1796"/>
      <c r="E3665" s="1796"/>
      <c r="F3665" s="1796"/>
      <c r="G3665" s="1796"/>
      <c r="H3665" s="1796"/>
      <c r="I3665" s="1796"/>
      <c r="J3665" s="1796"/>
      <c r="K3665" s="1796"/>
      <c r="L3665" s="1796"/>
      <c r="M3665" s="1796"/>
      <c r="N3665" s="1796"/>
    </row>
    <row r="3666" spans="8:8" s="927" ht="15.0" hidden="1" customFormat="1">
      <c r="A3666" s="1439"/>
      <c r="B3666" s="1795"/>
      <c r="C3666" s="1796"/>
      <c r="D3666" s="1796"/>
      <c r="E3666" s="1796"/>
      <c r="F3666" s="1796"/>
      <c r="G3666" s="1796"/>
      <c r="H3666" s="1796"/>
      <c r="I3666" s="1796"/>
      <c r="J3666" s="1796"/>
      <c r="K3666" s="1796"/>
      <c r="L3666" s="1796"/>
      <c r="M3666" s="1796"/>
      <c r="N3666" s="1796"/>
    </row>
    <row r="3667" spans="8:8" s="927" ht="15.0" hidden="1" customFormat="1">
      <c r="A3667" s="1439"/>
      <c r="B3667" s="1795"/>
      <c r="C3667" s="1796"/>
      <c r="D3667" s="1796"/>
      <c r="E3667" s="1796"/>
      <c r="F3667" s="1796"/>
      <c r="G3667" s="1796"/>
      <c r="H3667" s="1796"/>
      <c r="I3667" s="1796"/>
      <c r="J3667" s="1796"/>
      <c r="K3667" s="1796"/>
      <c r="L3667" s="1796"/>
      <c r="M3667" s="1796"/>
      <c r="N3667" s="1796"/>
    </row>
    <row r="3668" spans="8:8" s="927" ht="15.0" hidden="1" customFormat="1">
      <c r="A3668" s="1439"/>
      <c r="B3668" s="1795"/>
      <c r="C3668" s="1796"/>
      <c r="D3668" s="1796"/>
      <c r="E3668" s="1796"/>
      <c r="F3668" s="1796"/>
      <c r="G3668" s="1796"/>
      <c r="H3668" s="1796"/>
      <c r="I3668" s="1796"/>
      <c r="J3668" s="1796"/>
      <c r="K3668" s="1796"/>
      <c r="L3668" s="1796"/>
      <c r="M3668" s="1796"/>
      <c r="N3668" s="1796"/>
    </row>
    <row r="3669" spans="8:8" s="927" ht="15.0" hidden="1" customFormat="1">
      <c r="A3669" s="1439"/>
      <c r="B3669" s="1795"/>
      <c r="C3669" s="1796"/>
      <c r="D3669" s="1796"/>
      <c r="E3669" s="1796"/>
      <c r="F3669" s="1796"/>
      <c r="G3669" s="1796"/>
      <c r="H3669" s="1796"/>
      <c r="I3669" s="1796"/>
      <c r="J3669" s="1796"/>
      <c r="K3669" s="1796"/>
      <c r="L3669" s="1796"/>
      <c r="M3669" s="1796"/>
      <c r="N3669" s="1796"/>
    </row>
    <row r="3670" spans="8:8" s="927" ht="15.0" hidden="1" customFormat="1">
      <c r="A3670" s="1439"/>
      <c r="B3670" s="1795"/>
      <c r="C3670" s="1796"/>
      <c r="D3670" s="1796"/>
      <c r="E3670" s="1796"/>
      <c r="F3670" s="1796"/>
      <c r="G3670" s="1796"/>
      <c r="H3670" s="1796"/>
      <c r="I3670" s="1796"/>
      <c r="J3670" s="1796"/>
      <c r="K3670" s="1796"/>
      <c r="L3670" s="1796"/>
      <c r="M3670" s="1796"/>
      <c r="N3670" s="1796"/>
    </row>
    <row r="3671" spans="8:8" s="927" ht="15.0" hidden="1" customFormat="1">
      <c r="A3671" s="1439"/>
      <c r="B3671" s="1795"/>
      <c r="C3671" s="1796"/>
      <c r="D3671" s="1796"/>
      <c r="E3671" s="1796"/>
      <c r="F3671" s="1796"/>
      <c r="G3671" s="1796"/>
      <c r="H3671" s="1796"/>
      <c r="I3671" s="1796"/>
      <c r="J3671" s="1796"/>
      <c r="K3671" s="1796"/>
      <c r="L3671" s="1796"/>
      <c r="M3671" s="1796"/>
      <c r="N3671" s="1796"/>
    </row>
    <row r="3672" spans="8:8" s="927" ht="15.0" hidden="1" customFormat="1">
      <c r="A3672" s="1439"/>
      <c r="B3672" s="1795"/>
      <c r="C3672" s="1796"/>
      <c r="D3672" s="1796"/>
      <c r="E3672" s="1796"/>
      <c r="F3672" s="1796"/>
      <c r="G3672" s="1796"/>
      <c r="H3672" s="1796"/>
      <c r="I3672" s="1796"/>
      <c r="J3672" s="1796"/>
      <c r="K3672" s="1796"/>
      <c r="L3672" s="1796"/>
      <c r="M3672" s="1796"/>
      <c r="N3672" s="1796"/>
    </row>
    <row r="3673" spans="8:8" s="927" ht="15.0" hidden="1" customFormat="1">
      <c r="A3673" s="1439"/>
      <c r="B3673" s="1795"/>
      <c r="C3673" s="1796"/>
      <c r="D3673" s="1796"/>
      <c r="E3673" s="1796"/>
      <c r="F3673" s="1796"/>
      <c r="G3673" s="1796"/>
      <c r="H3673" s="1796"/>
      <c r="I3673" s="1796"/>
      <c r="J3673" s="1796"/>
      <c r="K3673" s="1796"/>
      <c r="L3673" s="1796"/>
      <c r="M3673" s="1796"/>
      <c r="N3673" s="1796"/>
    </row>
    <row r="3674" spans="8:8" s="927" ht="15.0" hidden="1" customFormat="1">
      <c r="A3674" s="1439"/>
      <c r="B3674" s="1795"/>
      <c r="C3674" s="1796"/>
      <c r="D3674" s="1796"/>
      <c r="E3674" s="1796"/>
      <c r="F3674" s="1796"/>
      <c r="G3674" s="1796"/>
      <c r="H3674" s="1796"/>
      <c r="I3674" s="1796"/>
      <c r="J3674" s="1796"/>
      <c r="K3674" s="1796"/>
      <c r="L3674" s="1796"/>
      <c r="M3674" s="1796"/>
      <c r="N3674" s="1796"/>
    </row>
    <row r="3675" spans="8:8" s="927" ht="15.0" hidden="1" customFormat="1">
      <c r="A3675" s="1439"/>
      <c r="B3675" s="1795"/>
      <c r="C3675" s="1796"/>
      <c r="D3675" s="1796"/>
      <c r="E3675" s="1796"/>
      <c r="F3675" s="1796"/>
      <c r="G3675" s="1796"/>
      <c r="H3675" s="1796"/>
      <c r="I3675" s="1796"/>
      <c r="J3675" s="1796"/>
      <c r="K3675" s="1796"/>
      <c r="L3675" s="1796"/>
      <c r="M3675" s="1796"/>
      <c r="N3675" s="1796"/>
    </row>
    <row r="3676" spans="8:8" s="927" ht="15.0" hidden="1" customFormat="1">
      <c r="A3676" s="1439"/>
      <c r="B3676" s="1795"/>
      <c r="C3676" s="1796"/>
      <c r="D3676" s="1796"/>
      <c r="E3676" s="1796"/>
      <c r="F3676" s="1796"/>
      <c r="G3676" s="1796"/>
      <c r="H3676" s="1796"/>
      <c r="I3676" s="1796"/>
      <c r="J3676" s="1796"/>
      <c r="K3676" s="1796"/>
      <c r="L3676" s="1796"/>
      <c r="M3676" s="1796"/>
      <c r="N3676" s="1796"/>
    </row>
    <row r="3677" spans="8:8" s="927" ht="15.0" hidden="1" customFormat="1">
      <c r="A3677" s="1439"/>
      <c r="B3677" s="1795"/>
      <c r="C3677" s="1796"/>
      <c r="D3677" s="1796"/>
      <c r="E3677" s="1796"/>
      <c r="F3677" s="1796"/>
      <c r="G3677" s="1796"/>
      <c r="H3677" s="1796"/>
      <c r="I3677" s="1796"/>
      <c r="J3677" s="1796"/>
      <c r="K3677" s="1796"/>
      <c r="L3677" s="1796"/>
      <c r="M3677" s="1796"/>
      <c r="N3677" s="1796"/>
    </row>
    <row r="3678" spans="8:8" s="927" ht="15.0" hidden="1" customFormat="1">
      <c r="A3678" s="1439"/>
      <c r="B3678" s="1795"/>
      <c r="C3678" s="1796"/>
      <c r="D3678" s="1796"/>
      <c r="E3678" s="1796"/>
      <c r="F3678" s="1796"/>
      <c r="G3678" s="1796"/>
      <c r="H3678" s="1796"/>
      <c r="I3678" s="1796"/>
      <c r="J3678" s="1796"/>
      <c r="K3678" s="1796"/>
      <c r="L3678" s="1796"/>
      <c r="M3678" s="1796"/>
      <c r="N3678" s="1796"/>
    </row>
    <row r="3679" spans="8:8" s="927" ht="15.0" hidden="1" customFormat="1">
      <c r="A3679" s="1439"/>
      <c r="B3679" s="1795"/>
      <c r="C3679" s="1796"/>
      <c r="D3679" s="1796"/>
      <c r="E3679" s="1796"/>
      <c r="F3679" s="1796"/>
      <c r="G3679" s="1796"/>
      <c r="H3679" s="1796"/>
      <c r="I3679" s="1796"/>
      <c r="J3679" s="1796"/>
      <c r="K3679" s="1796"/>
      <c r="L3679" s="1796"/>
      <c r="M3679" s="1796"/>
      <c r="N3679" s="1796"/>
    </row>
    <row r="3680" spans="8:8" s="927" ht="15.0" hidden="1" customFormat="1">
      <c r="A3680" s="1439"/>
      <c r="B3680" s="1795"/>
      <c r="C3680" s="1796"/>
      <c r="D3680" s="1796"/>
      <c r="E3680" s="1796"/>
      <c r="F3680" s="1796"/>
      <c r="G3680" s="1796"/>
      <c r="H3680" s="1796"/>
      <c r="I3680" s="1796"/>
      <c r="J3680" s="1796"/>
      <c r="K3680" s="1796"/>
      <c r="L3680" s="1796"/>
      <c r="M3680" s="1796"/>
      <c r="N3680" s="1796"/>
    </row>
    <row r="3681" spans="8:8" s="927" ht="15.0" hidden="1" customFormat="1">
      <c r="A3681" s="1439"/>
      <c r="B3681" s="1795"/>
      <c r="C3681" s="1796"/>
      <c r="D3681" s="1796"/>
      <c r="E3681" s="1796"/>
      <c r="F3681" s="1796"/>
      <c r="G3681" s="1796"/>
      <c r="H3681" s="1796"/>
      <c r="I3681" s="1796"/>
      <c r="J3681" s="1796"/>
      <c r="K3681" s="1796"/>
      <c r="L3681" s="1796"/>
      <c r="M3681" s="1796"/>
      <c r="N3681" s="1796"/>
    </row>
    <row r="3682" spans="8:8" s="927" ht="15.0" hidden="1" customFormat="1">
      <c r="A3682" s="1439"/>
      <c r="B3682" s="1795"/>
      <c r="C3682" s="1796"/>
      <c r="D3682" s="1796"/>
      <c r="E3682" s="1796"/>
      <c r="F3682" s="1796"/>
      <c r="G3682" s="1796"/>
      <c r="H3682" s="1796"/>
      <c r="I3682" s="1796"/>
      <c r="J3682" s="1796"/>
      <c r="K3682" s="1796"/>
      <c r="L3682" s="1796"/>
      <c r="M3682" s="1796"/>
      <c r="N3682" s="1796"/>
    </row>
    <row r="3683" spans="8:8" s="927" ht="15.0" hidden="1" customFormat="1">
      <c r="A3683" s="1439"/>
      <c r="B3683" s="1795"/>
      <c r="C3683" s="1796"/>
      <c r="D3683" s="1796"/>
      <c r="E3683" s="1796"/>
      <c r="F3683" s="1796"/>
      <c r="G3683" s="1796"/>
      <c r="H3683" s="1796"/>
      <c r="I3683" s="1796"/>
      <c r="J3683" s="1796"/>
      <c r="K3683" s="1796"/>
      <c r="L3683" s="1796"/>
      <c r="M3683" s="1796"/>
      <c r="N3683" s="1796"/>
    </row>
    <row r="3684" spans="8:8" s="927" ht="15.0" hidden="1" customFormat="1">
      <c r="A3684" s="1439"/>
      <c r="B3684" s="1795"/>
      <c r="C3684" s="1796"/>
      <c r="D3684" s="1796"/>
      <c r="E3684" s="1796"/>
      <c r="F3684" s="1796"/>
      <c r="G3684" s="1796"/>
      <c r="H3684" s="1796"/>
      <c r="I3684" s="1796"/>
      <c r="J3684" s="1796"/>
      <c r="K3684" s="1796"/>
      <c r="L3684" s="1796"/>
      <c r="M3684" s="1796"/>
      <c r="N3684" s="1796"/>
    </row>
    <row r="3685" spans="8:8" s="927" ht="15.0" hidden="1" customFormat="1">
      <c r="A3685" s="1439"/>
      <c r="B3685" s="1795"/>
      <c r="C3685" s="1796"/>
      <c r="D3685" s="1796"/>
      <c r="E3685" s="1796"/>
      <c r="F3685" s="1796"/>
      <c r="G3685" s="1796"/>
      <c r="H3685" s="1796"/>
      <c r="I3685" s="1796"/>
      <c r="J3685" s="1796"/>
      <c r="K3685" s="1796"/>
      <c r="L3685" s="1796"/>
      <c r="M3685" s="1796"/>
      <c r="N3685" s="1796"/>
    </row>
    <row r="3686" spans="8:8" s="927" ht="15.0" hidden="1" customFormat="1">
      <c r="A3686" s="1439"/>
      <c r="B3686" s="1795"/>
      <c r="C3686" s="1796"/>
      <c r="D3686" s="1796"/>
      <c r="E3686" s="1796"/>
      <c r="F3686" s="1796"/>
      <c r="G3686" s="1796"/>
      <c r="H3686" s="1796"/>
      <c r="I3686" s="1796"/>
      <c r="J3686" s="1796"/>
      <c r="K3686" s="1796"/>
      <c r="L3686" s="1796"/>
      <c r="M3686" s="1796"/>
      <c r="N3686" s="1796"/>
    </row>
    <row r="3687" spans="8:8" s="927" ht="15.0" hidden="1" customFormat="1">
      <c r="A3687" s="1439"/>
      <c r="B3687" s="1795"/>
      <c r="C3687" s="1796"/>
      <c r="D3687" s="1796"/>
      <c r="E3687" s="1796"/>
      <c r="F3687" s="1796"/>
      <c r="G3687" s="1796"/>
      <c r="H3687" s="1796"/>
      <c r="I3687" s="1796"/>
      <c r="J3687" s="1796"/>
      <c r="K3687" s="1796"/>
      <c r="L3687" s="1796"/>
      <c r="M3687" s="1796"/>
      <c r="N3687" s="1796"/>
    </row>
    <row r="3688" spans="8:8" s="927" ht="15.0" hidden="1" customFormat="1">
      <c r="A3688" s="1439"/>
      <c r="B3688" s="1795"/>
      <c r="C3688" s="1796"/>
      <c r="D3688" s="1796"/>
      <c r="E3688" s="1796"/>
      <c r="F3688" s="1796"/>
      <c r="G3688" s="1796"/>
      <c r="H3688" s="1796"/>
      <c r="I3688" s="1796"/>
      <c r="J3688" s="1796"/>
      <c r="K3688" s="1796"/>
      <c r="L3688" s="1796"/>
      <c r="M3688" s="1796"/>
      <c r="N3688" s="1796"/>
    </row>
    <row r="3689" spans="8:8" s="927" ht="15.0" hidden="1" customFormat="1">
      <c r="A3689" s="1439"/>
      <c r="B3689" s="1795"/>
      <c r="C3689" s="1796"/>
      <c r="D3689" s="1796"/>
      <c r="E3689" s="1796"/>
      <c r="F3689" s="1796"/>
      <c r="G3689" s="1796"/>
      <c r="H3689" s="1796"/>
      <c r="I3689" s="1796"/>
      <c r="J3689" s="1796"/>
      <c r="K3689" s="1796"/>
      <c r="L3689" s="1796"/>
      <c r="M3689" s="1796"/>
      <c r="N3689" s="1796"/>
    </row>
    <row r="3690" spans="8:8" s="927" ht="15.0" hidden="1" customFormat="1">
      <c r="A3690" s="1439"/>
      <c r="B3690" s="1795"/>
      <c r="C3690" s="1796"/>
      <c r="D3690" s="1796"/>
      <c r="E3690" s="1796"/>
      <c r="F3690" s="1796"/>
      <c r="G3690" s="1796"/>
      <c r="H3690" s="1796"/>
      <c r="I3690" s="1796"/>
      <c r="J3690" s="1796"/>
      <c r="K3690" s="1796"/>
      <c r="L3690" s="1796"/>
      <c r="M3690" s="1796"/>
      <c r="N3690" s="1796"/>
    </row>
    <row r="3691" spans="8:8" s="927" ht="15.0" hidden="1" customFormat="1">
      <c r="A3691" s="1439"/>
      <c r="B3691" s="1795"/>
      <c r="C3691" s="1796"/>
      <c r="D3691" s="1796"/>
      <c r="E3691" s="1796"/>
      <c r="F3691" s="1796"/>
      <c r="G3691" s="1796"/>
      <c r="H3691" s="1796"/>
      <c r="I3691" s="1796"/>
      <c r="J3691" s="1796"/>
      <c r="K3691" s="1796"/>
      <c r="L3691" s="1796"/>
      <c r="M3691" s="1796"/>
      <c r="N3691" s="1796"/>
    </row>
    <row r="3692" spans="8:8" s="927" ht="15.0" hidden="1" customFormat="1">
      <c r="A3692" s="1439"/>
      <c r="B3692" s="1795"/>
      <c r="C3692" s="1796"/>
      <c r="D3692" s="1796"/>
      <c r="E3692" s="1796"/>
      <c r="F3692" s="1796"/>
      <c r="G3692" s="1796"/>
      <c r="H3692" s="1796"/>
      <c r="I3692" s="1796"/>
      <c r="J3692" s="1796"/>
      <c r="K3692" s="1796"/>
      <c r="L3692" s="1796"/>
      <c r="M3692" s="1796"/>
      <c r="N3692" s="1796"/>
    </row>
    <row r="3693" spans="8:8" s="927" ht="15.0" hidden="1" customFormat="1">
      <c r="A3693" s="1439"/>
      <c r="B3693" s="1795"/>
      <c r="C3693" s="1796"/>
      <c r="D3693" s="1796"/>
      <c r="E3693" s="1796"/>
      <c r="F3693" s="1796"/>
      <c r="G3693" s="1796"/>
      <c r="H3693" s="1796"/>
      <c r="I3693" s="1796"/>
      <c r="J3693" s="1796"/>
      <c r="K3693" s="1796"/>
      <c r="L3693" s="1796"/>
      <c r="M3693" s="1796"/>
      <c r="N3693" s="1796"/>
    </row>
    <row r="3694" spans="8:8" s="927" ht="15.0" hidden="1" customFormat="1">
      <c r="A3694" s="1439"/>
      <c r="B3694" s="1795"/>
      <c r="C3694" s="1796"/>
      <c r="D3694" s="1796"/>
      <c r="E3694" s="1796"/>
      <c r="F3694" s="1796"/>
      <c r="G3694" s="1796"/>
      <c r="H3694" s="1796"/>
      <c r="I3694" s="1796"/>
      <c r="J3694" s="1796"/>
      <c r="K3694" s="1796"/>
      <c r="L3694" s="1796"/>
      <c r="M3694" s="1796"/>
      <c r="N3694" s="1796"/>
    </row>
    <row r="3695" spans="8:8" s="927" ht="15.0" hidden="1" customFormat="1">
      <c r="A3695" s="1439"/>
      <c r="B3695" s="1795"/>
      <c r="C3695" s="1796"/>
      <c r="D3695" s="1796"/>
      <c r="E3695" s="1796"/>
      <c r="F3695" s="1796"/>
      <c r="G3695" s="1796"/>
      <c r="H3695" s="1796"/>
      <c r="I3695" s="1796"/>
      <c r="J3695" s="1796"/>
      <c r="K3695" s="1796"/>
      <c r="L3695" s="1796"/>
      <c r="M3695" s="1796"/>
      <c r="N3695" s="1796"/>
    </row>
    <row r="3696" spans="8:8" s="927" ht="15.0" hidden="1" customFormat="1">
      <c r="A3696" s="1439"/>
      <c r="B3696" s="1795"/>
      <c r="C3696" s="1796"/>
      <c r="D3696" s="1796"/>
      <c r="E3696" s="1796"/>
      <c r="F3696" s="1796"/>
      <c r="G3696" s="1796"/>
      <c r="H3696" s="1796"/>
      <c r="I3696" s="1796"/>
      <c r="J3696" s="1796"/>
      <c r="K3696" s="1796"/>
      <c r="L3696" s="1796"/>
      <c r="M3696" s="1796"/>
      <c r="N3696" s="1796"/>
    </row>
    <row r="3697" spans="8:8" s="927" ht="15.0" hidden="1" customFormat="1">
      <c r="A3697" s="1439"/>
      <c r="B3697" s="1795"/>
      <c r="C3697" s="1796"/>
      <c r="D3697" s="1796"/>
      <c r="E3697" s="1796"/>
      <c r="F3697" s="1796"/>
      <c r="G3697" s="1796"/>
      <c r="H3697" s="1796"/>
      <c r="I3697" s="1796"/>
      <c r="J3697" s="1796"/>
      <c r="K3697" s="1796"/>
      <c r="L3697" s="1796"/>
      <c r="M3697" s="1796"/>
      <c r="N3697" s="1796"/>
    </row>
    <row r="3698" spans="8:8" s="927" ht="15.0" hidden="1" customFormat="1">
      <c r="A3698" s="1439"/>
      <c r="B3698" s="1795"/>
      <c r="C3698" s="1796"/>
      <c r="D3698" s="1796"/>
      <c r="E3698" s="1796"/>
      <c r="F3698" s="1796"/>
      <c r="G3698" s="1796"/>
      <c r="H3698" s="1796"/>
      <c r="I3698" s="1796"/>
      <c r="J3698" s="1796"/>
      <c r="K3698" s="1796"/>
      <c r="L3698" s="1796"/>
      <c r="M3698" s="1796"/>
      <c r="N3698" s="1796"/>
    </row>
    <row r="3699" spans="8:8" s="927" ht="15.0" hidden="1" customFormat="1">
      <c r="A3699" s="1439"/>
      <c r="B3699" s="1795"/>
      <c r="C3699" s="1796"/>
      <c r="D3699" s="1796"/>
      <c r="E3699" s="1796"/>
      <c r="F3699" s="1796"/>
      <c r="G3699" s="1796"/>
      <c r="H3699" s="1796"/>
      <c r="I3699" s="1796"/>
      <c r="J3699" s="1796"/>
      <c r="K3699" s="1796"/>
      <c r="L3699" s="1796"/>
      <c r="M3699" s="1796"/>
      <c r="N3699" s="1796"/>
    </row>
    <row r="3700" spans="8:8" s="927" ht="15.0" hidden="1" customFormat="1">
      <c r="A3700" s="1439"/>
      <c r="B3700" s="1795"/>
      <c r="C3700" s="1796"/>
      <c r="D3700" s="1796"/>
      <c r="E3700" s="1796"/>
      <c r="F3700" s="1796"/>
      <c r="G3700" s="1796"/>
      <c r="H3700" s="1796"/>
      <c r="I3700" s="1796"/>
      <c r="J3700" s="1796"/>
      <c r="K3700" s="1796"/>
      <c r="L3700" s="1796"/>
      <c r="M3700" s="1796"/>
      <c r="N3700" s="1796"/>
    </row>
    <row r="3701" spans="8:8" s="927" ht="15.0" hidden="1" customFormat="1">
      <c r="A3701" s="1439"/>
      <c r="B3701" s="1795"/>
      <c r="C3701" s="1796"/>
      <c r="D3701" s="1796"/>
      <c r="E3701" s="1796"/>
      <c r="F3701" s="1796"/>
      <c r="G3701" s="1796"/>
      <c r="H3701" s="1796"/>
      <c r="I3701" s="1796"/>
      <c r="J3701" s="1796"/>
      <c r="K3701" s="1796"/>
      <c r="L3701" s="1796"/>
      <c r="M3701" s="1796"/>
      <c r="N3701" s="1796"/>
    </row>
    <row r="3702" spans="8:8" s="927" ht="15.0" hidden="1" customFormat="1">
      <c r="A3702" s="1439"/>
      <c r="B3702" s="1795"/>
      <c r="C3702" s="1796"/>
      <c r="D3702" s="1796"/>
      <c r="E3702" s="1796"/>
      <c r="F3702" s="1796"/>
      <c r="G3702" s="1796"/>
      <c r="H3702" s="1796"/>
      <c r="I3702" s="1796"/>
      <c r="J3702" s="1796"/>
      <c r="K3702" s="1796"/>
      <c r="L3702" s="1796"/>
      <c r="M3702" s="1796"/>
      <c r="N3702" s="1796"/>
    </row>
    <row r="3703" spans="8:8" s="927" ht="15.0" hidden="1" customFormat="1">
      <c r="A3703" s="1439"/>
      <c r="B3703" s="1795"/>
      <c r="C3703" s="1796"/>
      <c r="D3703" s="1796"/>
      <c r="E3703" s="1796"/>
      <c r="F3703" s="1796"/>
      <c r="G3703" s="1796"/>
      <c r="H3703" s="1796"/>
      <c r="I3703" s="1796"/>
      <c r="J3703" s="1796"/>
      <c r="K3703" s="1796"/>
      <c r="L3703" s="1796"/>
      <c r="M3703" s="1796"/>
      <c r="N3703" s="1796"/>
    </row>
    <row r="3704" spans="8:8" s="927" ht="15.0" hidden="1" customFormat="1">
      <c r="A3704" s="1439"/>
      <c r="B3704" s="1795"/>
      <c r="C3704" s="1796"/>
      <c r="D3704" s="1796"/>
      <c r="E3704" s="1796"/>
      <c r="F3704" s="1796"/>
      <c r="G3704" s="1796"/>
      <c r="H3704" s="1796"/>
      <c r="I3704" s="1796"/>
      <c r="J3704" s="1796"/>
      <c r="K3704" s="1796"/>
      <c r="L3704" s="1796"/>
      <c r="M3704" s="1796"/>
      <c r="N3704" s="1796"/>
    </row>
    <row r="3705" spans="8:8" s="927" ht="15.0" hidden="1" customFormat="1">
      <c r="A3705" s="1439"/>
      <c r="B3705" s="1795"/>
      <c r="C3705" s="1796"/>
      <c r="D3705" s="1796"/>
      <c r="E3705" s="1796"/>
      <c r="F3705" s="1796"/>
      <c r="G3705" s="1796"/>
      <c r="H3705" s="1796"/>
      <c r="I3705" s="1796"/>
      <c r="J3705" s="1796"/>
      <c r="K3705" s="1796"/>
      <c r="L3705" s="1796"/>
      <c r="M3705" s="1796"/>
      <c r="N3705" s="1796"/>
    </row>
    <row r="3706" spans="8:8" s="927" ht="15.0" hidden="1" customFormat="1">
      <c r="A3706" s="1439"/>
      <c r="B3706" s="1795"/>
      <c r="C3706" s="1796"/>
      <c r="D3706" s="1796"/>
      <c r="E3706" s="1796"/>
      <c r="F3706" s="1796"/>
      <c r="G3706" s="1796"/>
      <c r="H3706" s="1796"/>
      <c r="I3706" s="1796"/>
      <c r="J3706" s="1796"/>
      <c r="K3706" s="1796"/>
      <c r="L3706" s="1796"/>
      <c r="M3706" s="1796"/>
      <c r="N3706" s="1796"/>
    </row>
    <row r="3707" spans="8:8" s="927" ht="15.0" hidden="1" customFormat="1">
      <c r="A3707" s="1439"/>
      <c r="B3707" s="1795"/>
      <c r="C3707" s="1796"/>
      <c r="D3707" s="1796"/>
      <c r="E3707" s="1796"/>
      <c r="F3707" s="1796"/>
      <c r="G3707" s="1796"/>
      <c r="H3707" s="1796"/>
      <c r="I3707" s="1796"/>
      <c r="J3707" s="1796"/>
      <c r="K3707" s="1796"/>
      <c r="L3707" s="1796"/>
      <c r="M3707" s="1796"/>
      <c r="N3707" s="1796"/>
    </row>
    <row r="3708" spans="8:8" s="927" ht="15.0" hidden="1" customFormat="1">
      <c r="A3708" s="1439"/>
      <c r="B3708" s="1795"/>
      <c r="C3708" s="1796"/>
      <c r="D3708" s="1796"/>
      <c r="E3708" s="1796"/>
      <c r="F3708" s="1796"/>
      <c r="G3708" s="1796"/>
      <c r="H3708" s="1796"/>
      <c r="I3708" s="1796"/>
      <c r="J3708" s="1796"/>
      <c r="K3708" s="1796"/>
      <c r="L3708" s="1796"/>
      <c r="M3708" s="1796"/>
      <c r="N3708" s="1796"/>
    </row>
    <row r="3709" spans="8:8" s="927" ht="15.0" hidden="1" customFormat="1">
      <c r="A3709" s="1439"/>
      <c r="B3709" s="1795"/>
      <c r="C3709" s="1796"/>
      <c r="D3709" s="1796"/>
      <c r="E3709" s="1796"/>
      <c r="F3709" s="1796"/>
      <c r="G3709" s="1796"/>
      <c r="H3709" s="1796"/>
      <c r="I3709" s="1796"/>
      <c r="J3709" s="1796"/>
      <c r="K3709" s="1796"/>
      <c r="L3709" s="1796"/>
      <c r="M3709" s="1796"/>
      <c r="N3709" s="1796"/>
    </row>
    <row r="3710" spans="8:8" s="927" ht="15.0" hidden="1" customFormat="1">
      <c r="A3710" s="1439"/>
      <c r="B3710" s="1795"/>
      <c r="C3710" s="1796"/>
      <c r="D3710" s="1796"/>
      <c r="E3710" s="1796"/>
      <c r="F3710" s="1796"/>
      <c r="G3710" s="1796"/>
      <c r="H3710" s="1796"/>
      <c r="I3710" s="1796"/>
      <c r="J3710" s="1796"/>
      <c r="K3710" s="1796"/>
      <c r="L3710" s="1796"/>
      <c r="M3710" s="1796"/>
      <c r="N3710" s="1796"/>
    </row>
    <row r="3711" spans="8:8" s="927" ht="15.0" hidden="1" customFormat="1">
      <c r="A3711" s="1439"/>
      <c r="B3711" s="1795"/>
      <c r="C3711" s="1796"/>
      <c r="D3711" s="1796"/>
      <c r="E3711" s="1796"/>
      <c r="F3711" s="1796"/>
      <c r="G3711" s="1796"/>
      <c r="H3711" s="1796"/>
      <c r="I3711" s="1796"/>
      <c r="J3711" s="1796"/>
      <c r="K3711" s="1796"/>
      <c r="L3711" s="1796"/>
      <c r="M3711" s="1796"/>
      <c r="N3711" s="1796"/>
    </row>
    <row r="3712" spans="8:8" s="927" ht="15.0" hidden="1" customFormat="1">
      <c r="A3712" s="1439"/>
      <c r="B3712" s="1795"/>
      <c r="C3712" s="1796"/>
      <c r="D3712" s="1796"/>
      <c r="E3712" s="1796"/>
      <c r="F3712" s="1796"/>
      <c r="G3712" s="1796"/>
      <c r="H3712" s="1796"/>
      <c r="I3712" s="1796"/>
      <c r="J3712" s="1796"/>
      <c r="K3712" s="1796"/>
      <c r="L3712" s="1796"/>
      <c r="M3712" s="1796"/>
      <c r="N3712" s="1796"/>
    </row>
    <row r="3713" spans="8:8" s="927" ht="15.0" hidden="1" customFormat="1">
      <c r="A3713" s="1439"/>
      <c r="B3713" s="1795"/>
      <c r="C3713" s="1796"/>
      <c r="D3713" s="1796"/>
      <c r="E3713" s="1796"/>
      <c r="F3713" s="1796"/>
      <c r="G3713" s="1796"/>
      <c r="H3713" s="1796"/>
      <c r="I3713" s="1796"/>
      <c r="J3713" s="1796"/>
      <c r="K3713" s="1796"/>
      <c r="L3713" s="1796"/>
      <c r="M3713" s="1796"/>
      <c r="N3713" s="1796"/>
    </row>
    <row r="3714" spans="8:8" s="927" ht="15.0" hidden="1" customFormat="1">
      <c r="A3714" s="1439"/>
      <c r="B3714" s="1795"/>
      <c r="C3714" s="1796"/>
      <c r="D3714" s="1796"/>
      <c r="E3714" s="1796"/>
      <c r="F3714" s="1796"/>
      <c r="G3714" s="1796"/>
      <c r="H3714" s="1796"/>
      <c r="I3714" s="1796"/>
      <c r="J3714" s="1796"/>
      <c r="K3714" s="1796"/>
      <c r="L3714" s="1796"/>
      <c r="M3714" s="1796"/>
      <c r="N3714" s="1796"/>
    </row>
    <row r="3715" spans="8:8" s="927" ht="15.0" hidden="1" customFormat="1">
      <c r="A3715" s="1439"/>
      <c r="B3715" s="1795"/>
      <c r="C3715" s="1796"/>
      <c r="D3715" s="1796"/>
      <c r="E3715" s="1796"/>
      <c r="F3715" s="1796"/>
      <c r="G3715" s="1796"/>
      <c r="H3715" s="1796"/>
      <c r="I3715" s="1796"/>
      <c r="J3715" s="1796"/>
      <c r="K3715" s="1796"/>
      <c r="L3715" s="1796"/>
      <c r="M3715" s="1796"/>
      <c r="N3715" s="1796"/>
    </row>
    <row r="3716" spans="8:8" s="927" ht="15.0" hidden="1" customFormat="1">
      <c r="A3716" s="1439"/>
      <c r="B3716" s="1795"/>
      <c r="C3716" s="1796"/>
      <c r="D3716" s="1796"/>
      <c r="E3716" s="1796"/>
      <c r="F3716" s="1796"/>
      <c r="G3716" s="1796"/>
      <c r="H3716" s="1796"/>
      <c r="I3716" s="1796"/>
      <c r="J3716" s="1796"/>
      <c r="K3716" s="1796"/>
      <c r="L3716" s="1796"/>
      <c r="M3716" s="1796"/>
      <c r="N3716" s="1796"/>
    </row>
    <row r="3717" spans="8:8" s="927" ht="15.0" hidden="1" customFormat="1">
      <c r="A3717" s="1439"/>
      <c r="B3717" s="1795"/>
      <c r="C3717" s="1796"/>
      <c r="D3717" s="1796"/>
      <c r="E3717" s="1796"/>
      <c r="F3717" s="1796"/>
      <c r="G3717" s="1796"/>
      <c r="H3717" s="1796"/>
      <c r="I3717" s="1796"/>
      <c r="J3717" s="1796"/>
      <c r="K3717" s="1796"/>
      <c r="L3717" s="1796"/>
      <c r="M3717" s="1796"/>
      <c r="N3717" s="1796"/>
    </row>
    <row r="3718" spans="8:8" s="927" ht="15.0" hidden="1" customFormat="1">
      <c r="A3718" s="1439"/>
      <c r="B3718" s="1795"/>
      <c r="C3718" s="1796"/>
      <c r="D3718" s="1796"/>
      <c r="E3718" s="1796"/>
      <c r="F3718" s="1796"/>
      <c r="G3718" s="1796"/>
      <c r="H3718" s="1796"/>
      <c r="I3718" s="1796"/>
      <c r="J3718" s="1796"/>
      <c r="K3718" s="1796"/>
      <c r="L3718" s="1796"/>
      <c r="M3718" s="1796"/>
      <c r="N3718" s="1796"/>
    </row>
    <row r="3719" spans="8:8" s="927" ht="15.0" hidden="1" customFormat="1">
      <c r="A3719" s="1439"/>
      <c r="B3719" s="1795"/>
      <c r="C3719" s="1796"/>
      <c r="D3719" s="1796"/>
      <c r="E3719" s="1796"/>
      <c r="F3719" s="1796"/>
      <c r="G3719" s="1796"/>
      <c r="H3719" s="1796"/>
      <c r="I3719" s="1796"/>
      <c r="J3719" s="1796"/>
      <c r="K3719" s="1796"/>
      <c r="L3719" s="1796"/>
      <c r="M3719" s="1796"/>
      <c r="N3719" s="1796"/>
    </row>
    <row r="3720" spans="8:8" s="927" ht="15.0" hidden="1" customFormat="1">
      <c r="A3720" s="1439"/>
      <c r="B3720" s="1795"/>
      <c r="C3720" s="1796"/>
      <c r="D3720" s="1796"/>
      <c r="E3720" s="1796"/>
      <c r="F3720" s="1796"/>
      <c r="G3720" s="1796"/>
      <c r="H3720" s="1796"/>
      <c r="I3720" s="1796"/>
      <c r="J3720" s="1796"/>
      <c r="K3720" s="1796"/>
      <c r="L3720" s="1796"/>
      <c r="M3720" s="1796"/>
      <c r="N3720" s="1796"/>
    </row>
    <row r="3721" spans="8:8" s="927" ht="15.0" hidden="1" customFormat="1">
      <c r="A3721" s="1439"/>
      <c r="B3721" s="1795"/>
      <c r="C3721" s="1796"/>
      <c r="D3721" s="1796"/>
      <c r="E3721" s="1796"/>
      <c r="F3721" s="1796"/>
      <c r="G3721" s="1796"/>
      <c r="H3721" s="1796"/>
      <c r="I3721" s="1796"/>
      <c r="J3721" s="1796"/>
      <c r="K3721" s="1796"/>
      <c r="L3721" s="1796"/>
      <c r="M3721" s="1796"/>
      <c r="N3721" s="1796"/>
    </row>
    <row r="3722" spans="8:8" s="927" ht="15.0" hidden="1" customFormat="1">
      <c r="A3722" s="1439"/>
      <c r="B3722" s="1795"/>
      <c r="C3722" s="1796"/>
      <c r="D3722" s="1796"/>
      <c r="E3722" s="1796"/>
      <c r="F3722" s="1796"/>
      <c r="G3722" s="1796"/>
      <c r="H3722" s="1796"/>
      <c r="I3722" s="1796"/>
      <c r="J3722" s="1796"/>
      <c r="K3722" s="1796"/>
      <c r="L3722" s="1796"/>
      <c r="M3722" s="1796"/>
      <c r="N3722" s="1796"/>
    </row>
    <row r="3723" spans="8:8" s="927" ht="15.0" hidden="1" customFormat="1">
      <c r="A3723" s="1439"/>
      <c r="B3723" s="1795"/>
      <c r="C3723" s="1796"/>
      <c r="D3723" s="1796"/>
      <c r="E3723" s="1796"/>
      <c r="F3723" s="1796"/>
      <c r="G3723" s="1796"/>
      <c r="H3723" s="1796"/>
      <c r="I3723" s="1796"/>
      <c r="J3723" s="1796"/>
      <c r="K3723" s="1796"/>
      <c r="L3723" s="1796"/>
      <c r="M3723" s="1796"/>
      <c r="N3723" s="1796"/>
    </row>
    <row r="3724" spans="8:8" s="927" ht="15.0" hidden="1" customFormat="1">
      <c r="A3724" s="1439"/>
      <c r="B3724" s="1795"/>
      <c r="C3724" s="1796"/>
      <c r="D3724" s="1796"/>
      <c r="E3724" s="1796"/>
      <c r="F3724" s="1796"/>
      <c r="G3724" s="1796"/>
      <c r="H3724" s="1796"/>
      <c r="I3724" s="1796"/>
      <c r="J3724" s="1796"/>
      <c r="K3724" s="1796"/>
      <c r="L3724" s="1796"/>
      <c r="M3724" s="1796"/>
      <c r="N3724" s="1796"/>
    </row>
    <row r="3725" spans="8:8" s="927" ht="15.0" hidden="1" customFormat="1">
      <c r="A3725" s="1439"/>
      <c r="B3725" s="1795"/>
      <c r="C3725" s="1796"/>
      <c r="D3725" s="1796"/>
      <c r="E3725" s="1796"/>
      <c r="F3725" s="1796"/>
      <c r="G3725" s="1796"/>
      <c r="H3725" s="1796"/>
      <c r="I3725" s="1796"/>
      <c r="J3725" s="1796"/>
      <c r="K3725" s="1796"/>
      <c r="L3725" s="1796"/>
      <c r="M3725" s="1796"/>
      <c r="N3725" s="1796"/>
    </row>
    <row r="3726" spans="8:8" s="927" ht="15.0" hidden="1" customFormat="1">
      <c r="A3726" s="1439"/>
      <c r="B3726" s="1795"/>
      <c r="C3726" s="1796"/>
      <c r="D3726" s="1796"/>
      <c r="E3726" s="1796"/>
      <c r="F3726" s="1796"/>
      <c r="G3726" s="1796"/>
      <c r="H3726" s="1796"/>
      <c r="I3726" s="1796"/>
      <c r="J3726" s="1796"/>
      <c r="K3726" s="1796"/>
      <c r="L3726" s="1796"/>
      <c r="M3726" s="1796"/>
      <c r="N3726" s="1796"/>
    </row>
    <row r="3727" spans="8:8" s="927" ht="15.0" hidden="1" customFormat="1">
      <c r="A3727" s="1439"/>
      <c r="B3727" s="1795"/>
      <c r="C3727" s="1796"/>
      <c r="D3727" s="1796"/>
      <c r="E3727" s="1796"/>
      <c r="F3727" s="1796"/>
      <c r="G3727" s="1796"/>
      <c r="H3727" s="1796"/>
      <c r="I3727" s="1796"/>
      <c r="J3727" s="1796"/>
      <c r="K3727" s="1796"/>
      <c r="L3727" s="1796"/>
      <c r="M3727" s="1796"/>
      <c r="N3727" s="1796"/>
    </row>
    <row r="3728" spans="8:8" s="927" ht="15.0" hidden="1" customFormat="1">
      <c r="A3728" s="1439"/>
      <c r="B3728" s="1795"/>
      <c r="C3728" s="1796"/>
      <c r="D3728" s="1796"/>
      <c r="E3728" s="1796"/>
      <c r="F3728" s="1796"/>
      <c r="G3728" s="1796"/>
      <c r="H3728" s="1796"/>
      <c r="I3728" s="1796"/>
      <c r="J3728" s="1796"/>
      <c r="K3728" s="1796"/>
      <c r="L3728" s="1796"/>
      <c r="M3728" s="1796"/>
      <c r="N3728" s="1796"/>
    </row>
    <row r="3729" spans="8:8" s="927" ht="15.0" hidden="1" customFormat="1">
      <c r="A3729" s="1439"/>
      <c r="B3729" s="1795"/>
      <c r="C3729" s="1796"/>
      <c r="D3729" s="1796"/>
      <c r="E3729" s="1796"/>
      <c r="F3729" s="1796"/>
      <c r="G3729" s="1796"/>
      <c r="H3729" s="1796"/>
      <c r="I3729" s="1796"/>
      <c r="J3729" s="1796"/>
      <c r="K3729" s="1796"/>
      <c r="L3729" s="1796"/>
      <c r="M3729" s="1796"/>
      <c r="N3729" s="1796"/>
    </row>
    <row r="3730" spans="8:8" s="927" ht="15.0" hidden="1" customFormat="1">
      <c r="A3730" s="1439"/>
      <c r="B3730" s="1795"/>
      <c r="C3730" s="1796"/>
      <c r="D3730" s="1796"/>
      <c r="E3730" s="1796"/>
      <c r="F3730" s="1796"/>
      <c r="G3730" s="1796"/>
      <c r="H3730" s="1796"/>
      <c r="I3730" s="1796"/>
      <c r="J3730" s="1796"/>
      <c r="K3730" s="1796"/>
      <c r="L3730" s="1796"/>
      <c r="M3730" s="1796"/>
      <c r="N3730" s="1796"/>
    </row>
    <row r="3731" spans="8:8" s="927" ht="15.0" hidden="1" customFormat="1">
      <c r="A3731" s="1439"/>
      <c r="B3731" s="1795"/>
      <c r="C3731" s="1796"/>
      <c r="D3731" s="1796"/>
      <c r="E3731" s="1796"/>
      <c r="F3731" s="1796"/>
      <c r="G3731" s="1796"/>
      <c r="H3731" s="1796"/>
      <c r="I3731" s="1796"/>
      <c r="J3731" s="1796"/>
      <c r="K3731" s="1796"/>
      <c r="L3731" s="1796"/>
      <c r="M3731" s="1796"/>
      <c r="N3731" s="1796"/>
    </row>
    <row r="3732" spans="8:8" s="927" ht="15.0" hidden="1" customFormat="1">
      <c r="A3732" s="1439"/>
      <c r="B3732" s="1795"/>
      <c r="C3732" s="1796"/>
      <c r="D3732" s="1796"/>
      <c r="E3732" s="1796"/>
      <c r="F3732" s="1796"/>
      <c r="G3732" s="1796"/>
      <c r="H3732" s="1796"/>
      <c r="I3732" s="1796"/>
      <c r="J3732" s="1796"/>
      <c r="K3732" s="1796"/>
      <c r="L3732" s="1796"/>
      <c r="M3732" s="1796"/>
      <c r="N3732" s="1796"/>
    </row>
    <row r="3733" spans="8:8" s="927" ht="15.0" hidden="1" customFormat="1">
      <c r="A3733" s="1439"/>
      <c r="B3733" s="1795"/>
      <c r="C3733" s="1796"/>
      <c r="D3733" s="1796"/>
      <c r="E3733" s="1796"/>
      <c r="F3733" s="1796"/>
      <c r="G3733" s="1796"/>
      <c r="H3733" s="1796"/>
      <c r="I3733" s="1796"/>
      <c r="J3733" s="1796"/>
      <c r="K3733" s="1796"/>
      <c r="L3733" s="1796"/>
      <c r="M3733" s="1796"/>
      <c r="N3733" s="1796"/>
    </row>
    <row r="3734" spans="8:8" s="927" ht="15.0" hidden="1" customFormat="1">
      <c r="A3734" s="1439"/>
      <c r="B3734" s="1795"/>
      <c r="C3734" s="1796"/>
      <c r="D3734" s="1796"/>
      <c r="E3734" s="1796"/>
      <c r="F3734" s="1796"/>
      <c r="G3734" s="1796"/>
      <c r="H3734" s="1796"/>
      <c r="I3734" s="1796"/>
      <c r="J3734" s="1796"/>
      <c r="K3734" s="1796"/>
      <c r="L3734" s="1796"/>
      <c r="M3734" s="1796"/>
      <c r="N3734" s="1796"/>
    </row>
    <row r="3735" spans="8:8" s="927" ht="15.0" hidden="1" customFormat="1">
      <c r="A3735" s="1439"/>
      <c r="B3735" s="1795"/>
      <c r="C3735" s="1796"/>
      <c r="D3735" s="1796"/>
      <c r="E3735" s="1796"/>
      <c r="F3735" s="1796"/>
      <c r="G3735" s="1796"/>
      <c r="H3735" s="1796"/>
      <c r="I3735" s="1796"/>
      <c r="J3735" s="1796"/>
      <c r="K3735" s="1796"/>
      <c r="L3735" s="1796"/>
      <c r="M3735" s="1796"/>
      <c r="N3735" s="1796"/>
    </row>
    <row r="3736" spans="8:8" s="927" ht="15.0" hidden="1" customFormat="1">
      <c r="A3736" s="1439"/>
      <c r="B3736" s="1795"/>
      <c r="C3736" s="1796"/>
      <c r="D3736" s="1796"/>
      <c r="E3736" s="1796"/>
      <c r="F3736" s="1796"/>
      <c r="G3736" s="1796"/>
      <c r="H3736" s="1796"/>
      <c r="I3736" s="1796"/>
      <c r="J3736" s="1796"/>
      <c r="K3736" s="1796"/>
      <c r="L3736" s="1796"/>
      <c r="M3736" s="1796"/>
      <c r="N3736" s="1796"/>
    </row>
    <row r="3737" spans="8:8" s="927" ht="15.0" hidden="1" customFormat="1">
      <c r="A3737" s="1439"/>
      <c r="B3737" s="1795"/>
      <c r="C3737" s="1796"/>
      <c r="D3737" s="1796"/>
      <c r="E3737" s="1796"/>
      <c r="F3737" s="1796"/>
      <c r="G3737" s="1796"/>
      <c r="H3737" s="1796"/>
      <c r="I3737" s="1796"/>
      <c r="J3737" s="1796"/>
      <c r="K3737" s="1796"/>
      <c r="L3737" s="1796"/>
      <c r="M3737" s="1796"/>
      <c r="N3737" s="1796"/>
    </row>
    <row r="3738" spans="8:8" s="927" ht="15.0" hidden="1" customFormat="1">
      <c r="A3738" s="1439"/>
      <c r="B3738" s="1795"/>
      <c r="C3738" s="1796"/>
      <c r="D3738" s="1796"/>
      <c r="E3738" s="1796"/>
      <c r="F3738" s="1796"/>
      <c r="G3738" s="1796"/>
      <c r="H3738" s="1796"/>
      <c r="I3738" s="1796"/>
      <c r="J3738" s="1796"/>
      <c r="K3738" s="1796"/>
      <c r="L3738" s="1796"/>
      <c r="M3738" s="1796"/>
      <c r="N3738" s="1796"/>
    </row>
    <row r="3739" spans="8:8" s="927" ht="15.0" hidden="1" customFormat="1">
      <c r="A3739" s="1439"/>
      <c r="B3739" s="1795"/>
      <c r="C3739" s="1796"/>
      <c r="D3739" s="1796"/>
      <c r="E3739" s="1796"/>
      <c r="F3739" s="1796"/>
      <c r="G3739" s="1796"/>
      <c r="H3739" s="1796"/>
      <c r="I3739" s="1796"/>
      <c r="J3739" s="1796"/>
      <c r="K3739" s="1796"/>
      <c r="L3739" s="1796"/>
      <c r="M3739" s="1796"/>
      <c r="N3739" s="1796"/>
    </row>
    <row r="3740" spans="8:8" s="927" ht="15.0" hidden="1" customFormat="1">
      <c r="A3740" s="1439"/>
      <c r="B3740" s="1795"/>
      <c r="C3740" s="1796"/>
      <c r="D3740" s="1796"/>
      <c r="E3740" s="1796"/>
      <c r="F3740" s="1796"/>
      <c r="G3740" s="1796"/>
      <c r="H3740" s="1796"/>
      <c r="I3740" s="1796"/>
      <c r="J3740" s="1796"/>
      <c r="K3740" s="1796"/>
      <c r="L3740" s="1796"/>
      <c r="M3740" s="1796"/>
      <c r="N3740" s="1796"/>
    </row>
    <row r="3741" spans="8:8" s="927" ht="15.0" hidden="1" customFormat="1">
      <c r="A3741" s="1439"/>
      <c r="B3741" s="1795"/>
      <c r="C3741" s="1796"/>
      <c r="D3741" s="1796"/>
      <c r="E3741" s="1796"/>
      <c r="F3741" s="1796"/>
      <c r="G3741" s="1796"/>
      <c r="H3741" s="1796"/>
      <c r="I3741" s="1796"/>
      <c r="J3741" s="1796"/>
      <c r="K3741" s="1796"/>
      <c r="L3741" s="1796"/>
      <c r="M3741" s="1796"/>
      <c r="N3741" s="1796"/>
    </row>
    <row r="3742" spans="8:8" s="927" ht="15.0" hidden="1" customFormat="1">
      <c r="A3742" s="1439"/>
      <c r="B3742" s="1795"/>
      <c r="C3742" s="1796"/>
      <c r="D3742" s="1796"/>
      <c r="E3742" s="1796"/>
      <c r="F3742" s="1796"/>
      <c r="G3742" s="1796"/>
      <c r="H3742" s="1796"/>
      <c r="I3742" s="1796"/>
      <c r="J3742" s="1796"/>
      <c r="K3742" s="1796"/>
      <c r="L3742" s="1796"/>
      <c r="M3742" s="1796"/>
      <c r="N3742" s="1796"/>
    </row>
    <row r="3743" spans="8:8" s="927" ht="15.0" hidden="1" customFormat="1">
      <c r="A3743" s="1439"/>
      <c r="B3743" s="1795"/>
      <c r="C3743" s="1796"/>
      <c r="D3743" s="1796"/>
      <c r="E3743" s="1796"/>
      <c r="F3743" s="1796"/>
      <c r="G3743" s="1796"/>
      <c r="H3743" s="1796"/>
      <c r="I3743" s="1796"/>
      <c r="J3743" s="1796"/>
      <c r="K3743" s="1796"/>
      <c r="L3743" s="1796"/>
      <c r="M3743" s="1796"/>
      <c r="N3743" s="1796"/>
    </row>
    <row r="3744" spans="8:8" s="927" ht="15.0" hidden="1" customFormat="1">
      <c r="A3744" s="1439"/>
      <c r="B3744" s="1795"/>
      <c r="C3744" s="1796"/>
      <c r="D3744" s="1796"/>
      <c r="E3744" s="1796"/>
      <c r="F3744" s="1796"/>
      <c r="G3744" s="1796"/>
      <c r="H3744" s="1796"/>
      <c r="I3744" s="1796"/>
      <c r="J3744" s="1796"/>
      <c r="K3744" s="1796"/>
      <c r="L3744" s="1796"/>
      <c r="M3744" s="1796"/>
      <c r="N3744" s="1796"/>
    </row>
    <row r="3745" spans="8:8" s="927" ht="15.0" hidden="1" customFormat="1">
      <c r="A3745" s="1439"/>
      <c r="B3745" s="1795"/>
      <c r="C3745" s="1796"/>
      <c r="D3745" s="1796"/>
      <c r="E3745" s="1796"/>
      <c r="F3745" s="1796"/>
      <c r="G3745" s="1796"/>
      <c r="H3745" s="1796"/>
      <c r="I3745" s="1796"/>
      <c r="J3745" s="1796"/>
      <c r="K3745" s="1796"/>
      <c r="L3745" s="1796"/>
      <c r="M3745" s="1796"/>
      <c r="N3745" s="1796"/>
    </row>
    <row r="3746" spans="8:8" s="927" ht="15.0" hidden="1" customFormat="1">
      <c r="A3746" s="1439"/>
      <c r="B3746" s="1795"/>
      <c r="C3746" s="1796"/>
      <c r="D3746" s="1796"/>
      <c r="E3746" s="1796"/>
      <c r="F3746" s="1796"/>
      <c r="G3746" s="1796"/>
      <c r="H3746" s="1796"/>
      <c r="I3746" s="1796"/>
      <c r="J3746" s="1796"/>
      <c r="K3746" s="1796"/>
      <c r="L3746" s="1796"/>
      <c r="M3746" s="1796"/>
      <c r="N3746" s="1796"/>
    </row>
    <row r="3747" spans="8:8" s="927" ht="15.0" hidden="1" customFormat="1">
      <c r="A3747" s="1439"/>
      <c r="B3747" s="1795"/>
      <c r="C3747" s="1796"/>
      <c r="D3747" s="1796"/>
      <c r="E3747" s="1796"/>
      <c r="F3747" s="1796"/>
      <c r="G3747" s="1796"/>
      <c r="H3747" s="1796"/>
      <c r="I3747" s="1796"/>
      <c r="J3747" s="1796"/>
      <c r="K3747" s="1796"/>
      <c r="L3747" s="1796"/>
      <c r="M3747" s="1796"/>
      <c r="N3747" s="1796"/>
    </row>
    <row r="3748" spans="8:8" s="927" ht="15.0" hidden="1" customFormat="1">
      <c r="A3748" s="1439"/>
      <c r="B3748" s="1795"/>
      <c r="C3748" s="1796"/>
      <c r="D3748" s="1796"/>
      <c r="E3748" s="1796"/>
      <c r="F3748" s="1796"/>
      <c r="G3748" s="1796"/>
      <c r="H3748" s="1796"/>
      <c r="I3748" s="1796"/>
      <c r="J3748" s="1796"/>
      <c r="K3748" s="1796"/>
      <c r="L3748" s="1796"/>
      <c r="M3748" s="1796"/>
      <c r="N3748" s="1796"/>
    </row>
    <row r="3749" spans="8:8" s="927" ht="15.0" hidden="1" customFormat="1">
      <c r="A3749" s="1439"/>
      <c r="B3749" s="1795"/>
      <c r="C3749" s="1796"/>
      <c r="D3749" s="1796"/>
      <c r="E3749" s="1796"/>
      <c r="F3749" s="1796"/>
      <c r="G3749" s="1796"/>
      <c r="H3749" s="1796"/>
      <c r="I3749" s="1796"/>
      <c r="J3749" s="1796"/>
      <c r="K3749" s="1796"/>
      <c r="L3749" s="1796"/>
      <c r="M3749" s="1796"/>
      <c r="N3749" s="1796"/>
    </row>
    <row r="3750" spans="8:8" s="927" ht="15.0" hidden="1" customFormat="1">
      <c r="A3750" s="1439"/>
      <c r="B3750" s="1795"/>
      <c r="C3750" s="1796"/>
      <c r="D3750" s="1796"/>
      <c r="E3750" s="1796"/>
      <c r="F3750" s="1796"/>
      <c r="G3750" s="1796"/>
      <c r="H3750" s="1796"/>
      <c r="I3750" s="1796"/>
      <c r="J3750" s="1796"/>
      <c r="K3750" s="1796"/>
      <c r="L3750" s="1796"/>
      <c r="M3750" s="1796"/>
      <c r="N3750" s="1796"/>
    </row>
    <row r="3751" spans="8:8" s="927" ht="15.0" hidden="1" customFormat="1">
      <c r="A3751" s="1439"/>
      <c r="B3751" s="1795"/>
      <c r="C3751" s="1796"/>
      <c r="D3751" s="1796"/>
      <c r="E3751" s="1796"/>
      <c r="F3751" s="1796"/>
      <c r="G3751" s="1796"/>
      <c r="H3751" s="1796"/>
      <c r="I3751" s="1796"/>
      <c r="J3751" s="1796"/>
      <c r="K3751" s="1796"/>
      <c r="L3751" s="1796"/>
      <c r="M3751" s="1796"/>
      <c r="N3751" s="1796"/>
    </row>
    <row r="3752" spans="8:8" s="927" ht="15.0" hidden="1" customFormat="1">
      <c r="A3752" s="1439"/>
      <c r="B3752" s="1795"/>
      <c r="C3752" s="1796"/>
      <c r="D3752" s="1796"/>
      <c r="E3752" s="1796"/>
      <c r="F3752" s="1796"/>
      <c r="G3752" s="1796"/>
      <c r="H3752" s="1796"/>
      <c r="I3752" s="1796"/>
      <c r="J3752" s="1796"/>
      <c r="K3752" s="1796"/>
      <c r="L3752" s="1796"/>
      <c r="M3752" s="1796"/>
      <c r="N3752" s="1796"/>
    </row>
    <row r="3753" spans="8:8" s="927" ht="15.0" hidden="1" customFormat="1">
      <c r="A3753" s="1439"/>
      <c r="B3753" s="1795"/>
      <c r="C3753" s="1796"/>
      <c r="D3753" s="1796"/>
      <c r="E3753" s="1796"/>
      <c r="F3753" s="1796"/>
      <c r="G3753" s="1796"/>
      <c r="H3753" s="1796"/>
      <c r="I3753" s="1796"/>
      <c r="J3753" s="1796"/>
      <c r="K3753" s="1796"/>
      <c r="L3753" s="1796"/>
      <c r="M3753" s="1796"/>
      <c r="N3753" s="1796"/>
    </row>
    <row r="3754" spans="8:8" s="927" ht="15.0" hidden="1" customFormat="1">
      <c r="A3754" s="1439"/>
      <c r="B3754" s="1795"/>
      <c r="C3754" s="1796"/>
      <c r="D3754" s="1796"/>
      <c r="E3754" s="1796"/>
      <c r="F3754" s="1796"/>
      <c r="G3754" s="1796"/>
      <c r="H3754" s="1796"/>
      <c r="I3754" s="1796"/>
      <c r="J3754" s="1796"/>
      <c r="K3754" s="1796"/>
      <c r="L3754" s="1796"/>
      <c r="M3754" s="1796"/>
      <c r="N3754" s="1796"/>
    </row>
    <row r="3755" spans="8:8" s="927" ht="15.0" hidden="1" customFormat="1">
      <c r="A3755" s="1439"/>
      <c r="B3755" s="1795"/>
      <c r="C3755" s="1796"/>
      <c r="D3755" s="1796"/>
      <c r="E3755" s="1796"/>
      <c r="F3755" s="1796"/>
      <c r="G3755" s="1796"/>
      <c r="H3755" s="1796"/>
      <c r="I3755" s="1796"/>
      <c r="J3755" s="1796"/>
      <c r="K3755" s="1796"/>
      <c r="L3755" s="1796"/>
      <c r="M3755" s="1796"/>
      <c r="N3755" s="1796"/>
    </row>
    <row r="3756" spans="8:8" s="927" ht="15.0" hidden="1" customFormat="1">
      <c r="A3756" s="1439"/>
      <c r="B3756" s="1795"/>
      <c r="C3756" s="1796"/>
      <c r="D3756" s="1796"/>
      <c r="E3756" s="1796"/>
      <c r="F3756" s="1796"/>
      <c r="G3756" s="1796"/>
      <c r="H3756" s="1796"/>
      <c r="I3756" s="1796"/>
      <c r="J3756" s="1796"/>
      <c r="K3756" s="1796"/>
      <c r="L3756" s="1796"/>
      <c r="M3756" s="1796"/>
      <c r="N3756" s="1796"/>
    </row>
    <row r="3757" spans="8:8" s="927" ht="15.0" hidden="1" customFormat="1">
      <c r="A3757" s="1439"/>
      <c r="B3757" s="1795"/>
      <c r="C3757" s="1796"/>
      <c r="D3757" s="1796"/>
      <c r="E3757" s="1796"/>
      <c r="F3757" s="1796"/>
      <c r="G3757" s="1796"/>
      <c r="H3757" s="1796"/>
      <c r="I3757" s="1796"/>
      <c r="J3757" s="1796"/>
      <c r="K3757" s="1796"/>
      <c r="L3757" s="1796"/>
      <c r="M3757" s="1796"/>
      <c r="N3757" s="1796"/>
    </row>
    <row r="3758" spans="8:8" s="927" ht="15.0" hidden="1" customFormat="1">
      <c r="A3758" s="1439"/>
      <c r="B3758" s="1795"/>
      <c r="C3758" s="1796"/>
      <c r="D3758" s="1796"/>
      <c r="E3758" s="1796"/>
      <c r="F3758" s="1796"/>
      <c r="G3758" s="1796"/>
      <c r="H3758" s="1796"/>
      <c r="I3758" s="1796"/>
      <c r="J3758" s="1796"/>
      <c r="K3758" s="1796"/>
      <c r="L3758" s="1796"/>
      <c r="M3758" s="1796"/>
      <c r="N3758" s="1796"/>
    </row>
    <row r="3759" spans="8:8" s="927" ht="15.0" hidden="1" customFormat="1">
      <c r="A3759" s="1439"/>
      <c r="B3759" s="1795"/>
      <c r="C3759" s="1796"/>
      <c r="D3759" s="1796"/>
      <c r="E3759" s="1796"/>
      <c r="F3759" s="1796"/>
      <c r="G3759" s="1796"/>
      <c r="H3759" s="1796"/>
      <c r="I3759" s="1796"/>
      <c r="J3759" s="1796"/>
      <c r="K3759" s="1796"/>
      <c r="L3759" s="1796"/>
      <c r="M3759" s="1796"/>
      <c r="N3759" s="1796"/>
    </row>
    <row r="3760" spans="8:8" s="927" ht="15.0" hidden="1" customFormat="1">
      <c r="A3760" s="1439"/>
      <c r="B3760" s="1795"/>
      <c r="C3760" s="1796"/>
      <c r="D3760" s="1796"/>
      <c r="E3760" s="1796"/>
      <c r="F3760" s="1796"/>
      <c r="G3760" s="1796"/>
      <c r="H3760" s="1796"/>
      <c r="I3760" s="1796"/>
      <c r="J3760" s="1796"/>
      <c r="K3760" s="1796"/>
      <c r="L3760" s="1796"/>
      <c r="M3760" s="1796"/>
      <c r="N3760" s="1796"/>
    </row>
    <row r="3761" spans="8:8" s="927" ht="15.0" hidden="1" customFormat="1">
      <c r="A3761" s="1439"/>
      <c r="B3761" s="1795"/>
      <c r="C3761" s="1796"/>
      <c r="D3761" s="1796"/>
      <c r="E3761" s="1796"/>
      <c r="F3761" s="1796"/>
      <c r="G3761" s="1796"/>
      <c r="H3761" s="1796"/>
      <c r="I3761" s="1796"/>
      <c r="J3761" s="1796"/>
      <c r="K3761" s="1796"/>
      <c r="L3761" s="1796"/>
      <c r="M3761" s="1796"/>
      <c r="N3761" s="1796"/>
    </row>
    <row r="3762" spans="8:8" s="927" ht="15.0" hidden="1" customFormat="1">
      <c r="A3762" s="1439"/>
      <c r="B3762" s="1795"/>
      <c r="C3762" s="1796"/>
      <c r="D3762" s="1796"/>
      <c r="E3762" s="1796"/>
      <c r="F3762" s="1796"/>
      <c r="G3762" s="1796"/>
      <c r="H3762" s="1796"/>
      <c r="I3762" s="1796"/>
      <c r="J3762" s="1796"/>
      <c r="K3762" s="1796"/>
      <c r="L3762" s="1796"/>
      <c r="M3762" s="1796"/>
      <c r="N3762" s="1796"/>
    </row>
    <row r="3763" spans="8:8" s="927" ht="15.0" hidden="1" customFormat="1">
      <c r="A3763" s="1439"/>
      <c r="B3763" s="1795"/>
      <c r="C3763" s="1796"/>
      <c r="D3763" s="1796"/>
      <c r="E3763" s="1796"/>
      <c r="F3763" s="1796"/>
      <c r="G3763" s="1796"/>
      <c r="H3763" s="1796"/>
      <c r="I3763" s="1796"/>
      <c r="J3763" s="1796"/>
      <c r="K3763" s="1796"/>
      <c r="L3763" s="1796"/>
      <c r="M3763" s="1796"/>
      <c r="N3763" s="1796"/>
    </row>
    <row r="3764" spans="8:8" s="927" ht="15.0" hidden="1" customFormat="1">
      <c r="A3764" s="1439"/>
      <c r="B3764" s="1795"/>
      <c r="C3764" s="1796"/>
      <c r="D3764" s="1796"/>
      <c r="E3764" s="1796"/>
      <c r="F3764" s="1796"/>
      <c r="G3764" s="1796"/>
      <c r="H3764" s="1796"/>
      <c r="I3764" s="1796"/>
      <c r="J3764" s="1796"/>
      <c r="K3764" s="1796"/>
      <c r="L3764" s="1796"/>
      <c r="M3764" s="1796"/>
      <c r="N3764" s="1796"/>
    </row>
    <row r="3765" spans="8:8" s="927" ht="15.0" hidden="1" customFormat="1">
      <c r="A3765" s="1439"/>
      <c r="B3765" s="1795"/>
      <c r="C3765" s="1796"/>
      <c r="D3765" s="1796"/>
      <c r="E3765" s="1796"/>
      <c r="F3765" s="1796"/>
      <c r="G3765" s="1796"/>
      <c r="H3765" s="1796"/>
      <c r="I3765" s="1796"/>
      <c r="J3765" s="1796"/>
      <c r="K3765" s="1796"/>
      <c r="L3765" s="1796"/>
      <c r="M3765" s="1796"/>
      <c r="N3765" s="1796"/>
    </row>
    <row r="3766" spans="8:8" s="927" ht="15.0" hidden="1" customFormat="1">
      <c r="A3766" s="1439"/>
      <c r="B3766" s="1795"/>
      <c r="C3766" s="1796"/>
      <c r="D3766" s="1796"/>
      <c r="E3766" s="1796"/>
      <c r="F3766" s="1796"/>
      <c r="G3766" s="1796"/>
      <c r="H3766" s="1796"/>
      <c r="I3766" s="1796"/>
      <c r="J3766" s="1796"/>
      <c r="K3766" s="1796"/>
      <c r="L3766" s="1796"/>
      <c r="M3766" s="1796"/>
      <c r="N3766" s="1796"/>
    </row>
    <row r="3767" spans="8:8" s="927" ht="15.0" hidden="1" customFormat="1">
      <c r="A3767" s="1439"/>
      <c r="B3767" s="1795"/>
      <c r="C3767" s="1796"/>
      <c r="D3767" s="1796"/>
      <c r="E3767" s="1796"/>
      <c r="F3767" s="1796"/>
      <c r="G3767" s="1796"/>
      <c r="H3767" s="1796"/>
      <c r="I3767" s="1796"/>
      <c r="J3767" s="1796"/>
      <c r="K3767" s="1796"/>
      <c r="L3767" s="1796"/>
      <c r="M3767" s="1796"/>
      <c r="N3767" s="1796"/>
    </row>
    <row r="3768" spans="8:8" s="927" ht="15.0" hidden="1" customFormat="1">
      <c r="A3768" s="1439"/>
      <c r="B3768" s="1795"/>
      <c r="C3768" s="1796"/>
      <c r="D3768" s="1796"/>
      <c r="E3768" s="1796"/>
      <c r="F3768" s="1796"/>
      <c r="G3768" s="1796"/>
      <c r="H3768" s="1796"/>
      <c r="I3768" s="1796"/>
      <c r="J3768" s="1796"/>
      <c r="K3768" s="1796"/>
      <c r="L3768" s="1796"/>
      <c r="M3768" s="1796"/>
      <c r="N3768" s="1796"/>
    </row>
    <row r="3769" spans="8:8" s="927" ht="15.0" hidden="1" customFormat="1">
      <c r="A3769" s="1439"/>
      <c r="B3769" s="1795"/>
      <c r="C3769" s="1796"/>
      <c r="D3769" s="1796"/>
      <c r="E3769" s="1796"/>
      <c r="F3769" s="1796"/>
      <c r="G3769" s="1796"/>
      <c r="H3769" s="1796"/>
      <c r="I3769" s="1796"/>
      <c r="J3769" s="1796"/>
      <c r="K3769" s="1796"/>
      <c r="L3769" s="1796"/>
      <c r="M3769" s="1796"/>
      <c r="N3769" s="1796"/>
    </row>
    <row r="3770" spans="8:8" s="927" ht="15.0" hidden="1" customFormat="1">
      <c r="A3770" s="1439"/>
      <c r="B3770" s="1795"/>
      <c r="C3770" s="1796"/>
      <c r="D3770" s="1796"/>
      <c r="E3770" s="1796"/>
      <c r="F3770" s="1796"/>
      <c r="G3770" s="1796"/>
      <c r="H3770" s="1796"/>
      <c r="I3770" s="1796"/>
      <c r="J3770" s="1796"/>
      <c r="K3770" s="1796"/>
      <c r="L3770" s="1796"/>
      <c r="M3770" s="1796"/>
      <c r="N3770" s="1796"/>
    </row>
    <row r="3771" spans="8:8" s="927" ht="15.0" hidden="1" customFormat="1">
      <c r="A3771" s="1439"/>
      <c r="B3771" s="1795"/>
      <c r="C3771" s="1796"/>
      <c r="D3771" s="1796"/>
      <c r="E3771" s="1796"/>
      <c r="F3771" s="1796"/>
      <c r="G3771" s="1796"/>
      <c r="H3771" s="1796"/>
      <c r="I3771" s="1796"/>
      <c r="J3771" s="1796"/>
      <c r="K3771" s="1796"/>
      <c r="L3771" s="1796"/>
      <c r="M3771" s="1796"/>
      <c r="N3771" s="1796"/>
    </row>
    <row r="3772" spans="8:8" s="927" ht="15.0" hidden="1" customFormat="1">
      <c r="A3772" s="1439"/>
      <c r="B3772" s="1795"/>
      <c r="C3772" s="1796"/>
      <c r="D3772" s="1796"/>
      <c r="E3772" s="1796"/>
      <c r="F3772" s="1796"/>
      <c r="G3772" s="1796"/>
      <c r="H3772" s="1796"/>
      <c r="I3772" s="1796"/>
      <c r="J3772" s="1796"/>
      <c r="K3772" s="1796"/>
      <c r="L3772" s="1796"/>
      <c r="M3772" s="1796"/>
      <c r="N3772" s="1796"/>
    </row>
    <row r="3773" spans="8:8" s="927" ht="15.0" hidden="1" customFormat="1">
      <c r="A3773" s="1439"/>
      <c r="B3773" s="1795"/>
      <c r="C3773" s="1796"/>
      <c r="D3773" s="1796"/>
      <c r="E3773" s="1796"/>
      <c r="F3773" s="1796"/>
      <c r="G3773" s="1796"/>
      <c r="H3773" s="1796"/>
      <c r="I3773" s="1796"/>
      <c r="J3773" s="1796"/>
      <c r="K3773" s="1796"/>
      <c r="L3773" s="1796"/>
      <c r="M3773" s="1796"/>
      <c r="N3773" s="1796"/>
    </row>
    <row r="3774" spans="8:8" s="927" ht="15.0" hidden="1" customFormat="1">
      <c r="A3774" s="1439"/>
      <c r="B3774" s="1795"/>
      <c r="C3774" s="1796"/>
      <c r="D3774" s="1796"/>
      <c r="E3774" s="1796"/>
      <c r="F3774" s="1796"/>
      <c r="G3774" s="1796"/>
      <c r="H3774" s="1796"/>
      <c r="I3774" s="1796"/>
      <c r="J3774" s="1796"/>
      <c r="K3774" s="1796"/>
      <c r="L3774" s="1796"/>
      <c r="M3774" s="1796"/>
      <c r="N3774" s="1796"/>
    </row>
    <row r="3775" spans="8:8" s="927" ht="15.0" hidden="1" customFormat="1">
      <c r="A3775" s="1439"/>
      <c r="B3775" s="1795"/>
      <c r="C3775" s="1796"/>
      <c r="D3775" s="1796"/>
      <c r="E3775" s="1796"/>
      <c r="F3775" s="1796"/>
      <c r="G3775" s="1796"/>
      <c r="H3775" s="1796"/>
      <c r="I3775" s="1796"/>
      <c r="J3775" s="1796"/>
      <c r="K3775" s="1796"/>
      <c r="L3775" s="1796"/>
      <c r="M3775" s="1796"/>
      <c r="N3775" s="1796"/>
    </row>
    <row r="3776" spans="8:8" s="927" ht="15.0" hidden="1" customFormat="1">
      <c r="A3776" s="1439"/>
      <c r="B3776" s="1795"/>
      <c r="C3776" s="1796"/>
      <c r="D3776" s="1796"/>
      <c r="E3776" s="1796"/>
      <c r="F3776" s="1796"/>
      <c r="G3776" s="1796"/>
      <c r="H3776" s="1796"/>
      <c r="I3776" s="1796"/>
      <c r="J3776" s="1796"/>
      <c r="K3776" s="1796"/>
      <c r="L3776" s="1796"/>
      <c r="M3776" s="1796"/>
      <c r="N3776" s="1796"/>
    </row>
    <row r="3777" spans="8:8" s="927" ht="15.0" hidden="1" customFormat="1">
      <c r="A3777" s="1439"/>
      <c r="B3777" s="1795"/>
      <c r="C3777" s="1796"/>
      <c r="D3777" s="1796"/>
      <c r="E3777" s="1796"/>
      <c r="F3777" s="1796"/>
      <c r="G3777" s="1796"/>
      <c r="H3777" s="1796"/>
      <c r="I3777" s="1796"/>
      <c r="J3777" s="1796"/>
      <c r="K3777" s="1796"/>
      <c r="L3777" s="1796"/>
      <c r="M3777" s="1796"/>
      <c r="N3777" s="1796"/>
    </row>
    <row r="3778" spans="8:8" s="927" ht="15.0" hidden="1" customFormat="1">
      <c r="A3778" s="1439"/>
      <c r="B3778" s="1795"/>
      <c r="C3778" s="1796"/>
      <c r="D3778" s="1796"/>
      <c r="E3778" s="1796"/>
      <c r="F3778" s="1796"/>
      <c r="G3778" s="1796"/>
      <c r="H3778" s="1796"/>
      <c r="I3778" s="1796"/>
      <c r="J3778" s="1796"/>
      <c r="K3778" s="1796"/>
      <c r="L3778" s="1796"/>
      <c r="M3778" s="1796"/>
      <c r="N3778" s="1796"/>
    </row>
    <row r="3779" spans="8:8" s="927" ht="15.0" hidden="1" customFormat="1">
      <c r="A3779" s="1439"/>
      <c r="B3779" s="1795"/>
      <c r="C3779" s="1796"/>
      <c r="D3779" s="1796"/>
      <c r="E3779" s="1796"/>
      <c r="F3779" s="1796"/>
      <c r="G3779" s="1796"/>
      <c r="H3779" s="1796"/>
      <c r="I3779" s="1796"/>
      <c r="J3779" s="1796"/>
      <c r="K3779" s="1796"/>
      <c r="L3779" s="1796"/>
      <c r="M3779" s="1796"/>
      <c r="N3779" s="1796"/>
    </row>
    <row r="3780" spans="8:8" s="927" ht="15.0" hidden="1" customFormat="1">
      <c r="A3780" s="1439"/>
      <c r="B3780" s="1795"/>
      <c r="C3780" s="1796"/>
      <c r="D3780" s="1796"/>
      <c r="E3780" s="1796"/>
      <c r="F3780" s="1796"/>
      <c r="G3780" s="1796"/>
      <c r="H3780" s="1796"/>
      <c r="I3780" s="1796"/>
      <c r="J3780" s="1796"/>
      <c r="K3780" s="1796"/>
      <c r="L3780" s="1796"/>
      <c r="M3780" s="1796"/>
      <c r="N3780" s="1796"/>
    </row>
    <row r="3781" spans="8:8" s="927" ht="15.0" hidden="1" customFormat="1">
      <c r="A3781" s="1439"/>
      <c r="B3781" s="1795"/>
      <c r="C3781" s="1796"/>
      <c r="D3781" s="1796"/>
      <c r="E3781" s="1796"/>
      <c r="F3781" s="1796"/>
      <c r="G3781" s="1796"/>
      <c r="H3781" s="1796"/>
      <c r="I3781" s="1796"/>
      <c r="J3781" s="1796"/>
      <c r="K3781" s="1796"/>
      <c r="L3781" s="1796"/>
      <c r="M3781" s="1796"/>
      <c r="N3781" s="1796"/>
    </row>
    <row r="3782" spans="8:8" s="927" ht="15.0" hidden="1" customFormat="1">
      <c r="A3782" s="1439"/>
      <c r="B3782" s="1795"/>
      <c r="C3782" s="1796"/>
      <c r="D3782" s="1796"/>
      <c r="E3782" s="1796"/>
      <c r="F3782" s="1796"/>
      <c r="G3782" s="1796"/>
      <c r="H3782" s="1796"/>
      <c r="I3782" s="1796"/>
      <c r="J3782" s="1796"/>
      <c r="K3782" s="1796"/>
      <c r="L3782" s="1796"/>
      <c r="M3782" s="1796"/>
      <c r="N3782" s="1796"/>
    </row>
    <row r="3783" spans="8:8" s="927" ht="15.0" hidden="1" customFormat="1">
      <c r="A3783" s="1439"/>
      <c r="B3783" s="1795"/>
      <c r="C3783" s="1796"/>
      <c r="D3783" s="1796"/>
      <c r="E3783" s="1796"/>
      <c r="F3783" s="1796"/>
      <c r="G3783" s="1796"/>
      <c r="H3783" s="1796"/>
      <c r="I3783" s="1796"/>
      <c r="J3783" s="1796"/>
      <c r="K3783" s="1796"/>
      <c r="L3783" s="1796"/>
      <c r="M3783" s="1796"/>
      <c r="N3783" s="1796"/>
    </row>
    <row r="3784" spans="8:8" s="927" ht="15.0" hidden="1" customFormat="1">
      <c r="A3784" s="1439"/>
      <c r="B3784" s="1795"/>
      <c r="C3784" s="1796"/>
      <c r="D3784" s="1796"/>
      <c r="E3784" s="1796"/>
      <c r="F3784" s="1796"/>
      <c r="G3784" s="1796"/>
      <c r="H3784" s="1796"/>
      <c r="I3784" s="1796"/>
      <c r="J3784" s="1796"/>
      <c r="K3784" s="1796"/>
      <c r="L3784" s="1796"/>
      <c r="M3784" s="1796"/>
      <c r="N3784" s="1796"/>
    </row>
    <row r="3785" spans="8:8" s="927" ht="15.0" hidden="1" customFormat="1">
      <c r="A3785" s="1439"/>
      <c r="B3785" s="1795"/>
      <c r="C3785" s="1796"/>
      <c r="D3785" s="1796"/>
      <c r="E3785" s="1796"/>
      <c r="F3785" s="1796"/>
      <c r="G3785" s="1796"/>
      <c r="H3785" s="1796"/>
      <c r="I3785" s="1796"/>
      <c r="J3785" s="1796"/>
      <c r="K3785" s="1796"/>
      <c r="L3785" s="1796"/>
      <c r="M3785" s="1796"/>
      <c r="N3785" s="1796"/>
    </row>
    <row r="3786" spans="8:8" s="927" ht="15.0" hidden="1" customFormat="1">
      <c r="A3786" s="1439"/>
      <c r="B3786" s="1795"/>
      <c r="C3786" s="1796"/>
      <c r="D3786" s="1796"/>
      <c r="E3786" s="1796"/>
      <c r="F3786" s="1796"/>
      <c r="G3786" s="1796"/>
      <c r="H3786" s="1796"/>
      <c r="I3786" s="1796"/>
      <c r="J3786" s="1796"/>
      <c r="K3786" s="1796"/>
      <c r="L3786" s="1796"/>
      <c r="M3786" s="1796"/>
      <c r="N3786" s="1796"/>
    </row>
    <row r="3787" spans="8:8" s="927" ht="15.0" hidden="1" customFormat="1">
      <c r="A3787" s="1439"/>
      <c r="B3787" s="1795"/>
      <c r="C3787" s="1796"/>
      <c r="D3787" s="1796"/>
      <c r="E3787" s="1796"/>
      <c r="F3787" s="1796"/>
      <c r="G3787" s="1796"/>
      <c r="H3787" s="1796"/>
      <c r="I3787" s="1796"/>
      <c r="J3787" s="1796"/>
      <c r="K3787" s="1796"/>
      <c r="L3787" s="1796"/>
      <c r="M3787" s="1796"/>
      <c r="N3787" s="1796"/>
    </row>
    <row r="3788" spans="8:8" s="927" ht="15.0" hidden="1" customFormat="1">
      <c r="A3788" s="1439"/>
      <c r="B3788" s="1795"/>
      <c r="C3788" s="1796"/>
      <c r="D3788" s="1796"/>
      <c r="E3788" s="1796"/>
      <c r="F3788" s="1796"/>
      <c r="G3788" s="1796"/>
      <c r="H3788" s="1796"/>
      <c r="I3788" s="1796"/>
      <c r="J3788" s="1796"/>
      <c r="K3788" s="1796"/>
      <c r="L3788" s="1796"/>
      <c r="M3788" s="1796"/>
      <c r="N3788" s="1796"/>
    </row>
    <row r="3789" spans="8:8" s="927" ht="15.0" hidden="1" customFormat="1">
      <c r="A3789" s="1439"/>
      <c r="B3789" s="1795"/>
      <c r="C3789" s="1796"/>
      <c r="D3789" s="1796"/>
      <c r="E3789" s="1796"/>
      <c r="F3789" s="1796"/>
      <c r="G3789" s="1796"/>
      <c r="H3789" s="1796"/>
      <c r="I3789" s="1796"/>
      <c r="J3789" s="1796"/>
      <c r="K3789" s="1796"/>
      <c r="L3789" s="1796"/>
      <c r="M3789" s="1796"/>
      <c r="N3789" s="1796"/>
    </row>
    <row r="3790" spans="8:8" s="927" ht="15.0" hidden="1" customFormat="1">
      <c r="A3790" s="1439"/>
      <c r="B3790" s="1795"/>
      <c r="C3790" s="1796"/>
      <c r="D3790" s="1796"/>
      <c r="E3790" s="1796"/>
      <c r="F3790" s="1796"/>
      <c r="G3790" s="1796"/>
      <c r="H3790" s="1796"/>
      <c r="I3790" s="1796"/>
      <c r="J3790" s="1796"/>
      <c r="K3790" s="1796"/>
      <c r="L3790" s="1796"/>
      <c r="M3790" s="1796"/>
      <c r="N3790" s="1796"/>
    </row>
    <row r="3791" spans="8:8" s="927" ht="15.0" hidden="1" customFormat="1">
      <c r="A3791" s="1439"/>
      <c r="B3791" s="1795"/>
      <c r="C3791" s="1796"/>
      <c r="D3791" s="1796"/>
      <c r="E3791" s="1796"/>
      <c r="F3791" s="1796"/>
      <c r="G3791" s="1796"/>
      <c r="H3791" s="1796"/>
      <c r="I3791" s="1796"/>
      <c r="J3791" s="1796"/>
      <c r="K3791" s="1796"/>
      <c r="L3791" s="1796"/>
      <c r="M3791" s="1796"/>
      <c r="N3791" s="1796"/>
    </row>
    <row r="3792" spans="8:8" s="927" ht="15.0" hidden="1" customFormat="1">
      <c r="A3792" s="1439"/>
      <c r="B3792" s="1795"/>
      <c r="C3792" s="1796"/>
      <c r="D3792" s="1796"/>
      <c r="E3792" s="1796"/>
      <c r="F3792" s="1796"/>
      <c r="G3792" s="1796"/>
      <c r="H3792" s="1796"/>
      <c r="I3792" s="1796"/>
      <c r="J3792" s="1796"/>
      <c r="K3792" s="1796"/>
      <c r="L3792" s="1796"/>
      <c r="M3792" s="1796"/>
      <c r="N3792" s="1796"/>
    </row>
    <row r="3793" spans="8:8" s="927" ht="15.0" hidden="1" customFormat="1">
      <c r="A3793" s="1439"/>
      <c r="B3793" s="1795"/>
      <c r="C3793" s="1796"/>
      <c r="D3793" s="1796"/>
      <c r="E3793" s="1796"/>
      <c r="F3793" s="1796"/>
      <c r="G3793" s="1796"/>
      <c r="H3793" s="1796"/>
      <c r="I3793" s="1796"/>
      <c r="J3793" s="1796"/>
      <c r="K3793" s="1796"/>
      <c r="L3793" s="1796"/>
      <c r="M3793" s="1796"/>
      <c r="N3793" s="1796"/>
    </row>
    <row r="3794" spans="8:8" s="927" ht="15.0" hidden="1" customFormat="1">
      <c r="A3794" s="1439"/>
      <c r="B3794" s="1795"/>
      <c r="C3794" s="1796"/>
      <c r="D3794" s="1796"/>
      <c r="E3794" s="1796"/>
      <c r="F3794" s="1796"/>
      <c r="G3794" s="1796"/>
      <c r="H3794" s="1796"/>
      <c r="I3794" s="1796"/>
      <c r="J3794" s="1796"/>
      <c r="K3794" s="1796"/>
      <c r="L3794" s="1796"/>
      <c r="M3794" s="1796"/>
      <c r="N3794" s="1796"/>
    </row>
    <row r="3795" spans="8:8" s="927" ht="15.0" hidden="1" customFormat="1">
      <c r="A3795" s="1439"/>
      <c r="B3795" s="1795"/>
      <c r="C3795" s="1796"/>
      <c r="D3795" s="1796"/>
      <c r="E3795" s="1796"/>
      <c r="F3795" s="1796"/>
      <c r="G3795" s="1796"/>
      <c r="H3795" s="1796"/>
      <c r="I3795" s="1796"/>
      <c r="J3795" s="1796"/>
      <c r="K3795" s="1796"/>
      <c r="L3795" s="1796"/>
      <c r="M3795" s="1796"/>
      <c r="N3795" s="1796"/>
    </row>
    <row r="3796" spans="8:8" s="927" ht="15.0" hidden="1" customFormat="1">
      <c r="A3796" s="1439"/>
      <c r="B3796" s="1795"/>
      <c r="C3796" s="1796"/>
      <c r="D3796" s="1796"/>
      <c r="E3796" s="1796"/>
      <c r="F3796" s="1796"/>
      <c r="G3796" s="1796"/>
      <c r="H3796" s="1796"/>
      <c r="I3796" s="1796"/>
      <c r="J3796" s="1796"/>
      <c r="K3796" s="1796"/>
      <c r="L3796" s="1796"/>
      <c r="M3796" s="1796"/>
      <c r="N3796" s="1796"/>
    </row>
    <row r="3797" spans="8:8" s="927" ht="15.0" hidden="1" customFormat="1">
      <c r="A3797" s="1439"/>
      <c r="B3797" s="1795"/>
      <c r="C3797" s="1796"/>
      <c r="D3797" s="1796"/>
      <c r="E3797" s="1796"/>
      <c r="F3797" s="1796"/>
      <c r="G3797" s="1796"/>
      <c r="H3797" s="1796"/>
      <c r="I3797" s="1796"/>
      <c r="J3797" s="1796"/>
      <c r="K3797" s="1796"/>
      <c r="L3797" s="1796"/>
      <c r="M3797" s="1796"/>
      <c r="N3797" s="1796"/>
    </row>
    <row r="3798" spans="8:8" s="927" ht="15.0" hidden="1" customFormat="1">
      <c r="A3798" s="1439"/>
      <c r="B3798" s="1795"/>
      <c r="C3798" s="1796"/>
      <c r="D3798" s="1796"/>
      <c r="E3798" s="1796"/>
      <c r="F3798" s="1796"/>
      <c r="G3798" s="1796"/>
      <c r="H3798" s="1796"/>
      <c r="I3798" s="1796"/>
      <c r="J3798" s="1796"/>
      <c r="K3798" s="1796"/>
      <c r="L3798" s="1796"/>
      <c r="M3798" s="1796"/>
      <c r="N3798" s="1796"/>
    </row>
    <row r="3799" spans="8:8" s="927" ht="15.0" hidden="1" customFormat="1">
      <c r="A3799" s="1439"/>
      <c r="B3799" s="1795"/>
      <c r="C3799" s="1796"/>
      <c r="D3799" s="1796"/>
      <c r="E3799" s="1796"/>
      <c r="F3799" s="1796"/>
      <c r="G3799" s="1796"/>
      <c r="H3799" s="1796"/>
      <c r="I3799" s="1796"/>
      <c r="J3799" s="1796"/>
      <c r="K3799" s="1796"/>
      <c r="L3799" s="1796"/>
      <c r="M3799" s="1796"/>
      <c r="N3799" s="1796"/>
    </row>
    <row r="3800" spans="8:8" s="927" ht="15.0" hidden="1" customFormat="1">
      <c r="A3800" s="1439"/>
      <c r="B3800" s="1795"/>
      <c r="C3800" s="1796"/>
      <c r="D3800" s="1796"/>
      <c r="E3800" s="1796"/>
      <c r="F3800" s="1796"/>
      <c r="G3800" s="1796"/>
      <c r="H3800" s="1796"/>
      <c r="I3800" s="1796"/>
      <c r="J3800" s="1796"/>
      <c r="K3800" s="1796"/>
      <c r="L3800" s="1796"/>
      <c r="M3800" s="1796"/>
      <c r="N3800" s="1796"/>
    </row>
    <row r="3801" spans="8:8" s="927" ht="15.0" hidden="1" customFormat="1">
      <c r="A3801" s="1439"/>
      <c r="B3801" s="1795"/>
      <c r="C3801" s="1796"/>
      <c r="D3801" s="1796"/>
      <c r="E3801" s="1796"/>
      <c r="F3801" s="1796"/>
      <c r="G3801" s="1796"/>
      <c r="H3801" s="1796"/>
      <c r="I3801" s="1796"/>
      <c r="J3801" s="1796"/>
      <c r="K3801" s="1796"/>
      <c r="L3801" s="1796"/>
      <c r="M3801" s="1796"/>
      <c r="N3801" s="1796"/>
    </row>
    <row r="3802" spans="8:8" s="927" ht="15.0" hidden="1" customFormat="1">
      <c r="A3802" s="1439"/>
      <c r="B3802" s="1795"/>
      <c r="C3802" s="1796"/>
      <c r="D3802" s="1796"/>
      <c r="E3802" s="1796"/>
      <c r="F3802" s="1796"/>
      <c r="G3802" s="1796"/>
      <c r="H3802" s="1796"/>
      <c r="I3802" s="1796"/>
      <c r="J3802" s="1796"/>
      <c r="K3802" s="1796"/>
      <c r="L3802" s="1796"/>
      <c r="M3802" s="1796"/>
      <c r="N3802" s="1796"/>
    </row>
    <row r="3803" spans="8:8" s="927" ht="15.0" hidden="1" customFormat="1">
      <c r="A3803" s="1439"/>
      <c r="B3803" s="1795"/>
      <c r="C3803" s="1796"/>
      <c r="D3803" s="1796"/>
      <c r="E3803" s="1796"/>
      <c r="F3803" s="1796"/>
      <c r="G3803" s="1796"/>
      <c r="H3803" s="1796"/>
      <c r="I3803" s="1796"/>
      <c r="J3803" s="1796"/>
      <c r="K3803" s="1796"/>
      <c r="L3803" s="1796"/>
      <c r="M3803" s="1796"/>
      <c r="N3803" s="1796"/>
    </row>
    <row r="3804" spans="8:8" s="927" ht="15.0" hidden="1" customFormat="1">
      <c r="A3804" s="1439"/>
      <c r="B3804" s="1795"/>
      <c r="C3804" s="1796"/>
      <c r="D3804" s="1796"/>
      <c r="E3804" s="1796"/>
      <c r="F3804" s="1796"/>
      <c r="G3804" s="1796"/>
      <c r="H3804" s="1796"/>
      <c r="I3804" s="1796"/>
      <c r="J3804" s="1796"/>
      <c r="K3804" s="1796"/>
      <c r="L3804" s="1796"/>
      <c r="M3804" s="1796"/>
      <c r="N3804" s="1796"/>
    </row>
    <row r="3805" spans="8:8" s="927" ht="15.0" hidden="1" customFormat="1">
      <c r="A3805" s="1439"/>
      <c r="B3805" s="1795"/>
      <c r="C3805" s="1796"/>
      <c r="D3805" s="1796"/>
      <c r="E3805" s="1796"/>
      <c r="F3805" s="1796"/>
      <c r="G3805" s="1796"/>
      <c r="H3805" s="1796"/>
      <c r="I3805" s="1796"/>
      <c r="J3805" s="1796"/>
      <c r="K3805" s="1796"/>
      <c r="L3805" s="1796"/>
      <c r="M3805" s="1796"/>
      <c r="N3805" s="1796"/>
    </row>
    <row r="3806" spans="8:8" s="927" ht="15.0" hidden="1" customFormat="1">
      <c r="A3806" s="1439"/>
      <c r="B3806" s="1795"/>
      <c r="C3806" s="1796"/>
      <c r="D3806" s="1796"/>
      <c r="E3806" s="1796"/>
      <c r="F3806" s="1796"/>
      <c r="G3806" s="1796"/>
      <c r="H3806" s="1796"/>
      <c r="I3806" s="1796"/>
      <c r="J3806" s="1796"/>
      <c r="K3806" s="1796"/>
      <c r="L3806" s="1796"/>
      <c r="M3806" s="1796"/>
      <c r="N3806" s="1796"/>
    </row>
    <row r="3807" spans="8:8" s="927" ht="15.0" hidden="1" customFormat="1">
      <c r="A3807" s="1439"/>
      <c r="B3807" s="1795"/>
      <c r="C3807" s="1796"/>
      <c r="D3807" s="1796"/>
      <c r="E3807" s="1796"/>
      <c r="F3807" s="1796"/>
      <c r="G3807" s="1796"/>
      <c r="H3807" s="1796"/>
      <c r="I3807" s="1796"/>
      <c r="J3807" s="1796"/>
      <c r="K3807" s="1796"/>
      <c r="L3807" s="1796"/>
      <c r="M3807" s="1796"/>
      <c r="N3807" s="1796"/>
    </row>
    <row r="3808" spans="8:8" s="927" ht="15.0" hidden="1" customFormat="1">
      <c r="A3808" s="1439"/>
      <c r="B3808" s="1795"/>
      <c r="C3808" s="1796"/>
      <c r="D3808" s="1796"/>
      <c r="E3808" s="1796"/>
      <c r="F3808" s="1796"/>
      <c r="G3808" s="1796"/>
      <c r="H3808" s="1796"/>
      <c r="I3808" s="1796"/>
      <c r="J3808" s="1796"/>
      <c r="K3808" s="1796"/>
      <c r="L3808" s="1796"/>
      <c r="M3808" s="1796"/>
      <c r="N3808" s="1796"/>
    </row>
    <row r="3809" spans="8:8" s="927" ht="15.0" hidden="1" customFormat="1">
      <c r="A3809" s="1439"/>
      <c r="B3809" s="1795"/>
      <c r="C3809" s="1796"/>
      <c r="D3809" s="1796"/>
      <c r="E3809" s="1796"/>
      <c r="F3809" s="1796"/>
      <c r="G3809" s="1796"/>
      <c r="H3809" s="1796"/>
      <c r="I3809" s="1796"/>
      <c r="J3809" s="1796"/>
      <c r="K3809" s="1796"/>
      <c r="L3809" s="1796"/>
      <c r="M3809" s="1796"/>
      <c r="N3809" s="1796"/>
    </row>
    <row r="3810" spans="8:8" s="927" ht="15.0" hidden="1" customFormat="1">
      <c r="A3810" s="1439"/>
      <c r="B3810" s="1795"/>
      <c r="C3810" s="1796"/>
      <c r="D3810" s="1796"/>
      <c r="E3810" s="1796"/>
      <c r="F3810" s="1796"/>
      <c r="G3810" s="1796"/>
      <c r="H3810" s="1796"/>
      <c r="I3810" s="1796"/>
      <c r="J3810" s="1796"/>
      <c r="K3810" s="1796"/>
      <c r="L3810" s="1796"/>
      <c r="M3810" s="1796"/>
      <c r="N3810" s="1796"/>
    </row>
    <row r="3811" spans="8:8" s="927" ht="15.0" hidden="1" customFormat="1">
      <c r="A3811" s="1439"/>
      <c r="B3811" s="1795"/>
      <c r="C3811" s="1796"/>
      <c r="D3811" s="1796"/>
      <c r="E3811" s="1796"/>
      <c r="F3811" s="1796"/>
      <c r="G3811" s="1796"/>
      <c r="H3811" s="1796"/>
      <c r="I3811" s="1796"/>
      <c r="J3811" s="1796"/>
      <c r="K3811" s="1796"/>
      <c r="L3811" s="1796"/>
      <c r="M3811" s="1796"/>
      <c r="N3811" s="1796"/>
    </row>
    <row r="3812" spans="8:8" s="927" ht="15.0" hidden="1" customFormat="1">
      <c r="A3812" s="1439"/>
      <c r="B3812" s="1795"/>
      <c r="C3812" s="1796"/>
      <c r="D3812" s="1796"/>
      <c r="E3812" s="1796"/>
      <c r="F3812" s="1796"/>
      <c r="G3812" s="1796"/>
      <c r="H3812" s="1796"/>
      <c r="I3812" s="1796"/>
      <c r="J3812" s="1796"/>
      <c r="K3812" s="1796"/>
      <c r="L3812" s="1796"/>
      <c r="M3812" s="1796"/>
      <c r="N3812" s="1796"/>
    </row>
    <row r="3813" spans="8:8" s="927" ht="15.0" hidden="1" customFormat="1">
      <c r="A3813" s="1439"/>
      <c r="B3813" s="1795"/>
      <c r="C3813" s="1796"/>
      <c r="D3813" s="1796"/>
      <c r="E3813" s="1796"/>
      <c r="F3813" s="1796"/>
      <c r="G3813" s="1796"/>
      <c r="H3813" s="1796"/>
      <c r="I3813" s="1796"/>
      <c r="J3813" s="1796"/>
      <c r="K3813" s="1796"/>
      <c r="L3813" s="1796"/>
      <c r="M3813" s="1796"/>
      <c r="N3813" s="1796"/>
    </row>
    <row r="3814" spans="8:8" s="927" ht="15.0" hidden="1" customFormat="1">
      <c r="A3814" s="1439"/>
      <c r="B3814" s="1795"/>
      <c r="C3814" s="1796"/>
      <c r="D3814" s="1796"/>
      <c r="E3814" s="1796"/>
      <c r="F3814" s="1796"/>
      <c r="G3814" s="1796"/>
      <c r="H3814" s="1796"/>
      <c r="I3814" s="1796"/>
      <c r="J3814" s="1796"/>
      <c r="K3814" s="1796"/>
      <c r="L3814" s="1796"/>
      <c r="M3814" s="1796"/>
      <c r="N3814" s="1796"/>
    </row>
    <row r="3815" spans="8:8" s="927" ht="15.0" hidden="1" customFormat="1">
      <c r="A3815" s="1439"/>
      <c r="B3815" s="1795"/>
      <c r="C3815" s="1796"/>
      <c r="D3815" s="1796"/>
      <c r="E3815" s="1796"/>
      <c r="F3815" s="1796"/>
      <c r="G3815" s="1796"/>
      <c r="H3815" s="1796"/>
      <c r="I3815" s="1796"/>
      <c r="J3815" s="1796"/>
      <c r="K3815" s="1796"/>
      <c r="L3815" s="1796"/>
      <c r="M3815" s="1796"/>
      <c r="N3815" s="1796"/>
    </row>
    <row r="3816" spans="8:8" s="927" ht="15.0" hidden="1" customFormat="1">
      <c r="A3816" s="1439"/>
      <c r="B3816" s="1795"/>
      <c r="C3816" s="1796"/>
      <c r="D3816" s="1796"/>
      <c r="E3816" s="1796"/>
      <c r="F3816" s="1796"/>
      <c r="G3816" s="1796"/>
      <c r="H3816" s="1796"/>
      <c r="I3816" s="1796"/>
      <c r="J3816" s="1796"/>
      <c r="K3816" s="1796"/>
      <c r="L3816" s="1796"/>
      <c r="M3816" s="1796"/>
      <c r="N3816" s="1796"/>
    </row>
    <row r="3817" spans="8:8" s="927" ht="15.0" hidden="1" customFormat="1">
      <c r="A3817" s="1439"/>
      <c r="B3817" s="1795"/>
      <c r="C3817" s="1796"/>
      <c r="D3817" s="1796"/>
      <c r="E3817" s="1796"/>
      <c r="F3817" s="1796"/>
      <c r="G3817" s="1796"/>
      <c r="H3817" s="1796"/>
      <c r="I3817" s="1796"/>
      <c r="J3817" s="1796"/>
      <c r="K3817" s="1796"/>
      <c r="L3817" s="1796"/>
      <c r="M3817" s="1796"/>
      <c r="N3817" s="1796"/>
    </row>
    <row r="3818" spans="8:8" s="927" ht="15.0" hidden="1" customFormat="1">
      <c r="A3818" s="1439"/>
      <c r="B3818" s="1795"/>
      <c r="C3818" s="1796"/>
      <c r="D3818" s="1796"/>
      <c r="E3818" s="1796"/>
      <c r="F3818" s="1796"/>
      <c r="G3818" s="1796"/>
      <c r="H3818" s="1796"/>
      <c r="I3818" s="1796"/>
      <c r="J3818" s="1796"/>
      <c r="K3818" s="1796"/>
      <c r="L3818" s="1796"/>
      <c r="M3818" s="1796"/>
      <c r="N3818" s="1796"/>
    </row>
    <row r="3819" spans="8:8" s="927" ht="15.0" hidden="1" customFormat="1">
      <c r="A3819" s="1439"/>
      <c r="B3819" s="1795"/>
      <c r="C3819" s="1796"/>
      <c r="D3819" s="1796"/>
      <c r="E3819" s="1796"/>
      <c r="F3819" s="1796"/>
      <c r="G3819" s="1796"/>
      <c r="H3819" s="1796"/>
      <c r="I3819" s="1796"/>
      <c r="J3819" s="1796"/>
      <c r="K3819" s="1796"/>
      <c r="L3819" s="1796"/>
      <c r="M3819" s="1796"/>
      <c r="N3819" s="1796"/>
    </row>
    <row r="3820" spans="8:8" s="927" ht="15.0" hidden="1" customFormat="1">
      <c r="A3820" s="1439"/>
      <c r="B3820" s="1795"/>
      <c r="C3820" s="1796"/>
      <c r="D3820" s="1796"/>
      <c r="E3820" s="1796"/>
      <c r="F3820" s="1796"/>
      <c r="G3820" s="1796"/>
      <c r="H3820" s="1796"/>
      <c r="I3820" s="1796"/>
      <c r="J3820" s="1796"/>
      <c r="K3820" s="1796"/>
      <c r="L3820" s="1796"/>
      <c r="M3820" s="1796"/>
      <c r="N3820" s="1796"/>
    </row>
    <row r="3821" spans="8:8" s="927" ht="15.0" hidden="1" customFormat="1">
      <c r="A3821" s="1439"/>
      <c r="B3821" s="1795"/>
      <c r="C3821" s="1796"/>
      <c r="D3821" s="1796"/>
      <c r="E3821" s="1796"/>
      <c r="F3821" s="1796"/>
      <c r="G3821" s="1796"/>
      <c r="H3821" s="1796"/>
      <c r="I3821" s="1796"/>
      <c r="J3821" s="1796"/>
      <c r="K3821" s="1796"/>
      <c r="L3821" s="1796"/>
      <c r="M3821" s="1796"/>
      <c r="N3821" s="1796"/>
    </row>
    <row r="3822" spans="8:8" s="927" ht="15.0" hidden="1" customFormat="1">
      <c r="A3822" s="1439"/>
      <c r="B3822" s="1795"/>
      <c r="C3822" s="1796"/>
      <c r="D3822" s="1796"/>
      <c r="E3822" s="1796"/>
      <c r="F3822" s="1796"/>
      <c r="G3822" s="1796"/>
      <c r="H3822" s="1796"/>
      <c r="I3822" s="1796"/>
      <c r="J3822" s="1796"/>
      <c r="K3822" s="1796"/>
      <c r="L3822" s="1796"/>
      <c r="M3822" s="1796"/>
      <c r="N3822" s="1796"/>
    </row>
    <row r="3823" spans="8:8" s="927" ht="15.0" hidden="1" customFormat="1">
      <c r="A3823" s="1439"/>
      <c r="B3823" s="1795"/>
      <c r="C3823" s="1796"/>
      <c r="D3823" s="1796"/>
      <c r="E3823" s="1796"/>
      <c r="F3823" s="1796"/>
      <c r="G3823" s="1796"/>
      <c r="H3823" s="1796"/>
      <c r="I3823" s="1796"/>
      <c r="J3823" s="1796"/>
      <c r="K3823" s="1796"/>
      <c r="L3823" s="1796"/>
      <c r="M3823" s="1796"/>
      <c r="N3823" s="1796"/>
    </row>
    <row r="3824" spans="8:8" s="927" ht="15.0" hidden="1" customFormat="1">
      <c r="A3824" s="1439"/>
      <c r="B3824" s="1795"/>
      <c r="C3824" s="1796"/>
      <c r="D3824" s="1796"/>
      <c r="E3824" s="1796"/>
      <c r="F3824" s="1796"/>
      <c r="G3824" s="1796"/>
      <c r="H3824" s="1796"/>
      <c r="I3824" s="1796"/>
      <c r="J3824" s="1796"/>
      <c r="K3824" s="1796"/>
      <c r="L3824" s="1796"/>
      <c r="M3824" s="1796"/>
      <c r="N3824" s="1796"/>
    </row>
    <row r="3825" spans="8:8" s="927" ht="15.0" hidden="1" customFormat="1">
      <c r="A3825" s="1439"/>
      <c r="B3825" s="1795"/>
      <c r="C3825" s="1796"/>
      <c r="D3825" s="1796"/>
      <c r="E3825" s="1796"/>
      <c r="F3825" s="1796"/>
      <c r="G3825" s="1796"/>
      <c r="H3825" s="1796"/>
      <c r="I3825" s="1796"/>
      <c r="J3825" s="1796"/>
      <c r="K3825" s="1796"/>
      <c r="L3825" s="1796"/>
      <c r="M3825" s="1796"/>
      <c r="N3825" s="1796"/>
    </row>
    <row r="3826" spans="8:8" s="927" ht="15.0" hidden="1" customFormat="1">
      <c r="A3826" s="1439"/>
      <c r="B3826" s="1795"/>
      <c r="C3826" s="1796"/>
      <c r="D3826" s="1796"/>
      <c r="E3826" s="1796"/>
      <c r="F3826" s="1796"/>
      <c r="G3826" s="1796"/>
      <c r="H3826" s="1796"/>
      <c r="I3826" s="1796"/>
      <c r="J3826" s="1796"/>
      <c r="K3826" s="1796"/>
      <c r="L3826" s="1796"/>
      <c r="M3826" s="1796"/>
      <c r="N3826" s="1796"/>
    </row>
    <row r="3827" spans="8:8" s="927" ht="15.0" hidden="1" customFormat="1">
      <c r="A3827" s="1439"/>
      <c r="B3827" s="1795"/>
      <c r="C3827" s="1796"/>
      <c r="D3827" s="1796"/>
      <c r="E3827" s="1796"/>
      <c r="F3827" s="1796"/>
      <c r="G3827" s="1796"/>
      <c r="H3827" s="1796"/>
      <c r="I3827" s="1796"/>
      <c r="J3827" s="1796"/>
      <c r="K3827" s="1796"/>
      <c r="L3827" s="1796"/>
      <c r="M3827" s="1796"/>
      <c r="N3827" s="1796"/>
    </row>
    <row r="3828" spans="8:8" s="927" ht="15.0" hidden="1" customFormat="1">
      <c r="A3828" s="1439"/>
      <c r="B3828" s="1795"/>
      <c r="C3828" s="1796"/>
      <c r="D3828" s="1796"/>
      <c r="E3828" s="1796"/>
      <c r="F3828" s="1796"/>
      <c r="G3828" s="1796"/>
      <c r="H3828" s="1796"/>
      <c r="I3828" s="1796"/>
      <c r="J3828" s="1796"/>
      <c r="K3828" s="1796"/>
      <c r="L3828" s="1796"/>
      <c r="M3828" s="1796"/>
      <c r="N3828" s="1796"/>
    </row>
    <row r="3829" spans="8:8" s="927" ht="15.0" hidden="1" customFormat="1">
      <c r="A3829" s="1439"/>
      <c r="B3829" s="1795"/>
      <c r="C3829" s="1796"/>
      <c r="D3829" s="1796"/>
      <c r="E3829" s="1796"/>
      <c r="F3829" s="1796"/>
      <c r="G3829" s="1796"/>
      <c r="H3829" s="1796"/>
      <c r="I3829" s="1796"/>
      <c r="J3829" s="1796"/>
      <c r="K3829" s="1796"/>
      <c r="L3829" s="1796"/>
      <c r="M3829" s="1796"/>
      <c r="N3829" s="1796"/>
    </row>
    <row r="3830" spans="8:8" s="927" ht="15.0" hidden="1" customFormat="1">
      <c r="A3830" s="1439"/>
      <c r="B3830" s="1795"/>
      <c r="C3830" s="1796"/>
      <c r="D3830" s="1796"/>
      <c r="E3830" s="1796"/>
      <c r="F3830" s="1796"/>
      <c r="G3830" s="1796"/>
      <c r="H3830" s="1796"/>
      <c r="I3830" s="1796"/>
      <c r="J3830" s="1796"/>
      <c r="K3830" s="1796"/>
      <c r="L3830" s="1796"/>
      <c r="M3830" s="1796"/>
      <c r="N3830" s="1796"/>
    </row>
    <row r="3831" spans="8:8" s="927" ht="15.0" hidden="1" customFormat="1">
      <c r="A3831" s="1439"/>
      <c r="B3831" s="1795"/>
      <c r="C3831" s="1796"/>
      <c r="D3831" s="1796"/>
      <c r="E3831" s="1796"/>
      <c r="F3831" s="1796"/>
      <c r="G3831" s="1796"/>
      <c r="H3831" s="1796"/>
      <c r="I3831" s="1796"/>
      <c r="J3831" s="1796"/>
      <c r="K3831" s="1796"/>
      <c r="L3831" s="1796"/>
      <c r="M3831" s="1796"/>
      <c r="N3831" s="1796"/>
    </row>
    <row r="3832" spans="8:8" s="927" ht="15.0" hidden="1" customFormat="1">
      <c r="A3832" s="1439"/>
      <c r="B3832" s="1795"/>
      <c r="C3832" s="1796"/>
      <c r="D3832" s="1796"/>
      <c r="E3832" s="1796"/>
      <c r="F3832" s="1796"/>
      <c r="G3832" s="1796"/>
      <c r="H3832" s="1796"/>
      <c r="I3832" s="1796"/>
      <c r="J3832" s="1796"/>
      <c r="K3832" s="1796"/>
      <c r="L3832" s="1796"/>
      <c r="M3832" s="1796"/>
      <c r="N3832" s="1796"/>
    </row>
    <row r="3833" spans="8:8" s="927" ht="15.0" hidden="1" customFormat="1">
      <c r="A3833" s="1439"/>
      <c r="B3833" s="1795"/>
      <c r="C3833" s="1796"/>
      <c r="D3833" s="1796"/>
      <c r="E3833" s="1796"/>
      <c r="F3833" s="1796"/>
      <c r="G3833" s="1796"/>
      <c r="H3833" s="1796"/>
      <c r="I3833" s="1796"/>
      <c r="J3833" s="1796"/>
      <c r="K3833" s="1796"/>
      <c r="L3833" s="1796"/>
      <c r="M3833" s="1796"/>
      <c r="N3833" s="1796"/>
    </row>
    <row r="3834" spans="8:8" s="927" ht="15.0" hidden="1" customFormat="1">
      <c r="A3834" s="1439"/>
      <c r="B3834" s="1795"/>
      <c r="C3834" s="1796"/>
      <c r="D3834" s="1796"/>
      <c r="E3834" s="1796"/>
      <c r="F3834" s="1796"/>
      <c r="G3834" s="1796"/>
      <c r="H3834" s="1796"/>
      <c r="I3834" s="1796"/>
      <c r="J3834" s="1796"/>
      <c r="K3834" s="1796"/>
      <c r="L3834" s="1796"/>
      <c r="M3834" s="1796"/>
      <c r="N3834" s="1796"/>
    </row>
    <row r="3835" spans="8:8" s="927" ht="15.0" hidden="1" customFormat="1">
      <c r="A3835" s="1439"/>
      <c r="B3835" s="1795"/>
      <c r="C3835" s="1796"/>
      <c r="D3835" s="1796"/>
      <c r="E3835" s="1796"/>
      <c r="F3835" s="1796"/>
      <c r="G3835" s="1796"/>
      <c r="H3835" s="1796"/>
      <c r="I3835" s="1796"/>
      <c r="J3835" s="1796"/>
      <c r="K3835" s="1796"/>
      <c r="L3835" s="1796"/>
      <c r="M3835" s="1796"/>
      <c r="N3835" s="1796"/>
    </row>
    <row r="3836" spans="8:8" s="927" ht="15.0" hidden="1" customFormat="1">
      <c r="A3836" s="1439"/>
      <c r="B3836" s="1795"/>
      <c r="C3836" s="1796"/>
      <c r="D3836" s="1796"/>
      <c r="E3836" s="1796"/>
      <c r="F3836" s="1796"/>
      <c r="G3836" s="1796"/>
      <c r="H3836" s="1796"/>
      <c r="I3836" s="1796"/>
      <c r="J3836" s="1796"/>
      <c r="K3836" s="1796"/>
      <c r="L3836" s="1796"/>
      <c r="M3836" s="1796"/>
      <c r="N3836" s="1796"/>
    </row>
    <row r="3837" spans="8:8" s="927" ht="15.0" hidden="1" customFormat="1">
      <c r="A3837" s="1439"/>
      <c r="B3837" s="1795"/>
      <c r="C3837" s="1796"/>
      <c r="D3837" s="1796"/>
      <c r="E3837" s="1796"/>
      <c r="F3837" s="1796"/>
      <c r="G3837" s="1796"/>
      <c r="H3837" s="1796"/>
      <c r="I3837" s="1796"/>
      <c r="J3837" s="1796"/>
      <c r="K3837" s="1796"/>
      <c r="L3837" s="1796"/>
      <c r="M3837" s="1796"/>
      <c r="N3837" s="1796"/>
    </row>
    <row r="3838" spans="8:8" s="927" ht="15.0" hidden="1" customFormat="1">
      <c r="A3838" s="1439"/>
      <c r="B3838" s="1795"/>
      <c r="C3838" s="1796"/>
      <c r="D3838" s="1796"/>
      <c r="E3838" s="1796"/>
      <c r="F3838" s="1796"/>
      <c r="G3838" s="1796"/>
      <c r="H3838" s="1796"/>
      <c r="I3838" s="1796"/>
      <c r="J3838" s="1796"/>
      <c r="K3838" s="1796"/>
      <c r="L3838" s="1796"/>
      <c r="M3838" s="1796"/>
      <c r="N3838" s="1796"/>
    </row>
    <row r="3839" spans="8:8" s="927" ht="15.0" hidden="1" customFormat="1">
      <c r="A3839" s="1439"/>
      <c r="B3839" s="1795"/>
      <c r="C3839" s="1796"/>
      <c r="D3839" s="1796"/>
      <c r="E3839" s="1796"/>
      <c r="F3839" s="1796"/>
      <c r="G3839" s="1796"/>
      <c r="H3839" s="1796"/>
      <c r="I3839" s="1796"/>
      <c r="J3839" s="1796"/>
      <c r="K3839" s="1796"/>
      <c r="L3839" s="1796"/>
      <c r="M3839" s="1796"/>
      <c r="N3839" s="1796"/>
    </row>
    <row r="3840" spans="8:8" s="927" ht="15.0" hidden="1" customFormat="1">
      <c r="A3840" s="1439"/>
      <c r="B3840" s="1795"/>
      <c r="C3840" s="1796"/>
      <c r="D3840" s="1796"/>
      <c r="E3840" s="1796"/>
      <c r="F3840" s="1796"/>
      <c r="G3840" s="1796"/>
      <c r="H3840" s="1796"/>
      <c r="I3840" s="1796"/>
      <c r="J3840" s="1796"/>
      <c r="K3840" s="1796"/>
      <c r="L3840" s="1796"/>
      <c r="M3840" s="1796"/>
      <c r="N3840" s="1796"/>
    </row>
    <row r="3841" spans="8:8" s="927" ht="15.0" hidden="1" customFormat="1">
      <c r="A3841" s="1439"/>
      <c r="B3841" s="1795"/>
      <c r="C3841" s="1796"/>
      <c r="D3841" s="1796"/>
      <c r="E3841" s="1796"/>
      <c r="F3841" s="1796"/>
      <c r="G3841" s="1796"/>
      <c r="H3841" s="1796"/>
      <c r="I3841" s="1796"/>
      <c r="J3841" s="1796"/>
      <c r="K3841" s="1796"/>
      <c r="L3841" s="1796"/>
      <c r="M3841" s="1796"/>
      <c r="N3841" s="1796"/>
    </row>
    <row r="3842" spans="8:8" s="927" ht="15.0" hidden="1" customFormat="1">
      <c r="A3842" s="1439"/>
      <c r="B3842" s="1795"/>
      <c r="C3842" s="1796"/>
      <c r="D3842" s="1796"/>
      <c r="E3842" s="1796"/>
      <c r="F3842" s="1796"/>
      <c r="G3842" s="1796"/>
      <c r="H3842" s="1796"/>
      <c r="I3842" s="1796"/>
      <c r="J3842" s="1796"/>
      <c r="K3842" s="1796"/>
      <c r="L3842" s="1796"/>
      <c r="M3842" s="1796"/>
      <c r="N3842" s="1796"/>
    </row>
    <row r="3843" spans="8:8" s="927" ht="15.0" hidden="1" customFormat="1">
      <c r="A3843" s="1439"/>
      <c r="B3843" s="1795"/>
      <c r="C3843" s="1796"/>
      <c r="D3843" s="1796"/>
      <c r="E3843" s="1796"/>
      <c r="F3843" s="1796"/>
      <c r="G3843" s="1796"/>
      <c r="H3843" s="1796"/>
      <c r="I3843" s="1796"/>
      <c r="J3843" s="1796"/>
      <c r="K3843" s="1796"/>
      <c r="L3843" s="1796"/>
      <c r="M3843" s="1796"/>
      <c r="N3843" s="1796"/>
    </row>
    <row r="3844" spans="8:8" s="927" ht="15.0" hidden="1" customFormat="1">
      <c r="A3844" s="1439"/>
      <c r="B3844" s="1795"/>
      <c r="C3844" s="1796"/>
      <c r="D3844" s="1796"/>
      <c r="E3844" s="1796"/>
      <c r="F3844" s="1796"/>
      <c r="G3844" s="1796"/>
      <c r="H3844" s="1796"/>
      <c r="I3844" s="1796"/>
      <c r="J3844" s="1796"/>
      <c r="K3844" s="1796"/>
      <c r="L3844" s="1796"/>
      <c r="M3844" s="1796"/>
      <c r="N3844" s="1796"/>
    </row>
    <row r="3845" spans="8:8" s="927" ht="15.0" hidden="1" customFormat="1">
      <c r="A3845" s="1439"/>
      <c r="B3845" s="1795"/>
      <c r="C3845" s="1796"/>
      <c r="D3845" s="1796"/>
      <c r="E3845" s="1796"/>
      <c r="F3845" s="1796"/>
      <c r="G3845" s="1796"/>
      <c r="H3845" s="1796"/>
      <c r="I3845" s="1796"/>
      <c r="J3845" s="1796"/>
      <c r="K3845" s="1796"/>
      <c r="L3845" s="1796"/>
      <c r="M3845" s="1796"/>
      <c r="N3845" s="1796"/>
    </row>
    <row r="3846" spans="8:8" s="927" ht="15.0" hidden="1" customFormat="1">
      <c r="A3846" s="1439"/>
      <c r="B3846" s="1795"/>
      <c r="C3846" s="1796"/>
      <c r="D3846" s="1796"/>
      <c r="E3846" s="1796"/>
      <c r="F3846" s="1796"/>
      <c r="G3846" s="1796"/>
      <c r="H3846" s="1796"/>
      <c r="I3846" s="1796"/>
      <c r="J3846" s="1796"/>
      <c r="K3846" s="1796"/>
      <c r="L3846" s="1796"/>
      <c r="M3846" s="1796"/>
      <c r="N3846" s="1796"/>
    </row>
    <row r="3847" spans="8:8" s="927" ht="15.0" hidden="1" customFormat="1">
      <c r="A3847" s="1439"/>
      <c r="B3847" s="1795"/>
      <c r="C3847" s="1796"/>
      <c r="D3847" s="1796"/>
      <c r="E3847" s="1796"/>
      <c r="F3847" s="1796"/>
      <c r="G3847" s="1796"/>
      <c r="H3847" s="1796"/>
      <c r="I3847" s="1796"/>
      <c r="J3847" s="1796"/>
      <c r="K3847" s="1796"/>
      <c r="L3847" s="1796"/>
      <c r="M3847" s="1796"/>
      <c r="N3847" s="1796"/>
    </row>
    <row r="3848" spans="8:8" s="927" ht="15.0" hidden="1" customFormat="1">
      <c r="A3848" s="1439"/>
      <c r="B3848" s="1795"/>
      <c r="C3848" s="1796"/>
      <c r="D3848" s="1796"/>
      <c r="E3848" s="1796"/>
      <c r="F3848" s="1796"/>
      <c r="G3848" s="1796"/>
      <c r="H3848" s="1796"/>
      <c r="I3848" s="1796"/>
      <c r="J3848" s="1796"/>
      <c r="K3848" s="1796"/>
      <c r="L3848" s="1796"/>
      <c r="M3848" s="1796"/>
      <c r="N3848" s="1796"/>
    </row>
    <row r="3849" spans="8:8" s="927" ht="15.0" hidden="1" customFormat="1">
      <c r="A3849" s="1439"/>
      <c r="B3849" s="1795"/>
      <c r="C3849" s="1796"/>
      <c r="D3849" s="1796"/>
      <c r="E3849" s="1796"/>
      <c r="F3849" s="1796"/>
      <c r="G3849" s="1796"/>
      <c r="H3849" s="1796"/>
      <c r="I3849" s="1796"/>
      <c r="J3849" s="1796"/>
      <c r="K3849" s="1796"/>
      <c r="L3849" s="1796"/>
      <c r="M3849" s="1796"/>
      <c r="N3849" s="1796"/>
    </row>
    <row r="3850" spans="8:8" s="927" ht="15.0" hidden="1" customFormat="1">
      <c r="A3850" s="1439"/>
      <c r="B3850" s="1795"/>
      <c r="C3850" s="1796"/>
      <c r="D3850" s="1796"/>
      <c r="E3850" s="1796"/>
      <c r="F3850" s="1796"/>
      <c r="G3850" s="1796"/>
      <c r="H3850" s="1796"/>
      <c r="I3850" s="1796"/>
      <c r="J3850" s="1796"/>
      <c r="K3850" s="1796"/>
      <c r="L3850" s="1796"/>
      <c r="M3850" s="1796"/>
      <c r="N3850" s="1796"/>
    </row>
    <row r="3851" spans="8:8" s="927" ht="15.0" hidden="1" customFormat="1">
      <c r="A3851" s="1439"/>
      <c r="B3851" s="1795"/>
      <c r="C3851" s="1796"/>
      <c r="D3851" s="1796"/>
      <c r="E3851" s="1796"/>
      <c r="F3851" s="1796"/>
      <c r="G3851" s="1796"/>
      <c r="H3851" s="1796"/>
      <c r="I3851" s="1796"/>
      <c r="J3851" s="1796"/>
      <c r="K3851" s="1796"/>
      <c r="L3851" s="1796"/>
      <c r="M3851" s="1796"/>
      <c r="N3851" s="1796"/>
    </row>
    <row r="3852" spans="8:8" s="927" ht="15.0" hidden="1" customFormat="1">
      <c r="A3852" s="1439"/>
      <c r="B3852" s="1795"/>
      <c r="C3852" s="1796"/>
      <c r="D3852" s="1796"/>
      <c r="E3852" s="1796"/>
      <c r="F3852" s="1796"/>
      <c r="G3852" s="1796"/>
      <c r="H3852" s="1796"/>
      <c r="I3852" s="1796"/>
      <c r="J3852" s="1796"/>
      <c r="K3852" s="1796"/>
      <c r="L3852" s="1796"/>
      <c r="M3852" s="1796"/>
      <c r="N3852" s="1796"/>
    </row>
    <row r="3853" spans="8:8" s="927" ht="15.0" hidden="1" customFormat="1">
      <c r="A3853" s="1439"/>
      <c r="B3853" s="1795"/>
      <c r="C3853" s="1796"/>
      <c r="D3853" s="1796"/>
      <c r="E3853" s="1796"/>
      <c r="F3853" s="1796"/>
      <c r="G3853" s="1796"/>
      <c r="H3853" s="1796"/>
      <c r="I3853" s="1796"/>
      <c r="J3853" s="1796"/>
      <c r="K3853" s="1796"/>
      <c r="L3853" s="1796"/>
      <c r="M3853" s="1796"/>
      <c r="N3853" s="1796"/>
    </row>
    <row r="3854" spans="8:8" s="927" ht="15.0" hidden="1" customFormat="1">
      <c r="A3854" s="1439"/>
      <c r="B3854" s="1795"/>
      <c r="C3854" s="1796"/>
      <c r="D3854" s="1796"/>
      <c r="E3854" s="1796"/>
      <c r="F3854" s="1796"/>
      <c r="G3854" s="1796"/>
      <c r="H3854" s="1796"/>
      <c r="I3854" s="1796"/>
      <c r="J3854" s="1796"/>
      <c r="K3854" s="1796"/>
      <c r="L3854" s="1796"/>
      <c r="M3854" s="1796"/>
      <c r="N3854" s="1796"/>
    </row>
    <row r="3855" spans="8:8" s="927" ht="15.0" hidden="1" customFormat="1">
      <c r="A3855" s="1439"/>
      <c r="B3855" s="1795"/>
      <c r="C3855" s="1796"/>
      <c r="D3855" s="1796"/>
      <c r="E3855" s="1796"/>
      <c r="F3855" s="1796"/>
      <c r="G3855" s="1796"/>
      <c r="H3855" s="1796"/>
      <c r="I3855" s="1796"/>
      <c r="J3855" s="1796"/>
      <c r="K3855" s="1796"/>
      <c r="L3855" s="1796"/>
      <c r="M3855" s="1796"/>
      <c r="N3855" s="1796"/>
    </row>
    <row r="3856" spans="8:8" s="927" ht="15.0" hidden="1" customFormat="1">
      <c r="A3856" s="1439"/>
      <c r="B3856" s="1795"/>
      <c r="C3856" s="1796"/>
      <c r="D3856" s="1796"/>
      <c r="E3856" s="1796"/>
      <c r="F3856" s="1796"/>
      <c r="G3856" s="1796"/>
      <c r="H3856" s="1796"/>
      <c r="I3856" s="1796"/>
      <c r="J3856" s="1796"/>
      <c r="K3856" s="1796"/>
      <c r="L3856" s="1796"/>
      <c r="M3856" s="1796"/>
      <c r="N3856" s="1796"/>
    </row>
    <row r="3857" spans="8:8" s="927" ht="15.0" hidden="1" customFormat="1">
      <c r="A3857" s="1439"/>
      <c r="B3857" s="1795"/>
      <c r="C3857" s="1796"/>
      <c r="D3857" s="1796"/>
      <c r="E3857" s="1796"/>
      <c r="F3857" s="1796"/>
      <c r="G3857" s="1796"/>
      <c r="H3857" s="1796"/>
      <c r="I3857" s="1796"/>
      <c r="J3857" s="1796"/>
      <c r="K3857" s="1796"/>
      <c r="L3857" s="1796"/>
      <c r="M3857" s="1796"/>
      <c r="N3857" s="1796"/>
    </row>
    <row r="3858" spans="8:8" s="927" ht="15.0" hidden="1" customFormat="1">
      <c r="A3858" s="1439"/>
      <c r="B3858" s="1795"/>
      <c r="C3858" s="1796"/>
      <c r="D3858" s="1796"/>
      <c r="E3858" s="1796"/>
      <c r="F3858" s="1796"/>
      <c r="G3858" s="1796"/>
      <c r="H3858" s="1796"/>
      <c r="I3858" s="1796"/>
      <c r="J3858" s="1796"/>
      <c r="K3858" s="1796"/>
      <c r="L3858" s="1796"/>
      <c r="M3858" s="1796"/>
      <c r="N3858" s="1796"/>
    </row>
    <row r="3859" spans="8:8" s="927" ht="15.0" hidden="1" customFormat="1">
      <c r="A3859" s="1439"/>
      <c r="B3859" s="1795"/>
      <c r="C3859" s="1796"/>
      <c r="D3859" s="1796"/>
      <c r="E3859" s="1796"/>
      <c r="F3859" s="1796"/>
      <c r="G3859" s="1796"/>
      <c r="H3859" s="1796"/>
      <c r="I3859" s="1796"/>
      <c r="J3859" s="1796"/>
      <c r="K3859" s="1796"/>
      <c r="L3859" s="1796"/>
      <c r="M3859" s="1796"/>
      <c r="N3859" s="1796"/>
    </row>
    <row r="3860" spans="8:8" s="927" ht="15.0" hidden="1" customFormat="1">
      <c r="A3860" s="1439"/>
      <c r="B3860" s="1795"/>
      <c r="C3860" s="1796"/>
      <c r="D3860" s="1796"/>
      <c r="E3860" s="1796"/>
      <c r="F3860" s="1796"/>
      <c r="G3860" s="1796"/>
      <c r="H3860" s="1796"/>
      <c r="I3860" s="1796"/>
      <c r="J3860" s="1796"/>
      <c r="K3860" s="1796"/>
      <c r="L3860" s="1796"/>
      <c r="M3860" s="1796"/>
      <c r="N3860" s="1796"/>
    </row>
    <row r="3861" spans="8:8" s="927" ht="15.0" hidden="1" customFormat="1">
      <c r="A3861" s="1439"/>
      <c r="B3861" s="1795"/>
      <c r="C3861" s="1796"/>
      <c r="D3861" s="1796"/>
      <c r="E3861" s="1796"/>
      <c r="F3861" s="1796"/>
      <c r="G3861" s="1796"/>
      <c r="H3861" s="1796"/>
      <c r="I3861" s="1796"/>
      <c r="J3861" s="1796"/>
      <c r="K3861" s="1796"/>
      <c r="L3861" s="1796"/>
      <c r="M3861" s="1796"/>
      <c r="N3861" s="1796"/>
    </row>
    <row r="3862" spans="8:8" s="927" ht="15.0" hidden="1" customFormat="1">
      <c r="A3862" s="1439"/>
      <c r="B3862" s="1795"/>
      <c r="C3862" s="1796"/>
      <c r="D3862" s="1796"/>
      <c r="E3862" s="1796"/>
      <c r="F3862" s="1796"/>
      <c r="G3862" s="1796"/>
      <c r="H3862" s="1796"/>
      <c r="I3862" s="1796"/>
      <c r="J3862" s="1796"/>
      <c r="K3862" s="1796"/>
      <c r="L3862" s="1796"/>
      <c r="M3862" s="1796"/>
      <c r="N3862" s="1796"/>
    </row>
    <row r="3863" spans="8:8" s="927" ht="15.0" hidden="1" customFormat="1">
      <c r="A3863" s="1439"/>
      <c r="B3863" s="1795"/>
      <c r="C3863" s="1796"/>
      <c r="D3863" s="1796"/>
      <c r="E3863" s="1796"/>
      <c r="F3863" s="1796"/>
      <c r="G3863" s="1796"/>
      <c r="H3863" s="1796"/>
      <c r="I3863" s="1796"/>
      <c r="J3863" s="1796"/>
      <c r="K3863" s="1796"/>
      <c r="L3863" s="1796"/>
      <c r="M3863" s="1796"/>
      <c r="N3863" s="1796"/>
    </row>
    <row r="3864" spans="8:8" s="927" ht="15.0" hidden="1" customFormat="1">
      <c r="A3864" s="1439"/>
      <c r="B3864" s="1795"/>
      <c r="C3864" s="1796"/>
      <c r="D3864" s="1796"/>
      <c r="E3864" s="1796"/>
      <c r="F3864" s="1796"/>
      <c r="G3864" s="1796"/>
      <c r="H3864" s="1796"/>
      <c r="I3864" s="1796"/>
      <c r="J3864" s="1796"/>
      <c r="K3864" s="1796"/>
      <c r="L3864" s="1796"/>
      <c r="M3864" s="1796"/>
      <c r="N3864" s="1796"/>
    </row>
    <row r="3865" spans="8:8" s="927" ht="15.0" hidden="1" customFormat="1">
      <c r="A3865" s="1439"/>
      <c r="B3865" s="1795"/>
      <c r="C3865" s="1796"/>
      <c r="D3865" s="1796"/>
      <c r="E3865" s="1796"/>
      <c r="F3865" s="1796"/>
      <c r="G3865" s="1796"/>
      <c r="H3865" s="1796"/>
      <c r="I3865" s="1796"/>
      <c r="J3865" s="1796"/>
      <c r="K3865" s="1796"/>
      <c r="L3865" s="1796"/>
      <c r="M3865" s="1796"/>
      <c r="N3865" s="1796"/>
    </row>
    <row r="3866" spans="8:8" s="927" ht="15.0" hidden="1" customFormat="1">
      <c r="A3866" s="1439"/>
      <c r="B3866" s="1795"/>
      <c r="C3866" s="1796"/>
      <c r="D3866" s="1796"/>
      <c r="E3866" s="1796"/>
      <c r="F3866" s="1796"/>
      <c r="G3866" s="1796"/>
      <c r="H3866" s="1796"/>
      <c r="I3866" s="1796"/>
      <c r="J3866" s="1796"/>
      <c r="K3866" s="1796"/>
      <c r="L3866" s="1796"/>
      <c r="M3866" s="1796"/>
      <c r="N3866" s="1796"/>
    </row>
    <row r="3867" spans="8:8" s="927" ht="15.0" hidden="1" customFormat="1">
      <c r="A3867" s="1439"/>
      <c r="B3867" s="1795"/>
      <c r="C3867" s="1796"/>
      <c r="D3867" s="1796"/>
      <c r="E3867" s="1796"/>
      <c r="F3867" s="1796"/>
      <c r="G3867" s="1796"/>
      <c r="H3867" s="1796"/>
      <c r="I3867" s="1796"/>
      <c r="J3867" s="1796"/>
      <c r="K3867" s="1796"/>
      <c r="L3867" s="1796"/>
      <c r="M3867" s="1796"/>
      <c r="N3867" s="1796"/>
    </row>
    <row r="3868" spans="8:8" s="927" ht="15.0" hidden="1" customFormat="1">
      <c r="A3868" s="1439"/>
      <c r="B3868" s="1795"/>
      <c r="C3868" s="1796"/>
      <c r="D3868" s="1796"/>
      <c r="E3868" s="1796"/>
      <c r="F3868" s="1796"/>
      <c r="G3868" s="1796"/>
      <c r="H3868" s="1796"/>
      <c r="I3868" s="1796"/>
      <c r="J3868" s="1796"/>
      <c r="K3868" s="1796"/>
      <c r="L3868" s="1796"/>
      <c r="M3868" s="1796"/>
      <c r="N3868" s="1796"/>
    </row>
    <row r="3869" spans="8:8" s="927" ht="15.0" hidden="1" customFormat="1">
      <c r="A3869" s="1439"/>
      <c r="B3869" s="1795"/>
      <c r="C3869" s="1796"/>
      <c r="D3869" s="1796"/>
      <c r="E3869" s="1796"/>
      <c r="F3869" s="1796"/>
      <c r="G3869" s="1796"/>
      <c r="H3869" s="1796"/>
      <c r="I3869" s="1796"/>
      <c r="J3869" s="1796"/>
      <c r="K3869" s="1796"/>
      <c r="L3869" s="1796"/>
      <c r="M3869" s="1796"/>
      <c r="N3869" s="1796"/>
    </row>
    <row r="3870" spans="8:8" s="927" ht="15.0" hidden="1" customFormat="1">
      <c r="A3870" s="1439"/>
      <c r="B3870" s="1795"/>
      <c r="C3870" s="1796"/>
      <c r="D3870" s="1796"/>
      <c r="E3870" s="1796"/>
      <c r="F3870" s="1796"/>
      <c r="G3870" s="1796"/>
      <c r="H3870" s="1796"/>
      <c r="I3870" s="1796"/>
      <c r="J3870" s="1796"/>
      <c r="K3870" s="1796"/>
      <c r="L3870" s="1796"/>
      <c r="M3870" s="1796"/>
      <c r="N3870" s="1796"/>
    </row>
    <row r="3871" spans="8:8" s="927" ht="15.0" hidden="1" customFormat="1">
      <c r="A3871" s="1439"/>
      <c r="B3871" s="1795"/>
      <c r="C3871" s="1796"/>
      <c r="D3871" s="1796"/>
      <c r="E3871" s="1796"/>
      <c r="F3871" s="1796"/>
      <c r="G3871" s="1796"/>
      <c r="H3871" s="1796"/>
      <c r="I3871" s="1796"/>
      <c r="J3871" s="1796"/>
      <c r="K3871" s="1796"/>
      <c r="L3871" s="1796"/>
      <c r="M3871" s="1796"/>
      <c r="N3871" s="1796"/>
    </row>
    <row r="3872" spans="8:8" s="927" ht="15.0" hidden="1" customFormat="1">
      <c r="A3872" s="1439"/>
      <c r="B3872" s="1795"/>
      <c r="C3872" s="1796"/>
      <c r="D3872" s="1796"/>
      <c r="E3872" s="1796"/>
      <c r="F3872" s="1796"/>
      <c r="G3872" s="1796"/>
      <c r="H3872" s="1796"/>
      <c r="I3872" s="1796"/>
      <c r="J3872" s="1796"/>
      <c r="K3872" s="1796"/>
      <c r="L3872" s="1796"/>
      <c r="M3872" s="1796"/>
      <c r="N3872" s="1796"/>
    </row>
    <row r="3873" spans="8:8" s="927" ht="15.0" hidden="1" customFormat="1">
      <c r="A3873" s="1439"/>
      <c r="B3873" s="1795"/>
      <c r="C3873" s="1796"/>
      <c r="D3873" s="1796"/>
      <c r="E3873" s="1796"/>
      <c r="F3873" s="1796"/>
      <c r="G3873" s="1796"/>
      <c r="H3873" s="1796"/>
      <c r="I3873" s="1796"/>
      <c r="J3873" s="1796"/>
      <c r="K3873" s="1796"/>
      <c r="L3873" s="1796"/>
      <c r="M3873" s="1796"/>
      <c r="N3873" s="1796"/>
    </row>
    <row r="3874" spans="8:8" s="927" ht="15.0" hidden="1" customFormat="1">
      <c r="A3874" s="1439"/>
      <c r="B3874" s="1795"/>
      <c r="C3874" s="1796"/>
      <c r="D3874" s="1796"/>
      <c r="E3874" s="1796"/>
      <c r="F3874" s="1796"/>
      <c r="G3874" s="1796"/>
      <c r="H3874" s="1796"/>
      <c r="I3874" s="1796"/>
      <c r="J3874" s="1796"/>
      <c r="K3874" s="1796"/>
      <c r="L3874" s="1796"/>
      <c r="M3874" s="1796"/>
      <c r="N3874" s="1796"/>
    </row>
    <row r="3875" spans="8:8" s="927" ht="15.0" hidden="1" customFormat="1">
      <c r="A3875" s="1439"/>
      <c r="B3875" s="1795"/>
      <c r="C3875" s="1796"/>
      <c r="D3875" s="1796"/>
      <c r="E3875" s="1796"/>
      <c r="F3875" s="1796"/>
      <c r="G3875" s="1796"/>
      <c r="H3875" s="1796"/>
      <c r="I3875" s="1796"/>
      <c r="J3875" s="1796"/>
      <c r="K3875" s="1796"/>
      <c r="L3875" s="1796"/>
      <c r="M3875" s="1796"/>
      <c r="N3875" s="1796"/>
    </row>
    <row r="3876" spans="8:8" s="927" ht="15.0" hidden="1" customFormat="1">
      <c r="A3876" s="1439"/>
      <c r="B3876" s="1795"/>
      <c r="C3876" s="1796"/>
      <c r="D3876" s="1796"/>
      <c r="E3876" s="1796"/>
      <c r="F3876" s="1796"/>
      <c r="G3876" s="1796"/>
      <c r="H3876" s="1796"/>
      <c r="I3876" s="1796"/>
      <c r="J3876" s="1796"/>
      <c r="K3876" s="1796"/>
      <c r="L3876" s="1796"/>
      <c r="M3876" s="1796"/>
      <c r="N3876" s="1796"/>
    </row>
    <row r="3877" spans="8:8" s="927" ht="15.0" hidden="1" customFormat="1">
      <c r="A3877" s="1439"/>
      <c r="B3877" s="1795"/>
      <c r="C3877" s="1796"/>
      <c r="D3877" s="1796"/>
      <c r="E3877" s="1796"/>
      <c r="F3877" s="1796"/>
      <c r="G3877" s="1796"/>
      <c r="H3877" s="1796"/>
      <c r="I3877" s="1796"/>
      <c r="J3877" s="1796"/>
      <c r="K3877" s="1796"/>
      <c r="L3877" s="1796"/>
      <c r="M3877" s="1796"/>
      <c r="N3877" s="1796"/>
    </row>
    <row r="3878" spans="8:8" s="927" ht="15.0" hidden="1" customFormat="1">
      <c r="A3878" s="1439"/>
      <c r="B3878" s="1795"/>
      <c r="C3878" s="1796"/>
      <c r="D3878" s="1796"/>
      <c r="E3878" s="1796"/>
      <c r="F3878" s="1796"/>
      <c r="G3878" s="1796"/>
      <c r="H3878" s="1796"/>
      <c r="I3878" s="1796"/>
      <c r="J3878" s="1796"/>
      <c r="K3878" s="1796"/>
      <c r="L3878" s="1796"/>
      <c r="M3878" s="1796"/>
      <c r="N3878" s="1796"/>
    </row>
    <row r="3879" spans="8:8" s="927" ht="15.0" hidden="1" customFormat="1">
      <c r="A3879" s="1439"/>
      <c r="B3879" s="1795"/>
      <c r="C3879" s="1796"/>
      <c r="D3879" s="1796"/>
      <c r="E3879" s="1796"/>
      <c r="F3879" s="1796"/>
      <c r="G3879" s="1796"/>
      <c r="H3879" s="1796"/>
      <c r="I3879" s="1796"/>
      <c r="J3879" s="1796"/>
      <c r="K3879" s="1796"/>
      <c r="L3879" s="1796"/>
      <c r="M3879" s="1796"/>
      <c r="N3879" s="1796"/>
    </row>
    <row r="3880" spans="8:8" s="927" ht="15.0" hidden="1" customFormat="1">
      <c r="A3880" s="1439"/>
      <c r="B3880" s="1795"/>
      <c r="C3880" s="1796"/>
      <c r="D3880" s="1796"/>
      <c r="E3880" s="1796"/>
      <c r="F3880" s="1796"/>
      <c r="G3880" s="1796"/>
      <c r="H3880" s="1796"/>
      <c r="I3880" s="1796"/>
      <c r="J3880" s="1796"/>
      <c r="K3880" s="1796"/>
      <c r="L3880" s="1796"/>
      <c r="M3880" s="1796"/>
      <c r="N3880" s="1796"/>
    </row>
    <row r="3881" spans="8:8" s="927" ht="15.0" hidden="1" customFormat="1">
      <c r="A3881" s="1439"/>
      <c r="B3881" s="1795"/>
      <c r="C3881" s="1796"/>
      <c r="D3881" s="1796"/>
      <c r="E3881" s="1796"/>
      <c r="F3881" s="1796"/>
      <c r="G3881" s="1796"/>
      <c r="H3881" s="1796"/>
      <c r="I3881" s="1796"/>
      <c r="J3881" s="1796"/>
      <c r="K3881" s="1796"/>
      <c r="L3881" s="1796"/>
      <c r="M3881" s="1796"/>
      <c r="N3881" s="1796"/>
    </row>
    <row r="3882" spans="8:8" s="927" ht="15.0" hidden="1" customFormat="1">
      <c r="A3882" s="1439"/>
      <c r="B3882" s="1795"/>
      <c r="C3882" s="1796"/>
      <c r="D3882" s="1796"/>
      <c r="E3882" s="1796"/>
      <c r="F3882" s="1796"/>
      <c r="G3882" s="1796"/>
      <c r="H3882" s="1796"/>
      <c r="I3882" s="1796"/>
      <c r="J3882" s="1796"/>
      <c r="K3882" s="1796"/>
      <c r="L3882" s="1796"/>
      <c r="M3882" s="1796"/>
      <c r="N3882" s="1796"/>
    </row>
    <row r="3883" spans="8:8" s="927" ht="15.0" hidden="1" customFormat="1">
      <c r="A3883" s="1439"/>
      <c r="B3883" s="1795"/>
      <c r="C3883" s="1796"/>
      <c r="D3883" s="1796"/>
      <c r="E3883" s="1796"/>
      <c r="F3883" s="1796"/>
      <c r="G3883" s="1796"/>
      <c r="H3883" s="1796"/>
      <c r="I3883" s="1796"/>
      <c r="J3883" s="1796"/>
      <c r="K3883" s="1796"/>
      <c r="L3883" s="1796"/>
      <c r="M3883" s="1796"/>
      <c r="N3883" s="1796"/>
    </row>
    <row r="3884" spans="8:8" s="927" ht="15.0" hidden="1" customFormat="1">
      <c r="A3884" s="1439"/>
      <c r="B3884" s="1795"/>
      <c r="C3884" s="1796"/>
      <c r="D3884" s="1796"/>
      <c r="E3884" s="1796"/>
      <c r="F3884" s="1796"/>
      <c r="G3884" s="1796"/>
      <c r="H3884" s="1796"/>
      <c r="I3884" s="1796"/>
      <c r="J3884" s="1796"/>
      <c r="K3884" s="1796"/>
      <c r="L3884" s="1796"/>
      <c r="M3884" s="1796"/>
      <c r="N3884" s="1796"/>
    </row>
    <row r="3885" spans="8:8" s="927" ht="15.0" hidden="1" customFormat="1">
      <c r="A3885" s="1439"/>
      <c r="B3885" s="1795"/>
      <c r="C3885" s="1796"/>
      <c r="D3885" s="1796"/>
      <c r="E3885" s="1796"/>
      <c r="F3885" s="1796"/>
      <c r="G3885" s="1796"/>
      <c r="H3885" s="1796"/>
      <c r="I3885" s="1796"/>
      <c r="J3885" s="1796"/>
      <c r="K3885" s="1796"/>
      <c r="L3885" s="1796"/>
      <c r="M3885" s="1796"/>
      <c r="N3885" s="1796"/>
    </row>
    <row r="3886" spans="8:8" s="927" ht="15.0" hidden="1" customFormat="1">
      <c r="A3886" s="1439"/>
      <c r="B3886" s="1795"/>
      <c r="C3886" s="1796"/>
      <c r="D3886" s="1796"/>
      <c r="E3886" s="1796"/>
      <c r="F3886" s="1796"/>
      <c r="G3886" s="1796"/>
      <c r="H3886" s="1796"/>
      <c r="I3886" s="1796"/>
      <c r="J3886" s="1796"/>
      <c r="K3886" s="1796"/>
      <c r="L3886" s="1796"/>
      <c r="M3886" s="1796"/>
      <c r="N3886" s="1796"/>
    </row>
    <row r="3887" spans="8:8" s="927" ht="15.0" hidden="1" customFormat="1">
      <c r="A3887" s="1439"/>
      <c r="B3887" s="1795"/>
      <c r="C3887" s="1796"/>
      <c r="D3887" s="1796"/>
      <c r="E3887" s="1796"/>
      <c r="F3887" s="1796"/>
      <c r="G3887" s="1796"/>
      <c r="H3887" s="1796"/>
      <c r="I3887" s="1796"/>
      <c r="J3887" s="1796"/>
      <c r="K3887" s="1796"/>
      <c r="L3887" s="1796"/>
      <c r="M3887" s="1796"/>
      <c r="N3887" s="1796"/>
    </row>
    <row r="3888" spans="8:8" s="927" ht="15.0" hidden="1" customFormat="1">
      <c r="A3888" s="1439"/>
      <c r="B3888" s="1795"/>
      <c r="C3888" s="1796"/>
      <c r="D3888" s="1796"/>
      <c r="E3888" s="1796"/>
      <c r="F3888" s="1796"/>
      <c r="G3888" s="1796"/>
      <c r="H3888" s="1796"/>
      <c r="I3888" s="1796"/>
      <c r="J3888" s="1796"/>
      <c r="K3888" s="1796"/>
      <c r="L3888" s="1796"/>
      <c r="M3888" s="1796"/>
      <c r="N3888" s="1796"/>
    </row>
    <row r="3889" spans="8:8" s="927" ht="15.0" hidden="1" customFormat="1">
      <c r="A3889" s="1439"/>
      <c r="B3889" s="1795"/>
      <c r="C3889" s="1796"/>
      <c r="D3889" s="1796"/>
      <c r="E3889" s="1796"/>
      <c r="F3889" s="1796"/>
      <c r="G3889" s="1796"/>
      <c r="H3889" s="1796"/>
      <c r="I3889" s="1796"/>
      <c r="J3889" s="1796"/>
      <c r="K3889" s="1796"/>
      <c r="L3889" s="1796"/>
      <c r="M3889" s="1796"/>
      <c r="N3889" s="1796"/>
    </row>
    <row r="3890" spans="8:8" s="927" ht="15.0" hidden="1" customFormat="1">
      <c r="A3890" s="1439"/>
      <c r="B3890" s="1795"/>
      <c r="C3890" s="1796"/>
      <c r="D3890" s="1796"/>
      <c r="E3890" s="1796"/>
      <c r="F3890" s="1796"/>
      <c r="G3890" s="1796"/>
      <c r="H3890" s="1796"/>
      <c r="I3890" s="1796"/>
      <c r="J3890" s="1796"/>
      <c r="K3890" s="1796"/>
      <c r="L3890" s="1796"/>
      <c r="M3890" s="1796"/>
      <c r="N3890" s="1796"/>
    </row>
    <row r="3891" spans="8:8" s="927" ht="15.0" hidden="1" customFormat="1">
      <c r="A3891" s="1439"/>
      <c r="B3891" s="1795"/>
      <c r="C3891" s="1796"/>
      <c r="D3891" s="1796"/>
      <c r="E3891" s="1796"/>
      <c r="F3891" s="1796"/>
      <c r="G3891" s="1796"/>
      <c r="H3891" s="1796"/>
      <c r="I3891" s="1796"/>
      <c r="J3891" s="1796"/>
      <c r="K3891" s="1796"/>
      <c r="L3891" s="1796"/>
      <c r="M3891" s="1796"/>
      <c r="N3891" s="1796"/>
    </row>
    <row r="3892" spans="8:8" s="927" ht="15.0" hidden="1" customFormat="1">
      <c r="A3892" s="1439"/>
      <c r="B3892" s="1795"/>
      <c r="C3892" s="1796"/>
      <c r="D3892" s="1796"/>
      <c r="E3892" s="1796"/>
      <c r="F3892" s="1796"/>
      <c r="G3892" s="1796"/>
      <c r="H3892" s="1796"/>
      <c r="I3892" s="1796"/>
      <c r="J3892" s="1796"/>
      <c r="K3892" s="1796"/>
      <c r="L3892" s="1796"/>
      <c r="M3892" s="1796"/>
      <c r="N3892" s="1796"/>
    </row>
    <row r="3893" spans="8:8" s="927" ht="15.0" hidden="1" customFormat="1">
      <c r="A3893" s="1439"/>
      <c r="B3893" s="1795"/>
      <c r="C3893" s="1796"/>
      <c r="D3893" s="1796"/>
      <c r="E3893" s="1796"/>
      <c r="F3893" s="1796"/>
      <c r="G3893" s="1796"/>
      <c r="H3893" s="1796"/>
      <c r="I3893" s="1796"/>
      <c r="J3893" s="1796"/>
      <c r="K3893" s="1796"/>
      <c r="L3893" s="1796"/>
      <c r="M3893" s="1796"/>
      <c r="N3893" s="1796"/>
    </row>
    <row r="3894" spans="8:8" s="927" ht="15.0" hidden="1" customFormat="1">
      <c r="A3894" s="1439"/>
      <c r="B3894" s="1795"/>
      <c r="C3894" s="1796"/>
      <c r="D3894" s="1796"/>
      <c r="E3894" s="1796"/>
      <c r="F3894" s="1796"/>
      <c r="G3894" s="1796"/>
      <c r="H3894" s="1796"/>
      <c r="I3894" s="1796"/>
      <c r="J3894" s="1796"/>
      <c r="K3894" s="1796"/>
      <c r="L3894" s="1796"/>
      <c r="M3894" s="1796"/>
      <c r="N3894" s="1796"/>
    </row>
    <row r="3895" spans="8:8" s="927" ht="15.0" hidden="1" customFormat="1">
      <c r="A3895" s="1439"/>
      <c r="B3895" s="1795"/>
      <c r="C3895" s="1796"/>
      <c r="D3895" s="1796"/>
      <c r="E3895" s="1796"/>
      <c r="F3895" s="1796"/>
      <c r="G3895" s="1796"/>
      <c r="H3895" s="1796"/>
      <c r="I3895" s="1796"/>
      <c r="J3895" s="1796"/>
      <c r="K3895" s="1796"/>
      <c r="L3895" s="1796"/>
      <c r="M3895" s="1796"/>
      <c r="N3895" s="1796"/>
    </row>
    <row r="3896" spans="8:8" s="927" ht="15.0" hidden="1" customFormat="1">
      <c r="A3896" s="1439"/>
      <c r="B3896" s="1795"/>
      <c r="C3896" s="1796"/>
      <c r="D3896" s="1796"/>
      <c r="E3896" s="1796"/>
      <c r="F3896" s="1796"/>
      <c r="G3896" s="1796"/>
      <c r="H3896" s="1796"/>
      <c r="I3896" s="1796"/>
      <c r="J3896" s="1796"/>
      <c r="K3896" s="1796"/>
      <c r="L3896" s="1796"/>
      <c r="M3896" s="1796"/>
      <c r="N3896" s="1796"/>
    </row>
    <row r="3897" spans="8:8" s="927" ht="15.0" hidden="1" customFormat="1">
      <c r="A3897" s="1439"/>
      <c r="B3897" s="1795"/>
      <c r="C3897" s="1796"/>
      <c r="D3897" s="1796"/>
      <c r="E3897" s="1796"/>
      <c r="F3897" s="1796"/>
      <c r="G3897" s="1796"/>
      <c r="H3897" s="1796"/>
      <c r="I3897" s="1796"/>
      <c r="J3897" s="1796"/>
      <c r="K3897" s="1796"/>
      <c r="L3897" s="1796"/>
      <c r="M3897" s="1796"/>
      <c r="N3897" s="1796"/>
    </row>
    <row r="3898" spans="8:8" s="927" ht="15.0" hidden="1" customFormat="1">
      <c r="A3898" s="1439"/>
      <c r="B3898" s="1795"/>
      <c r="C3898" s="1796"/>
      <c r="D3898" s="1796"/>
      <c r="E3898" s="1796"/>
      <c r="F3898" s="1796"/>
      <c r="G3898" s="1796"/>
      <c r="H3898" s="1796"/>
      <c r="I3898" s="1796"/>
      <c r="J3898" s="1796"/>
      <c r="K3898" s="1796"/>
      <c r="L3898" s="1796"/>
      <c r="M3898" s="1796"/>
      <c r="N3898" s="1796"/>
    </row>
    <row r="3899" spans="8:8" s="927" ht="15.0" hidden="1" customFormat="1">
      <c r="A3899" s="1439"/>
      <c r="B3899" s="1795"/>
      <c r="C3899" s="1796"/>
      <c r="D3899" s="1796"/>
      <c r="E3899" s="1796"/>
      <c r="F3899" s="1796"/>
      <c r="G3899" s="1796"/>
      <c r="H3899" s="1796"/>
      <c r="I3899" s="1796"/>
      <c r="J3899" s="1796"/>
      <c r="K3899" s="1796"/>
      <c r="L3899" s="1796"/>
      <c r="M3899" s="1796"/>
      <c r="N3899" s="1796"/>
    </row>
    <row r="3900" spans="8:8" s="927" ht="15.0" hidden="1" customFormat="1">
      <c r="A3900" s="1439"/>
      <c r="B3900" s="1795"/>
      <c r="C3900" s="1796"/>
      <c r="D3900" s="1796"/>
      <c r="E3900" s="1796"/>
      <c r="F3900" s="1796"/>
      <c r="G3900" s="1796"/>
      <c r="H3900" s="1796"/>
      <c r="I3900" s="1796"/>
      <c r="J3900" s="1796"/>
      <c r="K3900" s="1796"/>
      <c r="L3900" s="1796"/>
      <c r="M3900" s="1796"/>
      <c r="N3900" s="1796"/>
    </row>
    <row r="3901" spans="8:8" s="927" ht="15.0" hidden="1" customFormat="1">
      <c r="A3901" s="1439"/>
      <c r="B3901" s="1795"/>
      <c r="C3901" s="1796"/>
      <c r="D3901" s="1796"/>
      <c r="E3901" s="1796"/>
      <c r="F3901" s="1796"/>
      <c r="G3901" s="1796"/>
      <c r="H3901" s="1796"/>
      <c r="I3901" s="1796"/>
      <c r="J3901" s="1796"/>
      <c r="K3901" s="1796"/>
      <c r="L3901" s="1796"/>
      <c r="M3901" s="1796"/>
      <c r="N3901" s="1796"/>
    </row>
    <row r="3902" spans="8:8" s="927" ht="15.0" hidden="1" customFormat="1">
      <c r="A3902" s="1439"/>
      <c r="B3902" s="1795"/>
      <c r="C3902" s="1796"/>
      <c r="D3902" s="1796"/>
      <c r="E3902" s="1796"/>
      <c r="F3902" s="1796"/>
      <c r="G3902" s="1796"/>
      <c r="H3902" s="1796"/>
      <c r="I3902" s="1796"/>
      <c r="J3902" s="1796"/>
      <c r="K3902" s="1796"/>
      <c r="L3902" s="1796"/>
      <c r="M3902" s="1796"/>
      <c r="N3902" s="1796"/>
    </row>
    <row r="3903" spans="8:8" s="927" ht="15.0" hidden="1" customFormat="1">
      <c r="A3903" s="1439"/>
      <c r="B3903" s="1795"/>
      <c r="C3903" s="1796"/>
      <c r="D3903" s="1796"/>
      <c r="E3903" s="1796"/>
      <c r="F3903" s="1796"/>
      <c r="G3903" s="1796"/>
      <c r="H3903" s="1796"/>
      <c r="I3903" s="1796"/>
      <c r="J3903" s="1796"/>
      <c r="K3903" s="1796"/>
      <c r="L3903" s="1796"/>
      <c r="M3903" s="1796"/>
      <c r="N3903" s="1796"/>
    </row>
    <row r="3904" spans="8:8" s="927" ht="15.0" hidden="1" customFormat="1">
      <c r="A3904" s="1439"/>
      <c r="B3904" s="1795"/>
      <c r="C3904" s="1796"/>
      <c r="D3904" s="1796"/>
      <c r="E3904" s="1796"/>
      <c r="F3904" s="1796"/>
      <c r="G3904" s="1796"/>
      <c r="H3904" s="1796"/>
      <c r="I3904" s="1796"/>
      <c r="J3904" s="1796"/>
      <c r="K3904" s="1796"/>
      <c r="L3904" s="1796"/>
      <c r="M3904" s="1796"/>
      <c r="N3904" s="1796"/>
    </row>
    <row r="3905" spans="8:8" s="927" ht="15.0" hidden="1" customFormat="1">
      <c r="A3905" s="1439"/>
      <c r="B3905" s="1795"/>
      <c r="C3905" s="1796"/>
      <c r="D3905" s="1796"/>
      <c r="E3905" s="1796"/>
      <c r="F3905" s="1796"/>
      <c r="G3905" s="1796"/>
      <c r="H3905" s="1796"/>
      <c r="I3905" s="1796"/>
      <c r="J3905" s="1796"/>
      <c r="K3905" s="1796"/>
      <c r="L3905" s="1796"/>
      <c r="M3905" s="1796"/>
      <c r="N3905" s="1796"/>
    </row>
    <row r="3906" spans="8:8" s="927" ht="15.0" hidden="1" customFormat="1">
      <c r="A3906" s="1439"/>
      <c r="B3906" s="1795"/>
      <c r="C3906" s="1796"/>
      <c r="D3906" s="1796"/>
      <c r="E3906" s="1796"/>
      <c r="F3906" s="1796"/>
      <c r="G3906" s="1796"/>
      <c r="H3906" s="1796"/>
      <c r="I3906" s="1796"/>
      <c r="J3906" s="1796"/>
      <c r="K3906" s="1796"/>
      <c r="L3906" s="1796"/>
      <c r="M3906" s="1796"/>
      <c r="N3906" s="1796"/>
    </row>
    <row r="3907" spans="8:8" s="927" ht="15.0" hidden="1" customFormat="1">
      <c r="A3907" s="1439"/>
      <c r="B3907" s="1795"/>
      <c r="C3907" s="1796"/>
      <c r="D3907" s="1796"/>
      <c r="E3907" s="1796"/>
      <c r="F3907" s="1796"/>
      <c r="G3907" s="1796"/>
      <c r="H3907" s="1796"/>
      <c r="I3907" s="1796"/>
      <c r="J3907" s="1796"/>
      <c r="K3907" s="1796"/>
      <c r="L3907" s="1796"/>
      <c r="M3907" s="1796"/>
      <c r="N3907" s="1796"/>
    </row>
    <row r="3908" spans="8:8" s="927" ht="15.0" hidden="1" customFormat="1">
      <c r="A3908" s="1439"/>
      <c r="B3908" s="1795"/>
      <c r="C3908" s="1796"/>
      <c r="D3908" s="1796"/>
      <c r="E3908" s="1796"/>
      <c r="F3908" s="1796"/>
      <c r="G3908" s="1796"/>
      <c r="H3908" s="1796"/>
      <c r="I3908" s="1796"/>
      <c r="J3908" s="1796"/>
      <c r="K3908" s="1796"/>
      <c r="L3908" s="1796"/>
      <c r="M3908" s="1796"/>
      <c r="N3908" s="1796"/>
    </row>
    <row r="3909" spans="8:8" s="927" ht="15.0" hidden="1" customFormat="1">
      <c r="A3909" s="1439"/>
      <c r="B3909" s="1795"/>
      <c r="C3909" s="1796"/>
      <c r="D3909" s="1796"/>
      <c r="E3909" s="1796"/>
      <c r="F3909" s="1796"/>
      <c r="G3909" s="1796"/>
      <c r="H3909" s="1796"/>
      <c r="I3909" s="1796"/>
      <c r="J3909" s="1796"/>
      <c r="K3909" s="1796"/>
      <c r="L3909" s="1796"/>
      <c r="M3909" s="1796"/>
      <c r="N3909" s="1796"/>
    </row>
    <row r="3910" spans="8:8" s="927" ht="15.0" hidden="1" customFormat="1">
      <c r="A3910" s="1439"/>
      <c r="B3910" s="1795"/>
      <c r="C3910" s="1796"/>
      <c r="D3910" s="1796"/>
      <c r="E3910" s="1796"/>
      <c r="F3910" s="1796"/>
      <c r="G3910" s="1796"/>
      <c r="H3910" s="1796"/>
      <c r="I3910" s="1796"/>
      <c r="J3910" s="1796"/>
      <c r="K3910" s="1796"/>
      <c r="L3910" s="1796"/>
      <c r="M3910" s="1796"/>
      <c r="N3910" s="1796"/>
    </row>
    <row r="3911" spans="8:8" s="927" ht="15.0" hidden="1" customFormat="1">
      <c r="A3911" s="1439"/>
      <c r="B3911" s="1795"/>
      <c r="C3911" s="1796"/>
      <c r="D3911" s="1796"/>
      <c r="E3911" s="1796"/>
      <c r="F3911" s="1796"/>
      <c r="G3911" s="1796"/>
      <c r="H3911" s="1796"/>
      <c r="I3911" s="1796"/>
      <c r="J3911" s="1796"/>
      <c r="K3911" s="1796"/>
      <c r="L3911" s="1796"/>
      <c r="M3911" s="1796"/>
      <c r="N3911" s="1796"/>
    </row>
    <row r="3912" spans="8:8" s="927" ht="15.0" hidden="1" customFormat="1">
      <c r="A3912" s="1439"/>
      <c r="B3912" s="1795"/>
      <c r="C3912" s="1796"/>
      <c r="D3912" s="1796"/>
      <c r="E3912" s="1796"/>
      <c r="F3912" s="1796"/>
      <c r="G3912" s="1796"/>
      <c r="H3912" s="1796"/>
      <c r="I3912" s="1796"/>
      <c r="J3912" s="1796"/>
      <c r="K3912" s="1796"/>
      <c r="L3912" s="1796"/>
      <c r="M3912" s="1796"/>
      <c r="N3912" s="1796"/>
    </row>
    <row r="3913" spans="8:8" s="927" ht="15.0" hidden="1" customFormat="1">
      <c r="A3913" s="1439"/>
      <c r="B3913" s="1795"/>
      <c r="C3913" s="1796"/>
      <c r="D3913" s="1796"/>
      <c r="E3913" s="1796"/>
      <c r="F3913" s="1796"/>
      <c r="G3913" s="1796"/>
      <c r="H3913" s="1796"/>
      <c r="I3913" s="1796"/>
      <c r="J3913" s="1796"/>
      <c r="K3913" s="1796"/>
      <c r="L3913" s="1796"/>
      <c r="M3913" s="1796"/>
      <c r="N3913" s="1796"/>
    </row>
    <row r="3914" spans="8:8" s="927" ht="15.0" hidden="1" customFormat="1">
      <c r="A3914" s="1439"/>
      <c r="B3914" s="1795"/>
      <c r="C3914" s="1796"/>
      <c r="D3914" s="1796"/>
      <c r="E3914" s="1796"/>
      <c r="F3914" s="1796"/>
      <c r="G3914" s="1796"/>
      <c r="H3914" s="1796"/>
      <c r="I3914" s="1796"/>
      <c r="J3914" s="1796"/>
      <c r="K3914" s="1796"/>
      <c r="L3914" s="1796"/>
      <c r="M3914" s="1796"/>
      <c r="N3914" s="1796"/>
    </row>
    <row r="3915" spans="8:8" s="927" ht="15.0" hidden="1" customFormat="1">
      <c r="A3915" s="1439"/>
      <c r="B3915" s="1795"/>
      <c r="C3915" s="1796"/>
      <c r="D3915" s="1796"/>
      <c r="E3915" s="1796"/>
      <c r="F3915" s="1796"/>
      <c r="G3915" s="1796"/>
      <c r="H3915" s="1796"/>
      <c r="I3915" s="1796"/>
      <c r="J3915" s="1796"/>
      <c r="K3915" s="1796"/>
      <c r="L3915" s="1796"/>
      <c r="M3915" s="1796"/>
      <c r="N3915" s="1796"/>
    </row>
    <row r="3916" spans="8:8" s="927" ht="15.0" hidden="1" customFormat="1">
      <c r="A3916" s="1439"/>
      <c r="B3916" s="1795"/>
      <c r="C3916" s="1796"/>
      <c r="D3916" s="1796"/>
      <c r="E3916" s="1796"/>
      <c r="F3916" s="1796"/>
      <c r="G3916" s="1796"/>
      <c r="H3916" s="1796"/>
      <c r="I3916" s="1796"/>
      <c r="J3916" s="1796"/>
      <c r="K3916" s="1796"/>
      <c r="L3916" s="1796"/>
      <c r="M3916" s="1796"/>
      <c r="N3916" s="1796"/>
    </row>
    <row r="3917" spans="8:8" s="927" ht="15.0" hidden="1" customFormat="1">
      <c r="A3917" s="1439"/>
      <c r="B3917" s="1795"/>
      <c r="C3917" s="1796"/>
      <c r="D3917" s="1796"/>
      <c r="E3917" s="1796"/>
      <c r="F3917" s="1796"/>
      <c r="G3917" s="1796"/>
      <c r="H3917" s="1796"/>
      <c r="I3917" s="1796"/>
      <c r="J3917" s="1796"/>
      <c r="K3917" s="1796"/>
      <c r="L3917" s="1796"/>
      <c r="M3917" s="1796"/>
      <c r="N3917" s="1796"/>
    </row>
    <row r="3918" spans="8:8" s="927" ht="15.0" hidden="1" customFormat="1">
      <c r="A3918" s="1439"/>
      <c r="B3918" s="1795"/>
      <c r="C3918" s="1796"/>
      <c r="D3918" s="1796"/>
      <c r="E3918" s="1796"/>
      <c r="F3918" s="1796"/>
      <c r="G3918" s="1796"/>
      <c r="H3918" s="1796"/>
      <c r="I3918" s="1796"/>
      <c r="J3918" s="1796"/>
      <c r="K3918" s="1796"/>
      <c r="L3918" s="1796"/>
      <c r="M3918" s="1796"/>
      <c r="N3918" s="1796"/>
    </row>
    <row r="3919" spans="8:8" s="927" ht="15.0" hidden="1" customFormat="1">
      <c r="A3919" s="1439"/>
      <c r="B3919" s="1795"/>
      <c r="C3919" s="1796"/>
      <c r="D3919" s="1796"/>
      <c r="E3919" s="1796"/>
      <c r="F3919" s="1796"/>
      <c r="G3919" s="1796"/>
      <c r="H3919" s="1796"/>
      <c r="I3919" s="1796"/>
      <c r="J3919" s="1796"/>
      <c r="K3919" s="1796"/>
      <c r="L3919" s="1796"/>
      <c r="M3919" s="1796"/>
      <c r="N3919" s="1796"/>
    </row>
    <row r="3920" spans="8:8" s="927" ht="15.0" hidden="1" customFormat="1">
      <c r="A3920" s="1439"/>
      <c r="B3920" s="1795"/>
      <c r="C3920" s="1796"/>
      <c r="D3920" s="1796"/>
      <c r="E3920" s="1796"/>
      <c r="F3920" s="1796"/>
      <c r="G3920" s="1796"/>
      <c r="H3920" s="1796"/>
      <c r="I3920" s="1796"/>
      <c r="J3920" s="1796"/>
      <c r="K3920" s="1796"/>
      <c r="L3920" s="1796"/>
      <c r="M3920" s="1796"/>
      <c r="N3920" s="1796"/>
    </row>
    <row r="3921" spans="8:8" s="927" ht="15.0" hidden="1" customFormat="1">
      <c r="A3921" s="1439"/>
      <c r="B3921" s="1795"/>
      <c r="C3921" s="1796"/>
      <c r="D3921" s="1796"/>
      <c r="E3921" s="1796"/>
      <c r="F3921" s="1796"/>
      <c r="G3921" s="1796"/>
      <c r="H3921" s="1796"/>
      <c r="I3921" s="1796"/>
      <c r="J3921" s="1796"/>
      <c r="K3921" s="1796"/>
      <c r="L3921" s="1796"/>
      <c r="M3921" s="1796"/>
      <c r="N3921" s="1796"/>
    </row>
    <row r="3922" spans="8:8" s="927" ht="15.0" hidden="1" customFormat="1">
      <c r="A3922" s="1439"/>
      <c r="B3922" s="1795"/>
      <c r="C3922" s="1796"/>
      <c r="D3922" s="1796"/>
      <c r="E3922" s="1796"/>
      <c r="F3922" s="1796"/>
      <c r="G3922" s="1796"/>
      <c r="H3922" s="1796"/>
      <c r="I3922" s="1796"/>
      <c r="J3922" s="1796"/>
      <c r="K3922" s="1796"/>
      <c r="L3922" s="1796"/>
      <c r="M3922" s="1796"/>
      <c r="N3922" s="1796"/>
    </row>
    <row r="3923" spans="8:8" s="927" ht="15.0" hidden="1" customFormat="1">
      <c r="A3923" s="1439"/>
      <c r="B3923" s="1795"/>
      <c r="C3923" s="1796"/>
      <c r="D3923" s="1796"/>
      <c r="E3923" s="1796"/>
      <c r="F3923" s="1796"/>
      <c r="G3923" s="1796"/>
      <c r="H3923" s="1796"/>
      <c r="I3923" s="1796"/>
      <c r="J3923" s="1796"/>
      <c r="K3923" s="1796"/>
      <c r="L3923" s="1796"/>
      <c r="M3923" s="1796"/>
      <c r="N3923" s="1796"/>
    </row>
    <row r="3924" spans="8:8" s="927" ht="15.0" hidden="1" customFormat="1">
      <c r="A3924" s="1439"/>
      <c r="B3924" s="1795"/>
      <c r="C3924" s="1796"/>
      <c r="D3924" s="1796"/>
      <c r="E3924" s="1796"/>
      <c r="F3924" s="1796"/>
      <c r="G3924" s="1796"/>
      <c r="H3924" s="1796"/>
      <c r="I3924" s="1796"/>
      <c r="J3924" s="1796"/>
      <c r="K3924" s="1796"/>
      <c r="L3924" s="1796"/>
      <c r="M3924" s="1796"/>
      <c r="N3924" s="1796"/>
    </row>
    <row r="3925" spans="8:8" s="927" ht="15.0" hidden="1" customFormat="1">
      <c r="A3925" s="1439"/>
      <c r="B3925" s="1795"/>
      <c r="C3925" s="1796"/>
      <c r="D3925" s="1796"/>
      <c r="E3925" s="1796"/>
      <c r="F3925" s="1796"/>
      <c r="G3925" s="1796"/>
      <c r="H3925" s="1796"/>
      <c r="I3925" s="1796"/>
      <c r="J3925" s="1796"/>
      <c r="K3925" s="1796"/>
      <c r="L3925" s="1796"/>
      <c r="M3925" s="1796"/>
      <c r="N3925" s="1796"/>
    </row>
    <row r="3926" spans="8:8" s="927" ht="15.0" hidden="1" customFormat="1">
      <c r="A3926" s="1439"/>
      <c r="B3926" s="1795"/>
      <c r="C3926" s="1796"/>
      <c r="D3926" s="1796"/>
      <c r="E3926" s="1796"/>
      <c r="F3926" s="1796"/>
      <c r="G3926" s="1796"/>
      <c r="H3926" s="1796"/>
      <c r="I3926" s="1796"/>
      <c r="J3926" s="1796"/>
      <c r="K3926" s="1796"/>
      <c r="L3926" s="1796"/>
      <c r="M3926" s="1796"/>
      <c r="N3926" s="1796"/>
    </row>
    <row r="3927" spans="8:8" s="927" ht="15.0" hidden="1" customFormat="1">
      <c r="A3927" s="1439"/>
      <c r="B3927" s="1795"/>
      <c r="C3927" s="1796"/>
      <c r="D3927" s="1796"/>
      <c r="E3927" s="1796"/>
      <c r="F3927" s="1796"/>
      <c r="G3927" s="1796"/>
      <c r="H3927" s="1796"/>
      <c r="I3927" s="1796"/>
      <c r="J3927" s="1796"/>
      <c r="K3927" s="1796"/>
      <c r="L3927" s="1796"/>
      <c r="M3927" s="1796"/>
      <c r="N3927" s="1796"/>
    </row>
    <row r="3928" spans="8:8" s="927" ht="15.0" hidden="1" customFormat="1">
      <c r="A3928" s="1439"/>
      <c r="B3928" s="1795"/>
      <c r="C3928" s="1796"/>
      <c r="D3928" s="1796"/>
      <c r="E3928" s="1796"/>
      <c r="F3928" s="1796"/>
      <c r="G3928" s="1796"/>
      <c r="H3928" s="1796"/>
      <c r="I3928" s="1796"/>
      <c r="J3928" s="1796"/>
      <c r="K3928" s="1796"/>
      <c r="L3928" s="1796"/>
      <c r="M3928" s="1796"/>
      <c r="N3928" s="1796"/>
    </row>
    <row r="3929" spans="8:8" s="927" ht="15.0" hidden="1" customFormat="1">
      <c r="A3929" s="1439"/>
      <c r="B3929" s="1795"/>
      <c r="C3929" s="1796"/>
      <c r="D3929" s="1796"/>
      <c r="E3929" s="1796"/>
      <c r="F3929" s="1796"/>
      <c r="G3929" s="1796"/>
      <c r="H3929" s="1796"/>
      <c r="I3929" s="1796"/>
      <c r="J3929" s="1796"/>
      <c r="K3929" s="1796"/>
      <c r="L3929" s="1796"/>
      <c r="M3929" s="1796"/>
      <c r="N3929" s="1796"/>
    </row>
    <row r="3930" spans="8:8" s="927" ht="15.0" hidden="1" customFormat="1">
      <c r="A3930" s="1439"/>
      <c r="B3930" s="1795"/>
      <c r="C3930" s="1796"/>
      <c r="D3930" s="1796"/>
      <c r="E3930" s="1796"/>
      <c r="F3930" s="1796"/>
      <c r="G3930" s="1796"/>
      <c r="H3930" s="1796"/>
      <c r="I3930" s="1796"/>
      <c r="J3930" s="1796"/>
      <c r="K3930" s="1796"/>
      <c r="L3930" s="1796"/>
      <c r="M3930" s="1796"/>
      <c r="N3930" s="1796"/>
    </row>
    <row r="3931" spans="8:8" s="927" ht="15.0" hidden="1" customFormat="1">
      <c r="A3931" s="1439"/>
      <c r="B3931" s="1795"/>
      <c r="C3931" s="1796"/>
      <c r="D3931" s="1796"/>
      <c r="E3931" s="1796"/>
      <c r="F3931" s="1796"/>
      <c r="G3931" s="1796"/>
      <c r="H3931" s="1796"/>
      <c r="I3931" s="1796"/>
      <c r="J3931" s="1796"/>
      <c r="K3931" s="1796"/>
      <c r="L3931" s="1796"/>
      <c r="M3931" s="1796"/>
      <c r="N3931" s="1796"/>
    </row>
    <row r="3932" spans="8:8" s="927" ht="15.0" hidden="1" customFormat="1">
      <c r="A3932" s="1439"/>
      <c r="B3932" s="1795"/>
      <c r="C3932" s="1796"/>
      <c r="D3932" s="1796"/>
      <c r="E3932" s="1796"/>
      <c r="F3932" s="1796"/>
      <c r="G3932" s="1796"/>
      <c r="H3932" s="1796"/>
      <c r="I3932" s="1796"/>
      <c r="J3932" s="1796"/>
      <c r="K3932" s="1796"/>
      <c r="L3932" s="1796"/>
      <c r="M3932" s="1796"/>
      <c r="N3932" s="1796"/>
    </row>
    <row r="3933" spans="8:8" s="927" ht="15.0" hidden="1" customFormat="1">
      <c r="A3933" s="1439"/>
      <c r="B3933" s="1795"/>
      <c r="C3933" s="1796"/>
      <c r="D3933" s="1796"/>
      <c r="E3933" s="1796"/>
      <c r="F3933" s="1796"/>
      <c r="G3933" s="1796"/>
      <c r="H3933" s="1796"/>
      <c r="I3933" s="1796"/>
      <c r="J3933" s="1796"/>
      <c r="K3933" s="1796"/>
      <c r="L3933" s="1796"/>
      <c r="M3933" s="1796"/>
      <c r="N3933" s="1796"/>
    </row>
    <row r="3934" spans="8:8" s="927" ht="15.0" hidden="1" customFormat="1">
      <c r="A3934" s="1439"/>
      <c r="B3934" s="1795"/>
      <c r="C3934" s="1796"/>
      <c r="D3934" s="1796"/>
      <c r="E3934" s="1796"/>
      <c r="F3934" s="1796"/>
      <c r="G3934" s="1796"/>
      <c r="H3934" s="1796"/>
      <c r="I3934" s="1796"/>
      <c r="J3934" s="1796"/>
      <c r="K3934" s="1796"/>
      <c r="L3934" s="1796"/>
      <c r="M3934" s="1796"/>
      <c r="N3934" s="1796"/>
    </row>
    <row r="3935" spans="8:8" s="927" ht="15.0" hidden="1" customFormat="1">
      <c r="A3935" s="1439"/>
      <c r="B3935" s="1795"/>
      <c r="C3935" s="1796"/>
      <c r="D3935" s="1796"/>
      <c r="E3935" s="1796"/>
      <c r="F3935" s="1796"/>
      <c r="G3935" s="1796"/>
      <c r="H3935" s="1796"/>
      <c r="I3935" s="1796"/>
      <c r="J3935" s="1796"/>
      <c r="K3935" s="1796"/>
      <c r="L3935" s="1796"/>
      <c r="M3935" s="1796"/>
      <c r="N3935" s="1796"/>
    </row>
    <row r="3936" spans="8:8" s="927" ht="15.0" hidden="1" customFormat="1">
      <c r="A3936" s="1439"/>
      <c r="B3936" s="1795"/>
      <c r="C3936" s="1796"/>
      <c r="D3936" s="1796"/>
      <c r="E3936" s="1796"/>
      <c r="F3936" s="1796"/>
      <c r="G3936" s="1796"/>
      <c r="H3936" s="1796"/>
      <c r="I3936" s="1796"/>
      <c r="J3936" s="1796"/>
      <c r="K3936" s="1796"/>
      <c r="L3936" s="1796"/>
      <c r="M3936" s="1796"/>
      <c r="N3936" s="1796"/>
    </row>
    <row r="3937" spans="8:8" s="927" ht="15.0" hidden="1" customFormat="1">
      <c r="A3937" s="1439"/>
      <c r="B3937" s="1795"/>
      <c r="C3937" s="1796"/>
      <c r="D3937" s="1796"/>
      <c r="E3937" s="1796"/>
      <c r="F3937" s="1796"/>
      <c r="G3937" s="1796"/>
      <c r="H3937" s="1796"/>
      <c r="I3937" s="1796"/>
      <c r="J3937" s="1796"/>
      <c r="K3937" s="1796"/>
      <c r="L3937" s="1796"/>
      <c r="M3937" s="1796"/>
      <c r="N3937" s="1796"/>
    </row>
    <row r="3938" spans="8:8" s="927" ht="15.0" hidden="1" customFormat="1">
      <c r="A3938" s="1439"/>
      <c r="B3938" s="1795"/>
      <c r="C3938" s="1796"/>
      <c r="D3938" s="1796"/>
      <c r="E3938" s="1796"/>
      <c r="F3938" s="1796"/>
      <c r="G3938" s="1796"/>
      <c r="H3938" s="1796"/>
      <c r="I3938" s="1796"/>
      <c r="J3938" s="1796"/>
      <c r="K3938" s="1796"/>
      <c r="L3938" s="1796"/>
      <c r="M3938" s="1796"/>
      <c r="N3938" s="1796"/>
    </row>
    <row r="3939" spans="8:8" s="927" ht="15.0" hidden="1" customFormat="1">
      <c r="A3939" s="1439"/>
      <c r="B3939" s="1795"/>
      <c r="C3939" s="1796"/>
      <c r="D3939" s="1796"/>
      <c r="E3939" s="1796"/>
      <c r="F3939" s="1796"/>
      <c r="G3939" s="1796"/>
      <c r="H3939" s="1796"/>
      <c r="I3939" s="1796"/>
      <c r="J3939" s="1796"/>
      <c r="K3939" s="1796"/>
      <c r="L3939" s="1796"/>
      <c r="M3939" s="1796"/>
      <c r="N3939" s="1796"/>
    </row>
    <row r="3940" spans="8:8" s="927" ht="15.0" hidden="1" customFormat="1">
      <c r="A3940" s="1439"/>
      <c r="B3940" s="1795"/>
      <c r="C3940" s="1796"/>
      <c r="D3940" s="1796"/>
      <c r="E3940" s="1796"/>
      <c r="F3940" s="1796"/>
      <c r="G3940" s="1796"/>
      <c r="H3940" s="1796"/>
      <c r="I3940" s="1796"/>
      <c r="J3940" s="1796"/>
      <c r="K3940" s="1796"/>
      <c r="L3940" s="1796"/>
      <c r="M3940" s="1796"/>
      <c r="N3940" s="1796"/>
    </row>
    <row r="3941" spans="8:8" s="927" ht="15.0" hidden="1" customFormat="1">
      <c r="A3941" s="1439"/>
      <c r="B3941" s="1795"/>
      <c r="C3941" s="1796"/>
      <c r="D3941" s="1796"/>
      <c r="E3941" s="1796"/>
      <c r="F3941" s="1796"/>
      <c r="G3941" s="1796"/>
      <c r="H3941" s="1796"/>
      <c r="I3941" s="1796"/>
      <c r="J3941" s="1796"/>
      <c r="K3941" s="1796"/>
      <c r="L3941" s="1796"/>
      <c r="M3941" s="1796"/>
      <c r="N3941" s="1796"/>
    </row>
    <row r="3942" spans="8:8" s="927" ht="15.0" hidden="1" customFormat="1">
      <c r="A3942" s="1439"/>
      <c r="B3942" s="1795"/>
      <c r="C3942" s="1796"/>
      <c r="D3942" s="1796"/>
      <c r="E3942" s="1796"/>
      <c r="F3942" s="1796"/>
      <c r="G3942" s="1796"/>
      <c r="H3942" s="1796"/>
      <c r="I3942" s="1796"/>
      <c r="J3942" s="1796"/>
      <c r="K3942" s="1796"/>
      <c r="L3942" s="1796"/>
      <c r="M3942" s="1796"/>
      <c r="N3942" s="1796"/>
    </row>
    <row r="3943" spans="8:8" s="927" ht="15.0" hidden="1" customFormat="1">
      <c r="A3943" s="1439"/>
      <c r="B3943" s="1795"/>
      <c r="C3943" s="1796"/>
      <c r="D3943" s="1796"/>
      <c r="E3943" s="1796"/>
      <c r="F3943" s="1796"/>
      <c r="G3943" s="1796"/>
      <c r="H3943" s="1796"/>
      <c r="I3943" s="1796"/>
      <c r="J3943" s="1796"/>
      <c r="K3943" s="1796"/>
      <c r="L3943" s="1796"/>
      <c r="M3943" s="1796"/>
      <c r="N3943" s="1796"/>
    </row>
    <row r="3944" spans="8:8" s="927" ht="15.0" hidden="1" customFormat="1">
      <c r="A3944" s="1439"/>
      <c r="B3944" s="1795"/>
      <c r="C3944" s="1796"/>
      <c r="D3944" s="1796"/>
      <c r="E3944" s="1796"/>
      <c r="F3944" s="1796"/>
      <c r="G3944" s="1796"/>
      <c r="H3944" s="1796"/>
      <c r="I3944" s="1796"/>
      <c r="J3944" s="1796"/>
      <c r="K3944" s="1796"/>
      <c r="L3944" s="1796"/>
      <c r="M3944" s="1796"/>
      <c r="N3944" s="1796"/>
    </row>
    <row r="3945" spans="8:8" s="927" ht="15.0" hidden="1" customFormat="1">
      <c r="A3945" s="1439"/>
      <c r="B3945" s="1795"/>
      <c r="C3945" s="1796"/>
      <c r="D3945" s="1796"/>
      <c r="E3945" s="1796"/>
      <c r="F3945" s="1796"/>
      <c r="G3945" s="1796"/>
      <c r="H3945" s="1796"/>
      <c r="I3945" s="1796"/>
      <c r="J3945" s="1796"/>
      <c r="K3945" s="1796"/>
      <c r="L3945" s="1796"/>
      <c r="M3945" s="1796"/>
      <c r="N3945" s="1796"/>
    </row>
    <row r="3946" spans="8:8" s="927" ht="15.0" hidden="1" customFormat="1">
      <c r="A3946" s="1439"/>
      <c r="B3946" s="1795"/>
      <c r="C3946" s="1796"/>
      <c r="D3946" s="1796"/>
      <c r="E3946" s="1796"/>
      <c r="F3946" s="1796"/>
      <c r="G3946" s="1796"/>
      <c r="H3946" s="1796"/>
      <c r="I3946" s="1796"/>
      <c r="J3946" s="1796"/>
      <c r="K3946" s="1796"/>
      <c r="L3946" s="1796"/>
      <c r="M3946" s="1796"/>
      <c r="N3946" s="1796"/>
    </row>
    <row r="3947" spans="8:8" s="927" ht="15.0" hidden="1" customFormat="1">
      <c r="A3947" s="1439"/>
      <c r="B3947" s="1795"/>
      <c r="C3947" s="1796"/>
      <c r="D3947" s="1796"/>
      <c r="E3947" s="1796"/>
      <c r="F3947" s="1796"/>
      <c r="G3947" s="1796"/>
      <c r="H3947" s="1796"/>
      <c r="I3947" s="1796"/>
      <c r="J3947" s="1796"/>
      <c r="K3947" s="1796"/>
      <c r="L3947" s="1796"/>
      <c r="M3947" s="1796"/>
      <c r="N3947" s="1796"/>
    </row>
    <row r="3948" spans="8:8" s="927" ht="15.0" hidden="1" customFormat="1">
      <c r="A3948" s="1439"/>
      <c r="B3948" s="1795"/>
      <c r="C3948" s="1796"/>
      <c r="D3948" s="1796"/>
      <c r="E3948" s="1796"/>
      <c r="F3948" s="1796"/>
      <c r="G3948" s="1796"/>
      <c r="H3948" s="1796"/>
      <c r="I3948" s="1796"/>
      <c r="J3948" s="1796"/>
      <c r="K3948" s="1796"/>
      <c r="L3948" s="1796"/>
      <c r="M3948" s="1796"/>
      <c r="N3948" s="1796"/>
    </row>
    <row r="3949" spans="8:8" s="927" ht="15.0" hidden="1" customFormat="1">
      <c r="A3949" s="1439"/>
      <c r="B3949" s="1795"/>
      <c r="C3949" s="1796"/>
      <c r="D3949" s="1796"/>
      <c r="E3949" s="1796"/>
      <c r="F3949" s="1796"/>
      <c r="G3949" s="1796"/>
      <c r="H3949" s="1796"/>
      <c r="I3949" s="1796"/>
      <c r="J3949" s="1796"/>
      <c r="K3949" s="1796"/>
      <c r="L3949" s="1796"/>
      <c r="M3949" s="1796"/>
      <c r="N3949" s="1796"/>
    </row>
    <row r="3950" spans="8:8" s="927" ht="15.0" hidden="1" customFormat="1">
      <c r="A3950" s="1439"/>
      <c r="B3950" s="1795"/>
      <c r="C3950" s="1796"/>
      <c r="D3950" s="1796"/>
      <c r="E3950" s="1796"/>
      <c r="F3950" s="1796"/>
      <c r="G3950" s="1796"/>
      <c r="H3950" s="1796"/>
      <c r="I3950" s="1796"/>
      <c r="J3950" s="1796"/>
      <c r="K3950" s="1796"/>
      <c r="L3950" s="1796"/>
      <c r="M3950" s="1796"/>
      <c r="N3950" s="1796"/>
    </row>
    <row r="3951" spans="8:8" s="927" ht="15.0" hidden="1" customFormat="1">
      <c r="A3951" s="1439"/>
      <c r="B3951" s="1795"/>
      <c r="C3951" s="1796"/>
      <c r="D3951" s="1796"/>
      <c r="E3951" s="1796"/>
      <c r="F3951" s="1796"/>
      <c r="G3951" s="1796"/>
      <c r="H3951" s="1796"/>
      <c r="I3951" s="1796"/>
      <c r="J3951" s="1796"/>
      <c r="K3951" s="1796"/>
      <c r="L3951" s="1796"/>
      <c r="M3951" s="1796"/>
      <c r="N3951" s="1796"/>
    </row>
    <row r="3952" spans="8:8" s="927" ht="15.0" hidden="1" customFormat="1">
      <c r="A3952" s="1439"/>
      <c r="B3952" s="1795"/>
      <c r="C3952" s="1796"/>
      <c r="D3952" s="1796"/>
      <c r="E3952" s="1796"/>
      <c r="F3952" s="1796"/>
      <c r="G3952" s="1796"/>
      <c r="H3952" s="1796"/>
      <c r="I3952" s="1796"/>
      <c r="J3952" s="1796"/>
      <c r="K3952" s="1796"/>
      <c r="L3952" s="1796"/>
      <c r="M3952" s="1796"/>
      <c r="N3952" s="1796"/>
    </row>
    <row r="3953" spans="8:8" s="927" ht="15.0" hidden="1" customFormat="1">
      <c r="A3953" s="1439"/>
      <c r="B3953" s="1795"/>
      <c r="C3953" s="1796"/>
      <c r="D3953" s="1796"/>
      <c r="E3953" s="1796"/>
      <c r="F3953" s="1796"/>
      <c r="G3953" s="1796"/>
      <c r="H3953" s="1796"/>
      <c r="I3953" s="1796"/>
      <c r="J3953" s="1796"/>
      <c r="K3953" s="1796"/>
      <c r="L3953" s="1796"/>
      <c r="M3953" s="1796"/>
      <c r="N3953" s="1796"/>
    </row>
    <row r="3954" spans="8:8" s="927" ht="15.0" hidden="1" customFormat="1">
      <c r="A3954" s="1439"/>
      <c r="B3954" s="1795"/>
      <c r="C3954" s="1796"/>
      <c r="D3954" s="1796"/>
      <c r="E3954" s="1796"/>
      <c r="F3954" s="1796"/>
      <c r="G3954" s="1796"/>
      <c r="H3954" s="1796"/>
      <c r="I3954" s="1796"/>
      <c r="J3954" s="1796"/>
      <c r="K3954" s="1796"/>
      <c r="L3954" s="1796"/>
      <c r="M3954" s="1796"/>
      <c r="N3954" s="1796"/>
    </row>
    <row r="3955" spans="8:8" s="927" ht="15.0" hidden="1" customFormat="1">
      <c r="A3955" s="1439"/>
      <c r="B3955" s="1795"/>
      <c r="C3955" s="1796"/>
      <c r="D3955" s="1796"/>
      <c r="E3955" s="1796"/>
      <c r="F3955" s="1796"/>
      <c r="G3955" s="1796"/>
      <c r="H3955" s="1796"/>
      <c r="I3955" s="1796"/>
      <c r="J3955" s="1796"/>
      <c r="K3955" s="1796"/>
      <c r="L3955" s="1796"/>
      <c r="M3955" s="1796"/>
      <c r="N3955" s="1796"/>
    </row>
    <row r="3956" spans="8:8" s="927" ht="15.0" hidden="1" customFormat="1">
      <c r="A3956" s="1439"/>
      <c r="B3956" s="1795"/>
      <c r="C3956" s="1796"/>
      <c r="D3956" s="1796"/>
      <c r="E3956" s="1796"/>
      <c r="F3956" s="1796"/>
      <c r="G3956" s="1796"/>
      <c r="H3956" s="1796"/>
      <c r="I3956" s="1796"/>
      <c r="J3956" s="1796"/>
      <c r="K3956" s="1796"/>
      <c r="L3956" s="1796"/>
      <c r="M3956" s="1796"/>
      <c r="N3956" s="1796"/>
    </row>
    <row r="3957" spans="8:8" s="927" ht="15.0" hidden="1" customFormat="1">
      <c r="A3957" s="1439"/>
      <c r="B3957" s="1795"/>
      <c r="C3957" s="1796"/>
      <c r="D3957" s="1796"/>
      <c r="E3957" s="1796"/>
      <c r="F3957" s="1796"/>
      <c r="G3957" s="1796"/>
      <c r="H3957" s="1796"/>
      <c r="I3957" s="1796"/>
      <c r="J3957" s="1796"/>
      <c r="K3957" s="1796"/>
      <c r="L3957" s="1796"/>
      <c r="M3957" s="1796"/>
      <c r="N3957" s="1796"/>
    </row>
    <row r="3958" spans="8:8" s="927" ht="15.0" hidden="1" customFormat="1">
      <c r="A3958" s="1439"/>
      <c r="B3958" s="1795"/>
      <c r="C3958" s="1796"/>
      <c r="D3958" s="1796"/>
      <c r="E3958" s="1796"/>
      <c r="F3958" s="1796"/>
      <c r="G3958" s="1796"/>
      <c r="H3958" s="1796"/>
      <c r="I3958" s="1796"/>
      <c r="J3958" s="1796"/>
      <c r="K3958" s="1796"/>
      <c r="L3958" s="1796"/>
      <c r="M3958" s="1796"/>
      <c r="N3958" s="1796"/>
    </row>
    <row r="3959" spans="8:8" s="927" ht="15.0" hidden="1" customFormat="1">
      <c r="A3959" s="1439"/>
      <c r="B3959" s="1795"/>
      <c r="C3959" s="1796"/>
      <c r="D3959" s="1796"/>
      <c r="E3959" s="1796"/>
      <c r="F3959" s="1796"/>
      <c r="G3959" s="1796"/>
      <c r="H3959" s="1796"/>
      <c r="I3959" s="1796"/>
      <c r="J3959" s="1796"/>
      <c r="K3959" s="1796"/>
      <c r="L3959" s="1796"/>
      <c r="M3959" s="1796"/>
      <c r="N3959" s="1796"/>
    </row>
    <row r="3960" spans="8:8" s="927" ht="15.0" hidden="1" customFormat="1">
      <c r="A3960" s="1439"/>
      <c r="B3960" s="1795"/>
      <c r="C3960" s="1796"/>
      <c r="D3960" s="1796"/>
      <c r="E3960" s="1796"/>
      <c r="F3960" s="1796"/>
      <c r="G3960" s="1796"/>
      <c r="H3960" s="1796"/>
      <c r="I3960" s="1796"/>
      <c r="J3960" s="1796"/>
      <c r="K3960" s="1796"/>
      <c r="L3960" s="1796"/>
      <c r="M3960" s="1796"/>
      <c r="N3960" s="1796"/>
    </row>
    <row r="3961" spans="8:8" s="927" ht="15.0" hidden="1" customFormat="1">
      <c r="A3961" s="1439"/>
      <c r="B3961" s="1795"/>
      <c r="C3961" s="1796"/>
      <c r="D3961" s="1796"/>
      <c r="E3961" s="1796"/>
      <c r="F3961" s="1796"/>
      <c r="G3961" s="1796"/>
      <c r="H3961" s="1796"/>
      <c r="I3961" s="1796"/>
      <c r="J3961" s="1796"/>
      <c r="K3961" s="1796"/>
      <c r="L3961" s="1796"/>
      <c r="M3961" s="1796"/>
      <c r="N3961" s="1796"/>
    </row>
    <row r="3962" spans="8:8" s="927" ht="15.0" hidden="1" customFormat="1">
      <c r="A3962" s="1439"/>
      <c r="B3962" s="1795"/>
      <c r="C3962" s="1796"/>
      <c r="D3962" s="1796"/>
      <c r="E3962" s="1796"/>
      <c r="F3962" s="1796"/>
      <c r="G3962" s="1796"/>
      <c r="H3962" s="1796"/>
      <c r="I3962" s="1796"/>
      <c r="J3962" s="1796"/>
      <c r="K3962" s="1796"/>
      <c r="L3962" s="1796"/>
      <c r="M3962" s="1796"/>
      <c r="N3962" s="1796"/>
    </row>
    <row r="3963" spans="8:8" s="927" ht="15.0" hidden="1" customFormat="1">
      <c r="A3963" s="1439"/>
      <c r="B3963" s="1795"/>
      <c r="C3963" s="1796"/>
      <c r="D3963" s="1796"/>
      <c r="E3963" s="1796"/>
      <c r="F3963" s="1796"/>
      <c r="G3963" s="1796"/>
      <c r="H3963" s="1796"/>
      <c r="I3963" s="1796"/>
      <c r="J3963" s="1796"/>
      <c r="K3963" s="1796"/>
      <c r="L3963" s="1796"/>
      <c r="M3963" s="1796"/>
      <c r="N3963" s="1796"/>
    </row>
    <row r="3964" spans="8:8" s="927" ht="15.0" hidden="1" customFormat="1">
      <c r="A3964" s="1439"/>
      <c r="B3964" s="1795"/>
      <c r="C3964" s="1796"/>
      <c r="D3964" s="1796"/>
      <c r="E3964" s="1796"/>
      <c r="F3964" s="1796"/>
      <c r="G3964" s="1796"/>
      <c r="H3964" s="1796"/>
      <c r="I3964" s="1796"/>
      <c r="J3964" s="1796"/>
      <c r="K3964" s="1796"/>
      <c r="L3964" s="1796"/>
      <c r="M3964" s="1796"/>
      <c r="N3964" s="1796"/>
    </row>
    <row r="3965" spans="8:8" s="927" ht="15.0" hidden="1" customFormat="1">
      <c r="A3965" s="1439"/>
      <c r="B3965" s="1795"/>
      <c r="C3965" s="1796"/>
      <c r="D3965" s="1796"/>
      <c r="E3965" s="1796"/>
      <c r="F3965" s="1796"/>
      <c r="G3965" s="1796"/>
      <c r="H3965" s="1796"/>
      <c r="I3965" s="1796"/>
      <c r="J3965" s="1796"/>
      <c r="K3965" s="1796"/>
      <c r="L3965" s="1796"/>
      <c r="M3965" s="1796"/>
      <c r="N3965" s="1796"/>
    </row>
    <row r="3966" spans="8:8" s="927" ht="15.0" hidden="1" customFormat="1">
      <c r="A3966" s="1439"/>
      <c r="B3966" s="1795"/>
      <c r="C3966" s="1796"/>
      <c r="D3966" s="1796"/>
      <c r="E3966" s="1796"/>
      <c r="F3966" s="1796"/>
      <c r="G3966" s="1796"/>
      <c r="H3966" s="1796"/>
      <c r="I3966" s="1796"/>
      <c r="J3966" s="1796"/>
      <c r="K3966" s="1796"/>
      <c r="L3966" s="1796"/>
      <c r="M3966" s="1796"/>
      <c r="N3966" s="1796"/>
    </row>
    <row r="3967" spans="8:8" s="927" ht="15.0" hidden="1" customFormat="1">
      <c r="A3967" s="1439"/>
      <c r="B3967" s="1795"/>
      <c r="C3967" s="1796"/>
      <c r="D3967" s="1796"/>
      <c r="E3967" s="1796"/>
      <c r="F3967" s="1796"/>
      <c r="G3967" s="1796"/>
      <c r="H3967" s="1796"/>
      <c r="I3967" s="1796"/>
      <c r="J3967" s="1796"/>
      <c r="K3967" s="1796"/>
      <c r="L3967" s="1796"/>
      <c r="M3967" s="1796"/>
      <c r="N3967" s="1796"/>
    </row>
    <row r="3968" spans="8:8" s="927" ht="15.0" hidden="1" customFormat="1">
      <c r="A3968" s="1439"/>
      <c r="B3968" s="1795"/>
      <c r="C3968" s="1796"/>
      <c r="D3968" s="1796"/>
      <c r="E3968" s="1796"/>
      <c r="F3968" s="1796"/>
      <c r="G3968" s="1796"/>
      <c r="H3968" s="1796"/>
      <c r="I3968" s="1796"/>
      <c r="J3968" s="1796"/>
      <c r="K3968" s="1796"/>
      <c r="L3968" s="1796"/>
      <c r="M3968" s="1796"/>
      <c r="N3968" s="1796"/>
    </row>
    <row r="3969" spans="8:8" s="927" ht="15.0" hidden="1" customFormat="1">
      <c r="A3969" s="1439"/>
      <c r="B3969" s="1795"/>
      <c r="C3969" s="1796"/>
      <c r="D3969" s="1796"/>
      <c r="E3969" s="1796"/>
      <c r="F3969" s="1796"/>
      <c r="G3969" s="1796"/>
      <c r="H3969" s="1796"/>
      <c r="I3969" s="1796"/>
      <c r="J3969" s="1796"/>
      <c r="K3969" s="1796"/>
      <c r="L3969" s="1796"/>
      <c r="M3969" s="1796"/>
      <c r="N3969" s="1796"/>
    </row>
    <row r="3970" spans="8:8" s="927" ht="15.0" hidden="1" customFormat="1">
      <c r="A3970" s="1439"/>
      <c r="B3970" s="1795"/>
      <c r="C3970" s="1796"/>
      <c r="D3970" s="1796"/>
      <c r="E3970" s="1796"/>
      <c r="F3970" s="1796"/>
      <c r="G3970" s="1796"/>
      <c r="H3970" s="1796"/>
      <c r="I3970" s="1796"/>
      <c r="J3970" s="1796"/>
      <c r="K3970" s="1796"/>
      <c r="L3970" s="1796"/>
      <c r="M3970" s="1796"/>
      <c r="N3970" s="1796"/>
    </row>
    <row r="3971" spans="8:8" s="927" ht="15.0" hidden="1" customFormat="1">
      <c r="A3971" s="1439"/>
      <c r="B3971" s="1795"/>
      <c r="C3971" s="1796"/>
      <c r="D3971" s="1796"/>
      <c r="E3971" s="1796"/>
      <c r="F3971" s="1796"/>
      <c r="G3971" s="1796"/>
      <c r="H3971" s="1796"/>
      <c r="I3971" s="1796"/>
      <c r="J3971" s="1796"/>
      <c r="K3971" s="1796"/>
      <c r="L3971" s="1796"/>
      <c r="M3971" s="1796"/>
      <c r="N3971" s="1796"/>
    </row>
    <row r="3972" spans="8:8" s="927" ht="15.0" hidden="1" customFormat="1">
      <c r="A3972" s="1439"/>
      <c r="B3972" s="1795"/>
      <c r="C3972" s="1796"/>
      <c r="D3972" s="1796"/>
      <c r="E3972" s="1796"/>
      <c r="F3972" s="1796"/>
      <c r="G3972" s="1796"/>
      <c r="H3972" s="1796"/>
      <c r="I3972" s="1796"/>
      <c r="J3972" s="1796"/>
      <c r="K3972" s="1796"/>
      <c r="L3972" s="1796"/>
      <c r="M3972" s="1796"/>
      <c r="N3972" s="1796"/>
    </row>
    <row r="3973" spans="8:8" s="927" ht="15.0" hidden="1" customFormat="1">
      <c r="A3973" s="1439"/>
      <c r="B3973" s="1795"/>
      <c r="C3973" s="1796"/>
      <c r="D3973" s="1796"/>
      <c r="E3973" s="1796"/>
      <c r="F3973" s="1796"/>
      <c r="G3973" s="1796"/>
      <c r="H3973" s="1796"/>
      <c r="I3973" s="1796"/>
      <c r="J3973" s="1796"/>
      <c r="K3973" s="1796"/>
      <c r="L3973" s="1796"/>
      <c r="M3973" s="1796"/>
      <c r="N3973" s="1796"/>
    </row>
    <row r="3974" spans="8:8" s="927" ht="15.0" hidden="1" customFormat="1">
      <c r="A3974" s="1439"/>
      <c r="B3974" s="1795"/>
      <c r="C3974" s="1796"/>
      <c r="D3974" s="1796"/>
      <c r="E3974" s="1796"/>
      <c r="F3974" s="1796"/>
      <c r="G3974" s="1796"/>
      <c r="H3974" s="1796"/>
      <c r="I3974" s="1796"/>
      <c r="J3974" s="1796"/>
      <c r="K3974" s="1796"/>
      <c r="L3974" s="1796"/>
      <c r="M3974" s="1796"/>
      <c r="N3974" s="1796"/>
    </row>
    <row r="3975" spans="8:8" s="927" ht="15.0" hidden="1" customFormat="1">
      <c r="A3975" s="1439"/>
      <c r="B3975" s="1795"/>
      <c r="C3975" s="1796"/>
      <c r="D3975" s="1796"/>
      <c r="E3975" s="1796"/>
      <c r="F3975" s="1796"/>
      <c r="G3975" s="1796"/>
      <c r="H3975" s="1796"/>
      <c r="I3975" s="1796"/>
      <c r="J3975" s="1796"/>
      <c r="K3975" s="1796"/>
      <c r="L3975" s="1796"/>
      <c r="M3975" s="1796"/>
      <c r="N3975" s="1796"/>
    </row>
    <row r="3976" spans="8:8" s="927" ht="15.0" hidden="1" customFormat="1">
      <c r="A3976" s="1439"/>
      <c r="B3976" s="1795"/>
      <c r="C3976" s="1796"/>
      <c r="D3976" s="1796"/>
      <c r="E3976" s="1796"/>
      <c r="F3976" s="1796"/>
      <c r="G3976" s="1796"/>
      <c r="H3976" s="1796"/>
      <c r="I3976" s="1796"/>
      <c r="J3976" s="1796"/>
      <c r="K3976" s="1796"/>
      <c r="L3976" s="1796"/>
      <c r="M3976" s="1796"/>
      <c r="N3976" s="1796"/>
    </row>
    <row r="3977" spans="8:8" s="927" ht="15.0" hidden="1" customFormat="1">
      <c r="A3977" s="1439"/>
      <c r="B3977" s="1795"/>
      <c r="C3977" s="1796"/>
      <c r="D3977" s="1796"/>
      <c r="E3977" s="1796"/>
      <c r="F3977" s="1796"/>
      <c r="G3977" s="1796"/>
      <c r="H3977" s="1796"/>
      <c r="I3977" s="1796"/>
      <c r="J3977" s="1796"/>
      <c r="K3977" s="1796"/>
      <c r="L3977" s="1796"/>
      <c r="M3977" s="1796"/>
      <c r="N3977" s="1796"/>
    </row>
    <row r="3978" spans="8:8" s="927" ht="15.0" hidden="1" customFormat="1">
      <c r="A3978" s="1439"/>
      <c r="B3978" s="1795"/>
      <c r="C3978" s="1796"/>
      <c r="D3978" s="1796"/>
      <c r="E3978" s="1796"/>
      <c r="F3978" s="1796"/>
      <c r="G3978" s="1796"/>
      <c r="H3978" s="1796"/>
      <c r="I3978" s="1796"/>
      <c r="J3978" s="1796"/>
      <c r="K3978" s="1796"/>
      <c r="L3978" s="1796"/>
      <c r="M3978" s="1796"/>
      <c r="N3978" s="1796"/>
    </row>
    <row r="3979" spans="8:8" s="927" ht="15.0" hidden="1" customFormat="1">
      <c r="A3979" s="1439"/>
      <c r="B3979" s="1795"/>
      <c r="C3979" s="1796"/>
      <c r="D3979" s="1796"/>
      <c r="E3979" s="1796"/>
      <c r="F3979" s="1796"/>
      <c r="G3979" s="1796"/>
      <c r="H3979" s="1796"/>
      <c r="I3979" s="1796"/>
      <c r="J3979" s="1796"/>
      <c r="K3979" s="1796"/>
      <c r="L3979" s="1796"/>
      <c r="M3979" s="1796"/>
      <c r="N3979" s="1796"/>
    </row>
    <row r="3980" spans="8:8" s="927" ht="15.0" hidden="1" customFormat="1">
      <c r="A3980" s="1439"/>
      <c r="B3980" s="1795"/>
      <c r="C3980" s="1796"/>
      <c r="D3980" s="1796"/>
      <c r="E3980" s="1796"/>
      <c r="F3980" s="1796"/>
      <c r="G3980" s="1796"/>
      <c r="H3980" s="1796"/>
      <c r="I3980" s="1796"/>
      <c r="J3980" s="1796"/>
      <c r="K3980" s="1796"/>
      <c r="L3980" s="1796"/>
      <c r="M3980" s="1796"/>
      <c r="N3980" s="1796"/>
    </row>
    <row r="3981" spans="8:8" s="927" ht="15.0" hidden="1" customFormat="1">
      <c r="A3981" s="1439"/>
      <c r="B3981" s="1795"/>
      <c r="C3981" s="1796"/>
      <c r="D3981" s="1796"/>
      <c r="E3981" s="1796"/>
      <c r="F3981" s="1796"/>
      <c r="G3981" s="1796"/>
      <c r="H3981" s="1796"/>
      <c r="I3981" s="1796"/>
      <c r="J3981" s="1796"/>
      <c r="K3981" s="1796"/>
      <c r="L3981" s="1796"/>
      <c r="M3981" s="1796"/>
      <c r="N3981" s="1796"/>
    </row>
    <row r="3982" spans="8:8" s="927" ht="15.0" hidden="1" customFormat="1">
      <c r="A3982" s="1439"/>
      <c r="B3982" s="1795"/>
      <c r="C3982" s="1796"/>
      <c r="D3982" s="1796"/>
      <c r="E3982" s="1796"/>
      <c r="F3982" s="1796"/>
      <c r="G3982" s="1796"/>
      <c r="H3982" s="1796"/>
      <c r="I3982" s="1796"/>
      <c r="J3982" s="1796"/>
      <c r="K3982" s="1796"/>
      <c r="L3982" s="1796"/>
      <c r="M3982" s="1796"/>
      <c r="N3982" s="1796"/>
    </row>
    <row r="3983" spans="8:8" s="927" ht="15.0" hidden="1" customFormat="1">
      <c r="A3983" s="1439"/>
      <c r="B3983" s="1795"/>
      <c r="C3983" s="1796"/>
      <c r="D3983" s="1796"/>
      <c r="E3983" s="1796"/>
      <c r="F3983" s="1796"/>
      <c r="G3983" s="1796"/>
      <c r="H3983" s="1796"/>
      <c r="I3983" s="1796"/>
      <c r="J3983" s="1796"/>
      <c r="K3983" s="1796"/>
      <c r="L3983" s="1796"/>
      <c r="M3983" s="1796"/>
      <c r="N3983" s="1796"/>
    </row>
    <row r="3984" spans="8:8" s="927" ht="15.0" hidden="1" customFormat="1">
      <c r="A3984" s="1439"/>
      <c r="B3984" s="1795"/>
      <c r="C3984" s="1796"/>
      <c r="D3984" s="1796"/>
      <c r="E3984" s="1796"/>
      <c r="F3984" s="1796"/>
      <c r="G3984" s="1796"/>
      <c r="H3984" s="1796"/>
      <c r="I3984" s="1796"/>
      <c r="J3984" s="1796"/>
      <c r="K3984" s="1796"/>
      <c r="L3984" s="1796"/>
      <c r="M3984" s="1796"/>
      <c r="N3984" s="1796"/>
    </row>
    <row r="3985" spans="8:8" s="927" ht="15.0" hidden="1" customFormat="1">
      <c r="A3985" s="1439"/>
      <c r="B3985" s="1795"/>
      <c r="C3985" s="1796"/>
      <c r="D3985" s="1796"/>
      <c r="E3985" s="1796"/>
      <c r="F3985" s="1796"/>
      <c r="G3985" s="1796"/>
      <c r="H3985" s="1796"/>
      <c r="I3985" s="1796"/>
      <c r="J3985" s="1796"/>
      <c r="K3985" s="1796"/>
      <c r="L3985" s="1796"/>
      <c r="M3985" s="1796"/>
      <c r="N3985" s="1796"/>
    </row>
    <row r="3986" spans="8:8" s="927" ht="15.0" hidden="1" customFormat="1">
      <c r="A3986" s="1439"/>
      <c r="B3986" s="1795"/>
      <c r="C3986" s="1796"/>
      <c r="D3986" s="1796"/>
      <c r="E3986" s="1796"/>
      <c r="F3986" s="1796"/>
      <c r="G3986" s="1796"/>
      <c r="H3986" s="1796"/>
      <c r="I3986" s="1796"/>
      <c r="J3986" s="1796"/>
      <c r="K3986" s="1796"/>
      <c r="L3986" s="1796"/>
      <c r="M3986" s="1796"/>
      <c r="N3986" s="1796"/>
    </row>
    <row r="3987" spans="8:8" s="927" ht="15.0" hidden="1" customFormat="1">
      <c r="A3987" s="1439"/>
      <c r="B3987" s="1795"/>
      <c r="C3987" s="1796"/>
      <c r="D3987" s="1796"/>
      <c r="E3987" s="1796"/>
      <c r="F3987" s="1796"/>
      <c r="G3987" s="1796"/>
      <c r="H3987" s="1796"/>
      <c r="I3987" s="1796"/>
      <c r="J3987" s="1796"/>
      <c r="K3987" s="1796"/>
      <c r="L3987" s="1796"/>
      <c r="M3987" s="1796"/>
      <c r="N3987" s="1796"/>
    </row>
    <row r="3988" spans="8:8" s="927" ht="15.0" hidden="1" customFormat="1">
      <c r="A3988" s="1439"/>
      <c r="B3988" s="1795"/>
      <c r="C3988" s="1796"/>
      <c r="D3988" s="1796"/>
      <c r="E3988" s="1796"/>
      <c r="F3988" s="1796"/>
      <c r="G3988" s="1796"/>
      <c r="H3988" s="1796"/>
      <c r="I3988" s="1796"/>
      <c r="J3988" s="1796"/>
      <c r="K3988" s="1796"/>
      <c r="L3988" s="1796"/>
      <c r="M3988" s="1796"/>
      <c r="N3988" s="1796"/>
    </row>
    <row r="3989" spans="8:8" s="927" ht="15.0" hidden="1" customFormat="1">
      <c r="A3989" s="1439"/>
      <c r="B3989" s="1795"/>
      <c r="C3989" s="1796"/>
      <c r="D3989" s="1796"/>
      <c r="E3989" s="1796"/>
      <c r="F3989" s="1796"/>
      <c r="G3989" s="1796"/>
      <c r="H3989" s="1796"/>
      <c r="I3989" s="1796"/>
      <c r="J3989" s="1796"/>
      <c r="K3989" s="1796"/>
      <c r="L3989" s="1796"/>
      <c r="M3989" s="1796"/>
      <c r="N3989" s="1796"/>
    </row>
    <row r="3990" spans="8:8" s="927" ht="15.0" hidden="1" customFormat="1">
      <c r="A3990" s="1439"/>
      <c r="B3990" s="1795"/>
      <c r="C3990" s="1796"/>
      <c r="D3990" s="1796"/>
      <c r="E3990" s="1796"/>
      <c r="F3990" s="1796"/>
      <c r="G3990" s="1796"/>
      <c r="H3990" s="1796"/>
      <c r="I3990" s="1796"/>
      <c r="J3990" s="1796"/>
      <c r="K3990" s="1796"/>
      <c r="L3990" s="1796"/>
      <c r="M3990" s="1796"/>
      <c r="N3990" s="1796"/>
    </row>
    <row r="3991" spans="8:8" s="927" ht="15.0" hidden="1" customFormat="1">
      <c r="A3991" s="1439"/>
      <c r="B3991" s="1795"/>
      <c r="C3991" s="1796"/>
      <c r="D3991" s="1796"/>
      <c r="E3991" s="1796"/>
      <c r="F3991" s="1796"/>
      <c r="G3991" s="1796"/>
      <c r="H3991" s="1796"/>
      <c r="I3991" s="1796"/>
      <c r="J3991" s="1796"/>
      <c r="K3991" s="1796"/>
      <c r="L3991" s="1796"/>
      <c r="M3991" s="1796"/>
      <c r="N3991" s="1796"/>
    </row>
    <row r="3992" spans="8:8" s="927" ht="15.0" hidden="1" customFormat="1">
      <c r="A3992" s="1439"/>
      <c r="B3992" s="1795"/>
      <c r="C3992" s="1796"/>
      <c r="D3992" s="1796"/>
      <c r="E3992" s="1796"/>
      <c r="F3992" s="1796"/>
      <c r="G3992" s="1796"/>
      <c r="H3992" s="1796"/>
      <c r="I3992" s="1796"/>
      <c r="J3992" s="1796"/>
      <c r="K3992" s="1796"/>
      <c r="L3992" s="1796"/>
      <c r="M3992" s="1796"/>
      <c r="N3992" s="1796"/>
    </row>
    <row r="3993" spans="8:8" s="927" ht="15.0" hidden="1" customFormat="1">
      <c r="A3993" s="1439"/>
      <c r="B3993" s="1795"/>
      <c r="C3993" s="1796"/>
      <c r="D3993" s="1796"/>
      <c r="E3993" s="1796"/>
      <c r="F3993" s="1796"/>
      <c r="G3993" s="1796"/>
      <c r="H3993" s="1796"/>
      <c r="I3993" s="1796"/>
      <c r="J3993" s="1796"/>
      <c r="K3993" s="1796"/>
      <c r="L3993" s="1796"/>
      <c r="M3993" s="1796"/>
      <c r="N3993" s="1796"/>
    </row>
    <row r="3994" spans="8:8" s="927" ht="15.0" hidden="1" customFormat="1">
      <c r="A3994" s="1439"/>
      <c r="B3994" s="1795"/>
      <c r="C3994" s="1796"/>
      <c r="D3994" s="1796"/>
      <c r="E3994" s="1796"/>
      <c r="F3994" s="1796"/>
      <c r="G3994" s="1796"/>
      <c r="H3994" s="1796"/>
      <c r="I3994" s="1796"/>
      <c r="J3994" s="1796"/>
      <c r="K3994" s="1796"/>
      <c r="L3994" s="1796"/>
      <c r="M3994" s="1796"/>
      <c r="N3994" s="1796"/>
    </row>
    <row r="3995" spans="8:8" s="927" ht="15.0" hidden="1" customFormat="1">
      <c r="A3995" s="1439"/>
      <c r="B3995" s="1795"/>
      <c r="C3995" s="1796"/>
      <c r="D3995" s="1796"/>
      <c r="E3995" s="1796"/>
      <c r="F3995" s="1796"/>
      <c r="G3995" s="1796"/>
      <c r="H3995" s="1796"/>
      <c r="I3995" s="1796"/>
      <c r="J3995" s="1796"/>
      <c r="K3995" s="1796"/>
      <c r="L3995" s="1796"/>
      <c r="M3995" s="1796"/>
      <c r="N3995" s="1796"/>
    </row>
    <row r="3996" spans="8:8" s="927" ht="15.0" hidden="1" customFormat="1">
      <c r="A3996" s="1439"/>
      <c r="B3996" s="1795"/>
      <c r="C3996" s="1796"/>
      <c r="D3996" s="1796"/>
      <c r="E3996" s="1796"/>
      <c r="F3996" s="1796"/>
      <c r="G3996" s="1796"/>
      <c r="H3996" s="1796"/>
      <c r="I3996" s="1796"/>
      <c r="J3996" s="1796"/>
      <c r="K3996" s="1796"/>
      <c r="L3996" s="1796"/>
      <c r="M3996" s="1796"/>
      <c r="N3996" s="1796"/>
    </row>
    <row r="3997" spans="8:8" s="927" ht="15.0" hidden="1" customFormat="1">
      <c r="A3997" s="1439"/>
      <c r="B3997" s="1795"/>
      <c r="C3997" s="1796"/>
      <c r="D3997" s="1796"/>
      <c r="E3997" s="1796"/>
      <c r="F3997" s="1796"/>
      <c r="G3997" s="1796"/>
      <c r="H3997" s="1796"/>
      <c r="I3997" s="1796"/>
      <c r="J3997" s="1796"/>
      <c r="K3997" s="1796"/>
      <c r="L3997" s="1796"/>
      <c r="M3997" s="1796"/>
      <c r="N3997" s="1796"/>
    </row>
    <row r="3998" spans="8:8" s="927" ht="15.0" hidden="1" customFormat="1">
      <c r="A3998" s="1439"/>
      <c r="B3998" s="1795"/>
      <c r="C3998" s="1796"/>
      <c r="D3998" s="1796"/>
      <c r="E3998" s="1796"/>
      <c r="F3998" s="1796"/>
      <c r="G3998" s="1796"/>
      <c r="H3998" s="1796"/>
      <c r="I3998" s="1796"/>
      <c r="J3998" s="1796"/>
      <c r="K3998" s="1796"/>
      <c r="L3998" s="1796"/>
      <c r="M3998" s="1796"/>
      <c r="N3998" s="1796"/>
    </row>
    <row r="3999" spans="8:8" s="927" ht="15.0" hidden="1" customFormat="1">
      <c r="A3999" s="1439"/>
      <c r="B3999" s="1795"/>
      <c r="C3999" s="1796"/>
      <c r="D3999" s="1796"/>
      <c r="E3999" s="1796"/>
      <c r="F3999" s="1796"/>
      <c r="G3999" s="1796"/>
      <c r="H3999" s="1796"/>
      <c r="I3999" s="1796"/>
      <c r="J3999" s="1796"/>
      <c r="K3999" s="1796"/>
      <c r="L3999" s="1796"/>
      <c r="M3999" s="1796"/>
      <c r="N3999" s="1796"/>
    </row>
    <row r="4000" spans="8:8" s="927" ht="15.0" hidden="1" customFormat="1">
      <c r="A4000" s="1439"/>
      <c r="B4000" s="1795"/>
      <c r="C4000" s="1796"/>
      <c r="D4000" s="1796"/>
      <c r="E4000" s="1796"/>
      <c r="F4000" s="1796"/>
      <c r="G4000" s="1796"/>
      <c r="H4000" s="1796"/>
      <c r="I4000" s="1796"/>
      <c r="J4000" s="1796"/>
      <c r="K4000" s="1796"/>
      <c r="L4000" s="1796"/>
      <c r="M4000" s="1796"/>
      <c r="N4000" s="1796"/>
    </row>
    <row r="4001" spans="8:8" s="927" ht="15.0" hidden="1" customFormat="1">
      <c r="A4001" s="1439"/>
      <c r="B4001" s="1795"/>
      <c r="C4001" s="1796"/>
      <c r="D4001" s="1796"/>
      <c r="E4001" s="1796"/>
      <c r="F4001" s="1796"/>
      <c r="G4001" s="1796"/>
      <c r="H4001" s="1796"/>
      <c r="I4001" s="1796"/>
      <c r="J4001" s="1796"/>
      <c r="K4001" s="1796"/>
      <c r="L4001" s="1796"/>
      <c r="M4001" s="1796"/>
      <c r="N4001" s="1796"/>
    </row>
    <row r="4002" spans="8:8" s="927" ht="15.0" hidden="1" customFormat="1">
      <c r="A4002" s="1439"/>
      <c r="B4002" s="1795"/>
      <c r="C4002" s="1796"/>
      <c r="D4002" s="1796"/>
      <c r="E4002" s="1796"/>
      <c r="F4002" s="1796"/>
      <c r="G4002" s="1796"/>
      <c r="H4002" s="1796"/>
      <c r="I4002" s="1796"/>
      <c r="J4002" s="1796"/>
      <c r="K4002" s="1796"/>
      <c r="L4002" s="1796"/>
      <c r="M4002" s="1796"/>
      <c r="N4002" s="1796"/>
    </row>
    <row r="4003" spans="8:8" s="927" ht="15.0" hidden="1" customFormat="1">
      <c r="A4003" s="1439"/>
      <c r="B4003" s="1795"/>
      <c r="C4003" s="1796"/>
      <c r="D4003" s="1796"/>
      <c r="E4003" s="1796"/>
      <c r="F4003" s="1796"/>
      <c r="G4003" s="1796"/>
      <c r="H4003" s="1796"/>
      <c r="I4003" s="1796"/>
      <c r="J4003" s="1796"/>
      <c r="K4003" s="1796"/>
      <c r="L4003" s="1796"/>
      <c r="M4003" s="1796"/>
      <c r="N4003" s="1796"/>
    </row>
    <row r="4004" spans="8:8" s="927" ht="15.0" hidden="1" customFormat="1">
      <c r="A4004" s="1439"/>
      <c r="B4004" s="1795"/>
      <c r="C4004" s="1796"/>
      <c r="D4004" s="1796"/>
      <c r="E4004" s="1796"/>
      <c r="F4004" s="1796"/>
      <c r="G4004" s="1796"/>
      <c r="H4004" s="1796"/>
      <c r="I4004" s="1796"/>
      <c r="J4004" s="1796"/>
      <c r="K4004" s="1796"/>
      <c r="L4004" s="1796"/>
      <c r="M4004" s="1796"/>
      <c r="N4004" s="1796"/>
    </row>
    <row r="4005" spans="8:8" s="927" ht="15.0" hidden="1" customFormat="1">
      <c r="A4005" s="1439"/>
      <c r="B4005" s="1795"/>
      <c r="C4005" s="1796"/>
      <c r="D4005" s="1796"/>
      <c r="E4005" s="1796"/>
      <c r="F4005" s="1796"/>
      <c r="G4005" s="1796"/>
      <c r="H4005" s="1796"/>
      <c r="I4005" s="1796"/>
      <c r="J4005" s="1796"/>
      <c r="K4005" s="1796"/>
      <c r="L4005" s="1796"/>
      <c r="M4005" s="1796"/>
      <c r="N4005" s="1796"/>
    </row>
    <row r="4006" spans="8:8" s="927" ht="15.0" hidden="1" customFormat="1">
      <c r="A4006" s="1439"/>
      <c r="B4006" s="1795"/>
      <c r="C4006" s="1796"/>
      <c r="D4006" s="1796"/>
      <c r="E4006" s="1796"/>
      <c r="F4006" s="1796"/>
      <c r="G4006" s="1796"/>
      <c r="H4006" s="1796"/>
      <c r="I4006" s="1796"/>
      <c r="J4006" s="1796"/>
      <c r="K4006" s="1796"/>
      <c r="L4006" s="1796"/>
      <c r="M4006" s="1796"/>
      <c r="N4006" s="1796"/>
    </row>
    <row r="4007" spans="8:8" s="927" ht="15.0" hidden="1" customFormat="1">
      <c r="A4007" s="1439"/>
      <c r="B4007" s="1795"/>
      <c r="C4007" s="1796"/>
      <c r="D4007" s="1796"/>
      <c r="E4007" s="1796"/>
      <c r="F4007" s="1796"/>
      <c r="G4007" s="1796"/>
      <c r="H4007" s="1796"/>
      <c r="I4007" s="1796"/>
      <c r="J4007" s="1796"/>
      <c r="K4007" s="1796"/>
      <c r="L4007" s="1796"/>
      <c r="M4007" s="1796"/>
      <c r="N4007" s="1796"/>
    </row>
    <row r="4008" spans="8:8" s="927" ht="15.0" hidden="1" customFormat="1">
      <c r="A4008" s="1439"/>
      <c r="B4008" s="1795"/>
      <c r="C4008" s="1796"/>
      <c r="D4008" s="1796"/>
      <c r="E4008" s="1796"/>
      <c r="F4008" s="1796"/>
      <c r="G4008" s="1796"/>
      <c r="H4008" s="1796"/>
      <c r="I4008" s="1796"/>
      <c r="J4008" s="1796"/>
      <c r="K4008" s="1796"/>
      <c r="L4008" s="1796"/>
      <c r="M4008" s="1796"/>
      <c r="N4008" s="1796"/>
    </row>
    <row r="4009" spans="8:8" s="927" ht="15.0" hidden="1" customFormat="1">
      <c r="A4009" s="1439"/>
      <c r="B4009" s="1795"/>
      <c r="C4009" s="1796"/>
      <c r="D4009" s="1796"/>
      <c r="E4009" s="1796"/>
      <c r="F4009" s="1796"/>
      <c r="G4009" s="1796"/>
      <c r="H4009" s="1796"/>
      <c r="I4009" s="1796"/>
      <c r="J4009" s="1796"/>
      <c r="K4009" s="1796"/>
      <c r="L4009" s="1796"/>
      <c r="M4009" s="1796"/>
      <c r="N4009" s="1796"/>
    </row>
    <row r="4010" spans="8:8" s="927" ht="15.0" hidden="1" customFormat="1">
      <c r="A4010" s="1439"/>
      <c r="B4010" s="1795"/>
      <c r="C4010" s="1796"/>
      <c r="D4010" s="1796"/>
      <c r="E4010" s="1796"/>
      <c r="F4010" s="1796"/>
      <c r="G4010" s="1796"/>
      <c r="H4010" s="1796"/>
      <c r="I4010" s="1796"/>
      <c r="J4010" s="1796"/>
      <c r="K4010" s="1796"/>
      <c r="L4010" s="1796"/>
      <c r="M4010" s="1796"/>
      <c r="N4010" s="1796"/>
    </row>
    <row r="4011" spans="8:8" s="927" ht="15.0" hidden="1" customFormat="1">
      <c r="A4011" s="1439"/>
      <c r="B4011" s="1795"/>
      <c r="C4011" s="1796"/>
      <c r="D4011" s="1796"/>
      <c r="E4011" s="1796"/>
      <c r="F4011" s="1796"/>
      <c r="G4011" s="1796"/>
      <c r="H4011" s="1796"/>
      <c r="I4011" s="1796"/>
      <c r="J4011" s="1796"/>
      <c r="K4011" s="1796"/>
      <c r="L4011" s="1796"/>
      <c r="M4011" s="1796"/>
      <c r="N4011" s="1796"/>
    </row>
    <row r="4012" spans="8:8" s="927" ht="15.0" hidden="1" customFormat="1">
      <c r="A4012" s="1439"/>
      <c r="B4012" s="1795"/>
      <c r="C4012" s="1796"/>
      <c r="D4012" s="1796"/>
      <c r="E4012" s="1796"/>
      <c r="F4012" s="1796"/>
      <c r="G4012" s="1796"/>
      <c r="H4012" s="1796"/>
      <c r="I4012" s="1796"/>
      <c r="J4012" s="1796"/>
      <c r="K4012" s="1796"/>
      <c r="L4012" s="1796"/>
      <c r="M4012" s="1796"/>
      <c r="N4012" s="1796"/>
    </row>
    <row r="4013" spans="8:8" s="927" ht="15.0" hidden="1" customFormat="1">
      <c r="A4013" s="1439"/>
      <c r="B4013" s="1795"/>
      <c r="C4013" s="1796"/>
      <c r="D4013" s="1796"/>
      <c r="E4013" s="1796"/>
      <c r="F4013" s="1796"/>
      <c r="G4013" s="1796"/>
      <c r="H4013" s="1796"/>
      <c r="I4013" s="1796"/>
      <c r="J4013" s="1796"/>
      <c r="K4013" s="1796"/>
      <c r="L4013" s="1796"/>
      <c r="M4013" s="1796"/>
      <c r="N4013" s="1796"/>
    </row>
    <row r="4014" spans="8:8" s="927" ht="15.0" hidden="1" customFormat="1">
      <c r="A4014" s="1439"/>
      <c r="B4014" s="1795"/>
      <c r="C4014" s="1796"/>
      <c r="D4014" s="1796"/>
      <c r="E4014" s="1796"/>
      <c r="F4014" s="1796"/>
      <c r="G4014" s="1796"/>
      <c r="H4014" s="1796"/>
      <c r="I4014" s="1796"/>
      <c r="J4014" s="1796"/>
      <c r="K4014" s="1796"/>
      <c r="L4014" s="1796"/>
      <c r="M4014" s="1796"/>
      <c r="N4014" s="1796"/>
    </row>
    <row r="4015" spans="8:8" s="927" ht="15.0" hidden="1" customFormat="1">
      <c r="A4015" s="1439"/>
      <c r="B4015" s="1795"/>
      <c r="C4015" s="1796"/>
      <c r="D4015" s="1796"/>
      <c r="E4015" s="1796"/>
      <c r="F4015" s="1796"/>
      <c r="G4015" s="1796"/>
      <c r="H4015" s="1796"/>
      <c r="I4015" s="1796"/>
      <c r="J4015" s="1796"/>
      <c r="K4015" s="1796"/>
      <c r="L4015" s="1796"/>
      <c r="M4015" s="1796"/>
      <c r="N4015" s="1796"/>
    </row>
    <row r="4016" spans="8:8" s="927" ht="15.0" hidden="1" customFormat="1">
      <c r="A4016" s="1439"/>
      <c r="B4016" s="1795"/>
      <c r="C4016" s="1796"/>
      <c r="D4016" s="1796"/>
      <c r="E4016" s="1796"/>
      <c r="F4016" s="1796"/>
      <c r="G4016" s="1796"/>
      <c r="H4016" s="1796"/>
      <c r="I4016" s="1796"/>
      <c r="J4016" s="1796"/>
      <c r="K4016" s="1796"/>
      <c r="L4016" s="1796"/>
      <c r="M4016" s="1796"/>
      <c r="N4016" s="1796"/>
    </row>
    <row r="4017" spans="8:8" s="927" ht="15.0" hidden="1" customFormat="1">
      <c r="A4017" s="1439"/>
      <c r="B4017" s="1795"/>
      <c r="C4017" s="1796"/>
      <c r="D4017" s="1796"/>
      <c r="E4017" s="1796"/>
      <c r="F4017" s="1796"/>
      <c r="G4017" s="1796"/>
      <c r="H4017" s="1796"/>
      <c r="I4017" s="1796"/>
      <c r="J4017" s="1796"/>
      <c r="K4017" s="1796"/>
      <c r="L4017" s="1796"/>
      <c r="M4017" s="1796"/>
      <c r="N4017" s="1796"/>
    </row>
    <row r="4018" spans="8:8" s="927" ht="15.0" hidden="1" customFormat="1">
      <c r="A4018" s="1439"/>
      <c r="B4018" s="1795"/>
      <c r="C4018" s="1796"/>
      <c r="D4018" s="1796"/>
      <c r="E4018" s="1796"/>
      <c r="F4018" s="1796"/>
      <c r="G4018" s="1796"/>
      <c r="H4018" s="1796"/>
      <c r="I4018" s="1796"/>
      <c r="J4018" s="1796"/>
      <c r="K4018" s="1796"/>
      <c r="L4018" s="1796"/>
      <c r="M4018" s="1796"/>
      <c r="N4018" s="1796"/>
    </row>
    <row r="4019" spans="8:8" s="927" ht="15.0" hidden="1" customFormat="1">
      <c r="A4019" s="1439"/>
      <c r="B4019" s="1795"/>
      <c r="C4019" s="1796"/>
      <c r="D4019" s="1796"/>
      <c r="E4019" s="1796"/>
      <c r="F4019" s="1796"/>
      <c r="G4019" s="1796"/>
      <c r="H4019" s="1796"/>
      <c r="I4019" s="1796"/>
      <c r="J4019" s="1796"/>
      <c r="K4019" s="1796"/>
      <c r="L4019" s="1796"/>
      <c r="M4019" s="1796"/>
      <c r="N4019" s="1796"/>
    </row>
    <row r="4020" spans="8:8" s="927" ht="15.0" hidden="1" customFormat="1">
      <c r="A4020" s="1439"/>
      <c r="B4020" s="1795"/>
      <c r="C4020" s="1796"/>
      <c r="D4020" s="1796"/>
      <c r="E4020" s="1796"/>
      <c r="F4020" s="1796"/>
      <c r="G4020" s="1796"/>
      <c r="H4020" s="1796"/>
      <c r="I4020" s="1796"/>
      <c r="J4020" s="1796"/>
      <c r="K4020" s="1796"/>
      <c r="L4020" s="1796"/>
      <c r="M4020" s="1796"/>
      <c r="N4020" s="1796"/>
    </row>
    <row r="4021" spans="8:8" s="927" ht="15.0" hidden="1" customFormat="1">
      <c r="A4021" s="1439"/>
      <c r="B4021" s="1795"/>
      <c r="C4021" s="1796"/>
      <c r="D4021" s="1796"/>
      <c r="E4021" s="1796"/>
      <c r="F4021" s="1796"/>
      <c r="G4021" s="1796"/>
      <c r="H4021" s="1796"/>
      <c r="I4021" s="1796"/>
      <c r="J4021" s="1796"/>
      <c r="K4021" s="1796"/>
      <c r="L4021" s="1796"/>
      <c r="M4021" s="1796"/>
      <c r="N4021" s="1796"/>
    </row>
    <row r="4022" spans="8:8" s="927" ht="15.0" hidden="1" customFormat="1">
      <c r="A4022" s="1439"/>
      <c r="B4022" s="1795"/>
      <c r="C4022" s="1796"/>
      <c r="D4022" s="1796"/>
      <c r="E4022" s="1796"/>
      <c r="F4022" s="1796"/>
      <c r="G4022" s="1796"/>
      <c r="H4022" s="1796"/>
      <c r="I4022" s="1796"/>
      <c r="J4022" s="1796"/>
      <c r="K4022" s="1796"/>
      <c r="L4022" s="1796"/>
      <c r="M4022" s="1796"/>
      <c r="N4022" s="1796"/>
    </row>
    <row r="4023" spans="8:8" s="927" ht="15.0" hidden="1" customFormat="1">
      <c r="A4023" s="1439"/>
      <c r="B4023" s="1795"/>
      <c r="C4023" s="1796"/>
      <c r="D4023" s="1796"/>
      <c r="E4023" s="1796"/>
      <c r="F4023" s="1796"/>
      <c r="G4023" s="1796"/>
      <c r="H4023" s="1796"/>
      <c r="I4023" s="1796"/>
      <c r="J4023" s="1796"/>
      <c r="K4023" s="1796"/>
      <c r="L4023" s="1796"/>
      <c r="M4023" s="1796"/>
      <c r="N4023" s="1796"/>
    </row>
    <row r="4024" spans="8:8" s="927" ht="15.0" hidden="1" customFormat="1">
      <c r="A4024" s="1439"/>
      <c r="B4024" s="1795"/>
      <c r="C4024" s="1796"/>
      <c r="D4024" s="1796"/>
      <c r="E4024" s="1796"/>
      <c r="F4024" s="1796"/>
      <c r="G4024" s="1796"/>
      <c r="H4024" s="1796"/>
      <c r="I4024" s="1796"/>
      <c r="J4024" s="1796"/>
      <c r="K4024" s="1796"/>
      <c r="L4024" s="1796"/>
      <c r="M4024" s="1796"/>
      <c r="N4024" s="1796"/>
    </row>
    <row r="4025" spans="8:8" s="927" ht="15.0" hidden="1" customFormat="1">
      <c r="A4025" s="1439"/>
      <c r="B4025" s="1795"/>
      <c r="C4025" s="1796"/>
      <c r="D4025" s="1796"/>
      <c r="E4025" s="1796"/>
      <c r="F4025" s="1796"/>
      <c r="G4025" s="1796"/>
      <c r="H4025" s="1796"/>
      <c r="I4025" s="1796"/>
      <c r="J4025" s="1796"/>
      <c r="K4025" s="1796"/>
      <c r="L4025" s="1796"/>
      <c r="M4025" s="1796"/>
      <c r="N4025" s="1796"/>
    </row>
    <row r="4026" spans="8:8" s="927" ht="15.0" hidden="1" customFormat="1">
      <c r="A4026" s="1439"/>
      <c r="B4026" s="1795"/>
      <c r="C4026" s="1796"/>
      <c r="D4026" s="1796"/>
      <c r="E4026" s="1796"/>
      <c r="F4026" s="1796"/>
      <c r="G4026" s="1796"/>
      <c r="H4026" s="1796"/>
      <c r="I4026" s="1796"/>
      <c r="J4026" s="1796"/>
      <c r="K4026" s="1796"/>
      <c r="L4026" s="1796"/>
      <c r="M4026" s="1796"/>
      <c r="N4026" s="1796"/>
    </row>
    <row r="4027" spans="8:8" s="927" ht="15.0" hidden="1" customFormat="1">
      <c r="A4027" s="1439"/>
      <c r="B4027" s="1795"/>
      <c r="C4027" s="1796"/>
      <c r="D4027" s="1796"/>
      <c r="E4027" s="1796"/>
      <c r="F4027" s="1796"/>
      <c r="G4027" s="1796"/>
      <c r="H4027" s="1796"/>
      <c r="I4027" s="1796"/>
      <c r="J4027" s="1796"/>
      <c r="K4027" s="1796"/>
      <c r="L4027" s="1796"/>
      <c r="M4027" s="1796"/>
      <c r="N4027" s="1796"/>
    </row>
    <row r="4028" spans="8:8" s="927" ht="15.0" hidden="1" customFormat="1">
      <c r="A4028" s="1439"/>
      <c r="B4028" s="1795"/>
      <c r="C4028" s="1796"/>
      <c r="D4028" s="1796"/>
      <c r="E4028" s="1796"/>
      <c r="F4028" s="1796"/>
      <c r="G4028" s="1796"/>
      <c r="H4028" s="1796"/>
      <c r="I4028" s="1796"/>
      <c r="J4028" s="1796"/>
      <c r="K4028" s="1796"/>
      <c r="L4028" s="1796"/>
      <c r="M4028" s="1796"/>
      <c r="N4028" s="1796"/>
    </row>
    <row r="4029" spans="8:8" s="927" ht="15.0" hidden="1" customFormat="1">
      <c r="A4029" s="1439"/>
      <c r="B4029" s="1795"/>
      <c r="C4029" s="1796"/>
      <c r="D4029" s="1796"/>
      <c r="E4029" s="1796"/>
      <c r="F4029" s="1796"/>
      <c r="G4029" s="1796"/>
      <c r="H4029" s="1796"/>
      <c r="I4029" s="1796"/>
      <c r="J4029" s="1796"/>
      <c r="K4029" s="1796"/>
      <c r="L4029" s="1796"/>
      <c r="M4029" s="1796"/>
      <c r="N4029" s="1796"/>
    </row>
    <row r="4030" spans="8:8" s="927" ht="15.0" hidden="1" customFormat="1">
      <c r="A4030" s="1439"/>
      <c r="B4030" s="1795"/>
      <c r="C4030" s="1796"/>
      <c r="D4030" s="1796"/>
      <c r="E4030" s="1796"/>
      <c r="F4030" s="1796"/>
      <c r="G4030" s="1796"/>
      <c r="H4030" s="1796"/>
      <c r="I4030" s="1796"/>
      <c r="J4030" s="1796"/>
      <c r="K4030" s="1796"/>
      <c r="L4030" s="1796"/>
      <c r="M4030" s="1796"/>
      <c r="N4030" s="1796"/>
    </row>
    <row r="4031" spans="8:8" s="927" ht="15.0" hidden="1" customFormat="1">
      <c r="A4031" s="1439"/>
      <c r="B4031" s="1795"/>
      <c r="C4031" s="1796"/>
      <c r="D4031" s="1796"/>
      <c r="E4031" s="1796"/>
      <c r="F4031" s="1796"/>
      <c r="G4031" s="1796"/>
      <c r="H4031" s="1796"/>
      <c r="I4031" s="1796"/>
      <c r="J4031" s="1796"/>
      <c r="K4031" s="1796"/>
      <c r="L4031" s="1796"/>
      <c r="M4031" s="1796"/>
      <c r="N4031" s="1796"/>
    </row>
    <row r="4032" spans="8:8" s="927" ht="15.0" hidden="1" customFormat="1">
      <c r="A4032" s="1439"/>
      <c r="B4032" s="1795"/>
      <c r="C4032" s="1796"/>
      <c r="D4032" s="1796"/>
      <c r="E4032" s="1796"/>
      <c r="F4032" s="1796"/>
      <c r="G4032" s="1796"/>
      <c r="H4032" s="1796"/>
      <c r="I4032" s="1796"/>
      <c r="J4032" s="1796"/>
      <c r="K4032" s="1796"/>
      <c r="L4032" s="1796"/>
      <c r="M4032" s="1796"/>
      <c r="N4032" s="1796"/>
    </row>
    <row r="4033" spans="8:8" s="927" ht="15.0" hidden="1" customFormat="1">
      <c r="A4033" s="1439"/>
      <c r="B4033" s="1795"/>
      <c r="C4033" s="1796"/>
      <c r="D4033" s="1796"/>
      <c r="E4033" s="1796"/>
      <c r="F4033" s="1796"/>
      <c r="G4033" s="1796"/>
      <c r="H4033" s="1796"/>
      <c r="I4033" s="1796"/>
      <c r="J4033" s="1796"/>
      <c r="K4033" s="1796"/>
      <c r="L4033" s="1796"/>
      <c r="M4033" s="1796"/>
      <c r="N4033" s="1796"/>
    </row>
    <row r="4034" spans="8:8" s="927" ht="15.0" hidden="1" customFormat="1">
      <c r="A4034" s="1439"/>
      <c r="B4034" s="1795"/>
      <c r="C4034" s="1796"/>
      <c r="D4034" s="1796"/>
      <c r="E4034" s="1796"/>
      <c r="F4034" s="1796"/>
      <c r="G4034" s="1796"/>
      <c r="H4034" s="1796"/>
      <c r="I4034" s="1796"/>
      <c r="J4034" s="1796"/>
      <c r="K4034" s="1796"/>
      <c r="L4034" s="1796"/>
      <c r="M4034" s="1796"/>
      <c r="N4034" s="1796"/>
    </row>
    <row r="4035" spans="8:8" s="927" ht="15.0" hidden="1" customFormat="1">
      <c r="A4035" s="1439"/>
      <c r="B4035" s="1795"/>
      <c r="C4035" s="1796"/>
      <c r="D4035" s="1796"/>
      <c r="E4035" s="1796"/>
      <c r="F4035" s="1796"/>
      <c r="G4035" s="1796"/>
      <c r="H4035" s="1796"/>
      <c r="I4035" s="1796"/>
      <c r="J4035" s="1796"/>
      <c r="K4035" s="1796"/>
      <c r="L4035" s="1796"/>
      <c r="M4035" s="1796"/>
      <c r="N4035" s="1796"/>
    </row>
    <row r="4036" spans="8:8" s="927" ht="15.0" hidden="1" customFormat="1">
      <c r="A4036" s="1439"/>
      <c r="B4036" s="1795"/>
      <c r="C4036" s="1796"/>
      <c r="D4036" s="1796"/>
      <c r="E4036" s="1796"/>
      <c r="F4036" s="1796"/>
      <c r="G4036" s="1796"/>
      <c r="H4036" s="1796"/>
      <c r="I4036" s="1796"/>
      <c r="J4036" s="1796"/>
      <c r="K4036" s="1796"/>
      <c r="L4036" s="1796"/>
      <c r="M4036" s="1796"/>
      <c r="N4036" s="1796"/>
    </row>
    <row r="4037" spans="8:8" s="927" ht="15.0" hidden="1" customFormat="1">
      <c r="A4037" s="1439"/>
      <c r="B4037" s="1795"/>
      <c r="C4037" s="1796"/>
      <c r="D4037" s="1796"/>
      <c r="E4037" s="1796"/>
      <c r="F4037" s="1796"/>
      <c r="G4037" s="1796"/>
      <c r="H4037" s="1796"/>
      <c r="I4037" s="1796"/>
      <c r="J4037" s="1796"/>
      <c r="K4037" s="1796"/>
      <c r="L4037" s="1796"/>
      <c r="M4037" s="1796"/>
      <c r="N4037" s="1796"/>
    </row>
    <row r="4038" spans="8:8" s="927" ht="15.0" hidden="1" customFormat="1">
      <c r="A4038" s="1439"/>
      <c r="B4038" s="1795"/>
      <c r="C4038" s="1796"/>
      <c r="D4038" s="1796"/>
      <c r="E4038" s="1796"/>
      <c r="F4038" s="1796"/>
      <c r="G4038" s="1796"/>
      <c r="H4038" s="1796"/>
      <c r="I4038" s="1796"/>
      <c r="J4038" s="1796"/>
      <c r="K4038" s="1796"/>
      <c r="L4038" s="1796"/>
      <c r="M4038" s="1796"/>
      <c r="N4038" s="1796"/>
    </row>
    <row r="4039" spans="8:8" s="927" ht="15.0" hidden="1" customFormat="1">
      <c r="A4039" s="1439"/>
      <c r="B4039" s="1795"/>
      <c r="C4039" s="1796"/>
      <c r="D4039" s="1796"/>
      <c r="E4039" s="1796"/>
      <c r="F4039" s="1796"/>
      <c r="G4039" s="1796"/>
      <c r="H4039" s="1796"/>
      <c r="I4039" s="1796"/>
      <c r="J4039" s="1796"/>
      <c r="K4039" s="1796"/>
      <c r="L4039" s="1796"/>
      <c r="M4039" s="1796"/>
      <c r="N4039" s="1796"/>
    </row>
    <row r="4040" spans="8:8" s="927" ht="15.0" hidden="1" customFormat="1">
      <c r="A4040" s="1439"/>
      <c r="B4040" s="1795"/>
      <c r="C4040" s="1796"/>
      <c r="D4040" s="1796"/>
      <c r="E4040" s="1796"/>
      <c r="F4040" s="1796"/>
      <c r="G4040" s="1796"/>
      <c r="H4040" s="1796"/>
      <c r="I4040" s="1796"/>
      <c r="J4040" s="1796"/>
      <c r="K4040" s="1796"/>
      <c r="L4040" s="1796"/>
      <c r="M4040" s="1796"/>
      <c r="N4040" s="1796"/>
    </row>
    <row r="4041" spans="8:8" s="927" ht="15.0" hidden="1" customFormat="1">
      <c r="A4041" s="1439"/>
      <c r="B4041" s="1795"/>
      <c r="C4041" s="1796"/>
      <c r="D4041" s="1796"/>
      <c r="E4041" s="1796"/>
      <c r="F4041" s="1796"/>
      <c r="G4041" s="1796"/>
      <c r="H4041" s="1796"/>
      <c r="I4041" s="1796"/>
      <c r="J4041" s="1796"/>
      <c r="K4041" s="1796"/>
      <c r="L4041" s="1796"/>
      <c r="M4041" s="1796"/>
      <c r="N4041" s="1796"/>
    </row>
    <row r="4042" spans="8:8" s="927" ht="15.0" hidden="1" customFormat="1">
      <c r="A4042" s="1439"/>
      <c r="B4042" s="1795"/>
      <c r="C4042" s="1796"/>
      <c r="D4042" s="1796"/>
      <c r="E4042" s="1796"/>
      <c r="F4042" s="1796"/>
      <c r="G4042" s="1796"/>
      <c r="H4042" s="1796"/>
      <c r="I4042" s="1796"/>
      <c r="J4042" s="1796"/>
      <c r="K4042" s="1796"/>
      <c r="L4042" s="1796"/>
      <c r="M4042" s="1796"/>
      <c r="N4042" s="1796"/>
    </row>
    <row r="4043" spans="8:8" s="927" ht="15.0" hidden="1" customFormat="1">
      <c r="A4043" s="1439"/>
      <c r="B4043" s="1795"/>
      <c r="C4043" s="1796"/>
      <c r="D4043" s="1796"/>
      <c r="E4043" s="1796"/>
      <c r="F4043" s="1796"/>
      <c r="G4043" s="1796"/>
      <c r="H4043" s="1796"/>
      <c r="I4043" s="1796"/>
      <c r="J4043" s="1796"/>
      <c r="K4043" s="1796"/>
      <c r="L4043" s="1796"/>
      <c r="M4043" s="1796"/>
      <c r="N4043" s="1796"/>
    </row>
    <row r="4044" spans="8:8" s="927" ht="15.0" hidden="1" customFormat="1">
      <c r="A4044" s="1439"/>
      <c r="B4044" s="1795"/>
      <c r="C4044" s="1796"/>
      <c r="D4044" s="1796"/>
      <c r="E4044" s="1796"/>
      <c r="F4044" s="1796"/>
      <c r="G4044" s="1796"/>
      <c r="H4044" s="1796"/>
      <c r="I4044" s="1796"/>
      <c r="J4044" s="1796"/>
      <c r="K4044" s="1796"/>
      <c r="L4044" s="1796"/>
      <c r="M4044" s="1796"/>
      <c r="N4044" s="1796"/>
    </row>
    <row r="4045" spans="8:8" s="927" ht="15.0" hidden="1" customFormat="1">
      <c r="A4045" s="1439"/>
      <c r="B4045" s="1795"/>
      <c r="C4045" s="1796"/>
      <c r="D4045" s="1796"/>
      <c r="E4045" s="1796"/>
      <c r="F4045" s="1796"/>
      <c r="G4045" s="1796"/>
      <c r="H4045" s="1796"/>
      <c r="I4045" s="1796"/>
      <c r="J4045" s="1796"/>
      <c r="K4045" s="1796"/>
      <c r="L4045" s="1796"/>
      <c r="M4045" s="1796"/>
      <c r="N4045" s="1796"/>
    </row>
    <row r="4046" spans="8:8" s="927" ht="15.0" hidden="1" customFormat="1">
      <c r="A4046" s="1439"/>
      <c r="B4046" s="1795"/>
      <c r="C4046" s="1796"/>
      <c r="D4046" s="1796"/>
      <c r="E4046" s="1796"/>
      <c r="F4046" s="1796"/>
      <c r="G4046" s="1796"/>
      <c r="H4046" s="1796"/>
      <c r="I4046" s="1796"/>
      <c r="J4046" s="1796"/>
      <c r="K4046" s="1796"/>
      <c r="L4046" s="1796"/>
      <c r="M4046" s="1796"/>
      <c r="N4046" s="1796"/>
    </row>
    <row r="4047" spans="8:8" s="927" ht="15.0" hidden="1" customFormat="1">
      <c r="A4047" s="1439"/>
      <c r="B4047" s="1795"/>
      <c r="C4047" s="1796"/>
      <c r="D4047" s="1796"/>
      <c r="E4047" s="1796"/>
      <c r="F4047" s="1796"/>
      <c r="G4047" s="1796"/>
      <c r="H4047" s="1796"/>
      <c r="I4047" s="1796"/>
      <c r="J4047" s="1796"/>
      <c r="K4047" s="1796"/>
      <c r="L4047" s="1796"/>
      <c r="M4047" s="1796"/>
      <c r="N4047" s="1796"/>
    </row>
    <row r="4048" spans="8:8" s="927" ht="15.0" hidden="1" customFormat="1">
      <c r="A4048" s="1439"/>
      <c r="B4048" s="1795"/>
      <c r="C4048" s="1796"/>
      <c r="D4048" s="1796"/>
      <c r="E4048" s="1796"/>
      <c r="F4048" s="1796"/>
      <c r="G4048" s="1796"/>
      <c r="H4048" s="1796"/>
      <c r="I4048" s="1796"/>
      <c r="J4048" s="1796"/>
      <c r="K4048" s="1796"/>
      <c r="L4048" s="1796"/>
      <c r="M4048" s="1796"/>
      <c r="N4048" s="1796"/>
    </row>
    <row r="4049" spans="8:8" s="927" ht="15.0" hidden="1" customFormat="1">
      <c r="A4049" s="1439"/>
      <c r="B4049" s="1795"/>
      <c r="C4049" s="1796"/>
      <c r="D4049" s="1796"/>
      <c r="E4049" s="1796"/>
      <c r="F4049" s="1796"/>
      <c r="G4049" s="1796"/>
      <c r="H4049" s="1796"/>
      <c r="I4049" s="1796"/>
      <c r="J4049" s="1796"/>
      <c r="K4049" s="1796"/>
      <c r="L4049" s="1796"/>
      <c r="M4049" s="1796"/>
      <c r="N4049" s="1796"/>
    </row>
    <row r="4050" spans="8:8" s="927" ht="15.0" hidden="1" customFormat="1">
      <c r="A4050" s="1439"/>
      <c r="B4050" s="1795"/>
      <c r="C4050" s="1796"/>
      <c r="D4050" s="1796"/>
      <c r="E4050" s="1796"/>
      <c r="F4050" s="1796"/>
      <c r="G4050" s="1796"/>
      <c r="H4050" s="1796"/>
      <c r="I4050" s="1796"/>
      <c r="J4050" s="1796"/>
      <c r="K4050" s="1796"/>
      <c r="L4050" s="1796"/>
      <c r="M4050" s="1796"/>
      <c r="N4050" s="1796"/>
    </row>
    <row r="4051" spans="8:8" s="927" ht="15.0" hidden="1" customFormat="1">
      <c r="A4051" s="1439"/>
      <c r="B4051" s="1795"/>
      <c r="C4051" s="1796"/>
      <c r="D4051" s="1796"/>
      <c r="E4051" s="1796"/>
      <c r="F4051" s="1796"/>
      <c r="G4051" s="1796"/>
      <c r="H4051" s="1796"/>
      <c r="I4051" s="1796"/>
      <c r="J4051" s="1796"/>
      <c r="K4051" s="1796"/>
      <c r="L4051" s="1796"/>
      <c r="M4051" s="1796"/>
      <c r="N4051" s="1796"/>
    </row>
    <row r="4052" spans="8:8" s="927" ht="15.0" hidden="1" customFormat="1">
      <c r="A4052" s="1439"/>
      <c r="B4052" s="1795"/>
      <c r="C4052" s="1796"/>
      <c r="D4052" s="1796"/>
      <c r="E4052" s="1796"/>
      <c r="F4052" s="1796"/>
      <c r="G4052" s="1796"/>
      <c r="H4052" s="1796"/>
      <c r="I4052" s="1796"/>
      <c r="J4052" s="1796"/>
      <c r="K4052" s="1796"/>
      <c r="L4052" s="1796"/>
      <c r="M4052" s="1796"/>
      <c r="N4052" s="1796"/>
    </row>
    <row r="4053" spans="8:8" s="927" ht="15.0" hidden="1" customFormat="1">
      <c r="A4053" s="1439"/>
      <c r="B4053" s="1795"/>
      <c r="C4053" s="1796"/>
      <c r="D4053" s="1796"/>
      <c r="E4053" s="1796"/>
      <c r="F4053" s="1796"/>
      <c r="G4053" s="1796"/>
      <c r="H4053" s="1796"/>
      <c r="I4053" s="1796"/>
      <c r="J4053" s="1796"/>
      <c r="K4053" s="1796"/>
      <c r="L4053" s="1796"/>
      <c r="M4053" s="1796"/>
      <c r="N4053" s="1796"/>
    </row>
    <row r="4054" spans="8:8" s="927" ht="15.0" hidden="1" customFormat="1">
      <c r="A4054" s="1439"/>
      <c r="B4054" s="1795"/>
      <c r="C4054" s="1796"/>
      <c r="D4054" s="1796"/>
      <c r="E4054" s="1796"/>
      <c r="F4054" s="1796"/>
      <c r="G4054" s="1796"/>
      <c r="H4054" s="1796"/>
      <c r="I4054" s="1796"/>
      <c r="J4054" s="1796"/>
      <c r="K4054" s="1796"/>
      <c r="L4054" s="1796"/>
      <c r="M4054" s="1796"/>
      <c r="N4054" s="1796"/>
    </row>
    <row r="4055" spans="8:8" s="927" ht="15.0" hidden="1" customFormat="1">
      <c r="A4055" s="1439"/>
      <c r="B4055" s="1795"/>
      <c r="C4055" s="1796"/>
      <c r="D4055" s="1796"/>
      <c r="E4055" s="1796"/>
      <c r="F4055" s="1796"/>
      <c r="G4055" s="1796"/>
      <c r="H4055" s="1796"/>
      <c r="I4055" s="1796"/>
      <c r="J4055" s="1796"/>
      <c r="K4055" s="1796"/>
      <c r="L4055" s="1796"/>
      <c r="M4055" s="1796"/>
      <c r="N4055" s="1796"/>
    </row>
    <row r="4056" spans="8:8" s="927" ht="15.0" hidden="1" customFormat="1">
      <c r="A4056" s="1439"/>
      <c r="B4056" s="1795"/>
      <c r="C4056" s="1796"/>
      <c r="D4056" s="1796"/>
      <c r="E4056" s="1796"/>
      <c r="F4056" s="1796"/>
      <c r="G4056" s="1796"/>
      <c r="H4056" s="1796"/>
      <c r="I4056" s="1796"/>
      <c r="J4056" s="1796"/>
      <c r="K4056" s="1796"/>
      <c r="L4056" s="1796"/>
      <c r="M4056" s="1796"/>
      <c r="N4056" s="1796"/>
    </row>
    <row r="4057" spans="8:8" s="927" ht="15.0" hidden="1" customFormat="1">
      <c r="A4057" s="1439"/>
      <c r="B4057" s="1795"/>
      <c r="C4057" s="1796"/>
      <c r="D4057" s="1796"/>
      <c r="E4057" s="1796"/>
      <c r="F4057" s="1796"/>
      <c r="G4057" s="1796"/>
      <c r="H4057" s="1796"/>
      <c r="I4057" s="1796"/>
      <c r="J4057" s="1796"/>
      <c r="K4057" s="1796"/>
      <c r="L4057" s="1796"/>
      <c r="M4057" s="1796"/>
      <c r="N4057" s="1796"/>
    </row>
    <row r="4058" spans="8:8" s="927" ht="15.0" hidden="1" customFormat="1">
      <c r="A4058" s="1439"/>
      <c r="B4058" s="1795"/>
      <c r="C4058" s="1796"/>
      <c r="D4058" s="1796"/>
      <c r="E4058" s="1796"/>
      <c r="F4058" s="1796"/>
      <c r="G4058" s="1796"/>
      <c r="H4058" s="1796"/>
      <c r="I4058" s="1796"/>
      <c r="J4058" s="1796"/>
      <c r="K4058" s="1796"/>
      <c r="L4058" s="1796"/>
      <c r="M4058" s="1796"/>
      <c r="N4058" s="1796"/>
    </row>
    <row r="4059" spans="8:8" s="927" ht="15.0" hidden="1" customFormat="1">
      <c r="A4059" s="1439"/>
      <c r="B4059" s="1795"/>
      <c r="C4059" s="1796"/>
      <c r="D4059" s="1796"/>
      <c r="E4059" s="1796"/>
      <c r="F4059" s="1796"/>
      <c r="G4059" s="1796"/>
      <c r="H4059" s="1796"/>
      <c r="I4059" s="1796"/>
      <c r="J4059" s="1796"/>
      <c r="K4059" s="1796"/>
      <c r="L4059" s="1796"/>
      <c r="M4059" s="1796"/>
      <c r="N4059" s="1796"/>
    </row>
    <row r="4060" spans="8:8" s="927" ht="15.0" hidden="1" customFormat="1">
      <c r="A4060" s="1439"/>
      <c r="B4060" s="1795"/>
      <c r="C4060" s="1796"/>
      <c r="D4060" s="1796"/>
      <c r="E4060" s="1796"/>
      <c r="F4060" s="1796"/>
      <c r="G4060" s="1796"/>
      <c r="H4060" s="1796"/>
      <c r="I4060" s="1796"/>
      <c r="J4060" s="1796"/>
      <c r="K4060" s="1796"/>
      <c r="L4060" s="1796"/>
      <c r="M4060" s="1796"/>
      <c r="N4060" s="1796"/>
    </row>
    <row r="4061" spans="8:8" s="927" ht="15.0" hidden="1" customFormat="1">
      <c r="A4061" s="1439"/>
      <c r="B4061" s="1795"/>
      <c r="C4061" s="1796"/>
      <c r="D4061" s="1796"/>
      <c r="E4061" s="1796"/>
      <c r="F4061" s="1796"/>
      <c r="G4061" s="1796"/>
      <c r="H4061" s="1796"/>
      <c r="I4061" s="1796"/>
      <c r="J4061" s="1796"/>
      <c r="K4061" s="1796"/>
      <c r="L4061" s="1796"/>
      <c r="M4061" s="1796"/>
      <c r="N4061" s="1796"/>
    </row>
    <row r="4062" spans="8:8" s="927" ht="15.0" hidden="1" customFormat="1">
      <c r="A4062" s="1439"/>
      <c r="B4062" s="1795"/>
      <c r="C4062" s="1796"/>
      <c r="D4062" s="1796"/>
      <c r="E4062" s="1796"/>
      <c r="F4062" s="1796"/>
      <c r="G4062" s="1796"/>
      <c r="H4062" s="1796"/>
      <c r="I4062" s="1796"/>
      <c r="J4062" s="1796"/>
      <c r="K4062" s="1796"/>
      <c r="L4062" s="1796"/>
      <c r="M4062" s="1796"/>
      <c r="N4062" s="1796"/>
    </row>
    <row r="4063" spans="8:8" s="927" ht="15.0" hidden="1" customFormat="1">
      <c r="A4063" s="1439"/>
      <c r="B4063" s="1795"/>
      <c r="C4063" s="1796"/>
      <c r="D4063" s="1796"/>
      <c r="E4063" s="1796"/>
      <c r="F4063" s="1796"/>
      <c r="G4063" s="1796"/>
      <c r="H4063" s="1796"/>
      <c r="I4063" s="1796"/>
      <c r="J4063" s="1796"/>
      <c r="K4063" s="1796"/>
      <c r="L4063" s="1796"/>
      <c r="M4063" s="1796"/>
      <c r="N4063" s="1796"/>
    </row>
    <row r="4064" spans="8:8" s="927" ht="15.0" hidden="1" customFormat="1">
      <c r="A4064" s="1439"/>
      <c r="B4064" s="1795"/>
      <c r="C4064" s="1796"/>
      <c r="D4064" s="1796"/>
      <c r="E4064" s="1796"/>
      <c r="F4064" s="1796"/>
      <c r="G4064" s="1796"/>
      <c r="H4064" s="1796"/>
      <c r="I4064" s="1796"/>
      <c r="J4064" s="1796"/>
      <c r="K4064" s="1796"/>
      <c r="L4064" s="1796"/>
      <c r="M4064" s="1796"/>
      <c r="N4064" s="1796"/>
    </row>
    <row r="4065" spans="8:8" s="927" ht="15.0" hidden="1" customFormat="1">
      <c r="A4065" s="1439"/>
      <c r="B4065" s="1795"/>
      <c r="C4065" s="1796"/>
      <c r="D4065" s="1796"/>
      <c r="E4065" s="1796"/>
      <c r="F4065" s="1796"/>
      <c r="G4065" s="1796"/>
      <c r="H4065" s="1796"/>
      <c r="I4065" s="1796"/>
      <c r="J4065" s="1796"/>
      <c r="K4065" s="1796"/>
      <c r="L4065" s="1796"/>
      <c r="M4065" s="1796"/>
      <c r="N4065" s="1796"/>
    </row>
    <row r="4066" spans="8:8" s="927" ht="15.0" hidden="1" customFormat="1">
      <c r="A4066" s="1439"/>
      <c r="B4066" s="1795"/>
      <c r="C4066" s="1796"/>
      <c r="D4066" s="1796"/>
      <c r="E4066" s="1796"/>
      <c r="F4066" s="1796"/>
      <c r="G4066" s="1796"/>
      <c r="H4066" s="1796"/>
      <c r="I4066" s="1796"/>
      <c r="J4066" s="1796"/>
      <c r="K4066" s="1796"/>
      <c r="L4066" s="1796"/>
      <c r="M4066" s="1796"/>
      <c r="N4066" s="1796"/>
    </row>
    <row r="4067" spans="8:8" s="927" ht="15.0" hidden="1" customFormat="1">
      <c r="A4067" s="1439"/>
      <c r="B4067" s="1795"/>
      <c r="C4067" s="1796"/>
      <c r="D4067" s="1796"/>
      <c r="E4067" s="1796"/>
      <c r="F4067" s="1796"/>
      <c r="G4067" s="1796"/>
      <c r="H4067" s="1796"/>
      <c r="I4067" s="1796"/>
      <c r="J4067" s="1796"/>
      <c r="K4067" s="1796"/>
      <c r="L4067" s="1796"/>
      <c r="M4067" s="1796"/>
      <c r="N4067" s="1796"/>
    </row>
    <row r="4068" spans="8:8" s="927" ht="15.0" hidden="1" customFormat="1">
      <c r="A4068" s="1439"/>
      <c r="B4068" s="1795"/>
      <c r="C4068" s="1796"/>
      <c r="D4068" s="1796"/>
      <c r="E4068" s="1796"/>
      <c r="F4068" s="1796"/>
      <c r="G4068" s="1796"/>
      <c r="H4068" s="1796"/>
      <c r="I4068" s="1796"/>
      <c r="J4068" s="1796"/>
      <c r="K4068" s="1796"/>
      <c r="L4068" s="1796"/>
      <c r="M4068" s="1796"/>
      <c r="N4068" s="1796"/>
    </row>
    <row r="4069" spans="8:8" s="927" ht="15.0" hidden="1" customFormat="1">
      <c r="A4069" s="1439"/>
      <c r="B4069" s="1795"/>
      <c r="C4069" s="1796"/>
      <c r="D4069" s="1796"/>
      <c r="E4069" s="1796"/>
      <c r="F4069" s="1796"/>
      <c r="G4069" s="1796"/>
      <c r="H4069" s="1796"/>
      <c r="I4069" s="1796"/>
      <c r="J4069" s="1796"/>
      <c r="K4069" s="1796"/>
      <c r="L4069" s="1796"/>
      <c r="M4069" s="1796"/>
      <c r="N4069" s="1796"/>
    </row>
    <row r="4070" spans="8:8" s="927" ht="15.0" hidden="1" customFormat="1">
      <c r="A4070" s="1439"/>
      <c r="B4070" s="1795"/>
      <c r="C4070" s="1796"/>
      <c r="D4070" s="1796"/>
      <c r="E4070" s="1796"/>
      <c r="F4070" s="1796"/>
      <c r="G4070" s="1796"/>
      <c r="H4070" s="1796"/>
      <c r="I4070" s="1796"/>
      <c r="J4070" s="1796"/>
      <c r="K4070" s="1796"/>
      <c r="L4070" s="1796"/>
      <c r="M4070" s="1796"/>
      <c r="N4070" s="1796"/>
    </row>
    <row r="4071" spans="8:8" s="927" ht="15.0" hidden="1" customFormat="1">
      <c r="A4071" s="1439"/>
      <c r="B4071" s="1795"/>
      <c r="C4071" s="1796"/>
      <c r="D4071" s="1796"/>
      <c r="E4071" s="1796"/>
      <c r="F4071" s="1796"/>
      <c r="G4071" s="1796"/>
      <c r="H4071" s="1796"/>
      <c r="I4071" s="1796"/>
      <c r="J4071" s="1796"/>
      <c r="K4071" s="1796"/>
      <c r="L4071" s="1796"/>
      <c r="M4071" s="1796"/>
      <c r="N4071" s="1796"/>
    </row>
    <row r="4072" spans="8:8" s="927" ht="15.0" hidden="1" customFormat="1">
      <c r="A4072" s="1439"/>
      <c r="B4072" s="1795"/>
      <c r="C4072" s="1796"/>
      <c r="D4072" s="1796"/>
      <c r="E4072" s="1796"/>
      <c r="F4072" s="1796"/>
      <c r="G4072" s="1796"/>
      <c r="H4072" s="1796"/>
      <c r="I4072" s="1796"/>
      <c r="J4072" s="1796"/>
      <c r="K4072" s="1796"/>
      <c r="L4072" s="1796"/>
      <c r="M4072" s="1796"/>
      <c r="N4072" s="1796"/>
    </row>
    <row r="4073" spans="8:8" s="927" ht="15.0" hidden="1" customFormat="1">
      <c r="A4073" s="1439"/>
      <c r="B4073" s="1795"/>
      <c r="C4073" s="1796"/>
      <c r="D4073" s="1796"/>
      <c r="E4073" s="1796"/>
      <c r="F4073" s="1796"/>
      <c r="G4073" s="1796"/>
      <c r="H4073" s="1796"/>
      <c r="I4073" s="1796"/>
      <c r="J4073" s="1796"/>
      <c r="K4073" s="1796"/>
      <c r="L4073" s="1796"/>
      <c r="M4073" s="1796"/>
      <c r="N4073" s="1796"/>
    </row>
    <row r="4074" spans="8:8" s="927" ht="15.0" hidden="1" customFormat="1">
      <c r="A4074" s="1439"/>
      <c r="B4074" s="1795"/>
      <c r="C4074" s="1796"/>
      <c r="D4074" s="1796"/>
      <c r="E4074" s="1796"/>
      <c r="F4074" s="1796"/>
      <c r="G4074" s="1796"/>
      <c r="H4074" s="1796"/>
      <c r="I4074" s="1796"/>
      <c r="J4074" s="1796"/>
      <c r="K4074" s="1796"/>
      <c r="L4074" s="1796"/>
      <c r="M4074" s="1796"/>
      <c r="N4074" s="1796"/>
    </row>
    <row r="4075" spans="8:8" s="927" ht="15.0" hidden="1" customFormat="1">
      <c r="A4075" s="1439"/>
      <c r="B4075" s="1795"/>
      <c r="C4075" s="1796"/>
      <c r="D4075" s="1796"/>
      <c r="E4075" s="1796"/>
      <c r="F4075" s="1796"/>
      <c r="G4075" s="1796"/>
      <c r="H4075" s="1796"/>
      <c r="I4075" s="1796"/>
      <c r="J4075" s="1796"/>
      <c r="K4075" s="1796"/>
      <c r="L4075" s="1796"/>
      <c r="M4075" s="1796"/>
      <c r="N4075" s="1796"/>
    </row>
    <row r="4076" spans="8:8" s="927" ht="15.0" hidden="1" customFormat="1">
      <c r="A4076" s="1439"/>
      <c r="B4076" s="1795"/>
      <c r="C4076" s="1796"/>
      <c r="D4076" s="1796"/>
      <c r="E4076" s="1796"/>
      <c r="F4076" s="1796"/>
      <c r="G4076" s="1796"/>
      <c r="H4076" s="1796"/>
      <c r="I4076" s="1796"/>
      <c r="J4076" s="1796"/>
      <c r="K4076" s="1796"/>
      <c r="L4076" s="1796"/>
      <c r="M4076" s="1796"/>
      <c r="N4076" s="1796"/>
    </row>
    <row r="4077" spans="8:8" s="927" ht="15.0" hidden="1" customFormat="1">
      <c r="A4077" s="1439"/>
      <c r="B4077" s="1795"/>
      <c r="C4077" s="1796"/>
      <c r="D4077" s="1796"/>
      <c r="E4077" s="1796"/>
      <c r="F4077" s="1796"/>
      <c r="G4077" s="1796"/>
      <c r="H4077" s="1796"/>
      <c r="I4077" s="1796"/>
      <c r="J4077" s="1796"/>
      <c r="K4077" s="1796"/>
      <c r="L4077" s="1796"/>
      <c r="M4077" s="1796"/>
      <c r="N4077" s="1796"/>
    </row>
    <row r="4078" spans="8:8" s="927" ht="15.0" hidden="1" customFormat="1">
      <c r="A4078" s="1439"/>
      <c r="B4078" s="1795"/>
      <c r="C4078" s="1796"/>
      <c r="D4078" s="1796"/>
      <c r="E4078" s="1796"/>
      <c r="F4078" s="1796"/>
      <c r="G4078" s="1796"/>
      <c r="H4078" s="1796"/>
      <c r="I4078" s="1796"/>
      <c r="J4078" s="1796"/>
      <c r="K4078" s="1796"/>
      <c r="L4078" s="1796"/>
      <c r="M4078" s="1796"/>
      <c r="N4078" s="1796"/>
    </row>
    <row r="4079" spans="8:8" s="927" ht="15.0" hidden="1" customFormat="1">
      <c r="A4079" s="1439"/>
      <c r="B4079" s="1795"/>
      <c r="C4079" s="1796"/>
      <c r="D4079" s="1796"/>
      <c r="E4079" s="1796"/>
      <c r="F4079" s="1796"/>
      <c r="G4079" s="1796"/>
      <c r="H4079" s="1796"/>
      <c r="I4079" s="1796"/>
      <c r="J4079" s="1796"/>
      <c r="K4079" s="1796"/>
      <c r="L4079" s="1796"/>
      <c r="M4079" s="1796"/>
      <c r="N4079" s="1796"/>
    </row>
    <row r="4080" spans="8:8" s="927" ht="15.0" hidden="1" customFormat="1">
      <c r="A4080" s="1439"/>
      <c r="B4080" s="1795"/>
      <c r="C4080" s="1796"/>
      <c r="D4080" s="1796"/>
      <c r="E4080" s="1796"/>
      <c r="F4080" s="1796"/>
      <c r="G4080" s="1796"/>
      <c r="H4080" s="1796"/>
      <c r="I4080" s="1796"/>
      <c r="J4080" s="1796"/>
      <c r="K4080" s="1796"/>
      <c r="L4080" s="1796"/>
      <c r="M4080" s="1796"/>
      <c r="N4080" s="1796"/>
    </row>
    <row r="4081" spans="8:8" s="927" ht="15.0" hidden="1" customFormat="1">
      <c r="A4081" s="1439"/>
      <c r="B4081" s="1795"/>
      <c r="C4081" s="1796"/>
      <c r="D4081" s="1796"/>
      <c r="E4081" s="1796"/>
      <c r="F4081" s="1796"/>
      <c r="G4081" s="1796"/>
      <c r="H4081" s="1796"/>
      <c r="I4081" s="1796"/>
      <c r="J4081" s="1796"/>
      <c r="K4081" s="1796"/>
      <c r="L4081" s="1796"/>
      <c r="M4081" s="1796"/>
      <c r="N4081" s="1796"/>
    </row>
    <row r="4082" spans="8:8" s="927" ht="15.0" hidden="1" customFormat="1">
      <c r="A4082" s="1439"/>
      <c r="B4082" s="1795"/>
      <c r="C4082" s="1796"/>
      <c r="D4082" s="1796"/>
      <c r="E4082" s="1796"/>
      <c r="F4082" s="1796"/>
      <c r="G4082" s="1796"/>
      <c r="H4082" s="1796"/>
      <c r="I4082" s="1796"/>
      <c r="J4082" s="1796"/>
      <c r="K4082" s="1796"/>
      <c r="L4082" s="1796"/>
      <c r="M4082" s="1796"/>
      <c r="N4082" s="1796"/>
    </row>
    <row r="4083" spans="8:8" s="927" ht="15.0" hidden="1" customFormat="1">
      <c r="A4083" s="1439"/>
      <c r="B4083" s="1795"/>
      <c r="C4083" s="1796"/>
      <c r="D4083" s="1796"/>
      <c r="E4083" s="1796"/>
      <c r="F4083" s="1796"/>
      <c r="G4083" s="1796"/>
      <c r="H4083" s="1796"/>
      <c r="I4083" s="1796"/>
      <c r="J4083" s="1796"/>
      <c r="K4083" s="1796"/>
      <c r="L4083" s="1796"/>
      <c r="M4083" s="1796"/>
      <c r="N4083" s="1796"/>
    </row>
    <row r="4084" spans="8:8" s="927" ht="15.0" hidden="1" customFormat="1">
      <c r="A4084" s="1439"/>
      <c r="B4084" s="1795"/>
      <c r="C4084" s="1796"/>
      <c r="D4084" s="1796"/>
      <c r="E4084" s="1796"/>
      <c r="F4084" s="1796"/>
      <c r="G4084" s="1796"/>
      <c r="H4084" s="1796"/>
      <c r="I4084" s="1796"/>
      <c r="J4084" s="1796"/>
      <c r="K4084" s="1796"/>
      <c r="L4084" s="1796"/>
      <c r="M4084" s="1796"/>
      <c r="N4084" s="1796"/>
    </row>
    <row r="4085" spans="8:8" s="927" ht="15.0" hidden="1" customFormat="1">
      <c r="A4085" s="1439"/>
      <c r="B4085" s="1795"/>
      <c r="C4085" s="1796"/>
      <c r="D4085" s="1796"/>
      <c r="E4085" s="1796"/>
      <c r="F4085" s="1796"/>
      <c r="G4085" s="1796"/>
      <c r="H4085" s="1796"/>
      <c r="I4085" s="1796"/>
      <c r="J4085" s="1796"/>
      <c r="K4085" s="1796"/>
      <c r="L4085" s="1796"/>
      <c r="M4085" s="1796"/>
      <c r="N4085" s="1796"/>
    </row>
    <row r="4086" spans="8:8" s="927" ht="15.0" hidden="1" customFormat="1">
      <c r="A4086" s="1439"/>
      <c r="B4086" s="1795"/>
      <c r="C4086" s="1796"/>
      <c r="D4086" s="1796"/>
      <c r="E4086" s="1796"/>
      <c r="F4086" s="1796"/>
      <c r="G4086" s="1796"/>
      <c r="H4086" s="1796"/>
      <c r="I4086" s="1796"/>
      <c r="J4086" s="1796"/>
      <c r="K4086" s="1796"/>
      <c r="L4086" s="1796"/>
      <c r="M4086" s="1796"/>
      <c r="N4086" s="1796"/>
    </row>
    <row r="4087" spans="8:8" s="927" ht="15.0" hidden="1" customFormat="1">
      <c r="A4087" s="1439"/>
      <c r="B4087" s="1795"/>
      <c r="C4087" s="1796"/>
      <c r="D4087" s="1796"/>
      <c r="E4087" s="1796"/>
      <c r="F4087" s="1796"/>
      <c r="G4087" s="1796"/>
      <c r="H4087" s="1796"/>
      <c r="I4087" s="1796"/>
      <c r="J4087" s="1796"/>
      <c r="K4087" s="1796"/>
      <c r="L4087" s="1796"/>
      <c r="M4087" s="1796"/>
      <c r="N4087" s="1796"/>
    </row>
    <row r="4088" spans="8:8" s="927" ht="15.0" hidden="1" customFormat="1">
      <c r="A4088" s="1439"/>
      <c r="B4088" s="1795"/>
      <c r="C4088" s="1796"/>
      <c r="D4088" s="1796"/>
      <c r="E4088" s="1796"/>
      <c r="F4088" s="1796"/>
      <c r="G4088" s="1796"/>
      <c r="H4088" s="1796"/>
      <c r="I4088" s="1796"/>
      <c r="J4088" s="1796"/>
      <c r="K4088" s="1796"/>
      <c r="L4088" s="1796"/>
      <c r="M4088" s="1796"/>
      <c r="N4088" s="1796"/>
    </row>
    <row r="4089" spans="8:8" s="927" ht="15.0" hidden="1" customFormat="1">
      <c r="A4089" s="1439"/>
      <c r="B4089" s="1795"/>
      <c r="C4089" s="1796"/>
      <c r="D4089" s="1796"/>
      <c r="E4089" s="1796"/>
      <c r="F4089" s="1796"/>
      <c r="G4089" s="1796"/>
      <c r="H4089" s="1796"/>
      <c r="I4089" s="1796"/>
      <c r="J4089" s="1796"/>
      <c r="K4089" s="1796"/>
      <c r="L4089" s="1796"/>
      <c r="M4089" s="1796"/>
      <c r="N4089" s="1796"/>
    </row>
    <row r="4090" spans="8:8" s="927" ht="15.0" hidden="1" customFormat="1">
      <c r="A4090" s="1439"/>
      <c r="B4090" s="1795"/>
      <c r="C4090" s="1796"/>
      <c r="D4090" s="1796"/>
      <c r="E4090" s="1796"/>
      <c r="F4090" s="1796"/>
      <c r="G4090" s="1796"/>
      <c r="H4090" s="1796"/>
      <c r="I4090" s="1796"/>
      <c r="J4090" s="1796"/>
      <c r="K4090" s="1796"/>
      <c r="L4090" s="1796"/>
      <c r="M4090" s="1796"/>
      <c r="N4090" s="1796"/>
    </row>
    <row r="4091" spans="8:8" s="927" ht="15.0" hidden="1" customFormat="1">
      <c r="A4091" s="1439"/>
      <c r="B4091" s="1795"/>
      <c r="C4091" s="1796"/>
      <c r="D4091" s="1796"/>
      <c r="E4091" s="1796"/>
      <c r="F4091" s="1796"/>
      <c r="G4091" s="1796"/>
      <c r="H4091" s="1796"/>
      <c r="I4091" s="1796"/>
      <c r="J4091" s="1796"/>
      <c r="K4091" s="1796"/>
      <c r="L4091" s="1796"/>
      <c r="M4091" s="1796"/>
      <c r="N4091" s="1796"/>
    </row>
    <row r="4092" spans="8:8" s="927" ht="15.0" hidden="1" customFormat="1">
      <c r="A4092" s="1439"/>
      <c r="B4092" s="1795"/>
      <c r="C4092" s="1796"/>
      <c r="D4092" s="1796"/>
      <c r="E4092" s="1796"/>
      <c r="F4092" s="1796"/>
      <c r="G4092" s="1796"/>
      <c r="H4092" s="1796"/>
      <c r="I4092" s="1796"/>
      <c r="J4092" s="1796"/>
      <c r="K4092" s="1796"/>
      <c r="L4092" s="1796"/>
      <c r="M4092" s="1796"/>
      <c r="N4092" s="1796"/>
    </row>
    <row r="4093" spans="8:8" s="927" ht="15.0" hidden="1" customFormat="1">
      <c r="A4093" s="1439"/>
      <c r="B4093" s="1795"/>
      <c r="C4093" s="1796"/>
      <c r="D4093" s="1796"/>
      <c r="E4093" s="1796"/>
      <c r="F4093" s="1796"/>
      <c r="G4093" s="1796"/>
      <c r="H4093" s="1796"/>
      <c r="I4093" s="1796"/>
      <c r="J4093" s="1796"/>
      <c r="K4093" s="1796"/>
      <c r="L4093" s="1796"/>
      <c r="M4093" s="1796"/>
      <c r="N4093" s="1796"/>
    </row>
    <row r="4094" spans="8:8" s="927" ht="15.0" hidden="1" customFormat="1">
      <c r="A4094" s="1439"/>
      <c r="B4094" s="1795"/>
      <c r="C4094" s="1796"/>
      <c r="D4094" s="1796"/>
      <c r="E4094" s="1796"/>
      <c r="F4094" s="1796"/>
      <c r="G4094" s="1796"/>
      <c r="H4094" s="1796"/>
      <c r="I4094" s="1796"/>
      <c r="J4094" s="1796"/>
      <c r="K4094" s="1796"/>
      <c r="L4094" s="1796"/>
      <c r="M4094" s="1796"/>
      <c r="N4094" s="1796"/>
    </row>
    <row r="4095" spans="8:8" s="927" ht="15.0" hidden="1" customFormat="1">
      <c r="A4095" s="1439"/>
      <c r="B4095" s="1795"/>
      <c r="C4095" s="1796"/>
      <c r="D4095" s="1796"/>
      <c r="E4095" s="1796"/>
      <c r="F4095" s="1796"/>
      <c r="G4095" s="1796"/>
      <c r="H4095" s="1796"/>
      <c r="I4095" s="1796"/>
      <c r="J4095" s="1796"/>
      <c r="K4095" s="1796"/>
      <c r="L4095" s="1796"/>
      <c r="M4095" s="1796"/>
      <c r="N4095" s="1796"/>
    </row>
    <row r="4096" spans="8:8" s="927" ht="15.0" hidden="1" customFormat="1">
      <c r="A4096" s="1439"/>
      <c r="B4096" s="1795"/>
      <c r="C4096" s="1796"/>
      <c r="D4096" s="1796"/>
      <c r="E4096" s="1796"/>
      <c r="F4096" s="1796"/>
      <c r="G4096" s="1796"/>
      <c r="H4096" s="1796"/>
      <c r="I4096" s="1796"/>
      <c r="J4096" s="1796"/>
      <c r="K4096" s="1796"/>
      <c r="L4096" s="1796"/>
      <c r="M4096" s="1796"/>
      <c r="N4096" s="1796"/>
    </row>
    <row r="4097" spans="8:8" s="927" ht="15.0" hidden="1" customFormat="1">
      <c r="A4097" s="1439"/>
      <c r="B4097" s="1795"/>
      <c r="C4097" s="1796"/>
      <c r="D4097" s="1796"/>
      <c r="E4097" s="1796"/>
      <c r="F4097" s="1796"/>
      <c r="G4097" s="1796"/>
      <c r="H4097" s="1796"/>
      <c r="I4097" s="1796"/>
      <c r="J4097" s="1796"/>
      <c r="K4097" s="1796"/>
      <c r="L4097" s="1796"/>
      <c r="M4097" s="1796"/>
      <c r="N4097" s="1796"/>
    </row>
    <row r="4098" spans="8:8" s="927" ht="15.0" hidden="1" customFormat="1">
      <c r="A4098" s="1439"/>
      <c r="B4098" s="1795"/>
      <c r="C4098" s="1796"/>
      <c r="D4098" s="1796"/>
      <c r="E4098" s="1796"/>
      <c r="F4098" s="1796"/>
      <c r="G4098" s="1796"/>
      <c r="H4098" s="1796"/>
      <c r="I4098" s="1796"/>
      <c r="J4098" s="1796"/>
      <c r="K4098" s="1796"/>
      <c r="L4098" s="1796"/>
      <c r="M4098" s="1796"/>
      <c r="N4098" s="1796"/>
    </row>
    <row r="4099" spans="8:8" s="927" ht="15.0" hidden="1" customFormat="1">
      <c r="A4099" s="1439"/>
      <c r="B4099" s="1795"/>
      <c r="C4099" s="1796"/>
      <c r="D4099" s="1796"/>
      <c r="E4099" s="1796"/>
      <c r="F4099" s="1796"/>
      <c r="G4099" s="1796"/>
      <c r="H4099" s="1796"/>
      <c r="I4099" s="1796"/>
      <c r="J4099" s="1796"/>
      <c r="K4099" s="1796"/>
      <c r="L4099" s="1796"/>
      <c r="M4099" s="1796"/>
      <c r="N4099" s="1796"/>
    </row>
    <row r="4100" spans="8:8" s="927" ht="15.0" hidden="1" customFormat="1">
      <c r="A4100" s="1439"/>
      <c r="B4100" s="1795"/>
      <c r="C4100" s="1796"/>
      <c r="D4100" s="1796"/>
      <c r="E4100" s="1796"/>
      <c r="F4100" s="1796"/>
      <c r="G4100" s="1796"/>
      <c r="H4100" s="1796"/>
      <c r="I4100" s="1796"/>
      <c r="J4100" s="1796"/>
      <c r="K4100" s="1796"/>
      <c r="L4100" s="1796"/>
      <c r="M4100" s="1796"/>
      <c r="N4100" s="1796"/>
    </row>
    <row r="4101" spans="8:8" s="927" ht="15.0" hidden="1" customFormat="1">
      <c r="A4101" s="1439"/>
      <c r="B4101" s="1795"/>
      <c r="C4101" s="1796"/>
      <c r="D4101" s="1796"/>
      <c r="E4101" s="1796"/>
      <c r="F4101" s="1796"/>
      <c r="G4101" s="1796"/>
      <c r="H4101" s="1796"/>
      <c r="I4101" s="1796"/>
      <c r="J4101" s="1796"/>
      <c r="K4101" s="1796"/>
      <c r="L4101" s="1796"/>
      <c r="M4101" s="1796"/>
      <c r="N4101" s="1796"/>
    </row>
    <row r="4102" spans="8:8" s="927" ht="15.0" hidden="1" customFormat="1">
      <c r="A4102" s="1439"/>
      <c r="B4102" s="1795"/>
      <c r="C4102" s="1796"/>
      <c r="D4102" s="1796"/>
      <c r="E4102" s="1796"/>
      <c r="F4102" s="1796"/>
      <c r="G4102" s="1796"/>
      <c r="H4102" s="1796"/>
      <c r="I4102" s="1796"/>
      <c r="J4102" s="1796"/>
      <c r="K4102" s="1796"/>
      <c r="L4102" s="1796"/>
      <c r="M4102" s="1796"/>
      <c r="N4102" s="1796"/>
    </row>
    <row r="4103" spans="8:8" s="927" ht="15.0" hidden="1" customFormat="1">
      <c r="A4103" s="1439"/>
      <c r="B4103" s="1795"/>
      <c r="C4103" s="1796"/>
      <c r="D4103" s="1796"/>
      <c r="E4103" s="1796"/>
      <c r="F4103" s="1796"/>
      <c r="G4103" s="1796"/>
      <c r="H4103" s="1796"/>
      <c r="I4103" s="1796"/>
      <c r="J4103" s="1796"/>
      <c r="K4103" s="1796"/>
      <c r="L4103" s="1796"/>
      <c r="M4103" s="1796"/>
      <c r="N4103" s="1796"/>
    </row>
    <row r="4104" spans="8:8" s="927" ht="15.0" hidden="1" customFormat="1">
      <c r="A4104" s="1439"/>
      <c r="B4104" s="1795"/>
      <c r="C4104" s="1796"/>
      <c r="D4104" s="1796"/>
      <c r="E4104" s="1796"/>
      <c r="F4104" s="1796"/>
      <c r="G4104" s="1796"/>
      <c r="H4104" s="1796"/>
      <c r="I4104" s="1796"/>
      <c r="J4104" s="1796"/>
      <c r="K4104" s="1796"/>
      <c r="L4104" s="1796"/>
      <c r="M4104" s="1796"/>
      <c r="N4104" s="1796"/>
    </row>
    <row r="4105" spans="8:8" s="927" ht="15.0" hidden="1" customFormat="1">
      <c r="A4105" s="1439"/>
      <c r="B4105" s="1795"/>
      <c r="C4105" s="1796"/>
      <c r="D4105" s="1796"/>
      <c r="E4105" s="1796"/>
      <c r="F4105" s="1796"/>
      <c r="G4105" s="1796"/>
      <c r="H4105" s="1796"/>
      <c r="I4105" s="1796"/>
      <c r="J4105" s="1796"/>
      <c r="K4105" s="1796"/>
      <c r="L4105" s="1796"/>
      <c r="M4105" s="1796"/>
      <c r="N4105" s="1796"/>
    </row>
    <row r="4106" spans="8:8" s="927" ht="15.0" hidden="1" customFormat="1">
      <c r="A4106" s="1439"/>
      <c r="B4106" s="1795"/>
      <c r="C4106" s="1796"/>
      <c r="D4106" s="1796"/>
      <c r="E4106" s="1796"/>
      <c r="F4106" s="1796"/>
      <c r="G4106" s="1796"/>
      <c r="H4106" s="1796"/>
      <c r="I4106" s="1796"/>
      <c r="J4106" s="1796"/>
      <c r="K4106" s="1796"/>
      <c r="L4106" s="1796"/>
      <c r="M4106" s="1796"/>
      <c r="N4106" s="1796"/>
    </row>
    <row r="4107" spans="8:8" s="927" ht="15.0" hidden="1" customFormat="1">
      <c r="A4107" s="1439"/>
      <c r="B4107" s="1795"/>
      <c r="C4107" s="1796"/>
      <c r="D4107" s="1796"/>
      <c r="E4107" s="1796"/>
      <c r="F4107" s="1796"/>
      <c r="G4107" s="1796"/>
      <c r="H4107" s="1796"/>
      <c r="I4107" s="1796"/>
      <c r="J4107" s="1796"/>
      <c r="K4107" s="1796"/>
      <c r="L4107" s="1796"/>
      <c r="M4107" s="1796"/>
      <c r="N4107" s="1796"/>
    </row>
    <row r="4108" spans="8:8" s="927" ht="15.0" hidden="1" customFormat="1">
      <c r="A4108" s="1439"/>
      <c r="B4108" s="1795"/>
      <c r="C4108" s="1796"/>
      <c r="D4108" s="1796"/>
      <c r="E4108" s="1796"/>
      <c r="F4108" s="1796"/>
      <c r="G4108" s="1796"/>
      <c r="H4108" s="1796"/>
      <c r="I4108" s="1796"/>
      <c r="J4108" s="1796"/>
      <c r="K4108" s="1796"/>
      <c r="L4108" s="1796"/>
      <c r="M4108" s="1796"/>
      <c r="N4108" s="1796"/>
    </row>
    <row r="4109" spans="8:8" s="927" ht="15.0" hidden="1" customFormat="1">
      <c r="A4109" s="1439"/>
      <c r="B4109" s="1795"/>
      <c r="C4109" s="1796"/>
      <c r="D4109" s="1796"/>
      <c r="E4109" s="1796"/>
      <c r="F4109" s="1796"/>
      <c r="G4109" s="1796"/>
      <c r="H4109" s="1796"/>
      <c r="I4109" s="1796"/>
      <c r="J4109" s="1796"/>
      <c r="K4109" s="1796"/>
      <c r="L4109" s="1796"/>
      <c r="M4109" s="1796"/>
      <c r="N4109" s="1796"/>
    </row>
    <row r="4110" spans="8:8" s="927" ht="15.0" hidden="1" customFormat="1">
      <c r="A4110" s="1439"/>
      <c r="B4110" s="1795"/>
      <c r="C4110" s="1796"/>
      <c r="D4110" s="1796"/>
      <c r="E4110" s="1796"/>
      <c r="F4110" s="1796"/>
      <c r="G4110" s="1796"/>
      <c r="H4110" s="1796"/>
      <c r="I4110" s="1796"/>
      <c r="J4110" s="1796"/>
      <c r="K4110" s="1796"/>
      <c r="L4110" s="1796"/>
      <c r="M4110" s="1796"/>
      <c r="N4110" s="1796"/>
    </row>
    <row r="4111" spans="8:8" s="927" ht="15.0" hidden="1" customFormat="1">
      <c r="A4111" s="1439"/>
      <c r="B4111" s="1795"/>
      <c r="C4111" s="1796"/>
      <c r="D4111" s="1796"/>
      <c r="E4111" s="1796"/>
      <c r="F4111" s="1796"/>
      <c r="G4111" s="1796"/>
      <c r="H4111" s="1796"/>
      <c r="I4111" s="1796"/>
      <c r="J4111" s="1796"/>
      <c r="K4111" s="1796"/>
      <c r="L4111" s="1796"/>
      <c r="M4111" s="1796"/>
      <c r="N4111" s="1796"/>
    </row>
    <row r="4112" spans="8:8" s="927" ht="15.0" hidden="1" customFormat="1">
      <c r="A4112" s="1439"/>
      <c r="B4112" s="1795"/>
      <c r="C4112" s="1796"/>
      <c r="D4112" s="1796"/>
      <c r="E4112" s="1796"/>
      <c r="F4112" s="1796"/>
      <c r="G4112" s="1796"/>
      <c r="H4112" s="1796"/>
      <c r="I4112" s="1796"/>
      <c r="J4112" s="1796"/>
      <c r="K4112" s="1796"/>
      <c r="L4112" s="1796"/>
      <c r="M4112" s="1796"/>
      <c r="N4112" s="1796"/>
    </row>
    <row r="4113" spans="8:8" s="927" ht="15.0" hidden="1" customFormat="1">
      <c r="A4113" s="1439"/>
      <c r="B4113" s="1795"/>
      <c r="C4113" s="1796"/>
      <c r="D4113" s="1796"/>
      <c r="E4113" s="1796"/>
      <c r="F4113" s="1796"/>
      <c r="G4113" s="1796"/>
      <c r="H4113" s="1796"/>
      <c r="I4113" s="1796"/>
      <c r="J4113" s="1796"/>
      <c r="K4113" s="1796"/>
      <c r="L4113" s="1796"/>
      <c r="M4113" s="1796"/>
      <c r="N4113" s="1796"/>
    </row>
    <row r="4114" spans="8:8" s="927" ht="15.0" hidden="1" customFormat="1">
      <c r="A4114" s="1439"/>
      <c r="B4114" s="1795"/>
      <c r="C4114" s="1796"/>
      <c r="D4114" s="1796"/>
      <c r="E4114" s="1796"/>
      <c r="F4114" s="1796"/>
      <c r="G4114" s="1796"/>
      <c r="H4114" s="1796"/>
      <c r="I4114" s="1796"/>
      <c r="J4114" s="1796"/>
      <c r="K4114" s="1796"/>
      <c r="L4114" s="1796"/>
      <c r="M4114" s="1796"/>
      <c r="N4114" s="1796"/>
    </row>
    <row r="4115" spans="8:8" s="927" ht="15.0" hidden="1" customFormat="1">
      <c r="A4115" s="1439"/>
      <c r="B4115" s="1795"/>
      <c r="C4115" s="1796"/>
      <c r="D4115" s="1796"/>
      <c r="E4115" s="1796"/>
      <c r="F4115" s="1796"/>
      <c r="G4115" s="1796"/>
      <c r="H4115" s="1796"/>
      <c r="I4115" s="1796"/>
      <c r="J4115" s="1796"/>
      <c r="K4115" s="1796"/>
      <c r="L4115" s="1796"/>
      <c r="M4115" s="1796"/>
      <c r="N4115" s="1796"/>
    </row>
    <row r="4116" spans="8:8" s="927" ht="15.0" hidden="1" customFormat="1">
      <c r="A4116" s="1439"/>
      <c r="B4116" s="1795"/>
      <c r="C4116" s="1796"/>
      <c r="D4116" s="1796"/>
      <c r="E4116" s="1796"/>
      <c r="F4116" s="1796"/>
      <c r="G4116" s="1796"/>
      <c r="H4116" s="1796"/>
      <c r="I4116" s="1796"/>
      <c r="J4116" s="1796"/>
      <c r="K4116" s="1796"/>
      <c r="L4116" s="1796"/>
      <c r="M4116" s="1796"/>
      <c r="N4116" s="1796"/>
    </row>
    <row r="4117" spans="8:8" s="927" ht="15.0" hidden="1" customFormat="1">
      <c r="A4117" s="1439"/>
      <c r="B4117" s="1795"/>
      <c r="C4117" s="1796"/>
      <c r="D4117" s="1796"/>
      <c r="E4117" s="1796"/>
      <c r="F4117" s="1796"/>
      <c r="G4117" s="1796"/>
      <c r="H4117" s="1796"/>
      <c r="I4117" s="1796"/>
      <c r="J4117" s="1796"/>
      <c r="K4117" s="1796"/>
      <c r="L4117" s="1796"/>
      <c r="M4117" s="1796"/>
      <c r="N4117" s="1796"/>
    </row>
    <row r="4118" spans="8:8" s="927" ht="15.0" hidden="1" customFormat="1">
      <c r="A4118" s="1439"/>
      <c r="B4118" s="1795"/>
      <c r="C4118" s="1796"/>
      <c r="D4118" s="1796"/>
      <c r="E4118" s="1796"/>
      <c r="F4118" s="1796"/>
      <c r="G4118" s="1796"/>
      <c r="H4118" s="1796"/>
      <c r="I4118" s="1796"/>
      <c r="J4118" s="1796"/>
      <c r="K4118" s="1796"/>
      <c r="L4118" s="1796"/>
      <c r="M4118" s="1796"/>
      <c r="N4118" s="1796"/>
    </row>
    <row r="4119" spans="8:8" s="927" ht="15.0" hidden="1" customFormat="1">
      <c r="A4119" s="1439"/>
      <c r="B4119" s="1795"/>
      <c r="C4119" s="1796"/>
      <c r="D4119" s="1796"/>
      <c r="E4119" s="1796"/>
      <c r="F4119" s="1796"/>
      <c r="G4119" s="1796"/>
      <c r="H4119" s="1796"/>
      <c r="I4119" s="1796"/>
      <c r="J4119" s="1796"/>
      <c r="K4119" s="1796"/>
      <c r="L4119" s="1796"/>
      <c r="M4119" s="1796"/>
      <c r="N4119" s="1796"/>
    </row>
    <row r="4120" spans="8:8" s="927" ht="15.0" hidden="1" customFormat="1">
      <c r="A4120" s="1439"/>
      <c r="B4120" s="1795"/>
      <c r="C4120" s="1796"/>
      <c r="D4120" s="1796"/>
      <c r="E4120" s="1796"/>
      <c r="F4120" s="1796"/>
      <c r="G4120" s="1796"/>
      <c r="H4120" s="1796"/>
      <c r="I4120" s="1796"/>
      <c r="J4120" s="1796"/>
      <c r="K4120" s="1796"/>
      <c r="L4120" s="1796"/>
      <c r="M4120" s="1796"/>
      <c r="N4120" s="1796"/>
    </row>
    <row r="4121" spans="8:8" s="927" ht="15.0" hidden="1" customFormat="1">
      <c r="A4121" s="1439"/>
      <c r="B4121" s="1795"/>
      <c r="C4121" s="1796"/>
      <c r="D4121" s="1796"/>
      <c r="E4121" s="1796"/>
      <c r="F4121" s="1796"/>
      <c r="G4121" s="1796"/>
      <c r="H4121" s="1796"/>
      <c r="I4121" s="1796"/>
      <c r="J4121" s="1796"/>
      <c r="K4121" s="1796"/>
      <c r="L4121" s="1796"/>
      <c r="M4121" s="1796"/>
      <c r="N4121" s="1796"/>
    </row>
    <row r="4122" spans="8:8" s="927" ht="15.0" hidden="1" customFormat="1">
      <c r="A4122" s="1439"/>
      <c r="B4122" s="1795"/>
      <c r="C4122" s="1796"/>
      <c r="D4122" s="1796"/>
      <c r="E4122" s="1796"/>
      <c r="F4122" s="1796"/>
      <c r="G4122" s="1796"/>
      <c r="H4122" s="1796"/>
      <c r="I4122" s="1796"/>
      <c r="J4122" s="1796"/>
      <c r="K4122" s="1796"/>
      <c r="L4122" s="1796"/>
      <c r="M4122" s="1796"/>
      <c r="N4122" s="1796"/>
    </row>
    <row r="4123" spans="8:8" s="927" ht="15.0" hidden="1" customFormat="1">
      <c r="A4123" s="1439"/>
      <c r="B4123" s="1795"/>
      <c r="C4123" s="1796"/>
      <c r="D4123" s="1796"/>
      <c r="E4123" s="1796"/>
      <c r="F4123" s="1796"/>
      <c r="G4123" s="1796"/>
      <c r="H4123" s="1796"/>
      <c r="I4123" s="1796"/>
      <c r="J4123" s="1796"/>
      <c r="K4123" s="1796"/>
      <c r="L4123" s="1796"/>
      <c r="M4123" s="1796"/>
      <c r="N4123" s="1796"/>
    </row>
    <row r="4124" spans="8:8" s="927" ht="15.0" hidden="1" customFormat="1">
      <c r="A4124" s="1439"/>
      <c r="B4124" s="1795"/>
      <c r="C4124" s="1796"/>
      <c r="D4124" s="1796"/>
      <c r="E4124" s="1796"/>
      <c r="F4124" s="1796"/>
      <c r="G4124" s="1796"/>
      <c r="H4124" s="1796"/>
      <c r="I4124" s="1796"/>
      <c r="J4124" s="1796"/>
      <c r="K4124" s="1796"/>
      <c r="L4124" s="1796"/>
      <c r="M4124" s="1796"/>
      <c r="N4124" s="1796"/>
    </row>
    <row r="4125" spans="8:8" s="927" ht="15.0" hidden="1" customFormat="1">
      <c r="A4125" s="1439"/>
      <c r="B4125" s="1795"/>
      <c r="C4125" s="1796"/>
      <c r="D4125" s="1796"/>
      <c r="E4125" s="1796"/>
      <c r="F4125" s="1796"/>
      <c r="G4125" s="1796"/>
      <c r="H4125" s="1796"/>
      <c r="I4125" s="1796"/>
      <c r="J4125" s="1796"/>
      <c r="K4125" s="1796"/>
      <c r="L4125" s="1796"/>
      <c r="M4125" s="1796"/>
      <c r="N4125" s="1796"/>
    </row>
    <row r="4126" spans="8:8" s="927" ht="15.0" hidden="1" customFormat="1">
      <c r="A4126" s="1439"/>
      <c r="B4126" s="1795"/>
      <c r="C4126" s="1796"/>
      <c r="D4126" s="1796"/>
      <c r="E4126" s="1796"/>
      <c r="F4126" s="1796"/>
      <c r="G4126" s="1796"/>
      <c r="H4126" s="1796"/>
      <c r="I4126" s="1796"/>
      <c r="J4126" s="1796"/>
      <c r="K4126" s="1796"/>
      <c r="L4126" s="1796"/>
      <c r="M4126" s="1796"/>
      <c r="N4126" s="1796"/>
    </row>
    <row r="4127" spans="8:8" s="927" ht="15.0" hidden="1" customFormat="1">
      <c r="A4127" s="1439"/>
      <c r="B4127" s="1795"/>
      <c r="C4127" s="1796"/>
      <c r="D4127" s="1796"/>
      <c r="E4127" s="1796"/>
      <c r="F4127" s="1796"/>
      <c r="G4127" s="1796"/>
      <c r="H4127" s="1796"/>
      <c r="I4127" s="1796"/>
      <c r="J4127" s="1796"/>
      <c r="K4127" s="1796"/>
      <c r="L4127" s="1796"/>
      <c r="M4127" s="1796"/>
      <c r="N4127" s="1796"/>
    </row>
    <row r="4128" spans="8:8" s="927" ht="15.0" hidden="1" customFormat="1">
      <c r="A4128" s="1439"/>
      <c r="B4128" s="1795"/>
      <c r="C4128" s="1796"/>
      <c r="D4128" s="1796"/>
      <c r="E4128" s="1796"/>
      <c r="F4128" s="1796"/>
      <c r="G4128" s="1796"/>
      <c r="H4128" s="1796"/>
      <c r="I4128" s="1796"/>
      <c r="J4128" s="1796"/>
      <c r="K4128" s="1796"/>
      <c r="L4128" s="1796"/>
      <c r="M4128" s="1796"/>
      <c r="N4128" s="1796"/>
    </row>
    <row r="4129" spans="8:8" s="927" ht="15.0" hidden="1" customFormat="1">
      <c r="A4129" s="1439"/>
      <c r="B4129" s="1795"/>
      <c r="C4129" s="1796"/>
      <c r="D4129" s="1796"/>
      <c r="E4129" s="1796"/>
      <c r="F4129" s="1796"/>
      <c r="G4129" s="1796"/>
      <c r="H4129" s="1796"/>
      <c r="I4129" s="1796"/>
      <c r="J4129" s="1796"/>
      <c r="K4129" s="1796"/>
      <c r="L4129" s="1796"/>
      <c r="M4129" s="1796"/>
      <c r="N4129" s="1796"/>
    </row>
    <row r="4130" spans="8:8" s="927" ht="15.0" hidden="1" customFormat="1">
      <c r="A4130" s="1439"/>
      <c r="B4130" s="1795"/>
      <c r="C4130" s="1796"/>
      <c r="D4130" s="1796"/>
      <c r="E4130" s="1796"/>
      <c r="F4130" s="1796"/>
      <c r="G4130" s="1796"/>
      <c r="H4130" s="1796"/>
      <c r="I4130" s="1796"/>
      <c r="J4130" s="1796"/>
      <c r="K4130" s="1796"/>
      <c r="L4130" s="1796"/>
      <c r="M4130" s="1796"/>
      <c r="N4130" s="1796"/>
    </row>
    <row r="4131" spans="8:8" s="927" ht="15.0" hidden="1" customFormat="1">
      <c r="A4131" s="1439"/>
      <c r="B4131" s="1795"/>
      <c r="C4131" s="1796"/>
      <c r="D4131" s="1796"/>
      <c r="E4131" s="1796"/>
      <c r="F4131" s="1796"/>
      <c r="G4131" s="1796"/>
      <c r="H4131" s="1796"/>
      <c r="I4131" s="1796"/>
      <c r="J4131" s="1796"/>
      <c r="K4131" s="1796"/>
      <c r="L4131" s="1796"/>
      <c r="M4131" s="1796"/>
      <c r="N4131" s="1796"/>
    </row>
    <row r="4132" spans="8:8" s="927" ht="15.0" hidden="1" customFormat="1">
      <c r="A4132" s="1439"/>
      <c r="B4132" s="1795"/>
      <c r="C4132" s="1796"/>
      <c r="D4132" s="1796"/>
      <c r="E4132" s="1796"/>
      <c r="F4132" s="1796"/>
      <c r="G4132" s="1796"/>
      <c r="H4132" s="1796"/>
      <c r="I4132" s="1796"/>
      <c r="J4132" s="1796"/>
      <c r="K4132" s="1796"/>
      <c r="L4132" s="1796"/>
      <c r="M4132" s="1796"/>
      <c r="N4132" s="1796"/>
    </row>
    <row r="4133" spans="8:8" s="927" ht="15.0" hidden="1" customFormat="1">
      <c r="A4133" s="1439"/>
      <c r="B4133" s="1795"/>
      <c r="C4133" s="1796"/>
      <c r="D4133" s="1796"/>
      <c r="E4133" s="1796"/>
      <c r="F4133" s="1796"/>
      <c r="G4133" s="1796"/>
      <c r="H4133" s="1796"/>
      <c r="I4133" s="1796"/>
      <c r="J4133" s="1796"/>
      <c r="K4133" s="1796"/>
      <c r="L4133" s="1796"/>
      <c r="M4133" s="1796"/>
      <c r="N4133" s="1796"/>
    </row>
    <row r="4134" spans="8:8" s="927" ht="15.0" hidden="1" customFormat="1">
      <c r="A4134" s="1439"/>
      <c r="B4134" s="1795"/>
      <c r="C4134" s="1796"/>
      <c r="D4134" s="1796"/>
      <c r="E4134" s="1796"/>
      <c r="F4134" s="1796"/>
      <c r="G4134" s="1796"/>
      <c r="H4134" s="1796"/>
      <c r="I4134" s="1796"/>
      <c r="J4134" s="1796"/>
      <c r="K4134" s="1796"/>
      <c r="L4134" s="1796"/>
      <c r="M4134" s="1796"/>
      <c r="N4134" s="1796"/>
    </row>
    <row r="4135" spans="8:8" s="927" ht="15.0" hidden="1" customFormat="1">
      <c r="A4135" s="1439"/>
      <c r="B4135" s="1795"/>
      <c r="C4135" s="1796"/>
      <c r="D4135" s="1796"/>
      <c r="E4135" s="1796"/>
      <c r="F4135" s="1796"/>
      <c r="G4135" s="1796"/>
      <c r="H4135" s="1796"/>
      <c r="I4135" s="1796"/>
      <c r="J4135" s="1796"/>
      <c r="K4135" s="1796"/>
      <c r="L4135" s="1796"/>
      <c r="M4135" s="1796"/>
      <c r="N4135" s="1796"/>
    </row>
    <row r="4136" spans="8:8" s="927" ht="15.0" hidden="1" customFormat="1">
      <c r="A4136" s="1439"/>
      <c r="B4136" s="1795"/>
      <c r="C4136" s="1796"/>
      <c r="D4136" s="1796"/>
      <c r="E4136" s="1796"/>
      <c r="F4136" s="1796"/>
      <c r="G4136" s="1796"/>
      <c r="H4136" s="1796"/>
      <c r="I4136" s="1796"/>
      <c r="J4136" s="1796"/>
      <c r="K4136" s="1796"/>
      <c r="L4136" s="1796"/>
      <c r="M4136" s="1796"/>
      <c r="N4136" s="1796"/>
    </row>
    <row r="4137" spans="8:8" s="927" ht="15.0" hidden="1" customFormat="1">
      <c r="A4137" s="1439"/>
      <c r="B4137" s="1795"/>
      <c r="C4137" s="1796"/>
      <c r="D4137" s="1796"/>
      <c r="E4137" s="1796"/>
      <c r="F4137" s="1796"/>
      <c r="G4137" s="1796"/>
      <c r="H4137" s="1796"/>
      <c r="I4137" s="1796"/>
      <c r="J4137" s="1796"/>
      <c r="K4137" s="1796"/>
      <c r="L4137" s="1796"/>
      <c r="M4137" s="1796"/>
      <c r="N4137" s="1796"/>
    </row>
    <row r="4138" spans="8:8" s="927" ht="15.0" hidden="1" customFormat="1">
      <c r="A4138" s="1439"/>
      <c r="B4138" s="1795"/>
      <c r="C4138" s="1796"/>
      <c r="D4138" s="1796"/>
      <c r="E4138" s="1796"/>
      <c r="F4138" s="1796"/>
      <c r="G4138" s="1796"/>
      <c r="H4138" s="1796"/>
      <c r="I4138" s="1796"/>
      <c r="J4138" s="1796"/>
      <c r="K4138" s="1796"/>
      <c r="L4138" s="1796"/>
      <c r="M4138" s="1796"/>
      <c r="N4138" s="1796"/>
    </row>
    <row r="4139" spans="8:8" s="927" ht="15.0" hidden="1" customFormat="1">
      <c r="A4139" s="1439"/>
      <c r="B4139" s="1795"/>
      <c r="C4139" s="1796"/>
      <c r="D4139" s="1796"/>
      <c r="E4139" s="1796"/>
      <c r="F4139" s="1796"/>
      <c r="G4139" s="1796"/>
      <c r="H4139" s="1796"/>
      <c r="I4139" s="1796"/>
      <c r="J4139" s="1796"/>
      <c r="K4139" s="1796"/>
      <c r="L4139" s="1796"/>
      <c r="M4139" s="1796"/>
      <c r="N4139" s="1796"/>
    </row>
    <row r="4140" spans="8:8" s="927" ht="15.0" hidden="1" customFormat="1">
      <c r="A4140" s="1439"/>
      <c r="B4140" s="1795"/>
      <c r="C4140" s="1796"/>
      <c r="D4140" s="1796"/>
      <c r="E4140" s="1796"/>
      <c r="F4140" s="1796"/>
      <c r="G4140" s="1796"/>
      <c r="H4140" s="1796"/>
      <c r="I4140" s="1796"/>
      <c r="J4140" s="1796"/>
      <c r="K4140" s="1796"/>
      <c r="L4140" s="1796"/>
      <c r="M4140" s="1796"/>
      <c r="N4140" s="1796"/>
    </row>
    <row r="4141" spans="8:8" s="927" ht="15.0" hidden="1" customFormat="1">
      <c r="A4141" s="1439"/>
      <c r="B4141" s="1795"/>
      <c r="C4141" s="1796"/>
      <c r="D4141" s="1796"/>
      <c r="E4141" s="1796"/>
      <c r="F4141" s="1796"/>
      <c r="G4141" s="1796"/>
      <c r="H4141" s="1796"/>
      <c r="I4141" s="1796"/>
      <c r="J4141" s="1796"/>
      <c r="K4141" s="1796"/>
      <c r="L4141" s="1796"/>
      <c r="M4141" s="1796"/>
      <c r="N4141" s="1796"/>
    </row>
    <row r="4142" spans="8:8" s="927" ht="15.0" hidden="1" customFormat="1">
      <c r="A4142" s="1439"/>
      <c r="B4142" s="1795"/>
      <c r="C4142" s="1796"/>
      <c r="D4142" s="1796"/>
      <c r="E4142" s="1796"/>
      <c r="F4142" s="1796"/>
      <c r="G4142" s="1796"/>
      <c r="H4142" s="1796"/>
      <c r="I4142" s="1796"/>
      <c r="J4142" s="1796"/>
      <c r="K4142" s="1796"/>
      <c r="L4142" s="1796"/>
      <c r="M4142" s="1796"/>
      <c r="N4142" s="1796"/>
    </row>
    <row r="4143" spans="8:8" s="927" ht="15.0" hidden="1" customFormat="1">
      <c r="A4143" s="1439"/>
      <c r="B4143" s="1795"/>
      <c r="C4143" s="1796"/>
      <c r="D4143" s="1796"/>
      <c r="E4143" s="1796"/>
      <c r="F4143" s="1796"/>
      <c r="G4143" s="1796"/>
      <c r="H4143" s="1796"/>
      <c r="I4143" s="1796"/>
      <c r="J4143" s="1796"/>
      <c r="K4143" s="1796"/>
      <c r="L4143" s="1796"/>
      <c r="M4143" s="1796"/>
      <c r="N4143" s="1796"/>
    </row>
    <row r="4144" spans="8:8" s="927" ht="15.0" hidden="1" customFormat="1">
      <c r="A4144" s="1439"/>
      <c r="B4144" s="1795"/>
      <c r="C4144" s="1796"/>
      <c r="D4144" s="1796"/>
      <c r="E4144" s="1796"/>
      <c r="F4144" s="1796"/>
      <c r="G4144" s="1796"/>
      <c r="H4144" s="1796"/>
      <c r="I4144" s="1796"/>
      <c r="J4144" s="1796"/>
      <c r="K4144" s="1796"/>
      <c r="L4144" s="1796"/>
      <c r="M4144" s="1796"/>
      <c r="N4144" s="1796"/>
    </row>
    <row r="4145" spans="8:8" s="927" ht="15.0" hidden="1" customFormat="1">
      <c r="A4145" s="1439"/>
      <c r="B4145" s="1795"/>
      <c r="C4145" s="1796"/>
      <c r="D4145" s="1796"/>
      <c r="E4145" s="1796"/>
      <c r="F4145" s="1796"/>
      <c r="G4145" s="1796"/>
      <c r="H4145" s="1796"/>
      <c r="I4145" s="1796"/>
      <c r="J4145" s="1796"/>
      <c r="K4145" s="1796"/>
      <c r="L4145" s="1796"/>
      <c r="M4145" s="1796"/>
      <c r="N4145" s="1796"/>
    </row>
    <row r="4146" spans="8:8" s="927" ht="15.0" hidden="1" customFormat="1">
      <c r="A4146" s="1439"/>
      <c r="B4146" s="1795"/>
      <c r="C4146" s="1796"/>
      <c r="D4146" s="1796"/>
      <c r="E4146" s="1796"/>
      <c r="F4146" s="1796"/>
      <c r="G4146" s="1796"/>
      <c r="H4146" s="1796"/>
      <c r="I4146" s="1796"/>
      <c r="J4146" s="1796"/>
      <c r="K4146" s="1796"/>
      <c r="L4146" s="1796"/>
      <c r="M4146" s="1796"/>
      <c r="N4146" s="1796"/>
    </row>
    <row r="4147" spans="8:8" s="927" ht="15.0" hidden="1" customFormat="1">
      <c r="A4147" s="1439"/>
      <c r="B4147" s="1795"/>
      <c r="C4147" s="1796"/>
      <c r="D4147" s="1796"/>
      <c r="E4147" s="1796"/>
      <c r="F4147" s="1796"/>
      <c r="G4147" s="1796"/>
      <c r="H4147" s="1796"/>
      <c r="I4147" s="1796"/>
      <c r="J4147" s="1796"/>
      <c r="K4147" s="1796"/>
      <c r="L4147" s="1796"/>
      <c r="M4147" s="1796"/>
      <c r="N4147" s="1796"/>
    </row>
    <row r="4148" spans="8:8" s="927" ht="15.0" hidden="1" customFormat="1">
      <c r="A4148" s="1439"/>
      <c r="B4148" s="1795"/>
      <c r="C4148" s="1796"/>
      <c r="D4148" s="1796"/>
      <c r="E4148" s="1796"/>
      <c r="F4148" s="1796"/>
      <c r="G4148" s="1796"/>
      <c r="H4148" s="1796"/>
      <c r="I4148" s="1796"/>
      <c r="J4148" s="1796"/>
      <c r="K4148" s="1796"/>
      <c r="L4148" s="1796"/>
      <c r="M4148" s="1796"/>
      <c r="N4148" s="1796"/>
    </row>
    <row r="4149" spans="8:8" s="927" ht="15.0" hidden="1" customFormat="1">
      <c r="A4149" s="1439"/>
      <c r="B4149" s="1795"/>
      <c r="C4149" s="1796"/>
      <c r="D4149" s="1796"/>
      <c r="E4149" s="1796"/>
      <c r="F4149" s="1796"/>
      <c r="G4149" s="1796"/>
      <c r="H4149" s="1796"/>
      <c r="I4149" s="1796"/>
      <c r="J4149" s="1796"/>
      <c r="K4149" s="1796"/>
      <c r="L4149" s="1796"/>
      <c r="M4149" s="1796"/>
      <c r="N4149" s="1796"/>
    </row>
    <row r="4150" spans="8:8" s="927" ht="15.0" hidden="1" customFormat="1">
      <c r="A4150" s="1439"/>
      <c r="B4150" s="1795"/>
      <c r="C4150" s="1796"/>
      <c r="D4150" s="1796"/>
      <c r="E4150" s="1796"/>
      <c r="F4150" s="1796"/>
      <c r="G4150" s="1796"/>
      <c r="H4150" s="1796"/>
      <c r="I4150" s="1796"/>
      <c r="J4150" s="1796"/>
      <c r="K4150" s="1796"/>
      <c r="L4150" s="1796"/>
      <c r="M4150" s="1796"/>
      <c r="N4150" s="1796"/>
    </row>
    <row r="4151" spans="8:8" s="927" ht="15.0" hidden="1" customFormat="1">
      <c r="A4151" s="1439"/>
      <c r="B4151" s="1795"/>
      <c r="C4151" s="1796"/>
      <c r="D4151" s="1796"/>
      <c r="E4151" s="1796"/>
      <c r="F4151" s="1796"/>
      <c r="G4151" s="1796"/>
      <c r="H4151" s="1796"/>
      <c r="I4151" s="1796"/>
      <c r="J4151" s="1796"/>
      <c r="K4151" s="1796"/>
      <c r="L4151" s="1796"/>
      <c r="M4151" s="1796"/>
      <c r="N4151" s="1796"/>
    </row>
    <row r="4152" spans="8:8" s="927" ht="15.0" hidden="1" customFormat="1">
      <c r="A4152" s="1439"/>
      <c r="B4152" s="1795"/>
      <c r="C4152" s="1796"/>
      <c r="D4152" s="1796"/>
      <c r="E4152" s="1796"/>
      <c r="F4152" s="1796"/>
      <c r="G4152" s="1796"/>
      <c r="H4152" s="1796"/>
      <c r="I4152" s="1796"/>
      <c r="J4152" s="1796"/>
      <c r="K4152" s="1796"/>
      <c r="L4152" s="1796"/>
      <c r="M4152" s="1796"/>
      <c r="N4152" s="1796"/>
    </row>
    <row r="4153" spans="8:8" s="927" ht="15.0" hidden="1" customFormat="1">
      <c r="A4153" s="1439"/>
      <c r="B4153" s="1795"/>
      <c r="C4153" s="1796"/>
      <c r="D4153" s="1796"/>
      <c r="E4153" s="1796"/>
      <c r="F4153" s="1796"/>
      <c r="G4153" s="1796"/>
      <c r="H4153" s="1796"/>
      <c r="I4153" s="1796"/>
      <c r="J4153" s="1796"/>
      <c r="K4153" s="1796"/>
      <c r="L4153" s="1796"/>
      <c r="M4153" s="1796"/>
      <c r="N4153" s="1796"/>
    </row>
    <row r="4154" spans="8:8" s="927" ht="15.0" hidden="1" customFormat="1">
      <c r="A4154" s="1439"/>
      <c r="B4154" s="1795"/>
      <c r="C4154" s="1796"/>
      <c r="D4154" s="1796"/>
      <c r="E4154" s="1796"/>
      <c r="F4154" s="1796"/>
      <c r="G4154" s="1796"/>
      <c r="H4154" s="1796"/>
      <c r="I4154" s="1796"/>
      <c r="J4154" s="1796"/>
      <c r="K4154" s="1796"/>
      <c r="L4154" s="1796"/>
      <c r="M4154" s="1796"/>
      <c r="N4154" s="1796"/>
    </row>
    <row r="4155" spans="8:8" s="927" ht="15.0" hidden="1" customFormat="1">
      <c r="A4155" s="1439"/>
      <c r="B4155" s="1795"/>
      <c r="C4155" s="1796"/>
      <c r="D4155" s="1796"/>
      <c r="E4155" s="1796"/>
      <c r="F4155" s="1796"/>
      <c r="G4155" s="1796"/>
      <c r="H4155" s="1796"/>
      <c r="I4155" s="1796"/>
      <c r="J4155" s="1796"/>
      <c r="K4155" s="1796"/>
      <c r="L4155" s="1796"/>
      <c r="M4155" s="1796"/>
      <c r="N4155" s="1796"/>
    </row>
    <row r="4156" spans="8:8" s="927" ht="15.0" hidden="1" customFormat="1">
      <c r="A4156" s="1439"/>
      <c r="B4156" s="1795"/>
      <c r="C4156" s="1796"/>
      <c r="D4156" s="1796"/>
      <c r="E4156" s="1796"/>
      <c r="F4156" s="1796"/>
      <c r="G4156" s="1796"/>
      <c r="H4156" s="1796"/>
      <c r="I4156" s="1796"/>
      <c r="J4156" s="1796"/>
      <c r="K4156" s="1796"/>
      <c r="L4156" s="1796"/>
      <c r="M4156" s="1796"/>
      <c r="N4156" s="1796"/>
    </row>
    <row r="4157" spans="8:8" s="927" ht="15.0" hidden="1" customFormat="1">
      <c r="A4157" s="1439"/>
      <c r="B4157" s="1795"/>
      <c r="C4157" s="1796"/>
      <c r="D4157" s="1796"/>
      <c r="E4157" s="1796"/>
      <c r="F4157" s="1796"/>
      <c r="G4157" s="1796"/>
      <c r="H4157" s="1796"/>
      <c r="I4157" s="1796"/>
      <c r="J4157" s="1796"/>
      <c r="K4157" s="1796"/>
      <c r="L4157" s="1796"/>
      <c r="M4157" s="1796"/>
      <c r="N4157" s="1796"/>
    </row>
    <row r="4158" spans="8:8" s="927" ht="15.0" hidden="1" customFormat="1">
      <c r="A4158" s="1439"/>
      <c r="B4158" s="1795"/>
      <c r="C4158" s="1796"/>
      <c r="D4158" s="1796"/>
      <c r="E4158" s="1796"/>
      <c r="F4158" s="1796"/>
      <c r="G4158" s="1796"/>
      <c r="H4158" s="1796"/>
      <c r="I4158" s="1796"/>
      <c r="J4158" s="1796"/>
      <c r="K4158" s="1796"/>
      <c r="L4158" s="1796"/>
      <c r="M4158" s="1796"/>
      <c r="N4158" s="1796"/>
    </row>
    <row r="4159" spans="8:8" s="927" ht="15.0" hidden="1" customFormat="1">
      <c r="A4159" s="1439"/>
      <c r="B4159" s="1795"/>
      <c r="C4159" s="1796"/>
      <c r="D4159" s="1796"/>
      <c r="E4159" s="1796"/>
      <c r="F4159" s="1796"/>
      <c r="G4159" s="1796"/>
      <c r="H4159" s="1796"/>
      <c r="I4159" s="1796"/>
      <c r="J4159" s="1796"/>
      <c r="K4159" s="1796"/>
      <c r="L4159" s="1796"/>
      <c r="M4159" s="1796"/>
      <c r="N4159" s="1796"/>
    </row>
    <row r="4160" spans="8:8" s="927" ht="15.0" hidden="1" customFormat="1">
      <c r="A4160" s="1439"/>
      <c r="B4160" s="1795"/>
      <c r="C4160" s="1796"/>
      <c r="D4160" s="1796"/>
      <c r="E4160" s="1796"/>
      <c r="F4160" s="1796"/>
      <c r="G4160" s="1796"/>
      <c r="H4160" s="1796"/>
      <c r="I4160" s="1796"/>
      <c r="J4160" s="1796"/>
      <c r="K4160" s="1796"/>
      <c r="L4160" s="1796"/>
      <c r="M4160" s="1796"/>
      <c r="N4160" s="1796"/>
    </row>
    <row r="4161" spans="8:8" s="927" ht="15.0" hidden="1" customFormat="1">
      <c r="A4161" s="1439"/>
      <c r="B4161" s="1795"/>
      <c r="C4161" s="1796"/>
      <c r="D4161" s="1796"/>
      <c r="E4161" s="1796"/>
      <c r="F4161" s="1796"/>
      <c r="G4161" s="1796"/>
      <c r="H4161" s="1796"/>
      <c r="I4161" s="1796"/>
      <c r="J4161" s="1796"/>
      <c r="K4161" s="1796"/>
      <c r="L4161" s="1796"/>
      <c r="M4161" s="1796"/>
      <c r="N4161" s="1796"/>
    </row>
    <row r="4162" spans="8:8" s="927" ht="15.0" hidden="1" customFormat="1">
      <c r="A4162" s="1439"/>
      <c r="B4162" s="1795"/>
      <c r="C4162" s="1796"/>
      <c r="D4162" s="1796"/>
      <c r="E4162" s="1796"/>
      <c r="F4162" s="1796"/>
      <c r="G4162" s="1796"/>
      <c r="H4162" s="1796"/>
      <c r="I4162" s="1796"/>
      <c r="J4162" s="1796"/>
      <c r="K4162" s="1796"/>
      <c r="L4162" s="1796"/>
      <c r="M4162" s="1796"/>
      <c r="N4162" s="1796"/>
    </row>
    <row r="4163" spans="8:8" s="927" ht="15.0" hidden="1" customFormat="1">
      <c r="A4163" s="1439"/>
      <c r="B4163" s="1795"/>
      <c r="C4163" s="1796"/>
      <c r="D4163" s="1796"/>
      <c r="E4163" s="1796"/>
      <c r="F4163" s="1796"/>
      <c r="G4163" s="1796"/>
      <c r="H4163" s="1796"/>
      <c r="I4163" s="1796"/>
      <c r="J4163" s="1796"/>
      <c r="K4163" s="1796"/>
      <c r="L4163" s="1796"/>
      <c r="M4163" s="1796"/>
      <c r="N4163" s="1796"/>
    </row>
    <row r="4164" spans="8:8" s="927" ht="15.0" hidden="1" customFormat="1">
      <c r="A4164" s="1439"/>
      <c r="B4164" s="1795"/>
      <c r="C4164" s="1796"/>
      <c r="D4164" s="1796"/>
      <c r="E4164" s="1796"/>
      <c r="F4164" s="1796"/>
      <c r="G4164" s="1796"/>
      <c r="H4164" s="1796"/>
      <c r="I4164" s="1796"/>
      <c r="J4164" s="1796"/>
      <c r="K4164" s="1796"/>
      <c r="L4164" s="1796"/>
      <c r="M4164" s="1796"/>
      <c r="N4164" s="1796"/>
    </row>
    <row r="4165" spans="8:8" s="927" ht="15.0" hidden="1" customFormat="1">
      <c r="A4165" s="1439"/>
      <c r="B4165" s="1795"/>
      <c r="C4165" s="1796"/>
      <c r="D4165" s="1796"/>
      <c r="E4165" s="1796"/>
      <c r="F4165" s="1796"/>
      <c r="G4165" s="1796"/>
      <c r="H4165" s="1796"/>
      <c r="I4165" s="1796"/>
      <c r="J4165" s="1796"/>
      <c r="K4165" s="1796"/>
      <c r="L4165" s="1796"/>
      <c r="M4165" s="1796"/>
      <c r="N4165" s="1796"/>
    </row>
    <row r="4166" spans="8:8" s="927" ht="15.0" hidden="1" customFormat="1">
      <c r="A4166" s="1439"/>
      <c r="B4166" s="1795"/>
      <c r="C4166" s="1796"/>
      <c r="D4166" s="1796"/>
      <c r="E4166" s="1796"/>
      <c r="F4166" s="1796"/>
      <c r="G4166" s="1796"/>
      <c r="H4166" s="1796"/>
      <c r="I4166" s="1796"/>
      <c r="J4166" s="1796"/>
      <c r="K4166" s="1796"/>
      <c r="L4166" s="1796"/>
      <c r="M4166" s="1796"/>
      <c r="N4166" s="1796"/>
    </row>
    <row r="4167" spans="8:8" s="927" ht="15.0" hidden="1" customFormat="1">
      <c r="A4167" s="1439"/>
      <c r="B4167" s="1795"/>
      <c r="C4167" s="1796"/>
      <c r="D4167" s="1796"/>
      <c r="E4167" s="1796"/>
      <c r="F4167" s="1796"/>
      <c r="G4167" s="1796"/>
      <c r="H4167" s="1796"/>
      <c r="I4167" s="1796"/>
      <c r="J4167" s="1796"/>
      <c r="K4167" s="1796"/>
      <c r="L4167" s="1796"/>
      <c r="M4167" s="1796"/>
      <c r="N4167" s="1796"/>
    </row>
    <row r="4168" spans="8:8" s="927" ht="15.0" hidden="1" customFormat="1">
      <c r="A4168" s="1439"/>
      <c r="B4168" s="1795"/>
      <c r="C4168" s="1796"/>
      <c r="D4168" s="1796"/>
      <c r="E4168" s="1796"/>
      <c r="F4168" s="1796"/>
      <c r="G4168" s="1796"/>
      <c r="H4168" s="1796"/>
      <c r="I4168" s="1796"/>
      <c r="J4168" s="1796"/>
      <c r="K4168" s="1796"/>
      <c r="L4168" s="1796"/>
      <c r="M4168" s="1796"/>
      <c r="N4168" s="1796"/>
    </row>
    <row r="4169" spans="8:8" s="927" ht="15.0" hidden="1" customFormat="1">
      <c r="A4169" s="1439"/>
      <c r="B4169" s="1795"/>
      <c r="C4169" s="1796"/>
      <c r="D4169" s="1796"/>
      <c r="E4169" s="1796"/>
      <c r="F4169" s="1796"/>
      <c r="G4169" s="1796"/>
      <c r="H4169" s="1796"/>
      <c r="I4169" s="1796"/>
      <c r="J4169" s="1796"/>
      <c r="K4169" s="1796"/>
      <c r="L4169" s="1796"/>
      <c r="M4169" s="1796"/>
      <c r="N4169" s="1796"/>
    </row>
    <row r="4170" spans="8:8" s="927" ht="15.0" hidden="1" customFormat="1">
      <c r="A4170" s="1439"/>
      <c r="B4170" s="1795"/>
      <c r="C4170" s="1796"/>
      <c r="D4170" s="1796"/>
      <c r="E4170" s="1796"/>
      <c r="F4170" s="1796"/>
      <c r="G4170" s="1796"/>
      <c r="H4170" s="1796"/>
      <c r="I4170" s="1796"/>
      <c r="J4170" s="1796"/>
      <c r="K4170" s="1796"/>
      <c r="L4170" s="1796"/>
      <c r="M4170" s="1796"/>
      <c r="N4170" s="1796"/>
    </row>
    <row r="4171" spans="8:8" s="927" ht="15.0" hidden="1" customFormat="1">
      <c r="A4171" s="1439"/>
      <c r="B4171" s="1795"/>
      <c r="C4171" s="1796"/>
      <c r="D4171" s="1796"/>
      <c r="E4171" s="1796"/>
      <c r="F4171" s="1796"/>
      <c r="G4171" s="1796"/>
      <c r="H4171" s="1796"/>
      <c r="I4171" s="1796"/>
      <c r="J4171" s="1796"/>
      <c r="K4171" s="1796"/>
      <c r="L4171" s="1796"/>
      <c r="M4171" s="1796"/>
      <c r="N4171" s="1796"/>
    </row>
    <row r="4172" spans="8:8" s="927" ht="15.0" hidden="1" customFormat="1">
      <c r="A4172" s="1439"/>
      <c r="B4172" s="1795"/>
      <c r="C4172" s="1796"/>
      <c r="D4172" s="1796"/>
      <c r="E4172" s="1796"/>
      <c r="F4172" s="1796"/>
      <c r="G4172" s="1796"/>
      <c r="H4172" s="1796"/>
      <c r="I4172" s="1796"/>
      <c r="J4172" s="1796"/>
      <c r="K4172" s="1796"/>
      <c r="L4172" s="1796"/>
      <c r="M4172" s="1796"/>
      <c r="N4172" s="1796"/>
    </row>
    <row r="4173" spans="8:8" s="927" ht="15.0" hidden="1" customFormat="1">
      <c r="A4173" s="1439"/>
      <c r="B4173" s="1795"/>
      <c r="C4173" s="1796"/>
      <c r="D4173" s="1796"/>
      <c r="E4173" s="1796"/>
      <c r="F4173" s="1796"/>
      <c r="G4173" s="1796"/>
      <c r="H4173" s="1796"/>
      <c r="I4173" s="1796"/>
      <c r="J4173" s="1796"/>
      <c r="K4173" s="1796"/>
      <c r="L4173" s="1796"/>
      <c r="M4173" s="1796"/>
      <c r="N4173" s="1796"/>
    </row>
    <row r="4174" spans="8:8" s="927" ht="15.0" hidden="1" customFormat="1">
      <c r="A4174" s="1439"/>
      <c r="B4174" s="1795"/>
      <c r="C4174" s="1796"/>
      <c r="D4174" s="1796"/>
      <c r="E4174" s="1796"/>
      <c r="F4174" s="1796"/>
      <c r="G4174" s="1796"/>
      <c r="H4174" s="1796"/>
      <c r="I4174" s="1796"/>
      <c r="J4174" s="1796"/>
      <c r="K4174" s="1796"/>
      <c r="L4174" s="1796"/>
      <c r="M4174" s="1796"/>
      <c r="N4174" s="1796"/>
    </row>
    <row r="4175" spans="8:8" s="927" ht="15.0" hidden="1" customFormat="1">
      <c r="A4175" s="1439"/>
      <c r="B4175" s="1795"/>
      <c r="C4175" s="1796"/>
      <c r="D4175" s="1796"/>
      <c r="E4175" s="1796"/>
      <c r="F4175" s="1796"/>
      <c r="G4175" s="1796"/>
      <c r="H4175" s="1796"/>
      <c r="I4175" s="1796"/>
      <c r="J4175" s="1796"/>
      <c r="K4175" s="1796"/>
      <c r="L4175" s="1796"/>
      <c r="M4175" s="1796"/>
      <c r="N4175" s="1796"/>
    </row>
    <row r="4176" spans="8:8" s="927" ht="15.0" hidden="1" customFormat="1">
      <c r="A4176" s="1439"/>
      <c r="B4176" s="1795"/>
      <c r="C4176" s="1796"/>
      <c r="D4176" s="1796"/>
      <c r="E4176" s="1796"/>
      <c r="F4176" s="1796"/>
      <c r="G4176" s="1796"/>
      <c r="H4176" s="1796"/>
      <c r="I4176" s="1796"/>
      <c r="J4176" s="1796"/>
      <c r="K4176" s="1796"/>
      <c r="L4176" s="1796"/>
      <c r="M4176" s="1796"/>
      <c r="N4176" s="1796"/>
    </row>
    <row r="4177" spans="8:8" s="927" ht="15.0" hidden="1" customFormat="1">
      <c r="A4177" s="1439"/>
      <c r="B4177" s="1795"/>
      <c r="C4177" s="1796"/>
      <c r="D4177" s="1796"/>
      <c r="E4177" s="1796"/>
      <c r="F4177" s="1796"/>
      <c r="G4177" s="1796"/>
      <c r="H4177" s="1796"/>
      <c r="I4177" s="1796"/>
      <c r="J4177" s="1796"/>
      <c r="K4177" s="1796"/>
      <c r="L4177" s="1796"/>
      <c r="M4177" s="1796"/>
      <c r="N4177" s="1796"/>
    </row>
    <row r="4178" spans="8:8" s="927" ht="15.0" hidden="1" customFormat="1">
      <c r="A4178" s="1439"/>
      <c r="B4178" s="1795"/>
      <c r="C4178" s="1796"/>
      <c r="D4178" s="1796"/>
      <c r="E4178" s="1796"/>
      <c r="F4178" s="1796"/>
      <c r="G4178" s="1796"/>
      <c r="H4178" s="1796"/>
      <c r="I4178" s="1796"/>
      <c r="J4178" s="1796"/>
      <c r="K4178" s="1796"/>
      <c r="L4178" s="1796"/>
      <c r="M4178" s="1796"/>
      <c r="N4178" s="1796"/>
    </row>
    <row r="4179" spans="8:8" s="927" ht="15.0" hidden="1" customFormat="1">
      <c r="A4179" s="1439"/>
      <c r="B4179" s="1795"/>
      <c r="C4179" s="1796"/>
      <c r="D4179" s="1796"/>
      <c r="E4179" s="1796"/>
      <c r="F4179" s="1796"/>
      <c r="G4179" s="1796"/>
      <c r="H4179" s="1796"/>
      <c r="I4179" s="1796"/>
      <c r="J4179" s="1796"/>
      <c r="K4179" s="1796"/>
      <c r="L4179" s="1796"/>
      <c r="M4179" s="1796"/>
      <c r="N4179" s="1796"/>
    </row>
    <row r="4180" spans="8:8" s="927" ht="15.0" hidden="1" customFormat="1">
      <c r="A4180" s="1439"/>
      <c r="B4180" s="1795"/>
      <c r="C4180" s="1796"/>
      <c r="D4180" s="1796"/>
      <c r="E4180" s="1796"/>
      <c r="F4180" s="1796"/>
      <c r="G4180" s="1796"/>
      <c r="H4180" s="1796"/>
      <c r="I4180" s="1796"/>
      <c r="J4180" s="1796"/>
      <c r="K4180" s="1796"/>
      <c r="L4180" s="1796"/>
      <c r="M4180" s="1796"/>
      <c r="N4180" s="1796"/>
    </row>
    <row r="4181" spans="8:8" s="927" ht="15.0" hidden="1" customFormat="1">
      <c r="A4181" s="1439"/>
      <c r="B4181" s="1795"/>
      <c r="C4181" s="1796"/>
      <c r="D4181" s="1796"/>
      <c r="E4181" s="1796"/>
      <c r="F4181" s="1796"/>
      <c r="G4181" s="1796"/>
      <c r="H4181" s="1796"/>
      <c r="I4181" s="1796"/>
      <c r="J4181" s="1796"/>
      <c r="K4181" s="1796"/>
      <c r="L4181" s="1796"/>
      <c r="M4181" s="1796"/>
      <c r="N4181" s="1796"/>
    </row>
    <row r="4182" spans="8:8" s="927" ht="15.0" hidden="1" customFormat="1">
      <c r="A4182" s="1439"/>
      <c r="B4182" s="1795"/>
      <c r="C4182" s="1796"/>
      <c r="D4182" s="1796"/>
      <c r="E4182" s="1796"/>
      <c r="F4182" s="1796"/>
      <c r="G4182" s="1796"/>
      <c r="H4182" s="1796"/>
      <c r="I4182" s="1796"/>
      <c r="J4182" s="1796"/>
      <c r="K4182" s="1796"/>
      <c r="L4182" s="1796"/>
      <c r="M4182" s="1796"/>
      <c r="N4182" s="1796"/>
    </row>
    <row r="4183" spans="8:8" s="927" ht="15.0" hidden="1" customFormat="1">
      <c r="A4183" s="1439"/>
      <c r="B4183" s="1795"/>
      <c r="C4183" s="1796"/>
      <c r="D4183" s="1796"/>
      <c r="E4183" s="1796"/>
      <c r="F4183" s="1796"/>
      <c r="G4183" s="1796"/>
      <c r="H4183" s="1796"/>
      <c r="I4183" s="1796"/>
      <c r="J4183" s="1796"/>
      <c r="K4183" s="1796"/>
      <c r="L4183" s="1796"/>
      <c r="M4183" s="1796"/>
      <c r="N4183" s="1796"/>
    </row>
    <row r="4184" spans="8:8" s="927" ht="15.0" hidden="1" customFormat="1">
      <c r="A4184" s="1439"/>
      <c r="B4184" s="1795"/>
      <c r="C4184" s="1796"/>
      <c r="D4184" s="1796"/>
      <c r="E4184" s="1796"/>
      <c r="F4184" s="1796"/>
      <c r="G4184" s="1796"/>
      <c r="H4184" s="1796"/>
      <c r="I4184" s="1796"/>
      <c r="J4184" s="1796"/>
      <c r="K4184" s="1796"/>
      <c r="L4184" s="1796"/>
      <c r="M4184" s="1796"/>
      <c r="N4184" s="1796"/>
    </row>
    <row r="4185" spans="8:8" s="927" ht="15.0" hidden="1" customFormat="1">
      <c r="A4185" s="1439"/>
      <c r="B4185" s="1795"/>
      <c r="C4185" s="1796"/>
      <c r="D4185" s="1796"/>
      <c r="E4185" s="1796"/>
      <c r="F4185" s="1796"/>
      <c r="G4185" s="1796"/>
      <c r="H4185" s="1796"/>
      <c r="I4185" s="1796"/>
      <c r="J4185" s="1796"/>
      <c r="K4185" s="1796"/>
      <c r="L4185" s="1796"/>
      <c r="M4185" s="1796"/>
      <c r="N4185" s="1796"/>
    </row>
    <row r="4186" spans="8:8" s="927" ht="15.0" hidden="1" customFormat="1">
      <c r="A4186" s="1439"/>
      <c r="B4186" s="1795"/>
      <c r="C4186" s="1796"/>
      <c r="D4186" s="1796"/>
      <c r="E4186" s="1796"/>
      <c r="F4186" s="1796"/>
      <c r="G4186" s="1796"/>
      <c r="H4186" s="1796"/>
      <c r="I4186" s="1796"/>
      <c r="J4186" s="1796"/>
      <c r="K4186" s="1796"/>
      <c r="L4186" s="1796"/>
      <c r="M4186" s="1796"/>
      <c r="N4186" s="1796"/>
    </row>
    <row r="4187" spans="8:8" s="927" ht="15.0" hidden="1" customFormat="1">
      <c r="A4187" s="1439"/>
      <c r="B4187" s="1795"/>
      <c r="C4187" s="1796"/>
      <c r="D4187" s="1796"/>
      <c r="E4187" s="1796"/>
      <c r="F4187" s="1796"/>
      <c r="G4187" s="1796"/>
      <c r="H4187" s="1796"/>
      <c r="I4187" s="1796"/>
      <c r="J4187" s="1796"/>
      <c r="K4187" s="1796"/>
      <c r="L4187" s="1796"/>
      <c r="M4187" s="1796"/>
      <c r="N4187" s="1796"/>
    </row>
    <row r="4188" spans="8:8" s="927" ht="15.0" hidden="1" customFormat="1">
      <c r="A4188" s="1439"/>
      <c r="B4188" s="1795"/>
      <c r="C4188" s="1796"/>
      <c r="D4188" s="1796"/>
      <c r="E4188" s="1796"/>
      <c r="F4188" s="1796"/>
      <c r="G4188" s="1796"/>
      <c r="H4188" s="1796"/>
      <c r="I4188" s="1796"/>
      <c r="J4188" s="1796"/>
      <c r="K4188" s="1796"/>
      <c r="L4188" s="1796"/>
      <c r="M4188" s="1796"/>
      <c r="N4188" s="1796"/>
    </row>
    <row r="4189" spans="8:8" s="927" ht="15.0" hidden="1" customFormat="1">
      <c r="A4189" s="1439"/>
      <c r="B4189" s="1795"/>
      <c r="C4189" s="1796"/>
      <c r="D4189" s="1796"/>
      <c r="E4189" s="1796"/>
      <c r="F4189" s="1796"/>
      <c r="G4189" s="1796"/>
      <c r="H4189" s="1796"/>
      <c r="I4189" s="1796"/>
      <c r="J4189" s="1796"/>
      <c r="K4189" s="1796"/>
      <c r="L4189" s="1796"/>
      <c r="M4189" s="1796"/>
      <c r="N4189" s="1796"/>
    </row>
    <row r="4190" spans="8:8" s="927" ht="15.0" hidden="1" customFormat="1">
      <c r="A4190" s="1439"/>
      <c r="B4190" s="1795"/>
      <c r="C4190" s="1796"/>
      <c r="D4190" s="1796"/>
      <c r="E4190" s="1796"/>
      <c r="F4190" s="1796"/>
      <c r="G4190" s="1796"/>
      <c r="H4190" s="1796"/>
      <c r="I4190" s="1796"/>
      <c r="J4190" s="1796"/>
      <c r="K4190" s="1796"/>
      <c r="L4190" s="1796"/>
      <c r="M4190" s="1796"/>
      <c r="N4190" s="1796"/>
    </row>
    <row r="4191" spans="8:8" s="927" ht="15.0" hidden="1" customFormat="1">
      <c r="A4191" s="1439"/>
      <c r="B4191" s="1795"/>
      <c r="C4191" s="1796"/>
      <c r="D4191" s="1796"/>
      <c r="E4191" s="1796"/>
      <c r="F4191" s="1796"/>
      <c r="G4191" s="1796"/>
      <c r="H4191" s="1796"/>
      <c r="I4191" s="1796"/>
      <c r="J4191" s="1796"/>
      <c r="K4191" s="1796"/>
      <c r="L4191" s="1796"/>
      <c r="M4191" s="1796"/>
      <c r="N4191" s="1796"/>
    </row>
    <row r="4192" spans="8:8" s="927" ht="15.0" hidden="1" customFormat="1">
      <c r="A4192" s="1439"/>
      <c r="B4192" s="1795"/>
      <c r="C4192" s="1796"/>
      <c r="D4192" s="1796"/>
      <c r="E4192" s="1796"/>
      <c r="F4192" s="1796"/>
      <c r="G4192" s="1796"/>
      <c r="H4192" s="1796"/>
      <c r="I4192" s="1796"/>
      <c r="J4192" s="1796"/>
      <c r="K4192" s="1796"/>
      <c r="L4192" s="1796"/>
      <c r="M4192" s="1796"/>
      <c r="N4192" s="1796"/>
    </row>
    <row r="4193" spans="8:8" s="927" ht="15.0" hidden="1" customFormat="1">
      <c r="A4193" s="1439"/>
      <c r="B4193" s="1795"/>
      <c r="C4193" s="1796"/>
      <c r="D4193" s="1796"/>
      <c r="E4193" s="1796"/>
      <c r="F4193" s="1796"/>
      <c r="G4193" s="1796"/>
      <c r="H4193" s="1796"/>
      <c r="I4193" s="1796"/>
      <c r="J4193" s="1796"/>
      <c r="K4193" s="1796"/>
      <c r="L4193" s="1796"/>
      <c r="M4193" s="1796"/>
      <c r="N4193" s="1796"/>
    </row>
    <row r="4194" spans="8:8" s="927" ht="15.0" hidden="1" customFormat="1">
      <c r="A4194" s="1439"/>
      <c r="B4194" s="1795"/>
      <c r="C4194" s="1796"/>
      <c r="D4194" s="1796"/>
      <c r="E4194" s="1796"/>
      <c r="F4194" s="1796"/>
      <c r="G4194" s="1796"/>
      <c r="H4194" s="1796"/>
      <c r="I4194" s="1796"/>
      <c r="J4194" s="1796"/>
      <c r="K4194" s="1796"/>
      <c r="L4194" s="1796"/>
      <c r="M4194" s="1796"/>
      <c r="N4194" s="1796"/>
    </row>
    <row r="4195" spans="8:8" s="927" ht="15.0" hidden="1" customFormat="1">
      <c r="A4195" s="1439"/>
      <c r="B4195" s="1795"/>
      <c r="C4195" s="1796"/>
      <c r="D4195" s="1796"/>
      <c r="E4195" s="1796"/>
      <c r="F4195" s="1796"/>
      <c r="G4195" s="1796"/>
      <c r="H4195" s="1796"/>
      <c r="I4195" s="1796"/>
      <c r="J4195" s="1796"/>
      <c r="K4195" s="1796"/>
      <c r="L4195" s="1796"/>
      <c r="M4195" s="1796"/>
      <c r="N4195" s="1796"/>
    </row>
    <row r="4196" spans="8:8" s="927" ht="15.0" hidden="1" customFormat="1">
      <c r="A4196" s="1439"/>
      <c r="B4196" s="1795"/>
      <c r="C4196" s="1796"/>
      <c r="D4196" s="1796"/>
      <c r="E4196" s="1796"/>
      <c r="F4196" s="1796"/>
      <c r="G4196" s="1796"/>
      <c r="H4196" s="1796"/>
      <c r="I4196" s="1796"/>
      <c r="J4196" s="1796"/>
      <c r="K4196" s="1796"/>
      <c r="L4196" s="1796"/>
      <c r="M4196" s="1796"/>
      <c r="N4196" s="1796"/>
    </row>
    <row r="4197" spans="8:8" s="927" ht="15.0" hidden="1" customFormat="1">
      <c r="A4197" s="1439"/>
      <c r="B4197" s="1795"/>
      <c r="C4197" s="1796"/>
      <c r="D4197" s="1796"/>
      <c r="E4197" s="1796"/>
      <c r="F4197" s="1796"/>
      <c r="G4197" s="1796"/>
      <c r="H4197" s="1796"/>
      <c r="I4197" s="1796"/>
      <c r="J4197" s="1796"/>
      <c r="K4197" s="1796"/>
      <c r="L4197" s="1796"/>
      <c r="M4197" s="1796"/>
      <c r="N4197" s="1796"/>
    </row>
    <row r="4198" spans="8:8" s="927" ht="15.0" hidden="1" customFormat="1">
      <c r="A4198" s="1439"/>
      <c r="B4198" s="1795"/>
      <c r="C4198" s="1796"/>
      <c r="D4198" s="1796"/>
      <c r="E4198" s="1796"/>
      <c r="F4198" s="1796"/>
      <c r="G4198" s="1796"/>
      <c r="H4198" s="1796"/>
      <c r="I4198" s="1796"/>
      <c r="J4198" s="1796"/>
      <c r="K4198" s="1796"/>
      <c r="L4198" s="1796"/>
      <c r="M4198" s="1796"/>
      <c r="N4198" s="1796"/>
    </row>
    <row r="4199" spans="8:8" s="927" ht="15.0" hidden="1" customFormat="1">
      <c r="A4199" s="1439"/>
      <c r="B4199" s="1795"/>
      <c r="C4199" s="1796"/>
      <c r="D4199" s="1796"/>
      <c r="E4199" s="1796"/>
      <c r="F4199" s="1796"/>
      <c r="G4199" s="1796"/>
      <c r="H4199" s="1796"/>
      <c r="I4199" s="1796"/>
      <c r="J4199" s="1796"/>
      <c r="K4199" s="1796"/>
      <c r="L4199" s="1796"/>
      <c r="M4199" s="1796"/>
      <c r="N4199" s="1796"/>
    </row>
    <row r="4200" spans="8:8" s="927" ht="15.0" hidden="1" customFormat="1">
      <c r="A4200" s="1439"/>
      <c r="B4200" s="1795"/>
      <c r="C4200" s="1796"/>
      <c r="D4200" s="1796"/>
      <c r="E4200" s="1796"/>
      <c r="F4200" s="1796"/>
      <c r="G4200" s="1796"/>
      <c r="H4200" s="1796"/>
      <c r="I4200" s="1796"/>
      <c r="J4200" s="1796"/>
      <c r="K4200" s="1796"/>
      <c r="L4200" s="1796"/>
      <c r="M4200" s="1796"/>
      <c r="N4200" s="1796"/>
    </row>
    <row r="4201" spans="8:8" s="927" ht="15.0" hidden="1" customFormat="1">
      <c r="A4201" s="1439"/>
      <c r="B4201" s="1795"/>
      <c r="C4201" s="1796"/>
      <c r="D4201" s="1796"/>
      <c r="E4201" s="1796"/>
      <c r="F4201" s="1796"/>
      <c r="G4201" s="1796"/>
      <c r="H4201" s="1796"/>
      <c r="I4201" s="1796"/>
      <c r="J4201" s="1796"/>
      <c r="K4201" s="1796"/>
      <c r="L4201" s="1796"/>
      <c r="M4201" s="1796"/>
      <c r="N4201" s="1796"/>
    </row>
    <row r="4202" spans="8:8" s="927" ht="15.0" hidden="1" customFormat="1">
      <c r="A4202" s="1439"/>
      <c r="B4202" s="1795"/>
      <c r="C4202" s="1796"/>
      <c r="D4202" s="1796"/>
      <c r="E4202" s="1796"/>
      <c r="F4202" s="1796"/>
      <c r="G4202" s="1796"/>
      <c r="H4202" s="1796"/>
      <c r="I4202" s="1796"/>
      <c r="J4202" s="1796"/>
      <c r="K4202" s="1796"/>
      <c r="L4202" s="1796"/>
      <c r="M4202" s="1796"/>
      <c r="N4202" s="1796"/>
    </row>
    <row r="4203" spans="8:8" s="927" ht="15.0" hidden="1" customFormat="1">
      <c r="A4203" s="1439"/>
      <c r="B4203" s="1795"/>
      <c r="C4203" s="1796"/>
      <c r="D4203" s="1796"/>
      <c r="E4203" s="1796"/>
      <c r="F4203" s="1796"/>
      <c r="G4203" s="1796"/>
      <c r="H4203" s="1796"/>
      <c r="I4203" s="1796"/>
      <c r="J4203" s="1796"/>
      <c r="K4203" s="1796"/>
      <c r="L4203" s="1796"/>
      <c r="M4203" s="1796"/>
      <c r="N4203" s="1796"/>
    </row>
    <row r="4204" spans="8:8" s="927" ht="15.0" hidden="1" customFormat="1">
      <c r="A4204" s="1439"/>
      <c r="B4204" s="1795"/>
      <c r="C4204" s="1796"/>
      <c r="D4204" s="1796"/>
      <c r="E4204" s="1796"/>
      <c r="F4204" s="1796"/>
      <c r="G4204" s="1796"/>
      <c r="H4204" s="1796"/>
      <c r="I4204" s="1796"/>
      <c r="J4204" s="1796"/>
      <c r="K4204" s="1796"/>
      <c r="L4204" s="1796"/>
      <c r="M4204" s="1796"/>
      <c r="N4204" s="1796"/>
    </row>
    <row r="4205" spans="8:8" s="927" ht="15.0" hidden="1" customFormat="1">
      <c r="A4205" s="1439"/>
      <c r="B4205" s="1795"/>
      <c r="C4205" s="1796"/>
      <c r="D4205" s="1796"/>
      <c r="E4205" s="1796"/>
      <c r="F4205" s="1796"/>
      <c r="G4205" s="1796"/>
      <c r="H4205" s="1796"/>
      <c r="I4205" s="1796"/>
      <c r="J4205" s="1796"/>
      <c r="K4205" s="1796"/>
      <c r="L4205" s="1796"/>
      <c r="M4205" s="1796"/>
      <c r="N4205" s="1796"/>
    </row>
    <row r="4206" spans="8:8" s="927" ht="15.0" hidden="1" customFormat="1">
      <c r="A4206" s="1439"/>
      <c r="B4206" s="1795"/>
      <c r="C4206" s="1796"/>
      <c r="D4206" s="1796"/>
      <c r="E4206" s="1796"/>
      <c r="F4206" s="1796"/>
      <c r="G4206" s="1796"/>
      <c r="H4206" s="1796"/>
      <c r="I4206" s="1796"/>
      <c r="J4206" s="1796"/>
      <c r="K4206" s="1796"/>
      <c r="L4206" s="1796"/>
      <c r="M4206" s="1796"/>
      <c r="N4206" s="1796"/>
    </row>
    <row r="4207" spans="8:8" s="927" ht="15.0" hidden="1" customFormat="1">
      <c r="A4207" s="1439"/>
      <c r="B4207" s="1795"/>
      <c r="C4207" s="1796"/>
      <c r="D4207" s="1796"/>
      <c r="E4207" s="1796"/>
      <c r="F4207" s="1796"/>
      <c r="G4207" s="1796"/>
      <c r="H4207" s="1796"/>
      <c r="I4207" s="1796"/>
      <c r="J4207" s="1796"/>
      <c r="K4207" s="1796"/>
      <c r="L4207" s="1796"/>
      <c r="M4207" s="1796"/>
      <c r="N4207" s="1796"/>
    </row>
    <row r="4208" spans="8:8" s="927" ht="15.0" hidden="1" customFormat="1">
      <c r="A4208" s="1439"/>
      <c r="B4208" s="1795"/>
      <c r="C4208" s="1796"/>
      <c r="D4208" s="1796"/>
      <c r="E4208" s="1796"/>
      <c r="F4208" s="1796"/>
      <c r="G4208" s="1796"/>
      <c r="H4208" s="1796"/>
      <c r="I4208" s="1796"/>
      <c r="J4208" s="1796"/>
      <c r="K4208" s="1796"/>
      <c r="L4208" s="1796"/>
      <c r="M4208" s="1796"/>
      <c r="N4208" s="1796"/>
    </row>
    <row r="4209" spans="8:8" s="927" ht="15.0" hidden="1" customFormat="1">
      <c r="A4209" s="1439"/>
      <c r="B4209" s="1795"/>
      <c r="C4209" s="1796"/>
      <c r="D4209" s="1796"/>
      <c r="E4209" s="1796"/>
      <c r="F4209" s="1796"/>
      <c r="G4209" s="1796"/>
      <c r="H4209" s="1796"/>
      <c r="I4209" s="1796"/>
      <c r="J4209" s="1796"/>
      <c r="K4209" s="1796"/>
      <c r="L4209" s="1796"/>
      <c r="M4209" s="1796"/>
      <c r="N4209" s="1796"/>
    </row>
    <row r="4210" spans="8:8" s="927" ht="15.0" hidden="1" customFormat="1">
      <c r="A4210" s="1439"/>
      <c r="B4210" s="1795"/>
      <c r="C4210" s="1796"/>
      <c r="D4210" s="1796"/>
      <c r="E4210" s="1796"/>
      <c r="F4210" s="1796"/>
      <c r="G4210" s="1796"/>
      <c r="H4210" s="1796"/>
      <c r="I4210" s="1796"/>
      <c r="J4210" s="1796"/>
      <c r="K4210" s="1796"/>
      <c r="L4210" s="1796"/>
      <c r="M4210" s="1796"/>
      <c r="N4210" s="1796"/>
    </row>
    <row r="4211" spans="8:8" s="927" ht="15.0" hidden="1" customFormat="1">
      <c r="A4211" s="1439"/>
      <c r="B4211" s="1795"/>
      <c r="C4211" s="1796"/>
      <c r="D4211" s="1796"/>
      <c r="E4211" s="1796"/>
      <c r="F4211" s="1796"/>
      <c r="G4211" s="1796"/>
      <c r="H4211" s="1796"/>
      <c r="I4211" s="1796"/>
      <c r="J4211" s="1796"/>
      <c r="K4211" s="1796"/>
      <c r="L4211" s="1796"/>
      <c r="M4211" s="1796"/>
      <c r="N4211" s="1796"/>
    </row>
    <row r="4212" spans="8:8" s="927" ht="15.0" hidden="1" customFormat="1">
      <c r="A4212" s="1439"/>
      <c r="B4212" s="1795"/>
      <c r="C4212" s="1796"/>
      <c r="D4212" s="1796"/>
      <c r="E4212" s="1796"/>
      <c r="F4212" s="1796"/>
      <c r="G4212" s="1796"/>
      <c r="H4212" s="1796"/>
      <c r="I4212" s="1796"/>
      <c r="J4212" s="1796"/>
      <c r="K4212" s="1796"/>
      <c r="L4212" s="1796"/>
      <c r="M4212" s="1796"/>
      <c r="N4212" s="1796"/>
    </row>
    <row r="4213" spans="8:8" s="927" ht="15.0" hidden="1" customFormat="1">
      <c r="A4213" s="1439"/>
      <c r="B4213" s="1795"/>
      <c r="C4213" s="1796"/>
      <c r="D4213" s="1796"/>
      <c r="E4213" s="1796"/>
      <c r="F4213" s="1796"/>
      <c r="G4213" s="1796"/>
      <c r="H4213" s="1796"/>
      <c r="I4213" s="1796"/>
      <c r="J4213" s="1796"/>
      <c r="K4213" s="1796"/>
      <c r="L4213" s="1796"/>
      <c r="M4213" s="1796"/>
      <c r="N4213" s="1796"/>
    </row>
    <row r="4214" spans="8:8" s="927" ht="15.0" hidden="1" customFormat="1">
      <c r="A4214" s="1439"/>
      <c r="B4214" s="1795"/>
      <c r="C4214" s="1796"/>
      <c r="D4214" s="1796"/>
      <c r="E4214" s="1796"/>
      <c r="F4214" s="1796"/>
      <c r="G4214" s="1796"/>
      <c r="H4214" s="1796"/>
      <c r="I4214" s="1796"/>
      <c r="J4214" s="1796"/>
      <c r="K4214" s="1796"/>
      <c r="L4214" s="1796"/>
      <c r="M4214" s="1796"/>
      <c r="N4214" s="1796"/>
    </row>
    <row r="4215" spans="8:8" s="927" ht="15.0" hidden="1" customFormat="1">
      <c r="A4215" s="1439"/>
      <c r="B4215" s="1795"/>
      <c r="C4215" s="1796"/>
      <c r="D4215" s="1796"/>
      <c r="E4215" s="1796"/>
      <c r="F4215" s="1796"/>
      <c r="G4215" s="1796"/>
      <c r="H4215" s="1796"/>
      <c r="I4215" s="1796"/>
      <c r="J4215" s="1796"/>
      <c r="K4215" s="1796"/>
      <c r="L4215" s="1796"/>
      <c r="M4215" s="1796"/>
      <c r="N4215" s="1796"/>
    </row>
    <row r="4216" spans="8:8" s="927" ht="15.0" hidden="1" customFormat="1">
      <c r="A4216" s="1439"/>
      <c r="B4216" s="1795"/>
      <c r="C4216" s="1796"/>
      <c r="D4216" s="1796"/>
      <c r="E4216" s="1796"/>
      <c r="F4216" s="1796"/>
      <c r="G4216" s="1796"/>
      <c r="H4216" s="1796"/>
      <c r="I4216" s="1796"/>
      <c r="J4216" s="1796"/>
      <c r="K4216" s="1796"/>
      <c r="L4216" s="1796"/>
      <c r="M4216" s="1796"/>
      <c r="N4216" s="1796"/>
    </row>
    <row r="4217" spans="8:8" s="927" ht="15.0" hidden="1" customFormat="1">
      <c r="A4217" s="1439"/>
      <c r="B4217" s="1795"/>
      <c r="C4217" s="1796"/>
      <c r="D4217" s="1796"/>
      <c r="E4217" s="1796"/>
      <c r="F4217" s="1796"/>
      <c r="G4217" s="1796"/>
      <c r="H4217" s="1796"/>
      <c r="I4217" s="1796"/>
      <c r="J4217" s="1796"/>
      <c r="K4217" s="1796"/>
      <c r="L4217" s="1796"/>
      <c r="M4217" s="1796"/>
      <c r="N4217" s="1796"/>
    </row>
    <row r="4218" spans="8:8" s="927" ht="15.0" hidden="1" customFormat="1">
      <c r="A4218" s="1439"/>
      <c r="B4218" s="1795"/>
      <c r="C4218" s="1796"/>
      <c r="D4218" s="1796"/>
      <c r="E4218" s="1796"/>
      <c r="F4218" s="1796"/>
      <c r="G4218" s="1796"/>
      <c r="H4218" s="1796"/>
      <c r="I4218" s="1796"/>
      <c r="J4218" s="1796"/>
      <c r="K4218" s="1796"/>
      <c r="L4218" s="1796"/>
      <c r="M4218" s="1796"/>
      <c r="N4218" s="1796"/>
    </row>
    <row r="4219" spans="8:8" s="927" ht="15.0" hidden="1" customFormat="1">
      <c r="A4219" s="1439"/>
      <c r="B4219" s="1795"/>
      <c r="C4219" s="1796"/>
      <c r="D4219" s="1796"/>
      <c r="E4219" s="1796"/>
      <c r="F4219" s="1796"/>
      <c r="G4219" s="1796"/>
      <c r="H4219" s="1796"/>
      <c r="I4219" s="1796"/>
      <c r="J4219" s="1796"/>
      <c r="K4219" s="1796"/>
      <c r="L4219" s="1796"/>
      <c r="M4219" s="1796"/>
      <c r="N4219" s="1796"/>
    </row>
    <row r="4220" spans="8:8" s="927" ht="15.0" hidden="1" customFormat="1">
      <c r="A4220" s="1439"/>
      <c r="B4220" s="1795"/>
      <c r="C4220" s="1796"/>
      <c r="D4220" s="1796"/>
      <c r="E4220" s="1796"/>
      <c r="F4220" s="1796"/>
      <c r="G4220" s="1796"/>
      <c r="H4220" s="1796"/>
      <c r="I4220" s="1796"/>
      <c r="J4220" s="1796"/>
      <c r="K4220" s="1796"/>
      <c r="L4220" s="1796"/>
      <c r="M4220" s="1796"/>
      <c r="N4220" s="1796"/>
    </row>
    <row r="4221" spans="8:8" s="927" ht="15.0" hidden="1" customFormat="1">
      <c r="A4221" s="1439"/>
      <c r="B4221" s="1795"/>
      <c r="C4221" s="1796"/>
      <c r="D4221" s="1796"/>
      <c r="E4221" s="1796"/>
      <c r="F4221" s="1796"/>
      <c r="G4221" s="1796"/>
      <c r="H4221" s="1796"/>
      <c r="I4221" s="1796"/>
      <c r="J4221" s="1796"/>
      <c r="K4221" s="1796"/>
      <c r="L4221" s="1796"/>
      <c r="M4221" s="1796"/>
      <c r="N4221" s="1796"/>
    </row>
    <row r="4222" spans="8:8" s="927" ht="15.0" hidden="1" customFormat="1">
      <c r="A4222" s="1439"/>
      <c r="B4222" s="1795"/>
      <c r="C4222" s="1796"/>
      <c r="D4222" s="1796"/>
      <c r="E4222" s="1796"/>
      <c r="F4222" s="1796"/>
      <c r="G4222" s="1796"/>
      <c r="H4222" s="1796"/>
      <c r="I4222" s="1796"/>
      <c r="J4222" s="1796"/>
      <c r="K4222" s="1796"/>
      <c r="L4222" s="1796"/>
      <c r="M4222" s="1796"/>
      <c r="N4222" s="1796"/>
    </row>
    <row r="4223" spans="8:8" s="927" ht="15.0" hidden="1" customFormat="1">
      <c r="A4223" s="1439"/>
      <c r="B4223" s="1795"/>
      <c r="C4223" s="1796"/>
      <c r="D4223" s="1796"/>
      <c r="E4223" s="1796"/>
      <c r="F4223" s="1796"/>
      <c r="G4223" s="1796"/>
      <c r="H4223" s="1796"/>
      <c r="I4223" s="1796"/>
      <c r="J4223" s="1796"/>
      <c r="K4223" s="1796"/>
      <c r="L4223" s="1796"/>
      <c r="M4223" s="1796"/>
      <c r="N4223" s="1796"/>
    </row>
    <row r="4224" spans="8:8" s="927" ht="15.0" hidden="1" customFormat="1">
      <c r="A4224" s="1439"/>
      <c r="B4224" s="1795"/>
      <c r="C4224" s="1796"/>
      <c r="D4224" s="1796"/>
      <c r="E4224" s="1796"/>
      <c r="F4224" s="1796"/>
      <c r="G4224" s="1796"/>
      <c r="H4224" s="1796"/>
      <c r="I4224" s="1796"/>
      <c r="J4224" s="1796"/>
      <c r="K4224" s="1796"/>
      <c r="L4224" s="1796"/>
      <c r="M4224" s="1796"/>
      <c r="N4224" s="1796"/>
    </row>
    <row r="4225" spans="8:8" s="927" ht="15.0" hidden="1" customFormat="1">
      <c r="A4225" s="1439"/>
      <c r="B4225" s="1795"/>
      <c r="C4225" s="1796"/>
      <c r="D4225" s="1796"/>
      <c r="E4225" s="1796"/>
      <c r="F4225" s="1796"/>
      <c r="G4225" s="1796"/>
      <c r="H4225" s="1796"/>
      <c r="I4225" s="1796"/>
      <c r="J4225" s="1796"/>
      <c r="K4225" s="1796"/>
      <c r="L4225" s="1796"/>
      <c r="M4225" s="1796"/>
      <c r="N4225" s="1796"/>
    </row>
    <row r="4226" spans="8:8" s="927" ht="15.0" hidden="1" customFormat="1">
      <c r="A4226" s="1439"/>
      <c r="B4226" s="1795"/>
      <c r="C4226" s="1796"/>
      <c r="D4226" s="1796"/>
      <c r="E4226" s="1796"/>
      <c r="F4226" s="1796"/>
      <c r="G4226" s="1796"/>
      <c r="H4226" s="1796"/>
      <c r="I4226" s="1796"/>
      <c r="J4226" s="1796"/>
      <c r="K4226" s="1796"/>
      <c r="L4226" s="1796"/>
      <c r="M4226" s="1796"/>
      <c r="N4226" s="1796"/>
    </row>
    <row r="4227" spans="8:8" s="927" ht="15.0" hidden="1" customFormat="1">
      <c r="A4227" s="1439"/>
      <c r="B4227" s="1795"/>
      <c r="C4227" s="1796"/>
      <c r="D4227" s="1796"/>
      <c r="E4227" s="1796"/>
      <c r="F4227" s="1796"/>
      <c r="G4227" s="1796"/>
      <c r="H4227" s="1796"/>
      <c r="I4227" s="1796"/>
      <c r="J4227" s="1796"/>
      <c r="K4227" s="1796"/>
      <c r="L4227" s="1796"/>
      <c r="M4227" s="1796"/>
      <c r="N4227" s="1796"/>
    </row>
    <row r="4228" spans="8:8" s="927" ht="15.0" hidden="1" customFormat="1">
      <c r="A4228" s="1439"/>
      <c r="B4228" s="1795"/>
      <c r="C4228" s="1796"/>
      <c r="D4228" s="1796"/>
      <c r="E4228" s="1796"/>
      <c r="F4228" s="1796"/>
      <c r="G4228" s="1796"/>
      <c r="H4228" s="1796"/>
      <c r="I4228" s="1796"/>
      <c r="J4228" s="1796"/>
      <c r="K4228" s="1796"/>
      <c r="L4228" s="1796"/>
      <c r="M4228" s="1796"/>
      <c r="N4228" s="1796"/>
    </row>
    <row r="4229" spans="8:8" s="927" ht="15.0" hidden="1" customFormat="1">
      <c r="A4229" s="1439"/>
      <c r="B4229" s="1795"/>
      <c r="C4229" s="1796"/>
      <c r="D4229" s="1796"/>
      <c r="E4229" s="1796"/>
      <c r="F4229" s="1796"/>
      <c r="G4229" s="1796"/>
      <c r="H4229" s="1796"/>
      <c r="I4229" s="1796"/>
      <c r="J4229" s="1796"/>
      <c r="K4229" s="1796"/>
      <c r="L4229" s="1796"/>
      <c r="M4229" s="1796"/>
      <c r="N4229" s="1796"/>
    </row>
    <row r="4230" spans="8:8" s="927" ht="15.0" hidden="1" customFormat="1">
      <c r="A4230" s="1439"/>
      <c r="B4230" s="1795"/>
      <c r="C4230" s="1796"/>
      <c r="D4230" s="1796"/>
      <c r="E4230" s="1796"/>
      <c r="F4230" s="1796"/>
      <c r="G4230" s="1796"/>
      <c r="H4230" s="1796"/>
      <c r="I4230" s="1796"/>
      <c r="J4230" s="1796"/>
      <c r="K4230" s="1796"/>
      <c r="L4230" s="1796"/>
      <c r="M4230" s="1796"/>
      <c r="N4230" s="1796"/>
    </row>
    <row r="4231" spans="8:8" s="927" ht="15.0" hidden="1" customFormat="1">
      <c r="A4231" s="1439"/>
      <c r="B4231" s="1795"/>
      <c r="C4231" s="1796"/>
      <c r="D4231" s="1796"/>
      <c r="E4231" s="1796"/>
      <c r="F4231" s="1796"/>
      <c r="G4231" s="1796"/>
      <c r="H4231" s="1796"/>
      <c r="I4231" s="1796"/>
      <c r="J4231" s="1796"/>
      <c r="K4231" s="1796"/>
      <c r="L4231" s="1796"/>
      <c r="M4231" s="1796"/>
      <c r="N4231" s="1796"/>
    </row>
    <row r="4232" spans="8:8" s="927" ht="15.0" hidden="1" customFormat="1">
      <c r="A4232" s="1439"/>
      <c r="B4232" s="1795"/>
      <c r="C4232" s="1796"/>
      <c r="D4232" s="1796"/>
      <c r="E4232" s="1796"/>
      <c r="F4232" s="1796"/>
      <c r="G4232" s="1796"/>
      <c r="H4232" s="1796"/>
      <c r="I4232" s="1796"/>
      <c r="J4232" s="1796"/>
      <c r="K4232" s="1796"/>
      <c r="L4232" s="1796"/>
      <c r="M4232" s="1796"/>
      <c r="N4232" s="1796"/>
    </row>
    <row r="4233" spans="8:8" s="927" ht="15.0" hidden="1" customFormat="1">
      <c r="A4233" s="1439"/>
      <c r="B4233" s="1795"/>
      <c r="C4233" s="1796"/>
      <c r="D4233" s="1796"/>
      <c r="E4233" s="1796"/>
      <c r="F4233" s="1796"/>
      <c r="G4233" s="1796"/>
      <c r="H4233" s="1796"/>
      <c r="I4233" s="1796"/>
      <c r="J4233" s="1796"/>
      <c r="K4233" s="1796"/>
      <c r="L4233" s="1796"/>
      <c r="M4233" s="1796"/>
      <c r="N4233" s="1796"/>
    </row>
    <row r="4234" spans="8:8" s="927" ht="15.0" hidden="1" customFormat="1">
      <c r="A4234" s="1439"/>
      <c r="B4234" s="1795"/>
      <c r="C4234" s="1796"/>
      <c r="D4234" s="1796"/>
      <c r="E4234" s="1796"/>
      <c r="F4234" s="1796"/>
      <c r="G4234" s="1796"/>
      <c r="H4234" s="1796"/>
      <c r="I4234" s="1796"/>
      <c r="J4234" s="1796"/>
      <c r="K4234" s="1796"/>
      <c r="L4234" s="1796"/>
      <c r="M4234" s="1796"/>
      <c r="N4234" s="1796"/>
    </row>
    <row r="4235" spans="8:8" s="927" ht="15.0" hidden="1" customFormat="1">
      <c r="A4235" s="1439"/>
      <c r="B4235" s="1795"/>
      <c r="C4235" s="1796"/>
      <c r="D4235" s="1796"/>
      <c r="E4235" s="1796"/>
      <c r="F4235" s="1796"/>
      <c r="G4235" s="1796"/>
      <c r="H4235" s="1796"/>
      <c r="I4235" s="1796"/>
      <c r="J4235" s="1796"/>
      <c r="K4235" s="1796"/>
      <c r="L4235" s="1796"/>
      <c r="M4235" s="1796"/>
      <c r="N4235" s="1796"/>
    </row>
    <row r="4236" spans="8:8" s="927" ht="15.0" hidden="1" customFormat="1">
      <c r="A4236" s="1439"/>
      <c r="B4236" s="1795"/>
      <c r="C4236" s="1796"/>
      <c r="D4236" s="1796"/>
      <c r="E4236" s="1796"/>
      <c r="F4236" s="1796"/>
      <c r="G4236" s="1796"/>
      <c r="H4236" s="1796"/>
      <c r="I4236" s="1796"/>
      <c r="J4236" s="1796"/>
      <c r="K4236" s="1796"/>
      <c r="L4236" s="1796"/>
      <c r="M4236" s="1796"/>
      <c r="N4236" s="1796"/>
    </row>
    <row r="4237" spans="8:8" s="927" ht="15.0" hidden="1" customFormat="1">
      <c r="A4237" s="1439"/>
      <c r="B4237" s="1795"/>
      <c r="C4237" s="1796"/>
      <c r="D4237" s="1796"/>
      <c r="E4237" s="1796"/>
      <c r="F4237" s="1796"/>
      <c r="G4237" s="1796"/>
      <c r="H4237" s="1796"/>
      <c r="I4237" s="1796"/>
      <c r="J4237" s="1796"/>
      <c r="K4237" s="1796"/>
      <c r="L4237" s="1796"/>
      <c r="M4237" s="1796"/>
      <c r="N4237" s="1796"/>
    </row>
    <row r="4238" spans="8:8" s="927" ht="15.0" hidden="1" customFormat="1">
      <c r="A4238" s="1439"/>
      <c r="B4238" s="1795"/>
      <c r="C4238" s="1796"/>
      <c r="D4238" s="1796"/>
      <c r="E4238" s="1796"/>
      <c r="F4238" s="1796"/>
      <c r="G4238" s="1796"/>
      <c r="H4238" s="1796"/>
      <c r="I4238" s="1796"/>
      <c r="J4238" s="1796"/>
      <c r="K4238" s="1796"/>
      <c r="L4238" s="1796"/>
      <c r="M4238" s="1796"/>
      <c r="N4238" s="1796"/>
    </row>
    <row r="4239" spans="8:8" s="927" ht="15.0" hidden="1" customFormat="1">
      <c r="A4239" s="1439"/>
      <c r="B4239" s="1795"/>
      <c r="C4239" s="1796"/>
      <c r="D4239" s="1796"/>
      <c r="E4239" s="1796"/>
      <c r="F4239" s="1796"/>
      <c r="G4239" s="1796"/>
      <c r="H4239" s="1796"/>
      <c r="I4239" s="1796"/>
      <c r="J4239" s="1796"/>
      <c r="K4239" s="1796"/>
      <c r="L4239" s="1796"/>
      <c r="M4239" s="1796"/>
      <c r="N4239" s="1796"/>
    </row>
    <row r="4240" spans="8:8" s="927" ht="15.0" hidden="1" customFormat="1">
      <c r="A4240" s="1439"/>
      <c r="B4240" s="1795"/>
      <c r="C4240" s="1796"/>
      <c r="D4240" s="1796"/>
      <c r="E4240" s="1796"/>
      <c r="F4240" s="1796"/>
      <c r="G4240" s="1796"/>
      <c r="H4240" s="1796"/>
      <c r="I4240" s="1796"/>
      <c r="J4240" s="1796"/>
      <c r="K4240" s="1796"/>
      <c r="L4240" s="1796"/>
      <c r="M4240" s="1796"/>
      <c r="N4240" s="1796"/>
    </row>
    <row r="4241" spans="8:8" s="927" ht="15.0" hidden="1" customFormat="1">
      <c r="A4241" s="1439"/>
      <c r="B4241" s="1795"/>
      <c r="C4241" s="1796"/>
      <c r="D4241" s="1796"/>
      <c r="E4241" s="1796"/>
      <c r="F4241" s="1796"/>
      <c r="G4241" s="1796"/>
      <c r="H4241" s="1796"/>
      <c r="I4241" s="1796"/>
      <c r="J4241" s="1796"/>
      <c r="K4241" s="1796"/>
      <c r="L4241" s="1796"/>
      <c r="M4241" s="1796"/>
      <c r="N4241" s="1796"/>
    </row>
    <row r="4242" spans="8:8" s="927" ht="15.0" hidden="1" customFormat="1">
      <c r="A4242" s="1439"/>
      <c r="B4242" s="1795"/>
      <c r="C4242" s="1796"/>
      <c r="D4242" s="1796"/>
      <c r="E4242" s="1796"/>
      <c r="F4242" s="1796"/>
      <c r="G4242" s="1796"/>
      <c r="H4242" s="1796"/>
      <c r="I4242" s="1796"/>
      <c r="J4242" s="1796"/>
      <c r="K4242" s="1796"/>
      <c r="L4242" s="1796"/>
      <c r="M4242" s="1796"/>
      <c r="N4242" s="1796"/>
    </row>
    <row r="4243" spans="8:8" s="927" ht="15.0" hidden="1" customFormat="1">
      <c r="A4243" s="1439"/>
      <c r="B4243" s="1795"/>
      <c r="C4243" s="1796"/>
      <c r="D4243" s="1796"/>
      <c r="E4243" s="1796"/>
      <c r="F4243" s="1796"/>
      <c r="G4243" s="1796"/>
      <c r="H4243" s="1796"/>
      <c r="I4243" s="1796"/>
      <c r="J4243" s="1796"/>
      <c r="K4243" s="1796"/>
      <c r="L4243" s="1796"/>
      <c r="M4243" s="1796"/>
      <c r="N4243" s="1796"/>
    </row>
    <row r="4244" spans="8:8" s="927" ht="15.0" hidden="1" customFormat="1">
      <c r="A4244" s="1439"/>
      <c r="B4244" s="1795"/>
      <c r="C4244" s="1796"/>
      <c r="D4244" s="1796"/>
      <c r="E4244" s="1796"/>
      <c r="F4244" s="1796"/>
      <c r="G4244" s="1796"/>
      <c r="H4244" s="1796"/>
      <c r="I4244" s="1796"/>
      <c r="J4244" s="1796"/>
      <c r="K4244" s="1796"/>
      <c r="L4244" s="1796"/>
      <c r="M4244" s="1796"/>
      <c r="N4244" s="1796"/>
    </row>
    <row r="4245" spans="8:8" s="927" ht="15.0" hidden="1" customFormat="1">
      <c r="A4245" s="1439"/>
      <c r="B4245" s="1795"/>
      <c r="C4245" s="1796"/>
      <c r="D4245" s="1796"/>
      <c r="E4245" s="1796"/>
      <c r="F4245" s="1796"/>
      <c r="G4245" s="1796"/>
      <c r="H4245" s="1796"/>
      <c r="I4245" s="1796"/>
      <c r="J4245" s="1796"/>
      <c r="K4245" s="1796"/>
      <c r="L4245" s="1796"/>
      <c r="M4245" s="1796"/>
      <c r="N4245" s="1796"/>
    </row>
    <row r="4246" spans="8:8" s="927" ht="15.0" hidden="1" customFormat="1">
      <c r="A4246" s="1439"/>
      <c r="B4246" s="1795"/>
      <c r="C4246" s="1796"/>
      <c r="D4246" s="1796"/>
      <c r="E4246" s="1796"/>
      <c r="F4246" s="1796"/>
      <c r="G4246" s="1796"/>
      <c r="H4246" s="1796"/>
      <c r="I4246" s="1796"/>
      <c r="J4246" s="1796"/>
      <c r="K4246" s="1796"/>
      <c r="L4246" s="1796"/>
      <c r="M4246" s="1796"/>
      <c r="N4246" s="1796"/>
    </row>
    <row r="4247" spans="8:8" s="927" ht="15.0" hidden="1" customFormat="1">
      <c r="A4247" s="1439"/>
      <c r="B4247" s="1795"/>
      <c r="C4247" s="1796"/>
      <c r="D4247" s="1796"/>
      <c r="E4247" s="1796"/>
      <c r="F4247" s="1796"/>
      <c r="G4247" s="1796"/>
      <c r="H4247" s="1796"/>
      <c r="I4247" s="1796"/>
      <c r="J4247" s="1796"/>
      <c r="K4247" s="1796"/>
      <c r="L4247" s="1796"/>
      <c r="M4247" s="1796"/>
      <c r="N4247" s="1796"/>
    </row>
    <row r="4248" spans="8:8" s="927" ht="15.0" hidden="1" customFormat="1">
      <c r="A4248" s="1439"/>
      <c r="B4248" s="1795"/>
      <c r="C4248" s="1796"/>
      <c r="D4248" s="1796"/>
      <c r="E4248" s="1796"/>
      <c r="F4248" s="1796"/>
      <c r="G4248" s="1796"/>
      <c r="H4248" s="1796"/>
      <c r="I4248" s="1796"/>
      <c r="J4248" s="1796"/>
      <c r="K4248" s="1796"/>
      <c r="L4248" s="1796"/>
      <c r="M4248" s="1796"/>
      <c r="N4248" s="1796"/>
    </row>
    <row r="4249" spans="8:8" s="927" ht="15.0" hidden="1" customFormat="1">
      <c r="A4249" s="1439"/>
      <c r="B4249" s="1795"/>
      <c r="C4249" s="1796"/>
      <c r="D4249" s="1796"/>
      <c r="E4249" s="1796"/>
      <c r="F4249" s="1796"/>
      <c r="G4249" s="1796"/>
      <c r="H4249" s="1796"/>
      <c r="I4249" s="1796"/>
      <c r="J4249" s="1796"/>
      <c r="K4249" s="1796"/>
      <c r="L4249" s="1796"/>
      <c r="M4249" s="1796"/>
      <c r="N4249" s="1796"/>
    </row>
    <row r="4250" spans="8:8" s="927" ht="15.0" hidden="1" customFormat="1">
      <c r="A4250" s="1439"/>
      <c r="B4250" s="1795"/>
      <c r="C4250" s="1796"/>
      <c r="D4250" s="1796"/>
      <c r="E4250" s="1796"/>
      <c r="F4250" s="1796"/>
      <c r="G4250" s="1796"/>
      <c r="H4250" s="1796"/>
      <c r="I4250" s="1796"/>
      <c r="J4250" s="1796"/>
      <c r="K4250" s="1796"/>
      <c r="L4250" s="1796"/>
      <c r="M4250" s="1796"/>
      <c r="N4250" s="1796"/>
    </row>
    <row r="4251" spans="8:8" s="927" ht="15.0" hidden="1" customFormat="1">
      <c r="A4251" s="1439"/>
      <c r="B4251" s="1795"/>
      <c r="C4251" s="1796"/>
      <c r="D4251" s="1796"/>
      <c r="E4251" s="1796"/>
      <c r="F4251" s="1796"/>
      <c r="G4251" s="1796"/>
      <c r="H4251" s="1796"/>
      <c r="I4251" s="1796"/>
      <c r="J4251" s="1796"/>
      <c r="K4251" s="1796"/>
      <c r="L4251" s="1796"/>
      <c r="M4251" s="1796"/>
      <c r="N4251" s="1796"/>
    </row>
    <row r="4252" spans="8:8" s="927" ht="15.0" hidden="1" customFormat="1">
      <c r="A4252" s="1439"/>
      <c r="B4252" s="1795"/>
      <c r="C4252" s="1796"/>
      <c r="D4252" s="1796"/>
      <c r="E4252" s="1796"/>
      <c r="F4252" s="1796"/>
      <c r="G4252" s="1796"/>
      <c r="H4252" s="1796"/>
      <c r="I4252" s="1796"/>
      <c r="J4252" s="1796"/>
      <c r="K4252" s="1796"/>
      <c r="L4252" s="1796"/>
      <c r="M4252" s="1796"/>
      <c r="N4252" s="1796"/>
    </row>
    <row r="4253" spans="8:8" s="927" ht="15.0" hidden="1" customFormat="1">
      <c r="A4253" s="1439"/>
      <c r="B4253" s="1795"/>
      <c r="C4253" s="1796"/>
      <c r="D4253" s="1796"/>
      <c r="E4253" s="1796"/>
      <c r="F4253" s="1796"/>
      <c r="G4253" s="1796"/>
      <c r="H4253" s="1796"/>
      <c r="I4253" s="1796"/>
      <c r="J4253" s="1796"/>
      <c r="K4253" s="1796"/>
      <c r="L4253" s="1796"/>
      <c r="M4253" s="1796"/>
      <c r="N4253" s="1796"/>
    </row>
    <row r="4254" spans="8:8" s="927" ht="15.0" hidden="1" customFormat="1">
      <c r="A4254" s="1439"/>
      <c r="B4254" s="1795"/>
      <c r="C4254" s="1796"/>
      <c r="D4254" s="1796"/>
      <c r="E4254" s="1796"/>
      <c r="F4254" s="1796"/>
      <c r="G4254" s="1796"/>
      <c r="H4254" s="1796"/>
      <c r="I4254" s="1796"/>
      <c r="J4254" s="1796"/>
      <c r="K4254" s="1796"/>
      <c r="L4254" s="1796"/>
      <c r="M4254" s="1796"/>
      <c r="N4254" s="1796"/>
    </row>
    <row r="4255" spans="8:8" s="927" ht="15.0" hidden="1" customFormat="1">
      <c r="A4255" s="1439"/>
      <c r="B4255" s="1795"/>
      <c r="C4255" s="1796"/>
      <c r="D4255" s="1796"/>
      <c r="E4255" s="1796"/>
      <c r="F4255" s="1796"/>
      <c r="G4255" s="1796"/>
      <c r="H4255" s="1796"/>
      <c r="I4255" s="1796"/>
      <c r="J4255" s="1796"/>
      <c r="K4255" s="1796"/>
      <c r="L4255" s="1796"/>
      <c r="M4255" s="1796"/>
      <c r="N4255" s="1796"/>
    </row>
    <row r="4256" spans="8:8" s="927" ht="15.0" hidden="1" customFormat="1">
      <c r="A4256" s="1439"/>
      <c r="B4256" s="1795"/>
      <c r="C4256" s="1796"/>
      <c r="D4256" s="1796"/>
      <c r="E4256" s="1796"/>
      <c r="F4256" s="1796"/>
      <c r="G4256" s="1796"/>
      <c r="H4256" s="1796"/>
      <c r="I4256" s="1796"/>
      <c r="J4256" s="1796"/>
      <c r="K4256" s="1796"/>
      <c r="L4256" s="1796"/>
      <c r="M4256" s="1796"/>
      <c r="N4256" s="1796"/>
    </row>
    <row r="4257" spans="8:8" s="927" ht="15.0" hidden="1" customFormat="1">
      <c r="A4257" s="1439"/>
      <c r="B4257" s="1795"/>
      <c r="C4257" s="1796"/>
      <c r="D4257" s="1796"/>
      <c r="E4257" s="1796"/>
      <c r="F4257" s="1796"/>
      <c r="G4257" s="1796"/>
      <c r="H4257" s="1796"/>
      <c r="I4257" s="1796"/>
      <c r="J4257" s="1796"/>
      <c r="K4257" s="1796"/>
      <c r="L4257" s="1796"/>
      <c r="M4257" s="1796"/>
      <c r="N4257" s="1796"/>
    </row>
    <row r="4258" spans="8:8" s="927" ht="15.0" hidden="1" customFormat="1">
      <c r="A4258" s="1439"/>
      <c r="B4258" s="1795"/>
      <c r="C4258" s="1796"/>
      <c r="D4258" s="1796"/>
      <c r="E4258" s="1796"/>
      <c r="F4258" s="1796"/>
      <c r="G4258" s="1796"/>
      <c r="H4258" s="1796"/>
      <c r="I4258" s="1796"/>
      <c r="J4258" s="1796"/>
      <c r="K4258" s="1796"/>
      <c r="L4258" s="1796"/>
      <c r="M4258" s="1796"/>
      <c r="N4258" s="1796"/>
    </row>
    <row r="4259" spans="8:8" s="927" ht="15.0" hidden="1" customFormat="1">
      <c r="A4259" s="1439"/>
      <c r="B4259" s="1795"/>
      <c r="C4259" s="1796"/>
      <c r="D4259" s="1796"/>
      <c r="E4259" s="1796"/>
      <c r="F4259" s="1796"/>
      <c r="G4259" s="1796"/>
      <c r="H4259" s="1796"/>
      <c r="I4259" s="1796"/>
      <c r="J4259" s="1796"/>
      <c r="K4259" s="1796"/>
      <c r="L4259" s="1796"/>
      <c r="M4259" s="1796"/>
      <c r="N4259" s="1796"/>
    </row>
    <row r="4260" spans="8:8" s="927" ht="15.0" hidden="1" customFormat="1">
      <c r="A4260" s="1439"/>
      <c r="B4260" s="1795"/>
      <c r="C4260" s="1796"/>
      <c r="D4260" s="1796"/>
      <c r="E4260" s="1796"/>
      <c r="F4260" s="1796"/>
      <c r="G4260" s="1796"/>
      <c r="H4260" s="1796"/>
      <c r="I4260" s="1796"/>
      <c r="J4260" s="1796"/>
      <c r="K4260" s="1796"/>
      <c r="L4260" s="1796"/>
      <c r="M4260" s="1796"/>
      <c r="N4260" s="1796"/>
    </row>
    <row r="4261" spans="8:8" s="927" ht="15.0" hidden="1" customFormat="1">
      <c r="A4261" s="1439"/>
      <c r="B4261" s="1795"/>
      <c r="C4261" s="1796"/>
      <c r="D4261" s="1796"/>
      <c r="E4261" s="1796"/>
      <c r="F4261" s="1796"/>
      <c r="G4261" s="1796"/>
      <c r="H4261" s="1796"/>
      <c r="I4261" s="1796"/>
      <c r="J4261" s="1796"/>
      <c r="K4261" s="1796"/>
      <c r="L4261" s="1796"/>
      <c r="M4261" s="1796"/>
      <c r="N4261" s="1796"/>
    </row>
    <row r="4262" spans="8:8" s="927" ht="15.0" hidden="1" customFormat="1">
      <c r="A4262" s="1439"/>
      <c r="B4262" s="1795"/>
      <c r="C4262" s="1796"/>
      <c r="D4262" s="1796"/>
      <c r="E4262" s="1796"/>
      <c r="F4262" s="1796"/>
      <c r="G4262" s="1796"/>
      <c r="H4262" s="1796"/>
      <c r="I4262" s="1796"/>
      <c r="J4262" s="1796"/>
      <c r="K4262" s="1796"/>
      <c r="L4262" s="1796"/>
      <c r="M4262" s="1796"/>
      <c r="N4262" s="1796"/>
    </row>
    <row r="4263" spans="8:8" s="927" ht="15.0" hidden="1" customFormat="1">
      <c r="A4263" s="1439"/>
      <c r="B4263" s="1795"/>
      <c r="C4263" s="1796"/>
      <c r="D4263" s="1796"/>
      <c r="E4263" s="1796"/>
      <c r="F4263" s="1796"/>
      <c r="G4263" s="1796"/>
      <c r="H4263" s="1796"/>
      <c r="I4263" s="1796"/>
      <c r="J4263" s="1796"/>
      <c r="K4263" s="1796"/>
      <c r="L4263" s="1796"/>
      <c r="M4263" s="1796"/>
      <c r="N4263" s="1796"/>
    </row>
    <row r="4264" spans="8:8" s="927" ht="15.0" hidden="1" customFormat="1">
      <c r="A4264" s="1439"/>
      <c r="B4264" s="1795"/>
      <c r="C4264" s="1796"/>
      <c r="D4264" s="1796"/>
      <c r="E4264" s="1796"/>
      <c r="F4264" s="1796"/>
      <c r="G4264" s="1796"/>
      <c r="H4264" s="1796"/>
      <c r="I4264" s="1796"/>
      <c r="J4264" s="1796"/>
      <c r="K4264" s="1796"/>
      <c r="L4264" s="1796"/>
      <c r="M4264" s="1796"/>
      <c r="N4264" s="1796"/>
    </row>
    <row r="4265" spans="8:8" s="927" ht="15.0" hidden="1" customFormat="1">
      <c r="A4265" s="1439"/>
      <c r="B4265" s="1795"/>
      <c r="C4265" s="1796"/>
      <c r="D4265" s="1796"/>
      <c r="E4265" s="1796"/>
      <c r="F4265" s="1796"/>
      <c r="G4265" s="1796"/>
      <c r="H4265" s="1796"/>
      <c r="I4265" s="1796"/>
      <c r="J4265" s="1796"/>
      <c r="K4265" s="1796"/>
      <c r="L4265" s="1796"/>
      <c r="M4265" s="1796"/>
      <c r="N4265" s="1796"/>
    </row>
    <row r="4266" spans="8:8" s="927" ht="15.0" hidden="1" customFormat="1">
      <c r="A4266" s="1439"/>
      <c r="B4266" s="1795"/>
      <c r="C4266" s="1796"/>
      <c r="D4266" s="1796"/>
      <c r="E4266" s="1796"/>
      <c r="F4266" s="1796"/>
      <c r="G4266" s="1796"/>
      <c r="H4266" s="1796"/>
      <c r="I4266" s="1796"/>
      <c r="J4266" s="1796"/>
      <c r="K4266" s="1796"/>
      <c r="L4266" s="1796"/>
      <c r="M4266" s="1796"/>
      <c r="N4266" s="1796"/>
    </row>
    <row r="4267" spans="8:8" s="927" ht="15.0" hidden="1" customFormat="1">
      <c r="A4267" s="1439"/>
      <c r="B4267" s="1795"/>
      <c r="C4267" s="1796"/>
      <c r="D4267" s="1796"/>
      <c r="E4267" s="1796"/>
      <c r="F4267" s="1796"/>
      <c r="G4267" s="1796"/>
      <c r="H4267" s="1796"/>
      <c r="I4267" s="1796"/>
      <c r="J4267" s="1796"/>
      <c r="K4267" s="1796"/>
      <c r="L4267" s="1796"/>
      <c r="M4267" s="1796"/>
      <c r="N4267" s="1796"/>
    </row>
    <row r="4268" spans="8:8" s="927" ht="15.0" hidden="1" customFormat="1">
      <c r="A4268" s="1439"/>
      <c r="B4268" s="1795"/>
      <c r="C4268" s="1796"/>
      <c r="D4268" s="1796"/>
      <c r="E4268" s="1796"/>
      <c r="F4268" s="1796"/>
      <c r="G4268" s="1796"/>
      <c r="H4268" s="1796"/>
      <c r="I4268" s="1796"/>
      <c r="J4268" s="1796"/>
      <c r="K4268" s="1796"/>
      <c r="L4268" s="1796"/>
      <c r="M4268" s="1796"/>
      <c r="N4268" s="1796"/>
    </row>
    <row r="4269" spans="8:8" s="927" ht="15.0" hidden="1" customFormat="1">
      <c r="A4269" s="1439"/>
      <c r="B4269" s="1795"/>
      <c r="C4269" s="1796"/>
      <c r="D4269" s="1796"/>
      <c r="E4269" s="1796"/>
      <c r="F4269" s="1796"/>
      <c r="G4269" s="1796"/>
      <c r="H4269" s="1796"/>
      <c r="I4269" s="1796"/>
      <c r="J4269" s="1796"/>
      <c r="K4269" s="1796"/>
      <c r="L4269" s="1796"/>
      <c r="M4269" s="1796"/>
      <c r="N4269" s="1796"/>
    </row>
    <row r="4270" spans="8:8" s="927" ht="15.0" hidden="1" customFormat="1">
      <c r="A4270" s="1439"/>
      <c r="B4270" s="1795"/>
      <c r="C4270" s="1796"/>
      <c r="D4270" s="1796"/>
      <c r="E4270" s="1796"/>
      <c r="F4270" s="1796"/>
      <c r="G4270" s="1796"/>
      <c r="H4270" s="1796"/>
      <c r="I4270" s="1796"/>
      <c r="J4270" s="1796"/>
      <c r="K4270" s="1796"/>
      <c r="L4270" s="1796"/>
      <c r="M4270" s="1796"/>
      <c r="N4270" s="1796"/>
    </row>
    <row r="4271" spans="8:8" s="927" ht="15.0" hidden="1" customFormat="1">
      <c r="A4271" s="1439"/>
      <c r="B4271" s="1795"/>
      <c r="C4271" s="1796"/>
      <c r="D4271" s="1796"/>
      <c r="E4271" s="1796"/>
      <c r="F4271" s="1796"/>
      <c r="G4271" s="1796"/>
      <c r="H4271" s="1796"/>
      <c r="I4271" s="1796"/>
      <c r="J4271" s="1796"/>
      <c r="K4271" s="1796"/>
      <c r="L4271" s="1796"/>
      <c r="M4271" s="1796"/>
      <c r="N4271" s="1796"/>
    </row>
    <row r="4272" spans="8:8" s="927" ht="15.0" hidden="1" customFormat="1">
      <c r="A4272" s="1439"/>
      <c r="B4272" s="1795"/>
      <c r="C4272" s="1796"/>
      <c r="D4272" s="1796"/>
      <c r="E4272" s="1796"/>
      <c r="F4272" s="1796"/>
      <c r="G4272" s="1796"/>
      <c r="H4272" s="1796"/>
      <c r="I4272" s="1796"/>
      <c r="J4272" s="1796"/>
      <c r="K4272" s="1796"/>
      <c r="L4272" s="1796"/>
      <c r="M4272" s="1796"/>
      <c r="N4272" s="1796"/>
    </row>
    <row r="4273" spans="8:8" s="927" ht="15.0" hidden="1" customFormat="1">
      <c r="A4273" s="1439"/>
      <c r="B4273" s="1795"/>
      <c r="C4273" s="1796"/>
      <c r="D4273" s="1796"/>
      <c r="E4273" s="1796"/>
      <c r="F4273" s="1796"/>
      <c r="G4273" s="1796"/>
      <c r="H4273" s="1796"/>
      <c r="I4273" s="1796"/>
      <c r="J4273" s="1796"/>
      <c r="K4273" s="1796"/>
      <c r="L4273" s="1796"/>
      <c r="M4273" s="1796"/>
      <c r="N4273" s="1796"/>
    </row>
    <row r="4274" spans="8:8" s="927" ht="15.0" hidden="1" customFormat="1">
      <c r="A4274" s="1439"/>
      <c r="B4274" s="1795"/>
      <c r="C4274" s="1796"/>
      <c r="D4274" s="1796"/>
      <c r="E4274" s="1796"/>
      <c r="F4274" s="1796"/>
      <c r="G4274" s="1796"/>
      <c r="H4274" s="1796"/>
      <c r="I4274" s="1796"/>
      <c r="J4274" s="1796"/>
      <c r="K4274" s="1796"/>
      <c r="L4274" s="1796"/>
      <c r="M4274" s="1796"/>
      <c r="N4274" s="1796"/>
    </row>
    <row r="4275" spans="8:8" s="927" ht="15.0" hidden="1" customFormat="1">
      <c r="A4275" s="1439"/>
      <c r="B4275" s="1795"/>
      <c r="C4275" s="1796"/>
      <c r="D4275" s="1796"/>
      <c r="E4275" s="1796"/>
      <c r="F4275" s="1796"/>
      <c r="G4275" s="1796"/>
      <c r="H4275" s="1796"/>
      <c r="I4275" s="1796"/>
      <c r="J4275" s="1796"/>
      <c r="K4275" s="1796"/>
      <c r="L4275" s="1796"/>
      <c r="M4275" s="1796"/>
      <c r="N4275" s="1796"/>
    </row>
    <row r="4276" spans="8:8" s="927" ht="15.0" hidden="1" customFormat="1">
      <c r="A4276" s="1439"/>
      <c r="B4276" s="1795"/>
      <c r="C4276" s="1796"/>
      <c r="D4276" s="1796"/>
      <c r="E4276" s="1796"/>
      <c r="F4276" s="1796"/>
      <c r="G4276" s="1796"/>
      <c r="H4276" s="1796"/>
      <c r="I4276" s="1796"/>
      <c r="J4276" s="1796"/>
      <c r="K4276" s="1796"/>
      <c r="L4276" s="1796"/>
      <c r="M4276" s="1796"/>
      <c r="N4276" s="1796"/>
    </row>
    <row r="4277" spans="8:8" s="927" ht="15.0" hidden="1" customFormat="1">
      <c r="A4277" s="1439"/>
      <c r="B4277" s="1795"/>
      <c r="C4277" s="1796"/>
      <c r="D4277" s="1796"/>
      <c r="E4277" s="1796"/>
      <c r="F4277" s="1796"/>
      <c r="G4277" s="1796"/>
      <c r="H4277" s="1796"/>
      <c r="I4277" s="1796"/>
      <c r="J4277" s="1796"/>
      <c r="K4277" s="1796"/>
      <c r="L4277" s="1796"/>
      <c r="M4277" s="1796"/>
      <c r="N4277" s="1796"/>
    </row>
    <row r="4278" spans="8:8" s="927" ht="15.0" hidden="1" customFormat="1">
      <c r="A4278" s="1439"/>
      <c r="B4278" s="1795"/>
      <c r="C4278" s="1796"/>
      <c r="D4278" s="1796"/>
      <c r="E4278" s="1796"/>
      <c r="F4278" s="1796"/>
      <c r="G4278" s="1796"/>
      <c r="H4278" s="1796"/>
      <c r="I4278" s="1796"/>
      <c r="J4278" s="1796"/>
      <c r="K4278" s="1796"/>
      <c r="L4278" s="1796"/>
      <c r="M4278" s="1796"/>
      <c r="N4278" s="1796"/>
    </row>
    <row r="4279" spans="8:8" s="927" ht="15.0" hidden="1" customFormat="1">
      <c r="A4279" s="1439"/>
      <c r="B4279" s="1795"/>
      <c r="C4279" s="1796"/>
      <c r="D4279" s="1796"/>
      <c r="E4279" s="1796"/>
      <c r="F4279" s="1796"/>
      <c r="G4279" s="1796"/>
      <c r="H4279" s="1796"/>
      <c r="I4279" s="1796"/>
      <c r="J4279" s="1796"/>
      <c r="K4279" s="1796"/>
      <c r="L4279" s="1796"/>
      <c r="M4279" s="1796"/>
      <c r="N4279" s="1796"/>
    </row>
    <row r="4280" spans="8:8" s="927" ht="15.0" hidden="1" customFormat="1">
      <c r="A4280" s="1439"/>
      <c r="B4280" s="1795"/>
      <c r="C4280" s="1796"/>
      <c r="D4280" s="1796"/>
      <c r="E4280" s="1796"/>
      <c r="F4280" s="1796"/>
      <c r="G4280" s="1796"/>
      <c r="H4280" s="1796"/>
      <c r="I4280" s="1796"/>
      <c r="J4280" s="1796"/>
      <c r="K4280" s="1796"/>
      <c r="L4280" s="1796"/>
      <c r="M4280" s="1796"/>
      <c r="N4280" s="1796"/>
    </row>
    <row r="4281" spans="8:8" s="927" ht="15.0" hidden="1" customFormat="1">
      <c r="A4281" s="1439"/>
      <c r="B4281" s="1795"/>
      <c r="C4281" s="1796"/>
      <c r="D4281" s="1796"/>
      <c r="E4281" s="1796"/>
      <c r="F4281" s="1796"/>
      <c r="G4281" s="1796"/>
      <c r="H4281" s="1796"/>
      <c r="I4281" s="1796"/>
      <c r="J4281" s="1796"/>
      <c r="K4281" s="1796"/>
      <c r="L4281" s="1796"/>
      <c r="M4281" s="1796"/>
      <c r="N4281" s="1796"/>
    </row>
    <row r="4282" spans="8:8" s="927" ht="15.0" hidden="1" customFormat="1">
      <c r="A4282" s="1439"/>
      <c r="B4282" s="1795"/>
      <c r="C4282" s="1796"/>
      <c r="D4282" s="1796"/>
      <c r="E4282" s="1796"/>
      <c r="F4282" s="1796"/>
      <c r="G4282" s="1796"/>
      <c r="H4282" s="1796"/>
      <c r="I4282" s="1796"/>
      <c r="J4282" s="1796"/>
      <c r="K4282" s="1796"/>
      <c r="L4282" s="1796"/>
      <c r="M4282" s="1796"/>
      <c r="N4282" s="1796"/>
    </row>
    <row r="4283" spans="8:8" s="927" ht="15.0" hidden="1" customFormat="1">
      <c r="A4283" s="1439"/>
      <c r="B4283" s="1795"/>
      <c r="C4283" s="1796"/>
      <c r="D4283" s="1796"/>
      <c r="E4283" s="1796"/>
      <c r="F4283" s="1796"/>
      <c r="G4283" s="1796"/>
      <c r="H4283" s="1796"/>
      <c r="I4283" s="1796"/>
      <c r="J4283" s="1796"/>
      <c r="K4283" s="1796"/>
      <c r="L4283" s="1796"/>
      <c r="M4283" s="1796"/>
      <c r="N4283" s="1796"/>
    </row>
    <row r="4284" spans="8:8" s="927" ht="15.0" hidden="1" customFormat="1">
      <c r="A4284" s="1439"/>
      <c r="B4284" s="1795"/>
      <c r="C4284" s="1796"/>
      <c r="D4284" s="1796"/>
      <c r="E4284" s="1796"/>
      <c r="F4284" s="1796"/>
      <c r="G4284" s="1796"/>
      <c r="H4284" s="1796"/>
      <c r="I4284" s="1796"/>
      <c r="J4284" s="1796"/>
      <c r="K4284" s="1796"/>
      <c r="L4284" s="1796"/>
      <c r="M4284" s="1796"/>
      <c r="N4284" s="1796"/>
    </row>
    <row r="4285" spans="8:8" s="927" ht="15.0" hidden="1" customFormat="1">
      <c r="A4285" s="1439"/>
      <c r="B4285" s="1795"/>
      <c r="C4285" s="1796"/>
      <c r="D4285" s="1796"/>
      <c r="E4285" s="1796"/>
      <c r="F4285" s="1796"/>
      <c r="G4285" s="1796"/>
      <c r="H4285" s="1796"/>
      <c r="I4285" s="1796"/>
      <c r="J4285" s="1796"/>
      <c r="K4285" s="1796"/>
      <c r="L4285" s="1796"/>
      <c r="M4285" s="1796"/>
      <c r="N4285" s="1796"/>
    </row>
    <row r="4286" spans="8:8" s="927" ht="15.0" hidden="1" customFormat="1">
      <c r="A4286" s="1439"/>
      <c r="B4286" s="1795"/>
      <c r="C4286" s="1796"/>
      <c r="D4286" s="1796"/>
      <c r="E4286" s="1796"/>
      <c r="F4286" s="1796"/>
      <c r="G4286" s="1796"/>
      <c r="H4286" s="1796"/>
      <c r="I4286" s="1796"/>
      <c r="J4286" s="1796"/>
      <c r="K4286" s="1796"/>
      <c r="L4286" s="1796"/>
      <c r="M4286" s="1796"/>
      <c r="N4286" s="1796"/>
    </row>
    <row r="4287" spans="8:8" s="927" ht="15.0" hidden="1" customFormat="1">
      <c r="A4287" s="1439"/>
      <c r="B4287" s="1795"/>
      <c r="C4287" s="1796"/>
      <c r="D4287" s="1796"/>
      <c r="E4287" s="1796"/>
      <c r="F4287" s="1796"/>
      <c r="G4287" s="1796"/>
      <c r="H4287" s="1796"/>
      <c r="I4287" s="1796"/>
      <c r="J4287" s="1796"/>
      <c r="K4287" s="1796"/>
      <c r="L4287" s="1796"/>
      <c r="M4287" s="1796"/>
      <c r="N4287" s="1796"/>
    </row>
    <row r="4288" spans="8:8" s="927" ht="15.0" hidden="1" customFormat="1">
      <c r="A4288" s="1439"/>
      <c r="B4288" s="1795"/>
      <c r="C4288" s="1796"/>
      <c r="D4288" s="1796"/>
      <c r="E4288" s="1796"/>
      <c r="F4288" s="1796"/>
      <c r="G4288" s="1796"/>
      <c r="H4288" s="1796"/>
      <c r="I4288" s="1796"/>
      <c r="J4288" s="1796"/>
      <c r="K4288" s="1796"/>
      <c r="L4288" s="1796"/>
      <c r="M4288" s="1796"/>
      <c r="N4288" s="1796"/>
    </row>
    <row r="4289" spans="8:8" s="927" ht="15.0" hidden="1" customFormat="1">
      <c r="A4289" s="1439"/>
      <c r="B4289" s="1795"/>
      <c r="C4289" s="1796"/>
      <c r="D4289" s="1796"/>
      <c r="E4289" s="1796"/>
      <c r="F4289" s="1796"/>
      <c r="G4289" s="1796"/>
      <c r="H4289" s="1796"/>
      <c r="I4289" s="1796"/>
      <c r="J4289" s="1796"/>
      <c r="K4289" s="1796"/>
      <c r="L4289" s="1796"/>
      <c r="M4289" s="1796"/>
      <c r="N4289" s="1796"/>
    </row>
    <row r="4290" spans="8:8" s="927" ht="15.0" hidden="1" customFormat="1">
      <c r="A4290" s="1439"/>
      <c r="B4290" s="1795"/>
      <c r="C4290" s="1796"/>
      <c r="D4290" s="1796"/>
      <c r="E4290" s="1796"/>
      <c r="F4290" s="1796"/>
      <c r="G4290" s="1796"/>
      <c r="H4290" s="1796"/>
      <c r="I4290" s="1796"/>
      <c r="J4290" s="1796"/>
      <c r="K4290" s="1796"/>
      <c r="L4290" s="1796"/>
      <c r="M4290" s="1796"/>
      <c r="N4290" s="1796"/>
    </row>
    <row r="4291" spans="8:8" s="927" ht="15.0" hidden="1" customFormat="1">
      <c r="A4291" s="1439"/>
      <c r="B4291" s="1795"/>
      <c r="C4291" s="1796"/>
      <c r="D4291" s="1796"/>
      <c r="E4291" s="1796"/>
      <c r="F4291" s="1796"/>
      <c r="G4291" s="1796"/>
      <c r="H4291" s="1796"/>
      <c r="I4291" s="1796"/>
      <c r="J4291" s="1796"/>
      <c r="K4291" s="1796"/>
      <c r="L4291" s="1796"/>
      <c r="M4291" s="1796"/>
      <c r="N4291" s="1796"/>
    </row>
    <row r="4292" spans="8:8" s="927" ht="15.0" hidden="1" customFormat="1">
      <c r="A4292" s="1439"/>
      <c r="B4292" s="1795"/>
      <c r="C4292" s="1796"/>
      <c r="D4292" s="1796"/>
      <c r="E4292" s="1796"/>
      <c r="F4292" s="1796"/>
      <c r="G4292" s="1796"/>
      <c r="H4292" s="1796"/>
      <c r="I4292" s="1796"/>
      <c r="J4292" s="1796"/>
      <c r="K4292" s="1796"/>
      <c r="L4292" s="1796"/>
      <c r="M4292" s="1796"/>
      <c r="N4292" s="1796"/>
    </row>
    <row r="4293" spans="8:8" s="927" ht="15.0" hidden="1" customFormat="1">
      <c r="A4293" s="1439"/>
      <c r="B4293" s="1795"/>
      <c r="C4293" s="1796"/>
      <c r="D4293" s="1796"/>
      <c r="E4293" s="1796"/>
      <c r="F4293" s="1796"/>
      <c r="G4293" s="1796"/>
      <c r="H4293" s="1796"/>
      <c r="I4293" s="1796"/>
      <c r="J4293" s="1796"/>
      <c r="K4293" s="1796"/>
      <c r="L4293" s="1796"/>
      <c r="M4293" s="1796"/>
      <c r="N4293" s="1796"/>
    </row>
    <row r="4294" spans="8:8" s="927" ht="15.0" hidden="1" customFormat="1">
      <c r="A4294" s="1439"/>
      <c r="B4294" s="1795"/>
      <c r="C4294" s="1796"/>
      <c r="D4294" s="1796"/>
      <c r="E4294" s="1796"/>
      <c r="F4294" s="1796"/>
      <c r="G4294" s="1796"/>
      <c r="H4294" s="1796"/>
      <c r="I4294" s="1796"/>
      <c r="J4294" s="1796"/>
      <c r="K4294" s="1796"/>
      <c r="L4294" s="1796"/>
      <c r="M4294" s="1796"/>
      <c r="N4294" s="1796"/>
    </row>
    <row r="4295" spans="8:8" s="927" ht="15.0" hidden="1" customFormat="1">
      <c r="A4295" s="1439"/>
      <c r="B4295" s="1795"/>
      <c r="C4295" s="1796"/>
      <c r="D4295" s="1796"/>
      <c r="E4295" s="1796"/>
      <c r="F4295" s="1796"/>
      <c r="G4295" s="1796"/>
      <c r="H4295" s="1796"/>
      <c r="I4295" s="1796"/>
      <c r="J4295" s="1796"/>
      <c r="K4295" s="1796"/>
      <c r="L4295" s="1796"/>
      <c r="M4295" s="1796"/>
      <c r="N4295" s="1796"/>
    </row>
    <row r="4296" spans="8:8" s="927" ht="15.0" hidden="1" customFormat="1">
      <c r="A4296" s="1439"/>
      <c r="B4296" s="1795"/>
      <c r="C4296" s="1796"/>
      <c r="D4296" s="1796"/>
      <c r="E4296" s="1796"/>
      <c r="F4296" s="1796"/>
      <c r="G4296" s="1796"/>
      <c r="H4296" s="1796"/>
      <c r="I4296" s="1796"/>
      <c r="J4296" s="1796"/>
      <c r="K4296" s="1796"/>
      <c r="L4296" s="1796"/>
      <c r="M4296" s="1796"/>
      <c r="N4296" s="1796"/>
    </row>
    <row r="4297" spans="8:8" s="927" ht="15.0" hidden="1" customFormat="1">
      <c r="A4297" s="1439"/>
      <c r="B4297" s="1795"/>
      <c r="C4297" s="1796"/>
      <c r="D4297" s="1796"/>
      <c r="E4297" s="1796"/>
      <c r="F4297" s="1796"/>
      <c r="G4297" s="1796"/>
      <c r="H4297" s="1796"/>
      <c r="I4297" s="1796"/>
      <c r="J4297" s="1796"/>
      <c r="K4297" s="1796"/>
      <c r="L4297" s="1796"/>
      <c r="M4297" s="1796"/>
      <c r="N4297" s="1796"/>
    </row>
    <row r="4298" spans="8:8" s="927" ht="15.0" hidden="1" customFormat="1">
      <c r="A4298" s="1439"/>
      <c r="B4298" s="1795"/>
      <c r="C4298" s="1796"/>
      <c r="D4298" s="1796"/>
      <c r="E4298" s="1796"/>
      <c r="F4298" s="1796"/>
      <c r="G4298" s="1796"/>
      <c r="H4298" s="1796"/>
      <c r="I4298" s="1796"/>
      <c r="J4298" s="1796"/>
      <c r="K4298" s="1796"/>
      <c r="L4298" s="1796"/>
      <c r="M4298" s="1796"/>
      <c r="N4298" s="1796"/>
    </row>
    <row r="4299" spans="8:8" s="927" ht="15.0" hidden="1" customFormat="1">
      <c r="A4299" s="1439"/>
      <c r="B4299" s="1795"/>
      <c r="C4299" s="1796"/>
      <c r="D4299" s="1796"/>
      <c r="E4299" s="1796"/>
      <c r="F4299" s="1796"/>
      <c r="G4299" s="1796"/>
      <c r="H4299" s="1796"/>
      <c r="I4299" s="1796"/>
      <c r="J4299" s="1796"/>
      <c r="K4299" s="1796"/>
      <c r="L4299" s="1796"/>
      <c r="M4299" s="1796"/>
      <c r="N4299" s="1796"/>
    </row>
    <row r="4300" spans="8:8" s="927" ht="15.0" hidden="1" customFormat="1">
      <c r="A4300" s="1439"/>
      <c r="B4300" s="1795"/>
      <c r="C4300" s="1796"/>
      <c r="D4300" s="1796"/>
      <c r="E4300" s="1796"/>
      <c r="F4300" s="1796"/>
      <c r="G4300" s="1796"/>
      <c r="H4300" s="1796"/>
      <c r="I4300" s="1796"/>
      <c r="J4300" s="1796"/>
      <c r="K4300" s="1796"/>
      <c r="L4300" s="1796"/>
      <c r="M4300" s="1796"/>
      <c r="N4300" s="1796"/>
    </row>
    <row r="4301" spans="8:8" s="927" ht="15.0" hidden="1" customFormat="1">
      <c r="A4301" s="1439"/>
      <c r="B4301" s="1795"/>
      <c r="C4301" s="1796"/>
      <c r="D4301" s="1796"/>
      <c r="E4301" s="1796"/>
      <c r="F4301" s="1796"/>
      <c r="G4301" s="1796"/>
      <c r="H4301" s="1796"/>
      <c r="I4301" s="1796"/>
      <c r="J4301" s="1796"/>
      <c r="K4301" s="1796"/>
      <c r="L4301" s="1796"/>
      <c r="M4301" s="1796"/>
      <c r="N4301" s="1796"/>
    </row>
    <row r="4302" spans="8:8" s="927" ht="15.0" hidden="1" customFormat="1">
      <c r="A4302" s="1439"/>
      <c r="B4302" s="1795"/>
      <c r="C4302" s="1796"/>
      <c r="D4302" s="1796"/>
      <c r="E4302" s="1796"/>
      <c r="F4302" s="1796"/>
      <c r="G4302" s="1796"/>
      <c r="H4302" s="1796"/>
      <c r="I4302" s="1796"/>
      <c r="J4302" s="1796"/>
      <c r="K4302" s="1796"/>
      <c r="L4302" s="1796"/>
      <c r="M4302" s="1796"/>
      <c r="N4302" s="1796"/>
    </row>
    <row r="4303" spans="8:8" s="927" ht="15.0" hidden="1" customFormat="1">
      <c r="A4303" s="1439"/>
      <c r="B4303" s="1795"/>
      <c r="C4303" s="1796"/>
      <c r="D4303" s="1796"/>
      <c r="E4303" s="1796"/>
      <c r="F4303" s="1796"/>
      <c r="G4303" s="1796"/>
      <c r="H4303" s="1796"/>
      <c r="I4303" s="1796"/>
      <c r="J4303" s="1796"/>
      <c r="K4303" s="1796"/>
      <c r="L4303" s="1796"/>
      <c r="M4303" s="1796"/>
      <c r="N4303" s="1796"/>
    </row>
    <row r="4304" spans="8:8" s="927" ht="15.0" hidden="1" customFormat="1">
      <c r="A4304" s="1439"/>
      <c r="B4304" s="1795"/>
      <c r="C4304" s="1796"/>
      <c r="D4304" s="1796"/>
      <c r="E4304" s="1796"/>
      <c r="F4304" s="1796"/>
      <c r="G4304" s="1796"/>
      <c r="H4304" s="1796"/>
      <c r="I4304" s="1796"/>
      <c r="J4304" s="1796"/>
      <c r="K4304" s="1796"/>
      <c r="L4304" s="1796"/>
      <c r="M4304" s="1796"/>
      <c r="N4304" s="1796"/>
    </row>
    <row r="4305" spans="8:8" s="927" ht="15.0" hidden="1" customFormat="1">
      <c r="A4305" s="1439"/>
      <c r="B4305" s="1795"/>
      <c r="C4305" s="1796"/>
      <c r="D4305" s="1796"/>
      <c r="E4305" s="1796"/>
      <c r="F4305" s="1796"/>
      <c r="G4305" s="1796"/>
      <c r="H4305" s="1796"/>
      <c r="I4305" s="1796"/>
      <c r="J4305" s="1796"/>
      <c r="K4305" s="1796"/>
      <c r="L4305" s="1796"/>
      <c r="M4305" s="1796"/>
      <c r="N4305" s="1796"/>
    </row>
    <row r="4306" spans="8:8" s="927" ht="15.0" hidden="1" customFormat="1">
      <c r="A4306" s="1439"/>
      <c r="B4306" s="1795"/>
      <c r="C4306" s="1796"/>
      <c r="D4306" s="1796"/>
      <c r="E4306" s="1796"/>
      <c r="F4306" s="1796"/>
      <c r="G4306" s="1796"/>
      <c r="H4306" s="1796"/>
      <c r="I4306" s="1796"/>
      <c r="J4306" s="1796"/>
      <c r="K4306" s="1796"/>
      <c r="L4306" s="1796"/>
      <c r="M4306" s="1796"/>
      <c r="N4306" s="1796"/>
    </row>
    <row r="4307" spans="8:8" s="927" ht="15.0" hidden="1" customFormat="1">
      <c r="A4307" s="1439"/>
      <c r="B4307" s="1795"/>
      <c r="C4307" s="1796"/>
      <c r="D4307" s="1796"/>
      <c r="E4307" s="1796"/>
      <c r="F4307" s="1796"/>
      <c r="G4307" s="1796"/>
      <c r="H4307" s="1796"/>
      <c r="I4307" s="1796"/>
      <c r="J4307" s="1796"/>
      <c r="K4307" s="1796"/>
      <c r="L4307" s="1796"/>
      <c r="M4307" s="1796"/>
      <c r="N4307" s="1796"/>
    </row>
    <row r="4308" spans="8:8" s="927" ht="15.0" hidden="1" customFormat="1">
      <c r="A4308" s="1439"/>
      <c r="B4308" s="1795"/>
      <c r="C4308" s="1796"/>
      <c r="D4308" s="1796"/>
      <c r="E4308" s="1796"/>
      <c r="F4308" s="1796"/>
      <c r="G4308" s="1796"/>
      <c r="H4308" s="1796"/>
      <c r="I4308" s="1796"/>
      <c r="J4308" s="1796"/>
      <c r="K4308" s="1796"/>
      <c r="L4308" s="1796"/>
      <c r="M4308" s="1796"/>
      <c r="N4308" s="1796"/>
    </row>
    <row r="4309" spans="8:8" s="927" ht="15.0" hidden="1" customFormat="1">
      <c r="A4309" s="1439"/>
      <c r="B4309" s="1795"/>
      <c r="C4309" s="1796"/>
      <c r="D4309" s="1796"/>
      <c r="E4309" s="1796"/>
      <c r="F4309" s="1796"/>
      <c r="G4309" s="1796"/>
      <c r="H4309" s="1796"/>
      <c r="I4309" s="1796"/>
      <c r="J4309" s="1796"/>
      <c r="K4309" s="1796"/>
      <c r="L4309" s="1796"/>
      <c r="M4309" s="1796"/>
      <c r="N4309" s="1796"/>
    </row>
    <row r="4310" spans="8:8" s="927" ht="15.0" hidden="1" customFormat="1">
      <c r="A4310" s="1439"/>
      <c r="B4310" s="1795"/>
      <c r="C4310" s="1796"/>
      <c r="D4310" s="1796"/>
      <c r="E4310" s="1796"/>
      <c r="F4310" s="1796"/>
      <c r="G4310" s="1796"/>
      <c r="H4310" s="1796"/>
      <c r="I4310" s="1796"/>
      <c r="J4310" s="1796"/>
      <c r="K4310" s="1796"/>
      <c r="L4310" s="1796"/>
      <c r="M4310" s="1796"/>
      <c r="N4310" s="1796"/>
    </row>
    <row r="4311" spans="8:8" s="927" ht="15.0" hidden="1" customFormat="1">
      <c r="A4311" s="1439"/>
      <c r="B4311" s="1795"/>
      <c r="C4311" s="1796"/>
      <c r="D4311" s="1796"/>
      <c r="E4311" s="1796"/>
      <c r="F4311" s="1796"/>
      <c r="G4311" s="1796"/>
      <c r="H4311" s="1796"/>
      <c r="I4311" s="1796"/>
      <c r="J4311" s="1796"/>
      <c r="K4311" s="1796"/>
      <c r="L4311" s="1796"/>
      <c r="M4311" s="1796"/>
      <c r="N4311" s="1796"/>
    </row>
    <row r="4312" spans="8:8" s="927" ht="15.0" hidden="1" customFormat="1">
      <c r="A4312" s="1439"/>
      <c r="B4312" s="1795"/>
      <c r="C4312" s="1796"/>
      <c r="D4312" s="1796"/>
      <c r="E4312" s="1796"/>
      <c r="F4312" s="1796"/>
      <c r="G4312" s="1796"/>
      <c r="H4312" s="1796"/>
      <c r="I4312" s="1796"/>
      <c r="J4312" s="1796"/>
      <c r="K4312" s="1796"/>
      <c r="L4312" s="1796"/>
      <c r="M4312" s="1796"/>
      <c r="N4312" s="1796"/>
    </row>
    <row r="4313" spans="8:8" s="927" ht="15.0" hidden="1" customFormat="1">
      <c r="A4313" s="1439"/>
      <c r="B4313" s="1795"/>
      <c r="C4313" s="1796"/>
      <c r="D4313" s="1796"/>
      <c r="E4313" s="1796"/>
      <c r="F4313" s="1796"/>
      <c r="G4313" s="1796"/>
      <c r="H4313" s="1796"/>
      <c r="I4313" s="1796"/>
      <c r="J4313" s="1796"/>
      <c r="K4313" s="1796"/>
      <c r="L4313" s="1796"/>
      <c r="M4313" s="1796"/>
      <c r="N4313" s="1796"/>
    </row>
    <row r="4314" spans="8:8" s="927" ht="15.0" hidden="1" customFormat="1">
      <c r="A4314" s="1439"/>
      <c r="B4314" s="1795"/>
      <c r="C4314" s="1796"/>
      <c r="D4314" s="1796"/>
      <c r="E4314" s="1796"/>
      <c r="F4314" s="1796"/>
      <c r="G4314" s="1796"/>
      <c r="H4314" s="1796"/>
      <c r="I4314" s="1796"/>
      <c r="J4314" s="1796"/>
      <c r="K4314" s="1796"/>
      <c r="L4314" s="1796"/>
      <c r="M4314" s="1796"/>
      <c r="N4314" s="1796"/>
    </row>
    <row r="4315" spans="8:8" s="927" ht="15.0" hidden="1" customFormat="1">
      <c r="A4315" s="1439"/>
      <c r="B4315" s="1795"/>
      <c r="C4315" s="1796"/>
      <c r="D4315" s="1796"/>
      <c r="E4315" s="1796"/>
      <c r="F4315" s="1796"/>
      <c r="G4315" s="1796"/>
      <c r="H4315" s="1796"/>
      <c r="I4315" s="1796"/>
      <c r="J4315" s="1796"/>
      <c r="K4315" s="1796"/>
      <c r="L4315" s="1796"/>
      <c r="M4315" s="1796"/>
      <c r="N4315" s="1796"/>
    </row>
    <row r="4316" spans="8:8" s="927" ht="15.0" hidden="1" customFormat="1">
      <c r="A4316" s="1439"/>
      <c r="B4316" s="1795"/>
      <c r="C4316" s="1796"/>
      <c r="D4316" s="1796"/>
      <c r="E4316" s="1796"/>
      <c r="F4316" s="1796"/>
      <c r="G4316" s="1796"/>
      <c r="H4316" s="1796"/>
      <c r="I4316" s="1796"/>
      <c r="J4316" s="1796"/>
      <c r="K4316" s="1796"/>
      <c r="L4316" s="1796"/>
      <c r="M4316" s="1796"/>
      <c r="N4316" s="1796"/>
    </row>
    <row r="4317" spans="8:8" s="927" ht="15.0" hidden="1" customFormat="1">
      <c r="A4317" s="1439"/>
      <c r="B4317" s="1795"/>
      <c r="C4317" s="1796"/>
      <c r="D4317" s="1796"/>
      <c r="E4317" s="1796"/>
      <c r="F4317" s="1796"/>
      <c r="G4317" s="1796"/>
      <c r="H4317" s="1796"/>
      <c r="I4317" s="1796"/>
      <c r="J4317" s="1796"/>
      <c r="K4317" s="1796"/>
      <c r="L4317" s="1796"/>
      <c r="M4317" s="1796"/>
      <c r="N4317" s="1796"/>
    </row>
    <row r="4318" spans="8:8" s="927" ht="15.0" hidden="1" customFormat="1">
      <c r="A4318" s="1439"/>
      <c r="B4318" s="1795"/>
      <c r="C4318" s="1796"/>
      <c r="D4318" s="1796"/>
      <c r="E4318" s="1796"/>
      <c r="F4318" s="1796"/>
      <c r="G4318" s="1796"/>
      <c r="H4318" s="1796"/>
      <c r="I4318" s="1796"/>
      <c r="J4318" s="1796"/>
      <c r="K4318" s="1796"/>
      <c r="L4318" s="1796"/>
      <c r="M4318" s="1796"/>
      <c r="N4318" s="1796"/>
    </row>
    <row r="4319" spans="8:8" s="927" ht="15.0" hidden="1" customFormat="1">
      <c r="A4319" s="1439"/>
      <c r="B4319" s="1795"/>
      <c r="C4319" s="1796"/>
      <c r="D4319" s="1796"/>
      <c r="E4319" s="1796"/>
      <c r="F4319" s="1796"/>
      <c r="G4319" s="1796"/>
      <c r="H4319" s="1796"/>
      <c r="I4319" s="1796"/>
      <c r="J4319" s="1796"/>
      <c r="K4319" s="1796"/>
      <c r="L4319" s="1796"/>
      <c r="M4319" s="1796"/>
      <c r="N4319" s="1796"/>
    </row>
    <row r="4320" spans="8:8" s="927" ht="15.0" hidden="1" customFormat="1">
      <c r="A4320" s="1439"/>
      <c r="B4320" s="1795"/>
      <c r="C4320" s="1796"/>
      <c r="D4320" s="1796"/>
      <c r="E4320" s="1796"/>
      <c r="F4320" s="1796"/>
      <c r="G4320" s="1796"/>
      <c r="H4320" s="1796"/>
      <c r="I4320" s="1796"/>
      <c r="J4320" s="1796"/>
      <c r="K4320" s="1796"/>
      <c r="L4320" s="1796"/>
      <c r="M4320" s="1796"/>
      <c r="N4320" s="1796"/>
    </row>
    <row r="4321" spans="8:8" s="927" ht="15.0" hidden="1" customFormat="1">
      <c r="A4321" s="1439"/>
      <c r="B4321" s="1795"/>
      <c r="C4321" s="1796"/>
      <c r="D4321" s="1796"/>
      <c r="E4321" s="1796"/>
      <c r="F4321" s="1796"/>
      <c r="G4321" s="1796"/>
      <c r="H4321" s="1796"/>
      <c r="I4321" s="1796"/>
      <c r="J4321" s="1796"/>
      <c r="K4321" s="1796"/>
      <c r="L4321" s="1796"/>
      <c r="M4321" s="1796"/>
      <c r="N4321" s="1796"/>
    </row>
    <row r="4322" spans="8:8" s="927" ht="15.0" hidden="1" customFormat="1">
      <c r="A4322" s="1439"/>
      <c r="B4322" s="1795"/>
      <c r="C4322" s="1796"/>
      <c r="D4322" s="1796"/>
      <c r="E4322" s="1796"/>
      <c r="F4322" s="1796"/>
      <c r="G4322" s="1796"/>
      <c r="H4322" s="1796"/>
      <c r="I4322" s="1796"/>
      <c r="J4322" s="1796"/>
      <c r="K4322" s="1796"/>
      <c r="L4322" s="1796"/>
      <c r="M4322" s="1796"/>
      <c r="N4322" s="1796"/>
    </row>
    <row r="4323" spans="8:8" s="927" ht="15.0" hidden="1" customFormat="1">
      <c r="A4323" s="1439"/>
      <c r="B4323" s="1795"/>
      <c r="C4323" s="1796"/>
      <c r="D4323" s="1796"/>
      <c r="E4323" s="1796"/>
      <c r="F4323" s="1796"/>
      <c r="G4323" s="1796"/>
      <c r="H4323" s="1796"/>
      <c r="I4323" s="1796"/>
      <c r="J4323" s="1796"/>
      <c r="K4323" s="1796"/>
      <c r="L4323" s="1796"/>
      <c r="M4323" s="1796"/>
      <c r="N4323" s="1796"/>
    </row>
    <row r="4324" spans="8:8" s="927" ht="15.0" hidden="1" customFormat="1">
      <c r="A4324" s="1439"/>
      <c r="B4324" s="1795"/>
      <c r="C4324" s="1796"/>
      <c r="D4324" s="1796"/>
      <c r="E4324" s="1796"/>
      <c r="F4324" s="1796"/>
      <c r="G4324" s="1796"/>
      <c r="H4324" s="1796"/>
      <c r="I4324" s="1796"/>
      <c r="J4324" s="1796"/>
      <c r="K4324" s="1796"/>
      <c r="L4324" s="1796"/>
      <c r="M4324" s="1796"/>
      <c r="N4324" s="1796"/>
    </row>
    <row r="4325" spans="8:8" s="927" ht="15.0" hidden="1" customFormat="1">
      <c r="A4325" s="1439"/>
      <c r="B4325" s="1795"/>
      <c r="C4325" s="1796"/>
      <c r="D4325" s="1796"/>
      <c r="E4325" s="1796"/>
      <c r="F4325" s="1796"/>
      <c r="G4325" s="1796"/>
      <c r="H4325" s="1796"/>
      <c r="I4325" s="1796"/>
      <c r="J4325" s="1796"/>
      <c r="K4325" s="1796"/>
      <c r="L4325" s="1796"/>
      <c r="M4325" s="1796"/>
      <c r="N4325" s="1796"/>
    </row>
    <row r="4326" spans="8:8" s="927" ht="15.0" hidden="1" customFormat="1">
      <c r="A4326" s="1439"/>
      <c r="B4326" s="1795"/>
      <c r="C4326" s="1796"/>
      <c r="D4326" s="1796"/>
      <c r="E4326" s="1796"/>
      <c r="F4326" s="1796"/>
      <c r="G4326" s="1796"/>
      <c r="H4326" s="1796"/>
      <c r="I4326" s="1796"/>
      <c r="J4326" s="1796"/>
      <c r="K4326" s="1796"/>
      <c r="L4326" s="1796"/>
      <c r="M4326" s="1796"/>
      <c r="N4326" s="1796"/>
    </row>
    <row r="4327" spans="8:8" s="927" ht="15.0" hidden="1" customFormat="1">
      <c r="A4327" s="1439"/>
      <c r="B4327" s="1795"/>
      <c r="C4327" s="1796"/>
      <c r="D4327" s="1796"/>
      <c r="E4327" s="1796"/>
      <c r="F4327" s="1796"/>
      <c r="G4327" s="1796"/>
      <c r="H4327" s="1796"/>
      <c r="I4327" s="1796"/>
      <c r="J4327" s="1796"/>
      <c r="K4327" s="1796"/>
      <c r="L4327" s="1796"/>
      <c r="M4327" s="1796"/>
      <c r="N4327" s="1796"/>
    </row>
    <row r="4328" spans="8:8" s="927" ht="15.0" hidden="1" customFormat="1">
      <c r="A4328" s="1439"/>
      <c r="B4328" s="1795"/>
      <c r="C4328" s="1796"/>
      <c r="D4328" s="1796"/>
      <c r="E4328" s="1796"/>
      <c r="F4328" s="1796"/>
      <c r="G4328" s="1796"/>
      <c r="H4328" s="1796"/>
      <c r="I4328" s="1796"/>
      <c r="J4328" s="1796"/>
      <c r="K4328" s="1796"/>
      <c r="L4328" s="1796"/>
      <c r="M4328" s="1796"/>
      <c r="N4328" s="1796"/>
    </row>
    <row r="4329" spans="8:8" s="927" ht="15.0" hidden="1" customFormat="1">
      <c r="A4329" s="1439"/>
      <c r="B4329" s="1795"/>
      <c r="C4329" s="1796"/>
      <c r="D4329" s="1796"/>
      <c r="E4329" s="1796"/>
      <c r="F4329" s="1796"/>
      <c r="G4329" s="1796"/>
      <c r="H4329" s="1796"/>
      <c r="I4329" s="1796"/>
      <c r="J4329" s="1796"/>
      <c r="K4329" s="1796"/>
      <c r="L4329" s="1796"/>
      <c r="M4329" s="1796"/>
      <c r="N4329" s="1796"/>
    </row>
    <row r="4330" spans="8:8" s="927" ht="15.0" hidden="1" customFormat="1">
      <c r="A4330" s="1439"/>
      <c r="B4330" s="1795"/>
      <c r="C4330" s="1796"/>
      <c r="D4330" s="1796"/>
      <c r="E4330" s="1796"/>
      <c r="F4330" s="1796"/>
      <c r="G4330" s="1796"/>
      <c r="H4330" s="1796"/>
      <c r="I4330" s="1796"/>
      <c r="J4330" s="1796"/>
      <c r="K4330" s="1796"/>
      <c r="L4330" s="1796"/>
      <c r="M4330" s="1796"/>
      <c r="N4330" s="1796"/>
    </row>
    <row r="4331" spans="8:8" s="927" ht="15.0" hidden="1" customFormat="1">
      <c r="A4331" s="1439"/>
      <c r="B4331" s="1795"/>
      <c r="C4331" s="1796"/>
      <c r="D4331" s="1796"/>
      <c r="E4331" s="1796"/>
      <c r="F4331" s="1796"/>
      <c r="G4331" s="1796"/>
      <c r="H4331" s="1796"/>
      <c r="I4331" s="1796"/>
      <c r="J4331" s="1796"/>
      <c r="K4331" s="1796"/>
      <c r="L4331" s="1796"/>
      <c r="M4331" s="1796"/>
      <c r="N4331" s="1796"/>
    </row>
    <row r="4332" spans="8:8" s="927" ht="15.0" hidden="1" customFormat="1">
      <c r="A4332" s="1439"/>
      <c r="B4332" s="1795"/>
      <c r="C4332" s="1796"/>
      <c r="D4332" s="1796"/>
      <c r="E4332" s="1796"/>
      <c r="F4332" s="1796"/>
      <c r="G4332" s="1796"/>
      <c r="H4332" s="1796"/>
      <c r="I4332" s="1796"/>
      <c r="J4332" s="1796"/>
      <c r="K4332" s="1796"/>
      <c r="L4332" s="1796"/>
      <c r="M4332" s="1796"/>
      <c r="N4332" s="1796"/>
    </row>
    <row r="4333" spans="8:8" s="927" ht="15.0" hidden="1" customFormat="1">
      <c r="A4333" s="1439"/>
      <c r="B4333" s="1795"/>
      <c r="C4333" s="1796"/>
      <c r="D4333" s="1796"/>
      <c r="E4333" s="1796"/>
      <c r="F4333" s="1796"/>
      <c r="G4333" s="1796"/>
      <c r="H4333" s="1796"/>
      <c r="I4333" s="1796"/>
      <c r="J4333" s="1796"/>
      <c r="K4333" s="1796"/>
      <c r="L4333" s="1796"/>
      <c r="M4333" s="1796"/>
      <c r="N4333" s="1796"/>
    </row>
    <row r="4334" spans="8:8" s="927" ht="15.0" hidden="1" customFormat="1">
      <c r="A4334" s="1439"/>
      <c r="B4334" s="1795"/>
      <c r="C4334" s="1796"/>
      <c r="D4334" s="1796"/>
      <c r="E4334" s="1796"/>
      <c r="F4334" s="1796"/>
      <c r="G4334" s="1796"/>
      <c r="H4334" s="1796"/>
      <c r="I4334" s="1796"/>
      <c r="J4334" s="1796"/>
      <c r="K4334" s="1796"/>
      <c r="L4334" s="1796"/>
      <c r="M4334" s="1796"/>
      <c r="N4334" s="1796"/>
    </row>
    <row r="4335" spans="8:8" s="927" ht="15.0" hidden="1" customFormat="1">
      <c r="A4335" s="1439"/>
      <c r="B4335" s="1795"/>
      <c r="C4335" s="1796"/>
      <c r="D4335" s="1796"/>
      <c r="E4335" s="1796"/>
      <c r="F4335" s="1796"/>
      <c r="G4335" s="1796"/>
      <c r="H4335" s="1796"/>
      <c r="I4335" s="1796"/>
      <c r="J4335" s="1796"/>
      <c r="K4335" s="1796"/>
      <c r="L4335" s="1796"/>
      <c r="M4335" s="1796"/>
      <c r="N4335" s="1796"/>
    </row>
    <row r="4336" spans="8:8" s="927" ht="15.0" hidden="1" customFormat="1">
      <c r="A4336" s="1439"/>
      <c r="B4336" s="1795"/>
      <c r="C4336" s="1796"/>
      <c r="D4336" s="1796"/>
      <c r="E4336" s="1796"/>
      <c r="F4336" s="1796"/>
      <c r="G4336" s="1796"/>
      <c r="H4336" s="1796"/>
      <c r="I4336" s="1796"/>
      <c r="J4336" s="1796"/>
      <c r="K4336" s="1796"/>
      <c r="L4336" s="1796"/>
      <c r="M4336" s="1796"/>
      <c r="N4336" s="1796"/>
    </row>
    <row r="4337" spans="8:8" s="927" ht="15.0" hidden="1" customFormat="1">
      <c r="A4337" s="1439"/>
      <c r="B4337" s="1795"/>
      <c r="C4337" s="1796"/>
      <c r="D4337" s="1796"/>
      <c r="E4337" s="1796"/>
      <c r="F4337" s="1796"/>
      <c r="G4337" s="1796"/>
      <c r="H4337" s="1796"/>
      <c r="I4337" s="1796"/>
      <c r="J4337" s="1796"/>
      <c r="K4337" s="1796"/>
      <c r="L4337" s="1796"/>
      <c r="M4337" s="1796"/>
      <c r="N4337" s="1796"/>
    </row>
    <row r="4338" spans="8:8" s="927" ht="15.0" hidden="1" customFormat="1">
      <c r="A4338" s="1439"/>
      <c r="B4338" s="1795"/>
      <c r="C4338" s="1796"/>
      <c r="D4338" s="1796"/>
      <c r="E4338" s="1796"/>
      <c r="F4338" s="1796"/>
      <c r="G4338" s="1796"/>
      <c r="H4338" s="1796"/>
      <c r="I4338" s="1796"/>
      <c r="J4338" s="1796"/>
      <c r="K4338" s="1796"/>
      <c r="L4338" s="1796"/>
      <c r="M4338" s="1796"/>
      <c r="N4338" s="1796"/>
    </row>
    <row r="4339" spans="8:8" s="927" ht="15.0" hidden="1" customFormat="1">
      <c r="A4339" s="1439"/>
      <c r="B4339" s="1795"/>
      <c r="C4339" s="1796"/>
      <c r="D4339" s="1796"/>
      <c r="E4339" s="1796"/>
      <c r="F4339" s="1796"/>
      <c r="G4339" s="1796"/>
      <c r="H4339" s="1796"/>
      <c r="I4339" s="1796"/>
      <c r="J4339" s="1796"/>
      <c r="K4339" s="1796"/>
      <c r="L4339" s="1796"/>
      <c r="M4339" s="1796"/>
      <c r="N4339" s="1796"/>
    </row>
    <row r="4340" spans="8:8" s="927" ht="15.0" hidden="1" customFormat="1">
      <c r="A4340" s="1439"/>
      <c r="B4340" s="1795"/>
      <c r="C4340" s="1796"/>
      <c r="D4340" s="1796"/>
      <c r="E4340" s="1796"/>
      <c r="F4340" s="1796"/>
      <c r="G4340" s="1796"/>
      <c r="H4340" s="1796"/>
      <c r="I4340" s="1796"/>
      <c r="J4340" s="1796"/>
      <c r="K4340" s="1796"/>
      <c r="L4340" s="1796"/>
      <c r="M4340" s="1796"/>
      <c r="N4340" s="1796"/>
    </row>
    <row r="4341" spans="8:8" s="927" ht="15.0" hidden="1" customFormat="1">
      <c r="A4341" s="1439"/>
      <c r="B4341" s="1795"/>
      <c r="C4341" s="1796"/>
      <c r="D4341" s="1796"/>
      <c r="E4341" s="1796"/>
      <c r="F4341" s="1796"/>
      <c r="G4341" s="1796"/>
      <c r="H4341" s="1796"/>
      <c r="I4341" s="1796"/>
      <c r="J4341" s="1796"/>
      <c r="K4341" s="1796"/>
      <c r="L4341" s="1796"/>
      <c r="M4341" s="1796"/>
      <c r="N4341" s="1796"/>
    </row>
    <row r="4342" spans="8:8" s="927" ht="15.0" hidden="1" customFormat="1">
      <c r="A4342" s="1439"/>
      <c r="B4342" s="1795"/>
      <c r="C4342" s="1796"/>
      <c r="D4342" s="1796"/>
      <c r="E4342" s="1796"/>
      <c r="F4342" s="1796"/>
      <c r="G4342" s="1796"/>
      <c r="H4342" s="1796"/>
      <c r="I4342" s="1796"/>
      <c r="J4342" s="1796"/>
      <c r="K4342" s="1796"/>
      <c r="L4342" s="1796"/>
      <c r="M4342" s="1796"/>
      <c r="N4342" s="1796"/>
    </row>
    <row r="4343" spans="8:8" s="927" ht="15.0" hidden="1" customFormat="1">
      <c r="A4343" s="1439"/>
      <c r="B4343" s="1795"/>
      <c r="C4343" s="1796"/>
      <c r="D4343" s="1796"/>
      <c r="E4343" s="1796"/>
      <c r="F4343" s="1796"/>
      <c r="G4343" s="1796"/>
      <c r="H4343" s="1796"/>
      <c r="I4343" s="1796"/>
      <c r="J4343" s="1796"/>
      <c r="K4343" s="1796"/>
      <c r="L4343" s="1796"/>
      <c r="M4343" s="1796"/>
      <c r="N4343" s="1796"/>
    </row>
    <row r="4344" spans="8:8" s="927" ht="15.0" hidden="1" customFormat="1">
      <c r="A4344" s="1439"/>
      <c r="B4344" s="1795"/>
      <c r="C4344" s="1796"/>
      <c r="D4344" s="1796"/>
      <c r="E4344" s="1796"/>
      <c r="F4344" s="1796"/>
      <c r="G4344" s="1796"/>
      <c r="H4344" s="1796"/>
      <c r="I4344" s="1796"/>
      <c r="J4344" s="1796"/>
      <c r="K4344" s="1796"/>
      <c r="L4344" s="1796"/>
      <c r="M4344" s="1796"/>
      <c r="N4344" s="1796"/>
    </row>
    <row r="4345" spans="8:8" s="927" ht="15.0" hidden="1" customFormat="1">
      <c r="A4345" s="1439"/>
      <c r="B4345" s="1795"/>
      <c r="C4345" s="1796"/>
      <c r="D4345" s="1796"/>
      <c r="E4345" s="1796"/>
      <c r="F4345" s="1796"/>
      <c r="G4345" s="1796"/>
      <c r="H4345" s="1796"/>
      <c r="I4345" s="1796"/>
      <c r="J4345" s="1796"/>
      <c r="K4345" s="1796"/>
      <c r="L4345" s="1796"/>
      <c r="M4345" s="1796"/>
      <c r="N4345" s="1796"/>
    </row>
    <row r="4346" spans="8:8" s="927" ht="15.0" hidden="1" customFormat="1">
      <c r="A4346" s="1439"/>
      <c r="B4346" s="1795"/>
      <c r="C4346" s="1796"/>
      <c r="D4346" s="1796"/>
      <c r="E4346" s="1796"/>
      <c r="F4346" s="1796"/>
      <c r="G4346" s="1796"/>
      <c r="H4346" s="1796"/>
      <c r="I4346" s="1796"/>
      <c r="J4346" s="1796"/>
      <c r="K4346" s="1796"/>
      <c r="L4346" s="1796"/>
      <c r="M4346" s="1796"/>
      <c r="N4346" s="1796"/>
    </row>
    <row r="4347" spans="8:8" s="927" ht="15.0" hidden="1" customFormat="1">
      <c r="A4347" s="1439"/>
      <c r="B4347" s="1795"/>
      <c r="C4347" s="1796"/>
      <c r="D4347" s="1796"/>
      <c r="E4347" s="1796"/>
      <c r="F4347" s="1796"/>
      <c r="G4347" s="1796"/>
      <c r="H4347" s="1796"/>
      <c r="I4347" s="1796"/>
      <c r="J4347" s="1796"/>
      <c r="K4347" s="1796"/>
      <c r="L4347" s="1796"/>
      <c r="M4347" s="1796"/>
      <c r="N4347" s="1796"/>
    </row>
    <row r="4348" spans="8:8" s="927" ht="15.0" hidden="1" customFormat="1">
      <c r="A4348" s="1439"/>
      <c r="B4348" s="1795"/>
      <c r="C4348" s="1796"/>
      <c r="D4348" s="1796"/>
      <c r="E4348" s="1796"/>
      <c r="F4348" s="1796"/>
      <c r="G4348" s="1796"/>
      <c r="H4348" s="1796"/>
      <c r="I4348" s="1796"/>
      <c r="J4348" s="1796"/>
      <c r="K4348" s="1796"/>
      <c r="L4348" s="1796"/>
      <c r="M4348" s="1796"/>
      <c r="N4348" s="1796"/>
    </row>
    <row r="4349" spans="8:8" s="927" ht="15.0" hidden="1" customFormat="1">
      <c r="A4349" s="1439"/>
      <c r="B4349" s="1795"/>
      <c r="C4349" s="1796"/>
      <c r="D4349" s="1796"/>
      <c r="E4349" s="1796"/>
      <c r="F4349" s="1796"/>
      <c r="G4349" s="1796"/>
      <c r="H4349" s="1796"/>
      <c r="I4349" s="1796"/>
      <c r="J4349" s="1796"/>
      <c r="K4349" s="1796"/>
      <c r="L4349" s="1796"/>
      <c r="M4349" s="1796"/>
      <c r="N4349" s="1796"/>
    </row>
    <row r="4350" spans="8:8" s="927" ht="15.0" hidden="1" customFormat="1">
      <c r="A4350" s="1439"/>
      <c r="B4350" s="1795"/>
      <c r="C4350" s="1796"/>
      <c r="D4350" s="1796"/>
      <c r="E4350" s="1796"/>
      <c r="F4350" s="1796"/>
      <c r="G4350" s="1796"/>
      <c r="H4350" s="1796"/>
      <c r="I4350" s="1796"/>
      <c r="J4350" s="1796"/>
      <c r="K4350" s="1796"/>
      <c r="L4350" s="1796"/>
      <c r="M4350" s="1796"/>
      <c r="N4350" s="1796"/>
    </row>
    <row r="4351" spans="8:8" s="927" ht="15.0" hidden="1" customFormat="1">
      <c r="A4351" s="1439"/>
      <c r="B4351" s="1795"/>
      <c r="C4351" s="1796"/>
      <c r="D4351" s="1796"/>
      <c r="E4351" s="1796"/>
      <c r="F4351" s="1796"/>
      <c r="G4351" s="1796"/>
      <c r="H4351" s="1796"/>
      <c r="I4351" s="1796"/>
      <c r="J4351" s="1796"/>
      <c r="K4351" s="1796"/>
      <c r="L4351" s="1796"/>
      <c r="M4351" s="1796"/>
      <c r="N4351" s="1796"/>
    </row>
    <row r="4352" spans="8:8" s="927" ht="15.0" hidden="1" customFormat="1">
      <c r="A4352" s="1439"/>
      <c r="B4352" s="1795"/>
      <c r="C4352" s="1796"/>
      <c r="D4352" s="1796"/>
      <c r="E4352" s="1796"/>
      <c r="F4352" s="1796"/>
      <c r="G4352" s="1796"/>
      <c r="H4352" s="1796"/>
      <c r="I4352" s="1796"/>
      <c r="J4352" s="1796"/>
      <c r="K4352" s="1796"/>
      <c r="L4352" s="1796"/>
      <c r="M4352" s="1796"/>
      <c r="N4352" s="1796"/>
    </row>
    <row r="4353" spans="8:8" s="927" ht="15.0" hidden="1" customFormat="1">
      <c r="A4353" s="1439"/>
      <c r="B4353" s="1795"/>
      <c r="C4353" s="1796"/>
      <c r="D4353" s="1796"/>
      <c r="E4353" s="1796"/>
      <c r="F4353" s="1796"/>
      <c r="G4353" s="1796"/>
      <c r="H4353" s="1796"/>
      <c r="I4353" s="1796"/>
      <c r="J4353" s="1796"/>
      <c r="K4353" s="1796"/>
      <c r="L4353" s="1796"/>
      <c r="M4353" s="1796"/>
      <c r="N4353" s="1796"/>
    </row>
    <row r="4354" spans="8:8" s="927" ht="15.0" hidden="1" customFormat="1">
      <c r="A4354" s="1439"/>
      <c r="B4354" s="1795"/>
      <c r="C4354" s="1796"/>
      <c r="D4354" s="1796"/>
      <c r="E4354" s="1796"/>
      <c r="F4354" s="1796"/>
      <c r="G4354" s="1796"/>
      <c r="H4354" s="1796"/>
      <c r="I4354" s="1796"/>
      <c r="J4354" s="1796"/>
      <c r="K4354" s="1796"/>
      <c r="L4354" s="1796"/>
      <c r="M4354" s="1796"/>
      <c r="N4354" s="1796"/>
    </row>
    <row r="4355" spans="8:8" s="927" ht="15.0" hidden="1" customFormat="1">
      <c r="A4355" s="1439"/>
      <c r="B4355" s="1795"/>
      <c r="C4355" s="1796"/>
      <c r="D4355" s="1796"/>
      <c r="E4355" s="1796"/>
      <c r="F4355" s="1796"/>
      <c r="G4355" s="1796"/>
      <c r="H4355" s="1796"/>
      <c r="I4355" s="1796"/>
      <c r="J4355" s="1796"/>
      <c r="K4355" s="1796"/>
      <c r="L4355" s="1796"/>
      <c r="M4355" s="1796"/>
      <c r="N4355" s="1796"/>
    </row>
    <row r="4356" spans="8:8" s="927" ht="15.0" hidden="1" customFormat="1">
      <c r="A4356" s="1439"/>
      <c r="B4356" s="1795"/>
      <c r="C4356" s="1796"/>
      <c r="D4356" s="1796"/>
      <c r="E4356" s="1796"/>
      <c r="F4356" s="1796"/>
      <c r="G4356" s="1796"/>
      <c r="H4356" s="1796"/>
      <c r="I4356" s="1796"/>
      <c r="J4356" s="1796"/>
      <c r="K4356" s="1796"/>
      <c r="L4356" s="1796"/>
      <c r="M4356" s="1796"/>
      <c r="N4356" s="1796"/>
    </row>
    <row r="4357" spans="8:8" s="927" ht="15.0" hidden="1" customFormat="1">
      <c r="A4357" s="1439"/>
      <c r="B4357" s="1795"/>
      <c r="C4357" s="1796"/>
      <c r="D4357" s="1796"/>
      <c r="E4357" s="1796"/>
      <c r="F4357" s="1796"/>
      <c r="G4357" s="1796"/>
      <c r="H4357" s="1796"/>
      <c r="I4357" s="1796"/>
      <c r="J4357" s="1796"/>
      <c r="K4357" s="1796"/>
      <c r="L4357" s="1796"/>
      <c r="M4357" s="1796"/>
      <c r="N4357" s="1796"/>
    </row>
    <row r="4358" spans="8:8" s="927" ht="15.0" hidden="1" customFormat="1">
      <c r="A4358" s="1439"/>
      <c r="B4358" s="1795"/>
      <c r="C4358" s="1796"/>
      <c r="D4358" s="1796"/>
      <c r="E4358" s="1796"/>
      <c r="F4358" s="1796"/>
      <c r="G4358" s="1796"/>
      <c r="H4358" s="1796"/>
      <c r="I4358" s="1796"/>
      <c r="J4358" s="1796"/>
      <c r="K4358" s="1796"/>
      <c r="L4358" s="1796"/>
      <c r="M4358" s="1796"/>
      <c r="N4358" s="1796"/>
    </row>
    <row r="4359" spans="8:8" s="927" ht="15.0" hidden="1" customFormat="1">
      <c r="A4359" s="1439"/>
      <c r="B4359" s="1795"/>
      <c r="C4359" s="1796"/>
      <c r="D4359" s="1796"/>
      <c r="E4359" s="1796"/>
      <c r="F4359" s="1796"/>
      <c r="G4359" s="1796"/>
      <c r="H4359" s="1796"/>
      <c r="I4359" s="1796"/>
      <c r="J4359" s="1796"/>
      <c r="K4359" s="1796"/>
      <c r="L4359" s="1796"/>
      <c r="M4359" s="1796"/>
      <c r="N4359" s="1796"/>
    </row>
    <row r="4360" spans="8:8" s="927" ht="15.0" hidden="1" customFormat="1">
      <c r="A4360" s="1439"/>
      <c r="B4360" s="1795"/>
      <c r="C4360" s="1796"/>
      <c r="D4360" s="1796"/>
      <c r="E4360" s="1796"/>
      <c r="F4360" s="1796"/>
      <c r="G4360" s="1796"/>
      <c r="H4360" s="1796"/>
      <c r="I4360" s="1796"/>
      <c r="J4360" s="1796"/>
      <c r="K4360" s="1796"/>
      <c r="L4360" s="1796"/>
      <c r="M4360" s="1796"/>
      <c r="N4360" s="1796"/>
    </row>
    <row r="4361" spans="8:8" s="927" ht="15.0" hidden="1" customFormat="1">
      <c r="A4361" s="1439"/>
      <c r="B4361" s="1795"/>
      <c r="C4361" s="1796"/>
      <c r="D4361" s="1796"/>
      <c r="E4361" s="1796"/>
      <c r="F4361" s="1796"/>
      <c r="G4361" s="1796"/>
      <c r="H4361" s="1796"/>
      <c r="I4361" s="1796"/>
      <c r="J4361" s="1796"/>
      <c r="K4361" s="1796"/>
      <c r="L4361" s="1796"/>
      <c r="M4361" s="1796"/>
      <c r="N4361" s="1796"/>
    </row>
    <row r="4362" spans="8:8" s="927" ht="15.0" hidden="1" customFormat="1">
      <c r="A4362" s="1439"/>
      <c r="B4362" s="1795"/>
      <c r="C4362" s="1796"/>
      <c r="D4362" s="1796"/>
      <c r="E4362" s="1796"/>
      <c r="F4362" s="1796"/>
      <c r="G4362" s="1796"/>
      <c r="H4362" s="1796"/>
      <c r="I4362" s="1796"/>
      <c r="J4362" s="1796"/>
      <c r="K4362" s="1796"/>
      <c r="L4362" s="1796"/>
      <c r="M4362" s="1796"/>
      <c r="N4362" s="1796"/>
    </row>
    <row r="4363" spans="8:8" s="927" ht="15.0" hidden="1" customFormat="1">
      <c r="A4363" s="1439"/>
      <c r="B4363" s="1795"/>
      <c r="C4363" s="1796"/>
      <c r="D4363" s="1796"/>
      <c r="E4363" s="1796"/>
      <c r="F4363" s="1796"/>
      <c r="G4363" s="1796"/>
      <c r="H4363" s="1796"/>
      <c r="I4363" s="1796"/>
      <c r="J4363" s="1796"/>
      <c r="K4363" s="1796"/>
      <c r="L4363" s="1796"/>
      <c r="M4363" s="1796"/>
      <c r="N4363" s="1796"/>
    </row>
    <row r="4364" spans="8:8" s="927" ht="15.0" hidden="1" customFormat="1">
      <c r="A4364" s="1439"/>
      <c r="B4364" s="1795"/>
      <c r="C4364" s="1796"/>
      <c r="D4364" s="1796"/>
      <c r="E4364" s="1796"/>
      <c r="F4364" s="1796"/>
      <c r="G4364" s="1796"/>
      <c r="H4364" s="1796"/>
      <c r="I4364" s="1796"/>
      <c r="J4364" s="1796"/>
      <c r="K4364" s="1796"/>
      <c r="L4364" s="1796"/>
      <c r="M4364" s="1796"/>
      <c r="N4364" s="1796"/>
    </row>
    <row r="4365" spans="8:8" s="927" ht="15.0" hidden="1" customFormat="1">
      <c r="A4365" s="1439"/>
      <c r="B4365" s="1795"/>
      <c r="C4365" s="1796"/>
      <c r="D4365" s="1796"/>
      <c r="E4365" s="1796"/>
      <c r="F4365" s="1796"/>
      <c r="G4365" s="1796"/>
      <c r="H4365" s="1796"/>
      <c r="I4365" s="1796"/>
      <c r="J4365" s="1796"/>
      <c r="K4365" s="1796"/>
      <c r="L4365" s="1796"/>
      <c r="M4365" s="1796"/>
      <c r="N4365" s="1796"/>
    </row>
    <row r="4366" spans="8:8" s="927" ht="15.0" hidden="1" customFormat="1">
      <c r="A4366" s="1439"/>
      <c r="B4366" s="1795"/>
      <c r="C4366" s="1796"/>
      <c r="D4366" s="1796"/>
      <c r="E4366" s="1796"/>
      <c r="F4366" s="1796"/>
      <c r="G4366" s="1796"/>
      <c r="H4366" s="1796"/>
      <c r="I4366" s="1796"/>
      <c r="J4366" s="1796"/>
      <c r="K4366" s="1796"/>
      <c r="L4366" s="1796"/>
      <c r="M4366" s="1796"/>
      <c r="N4366" s="1796"/>
    </row>
    <row r="4367" spans="8:8" s="927" ht="15.0" hidden="1" customFormat="1">
      <c r="A4367" s="1439"/>
      <c r="B4367" s="1795"/>
      <c r="C4367" s="1796"/>
      <c r="D4367" s="1796"/>
      <c r="E4367" s="1796"/>
      <c r="F4367" s="1796"/>
      <c r="G4367" s="1796"/>
      <c r="H4367" s="1796"/>
      <c r="I4367" s="1796"/>
      <c r="J4367" s="1796"/>
      <c r="K4367" s="1796"/>
      <c r="L4367" s="1796"/>
      <c r="M4367" s="1796"/>
      <c r="N4367" s="1796"/>
    </row>
    <row r="4368" spans="8:8" s="927" ht="15.0" hidden="1" customFormat="1">
      <c r="A4368" s="1439"/>
      <c r="B4368" s="1795"/>
      <c r="C4368" s="1796"/>
      <c r="D4368" s="1796"/>
      <c r="E4368" s="1796"/>
      <c r="F4368" s="1796"/>
      <c r="G4368" s="1796"/>
      <c r="H4368" s="1796"/>
      <c r="I4368" s="1796"/>
      <c r="J4368" s="1796"/>
      <c r="K4368" s="1796"/>
      <c r="L4368" s="1796"/>
      <c r="M4368" s="1796"/>
      <c r="N4368" s="1796"/>
    </row>
    <row r="4369" spans="8:8" s="927" ht="15.0" hidden="1" customFormat="1">
      <c r="A4369" s="1439"/>
      <c r="B4369" s="1795"/>
      <c r="C4369" s="1796"/>
      <c r="D4369" s="1796"/>
      <c r="E4369" s="1796"/>
      <c r="F4369" s="1796"/>
      <c r="G4369" s="1796"/>
      <c r="H4369" s="1796"/>
      <c r="I4369" s="1796"/>
      <c r="J4369" s="1796"/>
      <c r="K4369" s="1796"/>
      <c r="L4369" s="1796"/>
      <c r="M4369" s="1796"/>
      <c r="N4369" s="1796"/>
    </row>
    <row r="4370" spans="8:8" s="927" ht="15.0" hidden="1" customFormat="1">
      <c r="A4370" s="1439"/>
      <c r="B4370" s="1795"/>
      <c r="C4370" s="1796"/>
      <c r="D4370" s="1796"/>
      <c r="E4370" s="1796"/>
      <c r="F4370" s="1796"/>
      <c r="G4370" s="1796"/>
      <c r="H4370" s="1796"/>
      <c r="I4370" s="1796"/>
      <c r="J4370" s="1796"/>
      <c r="K4370" s="1796"/>
      <c r="L4370" s="1796"/>
      <c r="M4370" s="1796"/>
      <c r="N4370" s="1796"/>
    </row>
    <row r="4371" spans="8:8" s="927" ht="15.0" hidden="1" customFormat="1">
      <c r="A4371" s="1439"/>
      <c r="B4371" s="1795"/>
      <c r="C4371" s="1796"/>
      <c r="D4371" s="1796"/>
      <c r="E4371" s="1796"/>
      <c r="F4371" s="1796"/>
      <c r="G4371" s="1796"/>
      <c r="H4371" s="1796"/>
      <c r="I4371" s="1796"/>
      <c r="J4371" s="1796"/>
      <c r="K4371" s="1796"/>
      <c r="L4371" s="1796"/>
      <c r="M4371" s="1796"/>
      <c r="N4371" s="1796"/>
    </row>
    <row r="4372" spans="8:8" s="927" ht="15.0" hidden="1" customFormat="1">
      <c r="A4372" s="1439"/>
      <c r="B4372" s="1795"/>
      <c r="C4372" s="1796"/>
      <c r="D4372" s="1796"/>
      <c r="E4372" s="1796"/>
      <c r="F4372" s="1796"/>
      <c r="G4372" s="1796"/>
      <c r="H4372" s="1796"/>
      <c r="I4372" s="1796"/>
      <c r="J4372" s="1796"/>
      <c r="K4372" s="1796"/>
      <c r="L4372" s="1796"/>
      <c r="M4372" s="1796"/>
      <c r="N4372" s="1796"/>
    </row>
    <row r="4373" spans="8:8" s="927" ht="15.0" hidden="1" customFormat="1">
      <c r="A4373" s="1439"/>
      <c r="B4373" s="1795"/>
      <c r="C4373" s="1796"/>
      <c r="D4373" s="1796"/>
      <c r="E4373" s="1796"/>
      <c r="F4373" s="1796"/>
      <c r="G4373" s="1796"/>
      <c r="H4373" s="1796"/>
      <c r="I4373" s="1796"/>
      <c r="J4373" s="1796"/>
      <c r="K4373" s="1796"/>
      <c r="L4373" s="1796"/>
      <c r="M4373" s="1796"/>
      <c r="N4373" s="1796"/>
    </row>
    <row r="4374" spans="8:8" s="927" ht="15.0" hidden="1" customFormat="1">
      <c r="A4374" s="1439"/>
      <c r="B4374" s="1795"/>
      <c r="C4374" s="1796"/>
      <c r="D4374" s="1796"/>
      <c r="E4374" s="1796"/>
      <c r="F4374" s="1796"/>
      <c r="G4374" s="1796"/>
      <c r="H4374" s="1796"/>
      <c r="I4374" s="1796"/>
      <c r="J4374" s="1796"/>
      <c r="K4374" s="1796"/>
      <c r="L4374" s="1796"/>
      <c r="M4374" s="1796"/>
      <c r="N4374" s="1796"/>
    </row>
    <row r="4375" spans="8:8" s="927" ht="15.0" hidden="1" customFormat="1">
      <c r="A4375" s="1439"/>
      <c r="B4375" s="1795"/>
      <c r="C4375" s="1796"/>
      <c r="D4375" s="1796"/>
      <c r="E4375" s="1796"/>
      <c r="F4375" s="1796"/>
      <c r="G4375" s="1796"/>
      <c r="H4375" s="1796"/>
      <c r="I4375" s="1796"/>
      <c r="J4375" s="1796"/>
      <c r="K4375" s="1796"/>
      <c r="L4375" s="1796"/>
      <c r="M4375" s="1796"/>
      <c r="N4375" s="1796"/>
    </row>
    <row r="4376" spans="8:8" s="927" ht="15.0" hidden="1" customFormat="1">
      <c r="A4376" s="1439"/>
      <c r="B4376" s="1795"/>
      <c r="C4376" s="1796"/>
      <c r="D4376" s="1796"/>
      <c r="E4376" s="1796"/>
      <c r="F4376" s="1796"/>
      <c r="G4376" s="1796"/>
      <c r="H4376" s="1796"/>
      <c r="I4376" s="1796"/>
      <c r="J4376" s="1796"/>
      <c r="K4376" s="1796"/>
      <c r="L4376" s="1796"/>
      <c r="M4376" s="1796"/>
      <c r="N4376" s="1796"/>
    </row>
    <row r="4377" spans="8:8" s="927" ht="15.0" hidden="1" customFormat="1">
      <c r="A4377" s="1439"/>
      <c r="B4377" s="1795"/>
      <c r="C4377" s="1796"/>
      <c r="D4377" s="1796"/>
      <c r="E4377" s="1796"/>
      <c r="F4377" s="1796"/>
      <c r="G4377" s="1796"/>
      <c r="H4377" s="1796"/>
      <c r="I4377" s="1796"/>
      <c r="J4377" s="1796"/>
      <c r="K4377" s="1796"/>
      <c r="L4377" s="1796"/>
      <c r="M4377" s="1796"/>
      <c r="N4377" s="1796"/>
    </row>
    <row r="4378" spans="8:8" s="927" ht="15.0" hidden="1" customFormat="1">
      <c r="A4378" s="1439"/>
      <c r="B4378" s="1795"/>
      <c r="C4378" s="1796"/>
      <c r="D4378" s="1796"/>
      <c r="E4378" s="1796"/>
      <c r="F4378" s="1796"/>
      <c r="G4378" s="1796"/>
      <c r="H4378" s="1796"/>
      <c r="I4378" s="1796"/>
      <c r="J4378" s="1796"/>
      <c r="K4378" s="1796"/>
      <c r="L4378" s="1796"/>
      <c r="M4378" s="1796"/>
      <c r="N4378" s="1796"/>
    </row>
    <row r="4379" spans="8:8" s="927" ht="15.0" hidden="1" customFormat="1">
      <c r="A4379" s="1439"/>
      <c r="B4379" s="1795"/>
      <c r="C4379" s="1796"/>
      <c r="D4379" s="1796"/>
      <c r="E4379" s="1796"/>
      <c r="F4379" s="1796"/>
      <c r="G4379" s="1796"/>
      <c r="H4379" s="1796"/>
      <c r="I4379" s="1796"/>
      <c r="J4379" s="1796"/>
      <c r="K4379" s="1796"/>
      <c r="L4379" s="1796"/>
      <c r="M4379" s="1796"/>
      <c r="N4379" s="1796"/>
    </row>
    <row r="4380" spans="8:8" s="927" ht="15.0" hidden="1" customFormat="1">
      <c r="A4380" s="1439"/>
      <c r="B4380" s="1795"/>
      <c r="C4380" s="1796"/>
      <c r="D4380" s="1796"/>
      <c r="E4380" s="1796"/>
      <c r="F4380" s="1796"/>
      <c r="G4380" s="1796"/>
      <c r="H4380" s="1796"/>
      <c r="I4380" s="1796"/>
      <c r="J4380" s="1796"/>
      <c r="K4380" s="1796"/>
      <c r="L4380" s="1796"/>
      <c r="M4380" s="1796"/>
      <c r="N4380" s="1796"/>
    </row>
    <row r="4381" spans="8:8" s="927" ht="15.0" hidden="1" customFormat="1">
      <c r="A4381" s="1439"/>
      <c r="B4381" s="1795"/>
      <c r="C4381" s="1796"/>
      <c r="D4381" s="1796"/>
      <c r="E4381" s="1796"/>
      <c r="F4381" s="1796"/>
      <c r="G4381" s="1796"/>
      <c r="H4381" s="1796"/>
      <c r="I4381" s="1796"/>
      <c r="J4381" s="1796"/>
      <c r="K4381" s="1796"/>
      <c r="L4381" s="1796"/>
      <c r="M4381" s="1796"/>
      <c r="N4381" s="1796"/>
    </row>
    <row r="4382" spans="8:8" s="927" ht="15.0" hidden="1" customFormat="1">
      <c r="A4382" s="1439"/>
      <c r="B4382" s="1795"/>
      <c r="C4382" s="1796"/>
      <c r="D4382" s="1796"/>
      <c r="E4382" s="1796"/>
      <c r="F4382" s="1796"/>
      <c r="G4382" s="1796"/>
      <c r="H4382" s="1796"/>
      <c r="I4382" s="1796"/>
      <c r="J4382" s="1796"/>
      <c r="K4382" s="1796"/>
      <c r="L4382" s="1796"/>
      <c r="M4382" s="1796"/>
      <c r="N4382" s="1796"/>
    </row>
    <row r="4383" spans="8:8" s="927" ht="15.0" hidden="1" customFormat="1">
      <c r="A4383" s="1439"/>
      <c r="B4383" s="1795"/>
      <c r="C4383" s="1796"/>
      <c r="D4383" s="1796"/>
      <c r="E4383" s="1796"/>
      <c r="F4383" s="1796"/>
      <c r="G4383" s="1796"/>
      <c r="H4383" s="1796"/>
      <c r="I4383" s="1796"/>
      <c r="J4383" s="1796"/>
      <c r="K4383" s="1796"/>
      <c r="L4383" s="1796"/>
      <c r="M4383" s="1796"/>
      <c r="N4383" s="1796"/>
    </row>
    <row r="4384" spans="8:8" s="927" ht="15.0" hidden="1" customFormat="1">
      <c r="A4384" s="1439"/>
      <c r="B4384" s="1795"/>
      <c r="C4384" s="1796"/>
      <c r="D4384" s="1796"/>
      <c r="E4384" s="1796"/>
      <c r="F4384" s="1796"/>
      <c r="G4384" s="1796"/>
      <c r="H4384" s="1796"/>
      <c r="I4384" s="1796"/>
      <c r="J4384" s="1796"/>
      <c r="K4384" s="1796"/>
      <c r="L4384" s="1796"/>
      <c r="M4384" s="1796"/>
      <c r="N4384" s="1796"/>
    </row>
    <row r="4385" spans="8:8" s="927" ht="15.0" hidden="1" customFormat="1">
      <c r="A4385" s="1439"/>
      <c r="B4385" s="1795"/>
      <c r="C4385" s="1796"/>
      <c r="D4385" s="1796"/>
      <c r="E4385" s="1796"/>
      <c r="F4385" s="1796"/>
      <c r="G4385" s="1796"/>
      <c r="H4385" s="1796"/>
      <c r="I4385" s="1796"/>
      <c r="J4385" s="1796"/>
      <c r="K4385" s="1796"/>
      <c r="L4385" s="1796"/>
      <c r="M4385" s="1796"/>
      <c r="N4385" s="1796"/>
    </row>
    <row r="4386" spans="8:8" s="927" ht="15.0" hidden="1" customFormat="1">
      <c r="A4386" s="1439"/>
      <c r="B4386" s="1795"/>
      <c r="C4386" s="1796"/>
      <c r="D4386" s="1796"/>
      <c r="E4386" s="1796"/>
      <c r="F4386" s="1796"/>
      <c r="G4386" s="1796"/>
      <c r="H4386" s="1796"/>
      <c r="I4386" s="1796"/>
      <c r="J4386" s="1796"/>
      <c r="K4386" s="1796"/>
      <c r="L4386" s="1796"/>
      <c r="M4386" s="1796"/>
      <c r="N4386" s="1796"/>
    </row>
    <row r="4387" spans="8:8" s="927" ht="15.0" hidden="1" customFormat="1">
      <c r="A4387" s="1439"/>
      <c r="B4387" s="1795"/>
      <c r="C4387" s="1796"/>
      <c r="D4387" s="1796"/>
      <c r="E4387" s="1796"/>
      <c r="F4387" s="1796"/>
      <c r="G4387" s="1796"/>
      <c r="H4387" s="1796"/>
      <c r="I4387" s="1796"/>
      <c r="J4387" s="1796"/>
      <c r="K4387" s="1796"/>
      <c r="L4387" s="1796"/>
      <c r="M4387" s="1796"/>
      <c r="N4387" s="1796"/>
    </row>
    <row r="4388" spans="8:8" s="927" ht="15.0" hidden="1" customFormat="1">
      <c r="A4388" s="1439"/>
      <c r="B4388" s="1795"/>
      <c r="C4388" s="1796"/>
      <c r="D4388" s="1796"/>
      <c r="E4388" s="1796"/>
      <c r="F4388" s="1796"/>
      <c r="G4388" s="1796"/>
      <c r="H4388" s="1796"/>
      <c r="I4388" s="1796"/>
      <c r="J4388" s="1796"/>
      <c r="K4388" s="1796"/>
      <c r="L4388" s="1796"/>
      <c r="M4388" s="1796"/>
      <c r="N4388" s="1796"/>
    </row>
    <row r="4389" spans="8:8" s="927" ht="15.0" hidden="1" customFormat="1">
      <c r="A4389" s="1439"/>
      <c r="B4389" s="1795"/>
      <c r="C4389" s="1796"/>
      <c r="D4389" s="1796"/>
      <c r="E4389" s="1796"/>
      <c r="F4389" s="1796"/>
      <c r="G4389" s="1796"/>
      <c r="H4389" s="1796"/>
      <c r="I4389" s="1796"/>
      <c r="J4389" s="1796"/>
      <c r="K4389" s="1796"/>
      <c r="L4389" s="1796"/>
      <c r="M4389" s="1796"/>
      <c r="N4389" s="1796"/>
    </row>
    <row r="4390" spans="8:8" s="927" ht="15.0" hidden="1" customFormat="1">
      <c r="A4390" s="1439"/>
      <c r="B4390" s="1795"/>
      <c r="C4390" s="1796"/>
      <c r="D4390" s="1796"/>
      <c r="E4390" s="1796"/>
      <c r="F4390" s="1796"/>
      <c r="G4390" s="1796"/>
      <c r="H4390" s="1796"/>
      <c r="I4390" s="1796"/>
      <c r="J4390" s="1796"/>
      <c r="K4390" s="1796"/>
      <c r="L4390" s="1796"/>
      <c r="M4390" s="1796"/>
      <c r="N4390" s="1796"/>
    </row>
    <row r="4391" spans="8:8" s="927" ht="15.0" hidden="1" customFormat="1">
      <c r="A4391" s="1439"/>
      <c r="B4391" s="1795"/>
      <c r="C4391" s="1796"/>
      <c r="D4391" s="1796"/>
      <c r="E4391" s="1796"/>
      <c r="F4391" s="1796"/>
      <c r="G4391" s="1796"/>
      <c r="H4391" s="1796"/>
      <c r="I4391" s="1796"/>
      <c r="J4391" s="1796"/>
      <c r="K4391" s="1796"/>
      <c r="L4391" s="1796"/>
      <c r="M4391" s="1796"/>
      <c r="N4391" s="1796"/>
    </row>
    <row r="4392" spans="8:8" s="927" ht="15.0" hidden="1" customFormat="1">
      <c r="A4392" s="1439"/>
      <c r="B4392" s="1795"/>
      <c r="C4392" s="1796"/>
      <c r="D4392" s="1796"/>
      <c r="E4392" s="1796"/>
      <c r="F4392" s="1796"/>
      <c r="G4392" s="1796"/>
      <c r="H4392" s="1796"/>
      <c r="I4392" s="1796"/>
      <c r="J4392" s="1796"/>
      <c r="K4392" s="1796"/>
      <c r="L4392" s="1796"/>
      <c r="M4392" s="1796"/>
      <c r="N4392" s="1796"/>
    </row>
    <row r="4393" spans="8:8" s="927" ht="15.0" hidden="1" customFormat="1">
      <c r="A4393" s="1439"/>
      <c r="B4393" s="1795"/>
      <c r="C4393" s="1796"/>
      <c r="D4393" s="1796"/>
      <c r="E4393" s="1796"/>
      <c r="F4393" s="1796"/>
      <c r="G4393" s="1796"/>
      <c r="H4393" s="1796"/>
      <c r="I4393" s="1796"/>
      <c r="J4393" s="1796"/>
      <c r="K4393" s="1796"/>
      <c r="L4393" s="1796"/>
      <c r="M4393" s="1796"/>
      <c r="N4393" s="1796"/>
    </row>
    <row r="4394" spans="8:8" s="927" ht="15.0" hidden="1" customFormat="1">
      <c r="A4394" s="1439"/>
      <c r="B4394" s="1795"/>
      <c r="C4394" s="1796"/>
      <c r="D4394" s="1796"/>
      <c r="E4394" s="1796"/>
      <c r="F4394" s="1796"/>
      <c r="G4394" s="1796"/>
      <c r="H4394" s="1796"/>
      <c r="I4394" s="1796"/>
      <c r="J4394" s="1796"/>
      <c r="K4394" s="1796"/>
      <c r="L4394" s="1796"/>
      <c r="M4394" s="1796"/>
      <c r="N4394" s="1796"/>
    </row>
    <row r="4395" spans="8:8" s="927" ht="15.0" hidden="1" customFormat="1">
      <c r="A4395" s="1439"/>
      <c r="B4395" s="1795"/>
      <c r="C4395" s="1796"/>
      <c r="D4395" s="1796"/>
      <c r="E4395" s="1796"/>
      <c r="F4395" s="1796"/>
      <c r="G4395" s="1796"/>
      <c r="H4395" s="1796"/>
      <c r="I4395" s="1796"/>
      <c r="J4395" s="1796"/>
      <c r="K4395" s="1796"/>
      <c r="L4395" s="1796"/>
      <c r="M4395" s="1796"/>
      <c r="N4395" s="1796"/>
    </row>
    <row r="4396" spans="8:8" s="927" ht="15.0" hidden="1" customFormat="1">
      <c r="A4396" s="1439"/>
      <c r="B4396" s="1795"/>
      <c r="C4396" s="1796"/>
      <c r="D4396" s="1796"/>
      <c r="E4396" s="1796"/>
      <c r="F4396" s="1796"/>
      <c r="G4396" s="1796"/>
      <c r="H4396" s="1796"/>
      <c r="I4396" s="1796"/>
      <c r="J4396" s="1796"/>
      <c r="K4396" s="1796"/>
      <c r="L4396" s="1796"/>
      <c r="M4396" s="1796"/>
      <c r="N4396" s="1796"/>
    </row>
    <row r="4397" spans="8:8" s="927" ht="15.0" hidden="1" customFormat="1">
      <c r="A4397" s="1439"/>
      <c r="B4397" s="1795"/>
      <c r="C4397" s="1796"/>
      <c r="D4397" s="1796"/>
      <c r="E4397" s="1796"/>
      <c r="F4397" s="1796"/>
      <c r="G4397" s="1796"/>
      <c r="H4397" s="1796"/>
      <c r="I4397" s="1796"/>
      <c r="J4397" s="1796"/>
      <c r="K4397" s="1796"/>
      <c r="L4397" s="1796"/>
      <c r="M4397" s="1796"/>
      <c r="N4397" s="1796"/>
    </row>
    <row r="4398" spans="8:8" s="927" ht="15.0" hidden="1" customFormat="1">
      <c r="A4398" s="1439"/>
      <c r="B4398" s="1795"/>
      <c r="C4398" s="1796"/>
      <c r="D4398" s="1796"/>
      <c r="E4398" s="1796"/>
      <c r="F4398" s="1796"/>
      <c r="G4398" s="1796"/>
      <c r="H4398" s="1796"/>
      <c r="I4398" s="1796"/>
      <c r="J4398" s="1796"/>
      <c r="K4398" s="1796"/>
      <c r="L4398" s="1796"/>
      <c r="M4398" s="1796"/>
      <c r="N4398" s="1796"/>
    </row>
    <row r="4399" spans="8:8" s="927" ht="15.0" hidden="1" customFormat="1">
      <c r="A4399" s="1439"/>
      <c r="B4399" s="1795"/>
      <c r="C4399" s="1796"/>
      <c r="D4399" s="1796"/>
      <c r="E4399" s="1796"/>
      <c r="F4399" s="1796"/>
      <c r="G4399" s="1796"/>
      <c r="H4399" s="1796"/>
      <c r="I4399" s="1796"/>
      <c r="J4399" s="1796"/>
      <c r="K4399" s="1796"/>
      <c r="L4399" s="1796"/>
      <c r="M4399" s="1796"/>
      <c r="N4399" s="1796"/>
    </row>
    <row r="4400" spans="8:8" s="927" ht="15.0" hidden="1" customFormat="1">
      <c r="A4400" s="1439"/>
      <c r="B4400" s="1795"/>
      <c r="C4400" s="1796"/>
      <c r="D4400" s="1796"/>
      <c r="E4400" s="1796"/>
      <c r="F4400" s="1796"/>
      <c r="G4400" s="1796"/>
      <c r="H4400" s="1796"/>
      <c r="I4400" s="1796"/>
      <c r="J4400" s="1796"/>
      <c r="K4400" s="1796"/>
      <c r="L4400" s="1796"/>
      <c r="M4400" s="1796"/>
      <c r="N4400" s="1796"/>
    </row>
    <row r="4401" spans="8:8" s="927" ht="15.0" hidden="1" customFormat="1">
      <c r="A4401" s="1439"/>
      <c r="B4401" s="1795"/>
      <c r="C4401" s="1796"/>
      <c r="D4401" s="1796"/>
      <c r="E4401" s="1796"/>
      <c r="F4401" s="1796"/>
      <c r="G4401" s="1796"/>
      <c r="H4401" s="1796"/>
      <c r="I4401" s="1796"/>
      <c r="J4401" s="1796"/>
      <c r="K4401" s="1796"/>
      <c r="L4401" s="1796"/>
      <c r="M4401" s="1796"/>
      <c r="N4401" s="1796"/>
    </row>
    <row r="4402" spans="8:8" s="927" ht="15.0" hidden="1" customFormat="1">
      <c r="A4402" s="1439"/>
      <c r="B4402" s="1795"/>
      <c r="C4402" s="1796"/>
      <c r="D4402" s="1796"/>
      <c r="E4402" s="1796"/>
      <c r="F4402" s="1796"/>
      <c r="G4402" s="1796"/>
      <c r="H4402" s="1796"/>
      <c r="I4402" s="1796"/>
      <c r="J4402" s="1796"/>
      <c r="K4402" s="1796"/>
      <c r="L4402" s="1796"/>
      <c r="M4402" s="1796"/>
      <c r="N4402" s="1796"/>
    </row>
    <row r="4403" spans="8:8" s="927" ht="15.0" hidden="1" customFormat="1">
      <c r="A4403" s="1439"/>
      <c r="B4403" s="1795"/>
      <c r="C4403" s="1796"/>
      <c r="D4403" s="1796"/>
      <c r="E4403" s="1796"/>
      <c r="F4403" s="1796"/>
      <c r="G4403" s="1796"/>
      <c r="H4403" s="1796"/>
      <c r="I4403" s="1796"/>
      <c r="J4403" s="1796"/>
      <c r="K4403" s="1796"/>
      <c r="L4403" s="1796"/>
      <c r="M4403" s="1796"/>
      <c r="N4403" s="1796"/>
    </row>
    <row r="4404" spans="8:8" s="927" ht="15.0" hidden="1" customFormat="1">
      <c r="A4404" s="1439"/>
      <c r="B4404" s="1795"/>
      <c r="C4404" s="1796"/>
      <c r="D4404" s="1796"/>
      <c r="E4404" s="1796"/>
      <c r="F4404" s="1796"/>
      <c r="G4404" s="1796"/>
      <c r="H4404" s="1796"/>
      <c r="I4404" s="1796"/>
      <c r="J4404" s="1796"/>
      <c r="K4404" s="1796"/>
      <c r="L4404" s="1796"/>
      <c r="M4404" s="1796"/>
      <c r="N4404" s="1796"/>
    </row>
    <row r="4405" spans="8:8" s="927" ht="15.0" hidden="1" customFormat="1">
      <c r="A4405" s="1439"/>
      <c r="B4405" s="1795"/>
      <c r="C4405" s="1796"/>
      <c r="D4405" s="1796"/>
      <c r="E4405" s="1796"/>
      <c r="F4405" s="1796"/>
      <c r="G4405" s="1796"/>
      <c r="H4405" s="1796"/>
      <c r="I4405" s="1796"/>
      <c r="J4405" s="1796"/>
      <c r="K4405" s="1796"/>
      <c r="L4405" s="1796"/>
      <c r="M4405" s="1796"/>
      <c r="N4405" s="1796"/>
    </row>
    <row r="4406" spans="8:8" s="927" ht="15.0" hidden="1" customFormat="1">
      <c r="A4406" s="1439"/>
      <c r="B4406" s="1795"/>
      <c r="C4406" s="1796"/>
      <c r="D4406" s="1796"/>
      <c r="E4406" s="1796"/>
      <c r="F4406" s="1796"/>
      <c r="G4406" s="1796"/>
      <c r="H4406" s="1796"/>
      <c r="I4406" s="1796"/>
      <c r="J4406" s="1796"/>
      <c r="K4406" s="1796"/>
      <c r="L4406" s="1796"/>
      <c r="M4406" s="1796"/>
      <c r="N4406" s="1796"/>
    </row>
    <row r="4407" spans="8:8" s="927" ht="15.0" hidden="1" customFormat="1">
      <c r="A4407" s="1439"/>
      <c r="B4407" s="1795"/>
      <c r="C4407" s="1796"/>
      <c r="D4407" s="1796"/>
      <c r="E4407" s="1796"/>
      <c r="F4407" s="1796"/>
      <c r="G4407" s="1796"/>
      <c r="H4407" s="1796"/>
      <c r="I4407" s="1796"/>
      <c r="J4407" s="1796"/>
      <c r="K4407" s="1796"/>
      <c r="L4407" s="1796"/>
      <c r="M4407" s="1796"/>
      <c r="N4407" s="1796"/>
    </row>
    <row r="4408" spans="8:8" s="927" ht="15.0" hidden="1" customFormat="1">
      <c r="A4408" s="1439"/>
      <c r="B4408" s="1795"/>
      <c r="C4408" s="1796"/>
      <c r="D4408" s="1796"/>
      <c r="E4408" s="1796"/>
      <c r="F4408" s="1796"/>
      <c r="G4408" s="1796"/>
      <c r="H4408" s="1796"/>
      <c r="I4408" s="1796"/>
      <c r="J4408" s="1796"/>
      <c r="K4408" s="1796"/>
      <c r="L4408" s="1796"/>
      <c r="M4408" s="1796"/>
      <c r="N4408" s="1796"/>
    </row>
    <row r="4409" spans="8:8" s="927" ht="15.0" hidden="1" customFormat="1">
      <c r="A4409" s="1439"/>
      <c r="B4409" s="1795"/>
      <c r="C4409" s="1796"/>
      <c r="D4409" s="1796"/>
      <c r="E4409" s="1796"/>
      <c r="F4409" s="1796"/>
      <c r="G4409" s="1796"/>
      <c r="H4409" s="1796"/>
      <c r="I4409" s="1796"/>
      <c r="J4409" s="1796"/>
      <c r="K4409" s="1796"/>
      <c r="L4409" s="1796"/>
      <c r="M4409" s="1796"/>
      <c r="N4409" s="1796"/>
    </row>
    <row r="4410" spans="8:8" s="927" ht="15.0" hidden="1" customFormat="1">
      <c r="A4410" s="1439"/>
      <c r="B4410" s="1795"/>
      <c r="C4410" s="1796"/>
      <c r="D4410" s="1796"/>
      <c r="E4410" s="1796"/>
      <c r="F4410" s="1796"/>
      <c r="G4410" s="1796"/>
      <c r="H4410" s="1796"/>
      <c r="I4410" s="1796"/>
      <c r="J4410" s="1796"/>
      <c r="K4410" s="1796"/>
      <c r="L4410" s="1796"/>
      <c r="M4410" s="1796"/>
      <c r="N4410" s="1796"/>
    </row>
    <row r="4411" spans="8:8" s="927" ht="15.0" hidden="1" customFormat="1">
      <c r="A4411" s="1439"/>
      <c r="B4411" s="1795"/>
      <c r="C4411" s="1796"/>
      <c r="D4411" s="1796"/>
      <c r="E4411" s="1796"/>
      <c r="F4411" s="1796"/>
      <c r="G4411" s="1796"/>
      <c r="H4411" s="1796"/>
      <c r="I4411" s="1796"/>
      <c r="J4411" s="1796"/>
      <c r="K4411" s="1796"/>
      <c r="L4411" s="1796"/>
      <c r="M4411" s="1796"/>
      <c r="N4411" s="1796"/>
    </row>
    <row r="4412" spans="8:8" s="927" ht="15.0" hidden="1" customFormat="1">
      <c r="A4412" s="1439"/>
      <c r="B4412" s="1795"/>
      <c r="C4412" s="1796"/>
      <c r="D4412" s="1796"/>
      <c r="E4412" s="1796"/>
      <c r="F4412" s="1796"/>
      <c r="G4412" s="1796"/>
      <c r="H4412" s="1796"/>
      <c r="I4412" s="1796"/>
      <c r="J4412" s="1796"/>
      <c r="K4412" s="1796"/>
      <c r="L4412" s="1796"/>
      <c r="M4412" s="1796"/>
      <c r="N4412" s="1796"/>
    </row>
    <row r="4413" spans="8:8" s="927" ht="15.0" hidden="1" customFormat="1">
      <c r="A4413" s="1439"/>
      <c r="B4413" s="1795"/>
      <c r="C4413" s="1796"/>
      <c r="D4413" s="1796"/>
      <c r="E4413" s="1796"/>
      <c r="F4413" s="1796"/>
      <c r="G4413" s="1796"/>
      <c r="H4413" s="1796"/>
      <c r="I4413" s="1796"/>
      <c r="J4413" s="1796"/>
      <c r="K4413" s="1796"/>
      <c r="L4413" s="1796"/>
      <c r="M4413" s="1796"/>
      <c r="N4413" s="1796"/>
    </row>
    <row r="4414" spans="8:8" s="927" ht="15.0" hidden="1" customFormat="1">
      <c r="A4414" s="1439"/>
      <c r="B4414" s="1795"/>
      <c r="C4414" s="1796"/>
      <c r="D4414" s="1796"/>
      <c r="E4414" s="1796"/>
      <c r="F4414" s="1796"/>
      <c r="G4414" s="1796"/>
      <c r="H4414" s="1796"/>
      <c r="I4414" s="1796"/>
      <c r="J4414" s="1796"/>
      <c r="K4414" s="1796"/>
      <c r="L4414" s="1796"/>
      <c r="M4414" s="1796"/>
      <c r="N4414" s="1796"/>
    </row>
    <row r="4415" spans="8:8" s="927" ht="15.0" hidden="1" customFormat="1">
      <c r="A4415" s="1439"/>
      <c r="B4415" s="1795"/>
      <c r="C4415" s="1796"/>
      <c r="D4415" s="1796"/>
      <c r="E4415" s="1796"/>
      <c r="F4415" s="1796"/>
      <c r="G4415" s="1796"/>
      <c r="H4415" s="1796"/>
      <c r="I4415" s="1796"/>
      <c r="J4415" s="1796"/>
      <c r="K4415" s="1796"/>
      <c r="L4415" s="1796"/>
      <c r="M4415" s="1796"/>
      <c r="N4415" s="1796"/>
    </row>
    <row r="4416" spans="8:8" s="927" ht="15.0" hidden="1" customFormat="1">
      <c r="A4416" s="1439"/>
      <c r="B4416" s="1795"/>
      <c r="C4416" s="1796"/>
      <c r="D4416" s="1796"/>
      <c r="E4416" s="1796"/>
      <c r="F4416" s="1796"/>
      <c r="G4416" s="1796"/>
      <c r="H4416" s="1796"/>
      <c r="I4416" s="1796"/>
      <c r="J4416" s="1796"/>
      <c r="K4416" s="1796"/>
      <c r="L4416" s="1796"/>
      <c r="M4416" s="1796"/>
      <c r="N4416" s="1796"/>
    </row>
    <row r="4417" spans="8:8" s="927" ht="15.0" hidden="1" customFormat="1">
      <c r="A4417" s="1439"/>
      <c r="B4417" s="1795"/>
      <c r="C4417" s="1796"/>
      <c r="D4417" s="1796"/>
      <c r="E4417" s="1796"/>
      <c r="F4417" s="1796"/>
      <c r="G4417" s="1796"/>
      <c r="H4417" s="1796"/>
      <c r="I4417" s="1796"/>
      <c r="J4417" s="1796"/>
      <c r="K4417" s="1796"/>
      <c r="L4417" s="1796"/>
      <c r="M4417" s="1796"/>
      <c r="N4417" s="1796"/>
    </row>
    <row r="4418" spans="8:8" s="927" ht="15.0" hidden="1" customFormat="1">
      <c r="A4418" s="1439"/>
      <c r="B4418" s="1795"/>
      <c r="C4418" s="1796"/>
      <c r="D4418" s="1796"/>
      <c r="E4418" s="1796"/>
      <c r="F4418" s="1796"/>
      <c r="G4418" s="1796"/>
      <c r="H4418" s="1796"/>
      <c r="I4418" s="1796"/>
      <c r="J4418" s="1796"/>
      <c r="K4418" s="1796"/>
      <c r="L4418" s="1796"/>
      <c r="M4418" s="1796"/>
      <c r="N4418" s="1796"/>
    </row>
    <row r="4419" spans="8:8" s="927" ht="15.0" hidden="1" customFormat="1">
      <c r="A4419" s="1439"/>
      <c r="B4419" s="1795"/>
      <c r="C4419" s="1796"/>
      <c r="D4419" s="1796"/>
      <c r="E4419" s="1796"/>
      <c r="F4419" s="1796"/>
      <c r="G4419" s="1796"/>
      <c r="H4419" s="1796"/>
      <c r="I4419" s="1796"/>
      <c r="J4419" s="1796"/>
      <c r="K4419" s="1796"/>
      <c r="L4419" s="1796"/>
      <c r="M4419" s="1796"/>
      <c r="N4419" s="1796"/>
    </row>
    <row r="4420" spans="8:8" s="927" ht="15.0" hidden="1" customFormat="1">
      <c r="A4420" s="1439"/>
      <c r="B4420" s="1795"/>
      <c r="C4420" s="1796"/>
      <c r="D4420" s="1796"/>
      <c r="E4420" s="1796"/>
      <c r="F4420" s="1796"/>
      <c r="G4420" s="1796"/>
      <c r="H4420" s="1796"/>
      <c r="I4420" s="1796"/>
      <c r="J4420" s="1796"/>
      <c r="K4420" s="1796"/>
      <c r="L4420" s="1796"/>
      <c r="M4420" s="1796"/>
      <c r="N4420" s="1796"/>
    </row>
    <row r="4421" spans="8:8" s="927" ht="15.0" hidden="1" customFormat="1">
      <c r="A4421" s="1439"/>
      <c r="B4421" s="1795"/>
      <c r="C4421" s="1796"/>
      <c r="D4421" s="1796"/>
      <c r="E4421" s="1796"/>
      <c r="F4421" s="1796"/>
      <c r="G4421" s="1796"/>
      <c r="H4421" s="1796"/>
      <c r="I4421" s="1796"/>
      <c r="J4421" s="1796"/>
      <c r="K4421" s="1796"/>
      <c r="L4421" s="1796"/>
      <c r="M4421" s="1796"/>
      <c r="N4421" s="1796"/>
    </row>
    <row r="4422" spans="8:8" s="927" ht="15.0" hidden="1" customFormat="1">
      <c r="A4422" s="1439"/>
      <c r="B4422" s="1795"/>
      <c r="C4422" s="1796"/>
      <c r="D4422" s="1796"/>
      <c r="E4422" s="1796"/>
      <c r="F4422" s="1796"/>
      <c r="G4422" s="1796"/>
      <c r="H4422" s="1796"/>
      <c r="I4422" s="1796"/>
      <c r="J4422" s="1796"/>
      <c r="K4422" s="1796"/>
      <c r="L4422" s="1796"/>
      <c r="M4422" s="1796"/>
      <c r="N4422" s="1796"/>
    </row>
    <row r="4423" spans="8:8" s="927" ht="15.0" hidden="1" customFormat="1">
      <c r="A4423" s="1439"/>
      <c r="B4423" s="1795"/>
      <c r="C4423" s="1796"/>
      <c r="D4423" s="1796"/>
      <c r="E4423" s="1796"/>
      <c r="F4423" s="1796"/>
      <c r="G4423" s="1796"/>
      <c r="H4423" s="1796"/>
      <c r="I4423" s="1796"/>
      <c r="J4423" s="1796"/>
      <c r="K4423" s="1796"/>
      <c r="L4423" s="1796"/>
      <c r="M4423" s="1796"/>
      <c r="N4423" s="1796"/>
    </row>
    <row r="4424" spans="8:8" s="927" ht="15.0" hidden="1" customFormat="1">
      <c r="A4424" s="1439"/>
      <c r="B4424" s="1795"/>
      <c r="C4424" s="1796"/>
      <c r="D4424" s="1796"/>
      <c r="E4424" s="1796"/>
      <c r="F4424" s="1796"/>
      <c r="G4424" s="1796"/>
      <c r="H4424" s="1796"/>
      <c r="I4424" s="1796"/>
      <c r="J4424" s="1796"/>
      <c r="K4424" s="1796"/>
      <c r="L4424" s="1796"/>
      <c r="M4424" s="1796"/>
      <c r="N4424" s="1796"/>
    </row>
    <row r="4425" spans="8:8" s="927" ht="15.0" hidden="1" customFormat="1">
      <c r="A4425" s="1439"/>
      <c r="B4425" s="1795"/>
      <c r="C4425" s="1796"/>
      <c r="D4425" s="1796"/>
      <c r="E4425" s="1796"/>
      <c r="F4425" s="1796"/>
      <c r="G4425" s="1796"/>
      <c r="H4425" s="1796"/>
      <c r="I4425" s="1796"/>
      <c r="J4425" s="1796"/>
      <c r="K4425" s="1796"/>
      <c r="L4425" s="1796"/>
      <c r="M4425" s="1796"/>
      <c r="N4425" s="1796"/>
    </row>
    <row r="4426" spans="8:8" s="927" ht="15.0" hidden="1" customFormat="1">
      <c r="A4426" s="1439"/>
      <c r="B4426" s="1795"/>
      <c r="C4426" s="1796"/>
      <c r="D4426" s="1796"/>
      <c r="E4426" s="1796"/>
      <c r="F4426" s="1796"/>
      <c r="G4426" s="1796"/>
      <c r="H4426" s="1796"/>
      <c r="I4426" s="1796"/>
      <c r="J4426" s="1796"/>
      <c r="K4426" s="1796"/>
      <c r="L4426" s="1796"/>
      <c r="M4426" s="1796"/>
      <c r="N4426" s="1796"/>
    </row>
    <row r="4427" spans="8:8" s="927" ht="15.0" hidden="1" customFormat="1">
      <c r="A4427" s="1439"/>
      <c r="B4427" s="1795"/>
      <c r="C4427" s="1796"/>
      <c r="D4427" s="1796"/>
      <c r="E4427" s="1796"/>
      <c r="F4427" s="1796"/>
      <c r="G4427" s="1796"/>
      <c r="H4427" s="1796"/>
      <c r="I4427" s="1796"/>
      <c r="J4427" s="1796"/>
      <c r="K4427" s="1796"/>
      <c r="L4427" s="1796"/>
      <c r="M4427" s="1796"/>
      <c r="N4427" s="1796"/>
    </row>
    <row r="4428" spans="8:8" s="927" ht="15.0" hidden="1" customFormat="1">
      <c r="A4428" s="1439"/>
      <c r="B4428" s="1795"/>
      <c r="C4428" s="1796"/>
      <c r="D4428" s="1796"/>
      <c r="E4428" s="1796"/>
      <c r="F4428" s="1796"/>
      <c r="G4428" s="1796"/>
      <c r="H4428" s="1796"/>
      <c r="I4428" s="1796"/>
      <c r="J4428" s="1796"/>
      <c r="K4428" s="1796"/>
      <c r="L4428" s="1796"/>
      <c r="M4428" s="1796"/>
      <c r="N4428" s="1796"/>
    </row>
    <row r="4429" spans="8:8" s="927" ht="15.0" hidden="1" customFormat="1">
      <c r="A4429" s="1439"/>
      <c r="B4429" s="1795"/>
      <c r="C4429" s="1796"/>
      <c r="D4429" s="1796"/>
      <c r="E4429" s="1796"/>
      <c r="F4429" s="1796"/>
      <c r="G4429" s="1796"/>
      <c r="H4429" s="1796"/>
      <c r="I4429" s="1796"/>
      <c r="J4429" s="1796"/>
      <c r="K4429" s="1796"/>
      <c r="L4429" s="1796"/>
      <c r="M4429" s="1796"/>
      <c r="N4429" s="1796"/>
    </row>
    <row r="4430" spans="8:8" s="927" ht="15.0" hidden="1" customFormat="1">
      <c r="A4430" s="1439"/>
      <c r="B4430" s="1795"/>
      <c r="C4430" s="1796"/>
      <c r="D4430" s="1796"/>
      <c r="E4430" s="1796"/>
      <c r="F4430" s="1796"/>
      <c r="G4430" s="1796"/>
      <c r="H4430" s="1796"/>
      <c r="I4430" s="1796"/>
      <c r="J4430" s="1796"/>
      <c r="K4430" s="1796"/>
      <c r="L4430" s="1796"/>
      <c r="M4430" s="1796"/>
      <c r="N4430" s="1796"/>
    </row>
    <row r="4431" spans="8:8" s="927" ht="15.0" hidden="1" customFormat="1">
      <c r="A4431" s="1439"/>
      <c r="B4431" s="1795"/>
      <c r="C4431" s="1796"/>
      <c r="D4431" s="1796"/>
      <c r="E4431" s="1796"/>
      <c r="F4431" s="1796"/>
      <c r="G4431" s="1796"/>
      <c r="H4431" s="1796"/>
      <c r="I4431" s="1796"/>
      <c r="J4431" s="1796"/>
      <c r="K4431" s="1796"/>
      <c r="L4431" s="1796"/>
      <c r="M4431" s="1796"/>
      <c r="N4431" s="1796"/>
    </row>
    <row r="4432" spans="8:8" s="927" ht="15.0" hidden="1" customFormat="1">
      <c r="A4432" s="1439"/>
      <c r="B4432" s="1795"/>
      <c r="C4432" s="1796"/>
      <c r="D4432" s="1796"/>
      <c r="E4432" s="1796"/>
      <c r="F4432" s="1796"/>
      <c r="G4432" s="1796"/>
      <c r="H4432" s="1796"/>
      <c r="I4432" s="1796"/>
      <c r="J4432" s="1796"/>
      <c r="K4432" s="1796"/>
      <c r="L4432" s="1796"/>
      <c r="M4432" s="1796"/>
      <c r="N4432" s="1796"/>
    </row>
    <row r="4433" spans="8:8" s="927" ht="15.0" hidden="1" customFormat="1">
      <c r="A4433" s="1439"/>
      <c r="B4433" s="1795"/>
      <c r="C4433" s="1796"/>
      <c r="D4433" s="1796"/>
      <c r="E4433" s="1796"/>
      <c r="F4433" s="1796"/>
      <c r="G4433" s="1796"/>
      <c r="H4433" s="1796"/>
      <c r="I4433" s="1796"/>
      <c r="J4433" s="1796"/>
      <c r="K4433" s="1796"/>
      <c r="L4433" s="1796"/>
      <c r="M4433" s="1796"/>
      <c r="N4433" s="1796"/>
    </row>
    <row r="4434" spans="8:8" s="927" ht="15.0" hidden="1" customFormat="1">
      <c r="A4434" s="1439"/>
      <c r="B4434" s="1795"/>
      <c r="C4434" s="1796"/>
      <c r="D4434" s="1796"/>
      <c r="E4434" s="1796"/>
      <c r="F4434" s="1796"/>
      <c r="G4434" s="1796"/>
      <c r="H4434" s="1796"/>
      <c r="I4434" s="1796"/>
      <c r="J4434" s="1796"/>
      <c r="K4434" s="1796"/>
      <c r="L4434" s="1796"/>
      <c r="M4434" s="1796"/>
      <c r="N4434" s="1796"/>
    </row>
    <row r="4435" spans="8:8" s="927" ht="15.0" hidden="1" customFormat="1">
      <c r="A4435" s="1439"/>
      <c r="B4435" s="1795"/>
      <c r="C4435" s="1796"/>
      <c r="D4435" s="1796"/>
      <c r="E4435" s="1796"/>
      <c r="F4435" s="1796"/>
      <c r="G4435" s="1796"/>
      <c r="H4435" s="1796"/>
      <c r="I4435" s="1796"/>
      <c r="J4435" s="1796"/>
      <c r="K4435" s="1796"/>
      <c r="L4435" s="1796"/>
      <c r="M4435" s="1796"/>
      <c r="N4435" s="1796"/>
    </row>
    <row r="4436" spans="8:8" s="927" ht="15.0" hidden="1" customFormat="1">
      <c r="A4436" s="1439"/>
      <c r="B4436" s="1795"/>
      <c r="C4436" s="1796"/>
      <c r="D4436" s="1796"/>
      <c r="E4436" s="1796"/>
      <c r="F4436" s="1796"/>
      <c r="G4436" s="1796"/>
      <c r="H4436" s="1796"/>
      <c r="I4436" s="1796"/>
      <c r="J4436" s="1796"/>
      <c r="K4436" s="1796"/>
      <c r="L4436" s="1796"/>
      <c r="M4436" s="1796"/>
      <c r="N4436" s="1796"/>
    </row>
    <row r="4437" spans="8:8" s="927" ht="15.0" hidden="1" customFormat="1">
      <c r="A4437" s="1439"/>
      <c r="B4437" s="1795"/>
      <c r="C4437" s="1796"/>
      <c r="D4437" s="1796"/>
      <c r="E4437" s="1796"/>
      <c r="F4437" s="1796"/>
      <c r="G4437" s="1796"/>
      <c r="H4437" s="1796"/>
      <c r="I4437" s="1796"/>
      <c r="J4437" s="1796"/>
      <c r="K4437" s="1796"/>
      <c r="L4437" s="1796"/>
      <c r="M4437" s="1796"/>
      <c r="N4437" s="1796"/>
    </row>
    <row r="4438" spans="8:8" s="927" ht="15.0" hidden="1" customFormat="1">
      <c r="A4438" s="1439"/>
      <c r="B4438" s="1795"/>
      <c r="C4438" s="1796"/>
      <c r="D4438" s="1796"/>
      <c r="E4438" s="1796"/>
      <c r="F4438" s="1796"/>
      <c r="G4438" s="1796"/>
      <c r="H4438" s="1796"/>
      <c r="I4438" s="1796"/>
      <c r="J4438" s="1796"/>
      <c r="K4438" s="1796"/>
      <c r="L4438" s="1796"/>
      <c r="M4438" s="1796"/>
      <c r="N4438" s="1796"/>
    </row>
    <row r="4439" spans="8:8" s="927" ht="15.0" hidden="1" customFormat="1">
      <c r="A4439" s="1439"/>
      <c r="B4439" s="1795"/>
      <c r="C4439" s="1796"/>
      <c r="D4439" s="1796"/>
      <c r="E4439" s="1796"/>
      <c r="F4439" s="1796"/>
      <c r="G4439" s="1796"/>
      <c r="H4439" s="1796"/>
      <c r="I4439" s="1796"/>
      <c r="J4439" s="1796"/>
      <c r="K4439" s="1796"/>
      <c r="L4439" s="1796"/>
      <c r="M4439" s="1796"/>
      <c r="N4439" s="1796"/>
    </row>
    <row r="4440" spans="8:8" s="927" ht="15.0" hidden="1" customFormat="1">
      <c r="A4440" s="1439"/>
      <c r="B4440" s="1795"/>
      <c r="C4440" s="1796"/>
      <c r="D4440" s="1796"/>
      <c r="E4440" s="1796"/>
      <c r="F4440" s="1796"/>
      <c r="G4440" s="1796"/>
      <c r="H4440" s="1796"/>
      <c r="I4440" s="1796"/>
      <c r="J4440" s="1796"/>
      <c r="K4440" s="1796"/>
      <c r="L4440" s="1796"/>
      <c r="M4440" s="1796"/>
      <c r="N4440" s="1796"/>
    </row>
    <row r="4441" spans="8:8" s="927" ht="15.0" hidden="1" customFormat="1">
      <c r="A4441" s="1439"/>
      <c r="B4441" s="1795"/>
      <c r="C4441" s="1796"/>
      <c r="D4441" s="1796"/>
      <c r="E4441" s="1796"/>
      <c r="F4441" s="1796"/>
      <c r="G4441" s="1796"/>
      <c r="H4441" s="1796"/>
      <c r="I4441" s="1796"/>
      <c r="J4441" s="1796"/>
      <c r="K4441" s="1796"/>
      <c r="L4441" s="1796"/>
      <c r="M4441" s="1796"/>
      <c r="N4441" s="1796"/>
    </row>
    <row r="4442" spans="8:8" s="927" ht="15.0" hidden="1" customFormat="1">
      <c r="A4442" s="1439"/>
      <c r="B4442" s="1795"/>
      <c r="C4442" s="1796"/>
      <c r="D4442" s="1796"/>
      <c r="E4442" s="1796"/>
      <c r="F4442" s="1796"/>
      <c r="G4442" s="1796"/>
      <c r="H4442" s="1796"/>
      <c r="I4442" s="1796"/>
      <c r="J4442" s="1796"/>
      <c r="K4442" s="1796"/>
      <c r="L4442" s="1796"/>
      <c r="M4442" s="1796"/>
      <c r="N4442" s="1796"/>
    </row>
    <row r="4443" spans="8:8" s="927" ht="15.0" hidden="1" customFormat="1">
      <c r="A4443" s="1439"/>
      <c r="B4443" s="1795"/>
      <c r="C4443" s="1796"/>
      <c r="D4443" s="1796"/>
      <c r="E4443" s="1796"/>
      <c r="F4443" s="1796"/>
      <c r="G4443" s="1796"/>
      <c r="H4443" s="1796"/>
      <c r="I4443" s="1796"/>
      <c r="J4443" s="1796"/>
      <c r="K4443" s="1796"/>
      <c r="L4443" s="1796"/>
      <c r="M4443" s="1796"/>
      <c r="N4443" s="1796"/>
    </row>
    <row r="4444" spans="8:8" s="927" ht="15.0" hidden="1" customFormat="1">
      <c r="A4444" s="1439"/>
      <c r="B4444" s="1795"/>
      <c r="C4444" s="1796"/>
      <c r="D4444" s="1796"/>
      <c r="E4444" s="1796"/>
      <c r="F4444" s="1796"/>
      <c r="G4444" s="1796"/>
      <c r="H4444" s="1796"/>
      <c r="I4444" s="1796"/>
      <c r="J4444" s="1796"/>
      <c r="K4444" s="1796"/>
      <c r="L4444" s="1796"/>
      <c r="M4444" s="1796"/>
      <c r="N4444" s="1796"/>
    </row>
    <row r="4445" spans="8:8" s="927" ht="15.0" hidden="1" customFormat="1">
      <c r="A4445" s="1439"/>
      <c r="B4445" s="1795"/>
      <c r="C4445" s="1796"/>
      <c r="D4445" s="1796"/>
      <c r="E4445" s="1796"/>
      <c r="F4445" s="1796"/>
      <c r="G4445" s="1796"/>
      <c r="H4445" s="1796"/>
      <c r="I4445" s="1796"/>
      <c r="J4445" s="1796"/>
      <c r="K4445" s="1796"/>
      <c r="L4445" s="1796"/>
      <c r="M4445" s="1796"/>
      <c r="N4445" s="1796"/>
    </row>
    <row r="4446" spans="8:8" s="927" ht="15.0" hidden="1" customFormat="1">
      <c r="A4446" s="1439"/>
      <c r="B4446" s="1795"/>
      <c r="C4446" s="1796"/>
      <c r="D4446" s="1796"/>
      <c r="E4446" s="1796"/>
      <c r="F4446" s="1796"/>
      <c r="G4446" s="1796"/>
      <c r="H4446" s="1796"/>
      <c r="I4446" s="1796"/>
      <c r="J4446" s="1796"/>
      <c r="K4446" s="1796"/>
      <c r="L4446" s="1796"/>
      <c r="M4446" s="1796"/>
      <c r="N4446" s="1796"/>
    </row>
    <row r="4447" spans="8:8" s="927" ht="15.0" hidden="1" customFormat="1">
      <c r="A4447" s="1439"/>
      <c r="B4447" s="1795"/>
      <c r="C4447" s="1796"/>
      <c r="D4447" s="1796"/>
      <c r="E4447" s="1796"/>
      <c r="F4447" s="1796"/>
      <c r="G4447" s="1796"/>
      <c r="H4447" s="1796"/>
      <c r="I4447" s="1796"/>
      <c r="J4447" s="1796"/>
      <c r="K4447" s="1796"/>
      <c r="L4447" s="1796"/>
      <c r="M4447" s="1796"/>
      <c r="N4447" s="1796"/>
    </row>
    <row r="4448" spans="8:8" s="927" ht="15.0" hidden="1" customFormat="1">
      <c r="A4448" s="1439"/>
      <c r="B4448" s="1795"/>
      <c r="C4448" s="1796"/>
      <c r="D4448" s="1796"/>
      <c r="E4448" s="1796"/>
      <c r="F4448" s="1796"/>
      <c r="G4448" s="1796"/>
      <c r="H4448" s="1796"/>
      <c r="I4448" s="1796"/>
      <c r="J4448" s="1796"/>
      <c r="K4448" s="1796"/>
      <c r="L4448" s="1796"/>
      <c r="M4448" s="1796"/>
      <c r="N4448" s="1796"/>
    </row>
    <row r="4449" spans="8:8" s="927" ht="15.0" hidden="1" customFormat="1">
      <c r="A4449" s="1439"/>
      <c r="B4449" s="1795"/>
      <c r="C4449" s="1796"/>
      <c r="D4449" s="1796"/>
      <c r="E4449" s="1796"/>
      <c r="F4449" s="1796"/>
      <c r="G4449" s="1796"/>
      <c r="H4449" s="1796"/>
      <c r="I4449" s="1796"/>
      <c r="J4449" s="1796"/>
      <c r="K4449" s="1796"/>
      <c r="L4449" s="1796"/>
      <c r="M4449" s="1796"/>
      <c r="N4449" s="1796"/>
    </row>
    <row r="4450" spans="8:8" s="927" ht="15.0" hidden="1" customFormat="1">
      <c r="A4450" s="1439"/>
      <c r="B4450" s="1795"/>
      <c r="C4450" s="1796"/>
      <c r="D4450" s="1796"/>
      <c r="E4450" s="1796"/>
      <c r="F4450" s="1796"/>
      <c r="G4450" s="1796"/>
      <c r="H4450" s="1796"/>
      <c r="I4450" s="1796"/>
      <c r="J4450" s="1796"/>
      <c r="K4450" s="1796"/>
      <c r="L4450" s="1796"/>
      <c r="M4450" s="1796"/>
      <c r="N4450" s="1796"/>
    </row>
    <row r="4451" spans="8:8" s="927" ht="15.0" hidden="1" customFormat="1">
      <c r="A4451" s="1439"/>
      <c r="B4451" s="1795"/>
      <c r="C4451" s="1796"/>
      <c r="D4451" s="1796"/>
      <c r="E4451" s="1796"/>
      <c r="F4451" s="1796"/>
      <c r="G4451" s="1796"/>
      <c r="H4451" s="1796"/>
      <c r="I4451" s="1796"/>
      <c r="J4451" s="1796"/>
      <c r="K4451" s="1796"/>
      <c r="L4451" s="1796"/>
      <c r="M4451" s="1796"/>
      <c r="N4451" s="1796"/>
    </row>
    <row r="4452" spans="8:8" s="927" ht="15.0" hidden="1" customFormat="1">
      <c r="A4452" s="1439"/>
      <c r="B4452" s="1795"/>
      <c r="C4452" s="1796"/>
      <c r="D4452" s="1796"/>
      <c r="E4452" s="1796"/>
      <c r="F4452" s="1796"/>
      <c r="G4452" s="1796"/>
      <c r="H4452" s="1796"/>
      <c r="I4452" s="1796"/>
      <c r="J4452" s="1796"/>
      <c r="K4452" s="1796"/>
      <c r="L4452" s="1796"/>
      <c r="M4452" s="1796"/>
      <c r="N4452" s="1796"/>
    </row>
    <row r="4453" spans="8:8" s="927" ht="15.0" hidden="1" customFormat="1">
      <c r="A4453" s="1439"/>
      <c r="B4453" s="1795"/>
      <c r="C4453" s="1796"/>
      <c r="D4453" s="1796"/>
      <c r="E4453" s="1796"/>
      <c r="F4453" s="1796"/>
      <c r="G4453" s="1796"/>
      <c r="H4453" s="1796"/>
      <c r="I4453" s="1796"/>
      <c r="J4453" s="1796"/>
      <c r="K4453" s="1796"/>
      <c r="L4453" s="1796"/>
      <c r="M4453" s="1796"/>
      <c r="N4453" s="1796"/>
    </row>
    <row r="4454" spans="8:8" s="927" ht="15.0" hidden="1" customFormat="1">
      <c r="A4454" s="1439"/>
      <c r="B4454" s="1795"/>
      <c r="C4454" s="1796"/>
      <c r="D4454" s="1796"/>
      <c r="E4454" s="1796"/>
      <c r="F4454" s="1796"/>
      <c r="G4454" s="1796"/>
      <c r="H4454" s="1796"/>
      <c r="I4454" s="1796"/>
      <c r="J4454" s="1796"/>
      <c r="K4454" s="1796"/>
      <c r="L4454" s="1796"/>
      <c r="M4454" s="1796"/>
      <c r="N4454" s="1796"/>
    </row>
    <row r="4455" spans="8:8" s="927" ht="15.0" hidden="1" customFormat="1">
      <c r="A4455" s="1439"/>
      <c r="B4455" s="1795"/>
      <c r="C4455" s="1796"/>
      <c r="D4455" s="1796"/>
      <c r="E4455" s="1796"/>
      <c r="F4455" s="1796"/>
      <c r="G4455" s="1796"/>
      <c r="H4455" s="1796"/>
      <c r="I4455" s="1796"/>
      <c r="J4455" s="1796"/>
      <c r="K4455" s="1796"/>
      <c r="L4455" s="1796"/>
      <c r="M4455" s="1796"/>
      <c r="N4455" s="1796"/>
    </row>
    <row r="4456" spans="8:8" s="927" ht="15.0" hidden="1" customFormat="1">
      <c r="A4456" s="1439"/>
      <c r="B4456" s="1795"/>
      <c r="C4456" s="1796"/>
      <c r="D4456" s="1796"/>
      <c r="E4456" s="1796"/>
      <c r="F4456" s="1796"/>
      <c r="G4456" s="1796"/>
      <c r="H4456" s="1796"/>
      <c r="I4456" s="1796"/>
      <c r="J4456" s="1796"/>
      <c r="K4456" s="1796"/>
      <c r="L4456" s="1796"/>
      <c r="M4456" s="1796"/>
      <c r="N4456" s="1796"/>
    </row>
    <row r="4457" spans="8:8" s="927" ht="15.0" hidden="1" customFormat="1">
      <c r="A4457" s="1439"/>
      <c r="B4457" s="1795"/>
      <c r="C4457" s="1796"/>
      <c r="D4457" s="1796"/>
      <c r="E4457" s="1796"/>
      <c r="F4457" s="1796"/>
      <c r="G4457" s="1796"/>
      <c r="H4457" s="1796"/>
      <c r="I4457" s="1796"/>
      <c r="J4457" s="1796"/>
      <c r="K4457" s="1796"/>
      <c r="L4457" s="1796"/>
      <c r="M4457" s="1796"/>
      <c r="N4457" s="1796"/>
    </row>
    <row r="4458" spans="8:8" s="927" ht="15.0" hidden="1" customFormat="1">
      <c r="A4458" s="1439"/>
      <c r="B4458" s="1795"/>
      <c r="C4458" s="1796"/>
      <c r="D4458" s="1796"/>
      <c r="E4458" s="1796"/>
      <c r="F4458" s="1796"/>
      <c r="G4458" s="1796"/>
      <c r="H4458" s="1796"/>
      <c r="I4458" s="1796"/>
      <c r="J4458" s="1796"/>
      <c r="K4458" s="1796"/>
      <c r="L4458" s="1796"/>
      <c r="M4458" s="1796"/>
      <c r="N4458" s="1796"/>
    </row>
    <row r="4459" spans="8:8" s="927" ht="15.0" hidden="1" customFormat="1">
      <c r="A4459" s="1439"/>
      <c r="B4459" s="1795"/>
      <c r="C4459" s="1796"/>
      <c r="D4459" s="1796"/>
      <c r="E4459" s="1796"/>
      <c r="F4459" s="1796"/>
      <c r="G4459" s="1796"/>
      <c r="H4459" s="1796"/>
      <c r="I4459" s="1796"/>
      <c r="J4459" s="1796"/>
      <c r="K4459" s="1796"/>
      <c r="L4459" s="1796"/>
      <c r="M4459" s="1796"/>
      <c r="N4459" s="1796"/>
    </row>
    <row r="4460" spans="8:8" s="927" ht="15.0" hidden="1" customFormat="1">
      <c r="A4460" s="1439"/>
      <c r="B4460" s="1795"/>
      <c r="C4460" s="1796"/>
      <c r="D4460" s="1796"/>
      <c r="E4460" s="1796"/>
      <c r="F4460" s="1796"/>
      <c r="G4460" s="1796"/>
      <c r="H4460" s="1796"/>
      <c r="I4460" s="1796"/>
      <c r="J4460" s="1796"/>
      <c r="K4460" s="1796"/>
      <c r="L4460" s="1796"/>
      <c r="M4460" s="1796"/>
      <c r="N4460" s="1796"/>
    </row>
    <row r="4461" spans="8:8" s="927" ht="15.0" hidden="1" customFormat="1">
      <c r="A4461" s="1439"/>
      <c r="B4461" s="1795"/>
      <c r="C4461" s="1796"/>
      <c r="D4461" s="1796"/>
      <c r="E4461" s="1796"/>
      <c r="F4461" s="1796"/>
      <c r="G4461" s="1796"/>
      <c r="H4461" s="1796"/>
      <c r="I4461" s="1796"/>
      <c r="J4461" s="1796"/>
      <c r="K4461" s="1796"/>
      <c r="L4461" s="1796"/>
      <c r="M4461" s="1796"/>
      <c r="N4461" s="1796"/>
    </row>
    <row r="4462" spans="8:8" s="927" ht="15.0" hidden="1" customFormat="1">
      <c r="A4462" s="1439"/>
      <c r="B4462" s="1795"/>
      <c r="C4462" s="1796"/>
      <c r="D4462" s="1796"/>
      <c r="E4462" s="1796"/>
      <c r="F4462" s="1796"/>
      <c r="G4462" s="1796"/>
      <c r="H4462" s="1796"/>
      <c r="I4462" s="1796"/>
      <c r="J4462" s="1796"/>
      <c r="K4462" s="1796"/>
      <c r="L4462" s="1796"/>
      <c r="M4462" s="1796"/>
      <c r="N4462" s="1796"/>
    </row>
    <row r="4463" spans="8:8" s="927" ht="15.0" hidden="1" customFormat="1">
      <c r="A4463" s="1439"/>
      <c r="B4463" s="1795"/>
      <c r="C4463" s="1796"/>
      <c r="D4463" s="1796"/>
      <c r="E4463" s="1796"/>
      <c r="F4463" s="1796"/>
      <c r="G4463" s="1796"/>
      <c r="H4463" s="1796"/>
      <c r="I4463" s="1796"/>
      <c r="J4463" s="1796"/>
      <c r="K4463" s="1796"/>
      <c r="L4463" s="1796"/>
      <c r="M4463" s="1796"/>
      <c r="N4463" s="1796"/>
    </row>
    <row r="4464" spans="8:8" s="927" ht="15.0" hidden="1" customFormat="1">
      <c r="A4464" s="1439"/>
      <c r="B4464" s="1795"/>
      <c r="C4464" s="1796"/>
      <c r="D4464" s="1796"/>
      <c r="E4464" s="1796"/>
      <c r="F4464" s="1796"/>
      <c r="G4464" s="1796"/>
      <c r="H4464" s="1796"/>
      <c r="I4464" s="1796"/>
      <c r="J4464" s="1796"/>
      <c r="K4464" s="1796"/>
      <c r="L4464" s="1796"/>
      <c r="M4464" s="1796"/>
      <c r="N4464" s="1796"/>
    </row>
    <row r="4465" spans="8:8" s="927" ht="15.0" hidden="1" customFormat="1">
      <c r="A4465" s="1439"/>
      <c r="B4465" s="1795"/>
      <c r="C4465" s="1796"/>
      <c r="D4465" s="1796"/>
      <c r="E4465" s="1796"/>
      <c r="F4465" s="1796"/>
      <c r="G4465" s="1796"/>
      <c r="H4465" s="1796"/>
      <c r="I4465" s="1796"/>
      <c r="J4465" s="1796"/>
      <c r="K4465" s="1796"/>
      <c r="L4465" s="1796"/>
      <c r="M4465" s="1796"/>
      <c r="N4465" s="1796"/>
    </row>
    <row r="4466" spans="8:8" s="927" ht="15.0" hidden="1" customFormat="1">
      <c r="A4466" s="1439"/>
      <c r="B4466" s="1795"/>
      <c r="C4466" s="1796"/>
      <c r="D4466" s="1796"/>
      <c r="E4466" s="1796"/>
      <c r="F4466" s="1796"/>
      <c r="G4466" s="1796"/>
      <c r="H4466" s="1796"/>
      <c r="I4466" s="1796"/>
      <c r="J4466" s="1796"/>
      <c r="K4466" s="1796"/>
      <c r="L4466" s="1796"/>
      <c r="M4466" s="1796"/>
      <c r="N4466" s="1796"/>
    </row>
    <row r="4467" spans="8:8" s="927" ht="15.0" hidden="1" customFormat="1">
      <c r="A4467" s="1439"/>
      <c r="B4467" s="1795"/>
      <c r="C4467" s="1796"/>
      <c r="D4467" s="1796"/>
      <c r="E4467" s="1796"/>
      <c r="F4467" s="1796"/>
      <c r="G4467" s="1796"/>
      <c r="H4467" s="1796"/>
      <c r="I4467" s="1796"/>
      <c r="J4467" s="1796"/>
      <c r="K4467" s="1796"/>
      <c r="L4467" s="1796"/>
      <c r="M4467" s="1796"/>
      <c r="N4467" s="1796"/>
    </row>
    <row r="4468" spans="8:8" s="927" ht="15.0" hidden="1" customFormat="1">
      <c r="A4468" s="1439"/>
      <c r="B4468" s="1795"/>
      <c r="C4468" s="1796"/>
      <c r="D4468" s="1796"/>
      <c r="E4468" s="1796"/>
      <c r="F4468" s="1796"/>
      <c r="G4468" s="1796"/>
      <c r="H4468" s="1796"/>
      <c r="I4468" s="1796"/>
      <c r="J4468" s="1796"/>
      <c r="K4468" s="1796"/>
      <c r="L4468" s="1796"/>
      <c r="M4468" s="1796"/>
      <c r="N4468" s="1796"/>
    </row>
    <row r="4469" spans="8:8" s="927" ht="15.0" hidden="1" customFormat="1">
      <c r="A4469" s="1439"/>
      <c r="B4469" s="1795"/>
      <c r="C4469" s="1796"/>
      <c r="D4469" s="1796"/>
      <c r="E4469" s="1796"/>
      <c r="F4469" s="1796"/>
      <c r="G4469" s="1796"/>
      <c r="H4469" s="1796"/>
      <c r="I4469" s="1796"/>
      <c r="J4469" s="1796"/>
      <c r="K4469" s="1796"/>
      <c r="L4469" s="1796"/>
      <c r="M4469" s="1796"/>
      <c r="N4469" s="1796"/>
    </row>
    <row r="4470" spans="8:8" s="927" ht="15.0" hidden="1" customFormat="1">
      <c r="A4470" s="1439"/>
      <c r="B4470" s="1795"/>
      <c r="C4470" s="1796"/>
      <c r="D4470" s="1796"/>
      <c r="E4470" s="1796"/>
      <c r="F4470" s="1796"/>
      <c r="G4470" s="1796"/>
      <c r="H4470" s="1796"/>
      <c r="I4470" s="1796"/>
      <c r="J4470" s="1796"/>
      <c r="K4470" s="1796"/>
      <c r="L4470" s="1796"/>
      <c r="M4470" s="1796"/>
      <c r="N4470" s="1796"/>
    </row>
    <row r="4471" spans="8:8" s="927" ht="15.0" hidden="1" customFormat="1">
      <c r="A4471" s="1439"/>
      <c r="B4471" s="1795"/>
      <c r="C4471" s="1796"/>
      <c r="D4471" s="1796"/>
      <c r="E4471" s="1796"/>
      <c r="F4471" s="1796"/>
      <c r="G4471" s="1796"/>
      <c r="H4471" s="1796"/>
      <c r="I4471" s="1796"/>
      <c r="J4471" s="1796"/>
      <c r="K4471" s="1796"/>
      <c r="L4471" s="1796"/>
      <c r="M4471" s="1796"/>
      <c r="N4471" s="1796"/>
    </row>
    <row r="4472" spans="8:8" s="927" ht="15.0" hidden="1" customFormat="1">
      <c r="A4472" s="1439"/>
      <c r="B4472" s="1795"/>
      <c r="C4472" s="1796"/>
      <c r="D4472" s="1796"/>
      <c r="E4472" s="1796"/>
      <c r="F4472" s="1796"/>
      <c r="G4472" s="1796"/>
      <c r="H4472" s="1796"/>
      <c r="I4472" s="1796"/>
      <c r="J4472" s="1796"/>
      <c r="K4472" s="1796"/>
      <c r="L4472" s="1796"/>
      <c r="M4472" s="1796"/>
      <c r="N4472" s="1796"/>
    </row>
    <row r="4473" spans="8:8" s="927" ht="15.0" hidden="1" customFormat="1">
      <c r="A4473" s="1439"/>
      <c r="B4473" s="1795"/>
      <c r="C4473" s="1796"/>
      <c r="D4473" s="1796"/>
      <c r="E4473" s="1796"/>
      <c r="F4473" s="1796"/>
      <c r="G4473" s="1796"/>
      <c r="H4473" s="1796"/>
      <c r="I4473" s="1796"/>
      <c r="J4473" s="1796"/>
      <c r="K4473" s="1796"/>
      <c r="L4473" s="1796"/>
      <c r="M4473" s="1796"/>
      <c r="N4473" s="1796"/>
    </row>
    <row r="4474" spans="8:8" s="927" ht="15.0" hidden="1" customFormat="1">
      <c r="A4474" s="1439"/>
      <c r="B4474" s="1795"/>
      <c r="C4474" s="1796"/>
      <c r="D4474" s="1796"/>
      <c r="E4474" s="1796"/>
      <c r="F4474" s="1796"/>
      <c r="G4474" s="1796"/>
      <c r="H4474" s="1796"/>
      <c r="I4474" s="1796"/>
      <c r="J4474" s="1796"/>
      <c r="K4474" s="1796"/>
      <c r="L4474" s="1796"/>
      <c r="M4474" s="1796"/>
      <c r="N4474" s="1796"/>
    </row>
    <row r="4475" spans="8:8" s="927" ht="15.0" hidden="1" customFormat="1">
      <c r="A4475" s="1439"/>
      <c r="B4475" s="1795"/>
      <c r="C4475" s="1796"/>
      <c r="D4475" s="1796"/>
      <c r="E4475" s="1796"/>
      <c r="F4475" s="1796"/>
      <c r="G4475" s="1796"/>
      <c r="H4475" s="1796"/>
      <c r="I4475" s="1796"/>
      <c r="J4475" s="1796"/>
      <c r="K4475" s="1796"/>
      <c r="L4475" s="1796"/>
      <c r="M4475" s="1796"/>
      <c r="N4475" s="1796"/>
    </row>
    <row r="4476" spans="8:8" s="927" ht="15.0" hidden="1" customFormat="1">
      <c r="A4476" s="1439"/>
      <c r="B4476" s="1795"/>
      <c r="C4476" s="1796"/>
      <c r="D4476" s="1796"/>
      <c r="E4476" s="1796"/>
      <c r="F4476" s="1796"/>
      <c r="G4476" s="1796"/>
      <c r="H4476" s="1796"/>
      <c r="I4476" s="1796"/>
      <c r="J4476" s="1796"/>
      <c r="K4476" s="1796"/>
      <c r="L4476" s="1796"/>
      <c r="M4476" s="1796"/>
      <c r="N4476" s="1796"/>
    </row>
    <row r="4477" spans="8:8" s="927" ht="15.0" hidden="1" customFormat="1">
      <c r="A4477" s="1439"/>
      <c r="B4477" s="1795"/>
      <c r="C4477" s="1796"/>
      <c r="D4477" s="1796"/>
      <c r="E4477" s="1796"/>
      <c r="F4477" s="1796"/>
      <c r="G4477" s="1796"/>
      <c r="H4477" s="1796"/>
      <c r="I4477" s="1796"/>
      <c r="J4477" s="1796"/>
      <c r="K4477" s="1796"/>
      <c r="L4477" s="1796"/>
      <c r="M4477" s="1796"/>
      <c r="N4477" s="1796"/>
    </row>
    <row r="4478" spans="8:8" s="927" ht="15.0" hidden="1" customFormat="1">
      <c r="A4478" s="1439"/>
      <c r="B4478" s="1795"/>
      <c r="C4478" s="1796"/>
      <c r="D4478" s="1796"/>
      <c r="E4478" s="1796"/>
      <c r="F4478" s="1796"/>
      <c r="G4478" s="1796"/>
      <c r="H4478" s="1796"/>
      <c r="I4478" s="1796"/>
      <c r="J4478" s="1796"/>
      <c r="K4478" s="1796"/>
      <c r="L4478" s="1796"/>
      <c r="M4478" s="1796"/>
      <c r="N4478" s="1796"/>
    </row>
    <row r="4479" spans="8:8" s="927" ht="15.0" hidden="1" customFormat="1">
      <c r="A4479" s="1439"/>
      <c r="B4479" s="1795"/>
      <c r="C4479" s="1796"/>
      <c r="D4479" s="1796"/>
      <c r="E4479" s="1796"/>
      <c r="F4479" s="1796"/>
      <c r="G4479" s="1796"/>
      <c r="H4479" s="1796"/>
      <c r="I4479" s="1796"/>
      <c r="J4479" s="1796"/>
      <c r="K4479" s="1796"/>
      <c r="L4479" s="1796"/>
      <c r="M4479" s="1796"/>
      <c r="N4479" s="1796"/>
    </row>
    <row r="4480" spans="8:8" s="927" ht="15.0" hidden="1" customFormat="1">
      <c r="A4480" s="1439"/>
      <c r="B4480" s="1795"/>
      <c r="C4480" s="1796"/>
      <c r="D4480" s="1796"/>
      <c r="E4480" s="1796"/>
      <c r="F4480" s="1796"/>
      <c r="G4480" s="1796"/>
      <c r="H4480" s="1796"/>
      <c r="I4480" s="1796"/>
      <c r="J4480" s="1796"/>
      <c r="K4480" s="1796"/>
      <c r="L4480" s="1796"/>
      <c r="M4480" s="1796"/>
      <c r="N4480" s="1796"/>
    </row>
    <row r="4481" spans="8:8" s="927" ht="15.0" hidden="1" customFormat="1">
      <c r="A4481" s="1439"/>
      <c r="B4481" s="1795"/>
      <c r="C4481" s="1796"/>
      <c r="D4481" s="1796"/>
      <c r="E4481" s="1796"/>
      <c r="F4481" s="1796"/>
      <c r="G4481" s="1796"/>
      <c r="H4481" s="1796"/>
      <c r="I4481" s="1796"/>
      <c r="J4481" s="1796"/>
      <c r="K4481" s="1796"/>
      <c r="L4481" s="1796"/>
      <c r="M4481" s="1796"/>
      <c r="N4481" s="1796"/>
    </row>
    <row r="4482" spans="8:8" s="927" ht="15.0" hidden="1" customFormat="1">
      <c r="A4482" s="1439"/>
      <c r="B4482" s="1795"/>
      <c r="C4482" s="1796"/>
      <c r="D4482" s="1796"/>
      <c r="E4482" s="1796"/>
      <c r="F4482" s="1796"/>
      <c r="G4482" s="1796"/>
      <c r="H4482" s="1796"/>
      <c r="I4482" s="1796"/>
      <c r="J4482" s="1796"/>
      <c r="K4482" s="1796"/>
      <c r="L4482" s="1796"/>
      <c r="M4482" s="1796"/>
      <c r="N4482" s="1796"/>
    </row>
    <row r="4483" spans="8:8" s="927" ht="15.0" hidden="1" customFormat="1">
      <c r="A4483" s="1439"/>
      <c r="B4483" s="1795"/>
      <c r="C4483" s="1796"/>
      <c r="D4483" s="1796"/>
      <c r="E4483" s="1796"/>
      <c r="F4483" s="1796"/>
      <c r="G4483" s="1796"/>
      <c r="H4483" s="1796"/>
      <c r="I4483" s="1796"/>
      <c r="J4483" s="1796"/>
      <c r="K4483" s="1796"/>
      <c r="L4483" s="1796"/>
      <c r="M4483" s="1796"/>
      <c r="N4483" s="1796"/>
    </row>
    <row r="4484" spans="8:8" s="927" ht="15.0" hidden="1" customFormat="1">
      <c r="A4484" s="1439"/>
      <c r="B4484" s="1795"/>
      <c r="C4484" s="1796"/>
      <c r="D4484" s="1796"/>
      <c r="E4484" s="1796"/>
      <c r="F4484" s="1796"/>
      <c r="G4484" s="1796"/>
      <c r="H4484" s="1796"/>
      <c r="I4484" s="1796"/>
      <c r="J4484" s="1796"/>
      <c r="K4484" s="1796"/>
      <c r="L4484" s="1796"/>
      <c r="M4484" s="1796"/>
      <c r="N4484" s="1796"/>
    </row>
    <row r="4485" spans="8:8" s="927" ht="15.0" hidden="1" customFormat="1">
      <c r="A4485" s="1439"/>
      <c r="B4485" s="1795"/>
      <c r="C4485" s="1796"/>
      <c r="D4485" s="1796"/>
      <c r="E4485" s="1796"/>
      <c r="F4485" s="1796"/>
      <c r="G4485" s="1796"/>
      <c r="H4485" s="1796"/>
      <c r="I4485" s="1796"/>
      <c r="J4485" s="1796"/>
      <c r="K4485" s="1796"/>
      <c r="L4485" s="1796"/>
      <c r="M4485" s="1796"/>
      <c r="N4485" s="1796"/>
    </row>
    <row r="4486" spans="8:8" s="927" ht="15.0" hidden="1" customFormat="1">
      <c r="A4486" s="1439"/>
      <c r="B4486" s="1795"/>
      <c r="C4486" s="1796"/>
      <c r="D4486" s="1796"/>
      <c r="E4486" s="1796"/>
      <c r="F4486" s="1796"/>
      <c r="G4486" s="1796"/>
      <c r="H4486" s="1796"/>
      <c r="I4486" s="1796"/>
      <c r="J4486" s="1796"/>
      <c r="K4486" s="1796"/>
      <c r="L4486" s="1796"/>
      <c r="M4486" s="1796"/>
      <c r="N4486" s="1796"/>
    </row>
    <row r="4487" spans="8:8" s="927" ht="15.0" hidden="1" customFormat="1">
      <c r="A4487" s="1439"/>
      <c r="B4487" s="1795"/>
      <c r="C4487" s="1796"/>
      <c r="D4487" s="1796"/>
      <c r="E4487" s="1796"/>
      <c r="F4487" s="1796"/>
      <c r="G4487" s="1796"/>
      <c r="H4487" s="1796"/>
      <c r="I4487" s="1796"/>
      <c r="J4487" s="1796"/>
      <c r="K4487" s="1796"/>
      <c r="L4487" s="1796"/>
      <c r="M4487" s="1796"/>
      <c r="N4487" s="1796"/>
    </row>
    <row r="4488" spans="8:8" s="927" ht="15.0" hidden="1" customFormat="1">
      <c r="A4488" s="1439"/>
      <c r="B4488" s="1795"/>
      <c r="C4488" s="1796"/>
      <c r="D4488" s="1796"/>
      <c r="E4488" s="1796"/>
      <c r="F4488" s="1796"/>
      <c r="G4488" s="1796"/>
      <c r="H4488" s="1796"/>
      <c r="I4488" s="1796"/>
      <c r="J4488" s="1796"/>
      <c r="K4488" s="1796"/>
      <c r="L4488" s="1796"/>
      <c r="M4488" s="1796"/>
      <c r="N4488" s="1796"/>
    </row>
    <row r="4489" spans="8:8" s="927" ht="15.0" hidden="1" customFormat="1">
      <c r="A4489" s="1439"/>
      <c r="B4489" s="1795"/>
      <c r="C4489" s="1796"/>
      <c r="D4489" s="1796"/>
      <c r="E4489" s="1796"/>
      <c r="F4489" s="1796"/>
      <c r="G4489" s="1796"/>
      <c r="H4489" s="1796"/>
      <c r="I4489" s="1796"/>
      <c r="J4489" s="1796"/>
      <c r="K4489" s="1796"/>
      <c r="L4489" s="1796"/>
      <c r="M4489" s="1796"/>
      <c r="N4489" s="1796"/>
    </row>
    <row r="4490" spans="8:8" s="927" ht="15.0" hidden="1" customFormat="1">
      <c r="A4490" s="1439"/>
      <c r="B4490" s="1795"/>
      <c r="C4490" s="1796"/>
      <c r="D4490" s="1796"/>
      <c r="E4490" s="1796"/>
      <c r="F4490" s="1796"/>
      <c r="G4490" s="1796"/>
      <c r="H4490" s="1796"/>
      <c r="I4490" s="1796"/>
      <c r="J4490" s="1796"/>
      <c r="K4490" s="1796"/>
      <c r="L4490" s="1796"/>
      <c r="M4490" s="1796"/>
      <c r="N4490" s="1796"/>
    </row>
    <row r="4491" spans="8:8" s="927" ht="15.0" hidden="1" customFormat="1">
      <c r="A4491" s="1439"/>
      <c r="B4491" s="1795"/>
      <c r="C4491" s="1796"/>
      <c r="D4491" s="1796"/>
      <c r="E4491" s="1796"/>
      <c r="F4491" s="1796"/>
      <c r="G4491" s="1796"/>
      <c r="H4491" s="1796"/>
      <c r="I4491" s="1796"/>
      <c r="J4491" s="1796"/>
      <c r="K4491" s="1796"/>
      <c r="L4491" s="1796"/>
      <c r="M4491" s="1796"/>
      <c r="N4491" s="1796"/>
    </row>
    <row r="4492" spans="8:8" s="927" ht="15.0" hidden="1" customFormat="1">
      <c r="A4492" s="1439"/>
      <c r="B4492" s="1795"/>
      <c r="C4492" s="1796"/>
      <c r="D4492" s="1796"/>
      <c r="E4492" s="1796"/>
      <c r="F4492" s="1796"/>
      <c r="G4492" s="1796"/>
      <c r="H4492" s="1796"/>
      <c r="I4492" s="1796"/>
      <c r="J4492" s="1796"/>
      <c r="K4492" s="1796"/>
      <c r="L4492" s="1796"/>
      <c r="M4492" s="1796"/>
      <c r="N4492" s="1796"/>
    </row>
    <row r="4493" spans="8:8" s="927" ht="15.0" hidden="1" customFormat="1">
      <c r="A4493" s="1439"/>
      <c r="B4493" s="1795"/>
      <c r="C4493" s="1796"/>
      <c r="D4493" s="1796"/>
      <c r="E4493" s="1796"/>
      <c r="F4493" s="1796"/>
      <c r="G4493" s="1796"/>
      <c r="H4493" s="1796"/>
      <c r="I4493" s="1796"/>
      <c r="J4493" s="1796"/>
      <c r="K4493" s="1796"/>
      <c r="L4493" s="1796"/>
      <c r="M4493" s="1796"/>
      <c r="N4493" s="1796"/>
    </row>
    <row r="4494" spans="8:8" s="927" ht="15.0" hidden="1" customFormat="1">
      <c r="A4494" s="1439"/>
      <c r="B4494" s="1795"/>
      <c r="C4494" s="1796"/>
      <c r="D4494" s="1796"/>
      <c r="E4494" s="1796"/>
      <c r="F4494" s="1796"/>
      <c r="G4494" s="1796"/>
      <c r="H4494" s="1796"/>
      <c r="I4494" s="1796"/>
      <c r="J4494" s="1796"/>
      <c r="K4494" s="1796"/>
      <c r="L4494" s="1796"/>
      <c r="M4494" s="1796"/>
      <c r="N4494" s="1796"/>
    </row>
    <row r="4495" spans="8:8" s="927" ht="15.0" hidden="1" customFormat="1">
      <c r="A4495" s="1439"/>
      <c r="B4495" s="1795"/>
      <c r="C4495" s="1796"/>
      <c r="D4495" s="1796"/>
      <c r="E4495" s="1796"/>
      <c r="F4495" s="1796"/>
      <c r="G4495" s="1796"/>
      <c r="H4495" s="1796"/>
      <c r="I4495" s="1796"/>
      <c r="J4495" s="1796"/>
      <c r="K4495" s="1796"/>
      <c r="L4495" s="1796"/>
      <c r="M4495" s="1796"/>
      <c r="N4495" s="1796"/>
    </row>
    <row r="4496" spans="8:8" s="927" ht="15.0" hidden="1" customFormat="1">
      <c r="A4496" s="1439"/>
      <c r="B4496" s="1795"/>
      <c r="C4496" s="1796"/>
      <c r="D4496" s="1796"/>
      <c r="E4496" s="1796"/>
      <c r="F4496" s="1796"/>
      <c r="G4496" s="1796"/>
      <c r="H4496" s="1796"/>
      <c r="I4496" s="1796"/>
      <c r="J4496" s="1796"/>
      <c r="K4496" s="1796"/>
      <c r="L4496" s="1796"/>
      <c r="M4496" s="1796"/>
      <c r="N4496" s="1796"/>
    </row>
    <row r="4497" spans="8:8" s="927" ht="15.0" hidden="1" customFormat="1">
      <c r="A4497" s="1439"/>
      <c r="B4497" s="1795"/>
      <c r="C4497" s="1796"/>
      <c r="D4497" s="1796"/>
      <c r="E4497" s="1796"/>
      <c r="F4497" s="1796"/>
      <c r="G4497" s="1796"/>
      <c r="H4497" s="1796"/>
      <c r="I4497" s="1796"/>
      <c r="J4497" s="1796"/>
      <c r="K4497" s="1796"/>
      <c r="L4497" s="1796"/>
      <c r="M4497" s="1796"/>
      <c r="N4497" s="1796"/>
    </row>
    <row r="4498" spans="8:8" s="927" ht="15.0" hidden="1" customFormat="1">
      <c r="A4498" s="1439"/>
      <c r="B4498" s="1795"/>
      <c r="C4498" s="1796"/>
      <c r="D4498" s="1796"/>
      <c r="E4498" s="1796"/>
      <c r="F4498" s="1796"/>
      <c r="G4498" s="1796"/>
      <c r="H4498" s="1796"/>
      <c r="I4498" s="1796"/>
      <c r="J4498" s="1796"/>
      <c r="K4498" s="1796"/>
      <c r="L4498" s="1796"/>
      <c r="M4498" s="1796"/>
      <c r="N4498" s="1796"/>
    </row>
    <row r="4499" spans="8:8" s="927" ht="15.0" hidden="1" customFormat="1">
      <c r="A4499" s="1439"/>
      <c r="B4499" s="1795"/>
      <c r="C4499" s="1796"/>
      <c r="D4499" s="1796"/>
      <c r="E4499" s="1796"/>
      <c r="F4499" s="1796"/>
      <c r="G4499" s="1796"/>
      <c r="H4499" s="1796"/>
      <c r="I4499" s="1796"/>
      <c r="J4499" s="1796"/>
      <c r="K4499" s="1796"/>
      <c r="L4499" s="1796"/>
      <c r="M4499" s="1796"/>
      <c r="N4499" s="1796"/>
    </row>
    <row r="4500" spans="8:8" s="927" ht="15.0" hidden="1" customFormat="1">
      <c r="A4500" s="1439"/>
      <c r="B4500" s="1795"/>
      <c r="C4500" s="1796"/>
      <c r="D4500" s="1796"/>
      <c r="E4500" s="1796"/>
      <c r="F4500" s="1796"/>
      <c r="G4500" s="1796"/>
      <c r="H4500" s="1796"/>
      <c r="I4500" s="1796"/>
      <c r="J4500" s="1796"/>
      <c r="K4500" s="1796"/>
      <c r="L4500" s="1796"/>
      <c r="M4500" s="1796"/>
      <c r="N4500" s="1796"/>
    </row>
    <row r="4501" spans="8:8" s="927" ht="15.0" hidden="1" customFormat="1">
      <c r="A4501" s="1439"/>
      <c r="B4501" s="1795"/>
      <c r="C4501" s="1796"/>
      <c r="D4501" s="1796"/>
      <c r="E4501" s="1796"/>
      <c r="F4501" s="1796"/>
      <c r="G4501" s="1796"/>
      <c r="H4501" s="1796"/>
      <c r="I4501" s="1796"/>
      <c r="J4501" s="1796"/>
      <c r="K4501" s="1796"/>
      <c r="L4501" s="1796"/>
      <c r="M4501" s="1796"/>
      <c r="N4501" s="1796"/>
    </row>
    <row r="4502" spans="8:8" s="927" ht="15.0" hidden="1" customFormat="1">
      <c r="A4502" s="1439"/>
      <c r="B4502" s="1795"/>
      <c r="C4502" s="1796"/>
      <c r="D4502" s="1796"/>
      <c r="E4502" s="1796"/>
      <c r="F4502" s="1796"/>
      <c r="G4502" s="1796"/>
      <c r="H4502" s="1796"/>
      <c r="I4502" s="1796"/>
      <c r="J4502" s="1796"/>
      <c r="K4502" s="1796"/>
      <c r="L4502" s="1796"/>
      <c r="M4502" s="1796"/>
      <c r="N4502" s="1796"/>
    </row>
    <row r="4503" spans="8:8" s="927" ht="15.0" hidden="1" customFormat="1">
      <c r="A4503" s="1439"/>
      <c r="B4503" s="1795"/>
      <c r="C4503" s="1796"/>
      <c r="D4503" s="1796"/>
      <c r="E4503" s="1796"/>
      <c r="F4503" s="1796"/>
      <c r="G4503" s="1796"/>
      <c r="H4503" s="1796"/>
      <c r="I4503" s="1796"/>
      <c r="J4503" s="1796"/>
      <c r="K4503" s="1796"/>
      <c r="L4503" s="1796"/>
      <c r="M4503" s="1796"/>
      <c r="N4503" s="1796"/>
    </row>
    <row r="4504" spans="8:8" s="927" ht="15.0" hidden="1" customFormat="1">
      <c r="A4504" s="1439"/>
      <c r="B4504" s="1795"/>
      <c r="C4504" s="1796"/>
      <c r="D4504" s="1796"/>
      <c r="E4504" s="1796"/>
      <c r="F4504" s="1796"/>
      <c r="G4504" s="1796"/>
      <c r="H4504" s="1796"/>
      <c r="I4504" s="1796"/>
      <c r="J4504" s="1796"/>
      <c r="K4504" s="1796"/>
      <c r="L4504" s="1796"/>
      <c r="M4504" s="1796"/>
      <c r="N4504" s="1796"/>
    </row>
    <row r="4505" spans="8:8" s="927" ht="15.0" hidden="1" customFormat="1">
      <c r="A4505" s="1439"/>
      <c r="B4505" s="1795"/>
      <c r="C4505" s="1796"/>
      <c r="D4505" s="1796"/>
      <c r="E4505" s="1796"/>
      <c r="F4505" s="1796"/>
      <c r="G4505" s="1796"/>
      <c r="H4505" s="1796"/>
      <c r="I4505" s="1796"/>
      <c r="J4505" s="1796"/>
      <c r="K4505" s="1796"/>
      <c r="L4505" s="1796"/>
      <c r="M4505" s="1796"/>
      <c r="N4505" s="1796"/>
    </row>
    <row r="4506" spans="8:8" s="927" ht="15.0" hidden="1" customFormat="1">
      <c r="A4506" s="1439"/>
      <c r="B4506" s="1795"/>
      <c r="C4506" s="1796"/>
      <c r="D4506" s="1796"/>
      <c r="E4506" s="1796"/>
      <c r="F4506" s="1796"/>
      <c r="G4506" s="1796"/>
      <c r="H4506" s="1796"/>
      <c r="I4506" s="1796"/>
      <c r="J4506" s="1796"/>
      <c r="K4506" s="1796"/>
      <c r="L4506" s="1796"/>
      <c r="M4506" s="1796"/>
      <c r="N4506" s="1796"/>
    </row>
    <row r="4507" spans="8:8" s="927" ht="15.0" hidden="1" customFormat="1">
      <c r="A4507" s="1439"/>
      <c r="B4507" s="1795"/>
      <c r="C4507" s="1796"/>
      <c r="D4507" s="1796"/>
      <c r="E4507" s="1796"/>
      <c r="F4507" s="1796"/>
      <c r="G4507" s="1796"/>
      <c r="H4507" s="1796"/>
      <c r="I4507" s="1796"/>
      <c r="J4507" s="1796"/>
      <c r="K4507" s="1796"/>
      <c r="L4507" s="1796"/>
      <c r="M4507" s="1796"/>
      <c r="N4507" s="1796"/>
    </row>
    <row r="4508" spans="8:8" s="927" ht="15.0" hidden="1" customFormat="1">
      <c r="A4508" s="1439"/>
      <c r="B4508" s="1795"/>
      <c r="C4508" s="1796"/>
      <c r="D4508" s="1796"/>
      <c r="E4508" s="1796"/>
      <c r="F4508" s="1796"/>
      <c r="G4508" s="1796"/>
      <c r="H4508" s="1796"/>
      <c r="I4508" s="1796"/>
      <c r="J4508" s="1796"/>
      <c r="K4508" s="1796"/>
      <c r="L4508" s="1796"/>
      <c r="M4508" s="1796"/>
      <c r="N4508" s="1796"/>
    </row>
    <row r="4509" spans="8:8" s="927" ht="15.0" hidden="1" customFormat="1">
      <c r="A4509" s="1439"/>
      <c r="B4509" s="1795"/>
      <c r="C4509" s="1796"/>
      <c r="D4509" s="1796"/>
      <c r="E4509" s="1796"/>
      <c r="F4509" s="1796"/>
      <c r="G4509" s="1796"/>
      <c r="H4509" s="1796"/>
      <c r="I4509" s="1796"/>
      <c r="J4509" s="1796"/>
      <c r="K4509" s="1796"/>
      <c r="L4509" s="1796"/>
      <c r="M4509" s="1796"/>
      <c r="N4509" s="1796"/>
    </row>
    <row r="4510" spans="8:8" s="927" ht="15.0" hidden="1" customFormat="1">
      <c r="A4510" s="1439"/>
      <c r="B4510" s="1795"/>
      <c r="C4510" s="1796"/>
      <c r="D4510" s="1796"/>
      <c r="E4510" s="1796"/>
      <c r="F4510" s="1796"/>
      <c r="G4510" s="1796"/>
      <c r="H4510" s="1796"/>
      <c r="I4510" s="1796"/>
      <c r="J4510" s="1796"/>
      <c r="K4510" s="1796"/>
      <c r="L4510" s="1796"/>
      <c r="M4510" s="1796"/>
      <c r="N4510" s="1796"/>
    </row>
    <row r="4511" spans="8:8" s="927" ht="15.0" hidden="1" customFormat="1">
      <c r="A4511" s="1439"/>
      <c r="B4511" s="1795"/>
      <c r="C4511" s="1796"/>
      <c r="D4511" s="1796"/>
      <c r="E4511" s="1796"/>
      <c r="F4511" s="1796"/>
      <c r="G4511" s="1796"/>
      <c r="H4511" s="1796"/>
      <c r="I4511" s="1796"/>
      <c r="J4511" s="1796"/>
      <c r="K4511" s="1796"/>
      <c r="L4511" s="1796"/>
      <c r="M4511" s="1796"/>
      <c r="N4511" s="1796"/>
    </row>
    <row r="4512" spans="8:8" s="927" ht="15.0" hidden="1" customFormat="1">
      <c r="A4512" s="1439"/>
      <c r="B4512" s="1795"/>
      <c r="C4512" s="1796"/>
      <c r="D4512" s="1796"/>
      <c r="E4512" s="1796"/>
      <c r="F4512" s="1796"/>
      <c r="G4512" s="1796"/>
      <c r="H4512" s="1796"/>
      <c r="I4512" s="1796"/>
      <c r="J4512" s="1796"/>
      <c r="K4512" s="1796"/>
      <c r="L4512" s="1796"/>
      <c r="M4512" s="1796"/>
      <c r="N4512" s="1796"/>
    </row>
    <row r="4513" spans="8:8" s="927" ht="15.0" hidden="1" customFormat="1">
      <c r="A4513" s="1439"/>
      <c r="B4513" s="1795"/>
      <c r="C4513" s="1796"/>
      <c r="D4513" s="1796"/>
      <c r="E4513" s="1796"/>
      <c r="F4513" s="1796"/>
      <c r="G4513" s="1796"/>
      <c r="H4513" s="1796"/>
      <c r="I4513" s="1796"/>
      <c r="J4513" s="1796"/>
      <c r="K4513" s="1796"/>
      <c r="L4513" s="1796"/>
      <c r="M4513" s="1796"/>
      <c r="N4513" s="1796"/>
    </row>
    <row r="4514" spans="8:8" s="927" ht="15.0" hidden="1" customFormat="1">
      <c r="A4514" s="1439"/>
      <c r="B4514" s="1795"/>
      <c r="C4514" s="1796"/>
      <c r="D4514" s="1796"/>
      <c r="E4514" s="1796"/>
      <c r="F4514" s="1796"/>
      <c r="G4514" s="1796"/>
      <c r="H4514" s="1796"/>
      <c r="I4514" s="1796"/>
      <c r="J4514" s="1796"/>
      <c r="K4514" s="1796"/>
      <c r="L4514" s="1796"/>
      <c r="M4514" s="1796"/>
      <c r="N4514" s="1796"/>
    </row>
    <row r="4515" spans="8:8" s="927" ht="15.0" hidden="1" customFormat="1">
      <c r="A4515" s="1439"/>
      <c r="B4515" s="1795"/>
      <c r="C4515" s="1796"/>
      <c r="D4515" s="1796"/>
      <c r="E4515" s="1796"/>
      <c r="F4515" s="1796"/>
      <c r="G4515" s="1796"/>
      <c r="H4515" s="1796"/>
      <c r="I4515" s="1796"/>
      <c r="J4515" s="1796"/>
      <c r="K4515" s="1796"/>
      <c r="L4515" s="1796"/>
      <c r="M4515" s="1796"/>
      <c r="N4515" s="1796"/>
    </row>
    <row r="4516" spans="8:8" s="927" ht="15.0" hidden="1" customFormat="1">
      <c r="A4516" s="1439"/>
      <c r="B4516" s="1795"/>
      <c r="C4516" s="1796"/>
      <c r="D4516" s="1796"/>
      <c r="E4516" s="1796"/>
      <c r="F4516" s="1796"/>
      <c r="G4516" s="1796"/>
      <c r="H4516" s="1796"/>
      <c r="I4516" s="1796"/>
      <c r="J4516" s="1796"/>
      <c r="K4516" s="1796"/>
      <c r="L4516" s="1796"/>
      <c r="M4516" s="1796"/>
      <c r="N4516" s="1796"/>
    </row>
    <row r="4517" spans="8:8" s="927" ht="15.0" hidden="1" customFormat="1">
      <c r="A4517" s="1439"/>
      <c r="B4517" s="1795"/>
      <c r="C4517" s="1796"/>
      <c r="D4517" s="1796"/>
      <c r="E4517" s="1796"/>
      <c r="F4517" s="1796"/>
      <c r="G4517" s="1796"/>
      <c r="H4517" s="1796"/>
      <c r="I4517" s="1796"/>
      <c r="J4517" s="1796"/>
      <c r="K4517" s="1796"/>
      <c r="L4517" s="1796"/>
      <c r="M4517" s="1796"/>
      <c r="N4517" s="1796"/>
    </row>
    <row r="4518" spans="8:8" s="927" ht="15.0" hidden="1" customFormat="1">
      <c r="A4518" s="1439"/>
      <c r="B4518" s="1795"/>
      <c r="C4518" s="1796"/>
      <c r="D4518" s="1796"/>
      <c r="E4518" s="1796"/>
      <c r="F4518" s="1796"/>
      <c r="G4518" s="1796"/>
      <c r="H4518" s="1796"/>
      <c r="I4518" s="1796"/>
      <c r="J4518" s="1796"/>
      <c r="K4518" s="1796"/>
      <c r="L4518" s="1796"/>
      <c r="M4518" s="1796"/>
      <c r="N4518" s="1796"/>
    </row>
    <row r="4519" spans="8:8" s="927" ht="15.0" hidden="1" customFormat="1">
      <c r="A4519" s="1439"/>
      <c r="B4519" s="1795"/>
      <c r="C4519" s="1796"/>
      <c r="D4519" s="1796"/>
      <c r="E4519" s="1796"/>
      <c r="F4519" s="1796"/>
      <c r="G4519" s="1796"/>
      <c r="H4519" s="1796"/>
      <c r="I4519" s="1796"/>
      <c r="J4519" s="1796"/>
      <c r="K4519" s="1796"/>
      <c r="L4519" s="1796"/>
      <c r="M4519" s="1796"/>
      <c r="N4519" s="1796"/>
    </row>
    <row r="4520" spans="8:8" s="927" ht="15.0" hidden="1" customFormat="1">
      <c r="A4520" s="1439"/>
      <c r="B4520" s="1795"/>
      <c r="C4520" s="1796"/>
      <c r="D4520" s="1796"/>
      <c r="E4520" s="1796"/>
      <c r="F4520" s="1796"/>
      <c r="G4520" s="1796"/>
      <c r="H4520" s="1796"/>
      <c r="I4520" s="1796"/>
      <c r="J4520" s="1796"/>
      <c r="K4520" s="1796"/>
      <c r="L4520" s="1796"/>
      <c r="M4520" s="1796"/>
      <c r="N4520" s="1796"/>
    </row>
    <row r="4521" spans="8:8" s="927" ht="15.0" hidden="1" customFormat="1">
      <c r="A4521" s="1439"/>
      <c r="B4521" s="1795"/>
      <c r="C4521" s="1796"/>
      <c r="D4521" s="1796"/>
      <c r="E4521" s="1796"/>
      <c r="F4521" s="1796"/>
      <c r="G4521" s="1796"/>
      <c r="H4521" s="1796"/>
      <c r="I4521" s="1796"/>
      <c r="J4521" s="1796"/>
      <c r="K4521" s="1796"/>
      <c r="L4521" s="1796"/>
      <c r="M4521" s="1796"/>
      <c r="N4521" s="1796"/>
    </row>
    <row r="4522" spans="8:8" s="927" ht="15.0" hidden="1" customFormat="1">
      <c r="A4522" s="1439"/>
      <c r="B4522" s="1795"/>
      <c r="C4522" s="1796"/>
      <c r="D4522" s="1796"/>
      <c r="E4522" s="1796"/>
      <c r="F4522" s="1796"/>
      <c r="G4522" s="1796"/>
      <c r="H4522" s="1796"/>
      <c r="I4522" s="1796"/>
      <c r="J4522" s="1796"/>
      <c r="K4522" s="1796"/>
      <c r="L4522" s="1796"/>
      <c r="M4522" s="1796"/>
      <c r="N4522" s="1796"/>
    </row>
    <row r="4523" spans="8:8" s="927" ht="15.0" hidden="1" customFormat="1">
      <c r="A4523" s="1439"/>
      <c r="B4523" s="1795"/>
      <c r="C4523" s="1796"/>
      <c r="D4523" s="1796"/>
      <c r="E4523" s="1796"/>
      <c r="F4523" s="1796"/>
      <c r="G4523" s="1796"/>
      <c r="H4523" s="1796"/>
      <c r="I4523" s="1796"/>
      <c r="J4523" s="1796"/>
      <c r="K4523" s="1796"/>
      <c r="L4523" s="1796"/>
      <c r="M4523" s="1796"/>
      <c r="N4523" s="1796"/>
    </row>
    <row r="4524" spans="8:8" s="927" ht="15.0" hidden="1" customFormat="1">
      <c r="A4524" s="1439"/>
      <c r="B4524" s="1795"/>
      <c r="C4524" s="1796"/>
      <c r="D4524" s="1796"/>
      <c r="E4524" s="1796"/>
      <c r="F4524" s="1796"/>
      <c r="G4524" s="1796"/>
      <c r="H4524" s="1796"/>
      <c r="I4524" s="1796"/>
      <c r="J4524" s="1796"/>
      <c r="K4524" s="1796"/>
      <c r="L4524" s="1796"/>
      <c r="M4524" s="1796"/>
      <c r="N4524" s="1796"/>
    </row>
    <row r="4525" spans="8:8" s="927" ht="15.0" hidden="1" customFormat="1">
      <c r="A4525" s="1439"/>
      <c r="B4525" s="1795"/>
      <c r="C4525" s="1796"/>
      <c r="D4525" s="1796"/>
      <c r="E4525" s="1796"/>
      <c r="F4525" s="1796"/>
      <c r="G4525" s="1796"/>
      <c r="H4525" s="1796"/>
      <c r="I4525" s="1796"/>
      <c r="J4525" s="1796"/>
      <c r="K4525" s="1796"/>
      <c r="L4525" s="1796"/>
      <c r="M4525" s="1796"/>
      <c r="N4525" s="1796"/>
    </row>
    <row r="4526" spans="8:8" s="927" ht="15.0" hidden="1" customFormat="1">
      <c r="A4526" s="1439"/>
      <c r="B4526" s="1795"/>
      <c r="C4526" s="1796"/>
      <c r="D4526" s="1796"/>
      <c r="E4526" s="1796"/>
      <c r="F4526" s="1796"/>
      <c r="G4526" s="1796"/>
      <c r="H4526" s="1796"/>
      <c r="I4526" s="1796"/>
      <c r="J4526" s="1796"/>
      <c r="K4526" s="1796"/>
      <c r="L4526" s="1796"/>
      <c r="M4526" s="1796"/>
      <c r="N4526" s="1796"/>
    </row>
    <row r="4527" spans="8:8" s="927" ht="15.0" hidden="1" customFormat="1">
      <c r="A4527" s="1439"/>
      <c r="B4527" s="1795"/>
      <c r="C4527" s="1796"/>
      <c r="D4527" s="1796"/>
      <c r="E4527" s="1796"/>
      <c r="F4527" s="1796"/>
      <c r="G4527" s="1796"/>
      <c r="H4527" s="1796"/>
      <c r="I4527" s="1796"/>
      <c r="J4527" s="1796"/>
      <c r="K4527" s="1796"/>
      <c r="L4527" s="1796"/>
      <c r="M4527" s="1796"/>
      <c r="N4527" s="1796"/>
    </row>
    <row r="4528" spans="8:8" s="927" ht="15.0" hidden="1" customFormat="1">
      <c r="A4528" s="1439"/>
      <c r="B4528" s="1795"/>
      <c r="C4528" s="1796"/>
      <c r="D4528" s="1796"/>
      <c r="E4528" s="1796"/>
      <c r="F4528" s="1796"/>
      <c r="G4528" s="1796"/>
      <c r="H4528" s="1796"/>
      <c r="I4528" s="1796"/>
      <c r="J4528" s="1796"/>
      <c r="K4528" s="1796"/>
      <c r="L4528" s="1796"/>
      <c r="M4528" s="1796"/>
      <c r="N4528" s="1796"/>
    </row>
    <row r="4529" spans="8:8" s="927" ht="15.0" hidden="1" customFormat="1">
      <c r="A4529" s="1439"/>
      <c r="B4529" s="1795"/>
      <c r="C4529" s="1796"/>
      <c r="D4529" s="1796"/>
      <c r="E4529" s="1796"/>
      <c r="F4529" s="1796"/>
      <c r="G4529" s="1796"/>
      <c r="H4529" s="1796"/>
      <c r="I4529" s="1796"/>
      <c r="J4529" s="1796"/>
      <c r="K4529" s="1796"/>
      <c r="L4529" s="1796"/>
      <c r="M4529" s="1796"/>
      <c r="N4529" s="1796"/>
    </row>
    <row r="4530" spans="8:8" s="927" ht="15.0" hidden="1" customFormat="1">
      <c r="A4530" s="1439"/>
      <c r="B4530" s="1795"/>
      <c r="C4530" s="1796"/>
      <c r="D4530" s="1796"/>
      <c r="E4530" s="1796"/>
      <c r="F4530" s="1796"/>
      <c r="G4530" s="1796"/>
      <c r="H4530" s="1796"/>
      <c r="I4530" s="1796"/>
      <c r="J4530" s="1796"/>
      <c r="K4530" s="1796"/>
      <c r="L4530" s="1796"/>
      <c r="M4530" s="1796"/>
      <c r="N4530" s="1796"/>
    </row>
    <row r="4531" spans="8:8" s="927" ht="15.0" hidden="1" customFormat="1">
      <c r="A4531" s="1439"/>
      <c r="B4531" s="1795"/>
      <c r="C4531" s="1796"/>
      <c r="D4531" s="1796"/>
      <c r="E4531" s="1796"/>
      <c r="F4531" s="1796"/>
      <c r="G4531" s="1796"/>
      <c r="H4531" s="1796"/>
      <c r="I4531" s="1796"/>
      <c r="J4531" s="1796"/>
      <c r="K4531" s="1796"/>
      <c r="L4531" s="1796"/>
      <c r="M4531" s="1796"/>
      <c r="N4531" s="1796"/>
    </row>
    <row r="4532" spans="8:8" s="927" ht="15.0" hidden="1" customFormat="1">
      <c r="A4532" s="1439"/>
      <c r="B4532" s="1795"/>
      <c r="C4532" s="1796"/>
      <c r="D4532" s="1796"/>
      <c r="E4532" s="1796"/>
      <c r="F4532" s="1796"/>
      <c r="G4532" s="1796"/>
      <c r="H4532" s="1796"/>
      <c r="I4532" s="1796"/>
      <c r="J4532" s="1796"/>
      <c r="K4532" s="1796"/>
      <c r="L4532" s="1796"/>
      <c r="M4532" s="1796"/>
      <c r="N4532" s="1796"/>
    </row>
    <row r="4533" spans="8:8" s="927" ht="15.0" hidden="1" customFormat="1">
      <c r="A4533" s="1439"/>
      <c r="B4533" s="1795"/>
      <c r="C4533" s="1796"/>
      <c r="D4533" s="1796"/>
      <c r="E4533" s="1796"/>
      <c r="F4533" s="1796"/>
      <c r="G4533" s="1796"/>
      <c r="H4533" s="1796"/>
      <c r="I4533" s="1796"/>
      <c r="J4533" s="1796"/>
      <c r="K4533" s="1796"/>
      <c r="L4533" s="1796"/>
      <c r="M4533" s="1796"/>
      <c r="N4533" s="1796"/>
    </row>
    <row r="4534" spans="8:8" s="927" ht="15.0" hidden="1" customFormat="1">
      <c r="A4534" s="1439"/>
      <c r="B4534" s="1795"/>
      <c r="C4534" s="1796"/>
      <c r="D4534" s="1796"/>
      <c r="E4534" s="1796"/>
      <c r="F4534" s="1796"/>
      <c r="G4534" s="1796"/>
      <c r="H4534" s="1796"/>
      <c r="I4534" s="1796"/>
      <c r="J4534" s="1796"/>
      <c r="K4534" s="1796"/>
      <c r="L4534" s="1796"/>
      <c r="M4534" s="1796"/>
      <c r="N4534" s="1796"/>
    </row>
    <row r="4535" spans="8:8" s="927" ht="15.0" hidden="1" customFormat="1">
      <c r="A4535" s="1439"/>
      <c r="B4535" s="1795"/>
      <c r="C4535" s="1796"/>
      <c r="D4535" s="1796"/>
      <c r="E4535" s="1796"/>
      <c r="F4535" s="1796"/>
      <c r="G4535" s="1796"/>
      <c r="H4535" s="1796"/>
      <c r="I4535" s="1796"/>
      <c r="J4535" s="1796"/>
      <c r="K4535" s="1796"/>
      <c r="L4535" s="1796"/>
      <c r="M4535" s="1796"/>
      <c r="N4535" s="1796"/>
    </row>
    <row r="4536" spans="8:8" s="927" ht="15.0" hidden="1" customFormat="1">
      <c r="A4536" s="1439"/>
      <c r="B4536" s="1795"/>
      <c r="C4536" s="1796"/>
      <c r="D4536" s="1796"/>
      <c r="E4536" s="1796"/>
      <c r="F4536" s="1796"/>
      <c r="G4536" s="1796"/>
      <c r="H4536" s="1796"/>
      <c r="I4536" s="1796"/>
      <c r="J4536" s="1796"/>
      <c r="K4536" s="1796"/>
      <c r="L4536" s="1796"/>
      <c r="M4536" s="1796"/>
      <c r="N4536" s="1796"/>
    </row>
    <row r="4537" spans="8:8" s="927" ht="15.0" hidden="1" customFormat="1">
      <c r="A4537" s="1439"/>
      <c r="B4537" s="1795"/>
      <c r="C4537" s="1796"/>
      <c r="D4537" s="1796"/>
      <c r="E4537" s="1796"/>
      <c r="F4537" s="1796"/>
      <c r="G4537" s="1796"/>
      <c r="H4537" s="1796"/>
      <c r="I4537" s="1796"/>
      <c r="J4537" s="1796"/>
      <c r="K4537" s="1796"/>
      <c r="L4537" s="1796"/>
      <c r="M4537" s="1796"/>
      <c r="N4537" s="1796"/>
    </row>
    <row r="4538" spans="8:8" s="927" ht="15.0" hidden="1" customFormat="1">
      <c r="A4538" s="1439"/>
      <c r="B4538" s="1795"/>
      <c r="C4538" s="1796"/>
      <c r="D4538" s="1796"/>
      <c r="E4538" s="1796"/>
      <c r="F4538" s="1796"/>
      <c r="G4538" s="1796"/>
      <c r="H4538" s="1796"/>
      <c r="I4538" s="1796"/>
      <c r="J4538" s="1796"/>
      <c r="K4538" s="1796"/>
      <c r="L4538" s="1796"/>
      <c r="M4538" s="1796"/>
      <c r="N4538" s="1796"/>
    </row>
    <row r="4539" spans="8:8" s="927" ht="15.0" hidden="1" customFormat="1">
      <c r="A4539" s="1439"/>
      <c r="B4539" s="1795"/>
      <c r="C4539" s="1796"/>
      <c r="D4539" s="1796"/>
      <c r="E4539" s="1796"/>
      <c r="F4539" s="1796"/>
      <c r="G4539" s="1796"/>
      <c r="H4539" s="1796"/>
      <c r="I4539" s="1796"/>
      <c r="J4539" s="1796"/>
      <c r="K4539" s="1796"/>
      <c r="L4539" s="1796"/>
      <c r="M4539" s="1796"/>
      <c r="N4539" s="1796"/>
    </row>
    <row r="4540" spans="8:8" s="927" ht="15.0" hidden="1" customFormat="1">
      <c r="A4540" s="1439"/>
      <c r="B4540" s="1795"/>
      <c r="C4540" s="1796"/>
      <c r="D4540" s="1796"/>
      <c r="E4540" s="1796"/>
      <c r="F4540" s="1796"/>
      <c r="G4540" s="1796"/>
      <c r="H4540" s="1796"/>
      <c r="I4540" s="1796"/>
      <c r="J4540" s="1796"/>
      <c r="K4540" s="1796"/>
      <c r="L4540" s="1796"/>
      <c r="M4540" s="1796"/>
      <c r="N4540" s="1796"/>
    </row>
    <row r="4541" spans="8:8" s="927" ht="15.0" hidden="1" customFormat="1">
      <c r="A4541" s="1439"/>
      <c r="B4541" s="1795"/>
      <c r="C4541" s="1796"/>
      <c r="D4541" s="1796"/>
      <c r="E4541" s="1796"/>
      <c r="F4541" s="1796"/>
      <c r="G4541" s="1796"/>
      <c r="H4541" s="1796"/>
      <c r="I4541" s="1796"/>
      <c r="J4541" s="1796"/>
      <c r="K4541" s="1796"/>
      <c r="L4541" s="1796"/>
      <c r="M4541" s="1796"/>
      <c r="N4541" s="1796"/>
    </row>
    <row r="4542" spans="8:8" s="927" ht="15.0" hidden="1" customFormat="1">
      <c r="A4542" s="1439"/>
      <c r="B4542" s="1795"/>
      <c r="C4542" s="1796"/>
      <c r="D4542" s="1796"/>
      <c r="E4542" s="1796"/>
      <c r="F4542" s="1796"/>
      <c r="G4542" s="1796"/>
      <c r="H4542" s="1796"/>
      <c r="I4542" s="1796"/>
      <c r="J4542" s="1796"/>
      <c r="K4542" s="1796"/>
      <c r="L4542" s="1796"/>
      <c r="M4542" s="1796"/>
      <c r="N4542" s="1796"/>
    </row>
    <row r="4543" spans="8:8" s="927" ht="15.0" hidden="1" customFormat="1">
      <c r="A4543" s="1439"/>
      <c r="B4543" s="1795"/>
      <c r="C4543" s="1796"/>
      <c r="D4543" s="1796"/>
      <c r="E4543" s="1796"/>
      <c r="F4543" s="1796"/>
      <c r="G4543" s="1796"/>
      <c r="H4543" s="1796"/>
      <c r="I4543" s="1796"/>
      <c r="J4543" s="1796"/>
      <c r="K4543" s="1796"/>
      <c r="L4543" s="1796"/>
      <c r="M4543" s="1796"/>
      <c r="N4543" s="1796"/>
    </row>
    <row r="4544" spans="8:8" s="927" ht="15.0" hidden="1" customFormat="1">
      <c r="A4544" s="1439"/>
      <c r="B4544" s="1795"/>
      <c r="C4544" s="1796"/>
      <c r="D4544" s="1796"/>
      <c r="E4544" s="1796"/>
      <c r="F4544" s="1796"/>
      <c r="G4544" s="1796"/>
      <c r="H4544" s="1796"/>
      <c r="I4544" s="1796"/>
      <c r="J4544" s="1796"/>
      <c r="K4544" s="1796"/>
      <c r="L4544" s="1796"/>
      <c r="M4544" s="1796"/>
      <c r="N4544" s="1796"/>
    </row>
    <row r="4545" spans="8:8" s="927" ht="15.0" hidden="1" customFormat="1">
      <c r="A4545" s="1439"/>
      <c r="B4545" s="1795"/>
      <c r="C4545" s="1796"/>
      <c r="D4545" s="1796"/>
      <c r="E4545" s="1796"/>
      <c r="F4545" s="1796"/>
      <c r="G4545" s="1796"/>
      <c r="H4545" s="1796"/>
      <c r="I4545" s="1796"/>
      <c r="J4545" s="1796"/>
      <c r="K4545" s="1796"/>
      <c r="L4545" s="1796"/>
      <c r="M4545" s="1796"/>
      <c r="N4545" s="1796"/>
    </row>
    <row r="4546" spans="8:8" s="927" ht="15.0" hidden="1" customFormat="1">
      <c r="A4546" s="1439"/>
      <c r="B4546" s="1795"/>
      <c r="C4546" s="1796"/>
      <c r="D4546" s="1796"/>
      <c r="E4546" s="1796"/>
      <c r="F4546" s="1796"/>
      <c r="G4546" s="1796"/>
      <c r="H4546" s="1796"/>
      <c r="I4546" s="1796"/>
      <c r="J4546" s="1796"/>
      <c r="K4546" s="1796"/>
      <c r="L4546" s="1796"/>
      <c r="M4546" s="1796"/>
      <c r="N4546" s="1796"/>
    </row>
    <row r="4547" spans="8:8" s="927" ht="15.0" hidden="1" customFormat="1">
      <c r="A4547" s="1439"/>
      <c r="B4547" s="1795"/>
      <c r="C4547" s="1796"/>
      <c r="D4547" s="1796"/>
      <c r="E4547" s="1796"/>
      <c r="F4547" s="1796"/>
      <c r="G4547" s="1796"/>
      <c r="H4547" s="1796"/>
      <c r="I4547" s="1796"/>
      <c r="J4547" s="1796"/>
      <c r="K4547" s="1796"/>
      <c r="L4547" s="1796"/>
      <c r="M4547" s="1796"/>
      <c r="N4547" s="1796"/>
    </row>
    <row r="4548" spans="8:8" s="927" ht="15.0" hidden="1" customFormat="1">
      <c r="A4548" s="1439"/>
      <c r="B4548" s="1795"/>
      <c r="C4548" s="1796"/>
      <c r="D4548" s="1796"/>
      <c r="E4548" s="1796"/>
      <c r="F4548" s="1796"/>
      <c r="G4548" s="1796"/>
      <c r="H4548" s="1796"/>
      <c r="I4548" s="1796"/>
      <c r="J4548" s="1796"/>
      <c r="K4548" s="1796"/>
      <c r="L4548" s="1796"/>
      <c r="M4548" s="1796"/>
      <c r="N4548" s="1796"/>
    </row>
    <row r="4549" spans="8:8" s="927" ht="15.0" hidden="1" customFormat="1">
      <c r="A4549" s="1439"/>
      <c r="B4549" s="1795"/>
      <c r="C4549" s="1796"/>
      <c r="D4549" s="1796"/>
      <c r="E4549" s="1796"/>
      <c r="F4549" s="1796"/>
      <c r="G4549" s="1796"/>
      <c r="H4549" s="1796"/>
      <c r="I4549" s="1796"/>
      <c r="J4549" s="1796"/>
      <c r="K4549" s="1796"/>
      <c r="L4549" s="1796"/>
      <c r="M4549" s="1796"/>
      <c r="N4549" s="1796"/>
    </row>
    <row r="4550" spans="8:8" s="927" ht="15.0" hidden="1" customFormat="1">
      <c r="A4550" s="1439"/>
      <c r="B4550" s="1795"/>
      <c r="C4550" s="1796"/>
      <c r="D4550" s="1796"/>
      <c r="E4550" s="1796"/>
      <c r="F4550" s="1796"/>
      <c r="G4550" s="1796"/>
      <c r="H4550" s="1796"/>
      <c r="I4550" s="1796"/>
      <c r="J4550" s="1796"/>
      <c r="K4550" s="1796"/>
      <c r="L4550" s="1796"/>
      <c r="M4550" s="1796"/>
      <c r="N4550" s="1796"/>
    </row>
    <row r="4551" spans="8:8" s="927" ht="15.0" hidden="1" customFormat="1">
      <c r="A4551" s="1439"/>
      <c r="B4551" s="1795"/>
      <c r="C4551" s="1796"/>
      <c r="D4551" s="1796"/>
      <c r="E4551" s="1796"/>
      <c r="F4551" s="1796"/>
      <c r="G4551" s="1796"/>
      <c r="H4551" s="1796"/>
      <c r="I4551" s="1796"/>
      <c r="J4551" s="1796"/>
      <c r="K4551" s="1796"/>
      <c r="L4551" s="1796"/>
      <c r="M4551" s="1796"/>
      <c r="N4551" s="1796"/>
    </row>
    <row r="4552" spans="8:8" s="927" ht="15.0" hidden="1" customFormat="1">
      <c r="A4552" s="1439"/>
      <c r="B4552" s="1795"/>
      <c r="C4552" s="1796"/>
      <c r="D4552" s="1796"/>
      <c r="E4552" s="1796"/>
      <c r="F4552" s="1796"/>
      <c r="G4552" s="1796"/>
      <c r="H4552" s="1796"/>
      <c r="I4552" s="1796"/>
      <c r="J4552" s="1796"/>
      <c r="K4552" s="1796"/>
      <c r="L4552" s="1796"/>
      <c r="M4552" s="1796"/>
      <c r="N4552" s="1796"/>
    </row>
    <row r="4553" spans="8:8" s="927" ht="15.0" hidden="1" customFormat="1">
      <c r="A4553" s="1439"/>
      <c r="B4553" s="1795"/>
      <c r="C4553" s="1796"/>
      <c r="D4553" s="1796"/>
      <c r="E4553" s="1796"/>
      <c r="F4553" s="1796"/>
      <c r="G4553" s="1796"/>
      <c r="H4553" s="1796"/>
      <c r="I4553" s="1796"/>
      <c r="J4553" s="1796"/>
      <c r="K4553" s="1796"/>
      <c r="L4553" s="1796"/>
      <c r="M4553" s="1796"/>
      <c r="N4553" s="1796"/>
    </row>
    <row r="4554" spans="8:8" s="927" ht="15.0" hidden="1" customFormat="1">
      <c r="A4554" s="1439"/>
      <c r="B4554" s="1795"/>
      <c r="C4554" s="1796"/>
      <c r="D4554" s="1796"/>
      <c r="E4554" s="1796"/>
      <c r="F4554" s="1796"/>
      <c r="G4554" s="1796"/>
      <c r="H4554" s="1796"/>
      <c r="I4554" s="1796"/>
      <c r="J4554" s="1796"/>
      <c r="K4554" s="1796"/>
      <c r="L4554" s="1796"/>
      <c r="M4554" s="1796"/>
      <c r="N4554" s="1796"/>
    </row>
    <row r="4555" spans="8:8" s="927" ht="15.0" hidden="1" customFormat="1">
      <c r="A4555" s="1439"/>
      <c r="B4555" s="1795"/>
      <c r="C4555" s="1796"/>
      <c r="D4555" s="1796"/>
      <c r="E4555" s="1796"/>
      <c r="F4555" s="1796"/>
      <c r="G4555" s="1796"/>
      <c r="H4555" s="1796"/>
      <c r="I4555" s="1796"/>
      <c r="J4555" s="1796"/>
      <c r="K4555" s="1796"/>
      <c r="L4555" s="1796"/>
      <c r="M4555" s="1796"/>
      <c r="N4555" s="1796"/>
    </row>
    <row r="4556" spans="8:8" s="927" ht="15.0" hidden="1" customFormat="1">
      <c r="A4556" s="1439"/>
      <c r="B4556" s="1795"/>
      <c r="C4556" s="1796"/>
      <c r="D4556" s="1796"/>
      <c r="E4556" s="1796"/>
      <c r="F4556" s="1796"/>
      <c r="G4556" s="1796"/>
      <c r="H4556" s="1796"/>
      <c r="I4556" s="1796"/>
      <c r="J4556" s="1796"/>
      <c r="K4556" s="1796"/>
      <c r="L4556" s="1796"/>
      <c r="M4556" s="1796"/>
      <c r="N4556" s="1796"/>
    </row>
    <row r="4557" spans="8:8" s="927" ht="15.0" hidden="1" customFormat="1">
      <c r="A4557" s="1439"/>
      <c r="B4557" s="1795"/>
      <c r="C4557" s="1796"/>
      <c r="D4557" s="1796"/>
      <c r="E4557" s="1796"/>
      <c r="F4557" s="1796"/>
      <c r="G4557" s="1796"/>
      <c r="H4557" s="1796"/>
      <c r="I4557" s="1796"/>
      <c r="J4557" s="1796"/>
      <c r="K4557" s="1796"/>
      <c r="L4557" s="1796"/>
      <c r="M4557" s="1796"/>
      <c r="N4557" s="1796"/>
    </row>
    <row r="4558" spans="8:8" s="927" ht="15.0" hidden="1" customFormat="1">
      <c r="A4558" s="1439"/>
      <c r="B4558" s="1795"/>
      <c r="C4558" s="1796"/>
      <c r="D4558" s="1796"/>
      <c r="E4558" s="1796"/>
      <c r="F4558" s="1796"/>
      <c r="G4558" s="1796"/>
      <c r="H4558" s="1796"/>
      <c r="I4558" s="1796"/>
      <c r="J4558" s="1796"/>
      <c r="K4558" s="1796"/>
      <c r="L4558" s="1796"/>
      <c r="M4558" s="1796"/>
      <c r="N4558" s="1796"/>
    </row>
    <row r="4559" spans="8:8" s="927" ht="15.0" hidden="1" customFormat="1">
      <c r="A4559" s="1439"/>
      <c r="B4559" s="1795"/>
      <c r="C4559" s="1796"/>
      <c r="D4559" s="1796"/>
      <c r="E4559" s="1796"/>
      <c r="F4559" s="1796"/>
      <c r="G4559" s="1796"/>
      <c r="H4559" s="1796"/>
      <c r="I4559" s="1796"/>
      <c r="J4559" s="1796"/>
      <c r="K4559" s="1796"/>
      <c r="L4559" s="1796"/>
      <c r="M4559" s="1796"/>
      <c r="N4559" s="1796"/>
    </row>
    <row r="4560" spans="8:8" s="927" ht="15.0" hidden="1" customFormat="1">
      <c r="A4560" s="1439"/>
      <c r="B4560" s="1795"/>
      <c r="C4560" s="1796"/>
      <c r="D4560" s="1796"/>
      <c r="E4560" s="1796"/>
      <c r="F4560" s="1796"/>
      <c r="G4560" s="1796"/>
      <c r="H4560" s="1796"/>
      <c r="I4560" s="1796"/>
      <c r="J4560" s="1796"/>
      <c r="K4560" s="1796"/>
      <c r="L4560" s="1796"/>
      <c r="M4560" s="1796"/>
      <c r="N4560" s="1796"/>
    </row>
    <row r="4561" spans="8:8" s="927" ht="15.0" hidden="1" customFormat="1">
      <c r="A4561" s="1439"/>
      <c r="B4561" s="1795"/>
      <c r="C4561" s="1796"/>
      <c r="D4561" s="1796"/>
      <c r="E4561" s="1796"/>
      <c r="F4561" s="1796"/>
      <c r="G4561" s="1796"/>
      <c r="H4561" s="1796"/>
      <c r="I4561" s="1796"/>
      <c r="J4561" s="1796"/>
      <c r="K4561" s="1796"/>
      <c r="L4561" s="1796"/>
      <c r="M4561" s="1796"/>
      <c r="N4561" s="1796"/>
    </row>
    <row r="4562" spans="8:8" s="927" ht="15.0" hidden="1" customFormat="1">
      <c r="A4562" s="1439"/>
      <c r="B4562" s="1795"/>
      <c r="C4562" s="1796"/>
      <c r="D4562" s="1796"/>
      <c r="E4562" s="1796"/>
      <c r="F4562" s="1796"/>
      <c r="G4562" s="1796"/>
      <c r="H4562" s="1796"/>
      <c r="I4562" s="1796"/>
      <c r="J4562" s="1796"/>
      <c r="K4562" s="1796"/>
      <c r="L4562" s="1796"/>
      <c r="M4562" s="1796"/>
      <c r="N4562" s="1796"/>
    </row>
    <row r="4563" spans="8:8" s="927" ht="15.0" hidden="1" customFormat="1">
      <c r="A4563" s="1439"/>
      <c r="B4563" s="1795"/>
      <c r="C4563" s="1796"/>
      <c r="D4563" s="1796"/>
      <c r="E4563" s="1796"/>
      <c r="F4563" s="1796"/>
      <c r="G4563" s="1796"/>
      <c r="H4563" s="1796"/>
      <c r="I4563" s="1796"/>
      <c r="J4563" s="1796"/>
      <c r="K4563" s="1796"/>
      <c r="L4563" s="1796"/>
      <c r="M4563" s="1796"/>
      <c r="N4563" s="1796"/>
    </row>
    <row r="4564" spans="8:8" s="927" ht="15.0" hidden="1" customFormat="1">
      <c r="A4564" s="1439"/>
      <c r="B4564" s="1795"/>
      <c r="C4564" s="1796"/>
      <c r="D4564" s="1796"/>
      <c r="E4564" s="1796"/>
      <c r="F4564" s="1796"/>
      <c r="G4564" s="1796"/>
      <c r="H4564" s="1796"/>
      <c r="I4564" s="1796"/>
      <c r="J4564" s="1796"/>
      <c r="K4564" s="1796"/>
      <c r="L4564" s="1796"/>
      <c r="M4564" s="1796"/>
      <c r="N4564" s="1796"/>
    </row>
    <row r="4565" spans="8:8" s="927" ht="15.0" hidden="1" customFormat="1">
      <c r="A4565" s="1439"/>
      <c r="B4565" s="1795"/>
      <c r="C4565" s="1796"/>
      <c r="D4565" s="1796"/>
      <c r="E4565" s="1796"/>
      <c r="F4565" s="1796"/>
      <c r="G4565" s="1796"/>
      <c r="H4565" s="1796"/>
      <c r="I4565" s="1796"/>
      <c r="J4565" s="1796"/>
      <c r="K4565" s="1796"/>
      <c r="L4565" s="1796"/>
      <c r="M4565" s="1796"/>
      <c r="N4565" s="1796"/>
    </row>
    <row r="4566" spans="8:8" s="927" ht="15.0" hidden="1" customFormat="1">
      <c r="A4566" s="1439"/>
      <c r="B4566" s="1795"/>
      <c r="C4566" s="1796"/>
      <c r="D4566" s="1796"/>
      <c r="E4566" s="1796"/>
      <c r="F4566" s="1796"/>
      <c r="G4566" s="1796"/>
      <c r="H4566" s="1796"/>
      <c r="I4566" s="1796"/>
      <c r="J4566" s="1796"/>
      <c r="K4566" s="1796"/>
      <c r="L4566" s="1796"/>
      <c r="M4566" s="1796"/>
      <c r="N4566" s="1796"/>
    </row>
    <row r="4567" spans="8:8" s="927" ht="15.0" hidden="1" customFormat="1">
      <c r="A4567" s="1439"/>
      <c r="B4567" s="1795"/>
      <c r="C4567" s="1796"/>
      <c r="D4567" s="1796"/>
      <c r="E4567" s="1796"/>
      <c r="F4567" s="1796"/>
      <c r="G4567" s="1796"/>
      <c r="H4567" s="1796"/>
      <c r="I4567" s="1796"/>
      <c r="J4567" s="1796"/>
      <c r="K4567" s="1796"/>
      <c r="L4567" s="1796"/>
      <c r="M4567" s="1796"/>
      <c r="N4567" s="1796"/>
    </row>
    <row r="4568" spans="8:8" s="927" ht="15.0" hidden="1" customFormat="1">
      <c r="A4568" s="1439"/>
      <c r="B4568" s="1795"/>
      <c r="C4568" s="1796"/>
      <c r="D4568" s="1796"/>
      <c r="E4568" s="1796"/>
      <c r="F4568" s="1796"/>
      <c r="G4568" s="1796"/>
      <c r="H4568" s="1796"/>
      <c r="I4568" s="1796"/>
      <c r="J4568" s="1796"/>
      <c r="K4568" s="1796"/>
      <c r="L4568" s="1796"/>
      <c r="M4568" s="1796"/>
      <c r="N4568" s="1796"/>
    </row>
    <row r="4569" spans="8:8" s="927" ht="15.0" hidden="1" customFormat="1">
      <c r="A4569" s="1439"/>
      <c r="B4569" s="1795"/>
      <c r="C4569" s="1796"/>
      <c r="D4569" s="1796"/>
      <c r="E4569" s="1796"/>
      <c r="F4569" s="1796"/>
      <c r="G4569" s="1796"/>
      <c r="H4569" s="1796"/>
      <c r="I4569" s="1796"/>
      <c r="J4569" s="1796"/>
      <c r="K4569" s="1796"/>
      <c r="L4569" s="1796"/>
      <c r="M4569" s="1796"/>
      <c r="N4569" s="1796"/>
    </row>
    <row r="4570" spans="8:8" s="927" ht="15.0" hidden="1" customFormat="1">
      <c r="A4570" s="1439"/>
      <c r="B4570" s="1795"/>
      <c r="C4570" s="1796"/>
      <c r="D4570" s="1796"/>
      <c r="E4570" s="1796"/>
      <c r="F4570" s="1796"/>
      <c r="G4570" s="1796"/>
      <c r="H4570" s="1796"/>
      <c r="I4570" s="1796"/>
      <c r="J4570" s="1796"/>
      <c r="K4570" s="1796"/>
      <c r="L4570" s="1796"/>
      <c r="M4570" s="1796"/>
      <c r="N4570" s="1796"/>
    </row>
    <row r="4571" spans="8:8" s="927" ht="15.0" hidden="1" customFormat="1">
      <c r="A4571" s="1439"/>
      <c r="B4571" s="1795"/>
      <c r="C4571" s="1796"/>
      <c r="D4571" s="1796"/>
      <c r="E4571" s="1796"/>
      <c r="F4571" s="1796"/>
      <c r="G4571" s="1796"/>
      <c r="H4571" s="1796"/>
      <c r="I4571" s="1796"/>
      <c r="J4571" s="1796"/>
      <c r="K4571" s="1796"/>
      <c r="L4571" s="1796"/>
      <c r="M4571" s="1796"/>
      <c r="N4571" s="1796"/>
    </row>
    <row r="4572" spans="8:8" s="927" ht="15.0" hidden="1" customFormat="1">
      <c r="A4572" s="1439"/>
      <c r="B4572" s="1795"/>
      <c r="C4572" s="1796"/>
      <c r="D4572" s="1796"/>
      <c r="E4572" s="1796"/>
      <c r="F4572" s="1796"/>
      <c r="G4572" s="1796"/>
      <c r="H4572" s="1796"/>
      <c r="I4572" s="1796"/>
      <c r="J4572" s="1796"/>
      <c r="K4572" s="1796"/>
      <c r="L4572" s="1796"/>
      <c r="M4572" s="1796"/>
      <c r="N4572" s="1796"/>
    </row>
    <row r="4573" spans="8:8" s="927" ht="15.0" hidden="1" customFormat="1">
      <c r="A4573" s="1439"/>
      <c r="B4573" s="1795"/>
      <c r="C4573" s="1796"/>
      <c r="D4573" s="1796"/>
      <c r="E4573" s="1796"/>
      <c r="F4573" s="1796"/>
      <c r="G4573" s="1796"/>
      <c r="H4573" s="1796"/>
      <c r="I4573" s="1796"/>
      <c r="J4573" s="1796"/>
      <c r="K4573" s="1796"/>
      <c r="L4573" s="1796"/>
      <c r="M4573" s="1796"/>
      <c r="N4573" s="1796"/>
    </row>
    <row r="4574" spans="8:8" s="927" ht="15.0" hidden="1" customFormat="1">
      <c r="A4574" s="1439"/>
      <c r="B4574" s="1795"/>
      <c r="C4574" s="1796"/>
      <c r="D4574" s="1796"/>
      <c r="E4574" s="1796"/>
      <c r="F4574" s="1796"/>
      <c r="G4574" s="1796"/>
      <c r="H4574" s="1796"/>
      <c r="I4574" s="1796"/>
      <c r="J4574" s="1796"/>
      <c r="K4574" s="1796"/>
      <c r="L4574" s="1796"/>
      <c r="M4574" s="1796"/>
      <c r="N4574" s="1796"/>
    </row>
    <row r="4575" spans="8:8" s="927" ht="15.0" hidden="1" customFormat="1">
      <c r="A4575" s="1439"/>
      <c r="B4575" s="1795"/>
      <c r="C4575" s="1796"/>
      <c r="D4575" s="1796"/>
      <c r="E4575" s="1796"/>
      <c r="F4575" s="1796"/>
      <c r="G4575" s="1796"/>
      <c r="H4575" s="1796"/>
      <c r="I4575" s="1796"/>
      <c r="J4575" s="1796"/>
      <c r="K4575" s="1796"/>
      <c r="L4575" s="1796"/>
      <c r="M4575" s="1796"/>
      <c r="N4575" s="1796"/>
    </row>
    <row r="4576" spans="8:8" s="927" ht="15.0" hidden="1" customFormat="1">
      <c r="A4576" s="1439"/>
      <c r="B4576" s="1795"/>
      <c r="C4576" s="1796"/>
      <c r="D4576" s="1796"/>
      <c r="E4576" s="1796"/>
      <c r="F4576" s="1796"/>
      <c r="G4576" s="1796"/>
      <c r="H4576" s="1796"/>
      <c r="I4576" s="1796"/>
      <c r="J4576" s="1796"/>
      <c r="K4576" s="1796"/>
      <c r="L4576" s="1796"/>
      <c r="M4576" s="1796"/>
      <c r="N4576" s="1796"/>
    </row>
    <row r="4577" spans="8:8" s="927" ht="15.0" hidden="1" customFormat="1">
      <c r="A4577" s="1439"/>
      <c r="B4577" s="1795"/>
      <c r="C4577" s="1796"/>
      <c r="D4577" s="1796"/>
      <c r="E4577" s="1796"/>
      <c r="F4577" s="1796"/>
      <c r="G4577" s="1796"/>
      <c r="H4577" s="1796"/>
      <c r="I4577" s="1796"/>
      <c r="J4577" s="1796"/>
      <c r="K4577" s="1796"/>
      <c r="L4577" s="1796"/>
      <c r="M4577" s="1796"/>
      <c r="N4577" s="1796"/>
    </row>
    <row r="4578" spans="8:8" s="927" ht="15.0" hidden="1" customFormat="1">
      <c r="A4578" s="1439"/>
      <c r="B4578" s="1795"/>
      <c r="C4578" s="1796"/>
      <c r="D4578" s="1796"/>
      <c r="E4578" s="1796"/>
      <c r="F4578" s="1796"/>
      <c r="G4578" s="1796"/>
      <c r="H4578" s="1796"/>
      <c r="I4578" s="1796"/>
      <c r="J4578" s="1796"/>
      <c r="K4578" s="1796"/>
      <c r="L4578" s="1796"/>
      <c r="M4578" s="1796"/>
      <c r="N4578" s="1796"/>
    </row>
    <row r="4579" spans="8:8" s="927" ht="15.0" hidden="1" customFormat="1">
      <c r="A4579" s="1439"/>
      <c r="B4579" s="1795"/>
      <c r="C4579" s="1796"/>
      <c r="D4579" s="1796"/>
      <c r="E4579" s="1796"/>
      <c r="F4579" s="1796"/>
      <c r="G4579" s="1796"/>
      <c r="H4579" s="1796"/>
      <c r="I4579" s="1796"/>
      <c r="J4579" s="1796"/>
      <c r="K4579" s="1796"/>
      <c r="L4579" s="1796"/>
      <c r="M4579" s="1796"/>
      <c r="N4579" s="1796"/>
    </row>
    <row r="4580" spans="8:8" s="927" ht="15.0" hidden="1" customFormat="1">
      <c r="A4580" s="1439"/>
      <c r="B4580" s="1795"/>
      <c r="C4580" s="1796"/>
      <c r="D4580" s="1796"/>
      <c r="E4580" s="1796"/>
      <c r="F4580" s="1796"/>
      <c r="G4580" s="1796"/>
      <c r="H4580" s="1796"/>
      <c r="I4580" s="1796"/>
      <c r="J4580" s="1796"/>
      <c r="K4580" s="1796"/>
      <c r="L4580" s="1796"/>
      <c r="M4580" s="1796"/>
      <c r="N4580" s="1796"/>
    </row>
    <row r="4581" spans="8:8" s="927" ht="15.0" hidden="1" customFormat="1">
      <c r="A4581" s="1439"/>
      <c r="B4581" s="1795"/>
      <c r="C4581" s="1796"/>
      <c r="D4581" s="1796"/>
      <c r="E4581" s="1796"/>
      <c r="F4581" s="1796"/>
      <c r="G4581" s="1796"/>
      <c r="H4581" s="1796"/>
      <c r="I4581" s="1796"/>
      <c r="J4581" s="1796"/>
      <c r="K4581" s="1796"/>
      <c r="L4581" s="1796"/>
      <c r="M4581" s="1796"/>
      <c r="N4581" s="1796"/>
    </row>
    <row r="4582" spans="8:8" s="927" ht="15.0" hidden="1" customFormat="1">
      <c r="A4582" s="1439"/>
      <c r="B4582" s="1795"/>
      <c r="C4582" s="1796"/>
      <c r="D4582" s="1796"/>
      <c r="E4582" s="1796"/>
      <c r="F4582" s="1796"/>
      <c r="G4582" s="1796"/>
      <c r="H4582" s="1796"/>
      <c r="I4582" s="1796"/>
      <c r="J4582" s="1796"/>
      <c r="K4582" s="1796"/>
      <c r="L4582" s="1796"/>
      <c r="M4582" s="1796"/>
      <c r="N4582" s="1796"/>
    </row>
    <row r="4583" spans="8:8" s="927" ht="15.0" hidden="1" customFormat="1">
      <c r="A4583" s="1439"/>
      <c r="B4583" s="1795"/>
      <c r="C4583" s="1796"/>
      <c r="D4583" s="1796"/>
      <c r="E4583" s="1796"/>
      <c r="F4583" s="1796"/>
      <c r="G4583" s="1796"/>
      <c r="H4583" s="1796"/>
      <c r="I4583" s="1796"/>
      <c r="J4583" s="1796"/>
      <c r="K4583" s="1796"/>
      <c r="L4583" s="1796"/>
      <c r="M4583" s="1796"/>
      <c r="N4583" s="1796"/>
    </row>
    <row r="4584" spans="8:8" s="927" ht="15.0" hidden="1" customFormat="1">
      <c r="A4584" s="1439"/>
      <c r="B4584" s="1795"/>
      <c r="C4584" s="1796"/>
      <c r="D4584" s="1796"/>
      <c r="E4584" s="1796"/>
      <c r="F4584" s="1796"/>
      <c r="G4584" s="1796"/>
      <c r="H4584" s="1796"/>
      <c r="I4584" s="1796"/>
      <c r="J4584" s="1796"/>
      <c r="K4584" s="1796"/>
      <c r="L4584" s="1796"/>
      <c r="M4584" s="1796"/>
      <c r="N4584" s="1796"/>
    </row>
    <row r="4585" spans="8:8" s="927" ht="15.0" hidden="1" customFormat="1">
      <c r="A4585" s="1439"/>
      <c r="B4585" s="1795"/>
      <c r="C4585" s="1796"/>
      <c r="D4585" s="1796"/>
      <c r="E4585" s="1796"/>
      <c r="F4585" s="1796"/>
      <c r="G4585" s="1796"/>
      <c r="H4585" s="1796"/>
      <c r="I4585" s="1796"/>
      <c r="J4585" s="1796"/>
      <c r="K4585" s="1796"/>
      <c r="L4585" s="1796"/>
      <c r="M4585" s="1796"/>
      <c r="N4585" s="1796"/>
    </row>
    <row r="4586" spans="8:8" s="927" ht="15.0" hidden="1" customFormat="1">
      <c r="A4586" s="1439"/>
      <c r="B4586" s="1795"/>
      <c r="C4586" s="1796"/>
      <c r="D4586" s="1796"/>
      <c r="E4586" s="1796"/>
      <c r="F4586" s="1796"/>
      <c r="G4586" s="1796"/>
      <c r="H4586" s="1796"/>
      <c r="I4586" s="1796"/>
      <c r="J4586" s="1796"/>
      <c r="K4586" s="1796"/>
      <c r="L4586" s="1796"/>
      <c r="M4586" s="1796"/>
      <c r="N4586" s="1796"/>
    </row>
    <row r="4587" spans="8:8" s="927" ht="15.0" hidden="1" customFormat="1">
      <c r="A4587" s="1439"/>
      <c r="B4587" s="1795"/>
      <c r="C4587" s="1796"/>
      <c r="D4587" s="1796"/>
      <c r="E4587" s="1796"/>
      <c r="F4587" s="1796"/>
      <c r="G4587" s="1796"/>
      <c r="H4587" s="1796"/>
      <c r="I4587" s="1796"/>
      <c r="J4587" s="1796"/>
      <c r="K4587" s="1796"/>
      <c r="L4587" s="1796"/>
      <c r="M4587" s="1796"/>
      <c r="N4587" s="1796"/>
    </row>
    <row r="4588" spans="8:8" s="927" ht="15.0" hidden="1" customFormat="1">
      <c r="A4588" s="1439"/>
      <c r="B4588" s="1795"/>
      <c r="C4588" s="1796"/>
      <c r="D4588" s="1796"/>
      <c r="E4588" s="1796"/>
      <c r="F4588" s="1796"/>
      <c r="G4588" s="1796"/>
      <c r="H4588" s="1796"/>
      <c r="I4588" s="1796"/>
      <c r="J4588" s="1796"/>
      <c r="K4588" s="1796"/>
      <c r="L4588" s="1796"/>
      <c r="M4588" s="1796"/>
      <c r="N4588" s="1796"/>
    </row>
    <row r="4589" spans="8:8" s="927" ht="15.0" hidden="1" customFormat="1">
      <c r="A4589" s="1439"/>
      <c r="B4589" s="1795"/>
      <c r="C4589" s="1796"/>
      <c r="D4589" s="1796"/>
      <c r="E4589" s="1796"/>
      <c r="F4589" s="1796"/>
      <c r="G4589" s="1796"/>
      <c r="H4589" s="1796"/>
      <c r="I4589" s="1796"/>
      <c r="J4589" s="1796"/>
      <c r="K4589" s="1796"/>
      <c r="L4589" s="1796"/>
      <c r="M4589" s="1796"/>
      <c r="N4589" s="1796"/>
    </row>
    <row r="4590" spans="8:8" s="927" ht="15.0" hidden="1" customFormat="1">
      <c r="A4590" s="1439"/>
      <c r="B4590" s="1795"/>
      <c r="C4590" s="1796"/>
      <c r="D4590" s="1796"/>
      <c r="E4590" s="1796"/>
      <c r="F4590" s="1796"/>
      <c r="G4590" s="1796"/>
      <c r="H4590" s="1796"/>
      <c r="I4590" s="1796"/>
      <c r="J4590" s="1796"/>
      <c r="K4590" s="1796"/>
      <c r="L4590" s="1796"/>
      <c r="M4590" s="1796"/>
      <c r="N4590" s="1796"/>
    </row>
    <row r="4591" spans="8:8" s="927" ht="15.0" hidden="1" customFormat="1">
      <c r="A4591" s="1439"/>
      <c r="B4591" s="1795"/>
      <c r="C4591" s="1796"/>
      <c r="D4591" s="1796"/>
      <c r="E4591" s="1796"/>
      <c r="F4591" s="1796"/>
      <c r="G4591" s="1796"/>
      <c r="H4591" s="1796"/>
      <c r="I4591" s="1796"/>
      <c r="J4591" s="1796"/>
      <c r="K4591" s="1796"/>
      <c r="L4591" s="1796"/>
      <c r="M4591" s="1796"/>
      <c r="N4591" s="1796"/>
    </row>
    <row r="4592" spans="8:8" s="927" ht="15.0" hidden="1" customFormat="1">
      <c r="A4592" s="1439"/>
      <c r="B4592" s="1795"/>
      <c r="C4592" s="1796"/>
      <c r="D4592" s="1796"/>
      <c r="E4592" s="1796"/>
      <c r="F4592" s="1796"/>
      <c r="G4592" s="1796"/>
      <c r="H4592" s="1796"/>
      <c r="I4592" s="1796"/>
      <c r="J4592" s="1796"/>
      <c r="K4592" s="1796"/>
      <c r="L4592" s="1796"/>
      <c r="M4592" s="1796"/>
      <c r="N4592" s="1796"/>
    </row>
    <row r="4593" spans="8:8" s="927" ht="15.0" hidden="1" customFormat="1">
      <c r="A4593" s="1439"/>
      <c r="B4593" s="1795"/>
      <c r="C4593" s="1796"/>
      <c r="D4593" s="1796"/>
      <c r="E4593" s="1796"/>
      <c r="F4593" s="1796"/>
      <c r="G4593" s="1796"/>
      <c r="H4593" s="1796"/>
      <c r="I4593" s="1796"/>
      <c r="J4593" s="1796"/>
      <c r="K4593" s="1796"/>
      <c r="L4593" s="1796"/>
      <c r="M4593" s="1796"/>
      <c r="N4593" s="1796"/>
    </row>
    <row r="4594" spans="8:8" s="927" ht="15.0" hidden="1" customFormat="1">
      <c r="A4594" s="1439"/>
      <c r="B4594" s="1795"/>
      <c r="C4594" s="1796"/>
      <c r="D4594" s="1796"/>
      <c r="E4594" s="1796"/>
      <c r="F4594" s="1796"/>
      <c r="G4594" s="1796"/>
      <c r="H4594" s="1796"/>
      <c r="I4594" s="1796"/>
      <c r="J4594" s="1796"/>
      <c r="K4594" s="1796"/>
      <c r="L4594" s="1796"/>
      <c r="M4594" s="1796"/>
      <c r="N4594" s="1796"/>
    </row>
    <row r="4595" spans="8:8" s="927" ht="15.0" hidden="1" customFormat="1">
      <c r="A4595" s="1439"/>
      <c r="B4595" s="1795"/>
      <c r="C4595" s="1796"/>
      <c r="D4595" s="1796"/>
      <c r="E4595" s="1796"/>
      <c r="F4595" s="1796"/>
      <c r="G4595" s="1796"/>
      <c r="H4595" s="1796"/>
      <c r="I4595" s="1796"/>
      <c r="J4595" s="1796"/>
      <c r="K4595" s="1796"/>
      <c r="L4595" s="1796"/>
      <c r="M4595" s="1796"/>
      <c r="N4595" s="1796"/>
    </row>
    <row r="4596" spans="8:8" s="927" ht="15.0" hidden="1" customFormat="1">
      <c r="A4596" s="1439"/>
      <c r="B4596" s="1795"/>
      <c r="C4596" s="1796"/>
      <c r="D4596" s="1796"/>
      <c r="E4596" s="1796"/>
      <c r="F4596" s="1796"/>
      <c r="G4596" s="1796"/>
      <c r="H4596" s="1796"/>
      <c r="I4596" s="1796"/>
      <c r="J4596" s="1796"/>
      <c r="K4596" s="1796"/>
      <c r="L4596" s="1796"/>
      <c r="M4596" s="1796"/>
      <c r="N4596" s="1796"/>
    </row>
    <row r="4597" spans="8:8" s="927" ht="15.0" hidden="1" customFormat="1">
      <c r="A4597" s="1439"/>
      <c r="B4597" s="1795"/>
      <c r="C4597" s="1796"/>
      <c r="D4597" s="1796"/>
      <c r="E4597" s="1796"/>
      <c r="F4597" s="1796"/>
      <c r="G4597" s="1796"/>
      <c r="H4597" s="1796"/>
      <c r="I4597" s="1796"/>
      <c r="J4597" s="1796"/>
      <c r="K4597" s="1796"/>
      <c r="L4597" s="1796"/>
      <c r="M4597" s="1796"/>
      <c r="N4597" s="1796"/>
    </row>
    <row r="4598" spans="8:8" s="927" ht="15.0" hidden="1" customFormat="1">
      <c r="A4598" s="1439"/>
      <c r="B4598" s="1795"/>
      <c r="C4598" s="1796"/>
      <c r="D4598" s="1796"/>
      <c r="E4598" s="1796"/>
      <c r="F4598" s="1796"/>
      <c r="G4598" s="1796"/>
      <c r="H4598" s="1796"/>
      <c r="I4598" s="1796"/>
      <c r="J4598" s="1796"/>
      <c r="K4598" s="1796"/>
      <c r="L4598" s="1796"/>
      <c r="M4598" s="1796"/>
      <c r="N4598" s="1796"/>
    </row>
    <row r="4599" spans="8:8" s="927" ht="15.0" hidden="1" customFormat="1">
      <c r="A4599" s="1439"/>
      <c r="B4599" s="1795"/>
      <c r="C4599" s="1796"/>
      <c r="D4599" s="1796"/>
      <c r="E4599" s="1796"/>
      <c r="F4599" s="1796"/>
      <c r="G4599" s="1796"/>
      <c r="H4599" s="1796"/>
      <c r="I4599" s="1796"/>
      <c r="J4599" s="1796"/>
      <c r="K4599" s="1796"/>
      <c r="L4599" s="1796"/>
      <c r="M4599" s="1796"/>
      <c r="N4599" s="1796"/>
    </row>
    <row r="4600" spans="8:8" s="927" ht="15.0" hidden="1" customFormat="1">
      <c r="A4600" s="1439"/>
      <c r="B4600" s="1795"/>
      <c r="C4600" s="1796"/>
      <c r="D4600" s="1796"/>
      <c r="E4600" s="1796"/>
      <c r="F4600" s="1796"/>
      <c r="G4600" s="1796"/>
      <c r="H4600" s="1796"/>
      <c r="I4600" s="1796"/>
      <c r="J4600" s="1796"/>
      <c r="K4600" s="1796"/>
      <c r="L4600" s="1796"/>
      <c r="M4600" s="1796"/>
      <c r="N4600" s="1796"/>
    </row>
    <row r="4601" spans="8:8" s="927" ht="15.0" hidden="1" customFormat="1">
      <c r="A4601" s="1439"/>
      <c r="B4601" s="1795"/>
      <c r="C4601" s="1796"/>
      <c r="D4601" s="1796"/>
      <c r="E4601" s="1796"/>
      <c r="F4601" s="1796"/>
      <c r="G4601" s="1796"/>
      <c r="H4601" s="1796"/>
      <c r="I4601" s="1796"/>
      <c r="J4601" s="1796"/>
      <c r="K4601" s="1796"/>
      <c r="L4601" s="1796"/>
      <c r="M4601" s="1796"/>
      <c r="N4601" s="1796"/>
    </row>
    <row r="4602" spans="8:8" s="927" ht="15.0" hidden="1" customFormat="1">
      <c r="A4602" s="1439"/>
      <c r="B4602" s="1795"/>
      <c r="C4602" s="1796"/>
      <c r="D4602" s="1796"/>
      <c r="E4602" s="1796"/>
      <c r="F4602" s="1796"/>
      <c r="G4602" s="1796"/>
      <c r="H4602" s="1796"/>
      <c r="I4602" s="1796"/>
      <c r="J4602" s="1796"/>
      <c r="K4602" s="1796"/>
      <c r="L4602" s="1796"/>
      <c r="M4602" s="1796"/>
      <c r="N4602" s="1796"/>
    </row>
    <row r="4603" spans="8:8" s="927" ht="15.0" hidden="1" customFormat="1">
      <c r="A4603" s="1439"/>
      <c r="B4603" s="1795"/>
      <c r="C4603" s="1796"/>
      <c r="D4603" s="1796"/>
      <c r="E4603" s="1796"/>
      <c r="F4603" s="1796"/>
      <c r="G4603" s="1796"/>
      <c r="H4603" s="1796"/>
      <c r="I4603" s="1796"/>
      <c r="J4603" s="1796"/>
      <c r="K4603" s="1796"/>
      <c r="L4603" s="1796"/>
      <c r="M4603" s="1796"/>
      <c r="N4603" s="1796"/>
    </row>
    <row r="4604" spans="8:8" s="927" ht="15.0" hidden="1" customFormat="1">
      <c r="A4604" s="1439"/>
      <c r="B4604" s="1795"/>
      <c r="C4604" s="1796"/>
      <c r="D4604" s="1796"/>
      <c r="E4604" s="1796"/>
      <c r="F4604" s="1796"/>
      <c r="G4604" s="1796"/>
      <c r="H4604" s="1796"/>
      <c r="I4604" s="1796"/>
      <c r="J4604" s="1796"/>
      <c r="K4604" s="1796"/>
      <c r="L4604" s="1796"/>
      <c r="M4604" s="1796"/>
      <c r="N4604" s="1796"/>
    </row>
    <row r="4605" spans="8:8" s="927" ht="15.0" hidden="1" customFormat="1">
      <c r="A4605" s="1439"/>
      <c r="B4605" s="1795"/>
      <c r="C4605" s="1796"/>
      <c r="D4605" s="1796"/>
      <c r="E4605" s="1796"/>
      <c r="F4605" s="1796"/>
      <c r="G4605" s="1796"/>
      <c r="H4605" s="1796"/>
      <c r="I4605" s="1796"/>
      <c r="J4605" s="1796"/>
      <c r="K4605" s="1796"/>
      <c r="L4605" s="1796"/>
      <c r="M4605" s="1796"/>
      <c r="N4605" s="1796"/>
    </row>
    <row r="4606" spans="8:8" s="927" ht="15.0" hidden="1" customFormat="1">
      <c r="A4606" s="1439"/>
      <c r="B4606" s="1795"/>
      <c r="C4606" s="1796"/>
      <c r="D4606" s="1796"/>
      <c r="E4606" s="1796"/>
      <c r="F4606" s="1796"/>
      <c r="G4606" s="1796"/>
      <c r="H4606" s="1796"/>
      <c r="I4606" s="1796"/>
      <c r="J4606" s="1796"/>
      <c r="K4606" s="1796"/>
      <c r="L4606" s="1796"/>
      <c r="M4606" s="1796"/>
      <c r="N4606" s="1796"/>
    </row>
    <row r="4607" spans="8:8" s="927" ht="15.0" hidden="1" customFormat="1">
      <c r="A4607" s="1439"/>
      <c r="B4607" s="1795"/>
      <c r="C4607" s="1796"/>
      <c r="D4607" s="1796"/>
      <c r="E4607" s="1796"/>
      <c r="F4607" s="1796"/>
      <c r="G4607" s="1796"/>
      <c r="H4607" s="1796"/>
      <c r="I4607" s="1796"/>
      <c r="J4607" s="1796"/>
      <c r="K4607" s="1796"/>
      <c r="L4607" s="1796"/>
      <c r="M4607" s="1796"/>
      <c r="N4607" s="1796"/>
    </row>
    <row r="4608" spans="8:8" s="927" ht="15.0" hidden="1" customFormat="1">
      <c r="A4608" s="1439"/>
      <c r="B4608" s="1795"/>
      <c r="C4608" s="1796"/>
      <c r="D4608" s="1796"/>
      <c r="E4608" s="1796"/>
      <c r="F4608" s="1796"/>
      <c r="G4608" s="1796"/>
      <c r="H4608" s="1796"/>
      <c r="I4608" s="1796"/>
      <c r="J4608" s="1796"/>
      <c r="K4608" s="1796"/>
      <c r="L4608" s="1796"/>
      <c r="M4608" s="1796"/>
      <c r="N4608" s="1796"/>
    </row>
    <row r="4609" spans="8:8" s="927" ht="15.0" hidden="1" customFormat="1">
      <c r="A4609" s="1439"/>
      <c r="B4609" s="1795"/>
      <c r="C4609" s="1796"/>
      <c r="D4609" s="1796"/>
      <c r="E4609" s="1796"/>
      <c r="F4609" s="1796"/>
      <c r="G4609" s="1796"/>
      <c r="H4609" s="1796"/>
      <c r="I4609" s="1796"/>
      <c r="J4609" s="1796"/>
      <c r="K4609" s="1796"/>
      <c r="L4609" s="1796"/>
      <c r="M4609" s="1796"/>
      <c r="N4609" s="1796"/>
    </row>
    <row r="4610" spans="8:8" s="927" ht="15.0" hidden="1" customFormat="1">
      <c r="A4610" s="1439"/>
      <c r="B4610" s="1795"/>
      <c r="C4610" s="1796"/>
      <c r="D4610" s="1796"/>
      <c r="E4610" s="1796"/>
      <c r="F4610" s="1796"/>
      <c r="G4610" s="1796"/>
      <c r="H4610" s="1796"/>
      <c r="I4610" s="1796"/>
      <c r="J4610" s="1796"/>
      <c r="K4610" s="1796"/>
      <c r="L4610" s="1796"/>
      <c r="M4610" s="1796"/>
      <c r="N4610" s="1796"/>
    </row>
    <row r="4611" spans="8:8" s="927" ht="15.0" hidden="1" customFormat="1">
      <c r="A4611" s="1439"/>
      <c r="B4611" s="1795"/>
      <c r="C4611" s="1796"/>
      <c r="D4611" s="1796"/>
      <c r="E4611" s="1796"/>
      <c r="F4611" s="1796"/>
      <c r="G4611" s="1796"/>
      <c r="H4611" s="1796"/>
      <c r="I4611" s="1796"/>
      <c r="J4611" s="1796"/>
      <c r="K4611" s="1796"/>
      <c r="L4611" s="1796"/>
      <c r="M4611" s="1796"/>
      <c r="N4611" s="1796"/>
    </row>
    <row r="4612" spans="8:8" s="927" ht="15.0" hidden="1" customFormat="1">
      <c r="A4612" s="1439"/>
      <c r="B4612" s="1795"/>
      <c r="C4612" s="1796"/>
      <c r="D4612" s="1796"/>
      <c r="E4612" s="1796"/>
      <c r="F4612" s="1796"/>
      <c r="G4612" s="1796"/>
      <c r="H4612" s="1796"/>
      <c r="I4612" s="1796"/>
      <c r="J4612" s="1796"/>
      <c r="K4612" s="1796"/>
      <c r="L4612" s="1796"/>
      <c r="M4612" s="1796"/>
      <c r="N4612" s="1796"/>
    </row>
    <row r="4613" spans="8:8" s="927" ht="15.0" hidden="1" customFormat="1">
      <c r="A4613" s="1439"/>
      <c r="B4613" s="1795"/>
      <c r="C4613" s="1796"/>
      <c r="D4613" s="1796"/>
      <c r="E4613" s="1796"/>
      <c r="F4613" s="1796"/>
      <c r="G4613" s="1796"/>
      <c r="H4613" s="1796"/>
      <c r="I4613" s="1796"/>
      <c r="J4613" s="1796"/>
      <c r="K4613" s="1796"/>
      <c r="L4613" s="1796"/>
      <c r="M4613" s="1796"/>
      <c r="N4613" s="1796"/>
    </row>
    <row r="4614" spans="8:8" s="927" ht="15.0" hidden="1" customFormat="1">
      <c r="A4614" s="1439"/>
      <c r="B4614" s="1795"/>
      <c r="C4614" s="1796"/>
      <c r="D4614" s="1796"/>
      <c r="E4614" s="1796"/>
      <c r="F4614" s="1796"/>
      <c r="G4614" s="1796"/>
      <c r="H4614" s="1796"/>
      <c r="I4614" s="1796"/>
      <c r="J4614" s="1796"/>
      <c r="K4614" s="1796"/>
      <c r="L4614" s="1796"/>
      <c r="M4614" s="1796"/>
      <c r="N4614" s="1796"/>
    </row>
    <row r="4615" spans="8:8" s="927" ht="15.0" hidden="1" customFormat="1">
      <c r="A4615" s="1439"/>
      <c r="B4615" s="1795"/>
      <c r="C4615" s="1796"/>
      <c r="D4615" s="1796"/>
      <c r="E4615" s="1796"/>
      <c r="F4615" s="1796"/>
      <c r="G4615" s="1796"/>
      <c r="H4615" s="1796"/>
      <c r="I4615" s="1796"/>
      <c r="J4615" s="1796"/>
      <c r="K4615" s="1796"/>
      <c r="L4615" s="1796"/>
      <c r="M4615" s="1796"/>
      <c r="N4615" s="1796"/>
    </row>
    <row r="4616" spans="8:8" s="927" ht="15.0" hidden="1" customFormat="1">
      <c r="A4616" s="1439"/>
      <c r="B4616" s="1795"/>
      <c r="C4616" s="1796"/>
      <c r="D4616" s="1796"/>
      <c r="E4616" s="1796"/>
      <c r="F4616" s="1796"/>
      <c r="G4616" s="1796"/>
      <c r="H4616" s="1796"/>
      <c r="I4616" s="1796"/>
      <c r="J4616" s="1796"/>
      <c r="K4616" s="1796"/>
      <c r="L4616" s="1796"/>
      <c r="M4616" s="1796"/>
      <c r="N4616" s="1796"/>
    </row>
    <row r="4617" spans="8:8" s="927" ht="15.0" hidden="1" customFormat="1">
      <c r="A4617" s="1439"/>
      <c r="B4617" s="1795"/>
      <c r="C4617" s="1796"/>
      <c r="D4617" s="1796"/>
      <c r="E4617" s="1796"/>
      <c r="F4617" s="1796"/>
      <c r="G4617" s="1796"/>
      <c r="H4617" s="1796"/>
      <c r="I4617" s="1796"/>
      <c r="J4617" s="1796"/>
      <c r="K4617" s="1796"/>
      <c r="L4617" s="1796"/>
      <c r="M4617" s="1796"/>
      <c r="N4617" s="1796"/>
    </row>
    <row r="4618" spans="8:8" s="927" ht="15.0" hidden="1" customFormat="1">
      <c r="A4618" s="1439"/>
      <c r="B4618" s="1795"/>
      <c r="C4618" s="1796"/>
      <c r="D4618" s="1796"/>
      <c r="E4618" s="1796"/>
      <c r="F4618" s="1796"/>
      <c r="G4618" s="1796"/>
      <c r="H4618" s="1796"/>
      <c r="I4618" s="1796"/>
      <c r="J4618" s="1796"/>
      <c r="K4618" s="1796"/>
      <c r="L4618" s="1796"/>
      <c r="M4618" s="1796"/>
      <c r="N4618" s="1796"/>
    </row>
    <row r="4619" spans="8:8" s="927" ht="15.0" hidden="1" customFormat="1">
      <c r="A4619" s="1439"/>
      <c r="B4619" s="1795"/>
      <c r="C4619" s="1796"/>
      <c r="D4619" s="1796"/>
      <c r="E4619" s="1796"/>
      <c r="F4619" s="1796"/>
      <c r="G4619" s="1796"/>
      <c r="H4619" s="1796"/>
      <c r="I4619" s="1796"/>
      <c r="J4619" s="1796"/>
      <c r="K4619" s="1796"/>
      <c r="L4619" s="1796"/>
      <c r="M4619" s="1796"/>
      <c r="N4619" s="1796"/>
    </row>
    <row r="4620" spans="8:8" s="927" ht="15.0" hidden="1" customFormat="1">
      <c r="A4620" s="1439"/>
      <c r="B4620" s="1795"/>
      <c r="C4620" s="1796"/>
      <c r="D4620" s="1796"/>
      <c r="E4620" s="1796"/>
      <c r="F4620" s="1796"/>
      <c r="G4620" s="1796"/>
      <c r="H4620" s="1796"/>
      <c r="I4620" s="1796"/>
      <c r="J4620" s="1796"/>
      <c r="K4620" s="1796"/>
      <c r="L4620" s="1796"/>
      <c r="M4620" s="1796"/>
      <c r="N4620" s="1796"/>
    </row>
    <row r="4621" spans="8:8" s="927" ht="15.0" hidden="1" customFormat="1">
      <c r="A4621" s="1439"/>
      <c r="B4621" s="1795"/>
      <c r="C4621" s="1796"/>
      <c r="D4621" s="1796"/>
      <c r="E4621" s="1796"/>
      <c r="F4621" s="1796"/>
      <c r="G4621" s="1796"/>
      <c r="H4621" s="1796"/>
      <c r="I4621" s="1796"/>
      <c r="J4621" s="1796"/>
      <c r="K4621" s="1796"/>
      <c r="L4621" s="1796"/>
      <c r="M4621" s="1796"/>
      <c r="N4621" s="1796"/>
    </row>
    <row r="4622" spans="8:8" s="927" ht="15.0" hidden="1" customFormat="1">
      <c r="A4622" s="1439"/>
      <c r="B4622" s="1795"/>
      <c r="C4622" s="1796"/>
      <c r="D4622" s="1796"/>
      <c r="E4622" s="1796"/>
      <c r="F4622" s="1796"/>
      <c r="G4622" s="1796"/>
      <c r="H4622" s="1796"/>
      <c r="I4622" s="1796"/>
      <c r="J4622" s="1796"/>
      <c r="K4622" s="1796"/>
      <c r="L4622" s="1796"/>
      <c r="M4622" s="1796"/>
      <c r="N4622" s="1796"/>
    </row>
    <row r="4623" spans="8:8" s="927" ht="15.0" hidden="1" customFormat="1">
      <c r="A4623" s="1439"/>
      <c r="B4623" s="1795"/>
      <c r="C4623" s="1796"/>
      <c r="D4623" s="1796"/>
      <c r="E4623" s="1796"/>
      <c r="F4623" s="1796"/>
      <c r="G4623" s="1796"/>
      <c r="H4623" s="1796"/>
      <c r="I4623" s="1796"/>
      <c r="J4623" s="1796"/>
      <c r="K4623" s="1796"/>
      <c r="L4623" s="1796"/>
      <c r="M4623" s="1796"/>
      <c r="N4623" s="1796"/>
    </row>
    <row r="4624" spans="8:8" s="927" ht="15.0" hidden="1" customFormat="1">
      <c r="A4624" s="1439"/>
      <c r="B4624" s="1795"/>
      <c r="C4624" s="1796"/>
      <c r="D4624" s="1796"/>
      <c r="E4624" s="1796"/>
      <c r="F4624" s="1796"/>
      <c r="G4624" s="1796"/>
      <c r="H4624" s="1796"/>
      <c r="I4624" s="1796"/>
      <c r="J4624" s="1796"/>
      <c r="K4624" s="1796"/>
      <c r="L4624" s="1796"/>
      <c r="M4624" s="1796"/>
      <c r="N4624" s="1796"/>
    </row>
    <row r="4625" spans="8:8" s="927" ht="15.0" hidden="1" customFormat="1">
      <c r="A4625" s="1439"/>
      <c r="B4625" s="1795"/>
      <c r="C4625" s="1796"/>
      <c r="D4625" s="1796"/>
      <c r="E4625" s="1796"/>
      <c r="F4625" s="1796"/>
      <c r="G4625" s="1796"/>
      <c r="H4625" s="1796"/>
      <c r="I4625" s="1796"/>
      <c r="J4625" s="1796"/>
      <c r="K4625" s="1796"/>
      <c r="L4625" s="1796"/>
      <c r="M4625" s="1796"/>
      <c r="N4625" s="1796"/>
    </row>
    <row r="4626" spans="8:8" s="927" ht="15.0" hidden="1" customFormat="1">
      <c r="A4626" s="1439"/>
      <c r="B4626" s="1795"/>
      <c r="C4626" s="1796"/>
      <c r="D4626" s="1796"/>
      <c r="E4626" s="1796"/>
      <c r="F4626" s="1796"/>
      <c r="G4626" s="1796"/>
      <c r="H4626" s="1796"/>
      <c r="I4626" s="1796"/>
      <c r="J4626" s="1796"/>
      <c r="K4626" s="1796"/>
      <c r="L4626" s="1796"/>
      <c r="M4626" s="1796"/>
      <c r="N4626" s="1796"/>
    </row>
    <row r="4627" spans="8:8" s="927" ht="15.0" hidden="1" customFormat="1">
      <c r="A4627" s="1439"/>
      <c r="B4627" s="1795"/>
      <c r="C4627" s="1796"/>
      <c r="D4627" s="1796"/>
      <c r="E4627" s="1796"/>
      <c r="F4627" s="1796"/>
      <c r="G4627" s="1796"/>
      <c r="H4627" s="1796"/>
      <c r="I4627" s="1796"/>
      <c r="J4627" s="1796"/>
      <c r="K4627" s="1796"/>
      <c r="L4627" s="1796"/>
      <c r="M4627" s="1796"/>
      <c r="N4627" s="1796"/>
    </row>
    <row r="4628" spans="8:8" s="927" ht="15.0" hidden="1" customFormat="1">
      <c r="A4628" s="1439"/>
      <c r="B4628" s="1795"/>
      <c r="C4628" s="1796"/>
      <c r="D4628" s="1796"/>
      <c r="E4628" s="1796"/>
      <c r="F4628" s="1796"/>
      <c r="G4628" s="1796"/>
      <c r="H4628" s="1796"/>
      <c r="I4628" s="1796"/>
      <c r="J4628" s="1796"/>
      <c r="K4628" s="1796"/>
      <c r="L4628" s="1796"/>
      <c r="M4628" s="1796"/>
      <c r="N4628" s="1796"/>
    </row>
    <row r="4629" spans="8:8" s="927" ht="15.0" hidden="1" customFormat="1">
      <c r="A4629" s="1439"/>
      <c r="B4629" s="1795"/>
      <c r="C4629" s="1796"/>
      <c r="D4629" s="1796"/>
      <c r="E4629" s="1796"/>
      <c r="F4629" s="1796"/>
      <c r="G4629" s="1796"/>
      <c r="H4629" s="1796"/>
      <c r="I4629" s="1796"/>
      <c r="J4629" s="1796"/>
      <c r="K4629" s="1796"/>
      <c r="L4629" s="1796"/>
      <c r="M4629" s="1796"/>
      <c r="N4629" s="1796"/>
    </row>
    <row r="4630" spans="8:8" s="927" ht="15.0" hidden="1" customFormat="1">
      <c r="A4630" s="1439"/>
      <c r="B4630" s="1795"/>
      <c r="C4630" s="1796"/>
      <c r="D4630" s="1796"/>
      <c r="E4630" s="1796"/>
      <c r="F4630" s="1796"/>
      <c r="G4630" s="1796"/>
      <c r="H4630" s="1796"/>
      <c r="I4630" s="1796"/>
      <c r="J4630" s="1796"/>
      <c r="K4630" s="1796"/>
      <c r="L4630" s="1796"/>
      <c r="M4630" s="1796"/>
      <c r="N4630" s="1796"/>
    </row>
    <row r="4631" spans="8:8" s="927" ht="15.0" hidden="1" customFormat="1">
      <c r="A4631" s="1439"/>
      <c r="B4631" s="1795"/>
      <c r="C4631" s="1796"/>
      <c r="D4631" s="1796"/>
      <c r="E4631" s="1796"/>
      <c r="F4631" s="1796"/>
      <c r="G4631" s="1796"/>
      <c r="H4631" s="1796"/>
      <c r="I4631" s="1796"/>
      <c r="J4631" s="1796"/>
      <c r="K4631" s="1796"/>
      <c r="L4631" s="1796"/>
      <c r="M4631" s="1796"/>
      <c r="N4631" s="1796"/>
    </row>
    <row r="4632" spans="8:8" s="927" ht="15.0" hidden="1" customFormat="1">
      <c r="A4632" s="1439"/>
      <c r="B4632" s="1795"/>
      <c r="C4632" s="1796"/>
      <c r="D4632" s="1796"/>
      <c r="E4632" s="1796"/>
      <c r="F4632" s="1796"/>
      <c r="G4632" s="1796"/>
      <c r="H4632" s="1796"/>
      <c r="I4632" s="1796"/>
      <c r="J4632" s="1796"/>
      <c r="K4632" s="1796"/>
      <c r="L4632" s="1796"/>
      <c r="M4632" s="1796"/>
      <c r="N4632" s="1796"/>
    </row>
    <row r="4633" spans="8:8" s="927" ht="15.0" hidden="1" customFormat="1">
      <c r="A4633" s="1439"/>
      <c r="B4633" s="1795"/>
      <c r="C4633" s="1796"/>
      <c r="D4633" s="1796"/>
      <c r="E4633" s="1796"/>
      <c r="F4633" s="1796"/>
      <c r="G4633" s="1796"/>
      <c r="H4633" s="1796"/>
      <c r="I4633" s="1796"/>
      <c r="J4633" s="1796"/>
      <c r="K4633" s="1796"/>
      <c r="L4633" s="1796"/>
      <c r="M4633" s="1796"/>
      <c r="N4633" s="1796"/>
    </row>
    <row r="4634" spans="8:8" s="927" ht="15.0" hidden="1" customFormat="1">
      <c r="A4634" s="1439"/>
      <c r="B4634" s="1795"/>
      <c r="C4634" s="1796"/>
      <c r="D4634" s="1796"/>
      <c r="E4634" s="1796"/>
      <c r="F4634" s="1796"/>
      <c r="G4634" s="1796"/>
      <c r="H4634" s="1796"/>
      <c r="I4634" s="1796"/>
      <c r="J4634" s="1796"/>
      <c r="K4634" s="1796"/>
      <c r="L4634" s="1796"/>
      <c r="M4634" s="1796"/>
      <c r="N4634" s="1796"/>
    </row>
    <row r="4635" spans="8:8" s="927" ht="15.0" hidden="1" customFormat="1">
      <c r="A4635" s="1439"/>
      <c r="B4635" s="1795"/>
      <c r="C4635" s="1796"/>
      <c r="D4635" s="1796"/>
      <c r="E4635" s="1796"/>
      <c r="F4635" s="1796"/>
      <c r="G4635" s="1796"/>
      <c r="H4635" s="1796"/>
      <c r="I4635" s="1796"/>
      <c r="J4635" s="1796"/>
      <c r="K4635" s="1796"/>
      <c r="L4635" s="1796"/>
      <c r="M4635" s="1796"/>
      <c r="N4635" s="1796"/>
    </row>
    <row r="4636" spans="8:8" s="927" ht="15.0" hidden="1" customFormat="1">
      <c r="A4636" s="1439"/>
      <c r="B4636" s="1795"/>
      <c r="C4636" s="1796"/>
      <c r="D4636" s="1796"/>
      <c r="E4636" s="1796"/>
      <c r="F4636" s="1796"/>
      <c r="G4636" s="1796"/>
      <c r="H4636" s="1796"/>
      <c r="I4636" s="1796"/>
      <c r="J4636" s="1796"/>
      <c r="K4636" s="1796"/>
      <c r="L4636" s="1796"/>
      <c r="M4636" s="1796"/>
      <c r="N4636" s="1796"/>
    </row>
    <row r="4637" spans="8:8" s="927" ht="15.0" hidden="1" customFormat="1">
      <c r="A4637" s="1439"/>
      <c r="B4637" s="1795"/>
      <c r="C4637" s="1796"/>
      <c r="D4637" s="1796"/>
      <c r="E4637" s="1796"/>
      <c r="F4637" s="1796"/>
      <c r="G4637" s="1796"/>
      <c r="H4637" s="1796"/>
      <c r="I4637" s="1796"/>
      <c r="J4637" s="1796"/>
      <c r="K4637" s="1796"/>
      <c r="L4637" s="1796"/>
      <c r="M4637" s="1796"/>
      <c r="N4637" s="1796"/>
    </row>
    <row r="4638" spans="8:8" s="927" ht="15.0" hidden="1" customFormat="1">
      <c r="A4638" s="1439"/>
      <c r="B4638" s="1795"/>
      <c r="C4638" s="1796"/>
      <c r="D4638" s="1796"/>
      <c r="E4638" s="1796"/>
      <c r="F4638" s="1796"/>
      <c r="G4638" s="1796"/>
      <c r="H4638" s="1796"/>
      <c r="I4638" s="1796"/>
      <c r="J4638" s="1796"/>
      <c r="K4638" s="1796"/>
      <c r="L4638" s="1796"/>
      <c r="M4638" s="1796"/>
      <c r="N4638" s="1796"/>
    </row>
    <row r="4639" spans="8:8" s="927" ht="15.0" hidden="1" customFormat="1">
      <c r="A4639" s="1439"/>
      <c r="B4639" s="1795"/>
      <c r="C4639" s="1796"/>
      <c r="D4639" s="1796"/>
      <c r="E4639" s="1796"/>
      <c r="F4639" s="1796"/>
      <c r="G4639" s="1796"/>
      <c r="H4639" s="1796"/>
      <c r="I4639" s="1796"/>
      <c r="J4639" s="1796"/>
      <c r="K4639" s="1796"/>
      <c r="L4639" s="1796"/>
      <c r="M4639" s="1796"/>
      <c r="N4639" s="1796"/>
    </row>
    <row r="4640" spans="8:8" s="927" ht="15.0" hidden="1" customFormat="1">
      <c r="A4640" s="1439"/>
      <c r="B4640" s="1795"/>
      <c r="C4640" s="1796"/>
      <c r="D4640" s="1796"/>
      <c r="E4640" s="1796"/>
      <c r="F4640" s="1796"/>
      <c r="G4640" s="1796"/>
      <c r="H4640" s="1796"/>
      <c r="I4640" s="1796"/>
      <c r="J4640" s="1796"/>
      <c r="K4640" s="1796"/>
      <c r="L4640" s="1796"/>
      <c r="M4640" s="1796"/>
      <c r="N4640" s="1796"/>
    </row>
    <row r="4641" spans="8:8" s="927" ht="15.0" hidden="1" customFormat="1">
      <c r="A4641" s="1439"/>
      <c r="B4641" s="1795"/>
      <c r="C4641" s="1796"/>
      <c r="D4641" s="1796"/>
      <c r="E4641" s="1796"/>
      <c r="F4641" s="1796"/>
      <c r="G4641" s="1796"/>
      <c r="H4641" s="1796"/>
      <c r="I4641" s="1796"/>
      <c r="J4641" s="1796"/>
      <c r="K4641" s="1796"/>
      <c r="L4641" s="1796"/>
      <c r="M4641" s="1796"/>
      <c r="N4641" s="1796"/>
    </row>
    <row r="4642" spans="8:8" s="927" ht="15.0" hidden="1" customFormat="1">
      <c r="A4642" s="1439"/>
      <c r="B4642" s="1795"/>
      <c r="C4642" s="1796"/>
      <c r="D4642" s="1796"/>
      <c r="E4642" s="1796"/>
      <c r="F4642" s="1796"/>
      <c r="G4642" s="1796"/>
      <c r="H4642" s="1796"/>
      <c r="I4642" s="1796"/>
      <c r="J4642" s="1796"/>
      <c r="K4642" s="1796"/>
      <c r="L4642" s="1796"/>
      <c r="M4642" s="1796"/>
      <c r="N4642" s="1796"/>
    </row>
    <row r="4643" spans="8:8" s="927" ht="15.0" hidden="1" customFormat="1">
      <c r="A4643" s="1439"/>
      <c r="B4643" s="1795"/>
      <c r="C4643" s="1796"/>
      <c r="D4643" s="1796"/>
      <c r="E4643" s="1796"/>
      <c r="F4643" s="1796"/>
      <c r="G4643" s="1796"/>
      <c r="H4643" s="1796"/>
      <c r="I4643" s="1796"/>
      <c r="J4643" s="1796"/>
      <c r="K4643" s="1796"/>
      <c r="L4643" s="1796"/>
      <c r="M4643" s="1796"/>
      <c r="N4643" s="1796"/>
    </row>
    <row r="4644" spans="8:8" s="927" ht="15.0" hidden="1" customFormat="1">
      <c r="A4644" s="1439"/>
      <c r="B4644" s="1795"/>
      <c r="C4644" s="1796"/>
      <c r="D4644" s="1796"/>
      <c r="E4644" s="1796"/>
      <c r="F4644" s="1796"/>
      <c r="G4644" s="1796"/>
      <c r="H4644" s="1796"/>
      <c r="I4644" s="1796"/>
      <c r="J4644" s="1796"/>
      <c r="K4644" s="1796"/>
      <c r="L4644" s="1796"/>
      <c r="M4644" s="1796"/>
      <c r="N4644" s="1796"/>
    </row>
    <row r="4645" spans="8:8" s="927" ht="15.0" hidden="1" customFormat="1">
      <c r="A4645" s="1439"/>
      <c r="B4645" s="1795"/>
      <c r="C4645" s="1796"/>
      <c r="D4645" s="1796"/>
      <c r="E4645" s="1796"/>
      <c r="F4645" s="1796"/>
      <c r="G4645" s="1796"/>
      <c r="H4645" s="1796"/>
      <c r="I4645" s="1796"/>
      <c r="J4645" s="1796"/>
      <c r="K4645" s="1796"/>
      <c r="L4645" s="1796"/>
      <c r="M4645" s="1796"/>
      <c r="N4645" s="1796"/>
    </row>
    <row r="4646" spans="8:8" s="927" ht="15.0" hidden="1" customFormat="1">
      <c r="A4646" s="1439"/>
      <c r="B4646" s="1795"/>
      <c r="C4646" s="1796"/>
      <c r="D4646" s="1796"/>
      <c r="E4646" s="1796"/>
      <c r="F4646" s="1796"/>
      <c r="G4646" s="1796"/>
      <c r="H4646" s="1796"/>
      <c r="I4646" s="1796"/>
      <c r="J4646" s="1796"/>
      <c r="K4646" s="1796"/>
      <c r="L4646" s="1796"/>
      <c r="M4646" s="1796"/>
      <c r="N4646" s="1796"/>
    </row>
    <row r="4647" spans="8:8" s="927" ht="15.0" hidden="1" customFormat="1">
      <c r="A4647" s="1439"/>
      <c r="B4647" s="1795"/>
      <c r="C4647" s="1796"/>
      <c r="D4647" s="1796"/>
      <c r="E4647" s="1796"/>
      <c r="F4647" s="1796"/>
      <c r="G4647" s="1796"/>
      <c r="H4647" s="1796"/>
      <c r="I4647" s="1796"/>
      <c r="J4647" s="1796"/>
      <c r="K4647" s="1796"/>
      <c r="L4647" s="1796"/>
      <c r="M4647" s="1796"/>
      <c r="N4647" s="1796"/>
    </row>
    <row r="4648" spans="8:8" s="927" ht="15.0" hidden="1" customFormat="1">
      <c r="A4648" s="1439"/>
      <c r="B4648" s="1795"/>
      <c r="C4648" s="1796"/>
      <c r="D4648" s="1796"/>
      <c r="E4648" s="1796"/>
      <c r="F4648" s="1796"/>
      <c r="G4648" s="1796"/>
      <c r="H4648" s="1796"/>
      <c r="I4648" s="1796"/>
      <c r="J4648" s="1796"/>
      <c r="K4648" s="1796"/>
      <c r="L4648" s="1796"/>
      <c r="M4648" s="1796"/>
      <c r="N4648" s="1796"/>
    </row>
    <row r="4649" spans="8:8" s="927" ht="15.0" hidden="1" customFormat="1">
      <c r="A4649" s="1439"/>
      <c r="B4649" s="1795"/>
      <c r="C4649" s="1796"/>
      <c r="D4649" s="1796"/>
      <c r="E4649" s="1796"/>
      <c r="F4649" s="1796"/>
      <c r="G4649" s="1796"/>
      <c r="H4649" s="1796"/>
      <c r="I4649" s="1796"/>
      <c r="J4649" s="1796"/>
      <c r="K4649" s="1796"/>
      <c r="L4649" s="1796"/>
      <c r="M4649" s="1796"/>
      <c r="N4649" s="1796"/>
    </row>
    <row r="4650" spans="8:8" s="927" ht="15.0" hidden="1" customFormat="1">
      <c r="A4650" s="1439"/>
      <c r="B4650" s="1795"/>
      <c r="C4650" s="1796"/>
      <c r="D4650" s="1796"/>
      <c r="E4650" s="1796"/>
      <c r="F4650" s="1796"/>
      <c r="G4650" s="1796"/>
      <c r="H4650" s="1796"/>
      <c r="I4650" s="1796"/>
      <c r="J4650" s="1796"/>
      <c r="K4650" s="1796"/>
      <c r="L4650" s="1796"/>
      <c r="M4650" s="1796"/>
      <c r="N4650" s="1796"/>
    </row>
    <row r="4651" spans="8:8" s="927" ht="15.0" hidden="1" customFormat="1">
      <c r="A4651" s="1439"/>
      <c r="B4651" s="1795"/>
      <c r="C4651" s="1796"/>
      <c r="D4651" s="1796"/>
      <c r="E4651" s="1796"/>
      <c r="F4651" s="1796"/>
      <c r="G4651" s="1796"/>
      <c r="H4651" s="1796"/>
      <c r="I4651" s="1796"/>
      <c r="J4651" s="1796"/>
      <c r="K4651" s="1796"/>
      <c r="L4651" s="1796"/>
      <c r="M4651" s="1796"/>
      <c r="N4651" s="1796"/>
    </row>
    <row r="4652" spans="8:8" s="927" ht="15.0" hidden="1" customFormat="1">
      <c r="A4652" s="1439"/>
      <c r="B4652" s="1795"/>
      <c r="C4652" s="1796"/>
      <c r="D4652" s="1796"/>
      <c r="E4652" s="1796"/>
      <c r="F4652" s="1796"/>
      <c r="G4652" s="1796"/>
      <c r="H4652" s="1796"/>
      <c r="I4652" s="1796"/>
      <c r="J4652" s="1796"/>
      <c r="K4652" s="1796"/>
      <c r="L4652" s="1796"/>
      <c r="M4652" s="1796"/>
      <c r="N4652" s="1796"/>
    </row>
    <row r="4653" spans="8:8" s="927" ht="15.0" hidden="1" customFormat="1">
      <c r="A4653" s="1439"/>
      <c r="B4653" s="1795"/>
      <c r="C4653" s="1796"/>
      <c r="D4653" s="1796"/>
      <c r="E4653" s="1796"/>
      <c r="F4653" s="1796"/>
      <c r="G4653" s="1796"/>
      <c r="H4653" s="1796"/>
      <c r="I4653" s="1796"/>
      <c r="J4653" s="1796"/>
      <c r="K4653" s="1796"/>
      <c r="L4653" s="1796"/>
      <c r="M4653" s="1796"/>
      <c r="N4653" s="1796"/>
    </row>
    <row r="4654" spans="8:8" s="927" ht="15.0" hidden="1" customFormat="1">
      <c r="A4654" s="1439"/>
      <c r="B4654" s="1795"/>
      <c r="C4654" s="1796"/>
      <c r="D4654" s="1796"/>
      <c r="E4654" s="1796"/>
      <c r="F4654" s="1796"/>
      <c r="G4654" s="1796"/>
      <c r="H4654" s="1796"/>
      <c r="I4654" s="1796"/>
      <c r="J4654" s="1796"/>
      <c r="K4654" s="1796"/>
      <c r="L4654" s="1796"/>
      <c r="M4654" s="1796"/>
      <c r="N4654" s="1796"/>
    </row>
    <row r="4655" spans="8:8" s="927" ht="15.0" hidden="1" customFormat="1">
      <c r="A4655" s="1439"/>
      <c r="B4655" s="1795"/>
      <c r="C4655" s="1796"/>
      <c r="D4655" s="1796"/>
      <c r="E4655" s="1796"/>
      <c r="F4655" s="1796"/>
      <c r="G4655" s="1796"/>
      <c r="H4655" s="1796"/>
      <c r="I4655" s="1796"/>
      <c r="J4655" s="1796"/>
      <c r="K4655" s="1796"/>
      <c r="L4655" s="1796"/>
      <c r="M4655" s="1796"/>
      <c r="N4655" s="1796"/>
    </row>
    <row r="4656" spans="8:8" s="927" ht="15.0" hidden="1" customFormat="1">
      <c r="A4656" s="1439"/>
      <c r="B4656" s="1795"/>
      <c r="C4656" s="1796"/>
      <c r="D4656" s="1796"/>
      <c r="E4656" s="1796"/>
      <c r="F4656" s="1796"/>
      <c r="G4656" s="1796"/>
      <c r="H4656" s="1796"/>
      <c r="I4656" s="1796"/>
      <c r="J4656" s="1796"/>
      <c r="K4656" s="1796"/>
      <c r="L4656" s="1796"/>
      <c r="M4656" s="1796"/>
      <c r="N4656" s="1796"/>
    </row>
    <row r="4657" spans="8:8" s="927" ht="15.0" hidden="1" customFormat="1">
      <c r="A4657" s="1439"/>
      <c r="B4657" s="1795"/>
      <c r="C4657" s="1796"/>
      <c r="D4657" s="1796"/>
      <c r="E4657" s="1796"/>
      <c r="F4657" s="1796"/>
      <c r="G4657" s="1796"/>
      <c r="H4657" s="1796"/>
      <c r="I4657" s="1796"/>
      <c r="J4657" s="1796"/>
      <c r="K4657" s="1796"/>
      <c r="L4657" s="1796"/>
      <c r="M4657" s="1796"/>
      <c r="N4657" s="1796"/>
    </row>
    <row r="4658" spans="8:8" s="927" ht="15.0" hidden="1" customFormat="1">
      <c r="A4658" s="1439"/>
      <c r="B4658" s="1795"/>
      <c r="C4658" s="1796"/>
      <c r="D4658" s="1796"/>
      <c r="E4658" s="1796"/>
      <c r="F4658" s="1796"/>
      <c r="G4658" s="1796"/>
      <c r="H4658" s="1796"/>
      <c r="I4658" s="1796"/>
      <c r="J4658" s="1796"/>
      <c r="K4658" s="1796"/>
      <c r="L4658" s="1796"/>
      <c r="M4658" s="1796"/>
      <c r="N4658" s="1796"/>
    </row>
    <row r="4659" spans="8:8" s="927" ht="15.0" hidden="1" customFormat="1">
      <c r="A4659" s="1439"/>
      <c r="B4659" s="1795"/>
      <c r="C4659" s="1796"/>
      <c r="D4659" s="1796"/>
      <c r="E4659" s="1796"/>
      <c r="F4659" s="1796"/>
      <c r="G4659" s="1796"/>
      <c r="H4659" s="1796"/>
      <c r="I4659" s="1796"/>
      <c r="J4659" s="1796"/>
      <c r="K4659" s="1796"/>
      <c r="L4659" s="1796"/>
      <c r="M4659" s="1796"/>
      <c r="N4659" s="1796"/>
    </row>
    <row r="4660" spans="8:8" s="927" ht="15.0" hidden="1" customFormat="1">
      <c r="A4660" s="1439"/>
      <c r="B4660" s="1795"/>
      <c r="C4660" s="1796"/>
      <c r="D4660" s="1796"/>
      <c r="E4660" s="1796"/>
      <c r="F4660" s="1796"/>
      <c r="G4660" s="1796"/>
      <c r="H4660" s="1796"/>
      <c r="I4660" s="1796"/>
      <c r="J4660" s="1796"/>
      <c r="K4660" s="1796"/>
      <c r="L4660" s="1796"/>
      <c r="M4660" s="1796"/>
      <c r="N4660" s="1796"/>
    </row>
    <row r="4661" spans="8:8" s="927" ht="15.0" hidden="1" customFormat="1">
      <c r="A4661" s="1439"/>
      <c r="B4661" s="1795"/>
      <c r="C4661" s="1796"/>
      <c r="D4661" s="1796"/>
      <c r="E4661" s="1796"/>
      <c r="F4661" s="1796"/>
      <c r="G4661" s="1796"/>
      <c r="H4661" s="1796"/>
      <c r="I4661" s="1796"/>
      <c r="J4661" s="1796"/>
      <c r="K4661" s="1796"/>
      <c r="L4661" s="1796"/>
      <c r="M4661" s="1796"/>
      <c r="N4661" s="1796"/>
    </row>
    <row r="4662" spans="8:8" s="927" ht="15.0" hidden="1" customFormat="1">
      <c r="A4662" s="1439"/>
      <c r="B4662" s="1795"/>
      <c r="C4662" s="1796"/>
      <c r="D4662" s="1796"/>
      <c r="E4662" s="1796"/>
      <c r="F4662" s="1796"/>
      <c r="G4662" s="1796"/>
      <c r="H4662" s="1796"/>
      <c r="I4662" s="1796"/>
      <c r="J4662" s="1796"/>
      <c r="K4662" s="1796"/>
      <c r="L4662" s="1796"/>
      <c r="M4662" s="1796"/>
      <c r="N4662" s="1796"/>
    </row>
    <row r="4663" spans="8:8" s="927" ht="15.0" hidden="1" customFormat="1">
      <c r="A4663" s="1439"/>
      <c r="B4663" s="1795"/>
      <c r="C4663" s="1796"/>
      <c r="D4663" s="1796"/>
      <c r="E4663" s="1796"/>
      <c r="F4663" s="1796"/>
      <c r="G4663" s="1796"/>
      <c r="H4663" s="1796"/>
      <c r="I4663" s="1796"/>
      <c r="J4663" s="1796"/>
      <c r="K4663" s="1796"/>
      <c r="L4663" s="1796"/>
      <c r="M4663" s="1796"/>
      <c r="N4663" s="1796"/>
    </row>
    <row r="4664" spans="8:8" s="927" ht="15.0" hidden="1" customFormat="1">
      <c r="A4664" s="1439"/>
      <c r="B4664" s="1795"/>
      <c r="C4664" s="1796"/>
      <c r="D4664" s="1796"/>
      <c r="E4664" s="1796"/>
      <c r="F4664" s="1796"/>
      <c r="G4664" s="1796"/>
      <c r="H4664" s="1796"/>
      <c r="I4664" s="1796"/>
      <c r="J4664" s="1796"/>
      <c r="K4664" s="1796"/>
      <c r="L4664" s="1796"/>
      <c r="M4664" s="1796"/>
      <c r="N4664" s="1796"/>
    </row>
    <row r="4665" spans="8:8" s="927" ht="15.0" hidden="1" customFormat="1">
      <c r="A4665" s="1439"/>
      <c r="B4665" s="1795"/>
      <c r="C4665" s="1796"/>
      <c r="D4665" s="1796"/>
      <c r="E4665" s="1796"/>
      <c r="F4665" s="1796"/>
      <c r="G4665" s="1796"/>
      <c r="H4665" s="1796"/>
      <c r="I4665" s="1796"/>
      <c r="J4665" s="1796"/>
      <c r="K4665" s="1796"/>
      <c r="L4665" s="1796"/>
      <c r="M4665" s="1796"/>
      <c r="N4665" s="1796"/>
    </row>
    <row r="4666" spans="8:8" s="927" ht="15.0" hidden="1" customFormat="1">
      <c r="A4666" s="1439"/>
      <c r="B4666" s="1795"/>
      <c r="C4666" s="1796"/>
      <c r="D4666" s="1796"/>
      <c r="E4666" s="1796"/>
      <c r="F4666" s="1796"/>
      <c r="G4666" s="1796"/>
      <c r="H4666" s="1796"/>
      <c r="I4666" s="1796"/>
      <c r="J4666" s="1796"/>
      <c r="K4666" s="1796"/>
      <c r="L4666" s="1796"/>
      <c r="M4666" s="1796"/>
      <c r="N4666" s="1796"/>
    </row>
    <row r="4667" spans="8:8" s="927" ht="15.0" hidden="1" customFormat="1">
      <c r="A4667" s="1439"/>
      <c r="B4667" s="1795"/>
      <c r="C4667" s="1796"/>
      <c r="D4667" s="1796"/>
      <c r="E4667" s="1796"/>
      <c r="F4667" s="1796"/>
      <c r="G4667" s="1796"/>
      <c r="H4667" s="1796"/>
      <c r="I4667" s="1796"/>
      <c r="J4667" s="1796"/>
      <c r="K4667" s="1796"/>
      <c r="L4667" s="1796"/>
      <c r="M4667" s="1796"/>
      <c r="N4667" s="1796"/>
    </row>
    <row r="4668" spans="8:8" s="927" ht="15.0" hidden="1" customFormat="1">
      <c r="A4668" s="1439"/>
      <c r="B4668" s="1795"/>
      <c r="C4668" s="1796"/>
      <c r="D4668" s="1796"/>
      <c r="E4668" s="1796"/>
      <c r="F4668" s="1796"/>
      <c r="G4668" s="1796"/>
      <c r="H4668" s="1796"/>
      <c r="I4668" s="1796"/>
      <c r="J4668" s="1796"/>
      <c r="K4668" s="1796"/>
      <c r="L4668" s="1796"/>
      <c r="M4668" s="1796"/>
      <c r="N4668" s="1796"/>
    </row>
    <row r="4669" spans="8:8" s="927" ht="15.0" hidden="1" customFormat="1">
      <c r="A4669" s="1439"/>
      <c r="B4669" s="1795"/>
      <c r="C4669" s="1796"/>
      <c r="D4669" s="1796"/>
      <c r="E4669" s="1796"/>
      <c r="F4669" s="1796"/>
      <c r="G4669" s="1796"/>
      <c r="H4669" s="1796"/>
      <c r="I4669" s="1796"/>
      <c r="J4669" s="1796"/>
      <c r="K4669" s="1796"/>
      <c r="L4669" s="1796"/>
      <c r="M4669" s="1796"/>
      <c r="N4669" s="1796"/>
    </row>
    <row r="4670" spans="8:8" s="927" ht="15.0" hidden="1" customFormat="1">
      <c r="A4670" s="1439"/>
      <c r="B4670" s="1795"/>
      <c r="C4670" s="1796"/>
      <c r="D4670" s="1796"/>
      <c r="E4670" s="1796"/>
      <c r="F4670" s="1796"/>
      <c r="G4670" s="1796"/>
      <c r="H4670" s="1796"/>
      <c r="I4670" s="1796"/>
      <c r="J4670" s="1796"/>
      <c r="K4670" s="1796"/>
      <c r="L4670" s="1796"/>
      <c r="M4670" s="1796"/>
      <c r="N4670" s="1796"/>
    </row>
    <row r="4671" spans="8:8" s="927" ht="15.0" hidden="1" customFormat="1">
      <c r="A4671" s="1439"/>
      <c r="B4671" s="1795"/>
      <c r="C4671" s="1796"/>
      <c r="D4671" s="1796"/>
      <c r="E4671" s="1796"/>
      <c r="F4671" s="1796"/>
      <c r="G4671" s="1796"/>
      <c r="H4671" s="1796"/>
      <c r="I4671" s="1796"/>
      <c r="J4671" s="1796"/>
      <c r="K4671" s="1796"/>
      <c r="L4671" s="1796"/>
      <c r="M4671" s="1796"/>
      <c r="N4671" s="1796"/>
    </row>
    <row r="4672" spans="8:8" s="927" ht="15.0" hidden="1" customFormat="1">
      <c r="A4672" s="1439"/>
      <c r="B4672" s="1795"/>
      <c r="C4672" s="1796"/>
      <c r="D4672" s="1796"/>
      <c r="E4672" s="1796"/>
      <c r="F4672" s="1796"/>
      <c r="G4672" s="1796"/>
      <c r="H4672" s="1796"/>
      <c r="I4672" s="1796"/>
      <c r="J4672" s="1796"/>
      <c r="K4672" s="1796"/>
      <c r="L4672" s="1796"/>
      <c r="M4672" s="1796"/>
      <c r="N4672" s="1796"/>
    </row>
    <row r="4673" spans="8:8" s="927" ht="15.0" hidden="1" customFormat="1">
      <c r="A4673" s="1439"/>
      <c r="B4673" s="1795"/>
      <c r="C4673" s="1796"/>
      <c r="D4673" s="1796"/>
      <c r="E4673" s="1796"/>
      <c r="F4673" s="1796"/>
      <c r="G4673" s="1796"/>
      <c r="H4673" s="1796"/>
      <c r="I4673" s="1796"/>
      <c r="J4673" s="1796"/>
      <c r="K4673" s="1796"/>
      <c r="L4673" s="1796"/>
      <c r="M4673" s="1796"/>
      <c r="N4673" s="1796"/>
    </row>
    <row r="4674" spans="8:8" s="927" ht="15.0" hidden="1" customFormat="1">
      <c r="A4674" s="1439"/>
      <c r="B4674" s="1795"/>
      <c r="C4674" s="1796"/>
      <c r="D4674" s="1796"/>
      <c r="E4674" s="1796"/>
      <c r="F4674" s="1796"/>
      <c r="G4674" s="1796"/>
      <c r="H4674" s="1796"/>
      <c r="I4674" s="1796"/>
      <c r="J4674" s="1796"/>
      <c r="K4674" s="1796"/>
      <c r="L4674" s="1796"/>
      <c r="M4674" s="1796"/>
      <c r="N4674" s="1796"/>
    </row>
    <row r="4675" spans="8:8" s="927" ht="15.0" hidden="1" customFormat="1">
      <c r="A4675" s="1439"/>
      <c r="B4675" s="1795"/>
      <c r="C4675" s="1796"/>
      <c r="D4675" s="1796"/>
      <c r="E4675" s="1796"/>
      <c r="F4675" s="1796"/>
      <c r="G4675" s="1796"/>
      <c r="H4675" s="1796"/>
      <c r="I4675" s="1796"/>
      <c r="J4675" s="1796"/>
      <c r="K4675" s="1796"/>
      <c r="L4675" s="1796"/>
      <c r="M4675" s="1796"/>
      <c r="N4675" s="1796"/>
    </row>
    <row r="4676" spans="8:8" s="927" ht="15.0" hidden="1" customFormat="1">
      <c r="A4676" s="1439"/>
      <c r="B4676" s="1795"/>
      <c r="C4676" s="1796"/>
      <c r="D4676" s="1796"/>
      <c r="E4676" s="1796"/>
      <c r="F4676" s="1796"/>
      <c r="G4676" s="1796"/>
      <c r="H4676" s="1796"/>
      <c r="I4676" s="1796"/>
      <c r="J4676" s="1796"/>
      <c r="K4676" s="1796"/>
      <c r="L4676" s="1796"/>
      <c r="M4676" s="1796"/>
      <c r="N4676" s="1796"/>
    </row>
    <row r="4677" spans="8:8" s="927" ht="15.0" hidden="1" customFormat="1">
      <c r="A4677" s="1439"/>
      <c r="B4677" s="1795"/>
      <c r="C4677" s="1796"/>
      <c r="D4677" s="1796"/>
      <c r="E4677" s="1796"/>
      <c r="F4677" s="1796"/>
      <c r="G4677" s="1796"/>
      <c r="H4677" s="1796"/>
      <c r="I4677" s="1796"/>
      <c r="J4677" s="1796"/>
      <c r="K4677" s="1796"/>
      <c r="L4677" s="1796"/>
      <c r="M4677" s="1796"/>
      <c r="N4677" s="1796"/>
    </row>
    <row r="4678" spans="8:8" s="927" ht="15.0" hidden="1" customFormat="1">
      <c r="A4678" s="1439"/>
      <c r="B4678" s="1795"/>
      <c r="C4678" s="1796"/>
      <c r="D4678" s="1796"/>
      <c r="E4678" s="1796"/>
      <c r="F4678" s="1796"/>
      <c r="G4678" s="1796"/>
      <c r="H4678" s="1796"/>
      <c r="I4678" s="1796"/>
      <c r="J4678" s="1796"/>
      <c r="K4678" s="1796"/>
      <c r="L4678" s="1796"/>
      <c r="M4678" s="1796"/>
      <c r="N4678" s="1796"/>
    </row>
    <row r="4679" spans="8:8" s="927" ht="15.0" hidden="1" customFormat="1">
      <c r="A4679" s="1439"/>
      <c r="B4679" s="1795"/>
      <c r="C4679" s="1796"/>
      <c r="D4679" s="1796"/>
      <c r="E4679" s="1796"/>
      <c r="F4679" s="1796"/>
      <c r="G4679" s="1796"/>
      <c r="H4679" s="1796"/>
      <c r="I4679" s="1796"/>
      <c r="J4679" s="1796"/>
      <c r="K4679" s="1796"/>
      <c r="L4679" s="1796"/>
      <c r="M4679" s="1796"/>
      <c r="N4679" s="1796"/>
    </row>
    <row r="4680" spans="8:8" s="927" ht="15.0" hidden="1" customFormat="1">
      <c r="A4680" s="1439"/>
      <c r="B4680" s="1795"/>
      <c r="C4680" s="1796"/>
      <c r="D4680" s="1796"/>
      <c r="E4680" s="1796"/>
      <c r="F4680" s="1796"/>
      <c r="G4680" s="1796"/>
      <c r="H4680" s="1796"/>
      <c r="I4680" s="1796"/>
      <c r="J4680" s="1796"/>
      <c r="K4680" s="1796"/>
      <c r="L4680" s="1796"/>
      <c r="M4680" s="1796"/>
      <c r="N4680" s="1796"/>
    </row>
    <row r="4681" spans="8:8" s="927" ht="15.0" hidden="1" customFormat="1">
      <c r="A4681" s="1439"/>
      <c r="B4681" s="1795"/>
      <c r="C4681" s="1796"/>
      <c r="D4681" s="1796"/>
      <c r="E4681" s="1796"/>
      <c r="F4681" s="1796"/>
      <c r="G4681" s="1796"/>
      <c r="H4681" s="1796"/>
      <c r="I4681" s="1796"/>
      <c r="J4681" s="1796"/>
      <c r="K4681" s="1796"/>
      <c r="L4681" s="1796"/>
      <c r="M4681" s="1796"/>
      <c r="N4681" s="1796"/>
    </row>
    <row r="4682" spans="8:8" s="927" ht="15.0" hidden="1" customFormat="1">
      <c r="A4682" s="1439"/>
      <c r="B4682" s="1795"/>
      <c r="C4682" s="1796"/>
      <c r="D4682" s="1796"/>
      <c r="E4682" s="1796"/>
      <c r="F4682" s="1796"/>
      <c r="G4682" s="1796"/>
      <c r="H4682" s="1796"/>
      <c r="I4682" s="1796"/>
      <c r="J4682" s="1796"/>
      <c r="K4682" s="1796"/>
      <c r="L4682" s="1796"/>
      <c r="M4682" s="1796"/>
      <c r="N4682" s="1796"/>
    </row>
    <row r="4683" spans="8:8" s="927" ht="15.0" hidden="1" customFormat="1">
      <c r="A4683" s="1439"/>
      <c r="B4683" s="1795"/>
      <c r="C4683" s="1796"/>
      <c r="D4683" s="1796"/>
      <c r="E4683" s="1796"/>
      <c r="F4683" s="1796"/>
      <c r="G4683" s="1796"/>
      <c r="H4683" s="1796"/>
      <c r="I4683" s="1796"/>
      <c r="J4683" s="1796"/>
      <c r="K4683" s="1796"/>
      <c r="L4683" s="1796"/>
      <c r="M4683" s="1796"/>
      <c r="N4683" s="1796"/>
    </row>
    <row r="4684" spans="8:8" s="927" ht="15.0" hidden="1" customFormat="1">
      <c r="A4684" s="1439"/>
      <c r="B4684" s="1795"/>
      <c r="C4684" s="1796"/>
      <c r="D4684" s="1796"/>
      <c r="E4684" s="1796"/>
      <c r="F4684" s="1796"/>
      <c r="G4684" s="1796"/>
      <c r="H4684" s="1796"/>
      <c r="I4684" s="1796"/>
      <c r="J4684" s="1796"/>
      <c r="K4684" s="1796"/>
      <c r="L4684" s="1796"/>
      <c r="M4684" s="1796"/>
      <c r="N4684" s="1796"/>
    </row>
    <row r="4685" spans="8:8" s="927" ht="15.0" hidden="1" customFormat="1">
      <c r="A4685" s="1439"/>
      <c r="B4685" s="1795"/>
      <c r="C4685" s="1796"/>
      <c r="D4685" s="1796"/>
      <c r="E4685" s="1796"/>
      <c r="F4685" s="1796"/>
      <c r="G4685" s="1796"/>
      <c r="H4685" s="1796"/>
      <c r="I4685" s="1796"/>
      <c r="J4685" s="1796"/>
      <c r="K4685" s="1796"/>
      <c r="L4685" s="1796"/>
      <c r="M4685" s="1796"/>
      <c r="N4685" s="1796"/>
    </row>
    <row r="4686" spans="8:8" s="927" ht="15.0" hidden="1" customFormat="1">
      <c r="A4686" s="1439"/>
      <c r="B4686" s="1795"/>
      <c r="C4686" s="1796"/>
      <c r="D4686" s="1796"/>
      <c r="E4686" s="1796"/>
      <c r="F4686" s="1796"/>
      <c r="G4686" s="1796"/>
      <c r="H4686" s="1796"/>
      <c r="I4686" s="1796"/>
      <c r="J4686" s="1796"/>
      <c r="K4686" s="1796"/>
      <c r="L4686" s="1796"/>
      <c r="M4686" s="1796"/>
      <c r="N4686" s="1796"/>
    </row>
    <row r="4687" spans="8:8" s="927" ht="15.0" hidden="1" customFormat="1">
      <c r="A4687" s="1439"/>
      <c r="B4687" s="1795"/>
      <c r="C4687" s="1796"/>
      <c r="D4687" s="1796"/>
      <c r="E4687" s="1796"/>
      <c r="F4687" s="1796"/>
      <c r="G4687" s="1796"/>
      <c r="H4687" s="1796"/>
      <c r="I4687" s="1796"/>
      <c r="J4687" s="1796"/>
      <c r="K4687" s="1796"/>
      <c r="L4687" s="1796"/>
      <c r="M4687" s="1796"/>
      <c r="N4687" s="1796"/>
    </row>
    <row r="4688" spans="8:8" s="927" ht="15.0" hidden="1" customFormat="1">
      <c r="A4688" s="1439"/>
      <c r="B4688" s="1795"/>
      <c r="C4688" s="1796"/>
      <c r="D4688" s="1796"/>
      <c r="E4688" s="1796"/>
      <c r="F4688" s="1796"/>
      <c r="G4688" s="1796"/>
      <c r="H4688" s="1796"/>
      <c r="I4688" s="1796"/>
      <c r="J4688" s="1796"/>
      <c r="K4688" s="1796"/>
      <c r="L4688" s="1796"/>
      <c r="M4688" s="1796"/>
      <c r="N4688" s="1796"/>
    </row>
    <row r="4689" spans="8:8" s="927" ht="15.0" hidden="1" customFormat="1">
      <c r="A4689" s="1439"/>
      <c r="B4689" s="1795"/>
      <c r="C4689" s="1796"/>
      <c r="D4689" s="1796"/>
      <c r="E4689" s="1796"/>
      <c r="F4689" s="1796"/>
      <c r="G4689" s="1796"/>
      <c r="H4689" s="1796"/>
      <c r="I4689" s="1796"/>
      <c r="J4689" s="1796"/>
      <c r="K4689" s="1796"/>
      <c r="L4689" s="1796"/>
      <c r="M4689" s="1796"/>
      <c r="N4689" s="1796"/>
    </row>
    <row r="4690" spans="8:8" s="927" ht="15.0" hidden="1" customFormat="1">
      <c r="A4690" s="1439"/>
      <c r="B4690" s="1795"/>
      <c r="C4690" s="1796"/>
      <c r="D4690" s="1796"/>
      <c r="E4690" s="1796"/>
      <c r="F4690" s="1796"/>
      <c r="G4690" s="1796"/>
      <c r="H4690" s="1796"/>
      <c r="I4690" s="1796"/>
      <c r="J4690" s="1796"/>
      <c r="K4690" s="1796"/>
      <c r="L4690" s="1796"/>
      <c r="M4690" s="1796"/>
      <c r="N4690" s="1796"/>
    </row>
    <row r="4691" spans="8:8" s="927" ht="15.0" hidden="1" customFormat="1">
      <c r="A4691" s="1439"/>
      <c r="B4691" s="1795"/>
      <c r="C4691" s="1796"/>
      <c r="D4691" s="1796"/>
      <c r="E4691" s="1796"/>
      <c r="F4691" s="1796"/>
      <c r="G4691" s="1796"/>
      <c r="H4691" s="1796"/>
      <c r="I4691" s="1796"/>
      <c r="J4691" s="1796"/>
      <c r="K4691" s="1796"/>
      <c r="L4691" s="1796"/>
      <c r="M4691" s="1796"/>
      <c r="N4691" s="1796"/>
    </row>
    <row r="4692" spans="8:8" s="927" ht="15.0" hidden="1" customFormat="1">
      <c r="A4692" s="1439"/>
      <c r="B4692" s="1795"/>
      <c r="C4692" s="1796"/>
      <c r="D4692" s="1796"/>
      <c r="E4692" s="1796"/>
      <c r="F4692" s="1796"/>
      <c r="G4692" s="1796"/>
      <c r="H4692" s="1796"/>
      <c r="I4692" s="1796"/>
      <c r="J4692" s="1796"/>
      <c r="K4692" s="1796"/>
      <c r="L4692" s="1796"/>
      <c r="M4692" s="1796"/>
      <c r="N4692" s="1796"/>
    </row>
    <row r="4693" spans="8:8" s="927" ht="15.0" hidden="1" customFormat="1">
      <c r="A4693" s="1439"/>
      <c r="B4693" s="1795"/>
      <c r="C4693" s="1796"/>
      <c r="D4693" s="1796"/>
      <c r="E4693" s="1796"/>
      <c r="F4693" s="1796"/>
      <c r="G4693" s="1796"/>
      <c r="H4693" s="1796"/>
      <c r="I4693" s="1796"/>
      <c r="J4693" s="1796"/>
      <c r="K4693" s="1796"/>
      <c r="L4693" s="1796"/>
      <c r="M4693" s="1796"/>
      <c r="N4693" s="1796"/>
    </row>
    <row r="4694" spans="8:8" s="927" ht="15.0" hidden="1" customFormat="1">
      <c r="A4694" s="1439"/>
      <c r="B4694" s="1795"/>
      <c r="C4694" s="1796"/>
      <c r="D4694" s="1796"/>
      <c r="E4694" s="1796"/>
      <c r="F4694" s="1796"/>
      <c r="G4694" s="1796"/>
      <c r="H4694" s="1796"/>
      <c r="I4694" s="1796"/>
      <c r="J4694" s="1796"/>
      <c r="K4694" s="1796"/>
      <c r="L4694" s="1796"/>
      <c r="M4694" s="1796"/>
      <c r="N4694" s="1796"/>
    </row>
    <row r="4695" spans="8:8" s="927" ht="15.0" hidden="1" customFormat="1">
      <c r="A4695" s="1439"/>
      <c r="B4695" s="1795"/>
      <c r="C4695" s="1796"/>
      <c r="D4695" s="1796"/>
      <c r="E4695" s="1796"/>
      <c r="F4695" s="1796"/>
      <c r="G4695" s="1796"/>
      <c r="H4695" s="1796"/>
      <c r="I4695" s="1796"/>
      <c r="J4695" s="1796"/>
      <c r="K4695" s="1796"/>
      <c r="L4695" s="1796"/>
      <c r="M4695" s="1796"/>
      <c r="N4695" s="1796"/>
    </row>
    <row r="4696" spans="8:8" s="927" ht="15.0" hidden="1" customFormat="1">
      <c r="A4696" s="1439"/>
      <c r="B4696" s="1795"/>
      <c r="C4696" s="1796"/>
      <c r="D4696" s="1796"/>
      <c r="E4696" s="1796"/>
      <c r="F4696" s="1796"/>
      <c r="G4696" s="1796"/>
      <c r="H4696" s="1796"/>
      <c r="I4696" s="1796"/>
      <c r="J4696" s="1796"/>
      <c r="K4696" s="1796"/>
      <c r="L4696" s="1796"/>
      <c r="M4696" s="1796"/>
      <c r="N4696" s="1796"/>
    </row>
    <row r="4697" spans="8:8" s="927" ht="15.0" hidden="1" customFormat="1">
      <c r="A4697" s="1439"/>
      <c r="B4697" s="1795"/>
      <c r="C4697" s="1796"/>
      <c r="D4697" s="1796"/>
      <c r="E4697" s="1796"/>
      <c r="F4697" s="1796"/>
      <c r="G4697" s="1796"/>
      <c r="H4697" s="1796"/>
      <c r="I4697" s="1796"/>
      <c r="J4697" s="1796"/>
      <c r="K4697" s="1796"/>
      <c r="L4697" s="1796"/>
      <c r="M4697" s="1796"/>
      <c r="N4697" s="1796"/>
    </row>
    <row r="4698" spans="8:8" s="927" ht="15.0" hidden="1" customFormat="1">
      <c r="A4698" s="1439"/>
      <c r="B4698" s="1795"/>
      <c r="C4698" s="1796"/>
      <c r="D4698" s="1796"/>
      <c r="E4698" s="1796"/>
      <c r="F4698" s="1796"/>
      <c r="G4698" s="1796"/>
      <c r="H4698" s="1796"/>
      <c r="I4698" s="1796"/>
      <c r="J4698" s="1796"/>
      <c r="K4698" s="1796"/>
      <c r="L4698" s="1796"/>
      <c r="M4698" s="1796"/>
      <c r="N4698" s="1796"/>
    </row>
    <row r="4699" spans="8:8" s="927" ht="15.0" hidden="1" customFormat="1">
      <c r="A4699" s="1439"/>
      <c r="B4699" s="1795"/>
      <c r="C4699" s="1796"/>
      <c r="D4699" s="1796"/>
      <c r="E4699" s="1796"/>
      <c r="F4699" s="1796"/>
      <c r="G4699" s="1796"/>
      <c r="H4699" s="1796"/>
      <c r="I4699" s="1796"/>
      <c r="J4699" s="1796"/>
      <c r="K4699" s="1796"/>
      <c r="L4699" s="1796"/>
      <c r="M4699" s="1796"/>
      <c r="N4699" s="1796"/>
    </row>
    <row r="4700" spans="8:8" s="927" ht="15.0" hidden="1" customFormat="1">
      <c r="A4700" s="1439"/>
      <c r="B4700" s="1795"/>
      <c r="C4700" s="1796"/>
      <c r="D4700" s="1796"/>
      <c r="E4700" s="1796"/>
      <c r="F4700" s="1796"/>
      <c r="G4700" s="1796"/>
      <c r="H4700" s="1796"/>
      <c r="I4700" s="1796"/>
      <c r="J4700" s="1796"/>
      <c r="K4700" s="1796"/>
      <c r="L4700" s="1796"/>
      <c r="M4700" s="1796"/>
      <c r="N4700" s="1796"/>
    </row>
    <row r="4701" spans="8:8" s="927" ht="15.0" hidden="1" customFormat="1">
      <c r="A4701" s="1439"/>
      <c r="B4701" s="1795"/>
      <c r="C4701" s="1796"/>
      <c r="D4701" s="1796"/>
      <c r="E4701" s="1796"/>
      <c r="F4701" s="1796"/>
      <c r="G4701" s="1796"/>
      <c r="H4701" s="1796"/>
      <c r="I4701" s="1796"/>
      <c r="J4701" s="1796"/>
      <c r="K4701" s="1796"/>
      <c r="L4701" s="1796"/>
      <c r="M4701" s="1796"/>
      <c r="N4701" s="1796"/>
    </row>
    <row r="4702" spans="8:8" s="927" ht="15.0" hidden="1" customFormat="1">
      <c r="A4702" s="1439"/>
      <c r="B4702" s="1795"/>
      <c r="C4702" s="1796"/>
      <c r="D4702" s="1796"/>
      <c r="E4702" s="1796"/>
      <c r="F4702" s="1796"/>
      <c r="G4702" s="1796"/>
      <c r="H4702" s="1796"/>
      <c r="I4702" s="1796"/>
      <c r="J4702" s="1796"/>
      <c r="K4702" s="1796"/>
      <c r="L4702" s="1796"/>
      <c r="M4702" s="1796"/>
      <c r="N4702" s="1796"/>
    </row>
    <row r="4703" spans="8:8" s="927" ht="15.0" hidden="1" customFormat="1">
      <c r="A4703" s="1439"/>
      <c r="B4703" s="1795"/>
      <c r="C4703" s="1796"/>
      <c r="D4703" s="1796"/>
      <c r="E4703" s="1796"/>
      <c r="F4703" s="1796"/>
      <c r="G4703" s="1796"/>
      <c r="H4703" s="1796"/>
      <c r="I4703" s="1796"/>
      <c r="J4703" s="1796"/>
      <c r="K4703" s="1796"/>
      <c r="L4703" s="1796"/>
      <c r="M4703" s="1796"/>
      <c r="N4703" s="1796"/>
    </row>
    <row r="4704" spans="8:8" s="927" ht="15.0" hidden="1" customFormat="1">
      <c r="A4704" s="1439"/>
      <c r="B4704" s="1795"/>
      <c r="C4704" s="1796"/>
      <c r="D4704" s="1796"/>
      <c r="E4704" s="1796"/>
      <c r="F4704" s="1796"/>
      <c r="G4704" s="1796"/>
      <c r="H4704" s="1796"/>
      <c r="I4704" s="1796"/>
      <c r="J4704" s="1796"/>
      <c r="K4704" s="1796"/>
      <c r="L4704" s="1796"/>
      <c r="M4704" s="1796"/>
      <c r="N4704" s="1796"/>
    </row>
    <row r="4705" spans="8:8" s="927" ht="15.0" hidden="1" customFormat="1">
      <c r="A4705" s="1439"/>
      <c r="B4705" s="1795"/>
      <c r="C4705" s="1796"/>
      <c r="D4705" s="1796"/>
      <c r="E4705" s="1796"/>
      <c r="F4705" s="1796"/>
      <c r="G4705" s="1796"/>
      <c r="H4705" s="1796"/>
      <c r="I4705" s="1796"/>
      <c r="J4705" s="1796"/>
      <c r="K4705" s="1796"/>
      <c r="L4705" s="1796"/>
      <c r="M4705" s="1796"/>
      <c r="N4705" s="1796"/>
    </row>
    <row r="4706" spans="8:8" s="927" ht="15.0" hidden="1" customFormat="1">
      <c r="A4706" s="1439"/>
      <c r="B4706" s="1795"/>
      <c r="C4706" s="1796"/>
      <c r="D4706" s="1796"/>
      <c r="E4706" s="1796"/>
      <c r="F4706" s="1796"/>
      <c r="G4706" s="1796"/>
      <c r="H4706" s="1796"/>
      <c r="I4706" s="1796"/>
      <c r="J4706" s="1796"/>
      <c r="K4706" s="1796"/>
      <c r="L4706" s="1796"/>
      <c r="M4706" s="1796"/>
      <c r="N4706" s="1796"/>
    </row>
    <row r="4707" spans="8:8" s="927" ht="15.0" hidden="1" customFormat="1">
      <c r="A4707" s="1439"/>
      <c r="B4707" s="1795"/>
      <c r="C4707" s="1796"/>
      <c r="D4707" s="1796"/>
      <c r="E4707" s="1796"/>
      <c r="F4707" s="1796"/>
      <c r="G4707" s="1796"/>
      <c r="H4707" s="1796"/>
      <c r="I4707" s="1796"/>
      <c r="J4707" s="1796"/>
      <c r="K4707" s="1796"/>
      <c r="L4707" s="1796"/>
      <c r="M4707" s="1796"/>
      <c r="N4707" s="1796"/>
    </row>
    <row r="4708" spans="8:8" s="927" ht="15.0" hidden="1" customFormat="1">
      <c r="A4708" s="1439"/>
      <c r="B4708" s="1795"/>
      <c r="C4708" s="1796"/>
      <c r="D4708" s="1796"/>
      <c r="E4708" s="1796"/>
      <c r="F4708" s="1796"/>
      <c r="G4708" s="1796"/>
      <c r="H4708" s="1796"/>
      <c r="I4708" s="1796"/>
      <c r="J4708" s="1796"/>
      <c r="K4708" s="1796"/>
      <c r="L4708" s="1796"/>
      <c r="M4708" s="1796"/>
      <c r="N4708" s="1796"/>
    </row>
    <row r="4709" spans="8:8" s="927" ht="15.0" hidden="1" customFormat="1">
      <c r="A4709" s="1439"/>
      <c r="B4709" s="1795"/>
      <c r="C4709" s="1796"/>
      <c r="D4709" s="1796"/>
      <c r="E4709" s="1796"/>
      <c r="F4709" s="1796"/>
      <c r="G4709" s="1796"/>
      <c r="H4709" s="1796"/>
      <c r="I4709" s="1796"/>
      <c r="J4709" s="1796"/>
      <c r="K4709" s="1796"/>
      <c r="L4709" s="1796"/>
      <c r="M4709" s="1796"/>
      <c r="N4709" s="1796"/>
    </row>
    <row r="4710" spans="8:8" s="927" ht="15.0" hidden="1" customFormat="1">
      <c r="A4710" s="1439"/>
      <c r="B4710" s="1795"/>
      <c r="C4710" s="1796"/>
      <c r="D4710" s="1796"/>
      <c r="E4710" s="1796"/>
      <c r="F4710" s="1796"/>
      <c r="G4710" s="1796"/>
      <c r="H4710" s="1796"/>
      <c r="I4710" s="1796"/>
      <c r="J4710" s="1796"/>
      <c r="K4710" s="1796"/>
      <c r="L4710" s="1796"/>
      <c r="M4710" s="1796"/>
      <c r="N4710" s="1796"/>
    </row>
    <row r="4711" spans="8:8" s="927" ht="15.0" hidden="1" customFormat="1">
      <c r="A4711" s="1439"/>
      <c r="B4711" s="1795"/>
      <c r="C4711" s="1796"/>
      <c r="D4711" s="1796"/>
      <c r="E4711" s="1796"/>
      <c r="F4711" s="1796"/>
      <c r="G4711" s="1796"/>
      <c r="H4711" s="1796"/>
      <c r="I4711" s="1796"/>
      <c r="J4711" s="1796"/>
      <c r="K4711" s="1796"/>
      <c r="L4711" s="1796"/>
      <c r="M4711" s="1796"/>
      <c r="N4711" s="1796"/>
    </row>
    <row r="4712" spans="8:8" s="927" ht="15.0" hidden="1" customFormat="1">
      <c r="A4712" s="1439"/>
      <c r="B4712" s="1795"/>
      <c r="C4712" s="1796"/>
      <c r="D4712" s="1796"/>
      <c r="E4712" s="1796"/>
      <c r="F4712" s="1796"/>
      <c r="G4712" s="1796"/>
      <c r="H4712" s="1796"/>
      <c r="I4712" s="1796"/>
      <c r="J4712" s="1796"/>
      <c r="K4712" s="1796"/>
      <c r="L4712" s="1796"/>
      <c r="M4712" s="1796"/>
      <c r="N4712" s="1796"/>
    </row>
    <row r="4713" spans="8:8" s="927" ht="15.0" hidden="1" customFormat="1">
      <c r="A4713" s="1439"/>
      <c r="B4713" s="1795"/>
      <c r="C4713" s="1796"/>
      <c r="D4713" s="1796"/>
      <c r="E4713" s="1796"/>
      <c r="F4713" s="1796"/>
      <c r="G4713" s="1796"/>
      <c r="H4713" s="1796"/>
      <c r="I4713" s="1796"/>
      <c r="J4713" s="1796"/>
      <c r="K4713" s="1796"/>
      <c r="L4713" s="1796"/>
      <c r="M4713" s="1796"/>
      <c r="N4713" s="1796"/>
    </row>
    <row r="4714" spans="8:8" s="927" ht="15.0" hidden="1" customFormat="1">
      <c r="A4714" s="1439"/>
      <c r="B4714" s="1795"/>
      <c r="C4714" s="1796"/>
      <c r="D4714" s="1796"/>
      <c r="E4714" s="1796"/>
      <c r="F4714" s="1796"/>
      <c r="G4714" s="1796"/>
      <c r="H4714" s="1796"/>
      <c r="I4714" s="1796"/>
      <c r="J4714" s="1796"/>
      <c r="K4714" s="1796"/>
      <c r="L4714" s="1796"/>
      <c r="M4714" s="1796"/>
      <c r="N4714" s="1796"/>
    </row>
    <row r="4715" spans="8:8" s="927" ht="15.0" hidden="1" customFormat="1">
      <c r="A4715" s="1439"/>
      <c r="B4715" s="1795"/>
      <c r="C4715" s="1796"/>
      <c r="D4715" s="1796"/>
      <c r="E4715" s="1796"/>
      <c r="F4715" s="1796"/>
      <c r="G4715" s="1796"/>
      <c r="H4715" s="1796"/>
      <c r="I4715" s="1796"/>
      <c r="J4715" s="1796"/>
      <c r="K4715" s="1796"/>
      <c r="L4715" s="1796"/>
      <c r="M4715" s="1796"/>
      <c r="N4715" s="1796"/>
    </row>
    <row r="4716" spans="8:8" s="927" ht="15.0" hidden="1" customFormat="1">
      <c r="A4716" s="1439"/>
      <c r="B4716" s="1795"/>
      <c r="C4716" s="1796"/>
      <c r="D4716" s="1796"/>
      <c r="E4716" s="1796"/>
      <c r="F4716" s="1796"/>
      <c r="G4716" s="1796"/>
      <c r="H4716" s="1796"/>
      <c r="I4716" s="1796"/>
      <c r="J4716" s="1796"/>
      <c r="K4716" s="1796"/>
      <c r="L4716" s="1796"/>
      <c r="M4716" s="1796"/>
      <c r="N4716" s="1796"/>
    </row>
    <row r="4717" spans="8:8" s="927" ht="15.0" hidden="1" customFormat="1">
      <c r="A4717" s="1439"/>
      <c r="B4717" s="1795"/>
      <c r="C4717" s="1796"/>
      <c r="D4717" s="1796"/>
      <c r="E4717" s="1796"/>
      <c r="F4717" s="1796"/>
      <c r="G4717" s="1796"/>
      <c r="H4717" s="1796"/>
      <c r="I4717" s="1796"/>
      <c r="J4717" s="1796"/>
      <c r="K4717" s="1796"/>
      <c r="L4717" s="1796"/>
      <c r="M4717" s="1796"/>
      <c r="N4717" s="1796"/>
    </row>
    <row r="4718" spans="8:8" s="927" ht="15.0" hidden="1" customFormat="1">
      <c r="A4718" s="1439"/>
      <c r="B4718" s="1795"/>
      <c r="C4718" s="1796"/>
      <c r="D4718" s="1796"/>
      <c r="E4718" s="1796"/>
      <c r="F4718" s="1796"/>
      <c r="G4718" s="1796"/>
      <c r="H4718" s="1796"/>
      <c r="I4718" s="1796"/>
      <c r="J4718" s="1796"/>
      <c r="K4718" s="1796"/>
      <c r="L4718" s="1796"/>
      <c r="M4718" s="1796"/>
      <c r="N4718" s="1796"/>
    </row>
    <row r="4719" spans="8:8" s="927" ht="15.0" hidden="1" customFormat="1">
      <c r="A4719" s="1439"/>
      <c r="B4719" s="1795"/>
      <c r="C4719" s="1796"/>
      <c r="D4719" s="1796"/>
      <c r="E4719" s="1796"/>
      <c r="F4719" s="1796"/>
      <c r="G4719" s="1796"/>
      <c r="H4719" s="1796"/>
      <c r="I4719" s="1796"/>
      <c r="J4719" s="1796"/>
      <c r="K4719" s="1796"/>
      <c r="L4719" s="1796"/>
      <c r="M4719" s="1796"/>
      <c r="N4719" s="1796"/>
    </row>
    <row r="4720" spans="8:8" s="927" ht="15.0" hidden="1" customFormat="1">
      <c r="A4720" s="1439"/>
      <c r="B4720" s="1795"/>
      <c r="C4720" s="1796"/>
      <c r="D4720" s="1796"/>
      <c r="E4720" s="1796"/>
      <c r="F4720" s="1796"/>
      <c r="G4720" s="1796"/>
      <c r="H4720" s="1796"/>
      <c r="I4720" s="1796"/>
      <c r="J4720" s="1796"/>
      <c r="K4720" s="1796"/>
      <c r="L4720" s="1796"/>
      <c r="M4720" s="1796"/>
      <c r="N4720" s="1796"/>
    </row>
    <row r="4721" spans="8:8" s="927" ht="15.0" hidden="1" customFormat="1">
      <c r="A4721" s="1439"/>
      <c r="B4721" s="1795"/>
      <c r="C4721" s="1796"/>
      <c r="D4721" s="1796"/>
      <c r="E4721" s="1796"/>
      <c r="F4721" s="1796"/>
      <c r="G4721" s="1796"/>
      <c r="H4721" s="1796"/>
      <c r="I4721" s="1796"/>
      <c r="J4721" s="1796"/>
      <c r="K4721" s="1796"/>
      <c r="L4721" s="1796"/>
      <c r="M4721" s="1796"/>
      <c r="N4721" s="1796"/>
    </row>
    <row r="4722" spans="8:8" s="927" ht="15.0" hidden="1" customFormat="1">
      <c r="A4722" s="1439"/>
      <c r="B4722" s="1795"/>
      <c r="C4722" s="1796"/>
      <c r="D4722" s="1796"/>
      <c r="E4722" s="1796"/>
      <c r="F4722" s="1796"/>
      <c r="G4722" s="1796"/>
      <c r="H4722" s="1796"/>
      <c r="I4722" s="1796"/>
      <c r="J4722" s="1796"/>
      <c r="K4722" s="1796"/>
      <c r="L4722" s="1796"/>
      <c r="M4722" s="1796"/>
      <c r="N4722" s="1796"/>
    </row>
    <row r="4723" spans="8:8" s="927" ht="15.0" hidden="1" customFormat="1">
      <c r="A4723" s="1439"/>
      <c r="B4723" s="1795"/>
      <c r="C4723" s="1796"/>
      <c r="D4723" s="1796"/>
      <c r="E4723" s="1796"/>
      <c r="F4723" s="1796"/>
      <c r="G4723" s="1796"/>
      <c r="H4723" s="1796"/>
      <c r="I4723" s="1796"/>
      <c r="J4723" s="1796"/>
      <c r="K4723" s="1796"/>
      <c r="L4723" s="1796"/>
      <c r="M4723" s="1796"/>
      <c r="N4723" s="1796"/>
    </row>
    <row r="4724" spans="8:8" s="927" ht="15.0" hidden="1" customFormat="1">
      <c r="A4724" s="1439"/>
      <c r="B4724" s="1795"/>
      <c r="C4724" s="1796"/>
      <c r="D4724" s="1796"/>
      <c r="E4724" s="1796"/>
      <c r="F4724" s="1796"/>
      <c r="G4724" s="1796"/>
      <c r="H4724" s="1796"/>
      <c r="I4724" s="1796"/>
      <c r="J4724" s="1796"/>
      <c r="K4724" s="1796"/>
      <c r="L4724" s="1796"/>
      <c r="M4724" s="1796"/>
      <c r="N4724" s="1796"/>
    </row>
    <row r="4725" spans="8:8" s="927" ht="15.0" hidden="1" customFormat="1">
      <c r="A4725" s="1439"/>
      <c r="B4725" s="1795"/>
      <c r="C4725" s="1796"/>
      <c r="D4725" s="1796"/>
      <c r="E4725" s="1796"/>
      <c r="F4725" s="1796"/>
      <c r="G4725" s="1796"/>
      <c r="H4725" s="1796"/>
      <c r="I4725" s="1796"/>
      <c r="J4725" s="1796"/>
      <c r="K4725" s="1796"/>
      <c r="L4725" s="1796"/>
      <c r="M4725" s="1796"/>
      <c r="N4725" s="1796"/>
    </row>
    <row r="4726" spans="8:8" s="927" ht="15.0" hidden="1" customFormat="1">
      <c r="A4726" s="1439"/>
      <c r="B4726" s="1795"/>
      <c r="C4726" s="1796"/>
      <c r="D4726" s="1796"/>
      <c r="E4726" s="1796"/>
      <c r="F4726" s="1796"/>
      <c r="G4726" s="1796"/>
      <c r="H4726" s="1796"/>
      <c r="I4726" s="1796"/>
      <c r="J4726" s="1796"/>
      <c r="K4726" s="1796"/>
      <c r="L4726" s="1796"/>
      <c r="M4726" s="1796"/>
      <c r="N4726" s="1796"/>
    </row>
    <row r="4727" spans="8:8" s="927" ht="15.0" hidden="1" customFormat="1">
      <c r="A4727" s="1439"/>
      <c r="B4727" s="1795"/>
      <c r="C4727" s="1796"/>
      <c r="D4727" s="1796"/>
      <c r="E4727" s="1796"/>
      <c r="F4727" s="1796"/>
      <c r="G4727" s="1796"/>
      <c r="H4727" s="1796"/>
      <c r="I4727" s="1796"/>
      <c r="J4727" s="1796"/>
      <c r="K4727" s="1796"/>
      <c r="L4727" s="1796"/>
      <c r="M4727" s="1796"/>
      <c r="N4727" s="1796"/>
    </row>
    <row r="4728" spans="8:8" s="927" ht="15.0" hidden="1" customFormat="1">
      <c r="A4728" s="1439"/>
      <c r="B4728" s="1795"/>
      <c r="C4728" s="1796"/>
      <c r="D4728" s="1796"/>
      <c r="E4728" s="1796"/>
      <c r="F4728" s="1796"/>
      <c r="G4728" s="1796"/>
      <c r="H4728" s="1796"/>
      <c r="I4728" s="1796"/>
      <c r="J4728" s="1796"/>
      <c r="K4728" s="1796"/>
      <c r="L4728" s="1796"/>
      <c r="M4728" s="1796"/>
      <c r="N4728" s="1796"/>
    </row>
    <row r="4729" spans="8:8" s="927" ht="15.0" hidden="1" customFormat="1">
      <c r="A4729" s="1439"/>
      <c r="B4729" s="1795"/>
      <c r="C4729" s="1796"/>
      <c r="D4729" s="1796"/>
      <c r="E4729" s="1796"/>
      <c r="F4729" s="1796"/>
      <c r="G4729" s="1796"/>
      <c r="H4729" s="1796"/>
      <c r="I4729" s="1796"/>
      <c r="J4729" s="1796"/>
      <c r="K4729" s="1796"/>
      <c r="L4729" s="1796"/>
      <c r="M4729" s="1796"/>
      <c r="N4729" s="1796"/>
    </row>
    <row r="4730" spans="8:8" s="927" ht="15.0" hidden="1" customFormat="1">
      <c r="A4730" s="1439"/>
      <c r="B4730" s="1795"/>
      <c r="C4730" s="1796"/>
      <c r="D4730" s="1796"/>
      <c r="E4730" s="1796"/>
      <c r="F4730" s="1796"/>
      <c r="G4730" s="1796"/>
      <c r="H4730" s="1796"/>
      <c r="I4730" s="1796"/>
      <c r="J4730" s="1796"/>
      <c r="K4730" s="1796"/>
      <c r="L4730" s="1796"/>
      <c r="M4730" s="1796"/>
      <c r="N4730" s="1796"/>
    </row>
    <row r="4731" spans="8:8" s="927" ht="15.0" hidden="1" customFormat="1">
      <c r="A4731" s="1439"/>
      <c r="B4731" s="1795"/>
      <c r="C4731" s="1796"/>
      <c r="D4731" s="1796"/>
      <c r="E4731" s="1796"/>
      <c r="F4731" s="1796"/>
      <c r="G4731" s="1796"/>
      <c r="H4731" s="1796"/>
      <c r="I4731" s="1796"/>
      <c r="J4731" s="1796"/>
      <c r="K4731" s="1796"/>
      <c r="L4731" s="1796"/>
      <c r="M4731" s="1796"/>
      <c r="N4731" s="1796"/>
    </row>
    <row r="4732" spans="8:8" s="927" ht="15.0" hidden="1" customFormat="1">
      <c r="A4732" s="1439"/>
      <c r="B4732" s="1795"/>
      <c r="C4732" s="1796"/>
      <c r="D4732" s="1796"/>
      <c r="E4732" s="1796"/>
      <c r="F4732" s="1796"/>
      <c r="G4732" s="1796"/>
      <c r="H4732" s="1796"/>
      <c r="I4732" s="1796"/>
      <c r="J4732" s="1796"/>
      <c r="K4732" s="1796"/>
      <c r="L4732" s="1796"/>
      <c r="M4732" s="1796"/>
      <c r="N4732" s="1796"/>
    </row>
    <row r="4733" spans="8:8" s="927" ht="15.0" hidden="1" customFormat="1">
      <c r="A4733" s="1439"/>
      <c r="B4733" s="1795"/>
      <c r="C4733" s="1796"/>
      <c r="D4733" s="1796"/>
      <c r="E4733" s="1796"/>
      <c r="F4733" s="1796"/>
      <c r="G4733" s="1796"/>
      <c r="H4733" s="1796"/>
      <c r="I4733" s="1796"/>
      <c r="J4733" s="1796"/>
      <c r="K4733" s="1796"/>
      <c r="L4733" s="1796"/>
      <c r="M4733" s="1796"/>
      <c r="N4733" s="1796"/>
    </row>
    <row r="4734" spans="8:8" s="927" ht="15.0" hidden="1" customFormat="1">
      <c r="A4734" s="1439"/>
      <c r="B4734" s="1795"/>
      <c r="C4734" s="1796"/>
      <c r="D4734" s="1796"/>
      <c r="E4734" s="1796"/>
      <c r="F4734" s="1796"/>
      <c r="G4734" s="1796"/>
      <c r="H4734" s="1796"/>
      <c r="I4734" s="1796"/>
      <c r="J4734" s="1796"/>
      <c r="K4734" s="1796"/>
      <c r="L4734" s="1796"/>
      <c r="M4734" s="1796"/>
      <c r="N4734" s="1796"/>
    </row>
    <row r="4735" spans="8:8" s="927" ht="15.0" hidden="1" customFormat="1">
      <c r="A4735" s="1439"/>
      <c r="B4735" s="1795"/>
      <c r="C4735" s="1796"/>
      <c r="D4735" s="1796"/>
      <c r="E4735" s="1796"/>
      <c r="F4735" s="1796"/>
      <c r="G4735" s="1796"/>
      <c r="H4735" s="1796"/>
      <c r="I4735" s="1796"/>
      <c r="J4735" s="1796"/>
      <c r="K4735" s="1796"/>
      <c r="L4735" s="1796"/>
      <c r="M4735" s="1796"/>
      <c r="N4735" s="1796"/>
    </row>
    <row r="4736" spans="8:8" s="927" ht="15.0" hidden="1" customFormat="1">
      <c r="A4736" s="1439"/>
      <c r="B4736" s="1795"/>
      <c r="C4736" s="1796"/>
      <c r="D4736" s="1796"/>
      <c r="E4736" s="1796"/>
      <c r="F4736" s="1796"/>
      <c r="G4736" s="1796"/>
      <c r="H4736" s="1796"/>
      <c r="I4736" s="1796"/>
      <c r="J4736" s="1796"/>
      <c r="K4736" s="1796"/>
      <c r="L4736" s="1796"/>
      <c r="M4736" s="1796"/>
      <c r="N4736" s="1796"/>
    </row>
    <row r="4737" spans="8:8" s="927" ht="15.0" hidden="1" customFormat="1">
      <c r="A4737" s="1439"/>
      <c r="B4737" s="1795"/>
      <c r="C4737" s="1796"/>
      <c r="D4737" s="1796"/>
      <c r="E4737" s="1796"/>
      <c r="F4737" s="1796"/>
      <c r="G4737" s="1796"/>
      <c r="H4737" s="1796"/>
      <c r="I4737" s="1796"/>
      <c r="J4737" s="1796"/>
      <c r="K4737" s="1796"/>
      <c r="L4737" s="1796"/>
      <c r="M4737" s="1796"/>
      <c r="N4737" s="1796"/>
    </row>
    <row r="4738" spans="8:8" s="927" ht="15.0" hidden="1" customFormat="1">
      <c r="A4738" s="1439"/>
      <c r="B4738" s="1795"/>
      <c r="C4738" s="1796"/>
      <c r="D4738" s="1796"/>
      <c r="E4738" s="1796"/>
      <c r="F4738" s="1796"/>
      <c r="G4738" s="1796"/>
      <c r="H4738" s="1796"/>
      <c r="I4738" s="1796"/>
      <c r="J4738" s="1796"/>
      <c r="K4738" s="1796"/>
      <c r="L4738" s="1796"/>
      <c r="M4738" s="1796"/>
      <c r="N4738" s="1796"/>
    </row>
    <row r="4739" spans="8:8" s="927" ht="15.0" hidden="1" customFormat="1">
      <c r="A4739" s="1439"/>
      <c r="B4739" s="1795"/>
      <c r="C4739" s="1796"/>
      <c r="D4739" s="1796"/>
      <c r="E4739" s="1796"/>
      <c r="F4739" s="1796"/>
      <c r="G4739" s="1796"/>
      <c r="H4739" s="1796"/>
      <c r="I4739" s="1796"/>
      <c r="J4739" s="1796"/>
      <c r="K4739" s="1796"/>
      <c r="L4739" s="1796"/>
      <c r="M4739" s="1796"/>
      <c r="N4739" s="1796"/>
    </row>
    <row r="4740" spans="8:8" s="927" ht="15.0" hidden="1" customFormat="1">
      <c r="A4740" s="1439"/>
      <c r="B4740" s="1795"/>
      <c r="C4740" s="1796"/>
      <c r="D4740" s="1796"/>
      <c r="E4740" s="1796"/>
      <c r="F4740" s="1796"/>
      <c r="G4740" s="1796"/>
      <c r="H4740" s="1796"/>
      <c r="I4740" s="1796"/>
      <c r="J4740" s="1796"/>
      <c r="K4740" s="1796"/>
      <c r="L4740" s="1796"/>
      <c r="M4740" s="1796"/>
      <c r="N4740" s="1796"/>
    </row>
    <row r="4741" spans="8:8" s="927" ht="15.0" hidden="1" customFormat="1">
      <c r="A4741" s="1439"/>
      <c r="B4741" s="1795"/>
      <c r="C4741" s="1796"/>
      <c r="D4741" s="1796"/>
      <c r="E4741" s="1796"/>
      <c r="F4741" s="1796"/>
      <c r="G4741" s="1796"/>
      <c r="H4741" s="1796"/>
      <c r="I4741" s="1796"/>
      <c r="J4741" s="1796"/>
      <c r="K4741" s="1796"/>
      <c r="L4741" s="1796"/>
      <c r="M4741" s="1796"/>
      <c r="N4741" s="1796"/>
    </row>
    <row r="4742" spans="8:8" s="927" ht="15.0" hidden="1" customFormat="1">
      <c r="A4742" s="1439"/>
      <c r="B4742" s="1795"/>
      <c r="C4742" s="1796"/>
      <c r="D4742" s="1796"/>
      <c r="E4742" s="1796"/>
      <c r="F4742" s="1796"/>
      <c r="G4742" s="1796"/>
      <c r="H4742" s="1796"/>
      <c r="I4742" s="1796"/>
      <c r="J4742" s="1796"/>
      <c r="K4742" s="1796"/>
      <c r="L4742" s="1796"/>
      <c r="M4742" s="1796"/>
      <c r="N4742" s="1796"/>
    </row>
    <row r="4743" spans="8:8" s="927" ht="15.0" hidden="1" customFormat="1">
      <c r="A4743" s="1439"/>
      <c r="B4743" s="1795"/>
      <c r="C4743" s="1796"/>
      <c r="D4743" s="1796"/>
      <c r="E4743" s="1796"/>
      <c r="F4743" s="1796"/>
      <c r="G4743" s="1796"/>
      <c r="H4743" s="1796"/>
      <c r="I4743" s="1796"/>
      <c r="J4743" s="1796"/>
      <c r="K4743" s="1796"/>
      <c r="L4743" s="1796"/>
      <c r="M4743" s="1796"/>
      <c r="N4743" s="1796"/>
    </row>
    <row r="4744" spans="8:8" s="927" ht="15.0" hidden="1" customFormat="1">
      <c r="A4744" s="1439"/>
      <c r="B4744" s="1795"/>
      <c r="C4744" s="1796"/>
      <c r="D4744" s="1796"/>
      <c r="E4744" s="1796"/>
      <c r="F4744" s="1796"/>
      <c r="G4744" s="1796"/>
      <c r="H4744" s="1796"/>
      <c r="I4744" s="1796"/>
      <c r="J4744" s="1796"/>
      <c r="K4744" s="1796"/>
      <c r="L4744" s="1796"/>
      <c r="M4744" s="1796"/>
      <c r="N4744" s="1796"/>
    </row>
    <row r="4745" spans="8:8" s="927" ht="15.0" hidden="1" customFormat="1">
      <c r="A4745" s="1439"/>
      <c r="B4745" s="1795"/>
      <c r="C4745" s="1796"/>
      <c r="D4745" s="1796"/>
      <c r="E4745" s="1796"/>
      <c r="F4745" s="1796"/>
      <c r="G4745" s="1796"/>
      <c r="H4745" s="1796"/>
      <c r="I4745" s="1796"/>
      <c r="J4745" s="1796"/>
      <c r="K4745" s="1796"/>
      <c r="L4745" s="1796"/>
      <c r="M4745" s="1796"/>
      <c r="N4745" s="1796"/>
    </row>
    <row r="4746" spans="8:8" s="927" ht="15.0" hidden="1" customFormat="1">
      <c r="A4746" s="1439"/>
      <c r="B4746" s="1795"/>
      <c r="C4746" s="1796"/>
      <c r="D4746" s="1796"/>
      <c r="E4746" s="1796"/>
      <c r="F4746" s="1796"/>
      <c r="G4746" s="1796"/>
      <c r="H4746" s="1796"/>
      <c r="I4746" s="1796"/>
      <c r="J4746" s="1796"/>
      <c r="K4746" s="1796"/>
      <c r="L4746" s="1796"/>
      <c r="M4746" s="1796"/>
      <c r="N4746" s="1796"/>
    </row>
    <row r="4747" spans="8:8" s="927" ht="15.0" hidden="1" customFormat="1">
      <c r="A4747" s="1439"/>
      <c r="B4747" s="1795"/>
      <c r="C4747" s="1796"/>
      <c r="D4747" s="1796"/>
      <c r="E4747" s="1796"/>
      <c r="F4747" s="1796"/>
      <c r="G4747" s="1796"/>
      <c r="H4747" s="1796"/>
      <c r="I4747" s="1796"/>
      <c r="J4747" s="1796"/>
      <c r="K4747" s="1796"/>
      <c r="L4747" s="1796"/>
      <c r="M4747" s="1796"/>
      <c r="N4747" s="1796"/>
    </row>
    <row r="4748" spans="8:8" s="927" ht="15.0" hidden="1" customFormat="1">
      <c r="A4748" s="1439"/>
      <c r="B4748" s="1795"/>
      <c r="C4748" s="1796"/>
      <c r="D4748" s="1796"/>
      <c r="E4748" s="1796"/>
      <c r="F4748" s="1796"/>
      <c r="G4748" s="1796"/>
      <c r="H4748" s="1796"/>
      <c r="I4748" s="1796"/>
      <c r="J4748" s="1796"/>
      <c r="K4748" s="1796"/>
      <c r="L4748" s="1796"/>
      <c r="M4748" s="1796"/>
      <c r="N4748" s="1796"/>
    </row>
    <row r="4749" spans="8:8" s="927" ht="15.0" hidden="1" customFormat="1">
      <c r="A4749" s="1439"/>
      <c r="B4749" s="1795"/>
      <c r="C4749" s="1796"/>
      <c r="D4749" s="1796"/>
      <c r="E4749" s="1796"/>
      <c r="F4749" s="1796"/>
      <c r="G4749" s="1796"/>
      <c r="H4749" s="1796"/>
      <c r="I4749" s="1796"/>
      <c r="J4749" s="1796"/>
      <c r="K4749" s="1796"/>
      <c r="L4749" s="1796"/>
      <c r="M4749" s="1796"/>
      <c r="N4749" s="1796"/>
    </row>
    <row r="4750" spans="8:8" s="927" ht="15.0" hidden="1" customFormat="1">
      <c r="A4750" s="1439"/>
      <c r="B4750" s="1795"/>
      <c r="C4750" s="1796"/>
      <c r="D4750" s="1796"/>
      <c r="E4750" s="1796"/>
      <c r="F4750" s="1796"/>
      <c r="G4750" s="1796"/>
      <c r="H4750" s="1796"/>
      <c r="I4750" s="1796"/>
      <c r="J4750" s="1796"/>
      <c r="K4750" s="1796"/>
      <c r="L4750" s="1796"/>
      <c r="M4750" s="1796"/>
      <c r="N4750" s="1796"/>
    </row>
    <row r="4751" spans="8:8" s="927" ht="15.0" hidden="1" customFormat="1">
      <c r="A4751" s="1439"/>
      <c r="B4751" s="1795"/>
      <c r="C4751" s="1796"/>
      <c r="D4751" s="1796"/>
      <c r="E4751" s="1796"/>
      <c r="F4751" s="1796"/>
      <c r="G4751" s="1796"/>
      <c r="H4751" s="1796"/>
      <c r="I4751" s="1796"/>
      <c r="J4751" s="1796"/>
      <c r="K4751" s="1796"/>
      <c r="L4751" s="1796"/>
      <c r="M4751" s="1796"/>
      <c r="N4751" s="1796"/>
    </row>
    <row r="4752" spans="8:8" s="927" ht="15.0" hidden="1" customFormat="1">
      <c r="A4752" s="1439"/>
      <c r="B4752" s="1795"/>
      <c r="C4752" s="1796"/>
      <c r="D4752" s="1796"/>
      <c r="E4752" s="1796"/>
      <c r="F4752" s="1796"/>
      <c r="G4752" s="1796"/>
      <c r="H4752" s="1796"/>
      <c r="I4752" s="1796"/>
      <c r="J4752" s="1796"/>
      <c r="K4752" s="1796"/>
      <c r="L4752" s="1796"/>
      <c r="M4752" s="1796"/>
      <c r="N4752" s="1796"/>
    </row>
    <row r="4753" spans="8:8" s="927" ht="15.0" hidden="1" customFormat="1">
      <c r="A4753" s="1439"/>
      <c r="B4753" s="1795"/>
      <c r="C4753" s="1796"/>
      <c r="D4753" s="1796"/>
      <c r="E4753" s="1796"/>
      <c r="F4753" s="1796"/>
      <c r="G4753" s="1796"/>
      <c r="H4753" s="1796"/>
      <c r="I4753" s="1796"/>
      <c r="J4753" s="1796"/>
      <c r="K4753" s="1796"/>
      <c r="L4753" s="1796"/>
      <c r="M4753" s="1796"/>
      <c r="N4753" s="1796"/>
    </row>
    <row r="4754" spans="8:8" s="927" ht="15.0" hidden="1" customFormat="1">
      <c r="A4754" s="1439"/>
      <c r="B4754" s="1795"/>
      <c r="C4754" s="1796"/>
      <c r="D4754" s="1796"/>
      <c r="E4754" s="1796"/>
      <c r="F4754" s="1796"/>
      <c r="G4754" s="1796"/>
      <c r="H4754" s="1796"/>
      <c r="I4754" s="1796"/>
      <c r="J4754" s="1796"/>
      <c r="K4754" s="1796"/>
      <c r="L4754" s="1796"/>
      <c r="M4754" s="1796"/>
      <c r="N4754" s="1796"/>
    </row>
    <row r="4755" spans="8:8" s="927" ht="15.0" hidden="1" customFormat="1">
      <c r="A4755" s="1439"/>
      <c r="B4755" s="1795"/>
      <c r="C4755" s="1796"/>
      <c r="D4755" s="1796"/>
      <c r="E4755" s="1796"/>
      <c r="F4755" s="1796"/>
      <c r="G4755" s="1796"/>
      <c r="H4755" s="1796"/>
      <c r="I4755" s="1796"/>
      <c r="J4755" s="1796"/>
      <c r="K4755" s="1796"/>
      <c r="L4755" s="1796"/>
      <c r="M4755" s="1796"/>
      <c r="N4755" s="1796"/>
    </row>
    <row r="4756" spans="8:8" s="927" ht="15.0" hidden="1" customFormat="1">
      <c r="A4756" s="1439"/>
      <c r="B4756" s="1795"/>
      <c r="C4756" s="1796"/>
      <c r="D4756" s="1796"/>
      <c r="E4756" s="1796"/>
      <c r="F4756" s="1796"/>
      <c r="G4756" s="1796"/>
      <c r="H4756" s="1796"/>
      <c r="I4756" s="1796"/>
      <c r="J4756" s="1796"/>
      <c r="K4756" s="1796"/>
      <c r="L4756" s="1796"/>
      <c r="M4756" s="1796"/>
      <c r="N4756" s="1796"/>
    </row>
    <row r="4757" spans="8:8" s="927" ht="15.0" hidden="1" customFormat="1">
      <c r="A4757" s="1439"/>
      <c r="B4757" s="1795"/>
      <c r="C4757" s="1796"/>
      <c r="D4757" s="1796"/>
      <c r="E4757" s="1796"/>
      <c r="F4757" s="1796"/>
      <c r="G4757" s="1796"/>
      <c r="H4757" s="1796"/>
      <c r="I4757" s="1796"/>
      <c r="J4757" s="1796"/>
      <c r="K4757" s="1796"/>
      <c r="L4757" s="1796"/>
      <c r="M4757" s="1796"/>
      <c r="N4757" s="1796"/>
    </row>
    <row r="4758" spans="8:8" s="927" ht="15.0" hidden="1" customFormat="1">
      <c r="A4758" s="1439"/>
      <c r="B4758" s="1795"/>
      <c r="C4758" s="1796"/>
      <c r="D4758" s="1796"/>
      <c r="E4758" s="1796"/>
      <c r="F4758" s="1796"/>
      <c r="G4758" s="1796"/>
      <c r="H4758" s="1796"/>
      <c r="I4758" s="1796"/>
      <c r="J4758" s="1796"/>
      <c r="K4758" s="1796"/>
      <c r="L4758" s="1796"/>
      <c r="M4758" s="1796"/>
      <c r="N4758" s="1796"/>
    </row>
    <row r="4759" spans="8:8" s="927" ht="15.0" hidden="1" customFormat="1">
      <c r="A4759" s="1439"/>
      <c r="B4759" s="1795"/>
      <c r="C4759" s="1796"/>
      <c r="D4759" s="1796"/>
      <c r="E4759" s="1796"/>
      <c r="F4759" s="1796"/>
      <c r="G4759" s="1796"/>
      <c r="H4759" s="1796"/>
      <c r="I4759" s="1796"/>
      <c r="J4759" s="1796"/>
      <c r="K4759" s="1796"/>
      <c r="L4759" s="1796"/>
      <c r="M4759" s="1796"/>
      <c r="N4759" s="1796"/>
    </row>
    <row r="4760" spans="8:8" s="927" ht="15.0" hidden="1" customFormat="1">
      <c r="A4760" s="1439"/>
      <c r="B4760" s="1795"/>
      <c r="C4760" s="1796"/>
      <c r="D4760" s="1796"/>
      <c r="E4760" s="1796"/>
      <c r="F4760" s="1796"/>
      <c r="G4760" s="1796"/>
      <c r="H4760" s="1796"/>
      <c r="I4760" s="1796"/>
      <c r="J4760" s="1796"/>
      <c r="K4760" s="1796"/>
      <c r="L4760" s="1796"/>
      <c r="M4760" s="1796"/>
      <c r="N4760" s="1796"/>
    </row>
    <row r="4761" spans="8:8" s="927" ht="15.0" hidden="1" customFormat="1">
      <c r="A4761" s="1439"/>
      <c r="B4761" s="1795"/>
      <c r="C4761" s="1796"/>
      <c r="D4761" s="1796"/>
      <c r="E4761" s="1796"/>
      <c r="F4761" s="1796"/>
      <c r="G4761" s="1796"/>
      <c r="H4761" s="1796"/>
      <c r="I4761" s="1796"/>
      <c r="J4761" s="1796"/>
      <c r="K4761" s="1796"/>
      <c r="L4761" s="1796"/>
      <c r="M4761" s="1796"/>
      <c r="N4761" s="1796"/>
    </row>
    <row r="4762" spans="8:8" s="927" ht="15.0" hidden="1" customFormat="1">
      <c r="A4762" s="1439"/>
      <c r="B4762" s="1795"/>
      <c r="C4762" s="1796"/>
      <c r="D4762" s="1796"/>
      <c r="E4762" s="1796"/>
      <c r="F4762" s="1796"/>
      <c r="G4762" s="1796"/>
      <c r="H4762" s="1796"/>
      <c r="I4762" s="1796"/>
      <c r="J4762" s="1796"/>
      <c r="K4762" s="1796"/>
      <c r="L4762" s="1796"/>
      <c r="M4762" s="1796"/>
      <c r="N4762" s="1796"/>
    </row>
    <row r="4763" spans="8:8" s="927" ht="15.0" hidden="1" customFormat="1">
      <c r="A4763" s="1439"/>
      <c r="B4763" s="1795"/>
      <c r="C4763" s="1796"/>
      <c r="D4763" s="1796"/>
      <c r="E4763" s="1796"/>
      <c r="F4763" s="1796"/>
      <c r="G4763" s="1796"/>
      <c r="H4763" s="1796"/>
      <c r="I4763" s="1796"/>
      <c r="J4763" s="1796"/>
      <c r="K4763" s="1796"/>
      <c r="L4763" s="1796"/>
      <c r="M4763" s="1796"/>
      <c r="N4763" s="1796"/>
    </row>
    <row r="4764" spans="8:8" s="927" ht="15.0" hidden="1" customFormat="1">
      <c r="A4764" s="1439"/>
      <c r="B4764" s="1795"/>
      <c r="C4764" s="1796"/>
      <c r="D4764" s="1796"/>
      <c r="E4764" s="1796"/>
      <c r="F4764" s="1796"/>
      <c r="G4764" s="1796"/>
      <c r="H4764" s="1796"/>
      <c r="I4764" s="1796"/>
      <c r="J4764" s="1796"/>
      <c r="K4764" s="1796"/>
      <c r="L4764" s="1796"/>
      <c r="M4764" s="1796"/>
      <c r="N4764" s="1796"/>
    </row>
    <row r="4765" spans="8:8" s="927" ht="15.0" hidden="1" customFormat="1">
      <c r="A4765" s="1439"/>
      <c r="B4765" s="1795"/>
      <c r="C4765" s="1796"/>
      <c r="D4765" s="1796"/>
      <c r="E4765" s="1796"/>
      <c r="F4765" s="1796"/>
      <c r="G4765" s="1796"/>
      <c r="H4765" s="1796"/>
      <c r="I4765" s="1796"/>
      <c r="J4765" s="1796"/>
      <c r="K4765" s="1796"/>
      <c r="L4765" s="1796"/>
      <c r="M4765" s="1796"/>
      <c r="N4765" s="1796"/>
    </row>
    <row r="4766" spans="8:8" s="927" ht="15.0" hidden="1" customFormat="1">
      <c r="A4766" s="1439"/>
      <c r="B4766" s="1795"/>
      <c r="C4766" s="1796"/>
      <c r="D4766" s="1796"/>
      <c r="E4766" s="1796"/>
      <c r="F4766" s="1796"/>
      <c r="G4766" s="1796"/>
      <c r="H4766" s="1796"/>
      <c r="I4766" s="1796"/>
      <c r="J4766" s="1796"/>
      <c r="K4766" s="1796"/>
      <c r="L4766" s="1796"/>
      <c r="M4766" s="1796"/>
      <c r="N4766" s="1796"/>
    </row>
    <row r="4767" spans="8:8" s="927" ht="15.0" hidden="1" customFormat="1">
      <c r="A4767" s="1439"/>
      <c r="B4767" s="1795"/>
      <c r="C4767" s="1796"/>
      <c r="D4767" s="1796"/>
      <c r="E4767" s="1796"/>
      <c r="F4767" s="1796"/>
      <c r="G4767" s="1796"/>
      <c r="H4767" s="1796"/>
      <c r="I4767" s="1796"/>
      <c r="J4767" s="1796"/>
      <c r="K4767" s="1796"/>
      <c r="L4767" s="1796"/>
      <c r="M4767" s="1796"/>
      <c r="N4767" s="1796"/>
    </row>
    <row r="4768" spans="8:8" s="927" ht="15.0" hidden="1" customFormat="1">
      <c r="A4768" s="1439"/>
      <c r="B4768" s="1795"/>
      <c r="C4768" s="1796"/>
      <c r="D4768" s="1796"/>
      <c r="E4768" s="1796"/>
      <c r="F4768" s="1796"/>
      <c r="G4768" s="1796"/>
      <c r="H4768" s="1796"/>
      <c r="I4768" s="1796"/>
      <c r="J4768" s="1796"/>
      <c r="K4768" s="1796"/>
      <c r="L4768" s="1796"/>
      <c r="M4768" s="1796"/>
      <c r="N4768" s="1796"/>
    </row>
    <row r="4769" spans="8:8" s="927" ht="15.0" hidden="1" customFormat="1">
      <c r="A4769" s="1439"/>
      <c r="B4769" s="1795"/>
      <c r="C4769" s="1796"/>
      <c r="D4769" s="1796"/>
      <c r="E4769" s="1796"/>
      <c r="F4769" s="1796"/>
      <c r="G4769" s="1796"/>
      <c r="H4769" s="1796"/>
      <c r="I4769" s="1796"/>
      <c r="J4769" s="1796"/>
      <c r="K4769" s="1796"/>
      <c r="L4769" s="1796"/>
      <c r="M4769" s="1796"/>
      <c r="N4769" s="1796"/>
    </row>
    <row r="4770" spans="8:8" s="927" ht="15.0" hidden="1" customFormat="1">
      <c r="A4770" s="1439"/>
      <c r="B4770" s="1795"/>
      <c r="C4770" s="1796"/>
      <c r="D4770" s="1796"/>
      <c r="E4770" s="1796"/>
      <c r="F4770" s="1796"/>
      <c r="G4770" s="1796"/>
      <c r="H4770" s="1796"/>
      <c r="I4770" s="1796"/>
      <c r="J4770" s="1796"/>
      <c r="K4770" s="1796"/>
      <c r="L4770" s="1796"/>
      <c r="M4770" s="1796"/>
      <c r="N4770" s="1796"/>
    </row>
    <row r="4771" spans="8:8" s="927" ht="15.0" hidden="1" customFormat="1">
      <c r="A4771" s="1439"/>
      <c r="B4771" s="1795"/>
      <c r="C4771" s="1796"/>
      <c r="D4771" s="1796"/>
      <c r="E4771" s="1796"/>
      <c r="F4771" s="1796"/>
      <c r="G4771" s="1796"/>
      <c r="H4771" s="1796"/>
      <c r="I4771" s="1796"/>
      <c r="J4771" s="1796"/>
      <c r="K4771" s="1796"/>
      <c r="L4771" s="1796"/>
      <c r="M4771" s="1796"/>
      <c r="N4771" s="1796"/>
    </row>
    <row r="4772" spans="8:8" s="927" ht="15.0" hidden="1" customFormat="1">
      <c r="A4772" s="1439"/>
      <c r="B4772" s="1795"/>
      <c r="C4772" s="1796"/>
      <c r="D4772" s="1796"/>
      <c r="E4772" s="1796"/>
      <c r="F4772" s="1796"/>
      <c r="G4772" s="1796"/>
      <c r="H4772" s="1796"/>
      <c r="I4772" s="1796"/>
      <c r="J4772" s="1796"/>
      <c r="K4772" s="1796"/>
      <c r="L4772" s="1796"/>
      <c r="M4772" s="1796"/>
      <c r="N4772" s="1796"/>
    </row>
    <row r="4773" spans="8:8" s="927" ht="15.0" hidden="1" customFormat="1">
      <c r="A4773" s="1439"/>
      <c r="B4773" s="1795"/>
      <c r="C4773" s="1796"/>
      <c r="D4773" s="1796"/>
      <c r="E4773" s="1796"/>
      <c r="F4773" s="1796"/>
      <c r="G4773" s="1796"/>
      <c r="H4773" s="1796"/>
      <c r="I4773" s="1796"/>
      <c r="J4773" s="1796"/>
      <c r="K4773" s="1796"/>
      <c r="L4773" s="1796"/>
      <c r="M4773" s="1796"/>
      <c r="N4773" s="1796"/>
    </row>
    <row r="4774" spans="8:8" s="927" ht="15.0" hidden="1" customFormat="1">
      <c r="A4774" s="1439"/>
      <c r="B4774" s="1795"/>
      <c r="C4774" s="1796"/>
      <c r="D4774" s="1796"/>
      <c r="E4774" s="1796"/>
      <c r="F4774" s="1796"/>
      <c r="G4774" s="1796"/>
      <c r="H4774" s="1796"/>
      <c r="I4774" s="1796"/>
      <c r="J4774" s="1796"/>
      <c r="K4774" s="1796"/>
      <c r="L4774" s="1796"/>
      <c r="M4774" s="1796"/>
      <c r="N4774" s="1796"/>
    </row>
    <row r="4775" spans="8:8" s="927" ht="15.0" hidden="1" customFormat="1">
      <c r="A4775" s="1439"/>
      <c r="B4775" s="1795"/>
      <c r="C4775" s="1796"/>
      <c r="D4775" s="1796"/>
      <c r="E4775" s="1796"/>
      <c r="F4775" s="1796"/>
      <c r="G4775" s="1796"/>
      <c r="H4775" s="1796"/>
      <c r="I4775" s="1796"/>
      <c r="J4775" s="1796"/>
      <c r="K4775" s="1796"/>
      <c r="L4775" s="1796"/>
      <c r="M4775" s="1796"/>
      <c r="N4775" s="1796"/>
    </row>
    <row r="4776" spans="8:8" s="927" ht="15.0" hidden="1" customFormat="1">
      <c r="A4776" s="1439"/>
      <c r="B4776" s="1795"/>
      <c r="C4776" s="1796"/>
      <c r="D4776" s="1796"/>
      <c r="E4776" s="1796"/>
      <c r="F4776" s="1796"/>
      <c r="G4776" s="1796"/>
      <c r="H4776" s="1796"/>
      <c r="I4776" s="1796"/>
      <c r="J4776" s="1796"/>
      <c r="K4776" s="1796"/>
      <c r="L4776" s="1796"/>
      <c r="M4776" s="1796"/>
      <c r="N4776" s="1796"/>
    </row>
    <row r="4777" spans="8:8" s="927" ht="15.0" hidden="1" customFormat="1">
      <c r="A4777" s="1439"/>
      <c r="B4777" s="1795"/>
      <c r="C4777" s="1796"/>
      <c r="D4777" s="1796"/>
      <c r="E4777" s="1796"/>
      <c r="F4777" s="1796"/>
      <c r="G4777" s="1796"/>
      <c r="H4777" s="1796"/>
      <c r="I4777" s="1796"/>
      <c r="J4777" s="1796"/>
      <c r="K4777" s="1796"/>
      <c r="L4777" s="1796"/>
      <c r="M4777" s="1796"/>
      <c r="N4777" s="1796"/>
    </row>
    <row r="4778" spans="8:8" s="927" ht="15.0" hidden="1" customFormat="1">
      <c r="A4778" s="1439"/>
      <c r="B4778" s="1795"/>
      <c r="C4778" s="1796"/>
      <c r="D4778" s="1796"/>
      <c r="E4778" s="1796"/>
      <c r="F4778" s="1796"/>
      <c r="G4778" s="1796"/>
      <c r="H4778" s="1796"/>
      <c r="I4778" s="1796"/>
      <c r="J4778" s="1796"/>
      <c r="K4778" s="1796"/>
      <c r="L4778" s="1796"/>
      <c r="M4778" s="1796"/>
      <c r="N4778" s="1796"/>
    </row>
    <row r="4779" spans="8:8" s="927" ht="15.0" hidden="1" customFormat="1">
      <c r="A4779" s="1439"/>
      <c r="B4779" s="1795"/>
      <c r="C4779" s="1796"/>
      <c r="D4779" s="1796"/>
      <c r="E4779" s="1796"/>
      <c r="F4779" s="1796"/>
      <c r="G4779" s="1796"/>
      <c r="H4779" s="1796"/>
      <c r="I4779" s="1796"/>
      <c r="J4779" s="1796"/>
      <c r="K4779" s="1796"/>
      <c r="L4779" s="1796"/>
      <c r="M4779" s="1796"/>
      <c r="N4779" s="1796"/>
    </row>
    <row r="4780" spans="8:8" s="927" ht="15.0" hidden="1" customFormat="1">
      <c r="A4780" s="1439"/>
      <c r="B4780" s="1795"/>
      <c r="C4780" s="1796"/>
      <c r="D4780" s="1796"/>
      <c r="E4780" s="1796"/>
      <c r="F4780" s="1796"/>
      <c r="G4780" s="1796"/>
      <c r="H4780" s="1796"/>
      <c r="I4780" s="1796"/>
      <c r="J4780" s="1796"/>
      <c r="K4780" s="1796"/>
      <c r="L4780" s="1796"/>
      <c r="M4780" s="1796"/>
      <c r="N4780" s="1796"/>
    </row>
    <row r="4781" spans="8:8" s="927" ht="15.0" hidden="1" customFormat="1">
      <c r="A4781" s="1439"/>
      <c r="B4781" s="1795"/>
      <c r="C4781" s="1796"/>
      <c r="D4781" s="1796"/>
      <c r="E4781" s="1796"/>
      <c r="F4781" s="1796"/>
      <c r="G4781" s="1796"/>
      <c r="H4781" s="1796"/>
      <c r="I4781" s="1796"/>
      <c r="J4781" s="1796"/>
      <c r="K4781" s="1796"/>
      <c r="L4781" s="1796"/>
      <c r="M4781" s="1796"/>
      <c r="N4781" s="1796"/>
    </row>
    <row r="4782" spans="8:8" s="927" ht="15.0" hidden="1" customFormat="1">
      <c r="A4782" s="1439"/>
      <c r="B4782" s="1795"/>
      <c r="C4782" s="1796"/>
      <c r="D4782" s="1796"/>
      <c r="E4782" s="1796"/>
      <c r="F4782" s="1796"/>
      <c r="G4782" s="1796"/>
      <c r="H4782" s="1796"/>
      <c r="I4782" s="1796"/>
      <c r="J4782" s="1796"/>
      <c r="K4782" s="1796"/>
      <c r="L4782" s="1796"/>
      <c r="M4782" s="1796"/>
      <c r="N4782" s="1796"/>
    </row>
    <row r="4783" spans="8:8" s="927" ht="15.0" hidden="1" customFormat="1">
      <c r="A4783" s="1439"/>
      <c r="B4783" s="1795"/>
      <c r="C4783" s="1796"/>
      <c r="D4783" s="1796"/>
      <c r="E4783" s="1796"/>
      <c r="F4783" s="1796"/>
      <c r="G4783" s="1796"/>
      <c r="H4783" s="1796"/>
      <c r="I4783" s="1796"/>
      <c r="J4783" s="1796"/>
      <c r="K4783" s="1796"/>
      <c r="L4783" s="1796"/>
      <c r="M4783" s="1796"/>
      <c r="N4783" s="1796"/>
    </row>
    <row r="4784" spans="8:8" s="927" ht="15.0" hidden="1" customFormat="1">
      <c r="A4784" s="1439"/>
      <c r="B4784" s="1795"/>
      <c r="C4784" s="1796"/>
      <c r="D4784" s="1796"/>
      <c r="E4784" s="1796"/>
      <c r="F4784" s="1796"/>
      <c r="G4784" s="1796"/>
      <c r="H4784" s="1796"/>
      <c r="I4784" s="1796"/>
      <c r="J4784" s="1796"/>
      <c r="K4784" s="1796"/>
      <c r="L4784" s="1796"/>
      <c r="M4784" s="1796"/>
      <c r="N4784" s="1796"/>
    </row>
    <row r="4785" spans="8:8" s="927" ht="15.0" hidden="1" customFormat="1">
      <c r="A4785" s="1439"/>
      <c r="B4785" s="1795"/>
      <c r="C4785" s="1796"/>
      <c r="D4785" s="1796"/>
      <c r="E4785" s="1796"/>
      <c r="F4785" s="1796"/>
      <c r="G4785" s="1796"/>
      <c r="H4785" s="1796"/>
      <c r="I4785" s="1796"/>
      <c r="J4785" s="1796"/>
      <c r="K4785" s="1796"/>
      <c r="L4785" s="1796"/>
      <c r="M4785" s="1796"/>
      <c r="N4785" s="1796"/>
    </row>
    <row r="4786" spans="8:8" s="927" ht="15.0" hidden="1" customFormat="1">
      <c r="A4786" s="1439"/>
      <c r="B4786" s="1795"/>
      <c r="C4786" s="1796"/>
      <c r="D4786" s="1796"/>
      <c r="E4786" s="1796"/>
      <c r="F4786" s="1796"/>
      <c r="G4786" s="1796"/>
      <c r="H4786" s="1796"/>
      <c r="I4786" s="1796"/>
      <c r="J4786" s="1796"/>
      <c r="K4786" s="1796"/>
      <c r="L4786" s="1796"/>
      <c r="M4786" s="1796"/>
      <c r="N4786" s="1796"/>
    </row>
    <row r="4787" spans="8:8" s="927" ht="15.0" hidden="1" customFormat="1">
      <c r="A4787" s="1439"/>
      <c r="B4787" s="1795"/>
      <c r="C4787" s="1796"/>
      <c r="D4787" s="1796"/>
      <c r="E4787" s="1796"/>
      <c r="F4787" s="1796"/>
      <c r="G4787" s="1796"/>
      <c r="H4787" s="1796"/>
      <c r="I4787" s="1796"/>
      <c r="J4787" s="1796"/>
      <c r="K4787" s="1796"/>
      <c r="L4787" s="1796"/>
      <c r="M4787" s="1796"/>
      <c r="N4787" s="1796"/>
    </row>
    <row r="4788" spans="8:8" s="927" ht="15.0" hidden="1" customFormat="1">
      <c r="A4788" s="1439"/>
      <c r="B4788" s="1795"/>
      <c r="C4788" s="1796"/>
      <c r="D4788" s="1796"/>
      <c r="E4788" s="1796"/>
      <c r="F4788" s="1796"/>
      <c r="G4788" s="1796"/>
      <c r="H4788" s="1796"/>
      <c r="I4788" s="1796"/>
      <c r="J4788" s="1796"/>
      <c r="K4788" s="1796"/>
      <c r="L4788" s="1796"/>
      <c r="M4788" s="1796"/>
      <c r="N4788" s="1796"/>
    </row>
    <row r="4789" spans="8:8" s="927" ht="15.0" hidden="1" customFormat="1">
      <c r="A4789" s="1439"/>
      <c r="B4789" s="1795"/>
      <c r="C4789" s="1796"/>
      <c r="D4789" s="1796"/>
      <c r="E4789" s="1796"/>
      <c r="F4789" s="1796"/>
      <c r="G4789" s="1796"/>
      <c r="H4789" s="1796"/>
      <c r="I4789" s="1796"/>
      <c r="J4789" s="1796"/>
      <c r="K4789" s="1796"/>
      <c r="L4789" s="1796"/>
      <c r="M4789" s="1796"/>
      <c r="N4789" s="1796"/>
    </row>
    <row r="4790" spans="8:8" s="927" ht="15.0" hidden="1" customFormat="1">
      <c r="A4790" s="1439"/>
      <c r="B4790" s="1795"/>
      <c r="C4790" s="1796"/>
      <c r="D4790" s="1796"/>
      <c r="E4790" s="1796"/>
      <c r="F4790" s="1796"/>
      <c r="G4790" s="1796"/>
      <c r="H4790" s="1796"/>
      <c r="I4790" s="1796"/>
      <c r="J4790" s="1796"/>
      <c r="K4790" s="1796"/>
      <c r="L4790" s="1796"/>
      <c r="M4790" s="1796"/>
      <c r="N4790" s="1796"/>
    </row>
    <row r="4791" spans="8:8" s="927" ht="15.0" hidden="1" customFormat="1">
      <c r="A4791" s="1439"/>
      <c r="B4791" s="1795"/>
      <c r="C4791" s="1796"/>
      <c r="D4791" s="1796"/>
      <c r="E4791" s="1796"/>
      <c r="F4791" s="1796"/>
      <c r="G4791" s="1796"/>
      <c r="H4791" s="1796"/>
      <c r="I4791" s="1796"/>
      <c r="J4791" s="1796"/>
      <c r="K4791" s="1796"/>
      <c r="L4791" s="1796"/>
      <c r="M4791" s="1796"/>
      <c r="N4791" s="1796"/>
    </row>
    <row r="4792" spans="8:8" s="927" ht="15.0" hidden="1" customFormat="1">
      <c r="A4792" s="1439"/>
      <c r="B4792" s="1795"/>
      <c r="C4792" s="1796"/>
      <c r="D4792" s="1796"/>
      <c r="E4792" s="1796"/>
      <c r="F4792" s="1796"/>
      <c r="G4792" s="1796"/>
      <c r="H4792" s="1796"/>
      <c r="I4792" s="1796"/>
      <c r="J4792" s="1796"/>
      <c r="K4792" s="1796"/>
      <c r="L4792" s="1796"/>
      <c r="M4792" s="1796"/>
      <c r="N4792" s="1796"/>
    </row>
    <row r="4793" spans="8:8" s="927" ht="15.0" hidden="1" customFormat="1">
      <c r="A4793" s="1439"/>
      <c r="B4793" s="1795"/>
      <c r="C4793" s="1796"/>
      <c r="D4793" s="1796"/>
      <c r="E4793" s="1796"/>
      <c r="F4793" s="1796"/>
      <c r="G4793" s="1796"/>
      <c r="H4793" s="1796"/>
      <c r="I4793" s="1796"/>
      <c r="J4793" s="1796"/>
      <c r="K4793" s="1796"/>
      <c r="L4793" s="1796"/>
      <c r="M4793" s="1796"/>
      <c r="N4793" s="1796"/>
    </row>
    <row r="4794" spans="8:8" s="927" ht="15.0" hidden="1" customFormat="1">
      <c r="A4794" s="1439"/>
      <c r="B4794" s="1795"/>
      <c r="C4794" s="1796"/>
      <c r="D4794" s="1796"/>
      <c r="E4794" s="1796"/>
      <c r="F4794" s="1796"/>
      <c r="G4794" s="1796"/>
      <c r="H4794" s="1796"/>
      <c r="I4794" s="1796"/>
      <c r="J4794" s="1796"/>
      <c r="K4794" s="1796"/>
      <c r="L4794" s="1796"/>
      <c r="M4794" s="1796"/>
      <c r="N4794" s="1796"/>
    </row>
    <row r="4795" spans="8:8" s="927" ht="15.0" hidden="1" customFormat="1">
      <c r="A4795" s="1439"/>
      <c r="B4795" s="1795"/>
      <c r="C4795" s="1796"/>
      <c r="D4795" s="1796"/>
      <c r="E4795" s="1796"/>
      <c r="F4795" s="1796"/>
      <c r="G4795" s="1796"/>
      <c r="H4795" s="1796"/>
      <c r="I4795" s="1796"/>
      <c r="J4795" s="1796"/>
      <c r="K4795" s="1796"/>
      <c r="L4795" s="1796"/>
      <c r="M4795" s="1796"/>
      <c r="N4795" s="1796"/>
    </row>
    <row r="4796" spans="8:8" s="927" ht="15.0" hidden="1" customFormat="1">
      <c r="A4796" s="1439"/>
      <c r="B4796" s="1795"/>
      <c r="C4796" s="1796"/>
      <c r="D4796" s="1796"/>
      <c r="E4796" s="1796"/>
      <c r="F4796" s="1796"/>
      <c r="G4796" s="1796"/>
      <c r="H4796" s="1796"/>
      <c r="I4796" s="1796"/>
      <c r="J4796" s="1796"/>
      <c r="K4796" s="1796"/>
      <c r="L4796" s="1796"/>
      <c r="M4796" s="1796"/>
      <c r="N4796" s="1796"/>
    </row>
    <row r="4797" spans="8:8" s="927" ht="15.0" hidden="1" customFormat="1">
      <c r="A4797" s="1439"/>
      <c r="B4797" s="1795"/>
      <c r="C4797" s="1796"/>
      <c r="D4797" s="1796"/>
      <c r="E4797" s="1796"/>
      <c r="F4797" s="1796"/>
      <c r="G4797" s="1796"/>
      <c r="H4797" s="1796"/>
      <c r="I4797" s="1796"/>
      <c r="J4797" s="1796"/>
      <c r="K4797" s="1796"/>
      <c r="L4797" s="1796"/>
      <c r="M4797" s="1796"/>
      <c r="N4797" s="1796"/>
    </row>
    <row r="4798" spans="8:8" s="927" ht="15.0" hidden="1" customFormat="1">
      <c r="A4798" s="1439"/>
      <c r="B4798" s="1795"/>
      <c r="C4798" s="1796"/>
      <c r="D4798" s="1796"/>
      <c r="E4798" s="1796"/>
      <c r="F4798" s="1796"/>
      <c r="G4798" s="1796"/>
      <c r="H4798" s="1796"/>
      <c r="I4798" s="1796"/>
      <c r="J4798" s="1796"/>
      <c r="K4798" s="1796"/>
      <c r="L4798" s="1796"/>
      <c r="M4798" s="1796"/>
      <c r="N4798" s="1796"/>
    </row>
    <row r="4799" spans="8:8" s="927" ht="15.0" hidden="1" customFormat="1">
      <c r="A4799" s="1439"/>
      <c r="B4799" s="1795"/>
      <c r="C4799" s="1796"/>
      <c r="D4799" s="1796"/>
      <c r="E4799" s="1796"/>
      <c r="F4799" s="1796"/>
      <c r="G4799" s="1796"/>
      <c r="H4799" s="1796"/>
      <c r="I4799" s="1796"/>
      <c r="J4799" s="1796"/>
      <c r="K4799" s="1796"/>
      <c r="L4799" s="1796"/>
      <c r="M4799" s="1796"/>
      <c r="N4799" s="1796"/>
    </row>
    <row r="4800" spans="8:8" s="927" ht="15.0" hidden="1" customFormat="1">
      <c r="A4800" s="1439"/>
      <c r="B4800" s="1795"/>
      <c r="C4800" s="1796"/>
      <c r="D4800" s="1796"/>
      <c r="E4800" s="1796"/>
      <c r="F4800" s="1796"/>
      <c r="G4800" s="1796"/>
      <c r="H4800" s="1796"/>
      <c r="I4800" s="1796"/>
      <c r="J4800" s="1796"/>
      <c r="K4800" s="1796"/>
      <c r="L4800" s="1796"/>
      <c r="M4800" s="1796"/>
      <c r="N4800" s="1796"/>
    </row>
    <row r="4801" spans="8:8" s="927" ht="15.0" hidden="1" customFormat="1">
      <c r="A4801" s="1439"/>
      <c r="B4801" s="1795"/>
      <c r="C4801" s="1796"/>
      <c r="D4801" s="1796"/>
      <c r="E4801" s="1796"/>
      <c r="F4801" s="1796"/>
      <c r="G4801" s="1796"/>
      <c r="H4801" s="1796"/>
      <c r="I4801" s="1796"/>
      <c r="J4801" s="1796"/>
      <c r="K4801" s="1796"/>
      <c r="L4801" s="1796"/>
      <c r="M4801" s="1796"/>
      <c r="N4801" s="1796"/>
    </row>
    <row r="4802" spans="8:8" s="927" ht="15.0" hidden="1" customFormat="1">
      <c r="A4802" s="1439"/>
      <c r="B4802" s="1795"/>
      <c r="C4802" s="1796"/>
      <c r="D4802" s="1796"/>
      <c r="E4802" s="1796"/>
      <c r="F4802" s="1796"/>
      <c r="G4802" s="1796"/>
      <c r="H4802" s="1796"/>
      <c r="I4802" s="1796"/>
      <c r="J4802" s="1796"/>
      <c r="K4802" s="1796"/>
      <c r="L4802" s="1796"/>
      <c r="M4802" s="1796"/>
      <c r="N4802" s="1796"/>
    </row>
    <row r="4803" spans="8:8" s="927" ht="15.0" hidden="1" customFormat="1">
      <c r="A4803" s="1439"/>
      <c r="B4803" s="1795"/>
      <c r="C4803" s="1796"/>
      <c r="D4803" s="1796"/>
      <c r="E4803" s="1796"/>
      <c r="F4803" s="1796"/>
      <c r="G4803" s="1796"/>
      <c r="H4803" s="1796"/>
      <c r="I4803" s="1796"/>
      <c r="J4803" s="1796"/>
      <c r="K4803" s="1796"/>
      <c r="L4803" s="1796"/>
      <c r="M4803" s="1796"/>
      <c r="N4803" s="1796"/>
    </row>
    <row r="4804" spans="8:8" s="927" ht="15.0" hidden="1" customFormat="1">
      <c r="A4804" s="1439"/>
      <c r="B4804" s="1795"/>
      <c r="C4804" s="1796"/>
      <c r="D4804" s="1796"/>
      <c r="E4804" s="1796"/>
      <c r="F4804" s="1796"/>
      <c r="G4804" s="1796"/>
      <c r="H4804" s="1796"/>
      <c r="I4804" s="1796"/>
      <c r="J4804" s="1796"/>
      <c r="K4804" s="1796"/>
      <c r="L4804" s="1796"/>
      <c r="M4804" s="1796"/>
      <c r="N4804" s="1796"/>
    </row>
    <row r="4805" spans="8:8" s="927" ht="15.0" hidden="1" customFormat="1">
      <c r="A4805" s="1439"/>
      <c r="B4805" s="1795"/>
      <c r="C4805" s="1796"/>
      <c r="D4805" s="1796"/>
      <c r="E4805" s="1796"/>
      <c r="F4805" s="1796"/>
      <c r="G4805" s="1796"/>
      <c r="H4805" s="1796"/>
      <c r="I4805" s="1796"/>
      <c r="J4805" s="1796"/>
      <c r="K4805" s="1796"/>
      <c r="L4805" s="1796"/>
      <c r="M4805" s="1796"/>
      <c r="N4805" s="1796"/>
    </row>
    <row r="4806" spans="8:8" s="927" ht="15.0" hidden="1" customFormat="1">
      <c r="A4806" s="1439"/>
      <c r="B4806" s="1795"/>
      <c r="C4806" s="1796"/>
      <c r="D4806" s="1796"/>
      <c r="E4806" s="1796"/>
      <c r="F4806" s="1796"/>
      <c r="G4806" s="1796"/>
      <c r="H4806" s="1796"/>
      <c r="I4806" s="1796"/>
      <c r="J4806" s="1796"/>
      <c r="K4806" s="1796"/>
      <c r="L4806" s="1796"/>
      <c r="M4806" s="1796"/>
      <c r="N4806" s="1796"/>
    </row>
    <row r="4807" spans="8:8" s="927" ht="15.0" hidden="1" customFormat="1">
      <c r="A4807" s="1439"/>
      <c r="B4807" s="1795"/>
      <c r="C4807" s="1796"/>
      <c r="D4807" s="1796"/>
      <c r="E4807" s="1796"/>
      <c r="F4807" s="1796"/>
      <c r="G4807" s="1796"/>
      <c r="H4807" s="1796"/>
      <c r="I4807" s="1796"/>
      <c r="J4807" s="1796"/>
      <c r="K4807" s="1796"/>
      <c r="L4807" s="1796"/>
      <c r="M4807" s="1796"/>
      <c r="N4807" s="1796"/>
    </row>
    <row r="4808" spans="8:8" s="927" ht="15.0" hidden="1" customFormat="1">
      <c r="A4808" s="1439"/>
      <c r="B4808" s="1795"/>
      <c r="C4808" s="1796"/>
      <c r="D4808" s="1796"/>
      <c r="E4808" s="1796"/>
      <c r="F4808" s="1796"/>
      <c r="G4808" s="1796"/>
      <c r="H4808" s="1796"/>
      <c r="I4808" s="1796"/>
      <c r="J4808" s="1796"/>
      <c r="K4808" s="1796"/>
      <c r="L4808" s="1796"/>
      <c r="M4808" s="1796"/>
      <c r="N4808" s="1796"/>
    </row>
    <row r="4809" spans="8:8" s="927" ht="15.0" hidden="1" customFormat="1">
      <c r="A4809" s="1439"/>
      <c r="B4809" s="1795"/>
      <c r="C4809" s="1796"/>
      <c r="D4809" s="1796"/>
      <c r="E4809" s="1796"/>
      <c r="F4809" s="1796"/>
      <c r="G4809" s="1796"/>
      <c r="H4809" s="1796"/>
      <c r="I4809" s="1796"/>
      <c r="J4809" s="1796"/>
      <c r="K4809" s="1796"/>
      <c r="L4809" s="1796"/>
      <c r="M4809" s="1796"/>
      <c r="N4809" s="1796"/>
    </row>
    <row r="4810" spans="8:8" s="927" ht="15.0" hidden="1" customFormat="1">
      <c r="A4810" s="1439"/>
      <c r="B4810" s="1795"/>
      <c r="C4810" s="1796"/>
      <c r="D4810" s="1796"/>
      <c r="E4810" s="1796"/>
      <c r="F4810" s="1796"/>
      <c r="G4810" s="1796"/>
      <c r="H4810" s="1796"/>
      <c r="I4810" s="1796"/>
      <c r="J4810" s="1796"/>
      <c r="K4810" s="1796"/>
      <c r="L4810" s="1796"/>
      <c r="M4810" s="1796"/>
      <c r="N4810" s="1796"/>
    </row>
    <row r="4811" spans="8:8" s="927" ht="15.0" hidden="1" customFormat="1">
      <c r="A4811" s="1439"/>
      <c r="B4811" s="1795"/>
      <c r="C4811" s="1796"/>
      <c r="D4811" s="1796"/>
      <c r="E4811" s="1796"/>
      <c r="F4811" s="1796"/>
      <c r="G4811" s="1796"/>
      <c r="H4811" s="1796"/>
      <c r="I4811" s="1796"/>
      <c r="J4811" s="1796"/>
      <c r="K4811" s="1796"/>
      <c r="L4811" s="1796"/>
      <c r="M4811" s="1796"/>
      <c r="N4811" s="1796"/>
    </row>
    <row r="4812" spans="8:8" s="927" ht="15.0" hidden="1" customFormat="1">
      <c r="A4812" s="1439"/>
      <c r="B4812" s="1795"/>
      <c r="C4812" s="1796"/>
      <c r="D4812" s="1796"/>
      <c r="E4812" s="1796"/>
      <c r="F4812" s="1796"/>
      <c r="G4812" s="1796"/>
      <c r="H4812" s="1796"/>
      <c r="I4812" s="1796"/>
      <c r="J4812" s="1796"/>
      <c r="K4812" s="1796"/>
      <c r="L4812" s="1796"/>
      <c r="M4812" s="1796"/>
      <c r="N4812" s="1796"/>
    </row>
    <row r="4813" spans="8:8" s="927" ht="15.0" hidden="1" customFormat="1">
      <c r="A4813" s="1439"/>
      <c r="B4813" s="1795"/>
      <c r="C4813" s="1796"/>
      <c r="D4813" s="1796"/>
      <c r="E4813" s="1796"/>
      <c r="F4813" s="1796"/>
      <c r="G4813" s="1796"/>
      <c r="H4813" s="1796"/>
      <c r="I4813" s="1796"/>
      <c r="J4813" s="1796"/>
      <c r="K4813" s="1796"/>
      <c r="L4813" s="1796"/>
      <c r="M4813" s="1796"/>
      <c r="N4813" s="1796"/>
    </row>
    <row r="4814" spans="8:8" s="927" ht="15.0" hidden="1" customFormat="1">
      <c r="A4814" s="1439"/>
      <c r="B4814" s="1795"/>
      <c r="C4814" s="1796"/>
      <c r="D4814" s="1796"/>
      <c r="E4814" s="1796"/>
      <c r="F4814" s="1796"/>
      <c r="G4814" s="1796"/>
      <c r="H4814" s="1796"/>
      <c r="I4814" s="1796"/>
      <c r="J4814" s="1796"/>
      <c r="K4814" s="1796"/>
      <c r="L4814" s="1796"/>
      <c r="M4814" s="1796"/>
      <c r="N4814" s="1796"/>
    </row>
    <row r="4815" spans="8:8" s="927" ht="15.0" hidden="1" customFormat="1">
      <c r="A4815" s="1439"/>
      <c r="B4815" s="1795"/>
      <c r="C4815" s="1796"/>
      <c r="D4815" s="1796"/>
      <c r="E4815" s="1796"/>
      <c r="F4815" s="1796"/>
      <c r="G4815" s="1796"/>
      <c r="H4815" s="1796"/>
      <c r="I4815" s="1796"/>
      <c r="J4815" s="1796"/>
      <c r="K4815" s="1796"/>
      <c r="L4815" s="1796"/>
      <c r="M4815" s="1796"/>
      <c r="N4815" s="1796"/>
    </row>
    <row r="4816" spans="8:8" s="927" ht="15.0" hidden="1" customFormat="1">
      <c r="A4816" s="1439"/>
      <c r="B4816" s="1795"/>
      <c r="C4816" s="1796"/>
      <c r="D4816" s="1796"/>
      <c r="E4816" s="1796"/>
      <c r="F4816" s="1796"/>
      <c r="G4816" s="1796"/>
      <c r="H4816" s="1796"/>
      <c r="I4816" s="1796"/>
      <c r="J4816" s="1796"/>
      <c r="K4816" s="1796"/>
      <c r="L4816" s="1796"/>
      <c r="M4816" s="1796"/>
      <c r="N4816" s="1796"/>
    </row>
    <row r="4817" spans="8:8" s="927" ht="15.0" hidden="1" customFormat="1">
      <c r="A4817" s="1439"/>
      <c r="B4817" s="1795"/>
      <c r="C4817" s="1796"/>
      <c r="D4817" s="1796"/>
      <c r="E4817" s="1796"/>
      <c r="F4817" s="1796"/>
      <c r="G4817" s="1796"/>
      <c r="H4817" s="1796"/>
      <c r="I4817" s="1796"/>
      <c r="J4817" s="1796"/>
      <c r="K4817" s="1796"/>
      <c r="L4817" s="1796"/>
      <c r="M4817" s="1796"/>
      <c r="N4817" s="1796"/>
    </row>
    <row r="4818" spans="8:8" s="927" ht="15.0" hidden="1" customFormat="1">
      <c r="A4818" s="1439"/>
      <c r="B4818" s="1795"/>
      <c r="C4818" s="1796"/>
      <c r="D4818" s="1796"/>
      <c r="E4818" s="1796"/>
      <c r="F4818" s="1796"/>
      <c r="G4818" s="1796"/>
      <c r="H4818" s="1796"/>
      <c r="I4818" s="1796"/>
      <c r="J4818" s="1796"/>
      <c r="K4818" s="1796"/>
      <c r="L4818" s="1796"/>
      <c r="M4818" s="1796"/>
      <c r="N4818" s="1796"/>
    </row>
    <row r="4819" spans="8:8" s="927" ht="15.0" hidden="1" customFormat="1">
      <c r="A4819" s="1439"/>
      <c r="B4819" s="1795"/>
      <c r="C4819" s="1796"/>
      <c r="D4819" s="1796"/>
      <c r="E4819" s="1796"/>
      <c r="F4819" s="1796"/>
      <c r="G4819" s="1796"/>
      <c r="H4819" s="1796"/>
      <c r="I4819" s="1796"/>
      <c r="J4819" s="1796"/>
      <c r="K4819" s="1796"/>
      <c r="L4819" s="1796"/>
      <c r="M4819" s="1796"/>
      <c r="N4819" s="1796"/>
    </row>
    <row r="4820" spans="8:8" s="927" ht="15.0" hidden="1" customFormat="1">
      <c r="A4820" s="1439"/>
      <c r="B4820" s="1795"/>
      <c r="C4820" s="1796"/>
      <c r="D4820" s="1796"/>
      <c r="E4820" s="1796"/>
      <c r="F4820" s="1796"/>
      <c r="G4820" s="1796"/>
      <c r="H4820" s="1796"/>
      <c r="I4820" s="1796"/>
      <c r="J4820" s="1796"/>
      <c r="K4820" s="1796"/>
      <c r="L4820" s="1796"/>
      <c r="M4820" s="1796"/>
      <c r="N4820" s="1796"/>
    </row>
    <row r="4821" spans="8:8" s="927" ht="15.0" hidden="1" customFormat="1">
      <c r="A4821" s="1439"/>
      <c r="B4821" s="1795"/>
      <c r="C4821" s="1796"/>
      <c r="D4821" s="1796"/>
      <c r="E4821" s="1796"/>
      <c r="F4821" s="1796"/>
      <c r="G4821" s="1796"/>
      <c r="H4821" s="1796"/>
      <c r="I4821" s="1796"/>
      <c r="J4821" s="1796"/>
      <c r="K4821" s="1796"/>
      <c r="L4821" s="1796"/>
      <c r="M4821" s="1796"/>
      <c r="N4821" s="1796"/>
    </row>
    <row r="4822" spans="8:8" s="927" ht="15.0" hidden="1" customFormat="1">
      <c r="A4822" s="1439"/>
      <c r="B4822" s="1795"/>
      <c r="C4822" s="1796"/>
      <c r="D4822" s="1796"/>
      <c r="E4822" s="1796"/>
      <c r="F4822" s="1796"/>
      <c r="G4822" s="1796"/>
      <c r="H4822" s="1796"/>
      <c r="I4822" s="1796"/>
      <c r="J4822" s="1796"/>
      <c r="K4822" s="1796"/>
      <c r="L4822" s="1796"/>
      <c r="M4822" s="1796"/>
      <c r="N4822" s="1796"/>
    </row>
    <row r="4823" spans="8:8" s="927" ht="15.0" hidden="1" customFormat="1">
      <c r="A4823" s="1439"/>
      <c r="B4823" s="1795"/>
      <c r="C4823" s="1796"/>
      <c r="D4823" s="1796"/>
      <c r="E4823" s="1796"/>
      <c r="F4823" s="1796"/>
      <c r="G4823" s="1796"/>
      <c r="H4823" s="1796"/>
      <c r="I4823" s="1796"/>
      <c r="J4823" s="1796"/>
      <c r="K4823" s="1796"/>
      <c r="L4823" s="1796"/>
      <c r="M4823" s="1796"/>
      <c r="N4823" s="1796"/>
    </row>
    <row r="4824" spans="8:8" s="927" ht="15.0" hidden="1" customFormat="1">
      <c r="A4824" s="1439"/>
      <c r="B4824" s="1795"/>
      <c r="C4824" s="1796"/>
      <c r="D4824" s="1796"/>
      <c r="E4824" s="1796"/>
      <c r="F4824" s="1796"/>
      <c r="G4824" s="1796"/>
      <c r="H4824" s="1796"/>
      <c r="I4824" s="1796"/>
      <c r="J4824" s="1796"/>
      <c r="K4824" s="1796"/>
      <c r="L4824" s="1796"/>
      <c r="M4824" s="1796"/>
      <c r="N4824" s="1796"/>
    </row>
    <row r="4825" spans="8:8" s="927" ht="15.0" hidden="1" customFormat="1">
      <c r="A4825" s="1439"/>
      <c r="B4825" s="1795"/>
      <c r="C4825" s="1796"/>
      <c r="D4825" s="1796"/>
      <c r="E4825" s="1796"/>
      <c r="F4825" s="1796"/>
      <c r="G4825" s="1796"/>
      <c r="H4825" s="1796"/>
      <c r="I4825" s="1796"/>
      <c r="J4825" s="1796"/>
      <c r="K4825" s="1796"/>
      <c r="L4825" s="1796"/>
      <c r="M4825" s="1796"/>
      <c r="N4825" s="1796"/>
    </row>
    <row r="4826" spans="8:8" s="927" ht="15.0" hidden="1" customFormat="1">
      <c r="A4826" s="1439"/>
      <c r="B4826" s="1795"/>
      <c r="C4826" s="1796"/>
      <c r="D4826" s="1796"/>
      <c r="E4826" s="1796"/>
      <c r="F4826" s="1796"/>
      <c r="G4826" s="1796"/>
      <c r="H4826" s="1796"/>
      <c r="I4826" s="1796"/>
      <c r="J4826" s="1796"/>
      <c r="K4826" s="1796"/>
      <c r="L4826" s="1796"/>
      <c r="M4826" s="1796"/>
      <c r="N4826" s="1796"/>
    </row>
    <row r="4827" spans="8:8" s="927" ht="15.0" hidden="1" customFormat="1">
      <c r="A4827" s="1439"/>
      <c r="B4827" s="1795"/>
      <c r="C4827" s="1796"/>
      <c r="D4827" s="1796"/>
      <c r="E4827" s="1796"/>
      <c r="F4827" s="1796"/>
      <c r="G4827" s="1796"/>
      <c r="H4827" s="1796"/>
      <c r="I4827" s="1796"/>
      <c r="J4827" s="1796"/>
      <c r="K4827" s="1796"/>
      <c r="L4827" s="1796"/>
      <c r="M4827" s="1796"/>
      <c r="N4827" s="1796"/>
    </row>
    <row r="4828" spans="8:8" s="927" ht="15.0" hidden="1" customFormat="1">
      <c r="A4828" s="1439"/>
      <c r="B4828" s="1795"/>
      <c r="C4828" s="1796"/>
      <c r="D4828" s="1796"/>
      <c r="E4828" s="1796"/>
      <c r="F4828" s="1796"/>
      <c r="G4828" s="1796"/>
      <c r="H4828" s="1796"/>
      <c r="I4828" s="1796"/>
      <c r="J4828" s="1796"/>
      <c r="K4828" s="1796"/>
      <c r="L4828" s="1796"/>
      <c r="M4828" s="1796"/>
      <c r="N4828" s="1796"/>
    </row>
    <row r="4829" spans="8:8" s="927" ht="15.0" hidden="1" customFormat="1">
      <c r="A4829" s="1439"/>
      <c r="B4829" s="1795"/>
      <c r="C4829" s="1796"/>
      <c r="D4829" s="1796"/>
      <c r="E4829" s="1796"/>
      <c r="F4829" s="1796"/>
      <c r="G4829" s="1796"/>
      <c r="H4829" s="1796"/>
      <c r="I4829" s="1796"/>
      <c r="J4829" s="1796"/>
      <c r="K4829" s="1796"/>
      <c r="L4829" s="1796"/>
      <c r="M4829" s="1796"/>
      <c r="N4829" s="1796"/>
    </row>
    <row r="4830" spans="8:8" s="927" ht="15.0" hidden="1" customFormat="1">
      <c r="A4830" s="1439"/>
      <c r="B4830" s="1795"/>
      <c r="C4830" s="1796"/>
      <c r="D4830" s="1796"/>
      <c r="E4830" s="1796"/>
      <c r="F4830" s="1796"/>
      <c r="G4830" s="1796"/>
      <c r="H4830" s="1796"/>
      <c r="I4830" s="1796"/>
      <c r="J4830" s="1796"/>
      <c r="K4830" s="1796"/>
      <c r="L4830" s="1796"/>
      <c r="M4830" s="1796"/>
      <c r="N4830" s="1796"/>
    </row>
    <row r="4831" spans="8:8" s="927" ht="15.0" hidden="1" customFormat="1">
      <c r="A4831" s="1439"/>
      <c r="B4831" s="1795"/>
      <c r="C4831" s="1796"/>
      <c r="D4831" s="1796"/>
      <c r="E4831" s="1796"/>
      <c r="F4831" s="1796"/>
      <c r="G4831" s="1796"/>
      <c r="H4831" s="1796"/>
      <c r="I4831" s="1796"/>
      <c r="J4831" s="1796"/>
      <c r="K4831" s="1796"/>
      <c r="L4831" s="1796"/>
      <c r="M4831" s="1796"/>
      <c r="N4831" s="1796"/>
    </row>
    <row r="4832" spans="8:8" s="927" ht="15.0" hidden="1" customFormat="1">
      <c r="A4832" s="1439"/>
      <c r="B4832" s="1795"/>
      <c r="C4832" s="1796"/>
      <c r="D4832" s="1796"/>
      <c r="E4832" s="1796"/>
      <c r="F4832" s="1796"/>
      <c r="G4832" s="1796"/>
      <c r="H4832" s="1796"/>
      <c r="I4832" s="1796"/>
      <c r="J4832" s="1796"/>
      <c r="K4832" s="1796"/>
      <c r="L4832" s="1796"/>
      <c r="M4832" s="1796"/>
      <c r="N4832" s="1796"/>
    </row>
    <row r="4833" spans="8:8" s="927" ht="15.0" hidden="1" customFormat="1">
      <c r="A4833" s="1439"/>
      <c r="B4833" s="1795"/>
      <c r="C4833" s="1796"/>
      <c r="D4833" s="1796"/>
      <c r="E4833" s="1796"/>
      <c r="F4833" s="1796"/>
      <c r="G4833" s="1796"/>
      <c r="H4833" s="1796"/>
      <c r="I4833" s="1796"/>
      <c r="J4833" s="1796"/>
      <c r="K4833" s="1796"/>
      <c r="L4833" s="1796"/>
      <c r="M4833" s="1796"/>
      <c r="N4833" s="1796"/>
    </row>
    <row r="4834" spans="8:8" s="927" ht="15.0" hidden="1" customFormat="1">
      <c r="A4834" s="1439"/>
      <c r="B4834" s="1795"/>
      <c r="C4834" s="1796"/>
      <c r="D4834" s="1796"/>
      <c r="E4834" s="1796"/>
      <c r="F4834" s="1796"/>
      <c r="G4834" s="1796"/>
      <c r="H4834" s="1796"/>
      <c r="I4834" s="1796"/>
      <c r="J4834" s="1796"/>
      <c r="K4834" s="1796"/>
      <c r="L4834" s="1796"/>
      <c r="M4834" s="1796"/>
      <c r="N4834" s="1796"/>
    </row>
    <row r="4835" spans="8:8" s="927" ht="15.0" hidden="1" customFormat="1">
      <c r="A4835" s="1439"/>
      <c r="B4835" s="1795"/>
      <c r="C4835" s="1796"/>
      <c r="D4835" s="1796"/>
      <c r="E4835" s="1796"/>
      <c r="F4835" s="1796"/>
      <c r="G4835" s="1796"/>
      <c r="H4835" s="1796"/>
      <c r="I4835" s="1796"/>
      <c r="J4835" s="1796"/>
      <c r="K4835" s="1796"/>
      <c r="L4835" s="1796"/>
      <c r="M4835" s="1796"/>
      <c r="N4835" s="1796"/>
    </row>
    <row r="4836" spans="8:8" s="927" ht="15.0" hidden="1" customFormat="1">
      <c r="A4836" s="1439"/>
      <c r="B4836" s="1795"/>
      <c r="C4836" s="1796"/>
      <c r="D4836" s="1796"/>
      <c r="E4836" s="1796"/>
      <c r="F4836" s="1796"/>
      <c r="G4836" s="1796"/>
      <c r="H4836" s="1796"/>
      <c r="I4836" s="1796"/>
      <c r="J4836" s="1796"/>
      <c r="K4836" s="1796"/>
      <c r="L4836" s="1796"/>
      <c r="M4836" s="1796"/>
      <c r="N4836" s="1796"/>
    </row>
    <row r="4837" spans="8:8" s="927" ht="15.0" hidden="1" customFormat="1">
      <c r="A4837" s="1439"/>
      <c r="B4837" s="1795"/>
      <c r="C4837" s="1796"/>
      <c r="D4837" s="1796"/>
      <c r="E4837" s="1796"/>
      <c r="F4837" s="1796"/>
      <c r="G4837" s="1796"/>
      <c r="H4837" s="1796"/>
      <c r="I4837" s="1796"/>
      <c r="J4837" s="1796"/>
      <c r="K4837" s="1796"/>
      <c r="L4837" s="1796"/>
      <c r="M4837" s="1796"/>
      <c r="N4837" s="1796"/>
    </row>
    <row r="4838" spans="8:8" s="927" ht="15.0" hidden="1" customFormat="1">
      <c r="A4838" s="1439"/>
      <c r="B4838" s="1795"/>
      <c r="C4838" s="1796"/>
      <c r="D4838" s="1796"/>
      <c r="E4838" s="1796"/>
      <c r="F4838" s="1796"/>
      <c r="G4838" s="1796"/>
      <c r="H4838" s="1796"/>
      <c r="I4838" s="1796"/>
      <c r="J4838" s="1796"/>
      <c r="K4838" s="1796"/>
      <c r="L4838" s="1796"/>
      <c r="M4838" s="1796"/>
      <c r="N4838" s="1796"/>
    </row>
    <row r="4839" spans="8:8" s="927" ht="15.0" hidden="1" customFormat="1">
      <c r="A4839" s="1439"/>
      <c r="B4839" s="1795"/>
      <c r="C4839" s="1796"/>
      <c r="D4839" s="1796"/>
      <c r="E4839" s="1796"/>
      <c r="F4839" s="1796"/>
      <c r="G4839" s="1796"/>
      <c r="H4839" s="1796"/>
      <c r="I4839" s="1796"/>
      <c r="J4839" s="1796"/>
      <c r="K4839" s="1796"/>
      <c r="L4839" s="1796"/>
      <c r="M4839" s="1796"/>
      <c r="N4839" s="1796"/>
    </row>
    <row r="4840" spans="8:8" s="927" ht="15.0" hidden="1" customFormat="1">
      <c r="A4840" s="1439"/>
      <c r="B4840" s="1795"/>
      <c r="C4840" s="1796"/>
      <c r="D4840" s="1796"/>
      <c r="E4840" s="1796"/>
      <c r="F4840" s="1796"/>
      <c r="G4840" s="1796"/>
      <c r="H4840" s="1796"/>
      <c r="I4840" s="1796"/>
      <c r="J4840" s="1796"/>
      <c r="K4840" s="1796"/>
      <c r="L4840" s="1796"/>
      <c r="M4840" s="1796"/>
      <c r="N4840" s="1796"/>
    </row>
    <row r="4841" spans="8:8" s="927" ht="15.0" hidden="1" customFormat="1">
      <c r="A4841" s="1439"/>
      <c r="B4841" s="1795"/>
      <c r="C4841" s="1796"/>
      <c r="D4841" s="1796"/>
      <c r="E4841" s="1796"/>
      <c r="F4841" s="1796"/>
      <c r="G4841" s="1796"/>
      <c r="H4841" s="1796"/>
      <c r="I4841" s="1796"/>
      <c r="J4841" s="1796"/>
      <c r="K4841" s="1796"/>
      <c r="L4841" s="1796"/>
      <c r="M4841" s="1796"/>
      <c r="N4841" s="1796"/>
    </row>
    <row r="4842" spans="8:8" s="927" ht="15.0" hidden="1" customFormat="1">
      <c r="A4842" s="1439"/>
      <c r="B4842" s="1795"/>
      <c r="C4842" s="1796"/>
      <c r="D4842" s="1796"/>
      <c r="E4842" s="1796"/>
      <c r="F4842" s="1796"/>
      <c r="G4842" s="1796"/>
      <c r="H4842" s="1796"/>
      <c r="I4842" s="1796"/>
      <c r="J4842" s="1796"/>
      <c r="K4842" s="1796"/>
      <c r="L4842" s="1796"/>
      <c r="M4842" s="1796"/>
      <c r="N4842" s="1796"/>
    </row>
    <row r="4843" spans="8:8" s="927" ht="15.0" hidden="1" customFormat="1">
      <c r="A4843" s="1439"/>
      <c r="B4843" s="1795"/>
      <c r="C4843" s="1796"/>
      <c r="D4843" s="1796"/>
      <c r="E4843" s="1796"/>
      <c r="F4843" s="1796"/>
      <c r="G4843" s="1796"/>
      <c r="H4843" s="1796"/>
      <c r="I4843" s="1796"/>
      <c r="J4843" s="1796"/>
      <c r="K4843" s="1796"/>
      <c r="L4843" s="1796"/>
      <c r="M4843" s="1796"/>
      <c r="N4843" s="1796"/>
    </row>
    <row r="4844" spans="8:8" s="927" ht="15.0" hidden="1" customFormat="1">
      <c r="A4844" s="1439"/>
      <c r="B4844" s="1795"/>
      <c r="C4844" s="1796"/>
      <c r="D4844" s="1796"/>
      <c r="E4844" s="1796"/>
      <c r="F4844" s="1796"/>
      <c r="G4844" s="1796"/>
      <c r="H4844" s="1796"/>
      <c r="I4844" s="1796"/>
      <c r="J4844" s="1796"/>
      <c r="K4844" s="1796"/>
      <c r="L4844" s="1796"/>
      <c r="M4844" s="1796"/>
      <c r="N4844" s="1796"/>
    </row>
    <row r="4845" spans="8:8" s="927" ht="15.0" hidden="1" customFormat="1">
      <c r="A4845" s="1439"/>
      <c r="B4845" s="1795"/>
      <c r="C4845" s="1796"/>
      <c r="D4845" s="1796"/>
      <c r="E4845" s="1796"/>
      <c r="F4845" s="1796"/>
      <c r="G4845" s="1796"/>
      <c r="H4845" s="1796"/>
      <c r="I4845" s="1796"/>
      <c r="J4845" s="1796"/>
      <c r="K4845" s="1796"/>
      <c r="L4845" s="1796"/>
      <c r="M4845" s="1796"/>
      <c r="N4845" s="1796"/>
    </row>
    <row r="4846" spans="8:8" s="927" ht="15.0" hidden="1" customFormat="1">
      <c r="A4846" s="1439"/>
      <c r="B4846" s="1795"/>
      <c r="C4846" s="1796"/>
      <c r="D4846" s="1796"/>
      <c r="E4846" s="1796"/>
      <c r="F4846" s="1796"/>
      <c r="G4846" s="1796"/>
      <c r="H4846" s="1796"/>
      <c r="I4846" s="1796"/>
      <c r="J4846" s="1796"/>
      <c r="K4846" s="1796"/>
      <c r="L4846" s="1796"/>
      <c r="M4846" s="1796"/>
      <c r="N4846" s="1796"/>
    </row>
    <row r="4847" spans="8:8" s="927" ht="15.0" hidden="1" customFormat="1">
      <c r="A4847" s="1439"/>
      <c r="B4847" s="1795"/>
      <c r="C4847" s="1796"/>
      <c r="D4847" s="1796"/>
      <c r="E4847" s="1796"/>
      <c r="F4847" s="1796"/>
      <c r="G4847" s="1796"/>
      <c r="H4847" s="1796"/>
      <c r="I4847" s="1796"/>
      <c r="J4847" s="1796"/>
      <c r="K4847" s="1796"/>
      <c r="L4847" s="1796"/>
      <c r="M4847" s="1796"/>
      <c r="N4847" s="1796"/>
    </row>
    <row r="4848" spans="8:8" s="927" ht="15.0" hidden="1" customFormat="1">
      <c r="A4848" s="1439"/>
      <c r="B4848" s="1795"/>
      <c r="C4848" s="1796"/>
      <c r="D4848" s="1796"/>
      <c r="E4848" s="1796"/>
      <c r="F4848" s="1796"/>
      <c r="G4848" s="1796"/>
      <c r="H4848" s="1796"/>
      <c r="I4848" s="1796"/>
      <c r="J4848" s="1796"/>
      <c r="K4848" s="1796"/>
      <c r="L4848" s="1796"/>
      <c r="M4848" s="1796"/>
      <c r="N4848" s="1796"/>
    </row>
    <row r="4849" spans="8:8" s="927" ht="15.0" hidden="1" customFormat="1">
      <c r="A4849" s="1439"/>
      <c r="B4849" s="1795"/>
      <c r="C4849" s="1796"/>
      <c r="D4849" s="1796"/>
      <c r="E4849" s="1796"/>
      <c r="F4849" s="1796"/>
      <c r="G4849" s="1796"/>
      <c r="H4849" s="1796"/>
      <c r="I4849" s="1796"/>
      <c r="J4849" s="1796"/>
      <c r="K4849" s="1796"/>
      <c r="L4849" s="1796"/>
      <c r="M4849" s="1796"/>
      <c r="N4849" s="1796"/>
    </row>
    <row r="4850" spans="8:8" s="927" ht="15.0" hidden="1" customFormat="1">
      <c r="A4850" s="1439"/>
      <c r="B4850" s="1795"/>
      <c r="C4850" s="1796"/>
      <c r="D4850" s="1796"/>
      <c r="E4850" s="1796"/>
      <c r="F4850" s="1796"/>
      <c r="G4850" s="1796"/>
      <c r="H4850" s="1796"/>
      <c r="I4850" s="1796"/>
      <c r="J4850" s="1796"/>
      <c r="K4850" s="1796"/>
      <c r="L4850" s="1796"/>
      <c r="M4850" s="1796"/>
      <c r="N4850" s="1796"/>
    </row>
    <row r="4851" spans="8:8" s="927" ht="15.0" hidden="1" customFormat="1">
      <c r="A4851" s="1439"/>
      <c r="B4851" s="1795"/>
      <c r="C4851" s="1796"/>
      <c r="D4851" s="1796"/>
      <c r="E4851" s="1796"/>
      <c r="F4851" s="1796"/>
      <c r="G4851" s="1796"/>
      <c r="H4851" s="1796"/>
      <c r="I4851" s="1796"/>
      <c r="J4851" s="1796"/>
      <c r="K4851" s="1796"/>
      <c r="L4851" s="1796"/>
      <c r="M4851" s="1796"/>
      <c r="N4851" s="1796"/>
    </row>
    <row r="4852" spans="8:8" s="927" ht="15.0" hidden="1" customFormat="1">
      <c r="A4852" s="1439"/>
      <c r="B4852" s="1795"/>
      <c r="C4852" s="1796"/>
      <c r="D4852" s="1796"/>
      <c r="E4852" s="1796"/>
      <c r="F4852" s="1796"/>
      <c r="G4852" s="1796"/>
      <c r="H4852" s="1796"/>
      <c r="I4852" s="1796"/>
      <c r="J4852" s="1796"/>
      <c r="K4852" s="1796"/>
      <c r="L4852" s="1796"/>
      <c r="M4852" s="1796"/>
      <c r="N4852" s="1796"/>
    </row>
    <row r="4853" spans="8:8" s="927" ht="15.0" hidden="1" customFormat="1">
      <c r="A4853" s="1439"/>
      <c r="B4853" s="1795"/>
      <c r="C4853" s="1796"/>
      <c r="D4853" s="1796"/>
      <c r="E4853" s="1796"/>
      <c r="F4853" s="1796"/>
      <c r="G4853" s="1796"/>
      <c r="H4853" s="1796"/>
      <c r="I4853" s="1796"/>
      <c r="J4853" s="1796"/>
      <c r="K4853" s="1796"/>
      <c r="L4853" s="1796"/>
      <c r="M4853" s="1796"/>
      <c r="N4853" s="1796"/>
    </row>
    <row r="4854" spans="8:8" s="927" ht="15.0" hidden="1" customFormat="1">
      <c r="A4854" s="1439"/>
      <c r="B4854" s="1795"/>
      <c r="C4854" s="1796"/>
      <c r="D4854" s="1796"/>
      <c r="E4854" s="1796"/>
      <c r="F4854" s="1796"/>
      <c r="G4854" s="1796"/>
      <c r="H4854" s="1796"/>
      <c r="I4854" s="1796"/>
      <c r="J4854" s="1796"/>
      <c r="K4854" s="1796"/>
      <c r="L4854" s="1796"/>
      <c r="M4854" s="1796"/>
      <c r="N4854" s="1796"/>
    </row>
    <row r="4855" spans="8:8" s="927" ht="15.0" hidden="1" customFormat="1">
      <c r="A4855" s="1439"/>
      <c r="B4855" s="1795"/>
      <c r="C4855" s="1796"/>
      <c r="D4855" s="1796"/>
      <c r="E4855" s="1796"/>
      <c r="F4855" s="1796"/>
      <c r="G4855" s="1796"/>
      <c r="H4855" s="1796"/>
      <c r="I4855" s="1796"/>
      <c r="J4855" s="1796"/>
      <c r="K4855" s="1796"/>
      <c r="L4855" s="1796"/>
      <c r="M4855" s="1796"/>
      <c r="N4855" s="1796"/>
    </row>
    <row r="4856" spans="8:8" s="927" ht="15.0" hidden="1" customFormat="1">
      <c r="A4856" s="1439"/>
      <c r="B4856" s="1795"/>
      <c r="C4856" s="1796"/>
      <c r="D4856" s="1796"/>
      <c r="E4856" s="1796"/>
      <c r="F4856" s="1796"/>
      <c r="G4856" s="1796"/>
      <c r="H4856" s="1796"/>
      <c r="I4856" s="1796"/>
      <c r="J4856" s="1796"/>
      <c r="K4856" s="1796"/>
      <c r="L4856" s="1796"/>
      <c r="M4856" s="1796"/>
      <c r="N4856" s="1796"/>
    </row>
    <row r="4857" spans="8:8" s="927" ht="15.0" hidden="1" customFormat="1">
      <c r="A4857" s="1439"/>
      <c r="B4857" s="1795"/>
      <c r="C4857" s="1796"/>
      <c r="D4857" s="1796"/>
      <c r="E4857" s="1796"/>
      <c r="F4857" s="1796"/>
      <c r="G4857" s="1796"/>
      <c r="H4857" s="1796"/>
      <c r="I4857" s="1796"/>
      <c r="J4857" s="1796"/>
      <c r="K4857" s="1796"/>
      <c r="L4857" s="1796"/>
      <c r="M4857" s="1796"/>
      <c r="N4857" s="1796"/>
    </row>
    <row r="4858" spans="8:8" s="927" ht="15.0" hidden="1" customFormat="1">
      <c r="A4858" s="1439"/>
      <c r="B4858" s="1795"/>
      <c r="C4858" s="1796"/>
      <c r="D4858" s="1796"/>
      <c r="E4858" s="1796"/>
      <c r="F4858" s="1796"/>
      <c r="G4858" s="1796"/>
      <c r="H4858" s="1796"/>
      <c r="I4858" s="1796"/>
      <c r="J4858" s="1796"/>
      <c r="K4858" s="1796"/>
      <c r="L4858" s="1796"/>
      <c r="M4858" s="1796"/>
      <c r="N4858" s="1796"/>
    </row>
    <row r="4859" spans="8:8" s="927" ht="15.0" hidden="1" customFormat="1">
      <c r="A4859" s="1439"/>
      <c r="B4859" s="1795"/>
      <c r="C4859" s="1796"/>
      <c r="D4859" s="1796"/>
      <c r="E4859" s="1796"/>
      <c r="F4859" s="1796"/>
      <c r="G4859" s="1796"/>
      <c r="H4859" s="1796"/>
      <c r="I4859" s="1796"/>
      <c r="J4859" s="1796"/>
      <c r="K4859" s="1796"/>
      <c r="L4859" s="1796"/>
      <c r="M4859" s="1796"/>
      <c r="N4859" s="1796"/>
    </row>
    <row r="4860" spans="8:8" s="927" ht="15.0" hidden="1" customFormat="1">
      <c r="A4860" s="1439"/>
      <c r="B4860" s="1795"/>
      <c r="C4860" s="1796"/>
      <c r="D4860" s="1796"/>
      <c r="E4860" s="1796"/>
      <c r="F4860" s="1796"/>
      <c r="G4860" s="1796"/>
      <c r="H4860" s="1796"/>
      <c r="I4860" s="1796"/>
      <c r="J4860" s="1796"/>
      <c r="K4860" s="1796"/>
      <c r="L4860" s="1796"/>
      <c r="M4860" s="1796"/>
      <c r="N4860" s="1796"/>
    </row>
    <row r="4861" spans="8:8" s="927" ht="15.0" hidden="1" customFormat="1">
      <c r="A4861" s="1439"/>
      <c r="B4861" s="1795"/>
      <c r="C4861" s="1796"/>
      <c r="D4861" s="1796"/>
      <c r="E4861" s="1796"/>
      <c r="F4861" s="1796"/>
      <c r="G4861" s="1796"/>
      <c r="H4861" s="1796"/>
      <c r="I4861" s="1796"/>
      <c r="J4861" s="1796"/>
      <c r="K4861" s="1796"/>
      <c r="L4861" s="1796"/>
      <c r="M4861" s="1796"/>
      <c r="N4861" s="1796"/>
    </row>
    <row r="4862" spans="8:8" s="927" ht="15.0" hidden="1" customFormat="1">
      <c r="A4862" s="1439"/>
      <c r="B4862" s="1795"/>
      <c r="C4862" s="1796"/>
      <c r="D4862" s="1796"/>
      <c r="E4862" s="1796"/>
      <c r="F4862" s="1796"/>
      <c r="G4862" s="1796"/>
      <c r="H4862" s="1796"/>
      <c r="I4862" s="1796"/>
      <c r="J4862" s="1796"/>
      <c r="K4862" s="1796"/>
      <c r="L4862" s="1796"/>
      <c r="M4862" s="1796"/>
      <c r="N4862" s="1796"/>
    </row>
    <row r="4863" spans="8:8" s="927" ht="15.0" hidden="1" customFormat="1">
      <c r="A4863" s="1439"/>
      <c r="B4863" s="1795"/>
      <c r="C4863" s="1796"/>
      <c r="D4863" s="1796"/>
      <c r="E4863" s="1796"/>
      <c r="F4863" s="1796"/>
      <c r="G4863" s="1796"/>
      <c r="H4863" s="1796"/>
      <c r="I4863" s="1796"/>
      <c r="J4863" s="1796"/>
      <c r="K4863" s="1796"/>
      <c r="L4863" s="1796"/>
      <c r="M4863" s="1796"/>
      <c r="N4863" s="1796"/>
    </row>
    <row r="4864" spans="8:8" s="927" ht="15.0" hidden="1" customFormat="1">
      <c r="A4864" s="1439"/>
      <c r="B4864" s="1795"/>
      <c r="C4864" s="1796"/>
      <c r="D4864" s="1796"/>
      <c r="E4864" s="1796"/>
      <c r="F4864" s="1796"/>
      <c r="G4864" s="1796"/>
      <c r="H4864" s="1796"/>
      <c r="I4864" s="1796"/>
      <c r="J4864" s="1796"/>
      <c r="K4864" s="1796"/>
      <c r="L4864" s="1796"/>
      <c r="M4864" s="1796"/>
      <c r="N4864" s="1796"/>
    </row>
    <row r="4865" spans="8:8" s="927" ht="15.0" hidden="1" customFormat="1">
      <c r="A4865" s="1439"/>
      <c r="B4865" s="1795"/>
      <c r="C4865" s="1796"/>
      <c r="D4865" s="1796"/>
      <c r="E4865" s="1796"/>
      <c r="F4865" s="1796"/>
      <c r="G4865" s="1796"/>
      <c r="H4865" s="1796"/>
      <c r="I4865" s="1796"/>
      <c r="J4865" s="1796"/>
      <c r="K4865" s="1796"/>
      <c r="L4865" s="1796"/>
      <c r="M4865" s="1796"/>
      <c r="N4865" s="1796"/>
    </row>
    <row r="4866" spans="8:8" s="927" ht="15.0" hidden="1" customFormat="1">
      <c r="A4866" s="1439"/>
      <c r="B4866" s="1795"/>
      <c r="C4866" s="1796"/>
      <c r="D4866" s="1796"/>
      <c r="E4866" s="1796"/>
      <c r="F4866" s="1796"/>
      <c r="G4866" s="1796"/>
      <c r="H4866" s="1796"/>
      <c r="I4866" s="1796"/>
      <c r="J4866" s="1796"/>
      <c r="K4866" s="1796"/>
      <c r="L4866" s="1796"/>
      <c r="M4866" s="1796"/>
      <c r="N4866" s="1796"/>
    </row>
    <row r="4867" spans="8:8" s="927" ht="15.0" hidden="1" customFormat="1">
      <c r="A4867" s="1439"/>
      <c r="B4867" s="1795"/>
      <c r="C4867" s="1796"/>
      <c r="D4867" s="1796"/>
      <c r="E4867" s="1796"/>
      <c r="F4867" s="1796"/>
      <c r="G4867" s="1796"/>
      <c r="H4867" s="1796"/>
      <c r="I4867" s="1796"/>
      <c r="J4867" s="1796"/>
      <c r="K4867" s="1796"/>
      <c r="L4867" s="1796"/>
      <c r="M4867" s="1796"/>
      <c r="N4867" s="1796"/>
    </row>
    <row r="4868" spans="8:8" s="927" ht="15.0" hidden="1" customFormat="1">
      <c r="A4868" s="1439"/>
      <c r="B4868" s="1795"/>
      <c r="C4868" s="1796"/>
      <c r="D4868" s="1796"/>
      <c r="E4868" s="1796"/>
      <c r="F4868" s="1796"/>
      <c r="G4868" s="1796"/>
      <c r="H4868" s="1796"/>
      <c r="I4868" s="1796"/>
      <c r="J4868" s="1796"/>
      <c r="K4868" s="1796"/>
      <c r="L4868" s="1796"/>
      <c r="M4868" s="1796"/>
      <c r="N4868" s="1796"/>
    </row>
    <row r="4869" spans="8:8" s="927" ht="15.0" hidden="1" customFormat="1">
      <c r="A4869" s="1439"/>
      <c r="B4869" s="1795"/>
      <c r="C4869" s="1796"/>
      <c r="D4869" s="1796"/>
      <c r="E4869" s="1796"/>
      <c r="F4869" s="1796"/>
      <c r="G4869" s="1796"/>
      <c r="H4869" s="1796"/>
      <c r="I4869" s="1796"/>
      <c r="J4869" s="1796"/>
      <c r="K4869" s="1796"/>
      <c r="L4869" s="1796"/>
      <c r="M4869" s="1796"/>
      <c r="N4869" s="1796"/>
    </row>
    <row r="4870" spans="8:8" s="927" ht="15.0" hidden="1" customFormat="1">
      <c r="A4870" s="1439"/>
      <c r="B4870" s="1795"/>
      <c r="C4870" s="1796"/>
      <c r="D4870" s="1796"/>
      <c r="E4870" s="1796"/>
      <c r="F4870" s="1796"/>
      <c r="G4870" s="1796"/>
      <c r="H4870" s="1796"/>
      <c r="I4870" s="1796"/>
      <c r="J4870" s="1796"/>
      <c r="K4870" s="1796"/>
      <c r="L4870" s="1796"/>
      <c r="M4870" s="1796"/>
      <c r="N4870" s="1796"/>
    </row>
    <row r="4871" spans="8:8" s="927" ht="15.0" hidden="1" customFormat="1">
      <c r="A4871" s="1439"/>
      <c r="B4871" s="1795"/>
      <c r="C4871" s="1796"/>
      <c r="D4871" s="1796"/>
      <c r="E4871" s="1796"/>
      <c r="F4871" s="1796"/>
      <c r="G4871" s="1796"/>
      <c r="H4871" s="1796"/>
      <c r="I4871" s="1796"/>
      <c r="J4871" s="1796"/>
      <c r="K4871" s="1796"/>
      <c r="L4871" s="1796"/>
      <c r="M4871" s="1796"/>
      <c r="N4871" s="1796"/>
    </row>
    <row r="4872" spans="8:8" s="927" ht="15.0" hidden="1" customFormat="1">
      <c r="A4872" s="1439"/>
      <c r="B4872" s="1795"/>
      <c r="C4872" s="1796"/>
      <c r="D4872" s="1796"/>
      <c r="E4872" s="1796"/>
      <c r="F4872" s="1796"/>
      <c r="G4872" s="1796"/>
      <c r="H4872" s="1796"/>
      <c r="I4872" s="1796"/>
      <c r="J4872" s="1796"/>
      <c r="K4872" s="1796"/>
      <c r="L4872" s="1796"/>
      <c r="M4872" s="1796"/>
      <c r="N4872" s="1796"/>
    </row>
    <row r="4873" spans="8:8" s="927" ht="15.0" hidden="1" customFormat="1">
      <c r="A4873" s="1439"/>
      <c r="B4873" s="1795"/>
      <c r="C4873" s="1796"/>
      <c r="D4873" s="1796"/>
      <c r="E4873" s="1796"/>
      <c r="F4873" s="1796"/>
      <c r="G4873" s="1796"/>
      <c r="H4873" s="1796"/>
      <c r="I4873" s="1796"/>
      <c r="J4873" s="1796"/>
      <c r="K4873" s="1796"/>
      <c r="L4873" s="1796"/>
      <c r="M4873" s="1796"/>
      <c r="N4873" s="1796"/>
    </row>
    <row r="4874" spans="8:8" s="927" ht="15.0" hidden="1" customFormat="1">
      <c r="A4874" s="1439"/>
      <c r="B4874" s="1795"/>
      <c r="C4874" s="1796"/>
      <c r="D4874" s="1796"/>
      <c r="E4874" s="1796"/>
      <c r="F4874" s="1796"/>
      <c r="G4874" s="1796"/>
      <c r="H4874" s="1796"/>
      <c r="I4874" s="1796"/>
      <c r="J4874" s="1796"/>
      <c r="K4874" s="1796"/>
      <c r="L4874" s="1796"/>
      <c r="M4874" s="1796"/>
      <c r="N4874" s="1796"/>
    </row>
    <row r="4875" spans="8:8" s="927" ht="15.0" hidden="1" customFormat="1">
      <c r="A4875" s="1439"/>
      <c r="B4875" s="1795"/>
      <c r="C4875" s="1796"/>
      <c r="D4875" s="1796"/>
      <c r="E4875" s="1796"/>
      <c r="F4875" s="1796"/>
      <c r="G4875" s="1796"/>
      <c r="H4875" s="1796"/>
      <c r="I4875" s="1796"/>
      <c r="J4875" s="1796"/>
      <c r="K4875" s="1796"/>
      <c r="L4875" s="1796"/>
      <c r="M4875" s="1796"/>
      <c r="N4875" s="1796"/>
    </row>
    <row r="4876" spans="8:8" s="927" ht="15.0" hidden="1" customFormat="1">
      <c r="A4876" s="1439"/>
      <c r="B4876" s="1795"/>
      <c r="C4876" s="1796"/>
      <c r="D4876" s="1796"/>
      <c r="E4876" s="1796"/>
      <c r="F4876" s="1796"/>
      <c r="G4876" s="1796"/>
      <c r="H4876" s="1796"/>
      <c r="I4876" s="1796"/>
      <c r="J4876" s="1796"/>
      <c r="K4876" s="1796"/>
      <c r="L4876" s="1796"/>
      <c r="M4876" s="1796"/>
      <c r="N4876" s="1796"/>
    </row>
    <row r="4877" spans="8:8" s="927" ht="15.0" hidden="1" customFormat="1">
      <c r="A4877" s="1439"/>
      <c r="B4877" s="1795"/>
      <c r="C4877" s="1796"/>
      <c r="D4877" s="1796"/>
      <c r="E4877" s="1796"/>
      <c r="F4877" s="1796"/>
      <c r="G4877" s="1796"/>
      <c r="H4877" s="1796"/>
      <c r="I4877" s="1796"/>
      <c r="J4877" s="1796"/>
      <c r="K4877" s="1796"/>
      <c r="L4877" s="1796"/>
      <c r="M4877" s="1796"/>
      <c r="N4877" s="1796"/>
    </row>
    <row r="4878" spans="8:8" s="927" ht="15.0" hidden="1" customFormat="1">
      <c r="A4878" s="1439"/>
      <c r="B4878" s="1795"/>
      <c r="C4878" s="1796"/>
      <c r="D4878" s="1796"/>
      <c r="E4878" s="1796"/>
      <c r="F4878" s="1796"/>
      <c r="G4878" s="1796"/>
      <c r="H4878" s="1796"/>
      <c r="I4878" s="1796"/>
      <c r="J4878" s="1796"/>
      <c r="K4878" s="1796"/>
      <c r="L4878" s="1796"/>
      <c r="M4878" s="1796"/>
      <c r="N4878" s="1796"/>
    </row>
    <row r="4879" spans="8:8" s="927" ht="15.0" hidden="1" customFormat="1">
      <c r="A4879" s="1439"/>
      <c r="B4879" s="1795"/>
      <c r="C4879" s="1796"/>
      <c r="D4879" s="1796"/>
      <c r="E4879" s="1796"/>
      <c r="F4879" s="1796"/>
      <c r="G4879" s="1796"/>
      <c r="H4879" s="1796"/>
      <c r="I4879" s="1796"/>
      <c r="J4879" s="1796"/>
      <c r="K4879" s="1796"/>
      <c r="L4879" s="1796"/>
      <c r="M4879" s="1796"/>
      <c r="N4879" s="1796"/>
    </row>
    <row r="4880" spans="8:8" s="927" ht="15.0" hidden="1" customFormat="1">
      <c r="A4880" s="1439"/>
      <c r="B4880" s="1795"/>
      <c r="C4880" s="1796"/>
      <c r="D4880" s="1796"/>
      <c r="E4880" s="1796"/>
      <c r="F4880" s="1796"/>
      <c r="G4880" s="1796"/>
      <c r="H4880" s="1796"/>
      <c r="I4880" s="1796"/>
      <c r="J4880" s="1796"/>
      <c r="K4880" s="1796"/>
      <c r="L4880" s="1796"/>
      <c r="M4880" s="1796"/>
      <c r="N4880" s="1796"/>
    </row>
    <row r="4881" spans="8:8" s="927" ht="15.0" hidden="1" customFormat="1">
      <c r="A4881" s="1439"/>
      <c r="B4881" s="1795"/>
      <c r="C4881" s="1796"/>
      <c r="D4881" s="1796"/>
      <c r="E4881" s="1796"/>
      <c r="F4881" s="1796"/>
      <c r="G4881" s="1796"/>
      <c r="H4881" s="1796"/>
      <c r="I4881" s="1796"/>
      <c r="J4881" s="1796"/>
      <c r="K4881" s="1796"/>
      <c r="L4881" s="1796"/>
      <c r="M4881" s="1796"/>
      <c r="N4881" s="1796"/>
    </row>
    <row r="4882" spans="8:8" s="927" ht="15.0" hidden="1" customFormat="1">
      <c r="A4882" s="1439"/>
      <c r="B4882" s="1795"/>
      <c r="C4882" s="1796"/>
      <c r="D4882" s="1796"/>
      <c r="E4882" s="1796"/>
      <c r="F4882" s="1796"/>
      <c r="G4882" s="1796"/>
      <c r="H4882" s="1796"/>
      <c r="I4882" s="1796"/>
      <c r="J4882" s="1796"/>
      <c r="K4882" s="1796"/>
      <c r="L4882" s="1796"/>
      <c r="M4882" s="1796"/>
      <c r="N4882" s="1796"/>
    </row>
    <row r="4883" spans="8:8" s="927" ht="15.0" hidden="1" customFormat="1">
      <c r="A4883" s="1439"/>
      <c r="B4883" s="1795"/>
      <c r="C4883" s="1796"/>
      <c r="D4883" s="1796"/>
      <c r="E4883" s="1796"/>
      <c r="F4883" s="1796"/>
      <c r="G4883" s="1796"/>
      <c r="H4883" s="1796"/>
      <c r="I4883" s="1796"/>
      <c r="J4883" s="1796"/>
      <c r="K4883" s="1796"/>
      <c r="L4883" s="1796"/>
      <c r="M4883" s="1796"/>
      <c r="N4883" s="1796"/>
    </row>
    <row r="4884" spans="8:8" s="927" ht="15.0" hidden="1" customFormat="1">
      <c r="A4884" s="1439"/>
      <c r="B4884" s="1795"/>
      <c r="C4884" s="1796"/>
      <c r="D4884" s="1796"/>
      <c r="E4884" s="1796"/>
      <c r="F4884" s="1796"/>
      <c r="G4884" s="1796"/>
      <c r="H4884" s="1796"/>
      <c r="I4884" s="1796"/>
      <c r="J4884" s="1796"/>
      <c r="K4884" s="1796"/>
      <c r="L4884" s="1796"/>
      <c r="M4884" s="1796"/>
      <c r="N4884" s="1796"/>
    </row>
    <row r="4885" spans="8:8" s="927" ht="15.0" hidden="1" customFormat="1">
      <c r="A4885" s="1439"/>
      <c r="B4885" s="1795"/>
      <c r="C4885" s="1796"/>
      <c r="D4885" s="1796"/>
      <c r="E4885" s="1796"/>
      <c r="F4885" s="1796"/>
      <c r="G4885" s="1796"/>
      <c r="H4885" s="1796"/>
      <c r="I4885" s="1796"/>
      <c r="J4885" s="1796"/>
      <c r="K4885" s="1796"/>
      <c r="L4885" s="1796"/>
      <c r="M4885" s="1796"/>
      <c r="N4885" s="1796"/>
    </row>
    <row r="4886" spans="8:8" s="927" ht="15.0" hidden="1" customFormat="1">
      <c r="A4886" s="1439"/>
      <c r="B4886" s="1795"/>
      <c r="C4886" s="1796"/>
      <c r="D4886" s="1796"/>
      <c r="E4886" s="1796"/>
      <c r="F4886" s="1796"/>
      <c r="G4886" s="1796"/>
      <c r="H4886" s="1796"/>
      <c r="I4886" s="1796"/>
      <c r="J4886" s="1796"/>
      <c r="K4886" s="1796"/>
      <c r="L4886" s="1796"/>
      <c r="M4886" s="1796"/>
      <c r="N4886" s="1796"/>
    </row>
    <row r="4887" spans="8:8" s="927" ht="15.0" hidden="1" customFormat="1">
      <c r="A4887" s="1439"/>
      <c r="B4887" s="1795"/>
      <c r="C4887" s="1796"/>
      <c r="D4887" s="1796"/>
      <c r="E4887" s="1796"/>
      <c r="F4887" s="1796"/>
      <c r="G4887" s="1796"/>
      <c r="H4887" s="1796"/>
      <c r="I4887" s="1796"/>
      <c r="J4887" s="1796"/>
      <c r="K4887" s="1796"/>
      <c r="L4887" s="1796"/>
      <c r="M4887" s="1796"/>
      <c r="N4887" s="1796"/>
    </row>
    <row r="4888" spans="8:8" s="927" ht="15.0" hidden="1" customFormat="1">
      <c r="A4888" s="1439"/>
      <c r="B4888" s="1795"/>
      <c r="C4888" s="1796"/>
      <c r="D4888" s="1796"/>
      <c r="E4888" s="1796"/>
      <c r="F4888" s="1796"/>
      <c r="G4888" s="1796"/>
      <c r="H4888" s="1796"/>
      <c r="I4888" s="1796"/>
      <c r="J4888" s="1796"/>
      <c r="K4888" s="1796"/>
      <c r="L4888" s="1796"/>
      <c r="M4888" s="1796"/>
      <c r="N4888" s="1796"/>
    </row>
    <row r="4889" spans="8:8" s="927" ht="15.0" hidden="1" customFormat="1">
      <c r="A4889" s="1439"/>
      <c r="B4889" s="1795"/>
      <c r="C4889" s="1796"/>
      <c r="D4889" s="1796"/>
      <c r="E4889" s="1796"/>
      <c r="F4889" s="1796"/>
      <c r="G4889" s="1796"/>
      <c r="H4889" s="1796"/>
      <c r="I4889" s="1796"/>
      <c r="J4889" s="1796"/>
      <c r="K4889" s="1796"/>
      <c r="L4889" s="1796"/>
      <c r="M4889" s="1796"/>
      <c r="N4889" s="1796"/>
    </row>
    <row r="4890" spans="8:8" s="927" ht="15.0" hidden="1" customFormat="1">
      <c r="A4890" s="1439"/>
      <c r="B4890" s="1795"/>
      <c r="C4890" s="1796"/>
      <c r="D4890" s="1796"/>
      <c r="E4890" s="1796"/>
      <c r="F4890" s="1796"/>
      <c r="G4890" s="1796"/>
      <c r="H4890" s="1796"/>
      <c r="I4890" s="1796"/>
      <c r="J4890" s="1796"/>
      <c r="K4890" s="1796"/>
      <c r="L4890" s="1796"/>
      <c r="M4890" s="1796"/>
      <c r="N4890" s="1796"/>
    </row>
    <row r="4891" spans="8:8" s="927" ht="15.0" hidden="1" customFormat="1">
      <c r="A4891" s="1439"/>
      <c r="B4891" s="1795"/>
      <c r="C4891" s="1796"/>
      <c r="D4891" s="1796"/>
      <c r="E4891" s="1796"/>
      <c r="F4891" s="1796"/>
      <c r="G4891" s="1796"/>
      <c r="H4891" s="1796"/>
      <c r="I4891" s="1796"/>
      <c r="J4891" s="1796"/>
      <c r="K4891" s="1796"/>
      <c r="L4891" s="1796"/>
      <c r="M4891" s="1796"/>
      <c r="N4891" s="1796"/>
    </row>
    <row r="4892" spans="8:8" s="927" ht="15.0" hidden="1" customFormat="1">
      <c r="A4892" s="1439"/>
      <c r="B4892" s="1795"/>
      <c r="C4892" s="1796"/>
      <c r="D4892" s="1796"/>
      <c r="E4892" s="1796"/>
      <c r="F4892" s="1796"/>
      <c r="G4892" s="1796"/>
      <c r="H4892" s="1796"/>
      <c r="I4892" s="1796"/>
      <c r="J4892" s="1796"/>
      <c r="K4892" s="1796"/>
      <c r="L4892" s="1796"/>
      <c r="M4892" s="1796"/>
      <c r="N4892" s="1796"/>
    </row>
    <row r="4893" spans="8:8" s="927" ht="15.0" hidden="1" customFormat="1">
      <c r="A4893" s="1439"/>
      <c r="B4893" s="1795"/>
      <c r="C4893" s="1796"/>
      <c r="D4893" s="1796"/>
      <c r="E4893" s="1796"/>
      <c r="F4893" s="1796"/>
      <c r="G4893" s="1796"/>
      <c r="H4893" s="1796"/>
      <c r="I4893" s="1796"/>
      <c r="J4893" s="1796"/>
      <c r="K4893" s="1796"/>
      <c r="L4893" s="1796"/>
      <c r="M4893" s="1796"/>
      <c r="N4893" s="1796"/>
    </row>
    <row r="4894" spans="8:8" s="927" ht="15.0" hidden="1" customFormat="1">
      <c r="A4894" s="1439"/>
      <c r="B4894" s="1795"/>
      <c r="C4894" s="1796"/>
      <c r="D4894" s="1796"/>
      <c r="E4894" s="1796"/>
      <c r="F4894" s="1796"/>
      <c r="G4894" s="1796"/>
      <c r="H4894" s="1796"/>
      <c r="I4894" s="1796"/>
      <c r="J4894" s="1796"/>
      <c r="K4894" s="1796"/>
      <c r="L4894" s="1796"/>
      <c r="M4894" s="1796"/>
      <c r="N4894" s="1796"/>
    </row>
    <row r="4895" spans="8:8" s="927" ht="15.0" hidden="1" customFormat="1">
      <c r="A4895" s="1439"/>
      <c r="B4895" s="1795"/>
      <c r="C4895" s="1796"/>
      <c r="D4895" s="1796"/>
      <c r="E4895" s="1796"/>
      <c r="F4895" s="1796"/>
      <c r="G4895" s="1796"/>
      <c r="H4895" s="1796"/>
      <c r="I4895" s="1796"/>
      <c r="J4895" s="1796"/>
      <c r="K4895" s="1796"/>
      <c r="L4895" s="1796"/>
      <c r="M4895" s="1796"/>
      <c r="N4895" s="1796"/>
    </row>
    <row r="4896" spans="8:8" s="927" ht="15.0" hidden="1" customFormat="1">
      <c r="A4896" s="1439"/>
      <c r="B4896" s="1795"/>
      <c r="C4896" s="1796"/>
      <c r="D4896" s="1796"/>
      <c r="E4896" s="1796"/>
      <c r="F4896" s="1796"/>
      <c r="G4896" s="1796"/>
      <c r="H4896" s="1796"/>
      <c r="I4896" s="1796"/>
      <c r="J4896" s="1796"/>
      <c r="K4896" s="1796"/>
      <c r="L4896" s="1796"/>
      <c r="M4896" s="1796"/>
      <c r="N4896" s="1796"/>
    </row>
    <row r="4897" spans="8:8" s="927" ht="15.0" hidden="1" customFormat="1">
      <c r="A4897" s="1439"/>
      <c r="B4897" s="1795"/>
      <c r="C4897" s="1796"/>
      <c r="D4897" s="1796"/>
      <c r="E4897" s="1796"/>
      <c r="F4897" s="1796"/>
      <c r="G4897" s="1796"/>
      <c r="H4897" s="1796"/>
      <c r="I4897" s="1796"/>
      <c r="J4897" s="1796"/>
      <c r="K4897" s="1796"/>
      <c r="L4897" s="1796"/>
      <c r="M4897" s="1796"/>
      <c r="N4897" s="1796"/>
    </row>
    <row r="4898" spans="8:8" s="927" ht="15.0" hidden="1" customFormat="1">
      <c r="A4898" s="1439"/>
      <c r="B4898" s="1795"/>
      <c r="C4898" s="1796"/>
      <c r="D4898" s="1796"/>
      <c r="E4898" s="1796"/>
      <c r="F4898" s="1796"/>
      <c r="G4898" s="1796"/>
      <c r="H4898" s="1796"/>
      <c r="I4898" s="1796"/>
      <c r="J4898" s="1796"/>
      <c r="K4898" s="1796"/>
      <c r="L4898" s="1796"/>
      <c r="M4898" s="1796"/>
      <c r="N4898" s="1796"/>
    </row>
    <row r="4899" spans="8:8" s="927" ht="15.0" hidden="1" customFormat="1">
      <c r="A4899" s="1439"/>
      <c r="B4899" s="1795"/>
      <c r="C4899" s="1796"/>
      <c r="D4899" s="1796"/>
      <c r="E4899" s="1796"/>
      <c r="F4899" s="1796"/>
      <c r="G4899" s="1796"/>
      <c r="H4899" s="1796"/>
      <c r="I4899" s="1796"/>
      <c r="J4899" s="1796"/>
      <c r="K4899" s="1796"/>
      <c r="L4899" s="1796"/>
      <c r="M4899" s="1796"/>
      <c r="N4899" s="1796"/>
    </row>
    <row r="4900" spans="8:8" s="927" ht="15.0" hidden="1" customFormat="1">
      <c r="A4900" s="1439"/>
      <c r="B4900" s="1795"/>
      <c r="C4900" s="1796"/>
      <c r="D4900" s="1796"/>
      <c r="E4900" s="1796"/>
      <c r="F4900" s="1796"/>
      <c r="G4900" s="1796"/>
      <c r="H4900" s="1796"/>
      <c r="I4900" s="1796"/>
      <c r="J4900" s="1796"/>
      <c r="K4900" s="1796"/>
      <c r="L4900" s="1796"/>
      <c r="M4900" s="1796"/>
      <c r="N4900" s="1796"/>
    </row>
    <row r="4901" spans="8:8" s="927" ht="15.0" hidden="1" customFormat="1">
      <c r="A4901" s="1439"/>
      <c r="B4901" s="1795"/>
      <c r="C4901" s="1796"/>
      <c r="D4901" s="1796"/>
      <c r="E4901" s="1796"/>
      <c r="F4901" s="1796"/>
      <c r="G4901" s="1796"/>
      <c r="H4901" s="1796"/>
      <c r="I4901" s="1796"/>
      <c r="J4901" s="1796"/>
      <c r="K4901" s="1796"/>
      <c r="L4901" s="1796"/>
      <c r="M4901" s="1796"/>
      <c r="N4901" s="1796"/>
    </row>
    <row r="4902" spans="8:8" s="927" ht="15.0" hidden="1" customFormat="1">
      <c r="A4902" s="1439"/>
      <c r="B4902" s="1795"/>
      <c r="C4902" s="1796"/>
      <c r="D4902" s="1796"/>
      <c r="E4902" s="1796"/>
      <c r="F4902" s="1796"/>
      <c r="G4902" s="1796"/>
      <c r="H4902" s="1796"/>
      <c r="I4902" s="1796"/>
      <c r="J4902" s="1796"/>
      <c r="K4902" s="1796"/>
      <c r="L4902" s="1796"/>
      <c r="M4902" s="1796"/>
      <c r="N4902" s="1796"/>
    </row>
    <row r="4903" spans="8:8" s="927" ht="15.0" hidden="1" customFormat="1">
      <c r="A4903" s="1439"/>
      <c r="B4903" s="1795"/>
      <c r="C4903" s="1796"/>
      <c r="D4903" s="1796"/>
      <c r="E4903" s="1796"/>
      <c r="F4903" s="1796"/>
      <c r="G4903" s="1796"/>
      <c r="H4903" s="1796"/>
      <c r="I4903" s="1796"/>
      <c r="J4903" s="1796"/>
      <c r="K4903" s="1796"/>
      <c r="L4903" s="1796"/>
      <c r="M4903" s="1796"/>
      <c r="N4903" s="1796"/>
    </row>
    <row r="4904" spans="8:8" s="927" ht="15.0" hidden="1" customFormat="1">
      <c r="A4904" s="1439"/>
      <c r="B4904" s="1795"/>
      <c r="C4904" s="1796"/>
      <c r="D4904" s="1796"/>
      <c r="E4904" s="1796"/>
      <c r="F4904" s="1796"/>
      <c r="G4904" s="1796"/>
      <c r="H4904" s="1796"/>
      <c r="I4904" s="1796"/>
      <c r="J4904" s="1796"/>
      <c r="K4904" s="1796"/>
      <c r="L4904" s="1796"/>
      <c r="M4904" s="1796"/>
      <c r="N4904" s="1796"/>
    </row>
    <row r="4905" spans="8:8" s="927" ht="15.0" hidden="1" customFormat="1">
      <c r="A4905" s="1439"/>
      <c r="B4905" s="1795"/>
      <c r="C4905" s="1796"/>
      <c r="D4905" s="1796"/>
      <c r="E4905" s="1796"/>
      <c r="F4905" s="1796"/>
      <c r="G4905" s="1796"/>
      <c r="H4905" s="1796"/>
      <c r="I4905" s="1796"/>
      <c r="J4905" s="1796"/>
      <c r="K4905" s="1796"/>
      <c r="L4905" s="1796"/>
      <c r="M4905" s="1796"/>
      <c r="N4905" s="1796"/>
    </row>
    <row r="4906" spans="8:8" s="927" ht="15.0" hidden="1" customFormat="1">
      <c r="A4906" s="1439"/>
      <c r="B4906" s="1795"/>
      <c r="C4906" s="1796"/>
      <c r="D4906" s="1796"/>
      <c r="E4906" s="1796"/>
      <c r="F4906" s="1796"/>
      <c r="G4906" s="1796"/>
      <c r="H4906" s="1796"/>
      <c r="I4906" s="1796"/>
      <c r="J4906" s="1796"/>
      <c r="K4906" s="1796"/>
      <c r="L4906" s="1796"/>
      <c r="M4906" s="1796"/>
      <c r="N4906" s="1796"/>
    </row>
    <row r="4907" spans="8:8" s="927" ht="15.0" hidden="1" customFormat="1">
      <c r="A4907" s="1439"/>
      <c r="B4907" s="1795"/>
      <c r="C4907" s="1796"/>
      <c r="D4907" s="1796"/>
      <c r="E4907" s="1796"/>
      <c r="F4907" s="1796"/>
      <c r="G4907" s="1796"/>
      <c r="H4907" s="1796"/>
      <c r="I4907" s="1796"/>
      <c r="J4907" s="1796"/>
      <c r="K4907" s="1796"/>
      <c r="L4907" s="1796"/>
      <c r="M4907" s="1796"/>
      <c r="N4907" s="1796"/>
    </row>
    <row r="4908" spans="8:8" s="927" ht="15.0" hidden="1" customFormat="1">
      <c r="A4908" s="1439"/>
      <c r="B4908" s="1795"/>
      <c r="C4908" s="1796"/>
      <c r="D4908" s="1796"/>
      <c r="E4908" s="1796"/>
      <c r="F4908" s="1796"/>
      <c r="G4908" s="1796"/>
      <c r="H4908" s="1796"/>
      <c r="I4908" s="1796"/>
      <c r="J4908" s="1796"/>
      <c r="K4908" s="1796"/>
      <c r="L4908" s="1796"/>
      <c r="M4908" s="1796"/>
      <c r="N4908" s="1796"/>
    </row>
    <row r="4909" spans="8:8" s="927" ht="15.0" hidden="1" customFormat="1">
      <c r="A4909" s="1439"/>
      <c r="B4909" s="1795"/>
      <c r="C4909" s="1796"/>
      <c r="D4909" s="1796"/>
      <c r="E4909" s="1796"/>
      <c r="F4909" s="1796"/>
      <c r="G4909" s="1796"/>
      <c r="H4909" s="1796"/>
      <c r="I4909" s="1796"/>
      <c r="J4909" s="1796"/>
      <c r="K4909" s="1796"/>
      <c r="L4909" s="1796"/>
      <c r="M4909" s="1796"/>
      <c r="N4909" s="1796"/>
    </row>
    <row r="4910" spans="8:8" s="927" ht="15.0" hidden="1" customFormat="1">
      <c r="A4910" s="1439"/>
      <c r="B4910" s="1795"/>
      <c r="C4910" s="1796"/>
      <c r="D4910" s="1796"/>
      <c r="E4910" s="1796"/>
      <c r="F4910" s="1796"/>
      <c r="G4910" s="1796"/>
      <c r="H4910" s="1796"/>
      <c r="I4910" s="1796"/>
      <c r="J4910" s="1796"/>
      <c r="K4910" s="1796"/>
      <c r="L4910" s="1796"/>
      <c r="M4910" s="1796"/>
      <c r="N4910" s="1796"/>
    </row>
    <row r="4911" spans="8:8" s="927" ht="15.0" hidden="1" customFormat="1">
      <c r="A4911" s="1439"/>
      <c r="B4911" s="1795"/>
      <c r="C4911" s="1796"/>
      <c r="D4911" s="1796"/>
      <c r="E4911" s="1796"/>
      <c r="F4911" s="1796"/>
      <c r="G4911" s="1796"/>
      <c r="H4911" s="1796"/>
      <c r="I4911" s="1796"/>
      <c r="J4911" s="1796"/>
      <c r="K4911" s="1796"/>
      <c r="L4911" s="1796"/>
      <c r="M4911" s="1796"/>
      <c r="N4911" s="1796"/>
    </row>
    <row r="4912" spans="8:8" s="927" ht="15.0" hidden="1" customFormat="1">
      <c r="A4912" s="1439"/>
      <c r="B4912" s="1795"/>
      <c r="C4912" s="1796"/>
      <c r="D4912" s="1796"/>
      <c r="E4912" s="1796"/>
      <c r="F4912" s="1796"/>
      <c r="G4912" s="1796"/>
      <c r="H4912" s="1796"/>
      <c r="I4912" s="1796"/>
      <c r="J4912" s="1796"/>
      <c r="K4912" s="1796"/>
      <c r="L4912" s="1796"/>
      <c r="M4912" s="1796"/>
      <c r="N4912" s="1796"/>
    </row>
    <row r="4913" spans="8:8" s="927" ht="15.0" hidden="1" customFormat="1">
      <c r="A4913" s="1439"/>
      <c r="B4913" s="1795"/>
      <c r="C4913" s="1796"/>
      <c r="D4913" s="1796"/>
      <c r="E4913" s="1796"/>
      <c r="F4913" s="1796"/>
      <c r="G4913" s="1796"/>
      <c r="H4913" s="1796"/>
      <c r="I4913" s="1796"/>
      <c r="J4913" s="1796"/>
      <c r="K4913" s="1796"/>
      <c r="L4913" s="1796"/>
      <c r="M4913" s="1796"/>
      <c r="N4913" s="1796"/>
    </row>
    <row r="4914" spans="8:8" s="927" ht="15.0" hidden="1" customFormat="1">
      <c r="A4914" s="1439"/>
      <c r="B4914" s="1795"/>
      <c r="C4914" s="1796"/>
      <c r="D4914" s="1796"/>
      <c r="E4914" s="1796"/>
      <c r="F4914" s="1796"/>
      <c r="G4914" s="1796"/>
      <c r="H4914" s="1796"/>
      <c r="I4914" s="1796"/>
      <c r="J4914" s="1796"/>
      <c r="K4914" s="1796"/>
      <c r="L4914" s="1796"/>
      <c r="M4914" s="1796"/>
      <c r="N4914" s="1796"/>
    </row>
    <row r="4915" spans="8:8" s="927" ht="15.0" hidden="1" customFormat="1">
      <c r="A4915" s="1439"/>
      <c r="B4915" s="1795"/>
      <c r="C4915" s="1796"/>
      <c r="D4915" s="1796"/>
      <c r="E4915" s="1796"/>
      <c r="F4915" s="1796"/>
      <c r="G4915" s="1796"/>
      <c r="H4915" s="1796"/>
      <c r="I4915" s="1796"/>
      <c r="J4915" s="1796"/>
      <c r="K4915" s="1796"/>
      <c r="L4915" s="1796"/>
      <c r="M4915" s="1796"/>
      <c r="N4915" s="1796"/>
    </row>
    <row r="4916" spans="8:8" s="927" ht="15.0" hidden="1" customFormat="1">
      <c r="A4916" s="1439"/>
      <c r="B4916" s="1795"/>
      <c r="C4916" s="1796"/>
      <c r="D4916" s="1796"/>
      <c r="E4916" s="1796"/>
      <c r="F4916" s="1796"/>
      <c r="G4916" s="1796"/>
      <c r="H4916" s="1796"/>
      <c r="I4916" s="1796"/>
      <c r="J4916" s="1796"/>
      <c r="K4916" s="1796"/>
      <c r="L4916" s="1796"/>
      <c r="M4916" s="1796"/>
      <c r="N4916" s="1796"/>
    </row>
    <row r="4917" spans="8:8" s="927" ht="15.0" hidden="1" customFormat="1">
      <c r="A4917" s="1439"/>
      <c r="B4917" s="1795"/>
      <c r="C4917" s="1796"/>
      <c r="D4917" s="1796"/>
      <c r="E4917" s="1796"/>
      <c r="F4917" s="1796"/>
      <c r="G4917" s="1796"/>
      <c r="H4917" s="1796"/>
      <c r="I4917" s="1796"/>
      <c r="J4917" s="1796"/>
      <c r="K4917" s="1796"/>
      <c r="L4917" s="1796"/>
      <c r="M4917" s="1796"/>
      <c r="N4917" s="1796"/>
    </row>
    <row r="4918" spans="8:8" s="927" ht="15.0" hidden="1" customFormat="1">
      <c r="A4918" s="1439"/>
      <c r="B4918" s="1795"/>
      <c r="C4918" s="1796"/>
      <c r="D4918" s="1796"/>
      <c r="E4918" s="1796"/>
      <c r="F4918" s="1796"/>
      <c r="G4918" s="1796"/>
      <c r="H4918" s="1796"/>
      <c r="I4918" s="1796"/>
      <c r="J4918" s="1796"/>
      <c r="K4918" s="1796"/>
      <c r="L4918" s="1796"/>
      <c r="M4918" s="1796"/>
      <c r="N4918" s="1796"/>
    </row>
    <row r="4919" spans="8:8" s="927" ht="15.0" hidden="1" customFormat="1">
      <c r="A4919" s="1439"/>
      <c r="B4919" s="1795"/>
      <c r="C4919" s="1796"/>
      <c r="D4919" s="1796"/>
      <c r="E4919" s="1796"/>
      <c r="F4919" s="1796"/>
      <c r="G4919" s="1796"/>
      <c r="H4919" s="1796"/>
      <c r="I4919" s="1796"/>
      <c r="J4919" s="1796"/>
      <c r="K4919" s="1796"/>
      <c r="L4919" s="1796"/>
      <c r="M4919" s="1796"/>
      <c r="N4919" s="1796"/>
    </row>
    <row r="4920" spans="8:8" s="927" ht="15.0" hidden="1" customFormat="1">
      <c r="A4920" s="1439"/>
      <c r="B4920" s="1795"/>
      <c r="C4920" s="1796"/>
      <c r="D4920" s="1796"/>
      <c r="E4920" s="1796"/>
      <c r="F4920" s="1796"/>
      <c r="G4920" s="1796"/>
      <c r="H4920" s="1796"/>
      <c r="I4920" s="1796"/>
      <c r="J4920" s="1796"/>
      <c r="K4920" s="1796"/>
      <c r="L4920" s="1796"/>
      <c r="M4920" s="1796"/>
      <c r="N4920" s="1796"/>
    </row>
    <row r="4921" spans="8:8" s="927" ht="15.0" hidden="1" customFormat="1">
      <c r="A4921" s="1439"/>
      <c r="B4921" s="1795"/>
      <c r="C4921" s="1796"/>
      <c r="D4921" s="1796"/>
      <c r="E4921" s="1796"/>
      <c r="F4921" s="1796"/>
      <c r="G4921" s="1796"/>
      <c r="H4921" s="1796"/>
      <c r="I4921" s="1796"/>
      <c r="J4921" s="1796"/>
      <c r="K4921" s="1796"/>
      <c r="L4921" s="1796"/>
      <c r="M4921" s="1796"/>
      <c r="N4921" s="1796"/>
    </row>
    <row r="4922" spans="8:8" s="927" ht="15.0" hidden="1" customFormat="1">
      <c r="A4922" s="1439"/>
      <c r="B4922" s="1795"/>
      <c r="C4922" s="1796"/>
      <c r="D4922" s="1796"/>
      <c r="E4922" s="1796"/>
      <c r="F4922" s="1796"/>
      <c r="G4922" s="1796"/>
      <c r="H4922" s="1796"/>
      <c r="I4922" s="1796"/>
      <c r="J4922" s="1796"/>
      <c r="K4922" s="1796"/>
      <c r="L4922" s="1796"/>
      <c r="M4922" s="1796"/>
      <c r="N4922" s="1796"/>
    </row>
    <row r="4923" spans="8:8" s="927" ht="15.0" hidden="1" customFormat="1">
      <c r="A4923" s="1439"/>
      <c r="B4923" s="1795"/>
      <c r="C4923" s="1796"/>
      <c r="D4923" s="1796"/>
      <c r="E4923" s="1796"/>
      <c r="F4923" s="1796"/>
      <c r="G4923" s="1796"/>
      <c r="H4923" s="1796"/>
      <c r="I4923" s="1796"/>
      <c r="J4923" s="1796"/>
      <c r="K4923" s="1796"/>
      <c r="L4923" s="1796"/>
      <c r="M4923" s="1796"/>
      <c r="N4923" s="1796"/>
    </row>
    <row r="4924" spans="8:8" s="927" ht="15.0" hidden="1" customFormat="1">
      <c r="A4924" s="1439"/>
      <c r="B4924" s="1795"/>
      <c r="C4924" s="1796"/>
      <c r="D4924" s="1796"/>
      <c r="E4924" s="1796"/>
      <c r="F4924" s="1796"/>
      <c r="G4924" s="1796"/>
      <c r="H4924" s="1796"/>
      <c r="I4924" s="1796"/>
      <c r="J4924" s="1796"/>
      <c r="K4924" s="1796"/>
      <c r="L4924" s="1796"/>
      <c r="M4924" s="1796"/>
      <c r="N4924" s="1796"/>
    </row>
    <row r="4925" spans="8:8" s="927" ht="15.0" hidden="1" customFormat="1">
      <c r="A4925" s="1439"/>
      <c r="B4925" s="1795"/>
      <c r="C4925" s="1796"/>
      <c r="D4925" s="1796"/>
      <c r="E4925" s="1796"/>
      <c r="F4925" s="1796"/>
      <c r="G4925" s="1796"/>
      <c r="H4925" s="1796"/>
      <c r="I4925" s="1796"/>
      <c r="J4925" s="1796"/>
      <c r="K4925" s="1796"/>
      <c r="L4925" s="1796"/>
      <c r="M4925" s="1796"/>
      <c r="N4925" s="1796"/>
    </row>
    <row r="4926" spans="8:8" s="927" ht="15.0" hidden="1" customFormat="1">
      <c r="A4926" s="1439"/>
      <c r="B4926" s="1795"/>
      <c r="C4926" s="1796"/>
      <c r="D4926" s="1796"/>
      <c r="E4926" s="1796"/>
      <c r="F4926" s="1796"/>
      <c r="G4926" s="1796"/>
      <c r="H4926" s="1796"/>
      <c r="I4926" s="1796"/>
      <c r="J4926" s="1796"/>
      <c r="K4926" s="1796"/>
      <c r="L4926" s="1796"/>
      <c r="M4926" s="1796"/>
      <c r="N4926" s="1796"/>
    </row>
    <row r="4927" spans="8:8" s="927" ht="15.0" hidden="1" customFormat="1">
      <c r="A4927" s="1439"/>
      <c r="B4927" s="1795"/>
      <c r="C4927" s="1796"/>
      <c r="D4927" s="1796"/>
      <c r="E4927" s="1796"/>
      <c r="F4927" s="1796"/>
      <c r="G4927" s="1796"/>
      <c r="H4927" s="1796"/>
      <c r="I4927" s="1796"/>
      <c r="J4927" s="1796"/>
      <c r="K4927" s="1796"/>
      <c r="L4927" s="1796"/>
      <c r="M4927" s="1796"/>
      <c r="N4927" s="1796"/>
    </row>
    <row r="4928" spans="8:8" s="927" ht="15.0" hidden="1" customFormat="1">
      <c r="A4928" s="1439"/>
      <c r="B4928" s="1795"/>
      <c r="C4928" s="1796"/>
      <c r="D4928" s="1796"/>
      <c r="E4928" s="1796"/>
      <c r="F4928" s="1796"/>
      <c r="G4928" s="1796"/>
      <c r="H4928" s="1796"/>
      <c r="I4928" s="1796"/>
      <c r="J4928" s="1796"/>
      <c r="K4928" s="1796"/>
      <c r="L4928" s="1796"/>
      <c r="M4928" s="1796"/>
      <c r="N4928" s="1796"/>
    </row>
    <row r="4929" spans="8:8" s="927" ht="15.0" hidden="1" customFormat="1">
      <c r="A4929" s="1439"/>
      <c r="B4929" s="1795"/>
      <c r="C4929" s="1796"/>
      <c r="D4929" s="1796"/>
      <c r="E4929" s="1796"/>
      <c r="F4929" s="1796"/>
      <c r="G4929" s="1796"/>
      <c r="H4929" s="1796"/>
      <c r="I4929" s="1796"/>
      <c r="J4929" s="1796"/>
      <c r="K4929" s="1796"/>
      <c r="L4929" s="1796"/>
      <c r="M4929" s="1796"/>
      <c r="N4929" s="1796"/>
    </row>
    <row r="4930" spans="8:8" s="927" ht="15.0" hidden="1" customFormat="1">
      <c r="A4930" s="1439"/>
      <c r="B4930" s="1795"/>
      <c r="C4930" s="1796"/>
      <c r="D4930" s="1796"/>
      <c r="E4930" s="1796"/>
      <c r="F4930" s="1796"/>
      <c r="G4930" s="1796"/>
      <c r="H4930" s="1796"/>
      <c r="I4930" s="1796"/>
      <c r="J4930" s="1796"/>
      <c r="K4930" s="1796"/>
      <c r="L4930" s="1796"/>
      <c r="M4930" s="1796"/>
      <c r="N4930" s="1796"/>
    </row>
    <row r="4931" spans="8:8" s="927" ht="15.0" hidden="1" customFormat="1">
      <c r="A4931" s="1439"/>
      <c r="B4931" s="1795"/>
      <c r="C4931" s="1796"/>
      <c r="D4931" s="1796"/>
      <c r="E4931" s="1796"/>
      <c r="F4931" s="1796"/>
      <c r="G4931" s="1796"/>
      <c r="H4931" s="1796"/>
      <c r="I4931" s="1796"/>
      <c r="J4931" s="1796"/>
      <c r="K4931" s="1796"/>
      <c r="L4931" s="1796"/>
      <c r="M4931" s="1796"/>
      <c r="N4931" s="1796"/>
    </row>
    <row r="4932" spans="8:8" s="927" ht="15.0" hidden="1" customFormat="1">
      <c r="A4932" s="1439"/>
      <c r="B4932" s="1795"/>
      <c r="C4932" s="1796"/>
      <c r="D4932" s="1796"/>
      <c r="E4932" s="1796"/>
      <c r="F4932" s="1796"/>
      <c r="G4932" s="1796"/>
      <c r="H4932" s="1796"/>
      <c r="I4932" s="1796"/>
      <c r="J4932" s="1796"/>
      <c r="K4932" s="1796"/>
      <c r="L4932" s="1796"/>
      <c r="M4932" s="1796"/>
      <c r="N4932" s="1796"/>
    </row>
    <row r="4933" spans="8:8" s="927" ht="15.0" hidden="1" customFormat="1">
      <c r="A4933" s="1439"/>
      <c r="B4933" s="1795"/>
      <c r="C4933" s="1796"/>
      <c r="D4933" s="1796"/>
      <c r="E4933" s="1796"/>
      <c r="F4933" s="1796"/>
      <c r="G4933" s="1796"/>
      <c r="H4933" s="1796"/>
      <c r="I4933" s="1796"/>
      <c r="J4933" s="1796"/>
      <c r="K4933" s="1796"/>
      <c r="L4933" s="1796"/>
      <c r="M4933" s="1796"/>
      <c r="N4933" s="1796"/>
    </row>
    <row r="4934" spans="8:8" s="927" ht="15.0" hidden="1" customFormat="1">
      <c r="A4934" s="1439"/>
      <c r="B4934" s="1795"/>
      <c r="C4934" s="1796"/>
      <c r="D4934" s="1796"/>
      <c r="E4934" s="1796"/>
      <c r="F4934" s="1796"/>
      <c r="G4934" s="1796"/>
      <c r="H4934" s="1796"/>
      <c r="I4934" s="1796"/>
      <c r="J4934" s="1796"/>
      <c r="K4934" s="1796"/>
      <c r="L4934" s="1796"/>
      <c r="M4934" s="1796"/>
      <c r="N4934" s="1796"/>
    </row>
    <row r="4935" spans="8:8" s="927" ht="15.0" hidden="1" customFormat="1">
      <c r="A4935" s="1439"/>
      <c r="B4935" s="1795"/>
      <c r="C4935" s="1796"/>
      <c r="D4935" s="1796"/>
      <c r="E4935" s="1796"/>
      <c r="F4935" s="1796"/>
      <c r="G4935" s="1796"/>
      <c r="H4935" s="1796"/>
      <c r="I4935" s="1796"/>
      <c r="J4935" s="1796"/>
      <c r="K4935" s="1796"/>
      <c r="L4935" s="1796"/>
      <c r="M4935" s="1796"/>
      <c r="N4935" s="1796"/>
    </row>
    <row r="4936" spans="8:8" s="927" ht="15.0" hidden="1" customFormat="1">
      <c r="A4936" s="1439"/>
      <c r="B4936" s="1795"/>
      <c r="C4936" s="1796"/>
      <c r="D4936" s="1796"/>
      <c r="E4936" s="1796"/>
      <c r="F4936" s="1796"/>
      <c r="G4936" s="1796"/>
      <c r="H4936" s="1796"/>
      <c r="I4936" s="1796"/>
      <c r="J4936" s="1796"/>
      <c r="K4936" s="1796"/>
      <c r="L4936" s="1796"/>
      <c r="M4936" s="1796"/>
      <c r="N4936" s="1796"/>
    </row>
    <row r="4937" spans="8:8" s="927" ht="15.0" hidden="1" customFormat="1">
      <c r="A4937" s="1439"/>
      <c r="B4937" s="1795"/>
      <c r="C4937" s="1796"/>
      <c r="D4937" s="1796"/>
      <c r="E4937" s="1796"/>
      <c r="F4937" s="1796"/>
      <c r="G4937" s="1796"/>
      <c r="H4937" s="1796"/>
      <c r="I4937" s="1796"/>
      <c r="J4937" s="1796"/>
      <c r="K4937" s="1796"/>
      <c r="L4937" s="1796"/>
      <c r="M4937" s="1796"/>
      <c r="N4937" s="1796"/>
    </row>
    <row r="4938" spans="8:8" s="927" ht="15.0" hidden="1" customFormat="1">
      <c r="A4938" s="1439"/>
      <c r="B4938" s="1795"/>
      <c r="C4938" s="1796"/>
      <c r="D4938" s="1796"/>
      <c r="E4938" s="1796"/>
      <c r="F4938" s="1796"/>
      <c r="G4938" s="1796"/>
      <c r="H4938" s="1796"/>
      <c r="I4938" s="1796"/>
      <c r="J4938" s="1796"/>
      <c r="K4938" s="1796"/>
      <c r="L4938" s="1796"/>
      <c r="M4938" s="1796"/>
      <c r="N4938" s="1796"/>
    </row>
    <row r="4939" spans="8:8" s="927" ht="15.0" hidden="1" customFormat="1">
      <c r="A4939" s="1439"/>
      <c r="B4939" s="1795"/>
      <c r="C4939" s="1796"/>
      <c r="D4939" s="1796"/>
      <c r="E4939" s="1796"/>
      <c r="F4939" s="1796"/>
      <c r="G4939" s="1796"/>
      <c r="H4939" s="1796"/>
      <c r="I4939" s="1796"/>
      <c r="J4939" s="1796"/>
      <c r="K4939" s="1796"/>
      <c r="L4939" s="1796"/>
      <c r="M4939" s="1796"/>
      <c r="N4939" s="1796"/>
    </row>
    <row r="4940" spans="8:8" s="927" ht="15.0" hidden="1" customFormat="1">
      <c r="A4940" s="1439"/>
      <c r="B4940" s="1795"/>
      <c r="C4940" s="1796"/>
      <c r="D4940" s="1796"/>
      <c r="E4940" s="1796"/>
      <c r="F4940" s="1796"/>
      <c r="G4940" s="1796"/>
      <c r="H4940" s="1796"/>
      <c r="I4940" s="1796"/>
      <c r="J4940" s="1796"/>
      <c r="K4940" s="1796"/>
      <c r="L4940" s="1796"/>
      <c r="M4940" s="1796"/>
      <c r="N4940" s="1796"/>
    </row>
    <row r="4941" spans="8:8" s="927" ht="15.0" hidden="1" customFormat="1">
      <c r="A4941" s="1439"/>
      <c r="B4941" s="1795"/>
      <c r="C4941" s="1796"/>
      <c r="D4941" s="1796"/>
      <c r="E4941" s="1796"/>
      <c r="F4941" s="1796"/>
      <c r="G4941" s="1796"/>
      <c r="H4941" s="1796"/>
      <c r="I4941" s="1796"/>
      <c r="J4941" s="1796"/>
      <c r="K4941" s="1796"/>
      <c r="L4941" s="1796"/>
      <c r="M4941" s="1796"/>
      <c r="N4941" s="1796"/>
    </row>
    <row r="4942" spans="8:8" s="927" ht="15.0" hidden="1" customFormat="1">
      <c r="A4942" s="1439"/>
      <c r="B4942" s="1795"/>
      <c r="C4942" s="1796"/>
      <c r="D4942" s="1796"/>
      <c r="E4942" s="1796"/>
      <c r="F4942" s="1796"/>
      <c r="G4942" s="1796"/>
      <c r="H4942" s="1796"/>
      <c r="I4942" s="1796"/>
      <c r="J4942" s="1796"/>
      <c r="K4942" s="1796"/>
      <c r="L4942" s="1796"/>
      <c r="M4942" s="1796"/>
      <c r="N4942" s="1796"/>
    </row>
    <row r="4943" spans="8:8" s="927" ht="15.0" hidden="1" customFormat="1">
      <c r="A4943" s="1439"/>
      <c r="B4943" s="1795"/>
      <c r="C4943" s="1796"/>
      <c r="D4943" s="1796"/>
      <c r="E4943" s="1796"/>
      <c r="F4943" s="1796"/>
      <c r="G4943" s="1796"/>
      <c r="H4943" s="1796"/>
      <c r="I4943" s="1796"/>
      <c r="J4943" s="1796"/>
      <c r="K4943" s="1796"/>
      <c r="L4943" s="1796"/>
      <c r="M4943" s="1796"/>
      <c r="N4943" s="1796"/>
    </row>
    <row r="4944" spans="8:8" s="927" ht="15.0" hidden="1" customFormat="1">
      <c r="A4944" s="1439"/>
      <c r="B4944" s="1795"/>
      <c r="C4944" s="1796"/>
      <c r="D4944" s="1796"/>
      <c r="E4944" s="1796"/>
      <c r="F4944" s="1796"/>
      <c r="G4944" s="1796"/>
      <c r="H4944" s="1796"/>
      <c r="I4944" s="1796"/>
      <c r="J4944" s="1796"/>
      <c r="K4944" s="1796"/>
      <c r="L4944" s="1796"/>
      <c r="M4944" s="1796"/>
      <c r="N4944" s="1796"/>
    </row>
    <row r="4945" spans="8:8" s="927" ht="15.0" hidden="1" customFormat="1">
      <c r="A4945" s="1439"/>
      <c r="B4945" s="1795"/>
      <c r="C4945" s="1796"/>
      <c r="D4945" s="1796"/>
      <c r="E4945" s="1796"/>
      <c r="F4945" s="1796"/>
      <c r="G4945" s="1796"/>
      <c r="H4945" s="1796"/>
      <c r="I4945" s="1796"/>
      <c r="J4945" s="1796"/>
      <c r="K4945" s="1796"/>
      <c r="L4945" s="1796"/>
      <c r="M4945" s="1796"/>
      <c r="N4945" s="1796"/>
    </row>
    <row r="4946" spans="8:8" s="927" ht="15.0" hidden="1" customFormat="1">
      <c r="A4946" s="1439"/>
      <c r="B4946" s="1795"/>
      <c r="C4946" s="1796"/>
      <c r="D4946" s="1796"/>
      <c r="E4946" s="1796"/>
      <c r="F4946" s="1796"/>
      <c r="G4946" s="1796"/>
      <c r="H4946" s="1796"/>
      <c r="I4946" s="1796"/>
      <c r="J4946" s="1796"/>
      <c r="K4946" s="1796"/>
      <c r="L4946" s="1796"/>
      <c r="M4946" s="1796"/>
      <c r="N4946" s="1796"/>
    </row>
    <row r="4947" spans="8:8" s="927" ht="15.0" hidden="1" customFormat="1">
      <c r="A4947" s="1439"/>
      <c r="B4947" s="1795"/>
      <c r="C4947" s="1796"/>
      <c r="D4947" s="1796"/>
      <c r="E4947" s="1796"/>
      <c r="F4947" s="1796"/>
      <c r="G4947" s="1796"/>
      <c r="H4947" s="1796"/>
      <c r="I4947" s="1796"/>
      <c r="J4947" s="1796"/>
      <c r="K4947" s="1796"/>
      <c r="L4947" s="1796"/>
      <c r="M4947" s="1796"/>
      <c r="N4947" s="1796"/>
    </row>
    <row r="4948" spans="8:8" s="927" ht="15.0" hidden="1" customFormat="1">
      <c r="A4948" s="1439"/>
      <c r="B4948" s="1795"/>
      <c r="C4948" s="1796"/>
      <c r="D4948" s="1796"/>
      <c r="E4948" s="1796"/>
      <c r="F4948" s="1796"/>
      <c r="G4948" s="1796"/>
      <c r="H4948" s="1796"/>
      <c r="I4948" s="1796"/>
      <c r="J4948" s="1796"/>
      <c r="K4948" s="1796"/>
      <c r="L4948" s="1796"/>
      <c r="M4948" s="1796"/>
      <c r="N4948" s="1796"/>
    </row>
    <row r="4949" spans="8:8" s="927" ht="15.0" hidden="1" customFormat="1">
      <c r="A4949" s="1439"/>
      <c r="B4949" s="1795"/>
      <c r="C4949" s="1796"/>
      <c r="D4949" s="1796"/>
      <c r="E4949" s="1796"/>
      <c r="F4949" s="1796"/>
      <c r="G4949" s="1796"/>
      <c r="H4949" s="1796"/>
      <c r="I4949" s="1796"/>
      <c r="J4949" s="1796"/>
      <c r="K4949" s="1796"/>
      <c r="L4949" s="1796"/>
      <c r="M4949" s="1796"/>
      <c r="N4949" s="1796"/>
    </row>
    <row r="4950" spans="8:8" s="927" ht="15.0" hidden="1" customFormat="1">
      <c r="A4950" s="1439"/>
      <c r="B4950" s="1795"/>
      <c r="C4950" s="1796"/>
      <c r="D4950" s="1796"/>
      <c r="E4950" s="1796"/>
      <c r="F4950" s="1796"/>
      <c r="G4950" s="1796"/>
      <c r="H4950" s="1796"/>
      <c r="I4950" s="1796"/>
      <c r="J4950" s="1796"/>
      <c r="K4950" s="1796"/>
      <c r="L4950" s="1796"/>
      <c r="M4950" s="1796"/>
      <c r="N4950" s="1796"/>
    </row>
    <row r="4951" spans="8:8" s="927" ht="15.0" hidden="1" customFormat="1">
      <c r="A4951" s="1439"/>
      <c r="B4951" s="1795"/>
      <c r="C4951" s="1796"/>
      <c r="D4951" s="1796"/>
      <c r="E4951" s="1796"/>
      <c r="F4951" s="1796"/>
      <c r="G4951" s="1796"/>
      <c r="H4951" s="1796"/>
      <c r="I4951" s="1796"/>
      <c r="J4951" s="1796"/>
      <c r="K4951" s="1796"/>
      <c r="L4951" s="1796"/>
      <c r="M4951" s="1796"/>
      <c r="N4951" s="1796"/>
    </row>
    <row r="4952" spans="8:8" s="927" ht="15.0" hidden="1" customFormat="1">
      <c r="A4952" s="1439"/>
      <c r="B4952" s="1795"/>
      <c r="C4952" s="1796"/>
      <c r="D4952" s="1796"/>
      <c r="E4952" s="1796"/>
      <c r="F4952" s="1796"/>
      <c r="G4952" s="1796"/>
      <c r="H4952" s="1796"/>
      <c r="I4952" s="1796"/>
      <c r="J4952" s="1796"/>
      <c r="K4952" s="1796"/>
      <c r="L4952" s="1796"/>
      <c r="M4952" s="1796"/>
      <c r="N4952" s="1796"/>
    </row>
    <row r="4953" spans="8:8" s="927" ht="15.0" hidden="1" customFormat="1">
      <c r="A4953" s="1439"/>
      <c r="B4953" s="1795"/>
      <c r="C4953" s="1796"/>
      <c r="D4953" s="1796"/>
      <c r="E4953" s="1796"/>
      <c r="F4953" s="1796"/>
      <c r="G4953" s="1796"/>
      <c r="H4953" s="1796"/>
      <c r="I4953" s="1796"/>
      <c r="J4953" s="1796"/>
      <c r="K4953" s="1796"/>
      <c r="L4953" s="1796"/>
      <c r="M4953" s="1796"/>
      <c r="N4953" s="1796"/>
    </row>
    <row r="4954" spans="8:8" s="927" ht="15.0" hidden="1" customFormat="1">
      <c r="A4954" s="1439"/>
      <c r="B4954" s="1795"/>
      <c r="C4954" s="1796"/>
      <c r="D4954" s="1796"/>
      <c r="E4954" s="1796"/>
      <c r="F4954" s="1796"/>
      <c r="G4954" s="1796"/>
      <c r="H4954" s="1796"/>
      <c r="I4954" s="1796"/>
      <c r="J4954" s="1796"/>
      <c r="K4954" s="1796"/>
      <c r="L4954" s="1796"/>
      <c r="M4954" s="1796"/>
      <c r="N4954" s="1796"/>
    </row>
    <row r="4955" spans="8:8" s="927" ht="15.0" hidden="1" customFormat="1">
      <c r="A4955" s="1439"/>
      <c r="B4955" s="1795"/>
      <c r="C4955" s="1796"/>
      <c r="D4955" s="1796"/>
      <c r="E4955" s="1796"/>
      <c r="F4955" s="1796"/>
      <c r="G4955" s="1796"/>
      <c r="H4955" s="1796"/>
      <c r="I4955" s="1796"/>
      <c r="J4955" s="1796"/>
      <c r="K4955" s="1796"/>
      <c r="L4955" s="1796"/>
      <c r="M4955" s="1796"/>
      <c r="N4955" s="1796"/>
    </row>
    <row r="4956" spans="8:8" s="927" ht="15.0" hidden="1" customFormat="1">
      <c r="A4956" s="1439"/>
      <c r="B4956" s="1795"/>
      <c r="C4956" s="1796"/>
      <c r="D4956" s="1796"/>
      <c r="E4956" s="1796"/>
      <c r="F4956" s="1796"/>
      <c r="G4956" s="1796"/>
      <c r="H4956" s="1796"/>
      <c r="I4956" s="1796"/>
      <c r="J4956" s="1796"/>
      <c r="K4956" s="1796"/>
      <c r="L4956" s="1796"/>
      <c r="M4956" s="1796"/>
      <c r="N4956" s="1796"/>
    </row>
    <row r="4957" spans="8:8" s="927" ht="15.0" hidden="1" customFormat="1">
      <c r="A4957" s="1439"/>
      <c r="B4957" s="1795"/>
      <c r="C4957" s="1796"/>
      <c r="D4957" s="1796"/>
      <c r="E4957" s="1796"/>
      <c r="F4957" s="1796"/>
      <c r="G4957" s="1796"/>
      <c r="H4957" s="1796"/>
      <c r="I4957" s="1796"/>
      <c r="J4957" s="1796"/>
      <c r="K4957" s="1796"/>
      <c r="L4957" s="1796"/>
      <c r="M4957" s="1796"/>
      <c r="N4957" s="1796"/>
    </row>
    <row r="4958" spans="8:8" s="927" ht="15.0" hidden="1" customFormat="1">
      <c r="A4958" s="1439"/>
      <c r="B4958" s="1795"/>
      <c r="C4958" s="1796"/>
      <c r="D4958" s="1796"/>
      <c r="E4958" s="1796"/>
      <c r="F4958" s="1796"/>
      <c r="G4958" s="1796"/>
      <c r="H4958" s="1796"/>
      <c r="I4958" s="1796"/>
      <c r="J4958" s="1796"/>
      <c r="K4958" s="1796"/>
      <c r="L4958" s="1796"/>
      <c r="M4958" s="1796"/>
      <c r="N4958" s="1796"/>
    </row>
    <row r="4959" spans="8:8" s="927" ht="15.0" hidden="1" customFormat="1">
      <c r="A4959" s="1439"/>
      <c r="B4959" s="1795"/>
      <c r="C4959" s="1796"/>
      <c r="D4959" s="1796"/>
      <c r="E4959" s="1796"/>
      <c r="F4959" s="1796"/>
      <c r="G4959" s="1796"/>
      <c r="H4959" s="1796"/>
      <c r="I4959" s="1796"/>
      <c r="J4959" s="1796"/>
      <c r="K4959" s="1796"/>
      <c r="L4959" s="1796"/>
      <c r="M4959" s="1796"/>
      <c r="N4959" s="1796"/>
    </row>
    <row r="4960" spans="8:8" s="927" ht="15.0" hidden="1" customFormat="1">
      <c r="A4960" s="1439"/>
      <c r="B4960" s="1795"/>
      <c r="C4960" s="1796"/>
      <c r="D4960" s="1796"/>
      <c r="E4960" s="1796"/>
      <c r="F4960" s="1796"/>
      <c r="G4960" s="1796"/>
      <c r="H4960" s="1796"/>
      <c r="I4960" s="1796"/>
      <c r="J4960" s="1796"/>
      <c r="K4960" s="1796"/>
      <c r="L4960" s="1796"/>
      <c r="M4960" s="1796"/>
      <c r="N4960" s="1796"/>
    </row>
    <row r="4961" spans="8:8" s="927" ht="15.0" hidden="1" customFormat="1">
      <c r="A4961" s="1439"/>
      <c r="B4961" s="1795"/>
      <c r="C4961" s="1796"/>
      <c r="D4961" s="1796"/>
      <c r="E4961" s="1796"/>
      <c r="F4961" s="1796"/>
      <c r="G4961" s="1796"/>
      <c r="H4961" s="1796"/>
      <c r="I4961" s="1796"/>
      <c r="J4961" s="1796"/>
      <c r="K4961" s="1796"/>
      <c r="L4961" s="1796"/>
      <c r="M4961" s="1796"/>
      <c r="N4961" s="1796"/>
    </row>
    <row r="4962" spans="8:8" s="927" ht="15.0" hidden="1" customFormat="1">
      <c r="A4962" s="1439"/>
      <c r="B4962" s="1795"/>
      <c r="C4962" s="1796"/>
      <c r="D4962" s="1796"/>
      <c r="E4962" s="1796"/>
      <c r="F4962" s="1796"/>
      <c r="G4962" s="1796"/>
      <c r="H4962" s="1796"/>
      <c r="I4962" s="1796"/>
      <c r="J4962" s="1796"/>
      <c r="K4962" s="1796"/>
      <c r="L4962" s="1796"/>
      <c r="M4962" s="1796"/>
      <c r="N4962" s="1796"/>
    </row>
    <row r="4963" spans="8:8" s="927" ht="15.0" hidden="1" customFormat="1">
      <c r="A4963" s="1439"/>
      <c r="B4963" s="1795"/>
      <c r="C4963" s="1796"/>
      <c r="D4963" s="1796"/>
      <c r="E4963" s="1796"/>
      <c r="F4963" s="1796"/>
      <c r="G4963" s="1796"/>
      <c r="H4963" s="1796"/>
      <c r="I4963" s="1796"/>
      <c r="J4963" s="1796"/>
      <c r="K4963" s="1796"/>
      <c r="L4963" s="1796"/>
      <c r="M4963" s="1796"/>
      <c r="N4963" s="1796"/>
    </row>
    <row r="4964" spans="8:8" s="927" ht="15.0" hidden="1" customFormat="1">
      <c r="A4964" s="1439"/>
      <c r="B4964" s="1795"/>
      <c r="C4964" s="1796"/>
      <c r="D4964" s="1796"/>
      <c r="E4964" s="1796"/>
      <c r="F4964" s="1796"/>
      <c r="G4964" s="1796"/>
      <c r="H4964" s="1796"/>
      <c r="I4964" s="1796"/>
      <c r="J4964" s="1796"/>
      <c r="K4964" s="1796"/>
      <c r="L4964" s="1796"/>
      <c r="M4964" s="1796"/>
      <c r="N4964" s="1796"/>
    </row>
    <row r="4965" spans="8:8" s="927" ht="15.0" hidden="1" customFormat="1">
      <c r="A4965" s="1439"/>
      <c r="B4965" s="1795"/>
      <c r="C4965" s="1796"/>
      <c r="D4965" s="1796"/>
      <c r="E4965" s="1796"/>
      <c r="F4965" s="1796"/>
      <c r="G4965" s="1796"/>
      <c r="H4965" s="1796"/>
      <c r="I4965" s="1796"/>
      <c r="J4965" s="1796"/>
      <c r="K4965" s="1796"/>
      <c r="L4965" s="1796"/>
      <c r="M4965" s="1796"/>
      <c r="N4965" s="1796"/>
    </row>
    <row r="4966" spans="8:8" s="927" ht="15.0" hidden="1" customFormat="1">
      <c r="A4966" s="1439"/>
      <c r="B4966" s="1795"/>
      <c r="C4966" s="1796"/>
      <c r="D4966" s="1796"/>
      <c r="E4966" s="1796"/>
      <c r="F4966" s="1796"/>
      <c r="G4966" s="1796"/>
      <c r="H4966" s="1796"/>
      <c r="I4966" s="1796"/>
      <c r="J4966" s="1796"/>
      <c r="K4966" s="1796"/>
      <c r="L4966" s="1796"/>
      <c r="M4966" s="1796"/>
      <c r="N4966" s="1796"/>
    </row>
    <row r="4967" spans="8:8" s="927" ht="15.0" hidden="1" customFormat="1">
      <c r="A4967" s="1439"/>
      <c r="B4967" s="1795"/>
      <c r="C4967" s="1796"/>
      <c r="D4967" s="1796"/>
      <c r="E4967" s="1796"/>
      <c r="F4967" s="1796"/>
      <c r="G4967" s="1796"/>
      <c r="H4967" s="1796"/>
      <c r="I4967" s="1796"/>
      <c r="J4967" s="1796"/>
      <c r="K4967" s="1796"/>
      <c r="L4967" s="1796"/>
      <c r="M4967" s="1796"/>
      <c r="N4967" s="1796"/>
    </row>
    <row r="4968" spans="8:8" s="927" ht="15.0" hidden="1" customFormat="1">
      <c r="A4968" s="1439"/>
      <c r="B4968" s="1795"/>
      <c r="C4968" s="1796"/>
      <c r="D4968" s="1796"/>
      <c r="E4968" s="1796"/>
      <c r="F4968" s="1796"/>
      <c r="G4968" s="1796"/>
      <c r="H4968" s="1796"/>
      <c r="I4968" s="1796"/>
      <c r="J4968" s="1796"/>
      <c r="K4968" s="1796"/>
      <c r="L4968" s="1796"/>
      <c r="M4968" s="1796"/>
      <c r="N4968" s="1796"/>
    </row>
    <row r="4969" spans="8:8" s="927" ht="15.0" hidden="1" customFormat="1">
      <c r="A4969" s="1439"/>
      <c r="B4969" s="1795"/>
      <c r="C4969" s="1796"/>
      <c r="D4969" s="1796"/>
      <c r="E4969" s="1796"/>
      <c r="F4969" s="1796"/>
      <c r="G4969" s="1796"/>
      <c r="H4969" s="1796"/>
      <c r="I4969" s="1796"/>
      <c r="J4969" s="1796"/>
      <c r="K4969" s="1796"/>
      <c r="L4969" s="1796"/>
      <c r="M4969" s="1796"/>
      <c r="N4969" s="1796"/>
    </row>
    <row r="4970" spans="8:8" s="927" ht="15.0" hidden="1" customFormat="1">
      <c r="A4970" s="1439"/>
      <c r="B4970" s="1795"/>
      <c r="C4970" s="1796"/>
      <c r="D4970" s="1796"/>
      <c r="E4970" s="1796"/>
      <c r="F4970" s="1796"/>
      <c r="G4970" s="1796"/>
      <c r="H4970" s="1796"/>
      <c r="I4970" s="1796"/>
      <c r="J4970" s="1796"/>
      <c r="K4970" s="1796"/>
      <c r="L4970" s="1796"/>
      <c r="M4970" s="1796"/>
      <c r="N4970" s="1796"/>
    </row>
    <row r="4971" spans="8:8" s="927" ht="15.0" hidden="1" customFormat="1">
      <c r="A4971" s="1439"/>
      <c r="B4971" s="1795"/>
      <c r="C4971" s="1796"/>
      <c r="D4971" s="1796"/>
      <c r="E4971" s="1796"/>
      <c r="F4971" s="1796"/>
      <c r="G4971" s="1796"/>
      <c r="H4971" s="1796"/>
      <c r="I4971" s="1796"/>
      <c r="J4971" s="1796"/>
      <c r="K4971" s="1796"/>
      <c r="L4971" s="1796"/>
      <c r="M4971" s="1796"/>
      <c r="N4971" s="1796"/>
    </row>
    <row r="4972" spans="8:8" s="927" ht="15.0" hidden="1" customFormat="1">
      <c r="A4972" s="1439"/>
      <c r="B4972" s="1795"/>
      <c r="C4972" s="1796"/>
      <c r="D4972" s="1796"/>
      <c r="E4972" s="1796"/>
      <c r="F4972" s="1796"/>
      <c r="G4972" s="1796"/>
      <c r="H4972" s="1796"/>
      <c r="I4972" s="1796"/>
      <c r="J4972" s="1796"/>
      <c r="K4972" s="1796"/>
      <c r="L4972" s="1796"/>
      <c r="M4972" s="1796"/>
      <c r="N4972" s="1796"/>
    </row>
    <row r="4973" spans="8:8" s="927" ht="15.0" hidden="1" customFormat="1">
      <c r="A4973" s="1439"/>
      <c r="B4973" s="1795"/>
      <c r="C4973" s="1796"/>
      <c r="D4973" s="1796"/>
      <c r="E4973" s="1796"/>
      <c r="F4973" s="1796"/>
      <c r="G4973" s="1796"/>
      <c r="H4973" s="1796"/>
      <c r="I4973" s="1796"/>
      <c r="J4973" s="1796"/>
      <c r="K4973" s="1796"/>
      <c r="L4973" s="1796"/>
      <c r="M4973" s="1796"/>
      <c r="N4973" s="1796"/>
    </row>
    <row r="4974" spans="8:8" s="927" ht="15.0" hidden="1" customFormat="1">
      <c r="A4974" s="1439"/>
      <c r="B4974" s="1795"/>
      <c r="C4974" s="1796"/>
      <c r="D4974" s="1796"/>
      <c r="E4974" s="1796"/>
      <c r="F4974" s="1796"/>
      <c r="G4974" s="1796"/>
      <c r="H4974" s="1796"/>
      <c r="I4974" s="1796"/>
      <c r="J4974" s="1796"/>
      <c r="K4974" s="1796"/>
      <c r="L4974" s="1796"/>
      <c r="M4974" s="1796"/>
      <c r="N4974" s="1796"/>
    </row>
    <row r="4975" spans="8:8" s="927" ht="15.0" hidden="1" customFormat="1">
      <c r="A4975" s="1439"/>
      <c r="B4975" s="1795"/>
      <c r="C4975" s="1796"/>
      <c r="D4975" s="1796"/>
      <c r="E4975" s="1796"/>
      <c r="F4975" s="1796"/>
      <c r="G4975" s="1796"/>
      <c r="H4975" s="1796"/>
      <c r="I4975" s="1796"/>
      <c r="J4975" s="1796"/>
      <c r="K4975" s="1796"/>
      <c r="L4975" s="1796"/>
      <c r="M4975" s="1796"/>
      <c r="N4975" s="1796"/>
    </row>
    <row r="4976" spans="8:8" s="927" ht="15.0" hidden="1" customFormat="1">
      <c r="A4976" s="1439"/>
      <c r="B4976" s="1795"/>
      <c r="C4976" s="1796"/>
      <c r="D4976" s="1796"/>
      <c r="E4976" s="1796"/>
      <c r="F4976" s="1796"/>
      <c r="G4976" s="1796"/>
      <c r="H4976" s="1796"/>
      <c r="I4976" s="1796"/>
      <c r="J4976" s="1796"/>
      <c r="K4976" s="1796"/>
      <c r="L4976" s="1796"/>
      <c r="M4976" s="1796"/>
      <c r="N4976" s="1796"/>
    </row>
    <row r="4977" spans="8:8" s="927" ht="15.0" hidden="1" customFormat="1">
      <c r="A4977" s="1439"/>
      <c r="B4977" s="1795"/>
      <c r="C4977" s="1796"/>
      <c r="D4977" s="1796"/>
      <c r="E4977" s="1796"/>
      <c r="F4977" s="1796"/>
      <c r="G4977" s="1796"/>
      <c r="H4977" s="1796"/>
      <c r="I4977" s="1796"/>
      <c r="J4977" s="1796"/>
      <c r="K4977" s="1796"/>
      <c r="L4977" s="1796"/>
      <c r="M4977" s="1796"/>
      <c r="N4977" s="1796"/>
    </row>
    <row r="4978" spans="8:8" s="927" ht="15.0" hidden="1" customFormat="1">
      <c r="A4978" s="1439"/>
      <c r="B4978" s="1795"/>
      <c r="C4978" s="1796"/>
      <c r="D4978" s="1796"/>
      <c r="E4978" s="1796"/>
      <c r="F4978" s="1796"/>
      <c r="G4978" s="1796"/>
      <c r="H4978" s="1796"/>
      <c r="I4978" s="1796"/>
      <c r="J4978" s="1796"/>
      <c r="K4978" s="1796"/>
      <c r="L4978" s="1796"/>
      <c r="M4978" s="1796"/>
      <c r="N4978" s="1796"/>
    </row>
    <row r="4979" spans="8:8" s="927" ht="15.0" hidden="1" customFormat="1">
      <c r="A4979" s="1439"/>
      <c r="B4979" s="1795"/>
      <c r="C4979" s="1796"/>
      <c r="D4979" s="1796"/>
      <c r="E4979" s="1796"/>
      <c r="F4979" s="1796"/>
      <c r="G4979" s="1796"/>
      <c r="H4979" s="1796"/>
      <c r="I4979" s="1796"/>
      <c r="J4979" s="1796"/>
      <c r="K4979" s="1796"/>
      <c r="L4979" s="1796"/>
      <c r="M4979" s="1796"/>
      <c r="N4979" s="1796"/>
    </row>
    <row r="4980" spans="8:8" s="927" ht="15.0" hidden="1" customFormat="1">
      <c r="A4980" s="1439"/>
      <c r="B4980" s="1795"/>
      <c r="C4980" s="1796"/>
      <c r="D4980" s="1796"/>
      <c r="E4980" s="1796"/>
      <c r="F4980" s="1796"/>
      <c r="G4980" s="1796"/>
      <c r="H4980" s="1796"/>
      <c r="I4980" s="1796"/>
      <c r="J4980" s="1796"/>
      <c r="K4980" s="1796"/>
      <c r="L4980" s="1796"/>
      <c r="M4980" s="1796"/>
      <c r="N4980" s="1796"/>
    </row>
    <row r="4981" spans="8:8" s="927" ht="15.0" hidden="1" customFormat="1">
      <c r="A4981" s="1439"/>
      <c r="B4981" s="1795"/>
      <c r="C4981" s="1796"/>
      <c r="D4981" s="1796"/>
      <c r="E4981" s="1796"/>
      <c r="F4981" s="1796"/>
      <c r="G4981" s="1796"/>
      <c r="H4981" s="1796"/>
      <c r="I4981" s="1796"/>
      <c r="J4981" s="1796"/>
      <c r="K4981" s="1796"/>
      <c r="L4981" s="1796"/>
      <c r="M4981" s="1796"/>
      <c r="N4981" s="1796"/>
    </row>
    <row r="4982" spans="8:8" s="927" ht="15.0" hidden="1" customFormat="1">
      <c r="A4982" s="1439"/>
      <c r="B4982" s="1795"/>
      <c r="C4982" s="1796"/>
      <c r="D4982" s="1796"/>
      <c r="E4982" s="1796"/>
      <c r="F4982" s="1796"/>
      <c r="G4982" s="1796"/>
      <c r="H4982" s="1796"/>
      <c r="I4982" s="1796"/>
      <c r="J4982" s="1796"/>
      <c r="K4982" s="1796"/>
      <c r="L4982" s="1796"/>
      <c r="M4982" s="1796"/>
      <c r="N4982" s="1796"/>
    </row>
    <row r="4983" spans="8:8" s="927" ht="15.0" hidden="1" customFormat="1">
      <c r="A4983" s="1439"/>
      <c r="B4983" s="1795"/>
      <c r="C4983" s="1796"/>
      <c r="D4983" s="1796"/>
      <c r="E4983" s="1796"/>
      <c r="F4983" s="1796"/>
      <c r="G4983" s="1796"/>
      <c r="H4983" s="1796"/>
      <c r="I4983" s="1796"/>
      <c r="J4983" s="1796"/>
      <c r="K4983" s="1796"/>
      <c r="L4983" s="1796"/>
      <c r="M4983" s="1796"/>
      <c r="N4983" s="1796"/>
    </row>
    <row r="4984" spans="8:8" s="927" ht="15.0" hidden="1" customFormat="1">
      <c r="A4984" s="1439"/>
      <c r="B4984" s="1795"/>
      <c r="C4984" s="1796"/>
      <c r="D4984" s="1796"/>
      <c r="E4984" s="1796"/>
      <c r="F4984" s="1796"/>
      <c r="G4984" s="1796"/>
      <c r="H4984" s="1796"/>
      <c r="I4984" s="1796"/>
      <c r="J4984" s="1796"/>
      <c r="K4984" s="1796"/>
      <c r="L4984" s="1796"/>
      <c r="M4984" s="1796"/>
      <c r="N4984" s="1796"/>
    </row>
    <row r="4985" spans="8:8" s="927" ht="15.0" hidden="1" customFormat="1">
      <c r="A4985" s="1439"/>
      <c r="B4985" s="1795"/>
      <c r="C4985" s="1796"/>
      <c r="D4985" s="1796"/>
      <c r="E4985" s="1796"/>
      <c r="F4985" s="1796"/>
      <c r="G4985" s="1796"/>
      <c r="H4985" s="1796"/>
      <c r="I4985" s="1796"/>
      <c r="J4985" s="1796"/>
      <c r="K4985" s="1796"/>
      <c r="L4985" s="1796"/>
      <c r="M4985" s="1796"/>
      <c r="N4985" s="1796"/>
    </row>
    <row r="4986" spans="8:8" s="927" ht="15.0" hidden="1" customFormat="1">
      <c r="A4986" s="1439"/>
      <c r="B4986" s="1795"/>
      <c r="C4986" s="1796"/>
      <c r="D4986" s="1796"/>
      <c r="E4986" s="1796"/>
      <c r="F4986" s="1796"/>
      <c r="G4986" s="1796"/>
      <c r="H4986" s="1796"/>
      <c r="I4986" s="1796"/>
      <c r="J4986" s="1796"/>
      <c r="K4986" s="1796"/>
      <c r="L4986" s="1796"/>
      <c r="M4986" s="1796"/>
      <c r="N4986" s="1796"/>
    </row>
    <row r="4987" spans="8:8" s="927" ht="15.0" hidden="1" customFormat="1">
      <c r="A4987" s="1439"/>
      <c r="B4987" s="1795"/>
      <c r="C4987" s="1796"/>
      <c r="D4987" s="1796"/>
      <c r="E4987" s="1796"/>
      <c r="F4987" s="1796"/>
      <c r="G4987" s="1796"/>
      <c r="H4987" s="1796"/>
      <c r="I4987" s="1796"/>
      <c r="J4987" s="1796"/>
      <c r="K4987" s="1796"/>
      <c r="L4987" s="1796"/>
      <c r="M4987" s="1796"/>
      <c r="N4987" s="1796"/>
    </row>
    <row r="4988" spans="8:8" s="927" ht="15.0" hidden="1" customFormat="1">
      <c r="A4988" s="1439"/>
      <c r="B4988" s="1795"/>
      <c r="C4988" s="1796"/>
      <c r="D4988" s="1796"/>
      <c r="E4988" s="1796"/>
      <c r="F4988" s="1796"/>
      <c r="G4988" s="1796"/>
      <c r="H4988" s="1796"/>
      <c r="I4988" s="1796"/>
      <c r="J4988" s="1796"/>
      <c r="K4988" s="1796"/>
      <c r="L4988" s="1796"/>
      <c r="M4988" s="1796"/>
      <c r="N4988" s="1796"/>
    </row>
    <row r="4989" spans="8:8" s="927" ht="15.0" hidden="1" customFormat="1">
      <c r="A4989" s="1439"/>
      <c r="B4989" s="1795"/>
      <c r="C4989" s="1796"/>
      <c r="D4989" s="1796"/>
      <c r="E4989" s="1796"/>
      <c r="F4989" s="1796"/>
      <c r="G4989" s="1796"/>
      <c r="H4989" s="1796"/>
      <c r="I4989" s="1796"/>
      <c r="J4989" s="1796"/>
      <c r="K4989" s="1796"/>
      <c r="L4989" s="1796"/>
      <c r="M4989" s="1796"/>
      <c r="N4989" s="1796"/>
    </row>
    <row r="4990" spans="8:8" s="927" ht="15.0" hidden="1" customFormat="1">
      <c r="A4990" s="1439"/>
      <c r="B4990" s="1795"/>
      <c r="C4990" s="1796"/>
      <c r="D4990" s="1796"/>
      <c r="E4990" s="1796"/>
      <c r="F4990" s="1796"/>
      <c r="G4990" s="1796"/>
      <c r="H4990" s="1796"/>
      <c r="I4990" s="1796"/>
      <c r="J4990" s="1796"/>
      <c r="K4990" s="1796"/>
      <c r="L4990" s="1796"/>
      <c r="M4990" s="1796"/>
      <c r="N4990" s="1796"/>
    </row>
    <row r="4991" spans="8:8" s="927" ht="15.0" hidden="1" customFormat="1">
      <c r="A4991" s="1439"/>
      <c r="B4991" s="1795"/>
      <c r="C4991" s="1796"/>
      <c r="D4991" s="1796"/>
      <c r="E4991" s="1796"/>
      <c r="F4991" s="1796"/>
      <c r="G4991" s="1796"/>
      <c r="H4991" s="1796"/>
      <c r="I4991" s="1796"/>
      <c r="J4991" s="1796"/>
      <c r="K4991" s="1796"/>
      <c r="L4991" s="1796"/>
      <c r="M4991" s="1796"/>
      <c r="N4991" s="1796"/>
    </row>
    <row r="4992" spans="8:8" s="927" ht="15.0" hidden="1" customFormat="1">
      <c r="A4992" s="1439"/>
      <c r="B4992" s="1795"/>
      <c r="C4992" s="1796"/>
      <c r="D4992" s="1796"/>
      <c r="E4992" s="1796"/>
      <c r="F4992" s="1796"/>
      <c r="G4992" s="1796"/>
      <c r="H4992" s="1796"/>
      <c r="I4992" s="1796"/>
      <c r="J4992" s="1796"/>
      <c r="K4992" s="1796"/>
      <c r="L4992" s="1796"/>
      <c r="M4992" s="1796"/>
      <c r="N4992" s="1796"/>
    </row>
    <row r="4993" spans="8:8" s="927" ht="15.0" hidden="1" customFormat="1">
      <c r="A4993" s="1439"/>
      <c r="B4993" s="1795"/>
      <c r="C4993" s="1796"/>
      <c r="D4993" s="1796"/>
      <c r="E4993" s="1796"/>
      <c r="F4993" s="1796"/>
      <c r="G4993" s="1796"/>
      <c r="H4993" s="1796"/>
      <c r="I4993" s="1796"/>
      <c r="J4993" s="1796"/>
      <c r="K4993" s="1796"/>
      <c r="L4993" s="1796"/>
      <c r="M4993" s="1796"/>
      <c r="N4993" s="1796"/>
    </row>
    <row r="4994" spans="8:8" s="927" ht="15.0" hidden="1" customFormat="1">
      <c r="A4994" s="1439"/>
      <c r="B4994" s="1795"/>
      <c r="C4994" s="1796"/>
      <c r="D4994" s="1796"/>
      <c r="E4994" s="1796"/>
      <c r="F4994" s="1796"/>
      <c r="G4994" s="1796"/>
      <c r="H4994" s="1796"/>
      <c r="I4994" s="1796"/>
      <c r="J4994" s="1796"/>
      <c r="K4994" s="1796"/>
      <c r="L4994" s="1796"/>
      <c r="M4994" s="1796"/>
      <c r="N4994" s="1796"/>
    </row>
    <row r="4995" spans="8:8" s="927" ht="15.0" hidden="1" customFormat="1">
      <c r="A4995" s="1439"/>
      <c r="B4995" s="1795"/>
      <c r="C4995" s="1796"/>
      <c r="D4995" s="1796"/>
      <c r="E4995" s="1796"/>
      <c r="F4995" s="1796"/>
      <c r="G4995" s="1796"/>
      <c r="H4995" s="1796"/>
      <c r="I4995" s="1796"/>
      <c r="J4995" s="1796"/>
      <c r="K4995" s="1796"/>
      <c r="L4995" s="1796"/>
      <c r="M4995" s="1796"/>
      <c r="N4995" s="1796"/>
    </row>
    <row r="4996" spans="8:8" s="927" ht="15.0" hidden="1" customFormat="1">
      <c r="A4996" s="1439"/>
      <c r="B4996" s="1795"/>
      <c r="C4996" s="1796"/>
      <c r="D4996" s="1796"/>
      <c r="E4996" s="1796"/>
      <c r="F4996" s="1796"/>
      <c r="G4996" s="1796"/>
      <c r="H4996" s="1796"/>
      <c r="I4996" s="1796"/>
      <c r="J4996" s="1796"/>
      <c r="K4996" s="1796"/>
      <c r="L4996" s="1796"/>
      <c r="M4996" s="1796"/>
      <c r="N4996" s="1796"/>
    </row>
    <row r="4997" spans="8:8" s="927" ht="15.0" hidden="1" customFormat="1">
      <c r="A4997" s="1439"/>
      <c r="B4997" s="1795"/>
      <c r="C4997" s="1796"/>
      <c r="D4997" s="1796"/>
      <c r="E4997" s="1796"/>
      <c r="F4997" s="1796"/>
      <c r="G4997" s="1796"/>
      <c r="H4997" s="1796"/>
      <c r="I4997" s="1796"/>
      <c r="J4997" s="1796"/>
      <c r="K4997" s="1796"/>
      <c r="L4997" s="1796"/>
      <c r="M4997" s="1796"/>
      <c r="N4997" s="1796"/>
    </row>
    <row r="4998" spans="8:8" s="927" ht="15.0" hidden="1" customFormat="1">
      <c r="A4998" s="1439"/>
      <c r="B4998" s="1795"/>
      <c r="C4998" s="1796"/>
      <c r="D4998" s="1796"/>
      <c r="E4998" s="1796"/>
      <c r="F4998" s="1796"/>
      <c r="G4998" s="1796"/>
      <c r="H4998" s="1796"/>
      <c r="I4998" s="1796"/>
      <c r="J4998" s="1796"/>
      <c r="K4998" s="1796"/>
      <c r="L4998" s="1796"/>
      <c r="M4998" s="1796"/>
      <c r="N4998" s="1796"/>
    </row>
    <row r="4999" spans="8:8" s="927" ht="15.0" hidden="1" customFormat="1">
      <c r="A4999" s="1439"/>
      <c r="B4999" s="1795"/>
      <c r="C4999" s="1796"/>
      <c r="D4999" s="1796"/>
      <c r="E4999" s="1796"/>
      <c r="F4999" s="1796"/>
      <c r="G4999" s="1796"/>
      <c r="H4999" s="1796"/>
      <c r="I4999" s="1796"/>
      <c r="J4999" s="1796"/>
      <c r="K4999" s="1796"/>
      <c r="L4999" s="1796"/>
      <c r="M4999" s="1796"/>
      <c r="N4999" s="1796"/>
    </row>
    <row r="5000" spans="8:8" s="927" ht="15.0" hidden="1" customFormat="1">
      <c r="A5000" s="1439"/>
      <c r="B5000" s="1795"/>
      <c r="C5000" s="1796"/>
      <c r="D5000" s="1796"/>
      <c r="E5000" s="1796"/>
      <c r="F5000" s="1796"/>
      <c r="G5000" s="1796"/>
      <c r="H5000" s="1796"/>
      <c r="I5000" s="1796"/>
      <c r="J5000" s="1796"/>
      <c r="K5000" s="1796"/>
      <c r="L5000" s="1796"/>
      <c r="M5000" s="1796"/>
      <c r="N5000" s="1796"/>
    </row>
    <row r="5001" spans="8:8" s="927" ht="15.0" hidden="1" customFormat="1">
      <c r="A5001" s="1439"/>
      <c r="B5001" s="1795"/>
      <c r="C5001" s="1796"/>
      <c r="D5001" s="1796"/>
      <c r="E5001" s="1796"/>
      <c r="F5001" s="1796"/>
      <c r="G5001" s="1796"/>
      <c r="H5001" s="1796"/>
      <c r="I5001" s="1796"/>
      <c r="J5001" s="1796"/>
      <c r="K5001" s="1796"/>
      <c r="L5001" s="1796"/>
      <c r="M5001" s="1796"/>
      <c r="N5001" s="1796"/>
    </row>
    <row r="5002" spans="8:8" s="927" ht="15.0" hidden="1" customFormat="1">
      <c r="A5002" s="1439"/>
      <c r="B5002" s="1795"/>
      <c r="C5002" s="1796"/>
      <c r="D5002" s="1796"/>
      <c r="E5002" s="1796"/>
      <c r="F5002" s="1796"/>
      <c r="G5002" s="1796"/>
      <c r="H5002" s="1796"/>
      <c r="I5002" s="1796"/>
      <c r="J5002" s="1796"/>
      <c r="K5002" s="1796"/>
      <c r="L5002" s="1796"/>
      <c r="M5002" s="1796"/>
      <c r="N5002" s="1796"/>
    </row>
    <row r="5003" spans="8:8" s="927" ht="15.0" hidden="1" customFormat="1">
      <c r="A5003" s="1439"/>
      <c r="B5003" s="1795"/>
      <c r="C5003" s="1796"/>
      <c r="D5003" s="1796"/>
      <c r="E5003" s="1796"/>
      <c r="F5003" s="1796"/>
      <c r="G5003" s="1796"/>
      <c r="H5003" s="1796"/>
      <c r="I5003" s="1796"/>
      <c r="J5003" s="1796"/>
      <c r="K5003" s="1796"/>
      <c r="L5003" s="1796"/>
      <c r="M5003" s="1796"/>
      <c r="N5003" s="1796"/>
    </row>
    <row r="5004" spans="8:8" s="927" ht="15.0" hidden="1" customFormat="1">
      <c r="A5004" s="1439"/>
      <c r="B5004" s="1795"/>
      <c r="C5004" s="1796"/>
      <c r="D5004" s="1796"/>
      <c r="E5004" s="1796"/>
      <c r="F5004" s="1796"/>
      <c r="G5004" s="1796"/>
      <c r="H5004" s="1796"/>
      <c r="I5004" s="1796"/>
      <c r="J5004" s="1796"/>
      <c r="K5004" s="1796"/>
      <c r="L5004" s="1796"/>
      <c r="M5004" s="1796"/>
      <c r="N5004" s="1796"/>
    </row>
    <row r="5005" spans="8:8" s="927" ht="15.0" hidden="1" customFormat="1">
      <c r="A5005" s="1439"/>
      <c r="B5005" s="1795"/>
      <c r="C5005" s="1796"/>
      <c r="D5005" s="1796"/>
      <c r="E5005" s="1796"/>
      <c r="F5005" s="1796"/>
      <c r="G5005" s="1796"/>
      <c r="H5005" s="1796"/>
      <c r="I5005" s="1796"/>
      <c r="J5005" s="1796"/>
      <c r="K5005" s="1796"/>
      <c r="L5005" s="1796"/>
      <c r="M5005" s="1796"/>
      <c r="N5005" s="1796"/>
    </row>
    <row r="5006" spans="8:8" s="927" ht="15.0" hidden="1" customFormat="1">
      <c r="A5006" s="1439"/>
      <c r="B5006" s="1795"/>
      <c r="C5006" s="1796"/>
      <c r="D5006" s="1796"/>
      <c r="E5006" s="1796"/>
      <c r="F5006" s="1796"/>
      <c r="G5006" s="1796"/>
      <c r="H5006" s="1796"/>
      <c r="I5006" s="1796"/>
      <c r="J5006" s="1796"/>
      <c r="K5006" s="1796"/>
      <c r="L5006" s="1796"/>
      <c r="M5006" s="1796"/>
      <c r="N5006" s="1796"/>
    </row>
    <row r="5007" spans="8:8" s="927" ht="15.0" hidden="1" customFormat="1">
      <c r="A5007" s="1439"/>
      <c r="B5007" s="1795"/>
      <c r="C5007" s="1796"/>
      <c r="D5007" s="1796"/>
      <c r="E5007" s="1796"/>
      <c r="F5007" s="1796"/>
      <c r="G5007" s="1796"/>
      <c r="H5007" s="1796"/>
      <c r="I5007" s="1796"/>
      <c r="J5007" s="1796"/>
      <c r="K5007" s="1796"/>
      <c r="L5007" s="1796"/>
      <c r="M5007" s="1796"/>
      <c r="N5007" s="1796"/>
    </row>
    <row r="5008" spans="8:8" s="927" ht="15.0" hidden="1" customFormat="1">
      <c r="A5008" s="1439"/>
      <c r="B5008" s="1795"/>
      <c r="C5008" s="1796"/>
      <c r="D5008" s="1796"/>
      <c r="E5008" s="1796"/>
      <c r="F5008" s="1796"/>
      <c r="G5008" s="1796"/>
      <c r="H5008" s="1796"/>
      <c r="I5008" s="1796"/>
      <c r="J5008" s="1796"/>
      <c r="K5008" s="1796"/>
      <c r="L5008" s="1796"/>
      <c r="M5008" s="1796"/>
      <c r="N5008" s="1796"/>
    </row>
    <row r="5009" spans="8:8" s="927" ht="15.0" hidden="1" customFormat="1">
      <c r="A5009" s="1439"/>
      <c r="B5009" s="1795"/>
      <c r="C5009" s="1796"/>
      <c r="D5009" s="1796"/>
      <c r="E5009" s="1796"/>
      <c r="F5009" s="1796"/>
      <c r="G5009" s="1796"/>
      <c r="H5009" s="1796"/>
      <c r="I5009" s="1796"/>
      <c r="J5009" s="1796"/>
      <c r="K5009" s="1796"/>
      <c r="L5009" s="1796"/>
      <c r="M5009" s="1796"/>
      <c r="N5009" s="1796"/>
    </row>
    <row r="5010" spans="8:8" s="927" ht="15.0" hidden="1" customFormat="1">
      <c r="A5010" s="1439"/>
      <c r="B5010" s="1795"/>
      <c r="C5010" s="1796"/>
      <c r="D5010" s="1796"/>
      <c r="E5010" s="1796"/>
      <c r="F5010" s="1796"/>
      <c r="G5010" s="1796"/>
      <c r="H5010" s="1796"/>
      <c r="I5010" s="1796"/>
      <c r="J5010" s="1796"/>
      <c r="K5010" s="1796"/>
      <c r="L5010" s="1796"/>
      <c r="M5010" s="1796"/>
      <c r="N5010" s="1796"/>
    </row>
    <row r="5011" spans="8:8" s="927" ht="15.0" hidden="1" customFormat="1">
      <c r="A5011" s="1439"/>
      <c r="B5011" s="1795"/>
      <c r="C5011" s="1796"/>
      <c r="D5011" s="1796"/>
      <c r="E5011" s="1796"/>
      <c r="F5011" s="1796"/>
      <c r="G5011" s="1796"/>
      <c r="H5011" s="1796"/>
      <c r="I5011" s="1796"/>
      <c r="J5011" s="1796"/>
      <c r="K5011" s="1796"/>
      <c r="L5011" s="1796"/>
      <c r="M5011" s="1796"/>
      <c r="N5011" s="1796"/>
    </row>
    <row r="5012" spans="8:8" s="927" ht="15.0" hidden="1" customFormat="1">
      <c r="A5012" s="1439"/>
      <c r="B5012" s="1795"/>
      <c r="C5012" s="1796"/>
      <c r="D5012" s="1796"/>
      <c r="E5012" s="1796"/>
      <c r="F5012" s="1796"/>
      <c r="G5012" s="1796"/>
      <c r="H5012" s="1796"/>
      <c r="I5012" s="1796"/>
      <c r="J5012" s="1796"/>
      <c r="K5012" s="1796"/>
      <c r="L5012" s="1796"/>
      <c r="M5012" s="1796"/>
      <c r="N5012" s="1796"/>
    </row>
    <row r="5013" spans="8:8" s="927" ht="15.0" hidden="1" customFormat="1">
      <c r="A5013" s="1439"/>
      <c r="B5013" s="1795"/>
      <c r="C5013" s="1796"/>
      <c r="D5013" s="1796"/>
      <c r="E5013" s="1796"/>
      <c r="F5013" s="1796"/>
      <c r="G5013" s="1796"/>
      <c r="H5013" s="1796"/>
      <c r="I5013" s="1796"/>
      <c r="J5013" s="1796"/>
      <c r="K5013" s="1796"/>
      <c r="L5013" s="1796"/>
      <c r="M5013" s="1796"/>
      <c r="N5013" s="1796"/>
    </row>
    <row r="5014" spans="8:8" s="927" ht="15.0" hidden="1" customFormat="1">
      <c r="A5014" s="1439"/>
      <c r="B5014" s="1795"/>
      <c r="C5014" s="1796"/>
      <c r="D5014" s="1796"/>
      <c r="E5014" s="1796"/>
      <c r="F5014" s="1796"/>
      <c r="G5014" s="1796"/>
      <c r="H5014" s="1796"/>
      <c r="I5014" s="1796"/>
      <c r="J5014" s="1796"/>
      <c r="K5014" s="1796"/>
      <c r="L5014" s="1796"/>
      <c r="M5014" s="1796"/>
      <c r="N5014" s="1796"/>
    </row>
    <row r="5015" spans="8:8" s="927" ht="15.0" hidden="1" customFormat="1">
      <c r="A5015" s="1439"/>
      <c r="B5015" s="1795"/>
      <c r="C5015" s="1796"/>
      <c r="D5015" s="1796"/>
      <c r="E5015" s="1796"/>
      <c r="F5015" s="1796"/>
      <c r="G5015" s="1796"/>
      <c r="H5015" s="1796"/>
      <c r="I5015" s="1796"/>
      <c r="J5015" s="1796"/>
      <c r="K5015" s="1796"/>
      <c r="L5015" s="1796"/>
      <c r="M5015" s="1796"/>
      <c r="N5015" s="1796"/>
    </row>
    <row r="5016" spans="8:8" s="927" ht="15.0" hidden="1" customFormat="1">
      <c r="A5016" s="1439"/>
      <c r="B5016" s="1795"/>
      <c r="C5016" s="1796"/>
      <c r="D5016" s="1796"/>
      <c r="E5016" s="1796"/>
      <c r="F5016" s="1796"/>
      <c r="G5016" s="1796"/>
      <c r="H5016" s="1796"/>
      <c r="I5016" s="1796"/>
      <c r="J5016" s="1796"/>
      <c r="K5016" s="1796"/>
      <c r="L5016" s="1796"/>
      <c r="M5016" s="1796"/>
      <c r="N5016" s="1796"/>
    </row>
    <row r="5017" spans="8:8" s="927" ht="15.0" hidden="1" customFormat="1">
      <c r="A5017" s="1439"/>
      <c r="B5017" s="1795"/>
      <c r="C5017" s="1796"/>
      <c r="D5017" s="1796"/>
      <c r="E5017" s="1796"/>
      <c r="F5017" s="1796"/>
      <c r="G5017" s="1796"/>
      <c r="H5017" s="1796"/>
      <c r="I5017" s="1796"/>
      <c r="J5017" s="1796"/>
      <c r="K5017" s="1796"/>
      <c r="L5017" s="1796"/>
      <c r="M5017" s="1796"/>
      <c r="N5017" s="1796"/>
    </row>
    <row r="5018" spans="8:8" s="927" ht="15.0" hidden="1" customFormat="1">
      <c r="A5018" s="1439"/>
      <c r="B5018" s="1795"/>
      <c r="C5018" s="1796"/>
      <c r="D5018" s="1796"/>
      <c r="E5018" s="1796"/>
      <c r="F5018" s="1796"/>
      <c r="G5018" s="1796"/>
      <c r="H5018" s="1796"/>
      <c r="I5018" s="1796"/>
      <c r="J5018" s="1796"/>
      <c r="K5018" s="1796"/>
      <c r="L5018" s="1796"/>
      <c r="M5018" s="1796"/>
      <c r="N5018" s="1796"/>
    </row>
    <row r="5019" spans="8:8" s="927" ht="15.0" hidden="1" customFormat="1">
      <c r="A5019" s="1439"/>
      <c r="B5019" s="1795"/>
      <c r="C5019" s="1796"/>
      <c r="D5019" s="1796"/>
      <c r="E5019" s="1796"/>
      <c r="F5019" s="1796"/>
      <c r="G5019" s="1796"/>
      <c r="H5019" s="1796"/>
      <c r="I5019" s="1796"/>
      <c r="J5019" s="1796"/>
      <c r="K5019" s="1796"/>
      <c r="L5019" s="1796"/>
      <c r="M5019" s="1796"/>
      <c r="N5019" s="1796"/>
    </row>
    <row r="5020" spans="8:8" s="927" ht="15.0" hidden="1" customFormat="1">
      <c r="A5020" s="1439"/>
      <c r="B5020" s="1795"/>
      <c r="C5020" s="1796"/>
      <c r="D5020" s="1796"/>
      <c r="E5020" s="1796"/>
      <c r="F5020" s="1796"/>
      <c r="G5020" s="1796"/>
      <c r="H5020" s="1796"/>
      <c r="I5020" s="1796"/>
      <c r="J5020" s="1796"/>
      <c r="K5020" s="1796"/>
      <c r="L5020" s="1796"/>
      <c r="M5020" s="1796"/>
      <c r="N5020" s="1796"/>
    </row>
    <row r="5021" spans="8:8" s="927" ht="15.0" hidden="1" customFormat="1">
      <c r="A5021" s="1439"/>
      <c r="B5021" s="1795"/>
      <c r="C5021" s="1796"/>
      <c r="D5021" s="1796"/>
      <c r="E5021" s="1796"/>
      <c r="F5021" s="1796"/>
      <c r="G5021" s="1796"/>
      <c r="H5021" s="1796"/>
      <c r="I5021" s="1796"/>
      <c r="J5021" s="1796"/>
      <c r="K5021" s="1796"/>
      <c r="L5021" s="1796"/>
      <c r="M5021" s="1796"/>
      <c r="N5021" s="1796"/>
    </row>
    <row r="5022" spans="8:8" s="927" ht="15.0" hidden="1" customFormat="1">
      <c r="A5022" s="1439"/>
      <c r="B5022" s="1795"/>
      <c r="C5022" s="1796"/>
      <c r="D5022" s="1796"/>
      <c r="E5022" s="1796"/>
      <c r="F5022" s="1796"/>
      <c r="G5022" s="1796"/>
      <c r="H5022" s="1796"/>
      <c r="I5022" s="1796"/>
      <c r="J5022" s="1796"/>
      <c r="K5022" s="1796"/>
      <c r="L5022" s="1796"/>
      <c r="M5022" s="1796"/>
      <c r="N5022" s="1796"/>
    </row>
    <row r="5023" spans="8:8" s="927" ht="15.0" hidden="1" customFormat="1">
      <c r="A5023" s="1439"/>
      <c r="B5023" s="1795"/>
      <c r="C5023" s="1796"/>
      <c r="D5023" s="1796"/>
      <c r="E5023" s="1796"/>
      <c r="F5023" s="1796"/>
      <c r="G5023" s="1796"/>
      <c r="H5023" s="1796"/>
      <c r="I5023" s="1796"/>
      <c r="J5023" s="1796"/>
      <c r="K5023" s="1796"/>
      <c r="L5023" s="1796"/>
      <c r="M5023" s="1796"/>
      <c r="N5023" s="1796"/>
    </row>
    <row r="5024" spans="8:8" s="927" ht="15.0" hidden="1" customFormat="1">
      <c r="A5024" s="1439"/>
      <c r="B5024" s="1795"/>
      <c r="C5024" s="1796"/>
      <c r="D5024" s="1796"/>
      <c r="E5024" s="1796"/>
      <c r="F5024" s="1796"/>
      <c r="G5024" s="1796"/>
      <c r="H5024" s="1796"/>
      <c r="I5024" s="1796"/>
      <c r="J5024" s="1796"/>
      <c r="K5024" s="1796"/>
      <c r="L5024" s="1796"/>
      <c r="M5024" s="1796"/>
      <c r="N5024" s="1796"/>
    </row>
    <row r="5025" spans="8:8" s="927" ht="15.0" hidden="1" customFormat="1">
      <c r="A5025" s="1439"/>
      <c r="B5025" s="1795"/>
      <c r="C5025" s="1796"/>
      <c r="D5025" s="1796"/>
      <c r="E5025" s="1796"/>
      <c r="F5025" s="1796"/>
      <c r="G5025" s="1796"/>
      <c r="H5025" s="1796"/>
      <c r="I5025" s="1796"/>
      <c r="J5025" s="1796"/>
      <c r="K5025" s="1796"/>
      <c r="L5025" s="1796"/>
      <c r="M5025" s="1796"/>
      <c r="N5025" s="1796"/>
    </row>
    <row r="5026" spans="8:8" s="927" ht="15.0" hidden="1" customFormat="1">
      <c r="A5026" s="1439"/>
      <c r="B5026" s="1795"/>
      <c r="C5026" s="1796"/>
      <c r="D5026" s="1796"/>
      <c r="E5026" s="1796"/>
      <c r="F5026" s="1796"/>
      <c r="G5026" s="1796"/>
      <c r="H5026" s="1796"/>
      <c r="I5026" s="1796"/>
      <c r="J5026" s="1796"/>
      <c r="K5026" s="1796"/>
      <c r="L5026" s="1796"/>
      <c r="M5026" s="1796"/>
      <c r="N5026" s="1796"/>
    </row>
    <row r="5027" spans="8:8" s="927" ht="15.0" hidden="1" customFormat="1">
      <c r="A5027" s="1439"/>
      <c r="B5027" s="1795"/>
      <c r="C5027" s="1796"/>
      <c r="D5027" s="1796"/>
      <c r="E5027" s="1796"/>
      <c r="F5027" s="1796"/>
      <c r="G5027" s="1796"/>
      <c r="H5027" s="1796"/>
      <c r="I5027" s="1796"/>
      <c r="J5027" s="1796"/>
      <c r="K5027" s="1796"/>
      <c r="L5027" s="1796"/>
      <c r="M5027" s="1796"/>
      <c r="N5027" s="1796"/>
    </row>
    <row r="5028" spans="8:8" s="927" ht="15.0" hidden="1" customFormat="1">
      <c r="A5028" s="1439"/>
      <c r="B5028" s="1795"/>
      <c r="C5028" s="1796"/>
      <c r="D5028" s="1796"/>
      <c r="E5028" s="1796"/>
      <c r="F5028" s="1796"/>
      <c r="G5028" s="1796"/>
      <c r="H5028" s="1796"/>
      <c r="I5028" s="1796"/>
      <c r="J5028" s="1796"/>
      <c r="K5028" s="1796"/>
      <c r="L5028" s="1796"/>
      <c r="M5028" s="1796"/>
      <c r="N5028" s="1796"/>
    </row>
    <row r="5029" spans="8:8" s="927" ht="15.0" hidden="1" customFormat="1">
      <c r="A5029" s="1439"/>
      <c r="B5029" s="1795"/>
      <c r="C5029" s="1796"/>
      <c r="D5029" s="1796"/>
      <c r="E5029" s="1796"/>
      <c r="F5029" s="1796"/>
      <c r="G5029" s="1796"/>
      <c r="H5029" s="1796"/>
      <c r="I5029" s="1796"/>
      <c r="J5029" s="1796"/>
      <c r="K5029" s="1796"/>
      <c r="L5029" s="1796"/>
      <c r="M5029" s="1796"/>
      <c r="N5029" s="1796"/>
    </row>
    <row r="5030" spans="8:8" s="927" ht="15.0" hidden="1" customFormat="1">
      <c r="A5030" s="1439"/>
      <c r="B5030" s="1795"/>
      <c r="C5030" s="1796"/>
      <c r="D5030" s="1796"/>
      <c r="E5030" s="1796"/>
      <c r="F5030" s="1796"/>
      <c r="G5030" s="1796"/>
      <c r="H5030" s="1796"/>
      <c r="I5030" s="1796"/>
      <c r="J5030" s="1796"/>
      <c r="K5030" s="1796"/>
      <c r="L5030" s="1796"/>
      <c r="M5030" s="1796"/>
      <c r="N5030" s="1796"/>
    </row>
    <row r="5031" spans="8:8" s="927" ht="15.0" hidden="1" customFormat="1">
      <c r="A5031" s="1439"/>
      <c r="B5031" s="1795"/>
      <c r="C5031" s="1796"/>
      <c r="D5031" s="1796"/>
      <c r="E5031" s="1796"/>
      <c r="F5031" s="1796"/>
      <c r="G5031" s="1796"/>
      <c r="H5031" s="1796"/>
      <c r="I5031" s="1796"/>
      <c r="J5031" s="1796"/>
      <c r="K5031" s="1796"/>
      <c r="L5031" s="1796"/>
      <c r="M5031" s="1796"/>
      <c r="N5031" s="1796"/>
    </row>
    <row r="5032" spans="8:8" s="927" ht="15.0" hidden="1" customFormat="1">
      <c r="A5032" s="1439"/>
      <c r="B5032" s="1795"/>
      <c r="C5032" s="1796"/>
      <c r="D5032" s="1796"/>
      <c r="E5032" s="1796"/>
      <c r="F5032" s="1796"/>
      <c r="G5032" s="1796"/>
      <c r="H5032" s="1796"/>
      <c r="I5032" s="1796"/>
      <c r="J5032" s="1796"/>
      <c r="K5032" s="1796"/>
      <c r="L5032" s="1796"/>
      <c r="M5032" s="1796"/>
      <c r="N5032" s="1796"/>
    </row>
    <row r="5033" spans="8:8" s="927" ht="15.0" hidden="1" customFormat="1">
      <c r="A5033" s="1439"/>
      <c r="B5033" s="1795"/>
      <c r="C5033" s="1796"/>
      <c r="D5033" s="1796"/>
      <c r="E5033" s="1796"/>
      <c r="F5033" s="1796"/>
      <c r="G5033" s="1796"/>
      <c r="H5033" s="1796"/>
      <c r="I5033" s="1796"/>
      <c r="J5033" s="1796"/>
      <c r="K5033" s="1796"/>
      <c r="L5033" s="1796"/>
      <c r="M5033" s="1796"/>
      <c r="N5033" s="1796"/>
    </row>
    <row r="5034" spans="8:8" s="927" ht="15.0" hidden="1" customFormat="1">
      <c r="A5034" s="1439"/>
      <c r="B5034" s="1795"/>
      <c r="C5034" s="1796"/>
      <c r="D5034" s="1796"/>
      <c r="E5034" s="1796"/>
      <c r="F5034" s="1796"/>
      <c r="G5034" s="1796"/>
      <c r="H5034" s="1796"/>
      <c r="I5034" s="1796"/>
      <c r="J5034" s="1796"/>
      <c r="K5034" s="1796"/>
      <c r="L5034" s="1796"/>
      <c r="M5034" s="1796"/>
      <c r="N5034" s="1796"/>
    </row>
    <row r="5035" spans="8:8" s="927" ht="15.0" hidden="1" customFormat="1">
      <c r="A5035" s="1439"/>
      <c r="B5035" s="1795"/>
      <c r="C5035" s="1796"/>
      <c r="D5035" s="1796"/>
      <c r="E5035" s="1796"/>
      <c r="F5035" s="1796"/>
      <c r="G5035" s="1796"/>
      <c r="H5035" s="1796"/>
      <c r="I5035" s="1796"/>
      <c r="J5035" s="1796"/>
      <c r="K5035" s="1796"/>
      <c r="L5035" s="1796"/>
      <c r="M5035" s="1796"/>
      <c r="N5035" s="1796"/>
    </row>
    <row r="5036" spans="8:8" s="927" ht="15.0" hidden="1" customFormat="1">
      <c r="A5036" s="1439"/>
      <c r="B5036" s="1795"/>
      <c r="C5036" s="1796"/>
      <c r="D5036" s="1796"/>
      <c r="E5036" s="1796"/>
      <c r="F5036" s="1796"/>
      <c r="G5036" s="1796"/>
      <c r="H5036" s="1796"/>
      <c r="I5036" s="1796"/>
      <c r="J5036" s="1796"/>
      <c r="K5036" s="1796"/>
      <c r="L5036" s="1796"/>
      <c r="M5036" s="1796"/>
      <c r="N5036" s="1796"/>
    </row>
    <row r="5037" spans="8:8" s="927" ht="15.0" hidden="1" customFormat="1">
      <c r="A5037" s="1439"/>
      <c r="B5037" s="1795"/>
      <c r="C5037" s="1796"/>
      <c r="D5037" s="1796"/>
      <c r="E5037" s="1796"/>
      <c r="F5037" s="1796"/>
      <c r="G5037" s="1796"/>
      <c r="H5037" s="1796"/>
      <c r="I5037" s="1796"/>
      <c r="J5037" s="1796"/>
      <c r="K5037" s="1796"/>
      <c r="L5037" s="1796"/>
      <c r="M5037" s="1796"/>
      <c r="N5037" s="1796"/>
    </row>
    <row r="5038" spans="8:8" s="927" ht="15.0" hidden="1" customFormat="1">
      <c r="A5038" s="1439"/>
      <c r="B5038" s="1795"/>
      <c r="C5038" s="1796"/>
      <c r="D5038" s="1796"/>
      <c r="E5038" s="1796"/>
      <c r="F5038" s="1796"/>
      <c r="G5038" s="1796"/>
      <c r="H5038" s="1796"/>
      <c r="I5038" s="1796"/>
      <c r="J5038" s="1796"/>
      <c r="K5038" s="1796"/>
      <c r="L5038" s="1796"/>
      <c r="M5038" s="1796"/>
      <c r="N5038" s="1796"/>
    </row>
    <row r="5039" spans="8:8" s="927" ht="15.0" hidden="1" customFormat="1">
      <c r="A5039" s="1439"/>
      <c r="B5039" s="1795"/>
      <c r="C5039" s="1796"/>
      <c r="D5039" s="1796"/>
      <c r="E5039" s="1796"/>
      <c r="F5039" s="1796"/>
      <c r="G5039" s="1796"/>
      <c r="H5039" s="1796"/>
      <c r="I5039" s="1796"/>
      <c r="J5039" s="1796"/>
      <c r="K5039" s="1796"/>
      <c r="L5039" s="1796"/>
      <c r="M5039" s="1796"/>
      <c r="N5039" s="1796"/>
    </row>
    <row r="5040" spans="8:8" s="927" ht="15.0" hidden="1" customFormat="1">
      <c r="A5040" s="1439"/>
      <c r="B5040" s="1795"/>
      <c r="C5040" s="1796"/>
      <c r="D5040" s="1796"/>
      <c r="E5040" s="1796"/>
      <c r="F5040" s="1796"/>
      <c r="G5040" s="1796"/>
      <c r="H5040" s="1796"/>
      <c r="I5040" s="1796"/>
      <c r="J5040" s="1796"/>
      <c r="K5040" s="1796"/>
      <c r="L5040" s="1796"/>
      <c r="M5040" s="1796"/>
      <c r="N5040" s="1796"/>
    </row>
    <row r="5041" spans="8:8" s="927" ht="15.0" hidden="1" customFormat="1">
      <c r="A5041" s="1439"/>
      <c r="B5041" s="1795"/>
      <c r="C5041" s="1796"/>
      <c r="D5041" s="1796"/>
      <c r="E5041" s="1796"/>
      <c r="F5041" s="1796"/>
      <c r="G5041" s="1796"/>
      <c r="H5041" s="1796"/>
      <c r="I5041" s="1796"/>
      <c r="J5041" s="1796"/>
      <c r="K5041" s="1796"/>
      <c r="L5041" s="1796"/>
      <c r="M5041" s="1796"/>
      <c r="N5041" s="1796"/>
    </row>
    <row r="5042" spans="8:8" s="927" ht="15.0" hidden="1" customFormat="1">
      <c r="A5042" s="1439"/>
      <c r="B5042" s="1795"/>
      <c r="C5042" s="1796"/>
      <c r="D5042" s="1796"/>
      <c r="E5042" s="1796"/>
      <c r="F5042" s="1796"/>
      <c r="G5042" s="1796"/>
      <c r="H5042" s="1796"/>
      <c r="I5042" s="1796"/>
      <c r="J5042" s="1796"/>
      <c r="K5042" s="1796"/>
      <c r="L5042" s="1796"/>
      <c r="M5042" s="1796"/>
      <c r="N5042" s="1796"/>
    </row>
    <row r="5043" spans="8:8" s="927" ht="15.0" hidden="1" customFormat="1">
      <c r="A5043" s="1439"/>
      <c r="B5043" s="1795"/>
      <c r="C5043" s="1796"/>
      <c r="D5043" s="1796"/>
      <c r="E5043" s="1796"/>
      <c r="F5043" s="1796"/>
      <c r="G5043" s="1796"/>
      <c r="H5043" s="1796"/>
      <c r="I5043" s="1796"/>
      <c r="J5043" s="1796"/>
      <c r="K5043" s="1796"/>
      <c r="L5043" s="1796"/>
      <c r="M5043" s="1796"/>
      <c r="N5043" s="1796"/>
    </row>
    <row r="5044" spans="8:8" s="927" ht="15.0" hidden="1" customFormat="1">
      <c r="A5044" s="1439"/>
      <c r="B5044" s="1795"/>
      <c r="C5044" s="1796"/>
      <c r="D5044" s="1796"/>
      <c r="E5044" s="1796"/>
      <c r="F5044" s="1796"/>
      <c r="G5044" s="1796"/>
      <c r="H5044" s="1796"/>
      <c r="I5044" s="1796"/>
      <c r="J5044" s="1796"/>
      <c r="K5044" s="1796"/>
      <c r="L5044" s="1796"/>
      <c r="M5044" s="1796"/>
      <c r="N5044" s="1796"/>
    </row>
    <row r="5045" spans="8:8" s="927" ht="15.0" hidden="1" customFormat="1">
      <c r="A5045" s="1439"/>
      <c r="B5045" s="1795"/>
      <c r="C5045" s="1796"/>
      <c r="D5045" s="1796"/>
      <c r="E5045" s="1796"/>
      <c r="F5045" s="1796"/>
      <c r="G5045" s="1796"/>
      <c r="H5045" s="1796"/>
      <c r="I5045" s="1796"/>
      <c r="J5045" s="1796"/>
      <c r="K5045" s="1796"/>
      <c r="L5045" s="1796"/>
      <c r="M5045" s="1796"/>
      <c r="N5045" s="1796"/>
    </row>
    <row r="5046" spans="8:8" s="927" ht="15.0" hidden="1" customFormat="1">
      <c r="A5046" s="1439"/>
      <c r="B5046" s="1795"/>
      <c r="C5046" s="1796"/>
      <c r="D5046" s="1796"/>
      <c r="E5046" s="1796"/>
      <c r="F5046" s="1796"/>
      <c r="G5046" s="1796"/>
      <c r="H5046" s="1796"/>
      <c r="I5046" s="1796"/>
      <c r="J5046" s="1796"/>
      <c r="K5046" s="1796"/>
      <c r="L5046" s="1796"/>
      <c r="M5046" s="1796"/>
      <c r="N5046" s="1796"/>
    </row>
    <row r="5047" spans="8:8" s="927" ht="15.0" hidden="1" customFormat="1">
      <c r="A5047" s="1439"/>
      <c r="B5047" s="1795"/>
      <c r="C5047" s="1796"/>
      <c r="D5047" s="1796"/>
      <c r="E5047" s="1796"/>
      <c r="F5047" s="1796"/>
      <c r="G5047" s="1796"/>
      <c r="H5047" s="1796"/>
      <c r="I5047" s="1796"/>
      <c r="J5047" s="1796"/>
      <c r="K5047" s="1796"/>
      <c r="L5047" s="1796"/>
      <c r="M5047" s="1796"/>
      <c r="N5047" s="1796"/>
    </row>
    <row r="5048" spans="8:8" s="927" ht="15.0" hidden="1" customFormat="1">
      <c r="A5048" s="1439"/>
      <c r="B5048" s="1795"/>
      <c r="C5048" s="1796"/>
      <c r="D5048" s="1796"/>
      <c r="E5048" s="1796"/>
      <c r="F5048" s="1796"/>
      <c r="G5048" s="1796"/>
      <c r="H5048" s="1796"/>
      <c r="I5048" s="1796"/>
      <c r="J5048" s="1796"/>
      <c r="K5048" s="1796"/>
      <c r="L5048" s="1796"/>
      <c r="M5048" s="1796"/>
      <c r="N5048" s="1796"/>
    </row>
    <row r="5049" spans="8:8" s="927" ht="15.0" hidden="1" customFormat="1">
      <c r="A5049" s="1439"/>
      <c r="B5049" s="1795"/>
      <c r="C5049" s="1796"/>
      <c r="D5049" s="1796"/>
      <c r="E5049" s="1796"/>
      <c r="F5049" s="1796"/>
      <c r="G5049" s="1796"/>
      <c r="H5049" s="1796"/>
      <c r="I5049" s="1796"/>
      <c r="J5049" s="1796"/>
      <c r="K5049" s="1796"/>
      <c r="L5049" s="1796"/>
      <c r="M5049" s="1796"/>
      <c r="N5049" s="1796"/>
    </row>
    <row r="5050" spans="8:8" s="927" ht="15.0" hidden="1" customFormat="1">
      <c r="A5050" s="1439"/>
      <c r="B5050" s="1795"/>
      <c r="C5050" s="1796"/>
      <c r="D5050" s="1796"/>
      <c r="E5050" s="1796"/>
      <c r="F5050" s="1796"/>
      <c r="G5050" s="1796"/>
      <c r="H5050" s="1796"/>
      <c r="I5050" s="1796"/>
      <c r="J5050" s="1796"/>
      <c r="K5050" s="1796"/>
      <c r="L5050" s="1796"/>
      <c r="M5050" s="1796"/>
      <c r="N5050" s="1796"/>
    </row>
    <row r="5051" spans="8:8" s="927" ht="15.0" hidden="1" customFormat="1">
      <c r="A5051" s="1439"/>
      <c r="B5051" s="1795"/>
      <c r="C5051" s="1796"/>
      <c r="D5051" s="1796"/>
      <c r="E5051" s="1796"/>
      <c r="F5051" s="1796"/>
      <c r="G5051" s="1796"/>
      <c r="H5051" s="1796"/>
      <c r="I5051" s="1796"/>
      <c r="J5051" s="1796"/>
      <c r="K5051" s="1796"/>
      <c r="L5051" s="1796"/>
      <c r="M5051" s="1796"/>
      <c r="N5051" s="1796"/>
    </row>
    <row r="5052" spans="8:8" s="927" ht="15.0" hidden="1" customFormat="1">
      <c r="A5052" s="1439"/>
      <c r="B5052" s="1795"/>
      <c r="C5052" s="1796"/>
      <c r="D5052" s="1796"/>
      <c r="E5052" s="1796"/>
      <c r="F5052" s="1796"/>
      <c r="G5052" s="1796"/>
      <c r="H5052" s="1796"/>
      <c r="I5052" s="1796"/>
      <c r="J5052" s="1796"/>
      <c r="K5052" s="1796"/>
      <c r="L5052" s="1796"/>
      <c r="M5052" s="1796"/>
      <c r="N5052" s="1796"/>
    </row>
    <row r="5053" spans="8:8" s="927" ht="15.0" hidden="1" customFormat="1">
      <c r="A5053" s="1439"/>
      <c r="B5053" s="1795"/>
      <c r="C5053" s="1796"/>
      <c r="D5053" s="1796"/>
      <c r="E5053" s="1796"/>
      <c r="F5053" s="1796"/>
      <c r="G5053" s="1796"/>
      <c r="H5053" s="1796"/>
      <c r="I5053" s="1796"/>
      <c r="J5053" s="1796"/>
      <c r="K5053" s="1796"/>
      <c r="L5053" s="1796"/>
      <c r="M5053" s="1796"/>
      <c r="N5053" s="1796"/>
    </row>
    <row r="5054" spans="8:8" s="927" ht="15.0" hidden="1" customFormat="1">
      <c r="A5054" s="1439"/>
      <c r="B5054" s="1795"/>
      <c r="C5054" s="1796"/>
      <c r="D5054" s="1796"/>
      <c r="E5054" s="1796"/>
      <c r="F5054" s="1796"/>
      <c r="G5054" s="1796"/>
      <c r="H5054" s="1796"/>
      <c r="I5054" s="1796"/>
      <c r="J5054" s="1796"/>
      <c r="K5054" s="1796"/>
      <c r="L5054" s="1796"/>
      <c r="M5054" s="1796"/>
      <c r="N5054" s="1796"/>
    </row>
    <row r="5055" spans="8:8" s="927" ht="15.0" hidden="1" customFormat="1">
      <c r="A5055" s="1439"/>
      <c r="B5055" s="1795"/>
      <c r="C5055" s="1796"/>
      <c r="D5055" s="1796"/>
      <c r="E5055" s="1796"/>
      <c r="F5055" s="1796"/>
      <c r="G5055" s="1796"/>
      <c r="H5055" s="1796"/>
      <c r="I5055" s="1796"/>
      <c r="J5055" s="1796"/>
      <c r="K5055" s="1796"/>
      <c r="L5055" s="1796"/>
      <c r="M5055" s="1796"/>
      <c r="N5055" s="1796"/>
    </row>
    <row r="5056" spans="8:8" s="927" ht="15.0" hidden="1" customFormat="1">
      <c r="A5056" s="1439"/>
      <c r="B5056" s="1795"/>
      <c r="C5056" s="1796"/>
      <c r="D5056" s="1796"/>
      <c r="E5056" s="1796"/>
      <c r="F5056" s="1796"/>
      <c r="G5056" s="1796"/>
      <c r="H5056" s="1796"/>
      <c r="I5056" s="1796"/>
      <c r="J5056" s="1796"/>
      <c r="K5056" s="1796"/>
      <c r="L5056" s="1796"/>
      <c r="M5056" s="1796"/>
      <c r="N5056" s="1796"/>
    </row>
    <row r="5057" spans="8:8" s="927" ht="15.0" hidden="1" customFormat="1">
      <c r="A5057" s="1439"/>
      <c r="B5057" s="1795"/>
      <c r="C5057" s="1796"/>
      <c r="D5057" s="1796"/>
      <c r="E5057" s="1796"/>
      <c r="F5057" s="1796"/>
      <c r="G5057" s="1796"/>
      <c r="H5057" s="1796"/>
      <c r="I5057" s="1796"/>
      <c r="J5057" s="1796"/>
      <c r="K5057" s="1796"/>
      <c r="L5057" s="1796"/>
      <c r="M5057" s="1796"/>
      <c r="N5057" s="1796"/>
    </row>
    <row r="5058" spans="8:8" s="927" ht="15.0" hidden="1" customFormat="1">
      <c r="A5058" s="1439"/>
      <c r="B5058" s="1795"/>
      <c r="C5058" s="1796"/>
      <c r="D5058" s="1796"/>
      <c r="E5058" s="1796"/>
      <c r="F5058" s="1796"/>
      <c r="G5058" s="1796"/>
      <c r="H5058" s="1796"/>
      <c r="I5058" s="1796"/>
      <c r="J5058" s="1796"/>
      <c r="K5058" s="1796"/>
      <c r="L5058" s="1796"/>
      <c r="M5058" s="1796"/>
      <c r="N5058" s="1796"/>
    </row>
    <row r="5059" spans="8:8" s="927" ht="15.0" hidden="1" customFormat="1">
      <c r="A5059" s="1439"/>
      <c r="B5059" s="1795"/>
      <c r="C5059" s="1796"/>
      <c r="D5059" s="1796"/>
      <c r="E5059" s="1796"/>
      <c r="F5059" s="1796"/>
      <c r="G5059" s="1796"/>
      <c r="H5059" s="1796"/>
      <c r="I5059" s="1796"/>
      <c r="J5059" s="1796"/>
      <c r="K5059" s="1796"/>
      <c r="L5059" s="1796"/>
      <c r="M5059" s="1796"/>
      <c r="N5059" s="1796"/>
    </row>
    <row r="5060" spans="8:8" s="927" ht="15.0" hidden="1" customFormat="1">
      <c r="A5060" s="1439"/>
      <c r="B5060" s="1795"/>
      <c r="C5060" s="1796"/>
      <c r="D5060" s="1796"/>
      <c r="E5060" s="1796"/>
      <c r="F5060" s="1796"/>
      <c r="G5060" s="1796"/>
      <c r="H5060" s="1796"/>
      <c r="I5060" s="1796"/>
      <c r="J5060" s="1796"/>
      <c r="K5060" s="1796"/>
      <c r="L5060" s="1796"/>
      <c r="M5060" s="1796"/>
      <c r="N5060" s="1796"/>
    </row>
    <row r="5061" spans="8:8" s="927" ht="15.0" hidden="1" customFormat="1">
      <c r="A5061" s="1439"/>
      <c r="B5061" s="1795"/>
      <c r="C5061" s="1796"/>
      <c r="D5061" s="1796"/>
      <c r="E5061" s="1796"/>
      <c r="F5061" s="1796"/>
      <c r="G5061" s="1796"/>
      <c r="H5061" s="1796"/>
      <c r="I5061" s="1796"/>
      <c r="J5061" s="1796"/>
      <c r="K5061" s="1796"/>
      <c r="L5061" s="1796"/>
      <c r="M5061" s="1796"/>
      <c r="N5061" s="1796"/>
    </row>
    <row r="5062" spans="8:8" s="927" ht="15.0" hidden="1" customFormat="1">
      <c r="A5062" s="1439"/>
      <c r="B5062" s="1795"/>
      <c r="C5062" s="1796"/>
      <c r="D5062" s="1796"/>
      <c r="E5062" s="1796"/>
      <c r="F5062" s="1796"/>
      <c r="G5062" s="1796"/>
      <c r="H5062" s="1796"/>
      <c r="I5062" s="1796"/>
      <c r="J5062" s="1796"/>
      <c r="K5062" s="1796"/>
      <c r="L5062" s="1796"/>
      <c r="M5062" s="1796"/>
      <c r="N5062" s="1796"/>
    </row>
    <row r="5063" spans="8:8" s="927" ht="15.0" hidden="1" customFormat="1">
      <c r="A5063" s="1439"/>
      <c r="B5063" s="1795"/>
      <c r="C5063" s="1796"/>
      <c r="D5063" s="1796"/>
      <c r="E5063" s="1796"/>
      <c r="F5063" s="1796"/>
      <c r="G5063" s="1796"/>
      <c r="H5063" s="1796"/>
      <c r="I5063" s="1796"/>
      <c r="J5063" s="1796"/>
      <c r="K5063" s="1796"/>
      <c r="L5063" s="1796"/>
      <c r="M5063" s="1796"/>
      <c r="N5063" s="1796"/>
    </row>
    <row r="5064" spans="8:8" s="927" ht="15.0" hidden="1" customFormat="1">
      <c r="A5064" s="1439"/>
      <c r="B5064" s="1795"/>
      <c r="C5064" s="1796"/>
      <c r="D5064" s="1796"/>
      <c r="E5064" s="1796"/>
      <c r="F5064" s="1796"/>
      <c r="G5064" s="1796"/>
      <c r="H5064" s="1796"/>
      <c r="I5064" s="1796"/>
      <c r="J5064" s="1796"/>
      <c r="K5064" s="1796"/>
      <c r="L5064" s="1796"/>
      <c r="M5064" s="1796"/>
      <c r="N5064" s="1796"/>
    </row>
    <row r="5065" spans="8:8" s="927" ht="15.0" hidden="1" customFormat="1">
      <c r="A5065" s="1439"/>
      <c r="B5065" s="1795"/>
      <c r="C5065" s="1796"/>
      <c r="D5065" s="1796"/>
      <c r="E5065" s="1796"/>
      <c r="F5065" s="1796"/>
      <c r="G5065" s="1796"/>
      <c r="H5065" s="1796"/>
      <c r="I5065" s="1796"/>
      <c r="J5065" s="1796"/>
      <c r="K5065" s="1796"/>
      <c r="L5065" s="1796"/>
      <c r="M5065" s="1796"/>
      <c r="N5065" s="1796"/>
    </row>
    <row r="5066" spans="8:8" s="927" ht="15.0" hidden="1" customFormat="1">
      <c r="A5066" s="1439"/>
      <c r="B5066" s="1795"/>
      <c r="C5066" s="1796"/>
      <c r="D5066" s="1796"/>
      <c r="E5066" s="1796"/>
      <c r="F5066" s="1796"/>
      <c r="G5066" s="1796"/>
      <c r="H5066" s="1796"/>
      <c r="I5066" s="1796"/>
      <c r="J5066" s="1796"/>
      <c r="K5066" s="1796"/>
      <c r="L5066" s="1796"/>
      <c r="M5066" s="1796"/>
      <c r="N5066" s="1796"/>
    </row>
    <row r="5067" spans="8:8" s="927" ht="15.0" hidden="1" customFormat="1">
      <c r="A5067" s="1439"/>
      <c r="B5067" s="1795"/>
      <c r="C5067" s="1796"/>
      <c r="D5067" s="1796"/>
      <c r="E5067" s="1796"/>
      <c r="F5067" s="1796"/>
      <c r="G5067" s="1796"/>
      <c r="H5067" s="1796"/>
      <c r="I5067" s="1796"/>
      <c r="J5067" s="1796"/>
      <c r="K5067" s="1796"/>
      <c r="L5067" s="1796"/>
      <c r="M5067" s="1796"/>
      <c r="N5067" s="1796"/>
    </row>
    <row r="5068" spans="8:8" s="927" ht="15.0" hidden="1" customFormat="1">
      <c r="A5068" s="1439"/>
      <c r="B5068" s="1795"/>
      <c r="C5068" s="1796"/>
      <c r="D5068" s="1796"/>
      <c r="E5068" s="1796"/>
      <c r="F5068" s="1796"/>
      <c r="G5068" s="1796"/>
      <c r="H5068" s="1796"/>
      <c r="I5068" s="1796"/>
      <c r="J5068" s="1796"/>
      <c r="K5068" s="1796"/>
      <c r="L5068" s="1796"/>
      <c r="M5068" s="1796"/>
      <c r="N5068" s="1796"/>
    </row>
    <row r="5069" spans="8:8" s="927" ht="15.0" hidden="1" customFormat="1">
      <c r="A5069" s="1439"/>
      <c r="B5069" s="1795"/>
      <c r="C5069" s="1796"/>
      <c r="D5069" s="1796"/>
      <c r="E5069" s="1796"/>
      <c r="F5069" s="1796"/>
      <c r="G5069" s="1796"/>
      <c r="H5069" s="1796"/>
      <c r="I5069" s="1796"/>
      <c r="J5069" s="1796"/>
      <c r="K5069" s="1796"/>
      <c r="L5069" s="1796"/>
      <c r="M5069" s="1796"/>
      <c r="N5069" s="1796"/>
    </row>
    <row r="5070" spans="8:8" s="927" ht="15.0" hidden="1" customFormat="1">
      <c r="A5070" s="1439"/>
      <c r="B5070" s="1795"/>
      <c r="C5070" s="1796"/>
      <c r="D5070" s="1796"/>
      <c r="E5070" s="1796"/>
      <c r="F5070" s="1796"/>
      <c r="G5070" s="1796"/>
      <c r="H5070" s="1796"/>
      <c r="I5070" s="1796"/>
      <c r="J5070" s="1796"/>
      <c r="K5070" s="1796"/>
      <c r="L5070" s="1796"/>
      <c r="M5070" s="1796"/>
      <c r="N5070" s="1796"/>
    </row>
    <row r="5071" spans="8:8" s="927" ht="15.0" hidden="1" customFormat="1">
      <c r="A5071" s="1439"/>
      <c r="B5071" s="1795"/>
      <c r="C5071" s="1796"/>
      <c r="D5071" s="1796"/>
      <c r="E5071" s="1796"/>
      <c r="F5071" s="1796"/>
      <c r="G5071" s="1796"/>
      <c r="H5071" s="1796"/>
      <c r="I5071" s="1796"/>
      <c r="J5071" s="1796"/>
      <c r="K5071" s="1796"/>
      <c r="L5071" s="1796"/>
      <c r="M5071" s="1796"/>
      <c r="N5071" s="1796"/>
    </row>
    <row r="5072" spans="8:8" s="927" ht="15.0" hidden="1" customFormat="1">
      <c r="A5072" s="1439"/>
      <c r="B5072" s="1795"/>
      <c r="C5072" s="1796"/>
      <c r="D5072" s="1796"/>
      <c r="E5072" s="1796"/>
      <c r="F5072" s="1796"/>
      <c r="G5072" s="1796"/>
      <c r="H5072" s="1796"/>
      <c r="I5072" s="1796"/>
      <c r="J5072" s="1796"/>
      <c r="K5072" s="1796"/>
      <c r="L5072" s="1796"/>
      <c r="M5072" s="1796"/>
      <c r="N5072" s="1796"/>
    </row>
    <row r="5073" spans="8:8" s="927" ht="15.0" hidden="1" customFormat="1">
      <c r="A5073" s="1439"/>
      <c r="B5073" s="1795"/>
      <c r="C5073" s="1796"/>
      <c r="D5073" s="1796"/>
      <c r="E5073" s="1796"/>
      <c r="F5073" s="1796"/>
      <c r="G5073" s="1796"/>
      <c r="H5073" s="1796"/>
      <c r="I5073" s="1796"/>
      <c r="J5073" s="1796"/>
      <c r="K5073" s="1796"/>
      <c r="L5073" s="1796"/>
      <c r="M5073" s="1796"/>
      <c r="N5073" s="1796"/>
    </row>
    <row r="5074" spans="8:8" s="927" ht="15.0" hidden="1" customFormat="1">
      <c r="A5074" s="1439"/>
      <c r="B5074" s="1795"/>
      <c r="C5074" s="1796"/>
      <c r="D5074" s="1796"/>
      <c r="E5074" s="1796"/>
      <c r="F5074" s="1796"/>
      <c r="G5074" s="1796"/>
      <c r="H5074" s="1796"/>
      <c r="I5074" s="1796"/>
      <c r="J5074" s="1796"/>
      <c r="K5074" s="1796"/>
      <c r="L5074" s="1796"/>
      <c r="M5074" s="1796"/>
      <c r="N5074" s="1796"/>
    </row>
    <row r="5075" spans="8:8" s="927" ht="15.0" hidden="1" customFormat="1">
      <c r="A5075" s="1439"/>
      <c r="B5075" s="1795"/>
      <c r="C5075" s="1796"/>
      <c r="D5075" s="1796"/>
      <c r="E5075" s="1796"/>
      <c r="F5075" s="1796"/>
      <c r="G5075" s="1796"/>
      <c r="H5075" s="1796"/>
      <c r="I5075" s="1796"/>
      <c r="J5075" s="1796"/>
      <c r="K5075" s="1796"/>
      <c r="L5075" s="1796"/>
      <c r="M5075" s="1796"/>
      <c r="N5075" s="1796"/>
    </row>
    <row r="5076" spans="8:8" s="927" ht="15.0" hidden="1" customFormat="1">
      <c r="A5076" s="1439"/>
      <c r="B5076" s="1795"/>
      <c r="C5076" s="1796"/>
      <c r="D5076" s="1796"/>
      <c r="E5076" s="1796"/>
      <c r="F5076" s="1796"/>
      <c r="G5076" s="1796"/>
      <c r="H5076" s="1796"/>
      <c r="I5076" s="1796"/>
      <c r="J5076" s="1796"/>
      <c r="K5076" s="1796"/>
      <c r="L5076" s="1796"/>
      <c r="M5076" s="1796"/>
      <c r="N5076" s="1796"/>
    </row>
    <row r="5077" spans="8:8" s="927" ht="15.0" hidden="1" customFormat="1">
      <c r="A5077" s="1439"/>
      <c r="B5077" s="1795"/>
      <c r="C5077" s="1796"/>
      <c r="D5077" s="1796"/>
      <c r="E5077" s="1796"/>
      <c r="F5077" s="1796"/>
      <c r="G5077" s="1796"/>
      <c r="H5077" s="1796"/>
      <c r="I5077" s="1796"/>
      <c r="J5077" s="1796"/>
      <c r="K5077" s="1796"/>
      <c r="L5077" s="1796"/>
      <c r="M5077" s="1796"/>
      <c r="N5077" s="1796"/>
    </row>
    <row r="5078" spans="8:8" s="927" ht="15.0" hidden="1" customFormat="1">
      <c r="A5078" s="1439"/>
      <c r="B5078" s="1795"/>
      <c r="C5078" s="1796"/>
      <c r="D5078" s="1796"/>
      <c r="E5078" s="1796"/>
      <c r="F5078" s="1796"/>
      <c r="G5078" s="1796"/>
      <c r="H5078" s="1796"/>
      <c r="I5078" s="1796"/>
      <c r="J5078" s="1796"/>
      <c r="K5078" s="1796"/>
      <c r="L5078" s="1796"/>
      <c r="M5078" s="1796"/>
      <c r="N5078" s="1796"/>
    </row>
    <row r="5079" spans="8:8" s="927" ht="15.0" hidden="1" customFormat="1">
      <c r="A5079" s="1439"/>
      <c r="B5079" s="1795"/>
      <c r="C5079" s="1796"/>
      <c r="D5079" s="1796"/>
      <c r="E5079" s="1796"/>
      <c r="F5079" s="1796"/>
      <c r="G5079" s="1796"/>
      <c r="H5079" s="1796"/>
      <c r="I5079" s="1796"/>
      <c r="J5079" s="1796"/>
      <c r="K5079" s="1796"/>
      <c r="L5079" s="1796"/>
      <c r="M5079" s="1796"/>
      <c r="N5079" s="1796"/>
    </row>
    <row r="5080" spans="8:8" s="927" ht="15.0" hidden="1" customFormat="1">
      <c r="A5080" s="1439"/>
      <c r="B5080" s="1795"/>
      <c r="C5080" s="1796"/>
      <c r="D5080" s="1796"/>
      <c r="E5080" s="1796"/>
      <c r="F5080" s="1796"/>
      <c r="G5080" s="1796"/>
      <c r="H5080" s="1796"/>
      <c r="I5080" s="1796"/>
      <c r="J5080" s="1796"/>
      <c r="K5080" s="1796"/>
      <c r="L5080" s="1796"/>
      <c r="M5080" s="1796"/>
      <c r="N5080" s="1796"/>
    </row>
    <row r="5081" spans="8:8" s="927" ht="15.0" hidden="1" customFormat="1">
      <c r="A5081" s="1439"/>
      <c r="B5081" s="1795"/>
      <c r="C5081" s="1796"/>
      <c r="D5081" s="1796"/>
      <c r="E5081" s="1796"/>
      <c r="F5081" s="1796"/>
      <c r="G5081" s="1796"/>
      <c r="H5081" s="1796"/>
      <c r="I5081" s="1796"/>
      <c r="J5081" s="1796"/>
      <c r="K5081" s="1796"/>
      <c r="L5081" s="1796"/>
      <c r="M5081" s="1796"/>
      <c r="N5081" s="1796"/>
    </row>
    <row r="5082" spans="8:8" s="927" ht="15.0" hidden="1" customFormat="1">
      <c r="A5082" s="1439"/>
      <c r="B5082" s="1795"/>
      <c r="C5082" s="1796"/>
      <c r="D5082" s="1796"/>
      <c r="E5082" s="1796"/>
      <c r="F5082" s="1796"/>
      <c r="G5082" s="1796"/>
      <c r="H5082" s="1796"/>
      <c r="I5082" s="1796"/>
      <c r="J5082" s="1796"/>
      <c r="K5082" s="1796"/>
      <c r="L5082" s="1796"/>
      <c r="M5082" s="1796"/>
      <c r="N5082" s="1796"/>
    </row>
    <row r="5083" spans="8:8" s="927" ht="15.0" hidden="1" customFormat="1">
      <c r="A5083" s="1439"/>
      <c r="B5083" s="1795"/>
      <c r="C5083" s="1796"/>
      <c r="D5083" s="1796"/>
      <c r="E5083" s="1796"/>
      <c r="F5083" s="1796"/>
      <c r="G5083" s="1796"/>
      <c r="H5083" s="1796"/>
      <c r="I5083" s="1796"/>
      <c r="J5083" s="1796"/>
      <c r="K5083" s="1796"/>
      <c r="L5083" s="1796"/>
      <c r="M5083" s="1796"/>
      <c r="N5083" s="1796"/>
    </row>
    <row r="5084" spans="8:8" s="927" ht="15.0" hidden="1" customFormat="1">
      <c r="A5084" s="1439"/>
      <c r="B5084" s="1795"/>
      <c r="C5084" s="1796"/>
      <c r="D5084" s="1796"/>
      <c r="E5084" s="1796"/>
      <c r="F5084" s="1796"/>
      <c r="G5084" s="1796"/>
      <c r="H5084" s="1796"/>
      <c r="I5084" s="1796"/>
      <c r="J5084" s="1796"/>
      <c r="K5084" s="1796"/>
      <c r="L5084" s="1796"/>
      <c r="M5084" s="1796"/>
      <c r="N5084" s="1796"/>
    </row>
    <row r="5085" spans="8:8" s="927" ht="15.0" hidden="1" customFormat="1">
      <c r="A5085" s="1439"/>
      <c r="B5085" s="1795"/>
      <c r="C5085" s="1796"/>
      <c r="D5085" s="1796"/>
      <c r="E5085" s="1796"/>
      <c r="F5085" s="1796"/>
      <c r="G5085" s="1796"/>
      <c r="H5085" s="1796"/>
      <c r="I5085" s="1796"/>
      <c r="J5085" s="1796"/>
      <c r="K5085" s="1796"/>
      <c r="L5085" s="1796"/>
      <c r="M5085" s="1796"/>
      <c r="N5085" s="1796"/>
    </row>
    <row r="5086" spans="8:8" s="927" ht="15.0" hidden="1" customFormat="1">
      <c r="A5086" s="1439"/>
      <c r="B5086" s="1795"/>
      <c r="C5086" s="1796"/>
      <c r="D5086" s="1796"/>
      <c r="E5086" s="1796"/>
      <c r="F5086" s="1796"/>
      <c r="G5086" s="1796"/>
      <c r="H5086" s="1796"/>
      <c r="I5086" s="1796"/>
      <c r="J5086" s="1796"/>
      <c r="K5086" s="1796"/>
      <c r="L5086" s="1796"/>
      <c r="M5086" s="1796"/>
      <c r="N5086" s="1796"/>
    </row>
    <row r="5087" spans="8:8" s="927" ht="15.0" hidden="1" customFormat="1">
      <c r="A5087" s="1439"/>
      <c r="B5087" s="1795"/>
      <c r="C5087" s="1796"/>
      <c r="D5087" s="1796"/>
      <c r="E5087" s="1796"/>
      <c r="F5087" s="1796"/>
      <c r="G5087" s="1796"/>
      <c r="H5087" s="1796"/>
      <c r="I5087" s="1796"/>
      <c r="J5087" s="1796"/>
      <c r="K5087" s="1796"/>
      <c r="L5087" s="1796"/>
      <c r="M5087" s="1796"/>
      <c r="N5087" s="1796"/>
    </row>
    <row r="5088" spans="8:8" s="927" ht="15.0" hidden="1" customFormat="1">
      <c r="A5088" s="1439"/>
      <c r="B5088" s="1795"/>
      <c r="C5088" s="1796"/>
      <c r="D5088" s="1796"/>
      <c r="E5088" s="1796"/>
      <c r="F5088" s="1796"/>
      <c r="G5088" s="1796"/>
      <c r="H5088" s="1796"/>
      <c r="I5088" s="1796"/>
      <c r="J5088" s="1796"/>
      <c r="K5088" s="1796"/>
      <c r="L5088" s="1796"/>
      <c r="M5088" s="1796"/>
      <c r="N5088" s="1796"/>
    </row>
    <row r="5089" spans="8:8" s="927" ht="15.0" hidden="1" customFormat="1">
      <c r="A5089" s="1439"/>
      <c r="B5089" s="1795"/>
      <c r="C5089" s="1796"/>
      <c r="D5089" s="1796"/>
      <c r="E5089" s="1796"/>
      <c r="F5089" s="1796"/>
      <c r="G5089" s="1796"/>
      <c r="H5089" s="1796"/>
      <c r="I5089" s="1796"/>
      <c r="J5089" s="1796"/>
      <c r="K5089" s="1796"/>
      <c r="L5089" s="1796"/>
      <c r="M5089" s="1796"/>
      <c r="N5089" s="1796"/>
    </row>
    <row r="5090" spans="8:8" s="927" ht="15.0" hidden="1" customFormat="1">
      <c r="A5090" s="1439"/>
      <c r="B5090" s="1795"/>
      <c r="C5090" s="1796"/>
      <c r="D5090" s="1796"/>
      <c r="E5090" s="1796"/>
      <c r="F5090" s="1796"/>
      <c r="G5090" s="1796"/>
      <c r="H5090" s="1796"/>
      <c r="I5090" s="1796"/>
      <c r="J5090" s="1796"/>
      <c r="K5090" s="1796"/>
      <c r="L5090" s="1796"/>
      <c r="M5090" s="1796"/>
      <c r="N5090" s="1796"/>
    </row>
    <row r="5091" spans="8:8" s="927" ht="15.0" hidden="1" customFormat="1">
      <c r="A5091" s="1439"/>
      <c r="B5091" s="1795"/>
      <c r="C5091" s="1796"/>
      <c r="D5091" s="1796"/>
      <c r="E5091" s="1796"/>
      <c r="F5091" s="1796"/>
      <c r="G5091" s="1796"/>
      <c r="H5091" s="1796"/>
      <c r="I5091" s="1796"/>
      <c r="J5091" s="1796"/>
      <c r="K5091" s="1796"/>
      <c r="L5091" s="1796"/>
      <c r="M5091" s="1796"/>
      <c r="N5091" s="1796"/>
    </row>
    <row r="5092" spans="8:8" s="927" ht="15.0" hidden="1" customFormat="1">
      <c r="A5092" s="1439"/>
      <c r="B5092" s="1795"/>
      <c r="C5092" s="1796"/>
      <c r="D5092" s="1796"/>
      <c r="E5092" s="1796"/>
      <c r="F5092" s="1796"/>
      <c r="G5092" s="1796"/>
      <c r="H5092" s="1796"/>
      <c r="I5092" s="1796"/>
      <c r="J5092" s="1796"/>
      <c r="K5092" s="1796"/>
      <c r="L5092" s="1796"/>
      <c r="M5092" s="1796"/>
      <c r="N5092" s="1796"/>
    </row>
    <row r="5093" spans="8:8" s="927" ht="15.0" hidden="1" customFormat="1">
      <c r="A5093" s="1439"/>
      <c r="B5093" s="1795"/>
      <c r="C5093" s="1796"/>
      <c r="D5093" s="1796"/>
      <c r="E5093" s="1796"/>
      <c r="F5093" s="1796"/>
      <c r="G5093" s="1796"/>
      <c r="H5093" s="1796"/>
      <c r="I5093" s="1796"/>
      <c r="J5093" s="1796"/>
      <c r="K5093" s="1796"/>
      <c r="L5093" s="1796"/>
      <c r="M5093" s="1796"/>
      <c r="N5093" s="1796"/>
    </row>
    <row r="5094" spans="8:8" s="927" ht="15.0" hidden="1" customFormat="1">
      <c r="A5094" s="1439"/>
      <c r="B5094" s="1795"/>
      <c r="C5094" s="1796"/>
      <c r="D5094" s="1796"/>
      <c r="E5094" s="1796"/>
      <c r="F5094" s="1796"/>
      <c r="G5094" s="1796"/>
      <c r="H5094" s="1796"/>
      <c r="I5094" s="1796"/>
      <c r="J5094" s="1796"/>
      <c r="K5094" s="1796"/>
      <c r="L5094" s="1796"/>
      <c r="M5094" s="1796"/>
      <c r="N5094" s="1796"/>
    </row>
    <row r="5095" spans="8:8" s="927" ht="15.0" hidden="1" customFormat="1">
      <c r="A5095" s="1439"/>
      <c r="B5095" s="1795"/>
      <c r="C5095" s="1796"/>
      <c r="D5095" s="1796"/>
      <c r="E5095" s="1796"/>
      <c r="F5095" s="1796"/>
      <c r="G5095" s="1796"/>
      <c r="H5095" s="1796"/>
      <c r="I5095" s="1796"/>
      <c r="J5095" s="1796"/>
      <c r="K5095" s="1796"/>
      <c r="L5095" s="1796"/>
      <c r="M5095" s="1796"/>
      <c r="N5095" s="1796"/>
    </row>
    <row r="5096" spans="8:8" s="927" ht="15.0" hidden="1" customFormat="1">
      <c r="A5096" s="1439"/>
      <c r="B5096" s="1795"/>
      <c r="C5096" s="1796"/>
      <c r="D5096" s="1796"/>
      <c r="E5096" s="1796"/>
      <c r="F5096" s="1796"/>
      <c r="G5096" s="1796"/>
      <c r="H5096" s="1796"/>
      <c r="I5096" s="1796"/>
      <c r="J5096" s="1796"/>
      <c r="K5096" s="1796"/>
      <c r="L5096" s="1796"/>
      <c r="M5096" s="1796"/>
      <c r="N5096" s="1796"/>
    </row>
    <row r="5097" spans="8:8" s="927" ht="15.0" hidden="1" customFormat="1">
      <c r="A5097" s="1439"/>
      <c r="B5097" s="1795"/>
      <c r="C5097" s="1796"/>
      <c r="D5097" s="1796"/>
      <c r="E5097" s="1796"/>
      <c r="F5097" s="1796"/>
      <c r="G5097" s="1796"/>
      <c r="H5097" s="1796"/>
      <c r="I5097" s="1796"/>
      <c r="J5097" s="1796"/>
      <c r="K5097" s="1796"/>
      <c r="L5097" s="1796"/>
      <c r="M5097" s="1796"/>
      <c r="N5097" s="1796"/>
    </row>
    <row r="5098" spans="8:8" s="927" ht="15.0" hidden="1" customFormat="1">
      <c r="A5098" s="1439"/>
      <c r="B5098" s="1795"/>
      <c r="C5098" s="1796"/>
      <c r="D5098" s="1796"/>
      <c r="E5098" s="1796"/>
      <c r="F5098" s="1796"/>
      <c r="G5098" s="1796"/>
      <c r="H5098" s="1796"/>
      <c r="I5098" s="1796"/>
      <c r="J5098" s="1796"/>
      <c r="K5098" s="1796"/>
      <c r="L5098" s="1796"/>
      <c r="M5098" s="1796"/>
      <c r="N5098" s="1796"/>
    </row>
    <row r="5099" spans="8:8" s="927" ht="15.0" hidden="1" customFormat="1">
      <c r="A5099" s="1439"/>
      <c r="B5099" s="1795"/>
      <c r="C5099" s="1796"/>
      <c r="D5099" s="1796"/>
      <c r="E5099" s="1796"/>
      <c r="F5099" s="1796"/>
      <c r="G5099" s="1796"/>
      <c r="H5099" s="1796"/>
      <c r="I5099" s="1796"/>
      <c r="J5099" s="1796"/>
      <c r="K5099" s="1796"/>
      <c r="L5099" s="1796"/>
      <c r="M5099" s="1796"/>
      <c r="N5099" s="1796"/>
    </row>
    <row r="5100" spans="8:8" s="927" ht="15.0" hidden="1" customFormat="1">
      <c r="A5100" s="1439"/>
      <c r="B5100" s="1795"/>
      <c r="C5100" s="1796"/>
      <c r="D5100" s="1796"/>
      <c r="E5100" s="1796"/>
      <c r="F5100" s="1796"/>
      <c r="G5100" s="1796"/>
      <c r="H5100" s="1796"/>
      <c r="I5100" s="1796"/>
      <c r="J5100" s="1796"/>
      <c r="K5100" s="1796"/>
      <c r="L5100" s="1796"/>
      <c r="M5100" s="1796"/>
      <c r="N5100" s="1796"/>
    </row>
    <row r="5101" spans="8:8" s="927" ht="15.0" hidden="1" customFormat="1">
      <c r="A5101" s="1439"/>
      <c r="B5101" s="1795"/>
      <c r="C5101" s="1796"/>
      <c r="D5101" s="1796"/>
      <c r="E5101" s="1796"/>
      <c r="F5101" s="1796"/>
      <c r="G5101" s="1796"/>
      <c r="H5101" s="1796"/>
      <c r="I5101" s="1796"/>
      <c r="J5101" s="1796"/>
      <c r="K5101" s="1796"/>
      <c r="L5101" s="1796"/>
      <c r="M5101" s="1796"/>
      <c r="N5101" s="1796"/>
    </row>
    <row r="5102" spans="8:8" s="927" ht="15.0" hidden="1" customFormat="1">
      <c r="A5102" s="1439"/>
      <c r="B5102" s="1795"/>
      <c r="C5102" s="1796"/>
      <c r="D5102" s="1796"/>
      <c r="E5102" s="1796"/>
      <c r="F5102" s="1796"/>
      <c r="G5102" s="1796"/>
      <c r="H5102" s="1796"/>
      <c r="I5102" s="1796"/>
      <c r="J5102" s="1796"/>
      <c r="K5102" s="1796"/>
      <c r="L5102" s="1796"/>
      <c r="M5102" s="1796"/>
      <c r="N5102" s="1796"/>
    </row>
    <row r="5103" spans="8:8" s="927" ht="15.0" hidden="1" customFormat="1">
      <c r="A5103" s="1439"/>
      <c r="B5103" s="1795"/>
      <c r="C5103" s="1796"/>
      <c r="D5103" s="1796"/>
      <c r="E5103" s="1796"/>
      <c r="F5103" s="1796"/>
      <c r="G5103" s="1796"/>
      <c r="H5103" s="1796"/>
      <c r="I5103" s="1796"/>
      <c r="J5103" s="1796"/>
      <c r="K5103" s="1796"/>
      <c r="L5103" s="1796"/>
      <c r="M5103" s="1796"/>
      <c r="N5103" s="1796"/>
    </row>
    <row r="5104" spans="8:8" s="927" ht="15.0" hidden="1" customFormat="1">
      <c r="A5104" s="1439"/>
      <c r="B5104" s="1795"/>
      <c r="C5104" s="1796"/>
      <c r="D5104" s="1796"/>
      <c r="E5104" s="1796"/>
      <c r="F5104" s="1796"/>
      <c r="G5104" s="1796"/>
      <c r="H5104" s="1796"/>
      <c r="I5104" s="1796"/>
      <c r="J5104" s="1796"/>
      <c r="K5104" s="1796"/>
      <c r="L5104" s="1796"/>
      <c r="M5104" s="1796"/>
      <c r="N5104" s="1796"/>
    </row>
    <row r="5105" spans="8:8" s="927" ht="15.0" hidden="1" customFormat="1">
      <c r="A5105" s="1439"/>
      <c r="B5105" s="1795"/>
      <c r="C5105" s="1796"/>
      <c r="D5105" s="1796"/>
      <c r="E5105" s="1796"/>
      <c r="F5105" s="1796"/>
      <c r="G5105" s="1796"/>
      <c r="H5105" s="1796"/>
      <c r="I5105" s="1796"/>
      <c r="J5105" s="1796"/>
      <c r="K5105" s="1796"/>
      <c r="L5105" s="1796"/>
      <c r="M5105" s="1796"/>
      <c r="N5105" s="1796"/>
    </row>
    <row r="5106" spans="8:8" s="927" ht="15.0" hidden="1" customFormat="1">
      <c r="A5106" s="1439"/>
      <c r="B5106" s="1795"/>
      <c r="C5106" s="1796"/>
      <c r="D5106" s="1796"/>
      <c r="E5106" s="1796"/>
      <c r="F5106" s="1796"/>
      <c r="G5106" s="1796"/>
      <c r="H5106" s="1796"/>
      <c r="I5106" s="1796"/>
      <c r="J5106" s="1796"/>
      <c r="K5106" s="1796"/>
      <c r="L5106" s="1796"/>
      <c r="M5106" s="1796"/>
      <c r="N5106" s="1796"/>
    </row>
    <row r="5107" spans="8:8" s="927" ht="15.0" hidden="1" customFormat="1">
      <c r="A5107" s="1439"/>
      <c r="B5107" s="1795"/>
      <c r="C5107" s="1796"/>
      <c r="D5107" s="1796"/>
      <c r="E5107" s="1796"/>
      <c r="F5107" s="1796"/>
      <c r="G5107" s="1796"/>
      <c r="H5107" s="1796"/>
      <c r="I5107" s="1796"/>
      <c r="J5107" s="1796"/>
      <c r="K5107" s="1796"/>
      <c r="L5107" s="1796"/>
      <c r="M5107" s="1796"/>
      <c r="N5107" s="1796"/>
    </row>
    <row r="5108" spans="8:8" s="927" ht="15.0" hidden="1" customFormat="1">
      <c r="A5108" s="1439"/>
      <c r="B5108" s="1795"/>
      <c r="C5108" s="1796"/>
      <c r="D5108" s="1796"/>
      <c r="E5108" s="1796"/>
      <c r="F5108" s="1796"/>
      <c r="G5108" s="1796"/>
      <c r="H5108" s="1796"/>
      <c r="I5108" s="1796"/>
      <c r="J5108" s="1796"/>
      <c r="K5108" s="1796"/>
      <c r="L5108" s="1796"/>
      <c r="M5108" s="1796"/>
      <c r="N5108" s="1796"/>
    </row>
    <row r="5109" spans="8:8" s="927" ht="15.0" hidden="1" customFormat="1">
      <c r="A5109" s="1439"/>
      <c r="B5109" s="1795"/>
      <c r="C5109" s="1796"/>
      <c r="D5109" s="1796"/>
      <c r="E5109" s="1796"/>
      <c r="F5109" s="1796"/>
      <c r="G5109" s="1796"/>
      <c r="H5109" s="1796"/>
      <c r="I5109" s="1796"/>
      <c r="J5109" s="1796"/>
      <c r="K5109" s="1796"/>
      <c r="L5109" s="1796"/>
      <c r="M5109" s="1796"/>
      <c r="N5109" s="1796"/>
    </row>
    <row r="5110" spans="8:8" s="927" ht="15.0" hidden="1" customFormat="1">
      <c r="A5110" s="1439"/>
      <c r="B5110" s="1795"/>
      <c r="C5110" s="1796"/>
      <c r="D5110" s="1796"/>
      <c r="E5110" s="1796"/>
      <c r="F5110" s="1796"/>
      <c r="G5110" s="1796"/>
      <c r="H5110" s="1796"/>
      <c r="I5110" s="1796"/>
      <c r="J5110" s="1796"/>
      <c r="K5110" s="1796"/>
      <c r="L5110" s="1796"/>
      <c r="M5110" s="1796"/>
      <c r="N5110" s="1796"/>
    </row>
    <row r="5111" spans="8:8" s="927" ht="15.0" hidden="1" customFormat="1">
      <c r="A5111" s="1439"/>
      <c r="B5111" s="1795"/>
      <c r="C5111" s="1796"/>
      <c r="D5111" s="1796"/>
      <c r="E5111" s="1796"/>
      <c r="F5111" s="1796"/>
      <c r="G5111" s="1796"/>
      <c r="H5111" s="1796"/>
      <c r="I5111" s="1796"/>
      <c r="J5111" s="1796"/>
      <c r="K5111" s="1796"/>
      <c r="L5111" s="1796"/>
      <c r="M5111" s="1796"/>
      <c r="N5111" s="1796"/>
    </row>
    <row r="5112" spans="8:8" s="927" ht="15.0" hidden="1" customFormat="1">
      <c r="A5112" s="1439"/>
      <c r="B5112" s="1795"/>
      <c r="C5112" s="1796"/>
      <c r="D5112" s="1796"/>
      <c r="E5112" s="1796"/>
      <c r="F5112" s="1796"/>
      <c r="G5112" s="1796"/>
      <c r="H5112" s="1796"/>
      <c r="I5112" s="1796"/>
      <c r="J5112" s="1796"/>
      <c r="K5112" s="1796"/>
      <c r="L5112" s="1796"/>
      <c r="M5112" s="1796"/>
      <c r="N5112" s="1796"/>
    </row>
    <row r="5113" spans="8:8" s="927" ht="15.0" hidden="1" customFormat="1">
      <c r="A5113" s="1439"/>
      <c r="B5113" s="1795"/>
      <c r="C5113" s="1796"/>
      <c r="D5113" s="1796"/>
      <c r="E5113" s="1796"/>
      <c r="F5113" s="1796"/>
      <c r="G5113" s="1796"/>
      <c r="H5113" s="1796"/>
      <c r="I5113" s="1796"/>
      <c r="J5113" s="1796"/>
      <c r="K5113" s="1796"/>
      <c r="L5113" s="1796"/>
      <c r="M5113" s="1796"/>
      <c r="N5113" s="1796"/>
    </row>
    <row r="5114" spans="8:8" s="927" ht="15.0" hidden="1" customFormat="1">
      <c r="A5114" s="1439"/>
      <c r="B5114" s="1795"/>
      <c r="C5114" s="1796"/>
      <c r="D5114" s="1796"/>
      <c r="E5114" s="1796"/>
      <c r="F5114" s="1796"/>
      <c r="G5114" s="1796"/>
      <c r="H5114" s="1796"/>
      <c r="I5114" s="1796"/>
      <c r="J5114" s="1796"/>
      <c r="K5114" s="1796"/>
      <c r="L5114" s="1796"/>
      <c r="M5114" s="1796"/>
      <c r="N5114" s="1796"/>
    </row>
    <row r="5115" spans="8:8" s="927" ht="15.0" hidden="1" customFormat="1">
      <c r="A5115" s="1439"/>
      <c r="B5115" s="1795"/>
      <c r="C5115" s="1796"/>
      <c r="D5115" s="1796"/>
      <c r="E5115" s="1796"/>
      <c r="F5115" s="1796"/>
      <c r="G5115" s="1796"/>
      <c r="H5115" s="1796"/>
      <c r="I5115" s="1796"/>
      <c r="J5115" s="1796"/>
      <c r="K5115" s="1796"/>
      <c r="L5115" s="1796"/>
      <c r="M5115" s="1796"/>
      <c r="N5115" s="1796"/>
    </row>
    <row r="5116" spans="8:8" s="927" ht="15.0" hidden="1" customFormat="1">
      <c r="A5116" s="1439"/>
      <c r="B5116" s="1795"/>
      <c r="C5116" s="1796"/>
      <c r="D5116" s="1796"/>
      <c r="E5116" s="1796"/>
      <c r="F5116" s="1796"/>
      <c r="G5116" s="1796"/>
      <c r="H5116" s="1796"/>
      <c r="I5116" s="1796"/>
      <c r="J5116" s="1796"/>
      <c r="K5116" s="1796"/>
      <c r="L5116" s="1796"/>
      <c r="M5116" s="1796"/>
      <c r="N5116" s="1796"/>
    </row>
    <row r="5117" spans="8:8" s="927" ht="15.0" hidden="1" customFormat="1">
      <c r="A5117" s="1439"/>
      <c r="B5117" s="1795"/>
      <c r="C5117" s="1796"/>
      <c r="D5117" s="1796"/>
      <c r="E5117" s="1796"/>
      <c r="F5117" s="1796"/>
      <c r="G5117" s="1796"/>
      <c r="H5117" s="1796"/>
      <c r="I5117" s="1796"/>
      <c r="J5117" s="1796"/>
      <c r="K5117" s="1796"/>
      <c r="L5117" s="1796"/>
      <c r="M5117" s="1796"/>
      <c r="N5117" s="1796"/>
    </row>
    <row r="5118" spans="8:8" s="927" ht="15.0" hidden="1" customFormat="1">
      <c r="A5118" s="1439"/>
      <c r="B5118" s="1795"/>
      <c r="C5118" s="1796"/>
      <c r="D5118" s="1796"/>
      <c r="E5118" s="1796"/>
      <c r="F5118" s="1796"/>
      <c r="G5118" s="1796"/>
      <c r="H5118" s="1796"/>
      <c r="I5118" s="1796"/>
      <c r="J5118" s="1796"/>
      <c r="K5118" s="1796"/>
      <c r="L5118" s="1796"/>
      <c r="M5118" s="1796"/>
      <c r="N5118" s="1796"/>
    </row>
    <row r="5119" spans="8:8" s="927" ht="15.0" hidden="1" customFormat="1">
      <c r="A5119" s="1439"/>
      <c r="B5119" s="1795"/>
      <c r="C5119" s="1796"/>
      <c r="D5119" s="1796"/>
      <c r="E5119" s="1796"/>
      <c r="F5119" s="1796"/>
      <c r="G5119" s="1796"/>
      <c r="H5119" s="1796"/>
      <c r="I5119" s="1796"/>
      <c r="J5119" s="1796"/>
      <c r="K5119" s="1796"/>
      <c r="L5119" s="1796"/>
      <c r="M5119" s="1796"/>
      <c r="N5119" s="1796"/>
    </row>
    <row r="5120" spans="8:8" s="927" ht="15.0" hidden="1" customFormat="1">
      <c r="A5120" s="1439"/>
      <c r="B5120" s="1795"/>
      <c r="C5120" s="1796"/>
      <c r="D5120" s="1796"/>
      <c r="E5120" s="1796"/>
      <c r="F5120" s="1796"/>
      <c r="G5120" s="1796"/>
      <c r="H5120" s="1796"/>
      <c r="I5120" s="1796"/>
      <c r="J5120" s="1796"/>
      <c r="K5120" s="1796"/>
      <c r="L5120" s="1796"/>
      <c r="M5120" s="1796"/>
      <c r="N5120" s="1796"/>
    </row>
    <row r="5121" spans="8:8" s="927" ht="15.0" hidden="1" customFormat="1">
      <c r="A5121" s="1439"/>
      <c r="B5121" s="1795"/>
      <c r="C5121" s="1796"/>
      <c r="D5121" s="1796"/>
      <c r="E5121" s="1796"/>
      <c r="F5121" s="1796"/>
      <c r="G5121" s="1796"/>
      <c r="H5121" s="1796"/>
      <c r="I5121" s="1796"/>
      <c r="J5121" s="1796"/>
      <c r="K5121" s="1796"/>
      <c r="L5121" s="1796"/>
      <c r="M5121" s="1796"/>
      <c r="N5121" s="1796"/>
    </row>
    <row r="5122" spans="8:8" s="927" ht="15.0" hidden="1" customFormat="1">
      <c r="A5122" s="1439"/>
      <c r="B5122" s="1795"/>
      <c r="C5122" s="1796"/>
      <c r="D5122" s="1796"/>
      <c r="E5122" s="1796"/>
      <c r="F5122" s="1796"/>
      <c r="G5122" s="1796"/>
      <c r="H5122" s="1796"/>
      <c r="I5122" s="1796"/>
      <c r="J5122" s="1796"/>
      <c r="K5122" s="1796"/>
      <c r="L5122" s="1796"/>
      <c r="M5122" s="1796"/>
      <c r="N5122" s="1796"/>
    </row>
    <row r="5123" spans="8:8" s="927" ht="15.0" hidden="1" customFormat="1">
      <c r="A5123" s="1439"/>
      <c r="B5123" s="1795"/>
      <c r="C5123" s="1796"/>
      <c r="D5123" s="1796"/>
      <c r="E5123" s="1796"/>
      <c r="F5123" s="1796"/>
      <c r="G5123" s="1796"/>
      <c r="H5123" s="1796"/>
      <c r="I5123" s="1796"/>
      <c r="J5123" s="1796"/>
      <c r="K5123" s="1796"/>
      <c r="L5123" s="1796"/>
      <c r="M5123" s="1796"/>
      <c r="N5123" s="1796"/>
    </row>
    <row r="5124" spans="8:8" s="927" ht="15.0" hidden="1" customFormat="1">
      <c r="A5124" s="1439"/>
      <c r="B5124" s="1795"/>
      <c r="C5124" s="1796"/>
      <c r="D5124" s="1796"/>
      <c r="E5124" s="1796"/>
      <c r="F5124" s="1796"/>
      <c r="G5124" s="1796"/>
      <c r="H5124" s="1796"/>
      <c r="I5124" s="1796"/>
      <c r="J5124" s="1796"/>
      <c r="K5124" s="1796"/>
      <c r="L5124" s="1796"/>
      <c r="M5124" s="1796"/>
      <c r="N5124" s="1796"/>
    </row>
    <row r="5125" spans="8:8" s="927" ht="15.0" hidden="1" customFormat="1">
      <c r="A5125" s="1439"/>
      <c r="B5125" s="1795"/>
      <c r="C5125" s="1796"/>
      <c r="D5125" s="1796"/>
      <c r="E5125" s="1796"/>
      <c r="F5125" s="1796"/>
      <c r="G5125" s="1796"/>
      <c r="H5125" s="1796"/>
      <c r="I5125" s="1796"/>
      <c r="J5125" s="1796"/>
      <c r="K5125" s="1796"/>
      <c r="L5125" s="1796"/>
      <c r="M5125" s="1796"/>
      <c r="N5125" s="1796"/>
    </row>
    <row r="5126" spans="8:8" s="927" ht="15.0" hidden="1" customFormat="1">
      <c r="A5126" s="1439"/>
      <c r="B5126" s="1795"/>
      <c r="C5126" s="1796"/>
      <c r="D5126" s="1796"/>
      <c r="E5126" s="1796"/>
      <c r="F5126" s="1796"/>
      <c r="G5126" s="1796"/>
      <c r="H5126" s="1796"/>
      <c r="I5126" s="1796"/>
      <c r="J5126" s="1796"/>
      <c r="K5126" s="1796"/>
      <c r="L5126" s="1796"/>
      <c r="M5126" s="1796"/>
      <c r="N5126" s="1796"/>
    </row>
    <row r="5127" spans="8:8" s="927" ht="15.0" hidden="1" customFormat="1">
      <c r="A5127" s="1439"/>
      <c r="B5127" s="1795"/>
      <c r="C5127" s="1796"/>
      <c r="D5127" s="1796"/>
      <c r="E5127" s="1796"/>
      <c r="F5127" s="1796"/>
      <c r="G5127" s="1796"/>
      <c r="H5127" s="1796"/>
      <c r="I5127" s="1796"/>
      <c r="J5127" s="1796"/>
      <c r="K5127" s="1796"/>
      <c r="L5127" s="1796"/>
      <c r="M5127" s="1796"/>
      <c r="N5127" s="1796"/>
    </row>
    <row r="5128" spans="8:8" s="927" ht="15.0" hidden="1" customFormat="1">
      <c r="A5128" s="1439"/>
      <c r="B5128" s="1795"/>
      <c r="C5128" s="1796"/>
      <c r="D5128" s="1796"/>
      <c r="E5128" s="1796"/>
      <c r="F5128" s="1796"/>
      <c r="G5128" s="1796"/>
      <c r="H5128" s="1796"/>
      <c r="I5128" s="1796"/>
      <c r="J5128" s="1796"/>
      <c r="K5128" s="1796"/>
      <c r="L5128" s="1796"/>
      <c r="M5128" s="1796"/>
      <c r="N5128" s="1796"/>
    </row>
    <row r="5129" spans="8:8" s="927" ht="15.0" hidden="1" customFormat="1">
      <c r="A5129" s="1439"/>
      <c r="B5129" s="1795"/>
      <c r="C5129" s="1796"/>
      <c r="D5129" s="1796"/>
      <c r="E5129" s="1796"/>
      <c r="F5129" s="1796"/>
      <c r="G5129" s="1796"/>
      <c r="H5129" s="1796"/>
      <c r="I5129" s="1796"/>
      <c r="J5129" s="1796"/>
      <c r="K5129" s="1796"/>
      <c r="L5129" s="1796"/>
      <c r="M5129" s="1796"/>
      <c r="N5129" s="1796"/>
    </row>
    <row r="5130" spans="8:8" s="927" ht="15.0" hidden="1" customFormat="1">
      <c r="A5130" s="1439"/>
      <c r="B5130" s="1795"/>
      <c r="C5130" s="1796"/>
      <c r="D5130" s="1796"/>
      <c r="E5130" s="1796"/>
      <c r="F5130" s="1796"/>
      <c r="G5130" s="1796"/>
      <c r="H5130" s="1796"/>
      <c r="I5130" s="1796"/>
      <c r="J5130" s="1796"/>
      <c r="K5130" s="1796"/>
      <c r="L5130" s="1796"/>
      <c r="M5130" s="1796"/>
      <c r="N5130" s="1796"/>
    </row>
    <row r="5131" spans="8:8" s="927" ht="15.0" hidden="1" customFormat="1">
      <c r="A5131" s="1439"/>
      <c r="B5131" s="1795"/>
      <c r="C5131" s="1796"/>
      <c r="D5131" s="1796"/>
      <c r="E5131" s="1796"/>
      <c r="F5131" s="1796"/>
      <c r="G5131" s="1796"/>
      <c r="H5131" s="1796"/>
      <c r="I5131" s="1796"/>
      <c r="J5131" s="1796"/>
      <c r="K5131" s="1796"/>
      <c r="L5131" s="1796"/>
      <c r="M5131" s="1796"/>
      <c r="N5131" s="1796"/>
    </row>
    <row r="5132" spans="8:8" s="927" ht="15.0" hidden="1" customFormat="1">
      <c r="A5132" s="1439"/>
      <c r="B5132" s="1795"/>
      <c r="C5132" s="1796"/>
      <c r="D5132" s="1796"/>
      <c r="E5132" s="1796"/>
      <c r="F5132" s="1796"/>
      <c r="G5132" s="1796"/>
      <c r="H5132" s="1796"/>
      <c r="I5132" s="1796"/>
      <c r="J5132" s="1796"/>
      <c r="K5132" s="1796"/>
      <c r="L5132" s="1796"/>
      <c r="M5132" s="1796"/>
      <c r="N5132" s="1796"/>
    </row>
    <row r="5133" spans="8:8" s="927" ht="15.0" hidden="1" customFormat="1">
      <c r="A5133" s="1439"/>
      <c r="B5133" s="1795"/>
      <c r="C5133" s="1796"/>
      <c r="D5133" s="1796"/>
      <c r="E5133" s="1796"/>
      <c r="F5133" s="1796"/>
      <c r="G5133" s="1796"/>
      <c r="H5133" s="1796"/>
      <c r="I5133" s="1796"/>
      <c r="J5133" s="1796"/>
      <c r="K5133" s="1796"/>
      <c r="L5133" s="1796"/>
      <c r="M5133" s="1796"/>
      <c r="N5133" s="1796"/>
    </row>
    <row r="5134" spans="8:8" s="927" ht="15.0" hidden="1" customFormat="1">
      <c r="A5134" s="1439"/>
      <c r="B5134" s="1795"/>
      <c r="C5134" s="1796"/>
      <c r="D5134" s="1796"/>
      <c r="E5134" s="1796"/>
      <c r="F5134" s="1796"/>
      <c r="G5134" s="1796"/>
      <c r="H5134" s="1796"/>
      <c r="I5134" s="1796"/>
      <c r="J5134" s="1796"/>
      <c r="K5134" s="1796"/>
      <c r="L5134" s="1796"/>
      <c r="M5134" s="1796"/>
      <c r="N5134" s="1796"/>
    </row>
    <row r="5135" spans="8:8" s="927" ht="15.0" hidden="1" customFormat="1">
      <c r="A5135" s="1439"/>
      <c r="B5135" s="1795"/>
      <c r="C5135" s="1796"/>
      <c r="D5135" s="1796"/>
      <c r="E5135" s="1796"/>
      <c r="F5135" s="1796"/>
      <c r="G5135" s="1796"/>
      <c r="H5135" s="1796"/>
      <c r="I5135" s="1796"/>
      <c r="J5135" s="1796"/>
      <c r="K5135" s="1796"/>
      <c r="L5135" s="1796"/>
      <c r="M5135" s="1796"/>
      <c r="N5135" s="1796"/>
    </row>
    <row r="5136" spans="8:8" s="927" ht="15.0" hidden="1" customFormat="1">
      <c r="A5136" s="1439"/>
      <c r="B5136" s="1795"/>
      <c r="C5136" s="1796"/>
      <c r="D5136" s="1796"/>
      <c r="E5136" s="1796"/>
      <c r="F5136" s="1796"/>
      <c r="G5136" s="1796"/>
      <c r="H5136" s="1796"/>
      <c r="I5136" s="1796"/>
      <c r="J5136" s="1796"/>
      <c r="K5136" s="1796"/>
      <c r="L5136" s="1796"/>
      <c r="M5136" s="1796"/>
      <c r="N5136" s="1796"/>
    </row>
    <row r="5137" spans="8:8" s="927" ht="15.0" hidden="1" customFormat="1">
      <c r="A5137" s="1439"/>
      <c r="B5137" s="1795"/>
      <c r="C5137" s="1796"/>
      <c r="D5137" s="1796"/>
      <c r="E5137" s="1796"/>
      <c r="F5137" s="1796"/>
      <c r="G5137" s="1796"/>
      <c r="H5137" s="1796"/>
      <c r="I5137" s="1796"/>
      <c r="J5137" s="1796"/>
      <c r="K5137" s="1796"/>
      <c r="L5137" s="1796"/>
      <c r="M5137" s="1796"/>
      <c r="N5137" s="1796"/>
    </row>
    <row r="5138" spans="8:8" s="927" ht="15.0" hidden="1" customFormat="1">
      <c r="A5138" s="1439"/>
      <c r="B5138" s="1795"/>
      <c r="C5138" s="1796"/>
      <c r="D5138" s="1796"/>
      <c r="E5138" s="1796"/>
      <c r="F5138" s="1796"/>
      <c r="G5138" s="1796"/>
      <c r="H5138" s="1796"/>
      <c r="I5138" s="1796"/>
      <c r="J5138" s="1796"/>
      <c r="K5138" s="1796"/>
      <c r="L5138" s="1796"/>
      <c r="M5138" s="1796"/>
      <c r="N5138" s="1796"/>
    </row>
    <row r="5139" spans="8:8" s="927" ht="15.0" hidden="1" customFormat="1">
      <c r="A5139" s="1439"/>
      <c r="B5139" s="1795"/>
      <c r="C5139" s="1796"/>
      <c r="D5139" s="1796"/>
      <c r="E5139" s="1796"/>
      <c r="F5139" s="1796"/>
      <c r="G5139" s="1796"/>
      <c r="H5139" s="1796"/>
      <c r="I5139" s="1796"/>
      <c r="J5139" s="1796"/>
      <c r="K5139" s="1796"/>
      <c r="L5139" s="1796"/>
      <c r="M5139" s="1796"/>
      <c r="N5139" s="1796"/>
    </row>
    <row r="5140" spans="8:8" s="927" ht="15.0" hidden="1" customFormat="1">
      <c r="A5140" s="1439"/>
      <c r="B5140" s="1795"/>
      <c r="C5140" s="1796"/>
      <c r="D5140" s="1796"/>
      <c r="E5140" s="1796"/>
      <c r="F5140" s="1796"/>
      <c r="G5140" s="1796"/>
      <c r="H5140" s="1796"/>
      <c r="I5140" s="1796"/>
      <c r="J5140" s="1796"/>
      <c r="K5140" s="1796"/>
      <c r="L5140" s="1796"/>
      <c r="M5140" s="1796"/>
      <c r="N5140" s="1796"/>
    </row>
    <row r="5141" spans="8:8" s="927" ht="15.0" hidden="1" customFormat="1">
      <c r="A5141" s="1439"/>
      <c r="B5141" s="1795"/>
      <c r="C5141" s="1796"/>
      <c r="D5141" s="1796"/>
      <c r="E5141" s="1796"/>
      <c r="F5141" s="1796"/>
      <c r="G5141" s="1796"/>
      <c r="H5141" s="1796"/>
      <c r="I5141" s="1796"/>
      <c r="J5141" s="1796"/>
      <c r="K5141" s="1796"/>
      <c r="L5141" s="1796"/>
      <c r="M5141" s="1796"/>
      <c r="N5141" s="1796"/>
    </row>
    <row r="5142" spans="8:8" s="927" ht="15.0" hidden="1" customFormat="1">
      <c r="A5142" s="1439"/>
      <c r="B5142" s="1795"/>
      <c r="C5142" s="1796"/>
      <c r="D5142" s="1796"/>
      <c r="E5142" s="1796"/>
      <c r="F5142" s="1796"/>
      <c r="G5142" s="1796"/>
      <c r="H5142" s="1796"/>
      <c r="I5142" s="1796"/>
      <c r="J5142" s="1796"/>
      <c r="K5142" s="1796"/>
      <c r="L5142" s="1796"/>
      <c r="M5142" s="1796"/>
      <c r="N5142" s="1796"/>
    </row>
    <row r="5143" spans="8:8" s="927" ht="15.0" hidden="1" customFormat="1">
      <c r="A5143" s="1439"/>
      <c r="B5143" s="1795"/>
      <c r="C5143" s="1796"/>
      <c r="D5143" s="1796"/>
      <c r="E5143" s="1796"/>
      <c r="F5143" s="1796"/>
      <c r="G5143" s="1796"/>
      <c r="H5143" s="1796"/>
      <c r="I5143" s="1796"/>
      <c r="J5143" s="1796"/>
      <c r="K5143" s="1796"/>
      <c r="L5143" s="1796"/>
      <c r="M5143" s="1796"/>
      <c r="N5143" s="1796"/>
    </row>
    <row r="5144" spans="8:8" s="927" ht="15.0" hidden="1" customFormat="1">
      <c r="A5144" s="1439"/>
      <c r="B5144" s="1795"/>
      <c r="C5144" s="1796"/>
      <c r="D5144" s="1796"/>
      <c r="E5144" s="1796"/>
      <c r="F5144" s="1796"/>
      <c r="G5144" s="1796"/>
      <c r="H5144" s="1796"/>
      <c r="I5144" s="1796"/>
      <c r="J5144" s="1796"/>
      <c r="K5144" s="1796"/>
      <c r="L5144" s="1796"/>
      <c r="M5144" s="1796"/>
      <c r="N5144" s="1796"/>
    </row>
    <row r="5145" spans="8:8" s="927" ht="15.0" hidden="1" customFormat="1">
      <c r="A5145" s="1439"/>
      <c r="B5145" s="1795"/>
      <c r="C5145" s="1796"/>
      <c r="D5145" s="1796"/>
      <c r="E5145" s="1796"/>
      <c r="F5145" s="1796"/>
      <c r="G5145" s="1796"/>
      <c r="H5145" s="1796"/>
      <c r="I5145" s="1796"/>
      <c r="J5145" s="1796"/>
      <c r="K5145" s="1796"/>
      <c r="L5145" s="1796"/>
      <c r="M5145" s="1796"/>
      <c r="N5145" s="1796"/>
    </row>
    <row r="5146" spans="8:8" s="927" ht="15.0" hidden="1" customFormat="1">
      <c r="A5146" s="1439"/>
      <c r="B5146" s="1795"/>
      <c r="C5146" s="1796"/>
      <c r="D5146" s="1796"/>
      <c r="E5146" s="1796"/>
      <c r="F5146" s="1796"/>
      <c r="G5146" s="1796"/>
      <c r="H5146" s="1796"/>
      <c r="I5146" s="1796"/>
      <c r="J5146" s="1796"/>
      <c r="K5146" s="1796"/>
      <c r="L5146" s="1796"/>
      <c r="M5146" s="1796"/>
      <c r="N5146" s="1796"/>
    </row>
    <row r="5147" spans="8:8" s="927" ht="15.0" hidden="1" customFormat="1">
      <c r="A5147" s="1439"/>
      <c r="B5147" s="1795"/>
      <c r="C5147" s="1796"/>
      <c r="D5147" s="1796"/>
      <c r="E5147" s="1796"/>
      <c r="F5147" s="1796"/>
      <c r="G5147" s="1796"/>
      <c r="H5147" s="1796"/>
      <c r="I5147" s="1796"/>
      <c r="J5147" s="1796"/>
      <c r="K5147" s="1796"/>
      <c r="L5147" s="1796"/>
      <c r="M5147" s="1796"/>
      <c r="N5147" s="1796"/>
    </row>
    <row r="5148" spans="8:8" s="927" ht="15.0" hidden="1" customFormat="1">
      <c r="A5148" s="1439"/>
      <c r="B5148" s="1795"/>
      <c r="C5148" s="1796"/>
      <c r="D5148" s="1796"/>
      <c r="E5148" s="1796"/>
      <c r="F5148" s="1796"/>
      <c r="G5148" s="1796"/>
      <c r="H5148" s="1796"/>
      <c r="I5148" s="1796"/>
      <c r="J5148" s="1796"/>
      <c r="K5148" s="1796"/>
      <c r="L5148" s="1796"/>
      <c r="M5148" s="1796"/>
      <c r="N5148" s="1796"/>
    </row>
    <row r="5149" spans="8:8" s="927" ht="15.0" hidden="1" customFormat="1">
      <c r="A5149" s="1439"/>
      <c r="B5149" s="1795"/>
      <c r="C5149" s="1796"/>
      <c r="D5149" s="1796"/>
      <c r="E5149" s="1796"/>
      <c r="F5149" s="1796"/>
      <c r="G5149" s="1796"/>
      <c r="H5149" s="1796"/>
      <c r="I5149" s="1796"/>
      <c r="J5149" s="1796"/>
      <c r="K5149" s="1796"/>
      <c r="L5149" s="1796"/>
      <c r="M5149" s="1796"/>
      <c r="N5149" s="1796"/>
    </row>
    <row r="5150" spans="8:8" s="927" ht="15.0" hidden="1" customFormat="1">
      <c r="A5150" s="1439"/>
      <c r="B5150" s="1795"/>
      <c r="C5150" s="1796"/>
      <c r="D5150" s="1796"/>
      <c r="E5150" s="1796"/>
      <c r="F5150" s="1796"/>
      <c r="G5150" s="1796"/>
      <c r="H5150" s="1796"/>
      <c r="I5150" s="1796"/>
      <c r="J5150" s="1796"/>
      <c r="K5150" s="1796"/>
      <c r="L5150" s="1796"/>
      <c r="M5150" s="1796"/>
      <c r="N5150" s="1796"/>
    </row>
    <row r="5151" spans="8:8" s="927" ht="15.0" hidden="1" customFormat="1">
      <c r="A5151" s="1439"/>
      <c r="B5151" s="1795"/>
      <c r="C5151" s="1796"/>
      <c r="D5151" s="1796"/>
      <c r="E5151" s="1796"/>
      <c r="F5151" s="1796"/>
      <c r="G5151" s="1796"/>
      <c r="H5151" s="1796"/>
      <c r="I5151" s="1796"/>
      <c r="J5151" s="1796"/>
      <c r="K5151" s="1796"/>
      <c r="L5151" s="1796"/>
      <c r="M5151" s="1796"/>
      <c r="N5151" s="1796"/>
    </row>
    <row r="5152" spans="8:8" s="927" ht="15.0" hidden="1" customFormat="1">
      <c r="A5152" s="1439"/>
      <c r="B5152" s="1795"/>
      <c r="C5152" s="1796"/>
      <c r="D5152" s="1796"/>
      <c r="E5152" s="1796"/>
      <c r="F5152" s="1796"/>
      <c r="G5152" s="1796"/>
      <c r="H5152" s="1796"/>
      <c r="I5152" s="1796"/>
      <c r="J5152" s="1796"/>
      <c r="K5152" s="1796"/>
      <c r="L5152" s="1796"/>
      <c r="M5152" s="1796"/>
      <c r="N5152" s="1796"/>
    </row>
    <row r="5153" spans="8:8" s="927" ht="15.0" hidden="1" customFormat="1">
      <c r="A5153" s="1439"/>
      <c r="B5153" s="1795"/>
      <c r="C5153" s="1796"/>
      <c r="D5153" s="1796"/>
      <c r="E5153" s="1796"/>
      <c r="F5153" s="1796"/>
      <c r="G5153" s="1796"/>
      <c r="H5153" s="1796"/>
      <c r="I5153" s="1796"/>
      <c r="J5153" s="1796"/>
      <c r="K5153" s="1796"/>
      <c r="L5153" s="1796"/>
      <c r="M5153" s="1796"/>
      <c r="N5153" s="1796"/>
    </row>
    <row r="5154" spans="8:8" s="927" ht="15.0" hidden="1" customFormat="1">
      <c r="A5154" s="1439"/>
      <c r="B5154" s="1795"/>
      <c r="C5154" s="1796"/>
      <c r="D5154" s="1796"/>
      <c r="E5154" s="1796"/>
      <c r="F5154" s="1796"/>
      <c r="G5154" s="1796"/>
      <c r="H5154" s="1796"/>
      <c r="I5154" s="1796"/>
      <c r="J5154" s="1796"/>
      <c r="K5154" s="1796"/>
      <c r="L5154" s="1796"/>
      <c r="M5154" s="1796"/>
      <c r="N5154" s="1796"/>
    </row>
    <row r="5155" spans="8:8" s="927" ht="15.0" hidden="1" customFormat="1">
      <c r="A5155" s="1439"/>
      <c r="B5155" s="1795"/>
      <c r="C5155" s="1796"/>
      <c r="D5155" s="1796"/>
      <c r="E5155" s="1796"/>
      <c r="F5155" s="1796"/>
      <c r="G5155" s="1796"/>
      <c r="H5155" s="1796"/>
      <c r="I5155" s="1796"/>
      <c r="J5155" s="1796"/>
      <c r="K5155" s="1796"/>
      <c r="L5155" s="1796"/>
      <c r="M5155" s="1796"/>
      <c r="N5155" s="1796"/>
    </row>
    <row r="5156" spans="8:8" s="927" ht="15.0" hidden="1" customFormat="1">
      <c r="A5156" s="1439"/>
      <c r="B5156" s="1795"/>
      <c r="C5156" s="1796"/>
      <c r="D5156" s="1796"/>
      <c r="E5156" s="1796"/>
      <c r="F5156" s="1796"/>
      <c r="G5156" s="1796"/>
      <c r="H5156" s="1796"/>
      <c r="I5156" s="1796"/>
      <c r="J5156" s="1796"/>
      <c r="K5156" s="1796"/>
      <c r="L5156" s="1796"/>
      <c r="M5156" s="1796"/>
      <c r="N5156" s="1796"/>
    </row>
    <row r="5157" spans="8:8" s="927" ht="15.0" hidden="1" customFormat="1">
      <c r="A5157" s="1439"/>
      <c r="B5157" s="1795"/>
      <c r="C5157" s="1796"/>
      <c r="D5157" s="1796"/>
      <c r="E5157" s="1796"/>
      <c r="F5157" s="1796"/>
      <c r="G5157" s="1796"/>
      <c r="H5157" s="1796"/>
      <c r="I5157" s="1796"/>
      <c r="J5157" s="1796"/>
      <c r="K5157" s="1796"/>
      <c r="L5157" s="1796"/>
      <c r="M5157" s="1796"/>
      <c r="N5157" s="1796"/>
    </row>
    <row r="5158" spans="8:8" s="927" ht="15.0" hidden="1" customFormat="1">
      <c r="A5158" s="1439"/>
      <c r="B5158" s="1795"/>
      <c r="C5158" s="1796"/>
      <c r="D5158" s="1796"/>
      <c r="E5158" s="1796"/>
      <c r="F5158" s="1796"/>
      <c r="G5158" s="1796"/>
      <c r="H5158" s="1796"/>
      <c r="I5158" s="1796"/>
      <c r="J5158" s="1796"/>
      <c r="K5158" s="1796"/>
      <c r="L5158" s="1796"/>
      <c r="M5158" s="1796"/>
      <c r="N5158" s="1796"/>
    </row>
    <row r="5159" spans="8:8" s="927" ht="15.0" hidden="1" customFormat="1">
      <c r="A5159" s="1439"/>
      <c r="B5159" s="1795"/>
      <c r="C5159" s="1796"/>
      <c r="D5159" s="1796"/>
      <c r="E5159" s="1796"/>
      <c r="F5159" s="1796"/>
      <c r="G5159" s="1796"/>
      <c r="H5159" s="1796"/>
      <c r="I5159" s="1796"/>
      <c r="J5159" s="1796"/>
      <c r="K5159" s="1796"/>
      <c r="L5159" s="1796"/>
      <c r="M5159" s="1796"/>
      <c r="N5159" s="1796"/>
    </row>
    <row r="5160" spans="8:8" s="927" ht="15.0" hidden="1" customFormat="1">
      <c r="A5160" s="1439"/>
      <c r="B5160" s="1795"/>
      <c r="C5160" s="1796"/>
      <c r="D5160" s="1796"/>
      <c r="E5160" s="1796"/>
      <c r="F5160" s="1796"/>
      <c r="G5160" s="1796"/>
      <c r="H5160" s="1796"/>
      <c r="I5160" s="1796"/>
      <c r="J5160" s="1796"/>
      <c r="K5160" s="1796"/>
      <c r="L5160" s="1796"/>
      <c r="M5160" s="1796"/>
      <c r="N5160" s="1796"/>
    </row>
    <row r="5161" spans="8:8" s="927" ht="15.0" hidden="1" customFormat="1">
      <c r="A5161" s="1439"/>
      <c r="B5161" s="1795"/>
      <c r="C5161" s="1796"/>
      <c r="D5161" s="1796"/>
      <c r="E5161" s="1796"/>
      <c r="F5161" s="1796"/>
      <c r="G5161" s="1796"/>
      <c r="H5161" s="1796"/>
      <c r="I5161" s="1796"/>
      <c r="J5161" s="1796"/>
      <c r="K5161" s="1796"/>
      <c r="L5161" s="1796"/>
      <c r="M5161" s="1796"/>
      <c r="N5161" s="1796"/>
    </row>
    <row r="5162" spans="8:8" s="927" ht="15.0" hidden="1" customFormat="1">
      <c r="A5162" s="1439"/>
      <c r="B5162" s="1795"/>
      <c r="C5162" s="1796"/>
      <c r="D5162" s="1796"/>
      <c r="E5162" s="1796"/>
      <c r="F5162" s="1796"/>
      <c r="G5162" s="1796"/>
      <c r="H5162" s="1796"/>
      <c r="I5162" s="1796"/>
      <c r="J5162" s="1796"/>
      <c r="K5162" s="1796"/>
      <c r="L5162" s="1796"/>
      <c r="M5162" s="1796"/>
      <c r="N5162" s="1796"/>
    </row>
    <row r="5163" spans="8:8" s="927" ht="15.0" hidden="1" customFormat="1">
      <c r="A5163" s="1439"/>
      <c r="B5163" s="1795"/>
      <c r="C5163" s="1796"/>
      <c r="D5163" s="1796"/>
      <c r="E5163" s="1796"/>
      <c r="F5163" s="1796"/>
      <c r="G5163" s="1796"/>
      <c r="H5163" s="1796"/>
      <c r="I5163" s="1796"/>
      <c r="J5163" s="1796"/>
      <c r="K5163" s="1796"/>
      <c r="L5163" s="1796"/>
      <c r="M5163" s="1796"/>
      <c r="N5163" s="1796"/>
    </row>
    <row r="5164" spans="8:8" s="927" ht="15.0" hidden="1" customFormat="1">
      <c r="A5164" s="1439"/>
      <c r="B5164" s="1795"/>
      <c r="C5164" s="1796"/>
      <c r="D5164" s="1796"/>
      <c r="E5164" s="1796"/>
      <c r="F5164" s="1796"/>
      <c r="G5164" s="1796"/>
      <c r="H5164" s="1796"/>
      <c r="I5164" s="1796"/>
      <c r="J5164" s="1796"/>
      <c r="K5164" s="1796"/>
      <c r="L5164" s="1796"/>
      <c r="M5164" s="1796"/>
      <c r="N5164" s="1796"/>
    </row>
    <row r="5165" spans="8:8" s="927" ht="15.0" hidden="1" customFormat="1">
      <c r="A5165" s="1439"/>
      <c r="B5165" s="1795"/>
      <c r="C5165" s="1796"/>
      <c r="D5165" s="1796"/>
      <c r="E5165" s="1796"/>
      <c r="F5165" s="1796"/>
      <c r="G5165" s="1796"/>
      <c r="H5165" s="1796"/>
      <c r="I5165" s="1796"/>
      <c r="J5165" s="1796"/>
      <c r="K5165" s="1796"/>
      <c r="L5165" s="1796"/>
      <c r="M5165" s="1796"/>
      <c r="N5165" s="1796"/>
    </row>
    <row r="5166" spans="8:8" s="927" ht="15.0" hidden="1" customFormat="1">
      <c r="A5166" s="1439"/>
      <c r="B5166" s="1795"/>
      <c r="C5166" s="1796"/>
      <c r="D5166" s="1796"/>
      <c r="E5166" s="1796"/>
      <c r="F5166" s="1796"/>
      <c r="G5166" s="1796"/>
      <c r="H5166" s="1796"/>
      <c r="I5166" s="1796"/>
      <c r="J5166" s="1796"/>
      <c r="K5166" s="1796"/>
      <c r="L5166" s="1796"/>
      <c r="M5166" s="1796"/>
      <c r="N5166" s="1796"/>
    </row>
    <row r="5167" spans="8:8" s="927" ht="15.0" hidden="1" customFormat="1">
      <c r="A5167" s="1439"/>
      <c r="B5167" s="1795"/>
      <c r="C5167" s="1796"/>
      <c r="D5167" s="1796"/>
      <c r="E5167" s="1796"/>
      <c r="F5167" s="1796"/>
      <c r="G5167" s="1796"/>
      <c r="H5167" s="1796"/>
      <c r="I5167" s="1796"/>
      <c r="J5167" s="1796"/>
      <c r="K5167" s="1796"/>
      <c r="L5167" s="1796"/>
      <c r="M5167" s="1796"/>
      <c r="N5167" s="1796"/>
    </row>
    <row r="5168" spans="8:8" s="927" ht="15.0" hidden="1" customFormat="1">
      <c r="A5168" s="1439"/>
      <c r="B5168" s="1795"/>
      <c r="C5168" s="1796"/>
      <c r="D5168" s="1796"/>
      <c r="E5168" s="1796"/>
      <c r="F5168" s="1796"/>
      <c r="G5168" s="1796"/>
      <c r="H5168" s="1796"/>
      <c r="I5168" s="1796"/>
      <c r="J5168" s="1796"/>
      <c r="K5168" s="1796"/>
      <c r="L5168" s="1796"/>
      <c r="M5168" s="1796"/>
      <c r="N5168" s="1796"/>
    </row>
    <row r="5169" spans="8:8" s="927" ht="15.0" hidden="1" customFormat="1">
      <c r="A5169" s="1439"/>
      <c r="B5169" s="1795"/>
      <c r="C5169" s="1796"/>
      <c r="D5169" s="1796"/>
      <c r="E5169" s="1796"/>
      <c r="F5169" s="1796"/>
      <c r="G5169" s="1796"/>
      <c r="H5169" s="1796"/>
      <c r="I5169" s="1796"/>
      <c r="J5169" s="1796"/>
      <c r="K5169" s="1796"/>
      <c r="L5169" s="1796"/>
      <c r="M5169" s="1796"/>
      <c r="N5169" s="1796"/>
    </row>
    <row r="5170" spans="8:8" s="927" ht="15.0" hidden="1" customFormat="1">
      <c r="A5170" s="1439"/>
      <c r="B5170" s="1795"/>
      <c r="C5170" s="1796"/>
      <c r="D5170" s="1796"/>
      <c r="E5170" s="1796"/>
      <c r="F5170" s="1796"/>
      <c r="G5170" s="1796"/>
      <c r="H5170" s="1796"/>
      <c r="I5170" s="1796"/>
      <c r="J5170" s="1796"/>
      <c r="K5170" s="1796"/>
      <c r="L5170" s="1796"/>
      <c r="M5170" s="1796"/>
      <c r="N5170" s="1796"/>
    </row>
    <row r="5171" spans="8:8" s="927" ht="15.0" hidden="1" customFormat="1">
      <c r="A5171" s="1439"/>
      <c r="B5171" s="1795"/>
      <c r="C5171" s="1796"/>
      <c r="D5171" s="1796"/>
      <c r="E5171" s="1796"/>
      <c r="F5171" s="1796"/>
      <c r="G5171" s="1796"/>
      <c r="H5171" s="1796"/>
      <c r="I5171" s="1796"/>
      <c r="J5171" s="1796"/>
      <c r="K5171" s="1796"/>
      <c r="L5171" s="1796"/>
      <c r="M5171" s="1796"/>
      <c r="N5171" s="1796"/>
    </row>
    <row r="5172" spans="8:8" s="927" ht="15.0" hidden="1" customFormat="1">
      <c r="A5172" s="1439"/>
      <c r="B5172" s="1795"/>
      <c r="C5172" s="1796"/>
      <c r="D5172" s="1796"/>
      <c r="E5172" s="1796"/>
      <c r="F5172" s="1796"/>
      <c r="G5172" s="1796"/>
      <c r="H5172" s="1796"/>
      <c r="I5172" s="1796"/>
      <c r="J5172" s="1796"/>
      <c r="K5172" s="1796"/>
      <c r="L5172" s="1796"/>
      <c r="M5172" s="1796"/>
      <c r="N5172" s="1796"/>
    </row>
    <row r="5173" spans="8:8" s="927" ht="15.0" hidden="1" customFormat="1">
      <c r="A5173" s="1439"/>
      <c r="B5173" s="1795"/>
      <c r="C5173" s="1796"/>
      <c r="D5173" s="1796"/>
      <c r="E5173" s="1796"/>
      <c r="F5173" s="1796"/>
      <c r="G5173" s="1796"/>
      <c r="H5173" s="1796"/>
      <c r="I5173" s="1796"/>
      <c r="J5173" s="1796"/>
      <c r="K5173" s="1796"/>
      <c r="L5173" s="1796"/>
      <c r="M5173" s="1796"/>
      <c r="N5173" s="1796"/>
    </row>
    <row r="5174" spans="8:8" s="927" ht="15.0" hidden="1" customFormat="1">
      <c r="A5174" s="1439"/>
      <c r="B5174" s="1795"/>
      <c r="C5174" s="1796"/>
      <c r="D5174" s="1796"/>
      <c r="E5174" s="1796"/>
      <c r="F5174" s="1796"/>
      <c r="G5174" s="1796"/>
      <c r="H5174" s="1796"/>
      <c r="I5174" s="1796"/>
      <c r="J5174" s="1796"/>
      <c r="K5174" s="1796"/>
      <c r="L5174" s="1796"/>
      <c r="M5174" s="1796"/>
      <c r="N5174" s="1796"/>
    </row>
    <row r="5175" spans="8:8" s="927" ht="15.0" hidden="1" customFormat="1">
      <c r="A5175" s="1439"/>
      <c r="B5175" s="1795"/>
      <c r="C5175" s="1796"/>
      <c r="D5175" s="1796"/>
      <c r="E5175" s="1796"/>
      <c r="F5175" s="1796"/>
      <c r="G5175" s="1796"/>
      <c r="H5175" s="1796"/>
      <c r="I5175" s="1796"/>
      <c r="J5175" s="1796"/>
      <c r="K5175" s="1796"/>
      <c r="L5175" s="1796"/>
      <c r="M5175" s="1796"/>
      <c r="N5175" s="1796"/>
    </row>
    <row r="5176" spans="8:8" s="927" ht="15.0" hidden="1" customFormat="1">
      <c r="A5176" s="1439"/>
      <c r="B5176" s="1795"/>
      <c r="C5176" s="1796"/>
      <c r="D5176" s="1796"/>
      <c r="E5176" s="1796"/>
      <c r="F5176" s="1796"/>
      <c r="G5176" s="1796"/>
      <c r="H5176" s="1796"/>
      <c r="I5176" s="1796"/>
      <c r="J5176" s="1796"/>
      <c r="K5176" s="1796"/>
      <c r="L5176" s="1796"/>
      <c r="M5176" s="1796"/>
      <c r="N5176" s="1796"/>
    </row>
    <row r="5177" spans="8:8" s="927" ht="15.0" hidden="1" customFormat="1">
      <c r="A5177" s="1439"/>
      <c r="B5177" s="1795"/>
      <c r="C5177" s="1796"/>
      <c r="D5177" s="1796"/>
      <c r="E5177" s="1796"/>
      <c r="F5177" s="1796"/>
      <c r="G5177" s="1796"/>
      <c r="H5177" s="1796"/>
      <c r="I5177" s="1796"/>
      <c r="J5177" s="1796"/>
      <c r="K5177" s="1796"/>
      <c r="L5177" s="1796"/>
      <c r="M5177" s="1796"/>
      <c r="N5177" s="1796"/>
    </row>
    <row r="5178" spans="8:8" s="927" ht="15.0" hidden="1" customFormat="1">
      <c r="A5178" s="1439"/>
      <c r="B5178" s="1795"/>
      <c r="C5178" s="1796"/>
      <c r="D5178" s="1796"/>
      <c r="E5178" s="1796"/>
      <c r="F5178" s="1796"/>
      <c r="G5178" s="1796"/>
      <c r="H5178" s="1796"/>
      <c r="I5178" s="1796"/>
      <c r="J5178" s="1796"/>
      <c r="K5178" s="1796"/>
      <c r="L5178" s="1796"/>
      <c r="M5178" s="1796"/>
      <c r="N5178" s="1796"/>
    </row>
    <row r="5179" spans="8:8" s="927" ht="15.0" hidden="1" customFormat="1">
      <c r="A5179" s="1439"/>
      <c r="B5179" s="1795"/>
      <c r="C5179" s="1796"/>
      <c r="D5179" s="1796"/>
      <c r="E5179" s="1796"/>
      <c r="F5179" s="1796"/>
      <c r="G5179" s="1796"/>
      <c r="H5179" s="1796"/>
      <c r="I5179" s="1796"/>
      <c r="J5179" s="1796"/>
      <c r="K5179" s="1796"/>
      <c r="L5179" s="1796"/>
      <c r="M5179" s="1796"/>
      <c r="N5179" s="1796"/>
    </row>
    <row r="5180" spans="8:8" s="927" ht="15.0" hidden="1" customFormat="1">
      <c r="A5180" s="1439"/>
      <c r="B5180" s="1795"/>
      <c r="C5180" s="1796"/>
      <c r="D5180" s="1796"/>
      <c r="E5180" s="1796"/>
      <c r="F5180" s="1796"/>
      <c r="G5180" s="1796"/>
      <c r="H5180" s="1796"/>
      <c r="I5180" s="1796"/>
      <c r="J5180" s="1796"/>
      <c r="K5180" s="1796"/>
      <c r="L5180" s="1796"/>
      <c r="M5180" s="1796"/>
      <c r="N5180" s="1796"/>
    </row>
    <row r="5181" spans="8:8" s="927" ht="15.0" hidden="1" customFormat="1">
      <c r="A5181" s="1439"/>
      <c r="B5181" s="1795"/>
      <c r="C5181" s="1796"/>
      <c r="D5181" s="1796"/>
      <c r="E5181" s="1796"/>
      <c r="F5181" s="1796"/>
      <c r="G5181" s="1796"/>
      <c r="H5181" s="1796"/>
      <c r="I5181" s="1796"/>
      <c r="J5181" s="1796"/>
      <c r="K5181" s="1796"/>
      <c r="L5181" s="1796"/>
      <c r="M5181" s="1796"/>
      <c r="N5181" s="1796"/>
    </row>
    <row r="5182" spans="8:8" s="927" ht="15.0" hidden="1" customFormat="1">
      <c r="A5182" s="1439"/>
      <c r="B5182" s="1795"/>
      <c r="C5182" s="1796"/>
      <c r="D5182" s="1796"/>
      <c r="E5182" s="1796"/>
      <c r="F5182" s="1796"/>
      <c r="G5182" s="1796"/>
      <c r="H5182" s="1796"/>
      <c r="I5182" s="1796"/>
      <c r="J5182" s="1796"/>
      <c r="K5182" s="1796"/>
      <c r="L5182" s="1796"/>
      <c r="M5182" s="1796"/>
      <c r="N5182" s="1796"/>
    </row>
    <row r="5183" spans="8:8" s="927" ht="15.0" hidden="1" customFormat="1">
      <c r="A5183" s="1439"/>
      <c r="B5183" s="1795"/>
      <c r="C5183" s="1796"/>
      <c r="D5183" s="1796"/>
      <c r="E5183" s="1796"/>
      <c r="F5183" s="1796"/>
      <c r="G5183" s="1796"/>
      <c r="H5183" s="1796"/>
      <c r="I5183" s="1796"/>
      <c r="J5183" s="1796"/>
      <c r="K5183" s="1796"/>
      <c r="L5183" s="1796"/>
      <c r="M5183" s="1796"/>
      <c r="N5183" s="1796"/>
    </row>
    <row r="5184" spans="8:8" s="927" ht="15.0" hidden="1" customFormat="1">
      <c r="A5184" s="1439"/>
      <c r="B5184" s="1795"/>
      <c r="C5184" s="1796"/>
      <c r="D5184" s="1796"/>
      <c r="E5184" s="1796"/>
      <c r="F5184" s="1796"/>
      <c r="G5184" s="1796"/>
      <c r="H5184" s="1796"/>
      <c r="I5184" s="1796"/>
      <c r="J5184" s="1796"/>
      <c r="K5184" s="1796"/>
      <c r="L5184" s="1796"/>
      <c r="M5184" s="1796"/>
      <c r="N5184" s="1796"/>
    </row>
    <row r="5185" spans="8:8" s="927" ht="15.0" hidden="1" customFormat="1">
      <c r="A5185" s="1439"/>
      <c r="B5185" s="1795"/>
      <c r="C5185" s="1796"/>
      <c r="D5185" s="1796"/>
      <c r="E5185" s="1796"/>
      <c r="F5185" s="1796"/>
      <c r="G5185" s="1796"/>
      <c r="H5185" s="1796"/>
      <c r="I5185" s="1796"/>
      <c r="J5185" s="1796"/>
      <c r="K5185" s="1796"/>
      <c r="L5185" s="1796"/>
      <c r="M5185" s="1796"/>
      <c r="N5185" s="1796"/>
    </row>
    <row r="5186" spans="8:8" s="927" ht="15.0" hidden="1" customFormat="1">
      <c r="A5186" s="1439"/>
      <c r="B5186" s="1795"/>
      <c r="C5186" s="1796"/>
      <c r="D5186" s="1796"/>
      <c r="E5186" s="1796"/>
      <c r="F5186" s="1796"/>
      <c r="G5186" s="1796"/>
      <c r="H5186" s="1796"/>
      <c r="I5186" s="1796"/>
      <c r="J5186" s="1796"/>
      <c r="K5186" s="1796"/>
      <c r="L5186" s="1796"/>
      <c r="M5186" s="1796"/>
      <c r="N5186" s="1796"/>
    </row>
    <row r="5187" spans="8:8" s="927" ht="15.0" hidden="1" customFormat="1">
      <c r="A5187" s="1439"/>
      <c r="B5187" s="1795"/>
      <c r="C5187" s="1796"/>
      <c r="D5187" s="1796"/>
      <c r="E5187" s="1796"/>
      <c r="F5187" s="1796"/>
      <c r="G5187" s="1796"/>
      <c r="H5187" s="1796"/>
      <c r="I5187" s="1796"/>
      <c r="J5187" s="1796"/>
      <c r="K5187" s="1796"/>
      <c r="L5187" s="1796"/>
      <c r="M5187" s="1796"/>
      <c r="N5187" s="1796"/>
    </row>
    <row r="5188" spans="8:8" s="927" ht="15.0" hidden="1" customFormat="1">
      <c r="A5188" s="1439"/>
      <c r="B5188" s="1795"/>
      <c r="C5188" s="1796"/>
      <c r="D5188" s="1796"/>
      <c r="E5188" s="1796"/>
      <c r="F5188" s="1796"/>
      <c r="G5188" s="1796"/>
      <c r="H5188" s="1796"/>
      <c r="I5188" s="1796"/>
      <c r="J5188" s="1796"/>
      <c r="K5188" s="1796"/>
      <c r="L5188" s="1796"/>
      <c r="M5188" s="1796"/>
      <c r="N5188" s="1796"/>
    </row>
    <row r="5189" spans="8:8" s="927" ht="15.0" hidden="1" customFormat="1">
      <c r="A5189" s="1439"/>
      <c r="B5189" s="1795"/>
      <c r="C5189" s="1796"/>
      <c r="D5189" s="1796"/>
      <c r="E5189" s="1796"/>
      <c r="F5189" s="1796"/>
      <c r="G5189" s="1796"/>
      <c r="H5189" s="1796"/>
      <c r="I5189" s="1796"/>
      <c r="J5189" s="1796"/>
      <c r="K5189" s="1796"/>
      <c r="L5189" s="1796"/>
      <c r="M5189" s="1796"/>
      <c r="N5189" s="1796"/>
    </row>
    <row r="5190" spans="8:8" s="927" ht="15.0" hidden="1" customFormat="1">
      <c r="A5190" s="1439"/>
      <c r="B5190" s="1795"/>
      <c r="C5190" s="1796"/>
      <c r="D5190" s="1796"/>
      <c r="E5190" s="1796"/>
      <c r="F5190" s="1796"/>
      <c r="G5190" s="1796"/>
      <c r="H5190" s="1796"/>
      <c r="I5190" s="1796"/>
      <c r="J5190" s="1796"/>
      <c r="K5190" s="1796"/>
      <c r="L5190" s="1796"/>
      <c r="M5190" s="1796"/>
      <c r="N5190" s="1796"/>
    </row>
    <row r="5191" spans="8:8" s="927" ht="15.0" hidden="1" customFormat="1">
      <c r="A5191" s="1439"/>
      <c r="B5191" s="1795"/>
      <c r="C5191" s="1796"/>
      <c r="D5191" s="1796"/>
      <c r="E5191" s="1796"/>
      <c r="F5191" s="1796"/>
      <c r="G5191" s="1796"/>
      <c r="H5191" s="1796"/>
      <c r="I5191" s="1796"/>
      <c r="J5191" s="1796"/>
      <c r="K5191" s="1796"/>
      <c r="L5191" s="1796"/>
      <c r="M5191" s="1796"/>
      <c r="N5191" s="1796"/>
    </row>
    <row r="5192" spans="8:8" s="927" ht="15.0" hidden="1" customFormat="1">
      <c r="A5192" s="1439"/>
      <c r="B5192" s="1795"/>
      <c r="C5192" s="1796"/>
      <c r="D5192" s="1796"/>
      <c r="E5192" s="1796"/>
      <c r="F5192" s="1796"/>
      <c r="G5192" s="1796"/>
      <c r="H5192" s="1796"/>
      <c r="I5192" s="1796"/>
      <c r="J5192" s="1796"/>
      <c r="K5192" s="1796"/>
      <c r="L5192" s="1796"/>
      <c r="M5192" s="1796"/>
      <c r="N5192" s="1796"/>
    </row>
    <row r="5193" spans="8:8" s="927" ht="15.0" hidden="1" customFormat="1">
      <c r="A5193" s="1439"/>
      <c r="B5193" s="1795"/>
      <c r="C5193" s="1796"/>
      <c r="D5193" s="1796"/>
      <c r="E5193" s="1796"/>
      <c r="F5193" s="1796"/>
      <c r="G5193" s="1796"/>
      <c r="H5193" s="1796"/>
      <c r="I5193" s="1796"/>
      <c r="J5193" s="1796"/>
      <c r="K5193" s="1796"/>
      <c r="L5193" s="1796"/>
      <c r="M5193" s="1796"/>
      <c r="N5193" s="1796"/>
    </row>
    <row r="5194" spans="8:8" s="927" ht="15.0" hidden="1" customFormat="1">
      <c r="A5194" s="1439"/>
      <c r="B5194" s="1795"/>
      <c r="C5194" s="1796"/>
      <c r="D5194" s="1796"/>
      <c r="E5194" s="1796"/>
      <c r="F5194" s="1796"/>
      <c r="G5194" s="1796"/>
      <c r="H5194" s="1796"/>
      <c r="I5194" s="1796"/>
      <c r="J5194" s="1796"/>
      <c r="K5194" s="1796"/>
      <c r="L5194" s="1796"/>
      <c r="M5194" s="1796"/>
      <c r="N5194" s="1796"/>
    </row>
    <row r="5195" spans="8:8" s="927" ht="15.0" hidden="1" customFormat="1">
      <c r="A5195" s="1439"/>
      <c r="B5195" s="1795"/>
      <c r="C5195" s="1796"/>
      <c r="D5195" s="1796"/>
      <c r="E5195" s="1796"/>
      <c r="F5195" s="1796"/>
      <c r="G5195" s="1796"/>
      <c r="H5195" s="1796"/>
      <c r="I5195" s="1796"/>
      <c r="J5195" s="1796"/>
      <c r="K5195" s="1796"/>
      <c r="L5195" s="1796"/>
      <c r="M5195" s="1796"/>
      <c r="N5195" s="1796"/>
    </row>
    <row r="5196" spans="8:8" s="927" ht="15.0" hidden="1" customFormat="1">
      <c r="A5196" s="1439"/>
      <c r="B5196" s="1795"/>
      <c r="C5196" s="1796"/>
      <c r="D5196" s="1796"/>
      <c r="E5196" s="1796"/>
      <c r="F5196" s="1796"/>
      <c r="G5196" s="1796"/>
      <c r="H5196" s="1796"/>
      <c r="I5196" s="1796"/>
      <c r="J5196" s="1796"/>
      <c r="K5196" s="1796"/>
      <c r="L5196" s="1796"/>
      <c r="M5196" s="1796"/>
      <c r="N5196" s="1796"/>
    </row>
    <row r="5197" spans="8:8" s="927" ht="15.0" hidden="1" customFormat="1">
      <c r="A5197" s="1439"/>
      <c r="B5197" s="1795"/>
      <c r="C5197" s="1796"/>
      <c r="D5197" s="1796"/>
      <c r="E5197" s="1796"/>
      <c r="F5197" s="1796"/>
      <c r="G5197" s="1796"/>
      <c r="H5197" s="1796"/>
      <c r="I5197" s="1796"/>
      <c r="J5197" s="1796"/>
      <c r="K5197" s="1796"/>
      <c r="L5197" s="1796"/>
      <c r="M5197" s="1796"/>
      <c r="N5197" s="1796"/>
    </row>
    <row r="5198" spans="8:8" s="927" ht="15.0" hidden="1" customFormat="1">
      <c r="A5198" s="1439"/>
      <c r="B5198" s="1795"/>
      <c r="C5198" s="1796"/>
      <c r="D5198" s="1796"/>
      <c r="E5198" s="1796"/>
      <c r="F5198" s="1796"/>
      <c r="G5198" s="1796"/>
      <c r="H5198" s="1796"/>
      <c r="I5198" s="1796"/>
      <c r="J5198" s="1796"/>
      <c r="K5198" s="1796"/>
      <c r="L5198" s="1796"/>
      <c r="M5198" s="1796"/>
      <c r="N5198" s="1796"/>
    </row>
    <row r="5199" spans="8:8" s="927" ht="15.0" hidden="1" customFormat="1">
      <c r="A5199" s="1439"/>
      <c r="B5199" s="1795"/>
      <c r="C5199" s="1796"/>
      <c r="D5199" s="1796"/>
      <c r="E5199" s="1796"/>
      <c r="F5199" s="1796"/>
      <c r="G5199" s="1796"/>
      <c r="H5199" s="1796"/>
      <c r="I5199" s="1796"/>
      <c r="J5199" s="1796"/>
      <c r="K5199" s="1796"/>
      <c r="L5199" s="1796"/>
      <c r="M5199" s="1796"/>
      <c r="N5199" s="1796"/>
    </row>
    <row r="5200" spans="8:8" s="927" ht="15.0" hidden="1" customFormat="1">
      <c r="A5200" s="1439"/>
      <c r="B5200" s="1795"/>
      <c r="C5200" s="1796"/>
      <c r="D5200" s="1796"/>
      <c r="E5200" s="1796"/>
      <c r="F5200" s="1796"/>
      <c r="G5200" s="1796"/>
      <c r="H5200" s="1796"/>
      <c r="I5200" s="1796"/>
      <c r="J5200" s="1796"/>
      <c r="K5200" s="1796"/>
      <c r="L5200" s="1796"/>
      <c r="M5200" s="1796"/>
      <c r="N5200" s="1796"/>
    </row>
    <row r="5201" spans="8:8" s="927" ht="15.0" hidden="1" customFormat="1">
      <c r="A5201" s="1439"/>
      <c r="B5201" s="1795"/>
      <c r="C5201" s="1796"/>
      <c r="D5201" s="1796"/>
      <c r="E5201" s="1796"/>
      <c r="F5201" s="1796"/>
      <c r="G5201" s="1796"/>
      <c r="H5201" s="1796"/>
      <c r="I5201" s="1796"/>
      <c r="J5201" s="1796"/>
      <c r="K5201" s="1796"/>
      <c r="L5201" s="1796"/>
      <c r="M5201" s="1796"/>
      <c r="N5201" s="1796"/>
    </row>
    <row r="5202" spans="8:8" s="927" ht="15.0" hidden="1" customFormat="1">
      <c r="A5202" s="1439"/>
      <c r="B5202" s="1795"/>
      <c r="C5202" s="1796"/>
      <c r="D5202" s="1796"/>
      <c r="E5202" s="1796"/>
      <c r="F5202" s="1796"/>
      <c r="G5202" s="1796"/>
      <c r="H5202" s="1796"/>
      <c r="I5202" s="1796"/>
      <c r="J5202" s="1796"/>
      <c r="K5202" s="1796"/>
      <c r="L5202" s="1796"/>
      <c r="M5202" s="1796"/>
      <c r="N5202" s="1796"/>
    </row>
    <row r="5203" spans="8:8" s="927" ht="15.0" hidden="1" customFormat="1">
      <c r="A5203" s="1439"/>
      <c r="B5203" s="1795"/>
      <c r="C5203" s="1796"/>
      <c r="D5203" s="1796"/>
      <c r="E5203" s="1796"/>
      <c r="F5203" s="1796"/>
      <c r="G5203" s="1796"/>
      <c r="H5203" s="1796"/>
      <c r="I5203" s="1796"/>
      <c r="J5203" s="1796"/>
      <c r="K5203" s="1796"/>
      <c r="L5203" s="1796"/>
      <c r="M5203" s="1796"/>
      <c r="N5203" s="1796"/>
    </row>
    <row r="5204" spans="8:8" s="927" ht="15.0" hidden="1" customFormat="1">
      <c r="A5204" s="1439"/>
      <c r="B5204" s="1795"/>
      <c r="C5204" s="1796"/>
      <c r="D5204" s="1796"/>
      <c r="E5204" s="1796"/>
      <c r="F5204" s="1796"/>
      <c r="G5204" s="1796"/>
      <c r="H5204" s="1796"/>
      <c r="I5204" s="1796"/>
      <c r="J5204" s="1796"/>
      <c r="K5204" s="1796"/>
      <c r="L5204" s="1796"/>
      <c r="M5204" s="1796"/>
      <c r="N5204" s="1796"/>
    </row>
    <row r="5205" spans="8:8" s="927" ht="15.0" hidden="1" customFormat="1">
      <c r="A5205" s="1439"/>
      <c r="B5205" s="1795"/>
      <c r="C5205" s="1796"/>
      <c r="D5205" s="1796"/>
      <c r="E5205" s="1796"/>
      <c r="F5205" s="1796"/>
      <c r="G5205" s="1796"/>
      <c r="H5205" s="1796"/>
      <c r="I5205" s="1796"/>
      <c r="J5205" s="1796"/>
      <c r="K5205" s="1796"/>
      <c r="L5205" s="1796"/>
      <c r="M5205" s="1796"/>
      <c r="N5205" s="1796"/>
    </row>
    <row r="5206" spans="8:8" s="927" ht="15.0" hidden="1" customFormat="1">
      <c r="A5206" s="1439"/>
      <c r="B5206" s="1795"/>
      <c r="C5206" s="1796"/>
      <c r="D5206" s="1796"/>
      <c r="E5206" s="1796"/>
      <c r="F5206" s="1796"/>
      <c r="G5206" s="1796"/>
      <c r="H5206" s="1796"/>
      <c r="I5206" s="1796"/>
      <c r="J5206" s="1796"/>
      <c r="K5206" s="1796"/>
      <c r="L5206" s="1796"/>
      <c r="M5206" s="1796"/>
      <c r="N5206" s="1796"/>
    </row>
    <row r="5207" spans="8:8" s="927" ht="15.0" hidden="1" customFormat="1">
      <c r="A5207" s="1439"/>
      <c r="B5207" s="1795"/>
      <c r="C5207" s="1796"/>
      <c r="D5207" s="1796"/>
      <c r="E5207" s="1796"/>
      <c r="F5207" s="1796"/>
      <c r="G5207" s="1796"/>
      <c r="H5207" s="1796"/>
      <c r="I5207" s="1796"/>
      <c r="J5207" s="1796"/>
      <c r="K5207" s="1796"/>
      <c r="L5207" s="1796"/>
      <c r="M5207" s="1796"/>
      <c r="N5207" s="1796"/>
    </row>
    <row r="5208" spans="8:8" s="927" ht="15.0" hidden="1" customFormat="1">
      <c r="A5208" s="1439"/>
      <c r="B5208" s="1795"/>
      <c r="C5208" s="1796"/>
      <c r="D5208" s="1796"/>
      <c r="E5208" s="1796"/>
      <c r="F5208" s="1796"/>
      <c r="G5208" s="1796"/>
      <c r="H5208" s="1796"/>
      <c r="I5208" s="1796"/>
      <c r="J5208" s="1796"/>
      <c r="K5208" s="1796"/>
      <c r="L5208" s="1796"/>
      <c r="M5208" s="1796"/>
      <c r="N5208" s="1796"/>
    </row>
    <row r="5209" spans="8:8" s="927" ht="15.0" hidden="1" customFormat="1">
      <c r="A5209" s="1439"/>
      <c r="B5209" s="1795"/>
      <c r="C5209" s="1796"/>
      <c r="D5209" s="1796"/>
      <c r="E5209" s="1796"/>
      <c r="F5209" s="1796"/>
      <c r="G5209" s="1796"/>
      <c r="H5209" s="1796"/>
      <c r="I5209" s="1796"/>
      <c r="J5209" s="1796"/>
      <c r="K5209" s="1796"/>
      <c r="L5209" s="1796"/>
      <c r="M5209" s="1796"/>
      <c r="N5209" s="1796"/>
    </row>
    <row r="5210" spans="8:8" s="927" ht="15.0" hidden="1" customFormat="1">
      <c r="A5210" s="1439"/>
      <c r="B5210" s="1795"/>
      <c r="C5210" s="1796"/>
      <c r="D5210" s="1796"/>
      <c r="E5210" s="1796"/>
      <c r="F5210" s="1796"/>
      <c r="G5210" s="1796"/>
      <c r="H5210" s="1796"/>
      <c r="I5210" s="1796"/>
      <c r="J5210" s="1796"/>
      <c r="K5210" s="1796"/>
      <c r="L5210" s="1796"/>
      <c r="M5210" s="1796"/>
      <c r="N5210" s="1796"/>
    </row>
    <row r="5211" spans="8:8" s="927" ht="15.0" hidden="1" customFormat="1">
      <c r="A5211" s="1439"/>
      <c r="B5211" s="1795"/>
      <c r="C5211" s="1796"/>
      <c r="D5211" s="1796"/>
      <c r="E5211" s="1796"/>
      <c r="F5211" s="1796"/>
      <c r="G5211" s="1796"/>
      <c r="H5211" s="1796"/>
      <c r="I5211" s="1796"/>
      <c r="J5211" s="1796"/>
      <c r="K5211" s="1796"/>
      <c r="L5211" s="1796"/>
      <c r="M5211" s="1796"/>
      <c r="N5211" s="1796"/>
    </row>
    <row r="5212" spans="8:8" s="927" ht="15.0" hidden="1" customFormat="1">
      <c r="A5212" s="1439"/>
      <c r="B5212" s="1795"/>
      <c r="C5212" s="1796"/>
      <c r="D5212" s="1796"/>
      <c r="E5212" s="1796"/>
      <c r="F5212" s="1796"/>
      <c r="G5212" s="1796"/>
      <c r="H5212" s="1796"/>
      <c r="I5212" s="1796"/>
      <c r="J5212" s="1796"/>
      <c r="K5212" s="1796"/>
      <c r="L5212" s="1796"/>
      <c r="M5212" s="1796"/>
      <c r="N5212" s="1796"/>
    </row>
    <row r="5213" spans="8:8" s="927" ht="15.0" hidden="1" customFormat="1">
      <c r="A5213" s="1439"/>
      <c r="B5213" s="1795"/>
      <c r="C5213" s="1796"/>
      <c r="D5213" s="1796"/>
      <c r="E5213" s="1796"/>
      <c r="F5213" s="1796"/>
      <c r="G5213" s="1796"/>
      <c r="H5213" s="1796"/>
      <c r="I5213" s="1796"/>
      <c r="J5213" s="1796"/>
      <c r="K5213" s="1796"/>
      <c r="L5213" s="1796"/>
      <c r="M5213" s="1796"/>
      <c r="N5213" s="1796"/>
    </row>
    <row r="5214" spans="8:8" s="927" ht="15.0" hidden="1" customFormat="1">
      <c r="A5214" s="1439"/>
      <c r="B5214" s="1795"/>
      <c r="C5214" s="1796"/>
      <c r="D5214" s="1796"/>
      <c r="E5214" s="1796"/>
      <c r="F5214" s="1796"/>
      <c r="G5214" s="1796"/>
      <c r="H5214" s="1796"/>
      <c r="I5214" s="1796"/>
      <c r="J5214" s="1796"/>
      <c r="K5214" s="1796"/>
      <c r="L5214" s="1796"/>
      <c r="M5214" s="1796"/>
      <c r="N5214" s="1796"/>
    </row>
    <row r="5215" spans="8:8" s="927" ht="15.0" hidden="1" customFormat="1">
      <c r="A5215" s="1439"/>
      <c r="B5215" s="1795"/>
      <c r="C5215" s="1796"/>
      <c r="D5215" s="1796"/>
      <c r="E5215" s="1796"/>
      <c r="F5215" s="1796"/>
      <c r="G5215" s="1796"/>
      <c r="H5215" s="1796"/>
      <c r="I5215" s="1796"/>
      <c r="J5215" s="1796"/>
      <c r="K5215" s="1796"/>
      <c r="L5215" s="1796"/>
      <c r="M5215" s="1796"/>
      <c r="N5215" s="1796"/>
    </row>
    <row r="5216" spans="8:8" s="927" ht="15.0" hidden="1" customFormat="1">
      <c r="A5216" s="1439"/>
      <c r="B5216" s="1795"/>
      <c r="C5216" s="1796"/>
      <c r="D5216" s="1796"/>
      <c r="E5216" s="1796"/>
      <c r="F5216" s="1796"/>
      <c r="G5216" s="1796"/>
      <c r="H5216" s="1796"/>
      <c r="I5216" s="1796"/>
      <c r="J5216" s="1796"/>
      <c r="K5216" s="1796"/>
      <c r="L5216" s="1796"/>
      <c r="M5216" s="1796"/>
      <c r="N5216" s="1796"/>
    </row>
    <row r="5217" spans="8:8" s="927" ht="15.0" hidden="1" customFormat="1">
      <c r="A5217" s="1439"/>
      <c r="B5217" s="1795"/>
      <c r="C5217" s="1796"/>
      <c r="D5217" s="1796"/>
      <c r="E5217" s="1796"/>
      <c r="F5217" s="1796"/>
      <c r="G5217" s="1796"/>
      <c r="H5217" s="1796"/>
      <c r="I5217" s="1796"/>
      <c r="J5217" s="1796"/>
      <c r="K5217" s="1796"/>
      <c r="L5217" s="1796"/>
      <c r="M5217" s="1796"/>
      <c r="N5217" s="1796"/>
    </row>
    <row r="5218" spans="8:8" s="927" ht="15.0" hidden="1" customFormat="1">
      <c r="A5218" s="1439"/>
      <c r="B5218" s="1795"/>
      <c r="C5218" s="1796"/>
      <c r="D5218" s="1796"/>
      <c r="E5218" s="1796"/>
      <c r="F5218" s="1796"/>
      <c r="G5218" s="1796"/>
      <c r="H5218" s="1796"/>
      <c r="I5218" s="1796"/>
      <c r="J5218" s="1796"/>
      <c r="K5218" s="1796"/>
      <c r="L5218" s="1796"/>
      <c r="M5218" s="1796"/>
      <c r="N5218" s="1796"/>
    </row>
    <row r="5219" spans="8:8" s="927" ht="15.0" hidden="1" customFormat="1">
      <c r="A5219" s="1439"/>
      <c r="B5219" s="1795"/>
      <c r="C5219" s="1796"/>
      <c r="D5219" s="1796"/>
      <c r="E5219" s="1796"/>
      <c r="F5219" s="1796"/>
      <c r="G5219" s="1796"/>
      <c r="H5219" s="1796"/>
      <c r="I5219" s="1796"/>
      <c r="J5219" s="1796"/>
      <c r="K5219" s="1796"/>
      <c r="L5219" s="1796"/>
      <c r="M5219" s="1796"/>
      <c r="N5219" s="1796"/>
    </row>
    <row r="5220" spans="8:8" s="927" ht="15.0" hidden="1" customFormat="1">
      <c r="A5220" s="1439"/>
      <c r="B5220" s="1795"/>
      <c r="C5220" s="1796"/>
      <c r="D5220" s="1796"/>
      <c r="E5220" s="1796"/>
      <c r="F5220" s="1796"/>
      <c r="G5220" s="1796"/>
      <c r="H5220" s="1796"/>
      <c r="I5220" s="1796"/>
      <c r="J5220" s="1796"/>
      <c r="K5220" s="1796"/>
      <c r="L5220" s="1796"/>
      <c r="M5220" s="1796"/>
      <c r="N5220" s="1796"/>
    </row>
    <row r="5221" spans="8:8" s="927" ht="15.0" hidden="1" customFormat="1">
      <c r="A5221" s="1439"/>
      <c r="B5221" s="1795"/>
      <c r="C5221" s="1796"/>
      <c r="D5221" s="1796"/>
      <c r="E5221" s="1796"/>
      <c r="F5221" s="1796"/>
      <c r="G5221" s="1796"/>
      <c r="H5221" s="1796"/>
      <c r="I5221" s="1796"/>
      <c r="J5221" s="1796"/>
      <c r="K5221" s="1796"/>
      <c r="L5221" s="1796"/>
      <c r="M5221" s="1796"/>
      <c r="N5221" s="1796"/>
    </row>
    <row r="5222" spans="8:8" s="927" ht="15.0" hidden="1" customFormat="1">
      <c r="A5222" s="1439"/>
      <c r="B5222" s="1795"/>
      <c r="C5222" s="1796"/>
      <c r="D5222" s="1796"/>
      <c r="E5222" s="1796"/>
      <c r="F5222" s="1796"/>
      <c r="G5222" s="1796"/>
      <c r="H5222" s="1796"/>
      <c r="I5222" s="1796"/>
      <c r="J5222" s="1796"/>
      <c r="K5222" s="1796"/>
      <c r="L5222" s="1796"/>
      <c r="M5222" s="1796"/>
      <c r="N5222" s="1796"/>
    </row>
    <row r="5223" spans="8:8" s="927" ht="15.0" hidden="1" customFormat="1">
      <c r="A5223" s="1439"/>
      <c r="B5223" s="1795"/>
      <c r="C5223" s="1796"/>
      <c r="D5223" s="1796"/>
      <c r="E5223" s="1796"/>
      <c r="F5223" s="1796"/>
      <c r="G5223" s="1796"/>
      <c r="H5223" s="1796"/>
      <c r="I5223" s="1796"/>
      <c r="J5223" s="1796"/>
      <c r="K5223" s="1796"/>
      <c r="L5223" s="1796"/>
      <c r="M5223" s="1796"/>
      <c r="N5223" s="1796"/>
    </row>
    <row r="5224" spans="8:8" s="927" ht="15.0" hidden="1" customFormat="1">
      <c r="A5224" s="1439"/>
      <c r="B5224" s="1795"/>
      <c r="C5224" s="1796"/>
      <c r="D5224" s="1796"/>
      <c r="E5224" s="1796"/>
      <c r="F5224" s="1796"/>
      <c r="G5224" s="1796"/>
      <c r="H5224" s="1796"/>
      <c r="I5224" s="1796"/>
      <c r="J5224" s="1796"/>
      <c r="K5224" s="1796"/>
      <c r="L5224" s="1796"/>
      <c r="M5224" s="1796"/>
      <c r="N5224" s="1796"/>
    </row>
    <row r="5225" spans="8:8" s="927" ht="15.0" hidden="1" customFormat="1">
      <c r="A5225" s="1439"/>
      <c r="B5225" s="1795"/>
      <c r="C5225" s="1796"/>
      <c r="D5225" s="1796"/>
      <c r="E5225" s="1796"/>
      <c r="F5225" s="1796"/>
      <c r="G5225" s="1796"/>
      <c r="H5225" s="1796"/>
      <c r="I5225" s="1796"/>
      <c r="J5225" s="1796"/>
      <c r="K5225" s="1796"/>
      <c r="L5225" s="1796"/>
      <c r="M5225" s="1796"/>
      <c r="N5225" s="1796"/>
    </row>
    <row r="5226" spans="8:8" s="927" ht="15.0" hidden="1" customFormat="1">
      <c r="A5226" s="1439"/>
      <c r="B5226" s="1795"/>
      <c r="C5226" s="1796"/>
      <c r="D5226" s="1796"/>
      <c r="E5226" s="1796"/>
      <c r="F5226" s="1796"/>
      <c r="G5226" s="1796"/>
      <c r="H5226" s="1796"/>
      <c r="I5226" s="1796"/>
      <c r="J5226" s="1796"/>
      <c r="K5226" s="1796"/>
      <c r="L5226" s="1796"/>
      <c r="M5226" s="1796"/>
      <c r="N5226" s="1796"/>
    </row>
    <row r="5227" spans="8:8" s="927" ht="15.0" hidden="1" customFormat="1">
      <c r="A5227" s="1439"/>
      <c r="B5227" s="1795"/>
      <c r="C5227" s="1796"/>
      <c r="D5227" s="1796"/>
      <c r="E5227" s="1796"/>
      <c r="F5227" s="1796"/>
      <c r="G5227" s="1796"/>
      <c r="H5227" s="1796"/>
      <c r="I5227" s="1796"/>
      <c r="J5227" s="1796"/>
      <c r="K5227" s="1796"/>
      <c r="L5227" s="1796"/>
      <c r="M5227" s="1796"/>
      <c r="N5227" s="1796"/>
    </row>
    <row r="5228" spans="8:8" s="927" ht="15.0" hidden="1" customFormat="1">
      <c r="A5228" s="1439"/>
      <c r="B5228" s="1795"/>
      <c r="C5228" s="1796"/>
      <c r="D5228" s="1796"/>
      <c r="E5228" s="1796"/>
      <c r="F5228" s="1796"/>
      <c r="G5228" s="1796"/>
      <c r="H5228" s="1796"/>
      <c r="I5228" s="1796"/>
      <c r="J5228" s="1796"/>
      <c r="K5228" s="1796"/>
      <c r="L5228" s="1796"/>
      <c r="M5228" s="1796"/>
      <c r="N5228" s="1796"/>
    </row>
    <row r="5229" spans="8:8" s="927" ht="15.0" hidden="1" customFormat="1">
      <c r="A5229" s="1439"/>
      <c r="B5229" s="1795"/>
      <c r="C5229" s="1796"/>
      <c r="D5229" s="1796"/>
      <c r="E5229" s="1796"/>
      <c r="F5229" s="1796"/>
      <c r="G5229" s="1796"/>
      <c r="H5229" s="1796"/>
      <c r="I5229" s="1796"/>
      <c r="J5229" s="1796"/>
      <c r="K5229" s="1796"/>
      <c r="L5229" s="1796"/>
      <c r="M5229" s="1796"/>
      <c r="N5229" s="1796"/>
    </row>
    <row r="5230" spans="8:8" s="927" ht="15.0" hidden="1" customFormat="1">
      <c r="A5230" s="1439"/>
      <c r="B5230" s="1795"/>
      <c r="C5230" s="1796"/>
      <c r="D5230" s="1796"/>
      <c r="E5230" s="1796"/>
      <c r="F5230" s="1796"/>
      <c r="G5230" s="1796"/>
      <c r="H5230" s="1796"/>
      <c r="I5230" s="1796"/>
      <c r="J5230" s="1796"/>
      <c r="K5230" s="1796"/>
      <c r="L5230" s="1796"/>
      <c r="M5230" s="1796"/>
      <c r="N5230" s="1796"/>
    </row>
    <row r="5231" spans="8:8" s="927" ht="15.0" hidden="1" customFormat="1">
      <c r="A5231" s="1439"/>
      <c r="B5231" s="1795"/>
      <c r="C5231" s="1796"/>
      <c r="D5231" s="1796"/>
      <c r="E5231" s="1796"/>
      <c r="F5231" s="1796"/>
      <c r="G5231" s="1796"/>
      <c r="H5231" s="1796"/>
      <c r="I5231" s="1796"/>
      <c r="J5231" s="1796"/>
      <c r="K5231" s="1796"/>
      <c r="L5231" s="1796"/>
      <c r="M5231" s="1796"/>
      <c r="N5231" s="1796"/>
    </row>
    <row r="5232" spans="8:8" s="927" ht="15.0" hidden="1" customFormat="1">
      <c r="A5232" s="1439"/>
      <c r="B5232" s="1795"/>
      <c r="C5232" s="1796"/>
      <c r="D5232" s="1796"/>
      <c r="E5232" s="1796"/>
      <c r="F5232" s="1796"/>
      <c r="G5232" s="1796"/>
      <c r="H5232" s="1796"/>
      <c r="I5232" s="1796"/>
      <c r="J5232" s="1796"/>
      <c r="K5232" s="1796"/>
      <c r="L5232" s="1796"/>
      <c r="M5232" s="1796"/>
      <c r="N5232" s="1796"/>
    </row>
    <row r="5233" spans="8:8" s="927" ht="15.0" hidden="1" customFormat="1">
      <c r="A5233" s="1439"/>
      <c r="B5233" s="1795"/>
      <c r="C5233" s="1796"/>
      <c r="D5233" s="1796"/>
      <c r="E5233" s="1796"/>
      <c r="F5233" s="1796"/>
      <c r="G5233" s="1796"/>
      <c r="H5233" s="1796"/>
      <c r="I5233" s="1796"/>
      <c r="J5233" s="1796"/>
      <c r="K5233" s="1796"/>
      <c r="L5233" s="1796"/>
      <c r="M5233" s="1796"/>
      <c r="N5233" s="1796"/>
    </row>
    <row r="5234" spans="8:8" s="927" ht="15.0" hidden="1" customFormat="1">
      <c r="A5234" s="1439"/>
      <c r="B5234" s="1795"/>
      <c r="C5234" s="1796"/>
      <c r="D5234" s="1796"/>
      <c r="E5234" s="1796"/>
      <c r="F5234" s="1796"/>
      <c r="G5234" s="1796"/>
      <c r="H5234" s="1796"/>
      <c r="I5234" s="1796"/>
      <c r="J5234" s="1796"/>
      <c r="K5234" s="1796"/>
      <c r="L5234" s="1796"/>
      <c r="M5234" s="1796"/>
      <c r="N5234" s="1796"/>
    </row>
    <row r="5235" spans="8:8" s="927" ht="15.0" hidden="1" customFormat="1">
      <c r="A5235" s="1439"/>
      <c r="B5235" s="1795"/>
      <c r="C5235" s="1796"/>
      <c r="D5235" s="1796"/>
      <c r="E5235" s="1796"/>
      <c r="F5235" s="1796"/>
      <c r="G5235" s="1796"/>
      <c r="H5235" s="1796"/>
      <c r="I5235" s="1796"/>
      <c r="J5235" s="1796"/>
      <c r="K5235" s="1796"/>
      <c r="L5235" s="1796"/>
      <c r="M5235" s="1796"/>
      <c r="N5235" s="1796"/>
    </row>
    <row r="5236" spans="8:8" s="927" ht="15.0" hidden="1" customFormat="1">
      <c r="A5236" s="1439"/>
      <c r="B5236" s="1795"/>
      <c r="C5236" s="1796"/>
      <c r="D5236" s="1796"/>
      <c r="E5236" s="1796"/>
      <c r="F5236" s="1796"/>
      <c r="G5236" s="1796"/>
      <c r="H5236" s="1796"/>
      <c r="I5236" s="1796"/>
      <c r="J5236" s="1796"/>
      <c r="K5236" s="1796"/>
      <c r="L5236" s="1796"/>
      <c r="M5236" s="1796"/>
      <c r="N5236" s="1796"/>
    </row>
    <row r="5237" spans="8:8" s="927" ht="15.0" hidden="1" customFormat="1">
      <c r="A5237" s="1439"/>
      <c r="B5237" s="1795"/>
      <c r="C5237" s="1796"/>
      <c r="D5237" s="1796"/>
      <c r="E5237" s="1796"/>
      <c r="F5237" s="1796"/>
      <c r="G5237" s="1796"/>
      <c r="H5237" s="1796"/>
      <c r="I5237" s="1796"/>
      <c r="J5237" s="1796"/>
      <c r="K5237" s="1796"/>
      <c r="L5237" s="1796"/>
      <c r="M5237" s="1796"/>
      <c r="N5237" s="1796"/>
    </row>
    <row r="5238" spans="8:8" s="927" ht="15.0" hidden="1" customFormat="1">
      <c r="A5238" s="1439"/>
      <c r="B5238" s="1795"/>
      <c r="C5238" s="1796"/>
      <c r="D5238" s="1796"/>
      <c r="E5238" s="1796"/>
      <c r="F5238" s="1796"/>
      <c r="G5238" s="1796"/>
      <c r="H5238" s="1796"/>
      <c r="I5238" s="1796"/>
      <c r="J5238" s="1796"/>
      <c r="K5238" s="1796"/>
      <c r="L5238" s="1796"/>
      <c r="M5238" s="1796"/>
      <c r="N5238" s="1796"/>
    </row>
    <row r="5239" spans="8:8" s="927" ht="15.0" hidden="1" customFormat="1">
      <c r="A5239" s="1439"/>
      <c r="B5239" s="1795"/>
      <c r="C5239" s="1796"/>
      <c r="D5239" s="1796"/>
      <c r="E5239" s="1796"/>
      <c r="F5239" s="1796"/>
      <c r="G5239" s="1796"/>
      <c r="H5239" s="1796"/>
      <c r="I5239" s="1796"/>
      <c r="J5239" s="1796"/>
      <c r="K5239" s="1796"/>
      <c r="L5239" s="1796"/>
      <c r="M5239" s="1796"/>
      <c r="N5239" s="1796"/>
    </row>
    <row r="5240" spans="8:8" s="927" ht="15.0" hidden="1" customFormat="1">
      <c r="A5240" s="1439"/>
      <c r="B5240" s="1795"/>
      <c r="C5240" s="1796"/>
      <c r="D5240" s="1796"/>
      <c r="E5240" s="1796"/>
      <c r="F5240" s="1796"/>
      <c r="G5240" s="1796"/>
      <c r="H5240" s="1796"/>
      <c r="I5240" s="1796"/>
      <c r="J5240" s="1796"/>
      <c r="K5240" s="1796"/>
      <c r="L5240" s="1796"/>
      <c r="M5240" s="1796"/>
      <c r="N5240" s="1796"/>
    </row>
    <row r="5241" spans="8:8" s="927" ht="15.0" hidden="1" customFormat="1">
      <c r="A5241" s="1439"/>
      <c r="B5241" s="1795"/>
      <c r="C5241" s="1796"/>
      <c r="D5241" s="1796"/>
      <c r="E5241" s="1796"/>
      <c r="F5241" s="1796"/>
      <c r="G5241" s="1796"/>
      <c r="H5241" s="1796"/>
      <c r="I5241" s="1796"/>
      <c r="J5241" s="1796"/>
      <c r="K5241" s="1796"/>
      <c r="L5241" s="1796"/>
      <c r="M5241" s="1796"/>
      <c r="N5241" s="1796"/>
    </row>
    <row r="5242" spans="8:8" s="927" ht="15.0" hidden="1" customFormat="1">
      <c r="A5242" s="1439"/>
      <c r="B5242" s="1795"/>
      <c r="C5242" s="1796"/>
      <c r="D5242" s="1796"/>
      <c r="E5242" s="1796"/>
      <c r="F5242" s="1796"/>
      <c r="G5242" s="1796"/>
      <c r="H5242" s="1796"/>
      <c r="I5242" s="1796"/>
      <c r="J5242" s="1796"/>
      <c r="K5242" s="1796"/>
      <c r="L5242" s="1796"/>
      <c r="M5242" s="1796"/>
      <c r="N5242" s="1796"/>
    </row>
    <row r="5243" spans="8:8" s="927" ht="15.0" hidden="1" customFormat="1">
      <c r="A5243" s="1439"/>
      <c r="B5243" s="1795"/>
      <c r="C5243" s="1796"/>
      <c r="D5243" s="1796"/>
      <c r="E5243" s="1796"/>
      <c r="F5243" s="1796"/>
      <c r="G5243" s="1796"/>
      <c r="H5243" s="1796"/>
      <c r="I5243" s="1796"/>
      <c r="J5243" s="1796"/>
      <c r="K5243" s="1796"/>
      <c r="L5243" s="1796"/>
      <c r="M5243" s="1796"/>
      <c r="N5243" s="1796"/>
    </row>
    <row r="5244" spans="8:8" s="927" ht="15.0" hidden="1" customFormat="1">
      <c r="A5244" s="1439"/>
      <c r="B5244" s="1795"/>
      <c r="C5244" s="1796"/>
      <c r="D5244" s="1796"/>
      <c r="E5244" s="1796"/>
      <c r="F5244" s="1796"/>
      <c r="G5244" s="1796"/>
      <c r="H5244" s="1796"/>
      <c r="I5244" s="1796"/>
      <c r="J5244" s="1796"/>
      <c r="K5244" s="1796"/>
      <c r="L5244" s="1796"/>
      <c r="M5244" s="1796"/>
      <c r="N5244" s="1796"/>
    </row>
    <row r="5245" spans="8:8" s="927" ht="15.0" hidden="1" customFormat="1">
      <c r="A5245" s="1439"/>
      <c r="B5245" s="1795"/>
      <c r="C5245" s="1796"/>
      <c r="D5245" s="1796"/>
      <c r="E5245" s="1796"/>
      <c r="F5245" s="1796"/>
      <c r="G5245" s="1796"/>
      <c r="H5245" s="1796"/>
      <c r="I5245" s="1796"/>
      <c r="J5245" s="1796"/>
      <c r="K5245" s="1796"/>
      <c r="L5245" s="1796"/>
      <c r="M5245" s="1796"/>
      <c r="N5245" s="1796"/>
    </row>
    <row r="5246" spans="8:8" s="927" ht="15.0" hidden="1" customFormat="1">
      <c r="A5246" s="1439"/>
      <c r="B5246" s="1795"/>
      <c r="C5246" s="1796"/>
      <c r="D5246" s="1796"/>
      <c r="E5246" s="1796"/>
      <c r="F5246" s="1796"/>
      <c r="G5246" s="1796"/>
      <c r="H5246" s="1796"/>
      <c r="I5246" s="1796"/>
      <c r="J5246" s="1796"/>
      <c r="K5246" s="1796"/>
      <c r="L5246" s="1796"/>
      <c r="M5246" s="1796"/>
      <c r="N5246" s="1796"/>
    </row>
    <row r="5247" spans="8:8" s="927" ht="15.0" hidden="1" customFormat="1">
      <c r="A5247" s="1439"/>
      <c r="B5247" s="1795"/>
      <c r="C5247" s="1796"/>
      <c r="D5247" s="1796"/>
      <c r="E5247" s="1796"/>
      <c r="F5247" s="1796"/>
      <c r="G5247" s="1796"/>
      <c r="H5247" s="1796"/>
      <c r="I5247" s="1796"/>
      <c r="J5247" s="1796"/>
      <c r="K5247" s="1796"/>
      <c r="L5247" s="1796"/>
      <c r="M5247" s="1796"/>
      <c r="N5247" s="1796"/>
    </row>
    <row r="5248" spans="8:8" s="927" ht="15.0" hidden="1" customFormat="1">
      <c r="A5248" s="1439"/>
      <c r="B5248" s="1795"/>
      <c r="C5248" s="1796"/>
      <c r="D5248" s="1796"/>
      <c r="E5248" s="1796"/>
      <c r="F5248" s="1796"/>
      <c r="G5248" s="1796"/>
      <c r="H5248" s="1796"/>
      <c r="I5248" s="1796"/>
      <c r="J5248" s="1796"/>
      <c r="K5248" s="1796"/>
      <c r="L5248" s="1796"/>
      <c r="M5248" s="1796"/>
      <c r="N5248" s="1796"/>
    </row>
    <row r="5249" spans="8:8" s="927" ht="15.0" hidden="1" customFormat="1">
      <c r="A5249" s="1439"/>
      <c r="B5249" s="1795"/>
      <c r="C5249" s="1796"/>
      <c r="D5249" s="1796"/>
      <c r="E5249" s="1796"/>
      <c r="F5249" s="1796"/>
      <c r="G5249" s="1796"/>
      <c r="H5249" s="1796"/>
      <c r="I5249" s="1796"/>
      <c r="J5249" s="1796"/>
      <c r="K5249" s="1796"/>
      <c r="L5249" s="1796"/>
      <c r="M5249" s="1796"/>
      <c r="N5249" s="1796"/>
    </row>
    <row r="5250" spans="8:8" s="927" ht="15.0" hidden="1" customFormat="1">
      <c r="A5250" s="1439"/>
      <c r="B5250" s="1795"/>
      <c r="C5250" s="1796"/>
      <c r="D5250" s="1796"/>
      <c r="E5250" s="1796"/>
      <c r="F5250" s="1796"/>
      <c r="G5250" s="1796"/>
      <c r="H5250" s="1796"/>
      <c r="I5250" s="1796"/>
      <c r="J5250" s="1796"/>
      <c r="K5250" s="1796"/>
      <c r="L5250" s="1796"/>
      <c r="M5250" s="1796"/>
      <c r="N5250" s="1796"/>
    </row>
    <row r="5251" spans="8:8" s="927" ht="15.0" hidden="1" customFormat="1">
      <c r="A5251" s="1439"/>
      <c r="B5251" s="1795"/>
      <c r="C5251" s="1796"/>
      <c r="D5251" s="1796"/>
      <c r="E5251" s="1796"/>
      <c r="F5251" s="1796"/>
      <c r="G5251" s="1796"/>
      <c r="H5251" s="1796"/>
      <c r="I5251" s="1796"/>
      <c r="J5251" s="1796"/>
      <c r="K5251" s="1796"/>
      <c r="L5251" s="1796"/>
      <c r="M5251" s="1796"/>
      <c r="N5251" s="1796"/>
    </row>
    <row r="5252" spans="8:8" s="927" ht="15.0" hidden="1" customFormat="1">
      <c r="A5252" s="1439"/>
      <c r="B5252" s="1795"/>
      <c r="C5252" s="1796"/>
      <c r="D5252" s="1796"/>
      <c r="E5252" s="1796"/>
      <c r="F5252" s="1796"/>
      <c r="G5252" s="1796"/>
      <c r="H5252" s="1796"/>
      <c r="I5252" s="1796"/>
      <c r="J5252" s="1796"/>
      <c r="K5252" s="1796"/>
      <c r="L5252" s="1796"/>
      <c r="M5252" s="1796"/>
      <c r="N5252" s="1796"/>
    </row>
    <row r="5253" spans="8:8" s="927" ht="15.0" hidden="1" customFormat="1">
      <c r="A5253" s="1439"/>
      <c r="B5253" s="1795"/>
      <c r="C5253" s="1796"/>
      <c r="D5253" s="1796"/>
      <c r="E5253" s="1796"/>
      <c r="F5253" s="1796"/>
      <c r="G5253" s="1796"/>
      <c r="H5253" s="1796"/>
      <c r="I5253" s="1796"/>
      <c r="J5253" s="1796"/>
      <c r="K5253" s="1796"/>
      <c r="L5253" s="1796"/>
      <c r="M5253" s="1796"/>
      <c r="N5253" s="1796"/>
    </row>
    <row r="5254" spans="8:8" s="927" ht="15.0" hidden="1" customFormat="1">
      <c r="A5254" s="1439"/>
      <c r="B5254" s="1795"/>
      <c r="C5254" s="1796"/>
      <c r="D5254" s="1796"/>
      <c r="E5254" s="1796"/>
      <c r="F5254" s="1796"/>
      <c r="G5254" s="1796"/>
      <c r="H5254" s="1796"/>
      <c r="I5254" s="1796"/>
      <c r="J5254" s="1796"/>
      <c r="K5254" s="1796"/>
      <c r="L5254" s="1796"/>
      <c r="M5254" s="1796"/>
      <c r="N5254" s="1796"/>
    </row>
    <row r="5255" spans="8:8" s="927" ht="15.0" hidden="1" customFormat="1">
      <c r="A5255" s="1439"/>
      <c r="B5255" s="1795"/>
      <c r="C5255" s="1796"/>
      <c r="D5255" s="1796"/>
      <c r="E5255" s="1796"/>
      <c r="F5255" s="1796"/>
      <c r="G5255" s="1796"/>
      <c r="H5255" s="1796"/>
      <c r="I5255" s="1796"/>
      <c r="J5255" s="1796"/>
      <c r="K5255" s="1796"/>
      <c r="L5255" s="1796"/>
      <c r="M5255" s="1796"/>
      <c r="N5255" s="1796"/>
    </row>
    <row r="5256" spans="8:8" s="927" ht="15.0" hidden="1" customFormat="1">
      <c r="A5256" s="1439"/>
      <c r="B5256" s="1795"/>
      <c r="C5256" s="1796"/>
      <c r="D5256" s="1796"/>
      <c r="E5256" s="1796"/>
      <c r="F5256" s="1796"/>
      <c r="G5256" s="1796"/>
      <c r="H5256" s="1796"/>
      <c r="I5256" s="1796"/>
      <c r="J5256" s="1796"/>
      <c r="K5256" s="1796"/>
      <c r="L5256" s="1796"/>
      <c r="M5256" s="1796"/>
      <c r="N5256" s="1796"/>
    </row>
    <row r="5257" spans="8:8" s="927" ht="15.0" hidden="1" customFormat="1">
      <c r="A5257" s="1439"/>
      <c r="B5257" s="1795"/>
      <c r="C5257" s="1796"/>
      <c r="D5257" s="1796"/>
      <c r="E5257" s="1796"/>
      <c r="F5257" s="1796"/>
      <c r="G5257" s="1796"/>
      <c r="H5257" s="1796"/>
      <c r="I5257" s="1796"/>
      <c r="J5257" s="1796"/>
      <c r="K5257" s="1796"/>
      <c r="L5257" s="1796"/>
      <c r="M5257" s="1796"/>
      <c r="N5257" s="1796"/>
    </row>
    <row r="5258" spans="8:8" s="927" ht="15.0" hidden="1" customFormat="1">
      <c r="A5258" s="1439"/>
      <c r="B5258" s="1795"/>
      <c r="C5258" s="1796"/>
      <c r="D5258" s="1796"/>
      <c r="E5258" s="1796"/>
      <c r="F5258" s="1796"/>
      <c r="G5258" s="1796"/>
      <c r="H5258" s="1796"/>
      <c r="I5258" s="1796"/>
      <c r="J5258" s="1796"/>
      <c r="K5258" s="1796"/>
      <c r="L5258" s="1796"/>
      <c r="M5258" s="1796"/>
      <c r="N5258" s="1796"/>
    </row>
    <row r="5259" spans="8:8" s="927" ht="15.0" hidden="1" customFormat="1">
      <c r="A5259" s="1439"/>
      <c r="B5259" s="1795"/>
      <c r="C5259" s="1796"/>
      <c r="D5259" s="1796"/>
      <c r="E5259" s="1796"/>
      <c r="F5259" s="1796"/>
      <c r="G5259" s="1796"/>
      <c r="H5259" s="1796"/>
      <c r="I5259" s="1796"/>
      <c r="J5259" s="1796"/>
      <c r="K5259" s="1796"/>
      <c r="L5259" s="1796"/>
      <c r="M5259" s="1796"/>
      <c r="N5259" s="1796"/>
    </row>
    <row r="5260" spans="8:8" s="927" ht="15.0" hidden="1" customFormat="1">
      <c r="A5260" s="1439"/>
      <c r="B5260" s="1795"/>
      <c r="C5260" s="1796"/>
      <c r="D5260" s="1796"/>
      <c r="E5260" s="1796"/>
      <c r="F5260" s="1796"/>
      <c r="G5260" s="1796"/>
      <c r="H5260" s="1796"/>
      <c r="I5260" s="1796"/>
      <c r="J5260" s="1796"/>
      <c r="K5260" s="1796"/>
      <c r="L5260" s="1796"/>
      <c r="M5260" s="1796"/>
      <c r="N5260" s="1796"/>
    </row>
    <row r="5261" spans="8:8" s="927" ht="15.0" hidden="1" customFormat="1">
      <c r="A5261" s="1439"/>
      <c r="B5261" s="1795"/>
      <c r="C5261" s="1796"/>
      <c r="D5261" s="1796"/>
      <c r="E5261" s="1796"/>
      <c r="F5261" s="1796"/>
      <c r="G5261" s="1796"/>
      <c r="H5261" s="1796"/>
      <c r="I5261" s="1796"/>
      <c r="J5261" s="1796"/>
      <c r="K5261" s="1796"/>
      <c r="L5261" s="1796"/>
      <c r="M5261" s="1796"/>
      <c r="N5261" s="1796"/>
    </row>
    <row r="5262" spans="8:8" s="927" ht="15.0" hidden="1" customFormat="1">
      <c r="A5262" s="1439"/>
      <c r="B5262" s="1795"/>
      <c r="C5262" s="1796"/>
      <c r="D5262" s="1796"/>
      <c r="E5262" s="1796"/>
      <c r="F5262" s="1796"/>
      <c r="G5262" s="1796"/>
      <c r="H5262" s="1796"/>
      <c r="I5262" s="1796"/>
      <c r="J5262" s="1796"/>
      <c r="K5262" s="1796"/>
      <c r="L5262" s="1796"/>
      <c r="M5262" s="1796"/>
      <c r="N5262" s="1796"/>
    </row>
    <row r="5263" spans="8:8" s="927" ht="15.0" hidden="1" customFormat="1">
      <c r="A5263" s="1439"/>
      <c r="B5263" s="1795"/>
      <c r="C5263" s="1796"/>
      <c r="D5263" s="1796"/>
      <c r="E5263" s="1796"/>
      <c r="F5263" s="1796"/>
      <c r="G5263" s="1796"/>
      <c r="H5263" s="1796"/>
      <c r="I5263" s="1796"/>
      <c r="J5263" s="1796"/>
      <c r="K5263" s="1796"/>
      <c r="L5263" s="1796"/>
      <c r="M5263" s="1796"/>
      <c r="N5263" s="1796"/>
    </row>
    <row r="5264" spans="8:8" s="927" ht="15.0" hidden="1" customFormat="1">
      <c r="A5264" s="1439"/>
      <c r="B5264" s="1795"/>
      <c r="C5264" s="1796"/>
      <c r="D5264" s="1796"/>
      <c r="E5264" s="1796"/>
      <c r="F5264" s="1796"/>
      <c r="G5264" s="1796"/>
      <c r="H5264" s="1796"/>
      <c r="I5264" s="1796"/>
      <c r="J5264" s="1796"/>
      <c r="K5264" s="1796"/>
      <c r="L5264" s="1796"/>
      <c r="M5264" s="1796"/>
      <c r="N5264" s="1796"/>
    </row>
    <row r="5265" spans="8:8" s="927" ht="15.0" hidden="1" customFormat="1">
      <c r="A5265" s="1439"/>
      <c r="B5265" s="1795"/>
      <c r="C5265" s="1796"/>
      <c r="D5265" s="1796"/>
      <c r="E5265" s="1796"/>
      <c r="F5265" s="1796"/>
      <c r="G5265" s="1796"/>
      <c r="H5265" s="1796"/>
      <c r="I5265" s="1796"/>
      <c r="J5265" s="1796"/>
      <c r="K5265" s="1796"/>
      <c r="L5265" s="1796"/>
      <c r="M5265" s="1796"/>
      <c r="N5265" s="1796"/>
    </row>
    <row r="5266" spans="8:8" s="927" ht="15.0" hidden="1" customFormat="1">
      <c r="A5266" s="1439"/>
      <c r="B5266" s="1795"/>
      <c r="C5266" s="1796"/>
      <c r="D5266" s="1796"/>
      <c r="E5266" s="1796"/>
      <c r="F5266" s="1796"/>
      <c r="G5266" s="1796"/>
      <c r="H5266" s="1796"/>
      <c r="I5266" s="1796"/>
      <c r="J5266" s="1796"/>
      <c r="K5266" s="1796"/>
      <c r="L5266" s="1796"/>
      <c r="M5266" s="1796"/>
      <c r="N5266" s="1796"/>
    </row>
    <row r="5267" spans="8:8" s="927" ht="15.0" hidden="1" customFormat="1">
      <c r="A5267" s="1439"/>
      <c r="B5267" s="1795"/>
      <c r="C5267" s="1796"/>
      <c r="D5267" s="1796"/>
      <c r="E5267" s="1796"/>
      <c r="F5267" s="1796"/>
      <c r="G5267" s="1796"/>
      <c r="H5267" s="1796"/>
      <c r="I5267" s="1796"/>
      <c r="J5267" s="1796"/>
      <c r="K5267" s="1796"/>
      <c r="L5267" s="1796"/>
      <c r="M5267" s="1796"/>
      <c r="N5267" s="1796"/>
    </row>
    <row r="5268" spans="8:8" s="927" ht="15.0" hidden="1" customFormat="1">
      <c r="A5268" s="1439"/>
      <c r="B5268" s="1795"/>
      <c r="C5268" s="1796"/>
      <c r="D5268" s="1796"/>
      <c r="E5268" s="1796"/>
      <c r="F5268" s="1796"/>
      <c r="G5268" s="1796"/>
      <c r="H5268" s="1796"/>
      <c r="I5268" s="1796"/>
      <c r="J5268" s="1796"/>
      <c r="K5268" s="1796"/>
      <c r="L5268" s="1796"/>
      <c r="M5268" s="1796"/>
      <c r="N5268" s="1796"/>
    </row>
    <row r="5269" spans="8:8" s="927" ht="15.0" hidden="1" customFormat="1">
      <c r="A5269" s="1439"/>
      <c r="B5269" s="1795"/>
      <c r="C5269" s="1796"/>
      <c r="D5269" s="1796"/>
      <c r="E5269" s="1796"/>
      <c r="F5269" s="1796"/>
      <c r="G5269" s="1796"/>
      <c r="H5269" s="1796"/>
      <c r="I5269" s="1796"/>
      <c r="J5269" s="1796"/>
      <c r="K5269" s="1796"/>
      <c r="L5269" s="1796"/>
      <c r="M5269" s="1796"/>
      <c r="N5269" s="1796"/>
    </row>
    <row r="5270" spans="8:8" s="927" ht="15.0" hidden="1" customFormat="1">
      <c r="A5270" s="1439"/>
      <c r="B5270" s="1795"/>
      <c r="C5270" s="1796"/>
      <c r="D5270" s="1796"/>
      <c r="E5270" s="1796"/>
      <c r="F5270" s="1796"/>
      <c r="G5270" s="1796"/>
      <c r="H5270" s="1796"/>
      <c r="I5270" s="1796"/>
      <c r="J5270" s="1796"/>
      <c r="K5270" s="1796"/>
      <c r="L5270" s="1796"/>
      <c r="M5270" s="1796"/>
      <c r="N5270" s="1796"/>
    </row>
    <row r="5271" spans="8:8" s="927" ht="15.0" hidden="1" customFormat="1">
      <c r="A5271" s="1439"/>
      <c r="B5271" s="1795"/>
      <c r="C5271" s="1796"/>
      <c r="D5271" s="1796"/>
      <c r="E5271" s="1796"/>
      <c r="F5271" s="1796"/>
      <c r="G5271" s="1796"/>
      <c r="H5271" s="1796"/>
      <c r="I5271" s="1796"/>
      <c r="J5271" s="1796"/>
      <c r="K5271" s="1796"/>
      <c r="L5271" s="1796"/>
      <c r="M5271" s="1796"/>
      <c r="N5271" s="1796"/>
    </row>
    <row r="5272" spans="8:8" s="927" ht="15.0" hidden="1" customFormat="1">
      <c r="A5272" s="1439"/>
      <c r="B5272" s="1795"/>
      <c r="C5272" s="1796"/>
      <c r="D5272" s="1796"/>
      <c r="E5272" s="1796"/>
      <c r="F5272" s="1796"/>
      <c r="G5272" s="1796"/>
      <c r="H5272" s="1796"/>
      <c r="I5272" s="1796"/>
      <c r="J5272" s="1796"/>
      <c r="K5272" s="1796"/>
      <c r="L5272" s="1796"/>
      <c r="M5272" s="1796"/>
      <c r="N5272" s="1796"/>
    </row>
    <row r="5273" spans="8:8" s="927" ht="15.0" hidden="1" customFormat="1">
      <c r="A5273" s="1439"/>
      <c r="B5273" s="1795"/>
      <c r="C5273" s="1796"/>
      <c r="D5273" s="1796"/>
      <c r="E5273" s="1796"/>
      <c r="F5273" s="1796"/>
      <c r="G5273" s="1796"/>
      <c r="H5273" s="1796"/>
      <c r="I5273" s="1796"/>
      <c r="J5273" s="1796"/>
      <c r="K5273" s="1796"/>
      <c r="L5273" s="1796"/>
      <c r="M5273" s="1796"/>
      <c r="N5273" s="1796"/>
    </row>
    <row r="5274" spans="8:8" s="927" ht="15.0" hidden="1" customFormat="1">
      <c r="A5274" s="1439"/>
      <c r="B5274" s="1795"/>
      <c r="C5274" s="1796"/>
      <c r="D5274" s="1796"/>
      <c r="E5274" s="1796"/>
      <c r="F5274" s="1796"/>
      <c r="G5274" s="1796"/>
      <c r="H5274" s="1796"/>
      <c r="I5274" s="1796"/>
      <c r="J5274" s="1796"/>
      <c r="K5274" s="1796"/>
      <c r="L5274" s="1796"/>
      <c r="M5274" s="1796"/>
      <c r="N5274" s="1796"/>
    </row>
    <row r="5275" spans="8:8" s="927" ht="15.0" hidden="1" customFormat="1">
      <c r="A5275" s="1439"/>
      <c r="B5275" s="1795"/>
      <c r="C5275" s="1796"/>
      <c r="D5275" s="1796"/>
      <c r="E5275" s="1796"/>
      <c r="F5275" s="1796"/>
      <c r="G5275" s="1796"/>
      <c r="H5275" s="1796"/>
      <c r="I5275" s="1796"/>
      <c r="J5275" s="1796"/>
      <c r="K5275" s="1796"/>
      <c r="L5275" s="1796"/>
      <c r="M5275" s="1796"/>
      <c r="N5275" s="1796"/>
    </row>
    <row r="5276" spans="8:8" s="927" ht="15.0" hidden="1" customFormat="1">
      <c r="A5276" s="1439"/>
      <c r="B5276" s="1795"/>
      <c r="C5276" s="1796"/>
      <c r="D5276" s="1796"/>
      <c r="E5276" s="1796"/>
      <c r="F5276" s="1796"/>
      <c r="G5276" s="1796"/>
      <c r="H5276" s="1796"/>
      <c r="I5276" s="1796"/>
      <c r="J5276" s="1796"/>
      <c r="K5276" s="1796"/>
      <c r="L5276" s="1796"/>
      <c r="M5276" s="1796"/>
      <c r="N5276" s="1796"/>
    </row>
    <row r="5277" spans="8:8" s="927" ht="15.0" hidden="1" customFormat="1">
      <c r="A5277" s="1439"/>
      <c r="B5277" s="1795"/>
      <c r="C5277" s="1796"/>
      <c r="D5277" s="1796"/>
      <c r="E5277" s="1796"/>
      <c r="F5277" s="1796"/>
      <c r="G5277" s="1796"/>
      <c r="H5277" s="1796"/>
      <c r="I5277" s="1796"/>
      <c r="J5277" s="1796"/>
      <c r="K5277" s="1796"/>
      <c r="L5277" s="1796"/>
      <c r="M5277" s="1796"/>
      <c r="N5277" s="1796"/>
    </row>
    <row r="5278" spans="8:8" s="927" ht="15.0" hidden="1" customFormat="1">
      <c r="A5278" s="1439"/>
      <c r="B5278" s="1795"/>
      <c r="C5278" s="1796"/>
      <c r="D5278" s="1796"/>
      <c r="E5278" s="1796"/>
      <c r="F5278" s="1796"/>
      <c r="G5278" s="1796"/>
      <c r="H5278" s="1796"/>
      <c r="I5278" s="1796"/>
      <c r="J5278" s="1796"/>
      <c r="K5278" s="1796"/>
      <c r="L5278" s="1796"/>
      <c r="M5278" s="1796"/>
      <c r="N5278" s="1796"/>
    </row>
    <row r="5279" spans="8:8" s="927" ht="15.0" hidden="1" customFormat="1">
      <c r="A5279" s="1439"/>
      <c r="B5279" s="1795"/>
      <c r="C5279" s="1796"/>
      <c r="D5279" s="1796"/>
      <c r="E5279" s="1796"/>
      <c r="F5279" s="1796"/>
      <c r="G5279" s="1796"/>
      <c r="H5279" s="1796"/>
      <c r="I5279" s="1796"/>
      <c r="J5279" s="1796"/>
      <c r="K5279" s="1796"/>
      <c r="L5279" s="1796"/>
      <c r="M5279" s="1796"/>
      <c r="N5279" s="1796"/>
    </row>
    <row r="5280" spans="8:8" s="927" ht="15.0" hidden="1" customFormat="1">
      <c r="A5280" s="1439"/>
      <c r="B5280" s="1795"/>
      <c r="C5280" s="1796"/>
      <c r="D5280" s="1796"/>
      <c r="E5280" s="1796"/>
      <c r="F5280" s="1796"/>
      <c r="G5280" s="1796"/>
      <c r="H5280" s="1796"/>
      <c r="I5280" s="1796"/>
      <c r="J5280" s="1796"/>
      <c r="K5280" s="1796"/>
      <c r="L5280" s="1796"/>
      <c r="M5280" s="1796"/>
      <c r="N5280" s="1796"/>
    </row>
    <row r="5281" spans="8:8" s="927" ht="15.0" hidden="1" customFormat="1">
      <c r="A5281" s="1439"/>
      <c r="B5281" s="1795"/>
      <c r="C5281" s="1796"/>
      <c r="D5281" s="1796"/>
      <c r="E5281" s="1796"/>
      <c r="F5281" s="1796"/>
      <c r="G5281" s="1796"/>
      <c r="H5281" s="1796"/>
      <c r="I5281" s="1796"/>
      <c r="J5281" s="1796"/>
      <c r="K5281" s="1796"/>
      <c r="L5281" s="1796"/>
      <c r="M5281" s="1796"/>
      <c r="N5281" s="1796"/>
    </row>
    <row r="5282" spans="8:8" s="927" ht="15.0" hidden="1" customFormat="1">
      <c r="A5282" s="1439"/>
      <c r="B5282" s="1795"/>
      <c r="C5282" s="1796"/>
      <c r="D5282" s="1796"/>
      <c r="E5282" s="1796"/>
      <c r="F5282" s="1796"/>
      <c r="G5282" s="1796"/>
      <c r="H5282" s="1796"/>
      <c r="I5282" s="1796"/>
      <c r="J5282" s="1796"/>
      <c r="K5282" s="1796"/>
      <c r="L5282" s="1796"/>
      <c r="M5282" s="1796"/>
      <c r="N5282" s="1796"/>
    </row>
    <row r="5283" spans="8:8" s="927" ht="15.0" hidden="1" customFormat="1">
      <c r="A5283" s="1439"/>
      <c r="B5283" s="1795"/>
      <c r="C5283" s="1796"/>
      <c r="D5283" s="1796"/>
      <c r="E5283" s="1796"/>
      <c r="F5283" s="1796"/>
      <c r="G5283" s="1796"/>
      <c r="H5283" s="1796"/>
      <c r="I5283" s="1796"/>
      <c r="J5283" s="1796"/>
      <c r="K5283" s="1796"/>
      <c r="L5283" s="1796"/>
      <c r="M5283" s="1796"/>
      <c r="N5283" s="1796"/>
    </row>
    <row r="5284" spans="8:8" s="927" ht="15.0" hidden="1" customFormat="1">
      <c r="A5284" s="1439"/>
      <c r="B5284" s="1795"/>
      <c r="C5284" s="1796"/>
      <c r="D5284" s="1796"/>
      <c r="E5284" s="1796"/>
      <c r="F5284" s="1796"/>
      <c r="G5284" s="1796"/>
      <c r="H5284" s="1796"/>
      <c r="I5284" s="1796"/>
      <c r="J5284" s="1796"/>
      <c r="K5284" s="1796"/>
      <c r="L5284" s="1796"/>
      <c r="M5284" s="1796"/>
      <c r="N5284" s="1796"/>
    </row>
    <row r="5285" spans="8:8" s="927" ht="15.0" hidden="1" customFormat="1">
      <c r="A5285" s="1439"/>
      <c r="B5285" s="1795"/>
      <c r="C5285" s="1796"/>
      <c r="D5285" s="1796"/>
      <c r="E5285" s="1796"/>
      <c r="F5285" s="1796"/>
      <c r="G5285" s="1796"/>
      <c r="H5285" s="1796"/>
      <c r="I5285" s="1796"/>
      <c r="J5285" s="1796"/>
      <c r="K5285" s="1796"/>
      <c r="L5285" s="1796"/>
      <c r="M5285" s="1796"/>
      <c r="N5285" s="1796"/>
    </row>
    <row r="5286" spans="8:8" s="927" ht="15.0" hidden="1" customFormat="1">
      <c r="A5286" s="1439"/>
      <c r="B5286" s="1795"/>
      <c r="C5286" s="1796"/>
      <c r="D5286" s="1796"/>
      <c r="E5286" s="1796"/>
      <c r="F5286" s="1796"/>
      <c r="G5286" s="1796"/>
      <c r="H5286" s="1796"/>
      <c r="I5286" s="1796"/>
      <c r="J5286" s="1796"/>
      <c r="K5286" s="1796"/>
      <c r="L5286" s="1796"/>
      <c r="M5286" s="1796"/>
      <c r="N5286" s="1796"/>
    </row>
    <row r="5287" spans="8:8" s="927" ht="15.0" hidden="1" customFormat="1">
      <c r="A5287" s="1439"/>
      <c r="B5287" s="1795"/>
      <c r="C5287" s="1796"/>
      <c r="D5287" s="1796"/>
      <c r="E5287" s="1796"/>
      <c r="F5287" s="1796"/>
      <c r="G5287" s="1796"/>
      <c r="H5287" s="1796"/>
      <c r="I5287" s="1796"/>
      <c r="J5287" s="1796"/>
      <c r="K5287" s="1796"/>
      <c r="L5287" s="1796"/>
      <c r="M5287" s="1796"/>
      <c r="N5287" s="1796"/>
    </row>
    <row r="5288" spans="8:8" s="927" ht="15.0" hidden="1" customFormat="1">
      <c r="A5288" s="1439"/>
      <c r="B5288" s="1795"/>
      <c r="C5288" s="1796"/>
      <c r="D5288" s="1796"/>
      <c r="E5288" s="1796"/>
      <c r="F5288" s="1796"/>
      <c r="G5288" s="1796"/>
      <c r="H5288" s="1796"/>
      <c r="I5288" s="1796"/>
      <c r="J5288" s="1796"/>
      <c r="K5288" s="1796"/>
      <c r="L5288" s="1796"/>
      <c r="M5288" s="1796"/>
      <c r="N5288" s="1796"/>
    </row>
    <row r="5289" spans="8:8" s="927" ht="15.0" hidden="1" customFormat="1">
      <c r="A5289" s="1439"/>
      <c r="B5289" s="1795"/>
      <c r="C5289" s="1796"/>
      <c r="D5289" s="1796"/>
      <c r="E5289" s="1796"/>
      <c r="F5289" s="1796"/>
      <c r="G5289" s="1796"/>
      <c r="H5289" s="1796"/>
      <c r="I5289" s="1796"/>
      <c r="J5289" s="1796"/>
      <c r="K5289" s="1796"/>
      <c r="L5289" s="1796"/>
      <c r="M5289" s="1796"/>
      <c r="N5289" s="1796"/>
    </row>
    <row r="5290" spans="8:8" s="927" ht="15.0" hidden="1" customFormat="1">
      <c r="A5290" s="1439"/>
      <c r="B5290" s="1795"/>
      <c r="C5290" s="1796"/>
      <c r="D5290" s="1796"/>
      <c r="E5290" s="1796"/>
      <c r="F5290" s="1796"/>
      <c r="G5290" s="1796"/>
      <c r="H5290" s="1796"/>
      <c r="I5290" s="1796"/>
      <c r="J5290" s="1796"/>
      <c r="K5290" s="1796"/>
      <c r="L5290" s="1796"/>
      <c r="M5290" s="1796"/>
      <c r="N5290" s="1796"/>
    </row>
    <row r="5291" spans="8:8" s="927" ht="15.0" hidden="1" customFormat="1">
      <c r="A5291" s="1439"/>
      <c r="B5291" s="1795"/>
      <c r="C5291" s="1796"/>
      <c r="D5291" s="1796"/>
      <c r="E5291" s="1796"/>
      <c r="F5291" s="1796"/>
      <c r="G5291" s="1796"/>
      <c r="H5291" s="1796"/>
      <c r="I5291" s="1796"/>
      <c r="J5291" s="1796"/>
      <c r="K5291" s="1796"/>
      <c r="L5291" s="1796"/>
      <c r="M5291" s="1796"/>
      <c r="N5291" s="1796"/>
    </row>
    <row r="5292" spans="8:8" s="927" ht="15.0" hidden="1" customFormat="1">
      <c r="A5292" s="1439"/>
      <c r="B5292" s="1795"/>
      <c r="C5292" s="1796"/>
      <c r="D5292" s="1796"/>
      <c r="E5292" s="1796"/>
      <c r="F5292" s="1796"/>
      <c r="G5292" s="1796"/>
      <c r="H5292" s="1796"/>
      <c r="I5292" s="1796"/>
      <c r="J5292" s="1796"/>
      <c r="K5292" s="1796"/>
      <c r="L5292" s="1796"/>
      <c r="M5292" s="1796"/>
      <c r="N5292" s="1796"/>
    </row>
    <row r="5293" spans="8:8" s="927" ht="15.0" hidden="1" customFormat="1">
      <c r="A5293" s="1439"/>
      <c r="B5293" s="1795"/>
      <c r="C5293" s="1796"/>
      <c r="D5293" s="1796"/>
      <c r="E5293" s="1796"/>
      <c r="F5293" s="1796"/>
      <c r="G5293" s="1796"/>
      <c r="H5293" s="1796"/>
      <c r="I5293" s="1796"/>
      <c r="J5293" s="1796"/>
      <c r="K5293" s="1796"/>
      <c r="L5293" s="1796"/>
      <c r="M5293" s="1796"/>
      <c r="N5293" s="1796"/>
    </row>
    <row r="5294" spans="8:8" s="927" ht="15.0" hidden="1" customFormat="1">
      <c r="A5294" s="1439"/>
      <c r="B5294" s="1795"/>
      <c r="C5294" s="1796"/>
      <c r="D5294" s="1796"/>
      <c r="E5294" s="1796"/>
      <c r="F5294" s="1796"/>
      <c r="G5294" s="1796"/>
      <c r="H5294" s="1796"/>
      <c r="I5294" s="1796"/>
      <c r="J5294" s="1796"/>
      <c r="K5294" s="1796"/>
      <c r="L5294" s="1796"/>
      <c r="M5294" s="1796"/>
      <c r="N5294" s="1796"/>
    </row>
    <row r="5295" spans="8:8" s="927" ht="15.0" hidden="1" customFormat="1">
      <c r="A5295" s="1439"/>
      <c r="B5295" s="1795"/>
      <c r="C5295" s="1796"/>
      <c r="D5295" s="1796"/>
      <c r="E5295" s="1796"/>
      <c r="F5295" s="1796"/>
      <c r="G5295" s="1796"/>
      <c r="H5295" s="1796"/>
      <c r="I5295" s="1796"/>
      <c r="J5295" s="1796"/>
      <c r="K5295" s="1796"/>
      <c r="L5295" s="1796"/>
      <c r="M5295" s="1796"/>
      <c r="N5295" s="1796"/>
    </row>
    <row r="5296" spans="8:8" s="927" ht="15.0" hidden="1" customFormat="1">
      <c r="A5296" s="1439"/>
      <c r="B5296" s="1795"/>
      <c r="C5296" s="1796"/>
      <c r="D5296" s="1796"/>
      <c r="E5296" s="1796"/>
      <c r="F5296" s="1796"/>
      <c r="G5296" s="1796"/>
      <c r="H5296" s="1796"/>
      <c r="I5296" s="1796"/>
      <c r="J5296" s="1796"/>
      <c r="K5296" s="1796"/>
      <c r="L5296" s="1796"/>
      <c r="M5296" s="1796"/>
      <c r="N5296" s="1796"/>
    </row>
    <row r="5297" spans="8:8" s="927" ht="15.0" hidden="1" customFormat="1">
      <c r="A5297" s="1439"/>
      <c r="B5297" s="1795"/>
      <c r="C5297" s="1796"/>
      <c r="D5297" s="1796"/>
      <c r="E5297" s="1796"/>
      <c r="F5297" s="1796"/>
      <c r="G5297" s="1796"/>
      <c r="H5297" s="1796"/>
      <c r="I5297" s="1796"/>
      <c r="J5297" s="1796"/>
      <c r="K5297" s="1796"/>
      <c r="L5297" s="1796"/>
      <c r="M5297" s="1796"/>
      <c r="N5297" s="1796"/>
    </row>
    <row r="5298" spans="8:8" s="927" ht="15.0" hidden="1" customFormat="1">
      <c r="A5298" s="1439"/>
      <c r="B5298" s="1795"/>
      <c r="C5298" s="1796"/>
      <c r="D5298" s="1796"/>
      <c r="E5298" s="1796"/>
      <c r="F5298" s="1796"/>
      <c r="G5298" s="1796"/>
      <c r="H5298" s="1796"/>
      <c r="I5298" s="1796"/>
      <c r="J5298" s="1796"/>
      <c r="K5298" s="1796"/>
      <c r="L5298" s="1796"/>
      <c r="M5298" s="1796"/>
      <c r="N5298" s="1796"/>
    </row>
    <row r="5299" spans="8:8" s="927" ht="15.0" hidden="1" customFormat="1">
      <c r="A5299" s="1439"/>
      <c r="B5299" s="1795"/>
      <c r="C5299" s="1796"/>
      <c r="D5299" s="1796"/>
      <c r="E5299" s="1796"/>
      <c r="F5299" s="1796"/>
      <c r="G5299" s="1796"/>
      <c r="H5299" s="1796"/>
      <c r="I5299" s="1796"/>
      <c r="J5299" s="1796"/>
      <c r="K5299" s="1796"/>
      <c r="L5299" s="1796"/>
      <c r="M5299" s="1796"/>
      <c r="N5299" s="1796"/>
    </row>
    <row r="5300" spans="8:8" s="927" ht="15.0" hidden="1" customFormat="1">
      <c r="A5300" s="1439"/>
      <c r="B5300" s="1795"/>
      <c r="C5300" s="1796"/>
      <c r="D5300" s="1796"/>
      <c r="E5300" s="1796"/>
      <c r="F5300" s="1796"/>
      <c r="G5300" s="1796"/>
      <c r="H5300" s="1796"/>
      <c r="I5300" s="1796"/>
      <c r="J5300" s="1796"/>
      <c r="K5300" s="1796"/>
      <c r="L5300" s="1796"/>
      <c r="M5300" s="1796"/>
      <c r="N5300" s="1796"/>
    </row>
    <row r="5301" spans="8:8" s="927" ht="15.0" hidden="1" customFormat="1">
      <c r="A5301" s="1439"/>
      <c r="B5301" s="1795"/>
      <c r="C5301" s="1796"/>
      <c r="D5301" s="1796"/>
      <c r="E5301" s="1796"/>
      <c r="F5301" s="1796"/>
      <c r="G5301" s="1796"/>
      <c r="H5301" s="1796"/>
      <c r="I5301" s="1796"/>
      <c r="J5301" s="1796"/>
      <c r="K5301" s="1796"/>
      <c r="L5301" s="1796"/>
      <c r="M5301" s="1796"/>
      <c r="N5301" s="1796"/>
    </row>
    <row r="5302" spans="8:8" s="927" ht="15.0" hidden="1" customFormat="1">
      <c r="A5302" s="1439"/>
      <c r="B5302" s="1795"/>
      <c r="C5302" s="1796"/>
      <c r="D5302" s="1796"/>
      <c r="E5302" s="1796"/>
      <c r="F5302" s="1796"/>
      <c r="G5302" s="1796"/>
      <c r="H5302" s="1796"/>
      <c r="I5302" s="1796"/>
      <c r="J5302" s="1796"/>
      <c r="K5302" s="1796"/>
      <c r="L5302" s="1796"/>
      <c r="M5302" s="1796"/>
      <c r="N5302" s="1796"/>
    </row>
    <row r="5303" spans="8:8" s="927" ht="15.0" hidden="1" customFormat="1">
      <c r="A5303" s="1439"/>
      <c r="B5303" s="1795"/>
      <c r="C5303" s="1796"/>
      <c r="D5303" s="1796"/>
      <c r="E5303" s="1796"/>
      <c r="F5303" s="1796"/>
      <c r="G5303" s="1796"/>
      <c r="H5303" s="1796"/>
      <c r="I5303" s="1796"/>
      <c r="J5303" s="1796"/>
      <c r="K5303" s="1796"/>
      <c r="L5303" s="1796"/>
      <c r="M5303" s="1796"/>
      <c r="N5303" s="1796"/>
    </row>
    <row r="5304" spans="8:8" s="927" ht="15.0" hidden="1" customFormat="1">
      <c r="A5304" s="1439"/>
      <c r="B5304" s="1795"/>
      <c r="C5304" s="1796"/>
      <c r="D5304" s="1796"/>
      <c r="E5304" s="1796"/>
      <c r="F5304" s="1796"/>
      <c r="G5304" s="1796"/>
      <c r="H5304" s="1796"/>
      <c r="I5304" s="1796"/>
      <c r="J5304" s="1796"/>
      <c r="K5304" s="1796"/>
      <c r="L5304" s="1796"/>
      <c r="M5304" s="1796"/>
      <c r="N5304" s="1796"/>
    </row>
    <row r="5305" spans="8:8" s="927" ht="15.0" hidden="1" customFormat="1">
      <c r="A5305" s="1439"/>
      <c r="B5305" s="1795"/>
      <c r="C5305" s="1796"/>
      <c r="D5305" s="1796"/>
      <c r="E5305" s="1796"/>
      <c r="F5305" s="1796"/>
      <c r="G5305" s="1796"/>
      <c r="H5305" s="1796"/>
      <c r="I5305" s="1796"/>
      <c r="J5305" s="1796"/>
      <c r="K5305" s="1796"/>
      <c r="L5305" s="1796"/>
      <c r="M5305" s="1796"/>
      <c r="N5305" s="1796"/>
    </row>
    <row r="5306" spans="8:8" s="927" ht="15.0" hidden="1" customFormat="1">
      <c r="A5306" s="1439"/>
      <c r="B5306" s="1795"/>
      <c r="C5306" s="1796"/>
      <c r="D5306" s="1796"/>
      <c r="E5306" s="1796"/>
      <c r="F5306" s="1796"/>
      <c r="G5306" s="1796"/>
      <c r="H5306" s="1796"/>
      <c r="I5306" s="1796"/>
      <c r="J5306" s="1796"/>
      <c r="K5306" s="1796"/>
      <c r="L5306" s="1796"/>
      <c r="M5306" s="1796"/>
      <c r="N5306" s="1796"/>
    </row>
    <row r="5307" spans="8:8" s="927" ht="15.0" hidden="1" customFormat="1">
      <c r="A5307" s="1439"/>
      <c r="B5307" s="1795"/>
      <c r="C5307" s="1796"/>
      <c r="D5307" s="1796"/>
      <c r="E5307" s="1796"/>
      <c r="F5307" s="1796"/>
      <c r="G5307" s="1796"/>
      <c r="H5307" s="1796"/>
      <c r="I5307" s="1796"/>
      <c r="J5307" s="1796"/>
      <c r="K5307" s="1796"/>
      <c r="L5307" s="1796"/>
      <c r="M5307" s="1796"/>
      <c r="N5307" s="1796"/>
    </row>
    <row r="5308" spans="8:8" s="927" ht="15.0" hidden="1" customFormat="1">
      <c r="A5308" s="1439"/>
      <c r="B5308" s="1795"/>
      <c r="C5308" s="1796"/>
      <c r="D5308" s="1796"/>
      <c r="E5308" s="1796"/>
      <c r="F5308" s="1796"/>
      <c r="G5308" s="1796"/>
      <c r="H5308" s="1796"/>
      <c r="I5308" s="1796"/>
      <c r="J5308" s="1796"/>
      <c r="K5308" s="1796"/>
      <c r="L5308" s="1796"/>
      <c r="M5308" s="1796"/>
      <c r="N5308" s="1796"/>
    </row>
    <row r="5309" spans="8:8" s="927" ht="15.0" hidden="1" customFormat="1">
      <c r="A5309" s="1439"/>
      <c r="B5309" s="1795"/>
      <c r="C5309" s="1796"/>
      <c r="D5309" s="1796"/>
      <c r="E5309" s="1796"/>
      <c r="F5309" s="1796"/>
      <c r="G5309" s="1796"/>
      <c r="H5309" s="1796"/>
      <c r="I5309" s="1796"/>
      <c r="J5309" s="1796"/>
      <c r="K5309" s="1796"/>
      <c r="L5309" s="1796"/>
      <c r="M5309" s="1796"/>
      <c r="N5309" s="1796"/>
    </row>
    <row r="5310" spans="8:8" s="927" ht="15.0" hidden="1" customFormat="1">
      <c r="A5310" s="1439"/>
      <c r="B5310" s="1795"/>
      <c r="C5310" s="1796"/>
      <c r="D5310" s="1796"/>
      <c r="E5310" s="1796"/>
      <c r="F5310" s="1796"/>
      <c r="G5310" s="1796"/>
      <c r="H5310" s="1796"/>
      <c r="I5310" s="1796"/>
      <c r="J5310" s="1796"/>
      <c r="K5310" s="1796"/>
      <c r="L5310" s="1796"/>
      <c r="M5310" s="1796"/>
      <c r="N5310" s="1796"/>
    </row>
    <row r="5311" spans="8:8" s="927" ht="15.0" hidden="1" customFormat="1">
      <c r="A5311" s="1439"/>
      <c r="B5311" s="1795"/>
      <c r="C5311" s="1796"/>
      <c r="D5311" s="1796"/>
      <c r="E5311" s="1796"/>
      <c r="F5311" s="1796"/>
      <c r="G5311" s="1796"/>
      <c r="H5311" s="1796"/>
      <c r="I5311" s="1796"/>
      <c r="J5311" s="1796"/>
      <c r="K5311" s="1796"/>
      <c r="L5311" s="1796"/>
      <c r="M5311" s="1796"/>
      <c r="N5311" s="1796"/>
    </row>
    <row r="5312" spans="8:8" s="927" ht="15.0" hidden="1" customFormat="1">
      <c r="A5312" s="1439"/>
      <c r="B5312" s="1795"/>
      <c r="C5312" s="1796"/>
      <c r="D5312" s="1796"/>
      <c r="E5312" s="1796"/>
      <c r="F5312" s="1796"/>
      <c r="G5312" s="1796"/>
      <c r="H5312" s="1796"/>
      <c r="I5312" s="1796"/>
      <c r="J5312" s="1796"/>
      <c r="K5312" s="1796"/>
      <c r="L5312" s="1796"/>
      <c r="M5312" s="1796"/>
      <c r="N5312" s="1796"/>
    </row>
    <row r="5313" spans="8:8" s="927" ht="15.0" hidden="1" customFormat="1">
      <c r="A5313" s="1439"/>
      <c r="B5313" s="1795"/>
      <c r="C5313" s="1796"/>
      <c r="D5313" s="1796"/>
      <c r="E5313" s="1796"/>
      <c r="F5313" s="1796"/>
      <c r="G5313" s="1796"/>
      <c r="H5313" s="1796"/>
      <c r="I5313" s="1796"/>
      <c r="J5313" s="1796"/>
      <c r="K5313" s="1796"/>
      <c r="L5313" s="1796"/>
      <c r="M5313" s="1796"/>
      <c r="N5313" s="1796"/>
    </row>
    <row r="5314" spans="8:8" s="927" ht="15.0" hidden="1" customFormat="1">
      <c r="A5314" s="1439"/>
      <c r="B5314" s="1795"/>
      <c r="C5314" s="1796"/>
      <c r="D5314" s="1796"/>
      <c r="E5314" s="1796"/>
      <c r="F5314" s="1796"/>
      <c r="G5314" s="1796"/>
      <c r="H5314" s="1796"/>
      <c r="I5314" s="1796"/>
      <c r="J5314" s="1796"/>
      <c r="K5314" s="1796"/>
      <c r="L5314" s="1796"/>
      <c r="M5314" s="1796"/>
      <c r="N5314" s="1796"/>
    </row>
    <row r="5315" spans="8:8" s="927" ht="15.0" hidden="1" customFormat="1">
      <c r="A5315" s="1439"/>
      <c r="B5315" s="1795"/>
      <c r="C5315" s="1796"/>
      <c r="D5315" s="1796"/>
      <c r="E5315" s="1796"/>
      <c r="F5315" s="1796"/>
      <c r="G5315" s="1796"/>
      <c r="H5315" s="1796"/>
      <c r="I5315" s="1796"/>
      <c r="J5315" s="1796"/>
      <c r="K5315" s="1796"/>
      <c r="L5315" s="1796"/>
      <c r="M5315" s="1796"/>
      <c r="N5315" s="1796"/>
    </row>
    <row r="5316" spans="8:8" s="927" ht="15.0" hidden="1" customFormat="1">
      <c r="A5316" s="1439"/>
      <c r="B5316" s="1795"/>
      <c r="C5316" s="1796"/>
      <c r="D5316" s="1796"/>
      <c r="E5316" s="1796"/>
      <c r="F5316" s="1796"/>
      <c r="G5316" s="1796"/>
      <c r="H5316" s="1796"/>
      <c r="I5316" s="1796"/>
      <c r="J5316" s="1796"/>
      <c r="K5316" s="1796"/>
      <c r="L5316" s="1796"/>
      <c r="M5316" s="1796"/>
      <c r="N5316" s="1796"/>
    </row>
    <row r="5317" spans="8:8" s="927" ht="15.0" hidden="1" customFormat="1">
      <c r="A5317" s="1439"/>
      <c r="B5317" s="1795"/>
      <c r="C5317" s="1796"/>
      <c r="D5317" s="1796"/>
      <c r="E5317" s="1796"/>
      <c r="F5317" s="1796"/>
      <c r="G5317" s="1796"/>
      <c r="H5317" s="1796"/>
      <c r="I5317" s="1796"/>
      <c r="J5317" s="1796"/>
      <c r="K5317" s="1796"/>
      <c r="L5317" s="1796"/>
      <c r="M5317" s="1796"/>
      <c r="N5317" s="1796"/>
    </row>
    <row r="5318" spans="8:8" s="927" ht="15.0" hidden="1" customFormat="1">
      <c r="A5318" s="1439"/>
      <c r="B5318" s="1795"/>
      <c r="C5318" s="1796"/>
      <c r="D5318" s="1796"/>
      <c r="E5318" s="1796"/>
      <c r="F5318" s="1796"/>
      <c r="G5318" s="1796"/>
      <c r="H5318" s="1796"/>
      <c r="I5318" s="1796"/>
      <c r="J5318" s="1796"/>
      <c r="K5318" s="1796"/>
      <c r="L5318" s="1796"/>
      <c r="M5318" s="1796"/>
      <c r="N5318" s="1796"/>
    </row>
    <row r="5319" spans="8:8" s="927" ht="15.0" hidden="1" customFormat="1">
      <c r="A5319" s="1439"/>
      <c r="B5319" s="1795"/>
      <c r="C5319" s="1796"/>
      <c r="D5319" s="1796"/>
      <c r="E5319" s="1796"/>
      <c r="F5319" s="1796"/>
      <c r="G5319" s="1796"/>
      <c r="H5319" s="1796"/>
      <c r="I5319" s="1796"/>
      <c r="J5319" s="1796"/>
      <c r="K5319" s="1796"/>
      <c r="L5319" s="1796"/>
      <c r="M5319" s="1796"/>
      <c r="N5319" s="1796"/>
    </row>
    <row r="5320" spans="8:8" s="927" ht="15.0" hidden="1" customFormat="1">
      <c r="A5320" s="1439"/>
      <c r="B5320" s="1795"/>
      <c r="C5320" s="1796"/>
      <c r="D5320" s="1796"/>
      <c r="E5320" s="1796"/>
      <c r="F5320" s="1796"/>
      <c r="G5320" s="1796"/>
      <c r="H5320" s="1796"/>
      <c r="I5320" s="1796"/>
      <c r="J5320" s="1796"/>
      <c r="K5320" s="1796"/>
      <c r="L5320" s="1796"/>
      <c r="M5320" s="1796"/>
      <c r="N5320" s="1796"/>
    </row>
    <row r="5321" spans="8:8" s="927" ht="15.0" hidden="1" customFormat="1">
      <c r="A5321" s="1439"/>
      <c r="B5321" s="1795"/>
      <c r="C5321" s="1796"/>
      <c r="D5321" s="1796"/>
      <c r="E5321" s="1796"/>
      <c r="F5321" s="1796"/>
      <c r="G5321" s="1796"/>
      <c r="H5321" s="1796"/>
      <c r="I5321" s="1796"/>
      <c r="J5321" s="1796"/>
      <c r="K5321" s="1796"/>
      <c r="L5321" s="1796"/>
      <c r="M5321" s="1796"/>
      <c r="N5321" s="1796"/>
    </row>
    <row r="5322" spans="8:8" s="927" ht="15.0" hidden="1" customFormat="1">
      <c r="A5322" s="1439"/>
      <c r="B5322" s="1795"/>
      <c r="C5322" s="1796"/>
      <c r="D5322" s="1796"/>
      <c r="E5322" s="1796"/>
      <c r="F5322" s="1796"/>
      <c r="G5322" s="1796"/>
      <c r="H5322" s="1796"/>
      <c r="I5322" s="1796"/>
      <c r="J5322" s="1796"/>
      <c r="K5322" s="1796"/>
      <c r="L5322" s="1796"/>
      <c r="M5322" s="1796"/>
      <c r="N5322" s="1796"/>
    </row>
    <row r="5323" spans="8:8" s="927" ht="15.0" hidden="1" customFormat="1">
      <c r="A5323" s="1439"/>
      <c r="B5323" s="1795"/>
      <c r="C5323" s="1796"/>
      <c r="D5323" s="1796"/>
      <c r="E5323" s="1796"/>
      <c r="F5323" s="1796"/>
      <c r="G5323" s="1796"/>
      <c r="H5323" s="1796"/>
      <c r="I5323" s="1796"/>
      <c r="J5323" s="1796"/>
      <c r="K5323" s="1796"/>
      <c r="L5323" s="1796"/>
      <c r="M5323" s="1796"/>
      <c r="N5323" s="1796"/>
    </row>
    <row r="5324" spans="8:8" s="927" ht="15.0" hidden="1" customFormat="1">
      <c r="A5324" s="1439"/>
      <c r="B5324" s="1795"/>
      <c r="C5324" s="1796"/>
      <c r="D5324" s="1796"/>
      <c r="E5324" s="1796"/>
      <c r="F5324" s="1796"/>
      <c r="G5324" s="1796"/>
      <c r="H5324" s="1796"/>
      <c r="I5324" s="1796"/>
      <c r="J5324" s="1796"/>
      <c r="K5324" s="1796"/>
      <c r="L5324" s="1796"/>
      <c r="M5324" s="1796"/>
      <c r="N5324" s="1796"/>
    </row>
    <row r="5325" spans="8:8" s="927" ht="15.0" hidden="1" customFormat="1">
      <c r="A5325" s="1439"/>
      <c r="B5325" s="1795"/>
      <c r="C5325" s="1796"/>
      <c r="D5325" s="1796"/>
      <c r="E5325" s="1796"/>
      <c r="F5325" s="1796"/>
      <c r="G5325" s="1796"/>
      <c r="H5325" s="1796"/>
      <c r="I5325" s="1796"/>
      <c r="J5325" s="1796"/>
      <c r="K5325" s="1796"/>
      <c r="L5325" s="1796"/>
      <c r="M5325" s="1796"/>
      <c r="N5325" s="1796"/>
    </row>
    <row r="5326" spans="8:8" s="927" ht="15.0" hidden="1" customFormat="1">
      <c r="A5326" s="1439"/>
      <c r="B5326" s="1795"/>
      <c r="C5326" s="1796"/>
      <c r="D5326" s="1796"/>
      <c r="E5326" s="1796"/>
      <c r="F5326" s="1796"/>
      <c r="G5326" s="1796"/>
      <c r="H5326" s="1796"/>
      <c r="I5326" s="1796"/>
      <c r="J5326" s="1796"/>
      <c r="K5326" s="1796"/>
      <c r="L5326" s="1796"/>
      <c r="M5326" s="1796"/>
      <c r="N5326" s="1796"/>
    </row>
    <row r="5327" spans="8:8" s="927" ht="15.0" hidden="1" customFormat="1">
      <c r="A5327" s="1439"/>
      <c r="B5327" s="1795"/>
      <c r="C5327" s="1796"/>
      <c r="D5327" s="1796"/>
      <c r="E5327" s="1796"/>
      <c r="F5327" s="1796"/>
      <c r="G5327" s="1796"/>
      <c r="H5327" s="1796"/>
      <c r="I5327" s="1796"/>
      <c r="J5327" s="1796"/>
      <c r="K5327" s="1796"/>
      <c r="L5327" s="1796"/>
      <c r="M5327" s="1796"/>
      <c r="N5327" s="1796"/>
    </row>
    <row r="5328" spans="8:8" s="927" ht="15.0" hidden="1" customFormat="1">
      <c r="A5328" s="1439"/>
      <c r="B5328" s="1795"/>
      <c r="C5328" s="1796"/>
      <c r="D5328" s="1796"/>
      <c r="E5328" s="1796"/>
      <c r="F5328" s="1796"/>
      <c r="G5328" s="1796"/>
      <c r="H5328" s="1796"/>
      <c r="I5328" s="1796"/>
      <c r="J5328" s="1796"/>
      <c r="K5328" s="1796"/>
      <c r="L5328" s="1796"/>
      <c r="M5328" s="1796"/>
      <c r="N5328" s="1796"/>
    </row>
    <row r="5329" spans="8:8" s="927" ht="15.0" hidden="1" customFormat="1">
      <c r="A5329" s="1439"/>
      <c r="B5329" s="1795"/>
      <c r="C5329" s="1796"/>
      <c r="D5329" s="1796"/>
      <c r="E5329" s="1796"/>
      <c r="F5329" s="1796"/>
      <c r="G5329" s="1796"/>
      <c r="H5329" s="1796"/>
      <c r="I5329" s="1796"/>
      <c r="J5329" s="1796"/>
      <c r="K5329" s="1796"/>
      <c r="L5329" s="1796"/>
      <c r="M5329" s="1796"/>
      <c r="N5329" s="1796"/>
    </row>
    <row r="5330" spans="8:8" s="927" ht="15.0" hidden="1" customFormat="1">
      <c r="A5330" s="1439"/>
      <c r="B5330" s="1795"/>
      <c r="C5330" s="1796"/>
      <c r="D5330" s="1796"/>
      <c r="E5330" s="1796"/>
      <c r="F5330" s="1796"/>
      <c r="G5330" s="1796"/>
      <c r="H5330" s="1796"/>
      <c r="I5330" s="1796"/>
      <c r="J5330" s="1796"/>
      <c r="K5330" s="1796"/>
      <c r="L5330" s="1796"/>
      <c r="M5330" s="1796"/>
      <c r="N5330" s="1796"/>
    </row>
    <row r="5331" spans="8:8" s="927" ht="15.0" hidden="1" customFormat="1">
      <c r="A5331" s="1439"/>
      <c r="B5331" s="1795"/>
      <c r="C5331" s="1796"/>
      <c r="D5331" s="1796"/>
      <c r="E5331" s="1796"/>
      <c r="F5331" s="1796"/>
      <c r="G5331" s="1796"/>
      <c r="H5331" s="1796"/>
      <c r="I5331" s="1796"/>
      <c r="J5331" s="1796"/>
      <c r="K5331" s="1796"/>
      <c r="L5331" s="1796"/>
      <c r="M5331" s="1796"/>
      <c r="N5331" s="1796"/>
    </row>
    <row r="5332" spans="8:8" s="927" ht="15.0" hidden="1" customFormat="1">
      <c r="A5332" s="1439"/>
      <c r="B5332" s="1795"/>
      <c r="C5332" s="1796"/>
      <c r="D5332" s="1796"/>
      <c r="E5332" s="1796"/>
      <c r="F5332" s="1796"/>
      <c r="G5332" s="1796"/>
      <c r="H5332" s="1796"/>
      <c r="I5332" s="1796"/>
      <c r="J5332" s="1796"/>
      <c r="K5332" s="1796"/>
      <c r="L5332" s="1796"/>
      <c r="M5332" s="1796"/>
      <c r="N5332" s="1796"/>
    </row>
    <row r="5333" spans="8:8" s="927" ht="15.0" hidden="1" customFormat="1">
      <c r="A5333" s="1439"/>
      <c r="B5333" s="1795"/>
      <c r="C5333" s="1796"/>
      <c r="D5333" s="1796"/>
      <c r="E5333" s="1796"/>
      <c r="F5333" s="1796"/>
      <c r="G5333" s="1796"/>
      <c r="H5333" s="1796"/>
      <c r="I5333" s="1796"/>
      <c r="J5333" s="1796"/>
      <c r="K5333" s="1796"/>
      <c r="L5333" s="1796"/>
      <c r="M5333" s="1796"/>
      <c r="N5333" s="1796"/>
    </row>
    <row r="5334" spans="8:8" s="927" ht="15.0" hidden="1" customFormat="1">
      <c r="A5334" s="1439"/>
      <c r="B5334" s="1795"/>
      <c r="C5334" s="1796"/>
      <c r="D5334" s="1796"/>
      <c r="E5334" s="1796"/>
      <c r="F5334" s="1796"/>
      <c r="G5334" s="1796"/>
      <c r="H5334" s="1796"/>
      <c r="I5334" s="1796"/>
      <c r="J5334" s="1796"/>
      <c r="K5334" s="1796"/>
      <c r="L5334" s="1796"/>
      <c r="M5334" s="1796"/>
      <c r="N5334" s="1796"/>
    </row>
    <row r="5335" spans="8:8" s="927" ht="15.0" hidden="1" customFormat="1">
      <c r="A5335" s="1439"/>
      <c r="B5335" s="1795"/>
      <c r="C5335" s="1796"/>
      <c r="D5335" s="1796"/>
      <c r="E5335" s="1796"/>
      <c r="F5335" s="1796"/>
      <c r="G5335" s="1796"/>
      <c r="H5335" s="1796"/>
      <c r="I5335" s="1796"/>
      <c r="J5335" s="1796"/>
      <c r="K5335" s="1796"/>
      <c r="L5335" s="1796"/>
      <c r="M5335" s="1796"/>
      <c r="N5335" s="1796"/>
    </row>
    <row r="5336" spans="8:8" s="927" ht="15.0" hidden="1" customFormat="1">
      <c r="A5336" s="1439"/>
      <c r="B5336" s="1795"/>
      <c r="C5336" s="1796"/>
      <c r="D5336" s="1796"/>
      <c r="E5336" s="1796"/>
      <c r="F5336" s="1796"/>
      <c r="G5336" s="1796"/>
      <c r="H5336" s="1796"/>
      <c r="I5336" s="1796"/>
      <c r="J5336" s="1796"/>
      <c r="K5336" s="1796"/>
      <c r="L5336" s="1796"/>
      <c r="M5336" s="1796"/>
      <c r="N5336" s="1796"/>
    </row>
    <row r="5337" spans="8:8" s="927" ht="15.0" hidden="1" customFormat="1">
      <c r="A5337" s="1439"/>
      <c r="B5337" s="1795"/>
      <c r="C5337" s="1796"/>
      <c r="D5337" s="1796"/>
      <c r="E5337" s="1796"/>
      <c r="F5337" s="1796"/>
      <c r="G5337" s="1796"/>
      <c r="H5337" s="1796"/>
      <c r="I5337" s="1796"/>
      <c r="J5337" s="1796"/>
      <c r="K5337" s="1796"/>
      <c r="L5337" s="1796"/>
      <c r="M5337" s="1796"/>
      <c r="N5337" s="1796"/>
    </row>
    <row r="5338" spans="8:8" s="927" ht="15.0" hidden="1" customFormat="1">
      <c r="A5338" s="1439"/>
      <c r="B5338" s="1795"/>
      <c r="C5338" s="1796"/>
      <c r="D5338" s="1796"/>
      <c r="E5338" s="1796"/>
      <c r="F5338" s="1796"/>
      <c r="G5338" s="1796"/>
      <c r="H5338" s="1796"/>
      <c r="I5338" s="1796"/>
      <c r="J5338" s="1796"/>
      <c r="K5338" s="1796"/>
      <c r="L5338" s="1796"/>
      <c r="M5338" s="1796"/>
      <c r="N5338" s="1796"/>
    </row>
    <row r="5339" spans="8:8" s="927" ht="15.0" hidden="1" customFormat="1">
      <c r="A5339" s="1439"/>
      <c r="B5339" s="1795"/>
      <c r="C5339" s="1796"/>
      <c r="D5339" s="1796"/>
      <c r="E5339" s="1796"/>
      <c r="F5339" s="1796"/>
      <c r="G5339" s="1796"/>
      <c r="H5339" s="1796"/>
      <c r="I5339" s="1796"/>
      <c r="J5339" s="1796"/>
      <c r="K5339" s="1796"/>
      <c r="L5339" s="1796"/>
      <c r="M5339" s="1796"/>
      <c r="N5339" s="1796"/>
    </row>
    <row r="5340" spans="8:8" s="927" ht="15.0" hidden="1" customFormat="1">
      <c r="A5340" s="1439"/>
      <c r="B5340" s="1795"/>
      <c r="C5340" s="1796"/>
      <c r="D5340" s="1796"/>
      <c r="E5340" s="1796"/>
      <c r="F5340" s="1796"/>
      <c r="G5340" s="1796"/>
      <c r="H5340" s="1796"/>
      <c r="I5340" s="1796"/>
      <c r="J5340" s="1796"/>
      <c r="K5340" s="1796"/>
      <c r="L5340" s="1796"/>
      <c r="M5340" s="1796"/>
      <c r="N5340" s="1796"/>
    </row>
    <row r="5341" spans="8:8" s="927" ht="15.0" hidden="1" customFormat="1">
      <c r="A5341" s="1439"/>
      <c r="B5341" s="1795"/>
      <c r="C5341" s="1796"/>
      <c r="D5341" s="1796"/>
      <c r="E5341" s="1796"/>
      <c r="F5341" s="1796"/>
      <c r="G5341" s="1796"/>
      <c r="H5341" s="1796"/>
      <c r="I5341" s="1796"/>
      <c r="J5341" s="1796"/>
      <c r="K5341" s="1796"/>
      <c r="L5341" s="1796"/>
      <c r="M5341" s="1796"/>
      <c r="N5341" s="1796"/>
    </row>
    <row r="5342" spans="8:8" s="927" ht="15.0" hidden="1" customFormat="1">
      <c r="A5342" s="1439"/>
      <c r="B5342" s="1795"/>
      <c r="C5342" s="1796"/>
      <c r="D5342" s="1796"/>
      <c r="E5342" s="1796"/>
      <c r="F5342" s="1796"/>
      <c r="G5342" s="1796"/>
      <c r="H5342" s="1796"/>
      <c r="I5342" s="1796"/>
      <c r="J5342" s="1796"/>
      <c r="K5342" s="1796"/>
      <c r="L5342" s="1796"/>
      <c r="M5342" s="1796"/>
      <c r="N5342" s="1796"/>
    </row>
    <row r="5343" spans="8:8" s="927" ht="15.0" hidden="1" customFormat="1">
      <c r="A5343" s="1439"/>
      <c r="B5343" s="1795"/>
      <c r="C5343" s="1796"/>
      <c r="D5343" s="1796"/>
      <c r="E5343" s="1796"/>
      <c r="F5343" s="1796"/>
      <c r="G5343" s="1796"/>
      <c r="H5343" s="1796"/>
      <c r="I5343" s="1796"/>
      <c r="J5343" s="1796"/>
      <c r="K5343" s="1796"/>
      <c r="L5343" s="1796"/>
      <c r="M5343" s="1796"/>
      <c r="N5343" s="1796"/>
    </row>
    <row r="5344" spans="8:8" s="927" ht="15.0" hidden="1" customFormat="1">
      <c r="A5344" s="1439"/>
      <c r="B5344" s="1795"/>
      <c r="C5344" s="1796"/>
      <c r="D5344" s="1796"/>
      <c r="E5344" s="1796"/>
      <c r="F5344" s="1796"/>
      <c r="G5344" s="1796"/>
      <c r="H5344" s="1796"/>
      <c r="I5344" s="1796"/>
      <c r="J5344" s="1796"/>
      <c r="K5344" s="1796"/>
      <c r="L5344" s="1796"/>
      <c r="M5344" s="1796"/>
      <c r="N5344" s="1796"/>
    </row>
    <row r="5345" spans="8:8" s="927" ht="15.0" hidden="1" customFormat="1">
      <c r="A5345" s="1439"/>
      <c r="B5345" s="1795"/>
      <c r="C5345" s="1796"/>
      <c r="D5345" s="1796"/>
      <c r="E5345" s="1796"/>
      <c r="F5345" s="1796"/>
      <c r="G5345" s="1796"/>
      <c r="H5345" s="1796"/>
      <c r="I5345" s="1796"/>
      <c r="J5345" s="1796"/>
      <c r="K5345" s="1796"/>
      <c r="L5345" s="1796"/>
      <c r="M5345" s="1796"/>
      <c r="N5345" s="1796"/>
    </row>
    <row r="5346" spans="8:8" s="927" ht="15.0" hidden="1" customFormat="1">
      <c r="A5346" s="1439"/>
      <c r="B5346" s="1795"/>
      <c r="C5346" s="1796"/>
      <c r="D5346" s="1796"/>
      <c r="E5346" s="1796"/>
      <c r="F5346" s="1796"/>
      <c r="G5346" s="1796"/>
      <c r="H5346" s="1796"/>
      <c r="I5346" s="1796"/>
      <c r="J5346" s="1796"/>
      <c r="K5346" s="1796"/>
      <c r="L5346" s="1796"/>
      <c r="M5346" s="1796"/>
      <c r="N5346" s="1796"/>
    </row>
    <row r="5347" spans="8:8" s="927" ht="15.0" hidden="1" customFormat="1">
      <c r="A5347" s="1439"/>
      <c r="B5347" s="1795"/>
      <c r="C5347" s="1796"/>
      <c r="D5347" s="1796"/>
      <c r="E5347" s="1796"/>
      <c r="F5347" s="1796"/>
      <c r="G5347" s="1796"/>
      <c r="H5347" s="1796"/>
      <c r="I5347" s="1796"/>
      <c r="J5347" s="1796"/>
      <c r="K5347" s="1796"/>
      <c r="L5347" s="1796"/>
      <c r="M5347" s="1796"/>
      <c r="N5347" s="1796"/>
    </row>
    <row r="5348" spans="8:8" s="927" ht="15.0" hidden="1" customFormat="1">
      <c r="A5348" s="1439"/>
      <c r="B5348" s="1795"/>
      <c r="C5348" s="1796"/>
      <c r="D5348" s="1796"/>
      <c r="E5348" s="1796"/>
      <c r="F5348" s="1796"/>
      <c r="G5348" s="1796"/>
      <c r="H5348" s="1796"/>
      <c r="I5348" s="1796"/>
      <c r="J5348" s="1796"/>
      <c r="K5348" s="1796"/>
      <c r="L5348" s="1796"/>
      <c r="M5348" s="1796"/>
      <c r="N5348" s="1796"/>
    </row>
    <row r="5349" spans="8:8" s="927" ht="15.0" hidden="1" customFormat="1">
      <c r="A5349" s="1439"/>
      <c r="B5349" s="1795"/>
      <c r="C5349" s="1796"/>
      <c r="D5349" s="1796"/>
      <c r="E5349" s="1796"/>
      <c r="F5349" s="1796"/>
      <c r="G5349" s="1796"/>
      <c r="H5349" s="1796"/>
      <c r="I5349" s="1796"/>
      <c r="J5349" s="1796"/>
      <c r="K5349" s="1796"/>
      <c r="L5349" s="1796"/>
      <c r="M5349" s="1796"/>
      <c r="N5349" s="1796"/>
    </row>
    <row r="5350" spans="8:8" s="927" ht="15.0" hidden="1" customFormat="1">
      <c r="A5350" s="1439"/>
      <c r="B5350" s="1795"/>
      <c r="C5350" s="1796"/>
      <c r="D5350" s="1796"/>
      <c r="E5350" s="1796"/>
      <c r="F5350" s="1796"/>
      <c r="G5350" s="1796"/>
      <c r="H5350" s="1796"/>
      <c r="I5350" s="1796"/>
      <c r="J5350" s="1796"/>
      <c r="K5350" s="1796"/>
      <c r="L5350" s="1796"/>
      <c r="M5350" s="1796"/>
      <c r="N5350" s="1796"/>
    </row>
    <row r="5351" spans="8:8" s="927" ht="15.0" hidden="1" customFormat="1">
      <c r="A5351" s="1439"/>
      <c r="B5351" s="1795"/>
      <c r="C5351" s="1796"/>
      <c r="D5351" s="1796"/>
      <c r="E5351" s="1796"/>
      <c r="F5351" s="1796"/>
      <c r="G5351" s="1796"/>
      <c r="H5351" s="1796"/>
      <c r="I5351" s="1796"/>
      <c r="J5351" s="1796"/>
      <c r="K5351" s="1796"/>
      <c r="L5351" s="1796"/>
      <c r="M5351" s="1796"/>
      <c r="N5351" s="1796"/>
    </row>
    <row r="5352" spans="8:8" s="927" ht="15.0" hidden="1" customFormat="1">
      <c r="A5352" s="1439"/>
      <c r="B5352" s="1795"/>
      <c r="C5352" s="1796"/>
      <c r="D5352" s="1796"/>
      <c r="E5352" s="1796"/>
      <c r="F5352" s="1796"/>
      <c r="G5352" s="1796"/>
      <c r="H5352" s="1796"/>
      <c r="I5352" s="1796"/>
      <c r="J5352" s="1796"/>
      <c r="K5352" s="1796"/>
      <c r="L5352" s="1796"/>
      <c r="M5352" s="1796"/>
      <c r="N5352" s="1796"/>
    </row>
    <row r="5353" spans="8:8" s="927" ht="15.0" hidden="1" customFormat="1">
      <c r="A5353" s="1439"/>
      <c r="B5353" s="1795"/>
      <c r="C5353" s="1796"/>
      <c r="D5353" s="1796"/>
      <c r="E5353" s="1796"/>
      <c r="F5353" s="1796"/>
      <c r="G5353" s="1796"/>
      <c r="H5353" s="1796"/>
      <c r="I5353" s="1796"/>
      <c r="J5353" s="1796"/>
      <c r="K5353" s="1796"/>
      <c r="L5353" s="1796"/>
      <c r="M5353" s="1796"/>
      <c r="N5353" s="1796"/>
    </row>
    <row r="5354" spans="8:8" s="927" ht="15.0" hidden="1" customFormat="1">
      <c r="A5354" s="1439"/>
      <c r="B5354" s="1795"/>
      <c r="C5354" s="1796"/>
      <c r="D5354" s="1796"/>
      <c r="E5354" s="1796"/>
      <c r="F5354" s="1796"/>
      <c r="G5354" s="1796"/>
      <c r="H5354" s="1796"/>
      <c r="I5354" s="1796"/>
      <c r="J5354" s="1796"/>
      <c r="K5354" s="1796"/>
      <c r="L5354" s="1796"/>
      <c r="M5354" s="1796"/>
      <c r="N5354" s="1796"/>
    </row>
    <row r="5355" spans="8:8" s="927" ht="15.0" hidden="1" customFormat="1">
      <c r="A5355" s="1439"/>
      <c r="B5355" s="1795"/>
      <c r="C5355" s="1796"/>
      <c r="D5355" s="1796"/>
      <c r="E5355" s="1796"/>
      <c r="F5355" s="1796"/>
      <c r="G5355" s="1796"/>
      <c r="H5355" s="1796"/>
      <c r="I5355" s="1796"/>
      <c r="J5355" s="1796"/>
      <c r="K5355" s="1796"/>
      <c r="L5355" s="1796"/>
      <c r="M5355" s="1796"/>
      <c r="N5355" s="1796"/>
    </row>
    <row r="5356" spans="8:8" s="927" ht="15.0" hidden="1" customFormat="1">
      <c r="A5356" s="1439"/>
      <c r="B5356" s="1795"/>
      <c r="C5356" s="1796"/>
      <c r="D5356" s="1796"/>
      <c r="E5356" s="1796"/>
      <c r="F5356" s="1796"/>
      <c r="G5356" s="1796"/>
      <c r="H5356" s="1796"/>
      <c r="I5356" s="1796"/>
      <c r="J5356" s="1796"/>
      <c r="K5356" s="1796"/>
      <c r="L5356" s="1796"/>
      <c r="M5356" s="1796"/>
      <c r="N5356" s="1796"/>
    </row>
    <row r="5357" spans="8:8" s="927" ht="15.0" hidden="1" customFormat="1">
      <c r="A5357" s="1439"/>
      <c r="B5357" s="1795"/>
      <c r="C5357" s="1796"/>
      <c r="D5357" s="1796"/>
      <c r="E5357" s="1796"/>
      <c r="F5357" s="1796"/>
      <c r="G5357" s="1796"/>
      <c r="H5357" s="1796"/>
      <c r="I5357" s="1796"/>
      <c r="J5357" s="1796"/>
      <c r="K5357" s="1796"/>
      <c r="L5357" s="1796"/>
      <c r="M5357" s="1796"/>
      <c r="N5357" s="1796"/>
    </row>
    <row r="5358" spans="8:8" s="927" ht="15.0" hidden="1" customFormat="1">
      <c r="A5358" s="1439"/>
      <c r="B5358" s="1795"/>
      <c r="C5358" s="1796"/>
      <c r="D5358" s="1796"/>
      <c r="E5358" s="1796"/>
      <c r="F5358" s="1796"/>
      <c r="G5358" s="1796"/>
      <c r="H5358" s="1796"/>
      <c r="I5358" s="1796"/>
      <c r="J5358" s="1796"/>
      <c r="K5358" s="1796"/>
      <c r="L5358" s="1796"/>
      <c r="M5358" s="1796"/>
      <c r="N5358" s="1796"/>
    </row>
    <row r="5359" spans="8:8" s="927" ht="15.0" hidden="1" customFormat="1">
      <c r="A5359" s="1439"/>
      <c r="B5359" s="1795"/>
      <c r="C5359" s="1796"/>
      <c r="D5359" s="1796"/>
      <c r="E5359" s="1796"/>
      <c r="F5359" s="1796"/>
      <c r="G5359" s="1796"/>
      <c r="H5359" s="1796"/>
      <c r="I5359" s="1796"/>
      <c r="J5359" s="1796"/>
      <c r="K5359" s="1796"/>
      <c r="L5359" s="1796"/>
      <c r="M5359" s="1796"/>
      <c r="N5359" s="1796"/>
    </row>
    <row r="5360" spans="8:8" s="927" ht="15.0" hidden="1" customFormat="1">
      <c r="A5360" s="1439"/>
      <c r="B5360" s="1795"/>
      <c r="C5360" s="1796"/>
      <c r="D5360" s="1796"/>
      <c r="E5360" s="1796"/>
      <c r="F5360" s="1796"/>
      <c r="G5360" s="1796"/>
      <c r="H5360" s="1796"/>
      <c r="I5360" s="1796"/>
      <c r="J5360" s="1796"/>
      <c r="K5360" s="1796"/>
      <c r="L5360" s="1796"/>
      <c r="M5360" s="1796"/>
      <c r="N5360" s="1796"/>
    </row>
    <row r="5361" spans="8:8" s="927" ht="15.0" hidden="1" customFormat="1">
      <c r="A5361" s="1439"/>
      <c r="B5361" s="1795"/>
      <c r="C5361" s="1796"/>
      <c r="D5361" s="1796"/>
      <c r="E5361" s="1796"/>
      <c r="F5361" s="1796"/>
      <c r="G5361" s="1796"/>
      <c r="H5361" s="1796"/>
      <c r="I5361" s="1796"/>
      <c r="J5361" s="1796"/>
      <c r="K5361" s="1796"/>
      <c r="L5361" s="1796"/>
      <c r="M5361" s="1796"/>
      <c r="N5361" s="1796"/>
    </row>
    <row r="5362" spans="8:8" s="927" ht="15.0" hidden="1" customFormat="1">
      <c r="A5362" s="1439"/>
      <c r="B5362" s="1795"/>
      <c r="C5362" s="1796"/>
      <c r="D5362" s="1796"/>
      <c r="E5362" s="1796"/>
      <c r="F5362" s="1796"/>
      <c r="G5362" s="1796"/>
      <c r="H5362" s="1796"/>
      <c r="I5362" s="1796"/>
      <c r="J5362" s="1796"/>
      <c r="K5362" s="1796"/>
      <c r="L5362" s="1796"/>
      <c r="M5362" s="1796"/>
      <c r="N5362" s="1796"/>
    </row>
    <row r="5363" spans="8:8" s="927" ht="15.0" hidden="1" customFormat="1">
      <c r="A5363" s="1439"/>
      <c r="B5363" s="1795"/>
      <c r="C5363" s="1796"/>
      <c r="D5363" s="1796"/>
      <c r="E5363" s="1796"/>
      <c r="F5363" s="1796"/>
      <c r="G5363" s="1796"/>
      <c r="H5363" s="1796"/>
      <c r="I5363" s="1796"/>
      <c r="J5363" s="1796"/>
      <c r="K5363" s="1796"/>
      <c r="L5363" s="1796"/>
      <c r="M5363" s="1796"/>
      <c r="N5363" s="1796"/>
    </row>
    <row r="5364" spans="8:8" s="927" ht="15.0" hidden="1" customFormat="1">
      <c r="A5364" s="1439"/>
      <c r="B5364" s="1795"/>
      <c r="C5364" s="1796"/>
      <c r="D5364" s="1796"/>
      <c r="E5364" s="1796"/>
      <c r="F5364" s="1796"/>
      <c r="G5364" s="1796"/>
      <c r="H5364" s="1796"/>
      <c r="I5364" s="1796"/>
      <c r="J5364" s="1796"/>
      <c r="K5364" s="1796"/>
      <c r="L5364" s="1796"/>
      <c r="M5364" s="1796"/>
      <c r="N5364" s="1796"/>
    </row>
    <row r="5365" spans="8:8" s="927" ht="15.0" hidden="1" customFormat="1">
      <c r="A5365" s="1439"/>
      <c r="B5365" s="1795"/>
      <c r="C5365" s="1796"/>
      <c r="D5365" s="1796"/>
      <c r="E5365" s="1796"/>
      <c r="F5365" s="1796"/>
      <c r="G5365" s="1796"/>
      <c r="H5365" s="1796"/>
      <c r="I5365" s="1796"/>
      <c r="J5365" s="1796"/>
      <c r="K5365" s="1796"/>
      <c r="L5365" s="1796"/>
      <c r="M5365" s="1796"/>
      <c r="N5365" s="1796"/>
    </row>
    <row r="5366" spans="8:8" s="927" ht="15.0" hidden="1" customFormat="1">
      <c r="A5366" s="1439"/>
      <c r="B5366" s="1795"/>
      <c r="C5366" s="1796"/>
      <c r="D5366" s="1796"/>
      <c r="E5366" s="1796"/>
      <c r="F5366" s="1796"/>
      <c r="G5366" s="1796"/>
      <c r="H5366" s="1796"/>
      <c r="I5366" s="1796"/>
      <c r="J5366" s="1796"/>
      <c r="K5366" s="1796"/>
      <c r="L5366" s="1796"/>
      <c r="M5366" s="1796"/>
      <c r="N5366" s="1796"/>
    </row>
    <row r="5367" spans="8:8" s="927" ht="15.0" hidden="1" customFormat="1">
      <c r="A5367" s="1439"/>
      <c r="B5367" s="1795"/>
      <c r="C5367" s="1796"/>
      <c r="D5367" s="1796"/>
      <c r="E5367" s="1796"/>
      <c r="F5367" s="1796"/>
      <c r="G5367" s="1796"/>
      <c r="H5367" s="1796"/>
      <c r="I5367" s="1796"/>
      <c r="J5367" s="1796"/>
      <c r="K5367" s="1796"/>
      <c r="L5367" s="1796"/>
      <c r="M5367" s="1796"/>
      <c r="N5367" s="1796"/>
    </row>
    <row r="5368" spans="8:8" s="927" ht="15.0" hidden="1" customFormat="1">
      <c r="A5368" s="1439"/>
      <c r="B5368" s="1795"/>
      <c r="C5368" s="1796"/>
      <c r="D5368" s="1796"/>
      <c r="E5368" s="1796"/>
      <c r="F5368" s="1796"/>
      <c r="G5368" s="1796"/>
      <c r="H5368" s="1796"/>
      <c r="I5368" s="1796"/>
      <c r="J5368" s="1796"/>
      <c r="K5368" s="1796"/>
      <c r="L5368" s="1796"/>
      <c r="M5368" s="1796"/>
      <c r="N5368" s="1796"/>
    </row>
    <row r="5369" spans="8:8" s="927" ht="15.0" hidden="1" customFormat="1">
      <c r="A5369" s="1439"/>
      <c r="B5369" s="1795"/>
      <c r="C5369" s="1796"/>
      <c r="D5369" s="1796"/>
      <c r="E5369" s="1796"/>
      <c r="F5369" s="1796"/>
      <c r="G5369" s="1796"/>
      <c r="H5369" s="1796"/>
      <c r="I5369" s="1796"/>
      <c r="J5369" s="1796"/>
      <c r="K5369" s="1796"/>
      <c r="L5369" s="1796"/>
      <c r="M5369" s="1796"/>
      <c r="N5369" s="1796"/>
    </row>
    <row r="5370" spans="8:8" s="927" ht="15.0" hidden="1" customFormat="1">
      <c r="A5370" s="1439"/>
      <c r="B5370" s="1795"/>
      <c r="C5370" s="1796"/>
      <c r="D5370" s="1796"/>
      <c r="E5370" s="1796"/>
      <c r="F5370" s="1796"/>
      <c r="G5370" s="1796"/>
      <c r="H5370" s="1796"/>
      <c r="I5370" s="1796"/>
      <c r="J5370" s="1796"/>
      <c r="K5370" s="1796"/>
      <c r="L5370" s="1796"/>
      <c r="M5370" s="1796"/>
      <c r="N5370" s="1796"/>
    </row>
    <row r="5371" spans="8:8" s="927" ht="15.0" hidden="1" customFormat="1">
      <c r="A5371" s="1439"/>
      <c r="B5371" s="1795"/>
      <c r="C5371" s="1796"/>
      <c r="D5371" s="1796"/>
      <c r="E5371" s="1796"/>
      <c r="F5371" s="1796"/>
      <c r="G5371" s="1796"/>
      <c r="H5371" s="1796"/>
      <c r="I5371" s="1796"/>
      <c r="J5371" s="1796"/>
      <c r="K5371" s="1796"/>
      <c r="L5371" s="1796"/>
      <c r="M5371" s="1796"/>
      <c r="N5371" s="1796"/>
    </row>
    <row r="5372" spans="8:8" s="927" ht="15.0" hidden="1" customFormat="1">
      <c r="A5372" s="1439"/>
      <c r="B5372" s="1795"/>
      <c r="C5372" s="1796"/>
      <c r="D5372" s="1796"/>
      <c r="E5372" s="1796"/>
      <c r="F5372" s="1796"/>
      <c r="G5372" s="1796"/>
      <c r="H5372" s="1796"/>
      <c r="I5372" s="1796"/>
      <c r="J5372" s="1796"/>
      <c r="K5372" s="1796"/>
      <c r="L5372" s="1796"/>
      <c r="M5372" s="1796"/>
      <c r="N5372" s="1796"/>
    </row>
    <row r="5373" spans="8:8" s="927" ht="15.0" hidden="1" customFormat="1">
      <c r="A5373" s="1439"/>
      <c r="B5373" s="1795"/>
      <c r="C5373" s="1796"/>
      <c r="D5373" s="1796"/>
      <c r="E5373" s="1796"/>
      <c r="F5373" s="1796"/>
      <c r="G5373" s="1796"/>
      <c r="H5373" s="1796"/>
      <c r="I5373" s="1796"/>
      <c r="J5373" s="1796"/>
      <c r="K5373" s="1796"/>
      <c r="L5373" s="1796"/>
      <c r="M5373" s="1796"/>
      <c r="N5373" s="1796"/>
    </row>
    <row r="5374" spans="8:8" s="927" ht="15.0" hidden="1" customFormat="1">
      <c r="A5374" s="1439"/>
      <c r="B5374" s="1795"/>
      <c r="C5374" s="1796"/>
      <c r="D5374" s="1796"/>
      <c r="E5374" s="1796"/>
      <c r="F5374" s="1796"/>
      <c r="G5374" s="1796"/>
      <c r="H5374" s="1796"/>
      <c r="I5374" s="1796"/>
      <c r="J5374" s="1796"/>
      <c r="K5374" s="1796"/>
      <c r="L5374" s="1796"/>
      <c r="M5374" s="1796"/>
      <c r="N5374" s="1796"/>
    </row>
    <row r="5375" spans="8:8" s="927" ht="15.0" hidden="1" customFormat="1">
      <c r="A5375" s="1439"/>
      <c r="B5375" s="1795"/>
      <c r="C5375" s="1796"/>
      <c r="D5375" s="1796"/>
      <c r="E5375" s="1796"/>
      <c r="F5375" s="1796"/>
      <c r="G5375" s="1796"/>
      <c r="H5375" s="1796"/>
      <c r="I5375" s="1796"/>
      <c r="J5375" s="1796"/>
      <c r="K5375" s="1796"/>
      <c r="L5375" s="1796"/>
      <c r="M5375" s="1796"/>
      <c r="N5375" s="1796"/>
    </row>
    <row r="5376" spans="8:8" s="927" ht="15.0" hidden="1" customFormat="1">
      <c r="A5376" s="1439"/>
      <c r="B5376" s="1795"/>
      <c r="C5376" s="1796"/>
      <c r="D5376" s="1796"/>
      <c r="E5376" s="1796"/>
      <c r="F5376" s="1796"/>
      <c r="G5376" s="1796"/>
      <c r="H5376" s="1796"/>
      <c r="I5376" s="1796"/>
      <c r="J5376" s="1796"/>
      <c r="K5376" s="1796"/>
      <c r="L5376" s="1796"/>
      <c r="M5376" s="1796"/>
      <c r="N5376" s="1796"/>
    </row>
    <row r="5377" spans="8:8" s="927" ht="15.0" hidden="1" customFormat="1">
      <c r="A5377" s="1439"/>
      <c r="B5377" s="1795"/>
      <c r="C5377" s="1796"/>
      <c r="D5377" s="1796"/>
      <c r="E5377" s="1796"/>
      <c r="F5377" s="1796"/>
      <c r="G5377" s="1796"/>
      <c r="H5377" s="1796"/>
      <c r="I5377" s="1796"/>
      <c r="J5377" s="1796"/>
      <c r="K5377" s="1796"/>
      <c r="L5377" s="1796"/>
      <c r="M5377" s="1796"/>
      <c r="N5377" s="1796"/>
    </row>
    <row r="5378" spans="8:8" s="927" ht="15.0" hidden="1" customFormat="1">
      <c r="A5378" s="1439"/>
      <c r="B5378" s="1795"/>
      <c r="C5378" s="1796"/>
      <c r="D5378" s="1796"/>
      <c r="E5378" s="1796"/>
      <c r="F5378" s="1796"/>
      <c r="G5378" s="1796"/>
      <c r="H5378" s="1796"/>
      <c r="I5378" s="1796"/>
      <c r="J5378" s="1796"/>
      <c r="K5378" s="1796"/>
      <c r="L5378" s="1796"/>
      <c r="M5378" s="1796"/>
      <c r="N5378" s="1796"/>
    </row>
    <row r="5379" spans="8:8" s="927" ht="15.0" hidden="1" customFormat="1">
      <c r="A5379" s="1439"/>
      <c r="B5379" s="1795"/>
      <c r="C5379" s="1796"/>
      <c r="D5379" s="1796"/>
      <c r="E5379" s="1796"/>
      <c r="F5379" s="1796"/>
      <c r="G5379" s="1796"/>
      <c r="H5379" s="1796"/>
      <c r="I5379" s="1796"/>
      <c r="J5379" s="1796"/>
      <c r="K5379" s="1796"/>
      <c r="L5379" s="1796"/>
      <c r="M5379" s="1796"/>
      <c r="N5379" s="1796"/>
    </row>
    <row r="5380" spans="8:8" s="927" ht="15.0" hidden="1" customFormat="1">
      <c r="A5380" s="1439"/>
      <c r="B5380" s="1795"/>
      <c r="C5380" s="1796"/>
      <c r="D5380" s="1796"/>
      <c r="E5380" s="1796"/>
      <c r="F5380" s="1796"/>
      <c r="G5380" s="1796"/>
      <c r="H5380" s="1796"/>
      <c r="I5380" s="1796"/>
      <c r="J5380" s="1796"/>
      <c r="K5380" s="1796"/>
      <c r="L5380" s="1796"/>
      <c r="M5380" s="1796"/>
      <c r="N5380" s="1796"/>
    </row>
    <row r="5381" spans="8:8" s="927" ht="15.0" hidden="1" customFormat="1">
      <c r="A5381" s="1439"/>
      <c r="B5381" s="1795"/>
      <c r="C5381" s="1796"/>
      <c r="D5381" s="1796"/>
      <c r="E5381" s="1796"/>
      <c r="F5381" s="1796"/>
      <c r="G5381" s="1796"/>
      <c r="H5381" s="1796"/>
      <c r="I5381" s="1796"/>
      <c r="J5381" s="1796"/>
      <c r="K5381" s="1796"/>
      <c r="L5381" s="1796"/>
      <c r="M5381" s="1796"/>
      <c r="N5381" s="1796"/>
    </row>
    <row r="5382" spans="8:8" s="927" ht="15.0" hidden="1" customFormat="1">
      <c r="A5382" s="1439"/>
      <c r="B5382" s="1795"/>
      <c r="C5382" s="1796"/>
      <c r="D5382" s="1796"/>
      <c r="E5382" s="1796"/>
      <c r="F5382" s="1796"/>
      <c r="G5382" s="1796"/>
      <c r="H5382" s="1796"/>
      <c r="I5382" s="1796"/>
      <c r="J5382" s="1796"/>
      <c r="K5382" s="1796"/>
      <c r="L5382" s="1796"/>
      <c r="M5382" s="1796"/>
      <c r="N5382" s="1796"/>
    </row>
    <row r="5383" spans="8:8" s="927" ht="15.0" hidden="1" customFormat="1">
      <c r="A5383" s="1439"/>
      <c r="B5383" s="1795"/>
      <c r="C5383" s="1796"/>
      <c r="D5383" s="1796"/>
      <c r="E5383" s="1796"/>
      <c r="F5383" s="1796"/>
      <c r="G5383" s="1796"/>
      <c r="H5383" s="1796"/>
      <c r="I5383" s="1796"/>
      <c r="J5383" s="1796"/>
      <c r="K5383" s="1796"/>
      <c r="L5383" s="1796"/>
      <c r="M5383" s="1796"/>
      <c r="N5383" s="1796"/>
    </row>
    <row r="5384" spans="8:8" s="927" ht="15.0" hidden="1" customFormat="1">
      <c r="A5384" s="1439"/>
      <c r="B5384" s="1795"/>
      <c r="C5384" s="1796"/>
      <c r="D5384" s="1796"/>
      <c r="E5384" s="1796"/>
      <c r="F5384" s="1796"/>
      <c r="G5384" s="1796"/>
      <c r="H5384" s="1796"/>
      <c r="I5384" s="1796"/>
      <c r="J5384" s="1796"/>
      <c r="K5384" s="1796"/>
      <c r="L5384" s="1796"/>
      <c r="M5384" s="1796"/>
      <c r="N5384" s="1796"/>
    </row>
    <row r="5385" spans="8:8" s="927" ht="15.0" hidden="1" customFormat="1">
      <c r="A5385" s="1439"/>
      <c r="B5385" s="1795"/>
      <c r="C5385" s="1796"/>
      <c r="D5385" s="1796"/>
      <c r="E5385" s="1796"/>
      <c r="F5385" s="1796"/>
      <c r="G5385" s="1796"/>
      <c r="H5385" s="1796"/>
      <c r="I5385" s="1796"/>
      <c r="J5385" s="1796"/>
      <c r="K5385" s="1796"/>
      <c r="L5385" s="1796"/>
      <c r="M5385" s="1796"/>
      <c r="N5385" s="1796"/>
    </row>
    <row r="5386" spans="8:8" s="927" ht="15.0" hidden="1" customFormat="1">
      <c r="A5386" s="1439"/>
      <c r="B5386" s="1795"/>
      <c r="C5386" s="1796"/>
      <c r="D5386" s="1796"/>
      <c r="E5386" s="1796"/>
      <c r="F5386" s="1796"/>
      <c r="G5386" s="1796"/>
      <c r="H5386" s="1796"/>
      <c r="I5386" s="1796"/>
      <c r="J5386" s="1796"/>
      <c r="K5386" s="1796"/>
      <c r="L5386" s="1796"/>
      <c r="M5386" s="1796"/>
      <c r="N5386" s="1796"/>
    </row>
    <row r="5387" spans="8:8" s="927" ht="15.0" hidden="1" customFormat="1">
      <c r="A5387" s="1439"/>
      <c r="B5387" s="1795"/>
      <c r="C5387" s="1796"/>
      <c r="D5387" s="1796"/>
      <c r="E5387" s="1796"/>
      <c r="F5387" s="1796"/>
      <c r="G5387" s="1796"/>
      <c r="H5387" s="1796"/>
      <c r="I5387" s="1796"/>
      <c r="J5387" s="1796"/>
      <c r="K5387" s="1796"/>
      <c r="L5387" s="1796"/>
      <c r="M5387" s="1796"/>
      <c r="N5387" s="1796"/>
    </row>
    <row r="5388" spans="8:8" s="927" ht="15.0" hidden="1" customFormat="1">
      <c r="A5388" s="1439"/>
      <c r="B5388" s="1795"/>
      <c r="C5388" s="1796"/>
      <c r="D5388" s="1796"/>
      <c r="E5388" s="1796"/>
      <c r="F5388" s="1796"/>
      <c r="G5388" s="1796"/>
      <c r="H5388" s="1796"/>
      <c r="I5388" s="1796"/>
      <c r="J5388" s="1796"/>
      <c r="K5388" s="1796"/>
      <c r="L5388" s="1796"/>
      <c r="M5388" s="1796"/>
      <c r="N5388" s="1796"/>
    </row>
    <row r="5389" spans="8:8" s="927" ht="15.0" hidden="1" customFormat="1">
      <c r="A5389" s="1439"/>
      <c r="B5389" s="1795"/>
      <c r="C5389" s="1796"/>
      <c r="D5389" s="1796"/>
      <c r="E5389" s="1796"/>
      <c r="F5389" s="1796"/>
      <c r="G5389" s="1796"/>
      <c r="H5389" s="1796"/>
      <c r="I5389" s="1796"/>
      <c r="J5389" s="1796"/>
      <c r="K5389" s="1796"/>
      <c r="L5389" s="1796"/>
      <c r="M5389" s="1796"/>
      <c r="N5389" s="1796"/>
    </row>
    <row r="5390" spans="8:8" s="927" ht="15.0" hidden="1" customFormat="1">
      <c r="A5390" s="1439"/>
      <c r="B5390" s="1795"/>
      <c r="C5390" s="1796"/>
      <c r="D5390" s="1796"/>
      <c r="E5390" s="1796"/>
      <c r="F5390" s="1796"/>
      <c r="G5390" s="1796"/>
      <c r="H5390" s="1796"/>
      <c r="I5390" s="1796"/>
      <c r="J5390" s="1796"/>
      <c r="K5390" s="1796"/>
      <c r="L5390" s="1796"/>
      <c r="M5390" s="1796"/>
      <c r="N5390" s="1796"/>
    </row>
    <row r="5391" spans="8:8" s="927" ht="15.0" hidden="1" customFormat="1">
      <c r="A5391" s="1439"/>
      <c r="B5391" s="1795"/>
      <c r="C5391" s="1796"/>
      <c r="D5391" s="1796"/>
      <c r="E5391" s="1796"/>
      <c r="F5391" s="1796"/>
      <c r="G5391" s="1796"/>
      <c r="H5391" s="1796"/>
      <c r="I5391" s="1796"/>
      <c r="J5391" s="1796"/>
      <c r="K5391" s="1796"/>
      <c r="L5391" s="1796"/>
      <c r="M5391" s="1796"/>
      <c r="N5391" s="1796"/>
    </row>
    <row r="5392" spans="8:8" s="927" ht="15.0" hidden="1" customFormat="1">
      <c r="A5392" s="1439"/>
      <c r="B5392" s="1795"/>
      <c r="C5392" s="1796"/>
      <c r="D5392" s="1796"/>
      <c r="E5392" s="1796"/>
      <c r="F5392" s="1796"/>
      <c r="G5392" s="1796"/>
      <c r="H5392" s="1796"/>
      <c r="I5392" s="1796"/>
      <c r="J5392" s="1796"/>
      <c r="K5392" s="1796"/>
      <c r="L5392" s="1796"/>
      <c r="M5392" s="1796"/>
      <c r="N5392" s="1796"/>
    </row>
    <row r="5393" spans="8:8" s="927" ht="15.0" hidden="1" customFormat="1">
      <c r="A5393" s="1439"/>
      <c r="B5393" s="1795"/>
      <c r="C5393" s="1796"/>
      <c r="D5393" s="1796"/>
      <c r="E5393" s="1796"/>
      <c r="F5393" s="1796"/>
      <c r="G5393" s="1796"/>
      <c r="H5393" s="1796"/>
      <c r="I5393" s="1796"/>
      <c r="J5393" s="1796"/>
      <c r="K5393" s="1796"/>
      <c r="L5393" s="1796"/>
      <c r="M5393" s="1796"/>
      <c r="N5393" s="1796"/>
    </row>
    <row r="5394" spans="8:8" s="927" ht="15.0" hidden="1" customFormat="1">
      <c r="A5394" s="1439"/>
      <c r="B5394" s="1795"/>
      <c r="C5394" s="1796"/>
      <c r="D5394" s="1796"/>
      <c r="E5394" s="1796"/>
      <c r="F5394" s="1796"/>
      <c r="G5394" s="1796"/>
      <c r="H5394" s="1796"/>
      <c r="I5394" s="1796"/>
      <c r="J5394" s="1796"/>
      <c r="K5394" s="1796"/>
      <c r="L5394" s="1796"/>
      <c r="M5394" s="1796"/>
      <c r="N5394" s="1796"/>
    </row>
    <row r="5395" spans="8:8" s="927" ht="15.0" hidden="1" customFormat="1">
      <c r="A5395" s="1439"/>
      <c r="B5395" s="1795"/>
      <c r="C5395" s="1796"/>
      <c r="D5395" s="1796"/>
      <c r="E5395" s="1796"/>
      <c r="F5395" s="1796"/>
      <c r="G5395" s="1796"/>
      <c r="H5395" s="1796"/>
      <c r="I5395" s="1796"/>
      <c r="J5395" s="1796"/>
      <c r="K5395" s="1796"/>
      <c r="L5395" s="1796"/>
      <c r="M5395" s="1796"/>
      <c r="N5395" s="1796"/>
    </row>
    <row r="5396" spans="8:8" s="927" ht="15.0" hidden="1" customFormat="1">
      <c r="A5396" s="1439"/>
      <c r="B5396" s="1795"/>
      <c r="C5396" s="1796"/>
      <c r="D5396" s="1796"/>
      <c r="E5396" s="1796"/>
      <c r="F5396" s="1796"/>
      <c r="G5396" s="1796"/>
      <c r="H5396" s="1796"/>
      <c r="I5396" s="1796"/>
      <c r="J5396" s="1796"/>
      <c r="K5396" s="1796"/>
      <c r="L5396" s="1796"/>
      <c r="M5396" s="1796"/>
      <c r="N5396" s="1796"/>
    </row>
    <row r="5397" spans="8:8" s="927" ht="15.0" hidden="1" customFormat="1">
      <c r="A5397" s="1439"/>
      <c r="B5397" s="1795"/>
      <c r="C5397" s="1796"/>
      <c r="D5397" s="1796"/>
      <c r="E5397" s="1796"/>
      <c r="F5397" s="1796"/>
      <c r="G5397" s="1796"/>
      <c r="H5397" s="1796"/>
      <c r="I5397" s="1796"/>
      <c r="J5397" s="1796"/>
      <c r="K5397" s="1796"/>
      <c r="L5397" s="1796"/>
      <c r="M5397" s="1796"/>
      <c r="N5397" s="1796"/>
    </row>
    <row r="5398" spans="8:8" s="927" ht="15.0" hidden="1" customFormat="1">
      <c r="A5398" s="1439"/>
      <c r="B5398" s="1795"/>
      <c r="C5398" s="1796"/>
      <c r="D5398" s="1796"/>
      <c r="E5398" s="1796"/>
      <c r="F5398" s="1796"/>
      <c r="G5398" s="1796"/>
      <c r="H5398" s="1796"/>
      <c r="I5398" s="1796"/>
      <c r="J5398" s="1796"/>
      <c r="K5398" s="1796"/>
      <c r="L5398" s="1796"/>
      <c r="M5398" s="1796"/>
      <c r="N5398" s="1796"/>
    </row>
    <row r="5399" spans="8:8" s="927" ht="15.0" hidden="1" customFormat="1">
      <c r="A5399" s="1439"/>
      <c r="B5399" s="1795"/>
      <c r="C5399" s="1796"/>
      <c r="D5399" s="1796"/>
      <c r="E5399" s="1796"/>
      <c r="F5399" s="1796"/>
      <c r="G5399" s="1796"/>
      <c r="H5399" s="1796"/>
      <c r="I5399" s="1796"/>
      <c r="J5399" s="1796"/>
      <c r="K5399" s="1796"/>
      <c r="L5399" s="1796"/>
      <c r="M5399" s="1796"/>
      <c r="N5399" s="1796"/>
    </row>
    <row r="5400" spans="8:8" s="927" ht="15.0" hidden="1" customFormat="1">
      <c r="A5400" s="1439"/>
      <c r="B5400" s="1795"/>
      <c r="C5400" s="1796"/>
      <c r="D5400" s="1796"/>
      <c r="E5400" s="1796"/>
      <c r="F5400" s="1796"/>
      <c r="G5400" s="1796"/>
      <c r="H5400" s="1796"/>
      <c r="I5400" s="1796"/>
      <c r="J5400" s="1796"/>
      <c r="K5400" s="1796"/>
      <c r="L5400" s="1796"/>
      <c r="M5400" s="1796"/>
      <c r="N5400" s="1796"/>
    </row>
    <row r="5401" spans="8:8" s="927" ht="15.0" hidden="1" customFormat="1">
      <c r="A5401" s="1439"/>
      <c r="B5401" s="1795"/>
      <c r="C5401" s="1796"/>
      <c r="D5401" s="1796"/>
      <c r="E5401" s="1796"/>
      <c r="F5401" s="1796"/>
      <c r="G5401" s="1796"/>
      <c r="H5401" s="1796"/>
      <c r="I5401" s="1796"/>
      <c r="J5401" s="1796"/>
      <c r="K5401" s="1796"/>
      <c r="L5401" s="1796"/>
      <c r="M5401" s="1796"/>
      <c r="N5401" s="1796"/>
    </row>
    <row r="5402" spans="8:8" s="927" ht="15.0" hidden="1" customFormat="1">
      <c r="A5402" s="1439"/>
      <c r="B5402" s="1795"/>
      <c r="C5402" s="1796"/>
      <c r="D5402" s="1796"/>
      <c r="E5402" s="1796"/>
      <c r="F5402" s="1796"/>
      <c r="G5402" s="1796"/>
      <c r="H5402" s="1796"/>
      <c r="I5402" s="1796"/>
      <c r="J5402" s="1796"/>
      <c r="K5402" s="1796"/>
      <c r="L5402" s="1796"/>
      <c r="M5402" s="1796"/>
      <c r="N5402" s="1796"/>
    </row>
    <row r="5403" spans="8:8" s="927" ht="15.0" hidden="1" customFormat="1">
      <c r="A5403" s="1439"/>
      <c r="B5403" s="1795"/>
      <c r="C5403" s="1796"/>
      <c r="D5403" s="1796"/>
      <c r="E5403" s="1796"/>
      <c r="F5403" s="1796"/>
      <c r="G5403" s="1796"/>
      <c r="H5403" s="1796"/>
      <c r="I5403" s="1796"/>
      <c r="J5403" s="1796"/>
      <c r="K5403" s="1796"/>
      <c r="L5403" s="1796"/>
      <c r="M5403" s="1796"/>
      <c r="N5403" s="1796"/>
    </row>
    <row r="5404" spans="8:8" s="927" ht="15.0" hidden="1" customFormat="1">
      <c r="A5404" s="1439"/>
      <c r="B5404" s="1795"/>
      <c r="C5404" s="1796"/>
      <c r="D5404" s="1796"/>
      <c r="E5404" s="1796"/>
      <c r="F5404" s="1796"/>
      <c r="G5404" s="1796"/>
      <c r="H5404" s="1796"/>
      <c r="I5404" s="1796"/>
      <c r="J5404" s="1796"/>
      <c r="K5404" s="1796"/>
      <c r="L5404" s="1796"/>
      <c r="M5404" s="1796"/>
      <c r="N5404" s="1796"/>
    </row>
    <row r="5405" spans="8:8" s="927" ht="15.0" hidden="1" customFormat="1">
      <c r="A5405" s="1439"/>
      <c r="B5405" s="1795"/>
      <c r="C5405" s="1796"/>
      <c r="D5405" s="1796"/>
      <c r="E5405" s="1796"/>
      <c r="F5405" s="1796"/>
      <c r="G5405" s="1796"/>
      <c r="H5405" s="1796"/>
      <c r="I5405" s="1796"/>
      <c r="J5405" s="1796"/>
      <c r="K5405" s="1796"/>
      <c r="L5405" s="1796"/>
      <c r="M5405" s="1796"/>
      <c r="N5405" s="1796"/>
    </row>
    <row r="5406" spans="8:8" s="927" ht="15.0" hidden="1" customFormat="1">
      <c r="A5406" s="1439"/>
      <c r="B5406" s="1795"/>
      <c r="C5406" s="1796"/>
      <c r="D5406" s="1796"/>
      <c r="E5406" s="1796"/>
      <c r="F5406" s="1796"/>
      <c r="G5406" s="1796"/>
      <c r="H5406" s="1796"/>
      <c r="I5406" s="1796"/>
      <c r="J5406" s="1796"/>
      <c r="K5406" s="1796"/>
      <c r="L5406" s="1796"/>
      <c r="M5406" s="1796"/>
      <c r="N5406" s="1796"/>
    </row>
    <row r="5407" spans="8:8" s="927" ht="15.0" hidden="1" customFormat="1">
      <c r="A5407" s="1439"/>
      <c r="B5407" s="1795"/>
      <c r="C5407" s="1796"/>
      <c r="D5407" s="1796"/>
      <c r="E5407" s="1796"/>
      <c r="F5407" s="1796"/>
      <c r="G5407" s="1796"/>
      <c r="H5407" s="1796"/>
      <c r="I5407" s="1796"/>
      <c r="J5407" s="1796"/>
      <c r="K5407" s="1796"/>
      <c r="L5407" s="1796"/>
      <c r="M5407" s="1796"/>
      <c r="N5407" s="1796"/>
    </row>
    <row r="5408" spans="8:8" s="927" ht="15.0" hidden="1" customFormat="1">
      <c r="A5408" s="1439"/>
      <c r="B5408" s="1795"/>
      <c r="C5408" s="1796"/>
      <c r="D5408" s="1796"/>
      <c r="E5408" s="1796"/>
      <c r="F5408" s="1796"/>
      <c r="G5408" s="1796"/>
      <c r="H5408" s="1796"/>
      <c r="I5408" s="1796"/>
      <c r="J5408" s="1796"/>
      <c r="K5408" s="1796"/>
      <c r="L5408" s="1796"/>
      <c r="M5408" s="1796"/>
      <c r="N5408" s="1796"/>
    </row>
    <row r="5409" spans="8:8" s="927" ht="15.0" hidden="1" customFormat="1">
      <c r="A5409" s="1439"/>
      <c r="B5409" s="1795"/>
      <c r="C5409" s="1796"/>
      <c r="D5409" s="1796"/>
      <c r="E5409" s="1796"/>
      <c r="F5409" s="1796"/>
      <c r="G5409" s="1796"/>
      <c r="H5409" s="1796"/>
      <c r="I5409" s="1796"/>
      <c r="J5409" s="1796"/>
      <c r="K5409" s="1796"/>
      <c r="L5409" s="1796"/>
      <c r="M5409" s="1796"/>
      <c r="N5409" s="1796"/>
    </row>
    <row r="5410" spans="8:8" s="927" ht="15.0" hidden="1" customFormat="1">
      <c r="A5410" s="1439"/>
      <c r="B5410" s="1795"/>
      <c r="C5410" s="1796"/>
      <c r="D5410" s="1796"/>
      <c r="E5410" s="1796"/>
      <c r="F5410" s="1796"/>
      <c r="G5410" s="1796"/>
      <c r="H5410" s="1796"/>
      <c r="I5410" s="1796"/>
      <c r="J5410" s="1796"/>
      <c r="K5410" s="1796"/>
      <c r="L5410" s="1796"/>
      <c r="M5410" s="1796"/>
      <c r="N5410" s="1796"/>
    </row>
    <row r="5411" spans="8:8" s="927" ht="15.0" hidden="1" customFormat="1">
      <c r="A5411" s="1439"/>
      <c r="B5411" s="1795"/>
      <c r="C5411" s="1796"/>
      <c r="D5411" s="1796"/>
      <c r="E5411" s="1796"/>
      <c r="F5411" s="1796"/>
      <c r="G5411" s="1796"/>
      <c r="H5411" s="1796"/>
      <c r="I5411" s="1796"/>
      <c r="J5411" s="1796"/>
      <c r="K5411" s="1796"/>
      <c r="L5411" s="1796"/>
      <c r="M5411" s="1796"/>
      <c r="N5411" s="1796"/>
    </row>
    <row r="5412" spans="8:8" s="927" ht="15.0" hidden="1" customFormat="1">
      <c r="A5412" s="1439"/>
      <c r="B5412" s="1795"/>
      <c r="C5412" s="1796"/>
      <c r="D5412" s="1796"/>
      <c r="E5412" s="1796"/>
      <c r="F5412" s="1796"/>
      <c r="G5412" s="1796"/>
      <c r="H5412" s="1796"/>
      <c r="I5412" s="1796"/>
      <c r="J5412" s="1796"/>
      <c r="K5412" s="1796"/>
      <c r="L5412" s="1796"/>
      <c r="M5412" s="1796"/>
      <c r="N5412" s="1796"/>
    </row>
    <row r="5413" spans="8:8" s="927" ht="15.0" hidden="1" customFormat="1">
      <c r="A5413" s="1439"/>
      <c r="B5413" s="1795"/>
      <c r="C5413" s="1796"/>
      <c r="D5413" s="1796"/>
      <c r="E5413" s="1796"/>
      <c r="F5413" s="1796"/>
      <c r="G5413" s="1796"/>
      <c r="H5413" s="1796"/>
      <c r="I5413" s="1796"/>
      <c r="J5413" s="1796"/>
      <c r="K5413" s="1796"/>
      <c r="L5413" s="1796"/>
      <c r="M5413" s="1796"/>
      <c r="N5413" s="1796"/>
    </row>
    <row r="5414" spans="8:8" s="927" ht="15.0" hidden="1" customFormat="1">
      <c r="A5414" s="1439"/>
      <c r="B5414" s="1795"/>
      <c r="C5414" s="1796"/>
      <c r="D5414" s="1796"/>
      <c r="E5414" s="1796"/>
      <c r="F5414" s="1796"/>
      <c r="G5414" s="1796"/>
      <c r="H5414" s="1796"/>
      <c r="I5414" s="1796"/>
      <c r="J5414" s="1796"/>
      <c r="K5414" s="1796"/>
      <c r="L5414" s="1796"/>
      <c r="M5414" s="1796"/>
      <c r="N5414" s="1796"/>
    </row>
    <row r="5415" spans="8:8" s="927" ht="15.0" hidden="1" customFormat="1">
      <c r="A5415" s="1439"/>
      <c r="B5415" s="1795"/>
      <c r="C5415" s="1796"/>
      <c r="D5415" s="1796"/>
      <c r="E5415" s="1796"/>
      <c r="F5415" s="1796"/>
      <c r="G5415" s="1796"/>
      <c r="H5415" s="1796"/>
      <c r="I5415" s="1796"/>
      <c r="J5415" s="1796"/>
      <c r="K5415" s="1796"/>
      <c r="L5415" s="1796"/>
      <c r="M5415" s="1796"/>
      <c r="N5415" s="1796"/>
    </row>
    <row r="5416" spans="8:8" s="927" ht="15.0" hidden="1" customFormat="1">
      <c r="A5416" s="1439"/>
      <c r="B5416" s="1795"/>
      <c r="C5416" s="1796"/>
      <c r="D5416" s="1796"/>
      <c r="E5416" s="1796"/>
      <c r="F5416" s="1796"/>
      <c r="G5416" s="1796"/>
      <c r="H5416" s="1796"/>
      <c r="I5416" s="1796"/>
      <c r="J5416" s="1796"/>
      <c r="K5416" s="1796"/>
      <c r="L5416" s="1796"/>
      <c r="M5416" s="1796"/>
      <c r="N5416" s="1796"/>
    </row>
    <row r="5417" spans="8:8" s="927" ht="15.0" hidden="1" customFormat="1">
      <c r="A5417" s="1439"/>
      <c r="B5417" s="1795"/>
      <c r="C5417" s="1796"/>
      <c r="D5417" s="1796"/>
      <c r="E5417" s="1796"/>
      <c r="F5417" s="1796"/>
      <c r="G5417" s="1796"/>
      <c r="H5417" s="1796"/>
      <c r="I5417" s="1796"/>
      <c r="J5417" s="1796"/>
      <c r="K5417" s="1796"/>
      <c r="L5417" s="1796"/>
      <c r="M5417" s="1796"/>
      <c r="N5417" s="1796"/>
    </row>
    <row r="5418" spans="8:8" s="927" ht="15.0" hidden="1" customFormat="1">
      <c r="A5418" s="1439"/>
      <c r="B5418" s="1795"/>
      <c r="C5418" s="1796"/>
      <c r="D5418" s="1796"/>
      <c r="E5418" s="1796"/>
      <c r="F5418" s="1796"/>
      <c r="G5418" s="1796"/>
      <c r="H5418" s="1796"/>
      <c r="I5418" s="1796"/>
      <c r="J5418" s="1796"/>
      <c r="K5418" s="1796"/>
      <c r="L5418" s="1796"/>
      <c r="M5418" s="1796"/>
      <c r="N5418" s="1796"/>
    </row>
    <row r="5419" spans="8:8" s="927" ht="15.0" hidden="1" customFormat="1">
      <c r="A5419" s="1439"/>
      <c r="B5419" s="1795"/>
      <c r="C5419" s="1796"/>
      <c r="D5419" s="1796"/>
      <c r="E5419" s="1796"/>
      <c r="F5419" s="1796"/>
      <c r="G5419" s="1796"/>
      <c r="H5419" s="1796"/>
      <c r="I5419" s="1796"/>
      <c r="J5419" s="1796"/>
      <c r="K5419" s="1796"/>
      <c r="L5419" s="1796"/>
      <c r="M5419" s="1796"/>
      <c r="N5419" s="1796"/>
    </row>
    <row r="5420" spans="8:8" s="927" ht="15.0" hidden="1" customFormat="1">
      <c r="A5420" s="1439"/>
      <c r="B5420" s="1795"/>
      <c r="C5420" s="1796"/>
      <c r="D5420" s="1796"/>
      <c r="E5420" s="1796"/>
      <c r="F5420" s="1796"/>
      <c r="G5420" s="1796"/>
      <c r="H5420" s="1796"/>
      <c r="I5420" s="1796"/>
      <c r="J5420" s="1796"/>
      <c r="K5420" s="1796"/>
      <c r="L5420" s="1796"/>
      <c r="M5420" s="1796"/>
      <c r="N5420" s="1796"/>
    </row>
    <row r="5421" spans="8:8" s="927" ht="15.0" hidden="1" customFormat="1">
      <c r="A5421" s="1439"/>
      <c r="B5421" s="1795"/>
      <c r="C5421" s="1796"/>
      <c r="D5421" s="1796"/>
      <c r="E5421" s="1796"/>
      <c r="F5421" s="1796"/>
      <c r="G5421" s="1796"/>
      <c r="H5421" s="1796"/>
      <c r="I5421" s="1796"/>
      <c r="J5421" s="1796"/>
      <c r="K5421" s="1796"/>
      <c r="L5421" s="1796"/>
      <c r="M5421" s="1796"/>
      <c r="N5421" s="1796"/>
    </row>
    <row r="5422" spans="8:8" s="927" ht="15.0" hidden="1" customFormat="1">
      <c r="A5422" s="1439"/>
      <c r="B5422" s="1795"/>
      <c r="C5422" s="1796"/>
      <c r="D5422" s="1796"/>
      <c r="E5422" s="1796"/>
      <c r="F5422" s="1796"/>
      <c r="G5422" s="1796"/>
      <c r="H5422" s="1796"/>
      <c r="I5422" s="1796"/>
      <c r="J5422" s="1796"/>
      <c r="K5422" s="1796"/>
      <c r="L5422" s="1796"/>
      <c r="M5422" s="1796"/>
      <c r="N5422" s="1796"/>
    </row>
    <row r="5423" spans="8:8" s="927" ht="15.0" hidden="1" customFormat="1">
      <c r="A5423" s="1439"/>
      <c r="B5423" s="1795"/>
      <c r="C5423" s="1796"/>
      <c r="D5423" s="1796"/>
      <c r="E5423" s="1796"/>
      <c r="F5423" s="1796"/>
      <c r="G5423" s="1796"/>
      <c r="H5423" s="1796"/>
      <c r="I5423" s="1796"/>
      <c r="J5423" s="1796"/>
      <c r="K5423" s="1796"/>
      <c r="L5423" s="1796"/>
      <c r="M5423" s="1796"/>
      <c r="N5423" s="1796"/>
    </row>
    <row r="5424" spans="8:8" s="927" ht="15.0" hidden="1" customFormat="1">
      <c r="A5424" s="1439"/>
      <c r="B5424" s="1795"/>
      <c r="C5424" s="1796"/>
      <c r="D5424" s="1796"/>
      <c r="E5424" s="1796"/>
      <c r="F5424" s="1796"/>
      <c r="G5424" s="1796"/>
      <c r="H5424" s="1796"/>
      <c r="I5424" s="1796"/>
      <c r="J5424" s="1796"/>
      <c r="K5424" s="1796"/>
      <c r="L5424" s="1796"/>
      <c r="M5424" s="1796"/>
      <c r="N5424" s="1796"/>
    </row>
    <row r="5425" spans="8:8" s="927" ht="15.0" hidden="1" customFormat="1">
      <c r="A5425" s="1439"/>
      <c r="B5425" s="1795"/>
      <c r="C5425" s="1796"/>
      <c r="D5425" s="1796"/>
      <c r="E5425" s="1796"/>
      <c r="F5425" s="1796"/>
      <c r="G5425" s="1796"/>
      <c r="H5425" s="1796"/>
      <c r="I5425" s="1796"/>
      <c r="J5425" s="1796"/>
      <c r="K5425" s="1796"/>
      <c r="L5425" s="1796"/>
      <c r="M5425" s="1796"/>
      <c r="N5425" s="1796"/>
    </row>
    <row r="5426" spans="8:8" s="927" ht="15.0" hidden="1" customFormat="1">
      <c r="A5426" s="1439"/>
      <c r="B5426" s="1795"/>
      <c r="C5426" s="1796"/>
      <c r="D5426" s="1796"/>
      <c r="E5426" s="1796"/>
      <c r="F5426" s="1796"/>
      <c r="G5426" s="1796"/>
      <c r="H5426" s="1796"/>
      <c r="I5426" s="1796"/>
      <c r="J5426" s="1796"/>
      <c r="K5426" s="1796"/>
      <c r="L5426" s="1796"/>
      <c r="M5426" s="1796"/>
      <c r="N5426" s="1796"/>
    </row>
    <row r="5427" spans="8:8" s="927" ht="15.0" hidden="1" customFormat="1">
      <c r="A5427" s="1439"/>
      <c r="B5427" s="1795"/>
      <c r="C5427" s="1796"/>
      <c r="D5427" s="1796"/>
      <c r="E5427" s="1796"/>
      <c r="F5427" s="1796"/>
      <c r="G5427" s="1796"/>
      <c r="H5427" s="1796"/>
      <c r="I5427" s="1796"/>
      <c r="J5427" s="1796"/>
      <c r="K5427" s="1796"/>
      <c r="L5427" s="1796"/>
      <c r="M5427" s="1796"/>
      <c r="N5427" s="1796"/>
    </row>
    <row r="5428" spans="8:8" s="927" ht="15.0" hidden="1" customFormat="1">
      <c r="A5428" s="1439"/>
      <c r="B5428" s="1795"/>
      <c r="C5428" s="1796"/>
      <c r="D5428" s="1796"/>
      <c r="E5428" s="1796"/>
      <c r="F5428" s="1796"/>
      <c r="G5428" s="1796"/>
      <c r="H5428" s="1796"/>
      <c r="I5428" s="1796"/>
      <c r="J5428" s="1796"/>
      <c r="K5428" s="1796"/>
      <c r="L5428" s="1796"/>
      <c r="M5428" s="1796"/>
      <c r="N5428" s="1796"/>
    </row>
    <row r="5429" spans="8:8" s="927" ht="15.0" hidden="1" customFormat="1">
      <c r="A5429" s="1439"/>
      <c r="B5429" s="1795"/>
      <c r="C5429" s="1796"/>
      <c r="D5429" s="1796"/>
      <c r="E5429" s="1796"/>
      <c r="F5429" s="1796"/>
      <c r="G5429" s="1796"/>
      <c r="H5429" s="1796"/>
      <c r="I5429" s="1796"/>
      <c r="J5429" s="1796"/>
      <c r="K5429" s="1796"/>
      <c r="L5429" s="1796"/>
      <c r="M5429" s="1796"/>
      <c r="N5429" s="1796"/>
    </row>
    <row r="5430" spans="8:8" s="927" ht="15.0" hidden="1" customFormat="1">
      <c r="A5430" s="1439"/>
      <c r="B5430" s="1795"/>
      <c r="C5430" s="1796"/>
      <c r="D5430" s="1796"/>
      <c r="E5430" s="1796"/>
      <c r="F5430" s="1796"/>
      <c r="G5430" s="1796"/>
      <c r="H5430" s="1796"/>
      <c r="I5430" s="1796"/>
      <c r="J5430" s="1796"/>
      <c r="K5430" s="1796"/>
      <c r="L5430" s="1796"/>
      <c r="M5430" s="1796"/>
      <c r="N5430" s="1796"/>
    </row>
    <row r="5431" spans="8:8" s="927" ht="15.0" hidden="1" customFormat="1">
      <c r="A5431" s="1439"/>
      <c r="B5431" s="1795"/>
      <c r="C5431" s="1796"/>
      <c r="D5431" s="1796"/>
      <c r="E5431" s="1796"/>
      <c r="F5431" s="1796"/>
      <c r="G5431" s="1796"/>
      <c r="H5431" s="1796"/>
      <c r="I5431" s="1796"/>
      <c r="J5431" s="1796"/>
      <c r="K5431" s="1796"/>
      <c r="L5431" s="1796"/>
      <c r="M5431" s="1796"/>
      <c r="N5431" s="1796"/>
    </row>
    <row r="5432" spans="8:8" s="927" ht="15.0" hidden="1" customFormat="1">
      <c r="A5432" s="1439"/>
      <c r="B5432" s="1795"/>
      <c r="C5432" s="1796"/>
      <c r="D5432" s="1796"/>
      <c r="E5432" s="1796"/>
      <c r="F5432" s="1796"/>
      <c r="G5432" s="1796"/>
      <c r="H5432" s="1796"/>
      <c r="I5432" s="1796"/>
      <c r="J5432" s="1796"/>
      <c r="K5432" s="1796"/>
      <c r="L5432" s="1796"/>
      <c r="M5432" s="1796"/>
      <c r="N5432" s="1796"/>
    </row>
    <row r="5433" spans="8:8" s="927" ht="15.0" hidden="1" customFormat="1">
      <c r="A5433" s="1439"/>
      <c r="B5433" s="1795"/>
      <c r="C5433" s="1796"/>
      <c r="D5433" s="1796"/>
      <c r="E5433" s="1796"/>
      <c r="F5433" s="1796"/>
      <c r="G5433" s="1796"/>
      <c r="H5433" s="1796"/>
      <c r="I5433" s="1796"/>
      <c r="J5433" s="1796"/>
      <c r="K5433" s="1796"/>
      <c r="L5433" s="1796"/>
      <c r="M5433" s="1796"/>
      <c r="N5433" s="1796"/>
    </row>
    <row r="5434" spans="8:8" s="927" ht="15.0" hidden="1" customFormat="1">
      <c r="A5434" s="1439"/>
      <c r="B5434" s="1795"/>
      <c r="C5434" s="1796"/>
      <c r="D5434" s="1796"/>
      <c r="E5434" s="1796"/>
      <c r="F5434" s="1796"/>
      <c r="G5434" s="1796"/>
      <c r="H5434" s="1796"/>
      <c r="I5434" s="1796"/>
      <c r="J5434" s="1796"/>
      <c r="K5434" s="1796"/>
      <c r="L5434" s="1796"/>
      <c r="M5434" s="1796"/>
      <c r="N5434" s="1796"/>
    </row>
    <row r="5435" spans="8:8" s="927" ht="15.0" hidden="1" customFormat="1">
      <c r="A5435" s="1439"/>
      <c r="B5435" s="1795"/>
      <c r="C5435" s="1796"/>
      <c r="D5435" s="1796"/>
      <c r="E5435" s="1796"/>
      <c r="F5435" s="1796"/>
      <c r="G5435" s="1796"/>
      <c r="H5435" s="1796"/>
      <c r="I5435" s="1796"/>
      <c r="J5435" s="1796"/>
      <c r="K5435" s="1796"/>
      <c r="L5435" s="1796"/>
      <c r="M5435" s="1796"/>
      <c r="N5435" s="1796"/>
    </row>
    <row r="5436" spans="8:8" s="927" ht="15.0" hidden="1" customFormat="1">
      <c r="A5436" s="1439"/>
      <c r="B5436" s="1795"/>
      <c r="C5436" s="1796"/>
      <c r="D5436" s="1796"/>
      <c r="E5436" s="1796"/>
      <c r="F5436" s="1796"/>
      <c r="G5436" s="1796"/>
      <c r="H5436" s="1796"/>
      <c r="I5436" s="1796"/>
      <c r="J5436" s="1796"/>
      <c r="K5436" s="1796"/>
      <c r="L5436" s="1796"/>
      <c r="M5436" s="1796"/>
      <c r="N5436" s="1796"/>
    </row>
    <row r="5437" spans="8:8" s="927" ht="15.0" hidden="1" customFormat="1">
      <c r="A5437" s="1439"/>
      <c r="B5437" s="1795"/>
      <c r="C5437" s="1796"/>
      <c r="D5437" s="1796"/>
      <c r="E5437" s="1796"/>
      <c r="F5437" s="1796"/>
      <c r="G5437" s="1796"/>
      <c r="H5437" s="1796"/>
      <c r="I5437" s="1796"/>
      <c r="J5437" s="1796"/>
      <c r="K5437" s="1796"/>
      <c r="L5437" s="1796"/>
      <c r="M5437" s="1796"/>
      <c r="N5437" s="1796"/>
    </row>
    <row r="5438" spans="8:8" s="927" ht="15.0" hidden="1" customFormat="1">
      <c r="A5438" s="1439"/>
      <c r="B5438" s="1795"/>
      <c r="C5438" s="1796"/>
      <c r="D5438" s="1796"/>
      <c r="E5438" s="1796"/>
      <c r="F5438" s="1796"/>
      <c r="G5438" s="1796"/>
      <c r="H5438" s="1796"/>
      <c r="I5438" s="1796"/>
      <c r="J5438" s="1796"/>
      <c r="K5438" s="1796"/>
      <c r="L5438" s="1796"/>
      <c r="M5438" s="1796"/>
      <c r="N5438" s="1796"/>
    </row>
    <row r="5439" spans="8:8" s="927" ht="15.0" hidden="1" customFormat="1">
      <c r="A5439" s="1439"/>
      <c r="B5439" s="1795"/>
      <c r="C5439" s="1796"/>
      <c r="D5439" s="1796"/>
      <c r="E5439" s="1796"/>
      <c r="F5439" s="1796"/>
      <c r="G5439" s="1796"/>
      <c r="H5439" s="1796"/>
      <c r="I5439" s="1796"/>
      <c r="J5439" s="1796"/>
      <c r="K5439" s="1796"/>
      <c r="L5439" s="1796"/>
      <c r="M5439" s="1796"/>
      <c r="N5439" s="1796"/>
    </row>
    <row r="5440" spans="8:8" s="927" ht="15.0" hidden="1" customFormat="1">
      <c r="A5440" s="1439"/>
      <c r="B5440" s="1795"/>
      <c r="C5440" s="1796"/>
      <c r="D5440" s="1796"/>
      <c r="E5440" s="1796"/>
      <c r="F5440" s="1796"/>
      <c r="G5440" s="1796"/>
      <c r="H5440" s="1796"/>
      <c r="I5440" s="1796"/>
      <c r="J5440" s="1796"/>
      <c r="K5440" s="1796"/>
      <c r="L5440" s="1796"/>
      <c r="M5440" s="1796"/>
      <c r="N5440" s="1796"/>
    </row>
    <row r="5441" spans="8:8" s="927" ht="15.0" hidden="1" customFormat="1">
      <c r="A5441" s="1439"/>
      <c r="B5441" s="1795"/>
      <c r="C5441" s="1796"/>
      <c r="D5441" s="1796"/>
      <c r="E5441" s="1796"/>
      <c r="F5441" s="1796"/>
      <c r="G5441" s="1796"/>
      <c r="H5441" s="1796"/>
      <c r="I5441" s="1796"/>
      <c r="J5441" s="1796"/>
      <c r="K5441" s="1796"/>
      <c r="L5441" s="1796"/>
      <c r="M5441" s="1796"/>
      <c r="N5441" s="1796"/>
    </row>
    <row r="5442" spans="8:8" s="927" ht="15.0" hidden="1" customFormat="1">
      <c r="A5442" s="1439"/>
      <c r="B5442" s="1795"/>
      <c r="C5442" s="1796"/>
      <c r="D5442" s="1796"/>
      <c r="E5442" s="1796"/>
      <c r="F5442" s="1796"/>
      <c r="G5442" s="1796"/>
      <c r="H5442" s="1796"/>
      <c r="I5442" s="1796"/>
      <c r="J5442" s="1796"/>
      <c r="K5442" s="1796"/>
      <c r="L5442" s="1796"/>
      <c r="M5442" s="1796"/>
      <c r="N5442" s="1796"/>
    </row>
    <row r="5443" spans="8:8" s="927" ht="15.0" hidden="1" customFormat="1">
      <c r="A5443" s="1439"/>
      <c r="B5443" s="1795"/>
      <c r="C5443" s="1796"/>
      <c r="D5443" s="1796"/>
      <c r="E5443" s="1796"/>
      <c r="F5443" s="1796"/>
      <c r="G5443" s="1796"/>
      <c r="H5443" s="1796"/>
      <c r="I5443" s="1796"/>
      <c r="J5443" s="1796"/>
      <c r="K5443" s="1796"/>
      <c r="L5443" s="1796"/>
      <c r="M5443" s="1796"/>
      <c r="N5443" s="1796"/>
    </row>
    <row r="5444" spans="8:8" s="927" ht="15.0" hidden="1" customFormat="1">
      <c r="A5444" s="1439"/>
      <c r="B5444" s="1795"/>
      <c r="C5444" s="1796"/>
      <c r="D5444" s="1796"/>
      <c r="E5444" s="1796"/>
      <c r="F5444" s="1796"/>
      <c r="G5444" s="1796"/>
      <c r="H5444" s="1796"/>
      <c r="I5444" s="1796"/>
      <c r="J5444" s="1796"/>
      <c r="K5444" s="1796"/>
      <c r="L5444" s="1796"/>
      <c r="M5444" s="1796"/>
      <c r="N5444" s="1796"/>
    </row>
    <row r="5445" spans="8:8" s="927" ht="15.0" hidden="1" customFormat="1">
      <c r="A5445" s="1439"/>
      <c r="B5445" s="1795"/>
      <c r="C5445" s="1796"/>
      <c r="D5445" s="1796"/>
      <c r="E5445" s="1796"/>
      <c r="F5445" s="1796"/>
      <c r="G5445" s="1796"/>
      <c r="H5445" s="1796"/>
      <c r="I5445" s="1796"/>
      <c r="J5445" s="1796"/>
      <c r="K5445" s="1796"/>
      <c r="L5445" s="1796"/>
      <c r="M5445" s="1796"/>
      <c r="N5445" s="1796"/>
    </row>
    <row r="5446" spans="8:8" s="927" ht="15.0" hidden="1" customFormat="1">
      <c r="A5446" s="1439"/>
      <c r="B5446" s="1795"/>
      <c r="C5446" s="1796"/>
      <c r="D5446" s="1796"/>
      <c r="E5446" s="1796"/>
      <c r="F5446" s="1796"/>
      <c r="G5446" s="1796"/>
      <c r="H5446" s="1796"/>
      <c r="I5446" s="1796"/>
      <c r="J5446" s="1796"/>
      <c r="K5446" s="1796"/>
      <c r="L5446" s="1796"/>
      <c r="M5446" s="1796"/>
      <c r="N5446" s="1796"/>
    </row>
    <row r="5447" spans="8:8" s="927" ht="15.0" hidden="1" customFormat="1">
      <c r="A5447" s="1439"/>
      <c r="B5447" s="1795"/>
      <c r="C5447" s="1796"/>
      <c r="D5447" s="1796"/>
      <c r="E5447" s="1796"/>
      <c r="F5447" s="1796"/>
      <c r="G5447" s="1796"/>
      <c r="H5447" s="1796"/>
      <c r="I5447" s="1796"/>
      <c r="J5447" s="1796"/>
      <c r="K5447" s="1796"/>
      <c r="L5447" s="1796"/>
      <c r="M5447" s="1796"/>
      <c r="N5447" s="1796"/>
    </row>
    <row r="5448" spans="8:8" s="927" ht="15.0" hidden="1" customFormat="1">
      <c r="A5448" s="1439"/>
      <c r="B5448" s="1795"/>
      <c r="C5448" s="1796"/>
      <c r="D5448" s="1796"/>
      <c r="E5448" s="1796"/>
      <c r="F5448" s="1796"/>
      <c r="G5448" s="1796"/>
      <c r="H5448" s="1796"/>
      <c r="I5448" s="1796"/>
      <c r="J5448" s="1796"/>
      <c r="K5448" s="1796"/>
      <c r="L5448" s="1796"/>
      <c r="M5448" s="1796"/>
      <c r="N5448" s="1796"/>
    </row>
    <row r="5449" spans="8:8" s="927" ht="15.0" hidden="1" customFormat="1">
      <c r="A5449" s="1439"/>
      <c r="B5449" s="1795"/>
      <c r="C5449" s="1796"/>
      <c r="D5449" s="1796"/>
      <c r="E5449" s="1796"/>
      <c r="F5449" s="1796"/>
      <c r="G5449" s="1796"/>
      <c r="H5449" s="1796"/>
      <c r="I5449" s="1796"/>
      <c r="J5449" s="1796"/>
      <c r="K5449" s="1796"/>
      <c r="L5449" s="1796"/>
      <c r="M5449" s="1796"/>
      <c r="N5449" s="1796"/>
    </row>
    <row r="5450" spans="8:8" s="927" ht="15.0" hidden="1" customFormat="1">
      <c r="A5450" s="1439"/>
      <c r="B5450" s="1795"/>
      <c r="C5450" s="1796"/>
      <c r="D5450" s="1796"/>
      <c r="E5450" s="1796"/>
      <c r="F5450" s="1796"/>
      <c r="G5450" s="1796"/>
      <c r="H5450" s="1796"/>
      <c r="I5450" s="1796"/>
      <c r="J5450" s="1796"/>
      <c r="K5450" s="1796"/>
      <c r="L5450" s="1796"/>
      <c r="M5450" s="1796"/>
      <c r="N5450" s="1796"/>
    </row>
    <row r="5451" spans="8:8" s="927" ht="15.0" hidden="1" customFormat="1">
      <c r="A5451" s="1439"/>
      <c r="B5451" s="1795"/>
      <c r="C5451" s="1796"/>
      <c r="D5451" s="1796"/>
      <c r="E5451" s="1796"/>
      <c r="F5451" s="1796"/>
      <c r="G5451" s="1796"/>
      <c r="H5451" s="1796"/>
      <c r="I5451" s="1796"/>
      <c r="J5451" s="1796"/>
      <c r="K5451" s="1796"/>
      <c r="L5451" s="1796"/>
      <c r="M5451" s="1796"/>
      <c r="N5451" s="1796"/>
    </row>
    <row r="5452" spans="8:8" s="927" ht="15.0" hidden="1" customFormat="1">
      <c r="A5452" s="1439"/>
      <c r="B5452" s="1795"/>
      <c r="C5452" s="1796"/>
      <c r="D5452" s="1796"/>
      <c r="E5452" s="1796"/>
      <c r="F5452" s="1796"/>
      <c r="G5452" s="1796"/>
      <c r="H5452" s="1796"/>
      <c r="I5452" s="1796"/>
      <c r="J5452" s="1796"/>
      <c r="K5452" s="1796"/>
      <c r="L5452" s="1796"/>
      <c r="M5452" s="1796"/>
      <c r="N5452" s="1796"/>
    </row>
    <row r="5453" spans="8:8" s="927" ht="15.0" hidden="1" customFormat="1">
      <c r="A5453" s="1439"/>
      <c r="B5453" s="1795"/>
      <c r="C5453" s="1796"/>
      <c r="D5453" s="1796"/>
      <c r="E5453" s="1796"/>
      <c r="F5453" s="1796"/>
      <c r="G5453" s="1796"/>
      <c r="H5453" s="1796"/>
      <c r="I5453" s="1796"/>
      <c r="J5453" s="1796"/>
      <c r="K5453" s="1796"/>
      <c r="L5453" s="1796"/>
      <c r="M5453" s="1796"/>
      <c r="N5453" s="1796"/>
    </row>
    <row r="5454" spans="8:8" s="927" ht="15.0" hidden="1" customFormat="1">
      <c r="A5454" s="1439"/>
      <c r="B5454" s="1795"/>
      <c r="C5454" s="1796"/>
      <c r="D5454" s="1796"/>
      <c r="E5454" s="1796"/>
      <c r="F5454" s="1796"/>
      <c r="G5454" s="1796"/>
      <c r="H5454" s="1796"/>
      <c r="I5454" s="1796"/>
      <c r="J5454" s="1796"/>
      <c r="K5454" s="1796"/>
      <c r="L5454" s="1796"/>
      <c r="M5454" s="1796"/>
      <c r="N5454" s="1796"/>
    </row>
    <row r="5455" spans="8:8" s="927" ht="15.0" hidden="1" customFormat="1">
      <c r="A5455" s="1439"/>
      <c r="B5455" s="1795"/>
      <c r="C5455" s="1796"/>
      <c r="D5455" s="1796"/>
      <c r="E5455" s="1796"/>
      <c r="F5455" s="1796"/>
      <c r="G5455" s="1796"/>
      <c r="H5455" s="1796"/>
      <c r="I5455" s="1796"/>
      <c r="J5455" s="1796"/>
      <c r="K5455" s="1796"/>
      <c r="L5455" s="1796"/>
      <c r="M5455" s="1796"/>
      <c r="N5455" s="1796"/>
    </row>
    <row r="5456" spans="8:8" s="927" ht="15.0" hidden="1" customFormat="1">
      <c r="A5456" s="1439"/>
      <c r="B5456" s="1795"/>
      <c r="C5456" s="1796"/>
      <c r="D5456" s="1796"/>
      <c r="E5456" s="1796"/>
      <c r="F5456" s="1796"/>
      <c r="G5456" s="1796"/>
      <c r="H5456" s="1796"/>
      <c r="I5456" s="1796"/>
      <c r="J5456" s="1796"/>
      <c r="K5456" s="1796"/>
      <c r="L5456" s="1796"/>
      <c r="M5456" s="1796"/>
      <c r="N5456" s="1796"/>
    </row>
    <row r="5457" spans="8:8" s="927" ht="15.0" hidden="1" customFormat="1">
      <c r="A5457" s="1439"/>
      <c r="B5457" s="1795"/>
      <c r="C5457" s="1796"/>
      <c r="D5457" s="1796"/>
      <c r="E5457" s="1796"/>
      <c r="F5457" s="1796"/>
      <c r="G5457" s="1796"/>
      <c r="H5457" s="1796"/>
      <c r="I5457" s="1796"/>
      <c r="J5457" s="1796"/>
      <c r="K5457" s="1796"/>
      <c r="L5457" s="1796"/>
      <c r="M5457" s="1796"/>
      <c r="N5457" s="1796"/>
    </row>
    <row r="5458" spans="8:8" s="927" ht="15.0" hidden="1" customFormat="1">
      <c r="A5458" s="1439"/>
      <c r="B5458" s="1795"/>
      <c r="C5458" s="1796"/>
      <c r="D5458" s="1796"/>
      <c r="E5458" s="1796"/>
      <c r="F5458" s="1796"/>
      <c r="G5458" s="1796"/>
      <c r="H5458" s="1796"/>
      <c r="I5458" s="1796"/>
      <c r="J5458" s="1796"/>
      <c r="K5458" s="1796"/>
      <c r="L5458" s="1796"/>
      <c r="M5458" s="1796"/>
      <c r="N5458" s="1796"/>
    </row>
    <row r="5459" spans="8:8" s="927" ht="15.0" hidden="1" customFormat="1">
      <c r="A5459" s="1439"/>
      <c r="B5459" s="1795"/>
      <c r="C5459" s="1796"/>
      <c r="D5459" s="1796"/>
      <c r="E5459" s="1796"/>
      <c r="F5459" s="1796"/>
      <c r="G5459" s="1796"/>
      <c r="H5459" s="1796"/>
      <c r="I5459" s="1796"/>
      <c r="J5459" s="1796"/>
      <c r="K5459" s="1796"/>
      <c r="L5459" s="1796"/>
      <c r="M5459" s="1796"/>
      <c r="N5459" s="1796"/>
    </row>
    <row r="5460" spans="8:8" s="927" ht="15.0" hidden="1" customFormat="1">
      <c r="A5460" s="1439"/>
      <c r="B5460" s="1795"/>
      <c r="C5460" s="1796"/>
      <c r="D5460" s="1796"/>
      <c r="E5460" s="1796"/>
      <c r="F5460" s="1796"/>
      <c r="G5460" s="1796"/>
      <c r="H5460" s="1796"/>
      <c r="I5460" s="1796"/>
      <c r="J5460" s="1796"/>
      <c r="K5460" s="1796"/>
      <c r="L5460" s="1796"/>
      <c r="M5460" s="1796"/>
      <c r="N5460" s="1796"/>
    </row>
    <row r="5461" spans="8:8" s="927" ht="15.0" hidden="1" customFormat="1">
      <c r="A5461" s="1439"/>
      <c r="B5461" s="1795"/>
      <c r="C5461" s="1796"/>
      <c r="D5461" s="1796"/>
      <c r="E5461" s="1796"/>
      <c r="F5461" s="1796"/>
      <c r="G5461" s="1796"/>
      <c r="H5461" s="1796"/>
      <c r="I5461" s="1796"/>
      <c r="J5461" s="1796"/>
      <c r="K5461" s="1796"/>
      <c r="L5461" s="1796"/>
      <c r="M5461" s="1796"/>
      <c r="N5461" s="1796"/>
    </row>
    <row r="5462" spans="8:8" s="927" ht="15.0" hidden="1" customFormat="1">
      <c r="A5462" s="1439"/>
      <c r="B5462" s="1795"/>
      <c r="C5462" s="1796"/>
      <c r="D5462" s="1796"/>
      <c r="E5462" s="1796"/>
      <c r="F5462" s="1796"/>
      <c r="G5462" s="1796"/>
      <c r="H5462" s="1796"/>
      <c r="I5462" s="1796"/>
      <c r="J5462" s="1796"/>
      <c r="K5462" s="1796"/>
      <c r="L5462" s="1796"/>
      <c r="M5462" s="1796"/>
      <c r="N5462" s="1796"/>
    </row>
    <row r="5463" spans="8:8" s="927" ht="15.0" hidden="1" customFormat="1">
      <c r="A5463" s="1439"/>
      <c r="B5463" s="1795"/>
      <c r="C5463" s="1796"/>
      <c r="D5463" s="1796"/>
      <c r="E5463" s="1796"/>
      <c r="F5463" s="1796"/>
      <c r="G5463" s="1796"/>
      <c r="H5463" s="1796"/>
      <c r="I5463" s="1796"/>
      <c r="J5463" s="1796"/>
      <c r="K5463" s="1796"/>
      <c r="L5463" s="1796"/>
      <c r="M5463" s="1796"/>
      <c r="N5463" s="1796"/>
    </row>
    <row r="5464" spans="8:8" s="927" ht="15.0" hidden="1" customFormat="1">
      <c r="A5464" s="1439"/>
      <c r="B5464" s="1795"/>
      <c r="C5464" s="1796"/>
      <c r="D5464" s="1796"/>
      <c r="E5464" s="1796"/>
      <c r="F5464" s="1796"/>
      <c r="G5464" s="1796"/>
      <c r="H5464" s="1796"/>
      <c r="I5464" s="1796"/>
      <c r="J5464" s="1796"/>
      <c r="K5464" s="1796"/>
      <c r="L5464" s="1796"/>
      <c r="M5464" s="1796"/>
      <c r="N5464" s="1796"/>
    </row>
    <row r="5465" spans="8:8" s="927" ht="15.0" hidden="1" customFormat="1">
      <c r="A5465" s="1439"/>
      <c r="B5465" s="1795"/>
      <c r="C5465" s="1796"/>
      <c r="D5465" s="1796"/>
      <c r="E5465" s="1796"/>
      <c r="F5465" s="1796"/>
      <c r="G5465" s="1796"/>
      <c r="H5465" s="1796"/>
      <c r="I5465" s="1796"/>
      <c r="J5465" s="1796"/>
      <c r="K5465" s="1796"/>
      <c r="L5465" s="1796"/>
      <c r="M5465" s="1796"/>
      <c r="N5465" s="1796"/>
    </row>
    <row r="5466" spans="8:8" s="927" ht="15.0" hidden="1" customFormat="1">
      <c r="A5466" s="1439"/>
      <c r="B5466" s="1795"/>
      <c r="C5466" s="1796"/>
      <c r="D5466" s="1796"/>
      <c r="E5466" s="1796"/>
      <c r="F5466" s="1796"/>
      <c r="G5466" s="1796"/>
      <c r="H5466" s="1796"/>
      <c r="I5466" s="1796"/>
      <c r="J5466" s="1796"/>
      <c r="K5466" s="1796"/>
      <c r="L5466" s="1796"/>
      <c r="M5466" s="1796"/>
      <c r="N5466" s="1796"/>
    </row>
    <row r="5467" spans="8:8" s="927" ht="15.0" hidden="1" customFormat="1">
      <c r="A5467" s="1439"/>
      <c r="B5467" s="1795"/>
      <c r="C5467" s="1796"/>
      <c r="D5467" s="1796"/>
      <c r="E5467" s="1796"/>
      <c r="F5467" s="1796"/>
      <c r="G5467" s="1796"/>
      <c r="H5467" s="1796"/>
      <c r="I5467" s="1796"/>
      <c r="J5467" s="1796"/>
      <c r="K5467" s="1796"/>
      <c r="L5467" s="1796"/>
      <c r="M5467" s="1796"/>
      <c r="N5467" s="1796"/>
    </row>
    <row r="5468" spans="8:8" s="927" ht="15.0" hidden="1" customFormat="1">
      <c r="A5468" s="1439"/>
      <c r="B5468" s="1795"/>
      <c r="C5468" s="1796"/>
      <c r="D5468" s="1796"/>
      <c r="E5468" s="1796"/>
      <c r="F5468" s="1796"/>
      <c r="G5468" s="1796"/>
      <c r="H5468" s="1796"/>
      <c r="I5468" s="1796"/>
      <c r="J5468" s="1796"/>
      <c r="K5468" s="1796"/>
      <c r="L5468" s="1796"/>
      <c r="M5468" s="1796"/>
      <c r="N5468" s="1796"/>
    </row>
    <row r="5469" spans="8:8" s="927" ht="15.0" hidden="1" customFormat="1">
      <c r="A5469" s="1439"/>
      <c r="B5469" s="1795"/>
      <c r="C5469" s="1796"/>
      <c r="D5469" s="1796"/>
      <c r="E5469" s="1796"/>
      <c r="F5469" s="1796"/>
      <c r="G5469" s="1796"/>
      <c r="H5469" s="1796"/>
      <c r="I5469" s="1796"/>
      <c r="J5469" s="1796"/>
      <c r="K5469" s="1796"/>
      <c r="L5469" s="1796"/>
      <c r="M5469" s="1796"/>
      <c r="N5469" s="1796"/>
    </row>
    <row r="5470" spans="8:8" s="927" ht="15.0" hidden="1" customFormat="1">
      <c r="A5470" s="1439"/>
      <c r="B5470" s="1795"/>
      <c r="C5470" s="1796"/>
      <c r="D5470" s="1796"/>
      <c r="E5470" s="1796"/>
      <c r="F5470" s="1796"/>
      <c r="G5470" s="1796"/>
      <c r="H5470" s="1796"/>
      <c r="I5470" s="1796"/>
      <c r="J5470" s="1796"/>
      <c r="K5470" s="1796"/>
      <c r="L5470" s="1796"/>
      <c r="M5470" s="1796"/>
      <c r="N5470" s="1796"/>
    </row>
    <row r="5471" spans="8:8" s="927" ht="15.0" hidden="1" customFormat="1">
      <c r="A5471" s="1439"/>
      <c r="B5471" s="1795"/>
      <c r="C5471" s="1796"/>
      <c r="D5471" s="1796"/>
      <c r="E5471" s="1796"/>
      <c r="F5471" s="1796"/>
      <c r="G5471" s="1796"/>
      <c r="H5471" s="1796"/>
      <c r="I5471" s="1796"/>
      <c r="J5471" s="1796"/>
      <c r="K5471" s="1796"/>
      <c r="L5471" s="1796"/>
      <c r="M5471" s="1796"/>
      <c r="N5471" s="1796"/>
    </row>
    <row r="5472" spans="8:8" s="927" ht="15.0" hidden="1" customFormat="1">
      <c r="A5472" s="1439"/>
      <c r="B5472" s="1795"/>
      <c r="C5472" s="1796"/>
      <c r="D5472" s="1796"/>
      <c r="E5472" s="1796"/>
      <c r="F5472" s="1796"/>
      <c r="G5472" s="1796"/>
      <c r="H5472" s="1796"/>
      <c r="I5472" s="1796"/>
      <c r="J5472" s="1796"/>
      <c r="K5472" s="1796"/>
      <c r="L5472" s="1796"/>
      <c r="M5472" s="1796"/>
      <c r="N5472" s="1796"/>
    </row>
    <row r="5473" spans="8:8" s="927" ht="15.0" hidden="1" customFormat="1">
      <c r="A5473" s="1439"/>
      <c r="B5473" s="1795"/>
      <c r="C5473" s="1796"/>
      <c r="D5473" s="1796"/>
      <c r="E5473" s="1796"/>
      <c r="F5473" s="1796"/>
      <c r="G5473" s="1796"/>
      <c r="H5473" s="1796"/>
      <c r="I5473" s="1796"/>
      <c r="J5473" s="1796"/>
      <c r="K5473" s="1796"/>
      <c r="L5473" s="1796"/>
      <c r="M5473" s="1796"/>
      <c r="N5473" s="1796"/>
    </row>
    <row r="5474" spans="8:8" s="927" ht="15.0" hidden="1" customFormat="1">
      <c r="A5474" s="1439"/>
      <c r="B5474" s="1795"/>
      <c r="C5474" s="1796"/>
      <c r="D5474" s="1796"/>
      <c r="E5474" s="1796"/>
      <c r="F5474" s="1796"/>
      <c r="G5474" s="1796"/>
      <c r="H5474" s="1796"/>
      <c r="I5474" s="1796"/>
      <c r="J5474" s="1796"/>
      <c r="K5474" s="1796"/>
      <c r="L5474" s="1796"/>
      <c r="M5474" s="1796"/>
      <c r="N5474" s="1796"/>
    </row>
    <row r="5475" spans="8:8" s="927" ht="15.0" hidden="1" customFormat="1">
      <c r="A5475" s="1439"/>
      <c r="B5475" s="1795"/>
      <c r="C5475" s="1796"/>
      <c r="D5475" s="1796"/>
      <c r="E5475" s="1796"/>
      <c r="F5475" s="1796"/>
      <c r="G5475" s="1796"/>
      <c r="H5475" s="1796"/>
      <c r="I5475" s="1796"/>
      <c r="J5475" s="1796"/>
      <c r="K5475" s="1796"/>
      <c r="L5475" s="1796"/>
      <c r="M5475" s="1796"/>
      <c r="N5475" s="1796"/>
    </row>
    <row r="5476" spans="8:8" s="927" ht="15.0" hidden="1" customFormat="1">
      <c r="A5476" s="1439"/>
      <c r="B5476" s="1795"/>
      <c r="C5476" s="1796"/>
      <c r="D5476" s="1796"/>
      <c r="E5476" s="1796"/>
      <c r="F5476" s="1796"/>
      <c r="G5476" s="1796"/>
      <c r="H5476" s="1796"/>
      <c r="I5476" s="1796"/>
      <c r="J5476" s="1796"/>
      <c r="K5476" s="1796"/>
      <c r="L5476" s="1796"/>
      <c r="M5476" s="1796"/>
      <c r="N5476" s="1796"/>
    </row>
    <row r="5477" spans="8:8" s="927" ht="15.0" hidden="1" customFormat="1">
      <c r="A5477" s="1439"/>
      <c r="B5477" s="1795"/>
      <c r="C5477" s="1796"/>
      <c r="D5477" s="1796"/>
      <c r="E5477" s="1796"/>
      <c r="F5477" s="1796"/>
      <c r="G5477" s="1796"/>
      <c r="H5477" s="1796"/>
      <c r="I5477" s="1796"/>
      <c r="J5477" s="1796"/>
      <c r="K5477" s="1796"/>
      <c r="L5477" s="1796"/>
      <c r="M5477" s="1796"/>
      <c r="N5477" s="1796"/>
    </row>
    <row r="5478" spans="8:8" s="927" ht="15.0" hidden="1" customFormat="1">
      <c r="A5478" s="1439"/>
      <c r="B5478" s="1795"/>
      <c r="C5478" s="1796"/>
      <c r="D5478" s="1796"/>
      <c r="E5478" s="1796"/>
      <c r="F5478" s="1796"/>
      <c r="G5478" s="1796"/>
      <c r="H5478" s="1796"/>
      <c r="I5478" s="1796"/>
      <c r="J5478" s="1796"/>
      <c r="K5478" s="1796"/>
      <c r="L5478" s="1796"/>
      <c r="M5478" s="1796"/>
      <c r="N5478" s="1796"/>
    </row>
    <row r="5479" spans="8:8" s="927" ht="15.0" hidden="1" customFormat="1">
      <c r="A5479" s="1439"/>
      <c r="B5479" s="1795"/>
      <c r="C5479" s="1796"/>
      <c r="D5479" s="1796"/>
      <c r="E5479" s="1796"/>
      <c r="F5479" s="1796"/>
      <c r="G5479" s="1796"/>
      <c r="H5479" s="1796"/>
      <c r="I5479" s="1796"/>
      <c r="J5479" s="1796"/>
      <c r="K5479" s="1796"/>
      <c r="L5479" s="1796"/>
      <c r="M5479" s="1796"/>
      <c r="N5479" s="1796"/>
    </row>
    <row r="5480" spans="8:8" s="927" ht="15.0" hidden="1" customFormat="1">
      <c r="A5480" s="1439"/>
      <c r="B5480" s="1795"/>
      <c r="C5480" s="1796"/>
      <c r="D5480" s="1796"/>
      <c r="E5480" s="1796"/>
      <c r="F5480" s="1796"/>
      <c r="G5480" s="1796"/>
      <c r="H5480" s="1796"/>
      <c r="I5480" s="1796"/>
      <c r="J5480" s="1796"/>
      <c r="K5480" s="1796"/>
      <c r="L5480" s="1796"/>
      <c r="M5480" s="1796"/>
      <c r="N5480" s="1796"/>
    </row>
    <row r="5481" spans="8:8" s="927" ht="15.0" hidden="1" customFormat="1">
      <c r="A5481" s="1439"/>
      <c r="B5481" s="1795"/>
      <c r="C5481" s="1796"/>
      <c r="D5481" s="1796"/>
      <c r="E5481" s="1796"/>
      <c r="F5481" s="1796"/>
      <c r="G5481" s="1796"/>
      <c r="H5481" s="1796"/>
      <c r="I5481" s="1796"/>
      <c r="J5481" s="1796"/>
      <c r="K5481" s="1796"/>
      <c r="L5481" s="1796"/>
      <c r="M5481" s="1796"/>
      <c r="N5481" s="1796"/>
    </row>
    <row r="5482" spans="8:8" s="927" ht="15.0" hidden="1" customFormat="1">
      <c r="A5482" s="1439"/>
      <c r="B5482" s="1795"/>
      <c r="C5482" s="1796"/>
      <c r="D5482" s="1796"/>
      <c r="E5482" s="1796"/>
      <c r="F5482" s="1796"/>
      <c r="G5482" s="1796"/>
      <c r="H5482" s="1796"/>
      <c r="I5482" s="1796"/>
      <c r="J5482" s="1796"/>
      <c r="K5482" s="1796"/>
      <c r="L5482" s="1796"/>
      <c r="M5482" s="1796"/>
      <c r="N5482" s="1796"/>
    </row>
    <row r="5483" spans="8:8" s="927" ht="15.0" hidden="1" customFormat="1">
      <c r="A5483" s="1439"/>
      <c r="B5483" s="1795"/>
      <c r="C5483" s="1796"/>
      <c r="D5483" s="1796"/>
      <c r="E5483" s="1796"/>
      <c r="F5483" s="1796"/>
      <c r="G5483" s="1796"/>
      <c r="H5483" s="1796"/>
      <c r="I5483" s="1796"/>
      <c r="J5483" s="1796"/>
      <c r="K5483" s="1796"/>
      <c r="L5483" s="1796"/>
      <c r="M5483" s="1796"/>
      <c r="N5483" s="1796"/>
    </row>
    <row r="5484" spans="8:8" s="927" ht="15.0" hidden="1" customFormat="1">
      <c r="A5484" s="1439"/>
      <c r="B5484" s="1795"/>
      <c r="C5484" s="1796"/>
      <c r="D5484" s="1796"/>
      <c r="E5484" s="1796"/>
      <c r="F5484" s="1796"/>
      <c r="G5484" s="1796"/>
      <c r="H5484" s="1796"/>
      <c r="I5484" s="1796"/>
      <c r="J5484" s="1796"/>
      <c r="K5484" s="1796"/>
      <c r="L5484" s="1796"/>
      <c r="M5484" s="1796"/>
      <c r="N5484" s="1796"/>
    </row>
    <row r="5485" spans="8:8" s="927" ht="15.0" hidden="1" customFormat="1">
      <c r="A5485" s="1439"/>
      <c r="B5485" s="1795"/>
      <c r="C5485" s="1796"/>
      <c r="D5485" s="1796"/>
      <c r="E5485" s="1796"/>
      <c r="F5485" s="1796"/>
      <c r="G5485" s="1796"/>
      <c r="H5485" s="1796"/>
      <c r="I5485" s="1796"/>
      <c r="J5485" s="1796"/>
      <c r="K5485" s="1796"/>
      <c r="L5485" s="1796"/>
      <c r="M5485" s="1796"/>
      <c r="N5485" s="1796"/>
    </row>
    <row r="5486" spans="8:8" s="927" ht="15.0" hidden="1" customFormat="1">
      <c r="A5486" s="1439"/>
      <c r="B5486" s="1795"/>
      <c r="C5486" s="1796"/>
      <c r="D5486" s="1796"/>
      <c r="E5486" s="1796"/>
      <c r="F5486" s="1796"/>
      <c r="G5486" s="1796"/>
      <c r="H5486" s="1796"/>
      <c r="I5486" s="1796"/>
      <c r="J5486" s="1796"/>
      <c r="K5486" s="1796"/>
      <c r="L5486" s="1796"/>
      <c r="M5486" s="1796"/>
      <c r="N5486" s="1796"/>
    </row>
    <row r="5487" spans="8:8" s="927" ht="15.0" hidden="1" customFormat="1">
      <c r="A5487" s="1439"/>
      <c r="B5487" s="1795"/>
      <c r="C5487" s="1796"/>
      <c r="D5487" s="1796"/>
      <c r="E5487" s="1796"/>
      <c r="F5487" s="1796"/>
      <c r="G5487" s="1796"/>
      <c r="H5487" s="1796"/>
      <c r="I5487" s="1796"/>
      <c r="J5487" s="1796"/>
      <c r="K5487" s="1796"/>
      <c r="L5487" s="1796"/>
      <c r="M5487" s="1796"/>
      <c r="N5487" s="1796"/>
    </row>
    <row r="5488" spans="8:8" s="927" ht="15.0" hidden="1" customFormat="1">
      <c r="A5488" s="1439"/>
      <c r="B5488" s="1795"/>
      <c r="C5488" s="1796"/>
      <c r="D5488" s="1796"/>
      <c r="E5488" s="1796"/>
      <c r="F5488" s="1796"/>
      <c r="G5488" s="1796"/>
      <c r="H5488" s="1796"/>
      <c r="I5488" s="1796"/>
      <c r="J5488" s="1796"/>
      <c r="K5488" s="1796"/>
      <c r="L5488" s="1796"/>
      <c r="M5488" s="1796"/>
      <c r="N5488" s="1796"/>
    </row>
    <row r="5489" spans="8:8" s="927" ht="15.0" hidden="1" customFormat="1">
      <c r="A5489" s="1439"/>
      <c r="B5489" s="1795"/>
      <c r="C5489" s="1796"/>
      <c r="D5489" s="1796"/>
      <c r="E5489" s="1796"/>
      <c r="F5489" s="1796"/>
      <c r="G5489" s="1796"/>
      <c r="H5489" s="1796"/>
      <c r="I5489" s="1796"/>
      <c r="J5489" s="1796"/>
      <c r="K5489" s="1796"/>
      <c r="L5489" s="1796"/>
      <c r="M5489" s="1796"/>
      <c r="N5489" s="1796"/>
    </row>
    <row r="5490" spans="8:8" s="927" ht="15.0" hidden="1" customFormat="1">
      <c r="A5490" s="1439"/>
      <c r="B5490" s="1795"/>
      <c r="C5490" s="1796"/>
      <c r="D5490" s="1796"/>
      <c r="E5490" s="1796"/>
      <c r="F5490" s="1796"/>
      <c r="G5490" s="1796"/>
      <c r="H5490" s="1796"/>
      <c r="I5490" s="1796"/>
      <c r="J5490" s="1796"/>
      <c r="K5490" s="1796"/>
      <c r="L5490" s="1796"/>
      <c r="M5490" s="1796"/>
      <c r="N5490" s="1796"/>
    </row>
    <row r="5491" spans="8:8" s="927" ht="15.0" hidden="1" customFormat="1">
      <c r="A5491" s="1439"/>
      <c r="B5491" s="1795"/>
      <c r="C5491" s="1796"/>
      <c r="D5491" s="1796"/>
      <c r="E5491" s="1796"/>
      <c r="F5491" s="1796"/>
      <c r="G5491" s="1796"/>
      <c r="H5491" s="1796"/>
      <c r="I5491" s="1796"/>
      <c r="J5491" s="1796"/>
      <c r="K5491" s="1796"/>
      <c r="L5491" s="1796"/>
      <c r="M5491" s="1796"/>
      <c r="N5491" s="1796"/>
    </row>
    <row r="5492" spans="8:8" s="927" ht="15.0" hidden="1" customFormat="1">
      <c r="A5492" s="1439"/>
      <c r="B5492" s="1795"/>
      <c r="C5492" s="1796"/>
      <c r="D5492" s="1796"/>
      <c r="E5492" s="1796"/>
      <c r="F5492" s="1796"/>
      <c r="G5492" s="1796"/>
      <c r="H5492" s="1796"/>
      <c r="I5492" s="1796"/>
      <c r="J5492" s="1796"/>
      <c r="K5492" s="1796"/>
      <c r="L5492" s="1796"/>
      <c r="M5492" s="1796"/>
      <c r="N5492" s="1796"/>
    </row>
    <row r="5493" spans="8:8" s="927" ht="15.0" hidden="1" customFormat="1">
      <c r="A5493" s="1439"/>
      <c r="B5493" s="1795"/>
      <c r="C5493" s="1796"/>
      <c r="D5493" s="1796"/>
      <c r="E5493" s="1796"/>
      <c r="F5493" s="1796"/>
      <c r="G5493" s="1796"/>
      <c r="H5493" s="1796"/>
      <c r="I5493" s="1796"/>
      <c r="J5493" s="1796"/>
      <c r="K5493" s="1796"/>
      <c r="L5493" s="1796"/>
      <c r="M5493" s="1796"/>
      <c r="N5493" s="1796"/>
    </row>
    <row r="5494" spans="8:8" s="927" ht="15.0" hidden="1" customFormat="1">
      <c r="A5494" s="1439"/>
      <c r="B5494" s="1795"/>
      <c r="C5494" s="1796"/>
      <c r="D5494" s="1796"/>
      <c r="E5494" s="1796"/>
      <c r="F5494" s="1796"/>
      <c r="G5494" s="1796"/>
      <c r="H5494" s="1796"/>
      <c r="I5494" s="1796"/>
      <c r="J5494" s="1796"/>
      <c r="K5494" s="1796"/>
      <c r="L5494" s="1796"/>
      <c r="M5494" s="1796"/>
      <c r="N5494" s="1796"/>
    </row>
    <row r="5495" spans="8:8" s="927" ht="15.0" hidden="1" customFormat="1">
      <c r="A5495" s="1439"/>
      <c r="B5495" s="1795"/>
      <c r="C5495" s="1796"/>
      <c r="D5495" s="1796"/>
      <c r="E5495" s="1796"/>
      <c r="F5495" s="1796"/>
      <c r="G5495" s="1796"/>
      <c r="H5495" s="1796"/>
      <c r="I5495" s="1796"/>
      <c r="J5495" s="1796"/>
      <c r="K5495" s="1796"/>
      <c r="L5495" s="1796"/>
      <c r="M5495" s="1796"/>
      <c r="N5495" s="1796"/>
    </row>
    <row r="5496" spans="8:8" s="927" ht="15.0" hidden="1" customFormat="1">
      <c r="A5496" s="1439"/>
      <c r="B5496" s="1795"/>
      <c r="C5496" s="1796"/>
      <c r="D5496" s="1796"/>
      <c r="E5496" s="1796"/>
      <c r="F5496" s="1796"/>
      <c r="G5496" s="1796"/>
      <c r="H5496" s="1796"/>
      <c r="I5496" s="1796"/>
      <c r="J5496" s="1796"/>
      <c r="K5496" s="1796"/>
      <c r="L5496" s="1796"/>
      <c r="M5496" s="1796"/>
      <c r="N5496" s="1796"/>
    </row>
    <row r="5497" spans="8:8" s="927" ht="15.0" hidden="1" customFormat="1">
      <c r="A5497" s="1439"/>
      <c r="B5497" s="1795"/>
      <c r="C5497" s="1796"/>
      <c r="D5497" s="1796"/>
      <c r="E5497" s="1796"/>
      <c r="F5497" s="1796"/>
      <c r="G5497" s="1796"/>
      <c r="H5497" s="1796"/>
      <c r="I5497" s="1796"/>
      <c r="J5497" s="1796"/>
      <c r="K5497" s="1796"/>
      <c r="L5497" s="1796"/>
      <c r="M5497" s="1796"/>
      <c r="N5497" s="1796"/>
    </row>
    <row r="5498" spans="8:8" s="927" ht="15.0" hidden="1" customFormat="1">
      <c r="A5498" s="1439"/>
      <c r="B5498" s="1795"/>
      <c r="C5498" s="1796"/>
      <c r="D5498" s="1796"/>
      <c r="E5498" s="1796"/>
      <c r="F5498" s="1796"/>
      <c r="G5498" s="1796"/>
      <c r="H5498" s="1796"/>
      <c r="I5498" s="1796"/>
      <c r="J5498" s="1796"/>
      <c r="K5498" s="1796"/>
      <c r="L5498" s="1796"/>
      <c r="M5498" s="1796"/>
      <c r="N5498" s="1796"/>
    </row>
    <row r="5499" spans="8:8" s="927" ht="15.0" hidden="1" customFormat="1">
      <c r="A5499" s="1439"/>
      <c r="B5499" s="1795"/>
      <c r="C5499" s="1796"/>
      <c r="D5499" s="1796"/>
      <c r="E5499" s="1796"/>
      <c r="F5499" s="1796"/>
      <c r="G5499" s="1796"/>
      <c r="H5499" s="1796"/>
      <c r="I5499" s="1796"/>
      <c r="J5499" s="1796"/>
      <c r="K5499" s="1796"/>
      <c r="L5499" s="1796"/>
      <c r="M5499" s="1796"/>
      <c r="N5499" s="1796"/>
    </row>
    <row r="5500" spans="8:8" s="927" ht="15.0" hidden="1" customFormat="1">
      <c r="A5500" s="1439"/>
      <c r="B5500" s="1795"/>
      <c r="C5500" s="1796"/>
      <c r="D5500" s="1796"/>
      <c r="E5500" s="1796"/>
      <c r="F5500" s="1796"/>
      <c r="G5500" s="1796"/>
      <c r="H5500" s="1796"/>
      <c r="I5500" s="1796"/>
      <c r="J5500" s="1796"/>
      <c r="K5500" s="1796"/>
      <c r="L5500" s="1796"/>
      <c r="M5500" s="1796"/>
      <c r="N5500" s="1796"/>
    </row>
    <row r="5501" spans="8:8" s="927" ht="15.0" hidden="1" customFormat="1">
      <c r="A5501" s="1439"/>
      <c r="B5501" s="1795"/>
      <c r="C5501" s="1796"/>
      <c r="D5501" s="1796"/>
      <c r="E5501" s="1796"/>
      <c r="F5501" s="1796"/>
      <c r="G5501" s="1796"/>
      <c r="H5501" s="1796"/>
      <c r="I5501" s="1796"/>
      <c r="J5501" s="1796"/>
      <c r="K5501" s="1796"/>
      <c r="L5501" s="1796"/>
      <c r="M5501" s="1796"/>
      <c r="N5501" s="1796"/>
    </row>
    <row r="5502" spans="8:8" s="927" ht="15.0" hidden="1" customFormat="1">
      <c r="A5502" s="1439"/>
      <c r="B5502" s="1795"/>
      <c r="C5502" s="1796"/>
      <c r="D5502" s="1796"/>
      <c r="E5502" s="1796"/>
      <c r="F5502" s="1796"/>
      <c r="G5502" s="1796"/>
      <c r="H5502" s="1796"/>
      <c r="I5502" s="1796"/>
      <c r="J5502" s="1796"/>
      <c r="K5502" s="1796"/>
      <c r="L5502" s="1796"/>
      <c r="M5502" s="1796"/>
      <c r="N5502" s="1796"/>
    </row>
    <row r="5503" spans="8:8" s="927" ht="15.0" hidden="1" customFormat="1">
      <c r="A5503" s="1439"/>
      <c r="B5503" s="1795"/>
      <c r="C5503" s="1796"/>
      <c r="D5503" s="1796"/>
      <c r="E5503" s="1796"/>
      <c r="F5503" s="1796"/>
      <c r="G5503" s="1796"/>
      <c r="H5503" s="1796"/>
      <c r="I5503" s="1796"/>
      <c r="J5503" s="1796"/>
      <c r="K5503" s="1796"/>
      <c r="L5503" s="1796"/>
      <c r="M5503" s="1796"/>
      <c r="N5503" s="1796"/>
    </row>
    <row r="5504" spans="8:8" s="927" ht="15.0" hidden="1" customFormat="1">
      <c r="A5504" s="1439"/>
      <c r="B5504" s="1795"/>
      <c r="C5504" s="1796"/>
      <c r="D5504" s="1796"/>
      <c r="E5504" s="1796"/>
      <c r="F5504" s="1796"/>
      <c r="G5504" s="1796"/>
      <c r="H5504" s="1796"/>
      <c r="I5504" s="1796"/>
      <c r="J5504" s="1796"/>
      <c r="K5504" s="1796"/>
      <c r="L5504" s="1796"/>
      <c r="M5504" s="1796"/>
      <c r="N5504" s="1796"/>
    </row>
    <row r="5505" spans="8:8" s="927" ht="15.0" hidden="1" customFormat="1">
      <c r="A5505" s="1439"/>
      <c r="B5505" s="1795"/>
      <c r="C5505" s="1796"/>
      <c r="D5505" s="1796"/>
      <c r="E5505" s="1796"/>
      <c r="F5505" s="1796"/>
      <c r="G5505" s="1796"/>
      <c r="H5505" s="1796"/>
      <c r="I5505" s="1796"/>
      <c r="J5505" s="1796"/>
      <c r="K5505" s="1796"/>
      <c r="L5505" s="1796"/>
      <c r="M5505" s="1796"/>
      <c r="N5505" s="1796"/>
    </row>
    <row r="5506" spans="8:8" s="927" ht="15.0" hidden="1" customFormat="1">
      <c r="A5506" s="1439"/>
      <c r="B5506" s="1795"/>
      <c r="C5506" s="1796"/>
      <c r="D5506" s="1796"/>
      <c r="E5506" s="1796"/>
      <c r="F5506" s="1796"/>
      <c r="G5506" s="1796"/>
      <c r="H5506" s="1796"/>
      <c r="I5506" s="1796"/>
      <c r="J5506" s="1796"/>
      <c r="K5506" s="1796"/>
      <c r="L5506" s="1796"/>
      <c r="M5506" s="1796"/>
      <c r="N5506" s="1796"/>
    </row>
    <row r="5507" spans="8:8" s="927" ht="15.0" hidden="1" customFormat="1">
      <c r="A5507" s="1439"/>
      <c r="B5507" s="1795"/>
      <c r="C5507" s="1796"/>
      <c r="D5507" s="1796"/>
      <c r="E5507" s="1796"/>
      <c r="F5507" s="1796"/>
      <c r="G5507" s="1796"/>
      <c r="H5507" s="1796"/>
      <c r="I5507" s="1796"/>
      <c r="J5507" s="1796"/>
      <c r="K5507" s="1796"/>
      <c r="L5507" s="1796"/>
      <c r="M5507" s="1796"/>
      <c r="N5507" s="1796"/>
    </row>
    <row r="5508" spans="8:8" s="927" ht="15.0" hidden="1" customFormat="1">
      <c r="A5508" s="1439"/>
      <c r="B5508" s="1795"/>
      <c r="C5508" s="1796"/>
      <c r="D5508" s="1796"/>
      <c r="E5508" s="1796"/>
      <c r="F5508" s="1796"/>
      <c r="G5508" s="1796"/>
      <c r="H5508" s="1796"/>
      <c r="I5508" s="1796"/>
      <c r="J5508" s="1796"/>
      <c r="K5508" s="1796"/>
      <c r="L5508" s="1796"/>
      <c r="M5508" s="1796"/>
      <c r="N5508" s="1796"/>
    </row>
    <row r="5509" spans="8:8" s="927" ht="15.0" hidden="1" customFormat="1">
      <c r="A5509" s="1439"/>
      <c r="B5509" s="1795"/>
      <c r="C5509" s="1796"/>
      <c r="D5509" s="1796"/>
      <c r="E5509" s="1796"/>
      <c r="F5509" s="1796"/>
      <c r="G5509" s="1796"/>
      <c r="H5509" s="1796"/>
      <c r="I5509" s="1796"/>
      <c r="J5509" s="1796"/>
      <c r="K5509" s="1796"/>
      <c r="L5509" s="1796"/>
      <c r="M5509" s="1796"/>
      <c r="N5509" s="1796"/>
    </row>
    <row r="5510" spans="8:8" s="927" ht="15.0" hidden="1" customFormat="1">
      <c r="A5510" s="1439"/>
      <c r="B5510" s="1795"/>
      <c r="C5510" s="1796"/>
      <c r="D5510" s="1796"/>
      <c r="E5510" s="1796"/>
      <c r="F5510" s="1796"/>
      <c r="G5510" s="1796"/>
      <c r="H5510" s="1796"/>
      <c r="I5510" s="1796"/>
      <c r="J5510" s="1796"/>
      <c r="K5510" s="1796"/>
      <c r="L5510" s="1796"/>
      <c r="M5510" s="1796"/>
      <c r="N5510" s="1796"/>
    </row>
    <row r="5511" spans="8:8" s="927" ht="15.0" hidden="1" customFormat="1">
      <c r="A5511" s="1439"/>
      <c r="B5511" s="1795"/>
      <c r="C5511" s="1796"/>
      <c r="D5511" s="1796"/>
      <c r="E5511" s="1796"/>
      <c r="F5511" s="1796"/>
      <c r="G5511" s="1796"/>
      <c r="H5511" s="1796"/>
      <c r="I5511" s="1796"/>
      <c r="J5511" s="1796"/>
      <c r="K5511" s="1796"/>
      <c r="L5511" s="1796"/>
      <c r="M5511" s="1796"/>
      <c r="N5511" s="1796"/>
    </row>
    <row r="5512" spans="8:8" s="927" ht="15.0" hidden="1" customFormat="1">
      <c r="A5512" s="1439"/>
      <c r="B5512" s="1795"/>
      <c r="C5512" s="1796"/>
      <c r="D5512" s="1796"/>
      <c r="E5512" s="1796"/>
      <c r="F5512" s="1796"/>
      <c r="G5512" s="1796"/>
      <c r="H5512" s="1796"/>
      <c r="I5512" s="1796"/>
      <c r="J5512" s="1796"/>
      <c r="K5512" s="1796"/>
      <c r="L5512" s="1796"/>
      <c r="M5512" s="1796"/>
      <c r="N5512" s="1796"/>
    </row>
    <row r="5513" spans="8:8" s="927" ht="15.0" hidden="1" customFormat="1">
      <c r="A5513" s="1439"/>
      <c r="B5513" s="1795"/>
      <c r="C5513" s="1796"/>
      <c r="D5513" s="1796"/>
      <c r="E5513" s="1796"/>
      <c r="F5513" s="1796"/>
      <c r="G5513" s="1796"/>
      <c r="H5513" s="1796"/>
      <c r="I5513" s="1796"/>
      <c r="J5513" s="1796"/>
      <c r="K5513" s="1796"/>
      <c r="L5513" s="1796"/>
      <c r="M5513" s="1796"/>
      <c r="N5513" s="1796"/>
    </row>
    <row r="5514" spans="8:8" s="927" ht="15.0" hidden="1" customFormat="1">
      <c r="A5514" s="1439"/>
      <c r="B5514" s="1795"/>
      <c r="C5514" s="1796"/>
      <c r="D5514" s="1796"/>
      <c r="E5514" s="1796"/>
      <c r="F5514" s="1796"/>
      <c r="G5514" s="1796"/>
      <c r="H5514" s="1796"/>
      <c r="I5514" s="1796"/>
      <c r="J5514" s="1796"/>
      <c r="K5514" s="1796"/>
      <c r="L5514" s="1796"/>
      <c r="M5514" s="1796"/>
      <c r="N5514" s="1796"/>
    </row>
    <row r="5515" spans="8:8" s="927" ht="15.0" hidden="1" customFormat="1">
      <c r="A5515" s="1439"/>
      <c r="B5515" s="1795"/>
      <c r="C5515" s="1796"/>
      <c r="D5515" s="1796"/>
      <c r="E5515" s="1796"/>
      <c r="F5515" s="1796"/>
      <c r="G5515" s="1796"/>
      <c r="H5515" s="1796"/>
      <c r="I5515" s="1796"/>
      <c r="J5515" s="1796"/>
      <c r="K5515" s="1796"/>
      <c r="L5515" s="1796"/>
      <c r="M5515" s="1796"/>
      <c r="N5515" s="1796"/>
    </row>
    <row r="5516" spans="8:8" s="927" ht="15.0" hidden="1" customFormat="1">
      <c r="A5516" s="1439"/>
      <c r="B5516" s="1795"/>
      <c r="C5516" s="1796"/>
      <c r="D5516" s="1796"/>
      <c r="E5516" s="1796"/>
      <c r="F5516" s="1796"/>
      <c r="G5516" s="1796"/>
      <c r="H5516" s="1796"/>
      <c r="I5516" s="1796"/>
      <c r="J5516" s="1796"/>
      <c r="K5516" s="1796"/>
      <c r="L5516" s="1796"/>
      <c r="M5516" s="1796"/>
      <c r="N5516" s="1796"/>
    </row>
    <row r="5517" spans="8:8" s="927" ht="15.0" hidden="1" customFormat="1">
      <c r="A5517" s="1439"/>
      <c r="B5517" s="1795"/>
      <c r="C5517" s="1796"/>
      <c r="D5517" s="1796"/>
      <c r="E5517" s="1796"/>
      <c r="F5517" s="1796"/>
      <c r="G5517" s="1796"/>
      <c r="H5517" s="1796"/>
      <c r="I5517" s="1796"/>
      <c r="J5517" s="1796"/>
      <c r="K5517" s="1796"/>
      <c r="L5517" s="1796"/>
      <c r="M5517" s="1796"/>
      <c r="N5517" s="1796"/>
    </row>
    <row r="5518" spans="8:8" s="927" ht="15.0" hidden="1" customFormat="1">
      <c r="A5518" s="1439"/>
      <c r="B5518" s="1795"/>
      <c r="C5518" s="1796"/>
      <c r="D5518" s="1796"/>
      <c r="E5518" s="1796"/>
      <c r="F5518" s="1796"/>
      <c r="G5518" s="1796"/>
      <c r="H5518" s="1796"/>
      <c r="I5518" s="1796"/>
      <c r="J5518" s="1796"/>
      <c r="K5518" s="1796"/>
      <c r="L5518" s="1796"/>
      <c r="M5518" s="1796"/>
      <c r="N5518" s="1796"/>
    </row>
    <row r="5519" spans="8:8" s="927" ht="15.0" hidden="1" customFormat="1">
      <c r="A5519" s="1439"/>
      <c r="B5519" s="1795"/>
      <c r="C5519" s="1796"/>
      <c r="D5519" s="1796"/>
      <c r="E5519" s="1796"/>
      <c r="F5519" s="1796"/>
      <c r="G5519" s="1796"/>
      <c r="H5519" s="1796"/>
      <c r="I5519" s="1796"/>
      <c r="J5519" s="1796"/>
      <c r="K5519" s="1796"/>
      <c r="L5519" s="1796"/>
      <c r="M5519" s="1796"/>
      <c r="N5519" s="1796"/>
    </row>
    <row r="5520" spans="8:8" s="927" ht="15.0" hidden="1" customFormat="1">
      <c r="A5520" s="1439"/>
      <c r="B5520" s="1795"/>
      <c r="C5520" s="1796"/>
      <c r="D5520" s="1796"/>
      <c r="E5520" s="1796"/>
      <c r="F5520" s="1796"/>
      <c r="G5520" s="1796"/>
      <c r="H5520" s="1796"/>
      <c r="I5520" s="1796"/>
      <c r="J5520" s="1796"/>
      <c r="K5520" s="1796"/>
      <c r="L5520" s="1796"/>
      <c r="M5520" s="1796"/>
      <c r="N5520" s="1796"/>
    </row>
    <row r="5521" spans="8:8" s="927" ht="15.0" hidden="1" customFormat="1">
      <c r="A5521" s="1439"/>
      <c r="B5521" s="1795"/>
      <c r="C5521" s="1796"/>
      <c r="D5521" s="1796"/>
      <c r="E5521" s="1796"/>
      <c r="F5521" s="1796"/>
      <c r="G5521" s="1796"/>
      <c r="H5521" s="1796"/>
      <c r="I5521" s="1796"/>
      <c r="J5521" s="1796"/>
      <c r="K5521" s="1796"/>
      <c r="L5521" s="1796"/>
      <c r="M5521" s="1796"/>
      <c r="N5521" s="1796"/>
    </row>
    <row r="5522" spans="8:8" s="927" ht="15.0" hidden="1" customFormat="1">
      <c r="A5522" s="1439"/>
      <c r="B5522" s="1795"/>
      <c r="C5522" s="1796"/>
      <c r="D5522" s="1796"/>
      <c r="E5522" s="1796"/>
      <c r="F5522" s="1796"/>
      <c r="G5522" s="1796"/>
      <c r="H5522" s="1796"/>
      <c r="I5522" s="1796"/>
      <c r="J5522" s="1796"/>
      <c r="K5522" s="1796"/>
      <c r="L5522" s="1796"/>
      <c r="M5522" s="1796"/>
      <c r="N5522" s="1796"/>
    </row>
    <row r="5523" spans="8:8" s="927" ht="15.0" hidden="1" customFormat="1">
      <c r="A5523" s="1439"/>
      <c r="B5523" s="1795"/>
      <c r="C5523" s="1796"/>
      <c r="D5523" s="1796"/>
      <c r="E5523" s="1796"/>
      <c r="F5523" s="1796"/>
      <c r="G5523" s="1796"/>
      <c r="H5523" s="1796"/>
      <c r="I5523" s="1796"/>
      <c r="J5523" s="1796"/>
      <c r="K5523" s="1796"/>
      <c r="L5523" s="1796"/>
      <c r="M5523" s="1796"/>
      <c r="N5523" s="1796"/>
    </row>
    <row r="5524" spans="8:8" s="927" ht="15.0" hidden="1" customFormat="1">
      <c r="A5524" s="1439"/>
      <c r="B5524" s="1795"/>
      <c r="C5524" s="1796"/>
      <c r="D5524" s="1796"/>
      <c r="E5524" s="1796"/>
      <c r="F5524" s="1796"/>
      <c r="G5524" s="1796"/>
      <c r="H5524" s="1796"/>
      <c r="I5524" s="1796"/>
      <c r="J5524" s="1796"/>
      <c r="K5524" s="1796"/>
      <c r="L5524" s="1796"/>
      <c r="M5524" s="1796"/>
      <c r="N5524" s="1796"/>
    </row>
    <row r="5525" spans="8:8" s="927" ht="15.0" hidden="1" customFormat="1">
      <c r="A5525" s="1439"/>
      <c r="B5525" s="1795"/>
      <c r="C5525" s="1796"/>
      <c r="D5525" s="1796"/>
      <c r="E5525" s="1796"/>
      <c r="F5525" s="1796"/>
      <c r="G5525" s="1796"/>
      <c r="H5525" s="1796"/>
      <c r="I5525" s="1796"/>
      <c r="J5525" s="1796"/>
      <c r="K5525" s="1796"/>
      <c r="L5525" s="1796"/>
      <c r="M5525" s="1796"/>
      <c r="N5525" s="1796"/>
    </row>
    <row r="5526" spans="8:8" s="927" ht="15.0" hidden="1" customFormat="1">
      <c r="A5526" s="1439"/>
      <c r="B5526" s="1795"/>
      <c r="C5526" s="1796"/>
      <c r="D5526" s="1796"/>
      <c r="E5526" s="1796"/>
      <c r="F5526" s="1796"/>
      <c r="G5526" s="1796"/>
      <c r="H5526" s="1796"/>
      <c r="I5526" s="1796"/>
      <c r="J5526" s="1796"/>
      <c r="K5526" s="1796"/>
      <c r="L5526" s="1796"/>
      <c r="M5526" s="1796"/>
      <c r="N5526" s="1796"/>
    </row>
    <row r="5527" spans="8:8" s="927" ht="15.0" hidden="1" customFormat="1">
      <c r="A5527" s="1439"/>
      <c r="B5527" s="1795"/>
      <c r="C5527" s="1796"/>
      <c r="D5527" s="1796"/>
      <c r="E5527" s="1796"/>
      <c r="F5527" s="1796"/>
      <c r="G5527" s="1796"/>
      <c r="H5527" s="1796"/>
      <c r="I5527" s="1796"/>
      <c r="J5527" s="1796"/>
      <c r="K5527" s="1796"/>
      <c r="L5527" s="1796"/>
      <c r="M5527" s="1796"/>
      <c r="N5527" s="1796"/>
    </row>
    <row r="5528" spans="8:8" s="927" ht="15.0" hidden="1" customFormat="1">
      <c r="A5528" s="1439"/>
      <c r="B5528" s="1795"/>
      <c r="C5528" s="1796"/>
      <c r="D5528" s="1796"/>
      <c r="E5528" s="1796"/>
      <c r="F5528" s="1796"/>
      <c r="G5528" s="1796"/>
      <c r="H5528" s="1796"/>
      <c r="I5528" s="1796"/>
      <c r="J5528" s="1796"/>
      <c r="K5528" s="1796"/>
      <c r="L5528" s="1796"/>
      <c r="M5528" s="1796"/>
      <c r="N5528" s="1796"/>
    </row>
    <row r="5529" spans="8:8" s="927" ht="15.0" hidden="1" customFormat="1">
      <c r="A5529" s="1439"/>
      <c r="B5529" s="1795"/>
      <c r="C5529" s="1796"/>
      <c r="D5529" s="1796"/>
      <c r="E5529" s="1796"/>
      <c r="F5529" s="1796"/>
      <c r="G5529" s="1796"/>
      <c r="H5529" s="1796"/>
      <c r="I5529" s="1796"/>
      <c r="J5529" s="1796"/>
      <c r="K5529" s="1796"/>
      <c r="L5529" s="1796"/>
      <c r="M5529" s="1796"/>
      <c r="N5529" s="1796"/>
    </row>
    <row r="5530" spans="8:8" s="927" ht="15.0" hidden="1" customFormat="1">
      <c r="A5530" s="1439"/>
      <c r="B5530" s="1795"/>
      <c r="C5530" s="1796"/>
      <c r="D5530" s="1796"/>
      <c r="E5530" s="1796"/>
      <c r="F5530" s="1796"/>
      <c r="G5530" s="1796"/>
      <c r="H5530" s="1796"/>
      <c r="I5530" s="1796"/>
      <c r="J5530" s="1796"/>
      <c r="K5530" s="1796"/>
      <c r="L5530" s="1796"/>
      <c r="M5530" s="1796"/>
      <c r="N5530" s="1796"/>
    </row>
    <row r="5531" spans="8:8" s="927" ht="15.0" hidden="1" customFormat="1">
      <c r="A5531" s="1439"/>
      <c r="B5531" s="1795"/>
      <c r="C5531" s="1796"/>
      <c r="D5531" s="1796"/>
      <c r="E5531" s="1796"/>
      <c r="F5531" s="1796"/>
      <c r="G5531" s="1796"/>
      <c r="H5531" s="1796"/>
      <c r="I5531" s="1796"/>
      <c r="J5531" s="1796"/>
      <c r="K5531" s="1796"/>
      <c r="L5531" s="1796"/>
      <c r="M5531" s="1796"/>
      <c r="N5531" s="1796"/>
    </row>
    <row r="5532" spans="8:8" s="927" ht="15.0" hidden="1" customFormat="1">
      <c r="A5532" s="1439"/>
      <c r="B5532" s="1795"/>
      <c r="C5532" s="1796"/>
      <c r="D5532" s="1796"/>
      <c r="E5532" s="1796"/>
      <c r="F5532" s="1796"/>
      <c r="G5532" s="1796"/>
      <c r="H5532" s="1796"/>
      <c r="I5532" s="1796"/>
      <c r="J5532" s="1796"/>
      <c r="K5532" s="1796"/>
      <c r="L5532" s="1796"/>
      <c r="M5532" s="1796"/>
      <c r="N5532" s="1796"/>
    </row>
    <row r="5533" spans="8:8" s="927" ht="15.0" hidden="1" customFormat="1">
      <c r="A5533" s="1439"/>
      <c r="B5533" s="1795"/>
      <c r="C5533" s="1796"/>
      <c r="D5533" s="1796"/>
      <c r="E5533" s="1796"/>
      <c r="F5533" s="1796"/>
      <c r="G5533" s="1796"/>
      <c r="H5533" s="1796"/>
      <c r="I5533" s="1796"/>
      <c r="J5533" s="1796"/>
      <c r="K5533" s="1796"/>
      <c r="L5533" s="1796"/>
      <c r="M5533" s="1796"/>
      <c r="N5533" s="1796"/>
    </row>
    <row r="5534" spans="8:8" s="927" ht="15.0" hidden="1" customFormat="1">
      <c r="A5534" s="1439"/>
      <c r="B5534" s="1795"/>
      <c r="C5534" s="1796"/>
      <c r="D5534" s="1796"/>
      <c r="E5534" s="1796"/>
      <c r="F5534" s="1796"/>
      <c r="G5534" s="1796"/>
      <c r="H5534" s="1796"/>
      <c r="I5534" s="1796"/>
      <c r="J5534" s="1796"/>
      <c r="K5534" s="1796"/>
      <c r="L5534" s="1796"/>
      <c r="M5534" s="1796"/>
      <c r="N5534" s="1796"/>
    </row>
    <row r="5535" spans="8:8" s="927" ht="15.0" hidden="1" customFormat="1">
      <c r="A5535" s="1439"/>
      <c r="B5535" s="1795"/>
      <c r="C5535" s="1796"/>
      <c r="D5535" s="1796"/>
      <c r="E5535" s="1796"/>
      <c r="F5535" s="1796"/>
      <c r="G5535" s="1796"/>
      <c r="H5535" s="1796"/>
      <c r="I5535" s="1796"/>
      <c r="J5535" s="1796"/>
      <c r="K5535" s="1796"/>
      <c r="L5535" s="1796"/>
      <c r="M5535" s="1796"/>
      <c r="N5535" s="1796"/>
    </row>
    <row r="5536" spans="8:8" s="927" ht="15.0" hidden="1" customFormat="1">
      <c r="A5536" s="1439"/>
      <c r="B5536" s="1795"/>
      <c r="C5536" s="1796"/>
      <c r="D5536" s="1796"/>
      <c r="E5536" s="1796"/>
      <c r="F5536" s="1796"/>
      <c r="G5536" s="1796"/>
      <c r="H5536" s="1796"/>
      <c r="I5536" s="1796"/>
      <c r="J5536" s="1796"/>
      <c r="K5536" s="1796"/>
      <c r="L5536" s="1796"/>
      <c r="M5536" s="1796"/>
      <c r="N5536" s="1796"/>
    </row>
    <row r="5537" spans="8:8" s="927" ht="15.0" hidden="1" customFormat="1">
      <c r="A5537" s="1439"/>
      <c r="B5537" s="1795"/>
      <c r="C5537" s="1796"/>
      <c r="D5537" s="1796"/>
      <c r="E5537" s="1796"/>
      <c r="F5537" s="1796"/>
      <c r="G5537" s="1796"/>
      <c r="H5537" s="1796"/>
      <c r="I5537" s="1796"/>
      <c r="J5537" s="1796"/>
      <c r="K5537" s="1796"/>
      <c r="L5537" s="1796"/>
      <c r="M5537" s="1796"/>
      <c r="N5537" s="1796"/>
    </row>
    <row r="5538" spans="8:8" s="927" ht="15.0" hidden="1" customFormat="1">
      <c r="A5538" s="1439"/>
      <c r="B5538" s="1795"/>
      <c r="C5538" s="1796"/>
      <c r="D5538" s="1796"/>
      <c r="E5538" s="1796"/>
      <c r="F5538" s="1796"/>
      <c r="G5538" s="1796"/>
      <c r="H5538" s="1796"/>
      <c r="I5538" s="1796"/>
      <c r="J5538" s="1796"/>
      <c r="K5538" s="1796"/>
      <c r="L5538" s="1796"/>
      <c r="M5538" s="1796"/>
      <c r="N5538" s="1796"/>
    </row>
    <row r="5539" spans="8:8" s="927" ht="15.0" hidden="1" customFormat="1">
      <c r="A5539" s="1439"/>
      <c r="B5539" s="1795"/>
      <c r="C5539" s="1796"/>
      <c r="D5539" s="1796"/>
      <c r="E5539" s="1796"/>
      <c r="F5539" s="1796"/>
      <c r="G5539" s="1796"/>
      <c r="H5539" s="1796"/>
      <c r="I5539" s="1796"/>
      <c r="J5539" s="1796"/>
      <c r="K5539" s="1796"/>
      <c r="L5539" s="1796"/>
      <c r="M5539" s="1796"/>
      <c r="N5539" s="1796"/>
    </row>
    <row r="5540" spans="8:8" s="927" ht="15.0" hidden="1" customFormat="1">
      <c r="A5540" s="1439"/>
      <c r="B5540" s="1795"/>
      <c r="C5540" s="1796"/>
      <c r="D5540" s="1796"/>
      <c r="E5540" s="1796"/>
      <c r="F5540" s="1796"/>
      <c r="G5540" s="1796"/>
      <c r="H5540" s="1796"/>
      <c r="I5540" s="1796"/>
      <c r="J5540" s="1796"/>
      <c r="K5540" s="1796"/>
      <c r="L5540" s="1796"/>
      <c r="M5540" s="1796"/>
      <c r="N5540" s="1796"/>
    </row>
    <row r="5541" spans="8:8" s="927" ht="15.0" hidden="1" customFormat="1">
      <c r="A5541" s="1439"/>
      <c r="B5541" s="1795"/>
      <c r="C5541" s="1796"/>
      <c r="D5541" s="1796"/>
      <c r="E5541" s="1796"/>
      <c r="F5541" s="1796"/>
      <c r="G5541" s="1796"/>
      <c r="H5541" s="1796"/>
      <c r="I5541" s="1796"/>
      <c r="J5541" s="1796"/>
      <c r="K5541" s="1796"/>
      <c r="L5541" s="1796"/>
      <c r="M5541" s="1796"/>
      <c r="N5541" s="1796"/>
    </row>
    <row r="5542" spans="8:8" s="927" ht="15.0" hidden="1" customFormat="1">
      <c r="A5542" s="1439"/>
      <c r="B5542" s="1795"/>
      <c r="C5542" s="1796"/>
      <c r="D5542" s="1796"/>
      <c r="E5542" s="1796"/>
      <c r="F5542" s="1796"/>
      <c r="G5542" s="1796"/>
      <c r="H5542" s="1796"/>
      <c r="I5542" s="1796"/>
      <c r="J5542" s="1796"/>
      <c r="K5542" s="1796"/>
      <c r="L5542" s="1796"/>
      <c r="M5542" s="1796"/>
      <c r="N5542" s="1796"/>
    </row>
    <row r="5543" spans="8:8" s="927" ht="15.0" hidden="1" customFormat="1">
      <c r="A5543" s="1439"/>
      <c r="B5543" s="1795"/>
      <c r="C5543" s="1796"/>
      <c r="D5543" s="1796"/>
      <c r="E5543" s="1796"/>
      <c r="F5543" s="1796"/>
      <c r="G5543" s="1796"/>
      <c r="H5543" s="1796"/>
      <c r="I5543" s="1796"/>
      <c r="J5543" s="1796"/>
      <c r="K5543" s="1796"/>
      <c r="L5543" s="1796"/>
      <c r="M5543" s="1796"/>
      <c r="N5543" s="1796"/>
    </row>
    <row r="5544" spans="8:8" s="927" ht="15.0" hidden="1" customFormat="1">
      <c r="A5544" s="1439"/>
      <c r="B5544" s="1795"/>
      <c r="C5544" s="1796"/>
      <c r="D5544" s="1796"/>
      <c r="E5544" s="1796"/>
      <c r="F5544" s="1796"/>
      <c r="G5544" s="1796"/>
      <c r="H5544" s="1796"/>
      <c r="I5544" s="1796"/>
      <c r="J5544" s="1796"/>
      <c r="K5544" s="1796"/>
      <c r="L5544" s="1796"/>
      <c r="M5544" s="1796"/>
      <c r="N5544" s="1796"/>
    </row>
    <row r="5545" spans="8:8" s="927" ht="15.0" hidden="1" customFormat="1">
      <c r="A5545" s="1439"/>
      <c r="B5545" s="1795"/>
      <c r="C5545" s="1796"/>
      <c r="D5545" s="1796"/>
      <c r="E5545" s="1796"/>
      <c r="F5545" s="1796"/>
      <c r="G5545" s="1796"/>
      <c r="H5545" s="1796"/>
      <c r="I5545" s="1796"/>
      <c r="J5545" s="1796"/>
      <c r="K5545" s="1796"/>
      <c r="L5545" s="1796"/>
      <c r="M5545" s="1796"/>
      <c r="N5545" s="1796"/>
    </row>
    <row r="5546" spans="8:8" s="927" ht="15.0" hidden="1" customFormat="1">
      <c r="A5546" s="1439"/>
      <c r="B5546" s="1795"/>
      <c r="C5546" s="1796"/>
      <c r="D5546" s="1796"/>
      <c r="E5546" s="1796"/>
      <c r="F5546" s="1796"/>
      <c r="G5546" s="1796"/>
      <c r="H5546" s="1796"/>
      <c r="I5546" s="1796"/>
      <c r="J5546" s="1796"/>
      <c r="K5546" s="1796"/>
      <c r="L5546" s="1796"/>
      <c r="M5546" s="1796"/>
      <c r="N5546" s="1796"/>
    </row>
    <row r="5547" spans="8:8" s="927" ht="15.0" hidden="1" customFormat="1">
      <c r="A5547" s="1439"/>
      <c r="B5547" s="1795"/>
      <c r="C5547" s="1796"/>
      <c r="D5547" s="1796"/>
      <c r="E5547" s="1796"/>
      <c r="F5547" s="1796"/>
      <c r="G5547" s="1796"/>
      <c r="H5547" s="1796"/>
      <c r="I5547" s="1796"/>
      <c r="J5547" s="1796"/>
      <c r="K5547" s="1796"/>
      <c r="L5547" s="1796"/>
      <c r="M5547" s="1796"/>
      <c r="N5547" s="1796"/>
    </row>
    <row r="5548" spans="8:8" s="927" ht="15.0" hidden="1" customFormat="1">
      <c r="A5548" s="1439"/>
      <c r="B5548" s="1795"/>
      <c r="C5548" s="1796"/>
      <c r="D5548" s="1796"/>
      <c r="E5548" s="1796"/>
      <c r="F5548" s="1796"/>
      <c r="G5548" s="1796"/>
      <c r="H5548" s="1796"/>
      <c r="I5548" s="1796"/>
      <c r="J5548" s="1796"/>
      <c r="K5548" s="1796"/>
      <c r="L5548" s="1796"/>
      <c r="M5548" s="1796"/>
      <c r="N5548" s="1796"/>
    </row>
    <row r="5549" spans="8:8" s="927" ht="15.0" hidden="1" customFormat="1">
      <c r="A5549" s="1439"/>
      <c r="B5549" s="1795"/>
      <c r="C5549" s="1796"/>
      <c r="D5549" s="1796"/>
      <c r="E5549" s="1796"/>
      <c r="F5549" s="1796"/>
      <c r="G5549" s="1796"/>
      <c r="H5549" s="1796"/>
      <c r="I5549" s="1796"/>
      <c r="J5549" s="1796"/>
      <c r="K5549" s="1796"/>
      <c r="L5549" s="1796"/>
      <c r="M5549" s="1796"/>
      <c r="N5549" s="1796"/>
    </row>
    <row r="5550" spans="8:8" s="927" ht="15.0" hidden="1" customFormat="1">
      <c r="A5550" s="1439"/>
      <c r="B5550" s="1795"/>
      <c r="C5550" s="1796"/>
      <c r="D5550" s="1796"/>
      <c r="E5550" s="1796"/>
      <c r="F5550" s="1796"/>
      <c r="G5550" s="1796"/>
      <c r="H5550" s="1796"/>
      <c r="I5550" s="1796"/>
      <c r="J5550" s="1796"/>
      <c r="K5550" s="1796"/>
      <c r="L5550" s="1796"/>
      <c r="M5550" s="1796"/>
      <c r="N5550" s="1796"/>
    </row>
    <row r="5551" spans="8:8" s="927" ht="15.0" hidden="1" customFormat="1">
      <c r="A5551" s="1439"/>
      <c r="B5551" s="1795"/>
      <c r="C5551" s="1796"/>
      <c r="D5551" s="1796"/>
      <c r="E5551" s="1796"/>
      <c r="F5551" s="1796"/>
      <c r="G5551" s="1796"/>
      <c r="H5551" s="1796"/>
      <c r="I5551" s="1796"/>
      <c r="J5551" s="1796"/>
      <c r="K5551" s="1796"/>
      <c r="L5551" s="1796"/>
      <c r="M5551" s="1796"/>
      <c r="N5551" s="1796"/>
    </row>
    <row r="5552" spans="8:8" s="927" ht="15.0" hidden="1" customFormat="1">
      <c r="A5552" s="1439"/>
      <c r="B5552" s="1795"/>
      <c r="C5552" s="1796"/>
      <c r="D5552" s="1796"/>
      <c r="E5552" s="1796"/>
      <c r="F5552" s="1796"/>
      <c r="G5552" s="1796"/>
      <c r="H5552" s="1796"/>
      <c r="I5552" s="1796"/>
      <c r="J5552" s="1796"/>
      <c r="K5552" s="1796"/>
      <c r="L5552" s="1796"/>
      <c r="M5552" s="1796"/>
      <c r="N5552" s="1796"/>
    </row>
    <row r="5553" spans="8:8" s="927" ht="15.0" hidden="1" customFormat="1">
      <c r="A5553" s="1439"/>
      <c r="B5553" s="1795"/>
      <c r="C5553" s="1796"/>
      <c r="D5553" s="1796"/>
      <c r="E5553" s="1796"/>
      <c r="F5553" s="1796"/>
      <c r="G5553" s="1796"/>
      <c r="H5553" s="1796"/>
      <c r="I5553" s="1796"/>
      <c r="J5553" s="1796"/>
      <c r="K5553" s="1796"/>
      <c r="L5553" s="1796"/>
      <c r="M5553" s="1796"/>
      <c r="N5553" s="1796"/>
    </row>
    <row r="5554" spans="8:8" s="927" ht="15.0" hidden="1" customFormat="1">
      <c r="A5554" s="1439"/>
      <c r="B5554" s="1795"/>
      <c r="C5554" s="1796"/>
      <c r="D5554" s="1796"/>
      <c r="E5554" s="1796"/>
      <c r="F5554" s="1796"/>
      <c r="G5554" s="1796"/>
      <c r="H5554" s="1796"/>
      <c r="I5554" s="1796"/>
      <c r="J5554" s="1796"/>
      <c r="K5554" s="1796"/>
      <c r="L5554" s="1796"/>
      <c r="M5554" s="1796"/>
      <c r="N5554" s="1796"/>
    </row>
    <row r="5555" spans="8:8" s="927" ht="15.0" hidden="1" customFormat="1">
      <c r="A5555" s="1439"/>
      <c r="B5555" s="1795"/>
      <c r="C5555" s="1796"/>
      <c r="D5555" s="1796"/>
      <c r="E5555" s="1796"/>
      <c r="F5555" s="1796"/>
      <c r="G5555" s="1796"/>
      <c r="H5555" s="1796"/>
      <c r="I5555" s="1796"/>
      <c r="J5555" s="1796"/>
      <c r="K5555" s="1796"/>
      <c r="L5555" s="1796"/>
      <c r="M5555" s="1796"/>
      <c r="N5555" s="1796"/>
    </row>
    <row r="5556" spans="8:8" s="927" ht="15.0" hidden="1" customFormat="1">
      <c r="A5556" s="1439"/>
      <c r="B5556" s="1795"/>
      <c r="C5556" s="1796"/>
      <c r="D5556" s="1796"/>
      <c r="E5556" s="1796"/>
      <c r="F5556" s="1796"/>
      <c r="G5556" s="1796"/>
      <c r="H5556" s="1796"/>
      <c r="I5556" s="1796"/>
      <c r="J5556" s="1796"/>
      <c r="K5556" s="1796"/>
      <c r="L5556" s="1796"/>
      <c r="M5556" s="1796"/>
      <c r="N5556" s="1796"/>
    </row>
    <row r="5557" spans="8:8" s="927" ht="15.0" hidden="1" customFormat="1">
      <c r="A5557" s="1439"/>
      <c r="B5557" s="1795"/>
      <c r="C5557" s="1796"/>
      <c r="D5557" s="1796"/>
      <c r="E5557" s="1796"/>
      <c r="F5557" s="1796"/>
      <c r="G5557" s="1796"/>
      <c r="H5557" s="1796"/>
      <c r="I5557" s="1796"/>
      <c r="J5557" s="1796"/>
      <c r="K5557" s="1796"/>
      <c r="L5557" s="1796"/>
      <c r="M5557" s="1796"/>
      <c r="N5557" s="1796"/>
    </row>
    <row r="5558" spans="8:8" s="927" ht="15.0" hidden="1" customFormat="1">
      <c r="A5558" s="1439"/>
      <c r="B5558" s="1795"/>
      <c r="C5558" s="1796"/>
      <c r="D5558" s="1796"/>
      <c r="E5558" s="1796"/>
      <c r="F5558" s="1796"/>
      <c r="G5558" s="1796"/>
      <c r="H5558" s="1796"/>
      <c r="I5558" s="1796"/>
      <c r="J5558" s="1796"/>
      <c r="K5558" s="1796"/>
      <c r="L5558" s="1796"/>
      <c r="M5558" s="1796"/>
      <c r="N5558" s="1796"/>
    </row>
    <row r="5559" spans="8:8" s="927" ht="15.0" hidden="1" customFormat="1">
      <c r="A5559" s="1439"/>
      <c r="B5559" s="1795"/>
      <c r="C5559" s="1796"/>
      <c r="D5559" s="1796"/>
      <c r="E5559" s="1796"/>
      <c r="F5559" s="1796"/>
      <c r="G5559" s="1796"/>
      <c r="H5559" s="1796"/>
      <c r="I5559" s="1796"/>
      <c r="J5559" s="1796"/>
      <c r="K5559" s="1796"/>
      <c r="L5559" s="1796"/>
      <c r="M5559" s="1796"/>
      <c r="N5559" s="1796"/>
    </row>
    <row r="5560" spans="8:8" s="927" ht="15.0" hidden="1" customFormat="1">
      <c r="A5560" s="1439"/>
      <c r="B5560" s="1795"/>
      <c r="C5560" s="1796"/>
      <c r="D5560" s="1796"/>
      <c r="E5560" s="1796"/>
      <c r="F5560" s="1796"/>
      <c r="G5560" s="1796"/>
      <c r="H5560" s="1796"/>
      <c r="I5560" s="1796"/>
      <c r="J5560" s="1796"/>
      <c r="K5560" s="1796"/>
      <c r="L5560" s="1796"/>
      <c r="M5560" s="1796"/>
      <c r="N5560" s="1796"/>
    </row>
    <row r="5561" spans="8:8" s="927" ht="15.0" hidden="1" customFormat="1">
      <c r="A5561" s="1439"/>
      <c r="B5561" s="1795"/>
      <c r="C5561" s="1796"/>
      <c r="D5561" s="1796"/>
      <c r="E5561" s="1796"/>
      <c r="F5561" s="1796"/>
      <c r="G5561" s="1796"/>
      <c r="H5561" s="1796"/>
      <c r="I5561" s="1796"/>
      <c r="J5561" s="1796"/>
      <c r="K5561" s="1796"/>
      <c r="L5561" s="1796"/>
      <c r="M5561" s="1796"/>
      <c r="N5561" s="1796"/>
    </row>
    <row r="5562" spans="8:8" s="927" ht="15.0" hidden="1" customFormat="1">
      <c r="A5562" s="1439"/>
      <c r="B5562" s="1795"/>
      <c r="C5562" s="1796"/>
      <c r="D5562" s="1796"/>
      <c r="E5562" s="1796"/>
      <c r="F5562" s="1796"/>
      <c r="G5562" s="1796"/>
      <c r="H5562" s="1796"/>
      <c r="I5562" s="1796"/>
      <c r="J5562" s="1796"/>
      <c r="K5562" s="1796"/>
      <c r="L5562" s="1796"/>
      <c r="M5562" s="1796"/>
      <c r="N5562" s="1796"/>
    </row>
    <row r="5563" spans="8:8" s="927" ht="15.0" hidden="1" customFormat="1">
      <c r="A5563" s="1439"/>
      <c r="B5563" s="1795"/>
      <c r="C5563" s="1796"/>
      <c r="D5563" s="1796"/>
      <c r="E5563" s="1796"/>
      <c r="F5563" s="1796"/>
      <c r="G5563" s="1796"/>
      <c r="H5563" s="1796"/>
      <c r="I5563" s="1796"/>
      <c r="J5563" s="1796"/>
      <c r="K5563" s="1796"/>
      <c r="L5563" s="1796"/>
      <c r="M5563" s="1796"/>
      <c r="N5563" s="1796"/>
    </row>
    <row r="5564" spans="8:8" s="927" ht="15.0" hidden="1" customFormat="1">
      <c r="A5564" s="1439"/>
      <c r="B5564" s="1795"/>
      <c r="C5564" s="1796"/>
      <c r="D5564" s="1796"/>
      <c r="E5564" s="1796"/>
      <c r="F5564" s="1796"/>
      <c r="G5564" s="1796"/>
      <c r="H5564" s="1796"/>
      <c r="I5564" s="1796"/>
      <c r="J5564" s="1796"/>
      <c r="K5564" s="1796"/>
      <c r="L5564" s="1796"/>
      <c r="M5564" s="1796"/>
      <c r="N5564" s="1796"/>
    </row>
    <row r="5565" spans="8:8" s="927" ht="15.0" hidden="1" customFormat="1">
      <c r="A5565" s="1439"/>
      <c r="B5565" s="1795"/>
      <c r="C5565" s="1796"/>
      <c r="D5565" s="1796"/>
      <c r="E5565" s="1796"/>
      <c r="F5565" s="1796"/>
      <c r="G5565" s="1796"/>
      <c r="H5565" s="1796"/>
      <c r="I5565" s="1796"/>
      <c r="J5565" s="1796"/>
      <c r="K5565" s="1796"/>
      <c r="L5565" s="1796"/>
      <c r="M5565" s="1796"/>
      <c r="N5565" s="1796"/>
    </row>
    <row r="5566" spans="8:8" s="927" ht="15.0" hidden="1" customFormat="1">
      <c r="A5566" s="1439"/>
      <c r="B5566" s="1795"/>
      <c r="C5566" s="1796"/>
      <c r="D5566" s="1796"/>
      <c r="E5566" s="1796"/>
      <c r="F5566" s="1796"/>
      <c r="G5566" s="1796"/>
      <c r="H5566" s="1796"/>
      <c r="I5566" s="1796"/>
      <c r="J5566" s="1796"/>
      <c r="K5566" s="1796"/>
      <c r="L5566" s="1796"/>
      <c r="M5566" s="1796"/>
      <c r="N5566" s="1796"/>
    </row>
    <row r="5567" spans="8:8" s="927" ht="15.0" hidden="1" customFormat="1">
      <c r="A5567" s="1439"/>
      <c r="B5567" s="1795"/>
      <c r="C5567" s="1796"/>
      <c r="D5567" s="1796"/>
      <c r="E5567" s="1796"/>
      <c r="F5567" s="1796"/>
      <c r="G5567" s="1796"/>
      <c r="H5567" s="1796"/>
      <c r="I5567" s="1796"/>
      <c r="J5567" s="1796"/>
      <c r="K5567" s="1796"/>
      <c r="L5567" s="1796"/>
      <c r="M5567" s="1796"/>
      <c r="N5567" s="1796"/>
    </row>
    <row r="5568" spans="8:8" s="927" ht="15.0" hidden="1" customFormat="1">
      <c r="A5568" s="1439"/>
      <c r="B5568" s="1795"/>
      <c r="C5568" s="1796"/>
      <c r="D5568" s="1796"/>
      <c r="E5568" s="1796"/>
      <c r="F5568" s="1796"/>
      <c r="G5568" s="1796"/>
      <c r="H5568" s="1796"/>
      <c r="I5568" s="1796"/>
      <c r="J5568" s="1796"/>
      <c r="K5568" s="1796"/>
      <c r="L5568" s="1796"/>
      <c r="M5568" s="1796"/>
      <c r="N5568" s="1796"/>
    </row>
    <row r="5569" spans="8:8" s="927" ht="15.0" hidden="1" customFormat="1">
      <c r="A5569" s="1439"/>
      <c r="B5569" s="1795"/>
      <c r="C5569" s="1796"/>
      <c r="D5569" s="1796"/>
      <c r="E5569" s="1796"/>
      <c r="F5569" s="1796"/>
      <c r="G5569" s="1796"/>
      <c r="H5569" s="1796"/>
      <c r="I5569" s="1796"/>
      <c r="J5569" s="1796"/>
      <c r="K5569" s="1796"/>
      <c r="L5569" s="1796"/>
      <c r="M5569" s="1796"/>
      <c r="N5569" s="1796"/>
    </row>
    <row r="5570" spans="8:8" s="927" ht="15.0" hidden="1" customFormat="1">
      <c r="A5570" s="1439"/>
      <c r="B5570" s="1795"/>
      <c r="C5570" s="1796"/>
      <c r="D5570" s="1796"/>
      <c r="E5570" s="1796"/>
      <c r="F5570" s="1796"/>
      <c r="G5570" s="1796"/>
      <c r="H5570" s="1796"/>
      <c r="I5570" s="1796"/>
      <c r="J5570" s="1796"/>
      <c r="K5570" s="1796"/>
      <c r="L5570" s="1796"/>
      <c r="M5570" s="1796"/>
      <c r="N5570" s="1796"/>
    </row>
    <row r="5571" spans="8:8" s="927" ht="15.0" hidden="1" customFormat="1">
      <c r="A5571" s="1439"/>
      <c r="B5571" s="1795"/>
      <c r="C5571" s="1796"/>
      <c r="D5571" s="1796"/>
      <c r="E5571" s="1796"/>
      <c r="F5571" s="1796"/>
      <c r="G5571" s="1796"/>
      <c r="H5571" s="1796"/>
      <c r="I5571" s="1796"/>
      <c r="J5571" s="1796"/>
      <c r="K5571" s="1796"/>
      <c r="L5571" s="1796"/>
      <c r="M5571" s="1796"/>
      <c r="N5571" s="1796"/>
    </row>
    <row r="5572" spans="8:8" s="927" ht="15.0" hidden="1" customFormat="1">
      <c r="A5572" s="1439"/>
      <c r="B5572" s="1795"/>
      <c r="C5572" s="1796"/>
      <c r="D5572" s="1796"/>
      <c r="E5572" s="1796"/>
      <c r="F5572" s="1796"/>
      <c r="G5572" s="1796"/>
      <c r="H5572" s="1796"/>
      <c r="I5572" s="1796"/>
      <c r="J5572" s="1796"/>
      <c r="K5572" s="1796"/>
      <c r="L5572" s="1796"/>
      <c r="M5572" s="1796"/>
      <c r="N5572" s="1796"/>
    </row>
    <row r="5573" spans="8:8" s="927" ht="15.0" hidden="1" customFormat="1">
      <c r="A5573" s="1439"/>
      <c r="B5573" s="1795"/>
      <c r="C5573" s="1796"/>
      <c r="D5573" s="1796"/>
      <c r="E5573" s="1796"/>
      <c r="F5573" s="1796"/>
      <c r="G5573" s="1796"/>
      <c r="H5573" s="1796"/>
      <c r="I5573" s="1796"/>
      <c r="J5573" s="1796"/>
      <c r="K5573" s="1796"/>
      <c r="L5573" s="1796"/>
      <c r="M5573" s="1796"/>
      <c r="N5573" s="1796"/>
    </row>
    <row r="5574" spans="8:8" s="927" ht="15.0" hidden="1" customFormat="1">
      <c r="A5574" s="1439"/>
      <c r="B5574" s="1795"/>
      <c r="C5574" s="1796"/>
      <c r="D5574" s="1796"/>
      <c r="E5574" s="1796"/>
      <c r="F5574" s="1796"/>
      <c r="G5574" s="1796"/>
      <c r="H5574" s="1796"/>
      <c r="I5574" s="1796"/>
      <c r="J5574" s="1796"/>
      <c r="K5574" s="1796"/>
      <c r="L5574" s="1796"/>
      <c r="M5574" s="1796"/>
      <c r="N5574" s="1796"/>
    </row>
    <row r="5575" spans="8:8" s="927" ht="15.0" hidden="1" customFormat="1">
      <c r="A5575" s="1439"/>
      <c r="B5575" s="1795"/>
      <c r="C5575" s="1796"/>
      <c r="D5575" s="1796"/>
      <c r="E5575" s="1796"/>
      <c r="F5575" s="1796"/>
      <c r="G5575" s="1796"/>
      <c r="H5575" s="1796"/>
      <c r="I5575" s="1796"/>
      <c r="J5575" s="1796"/>
      <c r="K5575" s="1796"/>
      <c r="L5575" s="1796"/>
      <c r="M5575" s="1796"/>
      <c r="N5575" s="1796"/>
    </row>
    <row r="5576" spans="8:8" s="927" ht="15.0" hidden="1" customFormat="1">
      <c r="A5576" s="1439"/>
      <c r="B5576" s="1795"/>
      <c r="C5576" s="1796"/>
      <c r="D5576" s="1796"/>
      <c r="E5576" s="1796"/>
      <c r="F5576" s="1796"/>
      <c r="G5576" s="1796"/>
      <c r="H5576" s="1796"/>
      <c r="I5576" s="1796"/>
      <c r="J5576" s="1796"/>
      <c r="K5576" s="1796"/>
      <c r="L5576" s="1796"/>
      <c r="M5576" s="1796"/>
      <c r="N5576" s="1796"/>
    </row>
    <row r="5577" spans="8:8" s="927" ht="15.0" hidden="1" customFormat="1">
      <c r="A5577" s="1439"/>
      <c r="B5577" s="1795"/>
      <c r="C5577" s="1796"/>
      <c r="D5577" s="1796"/>
      <c r="E5577" s="1796"/>
      <c r="F5577" s="1796"/>
      <c r="G5577" s="1796"/>
      <c r="H5577" s="1796"/>
      <c r="I5577" s="1796"/>
      <c r="J5577" s="1796"/>
      <c r="K5577" s="1796"/>
      <c r="L5577" s="1796"/>
      <c r="M5577" s="1796"/>
      <c r="N5577" s="1796"/>
    </row>
    <row r="5578" spans="8:8" s="927" ht="15.0" hidden="1" customFormat="1">
      <c r="A5578" s="1439"/>
      <c r="B5578" s="1795"/>
      <c r="C5578" s="1796"/>
      <c r="D5578" s="1796"/>
      <c r="E5578" s="1796"/>
      <c r="F5578" s="1796"/>
      <c r="G5578" s="1796"/>
      <c r="H5578" s="1796"/>
      <c r="I5578" s="1796"/>
      <c r="J5578" s="1796"/>
      <c r="K5578" s="1796"/>
      <c r="L5578" s="1796"/>
      <c r="M5578" s="1796"/>
      <c r="N5578" s="1796"/>
    </row>
    <row r="5579" spans="8:8" s="927" ht="15.0" hidden="1" customFormat="1">
      <c r="A5579" s="1439"/>
      <c r="B5579" s="1795"/>
      <c r="C5579" s="1796"/>
      <c r="D5579" s="1796"/>
      <c r="E5579" s="1796"/>
      <c r="F5579" s="1796"/>
      <c r="G5579" s="1796"/>
      <c r="H5579" s="1796"/>
      <c r="I5579" s="1796"/>
      <c r="J5579" s="1796"/>
      <c r="K5579" s="1796"/>
      <c r="L5579" s="1796"/>
      <c r="M5579" s="1796"/>
      <c r="N5579" s="1796"/>
    </row>
    <row r="5580" spans="8:8" s="927" ht="15.0" hidden="1" customFormat="1">
      <c r="A5580" s="1439"/>
      <c r="B5580" s="1795"/>
      <c r="C5580" s="1796"/>
      <c r="D5580" s="1796"/>
      <c r="E5580" s="1796"/>
      <c r="F5580" s="1796"/>
      <c r="G5580" s="1796"/>
      <c r="H5580" s="1796"/>
      <c r="I5580" s="1796"/>
      <c r="J5580" s="1796"/>
      <c r="K5580" s="1796"/>
      <c r="L5580" s="1796"/>
      <c r="M5580" s="1796"/>
      <c r="N5580" s="1796"/>
    </row>
    <row r="5581" spans="8:8" s="927" ht="15.0" hidden="1" customFormat="1">
      <c r="A5581" s="1439"/>
      <c r="B5581" s="1795"/>
      <c r="C5581" s="1796"/>
      <c r="D5581" s="1796"/>
      <c r="E5581" s="1796"/>
      <c r="F5581" s="1796"/>
      <c r="G5581" s="1796"/>
      <c r="H5581" s="1796"/>
      <c r="I5581" s="1796"/>
      <c r="J5581" s="1796"/>
      <c r="K5581" s="1796"/>
      <c r="L5581" s="1796"/>
      <c r="M5581" s="1796"/>
      <c r="N5581" s="1796"/>
    </row>
    <row r="5582" spans="8:8" s="927" ht="15.0" hidden="1" customFormat="1">
      <c r="A5582" s="1439"/>
      <c r="B5582" s="1795"/>
      <c r="C5582" s="1796"/>
      <c r="D5582" s="1796"/>
      <c r="E5582" s="1796"/>
      <c r="F5582" s="1796"/>
      <c r="G5582" s="1796"/>
      <c r="H5582" s="1796"/>
      <c r="I5582" s="1796"/>
      <c r="J5582" s="1796"/>
      <c r="K5582" s="1796"/>
      <c r="L5582" s="1796"/>
      <c r="M5582" s="1796"/>
      <c r="N5582" s="1796"/>
    </row>
    <row r="5583" spans="8:8" s="927" ht="15.0" hidden="1" customFormat="1">
      <c r="A5583" s="1439"/>
      <c r="B5583" s="1795"/>
      <c r="C5583" s="1796"/>
      <c r="D5583" s="1796"/>
      <c r="E5583" s="1796"/>
      <c r="F5583" s="1796"/>
      <c r="G5583" s="1796"/>
      <c r="H5583" s="1796"/>
      <c r="I5583" s="1796"/>
      <c r="J5583" s="1796"/>
      <c r="K5583" s="1796"/>
      <c r="L5583" s="1796"/>
      <c r="M5583" s="1796"/>
      <c r="N5583" s="1796"/>
    </row>
    <row r="5584" spans="8:8" s="927" ht="15.0" hidden="1" customFormat="1">
      <c r="A5584" s="1439"/>
      <c r="B5584" s="1795"/>
      <c r="C5584" s="1796"/>
      <c r="D5584" s="1796"/>
      <c r="E5584" s="1796"/>
      <c r="F5584" s="1796"/>
      <c r="G5584" s="1796"/>
      <c r="H5584" s="1796"/>
      <c r="I5584" s="1796"/>
      <c r="J5584" s="1796"/>
      <c r="K5584" s="1796"/>
      <c r="L5584" s="1796"/>
      <c r="M5584" s="1796"/>
      <c r="N5584" s="1796"/>
    </row>
    <row r="5585" spans="8:8" s="927" ht="15.0" hidden="1" customFormat="1">
      <c r="A5585" s="1439"/>
      <c r="B5585" s="1795"/>
      <c r="C5585" s="1796"/>
      <c r="D5585" s="1796"/>
      <c r="E5585" s="1796"/>
      <c r="F5585" s="1796"/>
      <c r="G5585" s="1796"/>
      <c r="H5585" s="1796"/>
      <c r="I5585" s="1796"/>
      <c r="J5585" s="1796"/>
      <c r="K5585" s="1796"/>
      <c r="L5585" s="1796"/>
      <c r="M5585" s="1796"/>
      <c r="N5585" s="1796"/>
    </row>
    <row r="5586" spans="8:8" s="927" ht="15.0" hidden="1" customFormat="1">
      <c r="A5586" s="1439"/>
      <c r="B5586" s="1795"/>
      <c r="C5586" s="1796"/>
      <c r="D5586" s="1796"/>
      <c r="E5586" s="1796"/>
      <c r="F5586" s="1796"/>
      <c r="G5586" s="1796"/>
      <c r="H5586" s="1796"/>
      <c r="I5586" s="1796"/>
      <c r="J5586" s="1796"/>
      <c r="K5586" s="1796"/>
      <c r="L5586" s="1796"/>
      <c r="M5586" s="1796"/>
      <c r="N5586" s="1796"/>
    </row>
    <row r="5587" spans="8:8" s="927" ht="15.0" hidden="1" customFormat="1">
      <c r="A5587" s="1439"/>
      <c r="B5587" s="1795"/>
      <c r="C5587" s="1796"/>
      <c r="D5587" s="1796"/>
      <c r="E5587" s="1796"/>
      <c r="F5587" s="1796"/>
      <c r="G5587" s="1796"/>
      <c r="H5587" s="1796"/>
      <c r="I5587" s="1796"/>
      <c r="J5587" s="1796"/>
      <c r="K5587" s="1796"/>
      <c r="L5587" s="1796"/>
      <c r="M5587" s="1796"/>
      <c r="N5587" s="1796"/>
    </row>
    <row r="5588" spans="8:8" s="927" ht="15.0" hidden="1" customFormat="1">
      <c r="A5588" s="1439"/>
      <c r="B5588" s="1795"/>
      <c r="C5588" s="1796"/>
      <c r="D5588" s="1796"/>
      <c r="E5588" s="1796"/>
      <c r="F5588" s="1796"/>
      <c r="G5588" s="1796"/>
      <c r="H5588" s="1796"/>
      <c r="I5588" s="1796"/>
      <c r="J5588" s="1796"/>
      <c r="K5588" s="1796"/>
      <c r="L5588" s="1796"/>
      <c r="M5588" s="1796"/>
      <c r="N5588" s="1796"/>
    </row>
    <row r="5589" spans="8:8" s="927" ht="15.0" hidden="1" customFormat="1">
      <c r="A5589" s="1439"/>
      <c r="B5589" s="1795"/>
      <c r="C5589" s="1796"/>
      <c r="D5589" s="1796"/>
      <c r="E5589" s="1796"/>
      <c r="F5589" s="1796"/>
      <c r="G5589" s="1796"/>
      <c r="H5589" s="1796"/>
      <c r="I5589" s="1796"/>
      <c r="J5589" s="1796"/>
      <c r="K5589" s="1796"/>
      <c r="L5589" s="1796"/>
      <c r="M5589" s="1796"/>
      <c r="N5589" s="1796"/>
    </row>
    <row r="5590" spans="8:8" s="927" ht="15.0" hidden="1" customFormat="1">
      <c r="A5590" s="1439"/>
      <c r="B5590" s="1795"/>
      <c r="C5590" s="1796"/>
      <c r="D5590" s="1796"/>
      <c r="E5590" s="1796"/>
      <c r="F5590" s="1796"/>
      <c r="G5590" s="1796"/>
      <c r="H5590" s="1796"/>
      <c r="I5590" s="1796"/>
      <c r="J5590" s="1796"/>
      <c r="K5590" s="1796"/>
      <c r="L5590" s="1796"/>
      <c r="M5590" s="1796"/>
      <c r="N5590" s="1796"/>
    </row>
    <row r="5591" spans="8:8" s="927" ht="15.0" hidden="1" customFormat="1">
      <c r="A5591" s="1439"/>
      <c r="B5591" s="1795"/>
      <c r="C5591" s="1796"/>
      <c r="D5591" s="1796"/>
      <c r="E5591" s="1796"/>
      <c r="F5591" s="1796"/>
      <c r="G5591" s="1796"/>
      <c r="H5591" s="1796"/>
      <c r="I5591" s="1796"/>
      <c r="J5591" s="1796"/>
      <c r="K5591" s="1796"/>
      <c r="L5591" s="1796"/>
      <c r="M5591" s="1796"/>
      <c r="N5591" s="1796"/>
    </row>
    <row r="5592" spans="8:8" s="927" ht="15.0" hidden="1" customFormat="1">
      <c r="A5592" s="1439"/>
      <c r="B5592" s="1795"/>
      <c r="C5592" s="1796"/>
      <c r="D5592" s="1796"/>
      <c r="E5592" s="1796"/>
      <c r="F5592" s="1796"/>
      <c r="G5592" s="1796"/>
      <c r="H5592" s="1796"/>
      <c r="I5592" s="1796"/>
      <c r="J5592" s="1796"/>
      <c r="K5592" s="1796"/>
      <c r="L5592" s="1796"/>
      <c r="M5592" s="1796"/>
      <c r="N5592" s="1796"/>
    </row>
    <row r="5593" spans="8:8" s="927" ht="15.0" hidden="1" customFormat="1">
      <c r="A5593" s="1439"/>
      <c r="B5593" s="1795"/>
      <c r="C5593" s="1796"/>
      <c r="D5593" s="1796"/>
      <c r="E5593" s="1796"/>
      <c r="F5593" s="1796"/>
      <c r="G5593" s="1796"/>
      <c r="H5593" s="1796"/>
      <c r="I5593" s="1796"/>
      <c r="J5593" s="1796"/>
      <c r="K5593" s="1796"/>
      <c r="L5593" s="1796"/>
      <c r="M5593" s="1796"/>
      <c r="N5593" s="1796"/>
    </row>
    <row r="5594" spans="8:8" s="927" ht="15.0" hidden="1" customFormat="1">
      <c r="A5594" s="1439"/>
      <c r="B5594" s="1795"/>
      <c r="C5594" s="1796"/>
      <c r="D5594" s="1796"/>
      <c r="E5594" s="1796"/>
      <c r="F5594" s="1796"/>
      <c r="G5594" s="1796"/>
      <c r="H5594" s="1796"/>
      <c r="I5594" s="1796"/>
      <c r="J5594" s="1796"/>
      <c r="K5594" s="1796"/>
      <c r="L5594" s="1796"/>
      <c r="M5594" s="1796"/>
      <c r="N5594" s="1796"/>
    </row>
    <row r="5595" spans="8:8" s="927" ht="15.0" hidden="1" customFormat="1">
      <c r="A5595" s="1439"/>
      <c r="B5595" s="1795"/>
      <c r="C5595" s="1796"/>
      <c r="D5595" s="1796"/>
      <c r="E5595" s="1796"/>
      <c r="F5595" s="1796"/>
      <c r="G5595" s="1796"/>
      <c r="H5595" s="1796"/>
      <c r="I5595" s="1796"/>
      <c r="J5595" s="1796"/>
      <c r="K5595" s="1796"/>
      <c r="L5595" s="1796"/>
      <c r="M5595" s="1796"/>
      <c r="N5595" s="1796"/>
    </row>
    <row r="5596" spans="8:8" s="927" ht="15.0" hidden="1" customFormat="1">
      <c r="A5596" s="1439"/>
      <c r="B5596" s="1795"/>
      <c r="C5596" s="1796"/>
      <c r="D5596" s="1796"/>
      <c r="E5596" s="1796"/>
      <c r="F5596" s="1796"/>
      <c r="G5596" s="1796"/>
      <c r="H5596" s="1796"/>
      <c r="I5596" s="1796"/>
      <c r="J5596" s="1796"/>
      <c r="K5596" s="1796"/>
      <c r="L5596" s="1796"/>
      <c r="M5596" s="1796"/>
      <c r="N5596" s="1796"/>
    </row>
    <row r="5597" spans="8:8" s="927" ht="15.0" hidden="1" customFormat="1">
      <c r="A5597" s="1439"/>
      <c r="B5597" s="1795"/>
      <c r="C5597" s="1796"/>
      <c r="D5597" s="1796"/>
      <c r="E5597" s="1796"/>
      <c r="F5597" s="1796"/>
      <c r="G5597" s="1796"/>
      <c r="H5597" s="1796"/>
      <c r="I5597" s="1796"/>
      <c r="J5597" s="1796"/>
      <c r="K5597" s="1796"/>
      <c r="L5597" s="1796"/>
      <c r="M5597" s="1796"/>
      <c r="N5597" s="1796"/>
    </row>
    <row r="5598" spans="8:8" s="927" ht="15.0" hidden="1" customFormat="1">
      <c r="A5598" s="1439"/>
      <c r="B5598" s="1795"/>
      <c r="C5598" s="1796"/>
      <c r="D5598" s="1796"/>
      <c r="E5598" s="1796"/>
      <c r="F5598" s="1796"/>
      <c r="G5598" s="1796"/>
      <c r="H5598" s="1796"/>
      <c r="I5598" s="1796"/>
      <c r="J5598" s="1796"/>
      <c r="K5598" s="1796"/>
      <c r="L5598" s="1796"/>
      <c r="M5598" s="1796"/>
      <c r="N5598" s="1796"/>
    </row>
    <row r="5599" spans="8:8" s="927" ht="15.0" hidden="1" customFormat="1">
      <c r="A5599" s="1439"/>
      <c r="B5599" s="1795"/>
      <c r="C5599" s="1796"/>
      <c r="D5599" s="1796"/>
      <c r="E5599" s="1796"/>
      <c r="F5599" s="1796"/>
      <c r="G5599" s="1796"/>
      <c r="H5599" s="1796"/>
      <c r="I5599" s="1796"/>
      <c r="J5599" s="1796"/>
      <c r="K5599" s="1796"/>
      <c r="L5599" s="1796"/>
      <c r="M5599" s="1796"/>
      <c r="N5599" s="1796"/>
    </row>
    <row r="5600" spans="8:8" s="927" ht="15.0" hidden="1" customFormat="1">
      <c r="A5600" s="1439"/>
      <c r="B5600" s="1795"/>
      <c r="C5600" s="1796"/>
      <c r="D5600" s="1796"/>
      <c r="E5600" s="1796"/>
      <c r="F5600" s="1796"/>
      <c r="G5600" s="1796"/>
      <c r="H5600" s="1796"/>
      <c r="I5600" s="1796"/>
      <c r="J5600" s="1796"/>
      <c r="K5600" s="1796"/>
      <c r="L5600" s="1796"/>
      <c r="M5600" s="1796"/>
      <c r="N5600" s="1796"/>
    </row>
    <row r="5601" spans="8:8" s="927" ht="15.0" hidden="1" customFormat="1">
      <c r="A5601" s="1439"/>
      <c r="B5601" s="1795"/>
      <c r="C5601" s="1796"/>
      <c r="D5601" s="1796"/>
      <c r="E5601" s="1796"/>
      <c r="F5601" s="1796"/>
      <c r="G5601" s="1796"/>
      <c r="H5601" s="1796"/>
      <c r="I5601" s="1796"/>
      <c r="J5601" s="1796"/>
      <c r="K5601" s="1796"/>
      <c r="L5601" s="1796"/>
      <c r="M5601" s="1796"/>
      <c r="N5601" s="1796"/>
    </row>
    <row r="5602" spans="8:8" s="927" ht="15.0" hidden="1" customFormat="1">
      <c r="A5602" s="1439"/>
      <c r="B5602" s="1795"/>
      <c r="C5602" s="1796"/>
      <c r="D5602" s="1796"/>
      <c r="E5602" s="1796"/>
      <c r="F5602" s="1796"/>
      <c r="G5602" s="1796"/>
      <c r="H5602" s="1796"/>
      <c r="I5602" s="1796"/>
      <c r="J5602" s="1796"/>
      <c r="K5602" s="1796"/>
      <c r="L5602" s="1796"/>
      <c r="M5602" s="1796"/>
      <c r="N5602" s="1796"/>
    </row>
    <row r="5603" spans="8:8" s="927" ht="15.0" hidden="1" customFormat="1">
      <c r="A5603" s="1439"/>
      <c r="B5603" s="1795"/>
      <c r="C5603" s="1796"/>
      <c r="D5603" s="1796"/>
      <c r="E5603" s="1796"/>
      <c r="F5603" s="1796"/>
      <c r="G5603" s="1796"/>
      <c r="H5603" s="1796"/>
      <c r="I5603" s="1796"/>
      <c r="J5603" s="1796"/>
      <c r="K5603" s="1796"/>
      <c r="L5603" s="1796"/>
      <c r="M5603" s="1796"/>
      <c r="N5603" s="1796"/>
    </row>
    <row r="5604" spans="8:8" s="927" ht="15.0" hidden="1" customFormat="1">
      <c r="A5604" s="1439"/>
      <c r="B5604" s="1795"/>
      <c r="C5604" s="1796"/>
      <c r="D5604" s="1796"/>
      <c r="E5604" s="1796"/>
      <c r="F5604" s="1796"/>
      <c r="G5604" s="1796"/>
      <c r="H5604" s="1796"/>
      <c r="I5604" s="1796"/>
      <c r="J5604" s="1796"/>
      <c r="K5604" s="1796"/>
      <c r="L5604" s="1796"/>
      <c r="M5604" s="1796"/>
      <c r="N5604" s="1796"/>
    </row>
    <row r="5605" spans="8:8" s="927" ht="15.0" hidden="1" customFormat="1">
      <c r="A5605" s="1439"/>
      <c r="B5605" s="1795"/>
      <c r="C5605" s="1796"/>
      <c r="D5605" s="1796"/>
      <c r="E5605" s="1796"/>
      <c r="F5605" s="1796"/>
      <c r="G5605" s="1796"/>
      <c r="H5605" s="1796"/>
      <c r="I5605" s="1796"/>
      <c r="J5605" s="1796"/>
      <c r="K5605" s="1796"/>
      <c r="L5605" s="1796"/>
      <c r="M5605" s="1796"/>
      <c r="N5605" s="1796"/>
    </row>
    <row r="5606" spans="8:8" s="927" ht="15.0" hidden="1" customFormat="1">
      <c r="A5606" s="1439"/>
      <c r="B5606" s="1795"/>
      <c r="C5606" s="1796"/>
      <c r="D5606" s="1796"/>
      <c r="E5606" s="1796"/>
      <c r="F5606" s="1796"/>
      <c r="G5606" s="1796"/>
      <c r="H5606" s="1796"/>
      <c r="I5606" s="1796"/>
      <c r="J5606" s="1796"/>
      <c r="K5606" s="1796"/>
      <c r="L5606" s="1796"/>
      <c r="M5606" s="1796"/>
      <c r="N5606" s="1796"/>
    </row>
    <row r="5607" spans="8:8" s="927" ht="15.0" hidden="1" customFormat="1">
      <c r="A5607" s="1439"/>
      <c r="B5607" s="1795"/>
      <c r="C5607" s="1796"/>
      <c r="D5607" s="1796"/>
      <c r="E5607" s="1796"/>
      <c r="F5607" s="1796"/>
      <c r="G5607" s="1796"/>
      <c r="H5607" s="1796"/>
      <c r="I5607" s="1796"/>
      <c r="J5607" s="1796"/>
      <c r="K5607" s="1796"/>
      <c r="L5607" s="1796"/>
      <c r="M5607" s="1796"/>
      <c r="N5607" s="1796"/>
    </row>
    <row r="5608" spans="8:8" s="927" ht="15.0" hidden="1" customFormat="1">
      <c r="A5608" s="1439"/>
      <c r="B5608" s="1795"/>
      <c r="C5608" s="1796"/>
      <c r="D5608" s="1796"/>
      <c r="E5608" s="1796"/>
      <c r="F5608" s="1796"/>
      <c r="G5608" s="1796"/>
      <c r="H5608" s="1796"/>
      <c r="I5608" s="1796"/>
      <c r="J5608" s="1796"/>
      <c r="K5608" s="1796"/>
      <c r="L5608" s="1796"/>
      <c r="M5608" s="1796"/>
      <c r="N5608" s="1796"/>
    </row>
    <row r="5609" spans="8:8" s="927" ht="15.0" hidden="1" customFormat="1">
      <c r="A5609" s="1439"/>
      <c r="B5609" s="1795"/>
      <c r="C5609" s="1796"/>
      <c r="D5609" s="1796"/>
      <c r="E5609" s="1796"/>
      <c r="F5609" s="1796"/>
      <c r="G5609" s="1796"/>
      <c r="H5609" s="1796"/>
      <c r="I5609" s="1796"/>
      <c r="J5609" s="1796"/>
      <c r="K5609" s="1796"/>
      <c r="L5609" s="1796"/>
      <c r="M5609" s="1796"/>
      <c r="N5609" s="1796"/>
    </row>
    <row r="5610" spans="8:8" s="927" ht="15.0" hidden="1" customFormat="1">
      <c r="A5610" s="1439"/>
      <c r="B5610" s="1795"/>
      <c r="C5610" s="1796"/>
      <c r="D5610" s="1796"/>
      <c r="E5610" s="1796"/>
      <c r="F5610" s="1796"/>
      <c r="G5610" s="1796"/>
      <c r="H5610" s="1796"/>
      <c r="I5610" s="1796"/>
      <c r="J5610" s="1796"/>
      <c r="K5610" s="1796"/>
      <c r="L5610" s="1796"/>
      <c r="M5610" s="1796"/>
      <c r="N5610" s="1796"/>
    </row>
    <row r="5611" spans="8:8" s="927" ht="15.0" hidden="1" customFormat="1">
      <c r="A5611" s="1439"/>
      <c r="B5611" s="1795"/>
      <c r="C5611" s="1796"/>
      <c r="D5611" s="1796"/>
      <c r="E5611" s="1796"/>
      <c r="F5611" s="1796"/>
      <c r="G5611" s="1796"/>
      <c r="H5611" s="1796"/>
      <c r="I5611" s="1796"/>
      <c r="J5611" s="1796"/>
      <c r="K5611" s="1796"/>
      <c r="L5611" s="1796"/>
      <c r="M5611" s="1796"/>
      <c r="N5611" s="1796"/>
    </row>
    <row r="5612" spans="8:8" s="927" ht="15.0" hidden="1" customFormat="1">
      <c r="A5612" s="1439"/>
      <c r="B5612" s="1795"/>
      <c r="C5612" s="1796"/>
      <c r="D5612" s="1796"/>
      <c r="E5612" s="1796"/>
      <c r="F5612" s="1796"/>
      <c r="G5612" s="1796"/>
      <c r="H5612" s="1796"/>
      <c r="I5612" s="1796"/>
      <c r="J5612" s="1796"/>
      <c r="K5612" s="1796"/>
      <c r="L5612" s="1796"/>
      <c r="M5612" s="1796"/>
      <c r="N5612" s="1796"/>
    </row>
    <row r="5613" spans="8:8" s="927" ht="15.0" hidden="1" customFormat="1">
      <c r="A5613" s="1439"/>
      <c r="B5613" s="1795"/>
      <c r="C5613" s="1796"/>
      <c r="D5613" s="1796"/>
      <c r="E5613" s="1796"/>
      <c r="F5613" s="1796"/>
      <c r="G5613" s="1796"/>
      <c r="H5613" s="1796"/>
      <c r="I5613" s="1796"/>
      <c r="J5613" s="1796"/>
      <c r="K5613" s="1796"/>
      <c r="L5613" s="1796"/>
      <c r="M5613" s="1796"/>
      <c r="N5613" s="1796"/>
    </row>
    <row r="5614" spans="8:8" s="927" ht="15.0" hidden="1" customFormat="1">
      <c r="A5614" s="1439"/>
      <c r="B5614" s="1795"/>
      <c r="C5614" s="1796"/>
      <c r="D5614" s="1796"/>
      <c r="E5614" s="1796"/>
      <c r="F5614" s="1796"/>
      <c r="G5614" s="1796"/>
      <c r="H5614" s="1796"/>
      <c r="I5614" s="1796"/>
      <c r="J5614" s="1796"/>
      <c r="K5614" s="1796"/>
      <c r="L5614" s="1796"/>
      <c r="M5614" s="1796"/>
      <c r="N5614" s="1796"/>
    </row>
    <row r="5615" spans="8:8" s="927" ht="15.0" hidden="1" customFormat="1">
      <c r="A5615" s="1439"/>
      <c r="B5615" s="1795"/>
      <c r="C5615" s="1796"/>
      <c r="D5615" s="1796"/>
      <c r="E5615" s="1796"/>
      <c r="F5615" s="1796"/>
      <c r="G5615" s="1796"/>
      <c r="H5615" s="1796"/>
      <c r="I5615" s="1796"/>
      <c r="J5615" s="1796"/>
      <c r="K5615" s="1796"/>
      <c r="L5615" s="1796"/>
      <c r="M5615" s="1796"/>
      <c r="N5615" s="1796"/>
    </row>
    <row r="5616" spans="8:8" s="927" ht="15.0" hidden="1" customFormat="1">
      <c r="A5616" s="1439"/>
      <c r="B5616" s="1795"/>
      <c r="C5616" s="1796"/>
      <c r="D5616" s="1796"/>
      <c r="E5616" s="1796"/>
      <c r="F5616" s="1796"/>
      <c r="G5616" s="1796"/>
      <c r="H5616" s="1796"/>
      <c r="I5616" s="1796"/>
      <c r="J5616" s="1796"/>
      <c r="K5616" s="1796"/>
      <c r="L5616" s="1796"/>
      <c r="M5616" s="1796"/>
      <c r="N5616" s="1796"/>
    </row>
    <row r="5617" spans="8:8" s="927" ht="15.0" hidden="1" customFormat="1">
      <c r="A5617" s="1439"/>
      <c r="B5617" s="1795"/>
      <c r="C5617" s="1796"/>
      <c r="D5617" s="1796"/>
      <c r="E5617" s="1796"/>
      <c r="F5617" s="1796"/>
      <c r="G5617" s="1796"/>
      <c r="H5617" s="1796"/>
      <c r="I5617" s="1796"/>
      <c r="J5617" s="1796"/>
      <c r="K5617" s="1796"/>
      <c r="L5617" s="1796"/>
      <c r="M5617" s="1796"/>
      <c r="N5617" s="1796"/>
    </row>
    <row r="5618" spans="8:8" s="927" ht="15.0" hidden="1" customFormat="1">
      <c r="A5618" s="1439"/>
      <c r="B5618" s="1795"/>
      <c r="C5618" s="1796"/>
      <c r="D5618" s="1796"/>
      <c r="E5618" s="1796"/>
      <c r="F5618" s="1796"/>
      <c r="G5618" s="1796"/>
      <c r="H5618" s="1796"/>
      <c r="I5618" s="1796"/>
      <c r="J5618" s="1796"/>
      <c r="K5618" s="1796"/>
      <c r="L5618" s="1796"/>
      <c r="M5618" s="1796"/>
      <c r="N5618" s="1796"/>
    </row>
    <row r="5619" spans="8:8" s="927" ht="15.0" hidden="1" customFormat="1">
      <c r="A5619" s="1439"/>
      <c r="B5619" s="1795"/>
      <c r="C5619" s="1796"/>
      <c r="D5619" s="1796"/>
      <c r="E5619" s="1796"/>
      <c r="F5619" s="1796"/>
      <c r="G5619" s="1796"/>
      <c r="H5619" s="1796"/>
      <c r="I5619" s="1796"/>
      <c r="J5619" s="1796"/>
      <c r="K5619" s="1796"/>
      <c r="L5619" s="1796"/>
      <c r="M5619" s="1796"/>
      <c r="N5619" s="1796"/>
    </row>
    <row r="5620" spans="8:8" s="927" ht="15.0" hidden="1" customFormat="1">
      <c r="A5620" s="1439"/>
      <c r="B5620" s="1795"/>
      <c r="C5620" s="1796"/>
      <c r="D5620" s="1796"/>
      <c r="E5620" s="1796"/>
      <c r="F5620" s="1796"/>
      <c r="G5620" s="1796"/>
      <c r="H5620" s="1796"/>
      <c r="I5620" s="1796"/>
      <c r="J5620" s="1796"/>
      <c r="K5620" s="1796"/>
      <c r="L5620" s="1796"/>
      <c r="M5620" s="1796"/>
      <c r="N5620" s="1796"/>
    </row>
    <row r="5621" spans="8:8" s="927" ht="15.0" hidden="1" customFormat="1">
      <c r="A5621" s="1439"/>
      <c r="B5621" s="1795"/>
      <c r="C5621" s="1796"/>
      <c r="D5621" s="1796"/>
      <c r="E5621" s="1796"/>
      <c r="F5621" s="1796"/>
      <c r="G5621" s="1796"/>
      <c r="H5621" s="1796"/>
      <c r="I5621" s="1796"/>
      <c r="J5621" s="1796"/>
      <c r="K5621" s="1796"/>
      <c r="L5621" s="1796"/>
      <c r="M5621" s="1796"/>
      <c r="N5621" s="1796"/>
    </row>
    <row r="5622" spans="8:8" s="927" ht="15.0" hidden="1" customFormat="1">
      <c r="A5622" s="1439"/>
      <c r="B5622" s="1795"/>
      <c r="C5622" s="1796"/>
      <c r="D5622" s="1796"/>
      <c r="E5622" s="1796"/>
      <c r="F5622" s="1796"/>
      <c r="G5622" s="1796"/>
      <c r="H5622" s="1796"/>
      <c r="I5622" s="1796"/>
      <c r="J5622" s="1796"/>
      <c r="K5622" s="1796"/>
      <c r="L5622" s="1796"/>
      <c r="M5622" s="1796"/>
      <c r="N5622" s="1796"/>
    </row>
    <row r="5623" spans="8:8" s="927" ht="15.0" hidden="1" customFormat="1">
      <c r="A5623" s="1439"/>
      <c r="B5623" s="1795"/>
      <c r="C5623" s="1796"/>
      <c r="D5623" s="1796"/>
      <c r="E5623" s="1796"/>
      <c r="F5623" s="1796"/>
      <c r="G5623" s="1796"/>
      <c r="H5623" s="1796"/>
      <c r="I5623" s="1796"/>
      <c r="J5623" s="1796"/>
      <c r="K5623" s="1796"/>
      <c r="L5623" s="1796"/>
      <c r="M5623" s="1796"/>
      <c r="N5623" s="1796"/>
    </row>
    <row r="5624" spans="8:8" s="927" ht="15.0" hidden="1" customFormat="1">
      <c r="A5624" s="1439"/>
      <c r="B5624" s="1795"/>
      <c r="C5624" s="1796"/>
      <c r="D5624" s="1796"/>
      <c r="E5624" s="1796"/>
      <c r="F5624" s="1796"/>
      <c r="G5624" s="1796"/>
      <c r="H5624" s="1796"/>
      <c r="I5624" s="1796"/>
      <c r="J5624" s="1796"/>
      <c r="K5624" s="1796"/>
      <c r="L5624" s="1796"/>
      <c r="M5624" s="1796"/>
      <c r="N5624" s="1796"/>
    </row>
    <row r="5625" spans="8:8" s="927" ht="15.0" hidden="1" customFormat="1">
      <c r="A5625" s="1439"/>
      <c r="B5625" s="1795"/>
      <c r="C5625" s="1796"/>
      <c r="D5625" s="1796"/>
      <c r="E5625" s="1796"/>
      <c r="F5625" s="1796"/>
      <c r="G5625" s="1796"/>
      <c r="H5625" s="1796"/>
      <c r="I5625" s="1796"/>
      <c r="J5625" s="1796"/>
      <c r="K5625" s="1796"/>
      <c r="L5625" s="1796"/>
      <c r="M5625" s="1796"/>
      <c r="N5625" s="1796"/>
    </row>
    <row r="5626" spans="8:8" s="927" ht="15.0" hidden="1" customFormat="1">
      <c r="A5626" s="1439"/>
      <c r="B5626" s="1795"/>
      <c r="C5626" s="1796"/>
      <c r="D5626" s="1796"/>
      <c r="E5626" s="1796"/>
      <c r="F5626" s="1796"/>
      <c r="G5626" s="1796"/>
      <c r="H5626" s="1796"/>
      <c r="I5626" s="1796"/>
      <c r="J5626" s="1796"/>
      <c r="K5626" s="1796"/>
      <c r="L5626" s="1796"/>
      <c r="M5626" s="1796"/>
      <c r="N5626" s="1796"/>
    </row>
    <row r="5627" spans="8:8" s="927" ht="15.0" hidden="1" customFormat="1">
      <c r="A5627" s="1439"/>
      <c r="B5627" s="1795"/>
      <c r="C5627" s="1796"/>
      <c r="D5627" s="1796"/>
      <c r="E5627" s="1796"/>
      <c r="F5627" s="1796"/>
      <c r="G5627" s="1796"/>
      <c r="H5627" s="1796"/>
      <c r="I5627" s="1796"/>
      <c r="J5627" s="1796"/>
      <c r="K5627" s="1796"/>
      <c r="L5627" s="1796"/>
      <c r="M5627" s="1796"/>
      <c r="N5627" s="1796"/>
    </row>
    <row r="5628" spans="8:8" s="927" ht="15.0" hidden="1" customFormat="1">
      <c r="A5628" s="1439"/>
      <c r="B5628" s="1795"/>
      <c r="C5628" s="1796"/>
      <c r="D5628" s="1796"/>
      <c r="E5628" s="1796"/>
      <c r="F5628" s="1796"/>
      <c r="G5628" s="1796"/>
      <c r="H5628" s="1796"/>
      <c r="I5628" s="1796"/>
      <c r="J5628" s="1796"/>
      <c r="K5628" s="1796"/>
      <c r="L5628" s="1796"/>
      <c r="M5628" s="1796"/>
      <c r="N5628" s="1796"/>
    </row>
    <row r="5629" spans="8:8" s="927" ht="15.0" hidden="1" customFormat="1">
      <c r="A5629" s="1439"/>
      <c r="B5629" s="1795"/>
      <c r="C5629" s="1796"/>
      <c r="D5629" s="1796"/>
      <c r="E5629" s="1796"/>
      <c r="F5629" s="1796"/>
      <c r="G5629" s="1796"/>
      <c r="H5629" s="1796"/>
      <c r="I5629" s="1796"/>
      <c r="J5629" s="1796"/>
      <c r="K5629" s="1796"/>
      <c r="L5629" s="1796"/>
      <c r="M5629" s="1796"/>
      <c r="N5629" s="1796"/>
    </row>
    <row r="5630" spans="8:8" s="927" ht="15.0" hidden="1" customFormat="1">
      <c r="A5630" s="1439"/>
      <c r="B5630" s="1795"/>
      <c r="C5630" s="1796"/>
      <c r="D5630" s="1796"/>
      <c r="E5630" s="1796"/>
      <c r="F5630" s="1796"/>
      <c r="G5630" s="1796"/>
      <c r="H5630" s="1796"/>
      <c r="I5630" s="1796"/>
      <c r="J5630" s="1796"/>
      <c r="K5630" s="1796"/>
      <c r="L5630" s="1796"/>
      <c r="M5630" s="1796"/>
      <c r="N5630" s="1796"/>
    </row>
    <row r="5631" spans="8:8" s="927" ht="15.0" hidden="1" customFormat="1">
      <c r="A5631" s="1439"/>
      <c r="B5631" s="1795"/>
      <c r="C5631" s="1796"/>
      <c r="D5631" s="1796"/>
      <c r="E5631" s="1796"/>
      <c r="F5631" s="1796"/>
      <c r="G5631" s="1796"/>
      <c r="H5631" s="1796"/>
      <c r="I5631" s="1796"/>
      <c r="J5631" s="1796"/>
      <c r="K5631" s="1796"/>
      <c r="L5631" s="1796"/>
      <c r="M5631" s="1796"/>
      <c r="N5631" s="1796"/>
    </row>
    <row r="5632" spans="8:8" s="927" ht="15.0" hidden="1" customFormat="1">
      <c r="A5632" s="1439"/>
      <c r="B5632" s="1795"/>
      <c r="C5632" s="1796"/>
      <c r="D5632" s="1796"/>
      <c r="E5632" s="1796"/>
      <c r="F5632" s="1796"/>
      <c r="G5632" s="1796"/>
      <c r="H5632" s="1796"/>
      <c r="I5632" s="1796"/>
      <c r="J5632" s="1796"/>
      <c r="K5632" s="1796"/>
      <c r="L5632" s="1796"/>
      <c r="M5632" s="1796"/>
      <c r="N5632" s="1796"/>
    </row>
    <row r="5633" spans="8:8" s="927" ht="15.0" hidden="1" customFormat="1">
      <c r="A5633" s="1439"/>
      <c r="B5633" s="1795"/>
      <c r="C5633" s="1796"/>
      <c r="D5633" s="1796"/>
      <c r="E5633" s="1796"/>
      <c r="F5633" s="1796"/>
      <c r="G5633" s="1796"/>
      <c r="H5633" s="1796"/>
      <c r="I5633" s="1796"/>
      <c r="J5633" s="1796"/>
      <c r="K5633" s="1796"/>
      <c r="L5633" s="1796"/>
      <c r="M5633" s="1796"/>
      <c r="N5633" s="1796"/>
    </row>
    <row r="5634" spans="8:8" s="927" ht="15.0" hidden="1" customFormat="1">
      <c r="A5634" s="1439"/>
      <c r="B5634" s="1795"/>
      <c r="C5634" s="1796"/>
      <c r="D5634" s="1796"/>
      <c r="E5634" s="1796"/>
      <c r="F5634" s="1796"/>
      <c r="G5634" s="1796"/>
      <c r="H5634" s="1796"/>
      <c r="I5634" s="1796"/>
      <c r="J5634" s="1796"/>
      <c r="K5634" s="1796"/>
      <c r="L5634" s="1796"/>
      <c r="M5634" s="1796"/>
      <c r="N5634" s="1796"/>
    </row>
    <row r="5635" spans="8:8" s="927" ht="15.0" hidden="1" customFormat="1">
      <c r="A5635" s="1439"/>
      <c r="B5635" s="1795"/>
      <c r="C5635" s="1796"/>
      <c r="D5635" s="1796"/>
      <c r="E5635" s="1796"/>
      <c r="F5635" s="1796"/>
      <c r="G5635" s="1796"/>
      <c r="H5635" s="1796"/>
      <c r="I5635" s="1796"/>
      <c r="J5635" s="1796"/>
      <c r="K5635" s="1796"/>
      <c r="L5635" s="1796"/>
      <c r="M5635" s="1796"/>
      <c r="N5635" s="1796"/>
    </row>
    <row r="5636" spans="8:8" s="927" ht="15.0" hidden="1" customFormat="1">
      <c r="A5636" s="1439"/>
      <c r="B5636" s="1795"/>
      <c r="C5636" s="1796"/>
      <c r="D5636" s="1796"/>
      <c r="E5636" s="1796"/>
      <c r="F5636" s="1796"/>
      <c r="G5636" s="1796"/>
      <c r="H5636" s="1796"/>
      <c r="I5636" s="1796"/>
      <c r="J5636" s="1796"/>
      <c r="K5636" s="1796"/>
      <c r="L5636" s="1796"/>
      <c r="M5636" s="1796"/>
      <c r="N5636" s="1796"/>
    </row>
    <row r="5637" spans="8:8" s="927" ht="15.0" hidden="1" customFormat="1">
      <c r="A5637" s="1439"/>
      <c r="B5637" s="1795"/>
      <c r="C5637" s="1796"/>
      <c r="D5637" s="1796"/>
      <c r="E5637" s="1796"/>
      <c r="F5637" s="1796"/>
      <c r="G5637" s="1796"/>
      <c r="H5637" s="1796"/>
      <c r="I5637" s="1796"/>
      <c r="J5637" s="1796"/>
      <c r="K5637" s="1796"/>
      <c r="L5637" s="1796"/>
      <c r="M5637" s="1796"/>
      <c r="N5637" s="1796"/>
    </row>
    <row r="5638" spans="8:8" s="927" ht="15.0" hidden="1" customFormat="1">
      <c r="A5638" s="1439"/>
      <c r="B5638" s="1795"/>
      <c r="C5638" s="1796"/>
      <c r="D5638" s="1796"/>
      <c r="E5638" s="1796"/>
      <c r="F5638" s="1796"/>
      <c r="G5638" s="1796"/>
      <c r="H5638" s="1796"/>
      <c r="I5638" s="1796"/>
      <c r="J5638" s="1796"/>
      <c r="K5638" s="1796"/>
      <c r="L5638" s="1796"/>
      <c r="M5638" s="1796"/>
      <c r="N5638" s="1796"/>
    </row>
    <row r="5639" spans="8:8" s="927" ht="15.0" hidden="1" customFormat="1">
      <c r="A5639" s="1439"/>
      <c r="B5639" s="1795"/>
      <c r="C5639" s="1796"/>
      <c r="D5639" s="1796"/>
      <c r="E5639" s="1796"/>
      <c r="F5639" s="1796"/>
      <c r="G5639" s="1796"/>
      <c r="H5639" s="1796"/>
      <c r="I5639" s="1796"/>
      <c r="J5639" s="1796"/>
      <c r="K5639" s="1796"/>
      <c r="L5639" s="1796"/>
      <c r="M5639" s="1796"/>
      <c r="N5639" s="1796"/>
    </row>
    <row r="5640" spans="8:8" s="927" ht="15.0" hidden="1" customFormat="1">
      <c r="A5640" s="1439"/>
      <c r="B5640" s="1795"/>
      <c r="C5640" s="1796"/>
      <c r="D5640" s="1796"/>
      <c r="E5640" s="1796"/>
      <c r="F5640" s="1796"/>
      <c r="G5640" s="1796"/>
      <c r="H5640" s="1796"/>
      <c r="I5640" s="1796"/>
      <c r="J5640" s="1796"/>
      <c r="K5640" s="1796"/>
      <c r="L5640" s="1796"/>
      <c r="M5640" s="1796"/>
      <c r="N5640" s="1796"/>
    </row>
    <row r="5641" spans="8:8" s="927" ht="15.0" hidden="1" customFormat="1">
      <c r="A5641" s="1439"/>
      <c r="B5641" s="1795"/>
      <c r="C5641" s="1796"/>
      <c r="D5641" s="1796"/>
      <c r="E5641" s="1796"/>
      <c r="F5641" s="1796"/>
      <c r="G5641" s="1796"/>
      <c r="H5641" s="1796"/>
      <c r="I5641" s="1796"/>
      <c r="J5641" s="1796"/>
      <c r="K5641" s="1796"/>
      <c r="L5641" s="1796"/>
      <c r="M5641" s="1796"/>
      <c r="N5641" s="1796"/>
    </row>
    <row r="5642" spans="8:8" s="927" ht="15.0" hidden="1" customFormat="1">
      <c r="A5642" s="1439"/>
      <c r="B5642" s="1795"/>
      <c r="C5642" s="1796"/>
      <c r="D5642" s="1796"/>
      <c r="E5642" s="1796"/>
      <c r="F5642" s="1796"/>
      <c r="G5642" s="1796"/>
      <c r="H5642" s="1796"/>
      <c r="I5642" s="1796"/>
      <c r="J5642" s="1796"/>
      <c r="K5642" s="1796"/>
      <c r="L5642" s="1796"/>
      <c r="M5642" s="1796"/>
      <c r="N5642" s="1796"/>
    </row>
    <row r="5643" spans="8:8" s="927" ht="15.0" hidden="1" customFormat="1">
      <c r="A5643" s="1439"/>
      <c r="B5643" s="1795"/>
      <c r="C5643" s="1796"/>
      <c r="D5643" s="1796"/>
      <c r="E5643" s="1796"/>
      <c r="F5643" s="1796"/>
      <c r="G5643" s="1796"/>
      <c r="H5643" s="1796"/>
      <c r="I5643" s="1796"/>
      <c r="J5643" s="1796"/>
      <c r="K5643" s="1796"/>
      <c r="L5643" s="1796"/>
      <c r="M5643" s="1796"/>
      <c r="N5643" s="1796"/>
    </row>
    <row r="5644" spans="8:8" s="927" ht="15.0" hidden="1" customFormat="1">
      <c r="A5644" s="1439"/>
      <c r="B5644" s="1795"/>
      <c r="C5644" s="1796"/>
      <c r="D5644" s="1796"/>
      <c r="E5644" s="1796"/>
      <c r="F5644" s="1796"/>
      <c r="G5644" s="1796"/>
      <c r="H5644" s="1796"/>
      <c r="I5644" s="1796"/>
      <c r="J5644" s="1796"/>
      <c r="K5644" s="1796"/>
      <c r="L5644" s="1796"/>
      <c r="M5644" s="1796"/>
      <c r="N5644" s="1796"/>
    </row>
    <row r="5645" spans="8:8" s="927" ht="15.0" hidden="1" customFormat="1">
      <c r="A5645" s="1439"/>
      <c r="B5645" s="1795"/>
      <c r="C5645" s="1796"/>
      <c r="D5645" s="1796"/>
      <c r="E5645" s="1796"/>
      <c r="F5645" s="1796"/>
      <c r="G5645" s="1796"/>
      <c r="H5645" s="1796"/>
      <c r="I5645" s="1796"/>
      <c r="J5645" s="1796"/>
      <c r="K5645" s="1796"/>
      <c r="L5645" s="1796"/>
      <c r="M5645" s="1796"/>
      <c r="N5645" s="1796"/>
    </row>
    <row r="5646" spans="8:8" s="927" ht="15.0" hidden="1" customFormat="1">
      <c r="A5646" s="1439"/>
      <c r="B5646" s="1795"/>
      <c r="C5646" s="1796"/>
      <c r="D5646" s="1796"/>
      <c r="E5646" s="1796"/>
      <c r="F5646" s="1796"/>
      <c r="G5646" s="1796"/>
      <c r="H5646" s="1796"/>
      <c r="I5646" s="1796"/>
      <c r="J5646" s="1796"/>
      <c r="K5646" s="1796"/>
      <c r="L5646" s="1796"/>
      <c r="M5646" s="1796"/>
      <c r="N5646" s="1796"/>
    </row>
    <row r="5647" spans="8:8" s="927" ht="15.0" hidden="1" customFormat="1">
      <c r="A5647" s="1439"/>
      <c r="B5647" s="1795"/>
      <c r="C5647" s="1796"/>
      <c r="D5647" s="1796"/>
      <c r="E5647" s="1796"/>
      <c r="F5647" s="1796"/>
      <c r="G5647" s="1796"/>
      <c r="H5647" s="1796"/>
      <c r="I5647" s="1796"/>
      <c r="J5647" s="1796"/>
      <c r="K5647" s="1796"/>
      <c r="L5647" s="1796"/>
      <c r="M5647" s="1796"/>
      <c r="N5647" s="1796"/>
    </row>
    <row r="5648" spans="8:8" s="927" ht="15.0" hidden="1" customFormat="1">
      <c r="A5648" s="1439"/>
      <c r="B5648" s="1795"/>
      <c r="C5648" s="1796"/>
      <c r="D5648" s="1796"/>
      <c r="E5648" s="1796"/>
      <c r="F5648" s="1796"/>
      <c r="G5648" s="1796"/>
      <c r="H5648" s="1796"/>
      <c r="I5648" s="1796"/>
      <c r="J5648" s="1796"/>
      <c r="K5648" s="1796"/>
      <c r="L5648" s="1796"/>
      <c r="M5648" s="1796"/>
      <c r="N5648" s="1796"/>
    </row>
    <row r="5649" spans="8:8" s="927" ht="15.0" hidden="1" customFormat="1">
      <c r="A5649" s="1439"/>
      <c r="B5649" s="1795"/>
      <c r="C5649" s="1796"/>
      <c r="D5649" s="1796"/>
      <c r="E5649" s="1796"/>
      <c r="F5649" s="1796"/>
      <c r="G5649" s="1796"/>
      <c r="H5649" s="1796"/>
      <c r="I5649" s="1796"/>
      <c r="J5649" s="1796"/>
      <c r="K5649" s="1796"/>
      <c r="L5649" s="1796"/>
      <c r="M5649" s="1796"/>
      <c r="N5649" s="1796"/>
    </row>
    <row r="5650" spans="8:8" s="927" ht="15.0" hidden="1" customFormat="1">
      <c r="A5650" s="1439"/>
      <c r="B5650" s="1795"/>
      <c r="C5650" s="1796"/>
      <c r="D5650" s="1796"/>
      <c r="E5650" s="1796"/>
      <c r="F5650" s="1796"/>
      <c r="G5650" s="1796"/>
      <c r="H5650" s="1796"/>
      <c r="I5650" s="1796"/>
      <c r="J5650" s="1796"/>
      <c r="K5650" s="1796"/>
      <c r="L5650" s="1796"/>
      <c r="M5650" s="1796"/>
      <c r="N5650" s="1796"/>
    </row>
    <row r="5651" spans="8:8" s="927" ht="15.0" hidden="1" customFormat="1">
      <c r="A5651" s="1439"/>
      <c r="B5651" s="1795"/>
      <c r="C5651" s="1796"/>
      <c r="D5651" s="1796"/>
      <c r="E5651" s="1796"/>
      <c r="F5651" s="1796"/>
      <c r="G5651" s="1796"/>
      <c r="H5651" s="1796"/>
      <c r="I5651" s="1796"/>
      <c r="J5651" s="1796"/>
      <c r="K5651" s="1796"/>
      <c r="L5651" s="1796"/>
      <c r="M5651" s="1796"/>
      <c r="N5651" s="1796"/>
    </row>
    <row r="5652" spans="8:8" s="927" ht="15.0" hidden="1" customFormat="1">
      <c r="A5652" s="1439"/>
      <c r="B5652" s="1795"/>
      <c r="C5652" s="1796"/>
      <c r="D5652" s="1796"/>
      <c r="E5652" s="1796"/>
      <c r="F5652" s="1796"/>
      <c r="G5652" s="1796"/>
      <c r="H5652" s="1796"/>
      <c r="I5652" s="1796"/>
      <c r="J5652" s="1796"/>
      <c r="K5652" s="1796"/>
      <c r="L5652" s="1796"/>
      <c r="M5652" s="1796"/>
      <c r="N5652" s="1796"/>
    </row>
    <row r="5653" spans="8:8" s="927" ht="15.0" hidden="1" customFormat="1">
      <c r="A5653" s="1439"/>
      <c r="B5653" s="1795"/>
      <c r="C5653" s="1796"/>
      <c r="D5653" s="1796"/>
      <c r="E5653" s="1796"/>
      <c r="F5653" s="1796"/>
      <c r="G5653" s="1796"/>
      <c r="H5653" s="1796"/>
      <c r="I5653" s="1796"/>
      <c r="J5653" s="1796"/>
      <c r="K5653" s="1796"/>
      <c r="L5653" s="1796"/>
      <c r="M5653" s="1796"/>
      <c r="N5653" s="1796"/>
    </row>
    <row r="5654" spans="8:8" s="927" ht="15.0" hidden="1" customFormat="1">
      <c r="A5654" s="1439"/>
      <c r="B5654" s="1795"/>
      <c r="C5654" s="1796"/>
      <c r="D5654" s="1796"/>
      <c r="E5654" s="1796"/>
      <c r="F5654" s="1796"/>
      <c r="G5654" s="1796"/>
      <c r="H5654" s="1796"/>
      <c r="I5654" s="1796"/>
      <c r="J5654" s="1796"/>
      <c r="K5654" s="1796"/>
      <c r="L5654" s="1796"/>
      <c r="M5654" s="1796"/>
      <c r="N5654" s="1796"/>
    </row>
    <row r="5655" spans="8:8" s="927" ht="15.0" hidden="1" customFormat="1">
      <c r="A5655" s="1439"/>
      <c r="B5655" s="1795"/>
      <c r="C5655" s="1796"/>
      <c r="D5655" s="1796"/>
      <c r="E5655" s="1796"/>
      <c r="F5655" s="1796"/>
      <c r="G5655" s="1796"/>
      <c r="H5655" s="1796"/>
      <c r="I5655" s="1796"/>
      <c r="J5655" s="1796"/>
      <c r="K5655" s="1796"/>
      <c r="L5655" s="1796"/>
      <c r="M5655" s="1796"/>
      <c r="N5655" s="1796"/>
    </row>
    <row r="5656" spans="8:8" s="927" ht="15.0" hidden="1" customFormat="1">
      <c r="A5656" s="1439"/>
      <c r="B5656" s="1795"/>
      <c r="C5656" s="1796"/>
      <c r="D5656" s="1796"/>
      <c r="E5656" s="1796"/>
      <c r="F5656" s="1796"/>
      <c r="G5656" s="1796"/>
      <c r="H5656" s="1796"/>
      <c r="I5656" s="1796"/>
      <c r="J5656" s="1796"/>
      <c r="K5656" s="1796"/>
      <c r="L5656" s="1796"/>
      <c r="M5656" s="1796"/>
      <c r="N5656" s="1796"/>
    </row>
    <row r="5657" spans="8:8" s="927" ht="15.0" hidden="1" customFormat="1">
      <c r="A5657" s="1439"/>
      <c r="B5657" s="1795"/>
      <c r="C5657" s="1796"/>
      <c r="D5657" s="1796"/>
      <c r="E5657" s="1796"/>
      <c r="F5657" s="1796"/>
      <c r="G5657" s="1796"/>
      <c r="H5657" s="1796"/>
      <c r="I5657" s="1796"/>
      <c r="J5657" s="1796"/>
      <c r="K5657" s="1796"/>
      <c r="L5657" s="1796"/>
      <c r="M5657" s="1796"/>
      <c r="N5657" s="1796"/>
    </row>
    <row r="5658" spans="8:8" s="927" ht="15.0" hidden="1" customFormat="1">
      <c r="A5658" s="1439"/>
      <c r="B5658" s="1795"/>
      <c r="C5658" s="1796"/>
      <c r="D5658" s="1796"/>
      <c r="E5658" s="1796"/>
      <c r="F5658" s="1796"/>
      <c r="G5658" s="1796"/>
      <c r="H5658" s="1796"/>
      <c r="I5658" s="1796"/>
      <c r="J5658" s="1796"/>
      <c r="K5658" s="1796"/>
      <c r="L5658" s="1796"/>
      <c r="M5658" s="1796"/>
      <c r="N5658" s="1796"/>
    </row>
    <row r="5659" spans="8:8" s="927" ht="15.0" hidden="1" customFormat="1">
      <c r="A5659" s="1439"/>
      <c r="B5659" s="1795"/>
      <c r="C5659" s="1796"/>
      <c r="D5659" s="1796"/>
      <c r="E5659" s="1796"/>
      <c r="F5659" s="1796"/>
      <c r="G5659" s="1796"/>
      <c r="H5659" s="1796"/>
      <c r="I5659" s="1796"/>
      <c r="J5659" s="1796"/>
      <c r="K5659" s="1796"/>
      <c r="L5659" s="1796"/>
      <c r="M5659" s="1796"/>
      <c r="N5659" s="1796"/>
    </row>
    <row r="5660" spans="8:8" s="927" ht="15.0" hidden="1" customFormat="1">
      <c r="A5660" s="1439"/>
      <c r="B5660" s="1795"/>
      <c r="C5660" s="1796"/>
      <c r="D5660" s="1796"/>
      <c r="E5660" s="1796"/>
      <c r="F5660" s="1796"/>
      <c r="G5660" s="1796"/>
      <c r="H5660" s="1796"/>
      <c r="I5660" s="1796"/>
      <c r="J5660" s="1796"/>
      <c r="K5660" s="1796"/>
      <c r="L5660" s="1796"/>
      <c r="M5660" s="1796"/>
      <c r="N5660" s="1796"/>
    </row>
    <row r="5661" spans="8:8" s="927" ht="15.0" hidden="1" customFormat="1">
      <c r="A5661" s="1439"/>
      <c r="B5661" s="1795"/>
      <c r="C5661" s="1796"/>
      <c r="D5661" s="1796"/>
      <c r="E5661" s="1796"/>
      <c r="F5661" s="1796"/>
      <c r="G5661" s="1796"/>
      <c r="H5661" s="1796"/>
      <c r="I5661" s="1796"/>
      <c r="J5661" s="1796"/>
      <c r="K5661" s="1796"/>
      <c r="L5661" s="1796"/>
      <c r="M5661" s="1796"/>
      <c r="N5661" s="1796"/>
    </row>
    <row r="5662" spans="8:8" s="927" ht="15.0" hidden="1" customFormat="1">
      <c r="A5662" s="1439"/>
      <c r="B5662" s="1795"/>
      <c r="C5662" s="1796"/>
      <c r="D5662" s="1796"/>
      <c r="E5662" s="1796"/>
      <c r="F5662" s="1796"/>
      <c r="G5662" s="1796"/>
      <c r="H5662" s="1796"/>
      <c r="I5662" s="1796"/>
      <c r="J5662" s="1796"/>
      <c r="K5662" s="1796"/>
      <c r="L5662" s="1796"/>
      <c r="M5662" s="1796"/>
      <c r="N5662" s="1796"/>
    </row>
    <row r="5663" spans="8:8" s="927" ht="15.0" hidden="1" customFormat="1">
      <c r="A5663" s="1439"/>
      <c r="B5663" s="1795"/>
      <c r="C5663" s="1796"/>
      <c r="D5663" s="1796"/>
      <c r="E5663" s="1796"/>
      <c r="F5663" s="1796"/>
      <c r="G5663" s="1796"/>
      <c r="H5663" s="1796"/>
      <c r="I5663" s="1796"/>
      <c r="J5663" s="1796"/>
      <c r="K5663" s="1796"/>
      <c r="L5663" s="1796"/>
      <c r="M5663" s="1796"/>
      <c r="N5663" s="1796"/>
    </row>
    <row r="5664" spans="8:8" s="927" ht="15.0" hidden="1" customFormat="1">
      <c r="A5664" s="1439"/>
      <c r="B5664" s="1795"/>
      <c r="C5664" s="1796"/>
      <c r="D5664" s="1796"/>
      <c r="E5664" s="1796"/>
      <c r="F5664" s="1796"/>
      <c r="G5664" s="1796"/>
      <c r="H5664" s="1796"/>
      <c r="I5664" s="1796"/>
      <c r="J5664" s="1796"/>
      <c r="K5664" s="1796"/>
      <c r="L5664" s="1796"/>
      <c r="M5664" s="1796"/>
      <c r="N5664" s="1796"/>
    </row>
    <row r="5665" spans="8:8" s="927" ht="15.0" hidden="1" customFormat="1">
      <c r="A5665" s="1439"/>
      <c r="B5665" s="1795"/>
      <c r="C5665" s="1796"/>
      <c r="D5665" s="1796"/>
      <c r="E5665" s="1796"/>
      <c r="F5665" s="1796"/>
      <c r="G5665" s="1796"/>
      <c r="H5665" s="1796"/>
      <c r="I5665" s="1796"/>
      <c r="J5665" s="1796"/>
      <c r="K5665" s="1796"/>
      <c r="L5665" s="1796"/>
      <c r="M5665" s="1796"/>
      <c r="N5665" s="1796"/>
    </row>
    <row r="5666" spans="8:8" s="927" ht="15.0" hidden="1" customFormat="1">
      <c r="A5666" s="1439"/>
      <c r="B5666" s="1795"/>
      <c r="C5666" s="1796"/>
      <c r="D5666" s="1796"/>
      <c r="E5666" s="1796"/>
      <c r="F5666" s="1796"/>
      <c r="G5666" s="1796"/>
      <c r="H5666" s="1796"/>
      <c r="I5666" s="1796"/>
      <c r="J5666" s="1796"/>
      <c r="K5666" s="1796"/>
      <c r="L5666" s="1796"/>
      <c r="M5666" s="1796"/>
      <c r="N5666" s="1796"/>
    </row>
    <row r="5667" spans="8:8" s="927" ht="15.0" hidden="1" customFormat="1">
      <c r="A5667" s="1439"/>
      <c r="B5667" s="1795"/>
      <c r="C5667" s="1796"/>
      <c r="D5667" s="1796"/>
      <c r="E5667" s="1796"/>
      <c r="F5667" s="1796"/>
      <c r="G5667" s="1796"/>
      <c r="H5667" s="1796"/>
      <c r="I5667" s="1796"/>
      <c r="J5667" s="1796"/>
      <c r="K5667" s="1796"/>
      <c r="L5667" s="1796"/>
      <c r="M5667" s="1796"/>
      <c r="N5667" s="1796"/>
    </row>
    <row r="5668" spans="8:8" s="927" ht="15.0" hidden="1" customFormat="1">
      <c r="A5668" s="1439"/>
      <c r="B5668" s="1795"/>
      <c r="C5668" s="1796"/>
      <c r="D5668" s="1796"/>
      <c r="E5668" s="1796"/>
      <c r="F5668" s="1796"/>
      <c r="G5668" s="1796"/>
      <c r="H5668" s="1796"/>
      <c r="I5668" s="1796"/>
      <c r="J5668" s="1796"/>
      <c r="K5668" s="1796"/>
      <c r="L5668" s="1796"/>
      <c r="M5668" s="1796"/>
      <c r="N5668" s="1796"/>
    </row>
    <row r="5669" spans="8:8" s="927" ht="15.0" hidden="1" customFormat="1">
      <c r="A5669" s="1439"/>
      <c r="B5669" s="1795"/>
      <c r="C5669" s="1796"/>
      <c r="D5669" s="1796"/>
      <c r="E5669" s="1796"/>
      <c r="F5669" s="1796"/>
      <c r="G5669" s="1796"/>
      <c r="H5669" s="1796"/>
      <c r="I5669" s="1796"/>
      <c r="J5669" s="1796"/>
      <c r="K5669" s="1796"/>
      <c r="L5669" s="1796"/>
      <c r="M5669" s="1796"/>
      <c r="N5669" s="1796"/>
    </row>
    <row r="5670" spans="8:8" s="927" ht="15.0" hidden="1" customFormat="1">
      <c r="A5670" s="1439"/>
      <c r="B5670" s="1795"/>
      <c r="C5670" s="1796"/>
      <c r="D5670" s="1796"/>
      <c r="E5670" s="1796"/>
      <c r="F5670" s="1796"/>
      <c r="G5670" s="1796"/>
      <c r="H5670" s="1796"/>
      <c r="I5670" s="1796"/>
      <c r="J5670" s="1796"/>
      <c r="K5670" s="1796"/>
      <c r="L5670" s="1796"/>
      <c r="M5670" s="1796"/>
      <c r="N5670" s="1796"/>
    </row>
    <row r="5671" spans="8:8" s="927" ht="15.0" hidden="1" customFormat="1">
      <c r="A5671" s="1439"/>
      <c r="B5671" s="1795"/>
      <c r="C5671" s="1796"/>
      <c r="D5671" s="1796"/>
      <c r="E5671" s="1796"/>
      <c r="F5671" s="1796"/>
      <c r="G5671" s="1796"/>
      <c r="H5671" s="1796"/>
      <c r="I5671" s="1796"/>
      <c r="J5671" s="1796"/>
      <c r="K5671" s="1796"/>
      <c r="L5671" s="1796"/>
      <c r="M5671" s="1796"/>
      <c r="N5671" s="1796"/>
    </row>
    <row r="5672" spans="8:8" s="927" ht="15.0" hidden="1" customFormat="1">
      <c r="A5672" s="1439"/>
      <c r="B5672" s="1795"/>
      <c r="C5672" s="1796"/>
      <c r="D5672" s="1796"/>
      <c r="E5672" s="1796"/>
      <c r="F5672" s="1796"/>
      <c r="G5672" s="1796"/>
      <c r="H5672" s="1796"/>
      <c r="I5672" s="1796"/>
      <c r="J5672" s="1796"/>
      <c r="K5672" s="1796"/>
      <c r="L5672" s="1796"/>
      <c r="M5672" s="1796"/>
      <c r="N5672" s="1796"/>
    </row>
    <row r="5673" spans="8:8" s="927" ht="15.0" hidden="1" customFormat="1">
      <c r="A5673" s="1439"/>
      <c r="B5673" s="1795"/>
      <c r="C5673" s="1796"/>
      <c r="D5673" s="1796"/>
      <c r="E5673" s="1796"/>
      <c r="F5673" s="1796"/>
      <c r="G5673" s="1796"/>
      <c r="H5673" s="1796"/>
      <c r="I5673" s="1796"/>
      <c r="J5673" s="1796"/>
      <c r="K5673" s="1796"/>
      <c r="L5673" s="1796"/>
      <c r="M5673" s="1796"/>
      <c r="N5673" s="1796"/>
    </row>
    <row r="5674" spans="8:8" s="927" ht="15.0" hidden="1" customFormat="1">
      <c r="A5674" s="1439"/>
      <c r="B5674" s="1795"/>
      <c r="C5674" s="1796"/>
      <c r="D5674" s="1796"/>
      <c r="E5674" s="1796"/>
      <c r="F5674" s="1796"/>
      <c r="G5674" s="1796"/>
      <c r="H5674" s="1796"/>
      <c r="I5674" s="1796"/>
      <c r="J5674" s="1796"/>
      <c r="K5674" s="1796"/>
      <c r="L5674" s="1796"/>
      <c r="M5674" s="1796"/>
      <c r="N5674" s="1796"/>
    </row>
    <row r="5675" spans="8:8" s="927" ht="15.0" hidden="1" customFormat="1">
      <c r="A5675" s="1439"/>
      <c r="B5675" s="1795"/>
      <c r="C5675" s="1796"/>
      <c r="D5675" s="1796"/>
      <c r="E5675" s="1796"/>
      <c r="F5675" s="1796"/>
      <c r="G5675" s="1796"/>
      <c r="H5675" s="1796"/>
      <c r="I5675" s="1796"/>
      <c r="J5675" s="1796"/>
      <c r="K5675" s="1796"/>
      <c r="L5675" s="1796"/>
      <c r="M5675" s="1796"/>
      <c r="N5675" s="1796"/>
    </row>
    <row r="5676" spans="8:8" s="927" ht="15.0" hidden="1" customFormat="1">
      <c r="A5676" s="1439"/>
      <c r="B5676" s="1795"/>
      <c r="C5676" s="1796"/>
      <c r="D5676" s="1796"/>
      <c r="E5676" s="1796"/>
      <c r="F5676" s="1796"/>
      <c r="G5676" s="1796"/>
      <c r="H5676" s="1796"/>
      <c r="I5676" s="1796"/>
      <c r="J5676" s="1796"/>
      <c r="K5676" s="1796"/>
      <c r="L5676" s="1796"/>
      <c r="M5676" s="1796"/>
      <c r="N5676" s="1796"/>
    </row>
    <row r="5677" spans="8:8" s="927" ht="15.0" hidden="1" customFormat="1">
      <c r="A5677" s="1439"/>
      <c r="B5677" s="1795"/>
      <c r="C5677" s="1796"/>
      <c r="D5677" s="1796"/>
      <c r="E5677" s="1796"/>
      <c r="F5677" s="1796"/>
      <c r="G5677" s="1796"/>
      <c r="H5677" s="1796"/>
      <c r="I5677" s="1796"/>
      <c r="J5677" s="1796"/>
      <c r="K5677" s="1796"/>
      <c r="L5677" s="1796"/>
      <c r="M5677" s="1796"/>
      <c r="N5677" s="1796"/>
    </row>
    <row r="5678" spans="8:8" s="927" ht="15.0" hidden="1" customFormat="1">
      <c r="A5678" s="1439"/>
      <c r="B5678" s="1795"/>
      <c r="C5678" s="1796"/>
      <c r="D5678" s="1796"/>
      <c r="E5678" s="1796"/>
      <c r="F5678" s="1796"/>
      <c r="G5678" s="1796"/>
      <c r="H5678" s="1796"/>
      <c r="I5678" s="1796"/>
      <c r="J5678" s="1796"/>
      <c r="K5678" s="1796"/>
      <c r="L5678" s="1796"/>
      <c r="M5678" s="1796"/>
      <c r="N5678" s="1796"/>
    </row>
    <row r="5679" spans="8:8" s="927" ht="15.0" hidden="1" customFormat="1">
      <c r="A5679" s="1439"/>
      <c r="B5679" s="1795"/>
      <c r="C5679" s="1796"/>
      <c r="D5679" s="1796"/>
      <c r="E5679" s="1796"/>
      <c r="F5679" s="1796"/>
      <c r="G5679" s="1796"/>
      <c r="H5679" s="1796"/>
      <c r="I5679" s="1796"/>
      <c r="J5679" s="1796"/>
      <c r="K5679" s="1796"/>
      <c r="L5679" s="1796"/>
      <c r="M5679" s="1796"/>
      <c r="N5679" s="1796"/>
    </row>
    <row r="5680" spans="8:8" s="927" ht="15.0" hidden="1" customFormat="1">
      <c r="A5680" s="1439"/>
      <c r="B5680" s="1795"/>
      <c r="C5680" s="1796"/>
      <c r="D5680" s="1796"/>
      <c r="E5680" s="1796"/>
      <c r="F5680" s="1796"/>
      <c r="G5680" s="1796"/>
      <c r="H5680" s="1796"/>
      <c r="I5680" s="1796"/>
      <c r="J5680" s="1796"/>
      <c r="K5680" s="1796"/>
      <c r="L5680" s="1796"/>
      <c r="M5680" s="1796"/>
      <c r="N5680" s="1796"/>
    </row>
    <row r="5681" spans="8:8" s="927" ht="15.0" hidden="1" customFormat="1">
      <c r="A5681" s="1439"/>
      <c r="B5681" s="1795"/>
      <c r="C5681" s="1796"/>
      <c r="D5681" s="1796"/>
      <c r="E5681" s="1796"/>
      <c r="F5681" s="1796"/>
      <c r="G5681" s="1796"/>
      <c r="H5681" s="1796"/>
      <c r="I5681" s="1796"/>
      <c r="J5681" s="1796"/>
      <c r="K5681" s="1796"/>
      <c r="L5681" s="1796"/>
      <c r="M5681" s="1796"/>
      <c r="N5681" s="1796"/>
    </row>
    <row r="5682" spans="8:8" s="927" ht="15.0" hidden="1" customFormat="1">
      <c r="A5682" s="1439"/>
      <c r="B5682" s="1795"/>
      <c r="C5682" s="1796"/>
      <c r="D5682" s="1796"/>
      <c r="E5682" s="1796"/>
      <c r="F5682" s="1796"/>
      <c r="G5682" s="1796"/>
      <c r="H5682" s="1796"/>
      <c r="I5682" s="1796"/>
      <c r="J5682" s="1796"/>
      <c r="K5682" s="1796"/>
      <c r="L5682" s="1796"/>
      <c r="M5682" s="1796"/>
      <c r="N5682" s="1796"/>
    </row>
    <row r="5683" spans="8:8" s="927" ht="15.0" hidden="1" customFormat="1">
      <c r="A5683" s="1439"/>
      <c r="B5683" s="1795"/>
      <c r="C5683" s="1796"/>
      <c r="D5683" s="1796"/>
      <c r="E5683" s="1796"/>
      <c r="F5683" s="1796"/>
      <c r="G5683" s="1796"/>
      <c r="H5683" s="1796"/>
      <c r="I5683" s="1796"/>
      <c r="J5683" s="1796"/>
      <c r="K5683" s="1796"/>
      <c r="L5683" s="1796"/>
      <c r="M5683" s="1796"/>
      <c r="N5683" s="1796"/>
    </row>
    <row r="5684" spans="8:8" s="927" ht="15.0" hidden="1" customFormat="1">
      <c r="A5684" s="1439"/>
      <c r="B5684" s="1795"/>
      <c r="C5684" s="1796"/>
      <c r="D5684" s="1796"/>
      <c r="E5684" s="1796"/>
      <c r="F5684" s="1796"/>
      <c r="G5684" s="1796"/>
      <c r="H5684" s="1796"/>
      <c r="I5684" s="1796"/>
      <c r="J5684" s="1796"/>
      <c r="K5684" s="1796"/>
      <c r="L5684" s="1796"/>
      <c r="M5684" s="1796"/>
      <c r="N5684" s="1796"/>
    </row>
    <row r="5685" spans="8:8" s="927" ht="15.0" hidden="1" customFormat="1">
      <c r="A5685" s="1439"/>
      <c r="B5685" s="1795"/>
      <c r="C5685" s="1796"/>
      <c r="D5685" s="1796"/>
      <c r="E5685" s="1796"/>
      <c r="F5685" s="1796"/>
      <c r="G5685" s="1796"/>
      <c r="H5685" s="1796"/>
      <c r="I5685" s="1796"/>
      <c r="J5685" s="1796"/>
      <c r="K5685" s="1796"/>
      <c r="L5685" s="1796"/>
      <c r="M5685" s="1796"/>
      <c r="N5685" s="1796"/>
    </row>
    <row r="5686" spans="8:8" s="927" ht="15.0" hidden="1" customFormat="1">
      <c r="A5686" s="1439"/>
      <c r="B5686" s="1795"/>
      <c r="C5686" s="1796"/>
      <c r="D5686" s="1796"/>
      <c r="E5686" s="1796"/>
      <c r="F5686" s="1796"/>
      <c r="G5686" s="1796"/>
      <c r="H5686" s="1796"/>
      <c r="I5686" s="1796"/>
      <c r="J5686" s="1796"/>
      <c r="K5686" s="1796"/>
      <c r="L5686" s="1796"/>
      <c r="M5686" s="1796"/>
      <c r="N5686" s="1796"/>
    </row>
    <row r="5687" spans="8:8" s="927" ht="15.0" hidden="1" customFormat="1">
      <c r="A5687" s="1439"/>
      <c r="B5687" s="1795"/>
      <c r="C5687" s="1796"/>
      <c r="D5687" s="1796"/>
      <c r="E5687" s="1796"/>
      <c r="F5687" s="1796"/>
      <c r="G5687" s="1796"/>
      <c r="H5687" s="1796"/>
      <c r="I5687" s="1796"/>
      <c r="J5687" s="1796"/>
      <c r="K5687" s="1796"/>
      <c r="L5687" s="1796"/>
      <c r="M5687" s="1796"/>
      <c r="N5687" s="1796"/>
    </row>
    <row r="5688" spans="8:8" s="927" ht="15.0" hidden="1" customFormat="1">
      <c r="A5688" s="1439"/>
      <c r="B5688" s="1795"/>
      <c r="C5688" s="1796"/>
      <c r="D5688" s="1796"/>
      <c r="E5688" s="1796"/>
      <c r="F5688" s="1796"/>
      <c r="G5688" s="1796"/>
      <c r="H5688" s="1796"/>
      <c r="I5688" s="1796"/>
      <c r="J5688" s="1796"/>
      <c r="K5688" s="1796"/>
      <c r="L5688" s="1796"/>
      <c r="M5688" s="1796"/>
      <c r="N5688" s="1796"/>
    </row>
    <row r="5689" spans="8:8" s="927" ht="15.0" hidden="1" customFormat="1">
      <c r="A5689" s="1439"/>
      <c r="B5689" s="1795"/>
      <c r="C5689" s="1796"/>
      <c r="D5689" s="1796"/>
      <c r="E5689" s="1796"/>
      <c r="F5689" s="1796"/>
      <c r="G5689" s="1796"/>
      <c r="H5689" s="1796"/>
      <c r="I5689" s="1796"/>
      <c r="J5689" s="1796"/>
      <c r="K5689" s="1796"/>
      <c r="L5689" s="1796"/>
      <c r="M5689" s="1796"/>
      <c r="N5689" s="1796"/>
    </row>
    <row r="5690" spans="8:8" s="927" ht="15.0" hidden="1" customFormat="1">
      <c r="A5690" s="1439"/>
      <c r="B5690" s="1795"/>
      <c r="C5690" s="1796"/>
      <c r="D5690" s="1796"/>
      <c r="E5690" s="1796"/>
      <c r="F5690" s="1796"/>
      <c r="G5690" s="1796"/>
      <c r="H5690" s="1796"/>
      <c r="I5690" s="1796"/>
      <c r="J5690" s="1796"/>
      <c r="K5690" s="1796"/>
      <c r="L5690" s="1796"/>
      <c r="M5690" s="1796"/>
      <c r="N5690" s="1796"/>
    </row>
    <row r="5691" spans="8:8" s="927" ht="15.0" hidden="1" customFormat="1">
      <c r="A5691" s="1439"/>
      <c r="B5691" s="1795"/>
      <c r="C5691" s="1796"/>
      <c r="D5691" s="1796"/>
      <c r="E5691" s="1796"/>
      <c r="F5691" s="1796"/>
      <c r="G5691" s="1796"/>
      <c r="H5691" s="1796"/>
      <c r="I5691" s="1796"/>
      <c r="J5691" s="1796"/>
      <c r="K5691" s="1796"/>
      <c r="L5691" s="1796"/>
      <c r="M5691" s="1796"/>
      <c r="N5691" s="1796"/>
    </row>
    <row r="5692" spans="8:8" s="927" ht="15.0" hidden="1" customFormat="1">
      <c r="A5692" s="1439"/>
      <c r="B5692" s="1795"/>
      <c r="C5692" s="1796"/>
      <c r="D5692" s="1796"/>
      <c r="E5692" s="1796"/>
      <c r="F5692" s="1796"/>
      <c r="G5692" s="1796"/>
      <c r="H5692" s="1796"/>
      <c r="I5692" s="1796"/>
      <c r="J5692" s="1796"/>
      <c r="K5692" s="1796"/>
      <c r="L5692" s="1796"/>
      <c r="M5692" s="1796"/>
      <c r="N5692" s="1796"/>
    </row>
    <row r="5693" spans="8:8" s="927" ht="15.0" hidden="1" customFormat="1">
      <c r="A5693" s="1439"/>
      <c r="B5693" s="1795"/>
      <c r="C5693" s="1796"/>
      <c r="D5693" s="1796"/>
      <c r="E5693" s="1796"/>
      <c r="F5693" s="1796"/>
      <c r="G5693" s="1796"/>
      <c r="H5693" s="1796"/>
      <c r="I5693" s="1796"/>
      <c r="J5693" s="1796"/>
      <c r="K5693" s="1796"/>
      <c r="L5693" s="1796"/>
      <c r="M5693" s="1796"/>
      <c r="N5693" s="1796"/>
    </row>
    <row r="5694" spans="8:8" s="927" ht="15.0" hidden="1" customFormat="1">
      <c r="A5694" s="1439"/>
      <c r="B5694" s="1795"/>
      <c r="C5694" s="1796"/>
      <c r="D5694" s="1796"/>
      <c r="E5694" s="1796"/>
      <c r="F5694" s="1796"/>
      <c r="G5694" s="1796"/>
      <c r="H5694" s="1796"/>
      <c r="I5694" s="1796"/>
      <c r="J5694" s="1796"/>
      <c r="K5694" s="1796"/>
      <c r="L5694" s="1796"/>
      <c r="M5694" s="1796"/>
      <c r="N5694" s="1796"/>
    </row>
    <row r="5695" spans="8:8" s="927" ht="15.0" hidden="1" customFormat="1">
      <c r="A5695" s="1439"/>
      <c r="B5695" s="1795"/>
      <c r="C5695" s="1796"/>
      <c r="D5695" s="1796"/>
      <c r="E5695" s="1796"/>
      <c r="F5695" s="1796"/>
      <c r="G5695" s="1796"/>
      <c r="H5695" s="1796"/>
      <c r="I5695" s="1796"/>
      <c r="J5695" s="1796"/>
      <c r="K5695" s="1796"/>
      <c r="L5695" s="1796"/>
      <c r="M5695" s="1796"/>
      <c r="N5695" s="1796"/>
    </row>
    <row r="5696" spans="8:8" s="927" ht="15.0" hidden="1" customFormat="1">
      <c r="A5696" s="1439"/>
      <c r="B5696" s="1795"/>
      <c r="C5696" s="1796"/>
      <c r="D5696" s="1796"/>
      <c r="E5696" s="1796"/>
      <c r="F5696" s="1796"/>
      <c r="G5696" s="1796"/>
      <c r="H5696" s="1796"/>
      <c r="I5696" s="1796"/>
      <c r="J5696" s="1796"/>
      <c r="K5696" s="1796"/>
      <c r="L5696" s="1796"/>
      <c r="M5696" s="1796"/>
      <c r="N5696" s="1796"/>
    </row>
    <row r="5697" spans="8:8" s="927" ht="15.0" hidden="1" customFormat="1">
      <c r="A5697" s="1439"/>
      <c r="B5697" s="1795"/>
      <c r="C5697" s="1796"/>
      <c r="D5697" s="1796"/>
      <c r="E5697" s="1796"/>
      <c r="F5697" s="1796"/>
      <c r="G5697" s="1796"/>
      <c r="H5697" s="1796"/>
      <c r="I5697" s="1796"/>
      <c r="J5697" s="1796"/>
      <c r="K5697" s="1796"/>
      <c r="L5697" s="1796"/>
      <c r="M5697" s="1796"/>
      <c r="N5697" s="1796"/>
    </row>
    <row r="5698" spans="8:8" s="927" ht="15.0" hidden="1" customFormat="1">
      <c r="A5698" s="1439"/>
      <c r="B5698" s="1795"/>
      <c r="C5698" s="1796"/>
      <c r="D5698" s="1796"/>
      <c r="E5698" s="1796"/>
      <c r="F5698" s="1796"/>
      <c r="G5698" s="1796"/>
      <c r="H5698" s="1796"/>
      <c r="I5698" s="1796"/>
      <c r="J5698" s="1796"/>
      <c r="K5698" s="1796"/>
      <c r="L5698" s="1796"/>
      <c r="M5698" s="1796"/>
      <c r="N5698" s="1796"/>
    </row>
    <row r="5699" spans="8:8" s="927" ht="15.0" hidden="1" customFormat="1">
      <c r="A5699" s="1439"/>
      <c r="B5699" s="1795"/>
      <c r="C5699" s="1796"/>
      <c r="D5699" s="1796"/>
      <c r="E5699" s="1796"/>
      <c r="F5699" s="1796"/>
      <c r="G5699" s="1796"/>
      <c r="H5699" s="1796"/>
      <c r="I5699" s="1796"/>
      <c r="J5699" s="1796"/>
      <c r="K5699" s="1796"/>
      <c r="L5699" s="1796"/>
      <c r="M5699" s="1796"/>
      <c r="N5699" s="1796"/>
    </row>
    <row r="5700" spans="8:8" s="927" ht="15.0" hidden="1" customFormat="1">
      <c r="A5700" s="1439"/>
      <c r="B5700" s="1795"/>
      <c r="C5700" s="1796"/>
      <c r="D5700" s="1796"/>
      <c r="E5700" s="1796"/>
      <c r="F5700" s="1796"/>
      <c r="G5700" s="1796"/>
      <c r="H5700" s="1796"/>
      <c r="I5700" s="1796"/>
      <c r="J5700" s="1796"/>
      <c r="K5700" s="1796"/>
      <c r="L5700" s="1796"/>
      <c r="M5700" s="1796"/>
      <c r="N5700" s="1796"/>
    </row>
    <row r="5701" spans="8:8" s="927" ht="15.0" hidden="1" customFormat="1">
      <c r="A5701" s="1439"/>
      <c r="B5701" s="1795"/>
      <c r="C5701" s="1796"/>
      <c r="D5701" s="1796"/>
      <c r="E5701" s="1796"/>
      <c r="F5701" s="1796"/>
      <c r="G5701" s="1796"/>
      <c r="H5701" s="1796"/>
      <c r="I5701" s="1796"/>
      <c r="J5701" s="1796"/>
      <c r="K5701" s="1796"/>
      <c r="L5701" s="1796"/>
      <c r="M5701" s="1796"/>
      <c r="N5701" s="1796"/>
    </row>
    <row r="5702" spans="8:8" s="927" ht="15.0" hidden="1" customFormat="1">
      <c r="A5702" s="1439"/>
      <c r="B5702" s="1795"/>
      <c r="C5702" s="1796"/>
      <c r="D5702" s="1796"/>
      <c r="E5702" s="1796"/>
      <c r="F5702" s="1796"/>
      <c r="G5702" s="1796"/>
      <c r="H5702" s="1796"/>
      <c r="I5702" s="1796"/>
      <c r="J5702" s="1796"/>
      <c r="K5702" s="1796"/>
      <c r="L5702" s="1796"/>
      <c r="M5702" s="1796"/>
      <c r="N5702" s="1796"/>
    </row>
    <row r="5703" spans="8:8" s="927" ht="15.0" hidden="1" customFormat="1">
      <c r="A5703" s="1439"/>
      <c r="B5703" s="1795"/>
      <c r="C5703" s="1796"/>
      <c r="D5703" s="1796"/>
      <c r="E5703" s="1796"/>
      <c r="F5703" s="1796"/>
      <c r="G5703" s="1796"/>
      <c r="H5703" s="1796"/>
      <c r="I5703" s="1796"/>
      <c r="J5703" s="1796"/>
      <c r="K5703" s="1796"/>
      <c r="L5703" s="1796"/>
      <c r="M5703" s="1796"/>
      <c r="N5703" s="1796"/>
    </row>
    <row r="5704" spans="8:8" s="927" ht="15.0" hidden="1" customFormat="1">
      <c r="A5704" s="1439"/>
      <c r="B5704" s="1795"/>
      <c r="C5704" s="1796"/>
      <c r="D5704" s="1796"/>
      <c r="E5704" s="1796"/>
      <c r="F5704" s="1796"/>
      <c r="G5704" s="1796"/>
      <c r="H5704" s="1796"/>
      <c r="I5704" s="1796"/>
      <c r="J5704" s="1796"/>
      <c r="K5704" s="1796"/>
      <c r="L5704" s="1796"/>
      <c r="M5704" s="1796"/>
      <c r="N5704" s="1796"/>
    </row>
    <row r="5705" spans="8:8" s="927" ht="15.0" hidden="1" customFormat="1">
      <c r="A5705" s="1439"/>
      <c r="B5705" s="1795"/>
      <c r="C5705" s="1796"/>
      <c r="D5705" s="1796"/>
      <c r="E5705" s="1796"/>
      <c r="F5705" s="1796"/>
      <c r="G5705" s="1796"/>
      <c r="H5705" s="1796"/>
      <c r="I5705" s="1796"/>
      <c r="J5705" s="1796"/>
      <c r="K5705" s="1796"/>
      <c r="L5705" s="1796"/>
      <c r="M5705" s="1796"/>
      <c r="N5705" s="1796"/>
    </row>
    <row r="5706" spans="8:8" s="927" ht="15.0" hidden="1" customFormat="1">
      <c r="A5706" s="1439"/>
      <c r="B5706" s="1795"/>
      <c r="C5706" s="1796"/>
      <c r="D5706" s="1796"/>
      <c r="E5706" s="1796"/>
      <c r="F5706" s="1796"/>
      <c r="G5706" s="1796"/>
      <c r="H5706" s="1796"/>
      <c r="I5706" s="1796"/>
      <c r="J5706" s="1796"/>
      <c r="K5706" s="1796"/>
      <c r="L5706" s="1796"/>
      <c r="M5706" s="1796"/>
      <c r="N5706" s="1796"/>
    </row>
    <row r="5707" spans="8:8" s="927" ht="15.0" hidden="1" customFormat="1">
      <c r="A5707" s="1439"/>
      <c r="B5707" s="1795"/>
      <c r="C5707" s="1796"/>
      <c r="D5707" s="1796"/>
      <c r="E5707" s="1796"/>
      <c r="F5707" s="1796"/>
      <c r="G5707" s="1796"/>
      <c r="H5707" s="1796"/>
      <c r="I5707" s="1796"/>
      <c r="J5707" s="1796"/>
      <c r="K5707" s="1796"/>
      <c r="L5707" s="1796"/>
      <c r="M5707" s="1796"/>
      <c r="N5707" s="1796"/>
    </row>
    <row r="5708" spans="8:8" s="927" ht="15.0" hidden="1" customFormat="1">
      <c r="A5708" s="1439"/>
      <c r="B5708" s="1795"/>
      <c r="C5708" s="1796"/>
      <c r="D5708" s="1796"/>
      <c r="E5708" s="1796"/>
      <c r="F5708" s="1796"/>
      <c r="G5708" s="1796"/>
      <c r="H5708" s="1796"/>
      <c r="I5708" s="1796"/>
      <c r="J5708" s="1796"/>
      <c r="K5708" s="1796"/>
      <c r="L5708" s="1796"/>
      <c r="M5708" s="1796"/>
      <c r="N5708" s="1796"/>
    </row>
    <row r="5709" spans="8:8" s="927" ht="15.0" hidden="1" customFormat="1">
      <c r="A5709" s="1439"/>
      <c r="B5709" s="1795"/>
      <c r="C5709" s="1796"/>
      <c r="D5709" s="1796"/>
      <c r="E5709" s="1796"/>
      <c r="F5709" s="1796"/>
      <c r="G5709" s="1796"/>
      <c r="H5709" s="1796"/>
      <c r="I5709" s="1796"/>
      <c r="J5709" s="1796"/>
      <c r="K5709" s="1796"/>
      <c r="L5709" s="1796"/>
      <c r="M5709" s="1796"/>
      <c r="N5709" s="1796"/>
    </row>
    <row r="5710" spans="8:8" s="927" ht="15.0" hidden="1" customFormat="1">
      <c r="A5710" s="1439"/>
      <c r="B5710" s="1795"/>
      <c r="C5710" s="1796"/>
      <c r="D5710" s="1796"/>
      <c r="E5710" s="1796"/>
      <c r="F5710" s="1796"/>
      <c r="G5710" s="1796"/>
      <c r="H5710" s="1796"/>
      <c r="I5710" s="1796"/>
      <c r="J5710" s="1796"/>
      <c r="K5710" s="1796"/>
      <c r="L5710" s="1796"/>
      <c r="M5710" s="1796"/>
      <c r="N5710" s="1796"/>
    </row>
    <row r="5711" spans="8:8" s="927" ht="15.0" hidden="1" customFormat="1">
      <c r="A5711" s="1439"/>
      <c r="B5711" s="1795"/>
      <c r="C5711" s="1796"/>
      <c r="D5711" s="1796"/>
      <c r="E5711" s="1796"/>
      <c r="F5711" s="1796"/>
      <c r="G5711" s="1796"/>
      <c r="H5711" s="1796"/>
      <c r="I5711" s="1796"/>
      <c r="J5711" s="1796"/>
      <c r="K5711" s="1796"/>
      <c r="L5711" s="1796"/>
      <c r="M5711" s="1796"/>
      <c r="N5711" s="1796"/>
    </row>
    <row r="5712" spans="8:8" s="927" ht="15.0" hidden="1" customFormat="1">
      <c r="A5712" s="1439"/>
      <c r="B5712" s="1795"/>
      <c r="C5712" s="1796"/>
      <c r="D5712" s="1796"/>
      <c r="E5712" s="1796"/>
      <c r="F5712" s="1796"/>
      <c r="G5712" s="1796"/>
      <c r="H5712" s="1796"/>
      <c r="I5712" s="1796"/>
      <c r="J5712" s="1796"/>
      <c r="K5712" s="1796"/>
      <c r="L5712" s="1796"/>
      <c r="M5712" s="1796"/>
      <c r="N5712" s="1796"/>
    </row>
    <row r="5713" spans="8:8" s="927" ht="15.0" hidden="1" customFormat="1">
      <c r="A5713" s="1439"/>
      <c r="B5713" s="1795"/>
      <c r="C5713" s="1796"/>
      <c r="D5713" s="1796"/>
      <c r="E5713" s="1796"/>
      <c r="F5713" s="1796"/>
      <c r="G5713" s="1796"/>
      <c r="H5713" s="1796"/>
      <c r="I5713" s="1796"/>
      <c r="J5713" s="1796"/>
      <c r="K5713" s="1796"/>
      <c r="L5713" s="1796"/>
      <c r="M5713" s="1796"/>
      <c r="N5713" s="1796"/>
    </row>
    <row r="5714" spans="8:8" s="927" ht="15.0" hidden="1" customFormat="1">
      <c r="A5714" s="1439"/>
      <c r="B5714" s="1795"/>
      <c r="C5714" s="1796"/>
      <c r="D5714" s="1796"/>
      <c r="E5714" s="1796"/>
      <c r="F5714" s="1796"/>
      <c r="G5714" s="1796"/>
      <c r="H5714" s="1796"/>
      <c r="I5714" s="1796"/>
      <c r="J5714" s="1796"/>
      <c r="K5714" s="1796"/>
      <c r="L5714" s="1796"/>
      <c r="M5714" s="1796"/>
      <c r="N5714" s="1796"/>
    </row>
    <row r="5715" spans="8:8" s="927" ht="15.0" hidden="1" customFormat="1">
      <c r="A5715" s="1439"/>
      <c r="B5715" s="1795"/>
      <c r="C5715" s="1796"/>
      <c r="D5715" s="1796"/>
      <c r="E5715" s="1796"/>
      <c r="F5715" s="1796"/>
      <c r="G5715" s="1796"/>
      <c r="H5715" s="1796"/>
      <c r="I5715" s="1796"/>
      <c r="J5715" s="1796"/>
      <c r="K5715" s="1796"/>
      <c r="L5715" s="1796"/>
      <c r="M5715" s="1796"/>
      <c r="N5715" s="1796"/>
    </row>
    <row r="5716" spans="8:8" s="927" ht="15.0" hidden="1" customFormat="1">
      <c r="A5716" s="1439"/>
      <c r="B5716" s="1795"/>
      <c r="C5716" s="1796"/>
      <c r="D5716" s="1796"/>
      <c r="E5716" s="1796"/>
      <c r="F5716" s="1796"/>
      <c r="G5716" s="1796"/>
      <c r="H5716" s="1796"/>
      <c r="I5716" s="1796"/>
      <c r="J5716" s="1796"/>
      <c r="K5716" s="1796"/>
      <c r="L5716" s="1796"/>
      <c r="M5716" s="1796"/>
      <c r="N5716" s="1796"/>
    </row>
    <row r="5717" spans="8:8" s="927" ht="15.0" hidden="1" customFormat="1">
      <c r="A5717" s="1439"/>
      <c r="B5717" s="1795"/>
      <c r="C5717" s="1796"/>
      <c r="D5717" s="1796"/>
      <c r="E5717" s="1796"/>
      <c r="F5717" s="1796"/>
      <c r="G5717" s="1796"/>
      <c r="H5717" s="1796"/>
      <c r="I5717" s="1796"/>
      <c r="J5717" s="1796"/>
      <c r="K5717" s="1796"/>
      <c r="L5717" s="1796"/>
      <c r="M5717" s="1796"/>
      <c r="N5717" s="1796"/>
    </row>
    <row r="5718" spans="8:8" s="927" ht="15.0" hidden="1" customFormat="1">
      <c r="A5718" s="1439"/>
      <c r="B5718" s="1795"/>
      <c r="C5718" s="1796"/>
      <c r="D5718" s="1796"/>
      <c r="E5718" s="1796"/>
      <c r="F5718" s="1796"/>
      <c r="G5718" s="1796"/>
      <c r="H5718" s="1796"/>
      <c r="I5718" s="1796"/>
      <c r="J5718" s="1796"/>
      <c r="K5718" s="1796"/>
      <c r="L5718" s="1796"/>
      <c r="M5718" s="1796"/>
      <c r="N5718" s="1796"/>
    </row>
    <row r="5719" spans="8:8" s="927" ht="15.0" hidden="1" customFormat="1">
      <c r="A5719" s="1439"/>
      <c r="B5719" s="1795"/>
      <c r="C5719" s="1796"/>
      <c r="D5719" s="1796"/>
      <c r="E5719" s="1796"/>
      <c r="F5719" s="1796"/>
      <c r="G5719" s="1796"/>
      <c r="H5719" s="1796"/>
      <c r="I5719" s="1796"/>
      <c r="J5719" s="1796"/>
      <c r="K5719" s="1796"/>
      <c r="L5719" s="1796"/>
      <c r="M5719" s="1796"/>
      <c r="N5719" s="1796"/>
    </row>
    <row r="5720" spans="8:8" s="927" ht="15.0" hidden="1" customFormat="1">
      <c r="A5720" s="1439"/>
      <c r="B5720" s="1795"/>
      <c r="C5720" s="1796"/>
      <c r="D5720" s="1796"/>
      <c r="E5720" s="1796"/>
      <c r="F5720" s="1796"/>
      <c r="G5720" s="1796"/>
      <c r="H5720" s="1796"/>
      <c r="I5720" s="1796"/>
      <c r="J5720" s="1796"/>
      <c r="K5720" s="1796"/>
      <c r="L5720" s="1796"/>
      <c r="M5720" s="1796"/>
      <c r="N5720" s="1796"/>
    </row>
    <row r="5721" spans="8:8" s="927" ht="15.0" hidden="1" customFormat="1">
      <c r="A5721" s="1439"/>
      <c r="B5721" s="1795"/>
      <c r="C5721" s="1796"/>
      <c r="D5721" s="1796"/>
      <c r="E5721" s="1796"/>
      <c r="F5721" s="1796"/>
      <c r="G5721" s="1796"/>
      <c r="H5721" s="1796"/>
      <c r="I5721" s="1796"/>
      <c r="J5721" s="1796"/>
      <c r="K5721" s="1796"/>
      <c r="L5721" s="1796"/>
      <c r="M5721" s="1796"/>
      <c r="N5721" s="1796"/>
    </row>
    <row r="5722" spans="8:8" s="927" ht="15.0" hidden="1" customFormat="1">
      <c r="A5722" s="1439"/>
      <c r="B5722" s="1795"/>
      <c r="C5722" s="1796"/>
      <c r="D5722" s="1796"/>
      <c r="E5722" s="1796"/>
      <c r="F5722" s="1796"/>
      <c r="G5722" s="1796"/>
      <c r="H5722" s="1796"/>
      <c r="I5722" s="1796"/>
      <c r="J5722" s="1796"/>
      <c r="K5722" s="1796"/>
      <c r="L5722" s="1796"/>
      <c r="M5722" s="1796"/>
      <c r="N5722" s="1796"/>
    </row>
    <row r="5723" spans="8:8" s="927" ht="15.0" hidden="1" customFormat="1">
      <c r="A5723" s="1439"/>
      <c r="B5723" s="1795"/>
      <c r="C5723" s="1796"/>
      <c r="D5723" s="1796"/>
      <c r="E5723" s="1796"/>
      <c r="F5723" s="1796"/>
      <c r="G5723" s="1796"/>
      <c r="H5723" s="1796"/>
      <c r="I5723" s="1796"/>
      <c r="J5723" s="1796"/>
      <c r="K5723" s="1796"/>
      <c r="L5723" s="1796"/>
      <c r="M5723" s="1796"/>
      <c r="N5723" s="1796"/>
    </row>
    <row r="5724" spans="8:8" s="927" ht="15.0" hidden="1" customFormat="1">
      <c r="A5724" s="1439"/>
      <c r="B5724" s="1795"/>
      <c r="C5724" s="1796"/>
      <c r="D5724" s="1796"/>
      <c r="E5724" s="1796"/>
      <c r="F5724" s="1796"/>
      <c r="G5724" s="1796"/>
      <c r="H5724" s="1796"/>
      <c r="I5724" s="1796"/>
      <c r="J5724" s="1796"/>
      <c r="K5724" s="1796"/>
      <c r="L5724" s="1796"/>
      <c r="M5724" s="1796"/>
      <c r="N5724" s="1796"/>
    </row>
    <row r="5725" spans="8:8" s="927" ht="15.0" hidden="1" customFormat="1">
      <c r="A5725" s="1439"/>
      <c r="B5725" s="1795"/>
      <c r="C5725" s="1796"/>
      <c r="D5725" s="1796"/>
      <c r="E5725" s="1796"/>
      <c r="F5725" s="1796"/>
      <c r="G5725" s="1796"/>
      <c r="H5725" s="1796"/>
      <c r="I5725" s="1796"/>
      <c r="J5725" s="1796"/>
      <c r="K5725" s="1796"/>
      <c r="L5725" s="1796"/>
      <c r="M5725" s="1796"/>
      <c r="N5725" s="1796"/>
    </row>
    <row r="5726" spans="8:8" s="927" ht="15.0" hidden="1" customFormat="1">
      <c r="A5726" s="1439"/>
      <c r="B5726" s="1795"/>
      <c r="C5726" s="1796"/>
      <c r="D5726" s="1796"/>
      <c r="E5726" s="1796"/>
      <c r="F5726" s="1796"/>
      <c r="G5726" s="1796"/>
      <c r="H5726" s="1796"/>
      <c r="I5726" s="1796"/>
      <c r="J5726" s="1796"/>
      <c r="K5726" s="1796"/>
      <c r="L5726" s="1796"/>
      <c r="M5726" s="1796"/>
      <c r="N5726" s="1796"/>
    </row>
    <row r="5727" spans="8:8" s="927" ht="15.0" hidden="1" customFormat="1">
      <c r="A5727" s="1439"/>
      <c r="B5727" s="1795"/>
      <c r="C5727" s="1796"/>
      <c r="D5727" s="1796"/>
      <c r="E5727" s="1796"/>
      <c r="F5727" s="1796"/>
      <c r="G5727" s="1796"/>
      <c r="H5727" s="1796"/>
      <c r="I5727" s="1796"/>
      <c r="J5727" s="1796"/>
      <c r="K5727" s="1796"/>
      <c r="L5727" s="1796"/>
      <c r="M5727" s="1796"/>
      <c r="N5727" s="1796"/>
    </row>
    <row r="5728" spans="8:8" s="927" ht="15.0" hidden="1" customFormat="1">
      <c r="A5728" s="1439"/>
      <c r="B5728" s="1795"/>
      <c r="C5728" s="1796"/>
      <c r="D5728" s="1796"/>
      <c r="E5728" s="1796"/>
      <c r="F5728" s="1796"/>
      <c r="G5728" s="1796"/>
      <c r="H5728" s="1796"/>
      <c r="I5728" s="1796"/>
      <c r="J5728" s="1796"/>
      <c r="K5728" s="1796"/>
      <c r="L5728" s="1796"/>
      <c r="M5728" s="1796"/>
      <c r="N5728" s="1796"/>
    </row>
    <row r="5729" spans="8:8" s="927" ht="15.0" hidden="1" customFormat="1">
      <c r="A5729" s="1439"/>
      <c r="B5729" s="1795"/>
      <c r="C5729" s="1796"/>
      <c r="D5729" s="1796"/>
      <c r="E5729" s="1796"/>
      <c r="F5729" s="1796"/>
      <c r="G5729" s="1796"/>
      <c r="H5729" s="1796"/>
      <c r="I5729" s="1796"/>
      <c r="J5729" s="1796"/>
      <c r="K5729" s="1796"/>
      <c r="L5729" s="1796"/>
      <c r="M5729" s="1796"/>
      <c r="N5729" s="1796"/>
    </row>
    <row r="5730" spans="8:8" s="927" ht="15.0" hidden="1" customFormat="1">
      <c r="A5730" s="1439"/>
      <c r="B5730" s="1795"/>
      <c r="C5730" s="1796"/>
      <c r="D5730" s="1796"/>
      <c r="E5730" s="1796"/>
      <c r="F5730" s="1796"/>
      <c r="G5730" s="1796"/>
      <c r="H5730" s="1796"/>
      <c r="I5730" s="1796"/>
      <c r="J5730" s="1796"/>
      <c r="K5730" s="1796"/>
      <c r="L5730" s="1796"/>
      <c r="M5730" s="1796"/>
      <c r="N5730" s="1796"/>
    </row>
    <row r="5731" spans="8:8" s="927" ht="15.0" hidden="1" customFormat="1">
      <c r="A5731" s="1439"/>
      <c r="B5731" s="1795"/>
      <c r="C5731" s="1796"/>
      <c r="D5731" s="1796"/>
      <c r="E5731" s="1796"/>
      <c r="F5731" s="1796"/>
      <c r="G5731" s="1796"/>
      <c r="H5731" s="1796"/>
      <c r="I5731" s="1796"/>
      <c r="J5731" s="1796"/>
      <c r="K5731" s="1796"/>
      <c r="L5731" s="1796"/>
      <c r="M5731" s="1796"/>
      <c r="N5731" s="1796"/>
    </row>
    <row r="5732" spans="8:8" s="927" ht="15.0" hidden="1" customFormat="1">
      <c r="A5732" s="1439"/>
      <c r="B5732" s="1795"/>
      <c r="C5732" s="1796"/>
      <c r="D5732" s="1796"/>
      <c r="E5732" s="1796"/>
      <c r="F5732" s="1796"/>
      <c r="G5732" s="1796"/>
      <c r="H5732" s="1796"/>
      <c r="I5732" s="1796"/>
      <c r="J5732" s="1796"/>
      <c r="K5732" s="1796"/>
      <c r="L5732" s="1796"/>
      <c r="M5732" s="1796"/>
      <c r="N5732" s="1796"/>
    </row>
    <row r="5733" spans="8:8" s="927" ht="15.0" hidden="1" customFormat="1">
      <c r="A5733" s="1439"/>
      <c r="B5733" s="1795"/>
      <c r="C5733" s="1796"/>
      <c r="D5733" s="1796"/>
      <c r="E5733" s="1796"/>
      <c r="F5733" s="1796"/>
      <c r="G5733" s="1796"/>
      <c r="H5733" s="1796"/>
      <c r="I5733" s="1796"/>
      <c r="J5733" s="1796"/>
      <c r="K5733" s="1796"/>
      <c r="L5733" s="1796"/>
      <c r="M5733" s="1796"/>
      <c r="N5733" s="1796"/>
    </row>
    <row r="5734" spans="8:8" s="927" ht="15.0" hidden="1" customFormat="1">
      <c r="A5734" s="1439"/>
      <c r="B5734" s="1795"/>
      <c r="C5734" s="1796"/>
      <c r="D5734" s="1796"/>
      <c r="E5734" s="1796"/>
      <c r="F5734" s="1796"/>
      <c r="G5734" s="1796"/>
      <c r="H5734" s="1796"/>
      <c r="I5734" s="1796"/>
      <c r="J5734" s="1796"/>
      <c r="K5734" s="1796"/>
      <c r="L5734" s="1796"/>
      <c r="M5734" s="1796"/>
      <c r="N5734" s="1796"/>
    </row>
    <row r="5735" spans="8:8" s="927" ht="15.0" hidden="1" customFormat="1">
      <c r="A5735" s="1439"/>
      <c r="B5735" s="1795"/>
      <c r="C5735" s="1796"/>
      <c r="D5735" s="1796"/>
      <c r="E5735" s="1796"/>
      <c r="F5735" s="1796"/>
      <c r="G5735" s="1796"/>
      <c r="H5735" s="1796"/>
      <c r="I5735" s="1796"/>
      <c r="J5735" s="1796"/>
      <c r="K5735" s="1796"/>
      <c r="L5735" s="1796"/>
      <c r="M5735" s="1796"/>
      <c r="N5735" s="1796"/>
    </row>
    <row r="5736" spans="8:8" s="927" ht="15.0" hidden="1" customFormat="1">
      <c r="A5736" s="1439"/>
      <c r="B5736" s="1795"/>
      <c r="C5736" s="1796"/>
      <c r="D5736" s="1796"/>
      <c r="E5736" s="1796"/>
      <c r="F5736" s="1796"/>
      <c r="G5736" s="1796"/>
      <c r="H5736" s="1796"/>
      <c r="I5736" s="1796"/>
      <c r="J5736" s="1796"/>
      <c r="K5736" s="1796"/>
      <c r="L5736" s="1796"/>
      <c r="M5736" s="1796"/>
      <c r="N5736" s="1796"/>
    </row>
    <row r="5737" spans="8:8" s="927" ht="15.0" hidden="1" customFormat="1">
      <c r="A5737" s="1439"/>
      <c r="B5737" s="1795"/>
      <c r="C5737" s="1796"/>
      <c r="D5737" s="1796"/>
      <c r="E5737" s="1796"/>
      <c r="F5737" s="1796"/>
      <c r="G5737" s="1796"/>
      <c r="H5737" s="1796"/>
      <c r="I5737" s="1796"/>
      <c r="J5737" s="1796"/>
      <c r="K5737" s="1796"/>
      <c r="L5737" s="1796"/>
      <c r="M5737" s="1796"/>
      <c r="N5737" s="1796"/>
    </row>
    <row r="5738" spans="8:8" s="927" ht="15.0" hidden="1" customFormat="1">
      <c r="A5738" s="1439"/>
      <c r="B5738" s="1795"/>
      <c r="C5738" s="1796"/>
      <c r="D5738" s="1796"/>
      <c r="E5738" s="1796"/>
      <c r="F5738" s="1796"/>
      <c r="G5738" s="1796"/>
      <c r="H5738" s="1796"/>
      <c r="I5738" s="1796"/>
      <c r="J5738" s="1796"/>
      <c r="K5738" s="1796"/>
      <c r="L5738" s="1796"/>
      <c r="M5738" s="1796"/>
      <c r="N5738" s="1796"/>
    </row>
    <row r="5739" spans="8:8" s="927" ht="15.0" hidden="1" customFormat="1">
      <c r="A5739" s="1439"/>
      <c r="B5739" s="1795"/>
      <c r="C5739" s="1796"/>
      <c r="D5739" s="1796"/>
      <c r="E5739" s="1796"/>
      <c r="F5739" s="1796"/>
      <c r="G5739" s="1796"/>
      <c r="H5739" s="1796"/>
      <c r="I5739" s="1796"/>
      <c r="J5739" s="1796"/>
      <c r="K5739" s="1796"/>
      <c r="L5739" s="1796"/>
      <c r="M5739" s="1796"/>
      <c r="N5739" s="1796"/>
    </row>
    <row r="5740" spans="8:8" s="927" ht="15.0" hidden="1" customFormat="1">
      <c r="A5740" s="1439"/>
      <c r="B5740" s="1795"/>
      <c r="C5740" s="1796"/>
      <c r="D5740" s="1796"/>
      <c r="E5740" s="1796"/>
      <c r="F5740" s="1796"/>
      <c r="G5740" s="1796"/>
      <c r="H5740" s="1796"/>
      <c r="I5740" s="1796"/>
      <c r="J5740" s="1796"/>
      <c r="K5740" s="1796"/>
      <c r="L5740" s="1796"/>
      <c r="M5740" s="1796"/>
      <c r="N5740" s="1796"/>
    </row>
    <row r="5741" spans="8:8" s="927" ht="15.0" hidden="1" customFormat="1">
      <c r="A5741" s="1439"/>
      <c r="B5741" s="1795"/>
      <c r="C5741" s="1796"/>
      <c r="D5741" s="1796"/>
      <c r="E5741" s="1796"/>
      <c r="F5741" s="1796"/>
      <c r="G5741" s="1796"/>
      <c r="H5741" s="1796"/>
      <c r="I5741" s="1796"/>
      <c r="J5741" s="1796"/>
      <c r="K5741" s="1796"/>
      <c r="L5741" s="1796"/>
      <c r="M5741" s="1796"/>
      <c r="N5741" s="1796"/>
    </row>
    <row r="5742" spans="8:8" s="927" ht="15.0" hidden="1" customFormat="1">
      <c r="A5742" s="1439"/>
      <c r="B5742" s="1795"/>
      <c r="C5742" s="1796"/>
      <c r="D5742" s="1796"/>
      <c r="E5742" s="1796"/>
      <c r="F5742" s="1796"/>
      <c r="G5742" s="1796"/>
      <c r="H5742" s="1796"/>
      <c r="I5742" s="1796"/>
      <c r="J5742" s="1796"/>
      <c r="K5742" s="1796"/>
      <c r="L5742" s="1796"/>
      <c r="M5742" s="1796"/>
      <c r="N5742" s="1796"/>
    </row>
    <row r="5743" spans="8:8" s="927" ht="15.0" hidden="1" customFormat="1">
      <c r="A5743" s="1439"/>
      <c r="B5743" s="1795"/>
      <c r="C5743" s="1796"/>
      <c r="D5743" s="1796"/>
      <c r="E5743" s="1796"/>
      <c r="F5743" s="1796"/>
      <c r="G5743" s="1796"/>
      <c r="H5743" s="1796"/>
      <c r="I5743" s="1796"/>
      <c r="J5743" s="1796"/>
      <c r="K5743" s="1796"/>
      <c r="L5743" s="1796"/>
      <c r="M5743" s="1796"/>
      <c r="N5743" s="1796"/>
    </row>
    <row r="5744" spans="8:8" s="927" ht="15.0" hidden="1" customFormat="1">
      <c r="A5744" s="1439"/>
      <c r="B5744" s="1795"/>
      <c r="C5744" s="1796"/>
      <c r="D5744" s="1796"/>
      <c r="E5744" s="1796"/>
      <c r="F5744" s="1796"/>
      <c r="G5744" s="1796"/>
      <c r="H5744" s="1796"/>
      <c r="I5744" s="1796"/>
      <c r="J5744" s="1796"/>
      <c r="K5744" s="1796"/>
      <c r="L5744" s="1796"/>
      <c r="M5744" s="1796"/>
      <c r="N5744" s="1796"/>
    </row>
    <row r="5745" spans="8:8" s="927" ht="15.0" hidden="1" customFormat="1">
      <c r="A5745" s="1439"/>
      <c r="B5745" s="1795"/>
      <c r="C5745" s="1796"/>
      <c r="D5745" s="1796"/>
      <c r="E5745" s="1796"/>
      <c r="F5745" s="1796"/>
      <c r="G5745" s="1796"/>
      <c r="H5745" s="1796"/>
      <c r="I5745" s="1796"/>
      <c r="J5745" s="1796"/>
      <c r="K5745" s="1796"/>
      <c r="L5745" s="1796"/>
      <c r="M5745" s="1796"/>
      <c r="N5745" s="1796"/>
    </row>
    <row r="5746" spans="8:8" s="927" ht="15.0" hidden="1" customFormat="1">
      <c r="A5746" s="1439"/>
      <c r="B5746" s="1795"/>
      <c r="C5746" s="1796"/>
      <c r="D5746" s="1796"/>
      <c r="E5746" s="1796"/>
      <c r="F5746" s="1796"/>
      <c r="G5746" s="1796"/>
      <c r="H5746" s="1796"/>
      <c r="I5746" s="1796"/>
      <c r="J5746" s="1796"/>
      <c r="K5746" s="1796"/>
      <c r="L5746" s="1796"/>
      <c r="M5746" s="1796"/>
      <c r="N5746" s="1796"/>
    </row>
    <row r="5747" spans="8:8" s="927" ht="15.0" hidden="1" customFormat="1">
      <c r="A5747" s="1439"/>
      <c r="B5747" s="1795"/>
      <c r="C5747" s="1796"/>
      <c r="D5747" s="1796"/>
      <c r="E5747" s="1796"/>
      <c r="F5747" s="1796"/>
      <c r="G5747" s="1796"/>
      <c r="H5747" s="1796"/>
      <c r="I5747" s="1796"/>
      <c r="J5747" s="1796"/>
      <c r="K5747" s="1796"/>
      <c r="L5747" s="1796"/>
      <c r="M5747" s="1796"/>
      <c r="N5747" s="1796"/>
    </row>
    <row r="5748" spans="8:8" s="927" ht="15.0" hidden="1" customFormat="1">
      <c r="A5748" s="1439"/>
      <c r="B5748" s="1795"/>
      <c r="C5748" s="1796"/>
      <c r="D5748" s="1796"/>
      <c r="E5748" s="1796"/>
      <c r="F5748" s="1796"/>
      <c r="G5748" s="1796"/>
      <c r="H5748" s="1796"/>
      <c r="I5748" s="1796"/>
      <c r="J5748" s="1796"/>
      <c r="K5748" s="1796"/>
      <c r="L5748" s="1796"/>
      <c r="M5748" s="1796"/>
      <c r="N5748" s="1796"/>
    </row>
    <row r="5749" spans="8:8" s="927" ht="15.0" hidden="1" customFormat="1">
      <c r="A5749" s="1439"/>
      <c r="B5749" s="1795"/>
      <c r="C5749" s="1796"/>
      <c r="D5749" s="1796"/>
      <c r="E5749" s="1796"/>
      <c r="F5749" s="1796"/>
      <c r="G5749" s="1796"/>
      <c r="H5749" s="1796"/>
      <c r="I5749" s="1796"/>
      <c r="J5749" s="1796"/>
      <c r="K5749" s="1796"/>
      <c r="L5749" s="1796"/>
      <c r="M5749" s="1796"/>
      <c r="N5749" s="1796"/>
    </row>
    <row r="5750" spans="8:8" s="927" ht="15.0" hidden="1" customFormat="1">
      <c r="A5750" s="1439"/>
      <c r="B5750" s="1795"/>
      <c r="C5750" s="1796"/>
      <c r="D5750" s="1796"/>
      <c r="E5750" s="1796"/>
      <c r="F5750" s="1796"/>
      <c r="G5750" s="1796"/>
      <c r="H5750" s="1796"/>
      <c r="I5750" s="1796"/>
      <c r="J5750" s="1796"/>
      <c r="K5750" s="1796"/>
      <c r="L5750" s="1796"/>
      <c r="M5750" s="1796"/>
      <c r="N5750" s="1796"/>
    </row>
    <row r="5751" spans="8:8" s="927" ht="15.0" hidden="1" customFormat="1">
      <c r="A5751" s="1439"/>
      <c r="B5751" s="1795"/>
      <c r="C5751" s="1796"/>
      <c r="D5751" s="1796"/>
      <c r="E5751" s="1796"/>
      <c r="F5751" s="1796"/>
      <c r="G5751" s="1796"/>
      <c r="H5751" s="1796"/>
      <c r="I5751" s="1796"/>
      <c r="J5751" s="1796"/>
      <c r="K5751" s="1796"/>
      <c r="L5751" s="1796"/>
      <c r="M5751" s="1796"/>
      <c r="N5751" s="1796"/>
    </row>
    <row r="5752" spans="8:8" s="927" ht="15.0" hidden="1" customFormat="1">
      <c r="A5752" s="1439"/>
      <c r="B5752" s="1795"/>
      <c r="C5752" s="1796"/>
      <c r="D5752" s="1796"/>
      <c r="E5752" s="1796"/>
      <c r="F5752" s="1796"/>
      <c r="G5752" s="1796"/>
      <c r="H5752" s="1796"/>
      <c r="I5752" s="1796"/>
      <c r="J5752" s="1796"/>
      <c r="K5752" s="1796"/>
      <c r="L5752" s="1796"/>
      <c r="M5752" s="1796"/>
      <c r="N5752" s="1796"/>
    </row>
    <row r="5753" spans="8:8" s="927" ht="15.0" hidden="1" customFormat="1">
      <c r="A5753" s="1439"/>
      <c r="B5753" s="1795"/>
      <c r="C5753" s="1796"/>
      <c r="D5753" s="1796"/>
      <c r="E5753" s="1796"/>
      <c r="F5753" s="1796"/>
      <c r="G5753" s="1796"/>
      <c r="H5753" s="1796"/>
      <c r="I5753" s="1796"/>
      <c r="J5753" s="1796"/>
      <c r="K5753" s="1796"/>
      <c r="L5753" s="1796"/>
      <c r="M5753" s="1796"/>
      <c r="N5753" s="1796"/>
    </row>
    <row r="5754" spans="8:8" s="927" ht="15.0" hidden="1" customFormat="1">
      <c r="A5754" s="1439"/>
      <c r="B5754" s="1795"/>
      <c r="C5754" s="1796"/>
      <c r="D5754" s="1796"/>
      <c r="E5754" s="1796"/>
      <c r="F5754" s="1796"/>
      <c r="G5754" s="1796"/>
      <c r="H5754" s="1796"/>
      <c r="I5754" s="1796"/>
      <c r="J5754" s="1796"/>
      <c r="K5754" s="1796"/>
      <c r="L5754" s="1796"/>
      <c r="M5754" s="1796"/>
      <c r="N5754" s="1796"/>
    </row>
    <row r="5755" spans="8:8" s="927" ht="15.0" hidden="1" customFormat="1">
      <c r="A5755" s="1439"/>
      <c r="B5755" s="1795"/>
      <c r="C5755" s="1796"/>
      <c r="D5755" s="1796"/>
      <c r="E5755" s="1796"/>
      <c r="F5755" s="1796"/>
      <c r="G5755" s="1796"/>
      <c r="H5755" s="1796"/>
      <c r="I5755" s="1796"/>
      <c r="J5755" s="1796"/>
      <c r="K5755" s="1796"/>
      <c r="L5755" s="1796"/>
      <c r="M5755" s="1796"/>
      <c r="N5755" s="1796"/>
    </row>
    <row r="5756" spans="8:8" s="927" ht="15.0" hidden="1" customFormat="1">
      <c r="A5756" s="1439"/>
      <c r="B5756" s="1795"/>
      <c r="C5756" s="1796"/>
      <c r="D5756" s="1796"/>
      <c r="E5756" s="1796"/>
      <c r="F5756" s="1796"/>
      <c r="G5756" s="1796"/>
      <c r="H5756" s="1796"/>
      <c r="I5756" s="1796"/>
      <c r="J5756" s="1796"/>
      <c r="K5756" s="1796"/>
      <c r="L5756" s="1796"/>
      <c r="M5756" s="1796"/>
      <c r="N5756" s="1796"/>
    </row>
    <row r="5757" spans="8:8" s="927" ht="15.0" hidden="1" customFormat="1">
      <c r="A5757" s="1439"/>
      <c r="B5757" s="1795"/>
      <c r="C5757" s="1796"/>
      <c r="D5757" s="1796"/>
      <c r="E5757" s="1796"/>
      <c r="F5757" s="1796"/>
      <c r="G5757" s="1796"/>
      <c r="H5757" s="1796"/>
      <c r="I5757" s="1796"/>
      <c r="J5757" s="1796"/>
      <c r="K5757" s="1796"/>
      <c r="L5757" s="1796"/>
      <c r="M5757" s="1796"/>
      <c r="N5757" s="1796"/>
    </row>
    <row r="5758" spans="8:8" s="927" ht="15.0" hidden="1" customFormat="1">
      <c r="A5758" s="1439"/>
      <c r="B5758" s="1795"/>
      <c r="C5758" s="1796"/>
      <c r="D5758" s="1796"/>
      <c r="E5758" s="1796"/>
      <c r="F5758" s="1796"/>
      <c r="G5758" s="1796"/>
      <c r="H5758" s="1796"/>
      <c r="I5758" s="1796"/>
      <c r="J5758" s="1796"/>
      <c r="K5758" s="1796"/>
      <c r="L5758" s="1796"/>
      <c r="M5758" s="1796"/>
      <c r="N5758" s="1796"/>
    </row>
    <row r="5759" spans="8:8" s="927" ht="15.0" hidden="1" customFormat="1">
      <c r="A5759" s="1439"/>
      <c r="B5759" s="1795"/>
      <c r="C5759" s="1796"/>
      <c r="D5759" s="1796"/>
      <c r="E5759" s="1796"/>
      <c r="F5759" s="1796"/>
      <c r="G5759" s="1796"/>
      <c r="H5759" s="1796"/>
      <c r="I5759" s="1796"/>
      <c r="J5759" s="1796"/>
      <c r="K5759" s="1796"/>
      <c r="L5759" s="1796"/>
      <c r="M5759" s="1796"/>
      <c r="N5759" s="1796"/>
    </row>
    <row r="5760" spans="8:8" s="927" ht="15.0" hidden="1" customFormat="1">
      <c r="A5760" s="1439"/>
      <c r="B5760" s="1795"/>
      <c r="C5760" s="1796"/>
      <c r="D5760" s="1796"/>
      <c r="E5760" s="1796"/>
      <c r="F5760" s="1796"/>
      <c r="G5760" s="1796"/>
      <c r="H5760" s="1796"/>
      <c r="I5760" s="1796"/>
      <c r="J5760" s="1796"/>
      <c r="K5760" s="1796"/>
      <c r="L5760" s="1796"/>
      <c r="M5760" s="1796"/>
      <c r="N5760" s="1796"/>
    </row>
    <row r="5761" spans="8:8" s="927" ht="15.0" hidden="1" customFormat="1">
      <c r="A5761" s="1439"/>
      <c r="B5761" s="1795"/>
      <c r="C5761" s="1796"/>
      <c r="D5761" s="1796"/>
      <c r="E5761" s="1796"/>
      <c r="F5761" s="1796"/>
      <c r="G5761" s="1796"/>
      <c r="H5761" s="1796"/>
      <c r="I5761" s="1796"/>
      <c r="J5761" s="1796"/>
      <c r="K5761" s="1796"/>
      <c r="L5761" s="1796"/>
      <c r="M5761" s="1796"/>
      <c r="N5761" s="1796"/>
    </row>
    <row r="5762" spans="8:8" s="927" ht="15.0" hidden="1" customFormat="1">
      <c r="A5762" s="1439"/>
      <c r="B5762" s="1795"/>
      <c r="C5762" s="1796"/>
      <c r="D5762" s="1796"/>
      <c r="E5762" s="1796"/>
      <c r="F5762" s="1796"/>
      <c r="G5762" s="1796"/>
      <c r="H5762" s="1796"/>
      <c r="I5762" s="1796"/>
      <c r="J5762" s="1796"/>
      <c r="K5762" s="1796"/>
      <c r="L5762" s="1796"/>
      <c r="M5762" s="1796"/>
      <c r="N5762" s="1796"/>
    </row>
    <row r="5763" spans="8:8" s="927" ht="15.0" hidden="1" customFormat="1">
      <c r="A5763" s="1439"/>
      <c r="B5763" s="1795"/>
      <c r="C5763" s="1796"/>
      <c r="D5763" s="1796"/>
      <c r="E5763" s="1796"/>
      <c r="F5763" s="1796"/>
      <c r="G5763" s="1796"/>
      <c r="H5763" s="1796"/>
      <c r="I5763" s="1796"/>
      <c r="J5763" s="1796"/>
      <c r="K5763" s="1796"/>
      <c r="L5763" s="1796"/>
      <c r="M5763" s="1796"/>
      <c r="N5763" s="1796"/>
    </row>
    <row r="5764" spans="8:8" s="927" ht="15.0" hidden="1" customFormat="1">
      <c r="A5764" s="1439"/>
      <c r="B5764" s="1795"/>
      <c r="C5764" s="1796"/>
      <c r="D5764" s="1796"/>
      <c r="E5764" s="1796"/>
      <c r="F5764" s="1796"/>
      <c r="G5764" s="1796"/>
      <c r="H5764" s="1796"/>
      <c r="I5764" s="1796"/>
      <c r="J5764" s="1796"/>
      <c r="K5764" s="1796"/>
      <c r="L5764" s="1796"/>
      <c r="M5764" s="1796"/>
      <c r="N5764" s="1796"/>
    </row>
    <row r="5765" spans="8:8" s="927" ht="15.0" hidden="1" customFormat="1">
      <c r="A5765" s="1439"/>
      <c r="B5765" s="1795"/>
      <c r="C5765" s="1796"/>
      <c r="D5765" s="1796"/>
      <c r="E5765" s="1796"/>
      <c r="F5765" s="1796"/>
      <c r="G5765" s="1796"/>
      <c r="H5765" s="1796"/>
      <c r="I5765" s="1796"/>
      <c r="J5765" s="1796"/>
      <c r="K5765" s="1796"/>
      <c r="L5765" s="1796"/>
      <c r="M5765" s="1796"/>
      <c r="N5765" s="1796"/>
    </row>
    <row r="5766" spans="8:8" s="927" ht="15.0" hidden="1" customFormat="1">
      <c r="A5766" s="1439"/>
      <c r="B5766" s="1795"/>
      <c r="C5766" s="1796"/>
      <c r="D5766" s="1796"/>
      <c r="E5766" s="1796"/>
      <c r="F5766" s="1796"/>
      <c r="G5766" s="1796"/>
      <c r="H5766" s="1796"/>
      <c r="I5766" s="1796"/>
      <c r="J5766" s="1796"/>
      <c r="K5766" s="1796"/>
      <c r="L5766" s="1796"/>
      <c r="M5766" s="1796"/>
      <c r="N5766" s="1796"/>
    </row>
    <row r="5767" spans="8:8" s="927" ht="15.0" hidden="1" customFormat="1">
      <c r="A5767" s="1439"/>
      <c r="B5767" s="1795"/>
      <c r="C5767" s="1796"/>
      <c r="D5767" s="1796"/>
      <c r="E5767" s="1796"/>
      <c r="F5767" s="1796"/>
      <c r="G5767" s="1796"/>
      <c r="H5767" s="1796"/>
      <c r="I5767" s="1796"/>
      <c r="J5767" s="1796"/>
      <c r="K5767" s="1796"/>
      <c r="L5767" s="1796"/>
      <c r="M5767" s="1796"/>
      <c r="N5767" s="1796"/>
    </row>
    <row r="5768" spans="8:8" s="927" ht="15.0" hidden="1" customFormat="1">
      <c r="A5768" s="1439"/>
      <c r="B5768" s="1795"/>
      <c r="C5768" s="1796"/>
      <c r="D5768" s="1796"/>
      <c r="E5768" s="1796"/>
      <c r="F5768" s="1796"/>
      <c r="G5768" s="1796"/>
      <c r="H5768" s="1796"/>
      <c r="I5768" s="1796"/>
      <c r="J5768" s="1796"/>
      <c r="K5768" s="1796"/>
      <c r="L5768" s="1796"/>
      <c r="M5768" s="1796"/>
      <c r="N5768" s="1796"/>
    </row>
    <row r="5769" spans="8:8" s="927" ht="15.0" hidden="1" customFormat="1">
      <c r="A5769" s="1439"/>
      <c r="B5769" s="1795"/>
      <c r="C5769" s="1796"/>
      <c r="D5769" s="1796"/>
      <c r="E5769" s="1796"/>
      <c r="F5769" s="1796"/>
      <c r="G5769" s="1796"/>
      <c r="H5769" s="1796"/>
      <c r="I5769" s="1796"/>
      <c r="J5769" s="1796"/>
      <c r="K5769" s="1796"/>
      <c r="L5769" s="1796"/>
      <c r="M5769" s="1796"/>
      <c r="N5769" s="1796"/>
    </row>
    <row r="5770" spans="8:8" s="927" ht="15.0" hidden="1" customFormat="1">
      <c r="A5770" s="1439"/>
      <c r="B5770" s="1795"/>
      <c r="C5770" s="1796"/>
      <c r="D5770" s="1796"/>
      <c r="E5770" s="1796"/>
      <c r="F5770" s="1796"/>
      <c r="G5770" s="1796"/>
      <c r="H5770" s="1796"/>
      <c r="I5770" s="1796"/>
      <c r="J5770" s="1796"/>
      <c r="K5770" s="1796"/>
      <c r="L5770" s="1796"/>
      <c r="M5770" s="1796"/>
      <c r="N5770" s="1796"/>
    </row>
    <row r="5771" spans="8:8" s="927" ht="15.0" hidden="1" customFormat="1">
      <c r="A5771" s="1439"/>
      <c r="B5771" s="1795"/>
      <c r="C5771" s="1796"/>
      <c r="D5771" s="1796"/>
      <c r="E5771" s="1796"/>
      <c r="F5771" s="1796"/>
      <c r="G5771" s="1796"/>
      <c r="H5771" s="1796"/>
      <c r="I5771" s="1796"/>
      <c r="J5771" s="1796"/>
      <c r="K5771" s="1796"/>
      <c r="L5771" s="1796"/>
      <c r="M5771" s="1796"/>
      <c r="N5771" s="1796"/>
    </row>
    <row r="5772" spans="8:8" s="927" ht="15.0" hidden="1" customFormat="1">
      <c r="A5772" s="1439"/>
      <c r="B5772" s="1795"/>
      <c r="C5772" s="1796"/>
      <c r="D5772" s="1796"/>
      <c r="E5772" s="1796"/>
      <c r="F5772" s="1796"/>
      <c r="G5772" s="1796"/>
      <c r="H5772" s="1796"/>
      <c r="I5772" s="1796"/>
      <c r="J5772" s="1796"/>
      <c r="K5772" s="1796"/>
      <c r="L5772" s="1796"/>
      <c r="M5772" s="1796"/>
      <c r="N5772" s="1796"/>
    </row>
    <row r="5773" spans="8:8" s="927" ht="15.0" hidden="1" customFormat="1">
      <c r="A5773" s="1439"/>
      <c r="B5773" s="1795"/>
      <c r="C5773" s="1796"/>
      <c r="D5773" s="1796"/>
      <c r="E5773" s="1796"/>
      <c r="F5773" s="1796"/>
      <c r="G5773" s="1796"/>
      <c r="H5773" s="1796"/>
      <c r="I5773" s="1796"/>
      <c r="J5773" s="1796"/>
      <c r="K5773" s="1796"/>
      <c r="L5773" s="1796"/>
      <c r="M5773" s="1796"/>
      <c r="N5773" s="1796"/>
    </row>
    <row r="5774" spans="8:8" s="927" ht="15.0" hidden="1" customFormat="1">
      <c r="A5774" s="1439"/>
      <c r="B5774" s="1795"/>
      <c r="C5774" s="1796"/>
      <c r="D5774" s="1796"/>
      <c r="E5774" s="1796"/>
      <c r="F5774" s="1796"/>
      <c r="G5774" s="1796"/>
      <c r="H5774" s="1796"/>
      <c r="I5774" s="1796"/>
      <c r="J5774" s="1796"/>
      <c r="K5774" s="1796"/>
      <c r="L5774" s="1796"/>
      <c r="M5774" s="1796"/>
      <c r="N5774" s="1796"/>
    </row>
    <row r="5775" spans="8:8" s="927" ht="15.0" hidden="1" customFormat="1">
      <c r="A5775" s="1439"/>
      <c r="B5775" s="1795"/>
      <c r="C5775" s="1796"/>
      <c r="D5775" s="1796"/>
      <c r="E5775" s="1796"/>
      <c r="F5775" s="1796"/>
      <c r="G5775" s="1796"/>
      <c r="H5775" s="1796"/>
      <c r="I5775" s="1796"/>
      <c r="J5775" s="1796"/>
      <c r="K5775" s="1796"/>
      <c r="L5775" s="1796"/>
      <c r="M5775" s="1796"/>
      <c r="N5775" s="1796"/>
    </row>
    <row r="5776" spans="8:8" s="927" ht="15.0" hidden="1" customFormat="1">
      <c r="A5776" s="1439"/>
      <c r="B5776" s="1795"/>
      <c r="C5776" s="1796"/>
      <c r="D5776" s="1796"/>
      <c r="E5776" s="1796"/>
      <c r="F5776" s="1796"/>
      <c r="G5776" s="1796"/>
      <c r="H5776" s="1796"/>
      <c r="I5776" s="1796"/>
      <c r="J5776" s="1796"/>
      <c r="K5776" s="1796"/>
      <c r="L5776" s="1796"/>
      <c r="M5776" s="1796"/>
      <c r="N5776" s="1796"/>
    </row>
    <row r="5777" spans="8:8" s="927" ht="15.0" hidden="1" customFormat="1">
      <c r="A5777" s="1439"/>
      <c r="B5777" s="1795"/>
      <c r="C5777" s="1796"/>
      <c r="D5777" s="1796"/>
      <c r="E5777" s="1796"/>
      <c r="F5777" s="1796"/>
      <c r="G5777" s="1796"/>
      <c r="H5777" s="1796"/>
      <c r="I5777" s="1796"/>
      <c r="J5777" s="1796"/>
      <c r="K5777" s="1796"/>
      <c r="L5777" s="1796"/>
      <c r="M5777" s="1796"/>
      <c r="N5777" s="1796"/>
    </row>
    <row r="5778" spans="8:8" s="927" ht="15.0" hidden="1" customFormat="1">
      <c r="A5778" s="1439"/>
      <c r="B5778" s="1795"/>
      <c r="C5778" s="1796"/>
      <c r="D5778" s="1796"/>
      <c r="E5778" s="1796"/>
      <c r="F5778" s="1796"/>
      <c r="G5778" s="1796"/>
      <c r="H5778" s="1796"/>
      <c r="I5778" s="1796"/>
      <c r="J5778" s="1796"/>
      <c r="K5778" s="1796"/>
      <c r="L5778" s="1796"/>
      <c r="M5778" s="1796"/>
      <c r="N5778" s="1796"/>
    </row>
    <row r="5779" spans="8:8" s="927" ht="15.0" hidden="1" customFormat="1">
      <c r="A5779" s="1439"/>
      <c r="B5779" s="1795"/>
      <c r="C5779" s="1796"/>
      <c r="D5779" s="1796"/>
      <c r="E5779" s="1796"/>
      <c r="F5779" s="1796"/>
      <c r="G5779" s="1796"/>
      <c r="H5779" s="1796"/>
      <c r="I5779" s="1796"/>
      <c r="J5779" s="1796"/>
      <c r="K5779" s="1796"/>
      <c r="L5779" s="1796"/>
      <c r="M5779" s="1796"/>
      <c r="N5779" s="1796"/>
    </row>
    <row r="5780" spans="8:8" s="927" ht="15.0" hidden="1" customFormat="1">
      <c r="A5780" s="1439"/>
      <c r="B5780" s="1795"/>
      <c r="C5780" s="1796"/>
      <c r="D5780" s="1796"/>
      <c r="E5780" s="1796"/>
      <c r="F5780" s="1796"/>
      <c r="G5780" s="1796"/>
      <c r="H5780" s="1796"/>
      <c r="I5780" s="1796"/>
      <c r="J5780" s="1796"/>
      <c r="K5780" s="1796"/>
      <c r="L5780" s="1796"/>
      <c r="M5780" s="1796"/>
      <c r="N5780" s="1796"/>
    </row>
    <row r="5781" spans="8:8" s="927" ht="15.0" hidden="1" customFormat="1">
      <c r="A5781" s="1439"/>
      <c r="B5781" s="1795"/>
      <c r="C5781" s="1796"/>
      <c r="D5781" s="1796"/>
      <c r="E5781" s="1796"/>
      <c r="F5781" s="1796"/>
      <c r="G5781" s="1796"/>
      <c r="H5781" s="1796"/>
      <c r="I5781" s="1796"/>
      <c r="J5781" s="1796"/>
      <c r="K5781" s="1796"/>
      <c r="L5781" s="1796"/>
      <c r="M5781" s="1796"/>
      <c r="N5781" s="1796"/>
    </row>
    <row r="5782" spans="8:8" s="927" ht="15.0" hidden="1" customFormat="1">
      <c r="A5782" s="1439"/>
      <c r="B5782" s="1795"/>
      <c r="C5782" s="1796"/>
      <c r="D5782" s="1796"/>
      <c r="E5782" s="1796"/>
      <c r="F5782" s="1796"/>
      <c r="G5782" s="1796"/>
      <c r="H5782" s="1796"/>
      <c r="I5782" s="1796"/>
      <c r="J5782" s="1796"/>
      <c r="K5782" s="1796"/>
      <c r="L5782" s="1796"/>
      <c r="M5782" s="1796"/>
      <c r="N5782" s="1796"/>
    </row>
    <row r="5783" spans="8:8" s="927" ht="15.0" hidden="1" customFormat="1">
      <c r="A5783" s="1439"/>
      <c r="B5783" s="1795"/>
      <c r="C5783" s="1796"/>
      <c r="D5783" s="1796"/>
      <c r="E5783" s="1796"/>
      <c r="F5783" s="1796"/>
      <c r="G5783" s="1796"/>
      <c r="H5783" s="1796"/>
      <c r="I5783" s="1796"/>
      <c r="J5783" s="1796"/>
      <c r="K5783" s="1796"/>
      <c r="L5783" s="1796"/>
      <c r="M5783" s="1796"/>
      <c r="N5783" s="1796"/>
    </row>
    <row r="5784" spans="8:8" s="927" ht="15.0" hidden="1" customFormat="1">
      <c r="A5784" s="1439"/>
      <c r="B5784" s="1795"/>
      <c r="C5784" s="1796"/>
      <c r="D5784" s="1796"/>
      <c r="E5784" s="1796"/>
      <c r="F5784" s="1796"/>
      <c r="G5784" s="1796"/>
      <c r="H5784" s="1796"/>
      <c r="I5784" s="1796"/>
      <c r="J5784" s="1796"/>
      <c r="K5784" s="1796"/>
      <c r="L5784" s="1796"/>
      <c r="M5784" s="1796"/>
      <c r="N5784" s="1796"/>
    </row>
    <row r="5785" spans="8:8" s="927" ht="15.0" hidden="1" customFormat="1">
      <c r="A5785" s="1439"/>
      <c r="B5785" s="1795"/>
      <c r="C5785" s="1796"/>
      <c r="D5785" s="1796"/>
      <c r="E5785" s="1796"/>
      <c r="F5785" s="1796"/>
      <c r="G5785" s="1796"/>
      <c r="H5785" s="1796"/>
      <c r="I5785" s="1796"/>
      <c r="J5785" s="1796"/>
      <c r="K5785" s="1796"/>
      <c r="L5785" s="1796"/>
      <c r="M5785" s="1796"/>
      <c r="N5785" s="1796"/>
    </row>
    <row r="5786" spans="8:8" s="927" ht="15.0" hidden="1" customFormat="1">
      <c r="A5786" s="1439"/>
      <c r="B5786" s="1795"/>
      <c r="C5786" s="1796"/>
      <c r="D5786" s="1796"/>
      <c r="E5786" s="1796"/>
      <c r="F5786" s="1796"/>
      <c r="G5786" s="1796"/>
      <c r="H5786" s="1796"/>
      <c r="I5786" s="1796"/>
      <c r="J5786" s="1796"/>
      <c r="K5786" s="1796"/>
      <c r="L5786" s="1796"/>
      <c r="M5786" s="1796"/>
      <c r="N5786" s="1796"/>
    </row>
    <row r="5787" spans="8:8" s="927" ht="15.0" hidden="1" customFormat="1">
      <c r="A5787" s="1439"/>
      <c r="B5787" s="1795"/>
      <c r="C5787" s="1796"/>
      <c r="D5787" s="1796"/>
      <c r="E5787" s="1796"/>
      <c r="F5787" s="1796"/>
      <c r="G5787" s="1796"/>
      <c r="H5787" s="1796"/>
      <c r="I5787" s="1796"/>
      <c r="J5787" s="1796"/>
      <c r="K5787" s="1796"/>
      <c r="L5787" s="1796"/>
      <c r="M5787" s="1796"/>
      <c r="N5787" s="1796"/>
    </row>
    <row r="5788" spans="8:8" s="927" ht="15.0" hidden="1" customFormat="1">
      <c r="A5788" s="1439"/>
      <c r="B5788" s="1795"/>
      <c r="C5788" s="1796"/>
      <c r="D5788" s="1796"/>
      <c r="E5788" s="1796"/>
      <c r="F5788" s="1796"/>
      <c r="G5788" s="1796"/>
      <c r="H5788" s="1796"/>
      <c r="I5788" s="1796"/>
      <c r="J5788" s="1796"/>
      <c r="K5788" s="1796"/>
      <c r="L5788" s="1796"/>
      <c r="M5788" s="1796"/>
      <c r="N5788" s="1796"/>
    </row>
    <row r="5789" spans="8:8" s="927" ht="15.0" hidden="1" customFormat="1">
      <c r="A5789" s="1439"/>
      <c r="B5789" s="1795"/>
      <c r="C5789" s="1796"/>
      <c r="D5789" s="1796"/>
      <c r="E5789" s="1796"/>
      <c r="F5789" s="1796"/>
      <c r="G5789" s="1796"/>
      <c r="H5789" s="1796"/>
      <c r="I5789" s="1796"/>
      <c r="J5789" s="1796"/>
      <c r="K5789" s="1796"/>
      <c r="L5789" s="1796"/>
      <c r="M5789" s="1796"/>
      <c r="N5789" s="1796"/>
    </row>
    <row r="5790" spans="8:8" s="927" ht="15.0" hidden="1" customFormat="1">
      <c r="A5790" s="1439"/>
      <c r="B5790" s="1795"/>
      <c r="C5790" s="1796"/>
      <c r="D5790" s="1796"/>
      <c r="E5790" s="1796"/>
      <c r="F5790" s="1796"/>
      <c r="G5790" s="1796"/>
      <c r="H5790" s="1796"/>
      <c r="I5790" s="1796"/>
      <c r="J5790" s="1796"/>
      <c r="K5790" s="1796"/>
      <c r="L5790" s="1796"/>
      <c r="M5790" s="1796"/>
      <c r="N5790" s="1796"/>
    </row>
    <row r="5791" spans="8:8" s="927" ht="15.0" hidden="1" customFormat="1">
      <c r="A5791" s="1439"/>
      <c r="B5791" s="1795"/>
      <c r="C5791" s="1796"/>
      <c r="D5791" s="1796"/>
      <c r="E5791" s="1796"/>
      <c r="F5791" s="1796"/>
      <c r="G5791" s="1796"/>
      <c r="H5791" s="1796"/>
      <c r="I5791" s="1796"/>
      <c r="J5791" s="1796"/>
      <c r="K5791" s="1796"/>
      <c r="L5791" s="1796"/>
      <c r="M5791" s="1796"/>
      <c r="N5791" s="1796"/>
    </row>
    <row r="5792" spans="8:8" s="927" ht="15.0" hidden="1" customFormat="1">
      <c r="A5792" s="1439"/>
      <c r="B5792" s="1795"/>
      <c r="C5792" s="1796"/>
      <c r="D5792" s="1796"/>
      <c r="E5792" s="1796"/>
      <c r="F5792" s="1796"/>
      <c r="G5792" s="1796"/>
      <c r="H5792" s="1796"/>
      <c r="I5792" s="1796"/>
      <c r="J5792" s="1796"/>
      <c r="K5792" s="1796"/>
      <c r="L5792" s="1796"/>
      <c r="M5792" s="1796"/>
      <c r="N5792" s="1796"/>
    </row>
    <row r="5793" spans="8:8" s="927" ht="15.0" hidden="1" customFormat="1">
      <c r="A5793" s="1439"/>
      <c r="B5793" s="1795"/>
      <c r="C5793" s="1796"/>
      <c r="D5793" s="1796"/>
      <c r="E5793" s="1796"/>
      <c r="F5793" s="1796"/>
      <c r="G5793" s="1796"/>
      <c r="H5793" s="1796"/>
      <c r="I5793" s="1796"/>
      <c r="J5793" s="1796"/>
      <c r="K5793" s="1796"/>
      <c r="L5793" s="1796"/>
      <c r="M5793" s="1796"/>
      <c r="N5793" s="1796"/>
    </row>
    <row r="5794" spans="8:8" s="927" ht="15.0" hidden="1" customFormat="1">
      <c r="A5794" s="1439"/>
      <c r="B5794" s="1795"/>
      <c r="C5794" s="1796"/>
      <c r="D5794" s="1796"/>
      <c r="E5794" s="1796"/>
      <c r="F5794" s="1796"/>
      <c r="G5794" s="1796"/>
      <c r="H5794" s="1796"/>
      <c r="I5794" s="1796"/>
      <c r="J5794" s="1796"/>
      <c r="K5794" s="1796"/>
      <c r="L5794" s="1796"/>
      <c r="M5794" s="1796"/>
      <c r="N5794" s="1796"/>
    </row>
    <row r="5795" spans="8:8" s="927" ht="15.0" hidden="1" customFormat="1">
      <c r="A5795" s="1439"/>
      <c r="B5795" s="1795"/>
      <c r="C5795" s="1796"/>
      <c r="D5795" s="1796"/>
      <c r="E5795" s="1796"/>
      <c r="F5795" s="1796"/>
      <c r="G5795" s="1796"/>
      <c r="H5795" s="1796"/>
      <c r="I5795" s="1796"/>
      <c r="J5795" s="1796"/>
      <c r="K5795" s="1796"/>
      <c r="L5795" s="1796"/>
      <c r="M5795" s="1796"/>
      <c r="N5795" s="1796"/>
    </row>
    <row r="5796" spans="8:8" s="927" ht="15.0" hidden="1" customFormat="1">
      <c r="A5796" s="1439"/>
      <c r="B5796" s="1795"/>
      <c r="C5796" s="1796"/>
      <c r="D5796" s="1796"/>
      <c r="E5796" s="1796"/>
      <c r="F5796" s="1796"/>
      <c r="G5796" s="1796"/>
      <c r="H5796" s="1796"/>
      <c r="I5796" s="1796"/>
      <c r="J5796" s="1796"/>
      <c r="K5796" s="1796"/>
      <c r="L5796" s="1796"/>
      <c r="M5796" s="1796"/>
      <c r="N5796" s="1796"/>
    </row>
    <row r="5797" spans="8:8" s="927" ht="15.0" hidden="1" customFormat="1">
      <c r="A5797" s="1439"/>
      <c r="B5797" s="1795"/>
      <c r="C5797" s="1796"/>
      <c r="D5797" s="1796"/>
      <c r="E5797" s="1796"/>
      <c r="F5797" s="1796"/>
      <c r="G5797" s="1796"/>
      <c r="H5797" s="1796"/>
      <c r="I5797" s="1796"/>
      <c r="J5797" s="1796"/>
      <c r="K5797" s="1796"/>
      <c r="L5797" s="1796"/>
      <c r="M5797" s="1796"/>
      <c r="N5797" s="1796"/>
    </row>
    <row r="5798" spans="8:8" s="927" ht="15.0" hidden="1" customFormat="1">
      <c r="A5798" s="1439"/>
      <c r="B5798" s="1795"/>
      <c r="C5798" s="1796"/>
      <c r="D5798" s="1796"/>
      <c r="E5798" s="1796"/>
      <c r="F5798" s="1796"/>
      <c r="G5798" s="1796"/>
      <c r="H5798" s="1796"/>
      <c r="I5798" s="1796"/>
      <c r="J5798" s="1796"/>
      <c r="K5798" s="1796"/>
      <c r="L5798" s="1796"/>
      <c r="M5798" s="1796"/>
      <c r="N5798" s="1796"/>
    </row>
    <row r="5799" spans="8:8" s="927" ht="15.0" hidden="1" customFormat="1">
      <c r="A5799" s="1439"/>
      <c r="B5799" s="1795"/>
      <c r="C5799" s="1796"/>
      <c r="D5799" s="1796"/>
      <c r="E5799" s="1796"/>
      <c r="F5799" s="1796"/>
      <c r="G5799" s="1796"/>
      <c r="H5799" s="1796"/>
      <c r="I5799" s="1796"/>
      <c r="J5799" s="1796"/>
      <c r="K5799" s="1796"/>
      <c r="L5799" s="1796"/>
      <c r="M5799" s="1796"/>
      <c r="N5799" s="1796"/>
    </row>
    <row r="5800" spans="8:8" s="927" ht="15.0" hidden="1" customFormat="1">
      <c r="A5800" s="1439"/>
      <c r="B5800" s="1795"/>
      <c r="C5800" s="1796"/>
      <c r="D5800" s="1796"/>
      <c r="E5800" s="1796"/>
      <c r="F5800" s="1796"/>
      <c r="G5800" s="1796"/>
      <c r="H5800" s="1796"/>
      <c r="I5800" s="1796"/>
      <c r="J5800" s="1796"/>
      <c r="K5800" s="1796"/>
      <c r="L5800" s="1796"/>
      <c r="M5800" s="1796"/>
      <c r="N5800" s="1796"/>
    </row>
    <row r="5801" spans="8:8" s="927" ht="15.0" hidden="1" customFormat="1">
      <c r="A5801" s="1439"/>
      <c r="B5801" s="1795"/>
      <c r="C5801" s="1796"/>
      <c r="D5801" s="1796"/>
      <c r="E5801" s="1796"/>
      <c r="F5801" s="1796"/>
      <c r="G5801" s="1796"/>
      <c r="H5801" s="1796"/>
      <c r="I5801" s="1796"/>
      <c r="J5801" s="1796"/>
      <c r="K5801" s="1796"/>
      <c r="L5801" s="1796"/>
      <c r="M5801" s="1796"/>
      <c r="N5801" s="1796"/>
    </row>
    <row r="5802" spans="8:8" s="927" ht="15.0" hidden="1" customFormat="1">
      <c r="A5802" s="1439"/>
      <c r="B5802" s="1795"/>
      <c r="C5802" s="1796"/>
      <c r="D5802" s="1796"/>
      <c r="E5802" s="1796"/>
      <c r="F5802" s="1796"/>
      <c r="G5802" s="1796"/>
      <c r="H5802" s="1796"/>
      <c r="I5802" s="1796"/>
      <c r="J5802" s="1796"/>
      <c r="K5802" s="1796"/>
      <c r="L5802" s="1796"/>
      <c r="M5802" s="1796"/>
      <c r="N5802" s="1796"/>
    </row>
    <row r="5803" spans="8:8" s="927" ht="15.0" hidden="1" customFormat="1">
      <c r="A5803" s="1439"/>
      <c r="B5803" s="1795"/>
      <c r="C5803" s="1796"/>
      <c r="D5803" s="1796"/>
      <c r="E5803" s="1796"/>
      <c r="F5803" s="1796"/>
      <c r="G5803" s="1796"/>
      <c r="H5803" s="1796"/>
      <c r="I5803" s="1796"/>
      <c r="J5803" s="1796"/>
      <c r="K5803" s="1796"/>
      <c r="L5803" s="1796"/>
      <c r="M5803" s="1796"/>
      <c r="N5803" s="1796"/>
    </row>
    <row r="5804" spans="8:8" s="927" ht="15.0" hidden="1" customFormat="1">
      <c r="A5804" s="1439"/>
      <c r="B5804" s="1795"/>
      <c r="C5804" s="1796"/>
      <c r="D5804" s="1796"/>
      <c r="E5804" s="1796"/>
      <c r="F5804" s="1796"/>
      <c r="G5804" s="1796"/>
      <c r="H5804" s="1796"/>
      <c r="I5804" s="1796"/>
      <c r="J5804" s="1796"/>
      <c r="K5804" s="1796"/>
      <c r="L5804" s="1796"/>
      <c r="M5804" s="1796"/>
      <c r="N5804" s="1796"/>
    </row>
    <row r="5805" spans="8:8" s="927" ht="15.0" hidden="1" customFormat="1">
      <c r="A5805" s="1439"/>
      <c r="B5805" s="1795"/>
      <c r="C5805" s="1796"/>
      <c r="D5805" s="1796"/>
      <c r="E5805" s="1796"/>
      <c r="F5805" s="1796"/>
      <c r="G5805" s="1796"/>
      <c r="H5805" s="1796"/>
      <c r="I5805" s="1796"/>
      <c r="J5805" s="1796"/>
      <c r="K5805" s="1796"/>
      <c r="L5805" s="1796"/>
      <c r="M5805" s="1796"/>
      <c r="N5805" s="1796"/>
    </row>
    <row r="5806" spans="8:8" s="927" ht="15.0" hidden="1" customFormat="1">
      <c r="A5806" s="1439"/>
      <c r="B5806" s="1795"/>
      <c r="C5806" s="1796"/>
      <c r="D5806" s="1796"/>
      <c r="E5806" s="1796"/>
      <c r="F5806" s="1796"/>
      <c r="G5806" s="1796"/>
      <c r="H5806" s="1796"/>
      <c r="I5806" s="1796"/>
      <c r="J5806" s="1796"/>
      <c r="K5806" s="1796"/>
      <c r="L5806" s="1796"/>
      <c r="M5806" s="1796"/>
      <c r="N5806" s="1796"/>
    </row>
    <row r="5807" spans="8:8" s="927" ht="15.0" hidden="1" customFormat="1">
      <c r="A5807" s="1439"/>
      <c r="B5807" s="1795"/>
      <c r="C5807" s="1796"/>
      <c r="D5807" s="1796"/>
      <c r="E5807" s="1796"/>
      <c r="F5807" s="1796"/>
      <c r="G5807" s="1796"/>
      <c r="H5807" s="1796"/>
      <c r="I5807" s="1796"/>
      <c r="J5807" s="1796"/>
      <c r="K5807" s="1796"/>
      <c r="L5807" s="1796"/>
      <c r="M5807" s="1796"/>
      <c r="N5807" s="1796"/>
    </row>
    <row r="5808" spans="8:8" s="927" ht="15.0" hidden="1" customFormat="1">
      <c r="A5808" s="1439"/>
      <c r="B5808" s="1795"/>
      <c r="C5808" s="1796"/>
      <c r="D5808" s="1796"/>
      <c r="E5808" s="1796"/>
      <c r="F5808" s="1796"/>
      <c r="G5808" s="1796"/>
      <c r="H5808" s="1796"/>
      <c r="I5808" s="1796"/>
      <c r="J5808" s="1796"/>
      <c r="K5808" s="1796"/>
      <c r="L5808" s="1796"/>
      <c r="M5808" s="1796"/>
      <c r="N5808" s="1796"/>
    </row>
    <row r="5809" spans="8:8" s="927" ht="15.0" hidden="1" customFormat="1">
      <c r="A5809" s="1439"/>
      <c r="B5809" s="1795"/>
      <c r="C5809" s="1796"/>
      <c r="D5809" s="1796"/>
      <c r="E5809" s="1796"/>
      <c r="F5809" s="1796"/>
      <c r="G5809" s="1796"/>
      <c r="H5809" s="1796"/>
      <c r="I5809" s="1796"/>
      <c r="J5809" s="1796"/>
      <c r="K5809" s="1796"/>
      <c r="L5809" s="1796"/>
      <c r="M5809" s="1796"/>
      <c r="N5809" s="1796"/>
    </row>
    <row r="5810" spans="8:8" s="927" ht="15.0" hidden="1" customFormat="1">
      <c r="A5810" s="1439"/>
      <c r="B5810" s="1795"/>
      <c r="C5810" s="1796"/>
      <c r="D5810" s="1796"/>
      <c r="E5810" s="1796"/>
      <c r="F5810" s="1796"/>
      <c r="G5810" s="1796"/>
      <c r="H5810" s="1796"/>
      <c r="I5810" s="1796"/>
      <c r="J5810" s="1796"/>
      <c r="K5810" s="1796"/>
      <c r="L5810" s="1796"/>
      <c r="M5810" s="1796"/>
      <c r="N5810" s="1796"/>
    </row>
    <row r="5811" spans="8:8" s="927" ht="15.0" hidden="1" customFormat="1">
      <c r="A5811" s="1439"/>
      <c r="B5811" s="1795"/>
      <c r="C5811" s="1796"/>
      <c r="D5811" s="1796"/>
      <c r="E5811" s="1796"/>
      <c r="F5811" s="1796"/>
      <c r="G5811" s="1796"/>
      <c r="H5811" s="1796"/>
      <c r="I5811" s="1796"/>
      <c r="J5811" s="1796"/>
      <c r="K5811" s="1796"/>
      <c r="L5811" s="1796"/>
      <c r="M5811" s="1796"/>
      <c r="N5811" s="1796"/>
    </row>
    <row r="5812" spans="8:8" s="927" ht="15.0" hidden="1" customFormat="1">
      <c r="A5812" s="1439"/>
      <c r="B5812" s="1795"/>
      <c r="C5812" s="1796"/>
      <c r="D5812" s="1796"/>
      <c r="E5812" s="1796"/>
      <c r="F5812" s="1796"/>
      <c r="G5812" s="1796"/>
      <c r="H5812" s="1796"/>
      <c r="I5812" s="1796"/>
      <c r="J5812" s="1796"/>
      <c r="K5812" s="1796"/>
      <c r="L5812" s="1796"/>
      <c r="M5812" s="1796"/>
      <c r="N5812" s="1796"/>
    </row>
    <row r="5813" spans="8:8" s="927" ht="15.0" hidden="1" customFormat="1">
      <c r="A5813" s="1439"/>
      <c r="B5813" s="1795"/>
      <c r="C5813" s="1796"/>
      <c r="D5813" s="1796"/>
      <c r="E5813" s="1796"/>
      <c r="F5813" s="1796"/>
      <c r="G5813" s="1796"/>
      <c r="H5813" s="1796"/>
      <c r="I5813" s="1796"/>
      <c r="J5813" s="1796"/>
      <c r="K5813" s="1796"/>
      <c r="L5813" s="1796"/>
      <c r="M5813" s="1796"/>
      <c r="N5813" s="1796"/>
    </row>
    <row r="5814" spans="8:8" s="927" ht="15.0" hidden="1" customFormat="1">
      <c r="A5814" s="1439"/>
      <c r="B5814" s="1795"/>
      <c r="C5814" s="1796"/>
      <c r="D5814" s="1796"/>
      <c r="E5814" s="1796"/>
      <c r="F5814" s="1796"/>
      <c r="G5814" s="1796"/>
      <c r="H5814" s="1796"/>
      <c r="I5814" s="1796"/>
      <c r="J5814" s="1796"/>
      <c r="K5814" s="1796"/>
      <c r="L5814" s="1796"/>
      <c r="M5814" s="1796"/>
      <c r="N5814" s="1796"/>
    </row>
    <row r="5815" spans="8:8" s="927" ht="15.0" hidden="1" customFormat="1">
      <c r="A5815" s="1439"/>
      <c r="B5815" s="1795"/>
      <c r="C5815" s="1796"/>
      <c r="D5815" s="1796"/>
      <c r="E5815" s="1796"/>
      <c r="F5815" s="1796"/>
      <c r="G5815" s="1796"/>
      <c r="H5815" s="1796"/>
      <c r="I5815" s="1796"/>
      <c r="J5815" s="1796"/>
      <c r="K5815" s="1796"/>
      <c r="L5815" s="1796"/>
      <c r="M5815" s="1796"/>
      <c r="N5815" s="1796"/>
    </row>
    <row r="5816" spans="8:8" s="927" ht="15.0" hidden="1" customFormat="1">
      <c r="A5816" s="1439"/>
      <c r="B5816" s="1795"/>
      <c r="C5816" s="1796"/>
      <c r="D5816" s="1796"/>
      <c r="E5816" s="1796"/>
      <c r="F5816" s="1796"/>
      <c r="G5816" s="1796"/>
      <c r="H5816" s="1796"/>
      <c r="I5816" s="1796"/>
      <c r="J5816" s="1796"/>
      <c r="K5816" s="1796"/>
      <c r="L5816" s="1796"/>
      <c r="M5816" s="1796"/>
      <c r="N5816" s="1796"/>
    </row>
    <row r="5817" spans="8:8" s="927" ht="15.0" hidden="1" customFormat="1">
      <c r="A5817" s="1439"/>
      <c r="B5817" s="1795"/>
      <c r="C5817" s="1796"/>
      <c r="D5817" s="1796"/>
      <c r="E5817" s="1796"/>
      <c r="F5817" s="1796"/>
      <c r="G5817" s="1796"/>
      <c r="H5817" s="1796"/>
      <c r="I5817" s="1796"/>
      <c r="J5817" s="1796"/>
      <c r="K5817" s="1796"/>
      <c r="L5817" s="1796"/>
      <c r="M5817" s="1796"/>
      <c r="N5817" s="1796"/>
    </row>
    <row r="5818" spans="8:8" s="927" ht="15.0" hidden="1" customFormat="1">
      <c r="A5818" s="1439"/>
      <c r="B5818" s="1795"/>
      <c r="C5818" s="1796"/>
      <c r="D5818" s="1796"/>
      <c r="E5818" s="1796"/>
      <c r="F5818" s="1796"/>
      <c r="G5818" s="1796"/>
      <c r="H5818" s="1796"/>
      <c r="I5818" s="1796"/>
      <c r="J5818" s="1796"/>
      <c r="K5818" s="1796"/>
      <c r="L5818" s="1796"/>
      <c r="M5818" s="1796"/>
      <c r="N5818" s="1796"/>
    </row>
    <row r="5819" spans="8:8" s="927" ht="15.0" hidden="1" customFormat="1">
      <c r="A5819" s="1439"/>
      <c r="B5819" s="1795"/>
      <c r="C5819" s="1796"/>
      <c r="D5819" s="1796"/>
      <c r="E5819" s="1796"/>
      <c r="F5819" s="1796"/>
      <c r="G5819" s="1796"/>
      <c r="H5819" s="1796"/>
      <c r="I5819" s="1796"/>
      <c r="J5819" s="1796"/>
      <c r="K5819" s="1796"/>
      <c r="L5819" s="1796"/>
      <c r="M5819" s="1796"/>
      <c r="N5819" s="1796"/>
    </row>
    <row r="5820" spans="8:8" s="927" ht="15.0" hidden="1" customFormat="1">
      <c r="A5820" s="1439"/>
      <c r="B5820" s="1795"/>
      <c r="C5820" s="1796"/>
      <c r="D5820" s="1796"/>
      <c r="E5820" s="1796"/>
      <c r="F5820" s="1796"/>
      <c r="G5820" s="1796"/>
      <c r="H5820" s="1796"/>
      <c r="I5820" s="1796"/>
      <c r="J5820" s="1796"/>
      <c r="K5820" s="1796"/>
      <c r="L5820" s="1796"/>
      <c r="M5820" s="1796"/>
      <c r="N5820" s="1796"/>
    </row>
    <row r="5821" spans="8:8" s="927" ht="15.0" hidden="1" customFormat="1">
      <c r="A5821" s="1439"/>
      <c r="B5821" s="1795"/>
      <c r="C5821" s="1796"/>
      <c r="D5821" s="1796"/>
      <c r="E5821" s="1796"/>
      <c r="F5821" s="1796"/>
      <c r="G5821" s="1796"/>
      <c r="H5821" s="1796"/>
      <c r="I5821" s="1796"/>
      <c r="J5821" s="1796"/>
      <c r="K5821" s="1796"/>
      <c r="L5821" s="1796"/>
      <c r="M5821" s="1796"/>
      <c r="N5821" s="1796"/>
    </row>
    <row r="5822" spans="8:8" s="927" ht="15.0" hidden="1" customFormat="1">
      <c r="A5822" s="1439"/>
      <c r="B5822" s="1795"/>
      <c r="C5822" s="1796"/>
      <c r="D5822" s="1796"/>
      <c r="E5822" s="1796"/>
      <c r="F5822" s="1796"/>
      <c r="G5822" s="1796"/>
      <c r="H5822" s="1796"/>
      <c r="I5822" s="1796"/>
      <c r="J5822" s="1796"/>
      <c r="K5822" s="1796"/>
      <c r="L5822" s="1796"/>
      <c r="M5822" s="1796"/>
      <c r="N5822" s="1796"/>
    </row>
    <row r="5823" spans="8:8" s="927" ht="15.0" hidden="1" customFormat="1">
      <c r="A5823" s="1439"/>
      <c r="B5823" s="1795"/>
      <c r="C5823" s="1796"/>
      <c r="D5823" s="1796"/>
      <c r="E5823" s="1796"/>
      <c r="F5823" s="1796"/>
      <c r="G5823" s="1796"/>
      <c r="H5823" s="1796"/>
      <c r="I5823" s="1796"/>
      <c r="J5823" s="1796"/>
      <c r="K5823" s="1796"/>
      <c r="L5823" s="1796"/>
      <c r="M5823" s="1796"/>
      <c r="N5823" s="1796"/>
    </row>
    <row r="5824" spans="8:8" s="927" ht="15.0" hidden="1" customFormat="1">
      <c r="A5824" s="1439"/>
      <c r="B5824" s="1795"/>
      <c r="C5824" s="1796"/>
      <c r="D5824" s="1796"/>
      <c r="E5824" s="1796"/>
      <c r="F5824" s="1796"/>
      <c r="G5824" s="1796"/>
      <c r="H5824" s="1796"/>
      <c r="I5824" s="1796"/>
      <c r="J5824" s="1796"/>
      <c r="K5824" s="1796"/>
      <c r="L5824" s="1796"/>
      <c r="M5824" s="1796"/>
      <c r="N5824" s="1796"/>
    </row>
    <row r="5825" spans="8:8" s="927" ht="15.0" hidden="1" customFormat="1">
      <c r="A5825" s="1439"/>
      <c r="B5825" s="1795"/>
      <c r="C5825" s="1796"/>
      <c r="D5825" s="1796"/>
      <c r="E5825" s="1796"/>
      <c r="F5825" s="1796"/>
      <c r="G5825" s="1796"/>
      <c r="H5825" s="1796"/>
      <c r="I5825" s="1796"/>
      <c r="J5825" s="1796"/>
      <c r="K5825" s="1796"/>
      <c r="L5825" s="1796"/>
      <c r="M5825" s="1796"/>
      <c r="N5825" s="1796"/>
    </row>
    <row r="5826" spans="8:8" s="927" ht="15.0" hidden="1" customFormat="1">
      <c r="A5826" s="1439"/>
      <c r="B5826" s="1795"/>
      <c r="C5826" s="1796"/>
      <c r="D5826" s="1796"/>
      <c r="E5826" s="1796"/>
      <c r="F5826" s="1796"/>
      <c r="G5826" s="1796"/>
      <c r="H5826" s="1796"/>
      <c r="I5826" s="1796"/>
      <c r="J5826" s="1796"/>
      <c r="K5826" s="1796"/>
      <c r="L5826" s="1796"/>
      <c r="M5826" s="1796"/>
      <c r="N5826" s="1796"/>
    </row>
    <row r="5827" spans="8:8" s="927" ht="15.0" hidden="1" customFormat="1">
      <c r="A5827" s="1439"/>
      <c r="B5827" s="1795"/>
      <c r="C5827" s="1796"/>
      <c r="D5827" s="1796"/>
      <c r="E5827" s="1796"/>
      <c r="F5827" s="1796"/>
      <c r="G5827" s="1796"/>
      <c r="H5827" s="1796"/>
      <c r="I5827" s="1796"/>
      <c r="J5827" s="1796"/>
      <c r="K5827" s="1796"/>
      <c r="L5827" s="1796"/>
      <c r="M5827" s="1796"/>
      <c r="N5827" s="1796"/>
    </row>
    <row r="5828" spans="8:8" s="927" ht="15.0" hidden="1" customFormat="1">
      <c r="A5828" s="1439"/>
      <c r="B5828" s="1795"/>
      <c r="C5828" s="1796"/>
      <c r="D5828" s="1796"/>
      <c r="E5828" s="1796"/>
      <c r="F5828" s="1796"/>
      <c r="G5828" s="1796"/>
      <c r="H5828" s="1796"/>
      <c r="I5828" s="1796"/>
      <c r="J5828" s="1796"/>
      <c r="K5828" s="1796"/>
      <c r="L5828" s="1796"/>
      <c r="M5828" s="1796"/>
      <c r="N5828" s="1796"/>
    </row>
    <row r="5829" spans="8:8" s="927" ht="15.0" hidden="1" customFormat="1">
      <c r="A5829" s="1439"/>
      <c r="B5829" s="1795"/>
      <c r="C5829" s="1796"/>
      <c r="D5829" s="1796"/>
      <c r="E5829" s="1796"/>
      <c r="F5829" s="1796"/>
      <c r="G5829" s="1796"/>
      <c r="H5829" s="1796"/>
      <c r="I5829" s="1796"/>
      <c r="J5829" s="1796"/>
      <c r="K5829" s="1796"/>
      <c r="L5829" s="1796"/>
      <c r="M5829" s="1796"/>
      <c r="N5829" s="1796"/>
    </row>
    <row r="5830" spans="8:8" s="927" ht="15.0" hidden="1" customFormat="1">
      <c r="A5830" s="1439"/>
      <c r="B5830" s="1795"/>
      <c r="C5830" s="1796"/>
      <c r="D5830" s="1796"/>
      <c r="E5830" s="1796"/>
      <c r="F5830" s="1796"/>
      <c r="G5830" s="1796"/>
      <c r="H5830" s="1796"/>
      <c r="I5830" s="1796"/>
      <c r="J5830" s="1796"/>
      <c r="K5830" s="1796"/>
      <c r="L5830" s="1796"/>
      <c r="M5830" s="1796"/>
      <c r="N5830" s="1796"/>
    </row>
    <row r="5831" spans="8:8" s="927" ht="15.0" hidden="1" customFormat="1">
      <c r="A5831" s="1439"/>
      <c r="B5831" s="1795"/>
      <c r="C5831" s="1796"/>
      <c r="D5831" s="1796"/>
      <c r="E5831" s="1796"/>
      <c r="F5831" s="1796"/>
      <c r="G5831" s="1796"/>
      <c r="H5831" s="1796"/>
      <c r="I5831" s="1796"/>
      <c r="J5831" s="1796"/>
      <c r="K5831" s="1796"/>
      <c r="L5831" s="1796"/>
      <c r="M5831" s="1796"/>
      <c r="N5831" s="1796"/>
    </row>
    <row r="5832" spans="8:8" s="927" ht="15.0" hidden="1" customFormat="1">
      <c r="A5832" s="1439"/>
      <c r="B5832" s="1795"/>
      <c r="C5832" s="1796"/>
      <c r="D5832" s="1796"/>
      <c r="E5832" s="1796"/>
      <c r="F5832" s="1796"/>
      <c r="G5832" s="1796"/>
      <c r="H5832" s="1796"/>
      <c r="I5832" s="1796"/>
      <c r="J5832" s="1796"/>
      <c r="K5832" s="1796"/>
      <c r="L5832" s="1796"/>
      <c r="M5832" s="1796"/>
      <c r="N5832" s="1796"/>
    </row>
    <row r="5833" spans="8:8" s="927" ht="15.0" hidden="1" customFormat="1">
      <c r="A5833" s="1439"/>
      <c r="B5833" s="1795"/>
      <c r="C5833" s="1796"/>
      <c r="D5833" s="1796"/>
      <c r="E5833" s="1796"/>
      <c r="F5833" s="1796"/>
      <c r="G5833" s="1796"/>
      <c r="H5833" s="1796"/>
      <c r="I5833" s="1796"/>
      <c r="J5833" s="1796"/>
      <c r="K5833" s="1796"/>
      <c r="L5833" s="1796"/>
      <c r="M5833" s="1796"/>
      <c r="N5833" s="1796"/>
    </row>
    <row r="5834" spans="8:8" s="927" ht="15.0" hidden="1" customFormat="1">
      <c r="A5834" s="1439"/>
      <c r="B5834" s="1795"/>
      <c r="C5834" s="1796"/>
      <c r="D5834" s="1796"/>
      <c r="E5834" s="1796"/>
      <c r="F5834" s="1796"/>
      <c r="G5834" s="1796"/>
      <c r="H5834" s="1796"/>
      <c r="I5834" s="1796"/>
      <c r="J5834" s="1796"/>
      <c r="K5834" s="1796"/>
      <c r="L5834" s="1796"/>
      <c r="M5834" s="1796"/>
      <c r="N5834" s="1796"/>
    </row>
    <row r="5835" spans="8:8" s="927" ht="15.0" hidden="1" customFormat="1">
      <c r="A5835" s="1439"/>
      <c r="B5835" s="1795"/>
      <c r="C5835" s="1796"/>
      <c r="D5835" s="1796"/>
      <c r="E5835" s="1796"/>
      <c r="F5835" s="1796"/>
      <c r="G5835" s="1796"/>
      <c r="H5835" s="1796"/>
      <c r="I5835" s="1796"/>
      <c r="J5835" s="1796"/>
      <c r="K5835" s="1796"/>
      <c r="L5835" s="1796"/>
      <c r="M5835" s="1796"/>
      <c r="N5835" s="1796"/>
    </row>
    <row r="5836" spans="8:8" s="927" ht="15.0" hidden="1" customFormat="1">
      <c r="A5836" s="1439"/>
      <c r="B5836" s="1795"/>
      <c r="C5836" s="1796"/>
      <c r="D5836" s="1796"/>
      <c r="E5836" s="1796"/>
      <c r="F5836" s="1796"/>
      <c r="G5836" s="1796"/>
      <c r="H5836" s="1796"/>
      <c r="I5836" s="1796"/>
      <c r="J5836" s="1796"/>
      <c r="K5836" s="1796"/>
      <c r="L5836" s="1796"/>
      <c r="M5836" s="1796"/>
      <c r="N5836" s="1796"/>
    </row>
    <row r="5837" spans="8:8" s="927" ht="15.0" hidden="1" customFormat="1">
      <c r="A5837" s="1439"/>
      <c r="B5837" s="1795"/>
      <c r="C5837" s="1796"/>
      <c r="D5837" s="1796"/>
      <c r="E5837" s="1796"/>
      <c r="F5837" s="1796"/>
      <c r="G5837" s="1796"/>
      <c r="H5837" s="1796"/>
      <c r="I5837" s="1796"/>
      <c r="J5837" s="1796"/>
      <c r="K5837" s="1796"/>
      <c r="L5837" s="1796"/>
      <c r="M5837" s="1796"/>
      <c r="N5837" s="1796"/>
    </row>
    <row r="5838" spans="8:8" s="927" ht="15.0" hidden="1" customFormat="1">
      <c r="A5838" s="1439"/>
      <c r="B5838" s="1795"/>
      <c r="C5838" s="1796"/>
      <c r="D5838" s="1796"/>
      <c r="E5838" s="1796"/>
      <c r="F5838" s="1796"/>
      <c r="G5838" s="1796"/>
      <c r="H5838" s="1796"/>
      <c r="I5838" s="1796"/>
      <c r="J5838" s="1796"/>
      <c r="K5838" s="1796"/>
      <c r="L5838" s="1796"/>
      <c r="M5838" s="1796"/>
      <c r="N5838" s="1796"/>
    </row>
    <row r="5839" spans="8:8" s="927" ht="15.0" hidden="1" customFormat="1">
      <c r="A5839" s="1439"/>
      <c r="B5839" s="1795"/>
      <c r="C5839" s="1796"/>
      <c r="D5839" s="1796"/>
      <c r="E5839" s="1796"/>
      <c r="F5839" s="1796"/>
      <c r="G5839" s="1796"/>
      <c r="H5839" s="1796"/>
      <c r="I5839" s="1796"/>
      <c r="J5839" s="1796"/>
      <c r="K5839" s="1796"/>
      <c r="L5839" s="1796"/>
      <c r="M5839" s="1796"/>
      <c r="N5839" s="1796"/>
    </row>
    <row r="5840" spans="8:8" s="927" ht="15.0" hidden="1" customFormat="1">
      <c r="A5840" s="1439"/>
      <c r="B5840" s="1795"/>
      <c r="C5840" s="1796"/>
      <c r="D5840" s="1796"/>
      <c r="E5840" s="1796"/>
      <c r="F5840" s="1796"/>
      <c r="G5840" s="1796"/>
      <c r="H5840" s="1796"/>
      <c r="I5840" s="1796"/>
      <c r="J5840" s="1796"/>
      <c r="K5840" s="1796"/>
      <c r="L5840" s="1796"/>
      <c r="M5840" s="1796"/>
      <c r="N5840" s="1796"/>
    </row>
    <row r="5841" spans="8:8" s="927" ht="15.0" hidden="1" customFormat="1">
      <c r="A5841" s="1439"/>
      <c r="B5841" s="1795"/>
      <c r="C5841" s="1796"/>
      <c r="D5841" s="1796"/>
      <c r="E5841" s="1796"/>
      <c r="F5841" s="1796"/>
      <c r="G5841" s="1796"/>
      <c r="H5841" s="1796"/>
      <c r="I5841" s="1796"/>
      <c r="J5841" s="1796"/>
      <c r="K5841" s="1796"/>
      <c r="L5841" s="1796"/>
      <c r="M5841" s="1796"/>
      <c r="N5841" s="1796"/>
    </row>
    <row r="5842" spans="8:8" s="927" ht="15.0" hidden="1" customFormat="1">
      <c r="A5842" s="1439"/>
      <c r="B5842" s="1795"/>
      <c r="C5842" s="1796"/>
      <c r="D5842" s="1796"/>
      <c r="E5842" s="1796"/>
      <c r="F5842" s="1796"/>
      <c r="G5842" s="1796"/>
      <c r="H5842" s="1796"/>
      <c r="I5842" s="1796"/>
      <c r="J5842" s="1796"/>
      <c r="K5842" s="1796"/>
      <c r="L5842" s="1796"/>
      <c r="M5842" s="1796"/>
      <c r="N5842" s="1796"/>
    </row>
    <row r="5843" spans="8:8" s="927" ht="15.0" hidden="1" customFormat="1">
      <c r="A5843" s="1439"/>
      <c r="B5843" s="1795"/>
      <c r="C5843" s="1796"/>
      <c r="D5843" s="1796"/>
      <c r="E5843" s="1796"/>
      <c r="F5843" s="1796"/>
      <c r="G5843" s="1796"/>
      <c r="H5843" s="1796"/>
      <c r="I5843" s="1796"/>
      <c r="J5843" s="1796"/>
      <c r="K5843" s="1796"/>
      <c r="L5843" s="1796"/>
      <c r="M5843" s="1796"/>
      <c r="N5843" s="1796"/>
    </row>
    <row r="5844" spans="8:8" s="927" ht="15.0" hidden="1" customFormat="1">
      <c r="A5844" s="1439"/>
      <c r="B5844" s="1795"/>
      <c r="C5844" s="1796"/>
      <c r="D5844" s="1796"/>
      <c r="E5844" s="1796"/>
      <c r="F5844" s="1796"/>
      <c r="G5844" s="1796"/>
      <c r="H5844" s="1796"/>
      <c r="I5844" s="1796"/>
      <c r="J5844" s="1796"/>
      <c r="K5844" s="1796"/>
      <c r="L5844" s="1796"/>
      <c r="M5844" s="1796"/>
      <c r="N5844" s="1796"/>
    </row>
    <row r="5845" spans="8:8" s="927" ht="15.0" hidden="1" customFormat="1">
      <c r="A5845" s="1439"/>
      <c r="B5845" s="1795"/>
      <c r="C5845" s="1796"/>
      <c r="D5845" s="1796"/>
      <c r="E5845" s="1796"/>
      <c r="F5845" s="1796"/>
      <c r="G5845" s="1796"/>
      <c r="H5845" s="1796"/>
      <c r="I5845" s="1796"/>
      <c r="J5845" s="1796"/>
      <c r="K5845" s="1796"/>
      <c r="L5845" s="1796"/>
      <c r="M5845" s="1796"/>
      <c r="N5845" s="1796"/>
    </row>
    <row r="5846" spans="8:8" s="927" ht="15.0" hidden="1" customFormat="1">
      <c r="A5846" s="1439"/>
      <c r="B5846" s="1795"/>
      <c r="C5846" s="1796"/>
      <c r="D5846" s="1796"/>
      <c r="E5846" s="1796"/>
      <c r="F5846" s="1796"/>
      <c r="G5846" s="1796"/>
      <c r="H5846" s="1796"/>
      <c r="I5846" s="1796"/>
      <c r="J5846" s="1796"/>
      <c r="K5846" s="1796"/>
      <c r="L5846" s="1796"/>
      <c r="M5846" s="1796"/>
      <c r="N5846" s="1796"/>
    </row>
    <row r="5847" spans="8:8" s="927" ht="15.0" hidden="1" customFormat="1">
      <c r="A5847" s="1439"/>
      <c r="B5847" s="1795"/>
      <c r="C5847" s="1796"/>
      <c r="D5847" s="1796"/>
      <c r="E5847" s="1796"/>
      <c r="F5847" s="1796"/>
      <c r="G5847" s="1796"/>
      <c r="H5847" s="1796"/>
      <c r="I5847" s="1796"/>
      <c r="J5847" s="1796"/>
      <c r="K5847" s="1796"/>
      <c r="L5847" s="1796"/>
      <c r="M5847" s="1796"/>
      <c r="N5847" s="1796"/>
    </row>
    <row r="5848" spans="8:8" s="927" ht="15.0" hidden="1" customFormat="1">
      <c r="A5848" s="1439"/>
      <c r="B5848" s="1795"/>
      <c r="C5848" s="1796"/>
      <c r="D5848" s="1796"/>
      <c r="E5848" s="1796"/>
      <c r="F5848" s="1796"/>
      <c r="G5848" s="1796"/>
      <c r="H5848" s="1796"/>
      <c r="I5848" s="1796"/>
      <c r="J5848" s="1796"/>
      <c r="K5848" s="1796"/>
      <c r="L5848" s="1796"/>
      <c r="M5848" s="1796"/>
      <c r="N5848" s="1796"/>
    </row>
    <row r="5849" spans="8:8" s="927" ht="15.0" hidden="1" customFormat="1">
      <c r="A5849" s="1439"/>
      <c r="B5849" s="1795"/>
      <c r="C5849" s="1796"/>
      <c r="D5849" s="1796"/>
      <c r="E5849" s="1796"/>
      <c r="F5849" s="1796"/>
      <c r="G5849" s="1796"/>
      <c r="H5849" s="1796"/>
      <c r="I5849" s="1796"/>
      <c r="J5849" s="1796"/>
      <c r="K5849" s="1796"/>
      <c r="L5849" s="1796"/>
      <c r="M5849" s="1796"/>
      <c r="N5849" s="1796"/>
    </row>
    <row r="5850" spans="8:8" s="927" ht="15.0" hidden="1" customFormat="1">
      <c r="A5850" s="1439"/>
      <c r="B5850" s="1795"/>
      <c r="C5850" s="1796"/>
      <c r="D5850" s="1796"/>
      <c r="E5850" s="1796"/>
      <c r="F5850" s="1796"/>
      <c r="G5850" s="1796"/>
      <c r="H5850" s="1796"/>
      <c r="I5850" s="1796"/>
      <c r="J5850" s="1796"/>
      <c r="K5850" s="1796"/>
      <c r="L5850" s="1796"/>
      <c r="M5850" s="1796"/>
      <c r="N5850" s="1796"/>
    </row>
    <row r="5851" spans="8:8" s="927" ht="15.0" hidden="1" customFormat="1">
      <c r="A5851" s="1439"/>
      <c r="B5851" s="1795"/>
      <c r="C5851" s="1796"/>
      <c r="D5851" s="1796"/>
      <c r="E5851" s="1796"/>
      <c r="F5851" s="1796"/>
      <c r="G5851" s="1796"/>
      <c r="H5851" s="1796"/>
      <c r="I5851" s="1796"/>
      <c r="J5851" s="1796"/>
      <c r="K5851" s="1796"/>
      <c r="L5851" s="1796"/>
      <c r="M5851" s="1796"/>
      <c r="N5851" s="1796"/>
    </row>
    <row r="5852" spans="8:8" s="927" ht="15.0" hidden="1" customFormat="1">
      <c r="A5852" s="1439"/>
      <c r="B5852" s="1795"/>
      <c r="C5852" s="1796"/>
      <c r="D5852" s="1796"/>
      <c r="E5852" s="1796"/>
      <c r="F5852" s="1796"/>
      <c r="G5852" s="1796"/>
      <c r="H5852" s="1796"/>
      <c r="I5852" s="1796"/>
      <c r="J5852" s="1796"/>
      <c r="K5852" s="1796"/>
      <c r="L5852" s="1796"/>
      <c r="M5852" s="1796"/>
      <c r="N5852" s="1796"/>
    </row>
    <row r="5853" spans="8:8" s="927" ht="15.0" hidden="1" customFormat="1">
      <c r="A5853" s="1439"/>
      <c r="B5853" s="1795"/>
      <c r="C5853" s="1796"/>
      <c r="D5853" s="1796"/>
      <c r="E5853" s="1796"/>
      <c r="F5853" s="1796"/>
      <c r="G5853" s="1796"/>
      <c r="H5853" s="1796"/>
      <c r="I5853" s="1796"/>
      <c r="J5853" s="1796"/>
      <c r="K5853" s="1796"/>
      <c r="L5853" s="1796"/>
      <c r="M5853" s="1796"/>
      <c r="N5853" s="1796"/>
    </row>
    <row r="5854" spans="8:8" s="927" ht="15.0" hidden="1" customFormat="1">
      <c r="A5854" s="1439"/>
      <c r="B5854" s="1795"/>
      <c r="C5854" s="1796"/>
      <c r="D5854" s="1796"/>
      <c r="E5854" s="1796"/>
      <c r="F5854" s="1796"/>
      <c r="G5854" s="1796"/>
      <c r="H5854" s="1796"/>
      <c r="I5854" s="1796"/>
      <c r="J5854" s="1796"/>
      <c r="K5854" s="1796"/>
      <c r="L5854" s="1796"/>
      <c r="M5854" s="1796"/>
      <c r="N5854" s="1796"/>
    </row>
    <row r="5855" spans="8:8" s="927" ht="15.0" hidden="1" customFormat="1">
      <c r="A5855" s="1439"/>
      <c r="B5855" s="1795"/>
      <c r="C5855" s="1796"/>
      <c r="D5855" s="1796"/>
      <c r="E5855" s="1796"/>
      <c r="F5855" s="1796"/>
      <c r="G5855" s="1796"/>
      <c r="H5855" s="1796"/>
      <c r="I5855" s="1796"/>
      <c r="J5855" s="1796"/>
      <c r="K5855" s="1796"/>
      <c r="L5855" s="1796"/>
      <c r="M5855" s="1796"/>
      <c r="N5855" s="1796"/>
    </row>
    <row r="5856" spans="8:8" s="927" ht="15.0" hidden="1" customFormat="1">
      <c r="A5856" s="1439"/>
      <c r="B5856" s="1795"/>
      <c r="C5856" s="1796"/>
      <c r="D5856" s="1796"/>
      <c r="E5856" s="1796"/>
      <c r="F5856" s="1796"/>
      <c r="G5856" s="1796"/>
      <c r="H5856" s="1796"/>
      <c r="I5856" s="1796"/>
      <c r="J5856" s="1796"/>
      <c r="K5856" s="1796"/>
      <c r="L5856" s="1796"/>
      <c r="M5856" s="1796"/>
      <c r="N5856" s="1796"/>
    </row>
    <row r="5857" spans="8:8" s="927" ht="15.0" hidden="1" customFormat="1">
      <c r="A5857" s="1439"/>
      <c r="B5857" s="1795"/>
      <c r="C5857" s="1796"/>
      <c r="D5857" s="1796"/>
      <c r="E5857" s="1796"/>
      <c r="F5857" s="1796"/>
      <c r="G5857" s="1796"/>
      <c r="H5857" s="1796"/>
      <c r="I5857" s="1796"/>
      <c r="J5857" s="1796"/>
      <c r="K5857" s="1796"/>
      <c r="L5857" s="1796"/>
      <c r="M5857" s="1796"/>
      <c r="N5857" s="1796"/>
    </row>
    <row r="5858" spans="8:8" s="927" ht="15.0" hidden="1" customFormat="1">
      <c r="A5858" s="1439"/>
      <c r="B5858" s="1795"/>
      <c r="C5858" s="1796"/>
      <c r="D5858" s="1796"/>
      <c r="E5858" s="1796"/>
      <c r="F5858" s="1796"/>
      <c r="G5858" s="1796"/>
      <c r="H5858" s="1796"/>
      <c r="I5858" s="1796"/>
      <c r="J5858" s="1796"/>
      <c r="K5858" s="1796"/>
      <c r="L5858" s="1796"/>
      <c r="M5858" s="1796"/>
      <c r="N5858" s="1796"/>
    </row>
    <row r="5859" spans="8:8" s="927" ht="15.0" hidden="1" customFormat="1">
      <c r="A5859" s="1439"/>
      <c r="B5859" s="1795"/>
      <c r="C5859" s="1796"/>
      <c r="D5859" s="1796"/>
      <c r="E5859" s="1796"/>
      <c r="F5859" s="1796"/>
      <c r="G5859" s="1796"/>
      <c r="H5859" s="1796"/>
      <c r="I5859" s="1796"/>
      <c r="J5859" s="1796"/>
      <c r="K5859" s="1796"/>
      <c r="L5859" s="1796"/>
      <c r="M5859" s="1796"/>
      <c r="N5859" s="1796"/>
    </row>
    <row r="5860" spans="8:8" s="927" ht="15.0" hidden="1" customFormat="1">
      <c r="A5860" s="1439"/>
      <c r="B5860" s="1795"/>
      <c r="C5860" s="1796"/>
      <c r="D5860" s="1796"/>
      <c r="E5860" s="1796"/>
      <c r="F5860" s="1796"/>
      <c r="G5860" s="1796"/>
      <c r="H5860" s="1796"/>
      <c r="I5860" s="1796"/>
      <c r="J5860" s="1796"/>
      <c r="K5860" s="1796"/>
      <c r="L5860" s="1796"/>
      <c r="M5860" s="1796"/>
      <c r="N5860" s="1796"/>
    </row>
    <row r="5861" spans="8:8" s="927" ht="15.0" hidden="1" customFormat="1">
      <c r="A5861" s="1439"/>
      <c r="B5861" s="1795"/>
      <c r="C5861" s="1796"/>
      <c r="D5861" s="1796"/>
      <c r="E5861" s="1796"/>
      <c r="F5861" s="1796"/>
      <c r="G5861" s="1796"/>
      <c r="H5861" s="1796"/>
      <c r="I5861" s="1796"/>
      <c r="J5861" s="1796"/>
      <c r="K5861" s="1796"/>
      <c r="L5861" s="1796"/>
      <c r="M5861" s="1796"/>
      <c r="N5861" s="1796"/>
    </row>
    <row r="5862" spans="8:8" s="927" ht="15.0" hidden="1" customFormat="1">
      <c r="A5862" s="1439"/>
      <c r="B5862" s="1795"/>
      <c r="C5862" s="1796"/>
      <c r="D5862" s="1796"/>
      <c r="E5862" s="1796"/>
      <c r="F5862" s="1796"/>
      <c r="G5862" s="1796"/>
      <c r="H5862" s="1796"/>
      <c r="I5862" s="1796"/>
      <c r="J5862" s="1796"/>
      <c r="K5862" s="1796"/>
      <c r="L5862" s="1796"/>
      <c r="M5862" s="1796"/>
      <c r="N5862" s="1796"/>
    </row>
    <row r="5863" spans="8:8" s="927" ht="15.0" hidden="1" customFormat="1">
      <c r="A5863" s="1439"/>
      <c r="B5863" s="1795"/>
      <c r="C5863" s="1796"/>
      <c r="D5863" s="1796"/>
      <c r="E5863" s="1796"/>
      <c r="F5863" s="1796"/>
      <c r="G5863" s="1796"/>
      <c r="H5863" s="1796"/>
      <c r="I5863" s="1796"/>
      <c r="J5863" s="1796"/>
      <c r="K5863" s="1796"/>
      <c r="L5863" s="1796"/>
      <c r="M5863" s="1796"/>
      <c r="N5863" s="1796"/>
    </row>
    <row r="5864" spans="8:8" s="927" ht="15.0" hidden="1" customFormat="1">
      <c r="A5864" s="1439"/>
      <c r="B5864" s="1795"/>
      <c r="C5864" s="1796"/>
      <c r="D5864" s="1796"/>
      <c r="E5864" s="1796"/>
      <c r="F5864" s="1796"/>
      <c r="G5864" s="1796"/>
      <c r="H5864" s="1796"/>
      <c r="I5864" s="1796"/>
      <c r="J5864" s="1796"/>
      <c r="K5864" s="1796"/>
      <c r="L5864" s="1796"/>
      <c r="M5864" s="1796"/>
      <c r="N5864" s="1796"/>
    </row>
    <row r="5865" spans="8:8" s="927" ht="15.0" hidden="1" customFormat="1">
      <c r="A5865" s="1439"/>
      <c r="B5865" s="1795"/>
      <c r="C5865" s="1796"/>
      <c r="D5865" s="1796"/>
      <c r="E5865" s="1796"/>
      <c r="F5865" s="1796"/>
      <c r="G5865" s="1796"/>
      <c r="H5865" s="1796"/>
      <c r="I5865" s="1796"/>
      <c r="J5865" s="1796"/>
      <c r="K5865" s="1796"/>
      <c r="L5865" s="1796"/>
      <c r="M5865" s="1796"/>
      <c r="N5865" s="1796"/>
    </row>
    <row r="5866" spans="8:8" s="927" ht="15.0" hidden="1" customFormat="1">
      <c r="A5866" s="1439"/>
      <c r="B5866" s="1795"/>
      <c r="C5866" s="1796"/>
      <c r="D5866" s="1796"/>
      <c r="E5866" s="1796"/>
      <c r="F5866" s="1796"/>
      <c r="G5866" s="1796"/>
      <c r="H5866" s="1796"/>
      <c r="I5866" s="1796"/>
      <c r="J5866" s="1796"/>
      <c r="K5866" s="1796"/>
      <c r="L5866" s="1796"/>
      <c r="M5866" s="1796"/>
      <c r="N5866" s="1796"/>
    </row>
    <row r="5867" spans="8:8" s="927" ht="15.0" hidden="1" customFormat="1">
      <c r="A5867" s="1439"/>
      <c r="B5867" s="1795"/>
      <c r="C5867" s="1796"/>
      <c r="D5867" s="1796"/>
      <c r="E5867" s="1796"/>
      <c r="F5867" s="1796"/>
      <c r="G5867" s="1796"/>
      <c r="H5867" s="1796"/>
      <c r="I5867" s="1796"/>
      <c r="J5867" s="1796"/>
      <c r="K5867" s="1796"/>
      <c r="L5867" s="1796"/>
      <c r="M5867" s="1796"/>
      <c r="N5867" s="1796"/>
    </row>
    <row r="5868" spans="8:8" s="927" ht="15.0" hidden="1" customFormat="1">
      <c r="A5868" s="1439"/>
      <c r="B5868" s="1795"/>
      <c r="C5868" s="1796"/>
      <c r="D5868" s="1796"/>
      <c r="E5868" s="1796"/>
      <c r="F5868" s="1796"/>
      <c r="G5868" s="1796"/>
      <c r="H5868" s="1796"/>
      <c r="I5868" s="1796"/>
      <c r="J5868" s="1796"/>
      <c r="K5868" s="1796"/>
      <c r="L5868" s="1796"/>
      <c r="M5868" s="1796"/>
      <c r="N5868" s="1796"/>
    </row>
    <row r="5869" spans="8:8" s="927" ht="15.0" hidden="1" customFormat="1">
      <c r="A5869" s="1439"/>
      <c r="B5869" s="1795"/>
      <c r="C5869" s="1796"/>
      <c r="D5869" s="1796"/>
      <c r="E5869" s="1796"/>
      <c r="F5869" s="1796"/>
      <c r="G5869" s="1796"/>
      <c r="H5869" s="1796"/>
      <c r="I5869" s="1796"/>
      <c r="J5869" s="1796"/>
      <c r="K5869" s="1796"/>
      <c r="L5869" s="1796"/>
      <c r="M5869" s="1796"/>
      <c r="N5869" s="1796"/>
    </row>
    <row r="5870" spans="8:8" s="927" ht="15.0" hidden="1" customFormat="1">
      <c r="A5870" s="1439"/>
      <c r="B5870" s="1795"/>
      <c r="C5870" s="1796"/>
      <c r="D5870" s="1796"/>
      <c r="E5870" s="1796"/>
      <c r="F5870" s="1796"/>
      <c r="G5870" s="1796"/>
      <c r="H5870" s="1796"/>
      <c r="I5870" s="1796"/>
      <c r="J5870" s="1796"/>
      <c r="K5870" s="1796"/>
      <c r="L5870" s="1796"/>
      <c r="M5870" s="1796"/>
      <c r="N5870" s="1796"/>
    </row>
    <row r="5871" spans="8:8" s="927" ht="15.0" hidden="1" customFormat="1">
      <c r="A5871" s="1439"/>
      <c r="B5871" s="1795"/>
      <c r="C5871" s="1796"/>
      <c r="D5871" s="1796"/>
      <c r="E5871" s="1796"/>
      <c r="F5871" s="1796"/>
      <c r="G5871" s="1796"/>
      <c r="H5871" s="1796"/>
      <c r="I5871" s="1796"/>
      <c r="J5871" s="1796"/>
      <c r="K5871" s="1796"/>
      <c r="L5871" s="1796"/>
      <c r="M5871" s="1796"/>
      <c r="N5871" s="1796"/>
    </row>
    <row r="5872" spans="8:8" s="927" ht="15.0" hidden="1" customFormat="1">
      <c r="A5872" s="1439"/>
      <c r="B5872" s="1795"/>
      <c r="C5872" s="1796"/>
      <c r="D5872" s="1796"/>
      <c r="E5872" s="1796"/>
      <c r="F5872" s="1796"/>
      <c r="G5872" s="1796"/>
      <c r="H5872" s="1796"/>
      <c r="I5872" s="1796"/>
      <c r="J5872" s="1796"/>
      <c r="K5872" s="1796"/>
      <c r="L5872" s="1796"/>
      <c r="M5872" s="1796"/>
      <c r="N5872" s="1796"/>
    </row>
    <row r="5873" spans="8:8" s="927" ht="15.0" hidden="1" customFormat="1">
      <c r="A5873" s="1439"/>
      <c r="B5873" s="1795"/>
      <c r="C5873" s="1796"/>
      <c r="D5873" s="1796"/>
      <c r="E5873" s="1796"/>
      <c r="F5873" s="1796"/>
      <c r="G5873" s="1796"/>
      <c r="H5873" s="1796"/>
      <c r="I5873" s="1796"/>
      <c r="J5873" s="1796"/>
      <c r="K5873" s="1796"/>
      <c r="L5873" s="1796"/>
      <c r="M5873" s="1796"/>
      <c r="N5873" s="1796"/>
    </row>
    <row r="5874" spans="8:8" s="927" ht="15.0" hidden="1" customFormat="1">
      <c r="A5874" s="1439"/>
      <c r="B5874" s="1795"/>
      <c r="C5874" s="1796"/>
      <c r="D5874" s="1796"/>
      <c r="E5874" s="1796"/>
      <c r="F5874" s="1796"/>
      <c r="G5874" s="1796"/>
      <c r="H5874" s="1796"/>
      <c r="I5874" s="1796"/>
      <c r="J5874" s="1796"/>
      <c r="K5874" s="1796"/>
      <c r="L5874" s="1796"/>
      <c r="M5874" s="1796"/>
      <c r="N5874" s="1796"/>
    </row>
    <row r="5875" spans="8:8" s="927" ht="15.0" hidden="1" customFormat="1">
      <c r="A5875" s="1439"/>
      <c r="B5875" s="1795"/>
      <c r="C5875" s="1796"/>
      <c r="D5875" s="1796"/>
      <c r="E5875" s="1796"/>
      <c r="F5875" s="1796"/>
      <c r="G5875" s="1796"/>
      <c r="H5875" s="1796"/>
      <c r="I5875" s="1796"/>
      <c r="J5875" s="1796"/>
      <c r="K5875" s="1796"/>
      <c r="L5875" s="1796"/>
      <c r="M5875" s="1796"/>
      <c r="N5875" s="1796"/>
    </row>
    <row r="5876" spans="8:8" s="927" ht="15.0" hidden="1" customFormat="1">
      <c r="A5876" s="1439"/>
      <c r="B5876" s="1795"/>
      <c r="C5876" s="1796"/>
      <c r="D5876" s="1796"/>
      <c r="E5876" s="1796"/>
      <c r="F5876" s="1796"/>
      <c r="G5876" s="1796"/>
      <c r="H5876" s="1796"/>
      <c r="I5876" s="1796"/>
      <c r="J5876" s="1796"/>
      <c r="K5876" s="1796"/>
      <c r="L5876" s="1796"/>
      <c r="M5876" s="1796"/>
      <c r="N5876" s="1796"/>
    </row>
    <row r="5877" spans="8:8" s="927" ht="15.0" hidden="1" customFormat="1">
      <c r="A5877" s="1439"/>
      <c r="B5877" s="1795"/>
      <c r="C5877" s="1796"/>
      <c r="D5877" s="1796"/>
      <c r="E5877" s="1796"/>
      <c r="F5877" s="1796"/>
      <c r="G5877" s="1796"/>
      <c r="H5877" s="1796"/>
      <c r="I5877" s="1796"/>
      <c r="J5877" s="1796"/>
      <c r="K5877" s="1796"/>
      <c r="L5877" s="1796"/>
      <c r="M5877" s="1796"/>
      <c r="N5877" s="1796"/>
    </row>
    <row r="5878" spans="8:8" s="927" ht="15.0" hidden="1" customFormat="1">
      <c r="A5878" s="1439"/>
      <c r="B5878" s="1795"/>
      <c r="C5878" s="1796"/>
      <c r="D5878" s="1796"/>
      <c r="E5878" s="1796"/>
      <c r="F5878" s="1796"/>
      <c r="G5878" s="1796"/>
      <c r="H5878" s="1796"/>
      <c r="I5878" s="1796"/>
      <c r="J5878" s="1796"/>
      <c r="K5878" s="1796"/>
      <c r="L5878" s="1796"/>
      <c r="M5878" s="1796"/>
      <c r="N5878" s="1796"/>
    </row>
    <row r="5879" spans="8:8" s="927" ht="15.0" hidden="1" customFormat="1">
      <c r="A5879" s="1439"/>
      <c r="B5879" s="1795"/>
      <c r="C5879" s="1796"/>
      <c r="D5879" s="1796"/>
      <c r="E5879" s="1796"/>
      <c r="F5879" s="1796"/>
      <c r="G5879" s="1796"/>
      <c r="H5879" s="1796"/>
      <c r="I5879" s="1796"/>
      <c r="J5879" s="1796"/>
      <c r="K5879" s="1796"/>
      <c r="L5879" s="1796"/>
      <c r="M5879" s="1796"/>
      <c r="N5879" s="1796"/>
    </row>
    <row r="5880" spans="8:8" s="927" ht="15.0" hidden="1" customFormat="1">
      <c r="A5880" s="1439"/>
      <c r="B5880" s="1795"/>
      <c r="C5880" s="1796"/>
      <c r="D5880" s="1796"/>
      <c r="E5880" s="1796"/>
      <c r="F5880" s="1796"/>
      <c r="G5880" s="1796"/>
      <c r="H5880" s="1796"/>
      <c r="I5880" s="1796"/>
      <c r="J5880" s="1796"/>
      <c r="K5880" s="1796"/>
      <c r="L5880" s="1796"/>
      <c r="M5880" s="1796"/>
      <c r="N5880" s="1796"/>
    </row>
    <row r="5881" spans="8:8" s="927" ht="15.0" hidden="1" customFormat="1">
      <c r="A5881" s="1439"/>
      <c r="B5881" s="1795"/>
      <c r="C5881" s="1796"/>
      <c r="D5881" s="1796"/>
      <c r="E5881" s="1796"/>
      <c r="F5881" s="1796"/>
      <c r="G5881" s="1796"/>
      <c r="H5881" s="1796"/>
      <c r="I5881" s="1796"/>
      <c r="J5881" s="1796"/>
      <c r="K5881" s="1796"/>
      <c r="L5881" s="1796"/>
      <c r="M5881" s="1796"/>
      <c r="N5881" s="1796"/>
    </row>
    <row r="5882" spans="8:8" s="927" ht="15.0" hidden="1" customFormat="1">
      <c r="A5882" s="1439"/>
      <c r="B5882" s="1795"/>
      <c r="C5882" s="1796"/>
      <c r="D5882" s="1796"/>
      <c r="E5882" s="1796"/>
      <c r="F5882" s="1796"/>
      <c r="G5882" s="1796"/>
      <c r="H5882" s="1796"/>
      <c r="I5882" s="1796"/>
      <c r="J5882" s="1796"/>
      <c r="K5882" s="1796"/>
      <c r="L5882" s="1796"/>
      <c r="M5882" s="1796"/>
      <c r="N5882" s="1796"/>
    </row>
    <row r="5883" spans="8:8" s="927" ht="15.0" hidden="1" customFormat="1">
      <c r="A5883" s="1439"/>
      <c r="B5883" s="1795"/>
      <c r="C5883" s="1796"/>
      <c r="D5883" s="1796"/>
      <c r="E5883" s="1796"/>
      <c r="F5883" s="1796"/>
      <c r="G5883" s="1796"/>
      <c r="H5883" s="1796"/>
      <c r="I5883" s="1796"/>
      <c r="J5883" s="1796"/>
      <c r="K5883" s="1796"/>
      <c r="L5883" s="1796"/>
      <c r="M5883" s="1796"/>
      <c r="N5883" s="1796"/>
    </row>
    <row r="5884" spans="8:8" s="927" ht="15.0" hidden="1" customFormat="1">
      <c r="A5884" s="1439"/>
      <c r="B5884" s="1795"/>
      <c r="C5884" s="1796"/>
      <c r="D5884" s="1796"/>
      <c r="E5884" s="1796"/>
      <c r="F5884" s="1796"/>
      <c r="G5884" s="1796"/>
      <c r="H5884" s="1796"/>
      <c r="I5884" s="1796"/>
      <c r="J5884" s="1796"/>
      <c r="K5884" s="1796"/>
      <c r="L5884" s="1796"/>
      <c r="M5884" s="1796"/>
      <c r="N5884" s="1796"/>
    </row>
    <row r="5885" spans="8:8" s="927" ht="15.0" hidden="1" customFormat="1">
      <c r="A5885" s="1439"/>
      <c r="B5885" s="1795"/>
      <c r="C5885" s="1796"/>
      <c r="D5885" s="1796"/>
      <c r="E5885" s="1796"/>
      <c r="F5885" s="1796"/>
      <c r="G5885" s="1796"/>
      <c r="H5885" s="1796"/>
      <c r="I5885" s="1796"/>
      <c r="J5885" s="1796"/>
      <c r="K5885" s="1796"/>
      <c r="L5885" s="1796"/>
      <c r="M5885" s="1796"/>
      <c r="N5885" s="1796"/>
    </row>
    <row r="5886" spans="8:8" s="927" ht="15.0" hidden="1" customFormat="1">
      <c r="A5886" s="1439"/>
      <c r="B5886" s="1795"/>
      <c r="C5886" s="1796"/>
      <c r="D5886" s="1796"/>
      <c r="E5886" s="1796"/>
      <c r="F5886" s="1796"/>
      <c r="G5886" s="1796"/>
      <c r="H5886" s="1796"/>
      <c r="I5886" s="1796"/>
      <c r="J5886" s="1796"/>
      <c r="K5886" s="1796"/>
      <c r="L5886" s="1796"/>
      <c r="M5886" s="1796"/>
      <c r="N5886" s="1796"/>
    </row>
    <row r="5887" spans="8:8" s="927" ht="15.0" hidden="1" customFormat="1">
      <c r="A5887" s="1439"/>
      <c r="B5887" s="1795"/>
      <c r="C5887" s="1796"/>
      <c r="D5887" s="1796"/>
      <c r="E5887" s="1796"/>
      <c r="F5887" s="1796"/>
      <c r="G5887" s="1796"/>
      <c r="H5887" s="1796"/>
      <c r="I5887" s="1796"/>
      <c r="J5887" s="1796"/>
      <c r="K5887" s="1796"/>
      <c r="L5887" s="1796"/>
      <c r="M5887" s="1796"/>
      <c r="N5887" s="1796"/>
    </row>
    <row r="5888" spans="8:8" s="927" ht="15.0" hidden="1" customFormat="1">
      <c r="A5888" s="1439"/>
      <c r="B5888" s="1795"/>
      <c r="C5888" s="1796"/>
      <c r="D5888" s="1796"/>
      <c r="E5888" s="1796"/>
      <c r="F5888" s="1796"/>
      <c r="G5888" s="1796"/>
      <c r="H5888" s="1796"/>
      <c r="I5888" s="1796"/>
      <c r="J5888" s="1796"/>
      <c r="K5888" s="1796"/>
      <c r="L5888" s="1796"/>
      <c r="M5888" s="1796"/>
      <c r="N5888" s="1796"/>
    </row>
    <row r="5889" spans="8:8" s="927" ht="15.0" hidden="1" customFormat="1">
      <c r="A5889" s="1439"/>
      <c r="B5889" s="1795"/>
      <c r="C5889" s="1796"/>
      <c r="D5889" s="1796"/>
      <c r="E5889" s="1796"/>
      <c r="F5889" s="1796"/>
      <c r="G5889" s="1796"/>
      <c r="H5889" s="1796"/>
      <c r="I5889" s="1796"/>
      <c r="J5889" s="1796"/>
      <c r="K5889" s="1796"/>
      <c r="L5889" s="1796"/>
      <c r="M5889" s="1796"/>
      <c r="N5889" s="1796"/>
    </row>
    <row r="5890" spans="8:8" s="927" ht="15.0" hidden="1" customFormat="1">
      <c r="A5890" s="1439"/>
      <c r="B5890" s="1795"/>
      <c r="C5890" s="1796"/>
      <c r="D5890" s="1796"/>
      <c r="E5890" s="1796"/>
      <c r="F5890" s="1796"/>
      <c r="G5890" s="1796"/>
      <c r="H5890" s="1796"/>
      <c r="I5890" s="1796"/>
      <c r="J5890" s="1796"/>
      <c r="K5890" s="1796"/>
      <c r="L5890" s="1796"/>
      <c r="M5890" s="1796"/>
      <c r="N5890" s="1796"/>
    </row>
    <row r="5891" spans="8:8" s="927" ht="15.0" hidden="1" customFormat="1">
      <c r="A5891" s="1439"/>
      <c r="B5891" s="1795"/>
      <c r="C5891" s="1796"/>
      <c r="D5891" s="1796"/>
      <c r="E5891" s="1796"/>
      <c r="F5891" s="1796"/>
      <c r="G5891" s="1796"/>
      <c r="H5891" s="1796"/>
      <c r="I5891" s="1796"/>
      <c r="J5891" s="1796"/>
      <c r="K5891" s="1796"/>
      <c r="L5891" s="1796"/>
      <c r="M5891" s="1796"/>
      <c r="N5891" s="1796"/>
    </row>
    <row r="5892" spans="8:8" s="927" ht="15.0" hidden="1" customFormat="1">
      <c r="A5892" s="1439"/>
      <c r="B5892" s="1795"/>
      <c r="C5892" s="1796"/>
      <c r="D5892" s="1796"/>
      <c r="E5892" s="1796"/>
      <c r="F5892" s="1796"/>
      <c r="G5892" s="1796"/>
      <c r="H5892" s="1796"/>
      <c r="I5892" s="1796"/>
      <c r="J5892" s="1796"/>
      <c r="K5892" s="1796"/>
      <c r="L5892" s="1796"/>
      <c r="M5892" s="1796"/>
      <c r="N5892" s="1796"/>
    </row>
    <row r="5893" spans="8:8" s="927" ht="15.0" hidden="1" customFormat="1">
      <c r="A5893" s="1439"/>
      <c r="B5893" s="1795"/>
      <c r="C5893" s="1796"/>
      <c r="D5893" s="1796"/>
      <c r="E5893" s="1796"/>
      <c r="F5893" s="1796"/>
      <c r="G5893" s="1796"/>
      <c r="H5893" s="1796"/>
      <c r="I5893" s="1796"/>
      <c r="J5893" s="1796"/>
      <c r="K5893" s="1796"/>
      <c r="L5893" s="1796"/>
      <c r="M5893" s="1796"/>
      <c r="N5893" s="1796"/>
    </row>
    <row r="5894" spans="8:8" s="927" ht="15.0" hidden="1" customFormat="1">
      <c r="A5894" s="1439"/>
      <c r="B5894" s="1795"/>
      <c r="C5894" s="1796"/>
      <c r="D5894" s="1796"/>
      <c r="E5894" s="1796"/>
      <c r="F5894" s="1796"/>
      <c r="G5894" s="1796"/>
      <c r="H5894" s="1796"/>
      <c r="I5894" s="1796"/>
      <c r="J5894" s="1796"/>
      <c r="K5894" s="1796"/>
      <c r="L5894" s="1796"/>
      <c r="M5894" s="1796"/>
      <c r="N5894" s="1796"/>
    </row>
    <row r="5895" spans="8:8" s="927" ht="15.0" hidden="1" customFormat="1">
      <c r="A5895" s="1439"/>
      <c r="B5895" s="1795"/>
      <c r="C5895" s="1796"/>
      <c r="D5895" s="1796"/>
      <c r="E5895" s="1796"/>
      <c r="F5895" s="1796"/>
      <c r="G5895" s="1796"/>
      <c r="H5895" s="1796"/>
      <c r="I5895" s="1796"/>
      <c r="J5895" s="1796"/>
      <c r="K5895" s="1796"/>
      <c r="L5895" s="1796"/>
      <c r="M5895" s="1796"/>
      <c r="N5895" s="1796"/>
    </row>
    <row r="5896" spans="8:8" s="927" ht="15.0" hidden="1" customFormat="1">
      <c r="A5896" s="1439"/>
      <c r="B5896" s="1795"/>
      <c r="C5896" s="1796"/>
      <c r="D5896" s="1796"/>
      <c r="E5896" s="1796"/>
      <c r="F5896" s="1796"/>
      <c r="G5896" s="1796"/>
      <c r="H5896" s="1796"/>
      <c r="I5896" s="1796"/>
      <c r="J5896" s="1796"/>
      <c r="K5896" s="1796"/>
      <c r="L5896" s="1796"/>
      <c r="M5896" s="1796"/>
      <c r="N5896" s="1796"/>
    </row>
    <row r="5897" spans="8:8" s="927" ht="15.0" hidden="1" customFormat="1">
      <c r="A5897" s="1439"/>
      <c r="B5897" s="1795"/>
      <c r="C5897" s="1796"/>
      <c r="D5897" s="1796"/>
      <c r="E5897" s="1796"/>
      <c r="F5897" s="1796"/>
      <c r="G5897" s="1796"/>
      <c r="H5897" s="1796"/>
      <c r="I5897" s="1796"/>
      <c r="J5897" s="1796"/>
      <c r="K5897" s="1796"/>
      <c r="L5897" s="1796"/>
      <c r="M5897" s="1796"/>
      <c r="N5897" s="1796"/>
    </row>
    <row r="5898" spans="8:8" s="927" ht="15.0" hidden="1" customFormat="1">
      <c r="A5898" s="1439"/>
      <c r="B5898" s="1795"/>
      <c r="C5898" s="1796"/>
      <c r="D5898" s="1796"/>
      <c r="E5898" s="1796"/>
      <c r="F5898" s="1796"/>
      <c r="G5898" s="1796"/>
      <c r="H5898" s="1796"/>
      <c r="I5898" s="1796"/>
      <c r="J5898" s="1796"/>
      <c r="K5898" s="1796"/>
      <c r="L5898" s="1796"/>
      <c r="M5898" s="1796"/>
      <c r="N5898" s="1796"/>
    </row>
    <row r="5899" spans="8:8" s="927" ht="15.0" hidden="1" customFormat="1">
      <c r="A5899" s="1439"/>
      <c r="B5899" s="1795"/>
      <c r="C5899" s="1796"/>
      <c r="D5899" s="1796"/>
      <c r="E5899" s="1796"/>
      <c r="F5899" s="1796"/>
      <c r="G5899" s="1796"/>
      <c r="H5899" s="1796"/>
      <c r="I5899" s="1796"/>
      <c r="J5899" s="1796"/>
      <c r="K5899" s="1796"/>
      <c r="L5899" s="1796"/>
      <c r="M5899" s="1796"/>
      <c r="N5899" s="1796"/>
    </row>
    <row r="5900" spans="8:8" s="927" ht="15.0" hidden="1" customFormat="1">
      <c r="A5900" s="1439"/>
      <c r="B5900" s="1795"/>
      <c r="C5900" s="1796"/>
      <c r="D5900" s="1796"/>
      <c r="E5900" s="1796"/>
      <c r="F5900" s="1796"/>
      <c r="G5900" s="1796"/>
      <c r="H5900" s="1796"/>
      <c r="I5900" s="1796"/>
      <c r="J5900" s="1796"/>
      <c r="K5900" s="1796"/>
      <c r="L5900" s="1796"/>
      <c r="M5900" s="1796"/>
      <c r="N5900" s="1796"/>
    </row>
    <row r="5901" spans="8:8" s="927" ht="15.0" hidden="1" customFormat="1">
      <c r="A5901" s="1439"/>
      <c r="B5901" s="1795"/>
      <c r="C5901" s="1796"/>
      <c r="D5901" s="1796"/>
      <c r="E5901" s="1796"/>
      <c r="F5901" s="1796"/>
      <c r="G5901" s="1796"/>
      <c r="H5901" s="1796"/>
      <c r="I5901" s="1796"/>
      <c r="J5901" s="1796"/>
      <c r="K5901" s="1796"/>
      <c r="L5901" s="1796"/>
      <c r="M5901" s="1796"/>
      <c r="N5901" s="1796"/>
    </row>
    <row r="5902" spans="8:8" s="927" ht="15.0" hidden="1" customFormat="1">
      <c r="A5902" s="1439"/>
      <c r="B5902" s="1795"/>
      <c r="C5902" s="1796"/>
      <c r="D5902" s="1796"/>
      <c r="E5902" s="1796"/>
      <c r="F5902" s="1796"/>
      <c r="G5902" s="1796"/>
      <c r="H5902" s="1796"/>
      <c r="I5902" s="1796"/>
      <c r="J5902" s="1796"/>
      <c r="K5902" s="1796"/>
      <c r="L5902" s="1796"/>
      <c r="M5902" s="1796"/>
      <c r="N5902" s="1796"/>
    </row>
    <row r="5903" spans="8:8" s="927" ht="15.0" hidden="1" customFormat="1">
      <c r="A5903" s="1439"/>
      <c r="B5903" s="1795"/>
      <c r="C5903" s="1796"/>
      <c r="D5903" s="1796"/>
      <c r="E5903" s="1796"/>
      <c r="F5903" s="1796"/>
      <c r="G5903" s="1796"/>
      <c r="H5903" s="1796"/>
      <c r="I5903" s="1796"/>
      <c r="J5903" s="1796"/>
      <c r="K5903" s="1796"/>
      <c r="L5903" s="1796"/>
      <c r="M5903" s="1796"/>
      <c r="N5903" s="1796"/>
    </row>
    <row r="5904" spans="8:8" s="927" ht="15.0" hidden="1" customFormat="1">
      <c r="A5904" s="1439"/>
      <c r="B5904" s="1795"/>
      <c r="C5904" s="1796"/>
      <c r="D5904" s="1796"/>
      <c r="E5904" s="1796"/>
      <c r="F5904" s="1796"/>
      <c r="G5904" s="1796"/>
      <c r="H5904" s="1796"/>
      <c r="I5904" s="1796"/>
      <c r="J5904" s="1796"/>
      <c r="K5904" s="1796"/>
      <c r="L5904" s="1796"/>
      <c r="M5904" s="1796"/>
      <c r="N5904" s="1796"/>
    </row>
    <row r="5905" spans="8:8" s="927" ht="15.0" hidden="1" customFormat="1">
      <c r="A5905" s="1439"/>
      <c r="B5905" s="1795"/>
      <c r="C5905" s="1796"/>
      <c r="D5905" s="1796"/>
      <c r="E5905" s="1796"/>
      <c r="F5905" s="1796"/>
      <c r="G5905" s="1796"/>
      <c r="H5905" s="1796"/>
      <c r="I5905" s="1796"/>
      <c r="J5905" s="1796"/>
      <c r="K5905" s="1796"/>
      <c r="L5905" s="1796"/>
      <c r="M5905" s="1796"/>
      <c r="N5905" s="1796"/>
    </row>
    <row r="5906" spans="8:8" s="927" ht="15.0" hidden="1" customFormat="1">
      <c r="A5906" s="1439"/>
      <c r="B5906" s="1795"/>
      <c r="C5906" s="1796"/>
      <c r="D5906" s="1796"/>
      <c r="E5906" s="1796"/>
      <c r="F5906" s="1796"/>
      <c r="G5906" s="1796"/>
      <c r="H5906" s="1796"/>
      <c r="I5906" s="1796"/>
      <c r="J5906" s="1796"/>
      <c r="K5906" s="1796"/>
      <c r="L5906" s="1796"/>
      <c r="M5906" s="1796"/>
      <c r="N5906" s="1796"/>
    </row>
    <row r="5907" spans="8:8" s="927" ht="15.0" hidden="1" customFormat="1">
      <c r="A5907" s="1439"/>
      <c r="B5907" s="1795"/>
      <c r="C5907" s="1796"/>
      <c r="D5907" s="1796"/>
      <c r="E5907" s="1796"/>
      <c r="F5907" s="1796"/>
      <c r="G5907" s="1796"/>
      <c r="H5907" s="1796"/>
      <c r="I5907" s="1796"/>
      <c r="J5907" s="1796"/>
      <c r="K5907" s="1796"/>
      <c r="L5907" s="1796"/>
      <c r="M5907" s="1796"/>
      <c r="N5907" s="1796"/>
    </row>
    <row r="5908" spans="8:8" s="927" ht="15.0" hidden="1" customFormat="1">
      <c r="A5908" s="1439"/>
      <c r="B5908" s="1795"/>
      <c r="C5908" s="1796"/>
      <c r="D5908" s="1796"/>
      <c r="E5908" s="1796"/>
      <c r="F5908" s="1796"/>
      <c r="G5908" s="1796"/>
      <c r="H5908" s="1796"/>
      <c r="I5908" s="1796"/>
      <c r="J5908" s="1796"/>
      <c r="K5908" s="1796"/>
      <c r="L5908" s="1796"/>
      <c r="M5908" s="1796"/>
      <c r="N5908" s="1796"/>
    </row>
    <row r="5909" spans="8:8" s="927" ht="15.0" hidden="1" customFormat="1">
      <c r="A5909" s="1439"/>
      <c r="B5909" s="1795"/>
      <c r="C5909" s="1796"/>
      <c r="D5909" s="1796"/>
      <c r="E5909" s="1796"/>
      <c r="F5909" s="1796"/>
      <c r="G5909" s="1796"/>
      <c r="H5909" s="1796"/>
      <c r="I5909" s="1796"/>
      <c r="J5909" s="1796"/>
      <c r="K5909" s="1796"/>
      <c r="L5909" s="1796"/>
      <c r="M5909" s="1796"/>
      <c r="N5909" s="1796"/>
    </row>
    <row r="5910" spans="8:8" s="927" ht="15.0" hidden="1" customFormat="1">
      <c r="A5910" s="1439"/>
      <c r="B5910" s="1795"/>
      <c r="C5910" s="1796"/>
      <c r="D5910" s="1796"/>
      <c r="E5910" s="1796"/>
      <c r="F5910" s="1796"/>
      <c r="G5910" s="1796"/>
      <c r="H5910" s="1796"/>
      <c r="I5910" s="1796"/>
      <c r="J5910" s="1796"/>
      <c r="K5910" s="1796"/>
      <c r="L5910" s="1796"/>
      <c r="M5910" s="1796"/>
      <c r="N5910" s="1796"/>
    </row>
    <row r="5911" spans="8:8" s="927" ht="15.0" hidden="1" customFormat="1">
      <c r="A5911" s="1439"/>
      <c r="B5911" s="1795"/>
      <c r="C5911" s="1796"/>
      <c r="D5911" s="1796"/>
      <c r="E5911" s="1796"/>
      <c r="F5911" s="1796"/>
      <c r="G5911" s="1796"/>
      <c r="H5911" s="1796"/>
      <c r="I5911" s="1796"/>
      <c r="J5911" s="1796"/>
      <c r="K5911" s="1796"/>
      <c r="L5911" s="1796"/>
      <c r="M5911" s="1796"/>
      <c r="N5911" s="1796"/>
    </row>
    <row r="5912" spans="8:8" s="927" ht="15.0" hidden="1" customFormat="1">
      <c r="A5912" s="1439"/>
      <c r="B5912" s="1795"/>
      <c r="C5912" s="1796"/>
      <c r="D5912" s="1796"/>
      <c r="E5912" s="1796"/>
      <c r="F5912" s="1796"/>
      <c r="G5912" s="1796"/>
      <c r="H5912" s="1796"/>
      <c r="I5912" s="1796"/>
      <c r="J5912" s="1796"/>
      <c r="K5912" s="1796"/>
      <c r="L5912" s="1796"/>
      <c r="M5912" s="1796"/>
      <c r="N5912" s="1796"/>
    </row>
    <row r="5913" spans="8:8" s="927" ht="15.0" hidden="1" customFormat="1">
      <c r="A5913" s="1439"/>
      <c r="B5913" s="1795"/>
      <c r="C5913" s="1796"/>
      <c r="D5913" s="1796"/>
      <c r="E5913" s="1796"/>
      <c r="F5913" s="1796"/>
      <c r="G5913" s="1796"/>
      <c r="H5913" s="1796"/>
      <c r="I5913" s="1796"/>
      <c r="J5913" s="1796"/>
      <c r="K5913" s="1796"/>
      <c r="L5913" s="1796"/>
      <c r="M5913" s="1796"/>
      <c r="N5913" s="1796"/>
    </row>
    <row r="5914" spans="8:8" s="927" ht="15.0" hidden="1" customFormat="1">
      <c r="A5914" s="1439"/>
      <c r="B5914" s="1795"/>
      <c r="C5914" s="1796"/>
      <c r="D5914" s="1796"/>
      <c r="E5914" s="1796"/>
      <c r="F5914" s="1796"/>
      <c r="G5914" s="1796"/>
      <c r="H5914" s="1796"/>
      <c r="I5914" s="1796"/>
      <c r="J5914" s="1796"/>
      <c r="K5914" s="1796"/>
      <c r="L5914" s="1796"/>
      <c r="M5914" s="1796"/>
      <c r="N5914" s="1796"/>
    </row>
    <row r="5915" spans="8:8" s="927" ht="15.0" hidden="1" customFormat="1">
      <c r="A5915" s="1439"/>
      <c r="B5915" s="1795"/>
      <c r="C5915" s="1796"/>
      <c r="D5915" s="1796"/>
      <c r="E5915" s="1796"/>
      <c r="F5915" s="1796"/>
      <c r="G5915" s="1796"/>
      <c r="H5915" s="1796"/>
      <c r="I5915" s="1796"/>
      <c r="J5915" s="1796"/>
      <c r="K5915" s="1796"/>
      <c r="L5915" s="1796"/>
      <c r="M5915" s="1796"/>
      <c r="N5915" s="1796"/>
    </row>
    <row r="5916" spans="8:8" s="927" ht="15.0" hidden="1" customFormat="1">
      <c r="A5916" s="1439"/>
      <c r="B5916" s="1795"/>
      <c r="C5916" s="1796"/>
      <c r="D5916" s="1796"/>
      <c r="E5916" s="1796"/>
      <c r="F5916" s="1796"/>
      <c r="G5916" s="1796"/>
      <c r="H5916" s="1796"/>
      <c r="I5916" s="1796"/>
      <c r="J5916" s="1796"/>
      <c r="K5916" s="1796"/>
      <c r="L5916" s="1796"/>
      <c r="M5916" s="1796"/>
      <c r="N5916" s="1796"/>
    </row>
    <row r="5917" spans="8:8" s="927" ht="15.0" hidden="1" customFormat="1">
      <c r="A5917" s="1439"/>
      <c r="B5917" s="1795"/>
      <c r="C5917" s="1796"/>
      <c r="D5917" s="1796"/>
      <c r="E5917" s="1796"/>
      <c r="F5917" s="1796"/>
      <c r="G5917" s="1796"/>
      <c r="H5917" s="1796"/>
      <c r="I5917" s="1796"/>
      <c r="J5917" s="1796"/>
      <c r="K5917" s="1796"/>
      <c r="L5917" s="1796"/>
      <c r="M5917" s="1796"/>
      <c r="N5917" s="1796"/>
    </row>
    <row r="5918" spans="8:8" s="927" ht="15.0" hidden="1" customFormat="1">
      <c r="A5918" s="1439"/>
      <c r="B5918" s="1795"/>
      <c r="C5918" s="1796"/>
      <c r="D5918" s="1796"/>
      <c r="E5918" s="1796"/>
      <c r="F5918" s="1796"/>
      <c r="G5918" s="1796"/>
      <c r="H5918" s="1796"/>
      <c r="I5918" s="1796"/>
      <c r="J5918" s="1796"/>
      <c r="K5918" s="1796"/>
      <c r="L5918" s="1796"/>
      <c r="M5918" s="1796"/>
      <c r="N5918" s="1796"/>
    </row>
    <row r="5919" spans="8:8" s="927" ht="15.0" hidden="1" customFormat="1">
      <c r="A5919" s="1439"/>
      <c r="B5919" s="1795"/>
      <c r="C5919" s="1796"/>
      <c r="D5919" s="1796"/>
      <c r="E5919" s="1796"/>
      <c r="F5919" s="1796"/>
      <c r="G5919" s="1796"/>
      <c r="H5919" s="1796"/>
      <c r="I5919" s="1796"/>
      <c r="J5919" s="1796"/>
      <c r="K5919" s="1796"/>
      <c r="L5919" s="1796"/>
      <c r="M5919" s="1796"/>
      <c r="N5919" s="1796"/>
    </row>
    <row r="5920" spans="8:8" s="927" ht="15.0" hidden="1" customFormat="1">
      <c r="A5920" s="1439"/>
      <c r="B5920" s="1795"/>
      <c r="C5920" s="1796"/>
      <c r="D5920" s="1796"/>
      <c r="E5920" s="1796"/>
      <c r="F5920" s="1796"/>
      <c r="G5920" s="1796"/>
      <c r="H5920" s="1796"/>
      <c r="I5920" s="1796"/>
      <c r="J5920" s="1796"/>
      <c r="K5920" s="1796"/>
      <c r="L5920" s="1796"/>
      <c r="M5920" s="1796"/>
      <c r="N5920" s="1796"/>
    </row>
    <row r="5921" spans="8:8" s="927" ht="15.0" hidden="1" customFormat="1">
      <c r="A5921" s="1439"/>
      <c r="B5921" s="1795"/>
      <c r="C5921" s="1796"/>
      <c r="D5921" s="1796"/>
      <c r="E5921" s="1796"/>
      <c r="F5921" s="1796"/>
      <c r="G5921" s="1796"/>
      <c r="H5921" s="1796"/>
      <c r="I5921" s="1796"/>
      <c r="J5921" s="1796"/>
      <c r="K5921" s="1796"/>
      <c r="L5921" s="1796"/>
      <c r="M5921" s="1796"/>
      <c r="N5921" s="1796"/>
    </row>
    <row r="5922" spans="8:8" s="927" ht="15.0" hidden="1" customFormat="1">
      <c r="A5922" s="1439"/>
      <c r="B5922" s="1795"/>
      <c r="C5922" s="1796"/>
      <c r="D5922" s="1796"/>
      <c r="E5922" s="1796"/>
      <c r="F5922" s="1796"/>
      <c r="G5922" s="1796"/>
      <c r="H5922" s="1796"/>
      <c r="I5922" s="1796"/>
      <c r="J5922" s="1796"/>
      <c r="K5922" s="1796"/>
      <c r="L5922" s="1796"/>
      <c r="M5922" s="1796"/>
      <c r="N5922" s="1796"/>
    </row>
    <row r="5923" spans="8:8" s="927" ht="15.0" hidden="1" customFormat="1">
      <c r="A5923" s="1439"/>
      <c r="B5923" s="1795"/>
      <c r="C5923" s="1796"/>
      <c r="D5923" s="1796"/>
      <c r="E5923" s="1796"/>
      <c r="F5923" s="1796"/>
      <c r="G5923" s="1796"/>
      <c r="H5923" s="1796"/>
      <c r="I5923" s="1796"/>
      <c r="J5923" s="1796"/>
      <c r="K5923" s="1796"/>
      <c r="L5923" s="1796"/>
      <c r="M5923" s="1796"/>
      <c r="N5923" s="1796"/>
    </row>
    <row r="5924" spans="8:8" s="927" ht="15.0" hidden="1" customFormat="1">
      <c r="A5924" s="1439"/>
      <c r="B5924" s="1795"/>
      <c r="C5924" s="1796"/>
      <c r="D5924" s="1796"/>
      <c r="E5924" s="1796"/>
      <c r="F5924" s="1796"/>
      <c r="G5924" s="1796"/>
      <c r="H5924" s="1796"/>
      <c r="I5924" s="1796"/>
      <c r="J5924" s="1796"/>
      <c r="K5924" s="1796"/>
      <c r="L5924" s="1796"/>
      <c r="M5924" s="1796"/>
      <c r="N5924" s="1796"/>
    </row>
    <row r="5925" spans="8:8" s="927" ht="15.0" hidden="1" customFormat="1">
      <c r="A5925" s="1439"/>
      <c r="B5925" s="1795"/>
      <c r="C5925" s="1796"/>
      <c r="D5925" s="1796"/>
      <c r="E5925" s="1796"/>
      <c r="F5925" s="1796"/>
      <c r="G5925" s="1796"/>
      <c r="H5925" s="1796"/>
      <c r="I5925" s="1796"/>
      <c r="J5925" s="1796"/>
      <c r="K5925" s="1796"/>
      <c r="L5925" s="1796"/>
      <c r="M5925" s="1796"/>
      <c r="N5925" s="1796"/>
    </row>
    <row r="5926" spans="8:8" s="927" ht="15.0" hidden="1" customFormat="1">
      <c r="A5926" s="1439"/>
      <c r="B5926" s="1795"/>
      <c r="C5926" s="1796"/>
      <c r="D5926" s="1796"/>
      <c r="E5926" s="1796"/>
      <c r="F5926" s="1796"/>
      <c r="G5926" s="1796"/>
      <c r="H5926" s="1796"/>
      <c r="I5926" s="1796"/>
      <c r="J5926" s="1796"/>
      <c r="K5926" s="1796"/>
      <c r="L5926" s="1796"/>
      <c r="M5926" s="1796"/>
      <c r="N5926" s="1796"/>
    </row>
    <row r="5927" spans="8:8" s="927" ht="15.0" hidden="1" customFormat="1">
      <c r="A5927" s="1439"/>
      <c r="B5927" s="1795"/>
      <c r="C5927" s="1796"/>
      <c r="D5927" s="1796"/>
      <c r="E5927" s="1796"/>
      <c r="F5927" s="1796"/>
      <c r="G5927" s="1796"/>
      <c r="H5927" s="1796"/>
      <c r="I5927" s="1796"/>
      <c r="J5927" s="1796"/>
      <c r="K5927" s="1796"/>
      <c r="L5927" s="1796"/>
      <c r="M5927" s="1796"/>
      <c r="N5927" s="1796"/>
    </row>
    <row r="5928" spans="8:8" s="927" ht="15.0" hidden="1" customFormat="1">
      <c r="A5928" s="1439"/>
      <c r="B5928" s="1795"/>
      <c r="C5928" s="1796"/>
      <c r="D5928" s="1796"/>
      <c r="E5928" s="1796"/>
      <c r="F5928" s="1796"/>
      <c r="G5928" s="1796"/>
      <c r="H5928" s="1796"/>
      <c r="I5928" s="1796"/>
      <c r="J5928" s="1796"/>
      <c r="K5928" s="1796"/>
      <c r="L5928" s="1796"/>
      <c r="M5928" s="1796"/>
      <c r="N5928" s="1796"/>
    </row>
    <row r="5929" spans="8:8" s="927" ht="15.0" hidden="1" customFormat="1">
      <c r="A5929" s="1439"/>
      <c r="B5929" s="1795"/>
      <c r="C5929" s="1796"/>
      <c r="D5929" s="1796"/>
      <c r="E5929" s="1796"/>
      <c r="F5929" s="1796"/>
      <c r="G5929" s="1796"/>
      <c r="H5929" s="1796"/>
      <c r="I5929" s="1796"/>
      <c r="J5929" s="1796"/>
      <c r="K5929" s="1796"/>
      <c r="L5929" s="1796"/>
      <c r="M5929" s="1796"/>
      <c r="N5929" s="1796"/>
    </row>
    <row r="5930" spans="8:8" s="927" ht="15.0" hidden="1" customFormat="1">
      <c r="A5930" s="1439"/>
      <c r="B5930" s="1795"/>
      <c r="C5930" s="1796"/>
      <c r="D5930" s="1796"/>
      <c r="E5930" s="1796"/>
      <c r="F5930" s="1796"/>
      <c r="G5930" s="1796"/>
      <c r="H5930" s="1796"/>
      <c r="I5930" s="1796"/>
      <c r="J5930" s="1796"/>
      <c r="K5930" s="1796"/>
      <c r="L5930" s="1796"/>
      <c r="M5930" s="1796"/>
      <c r="N5930" s="1796"/>
    </row>
    <row r="5931" spans="8:8" s="927" ht="15.0" hidden="1" customFormat="1">
      <c r="A5931" s="1439"/>
      <c r="B5931" s="1795"/>
      <c r="C5931" s="1796"/>
      <c r="D5931" s="1796"/>
      <c r="E5931" s="1796"/>
      <c r="F5931" s="1796"/>
      <c r="G5931" s="1796"/>
      <c r="H5931" s="1796"/>
      <c r="I5931" s="1796"/>
      <c r="J5931" s="1796"/>
      <c r="K5931" s="1796"/>
      <c r="L5931" s="1796"/>
      <c r="M5931" s="1796"/>
      <c r="N5931" s="1796"/>
    </row>
    <row r="5932" spans="8:8" s="927" ht="15.0" hidden="1" customFormat="1">
      <c r="A5932" s="1439"/>
      <c r="B5932" s="1795"/>
      <c r="C5932" s="1796"/>
      <c r="D5932" s="1796"/>
      <c r="E5932" s="1796"/>
      <c r="F5932" s="1796"/>
      <c r="G5932" s="1796"/>
      <c r="H5932" s="1796"/>
      <c r="I5932" s="1796"/>
      <c r="J5932" s="1796"/>
      <c r="K5932" s="1796"/>
      <c r="L5932" s="1796"/>
      <c r="M5932" s="1796"/>
      <c r="N5932" s="1796"/>
    </row>
    <row r="5933" spans="8:8" s="927" ht="15.0" hidden="1" customFormat="1">
      <c r="A5933" s="1439"/>
      <c r="B5933" s="1795"/>
      <c r="C5933" s="1796"/>
      <c r="D5933" s="1796"/>
      <c r="E5933" s="1796"/>
      <c r="F5933" s="1796"/>
      <c r="G5933" s="1796"/>
      <c r="H5933" s="1796"/>
      <c r="I5933" s="1796"/>
      <c r="J5933" s="1796"/>
      <c r="K5933" s="1796"/>
      <c r="L5933" s="1796"/>
      <c r="M5933" s="1796"/>
      <c r="N5933" s="1796"/>
    </row>
    <row r="5934" spans="8:8" s="927" ht="15.0" hidden="1" customFormat="1">
      <c r="A5934" s="1439"/>
      <c r="B5934" s="1795"/>
      <c r="C5934" s="1796"/>
      <c r="D5934" s="1796"/>
      <c r="E5934" s="1796"/>
      <c r="F5934" s="1796"/>
      <c r="G5934" s="1796"/>
      <c r="H5934" s="1796"/>
      <c r="I5934" s="1796"/>
      <c r="J5934" s="1796"/>
      <c r="K5934" s="1796"/>
      <c r="L5934" s="1796"/>
      <c r="M5934" s="1796"/>
      <c r="N5934" s="1796"/>
    </row>
    <row r="5935" spans="8:8" s="927" ht="15.0" hidden="1" customFormat="1">
      <c r="A5935" s="1439"/>
      <c r="B5935" s="1795"/>
      <c r="C5935" s="1796"/>
      <c r="D5935" s="1796"/>
      <c r="E5935" s="1796"/>
      <c r="F5935" s="1796"/>
      <c r="G5935" s="1796"/>
      <c r="H5935" s="1796"/>
      <c r="I5935" s="1796"/>
      <c r="J5935" s="1796"/>
      <c r="K5935" s="1796"/>
      <c r="L5935" s="1796"/>
      <c r="M5935" s="1796"/>
      <c r="N5935" s="1796"/>
    </row>
    <row r="5936" spans="8:8" s="927" ht="15.0" hidden="1" customFormat="1">
      <c r="A5936" s="1439"/>
      <c r="B5936" s="1795"/>
      <c r="C5936" s="1796"/>
      <c r="D5936" s="1796"/>
      <c r="E5936" s="1796"/>
      <c r="F5936" s="1796"/>
      <c r="G5936" s="1796"/>
      <c r="H5936" s="1796"/>
      <c r="I5936" s="1796"/>
      <c r="J5936" s="1796"/>
      <c r="K5936" s="1796"/>
      <c r="L5936" s="1796"/>
      <c r="M5936" s="1796"/>
      <c r="N5936" s="1796"/>
    </row>
    <row r="5937" spans="8:8" s="927" ht="15.0" hidden="1" customFormat="1">
      <c r="A5937" s="1439"/>
      <c r="B5937" s="1795"/>
      <c r="C5937" s="1796"/>
      <c r="D5937" s="1796"/>
      <c r="E5937" s="1796"/>
      <c r="F5937" s="1796"/>
      <c r="G5937" s="1796"/>
      <c r="H5937" s="1796"/>
      <c r="I5937" s="1796"/>
      <c r="J5937" s="1796"/>
      <c r="K5937" s="1796"/>
      <c r="L5937" s="1796"/>
      <c r="M5937" s="1796"/>
      <c r="N5937" s="1796"/>
    </row>
    <row r="5938" spans="8:8" s="927" ht="15.0" hidden="1" customFormat="1">
      <c r="A5938" s="1439"/>
      <c r="B5938" s="1795"/>
      <c r="C5938" s="1796"/>
      <c r="D5938" s="1796"/>
      <c r="E5938" s="1796"/>
      <c r="F5938" s="1796"/>
      <c r="G5938" s="1796"/>
      <c r="H5938" s="1796"/>
      <c r="I5938" s="1796"/>
      <c r="J5938" s="1796"/>
      <c r="K5938" s="1796"/>
      <c r="L5938" s="1796"/>
      <c r="M5938" s="1796"/>
      <c r="N5938" s="1796"/>
    </row>
    <row r="5939" spans="8:8" s="927" ht="15.0" hidden="1" customFormat="1">
      <c r="A5939" s="1439"/>
      <c r="B5939" s="1795"/>
      <c r="C5939" s="1796"/>
      <c r="D5939" s="1796"/>
      <c r="E5939" s="1796"/>
      <c r="F5939" s="1796"/>
      <c r="G5939" s="1796"/>
      <c r="H5939" s="1796"/>
      <c r="I5939" s="1796"/>
      <c r="J5939" s="1796"/>
      <c r="K5939" s="1796"/>
      <c r="L5939" s="1796"/>
      <c r="M5939" s="1796"/>
      <c r="N5939" s="1796"/>
    </row>
    <row r="5940" spans="8:8" s="927" ht="15.0" hidden="1" customFormat="1">
      <c r="A5940" s="1439"/>
      <c r="B5940" s="1795"/>
      <c r="C5940" s="1796"/>
      <c r="D5940" s="1796"/>
      <c r="E5940" s="1796"/>
      <c r="F5940" s="1796"/>
      <c r="G5940" s="1796"/>
      <c r="H5940" s="1796"/>
      <c r="I5940" s="1796"/>
      <c r="J5940" s="1796"/>
      <c r="K5940" s="1796"/>
      <c r="L5940" s="1796"/>
      <c r="M5940" s="1796"/>
      <c r="N5940" s="1796"/>
    </row>
    <row r="5941" spans="8:8" s="927" ht="15.0" hidden="1" customFormat="1">
      <c r="A5941" s="1439"/>
      <c r="B5941" s="1795"/>
      <c r="C5941" s="1796"/>
      <c r="D5941" s="1796"/>
      <c r="E5941" s="1796"/>
      <c r="F5941" s="1796"/>
      <c r="G5941" s="1796"/>
      <c r="H5941" s="1796"/>
      <c r="I5941" s="1796"/>
      <c r="J5941" s="1796"/>
      <c r="K5941" s="1796"/>
      <c r="L5941" s="1796"/>
      <c r="M5941" s="1796"/>
      <c r="N5941" s="1796"/>
    </row>
    <row r="5942" spans="8:8" s="927" ht="15.0" hidden="1" customFormat="1">
      <c r="A5942" s="1439"/>
      <c r="B5942" s="1795"/>
      <c r="C5942" s="1796"/>
      <c r="D5942" s="1796"/>
      <c r="E5942" s="1796"/>
      <c r="F5942" s="1796"/>
      <c r="G5942" s="1796"/>
      <c r="H5942" s="1796"/>
      <c r="I5942" s="1796"/>
      <c r="J5942" s="1796"/>
      <c r="K5942" s="1796"/>
      <c r="L5942" s="1796"/>
      <c r="M5942" s="1796"/>
      <c r="N5942" s="1796"/>
    </row>
    <row r="5943" spans="8:8" s="927" ht="15.0" hidden="1" customFormat="1">
      <c r="A5943" s="1439"/>
      <c r="B5943" s="1795"/>
      <c r="C5943" s="1796"/>
      <c r="D5943" s="1796"/>
      <c r="E5943" s="1796"/>
      <c r="F5943" s="1796"/>
      <c r="G5943" s="1796"/>
      <c r="H5943" s="1796"/>
      <c r="I5943" s="1796"/>
      <c r="J5943" s="1796"/>
      <c r="K5943" s="1796"/>
      <c r="L5943" s="1796"/>
      <c r="M5943" s="1796"/>
      <c r="N5943" s="1796"/>
    </row>
    <row r="5944" spans="8:8" s="927" ht="15.0" hidden="1" customFormat="1">
      <c r="A5944" s="1439"/>
      <c r="B5944" s="1795"/>
      <c r="C5944" s="1796"/>
      <c r="D5944" s="1796"/>
      <c r="E5944" s="1796"/>
      <c r="F5944" s="1796"/>
      <c r="G5944" s="1796"/>
      <c r="H5944" s="1796"/>
      <c r="I5944" s="1796"/>
      <c r="J5944" s="1796"/>
      <c r="K5944" s="1796"/>
      <c r="L5944" s="1796"/>
      <c r="M5944" s="1796"/>
      <c r="N5944" s="1796"/>
    </row>
    <row r="5945" spans="8:8" s="927" ht="15.0" hidden="1" customFormat="1">
      <c r="A5945" s="1439"/>
      <c r="B5945" s="1795"/>
      <c r="C5945" s="1796"/>
      <c r="D5945" s="1796"/>
      <c r="E5945" s="1796"/>
      <c r="F5945" s="1796"/>
      <c r="G5945" s="1796"/>
      <c r="H5945" s="1796"/>
      <c r="I5945" s="1796"/>
      <c r="J5945" s="1796"/>
      <c r="K5945" s="1796"/>
      <c r="L5945" s="1796"/>
      <c r="M5945" s="1796"/>
      <c r="N5945" s="1796"/>
    </row>
    <row r="5946" spans="8:8" s="927" ht="15.0" hidden="1" customFormat="1">
      <c r="A5946" s="1439"/>
      <c r="B5946" s="1795"/>
      <c r="C5946" s="1796"/>
      <c r="D5946" s="1796"/>
      <c r="E5946" s="1796"/>
      <c r="F5946" s="1796"/>
      <c r="G5946" s="1796"/>
      <c r="H5946" s="1796"/>
      <c r="I5946" s="1796"/>
      <c r="J5946" s="1796"/>
      <c r="K5946" s="1796"/>
      <c r="L5946" s="1796"/>
      <c r="M5946" s="1796"/>
      <c r="N5946" s="1796"/>
    </row>
    <row r="5947" spans="8:8" s="927" ht="15.0" hidden="1" customFormat="1">
      <c r="A5947" s="1439"/>
      <c r="B5947" s="1795"/>
      <c r="C5947" s="1796"/>
      <c r="D5947" s="1796"/>
      <c r="E5947" s="1796"/>
      <c r="F5947" s="1796"/>
      <c r="G5947" s="1796"/>
      <c r="H5947" s="1796"/>
      <c r="I5947" s="1796"/>
      <c r="J5947" s="1796"/>
      <c r="K5947" s="1796"/>
      <c r="L5947" s="1796"/>
      <c r="M5947" s="1796"/>
      <c r="N5947" s="1796"/>
    </row>
    <row r="5948" spans="8:8" s="927" ht="15.0" hidden="1" customFormat="1">
      <c r="A5948" s="1439"/>
      <c r="B5948" s="1795"/>
      <c r="C5948" s="1796"/>
      <c r="D5948" s="1796"/>
      <c r="E5948" s="1796"/>
      <c r="F5948" s="1796"/>
      <c r="G5948" s="1796"/>
      <c r="H5948" s="1796"/>
      <c r="I5948" s="1796"/>
      <c r="J5948" s="1796"/>
      <c r="K5948" s="1796"/>
      <c r="L5948" s="1796"/>
      <c r="M5948" s="1796"/>
      <c r="N5948" s="1796"/>
    </row>
    <row r="5949" spans="8:8" s="927" ht="15.0" hidden="1" customFormat="1">
      <c r="A5949" s="1439"/>
      <c r="B5949" s="1795"/>
      <c r="C5949" s="1796"/>
      <c r="D5949" s="1796"/>
      <c r="E5949" s="1796"/>
      <c r="F5949" s="1796"/>
      <c r="G5949" s="1796"/>
      <c r="H5949" s="1796"/>
      <c r="I5949" s="1796"/>
      <c r="J5949" s="1796"/>
      <c r="K5949" s="1796"/>
      <c r="L5949" s="1796"/>
      <c r="M5949" s="1796"/>
      <c r="N5949" s="1796"/>
    </row>
    <row r="5950" spans="8:8" s="927" ht="15.0" hidden="1" customFormat="1">
      <c r="A5950" s="1439"/>
      <c r="B5950" s="1795"/>
      <c r="C5950" s="1796"/>
      <c r="D5950" s="1796"/>
      <c r="E5950" s="1796"/>
      <c r="F5950" s="1796"/>
      <c r="G5950" s="1796"/>
      <c r="H5950" s="1796"/>
      <c r="I5950" s="1796"/>
      <c r="J5950" s="1796"/>
      <c r="K5950" s="1796"/>
      <c r="L5950" s="1796"/>
      <c r="M5950" s="1796"/>
      <c r="N5950" s="1796"/>
    </row>
    <row r="5951" spans="8:8" s="927" ht="15.0" hidden="1" customFormat="1">
      <c r="A5951" s="1439"/>
      <c r="B5951" s="1795"/>
      <c r="C5951" s="1796"/>
      <c r="D5951" s="1796"/>
      <c r="E5951" s="1796"/>
      <c r="F5951" s="1796"/>
      <c r="G5951" s="1796"/>
      <c r="H5951" s="1796"/>
      <c r="I5951" s="1796"/>
      <c r="J5951" s="1796"/>
      <c r="K5951" s="1796"/>
      <c r="L5951" s="1796"/>
      <c r="M5951" s="1796"/>
      <c r="N5951" s="1796"/>
    </row>
    <row r="5952" spans="8:8" s="927" ht="15.0" hidden="1" customFormat="1">
      <c r="A5952" s="1439"/>
      <c r="B5952" s="1795"/>
      <c r="C5952" s="1796"/>
      <c r="D5952" s="1796"/>
      <c r="E5952" s="1796"/>
      <c r="F5952" s="1796"/>
      <c r="G5952" s="1796"/>
      <c r="H5952" s="1796"/>
      <c r="I5952" s="1796"/>
      <c r="J5952" s="1796"/>
      <c r="K5952" s="1796"/>
      <c r="L5952" s="1796"/>
      <c r="M5952" s="1796"/>
      <c r="N5952" s="1796"/>
    </row>
    <row r="5953" spans="8:8" s="927" ht="15.0" hidden="1" customFormat="1">
      <c r="A5953" s="1439"/>
      <c r="B5953" s="1795"/>
      <c r="C5953" s="1796"/>
      <c r="D5953" s="1796"/>
      <c r="E5953" s="1796"/>
      <c r="F5953" s="1796"/>
      <c r="G5953" s="1796"/>
      <c r="H5953" s="1796"/>
      <c r="I5953" s="1796"/>
      <c r="J5953" s="1796"/>
      <c r="K5953" s="1796"/>
      <c r="L5953" s="1796"/>
      <c r="M5953" s="1796"/>
      <c r="N5953" s="1796"/>
    </row>
    <row r="5954" spans="8:8" s="927" ht="15.0" hidden="1" customFormat="1">
      <c r="A5954" s="1439"/>
      <c r="B5954" s="1795"/>
      <c r="C5954" s="1796"/>
      <c r="D5954" s="1796"/>
      <c r="E5954" s="1796"/>
      <c r="F5954" s="1796"/>
      <c r="G5954" s="1796"/>
      <c r="H5954" s="1796"/>
      <c r="I5954" s="1796"/>
      <c r="J5954" s="1796"/>
      <c r="K5954" s="1796"/>
      <c r="L5954" s="1796"/>
      <c r="M5954" s="1796"/>
      <c r="N5954" s="1796"/>
    </row>
    <row r="5955" spans="8:8" s="927" ht="15.0" hidden="1" customFormat="1">
      <c r="A5955" s="1439"/>
      <c r="B5955" s="1795"/>
      <c r="C5955" s="1796"/>
      <c r="D5955" s="1796"/>
      <c r="E5955" s="1796"/>
      <c r="F5955" s="1796"/>
      <c r="G5955" s="1796"/>
      <c r="H5955" s="1796"/>
      <c r="I5955" s="1796"/>
      <c r="J5955" s="1796"/>
      <c r="K5955" s="1796"/>
      <c r="L5955" s="1796"/>
      <c r="M5955" s="1796"/>
      <c r="N5955" s="1796"/>
    </row>
    <row r="5956" spans="8:8" s="927" ht="15.0" hidden="1" customFormat="1">
      <c r="A5956" s="1439"/>
      <c r="B5956" s="1795"/>
      <c r="C5956" s="1796"/>
      <c r="D5956" s="1796"/>
      <c r="E5956" s="1796"/>
      <c r="F5956" s="1796"/>
      <c r="G5956" s="1796"/>
      <c r="H5956" s="1796"/>
      <c r="I5956" s="1796"/>
      <c r="J5956" s="1796"/>
      <c r="K5956" s="1796"/>
      <c r="L5956" s="1796"/>
      <c r="M5956" s="1796"/>
      <c r="N5956" s="1796"/>
    </row>
    <row r="5957" spans="8:8" s="927" ht="15.0" hidden="1" customFormat="1">
      <c r="A5957" s="1439"/>
      <c r="B5957" s="1795"/>
      <c r="C5957" s="1796"/>
      <c r="D5957" s="1796"/>
      <c r="E5957" s="1796"/>
      <c r="F5957" s="1796"/>
      <c r="G5957" s="1796"/>
      <c r="H5957" s="1796"/>
      <c r="I5957" s="1796"/>
      <c r="J5957" s="1796"/>
      <c r="K5957" s="1796"/>
      <c r="L5957" s="1796"/>
      <c r="M5957" s="1796"/>
      <c r="N5957" s="1796"/>
    </row>
    <row r="5958" spans="8:8" s="927" ht="15.0" hidden="1" customFormat="1">
      <c r="A5958" s="1439"/>
      <c r="B5958" s="1795"/>
      <c r="C5958" s="1796"/>
      <c r="D5958" s="1796"/>
      <c r="E5958" s="1796"/>
      <c r="F5958" s="1796"/>
      <c r="G5958" s="1796"/>
      <c r="H5958" s="1796"/>
      <c r="I5958" s="1796"/>
      <c r="J5958" s="1796"/>
      <c r="K5958" s="1796"/>
      <c r="L5958" s="1796"/>
      <c r="M5958" s="1796"/>
      <c r="N5958" s="1796"/>
    </row>
    <row r="5959" spans="8:8" s="927" ht="15.0" hidden="1" customFormat="1">
      <c r="A5959" s="1439"/>
      <c r="B5959" s="1795"/>
      <c r="C5959" s="1796"/>
      <c r="D5959" s="1796"/>
      <c r="E5959" s="1796"/>
      <c r="F5959" s="1796"/>
      <c r="G5959" s="1796"/>
      <c r="H5959" s="1796"/>
      <c r="I5959" s="1796"/>
      <c r="J5959" s="1796"/>
      <c r="K5959" s="1796"/>
      <c r="L5959" s="1796"/>
      <c r="M5959" s="1796"/>
      <c r="N5959" s="1796"/>
    </row>
    <row r="5960" spans="8:8" s="927" ht="15.0" hidden="1" customFormat="1">
      <c r="A5960" s="1439"/>
      <c r="B5960" s="1795"/>
      <c r="C5960" s="1796"/>
      <c r="D5960" s="1796"/>
      <c r="E5960" s="1796"/>
      <c r="F5960" s="1796"/>
      <c r="G5960" s="1796"/>
      <c r="H5960" s="1796"/>
      <c r="I5960" s="1796"/>
      <c r="J5960" s="1796"/>
      <c r="K5960" s="1796"/>
      <c r="L5960" s="1796"/>
      <c r="M5960" s="1796"/>
      <c r="N5960" s="1796"/>
    </row>
    <row r="5961" spans="8:8" s="927" ht="15.0" hidden="1" customFormat="1">
      <c r="A5961" s="1439"/>
      <c r="B5961" s="1795"/>
      <c r="C5961" s="1796"/>
      <c r="D5961" s="1796"/>
      <c r="E5961" s="1796"/>
      <c r="F5961" s="1796"/>
      <c r="G5961" s="1796"/>
      <c r="H5961" s="1796"/>
      <c r="I5961" s="1796"/>
      <c r="J5961" s="1796"/>
      <c r="K5961" s="1796"/>
      <c r="L5961" s="1796"/>
      <c r="M5961" s="1796"/>
      <c r="N5961" s="1796"/>
    </row>
    <row r="5962" spans="8:8" s="927" ht="15.0" hidden="1" customFormat="1">
      <c r="A5962" s="1439"/>
      <c r="B5962" s="1795"/>
      <c r="C5962" s="1796"/>
      <c r="D5962" s="1796"/>
      <c r="E5962" s="1796"/>
      <c r="F5962" s="1796"/>
      <c r="G5962" s="1796"/>
      <c r="H5962" s="1796"/>
      <c r="I5962" s="1796"/>
      <c r="J5962" s="1796"/>
      <c r="K5962" s="1796"/>
      <c r="L5962" s="1796"/>
      <c r="M5962" s="1796"/>
      <c r="N5962" s="1796"/>
    </row>
    <row r="5963" spans="8:8" s="927" ht="15.0" hidden="1" customFormat="1">
      <c r="A5963" s="1439"/>
      <c r="B5963" s="1795"/>
      <c r="C5963" s="1796"/>
      <c r="D5963" s="1796"/>
      <c r="E5963" s="1796"/>
      <c r="F5963" s="1796"/>
      <c r="G5963" s="1796"/>
      <c r="H5963" s="1796"/>
      <c r="I5963" s="1796"/>
      <c r="J5963" s="1796"/>
      <c r="K5963" s="1796"/>
      <c r="L5963" s="1796"/>
      <c r="M5963" s="1796"/>
      <c r="N5963" s="1796"/>
    </row>
    <row r="5964" spans="8:8" s="927" ht="15.0" hidden="1" customFormat="1">
      <c r="A5964" s="1439"/>
      <c r="B5964" s="1795"/>
      <c r="C5964" s="1796"/>
      <c r="D5964" s="1796"/>
      <c r="E5964" s="1796"/>
      <c r="F5964" s="1796"/>
      <c r="G5964" s="1796"/>
      <c r="H5964" s="1796"/>
      <c r="I5964" s="1796"/>
      <c r="J5964" s="1796"/>
      <c r="K5964" s="1796"/>
      <c r="L5964" s="1796"/>
      <c r="M5964" s="1796"/>
      <c r="N5964" s="1796"/>
    </row>
    <row r="5965" spans="8:8" s="927" ht="15.0" hidden="1" customFormat="1">
      <c r="A5965" s="1439"/>
      <c r="B5965" s="1795"/>
      <c r="C5965" s="1796"/>
      <c r="D5965" s="1796"/>
      <c r="E5965" s="1796"/>
      <c r="F5965" s="1796"/>
      <c r="G5965" s="1796"/>
      <c r="H5965" s="1796"/>
      <c r="I5965" s="1796"/>
      <c r="J5965" s="1796"/>
      <c r="K5965" s="1796"/>
      <c r="L5965" s="1796"/>
      <c r="M5965" s="1796"/>
      <c r="N5965" s="1796"/>
    </row>
    <row r="5966" spans="8:8" s="927" ht="15.0" hidden="1" customFormat="1">
      <c r="A5966" s="1439"/>
      <c r="B5966" s="1795"/>
      <c r="C5966" s="1796"/>
      <c r="D5966" s="1796"/>
      <c r="E5966" s="1796"/>
      <c r="F5966" s="1796"/>
      <c r="G5966" s="1796"/>
      <c r="H5966" s="1796"/>
      <c r="I5966" s="1796"/>
      <c r="J5966" s="1796"/>
      <c r="K5966" s="1796"/>
      <c r="L5966" s="1796"/>
      <c r="M5966" s="1796"/>
      <c r="N5966" s="1796"/>
    </row>
    <row r="5967" spans="8:8" s="927" ht="15.0" hidden="1" customFormat="1">
      <c r="A5967" s="1439"/>
      <c r="B5967" s="1795"/>
      <c r="C5967" s="1796"/>
      <c r="D5967" s="1796"/>
      <c r="E5967" s="1796"/>
      <c r="F5967" s="1796"/>
      <c r="G5967" s="1796"/>
      <c r="H5967" s="1796"/>
      <c r="I5967" s="1796"/>
      <c r="J5967" s="1796"/>
      <c r="K5967" s="1796"/>
      <c r="L5967" s="1796"/>
      <c r="M5967" s="1796"/>
      <c r="N5967" s="1796"/>
    </row>
    <row r="5968" spans="8:8" s="927" ht="15.0" hidden="1" customFormat="1">
      <c r="A5968" s="1439"/>
      <c r="B5968" s="1795"/>
      <c r="C5968" s="1796"/>
      <c r="D5968" s="1796"/>
      <c r="E5968" s="1796"/>
      <c r="F5968" s="1796"/>
      <c r="G5968" s="1796"/>
      <c r="H5968" s="1796"/>
      <c r="I5968" s="1796"/>
      <c r="J5968" s="1796"/>
      <c r="K5968" s="1796"/>
      <c r="L5968" s="1796"/>
      <c r="M5968" s="1796"/>
      <c r="N5968" s="1796"/>
    </row>
    <row r="5969" spans="8:8" s="927" ht="15.0" hidden="1" customFormat="1">
      <c r="A5969" s="1439"/>
      <c r="B5969" s="1795"/>
      <c r="C5969" s="1796"/>
      <c r="D5969" s="1796"/>
      <c r="E5969" s="1796"/>
      <c r="F5969" s="1796"/>
      <c r="G5969" s="1796"/>
      <c r="H5969" s="1796"/>
      <c r="I5969" s="1796"/>
      <c r="J5969" s="1796"/>
      <c r="K5969" s="1796"/>
      <c r="L5969" s="1796"/>
      <c r="M5969" s="1796"/>
      <c r="N5969" s="1796"/>
    </row>
    <row r="5970" spans="8:8" s="927" ht="15.0" hidden="1" customFormat="1">
      <c r="A5970" s="1439"/>
      <c r="B5970" s="1795"/>
      <c r="C5970" s="1796"/>
      <c r="D5970" s="1796"/>
      <c r="E5970" s="1796"/>
      <c r="F5970" s="1796"/>
      <c r="G5970" s="1796"/>
      <c r="H5970" s="1796"/>
      <c r="I5970" s="1796"/>
      <c r="J5970" s="1796"/>
      <c r="K5970" s="1796"/>
      <c r="L5970" s="1796"/>
      <c r="M5970" s="1796"/>
      <c r="N5970" s="1796"/>
    </row>
    <row r="5971" spans="8:8" s="927" ht="15.0" hidden="1" customFormat="1">
      <c r="A5971" s="1439"/>
      <c r="B5971" s="1795"/>
      <c r="C5971" s="1796"/>
      <c r="D5971" s="1796"/>
      <c r="E5971" s="1796"/>
      <c r="F5971" s="1796"/>
      <c r="G5971" s="1796"/>
      <c r="H5971" s="1796"/>
      <c r="I5971" s="1796"/>
      <c r="J5971" s="1796"/>
      <c r="K5971" s="1796"/>
      <c r="L5971" s="1796"/>
      <c r="M5971" s="1796"/>
      <c r="N5971" s="1796"/>
    </row>
    <row r="5972" spans="8:8" s="927" ht="15.0" hidden="1" customFormat="1">
      <c r="A5972" s="1439"/>
      <c r="B5972" s="1795"/>
      <c r="C5972" s="1796"/>
      <c r="D5972" s="1796"/>
      <c r="E5972" s="1796"/>
      <c r="F5972" s="1796"/>
      <c r="G5972" s="1796"/>
      <c r="H5972" s="1796"/>
      <c r="I5972" s="1796"/>
      <c r="J5972" s="1796"/>
      <c r="K5972" s="1796"/>
      <c r="L5972" s="1796"/>
      <c r="M5972" s="1796"/>
      <c r="N5972" s="1796"/>
    </row>
    <row r="5973" spans="8:8" s="927" ht="15.0" hidden="1" customFormat="1">
      <c r="A5973" s="1439"/>
      <c r="B5973" s="1795"/>
      <c r="C5973" s="1796"/>
      <c r="D5973" s="1796"/>
      <c r="E5973" s="1796"/>
      <c r="F5973" s="1796"/>
      <c r="G5973" s="1796"/>
      <c r="H5973" s="1796"/>
      <c r="I5973" s="1796"/>
      <c r="J5973" s="1796"/>
      <c r="K5973" s="1796"/>
      <c r="L5973" s="1796"/>
      <c r="M5973" s="1796"/>
      <c r="N5973" s="1796"/>
    </row>
    <row r="5974" spans="8:8" s="927" ht="15.0" hidden="1" customFormat="1">
      <c r="A5974" s="1439"/>
      <c r="B5974" s="1795"/>
      <c r="C5974" s="1796"/>
      <c r="D5974" s="1796"/>
      <c r="E5974" s="1796"/>
      <c r="F5974" s="1796"/>
      <c r="G5974" s="1796"/>
      <c r="H5974" s="1796"/>
      <c r="I5974" s="1796"/>
      <c r="J5974" s="1796"/>
      <c r="K5974" s="1796"/>
      <c r="L5974" s="1796"/>
      <c r="M5974" s="1796"/>
      <c r="N5974" s="1796"/>
    </row>
    <row r="5975" spans="8:8" s="927" ht="15.0" hidden="1" customFormat="1">
      <c r="A5975" s="1439"/>
      <c r="B5975" s="1795"/>
      <c r="C5975" s="1796"/>
      <c r="D5975" s="1796"/>
      <c r="E5975" s="1796"/>
      <c r="F5975" s="1796"/>
      <c r="G5975" s="1796"/>
      <c r="H5975" s="1796"/>
      <c r="I5975" s="1796"/>
      <c r="J5975" s="1796"/>
      <c r="K5975" s="1796"/>
      <c r="L5975" s="1796"/>
      <c r="M5975" s="1796"/>
      <c r="N5975" s="1796"/>
    </row>
    <row r="5976" spans="8:8" s="927" ht="15.0" hidden="1" customFormat="1">
      <c r="A5976" s="1439"/>
      <c r="B5976" s="1795"/>
      <c r="C5976" s="1796"/>
      <c r="D5976" s="1796"/>
      <c r="E5976" s="1796"/>
      <c r="F5976" s="1796"/>
      <c r="G5976" s="1796"/>
      <c r="H5976" s="1796"/>
      <c r="I5976" s="1796"/>
      <c r="J5976" s="1796"/>
      <c r="K5976" s="1796"/>
      <c r="L5976" s="1796"/>
      <c r="M5976" s="1796"/>
      <c r="N5976" s="1796"/>
    </row>
    <row r="5977" spans="8:8" s="927" ht="15.0" hidden="1" customFormat="1">
      <c r="A5977" s="1439"/>
      <c r="B5977" s="1795"/>
      <c r="C5977" s="1796"/>
      <c r="D5977" s="1796"/>
      <c r="E5977" s="1796"/>
      <c r="F5977" s="1796"/>
      <c r="G5977" s="1796"/>
      <c r="H5977" s="1796"/>
      <c r="I5977" s="1796"/>
      <c r="J5977" s="1796"/>
      <c r="K5977" s="1796"/>
      <c r="L5977" s="1796"/>
      <c r="M5977" s="1796"/>
      <c r="N5977" s="1796"/>
    </row>
    <row r="5978" spans="8:8" s="927" ht="15.0" hidden="1" customFormat="1">
      <c r="A5978" s="1439"/>
      <c r="B5978" s="1795"/>
      <c r="C5978" s="1796"/>
      <c r="D5978" s="1796"/>
      <c r="E5978" s="1796"/>
      <c r="F5978" s="1796"/>
      <c r="G5978" s="1796"/>
      <c r="H5978" s="1796"/>
      <c r="I5978" s="1796"/>
      <c r="J5978" s="1796"/>
      <c r="K5978" s="1796"/>
      <c r="L5978" s="1796"/>
      <c r="M5978" s="1796"/>
      <c r="N5978" s="1796"/>
    </row>
    <row r="5979" spans="8:8" s="927" ht="15.0" hidden="1" customFormat="1">
      <c r="A5979" s="1439"/>
      <c r="B5979" s="1795"/>
      <c r="C5979" s="1796"/>
      <c r="D5979" s="1796"/>
      <c r="E5979" s="1796"/>
      <c r="F5979" s="1796"/>
      <c r="G5979" s="1796"/>
      <c r="H5979" s="1796"/>
      <c r="I5979" s="1796"/>
      <c r="J5979" s="1796"/>
      <c r="K5979" s="1796"/>
      <c r="L5979" s="1796"/>
      <c r="M5979" s="1796"/>
      <c r="N5979" s="1796"/>
    </row>
    <row r="5980" spans="8:8" s="927" ht="15.0" hidden="1" customFormat="1">
      <c r="A5980" s="1439"/>
      <c r="B5980" s="1795"/>
      <c r="C5980" s="1796"/>
      <c r="D5980" s="1796"/>
      <c r="E5980" s="1796"/>
      <c r="F5980" s="1796"/>
      <c r="G5980" s="1796"/>
      <c r="H5980" s="1796"/>
      <c r="I5980" s="1796"/>
      <c r="J5980" s="1796"/>
      <c r="K5980" s="1796"/>
      <c r="L5980" s="1796"/>
      <c r="M5980" s="1796"/>
      <c r="N5980" s="1796"/>
    </row>
    <row r="5981" spans="8:8" s="927" ht="15.0" hidden="1" customFormat="1">
      <c r="A5981" s="1439"/>
      <c r="B5981" s="1795"/>
      <c r="C5981" s="1796"/>
      <c r="D5981" s="1796"/>
      <c r="E5981" s="1796"/>
      <c r="F5981" s="1796"/>
      <c r="G5981" s="1796"/>
      <c r="H5981" s="1796"/>
      <c r="I5981" s="1796"/>
      <c r="J5981" s="1796"/>
      <c r="K5981" s="1796"/>
      <c r="L5981" s="1796"/>
      <c r="M5981" s="1796"/>
      <c r="N5981" s="1796"/>
    </row>
    <row r="5982" spans="8:8" s="927" ht="15.0" hidden="1" customFormat="1">
      <c r="A5982" s="1439"/>
      <c r="B5982" s="1795"/>
      <c r="C5982" s="1796"/>
      <c r="D5982" s="1796"/>
      <c r="E5982" s="1796"/>
      <c r="F5982" s="1796"/>
      <c r="G5982" s="1796"/>
      <c r="H5982" s="1796"/>
      <c r="I5982" s="1796"/>
      <c r="J5982" s="1796"/>
      <c r="K5982" s="1796"/>
      <c r="L5982" s="1796"/>
      <c r="M5982" s="1796"/>
      <c r="N5982" s="1796"/>
    </row>
    <row r="5983" spans="8:8" s="927" ht="15.0" hidden="1" customFormat="1">
      <c r="A5983" s="1439"/>
      <c r="B5983" s="1795"/>
      <c r="C5983" s="1796"/>
      <c r="D5983" s="1796"/>
      <c r="E5983" s="1796"/>
      <c r="F5983" s="1796"/>
      <c r="G5983" s="1796"/>
      <c r="H5983" s="1796"/>
      <c r="I5983" s="1796"/>
      <c r="J5983" s="1796"/>
      <c r="K5983" s="1796"/>
      <c r="L5983" s="1796"/>
      <c r="M5983" s="1796"/>
      <c r="N5983" s="1796"/>
    </row>
    <row r="5984" spans="8:8" s="927" ht="15.0" hidden="1" customFormat="1">
      <c r="A5984" s="1439"/>
      <c r="B5984" s="1795"/>
      <c r="C5984" s="1796"/>
      <c r="D5984" s="1796"/>
      <c r="E5984" s="1796"/>
      <c r="F5984" s="1796"/>
      <c r="G5984" s="1796"/>
      <c r="H5984" s="1796"/>
      <c r="I5984" s="1796"/>
      <c r="J5984" s="1796"/>
      <c r="K5984" s="1796"/>
      <c r="L5984" s="1796"/>
      <c r="M5984" s="1796"/>
      <c r="N5984" s="1796"/>
    </row>
    <row r="5985" spans="8:8" s="927" ht="15.0" hidden="1" customFormat="1">
      <c r="A5985" s="1439"/>
      <c r="B5985" s="1795"/>
      <c r="C5985" s="1796"/>
      <c r="D5985" s="1796"/>
      <c r="E5985" s="1796"/>
      <c r="F5985" s="1796"/>
      <c r="G5985" s="1796"/>
      <c r="H5985" s="1796"/>
      <c r="I5985" s="1796"/>
      <c r="J5985" s="1796"/>
      <c r="K5985" s="1796"/>
      <c r="L5985" s="1796"/>
      <c r="M5985" s="1796"/>
      <c r="N5985" s="1796"/>
    </row>
    <row r="5986" spans="8:8" s="927" ht="15.0" hidden="1" customFormat="1">
      <c r="A5986" s="1439"/>
      <c r="B5986" s="1795"/>
      <c r="C5986" s="1796"/>
      <c r="D5986" s="1796"/>
      <c r="E5986" s="1796"/>
      <c r="F5986" s="1796"/>
      <c r="G5986" s="1796"/>
      <c r="H5986" s="1796"/>
      <c r="I5986" s="1796"/>
      <c r="J5986" s="1796"/>
      <c r="K5986" s="1796"/>
      <c r="L5986" s="1796"/>
      <c r="M5986" s="1796"/>
      <c r="N5986" s="1796"/>
    </row>
    <row r="5987" spans="8:8" s="927" ht="15.0" hidden="1" customFormat="1">
      <c r="A5987" s="1439"/>
      <c r="B5987" s="1795"/>
      <c r="C5987" s="1796"/>
      <c r="D5987" s="1796"/>
      <c r="E5987" s="1796"/>
      <c r="F5987" s="1796"/>
      <c r="G5987" s="1796"/>
      <c r="H5987" s="1796"/>
      <c r="I5987" s="1796"/>
      <c r="J5987" s="1796"/>
      <c r="K5987" s="1796"/>
      <c r="L5987" s="1796"/>
      <c r="M5987" s="1796"/>
      <c r="N5987" s="1796"/>
    </row>
    <row r="5988" spans="8:8" s="927" ht="15.0" hidden="1" customFormat="1">
      <c r="A5988" s="1439"/>
      <c r="B5988" s="1795"/>
      <c r="C5988" s="1796"/>
      <c r="D5988" s="1796"/>
      <c r="E5988" s="1796"/>
      <c r="F5988" s="1796"/>
      <c r="G5988" s="1796"/>
      <c r="H5988" s="1796"/>
      <c r="I5988" s="1796"/>
      <c r="J5988" s="1796"/>
      <c r="K5988" s="1796"/>
      <c r="L5988" s="1796"/>
      <c r="M5988" s="1796"/>
      <c r="N5988" s="1796"/>
    </row>
    <row r="5989" spans="8:8" s="927" ht="15.0" hidden="1" customFormat="1">
      <c r="A5989" s="1439"/>
      <c r="B5989" s="1795"/>
      <c r="C5989" s="1796"/>
      <c r="D5989" s="1796"/>
      <c r="E5989" s="1796"/>
      <c r="F5989" s="1796"/>
      <c r="G5989" s="1796"/>
      <c r="H5989" s="1796"/>
      <c r="I5989" s="1796"/>
      <c r="J5989" s="1796"/>
      <c r="K5989" s="1796"/>
      <c r="L5989" s="1796"/>
      <c r="M5989" s="1796"/>
      <c r="N5989" s="1796"/>
    </row>
    <row r="5990" spans="8:8" s="927" ht="15.0" hidden="1" customFormat="1">
      <c r="A5990" s="1439"/>
      <c r="B5990" s="1795"/>
      <c r="C5990" s="1796"/>
      <c r="D5990" s="1796"/>
      <c r="E5990" s="1796"/>
      <c r="F5990" s="1796"/>
      <c r="G5990" s="1796"/>
      <c r="H5990" s="1796"/>
      <c r="I5990" s="1796"/>
      <c r="J5990" s="1796"/>
      <c r="K5990" s="1796"/>
      <c r="L5990" s="1796"/>
      <c r="M5990" s="1796"/>
      <c r="N5990" s="1796"/>
    </row>
    <row r="5991" spans="8:8" s="927" ht="15.0" hidden="1" customFormat="1">
      <c r="A5991" s="1439"/>
      <c r="B5991" s="1795"/>
      <c r="C5991" s="1796"/>
      <c r="D5991" s="1796"/>
      <c r="E5991" s="1796"/>
      <c r="F5991" s="1796"/>
      <c r="G5991" s="1796"/>
      <c r="H5991" s="1796"/>
      <c r="I5991" s="1796"/>
      <c r="J5991" s="1796"/>
      <c r="K5991" s="1796"/>
      <c r="L5991" s="1796"/>
      <c r="M5991" s="1796"/>
      <c r="N5991" s="1796"/>
    </row>
    <row r="5992" spans="8:8" s="927" ht="15.0" hidden="1" customFormat="1">
      <c r="A5992" s="1439"/>
      <c r="B5992" s="1795"/>
      <c r="C5992" s="1796"/>
      <c r="D5992" s="1796"/>
      <c r="E5992" s="1796"/>
      <c r="F5992" s="1796"/>
      <c r="G5992" s="1796"/>
      <c r="H5992" s="1796"/>
      <c r="I5992" s="1796"/>
      <c r="J5992" s="1796"/>
      <c r="K5992" s="1796"/>
      <c r="L5992" s="1796"/>
      <c r="M5992" s="1796"/>
      <c r="N5992" s="1796"/>
    </row>
    <row r="5993" spans="8:8" s="927" ht="15.0" hidden="1" customFormat="1">
      <c r="A5993" s="1439"/>
      <c r="B5993" s="1795"/>
      <c r="C5993" s="1796"/>
      <c r="D5993" s="1796"/>
      <c r="E5993" s="1796"/>
      <c r="F5993" s="1796"/>
      <c r="G5993" s="1796"/>
      <c r="H5993" s="1796"/>
      <c r="I5993" s="1796"/>
      <c r="J5993" s="1796"/>
      <c r="K5993" s="1796"/>
      <c r="L5993" s="1796"/>
      <c r="M5993" s="1796"/>
      <c r="N5993" s="1796"/>
    </row>
    <row r="5994" spans="8:8" s="927" ht="15.0" hidden="1" customFormat="1">
      <c r="A5994" s="1439"/>
      <c r="B5994" s="1795"/>
      <c r="C5994" s="1796"/>
      <c r="D5994" s="1796"/>
      <c r="E5994" s="1796"/>
      <c r="F5994" s="1796"/>
      <c r="G5994" s="1796"/>
      <c r="H5994" s="1796"/>
      <c r="I5994" s="1796"/>
      <c r="J5994" s="1796"/>
      <c r="K5994" s="1796"/>
      <c r="L5994" s="1796"/>
      <c r="M5994" s="1796"/>
      <c r="N5994" s="1796"/>
    </row>
    <row r="5995" spans="8:8" s="927" ht="15.0" hidden="1" customFormat="1">
      <c r="A5995" s="1439"/>
      <c r="B5995" s="1795"/>
      <c r="C5995" s="1796"/>
      <c r="D5995" s="1796"/>
      <c r="E5995" s="1796"/>
      <c r="F5995" s="1796"/>
      <c r="G5995" s="1796"/>
      <c r="H5995" s="1796"/>
      <c r="I5995" s="1796"/>
      <c r="J5995" s="1796"/>
      <c r="K5995" s="1796"/>
      <c r="L5995" s="1796"/>
      <c r="M5995" s="1796"/>
      <c r="N5995" s="1796"/>
    </row>
    <row r="5996" spans="8:8" s="927" ht="15.0" hidden="1" customFormat="1">
      <c r="A5996" s="1439"/>
      <c r="B5996" s="1795"/>
      <c r="C5996" s="1796"/>
      <c r="D5996" s="1796"/>
      <c r="E5996" s="1796"/>
      <c r="F5996" s="1796"/>
      <c r="G5996" s="1796"/>
      <c r="H5996" s="1796"/>
      <c r="I5996" s="1796"/>
      <c r="J5996" s="1796"/>
      <c r="K5996" s="1796"/>
      <c r="L5996" s="1796"/>
      <c r="M5996" s="1796"/>
      <c r="N5996" s="1796"/>
    </row>
    <row r="5997" spans="8:8" s="927" ht="15.0" hidden="1" customFormat="1">
      <c r="A5997" s="1439"/>
      <c r="B5997" s="1795"/>
      <c r="C5997" s="1796"/>
      <c r="D5997" s="1796"/>
      <c r="E5997" s="1796"/>
      <c r="F5997" s="1796"/>
      <c r="G5997" s="1796"/>
      <c r="H5997" s="1796"/>
      <c r="I5997" s="1796"/>
      <c r="J5997" s="1796"/>
      <c r="K5997" s="1796"/>
      <c r="L5997" s="1796"/>
      <c r="M5997" s="1796"/>
      <c r="N5997" s="1796"/>
    </row>
    <row r="5998" spans="8:8" s="927" ht="15.0" hidden="1" customFormat="1">
      <c r="A5998" s="1439"/>
      <c r="B5998" s="1795"/>
      <c r="C5998" s="1796"/>
      <c r="D5998" s="1796"/>
      <c r="E5998" s="1796"/>
      <c r="F5998" s="1796"/>
      <c r="G5998" s="1796"/>
      <c r="H5998" s="1796"/>
      <c r="I5998" s="1796"/>
      <c r="J5998" s="1796"/>
      <c r="K5998" s="1796"/>
      <c r="L5998" s="1796"/>
      <c r="M5998" s="1796"/>
      <c r="N5998" s="1796"/>
    </row>
    <row r="5999" spans="8:8" s="927" ht="15.0" hidden="1" customFormat="1">
      <c r="A5999" s="1439"/>
      <c r="B5999" s="1795"/>
      <c r="C5999" s="1796"/>
      <c r="D5999" s="1796"/>
      <c r="E5999" s="1796"/>
      <c r="F5999" s="1796"/>
      <c r="G5999" s="1796"/>
      <c r="H5999" s="1796"/>
      <c r="I5999" s="1796"/>
      <c r="J5999" s="1796"/>
      <c r="K5999" s="1796"/>
      <c r="L5999" s="1796"/>
      <c r="M5999" s="1796"/>
      <c r="N5999" s="1796"/>
    </row>
    <row r="6000" spans="8:8" s="927" ht="15.0" hidden="1" customFormat="1">
      <c r="A6000" s="1439"/>
      <c r="B6000" s="1795"/>
      <c r="C6000" s="1796"/>
      <c r="D6000" s="1796"/>
      <c r="E6000" s="1796"/>
      <c r="F6000" s="1796"/>
      <c r="G6000" s="1796"/>
      <c r="H6000" s="1796"/>
      <c r="I6000" s="1796"/>
      <c r="J6000" s="1796"/>
      <c r="K6000" s="1796"/>
      <c r="L6000" s="1796"/>
      <c r="M6000" s="1796"/>
      <c r="N6000" s="1796"/>
    </row>
    <row r="6001" spans="8:8" s="927" ht="15.0" hidden="1" customFormat="1">
      <c r="A6001" s="1439"/>
      <c r="B6001" s="1795"/>
      <c r="C6001" s="1796"/>
      <c r="D6001" s="1796"/>
      <c r="E6001" s="1796"/>
      <c r="F6001" s="1796"/>
      <c r="G6001" s="1796"/>
      <c r="H6001" s="1796"/>
      <c r="I6001" s="1796"/>
      <c r="J6001" s="1796"/>
      <c r="K6001" s="1796"/>
      <c r="L6001" s="1796"/>
      <c r="M6001" s="1796"/>
      <c r="N6001" s="1796"/>
    </row>
    <row r="6002" spans="8:8" s="927" ht="15.0" hidden="1" customFormat="1">
      <c r="A6002" s="1439"/>
      <c r="B6002" s="1795"/>
      <c r="C6002" s="1796"/>
      <c r="D6002" s="1796"/>
      <c r="E6002" s="1796"/>
      <c r="F6002" s="1796"/>
      <c r="G6002" s="1796"/>
      <c r="H6002" s="1796"/>
      <c r="I6002" s="1796"/>
      <c r="J6002" s="1796"/>
      <c r="K6002" s="1796"/>
      <c r="L6002" s="1796"/>
      <c r="M6002" s="1796"/>
      <c r="N6002" s="1796"/>
    </row>
    <row r="6003" spans="8:8" s="927" ht="15.0" hidden="1" customFormat="1">
      <c r="A6003" s="1439"/>
      <c r="B6003" s="1795"/>
      <c r="C6003" s="1796"/>
      <c r="D6003" s="1796"/>
      <c r="E6003" s="1796"/>
      <c r="F6003" s="1796"/>
      <c r="G6003" s="1796"/>
      <c r="H6003" s="1796"/>
      <c r="I6003" s="1796"/>
      <c r="J6003" s="1796"/>
      <c r="K6003" s="1796"/>
      <c r="L6003" s="1796"/>
      <c r="M6003" s="1796"/>
      <c r="N6003" s="1796"/>
    </row>
    <row r="6004" spans="8:8" s="927" ht="15.0" hidden="1" customFormat="1">
      <c r="A6004" s="1439"/>
      <c r="B6004" s="1795"/>
      <c r="C6004" s="1796"/>
      <c r="D6004" s="1796"/>
      <c r="E6004" s="1796"/>
      <c r="F6004" s="1796"/>
      <c r="G6004" s="1796"/>
      <c r="H6004" s="1796"/>
      <c r="I6004" s="1796"/>
      <c r="J6004" s="1796"/>
      <c r="K6004" s="1796"/>
      <c r="L6004" s="1796"/>
      <c r="M6004" s="1796"/>
      <c r="N6004" s="1796"/>
    </row>
    <row r="6005" spans="8:8" s="927" ht="15.0" hidden="1" customFormat="1">
      <c r="A6005" s="1439"/>
      <c r="B6005" s="1795"/>
      <c r="C6005" s="1796"/>
      <c r="D6005" s="1796"/>
      <c r="E6005" s="1796"/>
      <c r="F6005" s="1796"/>
      <c r="G6005" s="1796"/>
      <c r="H6005" s="1796"/>
      <c r="I6005" s="1796"/>
      <c r="J6005" s="1796"/>
      <c r="K6005" s="1796"/>
      <c r="L6005" s="1796"/>
      <c r="M6005" s="1796"/>
      <c r="N6005" s="1796"/>
    </row>
    <row r="6006" spans="8:8" s="927" ht="15.0" hidden="1" customFormat="1">
      <c r="A6006" s="1439"/>
      <c r="B6006" s="1795"/>
      <c r="C6006" s="1796"/>
      <c r="D6006" s="1796"/>
      <c r="E6006" s="1796"/>
      <c r="F6006" s="1796"/>
      <c r="G6006" s="1796"/>
      <c r="H6006" s="1796"/>
      <c r="I6006" s="1796"/>
      <c r="J6006" s="1796"/>
      <c r="K6006" s="1796"/>
      <c r="L6006" s="1796"/>
      <c r="M6006" s="1796"/>
      <c r="N6006" s="1796"/>
    </row>
    <row r="6007" spans="8:8" s="927" ht="15.0" hidden="1" customFormat="1">
      <c r="A6007" s="1439"/>
      <c r="B6007" s="1795"/>
      <c r="C6007" s="1796"/>
      <c r="D6007" s="1796"/>
      <c r="E6007" s="1796"/>
      <c r="F6007" s="1796"/>
      <c r="G6007" s="1796"/>
      <c r="H6007" s="1796"/>
      <c r="I6007" s="1796"/>
      <c r="J6007" s="1796"/>
      <c r="K6007" s="1796"/>
      <c r="L6007" s="1796"/>
      <c r="M6007" s="1796"/>
      <c r="N6007" s="1796"/>
    </row>
    <row r="6008" spans="8:8" s="927" ht="15.0" hidden="1" customFormat="1">
      <c r="A6008" s="1439"/>
      <c r="B6008" s="1795"/>
      <c r="C6008" s="1796"/>
      <c r="D6008" s="1796"/>
      <c r="E6008" s="1796"/>
      <c r="F6008" s="1796"/>
      <c r="G6008" s="1796"/>
      <c r="H6008" s="1796"/>
      <c r="I6008" s="1796"/>
      <c r="J6008" s="1796"/>
      <c r="K6008" s="1796"/>
      <c r="L6008" s="1796"/>
      <c r="M6008" s="1796"/>
      <c r="N6008" s="1796"/>
    </row>
    <row r="6009" spans="8:8" s="927" ht="15.0" hidden="1" customFormat="1">
      <c r="A6009" s="1439"/>
      <c r="B6009" s="1795"/>
      <c r="C6009" s="1796"/>
      <c r="D6009" s="1796"/>
      <c r="E6009" s="1796"/>
      <c r="F6009" s="1796"/>
      <c r="G6009" s="1796"/>
      <c r="H6009" s="1796"/>
      <c r="I6009" s="1796"/>
      <c r="J6009" s="1796"/>
      <c r="K6009" s="1796"/>
      <c r="L6009" s="1796"/>
      <c r="M6009" s="1796"/>
      <c r="N6009" s="1796"/>
    </row>
    <row r="6010" spans="8:8" s="927" ht="15.0" hidden="1" customFormat="1">
      <c r="A6010" s="1439"/>
      <c r="B6010" s="1795"/>
      <c r="C6010" s="1796"/>
      <c r="D6010" s="1796"/>
      <c r="E6010" s="1796"/>
      <c r="F6010" s="1796"/>
      <c r="G6010" s="1796"/>
      <c r="H6010" s="1796"/>
      <c r="I6010" s="1796"/>
      <c r="J6010" s="1796"/>
      <c r="K6010" s="1796"/>
      <c r="L6010" s="1796"/>
      <c r="M6010" s="1796"/>
      <c r="N6010" s="1796"/>
    </row>
    <row r="6011" spans="8:8" s="927" ht="15.0" hidden="1" customFormat="1">
      <c r="A6011" s="1439"/>
      <c r="B6011" s="1795"/>
      <c r="C6011" s="1796"/>
      <c r="D6011" s="1796"/>
      <c r="E6011" s="1796"/>
      <c r="F6011" s="1796"/>
      <c r="G6011" s="1796"/>
      <c r="H6011" s="1796"/>
      <c r="I6011" s="1796"/>
      <c r="J6011" s="1796"/>
      <c r="K6011" s="1796"/>
      <c r="L6011" s="1796"/>
      <c r="M6011" s="1796"/>
      <c r="N6011" s="1796"/>
    </row>
    <row r="6012" spans="8:8" s="927" ht="15.0" hidden="1" customFormat="1">
      <c r="A6012" s="1439"/>
      <c r="B6012" s="1795"/>
      <c r="C6012" s="1796"/>
      <c r="D6012" s="1796"/>
      <c r="E6012" s="1796"/>
      <c r="F6012" s="1796"/>
      <c r="G6012" s="1796"/>
      <c r="H6012" s="1796"/>
      <c r="I6012" s="1796"/>
      <c r="J6012" s="1796"/>
      <c r="K6012" s="1796"/>
      <c r="L6012" s="1796"/>
      <c r="M6012" s="1796"/>
      <c r="N6012" s="1796"/>
    </row>
    <row r="6013" spans="8:8" s="927" ht="15.0" hidden="1" customFormat="1">
      <c r="A6013" s="1439"/>
      <c r="B6013" s="1795"/>
      <c r="C6013" s="1796"/>
      <c r="D6013" s="1796"/>
      <c r="E6013" s="1796"/>
      <c r="F6013" s="1796"/>
      <c r="G6013" s="1796"/>
      <c r="H6013" s="1796"/>
      <c r="I6013" s="1796"/>
      <c r="J6013" s="1796"/>
      <c r="K6013" s="1796"/>
      <c r="L6013" s="1796"/>
      <c r="M6013" s="1796"/>
      <c r="N6013" s="1796"/>
    </row>
    <row r="6014" spans="8:8" s="927" ht="15.0" hidden="1" customFormat="1">
      <c r="A6014" s="1439"/>
      <c r="B6014" s="1795"/>
      <c r="C6014" s="1796"/>
      <c r="D6014" s="1796"/>
      <c r="E6014" s="1796"/>
      <c r="F6014" s="1796"/>
      <c r="G6014" s="1796"/>
      <c r="H6014" s="1796"/>
      <c r="I6014" s="1796"/>
      <c r="J6014" s="1796"/>
      <c r="K6014" s="1796"/>
      <c r="L6014" s="1796"/>
      <c r="M6014" s="1796"/>
      <c r="N6014" s="1796"/>
    </row>
    <row r="6015" spans="8:8" s="927" ht="15.0" hidden="1" customFormat="1">
      <c r="A6015" s="1439"/>
      <c r="B6015" s="1795"/>
      <c r="C6015" s="1796"/>
      <c r="D6015" s="1796"/>
      <c r="E6015" s="1796"/>
      <c r="F6015" s="1796"/>
      <c r="G6015" s="1796"/>
      <c r="H6015" s="1796"/>
      <c r="I6015" s="1796"/>
      <c r="J6015" s="1796"/>
      <c r="K6015" s="1796"/>
      <c r="L6015" s="1796"/>
      <c r="M6015" s="1796"/>
      <c r="N6015" s="1796"/>
    </row>
    <row r="6016" spans="8:8" s="927" ht="15.0" hidden="1" customFormat="1">
      <c r="A6016" s="1439"/>
      <c r="B6016" s="1795"/>
      <c r="C6016" s="1796"/>
      <c r="D6016" s="1796"/>
      <c r="E6016" s="1796"/>
      <c r="F6016" s="1796"/>
      <c r="G6016" s="1796"/>
      <c r="H6016" s="1796"/>
      <c r="I6016" s="1796"/>
      <c r="J6016" s="1796"/>
      <c r="K6016" s="1796"/>
      <c r="L6016" s="1796"/>
      <c r="M6016" s="1796"/>
      <c r="N6016" s="1796"/>
    </row>
    <row r="6017" spans="8:8" s="927" ht="15.0" hidden="1" customFormat="1">
      <c r="A6017" s="1439"/>
      <c r="B6017" s="1795"/>
      <c r="C6017" s="1796"/>
      <c r="D6017" s="1796"/>
      <c r="E6017" s="1796"/>
      <c r="F6017" s="1796"/>
      <c r="G6017" s="1796"/>
      <c r="H6017" s="1796"/>
      <c r="I6017" s="1796"/>
      <c r="J6017" s="1796"/>
      <c r="K6017" s="1796"/>
      <c r="L6017" s="1796"/>
      <c r="M6017" s="1796"/>
      <c r="N6017" s="1796"/>
    </row>
    <row r="6018" spans="8:8" s="927" ht="15.0" hidden="1" customFormat="1">
      <c r="A6018" s="1439"/>
      <c r="B6018" s="1795"/>
      <c r="C6018" s="1796"/>
      <c r="D6018" s="1796"/>
      <c r="E6018" s="1796"/>
      <c r="F6018" s="1796"/>
      <c r="G6018" s="1796"/>
      <c r="H6018" s="1796"/>
      <c r="I6018" s="1796"/>
      <c r="J6018" s="1796"/>
      <c r="K6018" s="1796"/>
      <c r="L6018" s="1796"/>
      <c r="M6018" s="1796"/>
      <c r="N6018" s="1796"/>
    </row>
    <row r="6019" spans="8:8" s="927" ht="15.0" hidden="1" customFormat="1">
      <c r="A6019" s="1439"/>
      <c r="B6019" s="1795"/>
      <c r="C6019" s="1796"/>
      <c r="D6019" s="1796"/>
      <c r="E6019" s="1796"/>
      <c r="F6019" s="1796"/>
      <c r="G6019" s="1796"/>
      <c r="H6019" s="1796"/>
      <c r="I6019" s="1796"/>
      <c r="J6019" s="1796"/>
      <c r="K6019" s="1796"/>
      <c r="L6019" s="1796"/>
      <c r="M6019" s="1796"/>
      <c r="N6019" s="1796"/>
    </row>
    <row r="6020" spans="8:8" s="927" ht="15.0" hidden="1" customFormat="1">
      <c r="A6020" s="1439"/>
      <c r="B6020" s="1795"/>
      <c r="C6020" s="1796"/>
      <c r="D6020" s="1796"/>
      <c r="E6020" s="1796"/>
      <c r="F6020" s="1796"/>
      <c r="G6020" s="1796"/>
      <c r="H6020" s="1796"/>
      <c r="I6020" s="1796"/>
      <c r="J6020" s="1796"/>
      <c r="K6020" s="1796"/>
      <c r="L6020" s="1796"/>
      <c r="M6020" s="1796"/>
      <c r="N6020" s="1796"/>
    </row>
    <row r="6021" spans="8:8" s="927" ht="15.0" hidden="1" customFormat="1">
      <c r="A6021" s="1439"/>
      <c r="B6021" s="1795"/>
      <c r="C6021" s="1796"/>
      <c r="D6021" s="1796"/>
      <c r="E6021" s="1796"/>
      <c r="F6021" s="1796"/>
      <c r="G6021" s="1796"/>
      <c r="H6021" s="1796"/>
      <c r="I6021" s="1796"/>
      <c r="J6021" s="1796"/>
      <c r="K6021" s="1796"/>
      <c r="L6021" s="1796"/>
      <c r="M6021" s="1796"/>
      <c r="N6021" s="1796"/>
    </row>
    <row r="6022" spans="8:8" s="927" ht="15.0" hidden="1" customFormat="1">
      <c r="A6022" s="1439"/>
      <c r="B6022" s="1795"/>
      <c r="C6022" s="1796"/>
      <c r="D6022" s="1796"/>
      <c r="E6022" s="1796"/>
      <c r="F6022" s="1796"/>
      <c r="G6022" s="1796"/>
      <c r="H6022" s="1796"/>
      <c r="I6022" s="1796"/>
      <c r="J6022" s="1796"/>
      <c r="K6022" s="1796"/>
      <c r="L6022" s="1796"/>
      <c r="M6022" s="1796"/>
      <c r="N6022" s="1796"/>
    </row>
    <row r="6023" spans="8:8" s="927" ht="15.0" hidden="1" customFormat="1">
      <c r="A6023" s="1439"/>
      <c r="B6023" s="1795"/>
      <c r="C6023" s="1796"/>
      <c r="D6023" s="1796"/>
      <c r="E6023" s="1796"/>
      <c r="F6023" s="1796"/>
      <c r="G6023" s="1796"/>
      <c r="H6023" s="1796"/>
      <c r="I6023" s="1796"/>
      <c r="J6023" s="1796"/>
      <c r="K6023" s="1796"/>
      <c r="L6023" s="1796"/>
      <c r="M6023" s="1796"/>
      <c r="N6023" s="1796"/>
    </row>
    <row r="6024" spans="8:8" s="927" ht="15.0" hidden="1" customFormat="1">
      <c r="A6024" s="1439"/>
      <c r="B6024" s="1795"/>
      <c r="C6024" s="1796"/>
      <c r="D6024" s="1796"/>
      <c r="E6024" s="1796"/>
      <c r="F6024" s="1796"/>
      <c r="G6024" s="1796"/>
      <c r="H6024" s="1796"/>
      <c r="I6024" s="1796"/>
      <c r="J6024" s="1796"/>
      <c r="K6024" s="1796"/>
      <c r="L6024" s="1796"/>
      <c r="M6024" s="1796"/>
      <c r="N6024" s="1796"/>
    </row>
    <row r="6025" spans="8:8" s="927" ht="15.0" hidden="1" customFormat="1">
      <c r="A6025" s="1439"/>
      <c r="B6025" s="1795"/>
      <c r="C6025" s="1796"/>
      <c r="D6025" s="1796"/>
      <c r="E6025" s="1796"/>
      <c r="F6025" s="1796"/>
      <c r="G6025" s="1796"/>
      <c r="H6025" s="1796"/>
      <c r="I6025" s="1796"/>
      <c r="J6025" s="1796"/>
      <c r="K6025" s="1796"/>
      <c r="L6025" s="1796"/>
      <c r="M6025" s="1796"/>
      <c r="N6025" s="1796"/>
    </row>
    <row r="6026" spans="8:8" s="927" ht="15.0" hidden="1" customFormat="1">
      <c r="A6026" s="1439"/>
      <c r="B6026" s="1795"/>
      <c r="C6026" s="1796"/>
      <c r="D6026" s="1796"/>
      <c r="E6026" s="1796"/>
      <c r="F6026" s="1796"/>
      <c r="G6026" s="1796"/>
      <c r="H6026" s="1796"/>
      <c r="I6026" s="1796"/>
      <c r="J6026" s="1796"/>
      <c r="K6026" s="1796"/>
      <c r="L6026" s="1796"/>
      <c r="M6026" s="1796"/>
      <c r="N6026" s="1796"/>
    </row>
    <row r="6027" spans="8:8" s="927" ht="15.0" hidden="1" customFormat="1">
      <c r="A6027" s="1439"/>
      <c r="B6027" s="1795"/>
      <c r="C6027" s="1796"/>
      <c r="D6027" s="1796"/>
      <c r="E6027" s="1796"/>
      <c r="F6027" s="1796"/>
      <c r="G6027" s="1796"/>
      <c r="H6027" s="1796"/>
      <c r="I6027" s="1796"/>
      <c r="J6027" s="1796"/>
      <c r="K6027" s="1796"/>
      <c r="L6027" s="1796"/>
      <c r="M6027" s="1796"/>
      <c r="N6027" s="1796"/>
    </row>
    <row r="6028" spans="8:8" s="927" ht="15.0" hidden="1" customFormat="1">
      <c r="A6028" s="1439"/>
      <c r="B6028" s="1795"/>
      <c r="C6028" s="1796"/>
      <c r="D6028" s="1796"/>
      <c r="E6028" s="1796"/>
      <c r="F6028" s="1796"/>
      <c r="G6028" s="1796"/>
      <c r="H6028" s="1796"/>
      <c r="I6028" s="1796"/>
      <c r="J6028" s="1796"/>
      <c r="K6028" s="1796"/>
      <c r="L6028" s="1796"/>
      <c r="M6028" s="1796"/>
      <c r="N6028" s="1796"/>
    </row>
    <row r="6029" spans="8:8" s="927" ht="15.0" hidden="1" customFormat="1">
      <c r="A6029" s="1439"/>
      <c r="B6029" s="1795"/>
      <c r="C6029" s="1796"/>
      <c r="D6029" s="1796"/>
      <c r="E6029" s="1796"/>
      <c r="F6029" s="1796"/>
      <c r="G6029" s="1796"/>
      <c r="H6029" s="1796"/>
      <c r="I6029" s="1796"/>
      <c r="J6029" s="1796"/>
      <c r="K6029" s="1796"/>
      <c r="L6029" s="1796"/>
      <c r="M6029" s="1796"/>
      <c r="N6029" s="1796"/>
    </row>
    <row r="6030" spans="8:8" s="927" ht="15.0" hidden="1" customFormat="1">
      <c r="A6030" s="1439"/>
      <c r="B6030" s="1795"/>
      <c r="C6030" s="1796"/>
      <c r="D6030" s="1796"/>
      <c r="E6030" s="1796"/>
      <c r="F6030" s="1796"/>
      <c r="G6030" s="1796"/>
      <c r="H6030" s="1796"/>
      <c r="I6030" s="1796"/>
      <c r="J6030" s="1796"/>
      <c r="K6030" s="1796"/>
      <c r="L6030" s="1796"/>
      <c r="M6030" s="1796"/>
      <c r="N6030" s="1796"/>
    </row>
    <row r="6031" spans="8:8" s="927" ht="15.0" hidden="1" customFormat="1">
      <c r="A6031" s="1439"/>
      <c r="B6031" s="1795"/>
      <c r="C6031" s="1796"/>
      <c r="D6031" s="1796"/>
      <c r="E6031" s="1796"/>
      <c r="F6031" s="1796"/>
      <c r="G6031" s="1796"/>
      <c r="H6031" s="1796"/>
      <c r="I6031" s="1796"/>
      <c r="J6031" s="1796"/>
      <c r="K6031" s="1796"/>
      <c r="L6031" s="1796"/>
      <c r="M6031" s="1796"/>
      <c r="N6031" s="1796"/>
    </row>
    <row r="6032" spans="8:8" s="927" ht="15.0" hidden="1" customFormat="1">
      <c r="A6032" s="1439"/>
      <c r="B6032" s="1795"/>
      <c r="C6032" s="1796"/>
      <c r="D6032" s="1796"/>
      <c r="E6032" s="1796"/>
      <c r="F6032" s="1796"/>
      <c r="G6032" s="1796"/>
      <c r="H6032" s="1796"/>
      <c r="I6032" s="1796"/>
      <c r="J6032" s="1796"/>
      <c r="K6032" s="1796"/>
      <c r="L6032" s="1796"/>
      <c r="M6032" s="1796"/>
      <c r="N6032" s="1796"/>
    </row>
    <row r="6033" spans="8:8" s="927" ht="15.0" hidden="1" customFormat="1">
      <c r="A6033" s="1439"/>
      <c r="B6033" s="1795"/>
      <c r="C6033" s="1796"/>
      <c r="D6033" s="1796"/>
      <c r="E6033" s="1796"/>
      <c r="F6033" s="1796"/>
      <c r="G6033" s="1796"/>
      <c r="H6033" s="1796"/>
      <c r="I6033" s="1796"/>
      <c r="J6033" s="1796"/>
      <c r="K6033" s="1796"/>
      <c r="L6033" s="1796"/>
      <c r="M6033" s="1796"/>
      <c r="N6033" s="1796"/>
    </row>
    <row r="6034" spans="8:8" s="927" ht="15.0" hidden="1" customFormat="1">
      <c r="A6034" s="1439"/>
      <c r="B6034" s="1795"/>
      <c r="C6034" s="1796"/>
      <c r="D6034" s="1796"/>
      <c r="E6034" s="1796"/>
      <c r="F6034" s="1796"/>
      <c r="G6034" s="1796"/>
      <c r="H6034" s="1796"/>
      <c r="I6034" s="1796"/>
      <c r="J6034" s="1796"/>
      <c r="K6034" s="1796"/>
      <c r="L6034" s="1796"/>
      <c r="M6034" s="1796"/>
      <c r="N6034" s="1796"/>
    </row>
    <row r="6035" spans="8:8" s="927" ht="15.0" hidden="1" customFormat="1">
      <c r="A6035" s="1439"/>
      <c r="B6035" s="1795"/>
      <c r="C6035" s="1796"/>
      <c r="D6035" s="1796"/>
      <c r="E6035" s="1796"/>
      <c r="F6035" s="1796"/>
      <c r="G6035" s="1796"/>
      <c r="H6035" s="1796"/>
      <c r="I6035" s="1796"/>
      <c r="J6035" s="1796"/>
      <c r="K6035" s="1796"/>
      <c r="L6035" s="1796"/>
      <c r="M6035" s="1796"/>
      <c r="N6035" s="1796"/>
    </row>
    <row r="6036" spans="8:8" s="927" ht="15.0" hidden="1" customFormat="1">
      <c r="A6036" s="1439"/>
      <c r="B6036" s="1795"/>
      <c r="C6036" s="1796"/>
      <c r="D6036" s="1796"/>
      <c r="E6036" s="1796"/>
      <c r="F6036" s="1796"/>
      <c r="G6036" s="1796"/>
      <c r="H6036" s="1796"/>
      <c r="I6036" s="1796"/>
      <c r="J6036" s="1796"/>
      <c r="K6036" s="1796"/>
      <c r="L6036" s="1796"/>
      <c r="M6036" s="1796"/>
      <c r="N6036" s="1796"/>
    </row>
    <row r="6037" spans="8:8" s="927" ht="15.0" hidden="1" customFormat="1">
      <c r="A6037" s="1439"/>
      <c r="B6037" s="1795"/>
      <c r="C6037" s="1796"/>
      <c r="D6037" s="1796"/>
      <c r="E6037" s="1796"/>
      <c r="F6037" s="1796"/>
      <c r="G6037" s="1796"/>
      <c r="H6037" s="1796"/>
      <c r="I6037" s="1796"/>
      <c r="J6037" s="1796"/>
      <c r="K6037" s="1796"/>
      <c r="L6037" s="1796"/>
      <c r="M6037" s="1796"/>
      <c r="N6037" s="1796"/>
    </row>
    <row r="6038" spans="8:8" s="927" ht="15.0" hidden="1" customFormat="1">
      <c r="A6038" s="1439"/>
      <c r="B6038" s="1795"/>
      <c r="C6038" s="1796"/>
      <c r="D6038" s="1796"/>
      <c r="E6038" s="1796"/>
      <c r="F6038" s="1796"/>
      <c r="G6038" s="1796"/>
      <c r="H6038" s="1796"/>
      <c r="I6038" s="1796"/>
      <c r="J6038" s="1796"/>
      <c r="K6038" s="1796"/>
      <c r="L6038" s="1796"/>
      <c r="M6038" s="1796"/>
      <c r="N6038" s="1796"/>
    </row>
    <row r="6039" spans="8:8" s="927" ht="15.0" hidden="1" customFormat="1">
      <c r="A6039" s="1439"/>
      <c r="B6039" s="1795"/>
      <c r="C6039" s="1796"/>
      <c r="D6039" s="1796"/>
      <c r="E6039" s="1796"/>
      <c r="F6039" s="1796"/>
      <c r="G6039" s="1796"/>
      <c r="H6039" s="1796"/>
      <c r="I6039" s="1796"/>
      <c r="J6039" s="1796"/>
      <c r="K6039" s="1796"/>
      <c r="L6039" s="1796"/>
      <c r="M6039" s="1796"/>
      <c r="N6039" s="1796"/>
    </row>
    <row r="6040" spans="8:8" s="927" ht="15.0" hidden="1" customFormat="1">
      <c r="A6040" s="1439"/>
      <c r="B6040" s="1795"/>
      <c r="C6040" s="1796"/>
      <c r="D6040" s="1796"/>
      <c r="E6040" s="1796"/>
      <c r="F6040" s="1796"/>
      <c r="G6040" s="1796"/>
      <c r="H6040" s="1796"/>
      <c r="I6040" s="1796"/>
      <c r="J6040" s="1796"/>
      <c r="K6040" s="1796"/>
      <c r="L6040" s="1796"/>
      <c r="M6040" s="1796"/>
      <c r="N6040" s="1796"/>
    </row>
    <row r="6041" spans="8:8" s="927" ht="15.0" hidden="1" customFormat="1">
      <c r="A6041" s="1439"/>
      <c r="B6041" s="1795"/>
      <c r="C6041" s="1796"/>
      <c r="D6041" s="1796"/>
      <c r="E6041" s="1796"/>
      <c r="F6041" s="1796"/>
      <c r="G6041" s="1796"/>
      <c r="H6041" s="1796"/>
      <c r="I6041" s="1796"/>
      <c r="J6041" s="1796"/>
      <c r="K6041" s="1796"/>
      <c r="L6041" s="1796"/>
      <c r="M6041" s="1796"/>
      <c r="N6041" s="1796"/>
    </row>
    <row r="6042" spans="8:8" s="927" ht="15.0" hidden="1" customFormat="1">
      <c r="A6042" s="1439"/>
      <c r="B6042" s="1795"/>
      <c r="C6042" s="1796"/>
      <c r="D6042" s="1796"/>
      <c r="E6042" s="1796"/>
      <c r="F6042" s="1796"/>
      <c r="G6042" s="1796"/>
      <c r="H6042" s="1796"/>
      <c r="I6042" s="1796"/>
      <c r="J6042" s="1796"/>
      <c r="K6042" s="1796"/>
      <c r="L6042" s="1796"/>
      <c r="M6042" s="1796"/>
      <c r="N6042" s="1796"/>
    </row>
    <row r="6043" spans="8:8" s="927" ht="15.0" hidden="1" customFormat="1">
      <c r="A6043" s="1439"/>
      <c r="B6043" s="1795"/>
      <c r="C6043" s="1796"/>
      <c r="D6043" s="1796"/>
      <c r="E6043" s="1796"/>
      <c r="F6043" s="1796"/>
      <c r="G6043" s="1796"/>
      <c r="H6043" s="1796"/>
      <c r="I6043" s="1796"/>
      <c r="J6043" s="1796"/>
      <c r="K6043" s="1796"/>
      <c r="L6043" s="1796"/>
      <c r="M6043" s="1796"/>
      <c r="N6043" s="1796"/>
    </row>
    <row r="6044" spans="8:8" s="927" ht="15.0" hidden="1" customFormat="1">
      <c r="A6044" s="1439"/>
      <c r="B6044" s="1795"/>
      <c r="C6044" s="1796"/>
      <c r="D6044" s="1796"/>
      <c r="E6044" s="1796"/>
      <c r="F6044" s="1796"/>
      <c r="G6044" s="1796"/>
      <c r="H6044" s="1796"/>
      <c r="I6044" s="1796"/>
      <c r="J6044" s="1796"/>
      <c r="K6044" s="1796"/>
      <c r="L6044" s="1796"/>
      <c r="M6044" s="1796"/>
      <c r="N6044" s="1796"/>
    </row>
    <row r="6045" spans="8:8" s="927" ht="15.0" hidden="1" customFormat="1">
      <c r="A6045" s="1439"/>
      <c r="B6045" s="1795"/>
      <c r="C6045" s="1796"/>
      <c r="D6045" s="1796"/>
      <c r="E6045" s="1796"/>
      <c r="F6045" s="1796"/>
      <c r="G6045" s="1796"/>
      <c r="H6045" s="1796"/>
      <c r="I6045" s="1796"/>
      <c r="J6045" s="1796"/>
      <c r="K6045" s="1796"/>
      <c r="L6045" s="1796"/>
      <c r="M6045" s="1796"/>
      <c r="N6045" s="1796"/>
    </row>
    <row r="6046" spans="8:8" s="927" ht="15.0" hidden="1" customFormat="1">
      <c r="A6046" s="1439"/>
      <c r="B6046" s="1795"/>
      <c r="C6046" s="1796"/>
      <c r="D6046" s="1796"/>
      <c r="E6046" s="1796"/>
      <c r="F6046" s="1796"/>
      <c r="G6046" s="1796"/>
      <c r="H6046" s="1796"/>
      <c r="I6046" s="1796"/>
      <c r="J6046" s="1796"/>
      <c r="K6046" s="1796"/>
      <c r="L6046" s="1796"/>
      <c r="M6046" s="1796"/>
      <c r="N6046" s="1796"/>
    </row>
    <row r="6047" spans="8:8" s="927" ht="15.0" hidden="1" customFormat="1">
      <c r="A6047" s="1439"/>
      <c r="B6047" s="1795"/>
      <c r="C6047" s="1796"/>
      <c r="D6047" s="1796"/>
      <c r="E6047" s="1796"/>
      <c r="F6047" s="1796"/>
      <c r="G6047" s="1796"/>
      <c r="H6047" s="1796"/>
      <c r="I6047" s="1796"/>
      <c r="J6047" s="1796"/>
      <c r="K6047" s="1796"/>
      <c r="L6047" s="1796"/>
      <c r="M6047" s="1796"/>
      <c r="N6047" s="1796"/>
    </row>
    <row r="6048" spans="8:8" s="927" ht="15.0" hidden="1" customFormat="1">
      <c r="A6048" s="1439"/>
      <c r="B6048" s="1795"/>
      <c r="C6048" s="1796"/>
      <c r="D6048" s="1796"/>
      <c r="E6048" s="1796"/>
      <c r="F6048" s="1796"/>
      <c r="G6048" s="1796"/>
      <c r="H6048" s="1796"/>
      <c r="I6048" s="1796"/>
      <c r="J6048" s="1796"/>
      <c r="K6048" s="1796"/>
      <c r="L6048" s="1796"/>
      <c r="M6048" s="1796"/>
      <c r="N6048" s="1796"/>
    </row>
    <row r="6049" spans="8:8" s="927" ht="15.0" hidden="1" customFormat="1">
      <c r="A6049" s="1439"/>
      <c r="B6049" s="1795"/>
      <c r="C6049" s="1796"/>
      <c r="D6049" s="1796"/>
      <c r="E6049" s="1796"/>
      <c r="F6049" s="1796"/>
      <c r="G6049" s="1796"/>
      <c r="H6049" s="1796"/>
      <c r="I6049" s="1796"/>
      <c r="J6049" s="1796"/>
      <c r="K6049" s="1796"/>
      <c r="L6049" s="1796"/>
      <c r="M6049" s="1796"/>
      <c r="N6049" s="1796"/>
    </row>
    <row r="6050" spans="8:8" s="927" ht="15.0" hidden="1" customFormat="1">
      <c r="A6050" s="1439"/>
      <c r="B6050" s="1795"/>
      <c r="C6050" s="1796"/>
      <c r="D6050" s="1796"/>
      <c r="E6050" s="1796"/>
      <c r="F6050" s="1796"/>
      <c r="G6050" s="1796"/>
      <c r="H6050" s="1796"/>
      <c r="I6050" s="1796"/>
      <c r="J6050" s="1796"/>
      <c r="K6050" s="1796"/>
      <c r="L6050" s="1796"/>
      <c r="M6050" s="1796"/>
      <c r="N6050" s="1796"/>
    </row>
    <row r="6051" spans="8:8" s="927" ht="15.0" hidden="1" customFormat="1">
      <c r="A6051" s="1439"/>
      <c r="B6051" s="1795"/>
      <c r="C6051" s="1796"/>
      <c r="D6051" s="1796"/>
      <c r="E6051" s="1796"/>
      <c r="F6051" s="1796"/>
      <c r="G6051" s="1796"/>
      <c r="H6051" s="1796"/>
      <c r="I6051" s="1796"/>
      <c r="J6051" s="1796"/>
      <c r="K6051" s="1796"/>
      <c r="L6051" s="1796"/>
      <c r="M6051" s="1796"/>
      <c r="N6051" s="1796"/>
    </row>
    <row r="6052" spans="8:8" s="927" ht="15.0" hidden="1" customFormat="1">
      <c r="A6052" s="1439"/>
      <c r="B6052" s="1795"/>
      <c r="C6052" s="1796"/>
      <c r="D6052" s="1796"/>
      <c r="E6052" s="1796"/>
      <c r="F6052" s="1796"/>
      <c r="G6052" s="1796"/>
      <c r="H6052" s="1796"/>
      <c r="I6052" s="1796"/>
      <c r="J6052" s="1796"/>
      <c r="K6052" s="1796"/>
      <c r="L6052" s="1796"/>
      <c r="M6052" s="1796"/>
      <c r="N6052" s="1796"/>
    </row>
    <row r="6053" spans="8:8" s="927" ht="15.0" hidden="1" customFormat="1">
      <c r="A6053" s="1439"/>
      <c r="B6053" s="1795"/>
      <c r="C6053" s="1796"/>
      <c r="D6053" s="1796"/>
      <c r="E6053" s="1796"/>
      <c r="F6053" s="1796"/>
      <c r="G6053" s="1796"/>
      <c r="H6053" s="1796"/>
      <c r="I6053" s="1796"/>
      <c r="J6053" s="1796"/>
      <c r="K6053" s="1796"/>
      <c r="L6053" s="1796"/>
      <c r="M6053" s="1796"/>
      <c r="N6053" s="1796"/>
    </row>
    <row r="6054" spans="8:8" s="927" ht="15.0" hidden="1" customFormat="1">
      <c r="A6054" s="1439"/>
      <c r="B6054" s="1795"/>
      <c r="C6054" s="1796"/>
      <c r="D6054" s="1796"/>
      <c r="E6054" s="1796"/>
      <c r="F6054" s="1796"/>
      <c r="G6054" s="1796"/>
      <c r="H6054" s="1796"/>
      <c r="I6054" s="1796"/>
      <c r="J6054" s="1796"/>
      <c r="K6054" s="1796"/>
      <c r="L6054" s="1796"/>
      <c r="M6054" s="1796"/>
      <c r="N6054" s="1796"/>
    </row>
    <row r="6055" spans="8:8" s="927" ht="15.0" hidden="1" customFormat="1">
      <c r="A6055" s="1439"/>
      <c r="B6055" s="1795"/>
      <c r="C6055" s="1796"/>
      <c r="D6055" s="1796"/>
      <c r="E6055" s="1796"/>
      <c r="F6055" s="1796"/>
      <c r="G6055" s="1796"/>
      <c r="H6055" s="1796"/>
      <c r="I6055" s="1796"/>
      <c r="J6055" s="1796"/>
      <c r="K6055" s="1796"/>
      <c r="L6055" s="1796"/>
      <c r="M6055" s="1796"/>
      <c r="N6055" s="1796"/>
    </row>
    <row r="6056" spans="8:8" s="927" ht="15.0" hidden="1" customFormat="1">
      <c r="A6056" s="1439"/>
      <c r="B6056" s="1795"/>
      <c r="C6056" s="1796"/>
      <c r="D6056" s="1796"/>
      <c r="E6056" s="1796"/>
      <c r="F6056" s="1796"/>
      <c r="G6056" s="1796"/>
      <c r="H6056" s="1796"/>
      <c r="I6056" s="1796"/>
      <c r="J6056" s="1796"/>
      <c r="K6056" s="1796"/>
      <c r="L6056" s="1796"/>
      <c r="M6056" s="1796"/>
      <c r="N6056" s="1796"/>
    </row>
    <row r="6057" spans="8:8" s="927" ht="15.0" hidden="1" customFormat="1">
      <c r="A6057" s="1439"/>
      <c r="B6057" s="1795"/>
      <c r="C6057" s="1796"/>
      <c r="D6057" s="1796"/>
      <c r="E6057" s="1796"/>
      <c r="F6057" s="1796"/>
      <c r="G6057" s="1796"/>
      <c r="H6057" s="1796"/>
      <c r="I6057" s="1796"/>
      <c r="J6057" s="1796"/>
      <c r="K6057" s="1796"/>
      <c r="L6057" s="1796"/>
      <c r="M6057" s="1796"/>
      <c r="N6057" s="1796"/>
    </row>
    <row r="6058" spans="8:8" s="927" ht="15.0" hidden="1" customFormat="1">
      <c r="A6058" s="1439"/>
      <c r="B6058" s="1795"/>
      <c r="C6058" s="1796"/>
      <c r="D6058" s="1796"/>
      <c r="E6058" s="1796"/>
      <c r="F6058" s="1796"/>
      <c r="G6058" s="1796"/>
      <c r="H6058" s="1796"/>
      <c r="I6058" s="1796"/>
      <c r="J6058" s="1796"/>
      <c r="K6058" s="1796"/>
      <c r="L6058" s="1796"/>
      <c r="M6058" s="1796"/>
      <c r="N6058" s="1796"/>
    </row>
    <row r="6059" spans="8:8" s="927" ht="15.0" hidden="1" customFormat="1">
      <c r="A6059" s="1439"/>
      <c r="B6059" s="1795"/>
      <c r="C6059" s="1796"/>
      <c r="D6059" s="1796"/>
      <c r="E6059" s="1796"/>
      <c r="F6059" s="1796"/>
      <c r="G6059" s="1796"/>
      <c r="H6059" s="1796"/>
      <c r="I6059" s="1796"/>
      <c r="J6059" s="1796"/>
      <c r="K6059" s="1796"/>
      <c r="L6059" s="1796"/>
      <c r="M6059" s="1796"/>
      <c r="N6059" s="1796"/>
    </row>
    <row r="6060" spans="8:8" s="927" ht="15.0" hidden="1" customFormat="1">
      <c r="A6060" s="1439"/>
      <c r="B6060" s="1795"/>
      <c r="C6060" s="1796"/>
      <c r="D6060" s="1796"/>
      <c r="E6060" s="1796"/>
      <c r="F6060" s="1796"/>
      <c r="G6060" s="1796"/>
      <c r="H6060" s="1796"/>
      <c r="I6060" s="1796"/>
      <c r="J6060" s="1796"/>
      <c r="K6060" s="1796"/>
      <c r="L6060" s="1796"/>
      <c r="M6060" s="1796"/>
      <c r="N6060" s="1796"/>
    </row>
    <row r="6061" spans="8:8" s="927" ht="15.0" hidden="1" customFormat="1">
      <c r="A6061" s="1439"/>
      <c r="B6061" s="1795"/>
      <c r="C6061" s="1796"/>
      <c r="D6061" s="1796"/>
      <c r="E6061" s="1796"/>
      <c r="F6061" s="1796"/>
      <c r="G6061" s="1796"/>
      <c r="H6061" s="1796"/>
      <c r="I6061" s="1796"/>
      <c r="J6061" s="1796"/>
      <c r="K6061" s="1796"/>
      <c r="L6061" s="1796"/>
      <c r="M6061" s="1796"/>
      <c r="N6061" s="1796"/>
    </row>
    <row r="6062" spans="8:8" s="927" ht="15.0" hidden="1" customFormat="1">
      <c r="A6062" s="1439"/>
      <c r="B6062" s="1795"/>
      <c r="C6062" s="1796"/>
      <c r="D6062" s="1796"/>
      <c r="E6062" s="1796"/>
      <c r="F6062" s="1796"/>
      <c r="G6062" s="1796"/>
      <c r="H6062" s="1796"/>
      <c r="I6062" s="1796"/>
      <c r="J6062" s="1796"/>
      <c r="K6062" s="1796"/>
      <c r="L6062" s="1796"/>
      <c r="M6062" s="1796"/>
      <c r="N6062" s="1796"/>
    </row>
    <row r="6063" spans="8:8" s="927" ht="15.0" hidden="1" customFormat="1">
      <c r="A6063" s="1439"/>
      <c r="B6063" s="1795"/>
      <c r="C6063" s="1796"/>
      <c r="D6063" s="1796"/>
      <c r="E6063" s="1796"/>
      <c r="F6063" s="1796"/>
      <c r="G6063" s="1796"/>
      <c r="H6063" s="1796"/>
      <c r="I6063" s="1796"/>
      <c r="J6063" s="1796"/>
      <c r="K6063" s="1796"/>
      <c r="L6063" s="1796"/>
      <c r="M6063" s="1796"/>
      <c r="N6063" s="1796"/>
    </row>
    <row r="6064" spans="8:8" s="927" ht="15.0" hidden="1" customFormat="1">
      <c r="A6064" s="1439"/>
      <c r="B6064" s="1795"/>
      <c r="C6064" s="1796"/>
      <c r="D6064" s="1796"/>
      <c r="E6064" s="1796"/>
      <c r="F6064" s="1796"/>
      <c r="G6064" s="1796"/>
      <c r="H6064" s="1796"/>
      <c r="I6064" s="1796"/>
      <c r="J6064" s="1796"/>
      <c r="K6064" s="1796"/>
      <c r="L6064" s="1796"/>
      <c r="M6064" s="1796"/>
      <c r="N6064" s="1796"/>
    </row>
    <row r="6065" spans="8:8" s="927" ht="15.0" hidden="1" customFormat="1">
      <c r="A6065" s="1439"/>
      <c r="B6065" s="1795"/>
      <c r="C6065" s="1796"/>
      <c r="D6065" s="1796"/>
      <c r="E6065" s="1796"/>
      <c r="F6065" s="1796"/>
      <c r="G6065" s="1796"/>
      <c r="H6065" s="1796"/>
      <c r="I6065" s="1796"/>
      <c r="J6065" s="1796"/>
      <c r="K6065" s="1796"/>
      <c r="L6065" s="1796"/>
      <c r="M6065" s="1796"/>
      <c r="N6065" s="1796"/>
    </row>
    <row r="6066" spans="8:8" s="927" ht="15.0" hidden="1" customFormat="1">
      <c r="A6066" s="1439"/>
      <c r="B6066" s="1795"/>
      <c r="C6066" s="1796"/>
      <c r="D6066" s="1796"/>
      <c r="E6066" s="1796"/>
      <c r="F6066" s="1796"/>
      <c r="G6066" s="1796"/>
      <c r="H6066" s="1796"/>
      <c r="I6066" s="1796"/>
      <c r="J6066" s="1796"/>
      <c r="K6066" s="1796"/>
      <c r="L6066" s="1796"/>
      <c r="M6066" s="1796"/>
      <c r="N6066" s="1796"/>
    </row>
    <row r="6067" spans="8:8" s="927" ht="15.0" hidden="1" customFormat="1">
      <c r="A6067" s="1439"/>
      <c r="B6067" s="1795"/>
      <c r="C6067" s="1796"/>
      <c r="D6067" s="1796"/>
      <c r="E6067" s="1796"/>
      <c r="F6067" s="1796"/>
      <c r="G6067" s="1796"/>
      <c r="H6067" s="1796"/>
      <c r="I6067" s="1796"/>
      <c r="J6067" s="1796"/>
      <c r="K6067" s="1796"/>
      <c r="L6067" s="1796"/>
      <c r="M6067" s="1796"/>
      <c r="N6067" s="1796"/>
    </row>
    <row r="6068" spans="8:8" s="927" ht="15.0" hidden="1" customFormat="1">
      <c r="A6068" s="1439"/>
      <c r="B6068" s="1795"/>
      <c r="C6068" s="1796"/>
      <c r="D6068" s="1796"/>
      <c r="E6068" s="1796"/>
      <c r="F6068" s="1796"/>
      <c r="G6068" s="1796"/>
      <c r="H6068" s="1796"/>
      <c r="I6068" s="1796"/>
      <c r="J6068" s="1796"/>
      <c r="K6068" s="1796"/>
      <c r="L6068" s="1796"/>
      <c r="M6068" s="1796"/>
      <c r="N6068" s="1796"/>
    </row>
    <row r="6069" spans="8:8" s="927" ht="15.0" hidden="1" customFormat="1">
      <c r="A6069" s="1439"/>
      <c r="B6069" s="1795"/>
      <c r="C6069" s="1796"/>
      <c r="D6069" s="1796"/>
      <c r="E6069" s="1796"/>
      <c r="F6069" s="1796"/>
      <c r="G6069" s="1796"/>
      <c r="H6069" s="1796"/>
      <c r="I6069" s="1796"/>
      <c r="J6069" s="1796"/>
      <c r="K6069" s="1796"/>
      <c r="L6069" s="1796"/>
      <c r="M6069" s="1796"/>
      <c r="N6069" s="1796"/>
    </row>
    <row r="6070" spans="8:8" s="927" ht="15.0" hidden="1" customFormat="1">
      <c r="A6070" s="1439"/>
      <c r="B6070" s="1795"/>
      <c r="C6070" s="1796"/>
      <c r="D6070" s="1796"/>
      <c r="E6070" s="1796"/>
      <c r="F6070" s="1796"/>
      <c r="G6070" s="1796"/>
      <c r="H6070" s="1796"/>
      <c r="I6070" s="1796"/>
      <c r="J6070" s="1796"/>
      <c r="K6070" s="1796"/>
      <c r="L6070" s="1796"/>
      <c r="M6070" s="1796"/>
      <c r="N6070" s="1796"/>
    </row>
    <row r="6071" spans="8:8" s="927" ht="15.0" hidden="1" customFormat="1">
      <c r="A6071" s="1439"/>
      <c r="B6071" s="1795"/>
      <c r="C6071" s="1796"/>
      <c r="D6071" s="1796"/>
      <c r="E6071" s="1796"/>
      <c r="F6071" s="1796"/>
      <c r="G6071" s="1796"/>
      <c r="H6071" s="1796"/>
      <c r="I6071" s="1796"/>
      <c r="J6071" s="1796"/>
      <c r="K6071" s="1796"/>
      <c r="L6071" s="1796"/>
      <c r="M6071" s="1796"/>
      <c r="N6071" s="1796"/>
    </row>
    <row r="6072" spans="8:8" s="927" ht="15.0" hidden="1" customFormat="1">
      <c r="A6072" s="1439"/>
      <c r="B6072" s="1795"/>
      <c r="C6072" s="1796"/>
      <c r="D6072" s="1796"/>
      <c r="E6072" s="1796"/>
      <c r="F6072" s="1796"/>
      <c r="G6072" s="1796"/>
      <c r="H6072" s="1796"/>
      <c r="I6072" s="1796"/>
      <c r="J6072" s="1796"/>
      <c r="K6072" s="1796"/>
      <c r="L6072" s="1796"/>
      <c r="M6072" s="1796"/>
      <c r="N6072" s="1796"/>
    </row>
    <row r="6073" spans="8:8" s="927" ht="15.0" hidden="1" customFormat="1">
      <c r="A6073" s="1439"/>
      <c r="B6073" s="1795"/>
      <c r="C6073" s="1796"/>
      <c r="D6073" s="1796"/>
      <c r="E6073" s="1796"/>
      <c r="F6073" s="1796"/>
      <c r="G6073" s="1796"/>
      <c r="H6073" s="1796"/>
      <c r="I6073" s="1796"/>
      <c r="J6073" s="1796"/>
      <c r="K6073" s="1796"/>
      <c r="L6073" s="1796"/>
      <c r="M6073" s="1796"/>
      <c r="N6073" s="1796"/>
    </row>
    <row r="6074" spans="8:8" s="927" ht="15.0" hidden="1" customFormat="1">
      <c r="A6074" s="1439"/>
      <c r="B6074" s="1795"/>
      <c r="C6074" s="1796"/>
      <c r="D6074" s="1796"/>
      <c r="E6074" s="1796"/>
      <c r="F6074" s="1796"/>
      <c r="G6074" s="1796"/>
      <c r="H6074" s="1796"/>
      <c r="I6074" s="1796"/>
      <c r="J6074" s="1796"/>
      <c r="K6074" s="1796"/>
      <c r="L6074" s="1796"/>
      <c r="M6074" s="1796"/>
      <c r="N6074" s="1796"/>
    </row>
    <row r="6075" spans="8:8" s="927" ht="15.0" hidden="1" customFormat="1">
      <c r="A6075" s="1439"/>
      <c r="B6075" s="1795"/>
      <c r="C6075" s="1796"/>
      <c r="D6075" s="1796"/>
      <c r="E6075" s="1796"/>
      <c r="F6075" s="1796"/>
      <c r="G6075" s="1796"/>
      <c r="H6075" s="1796"/>
      <c r="I6075" s="1796"/>
      <c r="J6075" s="1796"/>
      <c r="K6075" s="1796"/>
      <c r="L6075" s="1796"/>
      <c r="M6075" s="1796"/>
      <c r="N6075" s="1796"/>
    </row>
    <row r="6076" spans="8:8" s="927" ht="15.0" hidden="1" customFormat="1">
      <c r="A6076" s="1439"/>
      <c r="B6076" s="1795"/>
      <c r="C6076" s="1796"/>
      <c r="D6076" s="1796"/>
      <c r="E6076" s="1796"/>
      <c r="F6076" s="1796"/>
      <c r="G6076" s="1796"/>
      <c r="H6076" s="1796"/>
      <c r="I6076" s="1796"/>
      <c r="J6076" s="1796"/>
      <c r="K6076" s="1796"/>
      <c r="L6076" s="1796"/>
      <c r="M6076" s="1796"/>
      <c r="N6076" s="1796"/>
    </row>
    <row r="6077" spans="8:8" s="927" ht="15.0" hidden="1" customFormat="1">
      <c r="A6077" s="1439"/>
      <c r="B6077" s="1795"/>
      <c r="C6077" s="1796"/>
      <c r="D6077" s="1796"/>
      <c r="E6077" s="1796"/>
      <c r="F6077" s="1796"/>
      <c r="G6077" s="1796"/>
      <c r="H6077" s="1796"/>
      <c r="I6077" s="1796"/>
      <c r="J6077" s="1796"/>
      <c r="K6077" s="1796"/>
      <c r="L6077" s="1796"/>
      <c r="M6077" s="1796"/>
      <c r="N6077" s="1796"/>
    </row>
    <row r="6078" spans="8:8" s="927" ht="15.0" hidden="1" customFormat="1">
      <c r="A6078" s="1439"/>
      <c r="B6078" s="1795"/>
      <c r="C6078" s="1796"/>
      <c r="D6078" s="1796"/>
      <c r="E6078" s="1796"/>
      <c r="F6078" s="1796"/>
      <c r="G6078" s="1796"/>
      <c r="H6078" s="1796"/>
      <c r="I6078" s="1796"/>
      <c r="J6078" s="1796"/>
      <c r="K6078" s="1796"/>
      <c r="L6078" s="1796"/>
      <c r="M6078" s="1796"/>
      <c r="N6078" s="1796"/>
    </row>
    <row r="6079" spans="8:8" s="927" ht="15.0" hidden="1" customFormat="1">
      <c r="A6079" s="1439"/>
      <c r="B6079" s="1795"/>
      <c r="C6079" s="1796"/>
      <c r="D6079" s="1796"/>
      <c r="E6079" s="1796"/>
      <c r="F6079" s="1796"/>
      <c r="G6079" s="1796"/>
      <c r="H6079" s="1796"/>
      <c r="I6079" s="1796"/>
      <c r="J6079" s="1796"/>
      <c r="K6079" s="1796"/>
      <c r="L6079" s="1796"/>
      <c r="M6079" s="1796"/>
      <c r="N6079" s="1796"/>
    </row>
    <row r="6080" spans="8:8" s="927" ht="15.0" hidden="1" customFormat="1">
      <c r="A6080" s="1439"/>
      <c r="B6080" s="1795"/>
      <c r="C6080" s="1796"/>
      <c r="D6080" s="1796"/>
      <c r="E6080" s="1796"/>
      <c r="F6080" s="1796"/>
      <c r="G6080" s="1796"/>
      <c r="H6080" s="1796"/>
      <c r="I6080" s="1796"/>
      <c r="J6080" s="1796"/>
      <c r="K6080" s="1796"/>
      <c r="L6080" s="1796"/>
      <c r="M6080" s="1796"/>
      <c r="N6080" s="1796"/>
    </row>
    <row r="6081" spans="8:8" s="927" ht="15.0" hidden="1" customFormat="1">
      <c r="A6081" s="1439"/>
      <c r="B6081" s="1795"/>
      <c r="C6081" s="1796"/>
      <c r="D6081" s="1796"/>
      <c r="E6081" s="1796"/>
      <c r="F6081" s="1796"/>
      <c r="G6081" s="1796"/>
      <c r="H6081" s="1796"/>
      <c r="I6081" s="1796"/>
      <c r="J6081" s="1796"/>
      <c r="K6081" s="1796"/>
      <c r="L6081" s="1796"/>
      <c r="M6081" s="1796"/>
      <c r="N6081" s="1796"/>
    </row>
    <row r="6082" spans="8:8" s="927" ht="15.0" hidden="1" customFormat="1">
      <c r="A6082" s="1439"/>
      <c r="B6082" s="1795"/>
      <c r="C6082" s="1796"/>
      <c r="D6082" s="1796"/>
      <c r="E6082" s="1796"/>
      <c r="F6082" s="1796"/>
      <c r="G6082" s="1796"/>
      <c r="H6082" s="1796"/>
      <c r="I6082" s="1796"/>
      <c r="J6082" s="1796"/>
      <c r="K6082" s="1796"/>
      <c r="L6082" s="1796"/>
      <c r="M6082" s="1796"/>
      <c r="N6082" s="1796"/>
    </row>
    <row r="6083" spans="8:8" s="927" ht="15.0" hidden="1" customFormat="1">
      <c r="A6083" s="1439"/>
      <c r="B6083" s="1795"/>
      <c r="C6083" s="1796"/>
      <c r="D6083" s="1796"/>
      <c r="E6083" s="1796"/>
      <c r="F6083" s="1796"/>
      <c r="G6083" s="1796"/>
      <c r="H6083" s="1796"/>
      <c r="I6083" s="1796"/>
      <c r="J6083" s="1796"/>
      <c r="K6083" s="1796"/>
      <c r="L6083" s="1796"/>
      <c r="M6083" s="1796"/>
      <c r="N6083" s="1796"/>
    </row>
    <row r="6084" spans="8:8" s="927" ht="15.0" hidden="1" customFormat="1">
      <c r="A6084" s="1439"/>
      <c r="B6084" s="1795"/>
      <c r="C6084" s="1796"/>
      <c r="D6084" s="1796"/>
      <c r="E6084" s="1796"/>
      <c r="F6084" s="1796"/>
      <c r="G6084" s="1796"/>
      <c r="H6084" s="1796"/>
      <c r="I6084" s="1796"/>
      <c r="J6084" s="1796"/>
      <c r="K6084" s="1796"/>
      <c r="L6084" s="1796"/>
      <c r="M6084" s="1796"/>
      <c r="N6084" s="1796"/>
    </row>
    <row r="6085" spans="8:8" s="927" ht="15.0" hidden="1" customFormat="1">
      <c r="A6085" s="1439"/>
      <c r="B6085" s="1795"/>
      <c r="C6085" s="1796"/>
      <c r="D6085" s="1796"/>
      <c r="E6085" s="1796"/>
      <c r="F6085" s="1796"/>
      <c r="G6085" s="1796"/>
      <c r="H6085" s="1796"/>
      <c r="I6085" s="1796"/>
      <c r="J6085" s="1796"/>
      <c r="K6085" s="1796"/>
      <c r="L6085" s="1796"/>
      <c r="M6085" s="1796"/>
      <c r="N6085" s="1796"/>
    </row>
    <row r="6086" spans="8:8" s="927" ht="15.0" hidden="1" customFormat="1">
      <c r="A6086" s="1439"/>
      <c r="B6086" s="1795"/>
      <c r="C6086" s="1796"/>
      <c r="D6086" s="1796"/>
      <c r="E6086" s="1796"/>
      <c r="F6086" s="1796"/>
      <c r="G6086" s="1796"/>
      <c r="H6086" s="1796"/>
      <c r="I6086" s="1796"/>
      <c r="J6086" s="1796"/>
      <c r="K6086" s="1796"/>
      <c r="L6086" s="1796"/>
      <c r="M6086" s="1796"/>
      <c r="N6086" s="1796"/>
    </row>
    <row r="6087" spans="8:8" s="927" ht="15.0" hidden="1" customFormat="1">
      <c r="A6087" s="1439"/>
      <c r="B6087" s="1795"/>
      <c r="C6087" s="1796"/>
      <c r="D6087" s="1796"/>
      <c r="E6087" s="1796"/>
      <c r="F6087" s="1796"/>
      <c r="G6087" s="1796"/>
      <c r="H6087" s="1796"/>
      <c r="I6087" s="1796"/>
      <c r="J6087" s="1796"/>
      <c r="K6087" s="1796"/>
      <c r="L6087" s="1796"/>
      <c r="M6087" s="1796"/>
      <c r="N6087" s="1796"/>
    </row>
    <row r="6088" spans="8:8" s="927" ht="15.0" hidden="1" customFormat="1">
      <c r="A6088" s="1439"/>
      <c r="B6088" s="1795"/>
      <c r="C6088" s="1796"/>
      <c r="D6088" s="1796"/>
      <c r="E6088" s="1796"/>
      <c r="F6088" s="1796"/>
      <c r="G6088" s="1796"/>
      <c r="H6088" s="1796"/>
      <c r="I6088" s="1796"/>
      <c r="J6088" s="1796"/>
      <c r="K6088" s="1796"/>
      <c r="L6088" s="1796"/>
      <c r="M6088" s="1796"/>
      <c r="N6088" s="1796"/>
    </row>
    <row r="6089" spans="8:8" s="927" ht="15.0" hidden="1" customFormat="1">
      <c r="A6089" s="1439"/>
      <c r="B6089" s="1795"/>
      <c r="C6089" s="1796"/>
      <c r="D6089" s="1796"/>
      <c r="E6089" s="1796"/>
      <c r="F6089" s="1796"/>
      <c r="G6089" s="1796"/>
      <c r="H6089" s="1796"/>
      <c r="I6089" s="1796"/>
      <c r="J6089" s="1796"/>
      <c r="K6089" s="1796"/>
      <c r="L6089" s="1796"/>
      <c r="M6089" s="1796"/>
      <c r="N6089" s="1796"/>
    </row>
    <row r="6090" spans="8:8" s="927" ht="15.0" hidden="1" customFormat="1">
      <c r="A6090" s="1439"/>
      <c r="B6090" s="1795"/>
      <c r="C6090" s="1796"/>
      <c r="D6090" s="1796"/>
      <c r="E6090" s="1796"/>
      <c r="F6090" s="1796"/>
      <c r="G6090" s="1796"/>
      <c r="H6090" s="1796"/>
      <c r="I6090" s="1796"/>
      <c r="J6090" s="1796"/>
      <c r="K6090" s="1796"/>
      <c r="L6090" s="1796"/>
      <c r="M6090" s="1796"/>
      <c r="N6090" s="1796"/>
    </row>
    <row r="6091" spans="8:8" s="927" ht="15.0" hidden="1" customFormat="1">
      <c r="A6091" s="1439"/>
      <c r="B6091" s="1795"/>
      <c r="C6091" s="1796"/>
      <c r="D6091" s="1796"/>
      <c r="E6091" s="1796"/>
      <c r="F6091" s="1796"/>
      <c r="G6091" s="1796"/>
      <c r="H6091" s="1796"/>
      <c r="I6091" s="1796"/>
      <c r="J6091" s="1796"/>
      <c r="K6091" s="1796"/>
      <c r="L6091" s="1796"/>
      <c r="M6091" s="1796"/>
      <c r="N6091" s="1796"/>
    </row>
    <row r="6092" spans="8:8" s="927" ht="15.0" hidden="1" customFormat="1">
      <c r="A6092" s="1439"/>
      <c r="B6092" s="1795"/>
      <c r="C6092" s="1796"/>
      <c r="D6092" s="1796"/>
      <c r="E6092" s="1796"/>
      <c r="F6092" s="1796"/>
      <c r="G6092" s="1796"/>
      <c r="H6092" s="1796"/>
      <c r="I6092" s="1796"/>
      <c r="J6092" s="1796"/>
      <c r="K6092" s="1796"/>
      <c r="L6092" s="1796"/>
      <c r="M6092" s="1796"/>
      <c r="N6092" s="1796"/>
    </row>
    <row r="6093" spans="8:8" s="927" ht="15.0" hidden="1" customFormat="1">
      <c r="A6093" s="1439"/>
      <c r="B6093" s="1795"/>
      <c r="C6093" s="1796"/>
      <c r="D6093" s="1796"/>
      <c r="E6093" s="1796"/>
      <c r="F6093" s="1796"/>
      <c r="G6093" s="1796"/>
      <c r="H6093" s="1796"/>
      <c r="I6093" s="1796"/>
      <c r="J6093" s="1796"/>
      <c r="K6093" s="1796"/>
      <c r="L6093" s="1796"/>
      <c r="M6093" s="1796"/>
      <c r="N6093" s="1796"/>
    </row>
    <row r="6094" spans="8:8" s="927" ht="15.0" hidden="1" customFormat="1">
      <c r="A6094" s="1439"/>
      <c r="B6094" s="1795"/>
      <c r="C6094" s="1796"/>
      <c r="D6094" s="1796"/>
      <c r="E6094" s="1796"/>
      <c r="F6094" s="1796"/>
      <c r="G6094" s="1796"/>
      <c r="H6094" s="1796"/>
      <c r="I6094" s="1796"/>
      <c r="J6094" s="1796"/>
      <c r="K6094" s="1796"/>
      <c r="L6094" s="1796"/>
      <c r="M6094" s="1796"/>
      <c r="N6094" s="1796"/>
    </row>
    <row r="6095" spans="8:8" s="927" ht="15.0" hidden="1" customFormat="1">
      <c r="A6095" s="1439"/>
      <c r="B6095" s="1795"/>
      <c r="C6095" s="1796"/>
      <c r="D6095" s="1796"/>
      <c r="E6095" s="1796"/>
      <c r="F6095" s="1796"/>
      <c r="G6095" s="1796"/>
      <c r="H6095" s="1796"/>
      <c r="I6095" s="1796"/>
      <c r="J6095" s="1796"/>
      <c r="K6095" s="1796"/>
      <c r="L6095" s="1796"/>
      <c r="M6095" s="1796"/>
      <c r="N6095" s="1796"/>
    </row>
    <row r="6096" spans="8:8" s="927" ht="15.0" hidden="1" customFormat="1">
      <c r="A6096" s="1439"/>
      <c r="B6096" s="1795"/>
      <c r="C6096" s="1796"/>
      <c r="D6096" s="1796"/>
      <c r="E6096" s="1796"/>
      <c r="F6096" s="1796"/>
      <c r="G6096" s="1796"/>
      <c r="H6096" s="1796"/>
      <c r="I6096" s="1796"/>
      <c r="J6096" s="1796"/>
      <c r="K6096" s="1796"/>
      <c r="L6096" s="1796"/>
      <c r="M6096" s="1796"/>
      <c r="N6096" s="1796"/>
    </row>
    <row r="6097" spans="8:8" s="927" ht="15.0" hidden="1" customFormat="1">
      <c r="A6097" s="1439"/>
      <c r="B6097" s="1795"/>
      <c r="C6097" s="1796"/>
      <c r="D6097" s="1796"/>
      <c r="E6097" s="1796"/>
      <c r="F6097" s="1796"/>
      <c r="G6097" s="1796"/>
      <c r="H6097" s="1796"/>
      <c r="I6097" s="1796"/>
      <c r="J6097" s="1796"/>
      <c r="K6097" s="1796"/>
      <c r="L6097" s="1796"/>
      <c r="M6097" s="1796"/>
      <c r="N6097" s="1796"/>
    </row>
    <row r="6098" spans="8:8" s="927" ht="15.0" hidden="1" customFormat="1">
      <c r="A6098" s="1439"/>
      <c r="B6098" s="1795"/>
      <c r="C6098" s="1796"/>
      <c r="D6098" s="1796"/>
      <c r="E6098" s="1796"/>
      <c r="F6098" s="1796"/>
      <c r="G6098" s="1796"/>
      <c r="H6098" s="1796"/>
      <c r="I6098" s="1796"/>
      <c r="J6098" s="1796"/>
      <c r="K6098" s="1796"/>
      <c r="L6098" s="1796"/>
      <c r="M6098" s="1796"/>
      <c r="N6098" s="1796"/>
    </row>
    <row r="6099" spans="8:8" s="927" ht="15.0" hidden="1" customFormat="1">
      <c r="A6099" s="1439"/>
      <c r="B6099" s="1795"/>
      <c r="C6099" s="1796"/>
      <c r="D6099" s="1796"/>
      <c r="E6099" s="1796"/>
      <c r="F6099" s="1796"/>
      <c r="G6099" s="1796"/>
      <c r="H6099" s="1796"/>
      <c r="I6099" s="1796"/>
      <c r="J6099" s="1796"/>
      <c r="K6099" s="1796"/>
      <c r="L6099" s="1796"/>
      <c r="M6099" s="1796"/>
      <c r="N6099" s="1796"/>
    </row>
    <row r="6100" spans="8:8" s="927" ht="15.0" hidden="1" customFormat="1">
      <c r="A6100" s="1439"/>
      <c r="B6100" s="1795"/>
      <c r="C6100" s="1796"/>
      <c r="D6100" s="1796"/>
      <c r="E6100" s="1796"/>
      <c r="F6100" s="1796"/>
      <c r="G6100" s="1796"/>
      <c r="H6100" s="1796"/>
      <c r="I6100" s="1796"/>
      <c r="J6100" s="1796"/>
      <c r="K6100" s="1796"/>
      <c r="L6100" s="1796"/>
      <c r="M6100" s="1796"/>
      <c r="N6100" s="1796"/>
    </row>
    <row r="6101" spans="8:8" s="927" ht="15.0" hidden="1" customFormat="1">
      <c r="A6101" s="1439"/>
      <c r="B6101" s="1795"/>
      <c r="C6101" s="1796"/>
      <c r="D6101" s="1796"/>
      <c r="E6101" s="1796"/>
      <c r="F6101" s="1796"/>
      <c r="G6101" s="1796"/>
      <c r="H6101" s="1796"/>
      <c r="I6101" s="1796"/>
      <c r="J6101" s="1796"/>
      <c r="K6101" s="1796"/>
      <c r="L6101" s="1796"/>
      <c r="M6101" s="1796"/>
      <c r="N6101" s="1796"/>
    </row>
    <row r="6102" spans="8:8" s="927" ht="15.0" hidden="1" customFormat="1">
      <c r="A6102" s="1439"/>
      <c r="B6102" s="1795"/>
      <c r="C6102" s="1796"/>
      <c r="D6102" s="1796"/>
      <c r="E6102" s="1796"/>
      <c r="F6102" s="1796"/>
      <c r="G6102" s="1796"/>
      <c r="H6102" s="1796"/>
      <c r="I6102" s="1796"/>
      <c r="J6102" s="1796"/>
      <c r="K6102" s="1796"/>
      <c r="L6102" s="1796"/>
      <c r="M6102" s="1796"/>
      <c r="N6102" s="1796"/>
    </row>
    <row r="6103" spans="8:8" s="927" ht="15.0" hidden="1" customFormat="1">
      <c r="A6103" s="1439"/>
      <c r="B6103" s="1795"/>
      <c r="C6103" s="1796"/>
      <c r="D6103" s="1796"/>
      <c r="E6103" s="1796"/>
      <c r="F6103" s="1796"/>
      <c r="G6103" s="1796"/>
      <c r="H6103" s="1796"/>
      <c r="I6103" s="1796"/>
      <c r="J6103" s="1796"/>
      <c r="K6103" s="1796"/>
      <c r="L6103" s="1796"/>
      <c r="M6103" s="1796"/>
      <c r="N6103" s="1796"/>
    </row>
    <row r="6104" spans="8:8" s="927" ht="15.0" hidden="1" customFormat="1">
      <c r="A6104" s="1439"/>
      <c r="B6104" s="1795"/>
      <c r="C6104" s="1796"/>
      <c r="D6104" s="1796"/>
      <c r="E6104" s="1796"/>
      <c r="F6104" s="1796"/>
      <c r="G6104" s="1796"/>
      <c r="H6104" s="1796"/>
      <c r="I6104" s="1796"/>
      <c r="J6104" s="1796"/>
      <c r="K6104" s="1796"/>
      <c r="L6104" s="1796"/>
      <c r="M6104" s="1796"/>
      <c r="N6104" s="1796"/>
    </row>
    <row r="6105" spans="8:8" s="927" ht="15.0" hidden="1" customFormat="1">
      <c r="A6105" s="1439"/>
      <c r="B6105" s="1795"/>
      <c r="C6105" s="1796"/>
      <c r="D6105" s="1796"/>
      <c r="E6105" s="1796"/>
      <c r="F6105" s="1796"/>
      <c r="G6105" s="1796"/>
      <c r="H6105" s="1796"/>
      <c r="I6105" s="1796"/>
      <c r="J6105" s="1796"/>
      <c r="K6105" s="1796"/>
      <c r="L6105" s="1796"/>
      <c r="M6105" s="1796"/>
      <c r="N6105" s="1796"/>
    </row>
    <row r="6106" spans="8:8" s="927" ht="15.0" hidden="1" customFormat="1">
      <c r="A6106" s="1439"/>
      <c r="B6106" s="1795"/>
      <c r="C6106" s="1796"/>
      <c r="D6106" s="1796"/>
      <c r="E6106" s="1796"/>
      <c r="F6106" s="1796"/>
      <c r="G6106" s="1796"/>
      <c r="H6106" s="1796"/>
      <c r="I6106" s="1796"/>
      <c r="J6106" s="1796"/>
      <c r="K6106" s="1796"/>
      <c r="L6106" s="1796"/>
      <c r="M6106" s="1796"/>
      <c r="N6106" s="1796"/>
    </row>
    <row r="6107" spans="8:8" s="927" ht="15.0" hidden="1" customFormat="1">
      <c r="A6107" s="1439"/>
      <c r="B6107" s="1795"/>
      <c r="C6107" s="1796"/>
      <c r="D6107" s="1796"/>
      <c r="E6107" s="1796"/>
      <c r="F6107" s="1796"/>
      <c r="G6107" s="1796"/>
      <c r="H6107" s="1796"/>
      <c r="I6107" s="1796"/>
      <c r="J6107" s="1796"/>
      <c r="K6107" s="1796"/>
      <c r="L6107" s="1796"/>
      <c r="M6107" s="1796"/>
      <c r="N6107" s="1796"/>
    </row>
    <row r="6108" spans="8:8" s="927" ht="15.0" hidden="1" customFormat="1">
      <c r="A6108" s="1439"/>
      <c r="B6108" s="1795"/>
      <c r="C6108" s="1796"/>
      <c r="D6108" s="1796"/>
      <c r="E6108" s="1796"/>
      <c r="F6108" s="1796"/>
      <c r="G6108" s="1796"/>
      <c r="H6108" s="1796"/>
      <c r="I6108" s="1796"/>
      <c r="J6108" s="1796"/>
      <c r="K6108" s="1796"/>
      <c r="L6108" s="1796"/>
      <c r="M6108" s="1796"/>
      <c r="N6108" s="1796"/>
    </row>
    <row r="6109" spans="8:8" s="927" ht="15.0" hidden="1" customFormat="1">
      <c r="A6109" s="1439"/>
      <c r="B6109" s="1795"/>
      <c r="C6109" s="1796"/>
      <c r="D6109" s="1796"/>
      <c r="E6109" s="1796"/>
      <c r="F6109" s="1796"/>
      <c r="G6109" s="1796"/>
      <c r="H6109" s="1796"/>
      <c r="I6109" s="1796"/>
      <c r="J6109" s="1796"/>
      <c r="K6109" s="1796"/>
      <c r="L6109" s="1796"/>
      <c r="M6109" s="1796"/>
      <c r="N6109" s="1796"/>
    </row>
    <row r="6110" spans="8:8" s="927" ht="15.0" hidden="1" customFormat="1">
      <c r="A6110" s="1439"/>
      <c r="B6110" s="1795"/>
      <c r="C6110" s="1796"/>
      <c r="D6110" s="1796"/>
      <c r="E6110" s="1796"/>
      <c r="F6110" s="1796"/>
      <c r="G6110" s="1796"/>
      <c r="H6110" s="1796"/>
      <c r="I6110" s="1796"/>
      <c r="J6110" s="1796"/>
      <c r="K6110" s="1796"/>
      <c r="L6110" s="1796"/>
      <c r="M6110" s="1796"/>
      <c r="N6110" s="1796"/>
    </row>
    <row r="6111" spans="8:8" s="927" ht="15.0" hidden="1" customFormat="1">
      <c r="A6111" s="1439"/>
      <c r="B6111" s="1795"/>
      <c r="C6111" s="1796"/>
      <c r="D6111" s="1796"/>
      <c r="E6111" s="1796"/>
      <c r="F6111" s="1796"/>
      <c r="G6111" s="1796"/>
      <c r="H6111" s="1796"/>
      <c r="I6111" s="1796"/>
      <c r="J6111" s="1796"/>
      <c r="K6111" s="1796"/>
      <c r="L6111" s="1796"/>
      <c r="M6111" s="1796"/>
      <c r="N6111" s="1796"/>
    </row>
    <row r="6112" spans="8:8" s="927" ht="15.0" hidden="1" customFormat="1">
      <c r="A6112" s="1439"/>
      <c r="B6112" s="1795"/>
      <c r="C6112" s="1796"/>
      <c r="D6112" s="1796"/>
      <c r="E6112" s="1796"/>
      <c r="F6112" s="1796"/>
      <c r="G6112" s="1796"/>
      <c r="H6112" s="1796"/>
      <c r="I6112" s="1796"/>
      <c r="J6112" s="1796"/>
      <c r="K6112" s="1796"/>
      <c r="L6112" s="1796"/>
      <c r="M6112" s="1796"/>
      <c r="N6112" s="1796"/>
    </row>
    <row r="6113" spans="8:8" s="927" ht="15.0" hidden="1" customFormat="1">
      <c r="A6113" s="1439"/>
      <c r="B6113" s="1795"/>
      <c r="C6113" s="1796"/>
      <c r="D6113" s="1796"/>
      <c r="E6113" s="1796"/>
      <c r="F6113" s="1796"/>
      <c r="G6113" s="1796"/>
      <c r="H6113" s="1796"/>
      <c r="I6113" s="1796"/>
      <c r="J6113" s="1796"/>
      <c r="K6113" s="1796"/>
      <c r="L6113" s="1796"/>
      <c r="M6113" s="1796"/>
      <c r="N6113" s="1796"/>
    </row>
    <row r="6114" spans="8:8" s="927" ht="15.0" hidden="1" customFormat="1">
      <c r="A6114" s="1439"/>
      <c r="B6114" s="1795"/>
      <c r="C6114" s="1796"/>
      <c r="D6114" s="1796"/>
      <c r="E6114" s="1796"/>
      <c r="F6114" s="1796"/>
      <c r="G6114" s="1796"/>
      <c r="H6114" s="1796"/>
      <c r="I6114" s="1796"/>
      <c r="J6114" s="1796"/>
      <c r="K6114" s="1796"/>
      <c r="L6114" s="1796"/>
      <c r="M6114" s="1796"/>
      <c r="N6114" s="1796"/>
    </row>
    <row r="6115" spans="8:8" s="927" ht="15.0" hidden="1" customFormat="1">
      <c r="A6115" s="1439"/>
      <c r="B6115" s="1795"/>
      <c r="C6115" s="1796"/>
      <c r="D6115" s="1796"/>
      <c r="E6115" s="1796"/>
      <c r="F6115" s="1796"/>
      <c r="G6115" s="1796"/>
      <c r="H6115" s="1796"/>
      <c r="I6115" s="1796"/>
      <c r="J6115" s="1796"/>
      <c r="K6115" s="1796"/>
      <c r="L6115" s="1796"/>
      <c r="M6115" s="1796"/>
      <c r="N6115" s="1796"/>
    </row>
    <row r="6116" spans="8:8" s="927" ht="15.0" hidden="1" customFormat="1">
      <c r="A6116" s="1439"/>
      <c r="B6116" s="1795"/>
      <c r="C6116" s="1796"/>
      <c r="D6116" s="1796"/>
      <c r="E6116" s="1796"/>
      <c r="F6116" s="1796"/>
      <c r="G6116" s="1796"/>
      <c r="H6116" s="1796"/>
      <c r="I6116" s="1796"/>
      <c r="J6116" s="1796"/>
      <c r="K6116" s="1796"/>
      <c r="L6116" s="1796"/>
      <c r="M6116" s="1796"/>
      <c r="N6116" s="1796"/>
    </row>
    <row r="6117" spans="8:8" s="927" ht="15.0" hidden="1" customFormat="1">
      <c r="A6117" s="1439"/>
      <c r="B6117" s="1795"/>
      <c r="C6117" s="1796"/>
      <c r="D6117" s="1796"/>
      <c r="E6117" s="1796"/>
      <c r="F6117" s="1796"/>
      <c r="G6117" s="1796"/>
      <c r="H6117" s="1796"/>
      <c r="I6117" s="1796"/>
      <c r="J6117" s="1796"/>
      <c r="K6117" s="1796"/>
      <c r="L6117" s="1796"/>
      <c r="M6117" s="1796"/>
      <c r="N6117" s="1796"/>
    </row>
    <row r="6118" spans="8:8" s="927" ht="15.0" hidden="1" customFormat="1">
      <c r="A6118" s="1439"/>
      <c r="B6118" s="1795"/>
      <c r="C6118" s="1796"/>
      <c r="D6118" s="1796"/>
      <c r="E6118" s="1796"/>
      <c r="F6118" s="1796"/>
      <c r="G6118" s="1796"/>
      <c r="H6118" s="1796"/>
      <c r="I6118" s="1796"/>
      <c r="J6118" s="1796"/>
      <c r="K6118" s="1796"/>
      <c r="L6118" s="1796"/>
      <c r="M6118" s="1796"/>
      <c r="N6118" s="1796"/>
    </row>
    <row r="6119" spans="8:8" s="927" ht="15.0" hidden="1" customFormat="1">
      <c r="A6119" s="1439"/>
      <c r="B6119" s="1795"/>
      <c r="C6119" s="1796"/>
      <c r="D6119" s="1796"/>
      <c r="E6119" s="1796"/>
      <c r="F6119" s="1796"/>
      <c r="G6119" s="1796"/>
      <c r="H6119" s="1796"/>
      <c r="I6119" s="1796"/>
      <c r="J6119" s="1796"/>
      <c r="K6119" s="1796"/>
      <c r="L6119" s="1796"/>
      <c r="M6119" s="1796"/>
      <c r="N6119" s="1796"/>
    </row>
    <row r="6120" spans="8:8" s="927" ht="15.0" hidden="1" customFormat="1">
      <c r="A6120" s="1439"/>
      <c r="B6120" s="1795"/>
      <c r="C6120" s="1796"/>
      <c r="D6120" s="1796"/>
      <c r="E6120" s="1796"/>
      <c r="F6120" s="1796"/>
      <c r="G6120" s="1796"/>
      <c r="H6120" s="1796"/>
      <c r="I6120" s="1796"/>
      <c r="J6120" s="1796"/>
      <c r="K6120" s="1796"/>
      <c r="L6120" s="1796"/>
      <c r="M6120" s="1796"/>
      <c r="N6120" s="1796"/>
    </row>
    <row r="6121" spans="8:8" s="927" ht="15.0" hidden="1" customFormat="1">
      <c r="A6121" s="1439"/>
      <c r="B6121" s="1795"/>
      <c r="C6121" s="1796"/>
      <c r="D6121" s="1796"/>
      <c r="E6121" s="1796"/>
      <c r="F6121" s="1796"/>
      <c r="G6121" s="1796"/>
      <c r="H6121" s="1796"/>
      <c r="I6121" s="1796"/>
      <c r="J6121" s="1796"/>
      <c r="K6121" s="1796"/>
      <c r="L6121" s="1796"/>
      <c r="M6121" s="1796"/>
      <c r="N6121" s="1796"/>
    </row>
    <row r="6122" spans="8:8" s="927" ht="15.0" hidden="1" customFormat="1">
      <c r="A6122" s="1439"/>
      <c r="B6122" s="1795"/>
      <c r="C6122" s="1796"/>
      <c r="D6122" s="1796"/>
      <c r="E6122" s="1796"/>
      <c r="F6122" s="1796"/>
      <c r="G6122" s="1796"/>
      <c r="H6122" s="1796"/>
      <c r="I6122" s="1796"/>
      <c r="J6122" s="1796"/>
      <c r="K6122" s="1796"/>
      <c r="L6122" s="1796"/>
      <c r="M6122" s="1796"/>
      <c r="N6122" s="1796"/>
    </row>
    <row r="6123" spans="8:8" s="927" ht="15.0" hidden="1" customFormat="1">
      <c r="A6123" s="1439"/>
      <c r="B6123" s="1795"/>
      <c r="C6123" s="1796"/>
      <c r="D6123" s="1796"/>
      <c r="E6123" s="1796"/>
      <c r="F6123" s="1796"/>
      <c r="G6123" s="1796"/>
      <c r="H6123" s="1796"/>
      <c r="I6123" s="1796"/>
      <c r="J6123" s="1796"/>
      <c r="K6123" s="1796"/>
      <c r="L6123" s="1796"/>
      <c r="M6123" s="1796"/>
      <c r="N6123" s="1796"/>
    </row>
    <row r="6124" spans="8:8" s="927" ht="15.0" hidden="1" customFormat="1">
      <c r="A6124" s="1439"/>
      <c r="B6124" s="1795"/>
      <c r="C6124" s="1796"/>
      <c r="D6124" s="1796"/>
      <c r="E6124" s="1796"/>
      <c r="F6124" s="1796"/>
      <c r="G6124" s="1796"/>
      <c r="H6124" s="1796"/>
      <c r="I6124" s="1796"/>
      <c r="J6124" s="1796"/>
      <c r="K6124" s="1796"/>
      <c r="L6124" s="1796"/>
      <c r="M6124" s="1796"/>
      <c r="N6124" s="1796"/>
    </row>
    <row r="6125" spans="8:8" s="927" ht="15.0" hidden="1" customFormat="1">
      <c r="A6125" s="1439"/>
      <c r="B6125" s="1795"/>
      <c r="C6125" s="1796"/>
      <c r="D6125" s="1796"/>
      <c r="E6125" s="1796"/>
      <c r="F6125" s="1796"/>
      <c r="G6125" s="1796"/>
      <c r="H6125" s="1796"/>
      <c r="I6125" s="1796"/>
      <c r="J6125" s="1796"/>
      <c r="K6125" s="1796"/>
      <c r="L6125" s="1796"/>
      <c r="M6125" s="1796"/>
      <c r="N6125" s="1796"/>
    </row>
    <row r="6126" spans="8:8" s="927" ht="15.0" hidden="1" customFormat="1">
      <c r="A6126" s="1439"/>
      <c r="B6126" s="1795"/>
      <c r="C6126" s="1796"/>
      <c r="D6126" s="1796"/>
      <c r="E6126" s="1796"/>
      <c r="F6126" s="1796"/>
      <c r="G6126" s="1796"/>
      <c r="H6126" s="1796"/>
      <c r="I6126" s="1796"/>
      <c r="J6126" s="1796"/>
      <c r="K6126" s="1796"/>
      <c r="L6126" s="1796"/>
      <c r="M6126" s="1796"/>
      <c r="N6126" s="1796"/>
    </row>
    <row r="6127" spans="8:8" s="927" ht="15.0" hidden="1" customFormat="1">
      <c r="A6127" s="1439"/>
      <c r="B6127" s="1795"/>
      <c r="C6127" s="1796"/>
      <c r="D6127" s="1796"/>
      <c r="E6127" s="1796"/>
      <c r="F6127" s="1796"/>
      <c r="G6127" s="1796"/>
      <c r="H6127" s="1796"/>
      <c r="I6127" s="1796"/>
      <c r="J6127" s="1796"/>
      <c r="K6127" s="1796"/>
      <c r="L6127" s="1796"/>
      <c r="M6127" s="1796"/>
      <c r="N6127" s="1796"/>
    </row>
    <row r="6128" spans="8:8" s="927" ht="15.0" hidden="1" customFormat="1">
      <c r="A6128" s="1439"/>
      <c r="B6128" s="1795"/>
      <c r="C6128" s="1796"/>
      <c r="D6128" s="1796"/>
      <c r="E6128" s="1796"/>
      <c r="F6128" s="1796"/>
      <c r="G6128" s="1796"/>
      <c r="H6128" s="1796"/>
      <c r="I6128" s="1796"/>
      <c r="J6128" s="1796"/>
      <c r="K6128" s="1796"/>
      <c r="L6128" s="1796"/>
      <c r="M6128" s="1796"/>
      <c r="N6128" s="1796"/>
    </row>
    <row r="6129" spans="8:8" s="927" ht="15.0" hidden="1" customFormat="1">
      <c r="A6129" s="1439"/>
      <c r="B6129" s="1795"/>
      <c r="C6129" s="1796"/>
      <c r="D6129" s="1796"/>
      <c r="E6129" s="1796"/>
      <c r="F6129" s="1796"/>
      <c r="G6129" s="1796"/>
      <c r="H6129" s="1796"/>
      <c r="I6129" s="1796"/>
      <c r="J6129" s="1796"/>
      <c r="K6129" s="1796"/>
      <c r="L6129" s="1796"/>
      <c r="M6129" s="1796"/>
      <c r="N6129" s="1796"/>
    </row>
    <row r="6130" spans="8:8" s="927" ht="15.0" hidden="1" customFormat="1">
      <c r="A6130" s="1439"/>
      <c r="B6130" s="1795"/>
      <c r="C6130" s="1796"/>
      <c r="D6130" s="1796"/>
      <c r="E6130" s="1796"/>
      <c r="F6130" s="1796"/>
      <c r="G6130" s="1796"/>
      <c r="H6130" s="1796"/>
      <c r="I6130" s="1796"/>
      <c r="J6130" s="1796"/>
      <c r="K6130" s="1796"/>
      <c r="L6130" s="1796"/>
      <c r="M6130" s="1796"/>
      <c r="N6130" s="1796"/>
    </row>
    <row r="6131" spans="8:8" s="927" ht="15.0" hidden="1" customFormat="1">
      <c r="A6131" s="1439"/>
      <c r="B6131" s="1795"/>
      <c r="C6131" s="1796"/>
      <c r="D6131" s="1796"/>
      <c r="E6131" s="1796"/>
      <c r="F6131" s="1796"/>
      <c r="G6131" s="1796"/>
      <c r="H6131" s="1796"/>
      <c r="I6131" s="1796"/>
      <c r="J6131" s="1796"/>
      <c r="K6131" s="1796"/>
      <c r="L6131" s="1796"/>
      <c r="M6131" s="1796"/>
      <c r="N6131" s="1796"/>
    </row>
    <row r="6132" spans="8:8" s="927" ht="15.0" hidden="1" customFormat="1">
      <c r="A6132" s="1439"/>
      <c r="B6132" s="1795"/>
      <c r="C6132" s="1796"/>
      <c r="D6132" s="1796"/>
      <c r="E6132" s="1796"/>
      <c r="F6132" s="1796"/>
      <c r="G6132" s="1796"/>
      <c r="H6132" s="1796"/>
      <c r="I6132" s="1796"/>
      <c r="J6132" s="1796"/>
      <c r="K6132" s="1796"/>
      <c r="L6132" s="1796"/>
      <c r="M6132" s="1796"/>
      <c r="N6132" s="1796"/>
    </row>
    <row r="6133" spans="8:8" s="927" ht="15.0" hidden="1" customFormat="1">
      <c r="A6133" s="1439"/>
      <c r="B6133" s="1795"/>
      <c r="C6133" s="1796"/>
      <c r="D6133" s="1796"/>
      <c r="E6133" s="1796"/>
      <c r="F6133" s="1796"/>
      <c r="G6133" s="1796"/>
      <c r="H6133" s="1796"/>
      <c r="I6133" s="1796"/>
      <c r="J6133" s="1796"/>
      <c r="K6133" s="1796"/>
      <c r="L6133" s="1796"/>
      <c r="M6133" s="1796"/>
      <c r="N6133" s="1796"/>
    </row>
    <row r="6134" spans="8:8" s="927" ht="15.0" hidden="1" customFormat="1">
      <c r="A6134" s="1439"/>
      <c r="B6134" s="1795"/>
      <c r="C6134" s="1796"/>
      <c r="D6134" s="1796"/>
      <c r="E6134" s="1796"/>
      <c r="F6134" s="1796"/>
      <c r="G6134" s="1796"/>
      <c r="H6134" s="1796"/>
      <c r="I6134" s="1796"/>
      <c r="J6134" s="1796"/>
      <c r="K6134" s="1796"/>
      <c r="L6134" s="1796"/>
      <c r="M6134" s="1796"/>
      <c r="N6134" s="1796"/>
    </row>
    <row r="6135" spans="8:8" s="927" ht="15.0" hidden="1" customFormat="1">
      <c r="A6135" s="1439"/>
      <c r="B6135" s="1795"/>
      <c r="C6135" s="1796"/>
      <c r="D6135" s="1796"/>
      <c r="E6135" s="1796"/>
      <c r="F6135" s="1796"/>
      <c r="G6135" s="1796"/>
      <c r="H6135" s="1796"/>
      <c r="I6135" s="1796"/>
      <c r="J6135" s="1796"/>
      <c r="K6135" s="1796"/>
      <c r="L6135" s="1796"/>
      <c r="M6135" s="1796"/>
      <c r="N6135" s="1796"/>
    </row>
    <row r="6136" spans="8:8" s="927" ht="15.0" hidden="1" customFormat="1">
      <c r="A6136" s="1439"/>
      <c r="B6136" s="1795"/>
      <c r="C6136" s="1796"/>
      <c r="D6136" s="1796"/>
      <c r="E6136" s="1796"/>
      <c r="F6136" s="1796"/>
      <c r="G6136" s="1796"/>
      <c r="H6136" s="1796"/>
      <c r="I6136" s="1796"/>
      <c r="J6136" s="1796"/>
      <c r="K6136" s="1796"/>
      <c r="L6136" s="1796"/>
      <c r="M6136" s="1796"/>
      <c r="N6136" s="1796"/>
    </row>
    <row r="6137" spans="8:8" s="927" ht="15.0" hidden="1" customFormat="1">
      <c r="A6137" s="1439"/>
      <c r="B6137" s="1795"/>
      <c r="C6137" s="1796"/>
      <c r="D6137" s="1796"/>
      <c r="E6137" s="1796"/>
      <c r="F6137" s="1796"/>
      <c r="G6137" s="1796"/>
      <c r="H6137" s="1796"/>
      <c r="I6137" s="1796"/>
      <c r="J6137" s="1796"/>
      <c r="K6137" s="1796"/>
      <c r="L6137" s="1796"/>
      <c r="M6137" s="1796"/>
      <c r="N6137" s="1796"/>
    </row>
    <row r="6138" spans="8:8" s="927" ht="15.0" hidden="1" customFormat="1">
      <c r="A6138" s="1439"/>
      <c r="B6138" s="1795"/>
      <c r="C6138" s="1796"/>
      <c r="D6138" s="1796"/>
      <c r="E6138" s="1796"/>
      <c r="F6138" s="1796"/>
      <c r="G6138" s="1796"/>
      <c r="H6138" s="1796"/>
      <c r="I6138" s="1796"/>
      <c r="J6138" s="1796"/>
      <c r="K6138" s="1796"/>
      <c r="L6138" s="1796"/>
      <c r="M6138" s="1796"/>
      <c r="N6138" s="1796"/>
    </row>
    <row r="6139" spans="8:8" s="927" ht="15.0" hidden="1" customFormat="1">
      <c r="A6139" s="1439"/>
      <c r="B6139" s="1795"/>
      <c r="C6139" s="1796"/>
      <c r="D6139" s="1796"/>
      <c r="E6139" s="1796"/>
      <c r="F6139" s="1796"/>
      <c r="G6139" s="1796"/>
      <c r="H6139" s="1796"/>
      <c r="I6139" s="1796"/>
      <c r="J6139" s="1796"/>
      <c r="K6139" s="1796"/>
      <c r="L6139" s="1796"/>
      <c r="M6139" s="1796"/>
      <c r="N6139" s="1796"/>
    </row>
    <row r="6140" spans="8:8" s="927" ht="15.0" hidden="1" customFormat="1">
      <c r="A6140" s="1439"/>
      <c r="B6140" s="1795"/>
      <c r="C6140" s="1796"/>
      <c r="D6140" s="1796"/>
      <c r="E6140" s="1796"/>
      <c r="F6140" s="1796"/>
      <c r="G6140" s="1796"/>
      <c r="H6140" s="1796"/>
      <c r="I6140" s="1796"/>
      <c r="J6140" s="1796"/>
      <c r="K6140" s="1796"/>
      <c r="L6140" s="1796"/>
      <c r="M6140" s="1796"/>
      <c r="N6140" s="1796"/>
    </row>
    <row r="6141" spans="8:8" s="927" ht="15.0" hidden="1" customFormat="1">
      <c r="A6141" s="1439"/>
      <c r="B6141" s="1795"/>
      <c r="C6141" s="1796"/>
      <c r="D6141" s="1796"/>
      <c r="E6141" s="1796"/>
      <c r="F6141" s="1796"/>
      <c r="G6141" s="1796"/>
      <c r="H6141" s="1796"/>
      <c r="I6141" s="1796"/>
      <c r="J6141" s="1796"/>
      <c r="K6141" s="1796"/>
      <c r="L6141" s="1796"/>
      <c r="M6141" s="1796"/>
      <c r="N6141" s="1796"/>
    </row>
    <row r="6142" spans="8:8" s="927" ht="15.0" hidden="1" customFormat="1">
      <c r="A6142" s="1439"/>
      <c r="B6142" s="1795"/>
      <c r="C6142" s="1796"/>
      <c r="D6142" s="1796"/>
      <c r="E6142" s="1796"/>
      <c r="F6142" s="1796"/>
      <c r="G6142" s="1796"/>
      <c r="H6142" s="1796"/>
      <c r="I6142" s="1796"/>
      <c r="J6142" s="1796"/>
      <c r="K6142" s="1796"/>
      <c r="L6142" s="1796"/>
      <c r="M6142" s="1796"/>
      <c r="N6142" s="1796"/>
    </row>
    <row r="6143" spans="8:8" s="927" ht="15.0" hidden="1" customFormat="1">
      <c r="A6143" s="1439"/>
      <c r="B6143" s="1795"/>
      <c r="C6143" s="1796"/>
      <c r="D6143" s="1796"/>
      <c r="E6143" s="1796"/>
      <c r="F6143" s="1796"/>
      <c r="G6143" s="1796"/>
      <c r="H6143" s="1796"/>
      <c r="I6143" s="1796"/>
      <c r="J6143" s="1796"/>
      <c r="K6143" s="1796"/>
      <c r="L6143" s="1796"/>
      <c r="M6143" s="1796"/>
      <c r="N6143" s="1796"/>
    </row>
    <row r="6144" spans="8:8" s="927" ht="15.0" hidden="1" customFormat="1">
      <c r="A6144" s="1439"/>
      <c r="B6144" s="1795"/>
      <c r="C6144" s="1796"/>
      <c r="D6144" s="1796"/>
      <c r="E6144" s="1796"/>
      <c r="F6144" s="1796"/>
      <c r="G6144" s="1796"/>
      <c r="H6144" s="1796"/>
      <c r="I6144" s="1796"/>
      <c r="J6144" s="1796"/>
      <c r="K6144" s="1796"/>
      <c r="L6144" s="1796"/>
      <c r="M6144" s="1796"/>
      <c r="N6144" s="1796"/>
    </row>
    <row r="6145" spans="8:8" s="927" ht="15.0" hidden="1" customFormat="1">
      <c r="A6145" s="1439"/>
      <c r="B6145" s="1795"/>
      <c r="C6145" s="1796"/>
      <c r="D6145" s="1796"/>
      <c r="E6145" s="1796"/>
      <c r="F6145" s="1796"/>
      <c r="G6145" s="1796"/>
      <c r="H6145" s="1796"/>
      <c r="I6145" s="1796"/>
      <c r="J6145" s="1796"/>
      <c r="K6145" s="1796"/>
      <c r="L6145" s="1796"/>
      <c r="M6145" s="1796"/>
      <c r="N6145" s="1796"/>
    </row>
    <row r="6146" spans="8:8" s="927" ht="15.0" hidden="1" customFormat="1">
      <c r="A6146" s="1439"/>
      <c r="B6146" s="1795"/>
      <c r="C6146" s="1796"/>
      <c r="D6146" s="1796"/>
      <c r="E6146" s="1796"/>
      <c r="F6146" s="1796"/>
      <c r="G6146" s="1796"/>
      <c r="H6146" s="1796"/>
      <c r="I6146" s="1796"/>
      <c r="J6146" s="1796"/>
      <c r="K6146" s="1796"/>
      <c r="L6146" s="1796"/>
      <c r="M6146" s="1796"/>
      <c r="N6146" s="1796"/>
    </row>
    <row r="6147" spans="8:8" s="927" ht="15.0" hidden="1" customFormat="1">
      <c r="A6147" s="1439"/>
      <c r="B6147" s="1795"/>
      <c r="C6147" s="1796"/>
      <c r="D6147" s="1796"/>
      <c r="E6147" s="1796"/>
      <c r="F6147" s="1796"/>
      <c r="G6147" s="1796"/>
      <c r="H6147" s="1796"/>
      <c r="I6147" s="1796"/>
      <c r="J6147" s="1796"/>
      <c r="K6147" s="1796"/>
      <c r="L6147" s="1796"/>
      <c r="M6147" s="1796"/>
      <c r="N6147" s="1796"/>
    </row>
    <row r="6148" spans="8:8" s="927" ht="15.0" hidden="1" customFormat="1">
      <c r="A6148" s="1439"/>
      <c r="B6148" s="1795"/>
      <c r="C6148" s="1796"/>
      <c r="D6148" s="1796"/>
      <c r="E6148" s="1796"/>
      <c r="F6148" s="1796"/>
      <c r="G6148" s="1796"/>
      <c r="H6148" s="1796"/>
      <c r="I6148" s="1796"/>
      <c r="J6148" s="1796"/>
      <c r="K6148" s="1796"/>
      <c r="L6148" s="1796"/>
      <c r="M6148" s="1796"/>
      <c r="N6148" s="1796"/>
    </row>
    <row r="6149" spans="8:8" s="927" ht="15.0" hidden="1" customFormat="1">
      <c r="A6149" s="1439"/>
      <c r="B6149" s="1795"/>
      <c r="C6149" s="1796"/>
      <c r="D6149" s="1796"/>
      <c r="E6149" s="1796"/>
      <c r="F6149" s="1796"/>
      <c r="G6149" s="1796"/>
      <c r="H6149" s="1796"/>
      <c r="I6149" s="1796"/>
      <c r="J6149" s="1796"/>
      <c r="K6149" s="1796"/>
      <c r="L6149" s="1796"/>
      <c r="M6149" s="1796"/>
      <c r="N6149" s="1796"/>
    </row>
    <row r="6150" spans="8:8" s="927" ht="15.0" hidden="1" customFormat="1">
      <c r="A6150" s="1439"/>
      <c r="B6150" s="1795"/>
      <c r="C6150" s="1796"/>
      <c r="D6150" s="1796"/>
      <c r="E6150" s="1796"/>
      <c r="F6150" s="1796"/>
      <c r="G6150" s="1796"/>
      <c r="H6150" s="1796"/>
      <c r="I6150" s="1796"/>
      <c r="J6150" s="1796"/>
      <c r="K6150" s="1796"/>
      <c r="L6150" s="1796"/>
      <c r="M6150" s="1796"/>
      <c r="N6150" s="1796"/>
    </row>
    <row r="6151" spans="8:8" s="927" ht="15.0" hidden="1" customFormat="1">
      <c r="A6151" s="1439"/>
      <c r="B6151" s="1795"/>
      <c r="C6151" s="1796"/>
      <c r="D6151" s="1796"/>
      <c r="E6151" s="1796"/>
      <c r="F6151" s="1796"/>
      <c r="G6151" s="1796"/>
      <c r="H6151" s="1796"/>
      <c r="I6151" s="1796"/>
      <c r="J6151" s="1796"/>
      <c r="K6151" s="1796"/>
      <c r="L6151" s="1796"/>
      <c r="M6151" s="1796"/>
      <c r="N6151" s="1796"/>
    </row>
    <row r="6152" spans="8:8" s="927" ht="15.0" hidden="1" customFormat="1">
      <c r="A6152" s="1439"/>
      <c r="B6152" s="1795"/>
      <c r="C6152" s="1796"/>
      <c r="D6152" s="1796"/>
      <c r="E6152" s="1796"/>
      <c r="F6152" s="1796"/>
      <c r="G6152" s="1796"/>
      <c r="H6152" s="1796"/>
      <c r="I6152" s="1796"/>
      <c r="J6152" s="1796"/>
      <c r="K6152" s="1796"/>
      <c r="L6152" s="1796"/>
      <c r="M6152" s="1796"/>
      <c r="N6152" s="1796"/>
    </row>
    <row r="6153" spans="8:8" s="927" ht="15.0" hidden="1" customFormat="1">
      <c r="A6153" s="1439"/>
      <c r="B6153" s="1795"/>
      <c r="C6153" s="1796"/>
      <c r="D6153" s="1796"/>
      <c r="E6153" s="1796"/>
      <c r="F6153" s="1796"/>
      <c r="G6153" s="1796"/>
      <c r="H6153" s="1796"/>
      <c r="I6153" s="1796"/>
      <c r="J6153" s="1796"/>
      <c r="K6153" s="1796"/>
      <c r="L6153" s="1796"/>
      <c r="M6153" s="1796"/>
      <c r="N6153" s="1796"/>
    </row>
    <row r="6154" spans="8:8" s="927" ht="15.0" hidden="1" customFormat="1">
      <c r="A6154" s="1439"/>
      <c r="B6154" s="1795"/>
      <c r="C6154" s="1796"/>
      <c r="D6154" s="1796"/>
      <c r="E6154" s="1796"/>
      <c r="F6154" s="1796"/>
      <c r="G6154" s="1796"/>
      <c r="H6154" s="1796"/>
      <c r="I6154" s="1796"/>
      <c r="J6154" s="1796"/>
      <c r="K6154" s="1796"/>
      <c r="L6154" s="1796"/>
      <c r="M6154" s="1796"/>
      <c r="N6154" s="1796"/>
    </row>
    <row r="6155" spans="8:8" s="927" ht="15.0" hidden="1" customFormat="1">
      <c r="A6155" s="1439"/>
      <c r="B6155" s="1795"/>
      <c r="C6155" s="1796"/>
      <c r="D6155" s="1796"/>
      <c r="E6155" s="1796"/>
      <c r="F6155" s="1796"/>
      <c r="G6155" s="1796"/>
      <c r="H6155" s="1796"/>
      <c r="I6155" s="1796"/>
      <c r="J6155" s="1796"/>
      <c r="K6155" s="1796"/>
      <c r="L6155" s="1796"/>
      <c r="M6155" s="1796"/>
      <c r="N6155" s="1796"/>
    </row>
    <row r="6156" spans="8:8" s="927" ht="15.0" hidden="1" customFormat="1">
      <c r="A6156" s="1439"/>
      <c r="B6156" s="1795"/>
      <c r="C6156" s="1796"/>
      <c r="D6156" s="1796"/>
      <c r="E6156" s="1796"/>
      <c r="F6156" s="1796"/>
      <c r="G6156" s="1796"/>
      <c r="H6156" s="1796"/>
      <c r="I6156" s="1796"/>
      <c r="J6156" s="1796"/>
      <c r="K6156" s="1796"/>
      <c r="L6156" s="1796"/>
      <c r="M6156" s="1796"/>
      <c r="N6156" s="1796"/>
    </row>
    <row r="6157" spans="8:8" s="927" ht="15.0" hidden="1" customFormat="1">
      <c r="A6157" s="1439"/>
      <c r="B6157" s="1795"/>
      <c r="C6157" s="1796"/>
      <c r="D6157" s="1796"/>
      <c r="E6157" s="1796"/>
      <c r="F6157" s="1796"/>
      <c r="G6157" s="1796"/>
      <c r="H6157" s="1796"/>
      <c r="I6157" s="1796"/>
      <c r="J6157" s="1796"/>
      <c r="K6157" s="1796"/>
      <c r="L6157" s="1796"/>
      <c r="M6157" s="1796"/>
      <c r="N6157" s="1796"/>
    </row>
    <row r="6158" spans="8:8" s="927" ht="15.0" hidden="1" customFormat="1">
      <c r="A6158" s="1439"/>
      <c r="B6158" s="1795"/>
      <c r="C6158" s="1796"/>
      <c r="D6158" s="1796"/>
      <c r="E6158" s="1796"/>
      <c r="F6158" s="1796"/>
      <c r="G6158" s="1796"/>
      <c r="H6158" s="1796"/>
      <c r="I6158" s="1796"/>
      <c r="J6158" s="1796"/>
      <c r="K6158" s="1796"/>
      <c r="L6158" s="1796"/>
      <c r="M6158" s="1796"/>
      <c r="N6158" s="1796"/>
    </row>
    <row r="6159" spans="8:8" s="927" ht="15.0" hidden="1" customFormat="1">
      <c r="A6159" s="1439"/>
      <c r="B6159" s="1795"/>
      <c r="C6159" s="1796"/>
      <c r="D6159" s="1796"/>
      <c r="E6159" s="1796"/>
      <c r="F6159" s="1796"/>
      <c r="G6159" s="1796"/>
      <c r="H6159" s="1796"/>
      <c r="I6159" s="1796"/>
      <c r="J6159" s="1796"/>
      <c r="K6159" s="1796"/>
      <c r="L6159" s="1796"/>
      <c r="M6159" s="1796"/>
      <c r="N6159" s="1796"/>
    </row>
    <row r="6160" spans="8:8" s="927" ht="15.0" hidden="1" customFormat="1">
      <c r="A6160" s="1439"/>
      <c r="B6160" s="1795"/>
      <c r="C6160" s="1796"/>
      <c r="D6160" s="1796"/>
      <c r="E6160" s="1796"/>
      <c r="F6160" s="1796"/>
      <c r="G6160" s="1796"/>
      <c r="H6160" s="1796"/>
      <c r="I6160" s="1796"/>
      <c r="J6160" s="1796"/>
      <c r="K6160" s="1796"/>
      <c r="L6160" s="1796"/>
      <c r="M6160" s="1796"/>
      <c r="N6160" s="1796"/>
    </row>
    <row r="6161" spans="8:8" s="927" ht="15.0" hidden="1" customFormat="1">
      <c r="A6161" s="1439"/>
      <c r="B6161" s="1795"/>
      <c r="C6161" s="1796"/>
      <c r="D6161" s="1796"/>
      <c r="E6161" s="1796"/>
      <c r="F6161" s="1796"/>
      <c r="G6161" s="1796"/>
      <c r="H6161" s="1796"/>
      <c r="I6161" s="1796"/>
      <c r="J6161" s="1796"/>
      <c r="K6161" s="1796"/>
      <c r="L6161" s="1796"/>
      <c r="M6161" s="1796"/>
      <c r="N6161" s="1796"/>
    </row>
    <row r="6162" spans="8:8" s="927" ht="15.0" hidden="1" customFormat="1">
      <c r="A6162" s="1439"/>
      <c r="B6162" s="1795"/>
      <c r="C6162" s="1796"/>
      <c r="D6162" s="1796"/>
      <c r="E6162" s="1796"/>
      <c r="F6162" s="1796"/>
      <c r="G6162" s="1796"/>
      <c r="H6162" s="1796"/>
      <c r="I6162" s="1796"/>
      <c r="J6162" s="1796"/>
      <c r="K6162" s="1796"/>
      <c r="L6162" s="1796"/>
      <c r="M6162" s="1796"/>
      <c r="N6162" s="1796"/>
    </row>
    <row r="6163" spans="8:8" s="927" ht="15.0" hidden="1" customFormat="1">
      <c r="A6163" s="1439"/>
      <c r="B6163" s="1795"/>
      <c r="C6163" s="1796"/>
      <c r="D6163" s="1796"/>
      <c r="E6163" s="1796"/>
      <c r="F6163" s="1796"/>
      <c r="G6163" s="1796"/>
      <c r="H6163" s="1796"/>
      <c r="I6163" s="1796"/>
      <c r="J6163" s="1796"/>
      <c r="K6163" s="1796"/>
      <c r="L6163" s="1796"/>
      <c r="M6163" s="1796"/>
      <c r="N6163" s="1796"/>
    </row>
    <row r="6164" spans="8:8" s="927" ht="15.0" hidden="1" customFormat="1">
      <c r="A6164" s="1439"/>
      <c r="B6164" s="1795"/>
      <c r="C6164" s="1796"/>
      <c r="D6164" s="1796"/>
      <c r="E6164" s="1796"/>
      <c r="F6164" s="1796"/>
      <c r="G6164" s="1796"/>
      <c r="H6164" s="1796"/>
      <c r="I6164" s="1796"/>
      <c r="J6164" s="1796"/>
      <c r="K6164" s="1796"/>
      <c r="L6164" s="1796"/>
      <c r="M6164" s="1796"/>
      <c r="N6164" s="1796"/>
    </row>
    <row r="6165" spans="8:8" s="927" ht="15.0" hidden="1" customFormat="1">
      <c r="A6165" s="1439"/>
      <c r="B6165" s="1795"/>
      <c r="C6165" s="1796"/>
      <c r="D6165" s="1796"/>
      <c r="E6165" s="1796"/>
      <c r="F6165" s="1796"/>
      <c r="G6165" s="1796"/>
      <c r="H6165" s="1796"/>
      <c r="I6165" s="1796"/>
      <c r="J6165" s="1796"/>
      <c r="K6165" s="1796"/>
      <c r="L6165" s="1796"/>
      <c r="M6165" s="1796"/>
      <c r="N6165" s="1796"/>
    </row>
    <row r="6166" spans="8:8" s="927" ht="15.0" hidden="1" customFormat="1">
      <c r="A6166" s="1439"/>
      <c r="B6166" s="1795"/>
      <c r="C6166" s="1796"/>
      <c r="D6166" s="1796"/>
      <c r="E6166" s="1796"/>
      <c r="F6166" s="1796"/>
      <c r="G6166" s="1796"/>
      <c r="H6166" s="1796"/>
      <c r="I6166" s="1796"/>
      <c r="J6166" s="1796"/>
      <c r="K6166" s="1796"/>
      <c r="L6166" s="1796"/>
      <c r="M6166" s="1796"/>
      <c r="N6166" s="1796"/>
    </row>
    <row r="6167" spans="8:8" s="927" ht="15.0" hidden="1" customFormat="1">
      <c r="A6167" s="1439"/>
      <c r="B6167" s="1795"/>
      <c r="C6167" s="1796"/>
      <c r="D6167" s="1796"/>
      <c r="E6167" s="1796"/>
      <c r="F6167" s="1796"/>
      <c r="G6167" s="1796"/>
      <c r="H6167" s="1796"/>
      <c r="I6167" s="1796"/>
      <c r="J6167" s="1796"/>
      <c r="K6167" s="1796"/>
      <c r="L6167" s="1796"/>
      <c r="M6167" s="1796"/>
      <c r="N6167" s="1796"/>
    </row>
    <row r="6168" spans="8:8" s="927" ht="15.0" hidden="1" customFormat="1">
      <c r="A6168" s="1439"/>
      <c r="B6168" s="1795"/>
      <c r="C6168" s="1796"/>
      <c r="D6168" s="1796"/>
      <c r="E6168" s="1796"/>
      <c r="F6168" s="1796"/>
      <c r="G6168" s="1796"/>
      <c r="H6168" s="1796"/>
      <c r="I6168" s="1796"/>
      <c r="J6168" s="1796"/>
      <c r="K6168" s="1796"/>
      <c r="L6168" s="1796"/>
      <c r="M6168" s="1796"/>
      <c r="N6168" s="1796"/>
    </row>
    <row r="6169" spans="8:8" s="927" ht="15.0" hidden="1" customFormat="1">
      <c r="A6169" s="1439"/>
      <c r="B6169" s="1795"/>
      <c r="C6169" s="1796"/>
      <c r="D6169" s="1796"/>
      <c r="E6169" s="1796"/>
      <c r="F6169" s="1796"/>
      <c r="G6169" s="1796"/>
      <c r="H6169" s="1796"/>
      <c r="I6169" s="1796"/>
      <c r="J6169" s="1796"/>
      <c r="K6169" s="1796"/>
      <c r="L6169" s="1796"/>
      <c r="M6169" s="1796"/>
      <c r="N6169" s="1796"/>
    </row>
    <row r="6170" spans="8:8" s="927" ht="15.0" hidden="1" customFormat="1">
      <c r="A6170" s="1439"/>
      <c r="B6170" s="1795"/>
      <c r="C6170" s="1796"/>
      <c r="D6170" s="1796"/>
      <c r="E6170" s="1796"/>
      <c r="F6170" s="1796"/>
      <c r="G6170" s="1796"/>
      <c r="H6170" s="1796"/>
      <c r="I6170" s="1796"/>
      <c r="J6170" s="1796"/>
      <c r="K6170" s="1796"/>
      <c r="L6170" s="1796"/>
      <c r="M6170" s="1796"/>
      <c r="N6170" s="1796"/>
    </row>
    <row r="6171" spans="8:8" s="927" ht="15.0" hidden="1" customFormat="1">
      <c r="A6171" s="1439"/>
      <c r="B6171" s="1795"/>
      <c r="C6171" s="1796"/>
      <c r="D6171" s="1796"/>
      <c r="E6171" s="1796"/>
      <c r="F6171" s="1796"/>
      <c r="G6171" s="1796"/>
      <c r="H6171" s="1796"/>
      <c r="I6171" s="1796"/>
      <c r="J6171" s="1796"/>
      <c r="K6171" s="1796"/>
      <c r="L6171" s="1796"/>
      <c r="M6171" s="1796"/>
      <c r="N6171" s="1796"/>
    </row>
    <row r="6172" spans="8:8" s="927" ht="15.0" hidden="1" customFormat="1">
      <c r="A6172" s="1439"/>
      <c r="B6172" s="1795"/>
      <c r="C6172" s="1796"/>
      <c r="D6172" s="1796"/>
      <c r="E6172" s="1796"/>
      <c r="F6172" s="1796"/>
      <c r="G6172" s="1796"/>
      <c r="H6172" s="1796"/>
      <c r="I6172" s="1796"/>
      <c r="J6172" s="1796"/>
      <c r="K6172" s="1796"/>
      <c r="L6172" s="1796"/>
      <c r="M6172" s="1796"/>
      <c r="N6172" s="1796"/>
    </row>
    <row r="6173" spans="8:8" s="927" ht="15.0" hidden="1" customFormat="1">
      <c r="A6173" s="1439"/>
      <c r="B6173" s="1795"/>
      <c r="C6173" s="1796"/>
      <c r="D6173" s="1796"/>
      <c r="E6173" s="1796"/>
      <c r="F6173" s="1796"/>
      <c r="G6173" s="1796"/>
      <c r="H6173" s="1796"/>
      <c r="I6173" s="1796"/>
      <c r="J6173" s="1796"/>
      <c r="K6173" s="1796"/>
      <c r="L6173" s="1796"/>
      <c r="M6173" s="1796"/>
      <c r="N6173" s="1796"/>
    </row>
    <row r="6174" spans="8:8" s="927" ht="15.0" hidden="1" customFormat="1">
      <c r="A6174" s="1439"/>
      <c r="B6174" s="1795"/>
      <c r="C6174" s="1796"/>
      <c r="D6174" s="1796"/>
      <c r="E6174" s="1796"/>
      <c r="F6174" s="1796"/>
      <c r="G6174" s="1796"/>
      <c r="H6174" s="1796"/>
      <c r="I6174" s="1796"/>
      <c r="J6174" s="1796"/>
      <c r="K6174" s="1796"/>
      <c r="L6174" s="1796"/>
      <c r="M6174" s="1796"/>
      <c r="N6174" s="1796"/>
    </row>
    <row r="6175" spans="8:8" s="927" ht="15.0" hidden="1" customFormat="1">
      <c r="A6175" s="1439"/>
      <c r="B6175" s="1795"/>
      <c r="C6175" s="1796"/>
      <c r="D6175" s="1796"/>
      <c r="E6175" s="1796"/>
      <c r="F6175" s="1796"/>
      <c r="G6175" s="1796"/>
      <c r="H6175" s="1796"/>
      <c r="I6175" s="1796"/>
      <c r="J6175" s="1796"/>
      <c r="K6175" s="1796"/>
      <c r="L6175" s="1796"/>
      <c r="M6175" s="1796"/>
      <c r="N6175" s="1796"/>
    </row>
    <row r="6176" spans="8:8" s="927" ht="15.0" hidden="1" customFormat="1">
      <c r="A6176" s="1439"/>
      <c r="B6176" s="1795"/>
      <c r="C6176" s="1796"/>
      <c r="D6176" s="1796"/>
      <c r="E6176" s="1796"/>
      <c r="F6176" s="1796"/>
      <c r="G6176" s="1796"/>
      <c r="H6176" s="1796"/>
      <c r="I6176" s="1796"/>
      <c r="J6176" s="1796"/>
      <c r="K6176" s="1796"/>
      <c r="L6176" s="1796"/>
      <c r="M6176" s="1796"/>
      <c r="N6176" s="1796"/>
    </row>
    <row r="6177" spans="8:8" s="927" ht="15.0" hidden="1" customFormat="1">
      <c r="A6177" s="1439"/>
      <c r="B6177" s="1795"/>
      <c r="C6177" s="1796"/>
      <c r="D6177" s="1796"/>
      <c r="E6177" s="1796"/>
      <c r="F6177" s="1796"/>
      <c r="G6177" s="1796"/>
      <c r="H6177" s="1796"/>
      <c r="I6177" s="1796"/>
      <c r="J6177" s="1796"/>
      <c r="K6177" s="1796"/>
      <c r="L6177" s="1796"/>
      <c r="M6177" s="1796"/>
      <c r="N6177" s="1796"/>
    </row>
    <row r="6178" spans="8:8" s="927" ht="15.0" hidden="1" customFormat="1">
      <c r="A6178" s="1439"/>
      <c r="B6178" s="1795"/>
      <c r="C6178" s="1796"/>
      <c r="D6178" s="1796"/>
      <c r="E6178" s="1796"/>
      <c r="F6178" s="1796"/>
      <c r="G6178" s="1796"/>
      <c r="H6178" s="1796"/>
      <c r="I6178" s="1796"/>
      <c r="J6178" s="1796"/>
      <c r="K6178" s="1796"/>
      <c r="L6178" s="1796"/>
      <c r="M6178" s="1796"/>
      <c r="N6178" s="1796"/>
    </row>
    <row r="6179" spans="8:8" s="927" ht="15.0" hidden="1" customFormat="1">
      <c r="A6179" s="1439"/>
      <c r="B6179" s="1795"/>
      <c r="C6179" s="1796"/>
      <c r="D6179" s="1796"/>
      <c r="E6179" s="1796"/>
      <c r="F6179" s="1796"/>
      <c r="G6179" s="1796"/>
      <c r="H6179" s="1796"/>
      <c r="I6179" s="1796"/>
      <c r="J6179" s="1796"/>
      <c r="K6179" s="1796"/>
      <c r="L6179" s="1796"/>
      <c r="M6179" s="1796"/>
      <c r="N6179" s="1796"/>
    </row>
    <row r="6180" spans="8:8" s="927" ht="15.0" hidden="1" customFormat="1">
      <c r="A6180" s="1439"/>
      <c r="B6180" s="1795"/>
      <c r="C6180" s="1796"/>
      <c r="D6180" s="1796"/>
      <c r="E6180" s="1796"/>
      <c r="F6180" s="1796"/>
      <c r="G6180" s="1796"/>
      <c r="H6180" s="1796"/>
      <c r="I6180" s="1796"/>
      <c r="J6180" s="1796"/>
      <c r="K6180" s="1796"/>
      <c r="L6180" s="1796"/>
      <c r="M6180" s="1796"/>
      <c r="N6180" s="1796"/>
    </row>
    <row r="6181" spans="8:8" s="927" ht="15.0" hidden="1" customFormat="1">
      <c r="A6181" s="1439"/>
      <c r="B6181" s="1795"/>
      <c r="C6181" s="1796"/>
      <c r="D6181" s="1796"/>
      <c r="E6181" s="1796"/>
      <c r="F6181" s="1796"/>
      <c r="G6181" s="1796"/>
      <c r="H6181" s="1796"/>
      <c r="I6181" s="1796"/>
      <c r="J6181" s="1796"/>
      <c r="K6181" s="1796"/>
      <c r="L6181" s="1796"/>
      <c r="M6181" s="1796"/>
      <c r="N6181" s="1796"/>
    </row>
    <row r="6182" spans="8:8" s="927" ht="15.0" hidden="1" customFormat="1">
      <c r="A6182" s="1439"/>
      <c r="B6182" s="1795"/>
      <c r="C6182" s="1796"/>
      <c r="D6182" s="1796"/>
      <c r="E6182" s="1796"/>
      <c r="F6182" s="1796"/>
      <c r="G6182" s="1796"/>
      <c r="H6182" s="1796"/>
      <c r="I6182" s="1796"/>
      <c r="J6182" s="1796"/>
      <c r="K6182" s="1796"/>
      <c r="L6182" s="1796"/>
      <c r="M6182" s="1796"/>
      <c r="N6182" s="1796"/>
    </row>
    <row r="6183" spans="8:8" s="927" ht="15.0" hidden="1" customFormat="1">
      <c r="A6183" s="1439"/>
      <c r="B6183" s="1795"/>
      <c r="C6183" s="1796"/>
      <c r="D6183" s="1796"/>
      <c r="E6183" s="1796"/>
      <c r="F6183" s="1796"/>
      <c r="G6183" s="1796"/>
      <c r="H6183" s="1796"/>
      <c r="I6183" s="1796"/>
      <c r="J6183" s="1796"/>
      <c r="K6183" s="1796"/>
      <c r="L6183" s="1796"/>
      <c r="M6183" s="1796"/>
      <c r="N6183" s="1796"/>
    </row>
    <row r="6184" spans="8:8" s="927" ht="15.0" hidden="1" customFormat="1">
      <c r="A6184" s="1439"/>
      <c r="B6184" s="1795"/>
      <c r="C6184" s="1796"/>
      <c r="D6184" s="1796"/>
      <c r="E6184" s="1796"/>
      <c r="F6184" s="1796"/>
      <c r="G6184" s="1796"/>
      <c r="H6184" s="1796"/>
      <c r="I6184" s="1796"/>
      <c r="J6184" s="1796"/>
      <c r="K6184" s="1796"/>
      <c r="L6184" s="1796"/>
      <c r="M6184" s="1796"/>
      <c r="N6184" s="1796"/>
    </row>
    <row r="6185" spans="8:8" s="927" ht="15.0" hidden="1" customFormat="1">
      <c r="A6185" s="1439"/>
      <c r="B6185" s="1795"/>
      <c r="C6185" s="1796"/>
      <c r="D6185" s="1796"/>
      <c r="E6185" s="1796"/>
      <c r="F6185" s="1796"/>
      <c r="G6185" s="1796"/>
      <c r="H6185" s="1796"/>
      <c r="I6185" s="1796"/>
      <c r="J6185" s="1796"/>
      <c r="K6185" s="1796"/>
      <c r="L6185" s="1796"/>
      <c r="M6185" s="1796"/>
      <c r="N6185" s="1796"/>
    </row>
    <row r="6186" spans="8:8" s="927" ht="15.0" hidden="1" customFormat="1">
      <c r="A6186" s="1439"/>
      <c r="B6186" s="1795"/>
      <c r="C6186" s="1796"/>
      <c r="D6186" s="1796"/>
      <c r="E6186" s="1796"/>
      <c r="F6186" s="1796"/>
      <c r="G6186" s="1796"/>
      <c r="H6186" s="1796"/>
      <c r="I6186" s="1796"/>
      <c r="J6186" s="1796"/>
      <c r="K6186" s="1796"/>
      <c r="L6186" s="1796"/>
      <c r="M6186" s="1796"/>
      <c r="N6186" s="1796"/>
    </row>
    <row r="6187" spans="8:8" s="927" ht="15.0" hidden="1" customFormat="1">
      <c r="A6187" s="1439"/>
      <c r="B6187" s="1795"/>
      <c r="C6187" s="1796"/>
      <c r="D6187" s="1796"/>
      <c r="E6187" s="1796"/>
      <c r="F6187" s="1796"/>
      <c r="G6187" s="1796"/>
      <c r="H6187" s="1796"/>
      <c r="I6187" s="1796"/>
      <c r="J6187" s="1796"/>
      <c r="K6187" s="1796"/>
      <c r="L6187" s="1796"/>
      <c r="M6187" s="1796"/>
      <c r="N6187" s="1796"/>
    </row>
    <row r="6188" spans="8:8" s="927" ht="15.0" hidden="1" customFormat="1">
      <c r="A6188" s="1439"/>
      <c r="B6188" s="1795"/>
      <c r="C6188" s="1796"/>
      <c r="D6188" s="1796"/>
      <c r="E6188" s="1796"/>
      <c r="F6188" s="1796"/>
      <c r="G6188" s="1796"/>
      <c r="H6188" s="1796"/>
      <c r="I6188" s="1796"/>
      <c r="J6188" s="1796"/>
      <c r="K6188" s="1796"/>
      <c r="L6188" s="1796"/>
      <c r="M6188" s="1796"/>
      <c r="N6188" s="1796"/>
    </row>
    <row r="6189" spans="8:8" s="927" ht="15.0" hidden="1" customFormat="1">
      <c r="A6189" s="1439"/>
      <c r="B6189" s="1795"/>
      <c r="C6189" s="1796"/>
      <c r="D6189" s="1796"/>
      <c r="E6189" s="1796"/>
      <c r="F6189" s="1796"/>
      <c r="G6189" s="1796"/>
      <c r="H6189" s="1796"/>
      <c r="I6189" s="1796"/>
      <c r="J6189" s="1796"/>
      <c r="K6189" s="1796"/>
      <c r="L6189" s="1796"/>
      <c r="M6189" s="1796"/>
      <c r="N6189" s="1796"/>
    </row>
    <row r="6190" spans="8:8" s="927" ht="15.0" hidden="1" customFormat="1">
      <c r="A6190" s="1439"/>
      <c r="B6190" s="1795"/>
      <c r="C6190" s="1796"/>
      <c r="D6190" s="1796"/>
      <c r="E6190" s="1796"/>
      <c r="F6190" s="1796"/>
      <c r="G6190" s="1796"/>
      <c r="H6190" s="1796"/>
      <c r="I6190" s="1796"/>
      <c r="J6190" s="1796"/>
      <c r="K6190" s="1796"/>
      <c r="L6190" s="1796"/>
      <c r="M6190" s="1796"/>
      <c r="N6190" s="1796"/>
    </row>
    <row r="6191" spans="8:8" s="927" ht="15.0" hidden="1" customFormat="1">
      <c r="A6191" s="1439"/>
      <c r="B6191" s="1795"/>
      <c r="C6191" s="1796"/>
      <c r="D6191" s="1796"/>
      <c r="E6191" s="1796"/>
      <c r="F6191" s="1796"/>
      <c r="G6191" s="1796"/>
      <c r="H6191" s="1796"/>
      <c r="I6191" s="1796"/>
      <c r="J6191" s="1796"/>
      <c r="K6191" s="1796"/>
      <c r="L6191" s="1796"/>
      <c r="M6191" s="1796"/>
      <c r="N6191" s="1796"/>
    </row>
    <row r="6192" spans="8:8" s="927" ht="15.0" hidden="1" customFormat="1">
      <c r="A6192" s="1439"/>
      <c r="B6192" s="1795"/>
      <c r="C6192" s="1796"/>
      <c r="D6192" s="1796"/>
      <c r="E6192" s="1796"/>
      <c r="F6192" s="1796"/>
      <c r="G6192" s="1796"/>
      <c r="H6192" s="1796"/>
      <c r="I6192" s="1796"/>
      <c r="J6192" s="1796"/>
      <c r="K6192" s="1796"/>
      <c r="L6192" s="1796"/>
      <c r="M6192" s="1796"/>
      <c r="N6192" s="1796"/>
    </row>
    <row r="6193" spans="8:8" s="927" ht="15.0" hidden="1" customFormat="1">
      <c r="A6193" s="1439"/>
      <c r="B6193" s="1795"/>
      <c r="C6193" s="1796"/>
      <c r="D6193" s="1796"/>
      <c r="E6193" s="1796"/>
      <c r="F6193" s="1796"/>
      <c r="G6193" s="1796"/>
      <c r="H6193" s="1796"/>
      <c r="I6193" s="1796"/>
      <c r="J6193" s="1796"/>
      <c r="K6193" s="1796"/>
      <c r="L6193" s="1796"/>
      <c r="M6193" s="1796"/>
      <c r="N6193" s="1796"/>
    </row>
    <row r="6194" spans="8:8" s="927" ht="15.0" hidden="1" customFormat="1">
      <c r="A6194" s="1439"/>
      <c r="B6194" s="1795"/>
      <c r="C6194" s="1796"/>
      <c r="D6194" s="1796"/>
      <c r="E6194" s="1796"/>
      <c r="F6194" s="1796"/>
      <c r="G6194" s="1796"/>
      <c r="H6194" s="1796"/>
      <c r="I6194" s="1796"/>
      <c r="J6194" s="1796"/>
      <c r="K6194" s="1796"/>
      <c r="L6194" s="1796"/>
      <c r="M6194" s="1796"/>
      <c r="N6194" s="1796"/>
    </row>
    <row r="6195" spans="8:8" s="927" ht="15.0" hidden="1" customFormat="1">
      <c r="A6195" s="1439"/>
      <c r="B6195" s="1795"/>
      <c r="C6195" s="1796"/>
      <c r="D6195" s="1796"/>
      <c r="E6195" s="1796"/>
      <c r="F6195" s="1796"/>
      <c r="G6195" s="1796"/>
      <c r="H6195" s="1796"/>
      <c r="I6195" s="1796"/>
      <c r="J6195" s="1796"/>
      <c r="K6195" s="1796"/>
      <c r="L6195" s="1796"/>
      <c r="M6195" s="1796"/>
      <c r="N6195" s="1796"/>
    </row>
    <row r="6196" spans="8:8" s="927" ht="15.0" hidden="1" customFormat="1">
      <c r="A6196" s="1439"/>
      <c r="B6196" s="1795"/>
      <c r="C6196" s="1796"/>
      <c r="D6196" s="1796"/>
      <c r="E6196" s="1796"/>
      <c r="F6196" s="1796"/>
      <c r="G6196" s="1796"/>
      <c r="H6196" s="1796"/>
      <c r="I6196" s="1796"/>
      <c r="J6196" s="1796"/>
      <c r="K6196" s="1796"/>
      <c r="L6196" s="1796"/>
      <c r="M6196" s="1796"/>
      <c r="N6196" s="1796"/>
    </row>
    <row r="6197" spans="8:8" s="927" ht="15.0" hidden="1" customFormat="1">
      <c r="A6197" s="1439"/>
      <c r="B6197" s="1795"/>
      <c r="C6197" s="1796"/>
      <c r="D6197" s="1796"/>
      <c r="E6197" s="1796"/>
      <c r="F6197" s="1796"/>
      <c r="G6197" s="1796"/>
      <c r="H6197" s="1796"/>
      <c r="I6197" s="1796"/>
      <c r="J6197" s="1796"/>
      <c r="K6197" s="1796"/>
      <c r="L6197" s="1796"/>
      <c r="M6197" s="1796"/>
      <c r="N6197" s="1796"/>
    </row>
    <row r="6198" spans="8:8" s="927" ht="15.0" hidden="1" customFormat="1">
      <c r="A6198" s="1439"/>
      <c r="B6198" s="1795"/>
      <c r="C6198" s="1796"/>
      <c r="D6198" s="1796"/>
      <c r="E6198" s="1796"/>
      <c r="F6198" s="1796"/>
      <c r="G6198" s="1796"/>
      <c r="H6198" s="1796"/>
      <c r="I6198" s="1796"/>
      <c r="J6198" s="1796"/>
      <c r="K6198" s="1796"/>
      <c r="L6198" s="1796"/>
      <c r="M6198" s="1796"/>
      <c r="N6198" s="1796"/>
    </row>
    <row r="6199" spans="8:8" s="927" ht="15.0" hidden="1" customFormat="1">
      <c r="A6199" s="1439"/>
      <c r="B6199" s="1795"/>
      <c r="C6199" s="1796"/>
      <c r="D6199" s="1796"/>
      <c r="E6199" s="1796"/>
      <c r="F6199" s="1796"/>
      <c r="G6199" s="1796"/>
      <c r="H6199" s="1796"/>
      <c r="I6199" s="1796"/>
      <c r="J6199" s="1796"/>
      <c r="K6199" s="1796"/>
      <c r="L6199" s="1796"/>
      <c r="M6199" s="1796"/>
      <c r="N6199" s="1796"/>
    </row>
    <row r="6200" spans="8:8" s="927" ht="15.0" hidden="1" customFormat="1">
      <c r="A6200" s="1439"/>
      <c r="B6200" s="1795"/>
      <c r="C6200" s="1796"/>
      <c r="D6200" s="1796"/>
      <c r="E6200" s="1796"/>
      <c r="F6200" s="1796"/>
      <c r="G6200" s="1796"/>
      <c r="H6200" s="1796"/>
      <c r="I6200" s="1796"/>
      <c r="J6200" s="1796"/>
      <c r="K6200" s="1796"/>
      <c r="L6200" s="1796"/>
      <c r="M6200" s="1796"/>
      <c r="N6200" s="1796"/>
    </row>
    <row r="6201" spans="8:8" s="927" ht="15.0" hidden="1" customFormat="1">
      <c r="A6201" s="1439"/>
      <c r="B6201" s="1795"/>
      <c r="C6201" s="1796"/>
      <c r="D6201" s="1796"/>
      <c r="E6201" s="1796"/>
      <c r="F6201" s="1796"/>
      <c r="G6201" s="1796"/>
      <c r="H6201" s="1796"/>
      <c r="I6201" s="1796"/>
      <c r="J6201" s="1796"/>
      <c r="K6201" s="1796"/>
      <c r="L6201" s="1796"/>
      <c r="M6201" s="1796"/>
      <c r="N6201" s="1796"/>
    </row>
    <row r="6202" spans="8:8" s="927" ht="15.0" hidden="1" customFormat="1">
      <c r="A6202" s="1439"/>
      <c r="B6202" s="1795"/>
      <c r="C6202" s="1796"/>
      <c r="D6202" s="1796"/>
      <c r="E6202" s="1796"/>
      <c r="F6202" s="1796"/>
      <c r="G6202" s="1796"/>
      <c r="H6202" s="1796"/>
      <c r="I6202" s="1796"/>
      <c r="J6202" s="1796"/>
      <c r="K6202" s="1796"/>
      <c r="L6202" s="1796"/>
      <c r="M6202" s="1796"/>
      <c r="N6202" s="1796"/>
    </row>
    <row r="6203" spans="8:8" s="927" ht="15.0" hidden="1" customFormat="1">
      <c r="A6203" s="1439"/>
      <c r="B6203" s="1795"/>
      <c r="C6203" s="1796"/>
      <c r="D6203" s="1796"/>
      <c r="E6203" s="1796"/>
      <c r="F6203" s="1796"/>
      <c r="G6203" s="1796"/>
      <c r="H6203" s="1796"/>
      <c r="I6203" s="1796"/>
      <c r="J6203" s="1796"/>
      <c r="K6203" s="1796"/>
      <c r="L6203" s="1796"/>
      <c r="M6203" s="1796"/>
      <c r="N6203" s="1796"/>
    </row>
    <row r="6204" spans="8:8" s="927" ht="15.0" hidden="1" customFormat="1">
      <c r="A6204" s="1439"/>
      <c r="B6204" s="1795"/>
      <c r="C6204" s="1796"/>
      <c r="D6204" s="1796"/>
      <c r="E6204" s="1796"/>
      <c r="F6204" s="1796"/>
      <c r="G6204" s="1796"/>
      <c r="H6204" s="1796"/>
      <c r="I6204" s="1796"/>
      <c r="J6204" s="1796"/>
      <c r="K6204" s="1796"/>
      <c r="L6204" s="1796"/>
      <c r="M6204" s="1796"/>
      <c r="N6204" s="1796"/>
    </row>
    <row r="6205" spans="8:8" s="927" ht="15.0" hidden="1" customFormat="1">
      <c r="A6205" s="1439"/>
      <c r="B6205" s="1795"/>
      <c r="C6205" s="1796"/>
      <c r="D6205" s="1796"/>
      <c r="E6205" s="1796"/>
      <c r="F6205" s="1796"/>
      <c r="G6205" s="1796"/>
      <c r="H6205" s="1796"/>
      <c r="I6205" s="1796"/>
      <c r="J6205" s="1796"/>
      <c r="K6205" s="1796"/>
      <c r="L6205" s="1796"/>
      <c r="M6205" s="1796"/>
      <c r="N6205" s="1796"/>
    </row>
    <row r="6206" spans="8:8" s="927" ht="15.0" hidden="1" customFormat="1">
      <c r="A6206" s="1439"/>
      <c r="B6206" s="1795"/>
      <c r="C6206" s="1796"/>
      <c r="D6206" s="1796"/>
      <c r="E6206" s="1796"/>
      <c r="F6206" s="1796"/>
      <c r="G6206" s="1796"/>
      <c r="H6206" s="1796"/>
      <c r="I6206" s="1796"/>
      <c r="J6206" s="1796"/>
      <c r="K6206" s="1796"/>
      <c r="L6206" s="1796"/>
      <c r="M6206" s="1796"/>
      <c r="N6206" s="1796"/>
    </row>
    <row r="6207" spans="8:8" s="927" ht="15.0" hidden="1" customFormat="1">
      <c r="A6207" s="1439"/>
      <c r="B6207" s="1795"/>
      <c r="C6207" s="1796"/>
      <c r="D6207" s="1796"/>
      <c r="E6207" s="1796"/>
      <c r="F6207" s="1796"/>
      <c r="G6207" s="1796"/>
      <c r="H6207" s="1796"/>
      <c r="I6207" s="1796"/>
      <c r="J6207" s="1796"/>
      <c r="K6207" s="1796"/>
      <c r="L6207" s="1796"/>
      <c r="M6207" s="1796"/>
      <c r="N6207" s="1796"/>
    </row>
    <row r="6208" spans="8:8" s="927" ht="15.0" hidden="1" customFormat="1">
      <c r="A6208" s="1439"/>
      <c r="B6208" s="1795"/>
      <c r="C6208" s="1796"/>
      <c r="D6208" s="1796"/>
      <c r="E6208" s="1796"/>
      <c r="F6208" s="1796"/>
      <c r="G6208" s="1796"/>
      <c r="H6208" s="1796"/>
      <c r="I6208" s="1796"/>
      <c r="J6208" s="1796"/>
      <c r="K6208" s="1796"/>
      <c r="L6208" s="1796"/>
      <c r="M6208" s="1796"/>
      <c r="N6208" s="1796"/>
    </row>
    <row r="6209" spans="8:8" s="927" ht="15.0" hidden="1" customFormat="1">
      <c r="A6209" s="1439"/>
      <c r="B6209" s="1795"/>
      <c r="C6209" s="1796"/>
      <c r="D6209" s="1796"/>
      <c r="E6209" s="1796"/>
      <c r="F6209" s="1796"/>
      <c r="G6209" s="1796"/>
      <c r="H6209" s="1796"/>
      <c r="I6209" s="1796"/>
      <c r="J6209" s="1796"/>
      <c r="K6209" s="1796"/>
      <c r="L6209" s="1796"/>
      <c r="M6209" s="1796"/>
      <c r="N6209" s="1796"/>
    </row>
    <row r="6210" spans="8:8" s="927" ht="15.0" hidden="1" customFormat="1">
      <c r="A6210" s="1439"/>
      <c r="B6210" s="1795"/>
      <c r="C6210" s="1796"/>
      <c r="D6210" s="1796"/>
      <c r="E6210" s="1796"/>
      <c r="F6210" s="1796"/>
      <c r="G6210" s="1796"/>
      <c r="H6210" s="1796"/>
      <c r="I6210" s="1796"/>
      <c r="J6210" s="1796"/>
      <c r="K6210" s="1796"/>
      <c r="L6210" s="1796"/>
      <c r="M6210" s="1796"/>
      <c r="N6210" s="1796"/>
    </row>
    <row r="6211" spans="8:8" s="927" ht="15.0" hidden="1" customFormat="1">
      <c r="A6211" s="1439"/>
      <c r="B6211" s="1795"/>
      <c r="C6211" s="1796"/>
      <c r="D6211" s="1796"/>
      <c r="E6211" s="1796"/>
      <c r="F6211" s="1796"/>
      <c r="G6211" s="1796"/>
      <c r="H6211" s="1796"/>
      <c r="I6211" s="1796"/>
      <c r="J6211" s="1796"/>
      <c r="K6211" s="1796"/>
      <c r="L6211" s="1796"/>
      <c r="M6211" s="1796"/>
      <c r="N6211" s="1796"/>
    </row>
    <row r="6212" spans="8:8" s="927" ht="15.0" hidden="1" customFormat="1">
      <c r="A6212" s="1439"/>
      <c r="B6212" s="1795"/>
      <c r="C6212" s="1796"/>
      <c r="D6212" s="1796"/>
      <c r="E6212" s="1796"/>
      <c r="F6212" s="1796"/>
      <c r="G6212" s="1796"/>
      <c r="H6212" s="1796"/>
      <c r="I6212" s="1796"/>
      <c r="J6212" s="1796"/>
      <c r="K6212" s="1796"/>
      <c r="L6212" s="1796"/>
      <c r="M6212" s="1796"/>
      <c r="N6212" s="1796"/>
    </row>
    <row r="6213" spans="8:8" s="927" ht="15.0" hidden="1" customFormat="1">
      <c r="A6213" s="1439"/>
      <c r="B6213" s="1795"/>
      <c r="C6213" s="1796"/>
      <c r="D6213" s="1796"/>
      <c r="E6213" s="1796"/>
      <c r="F6213" s="1796"/>
      <c r="G6213" s="1796"/>
      <c r="H6213" s="1796"/>
      <c r="I6213" s="1796"/>
      <c r="J6213" s="1796"/>
      <c r="K6213" s="1796"/>
      <c r="L6213" s="1796"/>
      <c r="M6213" s="1796"/>
      <c r="N6213" s="1796"/>
    </row>
    <row r="6214" spans="8:8" s="927" ht="15.0" hidden="1" customFormat="1">
      <c r="A6214" s="1439"/>
      <c r="B6214" s="1795"/>
      <c r="C6214" s="1796"/>
      <c r="D6214" s="1796"/>
      <c r="E6214" s="1796"/>
      <c r="F6214" s="1796"/>
      <c r="G6214" s="1796"/>
      <c r="H6214" s="1796"/>
      <c r="I6214" s="1796"/>
      <c r="J6214" s="1796"/>
      <c r="K6214" s="1796"/>
      <c r="L6214" s="1796"/>
      <c r="M6214" s="1796"/>
      <c r="N6214" s="1796"/>
    </row>
    <row r="6215" spans="8:8" s="927" ht="15.0" hidden="1" customFormat="1">
      <c r="A6215" s="1439"/>
      <c r="B6215" s="1795"/>
      <c r="C6215" s="1796"/>
      <c r="D6215" s="1796"/>
      <c r="E6215" s="1796"/>
      <c r="F6215" s="1796"/>
      <c r="G6215" s="1796"/>
      <c r="H6215" s="1796"/>
      <c r="I6215" s="1796"/>
      <c r="J6215" s="1796"/>
      <c r="K6215" s="1796"/>
      <c r="L6215" s="1796"/>
      <c r="M6215" s="1796"/>
      <c r="N6215" s="1796"/>
    </row>
    <row r="6216" spans="8:8" s="927" ht="15.0" hidden="1" customFormat="1">
      <c r="A6216" s="1439"/>
      <c r="B6216" s="1795"/>
      <c r="C6216" s="1796"/>
      <c r="D6216" s="1796"/>
      <c r="E6216" s="1796"/>
      <c r="F6216" s="1796"/>
      <c r="G6216" s="1796"/>
      <c r="H6216" s="1796"/>
      <c r="I6216" s="1796"/>
      <c r="J6216" s="1796"/>
      <c r="K6216" s="1796"/>
      <c r="L6216" s="1796"/>
      <c r="M6216" s="1796"/>
      <c r="N6216" s="1796"/>
    </row>
    <row r="6217" spans="8:8" s="927" ht="15.0" hidden="1" customFormat="1">
      <c r="A6217" s="1439"/>
      <c r="B6217" s="1795"/>
      <c r="C6217" s="1796"/>
      <c r="D6217" s="1796"/>
      <c r="E6217" s="1796"/>
      <c r="F6217" s="1796"/>
      <c r="G6217" s="1796"/>
      <c r="H6217" s="1796"/>
      <c r="I6217" s="1796"/>
      <c r="J6217" s="1796"/>
      <c r="K6217" s="1796"/>
      <c r="L6217" s="1796"/>
      <c r="M6217" s="1796"/>
      <c r="N6217" s="1796"/>
    </row>
    <row r="6218" spans="8:8" s="927" ht="15.0" hidden="1" customFormat="1">
      <c r="A6218" s="1439"/>
      <c r="B6218" s="1795"/>
      <c r="C6218" s="1796"/>
      <c r="D6218" s="1796"/>
      <c r="E6218" s="1796"/>
      <c r="F6218" s="1796"/>
      <c r="G6218" s="1796"/>
      <c r="H6218" s="1796"/>
      <c r="I6218" s="1796"/>
      <c r="J6218" s="1796"/>
      <c r="K6218" s="1796"/>
      <c r="L6218" s="1796"/>
      <c r="M6218" s="1796"/>
      <c r="N6218" s="1796"/>
    </row>
    <row r="6219" spans="8:8" s="927" ht="15.0" hidden="1" customFormat="1">
      <c r="A6219" s="1439"/>
      <c r="B6219" s="1795"/>
      <c r="C6219" s="1796"/>
      <c r="D6219" s="1796"/>
      <c r="E6219" s="1796"/>
      <c r="F6219" s="1796"/>
      <c r="G6219" s="1796"/>
      <c r="H6219" s="1796"/>
      <c r="I6219" s="1796"/>
      <c r="J6219" s="1796"/>
      <c r="K6219" s="1796"/>
      <c r="L6219" s="1796"/>
      <c r="M6219" s="1796"/>
      <c r="N6219" s="1796"/>
    </row>
    <row r="6220" spans="8:8" s="927" ht="15.0" hidden="1" customFormat="1">
      <c r="A6220" s="1439"/>
      <c r="B6220" s="1795"/>
      <c r="C6220" s="1796"/>
      <c r="D6220" s="1796"/>
      <c r="E6220" s="1796"/>
      <c r="F6220" s="1796"/>
      <c r="G6220" s="1796"/>
      <c r="H6220" s="1796"/>
      <c r="I6220" s="1796"/>
      <c r="J6220" s="1796"/>
      <c r="K6220" s="1796"/>
      <c r="L6220" s="1796"/>
      <c r="M6220" s="1796"/>
      <c r="N6220" s="1796"/>
    </row>
    <row r="6221" spans="8:8" s="927" ht="15.0" hidden="1" customFormat="1">
      <c r="A6221" s="1439"/>
      <c r="B6221" s="1795"/>
      <c r="C6221" s="1796"/>
      <c r="D6221" s="1796"/>
      <c r="E6221" s="1796"/>
      <c r="F6221" s="1796"/>
      <c r="G6221" s="1796"/>
      <c r="H6221" s="1796"/>
      <c r="I6221" s="1796"/>
      <c r="J6221" s="1796"/>
      <c r="K6221" s="1796"/>
      <c r="L6221" s="1796"/>
      <c r="M6221" s="1796"/>
      <c r="N6221" s="1796"/>
    </row>
    <row r="6222" spans="8:8" s="927" ht="15.0" hidden="1" customFormat="1">
      <c r="A6222" s="1439"/>
      <c r="B6222" s="1795"/>
      <c r="C6222" s="1796"/>
      <c r="D6222" s="1796"/>
      <c r="E6222" s="1796"/>
      <c r="F6222" s="1796"/>
      <c r="G6222" s="1796"/>
      <c r="H6222" s="1796"/>
      <c r="I6222" s="1796"/>
      <c r="J6222" s="1796"/>
      <c r="K6222" s="1796"/>
      <c r="L6222" s="1796"/>
      <c r="M6222" s="1796"/>
      <c r="N6222" s="1796"/>
    </row>
    <row r="6223" spans="8:8" s="927" ht="15.0" hidden="1" customFormat="1">
      <c r="A6223" s="1439"/>
      <c r="B6223" s="1795"/>
      <c r="C6223" s="1796"/>
      <c r="D6223" s="1796"/>
      <c r="E6223" s="1796"/>
      <c r="F6223" s="1796"/>
      <c r="G6223" s="1796"/>
      <c r="H6223" s="1796"/>
      <c r="I6223" s="1796"/>
      <c r="J6223" s="1796"/>
      <c r="K6223" s="1796"/>
      <c r="L6223" s="1796"/>
      <c r="M6223" s="1796"/>
      <c r="N6223" s="1796"/>
    </row>
    <row r="6224" spans="8:8" s="927" ht="15.0" hidden="1" customFormat="1">
      <c r="A6224" s="1439"/>
      <c r="B6224" s="1795"/>
      <c r="C6224" s="1796"/>
      <c r="D6224" s="1796"/>
      <c r="E6224" s="1796"/>
      <c r="F6224" s="1796"/>
      <c r="G6224" s="1796"/>
      <c r="H6224" s="1796"/>
      <c r="I6224" s="1796"/>
      <c r="J6224" s="1796"/>
      <c r="K6224" s="1796"/>
      <c r="L6224" s="1796"/>
      <c r="M6224" s="1796"/>
      <c r="N6224" s="1796"/>
    </row>
    <row r="6225" spans="8:8" s="927" ht="15.0" hidden="1" customFormat="1">
      <c r="A6225" s="1439"/>
      <c r="B6225" s="1795"/>
      <c r="C6225" s="1796"/>
      <c r="D6225" s="1796"/>
      <c r="E6225" s="1796"/>
      <c r="F6225" s="1796"/>
      <c r="G6225" s="1796"/>
      <c r="H6225" s="1796"/>
      <c r="I6225" s="1796"/>
      <c r="J6225" s="1796"/>
      <c r="K6225" s="1796"/>
      <c r="L6225" s="1796"/>
      <c r="M6225" s="1796"/>
      <c r="N6225" s="1796"/>
    </row>
    <row r="6226" spans="8:8" s="927" ht="15.0" hidden="1" customFormat="1">
      <c r="A6226" s="1439"/>
      <c r="B6226" s="1795"/>
      <c r="C6226" s="1796"/>
      <c r="D6226" s="1796"/>
      <c r="E6226" s="1796"/>
      <c r="F6226" s="1796"/>
      <c r="G6226" s="1796"/>
      <c r="H6226" s="1796"/>
      <c r="I6226" s="1796"/>
      <c r="J6226" s="1796"/>
      <c r="K6226" s="1796"/>
      <c r="L6226" s="1796"/>
      <c r="M6226" s="1796"/>
      <c r="N6226" s="1796"/>
    </row>
    <row r="6227" spans="8:8" s="927" ht="15.0" hidden="1" customFormat="1">
      <c r="A6227" s="1439"/>
      <c r="B6227" s="1795"/>
      <c r="C6227" s="1796"/>
      <c r="D6227" s="1796"/>
      <c r="E6227" s="1796"/>
      <c r="F6227" s="1796"/>
      <c r="G6227" s="1796"/>
      <c r="H6227" s="1796"/>
      <c r="I6227" s="1796"/>
      <c r="J6227" s="1796"/>
      <c r="K6227" s="1796"/>
      <c r="L6227" s="1796"/>
      <c r="M6227" s="1796"/>
      <c r="N6227" s="1796"/>
    </row>
    <row r="6228" spans="8:8" s="927" ht="15.0" hidden="1" customFormat="1">
      <c r="A6228" s="1439"/>
      <c r="B6228" s="1795"/>
      <c r="C6228" s="1796"/>
      <c r="D6228" s="1796"/>
      <c r="E6228" s="1796"/>
      <c r="F6228" s="1796"/>
      <c r="G6228" s="1796"/>
      <c r="H6228" s="1796"/>
      <c r="I6228" s="1796"/>
      <c r="J6228" s="1796"/>
      <c r="K6228" s="1796"/>
      <c r="L6228" s="1796"/>
      <c r="M6228" s="1796"/>
      <c r="N6228" s="1796"/>
    </row>
    <row r="6229" spans="8:8" s="927" ht="15.0" hidden="1" customFormat="1">
      <c r="A6229" s="1439"/>
      <c r="B6229" s="1795"/>
      <c r="C6229" s="1796"/>
      <c r="D6229" s="1796"/>
      <c r="E6229" s="1796"/>
      <c r="F6229" s="1796"/>
      <c r="G6229" s="1796"/>
      <c r="H6229" s="1796"/>
      <c r="I6229" s="1796"/>
      <c r="J6229" s="1796"/>
      <c r="K6229" s="1796"/>
      <c r="L6229" s="1796"/>
      <c r="M6229" s="1796"/>
      <c r="N6229" s="1796"/>
    </row>
    <row r="6230" spans="8:8" s="927" ht="15.0" hidden="1" customFormat="1">
      <c r="A6230" s="1439"/>
      <c r="B6230" s="1795"/>
      <c r="C6230" s="1796"/>
      <c r="D6230" s="1796"/>
      <c r="E6230" s="1796"/>
      <c r="F6230" s="1796"/>
      <c r="G6230" s="1796"/>
      <c r="H6230" s="1796"/>
      <c r="I6230" s="1796"/>
      <c r="J6230" s="1796"/>
      <c r="K6230" s="1796"/>
      <c r="L6230" s="1796"/>
      <c r="M6230" s="1796"/>
      <c r="N6230" s="1796"/>
    </row>
    <row r="6231" spans="8:8" s="927" ht="15.0" hidden="1" customFormat="1">
      <c r="A6231" s="1439"/>
      <c r="B6231" s="1795"/>
      <c r="C6231" s="1796"/>
      <c r="D6231" s="1796"/>
      <c r="E6231" s="1796"/>
      <c r="F6231" s="1796"/>
      <c r="G6231" s="1796"/>
      <c r="H6231" s="1796"/>
      <c r="I6231" s="1796"/>
      <c r="J6231" s="1796"/>
      <c r="K6231" s="1796"/>
      <c r="L6231" s="1796"/>
      <c r="M6231" s="1796"/>
      <c r="N6231" s="1796"/>
    </row>
    <row r="6232" spans="8:8" s="927" ht="15.0" hidden="1" customFormat="1">
      <c r="A6232" s="1439"/>
      <c r="B6232" s="1795"/>
      <c r="C6232" s="1796"/>
      <c r="D6232" s="1796"/>
      <c r="E6232" s="1796"/>
      <c r="F6232" s="1796"/>
      <c r="G6232" s="1796"/>
      <c r="H6232" s="1796"/>
      <c r="I6232" s="1796"/>
      <c r="J6232" s="1796"/>
      <c r="K6232" s="1796"/>
      <c r="L6232" s="1796"/>
      <c r="M6232" s="1796"/>
      <c r="N6232" s="1796"/>
    </row>
    <row r="6233" spans="8:8" s="927" ht="15.0" hidden="1" customFormat="1">
      <c r="A6233" s="1439"/>
      <c r="B6233" s="1795"/>
      <c r="C6233" s="1796"/>
      <c r="D6233" s="1796"/>
      <c r="E6233" s="1796"/>
      <c r="F6233" s="1796"/>
      <c r="G6233" s="1796"/>
      <c r="H6233" s="1796"/>
      <c r="I6233" s="1796"/>
      <c r="J6233" s="1796"/>
      <c r="K6233" s="1796"/>
      <c r="L6233" s="1796"/>
      <c r="M6233" s="1796"/>
      <c r="N6233" s="1796"/>
    </row>
    <row r="6234" spans="8:8" s="927" ht="15.0" hidden="1" customFormat="1">
      <c r="A6234" s="1439"/>
      <c r="B6234" s="1795"/>
      <c r="C6234" s="1796"/>
      <c r="D6234" s="1796"/>
      <c r="E6234" s="1796"/>
      <c r="F6234" s="1796"/>
      <c r="G6234" s="1796"/>
      <c r="H6234" s="1796"/>
      <c r="I6234" s="1796"/>
      <c r="J6234" s="1796"/>
      <c r="K6234" s="1796"/>
      <c r="L6234" s="1796"/>
      <c r="M6234" s="1796"/>
      <c r="N6234" s="1796"/>
    </row>
    <row r="6235" spans="8:8" s="927" ht="15.0" hidden="1" customFormat="1">
      <c r="A6235" s="1439"/>
      <c r="B6235" s="1795"/>
      <c r="C6235" s="1796"/>
      <c r="D6235" s="1796"/>
      <c r="E6235" s="1796"/>
      <c r="F6235" s="1796"/>
      <c r="G6235" s="1796"/>
      <c r="H6235" s="1796"/>
      <c r="I6235" s="1796"/>
      <c r="J6235" s="1796"/>
      <c r="K6235" s="1796"/>
      <c r="L6235" s="1796"/>
      <c r="M6235" s="1796"/>
      <c r="N6235" s="1796"/>
    </row>
    <row r="6236" spans="8:8" s="927" ht="15.0" hidden="1" customFormat="1">
      <c r="A6236" s="1439"/>
      <c r="B6236" s="1795"/>
      <c r="C6236" s="1796"/>
      <c r="D6236" s="1796"/>
      <c r="E6236" s="1796"/>
      <c r="F6236" s="1796"/>
      <c r="G6236" s="1796"/>
      <c r="H6236" s="1796"/>
      <c r="I6236" s="1796"/>
      <c r="J6236" s="1796"/>
      <c r="K6236" s="1796"/>
      <c r="L6236" s="1796"/>
      <c r="M6236" s="1796"/>
      <c r="N6236" s="1796"/>
    </row>
    <row r="6237" spans="8:8" s="927" ht="15.0" hidden="1" customFormat="1">
      <c r="A6237" s="1439"/>
      <c r="B6237" s="1795"/>
      <c r="C6237" s="1796"/>
      <c r="D6237" s="1796"/>
      <c r="E6237" s="1796"/>
      <c r="F6237" s="1796"/>
      <c r="G6237" s="1796"/>
      <c r="H6237" s="1796"/>
      <c r="I6237" s="1796"/>
      <c r="J6237" s="1796"/>
      <c r="K6237" s="1796"/>
      <c r="L6237" s="1796"/>
      <c r="M6237" s="1796"/>
      <c r="N6237" s="1796"/>
    </row>
    <row r="6238" spans="8:8" s="927" ht="15.0" hidden="1" customFormat="1">
      <c r="A6238" s="1439"/>
      <c r="B6238" s="1795"/>
      <c r="C6238" s="1796"/>
      <c r="D6238" s="1796"/>
      <c r="E6238" s="1796"/>
      <c r="F6238" s="1796"/>
      <c r="G6238" s="1796"/>
      <c r="H6238" s="1796"/>
      <c r="I6238" s="1796"/>
      <c r="J6238" s="1796"/>
      <c r="K6238" s="1796"/>
      <c r="L6238" s="1796"/>
      <c r="M6238" s="1796"/>
      <c r="N6238" s="1796"/>
    </row>
    <row r="6239" spans="8:8" s="927" ht="15.0" hidden="1" customFormat="1">
      <c r="A6239" s="1439"/>
      <c r="B6239" s="1795"/>
      <c r="C6239" s="1796"/>
      <c r="D6239" s="1796"/>
      <c r="E6239" s="1796"/>
      <c r="F6239" s="1796"/>
      <c r="G6239" s="1796"/>
      <c r="H6239" s="1796"/>
      <c r="I6239" s="1796"/>
      <c r="J6239" s="1796"/>
      <c r="K6239" s="1796"/>
      <c r="L6239" s="1796"/>
      <c r="M6239" s="1796"/>
      <c r="N6239" s="1796"/>
    </row>
    <row r="6240" spans="8:8" s="927" ht="15.0" hidden="1" customFormat="1">
      <c r="A6240" s="1439"/>
      <c r="B6240" s="1795"/>
      <c r="C6240" s="1796"/>
      <c r="D6240" s="1796"/>
      <c r="E6240" s="1796"/>
      <c r="F6240" s="1796"/>
      <c r="G6240" s="1796"/>
      <c r="H6240" s="1796"/>
      <c r="I6240" s="1796"/>
      <c r="J6240" s="1796"/>
      <c r="K6240" s="1796"/>
      <c r="L6240" s="1796"/>
      <c r="M6240" s="1796"/>
      <c r="N6240" s="1796"/>
    </row>
    <row r="6241" spans="8:8" s="927" ht="15.0" hidden="1" customFormat="1">
      <c r="A6241" s="1439"/>
      <c r="B6241" s="1795"/>
      <c r="C6241" s="1796"/>
      <c r="D6241" s="1796"/>
      <c r="E6241" s="1796"/>
      <c r="F6241" s="1796"/>
      <c r="G6241" s="1796"/>
      <c r="H6241" s="1796"/>
      <c r="I6241" s="1796"/>
      <c r="J6241" s="1796"/>
      <c r="K6241" s="1796"/>
      <c r="L6241" s="1796"/>
      <c r="M6241" s="1796"/>
      <c r="N6241" s="1796"/>
    </row>
    <row r="6242" spans="8:8" s="927" ht="15.0" hidden="1" customFormat="1">
      <c r="A6242" s="1439"/>
      <c r="B6242" s="1795"/>
      <c r="C6242" s="1796"/>
      <c r="D6242" s="1796"/>
      <c r="E6242" s="1796"/>
      <c r="F6242" s="1796"/>
      <c r="G6242" s="1796"/>
      <c r="H6242" s="1796"/>
      <c r="I6242" s="1796"/>
      <c r="J6242" s="1796"/>
      <c r="K6242" s="1796"/>
      <c r="L6242" s="1796"/>
      <c r="M6242" s="1796"/>
      <c r="N6242" s="1796"/>
    </row>
    <row r="6243" spans="8:8" s="927" ht="15.0" hidden="1" customFormat="1">
      <c r="A6243" s="1439"/>
      <c r="B6243" s="1795"/>
      <c r="C6243" s="1796"/>
      <c r="D6243" s="1796"/>
      <c r="E6243" s="1796"/>
      <c r="F6243" s="1796"/>
      <c r="G6243" s="1796"/>
      <c r="H6243" s="1796"/>
      <c r="I6243" s="1796"/>
      <c r="J6243" s="1796"/>
      <c r="K6243" s="1796"/>
      <c r="L6243" s="1796"/>
      <c r="M6243" s="1796"/>
      <c r="N6243" s="1796"/>
    </row>
    <row r="6244" spans="8:8" s="927" ht="15.0" hidden="1" customFormat="1">
      <c r="A6244" s="1439"/>
      <c r="B6244" s="1795"/>
      <c r="C6244" s="1796"/>
      <c r="D6244" s="1796"/>
      <c r="E6244" s="1796"/>
      <c r="F6244" s="1796"/>
      <c r="G6244" s="1796"/>
      <c r="H6244" s="1796"/>
      <c r="I6244" s="1796"/>
      <c r="J6244" s="1796"/>
      <c r="K6244" s="1796"/>
      <c r="L6244" s="1796"/>
      <c r="M6244" s="1796"/>
      <c r="N6244" s="1796"/>
    </row>
    <row r="6245" spans="8:8" s="927" ht="15.0" hidden="1" customFormat="1">
      <c r="A6245" s="1439"/>
      <c r="B6245" s="1795"/>
      <c r="C6245" s="1796"/>
      <c r="D6245" s="1796"/>
      <c r="E6245" s="1796"/>
      <c r="F6245" s="1796"/>
      <c r="G6245" s="1796"/>
      <c r="H6245" s="1796"/>
      <c r="I6245" s="1796"/>
      <c r="J6245" s="1796"/>
      <c r="K6245" s="1796"/>
      <c r="L6245" s="1796"/>
      <c r="M6245" s="1796"/>
      <c r="N6245" s="1796"/>
    </row>
    <row r="6246" spans="8:8" s="927" ht="15.0" hidden="1" customFormat="1">
      <c r="A6246" s="1439"/>
      <c r="B6246" s="1795"/>
      <c r="C6246" s="1796"/>
      <c r="D6246" s="1796"/>
      <c r="E6246" s="1796"/>
      <c r="F6246" s="1796"/>
      <c r="G6246" s="1796"/>
      <c r="H6246" s="1796"/>
      <c r="I6246" s="1796"/>
      <c r="J6246" s="1796"/>
      <c r="K6246" s="1796"/>
      <c r="L6246" s="1796"/>
      <c r="M6246" s="1796"/>
      <c r="N6246" s="1796"/>
    </row>
    <row r="6247" spans="8:8" s="927" ht="15.0" hidden="1" customFormat="1">
      <c r="A6247" s="1439"/>
      <c r="B6247" s="1795"/>
      <c r="C6247" s="1796"/>
      <c r="D6247" s="1796"/>
      <c r="E6247" s="1796"/>
      <c r="F6247" s="1796"/>
      <c r="G6247" s="1796"/>
      <c r="H6247" s="1796"/>
      <c r="I6247" s="1796"/>
      <c r="J6247" s="1796"/>
      <c r="K6247" s="1796"/>
      <c r="L6247" s="1796"/>
      <c r="M6247" s="1796"/>
      <c r="N6247" s="1796"/>
    </row>
    <row r="6248" spans="8:8" s="927" ht="15.0" hidden="1" customFormat="1">
      <c r="A6248" s="1439"/>
      <c r="B6248" s="1795"/>
      <c r="C6248" s="1796"/>
      <c r="D6248" s="1796"/>
      <c r="E6248" s="1796"/>
      <c r="F6248" s="1796"/>
      <c r="G6248" s="1796"/>
      <c r="H6248" s="1796"/>
      <c r="I6248" s="1796"/>
      <c r="J6248" s="1796"/>
      <c r="K6248" s="1796"/>
      <c r="L6248" s="1796"/>
      <c r="M6248" s="1796"/>
      <c r="N6248" s="1796"/>
    </row>
    <row r="6249" spans="8:8" s="927" ht="15.0" hidden="1" customFormat="1">
      <c r="A6249" s="1439"/>
      <c r="B6249" s="1795"/>
      <c r="C6249" s="1796"/>
      <c r="D6249" s="1796"/>
      <c r="E6249" s="1796"/>
      <c r="F6249" s="1796"/>
      <c r="G6249" s="1796"/>
      <c r="H6249" s="1796"/>
      <c r="I6249" s="1796"/>
      <c r="J6249" s="1796"/>
      <c r="K6249" s="1796"/>
      <c r="L6249" s="1796"/>
      <c r="M6249" s="1796"/>
      <c r="N6249" s="1796"/>
    </row>
    <row r="6250" spans="8:8" s="927" ht="15.0" hidden="1" customFormat="1">
      <c r="A6250" s="1439"/>
      <c r="B6250" s="1795"/>
      <c r="C6250" s="1796"/>
      <c r="D6250" s="1796"/>
      <c r="E6250" s="1796"/>
      <c r="F6250" s="1796"/>
      <c r="G6250" s="1796"/>
      <c r="H6250" s="1796"/>
      <c r="I6250" s="1796"/>
      <c r="J6250" s="1796"/>
      <c r="K6250" s="1796"/>
      <c r="L6250" s="1796"/>
      <c r="M6250" s="1796"/>
      <c r="N6250" s="1796"/>
    </row>
    <row r="6251" spans="8:8" s="927" ht="15.0" hidden="1" customFormat="1">
      <c r="A6251" s="1439"/>
      <c r="B6251" s="1795"/>
      <c r="C6251" s="1796"/>
      <c r="D6251" s="1796"/>
      <c r="E6251" s="1796"/>
      <c r="F6251" s="1796"/>
      <c r="G6251" s="1796"/>
      <c r="H6251" s="1796"/>
      <c r="I6251" s="1796"/>
      <c r="J6251" s="1796"/>
      <c r="K6251" s="1796"/>
      <c r="L6251" s="1796"/>
      <c r="M6251" s="1796"/>
      <c r="N6251" s="1796"/>
    </row>
    <row r="6252" spans="8:8" s="927" ht="15.0" hidden="1" customFormat="1">
      <c r="A6252" s="1439"/>
      <c r="B6252" s="1795"/>
      <c r="C6252" s="1796"/>
      <c r="D6252" s="1796"/>
      <c r="E6252" s="1796"/>
      <c r="F6252" s="1796"/>
      <c r="G6252" s="1796"/>
      <c r="H6252" s="1796"/>
      <c r="I6252" s="1796"/>
      <c r="J6252" s="1796"/>
      <c r="K6252" s="1796"/>
      <c r="L6252" s="1796"/>
      <c r="M6252" s="1796"/>
      <c r="N6252" s="1796"/>
    </row>
    <row r="6253" spans="8:8" s="927" ht="15.0" hidden="1" customFormat="1">
      <c r="A6253" s="1439"/>
      <c r="B6253" s="1795"/>
      <c r="C6253" s="1796"/>
      <c r="D6253" s="1796"/>
      <c r="E6253" s="1796"/>
      <c r="F6253" s="1796"/>
      <c r="G6253" s="1796"/>
      <c r="H6253" s="1796"/>
      <c r="I6253" s="1796"/>
      <c r="J6253" s="1796"/>
      <c r="K6253" s="1796"/>
      <c r="L6253" s="1796"/>
      <c r="M6253" s="1796"/>
      <c r="N6253" s="1796"/>
    </row>
    <row r="6254" spans="8:8" s="927" ht="15.0" hidden="1" customFormat="1">
      <c r="A6254" s="1439"/>
      <c r="B6254" s="1795"/>
      <c r="C6254" s="1796"/>
      <c r="D6254" s="1796"/>
      <c r="E6254" s="1796"/>
      <c r="F6254" s="1796"/>
      <c r="G6254" s="1796"/>
      <c r="H6254" s="1796"/>
      <c r="I6254" s="1796"/>
      <c r="J6254" s="1796"/>
      <c r="K6254" s="1796"/>
      <c r="L6254" s="1796"/>
      <c r="M6254" s="1796"/>
      <c r="N6254" s="1796"/>
    </row>
    <row r="6255" spans="8:8" s="927" ht="15.0" hidden="1" customFormat="1">
      <c r="A6255" s="1439"/>
      <c r="B6255" s="1795"/>
      <c r="C6255" s="1796"/>
      <c r="D6255" s="1796"/>
      <c r="E6255" s="1796"/>
      <c r="F6255" s="1796"/>
      <c r="G6255" s="1796"/>
      <c r="H6255" s="1796"/>
      <c r="I6255" s="1796"/>
      <c r="J6255" s="1796"/>
      <c r="K6255" s="1796"/>
      <c r="L6255" s="1796"/>
      <c r="M6255" s="1796"/>
      <c r="N6255" s="1796"/>
    </row>
    <row r="6256" spans="8:8" s="927" ht="15.0" hidden="1" customFormat="1">
      <c r="A6256" s="1439"/>
      <c r="B6256" s="1795"/>
      <c r="C6256" s="1796"/>
      <c r="D6256" s="1796"/>
      <c r="E6256" s="1796"/>
      <c r="F6256" s="1796"/>
      <c r="G6256" s="1796"/>
      <c r="H6256" s="1796"/>
      <c r="I6256" s="1796"/>
      <c r="J6256" s="1796"/>
      <c r="K6256" s="1796"/>
      <c r="L6256" s="1796"/>
      <c r="M6256" s="1796"/>
      <c r="N6256" s="1796"/>
    </row>
    <row r="6257" spans="8:8" s="927" ht="15.0" hidden="1" customFormat="1">
      <c r="A6257" s="1439"/>
      <c r="B6257" s="1795"/>
      <c r="C6257" s="1796"/>
      <c r="D6257" s="1796"/>
      <c r="E6257" s="1796"/>
      <c r="F6257" s="1796"/>
      <c r="G6257" s="1796"/>
      <c r="H6257" s="1796"/>
      <c r="I6257" s="1796"/>
      <c r="J6257" s="1796"/>
      <c r="K6257" s="1796"/>
      <c r="L6257" s="1796"/>
      <c r="M6257" s="1796"/>
      <c r="N6257" s="1796"/>
    </row>
    <row r="6258" spans="8:8" s="927" ht="15.0" hidden="1" customFormat="1">
      <c r="A6258" s="1439"/>
      <c r="B6258" s="1795"/>
      <c r="C6258" s="1796"/>
      <c r="D6258" s="1796"/>
      <c r="E6258" s="1796"/>
      <c r="F6258" s="1796"/>
      <c r="G6258" s="1796"/>
      <c r="H6258" s="1796"/>
      <c r="I6258" s="1796"/>
      <c r="J6258" s="1796"/>
      <c r="K6258" s="1796"/>
      <c r="L6258" s="1796"/>
      <c r="M6258" s="1796"/>
      <c r="N6258" s="1796"/>
    </row>
    <row r="6259" spans="8:8" s="927" ht="15.0" hidden="1" customFormat="1">
      <c r="A6259" s="1439"/>
      <c r="B6259" s="1795"/>
      <c r="C6259" s="1796"/>
      <c r="D6259" s="1796"/>
      <c r="E6259" s="1796"/>
      <c r="F6259" s="1796"/>
      <c r="G6259" s="1796"/>
      <c r="H6259" s="1796"/>
      <c r="I6259" s="1796"/>
      <c r="J6259" s="1796"/>
      <c r="K6259" s="1796"/>
      <c r="L6259" s="1796"/>
      <c r="M6259" s="1796"/>
      <c r="N6259" s="1796"/>
    </row>
    <row r="6260" spans="8:8" s="927" ht="15.0" hidden="1" customFormat="1">
      <c r="A6260" s="1439"/>
      <c r="B6260" s="1795"/>
      <c r="C6260" s="1796"/>
      <c r="D6260" s="1796"/>
      <c r="E6260" s="1796"/>
      <c r="F6260" s="1796"/>
      <c r="G6260" s="1796"/>
      <c r="H6260" s="1796"/>
      <c r="I6260" s="1796"/>
      <c r="J6260" s="1796"/>
      <c r="K6260" s="1796"/>
      <c r="L6260" s="1796"/>
      <c r="M6260" s="1796"/>
      <c r="N6260" s="1796"/>
    </row>
    <row r="6261" spans="8:8" s="927" ht="15.0" hidden="1" customFormat="1">
      <c r="A6261" s="1439"/>
      <c r="B6261" s="1795"/>
      <c r="C6261" s="1796"/>
      <c r="D6261" s="1796"/>
      <c r="E6261" s="1796"/>
      <c r="F6261" s="1796"/>
      <c r="G6261" s="1796"/>
      <c r="H6261" s="1796"/>
      <c r="I6261" s="1796"/>
      <c r="J6261" s="1796"/>
      <c r="K6261" s="1796"/>
      <c r="L6261" s="1796"/>
      <c r="M6261" s="1796"/>
      <c r="N6261" s="1796"/>
    </row>
    <row r="6262" spans="8:8" s="927" ht="15.0" hidden="1" customFormat="1">
      <c r="A6262" s="1439"/>
      <c r="B6262" s="1795"/>
      <c r="C6262" s="1796"/>
      <c r="D6262" s="1796"/>
      <c r="E6262" s="1796"/>
      <c r="F6262" s="1796"/>
      <c r="G6262" s="1796"/>
      <c r="H6262" s="1796"/>
      <c r="I6262" s="1796"/>
      <c r="J6262" s="1796"/>
      <c r="K6262" s="1796"/>
      <c r="L6262" s="1796"/>
      <c r="M6262" s="1796"/>
      <c r="N6262" s="1796"/>
    </row>
    <row r="6263" spans="8:8" s="927" ht="15.0" hidden="1" customFormat="1">
      <c r="A6263" s="1439"/>
      <c r="B6263" s="1795"/>
      <c r="C6263" s="1796"/>
      <c r="D6263" s="1796"/>
      <c r="E6263" s="1796"/>
      <c r="F6263" s="1796"/>
      <c r="G6263" s="1796"/>
      <c r="H6263" s="1796"/>
      <c r="I6263" s="1796"/>
      <c r="J6263" s="1796"/>
      <c r="K6263" s="1796"/>
      <c r="L6263" s="1796"/>
      <c r="M6263" s="1796"/>
      <c r="N6263" s="1796"/>
    </row>
    <row r="6264" spans="8:8" s="927" ht="15.0" hidden="1" customFormat="1">
      <c r="A6264" s="1439"/>
      <c r="B6264" s="1795"/>
      <c r="C6264" s="1796"/>
      <c r="D6264" s="1796"/>
      <c r="E6264" s="1796"/>
      <c r="F6264" s="1796"/>
      <c r="G6264" s="1796"/>
      <c r="H6264" s="1796"/>
      <c r="I6264" s="1796"/>
      <c r="J6264" s="1796"/>
      <c r="K6264" s="1796"/>
      <c r="L6264" s="1796"/>
      <c r="M6264" s="1796"/>
      <c r="N6264" s="1796"/>
    </row>
    <row r="6265" spans="8:8" s="927" ht="15.0" hidden="1" customFormat="1">
      <c r="A6265" s="1439"/>
      <c r="B6265" s="1795"/>
      <c r="C6265" s="1796"/>
      <c r="D6265" s="1796"/>
      <c r="E6265" s="1796"/>
      <c r="F6265" s="1796"/>
      <c r="G6265" s="1796"/>
      <c r="H6265" s="1796"/>
      <c r="I6265" s="1796"/>
      <c r="J6265" s="1796"/>
      <c r="K6265" s="1796"/>
      <c r="L6265" s="1796"/>
      <c r="M6265" s="1796"/>
      <c r="N6265" s="1796"/>
    </row>
    <row r="6266" spans="8:8" s="927" ht="15.0" hidden="1" customFormat="1">
      <c r="A6266" s="1439"/>
      <c r="B6266" s="1795"/>
      <c r="C6266" s="1796"/>
      <c r="D6266" s="1796"/>
      <c r="E6266" s="1796"/>
      <c r="F6266" s="1796"/>
      <c r="G6266" s="1796"/>
      <c r="H6266" s="1796"/>
      <c r="I6266" s="1796"/>
      <c r="J6266" s="1796"/>
      <c r="K6266" s="1796"/>
      <c r="L6266" s="1796"/>
      <c r="M6266" s="1796"/>
      <c r="N6266" s="1796"/>
    </row>
    <row r="6267" spans="8:8" s="927" ht="15.0" hidden="1" customFormat="1">
      <c r="A6267" s="1439"/>
      <c r="B6267" s="1795"/>
      <c r="C6267" s="1796"/>
      <c r="D6267" s="1796"/>
      <c r="E6267" s="1796"/>
      <c r="F6267" s="1796"/>
      <c r="G6267" s="1796"/>
      <c r="H6267" s="1796"/>
      <c r="I6267" s="1796"/>
      <c r="J6267" s="1796"/>
      <c r="K6267" s="1796"/>
      <c r="L6267" s="1796"/>
      <c r="M6267" s="1796"/>
      <c r="N6267" s="1796"/>
    </row>
    <row r="6268" spans="8:8" s="927" ht="15.0" hidden="1" customFormat="1">
      <c r="A6268" s="1439"/>
      <c r="B6268" s="1795"/>
      <c r="C6268" s="1796"/>
      <c r="D6268" s="1796"/>
      <c r="E6268" s="1796"/>
      <c r="F6268" s="1796"/>
      <c r="G6268" s="1796"/>
      <c r="H6268" s="1796"/>
      <c r="I6268" s="1796"/>
      <c r="J6268" s="1796"/>
      <c r="K6268" s="1796"/>
      <c r="L6268" s="1796"/>
      <c r="M6268" s="1796"/>
      <c r="N6268" s="1796"/>
    </row>
    <row r="6269" spans="8:8" s="927" ht="15.0" hidden="1" customFormat="1">
      <c r="A6269" s="1439"/>
      <c r="B6269" s="1795"/>
      <c r="C6269" s="1796"/>
      <c r="D6269" s="1796"/>
      <c r="E6269" s="1796"/>
      <c r="F6269" s="1796"/>
      <c r="G6269" s="1796"/>
      <c r="H6269" s="1796"/>
      <c r="I6269" s="1796"/>
      <c r="J6269" s="1796"/>
      <c r="K6269" s="1796"/>
      <c r="L6269" s="1796"/>
      <c r="M6269" s="1796"/>
      <c r="N6269" s="1796"/>
    </row>
    <row r="6270" spans="8:8" s="927" ht="15.0" hidden="1" customFormat="1">
      <c r="A6270" s="1439"/>
      <c r="B6270" s="1795"/>
      <c r="C6270" s="1796"/>
      <c r="D6270" s="1796"/>
      <c r="E6270" s="1796"/>
      <c r="F6270" s="1796"/>
      <c r="G6270" s="1796"/>
      <c r="H6270" s="1796"/>
      <c r="I6270" s="1796"/>
      <c r="J6270" s="1796"/>
      <c r="K6270" s="1796"/>
      <c r="L6270" s="1796"/>
      <c r="M6270" s="1796"/>
      <c r="N6270" s="1796"/>
    </row>
    <row r="6271" spans="8:8" s="927" ht="15.0" hidden="1" customFormat="1">
      <c r="A6271" s="1439"/>
      <c r="B6271" s="1795"/>
      <c r="C6271" s="1796"/>
      <c r="D6271" s="1796"/>
      <c r="E6271" s="1796"/>
      <c r="F6271" s="1796"/>
      <c r="G6271" s="1796"/>
      <c r="H6271" s="1796"/>
      <c r="I6271" s="1796"/>
      <c r="J6271" s="1796"/>
      <c r="K6271" s="1796"/>
      <c r="L6271" s="1796"/>
      <c r="M6271" s="1796"/>
      <c r="N6271" s="1796"/>
    </row>
    <row r="6272" spans="8:8" s="927" ht="15.0" hidden="1" customFormat="1">
      <c r="A6272" s="1439"/>
      <c r="B6272" s="1795"/>
      <c r="C6272" s="1796"/>
      <c r="D6272" s="1796"/>
      <c r="E6272" s="1796"/>
      <c r="F6272" s="1796"/>
      <c r="G6272" s="1796"/>
      <c r="H6272" s="1796"/>
      <c r="I6272" s="1796"/>
      <c r="J6272" s="1796"/>
      <c r="K6272" s="1796"/>
      <c r="L6272" s="1796"/>
      <c r="M6272" s="1796"/>
      <c r="N6272" s="1796"/>
    </row>
    <row r="6273" spans="8:8" s="927" ht="15.0" hidden="1" customFormat="1">
      <c r="A6273" s="1439"/>
      <c r="B6273" s="1795"/>
      <c r="C6273" s="1796"/>
      <c r="D6273" s="1796"/>
      <c r="E6273" s="1796"/>
      <c r="F6273" s="1796"/>
      <c r="G6273" s="1796"/>
      <c r="H6273" s="1796"/>
      <c r="I6273" s="1796"/>
      <c r="J6273" s="1796"/>
      <c r="K6273" s="1796"/>
      <c r="L6273" s="1796"/>
      <c r="M6273" s="1796"/>
      <c r="N6273" s="1796"/>
    </row>
    <row r="6274" spans="8:8" s="927" ht="15.0" hidden="1" customFormat="1">
      <c r="A6274" s="1439"/>
      <c r="B6274" s="1795"/>
      <c r="C6274" s="1796"/>
      <c r="D6274" s="1796"/>
      <c r="E6274" s="1796"/>
      <c r="F6274" s="1796"/>
      <c r="G6274" s="1796"/>
      <c r="H6274" s="1796"/>
      <c r="I6274" s="1796"/>
      <c r="J6274" s="1796"/>
      <c r="K6274" s="1796"/>
      <c r="L6274" s="1796"/>
      <c r="M6274" s="1796"/>
      <c r="N6274" s="1796"/>
    </row>
    <row r="6275" spans="8:8" s="927" ht="15.0" hidden="1" customFormat="1">
      <c r="A6275" s="1439"/>
      <c r="B6275" s="1795"/>
      <c r="C6275" s="1796"/>
      <c r="D6275" s="1796"/>
      <c r="E6275" s="1796"/>
      <c r="F6275" s="1796"/>
      <c r="G6275" s="1796"/>
      <c r="H6275" s="1796"/>
      <c r="I6275" s="1796"/>
      <c r="J6275" s="1796"/>
      <c r="K6275" s="1796"/>
      <c r="L6275" s="1796"/>
      <c r="M6275" s="1796"/>
      <c r="N6275" s="1796"/>
    </row>
    <row r="6276" spans="8:8" s="927" ht="15.0" hidden="1" customFormat="1">
      <c r="A6276" s="1439"/>
      <c r="B6276" s="1795"/>
      <c r="C6276" s="1796"/>
      <c r="D6276" s="1796"/>
      <c r="E6276" s="1796"/>
      <c r="F6276" s="1796"/>
      <c r="G6276" s="1796"/>
      <c r="H6276" s="1796"/>
      <c r="I6276" s="1796"/>
      <c r="J6276" s="1796"/>
      <c r="K6276" s="1796"/>
      <c r="L6276" s="1796"/>
      <c r="M6276" s="1796"/>
      <c r="N6276" s="1796"/>
    </row>
    <row r="6277" spans="8:8" s="927" ht="15.0" hidden="1" customFormat="1">
      <c r="A6277" s="1439"/>
      <c r="B6277" s="1795"/>
      <c r="C6277" s="1796"/>
      <c r="D6277" s="1796"/>
      <c r="E6277" s="1796"/>
      <c r="F6277" s="1796"/>
      <c r="G6277" s="1796"/>
      <c r="H6277" s="1796"/>
      <c r="I6277" s="1796"/>
      <c r="J6277" s="1796"/>
      <c r="K6277" s="1796"/>
      <c r="L6277" s="1796"/>
      <c r="M6277" s="1796"/>
      <c r="N6277" s="1796"/>
    </row>
    <row r="6278" spans="8:8" s="927" ht="15.0" hidden="1" customFormat="1">
      <c r="A6278" s="1439"/>
      <c r="B6278" s="1795"/>
      <c r="C6278" s="1796"/>
      <c r="D6278" s="1796"/>
      <c r="E6278" s="1796"/>
      <c r="F6278" s="1796"/>
      <c r="G6278" s="1796"/>
      <c r="H6278" s="1796"/>
      <c r="I6278" s="1796"/>
      <c r="J6278" s="1796"/>
      <c r="K6278" s="1796"/>
      <c r="L6278" s="1796"/>
      <c r="M6278" s="1796"/>
      <c r="N6278" s="1796"/>
    </row>
    <row r="6279" spans="8:8" s="927" ht="15.0" hidden="1" customFormat="1">
      <c r="A6279" s="1439"/>
      <c r="B6279" s="1795"/>
      <c r="C6279" s="1796"/>
      <c r="D6279" s="1796"/>
      <c r="E6279" s="1796"/>
      <c r="F6279" s="1796"/>
      <c r="G6279" s="1796"/>
      <c r="H6279" s="1796"/>
      <c r="I6279" s="1796"/>
      <c r="J6279" s="1796"/>
      <c r="K6279" s="1796"/>
      <c r="L6279" s="1796"/>
      <c r="M6279" s="1796"/>
      <c r="N6279" s="1796"/>
    </row>
    <row r="6280" spans="8:8" s="927" ht="15.0" hidden="1" customFormat="1">
      <c r="A6280" s="1439"/>
      <c r="B6280" s="1795"/>
      <c r="C6280" s="1796"/>
      <c r="D6280" s="1796"/>
      <c r="E6280" s="1796"/>
      <c r="F6280" s="1796"/>
      <c r="G6280" s="1796"/>
      <c r="H6280" s="1796"/>
      <c r="I6280" s="1796"/>
      <c r="J6280" s="1796"/>
      <c r="K6280" s="1796"/>
      <c r="L6280" s="1796"/>
      <c r="M6280" s="1796"/>
      <c r="N6280" s="1796"/>
    </row>
    <row r="6281" spans="8:8" s="927" ht="15.0" hidden="1" customFormat="1">
      <c r="A6281" s="1439"/>
      <c r="B6281" s="1795"/>
      <c r="C6281" s="1796"/>
      <c r="D6281" s="1796"/>
      <c r="E6281" s="1796"/>
      <c r="F6281" s="1796"/>
      <c r="G6281" s="1796"/>
      <c r="H6281" s="1796"/>
      <c r="I6281" s="1796"/>
      <c r="J6281" s="1796"/>
      <c r="K6281" s="1796"/>
      <c r="L6281" s="1796"/>
      <c r="M6281" s="1796"/>
      <c r="N6281" s="1796"/>
    </row>
    <row r="6282" spans="8:8" s="927" ht="15.0" hidden="1" customFormat="1">
      <c r="A6282" s="1439"/>
      <c r="B6282" s="1795"/>
      <c r="C6282" s="1796"/>
      <c r="D6282" s="1796"/>
      <c r="E6282" s="1796"/>
      <c r="F6282" s="1796"/>
      <c r="G6282" s="1796"/>
      <c r="H6282" s="1796"/>
      <c r="I6282" s="1796"/>
      <c r="J6282" s="1796"/>
      <c r="K6282" s="1796"/>
      <c r="L6282" s="1796"/>
      <c r="M6282" s="1796"/>
      <c r="N6282" s="1796"/>
    </row>
    <row r="6283" spans="8:8" s="927" ht="15.0" hidden="1" customFormat="1">
      <c r="A6283" s="1439"/>
      <c r="B6283" s="1795"/>
      <c r="C6283" s="1796"/>
      <c r="D6283" s="1796"/>
      <c r="E6283" s="1796"/>
      <c r="F6283" s="1796"/>
      <c r="G6283" s="1796"/>
      <c r="H6283" s="1796"/>
      <c r="I6283" s="1796"/>
      <c r="J6283" s="1796"/>
      <c r="K6283" s="1796"/>
      <c r="L6283" s="1796"/>
      <c r="M6283" s="1796"/>
      <c r="N6283" s="1796"/>
    </row>
    <row r="6284" spans="8:8" s="927" ht="15.0" hidden="1" customFormat="1">
      <c r="A6284" s="1439"/>
      <c r="B6284" s="1795"/>
      <c r="C6284" s="1796"/>
      <c r="D6284" s="1796"/>
      <c r="E6284" s="1796"/>
      <c r="F6284" s="1796"/>
      <c r="G6284" s="1796"/>
      <c r="H6284" s="1796"/>
      <c r="I6284" s="1796"/>
      <c r="J6284" s="1796"/>
      <c r="K6284" s="1796"/>
      <c r="L6284" s="1796"/>
      <c r="M6284" s="1796"/>
      <c r="N6284" s="1796"/>
    </row>
    <row r="6285" spans="8:8" s="927" ht="15.0" hidden="1" customFormat="1">
      <c r="A6285" s="1439"/>
      <c r="B6285" s="1795"/>
      <c r="C6285" s="1796"/>
      <c r="D6285" s="1796"/>
      <c r="E6285" s="1796"/>
      <c r="F6285" s="1796"/>
      <c r="G6285" s="1796"/>
      <c r="H6285" s="1796"/>
      <c r="I6285" s="1796"/>
      <c r="J6285" s="1796"/>
      <c r="K6285" s="1796"/>
      <c r="L6285" s="1796"/>
      <c r="M6285" s="1796"/>
      <c r="N6285" s="1796"/>
    </row>
    <row r="6286" spans="8:8" s="927" ht="15.0" hidden="1" customFormat="1">
      <c r="A6286" s="1439"/>
      <c r="B6286" s="1795"/>
      <c r="C6286" s="1796"/>
      <c r="D6286" s="1796"/>
      <c r="E6286" s="1796"/>
      <c r="F6286" s="1796"/>
      <c r="G6286" s="1796"/>
      <c r="H6286" s="1796"/>
      <c r="I6286" s="1796"/>
      <c r="J6286" s="1796"/>
      <c r="K6286" s="1796"/>
      <c r="L6286" s="1796"/>
      <c r="M6286" s="1796"/>
      <c r="N6286" s="1796"/>
    </row>
    <row r="6287" spans="8:8" s="927" ht="15.0" hidden="1" customFormat="1">
      <c r="A6287" s="1439"/>
      <c r="B6287" s="1795"/>
      <c r="C6287" s="1796"/>
      <c r="D6287" s="1796"/>
      <c r="E6287" s="1796"/>
      <c r="F6287" s="1796"/>
      <c r="G6287" s="1796"/>
      <c r="H6287" s="1796"/>
      <c r="I6287" s="1796"/>
      <c r="J6287" s="1796"/>
      <c r="K6287" s="1796"/>
      <c r="L6287" s="1796"/>
      <c r="M6287" s="1796"/>
      <c r="N6287" s="1796"/>
    </row>
    <row r="6288" spans="8:8" s="927" ht="15.0" hidden="1" customFormat="1">
      <c r="A6288" s="1439"/>
      <c r="B6288" s="1795"/>
      <c r="C6288" s="1796"/>
      <c r="D6288" s="1796"/>
      <c r="E6288" s="1796"/>
      <c r="F6288" s="1796"/>
      <c r="G6288" s="1796"/>
      <c r="H6288" s="1796"/>
      <c r="I6288" s="1796"/>
      <c r="J6288" s="1796"/>
      <c r="K6288" s="1796"/>
      <c r="L6288" s="1796"/>
      <c r="M6288" s="1796"/>
      <c r="N6288" s="1796"/>
    </row>
    <row r="6289" spans="8:8" s="927" ht="15.0" hidden="1" customFormat="1">
      <c r="A6289" s="1439"/>
      <c r="B6289" s="1795"/>
      <c r="C6289" s="1796"/>
      <c r="D6289" s="1796"/>
      <c r="E6289" s="1796"/>
      <c r="F6289" s="1796"/>
      <c r="G6289" s="1796"/>
      <c r="H6289" s="1796"/>
      <c r="I6289" s="1796"/>
      <c r="J6289" s="1796"/>
      <c r="K6289" s="1796"/>
      <c r="L6289" s="1796"/>
      <c r="M6289" s="1796"/>
      <c r="N6289" s="1796"/>
    </row>
    <row r="6290" spans="8:8" s="927" ht="15.0" hidden="1" customFormat="1">
      <c r="A6290" s="1439"/>
      <c r="B6290" s="1795"/>
      <c r="C6290" s="1796"/>
      <c r="D6290" s="1796"/>
      <c r="E6290" s="1796"/>
      <c r="F6290" s="1796"/>
      <c r="G6290" s="1796"/>
      <c r="H6290" s="1796"/>
      <c r="I6290" s="1796"/>
      <c r="J6290" s="1796"/>
      <c r="K6290" s="1796"/>
      <c r="L6290" s="1796"/>
      <c r="M6290" s="1796"/>
      <c r="N6290" s="1796"/>
    </row>
    <row r="6291" spans="8:8" s="927" ht="15.0" hidden="1" customFormat="1">
      <c r="A6291" s="1439"/>
      <c r="B6291" s="1795"/>
      <c r="C6291" s="1796"/>
      <c r="D6291" s="1796"/>
      <c r="E6291" s="1796"/>
      <c r="F6291" s="1796"/>
      <c r="G6291" s="1796"/>
      <c r="H6291" s="1796"/>
      <c r="I6291" s="1796"/>
      <c r="J6291" s="1796"/>
      <c r="K6291" s="1796"/>
      <c r="L6291" s="1796"/>
      <c r="M6291" s="1796"/>
      <c r="N6291" s="1796"/>
    </row>
    <row r="6292" spans="8:8" s="927" ht="15.0" hidden="1" customFormat="1">
      <c r="A6292" s="1439"/>
      <c r="B6292" s="1795"/>
      <c r="C6292" s="1796"/>
      <c r="D6292" s="1796"/>
      <c r="E6292" s="1796"/>
      <c r="F6292" s="1796"/>
      <c r="G6292" s="1796"/>
      <c r="H6292" s="1796"/>
      <c r="I6292" s="1796"/>
      <c r="J6292" s="1796"/>
      <c r="K6292" s="1796"/>
      <c r="L6292" s="1796"/>
      <c r="M6292" s="1796"/>
      <c r="N6292" s="1796"/>
    </row>
    <row r="6293" spans="8:8" s="927" ht="15.0" hidden="1" customFormat="1">
      <c r="A6293" s="1439"/>
      <c r="B6293" s="1795"/>
      <c r="C6293" s="1796"/>
      <c r="D6293" s="1796"/>
      <c r="E6293" s="1796"/>
      <c r="F6293" s="1796"/>
      <c r="G6293" s="1796"/>
      <c r="H6293" s="1796"/>
      <c r="I6293" s="1796"/>
      <c r="J6293" s="1796"/>
      <c r="K6293" s="1796"/>
      <c r="L6293" s="1796"/>
      <c r="M6293" s="1796"/>
      <c r="N6293" s="1796"/>
    </row>
    <row r="6294" spans="8:8" s="927" ht="15.0" hidden="1" customFormat="1">
      <c r="A6294" s="1439"/>
      <c r="B6294" s="1795"/>
      <c r="C6294" s="1796"/>
      <c r="D6294" s="1796"/>
      <c r="E6294" s="1796"/>
      <c r="F6294" s="1796"/>
      <c r="G6294" s="1796"/>
      <c r="H6294" s="1796"/>
      <c r="I6294" s="1796"/>
      <c r="J6294" s="1796"/>
      <c r="K6294" s="1796"/>
      <c r="L6294" s="1796"/>
      <c r="M6294" s="1796"/>
      <c r="N6294" s="1796"/>
    </row>
    <row r="6295" spans="8:8" s="927" ht="15.0" hidden="1" customFormat="1">
      <c r="A6295" s="1439"/>
      <c r="B6295" s="1795"/>
      <c r="C6295" s="1796"/>
      <c r="D6295" s="1796"/>
      <c r="E6295" s="1796"/>
      <c r="F6295" s="1796"/>
      <c r="G6295" s="1796"/>
      <c r="H6295" s="1796"/>
      <c r="I6295" s="1796"/>
      <c r="J6295" s="1796"/>
      <c r="K6295" s="1796"/>
      <c r="L6295" s="1796"/>
      <c r="M6295" s="1796"/>
      <c r="N6295" s="1796"/>
    </row>
    <row r="6296" spans="8:8" s="927" ht="15.0" hidden="1" customFormat="1">
      <c r="A6296" s="1439"/>
      <c r="B6296" s="1795"/>
      <c r="C6296" s="1796"/>
      <c r="D6296" s="1796"/>
      <c r="E6296" s="1796"/>
      <c r="F6296" s="1796"/>
      <c r="G6296" s="1796"/>
      <c r="H6296" s="1796"/>
      <c r="I6296" s="1796"/>
      <c r="J6296" s="1796"/>
      <c r="K6296" s="1796"/>
      <c r="L6296" s="1796"/>
      <c r="M6296" s="1796"/>
      <c r="N6296" s="1796"/>
    </row>
    <row r="6297" spans="8:8" s="927" ht="15.0" hidden="1" customFormat="1">
      <c r="A6297" s="1439"/>
      <c r="B6297" s="1795"/>
      <c r="C6297" s="1796"/>
      <c r="D6297" s="1796"/>
      <c r="E6297" s="1796"/>
      <c r="F6297" s="1796"/>
      <c r="G6297" s="1796"/>
      <c r="H6297" s="1796"/>
      <c r="I6297" s="1796"/>
      <c r="J6297" s="1796"/>
      <c r="K6297" s="1796"/>
      <c r="L6297" s="1796"/>
      <c r="M6297" s="1796"/>
      <c r="N6297" s="1796"/>
    </row>
    <row r="6298" spans="8:8" s="927" ht="15.0" hidden="1" customFormat="1">
      <c r="A6298" s="1439"/>
      <c r="B6298" s="1795"/>
      <c r="C6298" s="1796"/>
      <c r="D6298" s="1796"/>
      <c r="E6298" s="1796"/>
      <c r="F6298" s="1796"/>
      <c r="G6298" s="1796"/>
      <c r="H6298" s="1796"/>
      <c r="I6298" s="1796"/>
      <c r="J6298" s="1796"/>
      <c r="K6298" s="1796"/>
      <c r="L6298" s="1796"/>
      <c r="M6298" s="1796"/>
      <c r="N6298" s="1796"/>
    </row>
    <row r="6299" spans="8:8" s="927" ht="15.0" hidden="1" customFormat="1">
      <c r="A6299" s="1439"/>
      <c r="B6299" s="1795"/>
      <c r="C6299" s="1796"/>
      <c r="D6299" s="1796"/>
      <c r="E6299" s="1796"/>
      <c r="F6299" s="1796"/>
      <c r="G6299" s="1796"/>
      <c r="H6299" s="1796"/>
      <c r="I6299" s="1796"/>
      <c r="J6299" s="1796"/>
      <c r="K6299" s="1796"/>
      <c r="L6299" s="1796"/>
      <c r="M6299" s="1796"/>
      <c r="N6299" s="1796"/>
    </row>
    <row r="6300" spans="8:8" s="927" ht="15.0" hidden="1" customFormat="1">
      <c r="A6300" s="1439"/>
      <c r="B6300" s="1795"/>
      <c r="C6300" s="1796"/>
      <c r="D6300" s="1796"/>
      <c r="E6300" s="1796"/>
      <c r="F6300" s="1796"/>
      <c r="G6300" s="1796"/>
      <c r="H6300" s="1796"/>
      <c r="I6300" s="1796"/>
      <c r="J6300" s="1796"/>
      <c r="K6300" s="1796"/>
      <c r="L6300" s="1796"/>
      <c r="M6300" s="1796"/>
      <c r="N6300" s="1796"/>
    </row>
    <row r="6301" spans="8:8" s="927" ht="15.0" hidden="1" customFormat="1">
      <c r="A6301" s="1439"/>
      <c r="B6301" s="1795"/>
      <c r="C6301" s="1796"/>
      <c r="D6301" s="1796"/>
      <c r="E6301" s="1796"/>
      <c r="F6301" s="1796"/>
      <c r="G6301" s="1796"/>
      <c r="H6301" s="1796"/>
      <c r="I6301" s="1796"/>
      <c r="J6301" s="1796"/>
      <c r="K6301" s="1796"/>
      <c r="L6301" s="1796"/>
      <c r="M6301" s="1796"/>
      <c r="N6301" s="1796"/>
    </row>
    <row r="6302" spans="8:8" s="927" ht="15.0" hidden="1" customFormat="1">
      <c r="A6302" s="1439"/>
      <c r="B6302" s="1795"/>
      <c r="C6302" s="1796"/>
      <c r="D6302" s="1796"/>
      <c r="E6302" s="1796"/>
      <c r="F6302" s="1796"/>
      <c r="G6302" s="1796"/>
      <c r="H6302" s="1796"/>
      <c r="I6302" s="1796"/>
      <c r="J6302" s="1796"/>
      <c r="K6302" s="1796"/>
      <c r="L6302" s="1796"/>
      <c r="M6302" s="1796"/>
      <c r="N6302" s="1796"/>
    </row>
    <row r="6303" spans="8:8" s="927" ht="15.0" hidden="1" customFormat="1">
      <c r="A6303" s="1439"/>
      <c r="B6303" s="1795"/>
      <c r="C6303" s="1796"/>
      <c r="D6303" s="1796"/>
      <c r="E6303" s="1796"/>
      <c r="F6303" s="1796"/>
      <c r="G6303" s="1796"/>
      <c r="H6303" s="1796"/>
      <c r="I6303" s="1796"/>
      <c r="J6303" s="1796"/>
      <c r="K6303" s="1796"/>
      <c r="L6303" s="1796"/>
      <c r="M6303" s="1796"/>
      <c r="N6303" s="1796"/>
    </row>
    <row r="6304" spans="8:8" s="927" ht="15.0" hidden="1" customFormat="1">
      <c r="A6304" s="1439"/>
      <c r="B6304" s="1795"/>
      <c r="C6304" s="1796"/>
      <c r="D6304" s="1796"/>
      <c r="E6304" s="1796"/>
      <c r="F6304" s="1796"/>
      <c r="G6304" s="1796"/>
      <c r="H6304" s="1796"/>
      <c r="I6304" s="1796"/>
      <c r="J6304" s="1796"/>
      <c r="K6304" s="1796"/>
      <c r="L6304" s="1796"/>
      <c r="M6304" s="1796"/>
      <c r="N6304" s="1796"/>
    </row>
    <row r="6305" spans="8:8" s="927" ht="15.0" hidden="1" customFormat="1">
      <c r="A6305" s="1439"/>
      <c r="B6305" s="1795"/>
      <c r="C6305" s="1796"/>
      <c r="D6305" s="1796"/>
      <c r="E6305" s="1796"/>
      <c r="F6305" s="1796"/>
      <c r="G6305" s="1796"/>
      <c r="H6305" s="1796"/>
      <c r="I6305" s="1796"/>
      <c r="J6305" s="1796"/>
      <c r="K6305" s="1796"/>
      <c r="L6305" s="1796"/>
      <c r="M6305" s="1796"/>
      <c r="N6305" s="1796"/>
    </row>
    <row r="6306" spans="8:8" s="927" ht="15.0" hidden="1" customFormat="1">
      <c r="A6306" s="1439"/>
      <c r="B6306" s="1795"/>
      <c r="C6306" s="1796"/>
      <c r="D6306" s="1796"/>
      <c r="E6306" s="1796"/>
      <c r="F6306" s="1796"/>
      <c r="G6306" s="1796"/>
      <c r="H6306" s="1796"/>
      <c r="I6306" s="1796"/>
      <c r="J6306" s="1796"/>
      <c r="K6306" s="1796"/>
      <c r="L6306" s="1796"/>
      <c r="M6306" s="1796"/>
      <c r="N6306" s="1796"/>
    </row>
    <row r="6307" spans="8:8" s="927" ht="15.0" hidden="1" customFormat="1">
      <c r="A6307" s="1439"/>
      <c r="B6307" s="1795"/>
      <c r="C6307" s="1796"/>
      <c r="D6307" s="1796"/>
      <c r="E6307" s="1796"/>
      <c r="F6307" s="1796"/>
      <c r="G6307" s="1796"/>
      <c r="H6307" s="1796"/>
      <c r="I6307" s="1796"/>
      <c r="J6307" s="1796"/>
      <c r="K6307" s="1796"/>
      <c r="L6307" s="1796"/>
      <c r="M6307" s="1796"/>
      <c r="N6307" s="1796"/>
    </row>
    <row r="6308" spans="8:8" s="927" ht="15.0" hidden="1" customFormat="1">
      <c r="A6308" s="1439"/>
      <c r="B6308" s="1795"/>
      <c r="C6308" s="1796"/>
      <c r="D6308" s="1796"/>
      <c r="E6308" s="1796"/>
      <c r="F6308" s="1796"/>
      <c r="G6308" s="1796"/>
      <c r="H6308" s="1796"/>
      <c r="I6308" s="1796"/>
      <c r="J6308" s="1796"/>
      <c r="K6308" s="1796"/>
      <c r="L6308" s="1796"/>
      <c r="M6308" s="1796"/>
      <c r="N6308" s="1796"/>
    </row>
    <row r="6309" spans="8:8" s="927" ht="15.0" hidden="1" customFormat="1">
      <c r="A6309" s="1439"/>
      <c r="B6309" s="1795"/>
      <c r="C6309" s="1796"/>
      <c r="D6309" s="1796"/>
      <c r="E6309" s="1796"/>
      <c r="F6309" s="1796"/>
      <c r="G6309" s="1796"/>
      <c r="H6309" s="1796"/>
      <c r="I6309" s="1796"/>
      <c r="J6309" s="1796"/>
      <c r="K6309" s="1796"/>
      <c r="L6309" s="1796"/>
      <c r="M6309" s="1796"/>
      <c r="N6309" s="1796"/>
    </row>
    <row r="6310" spans="8:8" s="927" ht="15.0" hidden="1" customFormat="1">
      <c r="A6310" s="1439"/>
      <c r="B6310" s="1795"/>
      <c r="C6310" s="1796"/>
      <c r="D6310" s="1796"/>
      <c r="E6310" s="1796"/>
      <c r="F6310" s="1796"/>
      <c r="G6310" s="1796"/>
      <c r="H6310" s="1796"/>
      <c r="I6310" s="1796"/>
      <c r="J6310" s="1796"/>
      <c r="K6310" s="1796"/>
      <c r="L6310" s="1796"/>
      <c r="M6310" s="1796"/>
      <c r="N6310" s="1796"/>
    </row>
    <row r="6311" spans="8:8" s="927" ht="15.0" hidden="1" customFormat="1">
      <c r="A6311" s="1439"/>
      <c r="B6311" s="1795"/>
      <c r="C6311" s="1796"/>
      <c r="D6311" s="1796"/>
      <c r="E6311" s="1796"/>
      <c r="F6311" s="1796"/>
      <c r="G6311" s="1796"/>
      <c r="H6311" s="1796"/>
      <c r="I6311" s="1796"/>
      <c r="J6311" s="1796"/>
      <c r="K6311" s="1796"/>
      <c r="L6311" s="1796"/>
      <c r="M6311" s="1796"/>
      <c r="N6311" s="1796"/>
    </row>
    <row r="6312" spans="8:8" s="927" ht="15.0" hidden="1" customFormat="1">
      <c r="A6312" s="1439"/>
      <c r="B6312" s="1795"/>
      <c r="C6312" s="1796"/>
      <c r="D6312" s="1796"/>
      <c r="E6312" s="1796"/>
      <c r="F6312" s="1796"/>
      <c r="G6312" s="1796"/>
      <c r="H6312" s="1796"/>
      <c r="I6312" s="1796"/>
      <c r="J6312" s="1796"/>
      <c r="K6312" s="1796"/>
      <c r="L6312" s="1796"/>
      <c r="M6312" s="1796"/>
      <c r="N6312" s="1796"/>
    </row>
    <row r="6313" spans="8:8" s="927" ht="15.0" hidden="1" customFormat="1">
      <c r="A6313" s="1439"/>
      <c r="B6313" s="1795"/>
      <c r="C6313" s="1796"/>
      <c r="D6313" s="1796"/>
      <c r="E6313" s="1796"/>
      <c r="F6313" s="1796"/>
      <c r="G6313" s="1796"/>
      <c r="H6313" s="1796"/>
      <c r="I6313" s="1796"/>
      <c r="J6313" s="1796"/>
      <c r="K6313" s="1796"/>
      <c r="L6313" s="1796"/>
      <c r="M6313" s="1796"/>
      <c r="N6313" s="1796"/>
    </row>
    <row r="6314" spans="8:8" s="927" ht="15.0" hidden="1" customFormat="1">
      <c r="A6314" s="1439"/>
      <c r="B6314" s="1795"/>
      <c r="C6314" s="1796"/>
      <c r="D6314" s="1796"/>
      <c r="E6314" s="1796"/>
      <c r="F6314" s="1796"/>
      <c r="G6314" s="1796"/>
      <c r="H6314" s="1796"/>
      <c r="I6314" s="1796"/>
      <c r="J6314" s="1796"/>
      <c r="K6314" s="1796"/>
      <c r="L6314" s="1796"/>
      <c r="M6314" s="1796"/>
      <c r="N6314" s="1796"/>
    </row>
    <row r="6315" spans="8:8" s="927" ht="15.0" hidden="1" customFormat="1">
      <c r="A6315" s="1439"/>
      <c r="B6315" s="1795"/>
      <c r="C6315" s="1796"/>
      <c r="D6315" s="1796"/>
      <c r="E6315" s="1796"/>
      <c r="F6315" s="1796"/>
      <c r="G6315" s="1796"/>
      <c r="H6315" s="1796"/>
      <c r="I6315" s="1796"/>
      <c r="J6315" s="1796"/>
      <c r="K6315" s="1796"/>
      <c r="L6315" s="1796"/>
      <c r="M6315" s="1796"/>
      <c r="N6315" s="1796"/>
    </row>
    <row r="6316" spans="8:8" s="927" ht="15.0" hidden="1" customFormat="1">
      <c r="A6316" s="1439"/>
      <c r="B6316" s="1795"/>
      <c r="C6316" s="1796"/>
      <c r="D6316" s="1796"/>
      <c r="E6316" s="1796"/>
      <c r="F6316" s="1796"/>
      <c r="G6316" s="1796"/>
      <c r="H6316" s="1796"/>
      <c r="I6316" s="1796"/>
      <c r="J6316" s="1796"/>
      <c r="K6316" s="1796"/>
      <c r="L6316" s="1796"/>
      <c r="M6316" s="1796"/>
      <c r="N6316" s="1796"/>
    </row>
    <row r="6317" spans="8:8" s="927" ht="15.0" hidden="1" customFormat="1">
      <c r="A6317" s="1439"/>
      <c r="B6317" s="1795"/>
      <c r="C6317" s="1796"/>
      <c r="D6317" s="1796"/>
      <c r="E6317" s="1796"/>
      <c r="F6317" s="1796"/>
      <c r="G6317" s="1796"/>
      <c r="H6317" s="1796"/>
      <c r="I6317" s="1796"/>
      <c r="J6317" s="1796"/>
      <c r="K6317" s="1796"/>
      <c r="L6317" s="1796"/>
      <c r="M6317" s="1796"/>
      <c r="N6317" s="1796"/>
    </row>
    <row r="6318" spans="8:8" s="927" ht="15.0" hidden="1" customFormat="1">
      <c r="A6318" s="1439"/>
      <c r="B6318" s="1795"/>
      <c r="C6318" s="1796"/>
      <c r="D6318" s="1796"/>
      <c r="E6318" s="1796"/>
      <c r="F6318" s="1796"/>
      <c r="G6318" s="1796"/>
      <c r="H6318" s="1796"/>
      <c r="I6318" s="1796"/>
      <c r="J6318" s="1796"/>
      <c r="K6318" s="1796"/>
      <c r="L6318" s="1796"/>
      <c r="M6318" s="1796"/>
      <c r="N6318" s="1796"/>
    </row>
    <row r="6319" spans="8:8" s="927" ht="15.0" hidden="1" customFormat="1">
      <c r="A6319" s="1439"/>
      <c r="B6319" s="1795"/>
      <c r="C6319" s="1796"/>
      <c r="D6319" s="1796"/>
      <c r="E6319" s="1796"/>
      <c r="F6319" s="1796"/>
      <c r="G6319" s="1796"/>
      <c r="H6319" s="1796"/>
      <c r="I6319" s="1796"/>
      <c r="J6319" s="1796"/>
      <c r="K6319" s="1796"/>
      <c r="L6319" s="1796"/>
      <c r="M6319" s="1796"/>
      <c r="N6319" s="1796"/>
    </row>
    <row r="6320" spans="8:8" s="927" ht="15.0" hidden="1" customFormat="1">
      <c r="A6320" s="1439"/>
      <c r="B6320" s="1795"/>
      <c r="C6320" s="1796"/>
      <c r="D6320" s="1796"/>
      <c r="E6320" s="1796"/>
      <c r="F6320" s="1796"/>
      <c r="G6320" s="1796"/>
      <c r="H6320" s="1796"/>
      <c r="I6320" s="1796"/>
      <c r="J6320" s="1796"/>
      <c r="K6320" s="1796"/>
      <c r="L6320" s="1796"/>
      <c r="M6320" s="1796"/>
      <c r="N6320" s="1796"/>
    </row>
    <row r="6321" spans="8:8" s="927" ht="15.0" hidden="1" customFormat="1">
      <c r="A6321" s="1439"/>
      <c r="B6321" s="1795"/>
      <c r="C6321" s="1796"/>
      <c r="D6321" s="1796"/>
      <c r="E6321" s="1796"/>
      <c r="F6321" s="1796"/>
      <c r="G6321" s="1796"/>
      <c r="H6321" s="1796"/>
      <c r="I6321" s="1796"/>
      <c r="J6321" s="1796"/>
      <c r="K6321" s="1796"/>
      <c r="L6321" s="1796"/>
      <c r="M6321" s="1796"/>
      <c r="N6321" s="1796"/>
    </row>
    <row r="6322" spans="8:8" s="927" ht="15.0" hidden="1" customFormat="1">
      <c r="A6322" s="1439"/>
      <c r="B6322" s="1795"/>
      <c r="C6322" s="1796"/>
      <c r="D6322" s="1796"/>
      <c r="E6322" s="1796"/>
      <c r="F6322" s="1796"/>
      <c r="G6322" s="1796"/>
      <c r="H6322" s="1796"/>
      <c r="I6322" s="1796"/>
      <c r="J6322" s="1796"/>
      <c r="K6322" s="1796"/>
      <c r="L6322" s="1796"/>
      <c r="M6322" s="1796"/>
      <c r="N6322" s="1796"/>
    </row>
    <row r="6323" spans="8:8" s="927" ht="15.0" hidden="1" customFormat="1">
      <c r="A6323" s="1439"/>
      <c r="B6323" s="1795"/>
      <c r="C6323" s="1796"/>
      <c r="D6323" s="1796"/>
      <c r="E6323" s="1796"/>
      <c r="F6323" s="1796"/>
      <c r="G6323" s="1796"/>
      <c r="H6323" s="1796"/>
      <c r="I6323" s="1796"/>
      <c r="J6323" s="1796"/>
      <c r="K6323" s="1796"/>
      <c r="L6323" s="1796"/>
      <c r="M6323" s="1796"/>
      <c r="N6323" s="1796"/>
    </row>
    <row r="6324" spans="8:8" s="927" ht="15.0" hidden="1" customFormat="1">
      <c r="A6324" s="1439"/>
      <c r="B6324" s="1795"/>
      <c r="C6324" s="1796"/>
      <c r="D6324" s="1796"/>
      <c r="E6324" s="1796"/>
      <c r="F6324" s="1796"/>
      <c r="G6324" s="1796"/>
      <c r="H6324" s="1796"/>
      <c r="I6324" s="1796"/>
      <c r="J6324" s="1796"/>
      <c r="K6324" s="1796"/>
      <c r="L6324" s="1796"/>
      <c r="M6324" s="1796"/>
      <c r="N6324" s="1796"/>
    </row>
    <row r="6325" spans="8:8" s="927" ht="15.0" hidden="1" customFormat="1">
      <c r="A6325" s="1439"/>
      <c r="B6325" s="1795"/>
      <c r="C6325" s="1796"/>
      <c r="D6325" s="1796"/>
      <c r="E6325" s="1796"/>
      <c r="F6325" s="1796"/>
      <c r="G6325" s="1796"/>
      <c r="H6325" s="1796"/>
      <c r="I6325" s="1796"/>
      <c r="J6325" s="1796"/>
      <c r="K6325" s="1796"/>
      <c r="L6325" s="1796"/>
      <c r="M6325" s="1796"/>
      <c r="N6325" s="1796"/>
    </row>
    <row r="6326" spans="8:8" s="927" ht="15.0" hidden="1" customFormat="1">
      <c r="A6326" s="1439"/>
      <c r="B6326" s="1795"/>
      <c r="C6326" s="1796"/>
      <c r="D6326" s="1796"/>
      <c r="E6326" s="1796"/>
      <c r="F6326" s="1796"/>
      <c r="G6326" s="1796"/>
      <c r="H6326" s="1796"/>
      <c r="I6326" s="1796"/>
      <c r="J6326" s="1796"/>
      <c r="K6326" s="1796"/>
      <c r="L6326" s="1796"/>
      <c r="M6326" s="1796"/>
      <c r="N6326" s="1796"/>
    </row>
    <row r="6327" spans="8:8" s="927" ht="15.0" hidden="1" customFormat="1">
      <c r="A6327" s="1439"/>
      <c r="B6327" s="1795"/>
      <c r="C6327" s="1796"/>
      <c r="D6327" s="1796"/>
      <c r="E6327" s="1796"/>
      <c r="F6327" s="1796"/>
      <c r="G6327" s="1796"/>
      <c r="H6327" s="1796"/>
      <c r="I6327" s="1796"/>
      <c r="J6327" s="1796"/>
      <c r="K6327" s="1796"/>
      <c r="L6327" s="1796"/>
      <c r="M6327" s="1796"/>
      <c r="N6327" s="1796"/>
    </row>
    <row r="6328" spans="8:8" s="927" ht="15.0" hidden="1" customFormat="1">
      <c r="A6328" s="1439"/>
      <c r="B6328" s="1795"/>
      <c r="C6328" s="1796"/>
      <c r="D6328" s="1796"/>
      <c r="E6328" s="1796"/>
      <c r="F6328" s="1796"/>
      <c r="G6328" s="1796"/>
      <c r="H6328" s="1796"/>
      <c r="I6328" s="1796"/>
      <c r="J6328" s="1796"/>
      <c r="K6328" s="1796"/>
      <c r="L6328" s="1796"/>
      <c r="M6328" s="1796"/>
      <c r="N6328" s="1796"/>
    </row>
    <row r="6329" spans="8:8" s="927" ht="15.0" hidden="1" customFormat="1">
      <c r="A6329" s="1439"/>
      <c r="B6329" s="1795"/>
      <c r="C6329" s="1796"/>
      <c r="D6329" s="1796"/>
      <c r="E6329" s="1796"/>
      <c r="F6329" s="1796"/>
      <c r="G6329" s="1796"/>
      <c r="H6329" s="1796"/>
      <c r="I6329" s="1796"/>
      <c r="J6329" s="1796"/>
      <c r="K6329" s="1796"/>
      <c r="L6329" s="1796"/>
      <c r="M6329" s="1796"/>
      <c r="N6329" s="1796"/>
    </row>
    <row r="6330" spans="8:8" s="927" ht="15.0" hidden="1" customFormat="1">
      <c r="A6330" s="1439"/>
      <c r="B6330" s="1795"/>
      <c r="C6330" s="1796"/>
      <c r="D6330" s="1796"/>
      <c r="E6330" s="1796"/>
      <c r="F6330" s="1796"/>
      <c r="G6330" s="1796"/>
      <c r="H6330" s="1796"/>
      <c r="I6330" s="1796"/>
      <c r="J6330" s="1796"/>
      <c r="K6330" s="1796"/>
      <c r="L6330" s="1796"/>
      <c r="M6330" s="1796"/>
      <c r="N6330" s="1796"/>
    </row>
    <row r="6331" spans="8:8" s="927" ht="15.0" hidden="1" customFormat="1">
      <c r="A6331" s="1439"/>
      <c r="B6331" s="1795"/>
      <c r="C6331" s="1796"/>
      <c r="D6331" s="1796"/>
      <c r="E6331" s="1796"/>
      <c r="F6331" s="1796"/>
      <c r="G6331" s="1796"/>
      <c r="H6331" s="1796"/>
      <c r="I6331" s="1796"/>
      <c r="J6331" s="1796"/>
      <c r="K6331" s="1796"/>
      <c r="L6331" s="1796"/>
      <c r="M6331" s="1796"/>
      <c r="N6331" s="1796"/>
    </row>
    <row r="6332" spans="8:8" s="927" ht="15.0" hidden="1" customFormat="1">
      <c r="A6332" s="1439"/>
      <c r="B6332" s="1795"/>
      <c r="C6332" s="1796"/>
      <c r="D6332" s="1796"/>
      <c r="E6332" s="1796"/>
      <c r="F6332" s="1796"/>
      <c r="G6332" s="1796"/>
      <c r="H6332" s="1796"/>
      <c r="I6332" s="1796"/>
      <c r="J6332" s="1796"/>
      <c r="K6332" s="1796"/>
      <c r="L6332" s="1796"/>
      <c r="M6332" s="1796"/>
      <c r="N6332" s="1796"/>
    </row>
    <row r="6333" spans="8:8" s="927" ht="15.0" hidden="1" customFormat="1">
      <c r="A6333" s="1439"/>
      <c r="B6333" s="1795"/>
      <c r="C6333" s="1796"/>
      <c r="D6333" s="1796"/>
      <c r="E6333" s="1796"/>
      <c r="F6333" s="1796"/>
      <c r="G6333" s="1796"/>
      <c r="H6333" s="1796"/>
      <c r="I6333" s="1796"/>
      <c r="J6333" s="1796"/>
      <c r="K6333" s="1796"/>
      <c r="L6333" s="1796"/>
      <c r="M6333" s="1796"/>
      <c r="N6333" s="1796"/>
    </row>
    <row r="6334" spans="8:8" s="927" ht="15.0" hidden="1" customFormat="1">
      <c r="A6334" s="1439"/>
      <c r="B6334" s="1795"/>
      <c r="C6334" s="1796"/>
      <c r="D6334" s="1796"/>
      <c r="E6334" s="1796"/>
      <c r="F6334" s="1796"/>
      <c r="G6334" s="1796"/>
      <c r="H6334" s="1796"/>
      <c r="I6334" s="1796"/>
      <c r="J6334" s="1796"/>
      <c r="K6334" s="1796"/>
      <c r="L6334" s="1796"/>
      <c r="M6334" s="1796"/>
      <c r="N6334" s="1796"/>
    </row>
    <row r="6335" spans="8:8" s="927" ht="15.0" hidden="1" customFormat="1">
      <c r="A6335" s="1439"/>
      <c r="B6335" s="1795"/>
      <c r="C6335" s="1796"/>
      <c r="D6335" s="1796"/>
      <c r="E6335" s="1796"/>
      <c r="F6335" s="1796"/>
      <c r="G6335" s="1796"/>
      <c r="H6335" s="1796"/>
      <c r="I6335" s="1796"/>
      <c r="J6335" s="1796"/>
      <c r="K6335" s="1796"/>
      <c r="L6335" s="1796"/>
      <c r="M6335" s="1796"/>
      <c r="N6335" s="1796"/>
    </row>
    <row r="6336" spans="8:8" s="927" ht="15.0" hidden="1" customFormat="1">
      <c r="A6336" s="1439"/>
      <c r="B6336" s="1795"/>
      <c r="C6336" s="1796"/>
      <c r="D6336" s="1796"/>
      <c r="E6336" s="1796"/>
      <c r="F6336" s="1796"/>
      <c r="G6336" s="1796"/>
      <c r="H6336" s="1796"/>
      <c r="I6336" s="1796"/>
      <c r="J6336" s="1796"/>
      <c r="K6336" s="1796"/>
      <c r="L6336" s="1796"/>
      <c r="M6336" s="1796"/>
      <c r="N6336" s="1796"/>
    </row>
    <row r="6337" spans="8:8" s="927" ht="15.0" hidden="1" customFormat="1">
      <c r="A6337" s="1439"/>
      <c r="B6337" s="1795"/>
      <c r="C6337" s="1796"/>
      <c r="D6337" s="1796"/>
      <c r="E6337" s="1796"/>
      <c r="F6337" s="1796"/>
      <c r="G6337" s="1796"/>
      <c r="H6337" s="1796"/>
      <c r="I6337" s="1796"/>
      <c r="J6337" s="1796"/>
      <c r="K6337" s="1796"/>
      <c r="L6337" s="1796"/>
      <c r="M6337" s="1796"/>
      <c r="N6337" s="1796"/>
    </row>
    <row r="6338" spans="8:8" s="927" ht="15.0" hidden="1" customFormat="1">
      <c r="A6338" s="1439"/>
      <c r="B6338" s="1795"/>
      <c r="C6338" s="1796"/>
      <c r="D6338" s="1796"/>
      <c r="E6338" s="1796"/>
      <c r="F6338" s="1796"/>
      <c r="G6338" s="1796"/>
      <c r="H6338" s="1796"/>
      <c r="I6338" s="1796"/>
      <c r="J6338" s="1796"/>
      <c r="K6338" s="1796"/>
      <c r="L6338" s="1796"/>
      <c r="M6338" s="1796"/>
      <c r="N6338" s="1796"/>
    </row>
    <row r="6339" spans="8:8" s="927" ht="15.0" hidden="1" customFormat="1">
      <c r="A6339" s="1439"/>
      <c r="B6339" s="1795"/>
      <c r="C6339" s="1796"/>
      <c r="D6339" s="1796"/>
      <c r="E6339" s="1796"/>
      <c r="F6339" s="1796"/>
      <c r="G6339" s="1796"/>
      <c r="H6339" s="1796"/>
      <c r="I6339" s="1796"/>
      <c r="J6339" s="1796"/>
      <c r="K6339" s="1796"/>
      <c r="L6339" s="1796"/>
      <c r="M6339" s="1796"/>
      <c r="N6339" s="1796"/>
    </row>
    <row r="6340" spans="8:8" s="927" ht="15.0" hidden="1" customFormat="1">
      <c r="A6340" s="1439"/>
      <c r="B6340" s="1795"/>
      <c r="C6340" s="1796"/>
      <c r="D6340" s="1796"/>
      <c r="E6340" s="1796"/>
      <c r="F6340" s="1796"/>
      <c r="G6340" s="1796"/>
      <c r="H6340" s="1796"/>
      <c r="I6340" s="1796"/>
      <c r="J6340" s="1796"/>
      <c r="K6340" s="1796"/>
      <c r="L6340" s="1796"/>
      <c r="M6340" s="1796"/>
      <c r="N6340" s="1796"/>
    </row>
    <row r="6341" spans="8:8" s="927" ht="15.0" hidden="1" customFormat="1">
      <c r="A6341" s="1439"/>
      <c r="B6341" s="1795"/>
      <c r="C6341" s="1796"/>
      <c r="D6341" s="1796"/>
      <c r="E6341" s="1796"/>
      <c r="F6341" s="1796"/>
      <c r="G6341" s="1796"/>
      <c r="H6341" s="1796"/>
      <c r="I6341" s="1796"/>
      <c r="J6341" s="1796"/>
      <c r="K6341" s="1796"/>
      <c r="L6341" s="1796"/>
      <c r="M6341" s="1796"/>
      <c r="N6341" s="1796"/>
    </row>
    <row r="6342" spans="8:8" s="927" ht="15.0" hidden="1" customFormat="1">
      <c r="A6342" s="1439"/>
      <c r="B6342" s="1795"/>
      <c r="C6342" s="1796"/>
      <c r="D6342" s="1796"/>
      <c r="E6342" s="1796"/>
      <c r="F6342" s="1796"/>
      <c r="G6342" s="1796"/>
      <c r="H6342" s="1796"/>
      <c r="I6342" s="1796"/>
      <c r="J6342" s="1796"/>
      <c r="K6342" s="1796"/>
      <c r="L6342" s="1796"/>
      <c r="M6342" s="1796"/>
      <c r="N6342" s="1796"/>
    </row>
    <row r="6343" spans="8:8" s="927" ht="15.0" hidden="1" customFormat="1">
      <c r="A6343" s="1439"/>
      <c r="B6343" s="1795"/>
      <c r="C6343" s="1796"/>
      <c r="D6343" s="1796"/>
      <c r="E6343" s="1796"/>
      <c r="F6343" s="1796"/>
      <c r="G6343" s="1796"/>
      <c r="H6343" s="1796"/>
      <c r="I6343" s="1796"/>
      <c r="J6343" s="1796"/>
      <c r="K6343" s="1796"/>
      <c r="L6343" s="1796"/>
      <c r="M6343" s="1796"/>
      <c r="N6343" s="1796"/>
    </row>
    <row r="6344" spans="8:8" s="927" ht="15.0" hidden="1" customFormat="1">
      <c r="A6344" s="1439"/>
      <c r="B6344" s="1795"/>
      <c r="C6344" s="1796"/>
      <c r="D6344" s="1796"/>
      <c r="E6344" s="1796"/>
      <c r="F6344" s="1796"/>
      <c r="G6344" s="1796"/>
      <c r="H6344" s="1796"/>
      <c r="I6344" s="1796"/>
      <c r="J6344" s="1796"/>
      <c r="K6344" s="1796"/>
      <c r="L6344" s="1796"/>
      <c r="M6344" s="1796"/>
      <c r="N6344" s="1796"/>
    </row>
    <row r="6345" spans="8:8" s="927" ht="15.0" hidden="1" customFormat="1">
      <c r="A6345" s="1439"/>
      <c r="B6345" s="1795"/>
      <c r="C6345" s="1796"/>
      <c r="D6345" s="1796"/>
      <c r="E6345" s="1796"/>
      <c r="F6345" s="1796"/>
      <c r="G6345" s="1796"/>
      <c r="H6345" s="1796"/>
      <c r="I6345" s="1796"/>
      <c r="J6345" s="1796"/>
      <c r="K6345" s="1796"/>
      <c r="L6345" s="1796"/>
      <c r="M6345" s="1796"/>
      <c r="N6345" s="1796"/>
    </row>
    <row r="6346" spans="8:8" s="927" ht="15.0" hidden="1" customFormat="1">
      <c r="A6346" s="1439"/>
      <c r="B6346" s="1795"/>
      <c r="C6346" s="1796"/>
      <c r="D6346" s="1796"/>
      <c r="E6346" s="1796"/>
      <c r="F6346" s="1796"/>
      <c r="G6346" s="1796"/>
      <c r="H6346" s="1796"/>
      <c r="I6346" s="1796"/>
      <c r="J6346" s="1796"/>
      <c r="K6346" s="1796"/>
      <c r="L6346" s="1796"/>
      <c r="M6346" s="1796"/>
      <c r="N6346" s="1796"/>
    </row>
    <row r="6347" spans="8:8" s="927" ht="15.0" hidden="1" customFormat="1">
      <c r="A6347" s="1439"/>
      <c r="B6347" s="1795"/>
      <c r="C6347" s="1796"/>
      <c r="D6347" s="1796"/>
      <c r="E6347" s="1796"/>
      <c r="F6347" s="1796"/>
      <c r="G6347" s="1796"/>
      <c r="H6347" s="1796"/>
      <c r="I6347" s="1796"/>
      <c r="J6347" s="1796"/>
      <c r="K6347" s="1796"/>
      <c r="L6347" s="1796"/>
      <c r="M6347" s="1796"/>
      <c r="N6347" s="1796"/>
    </row>
    <row r="6348" spans="8:8" s="927" ht="15.0" hidden="1" customFormat="1">
      <c r="A6348" s="1439"/>
      <c r="B6348" s="1795"/>
      <c r="C6348" s="1796"/>
      <c r="D6348" s="1796"/>
      <c r="E6348" s="1796"/>
      <c r="F6348" s="1796"/>
      <c r="G6348" s="1796"/>
      <c r="H6348" s="1796"/>
      <c r="I6348" s="1796"/>
      <c r="J6348" s="1796"/>
      <c r="K6348" s="1796"/>
      <c r="L6348" s="1796"/>
      <c r="M6348" s="1796"/>
      <c r="N6348" s="1796"/>
    </row>
    <row r="6349" spans="8:8" s="927" ht="15.0" hidden="1" customFormat="1">
      <c r="A6349" s="1439"/>
      <c r="B6349" s="1795"/>
      <c r="C6349" s="1796"/>
      <c r="D6349" s="1796"/>
      <c r="E6349" s="1796"/>
      <c r="F6349" s="1796"/>
      <c r="G6349" s="1796"/>
      <c r="H6349" s="1796"/>
      <c r="I6349" s="1796"/>
      <c r="J6349" s="1796"/>
      <c r="K6349" s="1796"/>
      <c r="L6349" s="1796"/>
      <c r="M6349" s="1796"/>
      <c r="N6349" s="1796"/>
    </row>
    <row r="6350" spans="8:8" s="927" ht="15.0" hidden="1" customFormat="1">
      <c r="A6350" s="1439"/>
      <c r="B6350" s="1795"/>
      <c r="C6350" s="1796"/>
      <c r="D6350" s="1796"/>
      <c r="E6350" s="1796"/>
      <c r="F6350" s="1796"/>
      <c r="G6350" s="1796"/>
      <c r="H6350" s="1796"/>
      <c r="I6350" s="1796"/>
      <c r="J6350" s="1796"/>
      <c r="K6350" s="1796"/>
      <c r="L6350" s="1796"/>
      <c r="M6350" s="1796"/>
      <c r="N6350" s="1796"/>
    </row>
    <row r="6351" spans="8:8" s="927" ht="15.0" hidden="1" customFormat="1">
      <c r="A6351" s="1439"/>
      <c r="B6351" s="1795"/>
      <c r="C6351" s="1796"/>
      <c r="D6351" s="1796"/>
      <c r="E6351" s="1796"/>
      <c r="F6351" s="1796"/>
      <c r="G6351" s="1796"/>
      <c r="H6351" s="1796"/>
      <c r="I6351" s="1796"/>
      <c r="J6351" s="1796"/>
      <c r="K6351" s="1796"/>
      <c r="L6351" s="1796"/>
      <c r="M6351" s="1796"/>
      <c r="N6351" s="1796"/>
    </row>
    <row r="6352" spans="8:8" s="927" ht="15.0" hidden="1" customFormat="1">
      <c r="A6352" s="1439"/>
      <c r="B6352" s="1795"/>
      <c r="C6352" s="1796"/>
      <c r="D6352" s="1796"/>
      <c r="E6352" s="1796"/>
      <c r="F6352" s="1796"/>
      <c r="G6352" s="1796"/>
      <c r="H6352" s="1796"/>
      <c r="I6352" s="1796"/>
      <c r="J6352" s="1796"/>
      <c r="K6352" s="1796"/>
      <c r="L6352" s="1796"/>
      <c r="M6352" s="1796"/>
      <c r="N6352" s="1796"/>
    </row>
    <row r="6353" spans="8:8" s="927" ht="15.0" hidden="1" customFormat="1">
      <c r="A6353" s="1439"/>
      <c r="B6353" s="1795"/>
      <c r="C6353" s="1796"/>
      <c r="D6353" s="1796"/>
      <c r="E6353" s="1796"/>
      <c r="F6353" s="1796"/>
      <c r="G6353" s="1796"/>
      <c r="H6353" s="1796"/>
      <c r="I6353" s="1796"/>
      <c r="J6353" s="1796"/>
      <c r="K6353" s="1796"/>
      <c r="L6353" s="1796"/>
      <c r="M6353" s="1796"/>
      <c r="N6353" s="1796"/>
    </row>
    <row r="6354" spans="8:8" s="927" ht="15.0" hidden="1" customFormat="1">
      <c r="A6354" s="1439"/>
      <c r="B6354" s="1795"/>
      <c r="C6354" s="1796"/>
      <c r="D6354" s="1796"/>
      <c r="E6354" s="1796"/>
      <c r="F6354" s="1796"/>
      <c r="G6354" s="1796"/>
      <c r="H6354" s="1796"/>
      <c r="I6354" s="1796"/>
      <c r="J6354" s="1796"/>
      <c r="K6354" s="1796"/>
      <c r="L6354" s="1796"/>
      <c r="M6354" s="1796"/>
      <c r="N6354" s="1796"/>
    </row>
    <row r="6355" spans="8:8" s="927" ht="15.0" hidden="1" customFormat="1">
      <c r="A6355" s="1439"/>
      <c r="B6355" s="1795"/>
      <c r="C6355" s="1796"/>
      <c r="D6355" s="1796"/>
      <c r="E6355" s="1796"/>
      <c r="F6355" s="1796"/>
      <c r="G6355" s="1796"/>
      <c r="H6355" s="1796"/>
      <c r="I6355" s="1796"/>
      <c r="J6355" s="1796"/>
      <c r="K6355" s="1796"/>
      <c r="L6355" s="1796"/>
      <c r="M6355" s="1796"/>
      <c r="N6355" s="1796"/>
    </row>
    <row r="6356" spans="8:8" s="927" ht="15.0" hidden="1" customFormat="1">
      <c r="A6356" s="1439"/>
      <c r="B6356" s="1795"/>
      <c r="C6356" s="1796"/>
      <c r="D6356" s="1796"/>
      <c r="E6356" s="1796"/>
      <c r="F6356" s="1796"/>
      <c r="G6356" s="1796"/>
      <c r="H6356" s="1796"/>
      <c r="I6356" s="1796"/>
      <c r="J6356" s="1796"/>
      <c r="K6356" s="1796"/>
      <c r="L6356" s="1796"/>
      <c r="M6356" s="1796"/>
      <c r="N6356" s="1796"/>
    </row>
    <row r="6357" spans="8:8" s="927" ht="15.0" hidden="1" customFormat="1">
      <c r="A6357" s="1439"/>
      <c r="B6357" s="1795"/>
      <c r="C6357" s="1796"/>
      <c r="D6357" s="1796"/>
      <c r="E6357" s="1796"/>
      <c r="F6357" s="1796"/>
      <c r="G6357" s="1796"/>
      <c r="H6357" s="1796"/>
      <c r="I6357" s="1796"/>
      <c r="J6357" s="1796"/>
      <c r="K6357" s="1796"/>
      <c r="L6357" s="1796"/>
      <c r="M6357" s="1796"/>
      <c r="N6357" s="1796"/>
    </row>
    <row r="6358" spans="8:8" s="927" ht="15.0" hidden="1" customFormat="1">
      <c r="A6358" s="1439"/>
      <c r="B6358" s="1795"/>
      <c r="C6358" s="1796"/>
      <c r="D6358" s="1796"/>
      <c r="E6358" s="1796"/>
      <c r="F6358" s="1796"/>
      <c r="G6358" s="1796"/>
      <c r="H6358" s="1796"/>
      <c r="I6358" s="1796"/>
      <c r="J6358" s="1796"/>
      <c r="K6358" s="1796"/>
      <c r="L6358" s="1796"/>
      <c r="M6358" s="1796"/>
      <c r="N6358" s="1796"/>
    </row>
    <row r="6359" spans="8:8" s="927" ht="15.0" hidden="1" customFormat="1">
      <c r="A6359" s="1439"/>
      <c r="B6359" s="1795"/>
      <c r="C6359" s="1796"/>
      <c r="D6359" s="1796"/>
      <c r="E6359" s="1796"/>
      <c r="F6359" s="1796"/>
      <c r="G6359" s="1796"/>
      <c r="H6359" s="1796"/>
      <c r="I6359" s="1796"/>
      <c r="J6359" s="1796"/>
      <c r="K6359" s="1796"/>
      <c r="L6359" s="1796"/>
      <c r="M6359" s="1796"/>
      <c r="N6359" s="1796"/>
    </row>
    <row r="6360" spans="8:8" s="927" ht="15.0" hidden="1" customFormat="1">
      <c r="A6360" s="1439"/>
      <c r="B6360" s="1795"/>
      <c r="C6360" s="1796"/>
      <c r="D6360" s="1796"/>
      <c r="E6360" s="1796"/>
      <c r="F6360" s="1796"/>
      <c r="G6360" s="1796"/>
      <c r="H6360" s="1796"/>
      <c r="I6360" s="1796"/>
      <c r="J6360" s="1796"/>
      <c r="K6360" s="1796"/>
      <c r="L6360" s="1796"/>
      <c r="M6360" s="1796"/>
      <c r="N6360" s="1796"/>
    </row>
    <row r="6361" spans="8:8" s="927" ht="15.0" hidden="1" customFormat="1">
      <c r="A6361" s="1439"/>
      <c r="B6361" s="1795"/>
      <c r="C6361" s="1796"/>
      <c r="D6361" s="1796"/>
      <c r="E6361" s="1796"/>
      <c r="F6361" s="1796"/>
      <c r="G6361" s="1796"/>
      <c r="H6361" s="1796"/>
      <c r="I6361" s="1796"/>
      <c r="J6361" s="1796"/>
      <c r="K6361" s="1796"/>
      <c r="L6361" s="1796"/>
      <c r="M6361" s="1796"/>
      <c r="N6361" s="1796"/>
    </row>
    <row r="6362" spans="8:8" s="927" ht="15.0" hidden="1" customFormat="1">
      <c r="A6362" s="1439"/>
      <c r="B6362" s="1795"/>
      <c r="C6362" s="1796"/>
      <c r="D6362" s="1796"/>
      <c r="E6362" s="1796"/>
      <c r="F6362" s="1796"/>
      <c r="G6362" s="1796"/>
      <c r="H6362" s="1796"/>
      <c r="I6362" s="1796"/>
      <c r="J6362" s="1796"/>
      <c r="K6362" s="1796"/>
      <c r="L6362" s="1796"/>
      <c r="M6362" s="1796"/>
      <c r="N6362" s="1796"/>
    </row>
    <row r="6363" spans="8:8" s="927" ht="15.0" hidden="1" customFormat="1">
      <c r="A6363" s="1439"/>
      <c r="B6363" s="1795"/>
      <c r="C6363" s="1796"/>
      <c r="D6363" s="1796"/>
      <c r="E6363" s="1796"/>
      <c r="F6363" s="1796"/>
      <c r="G6363" s="1796"/>
      <c r="H6363" s="1796"/>
      <c r="I6363" s="1796"/>
      <c r="J6363" s="1796"/>
      <c r="K6363" s="1796"/>
      <c r="L6363" s="1796"/>
      <c r="M6363" s="1796"/>
      <c r="N6363" s="1796"/>
    </row>
    <row r="6364" spans="8:8" s="927" ht="15.0" hidden="1" customFormat="1">
      <c r="A6364" s="1439"/>
      <c r="B6364" s="1795"/>
      <c r="C6364" s="1796"/>
      <c r="D6364" s="1796"/>
      <c r="E6364" s="1796"/>
      <c r="F6364" s="1796"/>
      <c r="G6364" s="1796"/>
      <c r="H6364" s="1796"/>
      <c r="I6364" s="1796"/>
      <c r="J6364" s="1796"/>
      <c r="K6364" s="1796"/>
      <c r="L6364" s="1796"/>
      <c r="M6364" s="1796"/>
      <c r="N6364" s="1796"/>
    </row>
    <row r="6365" spans="8:8" s="927" ht="15.0" hidden="1" customFormat="1">
      <c r="A6365" s="1439"/>
      <c r="B6365" s="1795"/>
      <c r="C6365" s="1796"/>
      <c r="D6365" s="1796"/>
      <c r="E6365" s="1796"/>
      <c r="F6365" s="1796"/>
      <c r="G6365" s="1796"/>
      <c r="H6365" s="1796"/>
      <c r="I6365" s="1796"/>
      <c r="J6365" s="1796"/>
      <c r="K6365" s="1796"/>
      <c r="L6365" s="1796"/>
      <c r="M6365" s="1796"/>
      <c r="N6365" s="1796"/>
    </row>
    <row r="6366" spans="8:8" s="927" ht="15.0" hidden="1" customFormat="1">
      <c r="A6366" s="1439"/>
      <c r="B6366" s="1795"/>
      <c r="C6366" s="1796"/>
      <c r="D6366" s="1796"/>
      <c r="E6366" s="1796"/>
      <c r="F6366" s="1796"/>
      <c r="G6366" s="1796"/>
      <c r="H6366" s="1796"/>
      <c r="I6366" s="1796"/>
      <c r="J6366" s="1796"/>
      <c r="K6366" s="1796"/>
      <c r="L6366" s="1796"/>
      <c r="M6366" s="1796"/>
      <c r="N6366" s="1796"/>
    </row>
    <row r="6367" spans="8:8" s="927" ht="15.0" hidden="1" customFormat="1">
      <c r="A6367" s="1439"/>
      <c r="B6367" s="1795"/>
      <c r="C6367" s="1796"/>
      <c r="D6367" s="1796"/>
      <c r="E6367" s="1796"/>
      <c r="F6367" s="1796"/>
      <c r="G6367" s="1796"/>
      <c r="H6367" s="1796"/>
      <c r="I6367" s="1796"/>
      <c r="J6367" s="1796"/>
      <c r="K6367" s="1796"/>
      <c r="L6367" s="1796"/>
      <c r="M6367" s="1796"/>
      <c r="N6367" s="1796"/>
    </row>
    <row r="6368" spans="8:8" s="927" ht="15.0" hidden="1" customFormat="1">
      <c r="A6368" s="1439"/>
      <c r="B6368" s="1795"/>
      <c r="C6368" s="1796"/>
      <c r="D6368" s="1796"/>
      <c r="E6368" s="1796"/>
      <c r="F6368" s="1796"/>
      <c r="G6368" s="1796"/>
      <c r="H6368" s="1796"/>
      <c r="I6368" s="1796"/>
      <c r="J6368" s="1796"/>
      <c r="K6368" s="1796"/>
      <c r="L6368" s="1796"/>
      <c r="M6368" s="1796"/>
      <c r="N6368" s="1796"/>
    </row>
    <row r="6369" spans="8:8" s="927" ht="15.0" hidden="1" customFormat="1">
      <c r="A6369" s="1439"/>
      <c r="B6369" s="1795"/>
      <c r="C6369" s="1796"/>
      <c r="D6369" s="1796"/>
      <c r="E6369" s="1796"/>
      <c r="F6369" s="1796"/>
      <c r="G6369" s="1796"/>
      <c r="H6369" s="1796"/>
      <c r="I6369" s="1796"/>
      <c r="J6369" s="1796"/>
      <c r="K6369" s="1796"/>
      <c r="L6369" s="1796"/>
      <c r="M6369" s="1796"/>
      <c r="N6369" s="1796"/>
    </row>
    <row r="6370" spans="8:8" s="927" ht="15.0" hidden="1" customFormat="1">
      <c r="A6370" s="1439"/>
      <c r="B6370" s="1795"/>
      <c r="C6370" s="1796"/>
      <c r="D6370" s="1796"/>
      <c r="E6370" s="1796"/>
      <c r="F6370" s="1796"/>
      <c r="G6370" s="1796"/>
      <c r="H6370" s="1796"/>
      <c r="I6370" s="1796"/>
      <c r="J6370" s="1796"/>
      <c r="K6370" s="1796"/>
      <c r="L6370" s="1796"/>
      <c r="M6370" s="1796"/>
      <c r="N6370" s="1796"/>
    </row>
    <row r="6371" spans="8:8" s="927" ht="15.0" hidden="1" customFormat="1">
      <c r="A6371" s="1439"/>
      <c r="B6371" s="1795"/>
      <c r="C6371" s="1796"/>
      <c r="D6371" s="1796"/>
      <c r="E6371" s="1796"/>
      <c r="F6371" s="1796"/>
      <c r="G6371" s="1796"/>
      <c r="H6371" s="1796"/>
      <c r="I6371" s="1796"/>
      <c r="J6371" s="1796"/>
      <c r="K6371" s="1796"/>
      <c r="L6371" s="1796"/>
      <c r="M6371" s="1796"/>
      <c r="N6371" s="1796"/>
    </row>
    <row r="6372" spans="8:8" s="927" ht="15.0" hidden="1" customFormat="1">
      <c r="A6372" s="1439"/>
      <c r="B6372" s="1795"/>
      <c r="C6372" s="1796"/>
      <c r="D6372" s="1796"/>
      <c r="E6372" s="1796"/>
      <c r="F6372" s="1796"/>
      <c r="G6372" s="1796"/>
      <c r="H6372" s="1796"/>
      <c r="I6372" s="1796"/>
      <c r="J6372" s="1796"/>
      <c r="K6372" s="1796"/>
      <c r="L6372" s="1796"/>
      <c r="M6372" s="1796"/>
      <c r="N6372" s="1796"/>
    </row>
    <row r="6373" spans="8:8" s="927" ht="15.0" hidden="1" customFormat="1">
      <c r="A6373" s="1439"/>
      <c r="B6373" s="1795"/>
      <c r="C6373" s="1796"/>
      <c r="D6373" s="1796"/>
      <c r="E6373" s="1796"/>
      <c r="F6373" s="1796"/>
      <c r="G6373" s="1796"/>
      <c r="H6373" s="1796"/>
      <c r="I6373" s="1796"/>
      <c r="J6373" s="1796"/>
      <c r="K6373" s="1796"/>
      <c r="L6373" s="1796"/>
      <c r="M6373" s="1796"/>
      <c r="N6373" s="1796"/>
    </row>
    <row r="6374" spans="8:8" s="927" ht="15.0" hidden="1" customFormat="1">
      <c r="A6374" s="1439"/>
      <c r="B6374" s="1795"/>
      <c r="C6374" s="1796"/>
      <c r="D6374" s="1796"/>
      <c r="E6374" s="1796"/>
      <c r="F6374" s="1796"/>
      <c r="G6374" s="1796"/>
      <c r="H6374" s="1796"/>
      <c r="I6374" s="1796"/>
      <c r="J6374" s="1796"/>
      <c r="K6374" s="1796"/>
      <c r="L6374" s="1796"/>
      <c r="M6374" s="1796"/>
      <c r="N6374" s="1796"/>
    </row>
    <row r="6375" spans="8:8" s="927" ht="15.0" hidden="1" customFormat="1">
      <c r="A6375" s="1439"/>
      <c r="B6375" s="1795"/>
      <c r="C6375" s="1796"/>
      <c r="D6375" s="1796"/>
      <c r="E6375" s="1796"/>
      <c r="F6375" s="1796"/>
      <c r="G6375" s="1796"/>
      <c r="H6375" s="1796"/>
      <c r="I6375" s="1796"/>
      <c r="J6375" s="1796"/>
      <c r="K6375" s="1796"/>
      <c r="L6375" s="1796"/>
      <c r="M6375" s="1796"/>
      <c r="N6375" s="1796"/>
    </row>
    <row r="6376" spans="8:8" s="927" ht="15.0" hidden="1" customFormat="1">
      <c r="A6376" s="1439"/>
      <c r="B6376" s="1795"/>
      <c r="C6376" s="1796"/>
      <c r="D6376" s="1796"/>
      <c r="E6376" s="1796"/>
      <c r="F6376" s="1796"/>
      <c r="G6376" s="1796"/>
      <c r="H6376" s="1796"/>
      <c r="I6376" s="1796"/>
      <c r="J6376" s="1796"/>
      <c r="K6376" s="1796"/>
      <c r="L6376" s="1796"/>
      <c r="M6376" s="1796"/>
      <c r="N6376" s="1796"/>
    </row>
    <row r="6377" spans="8:8" s="927" ht="15.0" hidden="1" customFormat="1">
      <c r="A6377" s="1439"/>
      <c r="B6377" s="1795"/>
      <c r="C6377" s="1796"/>
      <c r="D6377" s="1796"/>
      <c r="E6377" s="1796"/>
      <c r="F6377" s="1796"/>
      <c r="G6377" s="1796"/>
      <c r="H6377" s="1796"/>
      <c r="I6377" s="1796"/>
      <c r="J6377" s="1796"/>
      <c r="K6377" s="1796"/>
      <c r="L6377" s="1796"/>
      <c r="M6377" s="1796"/>
      <c r="N6377" s="1796"/>
    </row>
    <row r="6378" spans="8:8" s="927" ht="15.0" hidden="1" customFormat="1">
      <c r="A6378" s="1439"/>
      <c r="B6378" s="1795"/>
      <c r="C6378" s="1796"/>
      <c r="D6378" s="1796"/>
      <c r="E6378" s="1796"/>
      <c r="F6378" s="1796"/>
      <c r="G6378" s="1796"/>
      <c r="H6378" s="1796"/>
      <c r="I6378" s="1796"/>
      <c r="J6378" s="1796"/>
      <c r="K6378" s="1796"/>
      <c r="L6378" s="1796"/>
      <c r="M6378" s="1796"/>
      <c r="N6378" s="1796"/>
    </row>
    <row r="6379" spans="8:8" s="927" ht="15.0" hidden="1" customFormat="1">
      <c r="A6379" s="1439"/>
      <c r="B6379" s="1795"/>
      <c r="C6379" s="1796"/>
      <c r="D6379" s="1796"/>
      <c r="E6379" s="1796"/>
      <c r="F6379" s="1796"/>
      <c r="G6379" s="1796"/>
      <c r="H6379" s="1796"/>
      <c r="I6379" s="1796"/>
      <c r="J6379" s="1796"/>
      <c r="K6379" s="1796"/>
      <c r="L6379" s="1796"/>
      <c r="M6379" s="1796"/>
      <c r="N6379" s="1796"/>
    </row>
    <row r="6380" spans="8:8" s="927" ht="15.0" hidden="1" customFormat="1">
      <c r="A6380" s="1439"/>
      <c r="B6380" s="1795"/>
      <c r="C6380" s="1796"/>
      <c r="D6380" s="1796"/>
      <c r="E6380" s="1796"/>
      <c r="F6380" s="1796"/>
      <c r="G6380" s="1796"/>
      <c r="H6380" s="1796"/>
      <c r="I6380" s="1796"/>
      <c r="J6380" s="1796"/>
      <c r="K6380" s="1796"/>
      <c r="L6380" s="1796"/>
      <c r="M6380" s="1796"/>
      <c r="N6380" s="1796"/>
    </row>
    <row r="6381" spans="8:8" s="927" ht="15.0" hidden="1" customFormat="1">
      <c r="A6381" s="1439"/>
      <c r="B6381" s="1795"/>
      <c r="C6381" s="1796"/>
      <c r="D6381" s="1796"/>
      <c r="E6381" s="1796"/>
      <c r="F6381" s="1796"/>
      <c r="G6381" s="1796"/>
      <c r="H6381" s="1796"/>
      <c r="I6381" s="1796"/>
      <c r="J6381" s="1796"/>
      <c r="K6381" s="1796"/>
      <c r="L6381" s="1796"/>
      <c r="M6381" s="1796"/>
      <c r="N6381" s="1796"/>
    </row>
    <row r="6382" spans="8:8" s="927" ht="15.0" hidden="1" customFormat="1">
      <c r="A6382" s="1439"/>
      <c r="B6382" s="1795"/>
      <c r="C6382" s="1796"/>
      <c r="D6382" s="1796"/>
      <c r="E6382" s="1796"/>
      <c r="F6382" s="1796"/>
      <c r="G6382" s="1796"/>
      <c r="H6382" s="1796"/>
      <c r="I6382" s="1796"/>
      <c r="J6382" s="1796"/>
      <c r="K6382" s="1796"/>
      <c r="L6382" s="1796"/>
      <c r="M6382" s="1796"/>
      <c r="N6382" s="1796"/>
    </row>
    <row r="6383" spans="8:8" s="927" ht="15.0" hidden="1" customFormat="1">
      <c r="A6383" s="1439"/>
      <c r="B6383" s="1795"/>
      <c r="C6383" s="1796"/>
      <c r="D6383" s="1796"/>
      <c r="E6383" s="1796"/>
      <c r="F6383" s="1796"/>
      <c r="G6383" s="1796"/>
      <c r="H6383" s="1796"/>
      <c r="I6383" s="1796"/>
      <c r="J6383" s="1796"/>
      <c r="K6383" s="1796"/>
      <c r="L6383" s="1796"/>
      <c r="M6383" s="1796"/>
      <c r="N6383" s="1796"/>
    </row>
    <row r="6384" spans="8:8" s="927" ht="15.0" hidden="1" customFormat="1">
      <c r="A6384" s="1439"/>
      <c r="B6384" s="1795"/>
      <c r="C6384" s="1796"/>
      <c r="D6384" s="1796"/>
      <c r="E6384" s="1796"/>
      <c r="F6384" s="1796"/>
      <c r="G6384" s="1796"/>
      <c r="H6384" s="1796"/>
      <c r="I6384" s="1796"/>
      <c r="J6384" s="1796"/>
      <c r="K6384" s="1796"/>
      <c r="L6384" s="1796"/>
      <c r="M6384" s="1796"/>
      <c r="N6384" s="1796"/>
    </row>
    <row r="6385" spans="8:8" s="927" ht="15.0" hidden="1" customFormat="1">
      <c r="A6385" s="1439"/>
      <c r="B6385" s="1795"/>
      <c r="C6385" s="1796"/>
      <c r="D6385" s="1796"/>
      <c r="E6385" s="1796"/>
      <c r="F6385" s="1796"/>
      <c r="G6385" s="1796"/>
      <c r="H6385" s="1796"/>
      <c r="I6385" s="1796"/>
      <c r="J6385" s="1796"/>
      <c r="K6385" s="1796"/>
      <c r="L6385" s="1796"/>
      <c r="M6385" s="1796"/>
      <c r="N6385" s="1796"/>
    </row>
    <row r="6386" spans="8:8" s="927" ht="15.0" hidden="1" customFormat="1">
      <c r="A6386" s="1439"/>
      <c r="B6386" s="1795"/>
      <c r="C6386" s="1796"/>
      <c r="D6386" s="1796"/>
      <c r="E6386" s="1796"/>
      <c r="F6386" s="1796"/>
      <c r="G6386" s="1796"/>
      <c r="H6386" s="1796"/>
      <c r="I6386" s="1796"/>
      <c r="J6386" s="1796"/>
      <c r="K6386" s="1796"/>
      <c r="L6386" s="1796"/>
      <c r="M6386" s="1796"/>
      <c r="N6386" s="1796"/>
    </row>
    <row r="6387" spans="8:8" s="927" ht="15.0" hidden="1" customFormat="1">
      <c r="A6387" s="1439"/>
      <c r="B6387" s="1795"/>
      <c r="C6387" s="1796"/>
      <c r="D6387" s="1796"/>
      <c r="E6387" s="1796"/>
      <c r="F6387" s="1796"/>
      <c r="G6387" s="1796"/>
      <c r="H6387" s="1796"/>
      <c r="I6387" s="1796"/>
      <c r="J6387" s="1796"/>
      <c r="K6387" s="1796"/>
      <c r="L6387" s="1796"/>
      <c r="M6387" s="1796"/>
      <c r="N6387" s="1796"/>
    </row>
    <row r="6388" spans="8:8" s="927" ht="15.0" hidden="1" customFormat="1">
      <c r="A6388" s="1439"/>
      <c r="B6388" s="1795"/>
      <c r="C6388" s="1796"/>
      <c r="D6388" s="1796"/>
      <c r="E6388" s="1796"/>
      <c r="F6388" s="1796"/>
      <c r="G6388" s="1796"/>
      <c r="H6388" s="1796"/>
      <c r="I6388" s="1796"/>
      <c r="J6388" s="1796"/>
      <c r="K6388" s="1796"/>
      <c r="L6388" s="1796"/>
      <c r="M6388" s="1796"/>
      <c r="N6388" s="1796"/>
    </row>
    <row r="6389" spans="8:8" s="927" ht="15.0" hidden="1" customFormat="1">
      <c r="A6389" s="1439"/>
      <c r="B6389" s="1795"/>
      <c r="C6389" s="1796"/>
      <c r="D6389" s="1796"/>
      <c r="E6389" s="1796"/>
      <c r="F6389" s="1796"/>
      <c r="G6389" s="1796"/>
      <c r="H6389" s="1796"/>
      <c r="I6389" s="1796"/>
      <c r="J6389" s="1796"/>
      <c r="K6389" s="1796"/>
      <c r="L6389" s="1796"/>
      <c r="M6389" s="1796"/>
      <c r="N6389" s="1796"/>
    </row>
    <row r="6390" spans="8:8" s="927" ht="15.0" hidden="1" customFormat="1">
      <c r="A6390" s="1439"/>
      <c r="B6390" s="1795"/>
      <c r="C6390" s="1796"/>
      <c r="D6390" s="1796"/>
      <c r="E6390" s="1796"/>
      <c r="F6390" s="1796"/>
      <c r="G6390" s="1796"/>
      <c r="H6390" s="1796"/>
      <c r="I6390" s="1796"/>
      <c r="J6390" s="1796"/>
      <c r="K6390" s="1796"/>
      <c r="L6390" s="1796"/>
      <c r="M6390" s="1796"/>
      <c r="N6390" s="1796"/>
    </row>
    <row r="6391" spans="8:8" s="927" ht="15.0" hidden="1" customFormat="1">
      <c r="A6391" s="1439"/>
      <c r="B6391" s="1795"/>
      <c r="C6391" s="1796"/>
      <c r="D6391" s="1796"/>
      <c r="E6391" s="1796"/>
      <c r="F6391" s="1796"/>
      <c r="G6391" s="1796"/>
      <c r="H6391" s="1796"/>
      <c r="I6391" s="1796"/>
      <c r="J6391" s="1796"/>
      <c r="K6391" s="1796"/>
      <c r="L6391" s="1796"/>
      <c r="M6391" s="1796"/>
      <c r="N6391" s="1796"/>
    </row>
    <row r="6392" spans="8:8" s="927" ht="15.0" hidden="1" customFormat="1">
      <c r="A6392" s="1439"/>
      <c r="B6392" s="1795"/>
      <c r="C6392" s="1796"/>
      <c r="D6392" s="1796"/>
      <c r="E6392" s="1796"/>
      <c r="F6392" s="1796"/>
      <c r="G6392" s="1796"/>
      <c r="H6392" s="1796"/>
      <c r="I6392" s="1796"/>
      <c r="J6392" s="1796"/>
      <c r="K6392" s="1796"/>
      <c r="L6392" s="1796"/>
      <c r="M6392" s="1796"/>
      <c r="N6392" s="1796"/>
    </row>
    <row r="6393" spans="8:8" s="927" ht="15.0" hidden="1" customFormat="1">
      <c r="A6393" s="1439"/>
      <c r="B6393" s="1795"/>
      <c r="C6393" s="1796"/>
      <c r="D6393" s="1796"/>
      <c r="E6393" s="1796"/>
      <c r="F6393" s="1796"/>
      <c r="G6393" s="1796"/>
      <c r="H6393" s="1796"/>
      <c r="I6393" s="1796"/>
      <c r="J6393" s="1796"/>
      <c r="K6393" s="1796"/>
      <c r="L6393" s="1796"/>
      <c r="M6393" s="1796"/>
      <c r="N6393" s="1796"/>
    </row>
    <row r="6394" spans="8:8" s="927" ht="15.0" hidden="1" customFormat="1">
      <c r="A6394" s="1439"/>
      <c r="B6394" s="1795"/>
      <c r="C6394" s="1796"/>
      <c r="D6394" s="1796"/>
      <c r="E6394" s="1796"/>
      <c r="F6394" s="1796"/>
      <c r="G6394" s="1796"/>
      <c r="H6394" s="1796"/>
      <c r="I6394" s="1796"/>
      <c r="J6394" s="1796"/>
      <c r="K6394" s="1796"/>
      <c r="L6394" s="1796"/>
      <c r="M6394" s="1796"/>
      <c r="N6394" s="1796"/>
    </row>
    <row r="6395" spans="8:8" s="927" ht="15.0" hidden="1" customFormat="1">
      <c r="A6395" s="1439"/>
      <c r="B6395" s="1795"/>
      <c r="C6395" s="1796"/>
      <c r="D6395" s="1796"/>
      <c r="E6395" s="1796"/>
      <c r="F6395" s="1796"/>
      <c r="G6395" s="1796"/>
      <c r="H6395" s="1796"/>
      <c r="I6395" s="1796"/>
      <c r="J6395" s="1796"/>
      <c r="K6395" s="1796"/>
      <c r="L6395" s="1796"/>
      <c r="M6395" s="1796"/>
      <c r="N6395" s="1796"/>
    </row>
    <row r="6396" spans="8:8" s="927" ht="15.0" hidden="1" customFormat="1">
      <c r="A6396" s="1439"/>
      <c r="B6396" s="1795"/>
      <c r="C6396" s="1796"/>
      <c r="D6396" s="1796"/>
      <c r="E6396" s="1796"/>
      <c r="F6396" s="1796"/>
      <c r="G6396" s="1796"/>
      <c r="H6396" s="1796"/>
      <c r="I6396" s="1796"/>
      <c r="J6396" s="1796"/>
      <c r="K6396" s="1796"/>
      <c r="L6396" s="1796"/>
      <c r="M6396" s="1796"/>
      <c r="N6396" s="1796"/>
    </row>
    <row r="6397" spans="8:8" s="927" ht="15.0" hidden="1" customFormat="1">
      <c r="A6397" s="1439"/>
      <c r="B6397" s="1795"/>
      <c r="C6397" s="1796"/>
      <c r="D6397" s="1796"/>
      <c r="E6397" s="1796"/>
      <c r="F6397" s="1796"/>
      <c r="G6397" s="1796"/>
      <c r="H6397" s="1796"/>
      <c r="I6397" s="1796"/>
      <c r="J6397" s="1796"/>
      <c r="K6397" s="1796"/>
      <c r="L6397" s="1796"/>
      <c r="M6397" s="1796"/>
      <c r="N6397" s="1796"/>
    </row>
    <row r="6398" spans="8:8" s="927" ht="15.0" hidden="1" customFormat="1">
      <c r="A6398" s="1439"/>
      <c r="B6398" s="1795"/>
      <c r="C6398" s="1796"/>
      <c r="D6398" s="1796"/>
      <c r="E6398" s="1796"/>
      <c r="F6398" s="1796"/>
      <c r="G6398" s="1796"/>
      <c r="H6398" s="1796"/>
      <c r="I6398" s="1796"/>
      <c r="J6398" s="1796"/>
      <c r="K6398" s="1796"/>
      <c r="L6398" s="1796"/>
      <c r="M6398" s="1796"/>
      <c r="N6398" s="1796"/>
    </row>
    <row r="6399" spans="8:8" s="927" ht="15.0" hidden="1" customFormat="1">
      <c r="A6399" s="1439"/>
      <c r="B6399" s="1795"/>
      <c r="C6399" s="1796"/>
      <c r="D6399" s="1796"/>
      <c r="E6399" s="1796"/>
      <c r="F6399" s="1796"/>
      <c r="G6399" s="1796"/>
      <c r="H6399" s="1796"/>
      <c r="I6399" s="1796"/>
      <c r="J6399" s="1796"/>
      <c r="K6399" s="1796"/>
      <c r="L6399" s="1796"/>
      <c r="M6399" s="1796"/>
      <c r="N6399" s="1796"/>
    </row>
    <row r="6400" spans="8:8" s="927" ht="15.0" hidden="1" customFormat="1">
      <c r="A6400" s="1439"/>
      <c r="B6400" s="1795"/>
      <c r="C6400" s="1796"/>
      <c r="D6400" s="1796"/>
      <c r="E6400" s="1796"/>
      <c r="F6400" s="1796"/>
      <c r="G6400" s="1796"/>
      <c r="H6400" s="1796"/>
      <c r="I6400" s="1796"/>
      <c r="J6400" s="1796"/>
      <c r="K6400" s="1796"/>
      <c r="L6400" s="1796"/>
      <c r="M6400" s="1796"/>
      <c r="N6400" s="1796"/>
    </row>
    <row r="6401" spans="8:8" s="927" ht="15.0" hidden="1" customFormat="1">
      <c r="A6401" s="1439"/>
      <c r="B6401" s="1795"/>
      <c r="C6401" s="1796"/>
      <c r="D6401" s="1796"/>
      <c r="E6401" s="1796"/>
      <c r="F6401" s="1796"/>
      <c r="G6401" s="1796"/>
      <c r="H6401" s="1796"/>
      <c r="I6401" s="1796"/>
      <c r="J6401" s="1796"/>
      <c r="K6401" s="1796"/>
      <c r="L6401" s="1796"/>
      <c r="M6401" s="1796"/>
      <c r="N6401" s="1796"/>
    </row>
    <row r="6402" spans="8:8" s="927" ht="15.0" hidden="1" customFormat="1">
      <c r="A6402" s="1439"/>
      <c r="B6402" s="1795"/>
      <c r="C6402" s="1796"/>
      <c r="D6402" s="1796"/>
      <c r="E6402" s="1796"/>
      <c r="F6402" s="1796"/>
      <c r="G6402" s="1796"/>
      <c r="H6402" s="1796"/>
      <c r="I6402" s="1796"/>
      <c r="J6402" s="1796"/>
      <c r="K6402" s="1796"/>
      <c r="L6402" s="1796"/>
      <c r="M6402" s="1796"/>
      <c r="N6402" s="1796"/>
    </row>
    <row r="6403" spans="8:8" s="927" ht="15.0" hidden="1" customFormat="1">
      <c r="A6403" s="1439"/>
      <c r="B6403" s="1795"/>
      <c r="C6403" s="1796"/>
      <c r="D6403" s="1796"/>
      <c r="E6403" s="1796"/>
      <c r="F6403" s="1796"/>
      <c r="G6403" s="1796"/>
      <c r="H6403" s="1796"/>
      <c r="I6403" s="1796"/>
      <c r="J6403" s="1796"/>
      <c r="K6403" s="1796"/>
      <c r="L6403" s="1796"/>
      <c r="M6403" s="1796"/>
      <c r="N6403" s="1796"/>
    </row>
    <row r="6404" spans="8:8" s="927" ht="15.0" hidden="1" customFormat="1">
      <c r="A6404" s="1439"/>
      <c r="B6404" s="1795"/>
      <c r="C6404" s="1796"/>
      <c r="D6404" s="1796"/>
      <c r="E6404" s="1796"/>
      <c r="F6404" s="1796"/>
      <c r="G6404" s="1796"/>
      <c r="H6404" s="1796"/>
      <c r="I6404" s="1796"/>
      <c r="J6404" s="1796"/>
      <c r="K6404" s="1796"/>
      <c r="L6404" s="1796"/>
      <c r="M6404" s="1796"/>
      <c r="N6404" s="1796"/>
    </row>
    <row r="6405" spans="8:8" s="927" ht="15.0" hidden="1" customFormat="1">
      <c r="A6405" s="1439"/>
      <c r="B6405" s="1795"/>
      <c r="C6405" s="1796"/>
      <c r="D6405" s="1796"/>
      <c r="E6405" s="1796"/>
      <c r="F6405" s="1796"/>
      <c r="G6405" s="1796"/>
      <c r="H6405" s="1796"/>
      <c r="I6405" s="1796"/>
      <c r="J6405" s="1796"/>
      <c r="K6405" s="1796"/>
      <c r="L6405" s="1796"/>
      <c r="M6405" s="1796"/>
      <c r="N6405" s="1796"/>
    </row>
    <row r="6406" spans="8:8" s="927" ht="15.0" hidden="1" customFormat="1">
      <c r="A6406" s="1439"/>
      <c r="B6406" s="1795"/>
      <c r="C6406" s="1796"/>
      <c r="D6406" s="1796"/>
      <c r="E6406" s="1796"/>
      <c r="F6406" s="1796"/>
      <c r="G6406" s="1796"/>
      <c r="H6406" s="1796"/>
      <c r="I6406" s="1796"/>
      <c r="J6406" s="1796"/>
      <c r="K6406" s="1796"/>
      <c r="L6406" s="1796"/>
      <c r="M6406" s="1796"/>
      <c r="N6406" s="1796"/>
    </row>
    <row r="6407" spans="8:8" s="927" ht="15.0" hidden="1" customFormat="1">
      <c r="A6407" s="1439"/>
      <c r="B6407" s="1795"/>
      <c r="C6407" s="1796"/>
      <c r="D6407" s="1796"/>
      <c r="E6407" s="1796"/>
      <c r="F6407" s="1796"/>
      <c r="G6407" s="1796"/>
      <c r="H6407" s="1796"/>
      <c r="I6407" s="1796"/>
      <c r="J6407" s="1796"/>
      <c r="K6407" s="1796"/>
      <c r="L6407" s="1796"/>
      <c r="M6407" s="1796"/>
      <c r="N6407" s="1796"/>
    </row>
    <row r="6408" spans="8:8" s="927" ht="15.0" hidden="1" customFormat="1">
      <c r="A6408" s="1439"/>
      <c r="B6408" s="1795"/>
      <c r="C6408" s="1796"/>
      <c r="D6408" s="1796"/>
      <c r="E6408" s="1796"/>
      <c r="F6408" s="1796"/>
      <c r="G6408" s="1796"/>
      <c r="H6408" s="1796"/>
      <c r="I6408" s="1796"/>
      <c r="J6408" s="1796"/>
      <c r="K6408" s="1796"/>
      <c r="L6408" s="1796"/>
      <c r="M6408" s="1796"/>
      <c r="N6408" s="1796"/>
    </row>
    <row r="6409" spans="8:8" s="927" ht="15.0" hidden="1" customFormat="1">
      <c r="A6409" s="1439"/>
      <c r="B6409" s="1795"/>
      <c r="C6409" s="1796"/>
      <c r="D6409" s="1796"/>
      <c r="E6409" s="1796"/>
      <c r="F6409" s="1796"/>
      <c r="G6409" s="1796"/>
      <c r="H6409" s="1796"/>
      <c r="I6409" s="1796"/>
      <c r="J6409" s="1796"/>
      <c r="K6409" s="1796"/>
      <c r="L6409" s="1796"/>
      <c r="M6409" s="1796"/>
      <c r="N6409" s="1796"/>
    </row>
    <row r="6410" spans="8:8" s="927" ht="15.0" hidden="1" customFormat="1">
      <c r="A6410" s="1439"/>
      <c r="B6410" s="1795"/>
      <c r="C6410" s="1796"/>
      <c r="D6410" s="1796"/>
      <c r="E6410" s="1796"/>
      <c r="F6410" s="1796"/>
      <c r="G6410" s="1796"/>
      <c r="H6410" s="1796"/>
      <c r="I6410" s="1796"/>
      <c r="J6410" s="1796"/>
      <c r="K6410" s="1796"/>
      <c r="L6410" s="1796"/>
      <c r="M6410" s="1796"/>
      <c r="N6410" s="1796"/>
    </row>
    <row r="6411" spans="8:8" s="927" ht="15.0" hidden="1" customFormat="1">
      <c r="A6411" s="1439"/>
      <c r="B6411" s="1795"/>
      <c r="C6411" s="1796"/>
      <c r="D6411" s="1796"/>
      <c r="E6411" s="1796"/>
      <c r="F6411" s="1796"/>
      <c r="G6411" s="1796"/>
      <c r="H6411" s="1796"/>
      <c r="I6411" s="1796"/>
      <c r="J6411" s="1796"/>
      <c r="K6411" s="1796"/>
      <c r="L6411" s="1796"/>
      <c r="M6411" s="1796"/>
      <c r="N6411" s="1796"/>
    </row>
    <row r="6412" spans="8:8" s="927" ht="15.0" hidden="1" customFormat="1">
      <c r="A6412" s="1439"/>
      <c r="B6412" s="1795"/>
      <c r="C6412" s="1796"/>
      <c r="D6412" s="1796"/>
      <c r="E6412" s="1796"/>
      <c r="F6412" s="1796"/>
      <c r="G6412" s="1796"/>
      <c r="H6412" s="1796"/>
      <c r="I6412" s="1796"/>
      <c r="J6412" s="1796"/>
      <c r="K6412" s="1796"/>
      <c r="L6412" s="1796"/>
      <c r="M6412" s="1796"/>
      <c r="N6412" s="1796"/>
    </row>
    <row r="6413" spans="8:8" s="927" ht="15.0" hidden="1" customFormat="1">
      <c r="A6413" s="1439"/>
      <c r="B6413" s="1795"/>
      <c r="C6413" s="1796"/>
      <c r="D6413" s="1796"/>
      <c r="E6413" s="1796"/>
      <c r="F6413" s="1796"/>
      <c r="G6413" s="1796"/>
      <c r="H6413" s="1796"/>
      <c r="I6413" s="1796"/>
      <c r="J6413" s="1796"/>
      <c r="K6413" s="1796"/>
      <c r="L6413" s="1796"/>
      <c r="M6413" s="1796"/>
      <c r="N6413" s="1796"/>
    </row>
    <row r="6414" spans="8:8" s="927" ht="15.0" hidden="1" customFormat="1">
      <c r="A6414" s="1439"/>
      <c r="B6414" s="1795"/>
      <c r="C6414" s="1796"/>
      <c r="D6414" s="1796"/>
      <c r="E6414" s="1796"/>
      <c r="F6414" s="1796"/>
      <c r="G6414" s="1796"/>
      <c r="H6414" s="1796"/>
      <c r="I6414" s="1796"/>
      <c r="J6414" s="1796"/>
      <c r="K6414" s="1796"/>
      <c r="L6414" s="1796"/>
      <c r="M6414" s="1796"/>
      <c r="N6414" s="1796"/>
    </row>
    <row r="6415" spans="8:8" s="927" ht="15.0" hidden="1" customFormat="1">
      <c r="A6415" s="1439"/>
      <c r="B6415" s="1795"/>
      <c r="C6415" s="1796"/>
      <c r="D6415" s="1796"/>
      <c r="E6415" s="1796"/>
      <c r="F6415" s="1796"/>
      <c r="G6415" s="1796"/>
      <c r="H6415" s="1796"/>
      <c r="I6415" s="1796"/>
      <c r="J6415" s="1796"/>
      <c r="K6415" s="1796"/>
      <c r="L6415" s="1796"/>
      <c r="M6415" s="1796"/>
      <c r="N6415" s="1796"/>
    </row>
    <row r="6416" spans="8:8" s="927" ht="15.0" hidden="1" customFormat="1">
      <c r="A6416" s="1439"/>
      <c r="B6416" s="1795"/>
      <c r="C6416" s="1796"/>
      <c r="D6416" s="1796"/>
      <c r="E6416" s="1796"/>
      <c r="F6416" s="1796"/>
      <c r="G6416" s="1796"/>
      <c r="H6416" s="1796"/>
      <c r="I6416" s="1796"/>
      <c r="J6416" s="1796"/>
      <c r="K6416" s="1796"/>
      <c r="L6416" s="1796"/>
      <c r="M6416" s="1796"/>
      <c r="N6416" s="1796"/>
    </row>
    <row r="6417" spans="8:8" s="927" ht="15.0" hidden="1" customFormat="1">
      <c r="A6417" s="1439"/>
      <c r="B6417" s="1795"/>
      <c r="C6417" s="1796"/>
      <c r="D6417" s="1796"/>
      <c r="E6417" s="1796"/>
      <c r="F6417" s="1796"/>
      <c r="G6417" s="1796"/>
      <c r="H6417" s="1796"/>
      <c r="I6417" s="1796"/>
      <c r="J6417" s="1796"/>
      <c r="K6417" s="1796"/>
      <c r="L6417" s="1796"/>
      <c r="M6417" s="1796"/>
      <c r="N6417" s="1796"/>
    </row>
    <row r="6418" spans="8:8" s="927" ht="15.0" hidden="1" customFormat="1">
      <c r="A6418" s="1439"/>
      <c r="B6418" s="1795"/>
      <c r="C6418" s="1796"/>
      <c r="D6418" s="1796"/>
      <c r="E6418" s="1796"/>
      <c r="F6418" s="1796"/>
      <c r="G6418" s="1796"/>
      <c r="H6418" s="1796"/>
      <c r="I6418" s="1796"/>
      <c r="J6418" s="1796"/>
      <c r="K6418" s="1796"/>
      <c r="L6418" s="1796"/>
      <c r="M6418" s="1796"/>
      <c r="N6418" s="1796"/>
    </row>
    <row r="6419" spans="8:8" s="927" ht="15.0" hidden="1" customFormat="1">
      <c r="A6419" s="1439"/>
      <c r="B6419" s="1795"/>
      <c r="C6419" s="1796"/>
      <c r="D6419" s="1796"/>
      <c r="E6419" s="1796"/>
      <c r="F6419" s="1796"/>
      <c r="G6419" s="1796"/>
      <c r="H6419" s="1796"/>
      <c r="I6419" s="1796"/>
      <c r="J6419" s="1796"/>
      <c r="K6419" s="1796"/>
      <c r="L6419" s="1796"/>
      <c r="M6419" s="1796"/>
      <c r="N6419" s="1796"/>
    </row>
    <row r="6420" spans="8:8" s="927" ht="15.0" hidden="1" customFormat="1">
      <c r="A6420" s="1439"/>
      <c r="B6420" s="1795"/>
      <c r="C6420" s="1796"/>
      <c r="D6420" s="1796"/>
      <c r="E6420" s="1796"/>
      <c r="F6420" s="1796"/>
      <c r="G6420" s="1796"/>
      <c r="H6420" s="1796"/>
      <c r="I6420" s="1796"/>
      <c r="J6420" s="1796"/>
      <c r="K6420" s="1796"/>
      <c r="L6420" s="1796"/>
      <c r="M6420" s="1796"/>
      <c r="N6420" s="1796"/>
    </row>
    <row r="6421" spans="8:8" s="927" ht="15.0" hidden="1" customFormat="1">
      <c r="A6421" s="1439"/>
      <c r="B6421" s="1795"/>
      <c r="C6421" s="1796"/>
      <c r="D6421" s="1796"/>
      <c r="E6421" s="1796"/>
      <c r="F6421" s="1796"/>
      <c r="G6421" s="1796"/>
      <c r="H6421" s="1796"/>
      <c r="I6421" s="1796"/>
      <c r="J6421" s="1796"/>
      <c r="K6421" s="1796"/>
      <c r="L6421" s="1796"/>
      <c r="M6421" s="1796"/>
      <c r="N6421" s="1796"/>
    </row>
    <row r="6422" spans="8:8" s="927" ht="15.0" hidden="1" customFormat="1">
      <c r="A6422" s="1439"/>
      <c r="B6422" s="1795"/>
      <c r="C6422" s="1796"/>
      <c r="D6422" s="1796"/>
      <c r="E6422" s="1796"/>
      <c r="F6422" s="1796"/>
      <c r="G6422" s="1796"/>
      <c r="H6422" s="1796"/>
      <c r="I6422" s="1796"/>
      <c r="J6422" s="1796"/>
      <c r="K6422" s="1796"/>
      <c r="L6422" s="1796"/>
      <c r="M6422" s="1796"/>
      <c r="N6422" s="1796"/>
    </row>
    <row r="6423" spans="8:8" s="927" ht="15.0" hidden="1" customFormat="1">
      <c r="A6423" s="1439"/>
      <c r="B6423" s="1795"/>
      <c r="C6423" s="1796"/>
      <c r="D6423" s="1796"/>
      <c r="E6423" s="1796"/>
      <c r="F6423" s="1796"/>
      <c r="G6423" s="1796"/>
      <c r="H6423" s="1796"/>
      <c r="I6423" s="1796"/>
      <c r="J6423" s="1796"/>
      <c r="K6423" s="1796"/>
      <c r="L6423" s="1796"/>
      <c r="M6423" s="1796"/>
      <c r="N6423" s="1796"/>
    </row>
    <row r="6424" spans="8:8" s="927" ht="15.0" hidden="1" customFormat="1">
      <c r="A6424" s="1439"/>
      <c r="B6424" s="1795"/>
      <c r="C6424" s="1796"/>
      <c r="D6424" s="1796"/>
      <c r="E6424" s="1796"/>
      <c r="F6424" s="1796"/>
      <c r="G6424" s="1796"/>
      <c r="H6424" s="1796"/>
      <c r="I6424" s="1796"/>
      <c r="J6424" s="1796"/>
      <c r="K6424" s="1796"/>
      <c r="L6424" s="1796"/>
      <c r="M6424" s="1796"/>
      <c r="N6424" s="1796"/>
    </row>
    <row r="6425" spans="8:8" s="927" ht="15.0" hidden="1" customFormat="1">
      <c r="A6425" s="1439"/>
      <c r="B6425" s="1795"/>
      <c r="C6425" s="1796"/>
      <c r="D6425" s="1796"/>
      <c r="E6425" s="1796"/>
      <c r="F6425" s="1796"/>
      <c r="G6425" s="1796"/>
      <c r="H6425" s="1796"/>
      <c r="I6425" s="1796"/>
      <c r="J6425" s="1796"/>
      <c r="K6425" s="1796"/>
      <c r="L6425" s="1796"/>
      <c r="M6425" s="1796"/>
      <c r="N6425" s="1796"/>
    </row>
    <row r="6426" spans="8:8" s="927" ht="15.0" hidden="1" customFormat="1">
      <c r="A6426" s="1439"/>
      <c r="B6426" s="1795"/>
      <c r="C6426" s="1796"/>
      <c r="D6426" s="1796"/>
      <c r="E6426" s="1796"/>
      <c r="F6426" s="1796"/>
      <c r="G6426" s="1796"/>
      <c r="H6426" s="1796"/>
      <c r="I6426" s="1796"/>
      <c r="J6426" s="1796"/>
      <c r="K6426" s="1796"/>
      <c r="L6426" s="1796"/>
      <c r="M6426" s="1796"/>
      <c r="N6426" s="1796"/>
    </row>
    <row r="6427" spans="8:8" s="927" ht="15.0" hidden="1" customFormat="1">
      <c r="A6427" s="1439"/>
      <c r="B6427" s="1795"/>
      <c r="C6427" s="1796"/>
      <c r="D6427" s="1796"/>
      <c r="E6427" s="1796"/>
      <c r="F6427" s="1796"/>
      <c r="G6427" s="1796"/>
      <c r="H6427" s="1796"/>
      <c r="I6427" s="1796"/>
      <c r="J6427" s="1796"/>
      <c r="K6427" s="1796"/>
      <c r="L6427" s="1796"/>
      <c r="M6427" s="1796"/>
      <c r="N6427" s="1796"/>
    </row>
    <row r="6428" spans="8:8" s="927" ht="15.0" hidden="1" customFormat="1">
      <c r="A6428" s="1439"/>
      <c r="B6428" s="1795"/>
      <c r="C6428" s="1796"/>
      <c r="D6428" s="1796"/>
      <c r="E6428" s="1796"/>
      <c r="F6428" s="1796"/>
      <c r="G6428" s="1796"/>
      <c r="H6428" s="1796"/>
      <c r="I6428" s="1796"/>
      <c r="J6428" s="1796"/>
      <c r="K6428" s="1796"/>
      <c r="L6428" s="1796"/>
      <c r="M6428" s="1796"/>
      <c r="N6428" s="1796"/>
    </row>
    <row r="6429" spans="8:8" s="927" ht="15.0" hidden="1" customFormat="1">
      <c r="A6429" s="1439"/>
      <c r="B6429" s="1795"/>
      <c r="C6429" s="1796"/>
      <c r="D6429" s="1796"/>
      <c r="E6429" s="1796"/>
      <c r="F6429" s="1796"/>
      <c r="G6429" s="1796"/>
      <c r="H6429" s="1796"/>
      <c r="I6429" s="1796"/>
      <c r="J6429" s="1796"/>
      <c r="K6429" s="1796"/>
      <c r="L6429" s="1796"/>
      <c r="M6429" s="1796"/>
      <c r="N6429" s="1796"/>
    </row>
    <row r="6430" spans="8:8" s="927" ht="15.0" hidden="1" customFormat="1">
      <c r="A6430" s="1439"/>
      <c r="B6430" s="1795"/>
      <c r="C6430" s="1796"/>
      <c r="D6430" s="1796"/>
      <c r="E6430" s="1796"/>
      <c r="F6430" s="1796"/>
      <c r="G6430" s="1796"/>
      <c r="H6430" s="1796"/>
      <c r="I6430" s="1796"/>
      <c r="J6430" s="1796"/>
      <c r="K6430" s="1796"/>
      <c r="L6430" s="1796"/>
      <c r="M6430" s="1796"/>
      <c r="N6430" s="1796"/>
    </row>
    <row r="6431" spans="8:8" s="927" ht="15.0" hidden="1" customFormat="1">
      <c r="A6431" s="1439"/>
      <c r="B6431" s="1795"/>
      <c r="C6431" s="1796"/>
      <c r="D6431" s="1796"/>
      <c r="E6431" s="1796"/>
      <c r="F6431" s="1796"/>
      <c r="G6431" s="1796"/>
      <c r="H6431" s="1796"/>
      <c r="I6431" s="1796"/>
      <c r="J6431" s="1796"/>
      <c r="K6431" s="1796"/>
      <c r="L6431" s="1796"/>
      <c r="M6431" s="1796"/>
      <c r="N6431" s="1796"/>
    </row>
    <row r="6432" spans="8:8" s="927" ht="15.0" hidden="1" customFormat="1">
      <c r="A6432" s="1439"/>
      <c r="B6432" s="1795"/>
      <c r="C6432" s="1796"/>
      <c r="D6432" s="1796"/>
      <c r="E6432" s="1796"/>
      <c r="F6432" s="1796"/>
      <c r="G6432" s="1796"/>
      <c r="H6432" s="1796"/>
      <c r="I6432" s="1796"/>
      <c r="J6432" s="1796"/>
      <c r="K6432" s="1796"/>
      <c r="L6432" s="1796"/>
      <c r="M6432" s="1796"/>
      <c r="N6432" s="1796"/>
    </row>
    <row r="6433" spans="8:8" s="927" ht="15.0" hidden="1" customFormat="1">
      <c r="A6433" s="1439"/>
      <c r="B6433" s="1795"/>
      <c r="C6433" s="1796"/>
      <c r="D6433" s="1796"/>
      <c r="E6433" s="1796"/>
      <c r="F6433" s="1796"/>
      <c r="G6433" s="1796"/>
      <c r="H6433" s="1796"/>
      <c r="I6433" s="1796"/>
      <c r="J6433" s="1796"/>
      <c r="K6433" s="1796"/>
      <c r="L6433" s="1796"/>
      <c r="M6433" s="1796"/>
      <c r="N6433" s="1796"/>
    </row>
    <row r="6434" spans="8:8" s="927" ht="15.0" hidden="1" customFormat="1">
      <c r="A6434" s="1439"/>
      <c r="B6434" s="1795"/>
      <c r="C6434" s="1796"/>
      <c r="D6434" s="1796"/>
      <c r="E6434" s="1796"/>
      <c r="F6434" s="1796"/>
      <c r="G6434" s="1796"/>
      <c r="H6434" s="1796"/>
      <c r="I6434" s="1796"/>
      <c r="J6434" s="1796"/>
      <c r="K6434" s="1796"/>
      <c r="L6434" s="1796"/>
      <c r="M6434" s="1796"/>
      <c r="N6434" s="1796"/>
    </row>
    <row r="6435" spans="8:8" s="927" ht="15.0" hidden="1" customFormat="1">
      <c r="A6435" s="1439"/>
      <c r="B6435" s="1795"/>
      <c r="C6435" s="1796"/>
      <c r="D6435" s="1796"/>
      <c r="E6435" s="1796"/>
      <c r="F6435" s="1796"/>
      <c r="G6435" s="1796"/>
      <c r="H6435" s="1796"/>
      <c r="I6435" s="1796"/>
      <c r="J6435" s="1796"/>
      <c r="K6435" s="1796"/>
      <c r="L6435" s="1796"/>
      <c r="M6435" s="1796"/>
      <c r="N6435" s="1796"/>
    </row>
    <row r="6436" spans="8:8" s="927" ht="15.0" hidden="1" customFormat="1">
      <c r="A6436" s="1439"/>
      <c r="B6436" s="1795"/>
      <c r="C6436" s="1796"/>
      <c r="D6436" s="1796"/>
      <c r="E6436" s="1796"/>
      <c r="F6436" s="1796"/>
      <c r="G6436" s="1796"/>
      <c r="H6436" s="1796"/>
      <c r="I6436" s="1796"/>
      <c r="J6436" s="1796"/>
      <c r="K6436" s="1796"/>
      <c r="L6436" s="1796"/>
      <c r="M6436" s="1796"/>
      <c r="N6436" s="1796"/>
    </row>
    <row r="6437" spans="8:8" s="927" ht="15.0" hidden="1" customFormat="1">
      <c r="A6437" s="1439"/>
      <c r="B6437" s="1795"/>
      <c r="C6437" s="1796"/>
      <c r="D6437" s="1796"/>
      <c r="E6437" s="1796"/>
      <c r="F6437" s="1796"/>
      <c r="G6437" s="1796"/>
      <c r="H6437" s="1796"/>
      <c r="I6437" s="1796"/>
      <c r="J6437" s="1796"/>
      <c r="K6437" s="1796"/>
      <c r="L6437" s="1796"/>
      <c r="M6437" s="1796"/>
      <c r="N6437" s="1796"/>
    </row>
    <row r="6438" spans="8:8" s="927" ht="15.0" hidden="1" customFormat="1">
      <c r="A6438" s="1439"/>
      <c r="B6438" s="1795"/>
      <c r="C6438" s="1796"/>
      <c r="D6438" s="1796"/>
      <c r="E6438" s="1796"/>
      <c r="F6438" s="1796"/>
      <c r="G6438" s="1796"/>
      <c r="H6438" s="1796"/>
      <c r="I6438" s="1796"/>
      <c r="J6438" s="1796"/>
      <c r="K6438" s="1796"/>
      <c r="L6438" s="1796"/>
      <c r="M6438" s="1796"/>
      <c r="N6438" s="1796"/>
    </row>
    <row r="6439" spans="8:8" s="927" ht="15.0" hidden="1" customFormat="1">
      <c r="A6439" s="1439"/>
      <c r="B6439" s="1795"/>
      <c r="C6439" s="1796"/>
      <c r="D6439" s="1796"/>
      <c r="E6439" s="1796"/>
      <c r="F6439" s="1796"/>
      <c r="G6439" s="1796"/>
      <c r="H6439" s="1796"/>
      <c r="I6439" s="1796"/>
      <c r="J6439" s="1796"/>
      <c r="K6439" s="1796"/>
      <c r="L6439" s="1796"/>
      <c r="M6439" s="1796"/>
      <c r="N6439" s="1796"/>
    </row>
    <row r="6440" spans="8:8" s="927" ht="15.0" hidden="1" customFormat="1">
      <c r="A6440" s="1439"/>
      <c r="B6440" s="1795"/>
      <c r="C6440" s="1796"/>
      <c r="D6440" s="1796"/>
      <c r="E6440" s="1796"/>
      <c r="F6440" s="1796"/>
      <c r="G6440" s="1796"/>
      <c r="H6440" s="1796"/>
      <c r="I6440" s="1796"/>
      <c r="J6440" s="1796"/>
      <c r="K6440" s="1796"/>
      <c r="L6440" s="1796"/>
      <c r="M6440" s="1796"/>
      <c r="N6440" s="1796"/>
    </row>
    <row r="6441" spans="8:8" s="927" ht="15.0" hidden="1" customFormat="1">
      <c r="A6441" s="1439"/>
      <c r="B6441" s="1795"/>
      <c r="C6441" s="1796"/>
      <c r="D6441" s="1796"/>
      <c r="E6441" s="1796"/>
      <c r="F6441" s="1796"/>
      <c r="G6441" s="1796"/>
      <c r="H6441" s="1796"/>
      <c r="I6441" s="1796"/>
      <c r="J6441" s="1796"/>
      <c r="K6441" s="1796"/>
      <c r="L6441" s="1796"/>
      <c r="M6441" s="1796"/>
      <c r="N6441" s="1796"/>
    </row>
    <row r="6442" spans="8:8" s="927" ht="15.0" hidden="1" customFormat="1">
      <c r="A6442" s="1439"/>
      <c r="B6442" s="1795"/>
      <c r="C6442" s="1796"/>
      <c r="D6442" s="1796"/>
      <c r="E6442" s="1796"/>
      <c r="F6442" s="1796"/>
      <c r="G6442" s="1796"/>
      <c r="H6442" s="1796"/>
      <c r="I6442" s="1796"/>
      <c r="J6442" s="1796"/>
      <c r="K6442" s="1796"/>
      <c r="L6442" s="1796"/>
      <c r="M6442" s="1796"/>
      <c r="N6442" s="1796"/>
    </row>
    <row r="6443" spans="8:8" s="927" ht="15.0" hidden="1" customFormat="1">
      <c r="A6443" s="1439"/>
      <c r="B6443" s="1795"/>
      <c r="C6443" s="1796"/>
      <c r="D6443" s="1796"/>
      <c r="E6443" s="1796"/>
      <c r="F6443" s="1796"/>
      <c r="G6443" s="1796"/>
      <c r="H6443" s="1796"/>
      <c r="I6443" s="1796"/>
      <c r="J6443" s="1796"/>
      <c r="K6443" s="1796"/>
      <c r="L6443" s="1796"/>
      <c r="M6443" s="1796"/>
      <c r="N6443" s="1796"/>
    </row>
    <row r="6444" spans="8:8" s="927" ht="15.0" hidden="1" customFormat="1">
      <c r="A6444" s="1439"/>
      <c r="B6444" s="1795"/>
      <c r="C6444" s="1796"/>
      <c r="D6444" s="1796"/>
      <c r="E6444" s="1796"/>
      <c r="F6444" s="1796"/>
      <c r="G6444" s="1796"/>
      <c r="H6444" s="1796"/>
      <c r="I6444" s="1796"/>
      <c r="J6444" s="1796"/>
      <c r="K6444" s="1796"/>
      <c r="L6444" s="1796"/>
      <c r="M6444" s="1796"/>
      <c r="N6444" s="1796"/>
    </row>
    <row r="6445" spans="8:8" s="927" ht="15.0" hidden="1" customFormat="1">
      <c r="A6445" s="1439"/>
      <c r="B6445" s="1795"/>
      <c r="C6445" s="1796"/>
      <c r="D6445" s="1796"/>
      <c r="E6445" s="1796"/>
      <c r="F6445" s="1796"/>
      <c r="G6445" s="1796"/>
      <c r="H6445" s="1796"/>
      <c r="I6445" s="1796"/>
      <c r="J6445" s="1796"/>
      <c r="K6445" s="1796"/>
      <c r="L6445" s="1796"/>
      <c r="M6445" s="1796"/>
      <c r="N6445" s="1796"/>
    </row>
    <row r="6446" spans="8:8" s="927" ht="15.0" hidden="1" customFormat="1">
      <c r="A6446" s="1439"/>
      <c r="B6446" s="1795"/>
      <c r="C6446" s="1796"/>
      <c r="D6446" s="1796"/>
      <c r="E6446" s="1796"/>
      <c r="F6446" s="1796"/>
      <c r="G6446" s="1796"/>
      <c r="H6446" s="1796"/>
      <c r="I6446" s="1796"/>
      <c r="J6446" s="1796"/>
      <c r="K6446" s="1796"/>
      <c r="L6446" s="1796"/>
      <c r="M6446" s="1796"/>
      <c r="N6446" s="1796"/>
    </row>
    <row r="6447" spans="8:8" s="927" ht="15.0" hidden="1" customFormat="1">
      <c r="A6447" s="1439"/>
      <c r="B6447" s="1795"/>
      <c r="C6447" s="1796"/>
      <c r="D6447" s="1796"/>
      <c r="E6447" s="1796"/>
      <c r="F6447" s="1796"/>
      <c r="G6447" s="1796"/>
      <c r="H6447" s="1796"/>
      <c r="I6447" s="1796"/>
      <c r="J6447" s="1796"/>
      <c r="K6447" s="1796"/>
      <c r="L6447" s="1796"/>
      <c r="M6447" s="1796"/>
      <c r="N6447" s="1796"/>
    </row>
    <row r="6448" spans="8:8" s="927" ht="15.0" hidden="1" customFormat="1">
      <c r="A6448" s="1439"/>
      <c r="B6448" s="1795"/>
      <c r="C6448" s="1796"/>
      <c r="D6448" s="1796"/>
      <c r="E6448" s="1796"/>
      <c r="F6448" s="1796"/>
      <c r="G6448" s="1796"/>
      <c r="H6448" s="1796"/>
      <c r="I6448" s="1796"/>
      <c r="J6448" s="1796"/>
      <c r="K6448" s="1796"/>
      <c r="L6448" s="1796"/>
      <c r="M6448" s="1796"/>
      <c r="N6448" s="1796"/>
    </row>
    <row r="6449" spans="8:8" s="927" ht="15.0" hidden="1" customFormat="1">
      <c r="A6449" s="1439"/>
      <c r="B6449" s="1795"/>
      <c r="C6449" s="1796"/>
      <c r="D6449" s="1796"/>
      <c r="E6449" s="1796"/>
      <c r="F6449" s="1796"/>
      <c r="G6449" s="1796"/>
      <c r="H6449" s="1796"/>
      <c r="I6449" s="1796"/>
      <c r="J6449" s="1796"/>
      <c r="K6449" s="1796"/>
      <c r="L6449" s="1796"/>
      <c r="M6449" s="1796"/>
      <c r="N6449" s="1796"/>
    </row>
    <row r="6450" spans="8:8" s="927" ht="15.0" hidden="1" customFormat="1">
      <c r="A6450" s="1439"/>
      <c r="B6450" s="1795"/>
      <c r="C6450" s="1796"/>
      <c r="D6450" s="1796"/>
      <c r="E6450" s="1796"/>
      <c r="F6450" s="1796"/>
      <c r="G6450" s="1796"/>
      <c r="H6450" s="1796"/>
      <c r="I6450" s="1796"/>
      <c r="J6450" s="1796"/>
      <c r="K6450" s="1796"/>
      <c r="L6450" s="1796"/>
      <c r="M6450" s="1796"/>
      <c r="N6450" s="1796"/>
    </row>
    <row r="6451" spans="8:8" s="927" ht="15.0" hidden="1" customFormat="1">
      <c r="A6451" s="1439"/>
      <c r="B6451" s="1795"/>
      <c r="C6451" s="1796"/>
      <c r="D6451" s="1796"/>
      <c r="E6451" s="1796"/>
      <c r="F6451" s="1796"/>
      <c r="G6451" s="1796"/>
      <c r="H6451" s="1796"/>
      <c r="I6451" s="1796"/>
      <c r="J6451" s="1796"/>
      <c r="K6451" s="1796"/>
      <c r="L6451" s="1796"/>
      <c r="M6451" s="1796"/>
      <c r="N6451" s="1796"/>
    </row>
    <row r="6452" spans="8:8" s="927" ht="15.0" hidden="1" customFormat="1">
      <c r="A6452" s="1439"/>
      <c r="B6452" s="1795"/>
      <c r="C6452" s="1796"/>
      <c r="D6452" s="1796"/>
      <c r="E6452" s="1796"/>
      <c r="F6452" s="1796"/>
      <c r="G6452" s="1796"/>
      <c r="H6452" s="1796"/>
      <c r="I6452" s="1796"/>
      <c r="J6452" s="1796"/>
      <c r="K6452" s="1796"/>
      <c r="L6452" s="1796"/>
      <c r="M6452" s="1796"/>
      <c r="N6452" s="1796"/>
    </row>
    <row r="6453" spans="8:8" s="927" ht="15.0" hidden="1" customFormat="1">
      <c r="A6453" s="1439"/>
      <c r="B6453" s="1795"/>
      <c r="C6453" s="1796"/>
      <c r="D6453" s="1796"/>
      <c r="E6453" s="1796"/>
      <c r="F6453" s="1796"/>
      <c r="G6453" s="1796"/>
      <c r="H6453" s="1796"/>
      <c r="I6453" s="1796"/>
      <c r="J6453" s="1796"/>
      <c r="K6453" s="1796"/>
      <c r="L6453" s="1796"/>
      <c r="M6453" s="1796"/>
      <c r="N6453" s="1796"/>
    </row>
    <row r="6454" spans="8:8" s="927" ht="15.0" hidden="1" customFormat="1">
      <c r="A6454" s="1439"/>
      <c r="B6454" s="1795"/>
      <c r="C6454" s="1796"/>
      <c r="D6454" s="1796"/>
      <c r="E6454" s="1796"/>
      <c r="F6454" s="1796"/>
      <c r="G6454" s="1796"/>
      <c r="H6454" s="1796"/>
      <c r="I6454" s="1796"/>
      <c r="J6454" s="1796"/>
      <c r="K6454" s="1796"/>
      <c r="L6454" s="1796"/>
      <c r="M6454" s="1796"/>
      <c r="N6454" s="1796"/>
    </row>
    <row r="6455" spans="8:8" s="927" ht="15.0" hidden="1" customFormat="1">
      <c r="A6455" s="1439"/>
      <c r="B6455" s="1795"/>
      <c r="C6455" s="1796"/>
      <c r="D6455" s="1796"/>
      <c r="E6455" s="1796"/>
      <c r="F6455" s="1796"/>
      <c r="G6455" s="1796"/>
      <c r="H6455" s="1796"/>
      <c r="I6455" s="1796"/>
      <c r="J6455" s="1796"/>
      <c r="K6455" s="1796"/>
      <c r="L6455" s="1796"/>
      <c r="M6455" s="1796"/>
      <c r="N6455" s="1796"/>
    </row>
    <row r="6456" spans="8:8" s="927" ht="15.0" hidden="1" customFormat="1">
      <c r="A6456" s="1439"/>
      <c r="B6456" s="1795"/>
      <c r="C6456" s="1796"/>
      <c r="D6456" s="1796"/>
      <c r="E6456" s="1796"/>
      <c r="F6456" s="1796"/>
      <c r="G6456" s="1796"/>
      <c r="H6456" s="1796"/>
      <c r="I6456" s="1796"/>
      <c r="J6456" s="1796"/>
      <c r="K6456" s="1796"/>
      <c r="L6456" s="1796"/>
      <c r="M6456" s="1796"/>
      <c r="N6456" s="1796"/>
    </row>
    <row r="6457" spans="8:8" s="927" ht="15.0" hidden="1" customFormat="1">
      <c r="A6457" s="1439"/>
      <c r="B6457" s="1795"/>
      <c r="C6457" s="1796"/>
      <c r="D6457" s="1796"/>
      <c r="E6457" s="1796"/>
      <c r="F6457" s="1796"/>
      <c r="G6457" s="1796"/>
      <c r="H6457" s="1796"/>
      <c r="I6457" s="1796"/>
      <c r="J6457" s="1796"/>
      <c r="K6457" s="1796"/>
      <c r="L6457" s="1796"/>
      <c r="M6457" s="1796"/>
      <c r="N6457" s="1796"/>
    </row>
    <row r="6458" spans="8:8" s="927" ht="15.0" hidden="1" customFormat="1">
      <c r="A6458" s="1439"/>
      <c r="B6458" s="1795"/>
      <c r="C6458" s="1796"/>
      <c r="D6458" s="1796"/>
      <c r="E6458" s="1796"/>
      <c r="F6458" s="1796"/>
      <c r="G6458" s="1796"/>
      <c r="H6458" s="1796"/>
      <c r="I6458" s="1796"/>
      <c r="J6458" s="1796"/>
      <c r="K6458" s="1796"/>
      <c r="L6458" s="1796"/>
      <c r="M6458" s="1796"/>
      <c r="N6458" s="1796"/>
    </row>
    <row r="6459" spans="8:8" s="927" ht="15.0" hidden="1" customFormat="1">
      <c r="A6459" s="1439"/>
      <c r="B6459" s="1795"/>
      <c r="C6459" s="1796"/>
      <c r="D6459" s="1796"/>
      <c r="E6459" s="1796"/>
      <c r="F6459" s="1796"/>
      <c r="G6459" s="1796"/>
      <c r="H6459" s="1796"/>
      <c r="I6459" s="1796"/>
      <c r="J6459" s="1796"/>
      <c r="K6459" s="1796"/>
      <c r="L6459" s="1796"/>
      <c r="M6459" s="1796"/>
      <c r="N6459" s="1796"/>
    </row>
    <row r="6460" spans="8:8" s="927" ht="15.0" hidden="1" customFormat="1">
      <c r="A6460" s="1439"/>
      <c r="B6460" s="1795"/>
      <c r="C6460" s="1796"/>
      <c r="D6460" s="1796"/>
      <c r="E6460" s="1796"/>
      <c r="F6460" s="1796"/>
      <c r="G6460" s="1796"/>
      <c r="H6460" s="1796"/>
      <c r="I6460" s="1796"/>
      <c r="J6460" s="1796"/>
      <c r="K6460" s="1796"/>
      <c r="L6460" s="1796"/>
      <c r="M6460" s="1796"/>
      <c r="N6460" s="1796"/>
    </row>
    <row r="6461" spans="8:8" s="927" ht="15.0" hidden="1" customFormat="1">
      <c r="A6461" s="1439"/>
      <c r="B6461" s="1795"/>
      <c r="C6461" s="1796"/>
      <c r="D6461" s="1796"/>
      <c r="E6461" s="1796"/>
      <c r="F6461" s="1796"/>
      <c r="G6461" s="1796"/>
      <c r="H6461" s="1796"/>
      <c r="I6461" s="1796"/>
      <c r="J6461" s="1796"/>
      <c r="K6461" s="1796"/>
      <c r="L6461" s="1796"/>
      <c r="M6461" s="1796"/>
      <c r="N6461" s="1796"/>
    </row>
    <row r="6462" spans="8:8" s="927" ht="15.0" hidden="1" customFormat="1">
      <c r="A6462" s="1439"/>
      <c r="B6462" s="1795"/>
      <c r="C6462" s="1796"/>
      <c r="D6462" s="1796"/>
      <c r="E6462" s="1796"/>
      <c r="F6462" s="1796"/>
      <c r="G6462" s="1796"/>
      <c r="H6462" s="1796"/>
      <c r="I6462" s="1796"/>
      <c r="J6462" s="1796"/>
      <c r="K6462" s="1796"/>
      <c r="L6462" s="1796"/>
      <c r="M6462" s="1796"/>
      <c r="N6462" s="1796"/>
    </row>
    <row r="6463" spans="8:8" s="927" ht="15.0" hidden="1" customFormat="1">
      <c r="A6463" s="1439"/>
      <c r="B6463" s="1795"/>
      <c r="C6463" s="1796"/>
      <c r="D6463" s="1796"/>
      <c r="E6463" s="1796"/>
      <c r="F6463" s="1796"/>
      <c r="G6463" s="1796"/>
      <c r="H6463" s="1796"/>
      <c r="I6463" s="1796"/>
      <c r="J6463" s="1796"/>
      <c r="K6463" s="1796"/>
      <c r="L6463" s="1796"/>
      <c r="M6463" s="1796"/>
      <c r="N6463" s="1796"/>
    </row>
    <row r="6464" spans="8:8" s="927" ht="15.0" hidden="1" customFormat="1">
      <c r="A6464" s="1439"/>
      <c r="B6464" s="1795"/>
      <c r="C6464" s="1796"/>
      <c r="D6464" s="1796"/>
      <c r="E6464" s="1796"/>
      <c r="F6464" s="1796"/>
      <c r="G6464" s="1796"/>
      <c r="H6464" s="1796"/>
      <c r="I6464" s="1796"/>
      <c r="J6464" s="1796"/>
      <c r="K6464" s="1796"/>
      <c r="L6464" s="1796"/>
      <c r="M6464" s="1796"/>
      <c r="N6464" s="1796"/>
    </row>
    <row r="6465" spans="8:8" s="927" ht="15.0" hidden="1" customFormat="1">
      <c r="A6465" s="1439"/>
      <c r="B6465" s="1795"/>
      <c r="C6465" s="1796"/>
      <c r="D6465" s="1796"/>
      <c r="E6465" s="1796"/>
      <c r="F6465" s="1796"/>
      <c r="G6465" s="1796"/>
      <c r="H6465" s="1796"/>
      <c r="I6465" s="1796"/>
      <c r="J6465" s="1796"/>
      <c r="K6465" s="1796"/>
      <c r="L6465" s="1796"/>
      <c r="M6465" s="1796"/>
      <c r="N6465" s="1796"/>
    </row>
    <row r="6466" spans="8:8" s="927" ht="15.0" hidden="1" customFormat="1">
      <c r="A6466" s="1439"/>
      <c r="B6466" s="1795"/>
      <c r="C6466" s="1796"/>
      <c r="D6466" s="1796"/>
      <c r="E6466" s="1796"/>
      <c r="F6466" s="1796"/>
      <c r="G6466" s="1796"/>
      <c r="H6466" s="1796"/>
      <c r="I6466" s="1796"/>
      <c r="J6466" s="1796"/>
      <c r="K6466" s="1796"/>
      <c r="L6466" s="1796"/>
      <c r="M6466" s="1796"/>
      <c r="N6466" s="1796"/>
    </row>
    <row r="6467" spans="8:8" s="927" ht="15.0" hidden="1" customFormat="1">
      <c r="A6467" s="1439"/>
      <c r="B6467" s="1795"/>
      <c r="C6467" s="1796"/>
      <c r="D6467" s="1796"/>
      <c r="E6467" s="1796"/>
      <c r="F6467" s="1796"/>
      <c r="G6467" s="1796"/>
      <c r="H6467" s="1796"/>
      <c r="I6467" s="1796"/>
      <c r="J6467" s="1796"/>
      <c r="K6467" s="1796"/>
      <c r="L6467" s="1796"/>
      <c r="M6467" s="1796"/>
      <c r="N6467" s="1796"/>
    </row>
    <row r="6468" spans="8:8" s="927" ht="15.0" hidden="1" customFormat="1">
      <c r="A6468" s="1439"/>
      <c r="B6468" s="1795"/>
      <c r="C6468" s="1796"/>
      <c r="D6468" s="1796"/>
      <c r="E6468" s="1796"/>
      <c r="F6468" s="1796"/>
      <c r="G6468" s="1796"/>
      <c r="H6468" s="1796"/>
      <c r="I6468" s="1796"/>
      <c r="J6468" s="1796"/>
      <c r="K6468" s="1796"/>
      <c r="L6468" s="1796"/>
      <c r="M6468" s="1796"/>
      <c r="N6468" s="1796"/>
    </row>
    <row r="6469" spans="8:8" s="927" ht="15.0" hidden="1" customFormat="1">
      <c r="A6469" s="1439"/>
      <c r="B6469" s="1795"/>
      <c r="C6469" s="1796"/>
      <c r="D6469" s="1796"/>
      <c r="E6469" s="1796"/>
      <c r="F6469" s="1796"/>
      <c r="G6469" s="1796"/>
      <c r="H6469" s="1796"/>
      <c r="I6469" s="1796"/>
      <c r="J6469" s="1796"/>
      <c r="K6469" s="1796"/>
      <c r="L6469" s="1796"/>
      <c r="M6469" s="1796"/>
      <c r="N6469" s="1796"/>
    </row>
    <row r="6470" spans="8:8" s="927" ht="15.0" hidden="1" customFormat="1">
      <c r="A6470" s="1439"/>
      <c r="B6470" s="1795"/>
      <c r="C6470" s="1796"/>
      <c r="D6470" s="1796"/>
      <c r="E6470" s="1796"/>
      <c r="F6470" s="1796"/>
      <c r="G6470" s="1796"/>
      <c r="H6470" s="1796"/>
      <c r="I6470" s="1796"/>
      <c r="J6470" s="1796"/>
      <c r="K6470" s="1796"/>
      <c r="L6470" s="1796"/>
      <c r="M6470" s="1796"/>
      <c r="N6470" s="1796"/>
    </row>
    <row r="6471" spans="8:8" s="927" ht="15.0" hidden="1" customFormat="1">
      <c r="A6471" s="1439"/>
      <c r="B6471" s="1795"/>
      <c r="C6471" s="1796"/>
      <c r="D6471" s="1796"/>
      <c r="E6471" s="1796"/>
      <c r="F6471" s="1796"/>
      <c r="G6471" s="1796"/>
      <c r="H6471" s="1796"/>
      <c r="I6471" s="1796"/>
      <c r="J6471" s="1796"/>
      <c r="K6471" s="1796"/>
      <c r="L6471" s="1796"/>
      <c r="M6471" s="1796"/>
      <c r="N6471" s="1796"/>
    </row>
    <row r="6472" spans="8:8" s="927" ht="15.0" hidden="1" customFormat="1">
      <c r="A6472" s="1439"/>
      <c r="B6472" s="1795"/>
      <c r="C6472" s="1796"/>
      <c r="D6472" s="1796"/>
      <c r="E6472" s="1796"/>
      <c r="F6472" s="1796"/>
      <c r="G6472" s="1796"/>
      <c r="H6472" s="1796"/>
      <c r="I6472" s="1796"/>
      <c r="J6472" s="1796"/>
      <c r="K6472" s="1796"/>
      <c r="L6472" s="1796"/>
      <c r="M6472" s="1796"/>
      <c r="N6472" s="1796"/>
    </row>
    <row r="6473" spans="8:8" s="927" ht="15.0" hidden="1" customFormat="1">
      <c r="A6473" s="1439"/>
      <c r="B6473" s="1795"/>
      <c r="C6473" s="1796"/>
      <c r="D6473" s="1796"/>
      <c r="E6473" s="1796"/>
      <c r="F6473" s="1796"/>
      <c r="G6473" s="1796"/>
      <c r="H6473" s="1796"/>
      <c r="I6473" s="1796"/>
      <c r="J6473" s="1796"/>
      <c r="K6473" s="1796"/>
      <c r="L6473" s="1796"/>
      <c r="M6473" s="1796"/>
      <c r="N6473" s="1796"/>
    </row>
    <row r="6474" spans="8:8" s="927" ht="15.0" hidden="1" customFormat="1">
      <c r="A6474" s="1439"/>
      <c r="B6474" s="1795"/>
      <c r="C6474" s="1796"/>
      <c r="D6474" s="1796"/>
      <c r="E6474" s="1796"/>
      <c r="F6474" s="1796"/>
      <c r="G6474" s="1796"/>
      <c r="H6474" s="1796"/>
      <c r="I6474" s="1796"/>
      <c r="J6474" s="1796"/>
      <c r="K6474" s="1796"/>
      <c r="L6474" s="1796"/>
      <c r="M6474" s="1796"/>
      <c r="N6474" s="1796"/>
    </row>
    <row r="6475" spans="8:8" s="927" ht="15.0" hidden="1" customFormat="1">
      <c r="A6475" s="1439"/>
      <c r="B6475" s="1795"/>
      <c r="C6475" s="1796"/>
      <c r="D6475" s="1796"/>
      <c r="E6475" s="1796"/>
      <c r="F6475" s="1796"/>
      <c r="G6475" s="1796"/>
      <c r="H6475" s="1796"/>
      <c r="I6475" s="1796"/>
      <c r="J6475" s="1796"/>
      <c r="K6475" s="1796"/>
      <c r="L6475" s="1796"/>
      <c r="M6475" s="1796"/>
      <c r="N6475" s="1796"/>
    </row>
    <row r="6476" spans="8:8" s="927" ht="15.0" hidden="1" customFormat="1">
      <c r="A6476" s="1439"/>
      <c r="B6476" s="1795"/>
      <c r="C6476" s="1796"/>
      <c r="D6476" s="1796"/>
      <c r="E6476" s="1796"/>
      <c r="F6476" s="1796"/>
      <c r="G6476" s="1796"/>
      <c r="H6476" s="1796"/>
      <c r="I6476" s="1796"/>
      <c r="J6476" s="1796"/>
      <c r="K6476" s="1796"/>
      <c r="L6476" s="1796"/>
      <c r="M6476" s="1796"/>
      <c r="N6476" s="1796"/>
    </row>
    <row r="6477" spans="8:8" s="927" ht="15.0" hidden="1" customFormat="1">
      <c r="A6477" s="1439"/>
      <c r="B6477" s="1795"/>
      <c r="C6477" s="1796"/>
      <c r="D6477" s="1796"/>
      <c r="E6477" s="1796"/>
      <c r="F6477" s="1796"/>
      <c r="G6477" s="1796"/>
      <c r="H6477" s="1796"/>
      <c r="I6477" s="1796"/>
      <c r="J6477" s="1796"/>
      <c r="K6477" s="1796"/>
      <c r="L6477" s="1796"/>
      <c r="M6477" s="1796"/>
      <c r="N6477" s="1796"/>
    </row>
    <row r="6478" spans="8:8" s="927" ht="15.0" hidden="1" customFormat="1">
      <c r="A6478" s="1439"/>
      <c r="B6478" s="1795"/>
      <c r="C6478" s="1796"/>
      <c r="D6478" s="1796"/>
      <c r="E6478" s="1796"/>
      <c r="F6478" s="1796"/>
      <c r="G6478" s="1796"/>
      <c r="H6478" s="1796"/>
      <c r="I6478" s="1796"/>
      <c r="J6478" s="1796"/>
      <c r="K6478" s="1796"/>
      <c r="L6478" s="1796"/>
      <c r="M6478" s="1796"/>
      <c r="N6478" s="1796"/>
    </row>
    <row r="6479" spans="8:8" s="927" ht="15.0" hidden="1" customFormat="1">
      <c r="A6479" s="1439"/>
      <c r="B6479" s="1795"/>
      <c r="C6479" s="1796"/>
      <c r="D6479" s="1796"/>
      <c r="E6479" s="1796"/>
      <c r="F6479" s="1796"/>
      <c r="G6479" s="1796"/>
      <c r="H6479" s="1796"/>
      <c r="I6479" s="1796"/>
      <c r="J6479" s="1796"/>
      <c r="K6479" s="1796"/>
      <c r="L6479" s="1796"/>
      <c r="M6479" s="1796"/>
      <c r="N6479" s="1796"/>
    </row>
    <row r="6480" spans="8:8" s="927" ht="15.0" hidden="1" customFormat="1">
      <c r="A6480" s="1439"/>
      <c r="B6480" s="1795"/>
      <c r="C6480" s="1796"/>
      <c r="D6480" s="1796"/>
      <c r="E6480" s="1796"/>
      <c r="F6480" s="1796"/>
      <c r="G6480" s="1796"/>
      <c r="H6480" s="1796"/>
      <c r="I6480" s="1796"/>
      <c r="J6480" s="1796"/>
      <c r="K6480" s="1796"/>
      <c r="L6480" s="1796"/>
      <c r="M6480" s="1796"/>
      <c r="N6480" s="1796"/>
    </row>
    <row r="6481" spans="8:8" s="927" ht="15.0" hidden="1" customFormat="1">
      <c r="A6481" s="1439"/>
      <c r="B6481" s="1795"/>
      <c r="C6481" s="1796"/>
      <c r="D6481" s="1796"/>
      <c r="E6481" s="1796"/>
      <c r="F6481" s="1796"/>
      <c r="G6481" s="1796"/>
      <c r="H6481" s="1796"/>
      <c r="I6481" s="1796"/>
      <c r="J6481" s="1796"/>
      <c r="K6481" s="1796"/>
      <c r="L6481" s="1796"/>
      <c r="M6481" s="1796"/>
      <c r="N6481" s="1796"/>
    </row>
    <row r="6482" spans="8:8" s="927" ht="15.0" hidden="1" customFormat="1">
      <c r="A6482" s="1439"/>
      <c r="B6482" s="1795"/>
      <c r="C6482" s="1796"/>
      <c r="D6482" s="1796"/>
      <c r="E6482" s="1796"/>
      <c r="F6482" s="1796"/>
      <c r="G6482" s="1796"/>
      <c r="H6482" s="1796"/>
      <c r="I6482" s="1796"/>
      <c r="J6482" s="1796"/>
      <c r="K6482" s="1796"/>
      <c r="L6482" s="1796"/>
      <c r="M6482" s="1796"/>
      <c r="N6482" s="1796"/>
    </row>
    <row r="6483" spans="8:8" s="927" ht="15.0" hidden="1" customFormat="1">
      <c r="A6483" s="1439"/>
      <c r="B6483" s="1795"/>
      <c r="C6483" s="1796"/>
      <c r="D6483" s="1796"/>
      <c r="E6483" s="1796"/>
      <c r="F6483" s="1796"/>
      <c r="G6483" s="1796"/>
      <c r="H6483" s="1796"/>
      <c r="I6483" s="1796"/>
      <c r="J6483" s="1796"/>
      <c r="K6483" s="1796"/>
      <c r="L6483" s="1796"/>
      <c r="M6483" s="1796"/>
      <c r="N6483" s="1796"/>
    </row>
    <row r="6484" spans="8:8" s="927" ht="15.0" hidden="1" customFormat="1">
      <c r="A6484" s="1439"/>
      <c r="B6484" s="1795"/>
      <c r="C6484" s="1796"/>
      <c r="D6484" s="1796"/>
      <c r="E6484" s="1796"/>
      <c r="F6484" s="1796"/>
      <c r="G6484" s="1796"/>
      <c r="H6484" s="1796"/>
      <c r="I6484" s="1796"/>
      <c r="J6484" s="1796"/>
      <c r="K6484" s="1796"/>
      <c r="L6484" s="1796"/>
      <c r="M6484" s="1796"/>
      <c r="N6484" s="1796"/>
    </row>
    <row r="6485" spans="8:8" s="927" ht="15.0" hidden="1" customFormat="1">
      <c r="A6485" s="1439"/>
      <c r="B6485" s="1795"/>
      <c r="C6485" s="1796"/>
      <c r="D6485" s="1796"/>
      <c r="E6485" s="1796"/>
      <c r="F6485" s="1796"/>
      <c r="G6485" s="1796"/>
      <c r="H6485" s="1796"/>
      <c r="I6485" s="1796"/>
      <c r="J6485" s="1796"/>
      <c r="K6485" s="1796"/>
      <c r="L6485" s="1796"/>
      <c r="M6485" s="1796"/>
      <c r="N6485" s="1796"/>
    </row>
    <row r="6486" spans="8:8" s="927" ht="15.0" hidden="1" customFormat="1">
      <c r="A6486" s="1439"/>
      <c r="B6486" s="1795"/>
      <c r="C6486" s="1796"/>
      <c r="D6486" s="1796"/>
      <c r="E6486" s="1796"/>
      <c r="F6486" s="1796"/>
      <c r="G6486" s="1796"/>
      <c r="H6486" s="1796"/>
      <c r="I6486" s="1796"/>
      <c r="J6486" s="1796"/>
      <c r="K6486" s="1796"/>
      <c r="L6486" s="1796"/>
      <c r="M6486" s="1796"/>
      <c r="N6486" s="1796"/>
    </row>
    <row r="6487" spans="8:8" s="927" ht="15.0" hidden="1" customFormat="1">
      <c r="A6487" s="1439"/>
      <c r="B6487" s="1795"/>
      <c r="C6487" s="1796"/>
      <c r="D6487" s="1796"/>
      <c r="E6487" s="1796"/>
      <c r="F6487" s="1796"/>
      <c r="G6487" s="1796"/>
      <c r="H6487" s="1796"/>
      <c r="I6487" s="1796"/>
      <c r="J6487" s="1796"/>
      <c r="K6487" s="1796"/>
      <c r="L6487" s="1796"/>
      <c r="M6487" s="1796"/>
      <c r="N6487" s="1796"/>
    </row>
    <row r="6488" spans="8:8" s="927" ht="15.0" hidden="1" customFormat="1">
      <c r="A6488" s="1439"/>
      <c r="B6488" s="1795"/>
      <c r="C6488" s="1796"/>
      <c r="D6488" s="1796"/>
      <c r="E6488" s="1796"/>
      <c r="F6488" s="1796"/>
      <c r="G6488" s="1796"/>
      <c r="H6488" s="1796"/>
      <c r="I6488" s="1796"/>
      <c r="J6488" s="1796"/>
      <c r="K6488" s="1796"/>
      <c r="L6488" s="1796"/>
      <c r="M6488" s="1796"/>
      <c r="N6488" s="1796"/>
    </row>
    <row r="6489" spans="8:8" s="927" ht="15.0" hidden="1" customFormat="1">
      <c r="A6489" s="1439"/>
      <c r="B6489" s="1795"/>
      <c r="C6489" s="1796"/>
      <c r="D6489" s="1796"/>
      <c r="E6489" s="1796"/>
      <c r="F6489" s="1796"/>
      <c r="G6489" s="1796"/>
      <c r="H6489" s="1796"/>
      <c r="I6489" s="1796"/>
      <c r="J6489" s="1796"/>
      <c r="K6489" s="1796"/>
      <c r="L6489" s="1796"/>
      <c r="M6489" s="1796"/>
      <c r="N6489" s="1796"/>
    </row>
    <row r="6490" spans="8:8" s="927" ht="15.0" hidden="1" customFormat="1">
      <c r="A6490" s="1439"/>
      <c r="B6490" s="1795"/>
      <c r="C6490" s="1796"/>
      <c r="D6490" s="1796"/>
      <c r="E6490" s="1796"/>
      <c r="F6490" s="1796"/>
      <c r="G6490" s="1796"/>
      <c r="H6490" s="1796"/>
      <c r="I6490" s="1796"/>
      <c r="J6490" s="1796"/>
      <c r="K6490" s="1796"/>
      <c r="L6490" s="1796"/>
      <c r="M6490" s="1796"/>
      <c r="N6490" s="1796"/>
    </row>
    <row r="6491" spans="8:8" s="927" ht="15.0" hidden="1" customFormat="1">
      <c r="A6491" s="1439"/>
      <c r="B6491" s="1795"/>
      <c r="C6491" s="1796"/>
      <c r="D6491" s="1796"/>
      <c r="E6491" s="1796"/>
      <c r="F6491" s="1796"/>
      <c r="G6491" s="1796"/>
      <c r="H6491" s="1796"/>
      <c r="I6491" s="1796"/>
      <c r="J6491" s="1796"/>
      <c r="K6491" s="1796"/>
      <c r="L6491" s="1796"/>
      <c r="M6491" s="1796"/>
      <c r="N6491" s="1796"/>
    </row>
    <row r="6492" spans="8:8" s="927" ht="15.0" hidden="1" customFormat="1">
      <c r="A6492" s="1439"/>
      <c r="B6492" s="1795"/>
      <c r="C6492" s="1796"/>
      <c r="D6492" s="1796"/>
      <c r="E6492" s="1796"/>
      <c r="F6492" s="1796"/>
      <c r="G6492" s="1796"/>
      <c r="H6492" s="1796"/>
      <c r="I6492" s="1796"/>
      <c r="J6492" s="1796"/>
      <c r="K6492" s="1796"/>
      <c r="L6492" s="1796"/>
      <c r="M6492" s="1796"/>
      <c r="N6492" s="1796"/>
    </row>
    <row r="6493" spans="8:8" s="927" ht="15.0" hidden="1" customFormat="1">
      <c r="A6493" s="1439"/>
      <c r="B6493" s="1795"/>
      <c r="C6493" s="1796"/>
      <c r="D6493" s="1796"/>
      <c r="E6493" s="1796"/>
      <c r="F6493" s="1796"/>
      <c r="G6493" s="1796"/>
      <c r="H6493" s="1796"/>
      <c r="I6493" s="1796"/>
      <c r="J6493" s="1796"/>
      <c r="K6493" s="1796"/>
      <c r="L6493" s="1796"/>
      <c r="M6493" s="1796"/>
      <c r="N6493" s="1796"/>
    </row>
    <row r="6494" spans="8:8" s="927" ht="15.0" hidden="1" customFormat="1">
      <c r="A6494" s="1439"/>
      <c r="B6494" s="1795"/>
      <c r="C6494" s="1796"/>
      <c r="D6494" s="1796"/>
      <c r="E6494" s="1796"/>
      <c r="F6494" s="1796"/>
      <c r="G6494" s="1796"/>
      <c r="H6494" s="1796"/>
      <c r="I6494" s="1796"/>
      <c r="J6494" s="1796"/>
      <c r="K6494" s="1796"/>
      <c r="L6494" s="1796"/>
      <c r="M6494" s="1796"/>
      <c r="N6494" s="1796"/>
    </row>
    <row r="6495" spans="8:8" s="927" ht="15.0" hidden="1" customFormat="1">
      <c r="A6495" s="1439"/>
      <c r="B6495" s="1795"/>
      <c r="C6495" s="1796"/>
      <c r="D6495" s="1796"/>
      <c r="E6495" s="1796"/>
      <c r="F6495" s="1796"/>
      <c r="G6495" s="1796"/>
      <c r="H6495" s="1796"/>
      <c r="I6495" s="1796"/>
      <c r="J6495" s="1796"/>
      <c r="K6495" s="1796"/>
      <c r="L6495" s="1796"/>
      <c r="M6495" s="1796"/>
      <c r="N6495" s="1796"/>
    </row>
    <row r="6496" spans="8:8" s="927" ht="15.0" hidden="1" customFormat="1">
      <c r="A6496" s="1439"/>
      <c r="B6496" s="1795"/>
      <c r="C6496" s="1796"/>
      <c r="D6496" s="1796"/>
      <c r="E6496" s="1796"/>
      <c r="F6496" s="1796"/>
      <c r="G6496" s="1796"/>
      <c r="H6496" s="1796"/>
      <c r="I6496" s="1796"/>
      <c r="J6496" s="1796"/>
      <c r="K6496" s="1796"/>
      <c r="L6496" s="1796"/>
      <c r="M6496" s="1796"/>
      <c r="N6496" s="1796"/>
    </row>
    <row r="6497" spans="8:8" s="927" ht="15.0" hidden="1" customFormat="1">
      <c r="A6497" s="1439"/>
      <c r="B6497" s="1795"/>
      <c r="C6497" s="1796"/>
      <c r="D6497" s="1796"/>
      <c r="E6497" s="1796"/>
      <c r="F6497" s="1796"/>
      <c r="G6497" s="1796"/>
      <c r="H6497" s="1796"/>
      <c r="I6497" s="1796"/>
      <c r="J6497" s="1796"/>
      <c r="K6497" s="1796"/>
      <c r="L6497" s="1796"/>
      <c r="M6497" s="1796"/>
      <c r="N6497" s="1796"/>
    </row>
    <row r="6498" spans="8:8" s="927" ht="15.0" hidden="1" customFormat="1">
      <c r="A6498" s="1439"/>
      <c r="B6498" s="1795"/>
      <c r="C6498" s="1796"/>
      <c r="D6498" s="1796"/>
      <c r="E6498" s="1796"/>
      <c r="F6498" s="1796"/>
      <c r="G6498" s="1796"/>
      <c r="H6498" s="1796"/>
      <c r="I6498" s="1796"/>
      <c r="J6498" s="1796"/>
      <c r="K6498" s="1796"/>
      <c r="L6498" s="1796"/>
      <c r="M6498" s="1796"/>
      <c r="N6498" s="1796"/>
    </row>
    <row r="6499" spans="8:8" s="927" ht="15.0" hidden="1" customFormat="1">
      <c r="A6499" s="1439"/>
      <c r="B6499" s="1795"/>
      <c r="C6499" s="1796"/>
      <c r="D6499" s="1796"/>
      <c r="E6499" s="1796"/>
      <c r="F6499" s="1796"/>
      <c r="G6499" s="1796"/>
      <c r="H6499" s="1796"/>
      <c r="I6499" s="1796"/>
      <c r="J6499" s="1796"/>
      <c r="K6499" s="1796"/>
      <c r="L6499" s="1796"/>
      <c r="M6499" s="1796"/>
      <c r="N6499" s="1796"/>
    </row>
    <row r="6500" spans="8:8" s="927" ht="15.0" hidden="1" customFormat="1">
      <c r="A6500" s="1439"/>
      <c r="B6500" s="1795"/>
      <c r="C6500" s="1796"/>
      <c r="D6500" s="1796"/>
      <c r="E6500" s="1796"/>
      <c r="F6500" s="1796"/>
      <c r="G6500" s="1796"/>
      <c r="H6500" s="1796"/>
      <c r="I6500" s="1796"/>
      <c r="J6500" s="1796"/>
      <c r="K6500" s="1796"/>
      <c r="L6500" s="1796"/>
      <c r="M6500" s="1796"/>
      <c r="N6500" s="1796"/>
    </row>
    <row r="6501" spans="8:8" s="927" ht="15.0" hidden="1" customFormat="1">
      <c r="A6501" s="1439"/>
      <c r="B6501" s="1795"/>
      <c r="C6501" s="1796"/>
      <c r="D6501" s="1796"/>
      <c r="E6501" s="1796"/>
      <c r="F6501" s="1796"/>
      <c r="G6501" s="1796"/>
      <c r="H6501" s="1796"/>
      <c r="I6501" s="1796"/>
      <c r="J6501" s="1796"/>
      <c r="K6501" s="1796"/>
      <c r="L6501" s="1796"/>
      <c r="M6501" s="1796"/>
      <c r="N6501" s="1796"/>
    </row>
    <row r="6502" spans="8:8" s="927" ht="15.0" hidden="1" customFormat="1">
      <c r="A6502" s="1439"/>
      <c r="B6502" s="1795"/>
      <c r="C6502" s="1796"/>
      <c r="D6502" s="1796"/>
      <c r="E6502" s="1796"/>
      <c r="F6502" s="1796"/>
      <c r="G6502" s="1796"/>
      <c r="H6502" s="1796"/>
      <c r="I6502" s="1796"/>
      <c r="J6502" s="1796"/>
      <c r="K6502" s="1796"/>
      <c r="L6502" s="1796"/>
      <c r="M6502" s="1796"/>
      <c r="N6502" s="1796"/>
    </row>
    <row r="6503" spans="8:8" s="927" ht="15.0" hidden="1" customFormat="1">
      <c r="A6503" s="1439"/>
      <c r="B6503" s="1795"/>
      <c r="C6503" s="1796"/>
      <c r="D6503" s="1796"/>
      <c r="E6503" s="1796"/>
      <c r="F6503" s="1796"/>
      <c r="G6503" s="1796"/>
      <c r="H6503" s="1796"/>
      <c r="I6503" s="1796"/>
      <c r="J6503" s="1796"/>
      <c r="K6503" s="1796"/>
      <c r="L6503" s="1796"/>
      <c r="M6503" s="1796"/>
      <c r="N6503" s="1796"/>
    </row>
    <row r="6504" spans="8:8" s="927" ht="15.0" hidden="1" customFormat="1">
      <c r="A6504" s="1439"/>
      <c r="B6504" s="1795"/>
      <c r="C6504" s="1796"/>
      <c r="D6504" s="1796"/>
      <c r="E6504" s="1796"/>
      <c r="F6504" s="1796"/>
      <c r="G6504" s="1796"/>
      <c r="H6504" s="1796"/>
      <c r="I6504" s="1796"/>
      <c r="J6504" s="1796"/>
      <c r="K6504" s="1796"/>
      <c r="L6504" s="1796"/>
      <c r="M6504" s="1796"/>
      <c r="N6504" s="1796"/>
    </row>
    <row r="6505" spans="8:8" s="927" ht="15.0" hidden="1" customFormat="1">
      <c r="A6505" s="1439"/>
      <c r="B6505" s="1795"/>
      <c r="C6505" s="1796"/>
      <c r="D6505" s="1796"/>
      <c r="E6505" s="1796"/>
      <c r="F6505" s="1796"/>
      <c r="G6505" s="1796"/>
      <c r="H6505" s="1796"/>
      <c r="I6505" s="1796"/>
      <c r="J6505" s="1796"/>
      <c r="K6505" s="1796"/>
      <c r="L6505" s="1796"/>
      <c r="M6505" s="1796"/>
      <c r="N6505" s="1796"/>
    </row>
    <row r="6506" spans="8:8" s="927" ht="15.0" hidden="1" customFormat="1">
      <c r="A6506" s="1439"/>
      <c r="B6506" s="1795"/>
      <c r="C6506" s="1796"/>
      <c r="D6506" s="1796"/>
      <c r="E6506" s="1796"/>
      <c r="F6506" s="1796"/>
      <c r="G6506" s="1796"/>
      <c r="H6506" s="1796"/>
      <c r="I6506" s="1796"/>
      <c r="J6506" s="1796"/>
      <c r="K6506" s="1796"/>
      <c r="L6506" s="1796"/>
      <c r="M6506" s="1796"/>
      <c r="N6506" s="1796"/>
    </row>
    <row r="6507" spans="8:8" s="927" ht="15.0" hidden="1" customFormat="1">
      <c r="A6507" s="1439"/>
      <c r="B6507" s="1795"/>
      <c r="C6507" s="1796"/>
      <c r="D6507" s="1796"/>
      <c r="E6507" s="1796"/>
      <c r="F6507" s="1796"/>
      <c r="G6507" s="1796"/>
      <c r="H6507" s="1796"/>
      <c r="I6507" s="1796"/>
      <c r="J6507" s="1796"/>
      <c r="K6507" s="1796"/>
      <c r="L6507" s="1796"/>
      <c r="M6507" s="1796"/>
      <c r="N6507" s="1796"/>
    </row>
    <row r="6508" spans="8:8" s="927" ht="15.0" hidden="1" customFormat="1">
      <c r="A6508" s="1439"/>
      <c r="B6508" s="1795"/>
      <c r="C6508" s="1796"/>
      <c r="D6508" s="1796"/>
      <c r="E6508" s="1796"/>
      <c r="F6508" s="1796"/>
      <c r="G6508" s="1796"/>
      <c r="H6508" s="1796"/>
      <c r="I6508" s="1796"/>
      <c r="J6508" s="1796"/>
      <c r="K6508" s="1796"/>
      <c r="L6508" s="1796"/>
      <c r="M6508" s="1796"/>
      <c r="N6508" s="1796"/>
    </row>
    <row r="6509" spans="8:8" s="927" ht="15.0" hidden="1" customFormat="1">
      <c r="A6509" s="1439"/>
      <c r="B6509" s="1795"/>
      <c r="C6509" s="1796"/>
      <c r="D6509" s="1796"/>
      <c r="E6509" s="1796"/>
      <c r="F6509" s="1796"/>
      <c r="G6509" s="1796"/>
      <c r="H6509" s="1796"/>
      <c r="I6509" s="1796"/>
      <c r="J6509" s="1796"/>
      <c r="K6509" s="1796"/>
      <c r="L6509" s="1796"/>
      <c r="M6509" s="1796"/>
      <c r="N6509" s="1796"/>
    </row>
    <row r="6510" spans="8:8" s="927" ht="15.0" hidden="1" customFormat="1">
      <c r="A6510" s="1439"/>
      <c r="B6510" s="1795"/>
      <c r="C6510" s="1796"/>
      <c r="D6510" s="1796"/>
      <c r="E6510" s="1796"/>
      <c r="F6510" s="1796"/>
      <c r="G6510" s="1796"/>
      <c r="H6510" s="1796"/>
      <c r="I6510" s="1796"/>
      <c r="J6510" s="1796"/>
      <c r="K6510" s="1796"/>
      <c r="L6510" s="1796"/>
      <c r="M6510" s="1796"/>
      <c r="N6510" s="1796"/>
    </row>
    <row r="6511" spans="8:8" s="927" ht="15.0" hidden="1" customFormat="1">
      <c r="A6511" s="1439"/>
      <c r="B6511" s="1795"/>
      <c r="C6511" s="1796"/>
      <c r="D6511" s="1796"/>
      <c r="E6511" s="1796"/>
      <c r="F6511" s="1796"/>
      <c r="G6511" s="1796"/>
      <c r="H6511" s="1796"/>
      <c r="I6511" s="1796"/>
      <c r="J6511" s="1796"/>
      <c r="K6511" s="1796"/>
      <c r="L6511" s="1796"/>
      <c r="M6511" s="1796"/>
      <c r="N6511" s="1796"/>
    </row>
    <row r="6512" spans="8:8" s="927" ht="15.0" hidden="1" customFormat="1">
      <c r="A6512" s="1439"/>
      <c r="B6512" s="1795"/>
      <c r="C6512" s="1796"/>
      <c r="D6512" s="1796"/>
      <c r="E6512" s="1796"/>
      <c r="F6512" s="1796"/>
      <c r="G6512" s="1796"/>
      <c r="H6512" s="1796"/>
      <c r="I6512" s="1796"/>
      <c r="J6512" s="1796"/>
      <c r="K6512" s="1796"/>
      <c r="L6512" s="1796"/>
      <c r="M6512" s="1796"/>
      <c r="N6512" s="1796"/>
    </row>
    <row r="6513" spans="8:8" s="927" ht="15.0" hidden="1" customFormat="1">
      <c r="A6513" s="1439"/>
      <c r="B6513" s="1795"/>
      <c r="C6513" s="1796"/>
      <c r="D6513" s="1796"/>
      <c r="E6513" s="1796"/>
      <c r="F6513" s="1796"/>
      <c r="G6513" s="1796"/>
      <c r="H6513" s="1796"/>
      <c r="I6513" s="1796"/>
      <c r="J6513" s="1796"/>
      <c r="K6513" s="1796"/>
      <c r="L6513" s="1796"/>
      <c r="M6513" s="1796"/>
      <c r="N6513" s="1796"/>
    </row>
    <row r="6514" spans="8:8" s="927" ht="15.0" hidden="1" customFormat="1">
      <c r="A6514" s="1439"/>
      <c r="B6514" s="1795"/>
      <c r="C6514" s="1796"/>
      <c r="D6514" s="1796"/>
      <c r="E6514" s="1796"/>
      <c r="F6514" s="1796"/>
      <c r="G6514" s="1796"/>
      <c r="H6514" s="1796"/>
      <c r="I6514" s="1796"/>
      <c r="J6514" s="1796"/>
      <c r="K6514" s="1796"/>
      <c r="L6514" s="1796"/>
      <c r="M6514" s="1796"/>
      <c r="N6514" s="1796"/>
    </row>
    <row r="6515" spans="8:8" s="927" ht="15.0" hidden="1" customFormat="1">
      <c r="A6515" s="1439"/>
      <c r="B6515" s="1795"/>
      <c r="C6515" s="1796"/>
      <c r="D6515" s="1796"/>
      <c r="E6515" s="1796"/>
      <c r="F6515" s="1796"/>
      <c r="G6515" s="1796"/>
      <c r="H6515" s="1796"/>
      <c r="I6515" s="1796"/>
      <c r="J6515" s="1796"/>
      <c r="K6515" s="1796"/>
      <c r="L6515" s="1796"/>
      <c r="M6515" s="1796"/>
      <c r="N6515" s="1796"/>
    </row>
    <row r="6516" spans="8:8" s="927" ht="15.0" hidden="1" customFormat="1">
      <c r="A6516" s="1439"/>
      <c r="B6516" s="1795"/>
      <c r="C6516" s="1796"/>
      <c r="D6516" s="1796"/>
      <c r="E6516" s="1796"/>
      <c r="F6516" s="1796"/>
      <c r="G6516" s="1796"/>
      <c r="H6516" s="1796"/>
      <c r="I6516" s="1796"/>
      <c r="J6516" s="1796"/>
      <c r="K6516" s="1796"/>
      <c r="L6516" s="1796"/>
      <c r="M6516" s="1796"/>
      <c r="N6516" s="1796"/>
    </row>
    <row r="6517" spans="8:8" s="927" ht="15.0" hidden="1" customFormat="1">
      <c r="A6517" s="1439"/>
      <c r="B6517" s="1795"/>
      <c r="C6517" s="1796"/>
      <c r="D6517" s="1796"/>
      <c r="E6517" s="1796"/>
      <c r="F6517" s="1796"/>
      <c r="G6517" s="1796"/>
      <c r="H6517" s="1796"/>
      <c r="I6517" s="1796"/>
      <c r="J6517" s="1796"/>
      <c r="K6517" s="1796"/>
      <c r="L6517" s="1796"/>
      <c r="M6517" s="1796"/>
      <c r="N6517" s="1796"/>
    </row>
    <row r="6518" spans="8:8" s="927" ht="15.0" hidden="1" customFormat="1">
      <c r="A6518" s="1439"/>
      <c r="B6518" s="1795"/>
      <c r="C6518" s="1796"/>
      <c r="D6518" s="1796"/>
      <c r="E6518" s="1796"/>
      <c r="F6518" s="1796"/>
      <c r="G6518" s="1796"/>
      <c r="H6518" s="1796"/>
      <c r="I6518" s="1796"/>
      <c r="J6518" s="1796"/>
      <c r="K6518" s="1796"/>
      <c r="L6518" s="1796"/>
      <c r="M6518" s="1796"/>
      <c r="N6518" s="1796"/>
    </row>
    <row r="6519" spans="8:8" s="927" ht="15.0" hidden="1" customFormat="1">
      <c r="A6519" s="1439"/>
      <c r="B6519" s="1795"/>
      <c r="C6519" s="1796"/>
      <c r="D6519" s="1796"/>
      <c r="E6519" s="1796"/>
      <c r="F6519" s="1796"/>
      <c r="G6519" s="1796"/>
      <c r="H6519" s="1796"/>
      <c r="I6519" s="1796"/>
      <c r="J6519" s="1796"/>
      <c r="K6519" s="1796"/>
      <c r="L6519" s="1796"/>
      <c r="M6519" s="1796"/>
      <c r="N6519" s="1796"/>
    </row>
    <row r="6520" spans="8:8" s="927" ht="15.0" hidden="1" customFormat="1">
      <c r="A6520" s="1439"/>
      <c r="B6520" s="1795"/>
      <c r="C6520" s="1796"/>
      <c r="D6520" s="1796"/>
      <c r="E6520" s="1796"/>
      <c r="F6520" s="1796"/>
      <c r="G6520" s="1796"/>
      <c r="H6520" s="1796"/>
      <c r="I6520" s="1796"/>
      <c r="J6520" s="1796"/>
      <c r="K6520" s="1796"/>
      <c r="L6520" s="1796"/>
      <c r="M6520" s="1796"/>
      <c r="N6520" s="1796"/>
    </row>
    <row r="6521" spans="8:8" s="927" ht="15.0" hidden="1" customFormat="1">
      <c r="A6521" s="1439"/>
      <c r="B6521" s="1795"/>
      <c r="C6521" s="1796"/>
      <c r="D6521" s="1796"/>
      <c r="E6521" s="1796"/>
      <c r="F6521" s="1796"/>
      <c r="G6521" s="1796"/>
      <c r="H6521" s="1796"/>
      <c r="I6521" s="1796"/>
      <c r="J6521" s="1796"/>
      <c r="K6521" s="1796"/>
      <c r="L6521" s="1796"/>
      <c r="M6521" s="1796"/>
      <c r="N6521" s="1796"/>
    </row>
    <row r="6522" spans="8:8" s="927" ht="15.0" hidden="1" customFormat="1">
      <c r="A6522" s="1439"/>
      <c r="B6522" s="1795"/>
      <c r="C6522" s="1796"/>
      <c r="D6522" s="1796"/>
      <c r="E6522" s="1796"/>
      <c r="F6522" s="1796"/>
      <c r="G6522" s="1796"/>
      <c r="H6522" s="1796"/>
      <c r="I6522" s="1796"/>
      <c r="J6522" s="1796"/>
      <c r="K6522" s="1796"/>
      <c r="L6522" s="1796"/>
      <c r="M6522" s="1796"/>
      <c r="N6522" s="1796"/>
    </row>
    <row r="6523" spans="8:8" s="927" ht="15.0" hidden="1" customFormat="1">
      <c r="A6523" s="1439"/>
      <c r="B6523" s="1795"/>
      <c r="C6523" s="1796"/>
      <c r="D6523" s="1796"/>
      <c r="E6523" s="1796"/>
      <c r="F6523" s="1796"/>
      <c r="G6523" s="1796"/>
      <c r="H6523" s="1796"/>
      <c r="I6523" s="1796"/>
      <c r="J6523" s="1796"/>
      <c r="K6523" s="1796"/>
      <c r="L6523" s="1796"/>
      <c r="M6523" s="1796"/>
      <c r="N6523" s="1796"/>
    </row>
    <row r="6524" spans="8:8" s="927" ht="15.0" hidden="1" customFormat="1">
      <c r="A6524" s="1439"/>
      <c r="B6524" s="1795"/>
      <c r="C6524" s="1796"/>
      <c r="D6524" s="1796"/>
      <c r="E6524" s="1796"/>
      <c r="F6524" s="1796"/>
      <c r="G6524" s="1796"/>
      <c r="H6524" s="1796"/>
      <c r="I6524" s="1796"/>
      <c r="J6524" s="1796"/>
      <c r="K6524" s="1796"/>
      <c r="L6524" s="1796"/>
      <c r="M6524" s="1796"/>
      <c r="N6524" s="1796"/>
    </row>
    <row r="6525" spans="8:8" s="927" ht="15.0" hidden="1" customFormat="1">
      <c r="A6525" s="1439"/>
      <c r="B6525" s="1795"/>
      <c r="C6525" s="1796"/>
      <c r="D6525" s="1796"/>
      <c r="E6525" s="1796"/>
      <c r="F6525" s="1796"/>
      <c r="G6525" s="1796"/>
      <c r="H6525" s="1796"/>
      <c r="I6525" s="1796"/>
      <c r="J6525" s="1796"/>
      <c r="K6525" s="1796"/>
      <c r="L6525" s="1796"/>
      <c r="M6525" s="1796"/>
      <c r="N6525" s="1796"/>
    </row>
    <row r="6526" spans="8:8" s="927" ht="15.0" hidden="1" customFormat="1">
      <c r="A6526" s="1439"/>
      <c r="B6526" s="1795"/>
      <c r="C6526" s="1796"/>
      <c r="D6526" s="1796"/>
      <c r="E6526" s="1796"/>
      <c r="F6526" s="1796"/>
      <c r="G6526" s="1796"/>
      <c r="H6526" s="1796"/>
      <c r="I6526" s="1796"/>
      <c r="J6526" s="1796"/>
      <c r="K6526" s="1796"/>
      <c r="L6526" s="1796"/>
      <c r="M6526" s="1796"/>
      <c r="N6526" s="1796"/>
    </row>
    <row r="6527" spans="8:8" s="927" ht="15.0" hidden="1" customFormat="1">
      <c r="A6527" s="1439"/>
      <c r="B6527" s="1795"/>
      <c r="C6527" s="1796"/>
      <c r="D6527" s="1796"/>
      <c r="E6527" s="1796"/>
      <c r="F6527" s="1796"/>
      <c r="G6527" s="1796"/>
      <c r="H6527" s="1796"/>
      <c r="I6527" s="1796"/>
      <c r="J6527" s="1796"/>
      <c r="K6527" s="1796"/>
      <c r="L6527" s="1796"/>
      <c r="M6527" s="1796"/>
      <c r="N6527" s="1796"/>
    </row>
    <row r="6528" spans="8:8" s="927" ht="15.0" hidden="1" customFormat="1">
      <c r="A6528" s="1439"/>
      <c r="B6528" s="1795"/>
      <c r="C6528" s="1796"/>
      <c r="D6528" s="1796"/>
      <c r="E6528" s="1796"/>
      <c r="F6528" s="1796"/>
      <c r="G6528" s="1796"/>
      <c r="H6528" s="1796"/>
      <c r="I6528" s="1796"/>
      <c r="J6528" s="1796"/>
      <c r="K6528" s="1796"/>
      <c r="L6528" s="1796"/>
      <c r="M6528" s="1796"/>
      <c r="N6528" s="1796"/>
    </row>
    <row r="6529" spans="8:8" s="927" ht="15.0" hidden="1" customFormat="1">
      <c r="A6529" s="1439"/>
      <c r="B6529" s="1795"/>
      <c r="C6529" s="1796"/>
      <c r="D6529" s="1796"/>
      <c r="E6529" s="1796"/>
      <c r="F6529" s="1796"/>
      <c r="G6529" s="1796"/>
      <c r="H6529" s="1796"/>
      <c r="I6529" s="1796"/>
      <c r="J6529" s="1796"/>
      <c r="K6529" s="1796"/>
      <c r="L6529" s="1796"/>
      <c r="M6529" s="1796"/>
      <c r="N6529" s="1796"/>
    </row>
    <row r="6530" spans="8:8" s="927" ht="15.0" hidden="1" customFormat="1">
      <c r="A6530" s="1439"/>
      <c r="B6530" s="1795"/>
      <c r="C6530" s="1796"/>
      <c r="D6530" s="1796"/>
      <c r="E6530" s="1796"/>
      <c r="F6530" s="1796"/>
      <c r="G6530" s="1796"/>
      <c r="H6530" s="1796"/>
      <c r="I6530" s="1796"/>
      <c r="J6530" s="1796"/>
      <c r="K6530" s="1796"/>
      <c r="L6530" s="1796"/>
      <c r="M6530" s="1796"/>
      <c r="N6530" s="1796"/>
    </row>
    <row r="6531" spans="8:8" s="927" ht="15.0" hidden="1" customFormat="1">
      <c r="A6531" s="1439"/>
      <c r="B6531" s="1795"/>
      <c r="C6531" s="1796"/>
      <c r="D6531" s="1796"/>
      <c r="E6531" s="1796"/>
      <c r="F6531" s="1796"/>
      <c r="G6531" s="1796"/>
      <c r="H6531" s="1796"/>
      <c r="I6531" s="1796"/>
      <c r="J6531" s="1796"/>
      <c r="K6531" s="1796"/>
      <c r="L6531" s="1796"/>
      <c r="M6531" s="1796"/>
      <c r="N6531" s="1796"/>
    </row>
    <row r="6532" spans="8:8" s="927" ht="15.0" hidden="1" customFormat="1">
      <c r="A6532" s="1439"/>
      <c r="B6532" s="1795"/>
      <c r="C6532" s="1796"/>
      <c r="D6532" s="1796"/>
      <c r="E6532" s="1796"/>
      <c r="F6532" s="1796"/>
      <c r="G6532" s="1796"/>
      <c r="H6532" s="1796"/>
      <c r="I6532" s="1796"/>
      <c r="J6532" s="1796"/>
      <c r="K6532" s="1796"/>
      <c r="L6532" s="1796"/>
      <c r="M6532" s="1796"/>
      <c r="N6532" s="1796"/>
    </row>
    <row r="6533" spans="8:8" s="927" ht="15.0" hidden="1" customFormat="1">
      <c r="A6533" s="1439"/>
      <c r="B6533" s="1795"/>
      <c r="C6533" s="1796"/>
      <c r="D6533" s="1796"/>
      <c r="E6533" s="1796"/>
      <c r="F6533" s="1796"/>
      <c r="G6533" s="1796"/>
      <c r="H6533" s="1796"/>
      <c r="I6533" s="1796"/>
      <c r="J6533" s="1796"/>
      <c r="K6533" s="1796"/>
      <c r="L6533" s="1796"/>
      <c r="M6533" s="1796"/>
      <c r="N6533" s="1796"/>
    </row>
    <row r="6534" spans="8:8" s="927" ht="15.0" hidden="1" customFormat="1">
      <c r="A6534" s="1439"/>
      <c r="B6534" s="1795"/>
      <c r="C6534" s="1796"/>
      <c r="D6534" s="1796"/>
      <c r="E6534" s="1796"/>
      <c r="F6534" s="1796"/>
      <c r="G6534" s="1796"/>
      <c r="H6534" s="1796"/>
      <c r="I6534" s="1796"/>
      <c r="J6534" s="1796"/>
      <c r="K6534" s="1796"/>
      <c r="L6534" s="1796"/>
      <c r="M6534" s="1796"/>
      <c r="N6534" s="1796"/>
    </row>
    <row r="6535" spans="8:8" s="927" ht="15.0" hidden="1" customFormat="1">
      <c r="A6535" s="1439"/>
      <c r="B6535" s="1795"/>
      <c r="C6535" s="1796"/>
      <c r="D6535" s="1796"/>
      <c r="E6535" s="1796"/>
      <c r="F6535" s="1796"/>
      <c r="G6535" s="1796"/>
      <c r="H6535" s="1796"/>
      <c r="I6535" s="1796"/>
      <c r="J6535" s="1796"/>
      <c r="K6535" s="1796"/>
      <c r="L6535" s="1796"/>
      <c r="M6535" s="1796"/>
      <c r="N6535" s="1796"/>
    </row>
    <row r="6536" spans="8:8" s="927" ht="15.0" hidden="1" customFormat="1">
      <c r="A6536" s="1439"/>
      <c r="B6536" s="1795"/>
      <c r="C6536" s="1796"/>
      <c r="D6536" s="1796"/>
      <c r="E6536" s="1796"/>
      <c r="F6536" s="1796"/>
      <c r="G6536" s="1796"/>
      <c r="H6536" s="1796"/>
      <c r="I6536" s="1796"/>
      <c r="J6536" s="1796"/>
      <c r="K6536" s="1796"/>
      <c r="L6536" s="1796"/>
      <c r="M6536" s="1796"/>
      <c r="N6536" s="1796"/>
    </row>
    <row r="6537" spans="8:8" s="927" ht="15.0" hidden="1" customFormat="1">
      <c r="A6537" s="1439"/>
      <c r="B6537" s="1795"/>
      <c r="C6537" s="1796"/>
      <c r="D6537" s="1796"/>
      <c r="E6537" s="1796"/>
      <c r="F6537" s="1796"/>
      <c r="G6537" s="1796"/>
      <c r="H6537" s="1796"/>
      <c r="I6537" s="1796"/>
      <c r="J6537" s="1796"/>
      <c r="K6537" s="1796"/>
      <c r="L6537" s="1796"/>
      <c r="M6537" s="1796"/>
      <c r="N6537" s="1796"/>
    </row>
    <row r="6538" spans="8:8" s="927" ht="15.0" hidden="1" customFormat="1">
      <c r="A6538" s="1439"/>
      <c r="B6538" s="1795"/>
      <c r="C6538" s="1796"/>
      <c r="D6538" s="1796"/>
      <c r="E6538" s="1796"/>
      <c r="F6538" s="1796"/>
      <c r="G6538" s="1796"/>
      <c r="H6538" s="1796"/>
      <c r="I6538" s="1796"/>
      <c r="J6538" s="1796"/>
      <c r="K6538" s="1796"/>
      <c r="L6538" s="1796"/>
      <c r="M6538" s="1796"/>
      <c r="N6538" s="1796"/>
    </row>
    <row r="6539" spans="8:8" s="927" ht="15.0" hidden="1" customFormat="1">
      <c r="A6539" s="1439"/>
      <c r="B6539" s="1795"/>
      <c r="C6539" s="1796"/>
      <c r="D6539" s="1796"/>
      <c r="E6539" s="1796"/>
      <c r="F6539" s="1796"/>
      <c r="G6539" s="1796"/>
      <c r="H6539" s="1796"/>
      <c r="I6539" s="1796"/>
      <c r="J6539" s="1796"/>
      <c r="K6539" s="1796"/>
      <c r="L6539" s="1796"/>
      <c r="M6539" s="1796"/>
      <c r="N6539" s="1796"/>
    </row>
    <row r="6540" spans="8:8" s="927" ht="15.0" hidden="1" customFormat="1">
      <c r="A6540" s="1439"/>
      <c r="B6540" s="1795"/>
      <c r="C6540" s="1796"/>
      <c r="D6540" s="1796"/>
      <c r="E6540" s="1796"/>
      <c r="F6540" s="1796"/>
      <c r="G6540" s="1796"/>
      <c r="H6540" s="1796"/>
      <c r="I6540" s="1796"/>
      <c r="J6540" s="1796"/>
      <c r="K6540" s="1796"/>
      <c r="L6540" s="1796"/>
      <c r="M6540" s="1796"/>
      <c r="N6540" s="1796"/>
    </row>
    <row r="6541" spans="8:8" s="927" ht="15.0" hidden="1" customFormat="1">
      <c r="A6541" s="1439"/>
      <c r="B6541" s="1795"/>
      <c r="C6541" s="1796"/>
      <c r="D6541" s="1796"/>
      <c r="E6541" s="1796"/>
      <c r="F6541" s="1796"/>
      <c r="G6541" s="1796"/>
      <c r="H6541" s="1796"/>
      <c r="I6541" s="1796"/>
      <c r="J6541" s="1796"/>
      <c r="K6541" s="1796"/>
      <c r="L6541" s="1796"/>
      <c r="M6541" s="1796"/>
      <c r="N6541" s="1796"/>
    </row>
    <row r="6542" spans="8:8" s="927" ht="15.0" hidden="1" customFormat="1">
      <c r="A6542" s="1439"/>
      <c r="B6542" s="1795"/>
      <c r="C6542" s="1796"/>
      <c r="D6542" s="1796"/>
      <c r="E6542" s="1796"/>
      <c r="F6542" s="1796"/>
      <c r="G6542" s="1796"/>
      <c r="H6542" s="1796"/>
      <c r="I6542" s="1796"/>
      <c r="J6542" s="1796"/>
      <c r="K6542" s="1796"/>
      <c r="L6542" s="1796"/>
      <c r="M6542" s="1796"/>
      <c r="N6542" s="1796"/>
    </row>
    <row r="6543" spans="8:8" s="927" ht="15.0" hidden="1" customFormat="1">
      <c r="A6543" s="1439"/>
      <c r="B6543" s="1795"/>
      <c r="C6543" s="1796"/>
      <c r="D6543" s="1796"/>
      <c r="E6543" s="1796"/>
      <c r="F6543" s="1796"/>
      <c r="G6543" s="1796"/>
      <c r="H6543" s="1796"/>
      <c r="I6543" s="1796"/>
      <c r="J6543" s="1796"/>
      <c r="K6543" s="1796"/>
      <c r="L6543" s="1796"/>
      <c r="M6543" s="1796"/>
      <c r="N6543" s="1796"/>
    </row>
    <row r="6544" spans="8:8" s="927" ht="15.0" hidden="1" customFormat="1">
      <c r="A6544" s="1439"/>
      <c r="B6544" s="1795"/>
      <c r="C6544" s="1796"/>
      <c r="D6544" s="1796"/>
      <c r="E6544" s="1796"/>
      <c r="F6544" s="1796"/>
      <c r="G6544" s="1796"/>
      <c r="H6544" s="1796"/>
      <c r="I6544" s="1796"/>
      <c r="J6544" s="1796"/>
      <c r="K6544" s="1796"/>
      <c r="L6544" s="1796"/>
      <c r="M6544" s="1796"/>
      <c r="N6544" s="1796"/>
    </row>
    <row r="6545" spans="8:8" s="927" ht="15.0" hidden="1" customFormat="1">
      <c r="A6545" s="1439"/>
      <c r="B6545" s="1795"/>
      <c r="C6545" s="1796"/>
      <c r="D6545" s="1796"/>
      <c r="E6545" s="1796"/>
      <c r="F6545" s="1796"/>
      <c r="G6545" s="1796"/>
      <c r="H6545" s="1796"/>
      <c r="I6545" s="1796"/>
      <c r="J6545" s="1796"/>
      <c r="K6545" s="1796"/>
      <c r="L6545" s="1796"/>
      <c r="M6545" s="1796"/>
      <c r="N6545" s="1796"/>
    </row>
    <row r="6546" spans="8:8" s="927" ht="15.0" hidden="1" customFormat="1">
      <c r="A6546" s="1439"/>
      <c r="B6546" s="1795"/>
      <c r="C6546" s="1796"/>
      <c r="D6546" s="1796"/>
      <c r="E6546" s="1796"/>
      <c r="F6546" s="1796"/>
      <c r="G6546" s="1796"/>
      <c r="H6546" s="1796"/>
      <c r="I6546" s="1796"/>
      <c r="J6546" s="1796"/>
      <c r="K6546" s="1796"/>
      <c r="L6546" s="1796"/>
      <c r="M6546" s="1796"/>
      <c r="N6546" s="1796"/>
    </row>
    <row r="6547" spans="8:8" s="927" ht="15.0" hidden="1" customFormat="1">
      <c r="A6547" s="1439"/>
      <c r="B6547" s="1795"/>
      <c r="C6547" s="1796"/>
      <c r="D6547" s="1796"/>
      <c r="E6547" s="1796"/>
      <c r="F6547" s="1796"/>
      <c r="G6547" s="1796"/>
      <c r="H6547" s="1796"/>
      <c r="I6547" s="1796"/>
      <c r="J6547" s="1796"/>
      <c r="K6547" s="1796"/>
      <c r="L6547" s="1796"/>
      <c r="M6547" s="1796"/>
      <c r="N6547" s="1796"/>
    </row>
    <row r="6548" spans="8:8" s="927" ht="15.0" hidden="1" customFormat="1">
      <c r="A6548" s="1439"/>
      <c r="B6548" s="1795"/>
      <c r="C6548" s="1796"/>
      <c r="D6548" s="1796"/>
      <c r="E6548" s="1796"/>
      <c r="F6548" s="1796"/>
      <c r="G6548" s="1796"/>
      <c r="H6548" s="1796"/>
      <c r="I6548" s="1796"/>
      <c r="J6548" s="1796"/>
      <c r="K6548" s="1796"/>
      <c r="L6548" s="1796"/>
      <c r="M6548" s="1796"/>
      <c r="N6548" s="1796"/>
    </row>
    <row r="6549" spans="8:8" s="927" ht="15.0" hidden="1" customFormat="1">
      <c r="A6549" s="1439"/>
      <c r="B6549" s="1795"/>
      <c r="C6549" s="1796"/>
      <c r="D6549" s="1796"/>
      <c r="E6549" s="1796"/>
      <c r="F6549" s="1796"/>
      <c r="G6549" s="1796"/>
      <c r="H6549" s="1796"/>
      <c r="I6549" s="1796"/>
      <c r="J6549" s="1796"/>
      <c r="K6549" s="1796"/>
      <c r="L6549" s="1796"/>
      <c r="M6549" s="1796"/>
      <c r="N6549" s="1796"/>
    </row>
    <row r="6550" spans="8:8" s="927" ht="15.0" hidden="1" customFormat="1">
      <c r="A6550" s="1439"/>
      <c r="B6550" s="1795"/>
      <c r="C6550" s="1796"/>
      <c r="D6550" s="1796"/>
      <c r="E6550" s="1796"/>
      <c r="F6550" s="1796"/>
      <c r="G6550" s="1796"/>
      <c r="H6550" s="1796"/>
      <c r="I6550" s="1796"/>
      <c r="J6550" s="1796"/>
      <c r="K6550" s="1796"/>
      <c r="L6550" s="1796"/>
      <c r="M6550" s="1796"/>
      <c r="N6550" s="1796"/>
    </row>
    <row r="6551" spans="8:8" s="927" ht="15.0" hidden="1" customFormat="1">
      <c r="A6551" s="1439"/>
      <c r="B6551" s="1795"/>
      <c r="C6551" s="1796"/>
      <c r="D6551" s="1796"/>
      <c r="E6551" s="1796"/>
      <c r="F6551" s="1796"/>
      <c r="G6551" s="1796"/>
      <c r="H6551" s="1796"/>
      <c r="I6551" s="1796"/>
      <c r="J6551" s="1796"/>
      <c r="K6551" s="1796"/>
      <c r="L6551" s="1796"/>
      <c r="M6551" s="1796"/>
      <c r="N6551" s="1796"/>
    </row>
    <row r="6552" spans="8:8" s="927" ht="15.0" hidden="1" customFormat="1">
      <c r="A6552" s="1439"/>
      <c r="B6552" s="1795"/>
      <c r="C6552" s="1796"/>
      <c r="D6552" s="1796"/>
      <c r="E6552" s="1796"/>
      <c r="F6552" s="1796"/>
      <c r="G6552" s="1796"/>
      <c r="H6552" s="1796"/>
      <c r="I6552" s="1796"/>
      <c r="J6552" s="1796"/>
      <c r="K6552" s="1796"/>
      <c r="L6552" s="1796"/>
      <c r="M6552" s="1796"/>
      <c r="N6552" s="1796"/>
    </row>
    <row r="6553" spans="8:8" s="927" ht="15.0" hidden="1" customFormat="1">
      <c r="A6553" s="1439"/>
      <c r="B6553" s="1795"/>
      <c r="C6553" s="1796"/>
      <c r="D6553" s="1796"/>
      <c r="E6553" s="1796"/>
      <c r="F6553" s="1796"/>
      <c r="G6553" s="1796"/>
      <c r="H6553" s="1796"/>
      <c r="I6553" s="1796"/>
      <c r="J6553" s="1796"/>
      <c r="K6553" s="1796"/>
      <c r="L6553" s="1796"/>
      <c r="M6553" s="1796"/>
      <c r="N6553" s="1796"/>
    </row>
    <row r="6554" spans="8:8" s="927" ht="15.0" hidden="1" customFormat="1">
      <c r="A6554" s="1439"/>
      <c r="B6554" s="1795"/>
      <c r="C6554" s="1796"/>
      <c r="D6554" s="1796"/>
      <c r="E6554" s="1796"/>
      <c r="F6554" s="1796"/>
      <c r="G6554" s="1796"/>
      <c r="H6554" s="1796"/>
      <c r="I6554" s="1796"/>
      <c r="J6554" s="1796"/>
      <c r="K6554" s="1796"/>
      <c r="L6554" s="1796"/>
      <c r="M6554" s="1796"/>
      <c r="N6554" s="1796"/>
    </row>
    <row r="6555" spans="8:8" s="927" ht="15.0" hidden="1" customFormat="1">
      <c r="A6555" s="1439"/>
      <c r="B6555" s="1795"/>
      <c r="C6555" s="1796"/>
      <c r="D6555" s="1796"/>
      <c r="E6555" s="1796"/>
      <c r="F6555" s="1796"/>
      <c r="G6555" s="1796"/>
      <c r="H6555" s="1796"/>
      <c r="I6555" s="1796"/>
      <c r="J6555" s="1796"/>
      <c r="K6555" s="1796"/>
      <c r="L6555" s="1796"/>
      <c r="M6555" s="1796"/>
      <c r="N6555" s="1796"/>
    </row>
    <row r="6556" spans="8:8" s="927" ht="15.0" hidden="1" customFormat="1">
      <c r="A6556" s="1439"/>
      <c r="B6556" s="1795"/>
      <c r="C6556" s="1796"/>
      <c r="D6556" s="1796"/>
      <c r="E6556" s="1796"/>
      <c r="F6556" s="1796"/>
      <c r="G6556" s="1796"/>
      <c r="H6556" s="1796"/>
      <c r="I6556" s="1796"/>
      <c r="J6556" s="1796"/>
      <c r="K6556" s="1796"/>
      <c r="L6556" s="1796"/>
      <c r="M6556" s="1796"/>
      <c r="N6556" s="1796"/>
    </row>
    <row r="6557" spans="8:8" s="927" ht="15.0" hidden="1" customFormat="1">
      <c r="A6557" s="1439"/>
      <c r="B6557" s="1795"/>
      <c r="C6557" s="1796"/>
      <c r="D6557" s="1796"/>
      <c r="E6557" s="1796"/>
      <c r="F6557" s="1796"/>
      <c r="G6557" s="1796"/>
      <c r="H6557" s="1796"/>
      <c r="I6557" s="1796"/>
      <c r="J6557" s="1796"/>
      <c r="K6557" s="1796"/>
      <c r="L6557" s="1796"/>
      <c r="M6557" s="1796"/>
      <c r="N6557" s="1796"/>
    </row>
    <row r="6558" spans="8:8" s="927" ht="15.0" hidden="1" customFormat="1">
      <c r="A6558" s="1439"/>
      <c r="B6558" s="1795"/>
      <c r="C6558" s="1796"/>
      <c r="D6558" s="1796"/>
      <c r="E6558" s="1796"/>
      <c r="F6558" s="1796"/>
      <c r="G6558" s="1796"/>
      <c r="H6558" s="1796"/>
      <c r="I6558" s="1796"/>
      <c r="J6558" s="1796"/>
      <c r="K6558" s="1796"/>
      <c r="L6558" s="1796"/>
      <c r="M6558" s="1796"/>
      <c r="N6558" s="1796"/>
    </row>
    <row r="6559" spans="8:8" s="927" ht="15.0" hidden="1" customFormat="1">
      <c r="A6559" s="1439"/>
      <c r="B6559" s="1795"/>
      <c r="C6559" s="1796"/>
      <c r="D6559" s="1796"/>
      <c r="E6559" s="1796"/>
      <c r="F6559" s="1796"/>
      <c r="G6559" s="1796"/>
      <c r="H6559" s="1796"/>
      <c r="I6559" s="1796"/>
      <c r="J6559" s="1796"/>
      <c r="K6559" s="1796"/>
      <c r="L6559" s="1796"/>
      <c r="M6559" s="1796"/>
      <c r="N6559" s="1796"/>
    </row>
    <row r="6560" spans="8:8" s="927" ht="15.0" hidden="1" customFormat="1">
      <c r="A6560" s="1439"/>
      <c r="B6560" s="1795"/>
      <c r="C6560" s="1796"/>
      <c r="D6560" s="1796"/>
      <c r="E6560" s="1796"/>
      <c r="F6560" s="1796"/>
      <c r="G6560" s="1796"/>
      <c r="H6560" s="1796"/>
      <c r="I6560" s="1796"/>
      <c r="J6560" s="1796"/>
      <c r="K6560" s="1796"/>
      <c r="L6560" s="1796"/>
      <c r="M6560" s="1796"/>
      <c r="N6560" s="1796"/>
    </row>
    <row r="6561" spans="8:8" s="927" ht="15.0" hidden="1" customFormat="1">
      <c r="A6561" s="1439"/>
      <c r="B6561" s="1795"/>
      <c r="C6561" s="1796"/>
      <c r="D6561" s="1796"/>
      <c r="E6561" s="1796"/>
      <c r="F6561" s="1796"/>
      <c r="G6561" s="1796"/>
      <c r="H6561" s="1796"/>
      <c r="I6561" s="1796"/>
      <c r="J6561" s="1796"/>
      <c r="K6561" s="1796"/>
      <c r="L6561" s="1796"/>
      <c r="M6561" s="1796"/>
      <c r="N6561" s="1796"/>
    </row>
    <row r="6562" spans="8:8" s="927" ht="15.0" hidden="1" customFormat="1">
      <c r="A6562" s="1439"/>
      <c r="B6562" s="1795"/>
      <c r="C6562" s="1796"/>
      <c r="D6562" s="1796"/>
      <c r="E6562" s="1796"/>
      <c r="F6562" s="1796"/>
      <c r="G6562" s="1796"/>
      <c r="H6562" s="1796"/>
      <c r="I6562" s="1796"/>
      <c r="J6562" s="1796"/>
      <c r="K6562" s="1796"/>
      <c r="L6562" s="1796"/>
      <c r="M6562" s="1796"/>
      <c r="N6562" s="1796"/>
    </row>
    <row r="6563" spans="8:8" s="927" ht="15.0" hidden="1" customFormat="1">
      <c r="A6563" s="1439"/>
      <c r="B6563" s="1795"/>
      <c r="C6563" s="1796"/>
      <c r="D6563" s="1796"/>
      <c r="E6563" s="1796"/>
      <c r="F6563" s="1796"/>
      <c r="G6563" s="1796"/>
      <c r="H6563" s="1796"/>
      <c r="I6563" s="1796"/>
      <c r="J6563" s="1796"/>
      <c r="K6563" s="1796"/>
      <c r="L6563" s="1796"/>
      <c r="M6563" s="1796"/>
      <c r="N6563" s="1796"/>
    </row>
    <row r="6564" spans="8:8" s="927" ht="15.0" hidden="1" customFormat="1">
      <c r="A6564" s="1439"/>
      <c r="B6564" s="1795"/>
      <c r="C6564" s="1796"/>
      <c r="D6564" s="1796"/>
      <c r="E6564" s="1796"/>
      <c r="F6564" s="1796"/>
      <c r="G6564" s="1796"/>
      <c r="H6564" s="1796"/>
      <c r="I6564" s="1796"/>
      <c r="J6564" s="1796"/>
      <c r="K6564" s="1796"/>
      <c r="L6564" s="1796"/>
      <c r="M6564" s="1796"/>
      <c r="N6564" s="1796"/>
    </row>
    <row r="6565" spans="8:8" s="927" ht="15.0" hidden="1" customFormat="1">
      <c r="A6565" s="1439"/>
      <c r="B6565" s="1795"/>
      <c r="C6565" s="1796"/>
      <c r="D6565" s="1796"/>
      <c r="E6565" s="1796"/>
      <c r="F6565" s="1796"/>
      <c r="G6565" s="1796"/>
      <c r="H6565" s="1796"/>
      <c r="I6565" s="1796"/>
      <c r="J6565" s="1796"/>
      <c r="K6565" s="1796"/>
      <c r="L6565" s="1796"/>
      <c r="M6565" s="1796"/>
      <c r="N6565" s="1796"/>
    </row>
    <row r="6566" spans="8:8" s="927" ht="15.0" hidden="1" customFormat="1">
      <c r="A6566" s="1439"/>
      <c r="B6566" s="1795"/>
      <c r="C6566" s="1796"/>
      <c r="D6566" s="1796"/>
      <c r="E6566" s="1796"/>
      <c r="F6566" s="1796"/>
      <c r="G6566" s="1796"/>
      <c r="H6566" s="1796"/>
      <c r="I6566" s="1796"/>
      <c r="J6566" s="1796"/>
      <c r="K6566" s="1796"/>
      <c r="L6566" s="1796"/>
      <c r="M6566" s="1796"/>
      <c r="N6566" s="1796"/>
    </row>
    <row r="6567" spans="8:8" s="927" ht="15.0" hidden="1" customFormat="1">
      <c r="A6567" s="1439"/>
      <c r="B6567" s="1795"/>
      <c r="C6567" s="1796"/>
      <c r="D6567" s="1796"/>
      <c r="E6567" s="1796"/>
      <c r="F6567" s="1796"/>
      <c r="G6567" s="1796"/>
      <c r="H6567" s="1796"/>
      <c r="I6567" s="1796"/>
      <c r="J6567" s="1796"/>
      <c r="K6567" s="1796"/>
      <c r="L6567" s="1796"/>
      <c r="M6567" s="1796"/>
      <c r="N6567" s="1796"/>
    </row>
    <row r="6568" spans="8:8" s="927" ht="15.0" hidden="1" customFormat="1">
      <c r="A6568" s="1439"/>
      <c r="B6568" s="1795"/>
      <c r="C6568" s="1796"/>
      <c r="D6568" s="1796"/>
      <c r="E6568" s="1796"/>
      <c r="F6568" s="1796"/>
      <c r="G6568" s="1796"/>
      <c r="H6568" s="1796"/>
      <c r="I6568" s="1796"/>
      <c r="J6568" s="1796"/>
      <c r="K6568" s="1796"/>
      <c r="L6568" s="1796"/>
      <c r="M6568" s="1796"/>
      <c r="N6568" s="1796"/>
    </row>
    <row r="6569" spans="8:8" s="927" ht="15.0" hidden="1" customFormat="1">
      <c r="A6569" s="1439"/>
      <c r="B6569" s="1795"/>
      <c r="C6569" s="1796"/>
      <c r="D6569" s="1796"/>
      <c r="E6569" s="1796"/>
      <c r="F6569" s="1796"/>
      <c r="G6569" s="1796"/>
      <c r="H6569" s="1796"/>
      <c r="I6569" s="1796"/>
      <c r="J6569" s="1796"/>
      <c r="K6569" s="1796"/>
      <c r="L6569" s="1796"/>
      <c r="M6569" s="1796"/>
      <c r="N6569" s="1796"/>
    </row>
    <row r="6570" spans="8:8" s="927" ht="15.0" hidden="1" customFormat="1">
      <c r="A6570" s="1439"/>
      <c r="B6570" s="1795"/>
      <c r="C6570" s="1796"/>
      <c r="D6570" s="1796"/>
      <c r="E6570" s="1796"/>
      <c r="F6570" s="1796"/>
      <c r="G6570" s="1796"/>
      <c r="H6570" s="1796"/>
      <c r="I6570" s="1796"/>
      <c r="J6570" s="1796"/>
      <c r="K6570" s="1796"/>
      <c r="L6570" s="1796"/>
      <c r="M6570" s="1796"/>
      <c r="N6570" s="1796"/>
    </row>
    <row r="6571" spans="8:8" s="927" ht="15.0" hidden="1" customFormat="1">
      <c r="A6571" s="1439"/>
      <c r="B6571" s="1795"/>
      <c r="C6571" s="1796"/>
      <c r="D6571" s="1796"/>
      <c r="E6571" s="1796"/>
      <c r="F6571" s="1796"/>
      <c r="G6571" s="1796"/>
      <c r="H6571" s="1796"/>
      <c r="I6571" s="1796"/>
      <c r="J6571" s="1796"/>
      <c r="K6571" s="1796"/>
      <c r="L6571" s="1796"/>
      <c r="M6571" s="1796"/>
      <c r="N6571" s="1796"/>
    </row>
    <row r="6572" spans="8:8" s="927" ht="15.0" hidden="1" customFormat="1">
      <c r="A6572" s="1439"/>
      <c r="B6572" s="1795"/>
      <c r="C6572" s="1796"/>
      <c r="D6572" s="1796"/>
      <c r="E6572" s="1796"/>
      <c r="F6572" s="1796"/>
      <c r="G6572" s="1796"/>
      <c r="H6572" s="1796"/>
      <c r="I6572" s="1796"/>
      <c r="J6572" s="1796"/>
      <c r="K6572" s="1796"/>
      <c r="L6572" s="1796"/>
      <c r="M6572" s="1796"/>
      <c r="N6572" s="1796"/>
    </row>
    <row r="6573" spans="8:8" s="927" ht="15.0" hidden="1" customFormat="1">
      <c r="A6573" s="1439"/>
      <c r="B6573" s="1795"/>
      <c r="C6573" s="1796"/>
      <c r="D6573" s="1796"/>
      <c r="E6573" s="1796"/>
      <c r="F6573" s="1796"/>
      <c r="G6573" s="1796"/>
      <c r="H6573" s="1796"/>
      <c r="I6573" s="1796"/>
      <c r="J6573" s="1796"/>
      <c r="K6573" s="1796"/>
      <c r="L6573" s="1796"/>
      <c r="M6573" s="1796"/>
      <c r="N6573" s="1796"/>
    </row>
    <row r="6574" spans="8:8" s="927" ht="15.0" hidden="1" customFormat="1">
      <c r="A6574" s="1439"/>
      <c r="B6574" s="1795"/>
      <c r="C6574" s="1796"/>
      <c r="D6574" s="1796"/>
      <c r="E6574" s="1796"/>
      <c r="F6574" s="1796"/>
      <c r="G6574" s="1796"/>
      <c r="H6574" s="1796"/>
      <c r="I6574" s="1796"/>
      <c r="J6574" s="1796"/>
      <c r="K6574" s="1796"/>
      <c r="L6574" s="1796"/>
      <c r="M6574" s="1796"/>
      <c r="N6574" s="1796"/>
    </row>
    <row r="6575" spans="8:8" s="927" ht="15.0" hidden="1" customFormat="1">
      <c r="A6575" s="1439"/>
      <c r="B6575" s="1795"/>
      <c r="C6575" s="1796"/>
      <c r="D6575" s="1796"/>
      <c r="E6575" s="1796"/>
      <c r="F6575" s="1796"/>
      <c r="G6575" s="1796"/>
      <c r="H6575" s="1796"/>
      <c r="I6575" s="1796"/>
      <c r="J6575" s="1796"/>
      <c r="K6575" s="1796"/>
      <c r="L6575" s="1796"/>
      <c r="M6575" s="1796"/>
      <c r="N6575" s="1796"/>
    </row>
    <row r="6576" spans="8:8" s="927" ht="15.0" hidden="1" customFormat="1">
      <c r="A6576" s="1439"/>
      <c r="B6576" s="1795"/>
      <c r="C6576" s="1796"/>
      <c r="D6576" s="1796"/>
      <c r="E6576" s="1796"/>
      <c r="F6576" s="1796"/>
      <c r="G6576" s="1796"/>
      <c r="H6576" s="1796"/>
      <c r="I6576" s="1796"/>
      <c r="J6576" s="1796"/>
      <c r="K6576" s="1796"/>
      <c r="L6576" s="1796"/>
      <c r="M6576" s="1796"/>
      <c r="N6576" s="1796"/>
    </row>
    <row r="6577" spans="8:8" s="927" ht="15.0" hidden="1" customFormat="1">
      <c r="A6577" s="1439"/>
      <c r="B6577" s="1795"/>
      <c r="C6577" s="1796"/>
      <c r="D6577" s="1796"/>
      <c r="E6577" s="1796"/>
      <c r="F6577" s="1796"/>
      <c r="G6577" s="1796"/>
      <c r="H6577" s="1796"/>
      <c r="I6577" s="1796"/>
      <c r="J6577" s="1796"/>
      <c r="K6577" s="1796"/>
      <c r="L6577" s="1796"/>
      <c r="M6577" s="1796"/>
      <c r="N6577" s="1796"/>
    </row>
    <row r="6578" spans="8:8" s="927" ht="15.0" hidden="1" customFormat="1">
      <c r="A6578" s="1439"/>
      <c r="B6578" s="1795"/>
      <c r="C6578" s="1796"/>
      <c r="D6578" s="1796"/>
      <c r="E6578" s="1796"/>
      <c r="F6578" s="1796"/>
      <c r="G6578" s="1796"/>
      <c r="H6578" s="1796"/>
      <c r="I6578" s="1796"/>
      <c r="J6578" s="1796"/>
      <c r="K6578" s="1796"/>
      <c r="L6578" s="1796"/>
      <c r="M6578" s="1796"/>
      <c r="N6578" s="1796"/>
    </row>
    <row r="6579" spans="8:8" s="927" ht="15.0" hidden="1" customFormat="1">
      <c r="A6579" s="1439"/>
      <c r="B6579" s="1795"/>
      <c r="C6579" s="1796"/>
      <c r="D6579" s="1796"/>
      <c r="E6579" s="1796"/>
      <c r="F6579" s="1796"/>
      <c r="G6579" s="1796"/>
      <c r="H6579" s="1796"/>
      <c r="I6579" s="1796"/>
      <c r="J6579" s="1796"/>
      <c r="K6579" s="1796"/>
      <c r="L6579" s="1796"/>
      <c r="M6579" s="1796"/>
      <c r="N6579" s="1796"/>
    </row>
    <row r="6580" spans="8:8" s="927" ht="15.0" hidden="1" customFormat="1">
      <c r="A6580" s="1439"/>
      <c r="B6580" s="1795"/>
      <c r="C6580" s="1796"/>
      <c r="D6580" s="1796"/>
      <c r="E6580" s="1796"/>
      <c r="F6580" s="1796"/>
      <c r="G6580" s="1796"/>
      <c r="H6580" s="1796"/>
      <c r="I6580" s="1796"/>
      <c r="J6580" s="1796"/>
      <c r="K6580" s="1796"/>
      <c r="L6580" s="1796"/>
      <c r="M6580" s="1796"/>
      <c r="N6580" s="1796"/>
    </row>
    <row r="6581" spans="8:8" s="927" ht="15.0" hidden="1" customFormat="1">
      <c r="A6581" s="1439"/>
      <c r="B6581" s="1795"/>
      <c r="C6581" s="1796"/>
      <c r="D6581" s="1796"/>
      <c r="E6581" s="1796"/>
      <c r="F6581" s="1796"/>
      <c r="G6581" s="1796"/>
      <c r="H6581" s="1796"/>
      <c r="I6581" s="1796"/>
      <c r="J6581" s="1796"/>
      <c r="K6581" s="1796"/>
      <c r="L6581" s="1796"/>
      <c r="M6581" s="1796"/>
      <c r="N6581" s="1796"/>
    </row>
    <row r="6582" spans="8:8" s="927" ht="15.0" hidden="1" customFormat="1">
      <c r="A6582" s="1439"/>
      <c r="B6582" s="1795"/>
      <c r="C6582" s="1796"/>
      <c r="D6582" s="1796"/>
      <c r="E6582" s="1796"/>
      <c r="F6582" s="1796"/>
      <c r="G6582" s="1796"/>
      <c r="H6582" s="1796"/>
      <c r="I6582" s="1796"/>
      <c r="J6582" s="1796"/>
      <c r="K6582" s="1796"/>
      <c r="L6582" s="1796"/>
      <c r="M6582" s="1796"/>
      <c r="N6582" s="1796"/>
    </row>
    <row r="6583" spans="8:8" s="927" ht="15.0" hidden="1" customFormat="1">
      <c r="A6583" s="1439"/>
      <c r="B6583" s="1795"/>
      <c r="C6583" s="1796"/>
      <c r="D6583" s="1796"/>
      <c r="E6583" s="1796"/>
      <c r="F6583" s="1796"/>
      <c r="G6583" s="1796"/>
      <c r="H6583" s="1796"/>
      <c r="I6583" s="1796"/>
      <c r="J6583" s="1796"/>
      <c r="K6583" s="1796"/>
      <c r="L6583" s="1796"/>
      <c r="M6583" s="1796"/>
      <c r="N6583" s="1796"/>
    </row>
    <row r="6584" spans="8:8" s="927" ht="15.0" hidden="1" customFormat="1">
      <c r="A6584" s="1439"/>
      <c r="B6584" s="1795"/>
      <c r="C6584" s="1796"/>
      <c r="D6584" s="1796"/>
      <c r="E6584" s="1796"/>
      <c r="F6584" s="1796"/>
      <c r="G6584" s="1796"/>
      <c r="H6584" s="1796"/>
      <c r="I6584" s="1796"/>
      <c r="J6584" s="1796"/>
      <c r="K6584" s="1796"/>
      <c r="L6584" s="1796"/>
      <c r="M6584" s="1796"/>
      <c r="N6584" s="1796"/>
    </row>
    <row r="6585" spans="8:8" s="927" ht="15.0" hidden="1" customFormat="1">
      <c r="A6585" s="1439"/>
      <c r="B6585" s="1795"/>
      <c r="C6585" s="1796"/>
      <c r="D6585" s="1796"/>
      <c r="E6585" s="1796"/>
      <c r="F6585" s="1796"/>
      <c r="G6585" s="1796"/>
      <c r="H6585" s="1796"/>
      <c r="I6585" s="1796"/>
      <c r="J6585" s="1796"/>
      <c r="K6585" s="1796"/>
      <c r="L6585" s="1796"/>
      <c r="M6585" s="1796"/>
      <c r="N6585" s="1796"/>
    </row>
    <row r="6586" spans="8:8" s="927" ht="15.0" hidden="1" customFormat="1">
      <c r="A6586" s="1439"/>
      <c r="B6586" s="1795"/>
      <c r="C6586" s="1796"/>
      <c r="D6586" s="1796"/>
      <c r="E6586" s="1796"/>
      <c r="F6586" s="1796"/>
      <c r="G6586" s="1796"/>
      <c r="H6586" s="1796"/>
      <c r="I6586" s="1796"/>
      <c r="J6586" s="1796"/>
      <c r="K6586" s="1796"/>
      <c r="L6586" s="1796"/>
      <c r="M6586" s="1796"/>
      <c r="N6586" s="1796"/>
    </row>
    <row r="6587" spans="8:8" s="927" ht="15.0" hidden="1" customFormat="1">
      <c r="A6587" s="1439"/>
      <c r="B6587" s="1795"/>
      <c r="C6587" s="1796"/>
      <c r="D6587" s="1796"/>
      <c r="E6587" s="1796"/>
      <c r="F6587" s="1796"/>
      <c r="G6587" s="1796"/>
      <c r="H6587" s="1796"/>
      <c r="I6587" s="1796"/>
      <c r="J6587" s="1796"/>
      <c r="K6587" s="1796"/>
      <c r="L6587" s="1796"/>
      <c r="M6587" s="1796"/>
      <c r="N6587" s="1796"/>
    </row>
    <row r="6588" spans="8:8" s="927" ht="15.0" hidden="1" customFormat="1">
      <c r="A6588" s="1439"/>
      <c r="B6588" s="1795"/>
      <c r="C6588" s="1796"/>
      <c r="D6588" s="1796"/>
      <c r="E6588" s="1796"/>
      <c r="F6588" s="1796"/>
      <c r="G6588" s="1796"/>
      <c r="H6588" s="1796"/>
      <c r="I6588" s="1796"/>
      <c r="J6588" s="1796"/>
      <c r="K6588" s="1796"/>
      <c r="L6588" s="1796"/>
      <c r="M6588" s="1796"/>
      <c r="N6588" s="1796"/>
    </row>
    <row r="6589" spans="8:8" s="927" ht="15.0" hidden="1" customFormat="1">
      <c r="A6589" s="1439"/>
      <c r="B6589" s="1795"/>
      <c r="C6589" s="1796"/>
      <c r="D6589" s="1796"/>
      <c r="E6589" s="1796"/>
      <c r="F6589" s="1796"/>
      <c r="G6589" s="1796"/>
      <c r="H6589" s="1796"/>
      <c r="I6589" s="1796"/>
      <c r="J6589" s="1796"/>
      <c r="K6589" s="1796"/>
      <c r="L6589" s="1796"/>
      <c r="M6589" s="1796"/>
      <c r="N6589" s="1796"/>
    </row>
    <row r="6590" spans="8:8" s="927" ht="15.0" hidden="1" customFormat="1">
      <c r="A6590" s="1439"/>
      <c r="B6590" s="1795"/>
      <c r="C6590" s="1796"/>
      <c r="D6590" s="1796"/>
      <c r="E6590" s="1796"/>
      <c r="F6590" s="1796"/>
      <c r="G6590" s="1796"/>
      <c r="H6590" s="1796"/>
      <c r="I6590" s="1796"/>
      <c r="J6590" s="1796"/>
      <c r="K6590" s="1796"/>
      <c r="L6590" s="1796"/>
      <c r="M6590" s="1796"/>
      <c r="N6590" s="1796"/>
    </row>
    <row r="6591" spans="8:8" s="927" ht="15.0" hidden="1" customFormat="1">
      <c r="A6591" s="1439"/>
      <c r="B6591" s="1795"/>
      <c r="C6591" s="1796"/>
      <c r="D6591" s="1796"/>
      <c r="E6591" s="1796"/>
      <c r="F6591" s="1796"/>
      <c r="G6591" s="1796"/>
      <c r="H6591" s="1796"/>
      <c r="I6591" s="1796"/>
      <c r="J6591" s="1796"/>
      <c r="K6591" s="1796"/>
      <c r="L6591" s="1796"/>
      <c r="M6591" s="1796"/>
      <c r="N6591" s="1796"/>
    </row>
    <row r="6592" spans="8:8" s="927" ht="15.0" hidden="1" customFormat="1">
      <c r="A6592" s="1439"/>
      <c r="B6592" s="1795"/>
      <c r="C6592" s="1796"/>
      <c r="D6592" s="1796"/>
      <c r="E6592" s="1796"/>
      <c r="F6592" s="1796"/>
      <c r="G6592" s="1796"/>
      <c r="H6592" s="1796"/>
      <c r="I6592" s="1796"/>
      <c r="J6592" s="1796"/>
      <c r="K6592" s="1796"/>
      <c r="L6592" s="1796"/>
      <c r="M6592" s="1796"/>
      <c r="N6592" s="1796"/>
    </row>
    <row r="6593" spans="8:8" s="927" ht="15.0" hidden="1" customFormat="1">
      <c r="A6593" s="1439"/>
      <c r="B6593" s="1795"/>
      <c r="C6593" s="1796"/>
      <c r="D6593" s="1796"/>
      <c r="E6593" s="1796"/>
      <c r="F6593" s="1796"/>
      <c r="G6593" s="1796"/>
      <c r="H6593" s="1796"/>
      <c r="I6593" s="1796"/>
      <c r="J6593" s="1796"/>
      <c r="K6593" s="1796"/>
      <c r="L6593" s="1796"/>
      <c r="M6593" s="1796"/>
      <c r="N6593" s="1796"/>
    </row>
    <row r="6594" spans="8:8" s="927" ht="15.0" hidden="1" customFormat="1">
      <c r="A6594" s="1439"/>
      <c r="B6594" s="1795"/>
      <c r="C6594" s="1796"/>
      <c r="D6594" s="1796"/>
      <c r="E6594" s="1796"/>
      <c r="F6594" s="1796"/>
      <c r="G6594" s="1796"/>
      <c r="H6594" s="1796"/>
      <c r="I6594" s="1796"/>
      <c r="J6594" s="1796"/>
      <c r="K6594" s="1796"/>
      <c r="L6594" s="1796"/>
      <c r="M6594" s="1796"/>
      <c r="N6594" s="1796"/>
    </row>
    <row r="6595" spans="8:8" s="927" ht="15.0" hidden="1" customFormat="1">
      <c r="A6595" s="1439"/>
      <c r="B6595" s="1795"/>
      <c r="C6595" s="1796"/>
      <c r="D6595" s="1796"/>
      <c r="E6595" s="1796"/>
      <c r="F6595" s="1796"/>
      <c r="G6595" s="1796"/>
      <c r="H6595" s="1796"/>
      <c r="I6595" s="1796"/>
      <c r="J6595" s="1796"/>
      <c r="K6595" s="1796"/>
      <c r="L6595" s="1796"/>
      <c r="M6595" s="1796"/>
      <c r="N6595" s="1796"/>
    </row>
    <row r="6596" spans="8:8" s="927" ht="15.0" hidden="1" customFormat="1">
      <c r="A6596" s="1439"/>
      <c r="B6596" s="1795"/>
      <c r="C6596" s="1796"/>
      <c r="D6596" s="1796"/>
      <c r="E6596" s="1796"/>
      <c r="F6596" s="1796"/>
      <c r="G6596" s="1796"/>
      <c r="H6596" s="1796"/>
      <c r="I6596" s="1796"/>
      <c r="J6596" s="1796"/>
      <c r="K6596" s="1796"/>
      <c r="L6596" s="1796"/>
      <c r="M6596" s="1796"/>
      <c r="N6596" s="1796"/>
    </row>
    <row r="6597" spans="8:8" s="927" ht="15.0" hidden="1" customFormat="1">
      <c r="A6597" s="1439"/>
      <c r="B6597" s="1795"/>
      <c r="C6597" s="1796"/>
      <c r="D6597" s="1796"/>
      <c r="E6597" s="1796"/>
      <c r="F6597" s="1796"/>
      <c r="G6597" s="1796"/>
      <c r="H6597" s="1796"/>
      <c r="I6597" s="1796"/>
      <c r="J6597" s="1796"/>
      <c r="K6597" s="1796"/>
      <c r="L6597" s="1796"/>
      <c r="M6597" s="1796"/>
      <c r="N6597" s="1796"/>
    </row>
    <row r="6598" spans="8:8" s="927" ht="15.0" hidden="1" customFormat="1">
      <c r="A6598" s="1439"/>
      <c r="B6598" s="1795"/>
      <c r="C6598" s="1796"/>
      <c r="D6598" s="1796"/>
      <c r="E6598" s="1796"/>
      <c r="F6598" s="1796"/>
      <c r="G6598" s="1796"/>
      <c r="H6598" s="1796"/>
      <c r="I6598" s="1796"/>
      <c r="J6598" s="1796"/>
      <c r="K6598" s="1796"/>
      <c r="L6598" s="1796"/>
      <c r="M6598" s="1796"/>
      <c r="N6598" s="1796"/>
    </row>
    <row r="6599" spans="8:8" s="927" ht="15.0" hidden="1" customFormat="1">
      <c r="A6599" s="1439"/>
      <c r="B6599" s="1795"/>
      <c r="C6599" s="1796"/>
      <c r="D6599" s="1796"/>
      <c r="E6599" s="1796"/>
      <c r="F6599" s="1796"/>
      <c r="G6599" s="1796"/>
      <c r="H6599" s="1796"/>
      <c r="I6599" s="1796"/>
      <c r="J6599" s="1796"/>
      <c r="K6599" s="1796"/>
      <c r="L6599" s="1796"/>
      <c r="M6599" s="1796"/>
      <c r="N6599" s="1796"/>
    </row>
    <row r="6600" spans="8:8" s="927" ht="15.0" hidden="1" customFormat="1">
      <c r="A6600" s="1439"/>
      <c r="B6600" s="1795"/>
      <c r="C6600" s="1796"/>
      <c r="D6600" s="1796"/>
      <c r="E6600" s="1796"/>
      <c r="F6600" s="1796"/>
      <c r="G6600" s="1796"/>
      <c r="H6600" s="1796"/>
      <c r="I6600" s="1796"/>
      <c r="J6600" s="1796"/>
      <c r="K6600" s="1796"/>
      <c r="L6600" s="1796"/>
      <c r="M6600" s="1796"/>
      <c r="N6600" s="1796"/>
    </row>
    <row r="6601" spans="8:8" s="927" ht="15.0" hidden="1" customFormat="1">
      <c r="A6601" s="1439"/>
      <c r="B6601" s="1795"/>
      <c r="C6601" s="1796"/>
      <c r="D6601" s="1796"/>
      <c r="E6601" s="1796"/>
      <c r="F6601" s="1796"/>
      <c r="G6601" s="1796"/>
      <c r="H6601" s="1796"/>
      <c r="I6601" s="1796"/>
      <c r="J6601" s="1796"/>
      <c r="K6601" s="1796"/>
      <c r="L6601" s="1796"/>
      <c r="M6601" s="1796"/>
      <c r="N6601" s="1796"/>
    </row>
    <row r="6602" spans="8:8" s="927" ht="15.0" hidden="1" customFormat="1">
      <c r="A6602" s="1439"/>
      <c r="B6602" s="1795"/>
      <c r="C6602" s="1796"/>
      <c r="D6602" s="1796"/>
      <c r="E6602" s="1796"/>
      <c r="F6602" s="1796"/>
      <c r="G6602" s="1796"/>
      <c r="H6602" s="1796"/>
      <c r="I6602" s="1796"/>
      <c r="J6602" s="1796"/>
      <c r="K6602" s="1796"/>
      <c r="L6602" s="1796"/>
      <c r="M6602" s="1796"/>
      <c r="N6602" s="1796"/>
    </row>
    <row r="6603" spans="8:8" s="927" ht="15.0" hidden="1" customFormat="1">
      <c r="A6603" s="1439"/>
      <c r="B6603" s="1795"/>
      <c r="C6603" s="1796"/>
      <c r="D6603" s="1796"/>
      <c r="E6603" s="1796"/>
      <c r="F6603" s="1796"/>
      <c r="G6603" s="1796"/>
      <c r="H6603" s="1796"/>
      <c r="I6603" s="1796"/>
      <c r="J6603" s="1796"/>
      <c r="K6603" s="1796"/>
      <c r="L6603" s="1796"/>
      <c r="M6603" s="1796"/>
      <c r="N6603" s="1796"/>
    </row>
    <row r="6604" spans="8:8" s="927" ht="15.0" hidden="1" customFormat="1">
      <c r="A6604" s="1439"/>
      <c r="B6604" s="1795"/>
      <c r="C6604" s="1796"/>
      <c r="D6604" s="1796"/>
      <c r="E6604" s="1796"/>
      <c r="F6604" s="1796"/>
      <c r="G6604" s="1796"/>
      <c r="H6604" s="1796"/>
      <c r="I6604" s="1796"/>
      <c r="J6604" s="1796"/>
      <c r="K6604" s="1796"/>
      <c r="L6604" s="1796"/>
      <c r="M6604" s="1796"/>
      <c r="N6604" s="1796"/>
    </row>
    <row r="6605" spans="8:8" s="927" ht="15.0" hidden="1" customFormat="1">
      <c r="A6605" s="1439"/>
      <c r="B6605" s="1795"/>
      <c r="C6605" s="1796"/>
      <c r="D6605" s="1796"/>
      <c r="E6605" s="1796"/>
      <c r="F6605" s="1796"/>
      <c r="G6605" s="1796"/>
      <c r="H6605" s="1796"/>
      <c r="I6605" s="1796"/>
      <c r="J6605" s="1796"/>
      <c r="K6605" s="1796"/>
      <c r="L6605" s="1796"/>
      <c r="M6605" s="1796"/>
      <c r="N6605" s="1796"/>
    </row>
    <row r="6606" spans="8:8" s="927" ht="15.0" hidden="1" customFormat="1">
      <c r="A6606" s="1439"/>
      <c r="B6606" s="1795"/>
      <c r="C6606" s="1796"/>
      <c r="D6606" s="1796"/>
      <c r="E6606" s="1796"/>
      <c r="F6606" s="1796"/>
      <c r="G6606" s="1796"/>
      <c r="H6606" s="1796"/>
      <c r="I6606" s="1796"/>
      <c r="J6606" s="1796"/>
      <c r="K6606" s="1796"/>
      <c r="L6606" s="1796"/>
      <c r="M6606" s="1796"/>
      <c r="N6606" s="1796"/>
    </row>
    <row r="6607" spans="8:8" s="927" ht="15.0" hidden="1" customFormat="1">
      <c r="A6607" s="1439"/>
      <c r="B6607" s="1795"/>
      <c r="C6607" s="1796"/>
      <c r="D6607" s="1796"/>
      <c r="E6607" s="1796"/>
      <c r="F6607" s="1796"/>
      <c r="G6607" s="1796"/>
      <c r="H6607" s="1796"/>
      <c r="I6607" s="1796"/>
      <c r="J6607" s="1796"/>
      <c r="K6607" s="1796"/>
      <c r="L6607" s="1796"/>
      <c r="M6607" s="1796"/>
      <c r="N6607" s="1796"/>
    </row>
    <row r="6608" spans="8:8" s="927" ht="15.0" hidden="1" customFormat="1">
      <c r="A6608" s="1439"/>
      <c r="B6608" s="1795"/>
      <c r="C6608" s="1796"/>
      <c r="D6608" s="1796"/>
      <c r="E6608" s="1796"/>
      <c r="F6608" s="1796"/>
      <c r="G6608" s="1796"/>
      <c r="H6608" s="1796"/>
      <c r="I6608" s="1796"/>
      <c r="J6608" s="1796"/>
      <c r="K6608" s="1796"/>
      <c r="L6608" s="1796"/>
      <c r="M6608" s="1796"/>
      <c r="N6608" s="1796"/>
    </row>
    <row r="6609" spans="8:8" s="927" ht="15.0" hidden="1" customFormat="1">
      <c r="A6609" s="1439"/>
      <c r="B6609" s="1795"/>
      <c r="C6609" s="1796"/>
      <c r="D6609" s="1796"/>
      <c r="E6609" s="1796"/>
      <c r="F6609" s="1796"/>
      <c r="G6609" s="1796"/>
      <c r="H6609" s="1796"/>
      <c r="I6609" s="1796"/>
      <c r="J6609" s="1796"/>
      <c r="K6609" s="1796"/>
      <c r="L6609" s="1796"/>
      <c r="M6609" s="1796"/>
      <c r="N6609" s="1796"/>
    </row>
    <row r="6610" spans="8:8" s="927" ht="15.0" hidden="1" customFormat="1">
      <c r="A6610" s="1439"/>
      <c r="B6610" s="1795"/>
      <c r="C6610" s="1796"/>
      <c r="D6610" s="1796"/>
      <c r="E6610" s="1796"/>
      <c r="F6610" s="1796"/>
      <c r="G6610" s="1796"/>
      <c r="H6610" s="1796"/>
      <c r="I6610" s="1796"/>
      <c r="J6610" s="1796"/>
      <c r="K6610" s="1796"/>
      <c r="L6610" s="1796"/>
      <c r="M6610" s="1796"/>
      <c r="N6610" s="1796"/>
    </row>
    <row r="6611" spans="8:8" s="927" ht="15.0" hidden="1" customFormat="1">
      <c r="A6611" s="1439"/>
      <c r="B6611" s="1795"/>
      <c r="C6611" s="1796"/>
      <c r="D6611" s="1796"/>
      <c r="E6611" s="1796"/>
      <c r="F6611" s="1796"/>
      <c r="G6611" s="1796"/>
      <c r="H6611" s="1796"/>
      <c r="I6611" s="1796"/>
      <c r="J6611" s="1796"/>
      <c r="K6611" s="1796"/>
      <c r="L6611" s="1796"/>
      <c r="M6611" s="1796"/>
      <c r="N6611" s="1796"/>
    </row>
    <row r="6612" spans="8:8" s="927" ht="15.0" hidden="1" customFormat="1">
      <c r="A6612" s="1439"/>
      <c r="B6612" s="1795"/>
      <c r="C6612" s="1796"/>
      <c r="D6612" s="1796"/>
      <c r="E6612" s="1796"/>
      <c r="F6612" s="1796"/>
      <c r="G6612" s="1796"/>
      <c r="H6612" s="1796"/>
      <c r="I6612" s="1796"/>
      <c r="J6612" s="1796"/>
      <c r="K6612" s="1796"/>
      <c r="L6612" s="1796"/>
      <c r="M6612" s="1796"/>
      <c r="N6612" s="1796"/>
    </row>
    <row r="6613" spans="8:8" s="927" ht="15.0" hidden="1" customFormat="1">
      <c r="A6613" s="1439"/>
      <c r="B6613" s="1795"/>
      <c r="C6613" s="1796"/>
      <c r="D6613" s="1796"/>
      <c r="E6613" s="1796"/>
      <c r="F6613" s="1796"/>
      <c r="G6613" s="1796"/>
      <c r="H6613" s="1796"/>
      <c r="I6613" s="1796"/>
      <c r="J6613" s="1796"/>
      <c r="K6613" s="1796"/>
      <c r="L6613" s="1796"/>
      <c r="M6613" s="1796"/>
      <c r="N6613" s="1796"/>
    </row>
    <row r="6614" spans="8:8" s="927" ht="15.0" hidden="1" customFormat="1">
      <c r="A6614" s="1439"/>
      <c r="B6614" s="1795"/>
      <c r="C6614" s="1796"/>
      <c r="D6614" s="1796"/>
      <c r="E6614" s="1796"/>
      <c r="F6614" s="1796"/>
      <c r="G6614" s="1796"/>
      <c r="H6614" s="1796"/>
      <c r="I6614" s="1796"/>
      <c r="J6614" s="1796"/>
      <c r="K6614" s="1796"/>
      <c r="L6614" s="1796"/>
      <c r="M6614" s="1796"/>
      <c r="N6614" s="1796"/>
    </row>
    <row r="6615" spans="8:8" s="927" ht="15.0" hidden="1" customFormat="1">
      <c r="A6615" s="1439"/>
      <c r="B6615" s="1795"/>
      <c r="C6615" s="1796"/>
      <c r="D6615" s="1796"/>
      <c r="E6615" s="1796"/>
      <c r="F6615" s="1796"/>
      <c r="G6615" s="1796"/>
      <c r="H6615" s="1796"/>
      <c r="I6615" s="1796"/>
      <c r="J6615" s="1796"/>
      <c r="K6615" s="1796"/>
      <c r="L6615" s="1796"/>
      <c r="M6615" s="1796"/>
      <c r="N6615" s="1796"/>
    </row>
    <row r="6616" spans="8:8" s="927" ht="15.0" hidden="1" customFormat="1">
      <c r="A6616" s="1439"/>
      <c r="B6616" s="1795"/>
      <c r="C6616" s="1796"/>
      <c r="D6616" s="1796"/>
      <c r="E6616" s="1796"/>
      <c r="F6616" s="1796"/>
      <c r="G6616" s="1796"/>
      <c r="H6616" s="1796"/>
      <c r="I6616" s="1796"/>
      <c r="J6616" s="1796"/>
      <c r="K6616" s="1796"/>
      <c r="L6616" s="1796"/>
      <c r="M6616" s="1796"/>
      <c r="N6616" s="1796"/>
    </row>
    <row r="6617" spans="8:8" s="927" ht="15.0" hidden="1" customFormat="1">
      <c r="A6617" s="1439"/>
      <c r="B6617" s="1795"/>
      <c r="C6617" s="1796"/>
      <c r="D6617" s="1796"/>
      <c r="E6617" s="1796"/>
      <c r="F6617" s="1796"/>
      <c r="G6617" s="1796"/>
      <c r="H6617" s="1796"/>
      <c r="I6617" s="1796"/>
      <c r="J6617" s="1796"/>
      <c r="K6617" s="1796"/>
      <c r="L6617" s="1796"/>
      <c r="M6617" s="1796"/>
      <c r="N6617" s="1796"/>
    </row>
    <row r="6618" spans="8:8" s="927" ht="15.0" hidden="1" customFormat="1">
      <c r="A6618" s="1439"/>
      <c r="B6618" s="1795"/>
      <c r="C6618" s="1796"/>
      <c r="D6618" s="1796"/>
      <c r="E6618" s="1796"/>
      <c r="F6618" s="1796"/>
      <c r="G6618" s="1796"/>
      <c r="H6618" s="1796"/>
      <c r="I6618" s="1796"/>
      <c r="J6618" s="1796"/>
      <c r="K6618" s="1796"/>
      <c r="L6618" s="1796"/>
      <c r="M6618" s="1796"/>
      <c r="N6618" s="1796"/>
    </row>
    <row r="6619" spans="8:8" s="927" ht="15.0" hidden="1" customFormat="1">
      <c r="A6619" s="1439"/>
      <c r="B6619" s="1795"/>
      <c r="C6619" s="1796"/>
      <c r="D6619" s="1796"/>
      <c r="E6619" s="1796"/>
      <c r="F6619" s="1796"/>
      <c r="G6619" s="1796"/>
      <c r="H6619" s="1796"/>
      <c r="I6619" s="1796"/>
      <c r="J6619" s="1796"/>
      <c r="K6619" s="1796"/>
      <c r="L6619" s="1796"/>
      <c r="M6619" s="1796"/>
      <c r="N6619" s="1796"/>
    </row>
    <row r="6620" spans="8:8" s="927" ht="15.0" hidden="1" customFormat="1">
      <c r="A6620" s="1439"/>
      <c r="B6620" s="1795"/>
      <c r="C6620" s="1796"/>
      <c r="D6620" s="1796"/>
      <c r="E6620" s="1796"/>
      <c r="F6620" s="1796"/>
      <c r="G6620" s="1796"/>
      <c r="H6620" s="1796"/>
      <c r="I6620" s="1796"/>
      <c r="J6620" s="1796"/>
      <c r="K6620" s="1796"/>
      <c r="L6620" s="1796"/>
      <c r="M6620" s="1796"/>
      <c r="N6620" s="1796"/>
    </row>
    <row r="6621" spans="8:8" s="927" ht="15.0" hidden="1" customFormat="1">
      <c r="A6621" s="1439"/>
      <c r="B6621" s="1795"/>
      <c r="C6621" s="1796"/>
      <c r="D6621" s="1796"/>
      <c r="E6621" s="1796"/>
      <c r="F6621" s="1796"/>
      <c r="G6621" s="1796"/>
      <c r="H6621" s="1796"/>
      <c r="I6621" s="1796"/>
      <c r="J6621" s="1796"/>
      <c r="K6621" s="1796"/>
      <c r="L6621" s="1796"/>
      <c r="M6621" s="1796"/>
      <c r="N6621" s="1796"/>
    </row>
    <row r="6622" spans="8:8" s="927" ht="15.0" hidden="1" customFormat="1">
      <c r="A6622" s="1439"/>
      <c r="B6622" s="1795"/>
      <c r="C6622" s="1796"/>
      <c r="D6622" s="1796"/>
      <c r="E6622" s="1796"/>
      <c r="F6622" s="1796"/>
      <c r="G6622" s="1796"/>
      <c r="H6622" s="1796"/>
      <c r="I6622" s="1796"/>
      <c r="J6622" s="1796"/>
      <c r="K6622" s="1796"/>
      <c r="L6622" s="1796"/>
      <c r="M6622" s="1796"/>
      <c r="N6622" s="1796"/>
    </row>
    <row r="6623" spans="8:8" s="927" ht="15.0" hidden="1" customFormat="1">
      <c r="A6623" s="1439"/>
      <c r="B6623" s="1795"/>
      <c r="C6623" s="1796"/>
      <c r="D6623" s="1796"/>
      <c r="E6623" s="1796"/>
      <c r="F6623" s="1796"/>
      <c r="G6623" s="1796"/>
      <c r="H6623" s="1796"/>
      <c r="I6623" s="1796"/>
      <c r="J6623" s="1796"/>
      <c r="K6623" s="1796"/>
      <c r="L6623" s="1796"/>
      <c r="M6623" s="1796"/>
      <c r="N6623" s="1796"/>
    </row>
    <row r="6624" spans="8:8" s="927" ht="15.0" hidden="1" customFormat="1">
      <c r="A6624" s="1439"/>
      <c r="B6624" s="1795"/>
      <c r="C6624" s="1796"/>
      <c r="D6624" s="1796"/>
      <c r="E6624" s="1796"/>
      <c r="F6624" s="1796"/>
      <c r="G6624" s="1796"/>
      <c r="H6624" s="1796"/>
      <c r="I6624" s="1796"/>
      <c r="J6624" s="1796"/>
      <c r="K6624" s="1796"/>
      <c r="L6624" s="1796"/>
      <c r="M6624" s="1796"/>
      <c r="N6624" s="1796"/>
    </row>
    <row r="6625" spans="8:8" s="927" ht="15.0" hidden="1" customFormat="1">
      <c r="A6625" s="1439"/>
      <c r="B6625" s="1795"/>
      <c r="C6625" s="1796"/>
      <c r="D6625" s="1796"/>
      <c r="E6625" s="1796"/>
      <c r="F6625" s="1796"/>
      <c r="G6625" s="1796"/>
      <c r="H6625" s="1796"/>
      <c r="I6625" s="1796"/>
      <c r="J6625" s="1796"/>
      <c r="K6625" s="1796"/>
      <c r="L6625" s="1796"/>
      <c r="M6625" s="1796"/>
      <c r="N6625" s="1796"/>
    </row>
    <row r="6626" spans="8:8" s="927" ht="15.0" hidden="1" customFormat="1">
      <c r="A6626" s="1439"/>
      <c r="B6626" s="1795"/>
      <c r="C6626" s="1796"/>
      <c r="D6626" s="1796"/>
      <c r="E6626" s="1796"/>
      <c r="F6626" s="1796"/>
      <c r="G6626" s="1796"/>
      <c r="H6626" s="1796"/>
      <c r="I6626" s="1796"/>
      <c r="J6626" s="1796"/>
      <c r="K6626" s="1796"/>
      <c r="L6626" s="1796"/>
      <c r="M6626" s="1796"/>
      <c r="N6626" s="1796"/>
    </row>
    <row r="6627" spans="8:8" s="927" ht="15.0" hidden="1" customFormat="1">
      <c r="A6627" s="1439"/>
      <c r="B6627" s="1795"/>
      <c r="C6627" s="1796"/>
      <c r="D6627" s="1796"/>
      <c r="E6627" s="1796"/>
      <c r="F6627" s="1796"/>
      <c r="G6627" s="1796"/>
      <c r="H6627" s="1796"/>
      <c r="I6627" s="1796"/>
      <c r="J6627" s="1796"/>
      <c r="K6627" s="1796"/>
      <c r="L6627" s="1796"/>
      <c r="M6627" s="1796"/>
      <c r="N6627" s="1796"/>
    </row>
    <row r="6628" spans="8:8" s="927" ht="15.0" hidden="1" customFormat="1">
      <c r="A6628" s="1439"/>
      <c r="B6628" s="1795"/>
      <c r="C6628" s="1796"/>
      <c r="D6628" s="1796"/>
      <c r="E6628" s="1796"/>
      <c r="F6628" s="1796"/>
      <c r="G6628" s="1796"/>
      <c r="H6628" s="1796"/>
      <c r="I6628" s="1796"/>
      <c r="J6628" s="1796"/>
      <c r="K6628" s="1796"/>
      <c r="L6628" s="1796"/>
      <c r="M6628" s="1796"/>
      <c r="N6628" s="1796"/>
    </row>
    <row r="6629" spans="8:8" s="927" ht="15.0" hidden="1" customFormat="1">
      <c r="A6629" s="1439"/>
      <c r="B6629" s="1795"/>
      <c r="C6629" s="1796"/>
      <c r="D6629" s="1796"/>
      <c r="E6629" s="1796"/>
      <c r="F6629" s="1796"/>
      <c r="G6629" s="1796"/>
      <c r="H6629" s="1796"/>
      <c r="I6629" s="1796"/>
      <c r="J6629" s="1796"/>
      <c r="K6629" s="1796"/>
      <c r="L6629" s="1796"/>
      <c r="M6629" s="1796"/>
      <c r="N6629" s="1796"/>
    </row>
    <row r="6630" spans="8:8" s="927" ht="15.0" hidden="1" customFormat="1">
      <c r="A6630" s="1439"/>
      <c r="B6630" s="1795"/>
      <c r="C6630" s="1796"/>
      <c r="D6630" s="1796"/>
      <c r="E6630" s="1796"/>
      <c r="F6630" s="1796"/>
      <c r="G6630" s="1796"/>
      <c r="H6630" s="1796"/>
      <c r="I6630" s="1796"/>
      <c r="J6630" s="1796"/>
      <c r="K6630" s="1796"/>
      <c r="L6630" s="1796"/>
      <c r="M6630" s="1796"/>
      <c r="N6630" s="1796"/>
    </row>
    <row r="6631" spans="8:8" s="927" ht="15.0" hidden="1" customFormat="1">
      <c r="A6631" s="1439"/>
      <c r="B6631" s="1795"/>
      <c r="C6631" s="1796"/>
      <c r="D6631" s="1796"/>
      <c r="E6631" s="1796"/>
      <c r="F6631" s="1796"/>
      <c r="G6631" s="1796"/>
      <c r="H6631" s="1796"/>
      <c r="I6631" s="1796"/>
      <c r="J6631" s="1796"/>
      <c r="K6631" s="1796"/>
      <c r="L6631" s="1796"/>
      <c r="M6631" s="1796"/>
      <c r="N6631" s="1796"/>
    </row>
    <row r="6632" spans="8:8" s="927" ht="15.0" hidden="1" customFormat="1">
      <c r="A6632" s="1439"/>
      <c r="B6632" s="1795"/>
      <c r="C6632" s="1796"/>
      <c r="D6632" s="1796"/>
      <c r="E6632" s="1796"/>
      <c r="F6632" s="1796"/>
      <c r="G6632" s="1796"/>
      <c r="H6632" s="1796"/>
      <c r="I6632" s="1796"/>
      <c r="J6632" s="1796"/>
      <c r="K6632" s="1796"/>
      <c r="L6632" s="1796"/>
      <c r="M6632" s="1796"/>
      <c r="N6632" s="1796"/>
    </row>
    <row r="6633" spans="8:8" s="927" ht="15.0" hidden="1" customFormat="1">
      <c r="A6633" s="1439"/>
      <c r="B6633" s="1795"/>
      <c r="C6633" s="1796"/>
      <c r="D6633" s="1796"/>
      <c r="E6633" s="1796"/>
      <c r="F6633" s="1796"/>
      <c r="G6633" s="1796"/>
      <c r="H6633" s="1796"/>
      <c r="I6633" s="1796"/>
      <c r="J6633" s="1796"/>
      <c r="K6633" s="1796"/>
      <c r="L6633" s="1796"/>
      <c r="M6633" s="1796"/>
      <c r="N6633" s="1796"/>
    </row>
    <row r="6634" spans="8:8" s="927" ht="15.0" hidden="1" customFormat="1">
      <c r="A6634" s="1439"/>
      <c r="B6634" s="1795"/>
      <c r="C6634" s="1796"/>
      <c r="D6634" s="1796"/>
      <c r="E6634" s="1796"/>
      <c r="F6634" s="1796"/>
      <c r="G6634" s="1796"/>
      <c r="H6634" s="1796"/>
      <c r="I6634" s="1796"/>
      <c r="J6634" s="1796"/>
      <c r="K6634" s="1796"/>
      <c r="L6634" s="1796"/>
      <c r="M6634" s="1796"/>
      <c r="N6634" s="1796"/>
    </row>
    <row r="6635" spans="8:8" s="927" ht="15.0" hidden="1" customFormat="1">
      <c r="A6635" s="1439"/>
      <c r="B6635" s="1795"/>
      <c r="C6635" s="1796"/>
      <c r="D6635" s="1796"/>
      <c r="E6635" s="1796"/>
      <c r="F6635" s="1796"/>
      <c r="G6635" s="1796"/>
      <c r="H6635" s="1796"/>
      <c r="I6635" s="1796"/>
      <c r="J6635" s="1796"/>
      <c r="K6635" s="1796"/>
      <c r="L6635" s="1796"/>
      <c r="M6635" s="1796"/>
      <c r="N6635" s="1796"/>
    </row>
    <row r="6636" spans="8:8" s="927" ht="15.0" hidden="1" customFormat="1">
      <c r="A6636" s="1439"/>
      <c r="B6636" s="1795"/>
      <c r="C6636" s="1796"/>
      <c r="D6636" s="1796"/>
      <c r="E6636" s="1796"/>
      <c r="F6636" s="1796"/>
      <c r="G6636" s="1796"/>
      <c r="H6636" s="1796"/>
      <c r="I6636" s="1796"/>
      <c r="J6636" s="1796"/>
      <c r="K6636" s="1796"/>
      <c r="L6636" s="1796"/>
      <c r="M6636" s="1796"/>
      <c r="N6636" s="1796"/>
    </row>
    <row r="6637" spans="8:8" s="927" ht="15.0" hidden="1" customFormat="1">
      <c r="A6637" s="1439"/>
      <c r="B6637" s="1795"/>
      <c r="C6637" s="1796"/>
      <c r="D6637" s="1796"/>
      <c r="E6637" s="1796"/>
      <c r="F6637" s="1796"/>
      <c r="G6637" s="1796"/>
      <c r="H6637" s="1796"/>
      <c r="I6637" s="1796"/>
      <c r="J6637" s="1796"/>
      <c r="K6637" s="1796"/>
      <c r="L6637" s="1796"/>
      <c r="M6637" s="1796"/>
      <c r="N6637" s="1796"/>
    </row>
    <row r="6638" spans="8:8" s="927" ht="15.0" hidden="1" customFormat="1">
      <c r="A6638" s="1439"/>
      <c r="B6638" s="1795"/>
      <c r="C6638" s="1796"/>
      <c r="D6638" s="1796"/>
      <c r="E6638" s="1796"/>
      <c r="F6638" s="1796"/>
      <c r="G6638" s="1796"/>
      <c r="H6638" s="1796"/>
      <c r="I6638" s="1796"/>
      <c r="J6638" s="1796"/>
      <c r="K6638" s="1796"/>
      <c r="L6638" s="1796"/>
      <c r="M6638" s="1796"/>
      <c r="N6638" s="1796"/>
    </row>
    <row r="6639" spans="8:8" s="927" ht="15.0" hidden="1" customFormat="1">
      <c r="A6639" s="1439"/>
      <c r="B6639" s="1795"/>
      <c r="C6639" s="1796"/>
      <c r="D6639" s="1796"/>
      <c r="E6639" s="1796"/>
      <c r="F6639" s="1796"/>
      <c r="G6639" s="1796"/>
      <c r="H6639" s="1796"/>
      <c r="I6639" s="1796"/>
      <c r="J6639" s="1796"/>
      <c r="K6639" s="1796"/>
      <c r="L6639" s="1796"/>
      <c r="M6639" s="1796"/>
      <c r="N6639" s="1796"/>
    </row>
    <row r="6640" spans="8:8" s="927" ht="15.0" hidden="1" customFormat="1">
      <c r="A6640" s="1439"/>
      <c r="B6640" s="1795"/>
      <c r="C6640" s="1796"/>
      <c r="D6640" s="1796"/>
      <c r="E6640" s="1796"/>
      <c r="F6640" s="1796"/>
      <c r="G6640" s="1796"/>
      <c r="H6640" s="1796"/>
      <c r="I6640" s="1796"/>
      <c r="J6640" s="1796"/>
      <c r="K6640" s="1796"/>
      <c r="L6640" s="1796"/>
      <c r="M6640" s="1796"/>
      <c r="N6640" s="1796"/>
    </row>
    <row r="6641" spans="8:8" s="927" ht="15.0" hidden="1" customFormat="1">
      <c r="A6641" s="1439"/>
      <c r="B6641" s="1795"/>
      <c r="C6641" s="1796"/>
      <c r="D6641" s="1796"/>
      <c r="E6641" s="1796"/>
      <c r="F6641" s="1796"/>
      <c r="G6641" s="1796"/>
      <c r="H6641" s="1796"/>
      <c r="I6641" s="1796"/>
      <c r="J6641" s="1796"/>
      <c r="K6641" s="1796"/>
      <c r="L6641" s="1796"/>
      <c r="M6641" s="1796"/>
      <c r="N6641" s="1796"/>
    </row>
    <row r="6642" spans="8:8" s="927" ht="15.0" hidden="1" customFormat="1">
      <c r="A6642" s="1439"/>
      <c r="B6642" s="1795"/>
      <c r="C6642" s="1796"/>
      <c r="D6642" s="1796"/>
      <c r="E6642" s="1796"/>
      <c r="F6642" s="1796"/>
      <c r="G6642" s="1796"/>
      <c r="H6642" s="1796"/>
      <c r="I6642" s="1796"/>
      <c r="J6642" s="1796"/>
      <c r="K6642" s="1796"/>
      <c r="L6642" s="1796"/>
      <c r="M6642" s="1796"/>
      <c r="N6642" s="1796"/>
    </row>
    <row r="6643" spans="8:8" s="927" ht="15.0" hidden="1" customFormat="1">
      <c r="A6643" s="1439"/>
      <c r="B6643" s="1795"/>
      <c r="C6643" s="1796"/>
      <c r="D6643" s="1796"/>
      <c r="E6643" s="1796"/>
      <c r="F6643" s="1796"/>
      <c r="G6643" s="1796"/>
      <c r="H6643" s="1796"/>
      <c r="I6643" s="1796"/>
      <c r="J6643" s="1796"/>
      <c r="K6643" s="1796"/>
      <c r="L6643" s="1796"/>
      <c r="M6643" s="1796"/>
      <c r="N6643" s="1796"/>
    </row>
    <row r="6644" spans="8:8" s="927" ht="15.0" hidden="1" customFormat="1">
      <c r="A6644" s="1439"/>
      <c r="B6644" s="1795"/>
      <c r="C6644" s="1796"/>
      <c r="D6644" s="1796"/>
      <c r="E6644" s="1796"/>
      <c r="F6644" s="1796"/>
      <c r="G6644" s="1796"/>
      <c r="H6644" s="1796"/>
      <c r="I6644" s="1796"/>
      <c r="J6644" s="1796"/>
      <c r="K6644" s="1796"/>
      <c r="L6644" s="1796"/>
      <c r="M6644" s="1796"/>
      <c r="N6644" s="1796"/>
    </row>
    <row r="6645" spans="8:8" s="927" ht="15.0" hidden="1" customFormat="1">
      <c r="A6645" s="1439"/>
      <c r="B6645" s="1795"/>
      <c r="C6645" s="1796"/>
      <c r="D6645" s="1796"/>
      <c r="E6645" s="1796"/>
      <c r="F6645" s="1796"/>
      <c r="G6645" s="1796"/>
      <c r="H6645" s="1796"/>
      <c r="I6645" s="1796"/>
      <c r="J6645" s="1796"/>
      <c r="K6645" s="1796"/>
      <c r="L6645" s="1796"/>
      <c r="M6645" s="1796"/>
      <c r="N6645" s="1796"/>
    </row>
    <row r="6646" spans="8:8" s="927" ht="15.0" hidden="1" customFormat="1">
      <c r="A6646" s="1439"/>
      <c r="B6646" s="1795"/>
      <c r="C6646" s="1796"/>
      <c r="D6646" s="1796"/>
      <c r="E6646" s="1796"/>
      <c r="F6646" s="1796"/>
      <c r="G6646" s="1796"/>
      <c r="H6646" s="1796"/>
      <c r="I6646" s="1796"/>
      <c r="J6646" s="1796"/>
      <c r="K6646" s="1796"/>
      <c r="L6646" s="1796"/>
      <c r="M6646" s="1796"/>
      <c r="N6646" s="1796"/>
    </row>
    <row r="6647" spans="8:8" s="927" ht="15.0" hidden="1" customFormat="1">
      <c r="A6647" s="1439"/>
      <c r="B6647" s="1795"/>
      <c r="C6647" s="1796"/>
      <c r="D6647" s="1796"/>
      <c r="E6647" s="1796"/>
      <c r="F6647" s="1796"/>
      <c r="G6647" s="1796"/>
      <c r="H6647" s="1796"/>
      <c r="I6647" s="1796"/>
      <c r="J6647" s="1796"/>
      <c r="K6647" s="1796"/>
      <c r="L6647" s="1796"/>
      <c r="M6647" s="1796"/>
      <c r="N6647" s="1796"/>
    </row>
    <row r="6648" spans="8:8" s="927" ht="15.0" hidden="1" customFormat="1">
      <c r="A6648" s="1439"/>
      <c r="B6648" s="1795"/>
      <c r="C6648" s="1796"/>
      <c r="D6648" s="1796"/>
      <c r="E6648" s="1796"/>
      <c r="F6648" s="1796"/>
      <c r="G6648" s="1796"/>
      <c r="H6648" s="1796"/>
      <c r="I6648" s="1796"/>
      <c r="J6648" s="1796"/>
      <c r="K6648" s="1796"/>
      <c r="L6648" s="1796"/>
      <c r="M6648" s="1796"/>
      <c r="N6648" s="1796"/>
    </row>
    <row r="6649" spans="8:8" s="927" ht="15.0" hidden="1" customFormat="1">
      <c r="A6649" s="1439"/>
      <c r="B6649" s="1795"/>
      <c r="C6649" s="1796"/>
      <c r="D6649" s="1796"/>
      <c r="E6649" s="1796"/>
      <c r="F6649" s="1796"/>
      <c r="G6649" s="1796"/>
      <c r="H6649" s="1796"/>
      <c r="I6649" s="1796"/>
      <c r="J6649" s="1796"/>
      <c r="K6649" s="1796"/>
      <c r="L6649" s="1796"/>
      <c r="M6649" s="1796"/>
      <c r="N6649" s="1796"/>
    </row>
    <row r="6650" spans="8:8" s="927" ht="15.0" hidden="1" customFormat="1">
      <c r="A6650" s="1439"/>
      <c r="B6650" s="1795"/>
      <c r="C6650" s="1796"/>
      <c r="D6650" s="1796"/>
      <c r="E6650" s="1796"/>
      <c r="F6650" s="1796"/>
      <c r="G6650" s="1796"/>
      <c r="H6650" s="1796"/>
      <c r="I6650" s="1796"/>
      <c r="J6650" s="1796"/>
      <c r="K6650" s="1796"/>
      <c r="L6650" s="1796"/>
      <c r="M6650" s="1796"/>
      <c r="N6650" s="1796"/>
    </row>
    <row r="6651" spans="8:8" s="927" ht="15.0" hidden="1" customFormat="1">
      <c r="A6651" s="1439"/>
      <c r="B6651" s="1795"/>
      <c r="C6651" s="1796"/>
      <c r="D6651" s="1796"/>
      <c r="E6651" s="1796"/>
      <c r="F6651" s="1796"/>
      <c r="G6651" s="1796"/>
      <c r="H6651" s="1796"/>
      <c r="I6651" s="1796"/>
      <c r="J6651" s="1796"/>
      <c r="K6651" s="1796"/>
      <c r="L6651" s="1796"/>
      <c r="M6651" s="1796"/>
      <c r="N6651" s="1796"/>
    </row>
    <row r="6652" spans="8:8" s="927" ht="15.0" hidden="1" customFormat="1">
      <c r="A6652" s="1439"/>
      <c r="B6652" s="1795"/>
      <c r="C6652" s="1796"/>
      <c r="D6652" s="1796"/>
      <c r="E6652" s="1796"/>
      <c r="F6652" s="1796"/>
      <c r="G6652" s="1796"/>
      <c r="H6652" s="1796"/>
      <c r="I6652" s="1796"/>
      <c r="J6652" s="1796"/>
      <c r="K6652" s="1796"/>
      <c r="L6652" s="1796"/>
      <c r="M6652" s="1796"/>
      <c r="N6652" s="1796"/>
    </row>
    <row r="6653" spans="8:8" s="927" ht="15.0" hidden="1" customFormat="1">
      <c r="A6653" s="1439"/>
      <c r="B6653" s="1795"/>
      <c r="C6653" s="1796"/>
      <c r="D6653" s="1796"/>
      <c r="E6653" s="1796"/>
      <c r="F6653" s="1796"/>
      <c r="G6653" s="1796"/>
      <c r="H6653" s="1796"/>
      <c r="I6653" s="1796"/>
      <c r="J6653" s="1796"/>
      <c r="K6653" s="1796"/>
      <c r="L6653" s="1796"/>
      <c r="M6653" s="1796"/>
      <c r="N6653" s="1796"/>
    </row>
    <row r="6654" spans="8:8" s="927" ht="15.0" hidden="1" customFormat="1">
      <c r="A6654" s="1439"/>
      <c r="B6654" s="1795"/>
      <c r="C6654" s="1796"/>
      <c r="D6654" s="1796"/>
      <c r="E6654" s="1796"/>
      <c r="F6654" s="1796"/>
      <c r="G6654" s="1796"/>
      <c r="H6654" s="1796"/>
      <c r="I6654" s="1796"/>
      <c r="J6654" s="1796"/>
      <c r="K6654" s="1796"/>
      <c r="L6654" s="1796"/>
      <c r="M6654" s="1796"/>
      <c r="N6654" s="1796"/>
    </row>
    <row r="6655" spans="8:8" s="927" ht="15.0" hidden="1" customFormat="1">
      <c r="A6655" s="1439"/>
      <c r="B6655" s="1795"/>
      <c r="C6655" s="1796"/>
      <c r="D6655" s="1796"/>
      <c r="E6655" s="1796"/>
      <c r="F6655" s="1796"/>
      <c r="G6655" s="1796"/>
      <c r="H6655" s="1796"/>
      <c r="I6655" s="1796"/>
      <c r="J6655" s="1796"/>
      <c r="K6655" s="1796"/>
      <c r="L6655" s="1796"/>
      <c r="M6655" s="1796"/>
      <c r="N6655" s="1796"/>
    </row>
    <row r="6656" spans="8:8" s="927" ht="15.0" hidden="1" customFormat="1">
      <c r="A6656" s="1439"/>
      <c r="B6656" s="1795"/>
      <c r="C6656" s="1796"/>
      <c r="D6656" s="1796"/>
      <c r="E6656" s="1796"/>
      <c r="F6656" s="1796"/>
      <c r="G6656" s="1796"/>
      <c r="H6656" s="1796"/>
      <c r="I6656" s="1796"/>
      <c r="J6656" s="1796"/>
      <c r="K6656" s="1796"/>
      <c r="L6656" s="1796"/>
      <c r="M6656" s="1796"/>
      <c r="N6656" s="1796"/>
    </row>
    <row r="6657" spans="8:8" s="927" ht="15.0" hidden="1" customFormat="1">
      <c r="A6657" s="1439"/>
      <c r="B6657" s="1795"/>
      <c r="C6657" s="1796"/>
      <c r="D6657" s="1796"/>
      <c r="E6657" s="1796"/>
      <c r="F6657" s="1796"/>
      <c r="G6657" s="1796"/>
      <c r="H6657" s="1796"/>
      <c r="I6657" s="1796"/>
      <c r="J6657" s="1796"/>
      <c r="K6657" s="1796"/>
      <c r="L6657" s="1796"/>
      <c r="M6657" s="1796"/>
      <c r="N6657" s="1796"/>
    </row>
    <row r="6658" spans="8:8" s="927" ht="15.0" hidden="1" customFormat="1">
      <c r="A6658" s="1439"/>
      <c r="B6658" s="1795"/>
      <c r="C6658" s="1796"/>
      <c r="D6658" s="1796"/>
      <c r="E6658" s="1796"/>
      <c r="F6658" s="1796"/>
      <c r="G6658" s="1796"/>
      <c r="H6658" s="1796"/>
      <c r="I6658" s="1796"/>
      <c r="J6658" s="1796"/>
      <c r="K6658" s="1796"/>
      <c r="L6658" s="1796"/>
      <c r="M6658" s="1796"/>
      <c r="N6658" s="1796"/>
    </row>
    <row r="6659" spans="8:8" s="927" ht="15.0" hidden="1" customFormat="1">
      <c r="A6659" s="1439"/>
      <c r="B6659" s="1795"/>
      <c r="C6659" s="1796"/>
      <c r="D6659" s="1796"/>
      <c r="E6659" s="1796"/>
      <c r="F6659" s="1796"/>
      <c r="G6659" s="1796"/>
      <c r="H6659" s="1796"/>
      <c r="I6659" s="1796"/>
      <c r="J6659" s="1796"/>
      <c r="K6659" s="1796"/>
      <c r="L6659" s="1796"/>
      <c r="M6659" s="1796"/>
      <c r="N6659" s="1796"/>
    </row>
    <row r="6660" spans="8:8" s="927" ht="15.0" hidden="1" customFormat="1">
      <c r="A6660" s="1439"/>
      <c r="B6660" s="1795"/>
      <c r="C6660" s="1796"/>
      <c r="D6660" s="1796"/>
      <c r="E6660" s="1796"/>
      <c r="F6660" s="1796"/>
      <c r="G6660" s="1796"/>
      <c r="H6660" s="1796"/>
      <c r="I6660" s="1796"/>
      <c r="J6660" s="1796"/>
      <c r="K6660" s="1796"/>
      <c r="L6660" s="1796"/>
      <c r="M6660" s="1796"/>
      <c r="N6660" s="1796"/>
    </row>
    <row r="6661" spans="8:8" s="927" ht="15.0" hidden="1" customFormat="1">
      <c r="A6661" s="1439"/>
      <c r="B6661" s="1795"/>
      <c r="C6661" s="1796"/>
      <c r="D6661" s="1796"/>
      <c r="E6661" s="1796"/>
      <c r="F6661" s="1796"/>
      <c r="G6661" s="1796"/>
      <c r="H6661" s="1796"/>
      <c r="I6661" s="1796"/>
      <c r="J6661" s="1796"/>
      <c r="K6661" s="1796"/>
      <c r="L6661" s="1796"/>
      <c r="M6661" s="1796"/>
      <c r="N6661" s="1796"/>
    </row>
    <row r="6662" spans="8:8" s="927" ht="15.0" hidden="1" customFormat="1">
      <c r="A6662" s="1439"/>
      <c r="B6662" s="1795"/>
      <c r="C6662" s="1796"/>
      <c r="D6662" s="1796"/>
      <c r="E6662" s="1796"/>
      <c r="F6662" s="1796"/>
      <c r="G6662" s="1796"/>
      <c r="H6662" s="1796"/>
      <c r="I6662" s="1796"/>
      <c r="J6662" s="1796"/>
      <c r="K6662" s="1796"/>
      <c r="L6662" s="1796"/>
      <c r="M6662" s="1796"/>
      <c r="N6662" s="1796"/>
    </row>
    <row r="6663" spans="8:8" s="927" ht="15.0" hidden="1" customFormat="1">
      <c r="A6663" s="1439"/>
      <c r="B6663" s="1795"/>
      <c r="C6663" s="1796"/>
      <c r="D6663" s="1796"/>
      <c r="E6663" s="1796"/>
      <c r="F6663" s="1796"/>
      <c r="G6663" s="1796"/>
      <c r="H6663" s="1796"/>
      <c r="I6663" s="1796"/>
      <c r="J6663" s="1796"/>
      <c r="K6663" s="1796"/>
      <c r="L6663" s="1796"/>
      <c r="M6663" s="1796"/>
      <c r="N6663" s="1796"/>
    </row>
    <row r="6664" spans="8:8" s="927" ht="15.0" hidden="1" customFormat="1">
      <c r="A6664" s="1439"/>
      <c r="B6664" s="1795"/>
      <c r="C6664" s="1796"/>
      <c r="D6664" s="1796"/>
      <c r="E6664" s="1796"/>
      <c r="F6664" s="1796"/>
      <c r="G6664" s="1796"/>
      <c r="H6664" s="1796"/>
      <c r="I6664" s="1796"/>
      <c r="J6664" s="1796"/>
      <c r="K6664" s="1796"/>
      <c r="L6664" s="1796"/>
      <c r="M6664" s="1796"/>
      <c r="N6664" s="1796"/>
    </row>
    <row r="6665" spans="8:8" s="927" ht="15.0" hidden="1" customFormat="1">
      <c r="A6665" s="1439"/>
      <c r="B6665" s="1795"/>
      <c r="C6665" s="1796"/>
      <c r="D6665" s="1796"/>
      <c r="E6665" s="1796"/>
      <c r="F6665" s="1796"/>
      <c r="G6665" s="1796"/>
      <c r="H6665" s="1796"/>
      <c r="I6665" s="1796"/>
      <c r="J6665" s="1796"/>
      <c r="K6665" s="1796"/>
      <c r="L6665" s="1796"/>
      <c r="M6665" s="1796"/>
      <c r="N6665" s="1796"/>
    </row>
    <row r="6666" spans="8:8" s="927" ht="15.0" hidden="1" customFormat="1">
      <c r="A6666" s="1439"/>
      <c r="B6666" s="1795"/>
      <c r="C6666" s="1796"/>
      <c r="D6666" s="1796"/>
      <c r="E6666" s="1796"/>
      <c r="F6666" s="1796"/>
      <c r="G6666" s="1796"/>
      <c r="H6666" s="1796"/>
      <c r="I6666" s="1796"/>
      <c r="J6666" s="1796"/>
      <c r="K6666" s="1796"/>
      <c r="L6666" s="1796"/>
      <c r="M6666" s="1796"/>
      <c r="N6666" s="1796"/>
    </row>
    <row r="6667" spans="8:8" s="927" ht="15.0" hidden="1" customFormat="1">
      <c r="A6667" s="1439"/>
      <c r="B6667" s="1795"/>
      <c r="C6667" s="1796"/>
      <c r="D6667" s="1796"/>
      <c r="E6667" s="1796"/>
      <c r="F6667" s="1796"/>
      <c r="G6667" s="1796"/>
      <c r="H6667" s="1796"/>
      <c r="I6667" s="1796"/>
      <c r="J6667" s="1796"/>
      <c r="K6667" s="1796"/>
      <c r="L6667" s="1796"/>
      <c r="M6667" s="1796"/>
      <c r="N6667" s="1796"/>
    </row>
    <row r="6668" spans="8:8" s="927" ht="15.0" hidden="1" customFormat="1">
      <c r="A6668" s="1439"/>
      <c r="B6668" s="1795"/>
      <c r="C6668" s="1796"/>
      <c r="D6668" s="1796"/>
      <c r="E6668" s="1796"/>
      <c r="F6668" s="1796"/>
      <c r="G6668" s="1796"/>
      <c r="H6668" s="1796"/>
      <c r="I6668" s="1796"/>
      <c r="J6668" s="1796"/>
      <c r="K6668" s="1796"/>
      <c r="L6668" s="1796"/>
      <c r="M6668" s="1796"/>
      <c r="N6668" s="1796"/>
    </row>
    <row r="6669" spans="8:8" s="927" ht="15.0" hidden="1" customFormat="1">
      <c r="A6669" s="1439"/>
      <c r="B6669" s="1795"/>
      <c r="C6669" s="1796"/>
      <c r="D6669" s="1796"/>
      <c r="E6669" s="1796"/>
      <c r="F6669" s="1796"/>
      <c r="G6669" s="1796"/>
      <c r="H6669" s="1796"/>
      <c r="I6669" s="1796"/>
      <c r="J6669" s="1796"/>
      <c r="K6669" s="1796"/>
      <c r="L6669" s="1796"/>
      <c r="M6669" s="1796"/>
      <c r="N6669" s="1796"/>
    </row>
    <row r="6670" spans="8:8" s="927" ht="15.0" hidden="1" customFormat="1">
      <c r="A6670" s="1439"/>
      <c r="B6670" s="1795"/>
      <c r="C6670" s="1796"/>
      <c r="D6670" s="1796"/>
      <c r="E6670" s="1796"/>
      <c r="F6670" s="1796"/>
      <c r="G6670" s="1796"/>
      <c r="H6670" s="1796"/>
      <c r="I6670" s="1796"/>
      <c r="J6670" s="1796"/>
      <c r="K6670" s="1796"/>
      <c r="L6670" s="1796"/>
      <c r="M6670" s="1796"/>
      <c r="N6670" s="1796"/>
    </row>
    <row r="6671" spans="8:8" s="927" ht="15.0" hidden="1" customFormat="1">
      <c r="A6671" s="1439"/>
      <c r="B6671" s="1795"/>
      <c r="C6671" s="1796"/>
      <c r="D6671" s="1796"/>
      <c r="E6671" s="1796"/>
      <c r="F6671" s="1796"/>
      <c r="G6671" s="1796"/>
      <c r="H6671" s="1796"/>
      <c r="I6671" s="1796"/>
      <c r="J6671" s="1796"/>
      <c r="K6671" s="1796"/>
      <c r="L6671" s="1796"/>
      <c r="M6671" s="1796"/>
      <c r="N6671" s="1796"/>
    </row>
    <row r="6672" spans="8:8" s="927" ht="15.0" hidden="1" customFormat="1">
      <c r="A6672" s="1439"/>
      <c r="B6672" s="1795"/>
      <c r="C6672" s="1796"/>
      <c r="D6672" s="1796"/>
      <c r="E6672" s="1796"/>
      <c r="F6672" s="1796"/>
      <c r="G6672" s="1796"/>
      <c r="H6672" s="1796"/>
      <c r="I6672" s="1796"/>
      <c r="J6672" s="1796"/>
      <c r="K6672" s="1796"/>
      <c r="L6672" s="1796"/>
      <c r="M6672" s="1796"/>
      <c r="N6672" s="1796"/>
    </row>
    <row r="6673" spans="8:8" s="927" ht="15.0" hidden="1" customFormat="1">
      <c r="A6673" s="1439"/>
      <c r="B6673" s="1795"/>
      <c r="C6673" s="1796"/>
      <c r="D6673" s="1796"/>
      <c r="E6673" s="1796"/>
      <c r="F6673" s="1796"/>
      <c r="G6673" s="1796"/>
      <c r="H6673" s="1796"/>
      <c r="I6673" s="1796"/>
      <c r="J6673" s="1796"/>
      <c r="K6673" s="1796"/>
      <c r="L6673" s="1796"/>
      <c r="M6673" s="1796"/>
      <c r="N6673" s="1796"/>
    </row>
    <row r="6674" spans="8:8" s="927" ht="15.0" hidden="1" customFormat="1">
      <c r="A6674" s="1439"/>
      <c r="B6674" s="1795"/>
      <c r="C6674" s="1796"/>
      <c r="D6674" s="1796"/>
      <c r="E6674" s="1796"/>
      <c r="F6674" s="1796"/>
      <c r="G6674" s="1796"/>
      <c r="H6674" s="1796"/>
      <c r="I6674" s="1796"/>
      <c r="J6674" s="1796"/>
      <c r="K6674" s="1796"/>
      <c r="L6674" s="1796"/>
      <c r="M6674" s="1796"/>
      <c r="N6674" s="1796"/>
    </row>
    <row r="6675" spans="8:8" s="927" ht="15.0" hidden="1" customFormat="1">
      <c r="A6675" s="1439"/>
      <c r="B6675" s="1795"/>
      <c r="C6675" s="1796"/>
      <c r="D6675" s="1796"/>
      <c r="E6675" s="1796"/>
      <c r="F6675" s="1796"/>
      <c r="G6675" s="1796"/>
      <c r="H6675" s="1796"/>
      <c r="I6675" s="1796"/>
      <c r="J6675" s="1796"/>
      <c r="K6675" s="1796"/>
      <c r="L6675" s="1796"/>
      <c r="M6675" s="1796"/>
      <c r="N6675" s="1796"/>
    </row>
    <row r="6676" spans="8:8" s="927" ht="15.0" hidden="1" customFormat="1">
      <c r="A6676" s="1439"/>
      <c r="B6676" s="1795"/>
      <c r="C6676" s="1796"/>
      <c r="D6676" s="1796"/>
      <c r="E6676" s="1796"/>
      <c r="F6676" s="1796"/>
      <c r="G6676" s="1796"/>
      <c r="H6676" s="1796"/>
      <c r="I6676" s="1796"/>
      <c r="J6676" s="1796"/>
      <c r="K6676" s="1796"/>
      <c r="L6676" s="1796"/>
      <c r="M6676" s="1796"/>
      <c r="N6676" s="1796"/>
    </row>
    <row r="6677" spans="8:8" s="927" ht="15.0" hidden="1" customFormat="1">
      <c r="A6677" s="1439"/>
      <c r="B6677" s="1795"/>
      <c r="C6677" s="1796"/>
      <c r="D6677" s="1796"/>
      <c r="E6677" s="1796"/>
      <c r="F6677" s="1796"/>
      <c r="G6677" s="1796"/>
      <c r="H6677" s="1796"/>
      <c r="I6677" s="1796"/>
      <c r="J6677" s="1796"/>
      <c r="K6677" s="1796"/>
      <c r="L6677" s="1796"/>
      <c r="M6677" s="1796"/>
      <c r="N6677" s="1796"/>
    </row>
    <row r="6678" spans="8:8" s="927" ht="15.0" hidden="1" customFormat="1">
      <c r="A6678" s="1439"/>
      <c r="B6678" s="1795"/>
      <c r="C6678" s="1796"/>
      <c r="D6678" s="1796"/>
      <c r="E6678" s="1796"/>
      <c r="F6678" s="1796"/>
      <c r="G6678" s="1796"/>
      <c r="H6678" s="1796"/>
      <c r="I6678" s="1796"/>
      <c r="J6678" s="1796"/>
      <c r="K6678" s="1796"/>
      <c r="L6678" s="1796"/>
      <c r="M6678" s="1796"/>
      <c r="N6678" s="1796"/>
    </row>
    <row r="6679" spans="8:8" s="927" ht="15.0" hidden="1" customFormat="1">
      <c r="A6679" s="1439"/>
      <c r="B6679" s="1795"/>
      <c r="C6679" s="1796"/>
      <c r="D6679" s="1796"/>
      <c r="E6679" s="1796"/>
      <c r="F6679" s="1796"/>
      <c r="G6679" s="1796"/>
      <c r="H6679" s="1796"/>
      <c r="I6679" s="1796"/>
      <c r="J6679" s="1796"/>
      <c r="K6679" s="1796"/>
      <c r="L6679" s="1796"/>
      <c r="M6679" s="1796"/>
      <c r="N6679" s="1796"/>
    </row>
    <row r="6680" spans="8:8" s="927" ht="15.0" hidden="1" customFormat="1">
      <c r="A6680" s="1439"/>
      <c r="B6680" s="1795"/>
      <c r="C6680" s="1796"/>
      <c r="D6680" s="1796"/>
      <c r="E6680" s="1796"/>
      <c r="F6680" s="1796"/>
      <c r="G6680" s="1796"/>
      <c r="H6680" s="1796"/>
      <c r="I6680" s="1796"/>
      <c r="J6680" s="1796"/>
      <c r="K6680" s="1796"/>
      <c r="L6680" s="1796"/>
      <c r="M6680" s="1796"/>
      <c r="N6680" s="1796"/>
    </row>
    <row r="6681" spans="8:8" s="927" ht="15.0" hidden="1" customFormat="1">
      <c r="A6681" s="1439"/>
      <c r="B6681" s="1795"/>
      <c r="C6681" s="1796"/>
      <c r="D6681" s="1796"/>
      <c r="E6681" s="1796"/>
      <c r="F6681" s="1796"/>
      <c r="G6681" s="1796"/>
      <c r="H6681" s="1796"/>
      <c r="I6681" s="1796"/>
      <c r="J6681" s="1796"/>
      <c r="K6681" s="1796"/>
      <c r="L6681" s="1796"/>
      <c r="M6681" s="1796"/>
      <c r="N6681" s="1796"/>
    </row>
    <row r="6682" spans="8:8" s="927" ht="15.0" hidden="1" customFormat="1">
      <c r="A6682" s="1439"/>
      <c r="B6682" s="1795"/>
      <c r="C6682" s="1796"/>
      <c r="D6682" s="1796"/>
      <c r="E6682" s="1796"/>
      <c r="F6682" s="1796"/>
      <c r="G6682" s="1796"/>
      <c r="H6682" s="1796"/>
      <c r="I6682" s="1796"/>
      <c r="J6682" s="1796"/>
      <c r="K6682" s="1796"/>
      <c r="L6682" s="1796"/>
      <c r="M6682" s="1796"/>
      <c r="N6682" s="1796"/>
    </row>
    <row r="6683" spans="8:8" s="927" ht="15.0" hidden="1" customFormat="1">
      <c r="A6683" s="1439"/>
      <c r="B6683" s="1795"/>
      <c r="C6683" s="1796"/>
      <c r="D6683" s="1796"/>
      <c r="E6683" s="1796"/>
      <c r="F6683" s="1796"/>
      <c r="G6683" s="1796"/>
      <c r="H6683" s="1796"/>
      <c r="I6683" s="1796"/>
      <c r="J6683" s="1796"/>
      <c r="K6683" s="1796"/>
      <c r="L6683" s="1796"/>
      <c r="M6683" s="1796"/>
      <c r="N6683" s="1796"/>
    </row>
    <row r="6684" spans="8:8" s="927" ht="15.0" hidden="1" customFormat="1">
      <c r="A6684" s="1439"/>
      <c r="B6684" s="1795"/>
      <c r="C6684" s="1796"/>
      <c r="D6684" s="1796"/>
      <c r="E6684" s="1796"/>
      <c r="F6684" s="1796"/>
      <c r="G6684" s="1796"/>
      <c r="H6684" s="1796"/>
      <c r="I6684" s="1796"/>
      <c r="J6684" s="1796"/>
      <c r="K6684" s="1796"/>
      <c r="L6684" s="1796"/>
      <c r="M6684" s="1796"/>
      <c r="N6684" s="1796"/>
    </row>
    <row r="6685" spans="8:8" s="927" ht="15.0" hidden="1" customFormat="1">
      <c r="A6685" s="1439"/>
      <c r="B6685" s="1795"/>
      <c r="C6685" s="1796"/>
      <c r="D6685" s="1796"/>
      <c r="E6685" s="1796"/>
      <c r="F6685" s="1796"/>
      <c r="G6685" s="1796"/>
      <c r="H6685" s="1796"/>
      <c r="I6685" s="1796"/>
      <c r="J6685" s="1796"/>
      <c r="K6685" s="1796"/>
      <c r="L6685" s="1796"/>
      <c r="M6685" s="1796"/>
      <c r="N6685" s="1796"/>
    </row>
    <row r="6686" spans="8:8" s="927" ht="15.0" hidden="1" customFormat="1">
      <c r="A6686" s="1439"/>
      <c r="B6686" s="1795"/>
      <c r="C6686" s="1796"/>
      <c r="D6686" s="1796"/>
      <c r="E6686" s="1796"/>
      <c r="F6686" s="1796"/>
      <c r="G6686" s="1796"/>
      <c r="H6686" s="1796"/>
      <c r="I6686" s="1796"/>
      <c r="J6686" s="1796"/>
      <c r="K6686" s="1796"/>
      <c r="L6686" s="1796"/>
      <c r="M6686" s="1796"/>
      <c r="N6686" s="1796"/>
    </row>
    <row r="6687" spans="8:8" s="927" ht="15.0" hidden="1" customFormat="1">
      <c r="A6687" s="1439"/>
      <c r="B6687" s="1795"/>
      <c r="C6687" s="1796"/>
      <c r="D6687" s="1796"/>
      <c r="E6687" s="1796"/>
      <c r="F6687" s="1796"/>
      <c r="G6687" s="1796"/>
      <c r="H6687" s="1796"/>
      <c r="I6687" s="1796"/>
      <c r="J6687" s="1796"/>
      <c r="K6687" s="1796"/>
      <c r="L6687" s="1796"/>
      <c r="M6687" s="1796"/>
      <c r="N6687" s="1796"/>
    </row>
    <row r="6688" spans="8:8" s="927" ht="15.0" hidden="1" customFormat="1">
      <c r="A6688" s="1439"/>
      <c r="B6688" s="1795"/>
      <c r="C6688" s="1796"/>
      <c r="D6688" s="1796"/>
      <c r="E6688" s="1796"/>
      <c r="F6688" s="1796"/>
      <c r="G6688" s="1796"/>
      <c r="H6688" s="1796"/>
      <c r="I6688" s="1796"/>
      <c r="J6688" s="1796"/>
      <c r="K6688" s="1796"/>
      <c r="L6688" s="1796"/>
      <c r="M6688" s="1796"/>
      <c r="N6688" s="1796"/>
    </row>
    <row r="6689" spans="8:8" s="927" ht="15.0" hidden="1" customFormat="1">
      <c r="A6689" s="1439"/>
      <c r="B6689" s="1795"/>
      <c r="C6689" s="1796"/>
      <c r="D6689" s="1796"/>
      <c r="E6689" s="1796"/>
      <c r="F6689" s="1796"/>
      <c r="G6689" s="1796"/>
      <c r="H6689" s="1796"/>
      <c r="I6689" s="1796"/>
      <c r="J6689" s="1796"/>
      <c r="K6689" s="1796"/>
      <c r="L6689" s="1796"/>
      <c r="M6689" s="1796"/>
      <c r="N6689" s="1796"/>
    </row>
    <row r="6690" spans="8:8" s="927" ht="15.0" hidden="1" customFormat="1">
      <c r="A6690" s="1439"/>
      <c r="B6690" s="1795"/>
      <c r="C6690" s="1796"/>
      <c r="D6690" s="1796"/>
      <c r="E6690" s="1796"/>
      <c r="F6690" s="1796"/>
      <c r="G6690" s="1796"/>
      <c r="H6690" s="1796"/>
      <c r="I6690" s="1796"/>
      <c r="J6690" s="1796"/>
      <c r="K6690" s="1796"/>
      <c r="L6690" s="1796"/>
      <c r="M6690" s="1796"/>
      <c r="N6690" s="1796"/>
    </row>
    <row r="6691" spans="8:8" s="927" ht="15.0" hidden="1" customFormat="1">
      <c r="A6691" s="1439"/>
      <c r="B6691" s="1795"/>
      <c r="C6691" s="1796"/>
      <c r="D6691" s="1796"/>
      <c r="E6691" s="1796"/>
      <c r="F6691" s="1796"/>
      <c r="G6691" s="1796"/>
      <c r="H6691" s="1796"/>
      <c r="I6691" s="1796"/>
      <c r="J6691" s="1796"/>
      <c r="K6691" s="1796"/>
      <c r="L6691" s="1796"/>
      <c r="M6691" s="1796"/>
      <c r="N6691" s="1796"/>
    </row>
    <row r="6692" spans="8:8" s="927" ht="15.0" hidden="1" customFormat="1">
      <c r="A6692" s="1439"/>
      <c r="B6692" s="1795"/>
      <c r="C6692" s="1796"/>
      <c r="D6692" s="1796"/>
      <c r="E6692" s="1796"/>
      <c r="F6692" s="1796"/>
      <c r="G6692" s="1796"/>
      <c r="H6692" s="1796"/>
      <c r="I6692" s="1796"/>
      <c r="J6692" s="1796"/>
      <c r="K6692" s="1796"/>
      <c r="L6692" s="1796"/>
      <c r="M6692" s="1796"/>
      <c r="N6692" s="1796"/>
    </row>
    <row r="6693" spans="8:8" s="927" ht="15.0" hidden="1" customFormat="1">
      <c r="A6693" s="1439"/>
      <c r="B6693" s="1795"/>
      <c r="C6693" s="1796"/>
      <c r="D6693" s="1796"/>
      <c r="E6693" s="1796"/>
      <c r="F6693" s="1796"/>
      <c r="G6693" s="1796"/>
      <c r="H6693" s="1796"/>
      <c r="I6693" s="1796"/>
      <c r="J6693" s="1796"/>
      <c r="K6693" s="1796"/>
      <c r="L6693" s="1796"/>
      <c r="M6693" s="1796"/>
      <c r="N6693" s="1796"/>
    </row>
    <row r="6694" spans="8:8" s="927" ht="15.0" hidden="1" customFormat="1">
      <c r="A6694" s="1439"/>
      <c r="B6694" s="1795"/>
      <c r="C6694" s="1796"/>
      <c r="D6694" s="1796"/>
      <c r="E6694" s="1796"/>
      <c r="F6694" s="1796"/>
      <c r="G6694" s="1796"/>
      <c r="H6694" s="1796"/>
      <c r="I6694" s="1796"/>
      <c r="J6694" s="1796"/>
      <c r="K6694" s="1796"/>
      <c r="L6694" s="1796"/>
      <c r="M6694" s="1796"/>
      <c r="N6694" s="1796"/>
    </row>
    <row r="6695" spans="8:8" s="927" ht="15.0" hidden="1" customFormat="1">
      <c r="A6695" s="1439"/>
      <c r="B6695" s="1795"/>
      <c r="C6695" s="1796"/>
      <c r="D6695" s="1796"/>
      <c r="E6695" s="1796"/>
      <c r="F6695" s="1796"/>
      <c r="G6695" s="1796"/>
      <c r="H6695" s="1796"/>
      <c r="I6695" s="1796"/>
      <c r="J6695" s="1796"/>
      <c r="K6695" s="1796"/>
      <c r="L6695" s="1796"/>
      <c r="M6695" s="1796"/>
      <c r="N6695" s="1796"/>
    </row>
    <row r="6696" spans="8:8" s="927" ht="15.0" hidden="1" customFormat="1">
      <c r="A6696" s="1439"/>
      <c r="B6696" s="1795"/>
      <c r="C6696" s="1796"/>
      <c r="D6696" s="1796"/>
      <c r="E6696" s="1796"/>
      <c r="F6696" s="1796"/>
      <c r="G6696" s="1796"/>
      <c r="H6696" s="1796"/>
      <c r="I6696" s="1796"/>
      <c r="J6696" s="1796"/>
      <c r="K6696" s="1796"/>
      <c r="L6696" s="1796"/>
      <c r="M6696" s="1796"/>
      <c r="N6696" s="1796"/>
    </row>
    <row r="6697" spans="8:8" s="927" ht="15.0" hidden="1" customFormat="1">
      <c r="A6697" s="1439"/>
      <c r="B6697" s="1795"/>
      <c r="C6697" s="1796"/>
      <c r="D6697" s="1796"/>
      <c r="E6697" s="1796"/>
      <c r="F6697" s="1796"/>
      <c r="G6697" s="1796"/>
      <c r="H6697" s="1796"/>
      <c r="I6697" s="1796"/>
      <c r="J6697" s="1796"/>
      <c r="K6697" s="1796"/>
      <c r="L6697" s="1796"/>
      <c r="M6697" s="1796"/>
      <c r="N6697" s="1796"/>
    </row>
    <row r="6698" spans="8:8" s="927" ht="15.0" hidden="1" customFormat="1">
      <c r="A6698" s="1439"/>
      <c r="B6698" s="1795"/>
      <c r="C6698" s="1796"/>
      <c r="D6698" s="1796"/>
      <c r="E6698" s="1796"/>
      <c r="F6698" s="1796"/>
      <c r="G6698" s="1796"/>
      <c r="H6698" s="1796"/>
      <c r="I6698" s="1796"/>
      <c r="J6698" s="1796"/>
      <c r="K6698" s="1796"/>
      <c r="L6698" s="1796"/>
      <c r="M6698" s="1796"/>
      <c r="N6698" s="1796"/>
    </row>
    <row r="6699" spans="8:8" s="927" ht="15.0" hidden="1" customFormat="1">
      <c r="A6699" s="1439"/>
      <c r="B6699" s="1795"/>
      <c r="C6699" s="1796"/>
      <c r="D6699" s="1796"/>
      <c r="E6699" s="1796"/>
      <c r="F6699" s="1796"/>
      <c r="G6699" s="1796"/>
      <c r="H6699" s="1796"/>
      <c r="I6699" s="1796"/>
      <c r="J6699" s="1796"/>
      <c r="K6699" s="1796"/>
      <c r="L6699" s="1796"/>
      <c r="M6699" s="1796"/>
      <c r="N6699" s="1796"/>
    </row>
    <row r="6700" spans="8:8" s="927" ht="15.0" hidden="1" customFormat="1">
      <c r="A6700" s="1439"/>
      <c r="B6700" s="1795"/>
      <c r="C6700" s="1796"/>
      <c r="D6700" s="1796"/>
      <c r="E6700" s="1796"/>
      <c r="F6700" s="1796"/>
      <c r="G6700" s="1796"/>
      <c r="H6700" s="1796"/>
      <c r="I6700" s="1796"/>
      <c r="J6700" s="1796"/>
      <c r="K6700" s="1796"/>
      <c r="L6700" s="1796"/>
      <c r="M6700" s="1796"/>
      <c r="N6700" s="1796"/>
    </row>
    <row r="6701" spans="8:8" s="927" ht="15.0" hidden="1" customFormat="1">
      <c r="A6701" s="1439"/>
      <c r="B6701" s="1795"/>
      <c r="C6701" s="1796"/>
      <c r="D6701" s="1796"/>
      <c r="E6701" s="1796"/>
      <c r="F6701" s="1796"/>
      <c r="G6701" s="1796"/>
      <c r="H6701" s="1796"/>
      <c r="I6701" s="1796"/>
      <c r="J6701" s="1796"/>
      <c r="K6701" s="1796"/>
      <c r="L6701" s="1796"/>
      <c r="M6701" s="1796"/>
      <c r="N6701" s="1796"/>
    </row>
    <row r="6702" spans="8:8" s="927" ht="15.0" hidden="1" customFormat="1">
      <c r="A6702" s="1439"/>
      <c r="B6702" s="1795"/>
      <c r="C6702" s="1796"/>
      <c r="D6702" s="1796"/>
      <c r="E6702" s="1796"/>
      <c r="F6702" s="1796"/>
      <c r="G6702" s="1796"/>
      <c r="H6702" s="1796"/>
      <c r="I6702" s="1796"/>
      <c r="J6702" s="1796"/>
      <c r="K6702" s="1796"/>
      <c r="L6702" s="1796"/>
      <c r="M6702" s="1796"/>
      <c r="N6702" s="1796"/>
    </row>
    <row r="6703" spans="8:8" s="927" ht="15.0" hidden="1" customFormat="1">
      <c r="A6703" s="1439"/>
      <c r="B6703" s="1795"/>
      <c r="C6703" s="1796"/>
      <c r="D6703" s="1796"/>
      <c r="E6703" s="1796"/>
      <c r="F6703" s="1796"/>
      <c r="G6703" s="1796"/>
      <c r="H6703" s="1796"/>
      <c r="I6703" s="1796"/>
      <c r="J6703" s="1796"/>
      <c r="K6703" s="1796"/>
      <c r="L6703" s="1796"/>
      <c r="M6703" s="1796"/>
      <c r="N6703" s="1796"/>
    </row>
    <row r="6704" spans="8:8" s="927" ht="15.0" hidden="1" customFormat="1">
      <c r="A6704" s="1439"/>
      <c r="B6704" s="1795"/>
      <c r="C6704" s="1796"/>
      <c r="D6704" s="1796"/>
      <c r="E6704" s="1796"/>
      <c r="F6704" s="1796"/>
      <c r="G6704" s="1796"/>
      <c r="H6704" s="1796"/>
      <c r="I6704" s="1796"/>
      <c r="J6704" s="1796"/>
      <c r="K6704" s="1796"/>
      <c r="L6704" s="1796"/>
      <c r="M6704" s="1796"/>
      <c r="N6704" s="1796"/>
    </row>
    <row r="6705" spans="8:8" s="927" ht="15.0" hidden="1" customFormat="1">
      <c r="A6705" s="1439"/>
      <c r="B6705" s="1795"/>
      <c r="C6705" s="1796"/>
      <c r="D6705" s="1796"/>
      <c r="E6705" s="1796"/>
      <c r="F6705" s="1796"/>
      <c r="G6705" s="1796"/>
      <c r="H6705" s="1796"/>
      <c r="I6705" s="1796"/>
      <c r="J6705" s="1796"/>
      <c r="K6705" s="1796"/>
      <c r="L6705" s="1796"/>
      <c r="M6705" s="1796"/>
      <c r="N6705" s="1796"/>
    </row>
    <row r="6706" spans="8:8" s="927" ht="15.0" hidden="1" customFormat="1">
      <c r="A6706" s="1439"/>
      <c r="B6706" s="1795"/>
      <c r="C6706" s="1796"/>
      <c r="D6706" s="1796"/>
      <c r="E6706" s="1796"/>
      <c r="F6706" s="1796"/>
      <c r="G6706" s="1796"/>
      <c r="H6706" s="1796"/>
      <c r="I6706" s="1796"/>
      <c r="J6706" s="1796"/>
      <c r="K6706" s="1796"/>
      <c r="L6706" s="1796"/>
      <c r="M6706" s="1796"/>
      <c r="N6706" s="1796"/>
    </row>
    <row r="6707" spans="8:8" s="927" ht="15.0" hidden="1" customFormat="1">
      <c r="A6707" s="1439"/>
      <c r="B6707" s="1795"/>
      <c r="C6707" s="1796"/>
      <c r="D6707" s="1796"/>
      <c r="E6707" s="1796"/>
      <c r="F6707" s="1796"/>
      <c r="G6707" s="1796"/>
      <c r="H6707" s="1796"/>
      <c r="I6707" s="1796"/>
      <c r="J6707" s="1796"/>
      <c r="K6707" s="1796"/>
      <c r="L6707" s="1796"/>
      <c r="M6707" s="1796"/>
      <c r="N6707" s="1796"/>
    </row>
    <row r="6708" spans="8:8" s="927" ht="15.0" hidden="1" customFormat="1">
      <c r="A6708" s="1439"/>
      <c r="B6708" s="1795"/>
      <c r="C6708" s="1796"/>
      <c r="D6708" s="1796"/>
      <c r="E6708" s="1796"/>
      <c r="F6708" s="1796"/>
      <c r="G6708" s="1796"/>
      <c r="H6708" s="1796"/>
      <c r="I6708" s="1796"/>
      <c r="J6708" s="1796"/>
      <c r="K6708" s="1796"/>
      <c r="L6708" s="1796"/>
      <c r="M6708" s="1796"/>
      <c r="N6708" s="1796"/>
    </row>
    <row r="6709" spans="8:8" s="927" ht="15.0" hidden="1" customFormat="1">
      <c r="A6709" s="1439"/>
      <c r="B6709" s="1795"/>
      <c r="C6709" s="1796"/>
      <c r="D6709" s="1796"/>
      <c r="E6709" s="1796"/>
      <c r="F6709" s="1796"/>
      <c r="G6709" s="1796"/>
      <c r="H6709" s="1796"/>
      <c r="I6709" s="1796"/>
      <c r="J6709" s="1796"/>
      <c r="K6709" s="1796"/>
      <c r="L6709" s="1796"/>
      <c r="M6709" s="1796"/>
      <c r="N6709" s="1796"/>
    </row>
    <row r="6710" spans="8:8" s="927" ht="15.0" hidden="1" customFormat="1">
      <c r="A6710" s="1439"/>
      <c r="B6710" s="1795"/>
      <c r="C6710" s="1796"/>
      <c r="D6710" s="1796"/>
      <c r="E6710" s="1796"/>
      <c r="F6710" s="1796"/>
      <c r="G6710" s="1796"/>
      <c r="H6710" s="1796"/>
      <c r="I6710" s="1796"/>
      <c r="J6710" s="1796"/>
      <c r="K6710" s="1796"/>
      <c r="L6710" s="1796"/>
      <c r="M6710" s="1796"/>
      <c r="N6710" s="1796"/>
    </row>
    <row r="6711" spans="8:8" s="927" ht="15.0" hidden="1" customFormat="1">
      <c r="A6711" s="1439"/>
      <c r="B6711" s="1795"/>
      <c r="C6711" s="1796"/>
      <c r="D6711" s="1796"/>
      <c r="E6711" s="1796"/>
      <c r="F6711" s="1796"/>
      <c r="G6711" s="1796"/>
      <c r="H6711" s="1796"/>
      <c r="I6711" s="1796"/>
      <c r="J6711" s="1796"/>
      <c r="K6711" s="1796"/>
      <c r="L6711" s="1796"/>
      <c r="M6711" s="1796"/>
      <c r="N6711" s="1796"/>
    </row>
    <row r="6712" spans="8:8" s="927" ht="15.0" hidden="1" customFormat="1">
      <c r="A6712" s="1439"/>
      <c r="B6712" s="1795"/>
      <c r="C6712" s="1796"/>
      <c r="D6712" s="1796"/>
      <c r="E6712" s="1796"/>
      <c r="F6712" s="1796"/>
      <c r="G6712" s="1796"/>
      <c r="H6712" s="1796"/>
      <c r="I6712" s="1796"/>
      <c r="J6712" s="1796"/>
      <c r="K6712" s="1796"/>
      <c r="L6712" s="1796"/>
      <c r="M6712" s="1796"/>
      <c r="N6712" s="1796"/>
    </row>
    <row r="6713" spans="8:8" s="927" ht="15.0" hidden="1" customFormat="1">
      <c r="A6713" s="1439"/>
      <c r="B6713" s="1795"/>
      <c r="C6713" s="1796"/>
      <c r="D6713" s="1796"/>
      <c r="E6713" s="1796"/>
      <c r="F6713" s="1796"/>
      <c r="G6713" s="1796"/>
      <c r="H6713" s="1796"/>
      <c r="I6713" s="1796"/>
      <c r="J6713" s="1796"/>
      <c r="K6713" s="1796"/>
      <c r="L6713" s="1796"/>
      <c r="M6713" s="1796"/>
      <c r="N6713" s="1796"/>
    </row>
    <row r="6714" spans="8:8" s="927" ht="15.0" hidden="1" customFormat="1">
      <c r="A6714" s="1439"/>
      <c r="B6714" s="1795"/>
      <c r="C6714" s="1796"/>
      <c r="D6714" s="1796"/>
      <c r="E6714" s="1796"/>
      <c r="F6714" s="1796"/>
      <c r="G6714" s="1796"/>
      <c r="H6714" s="1796"/>
      <c r="I6714" s="1796"/>
      <c r="J6714" s="1796"/>
      <c r="K6714" s="1796"/>
      <c r="L6714" s="1796"/>
      <c r="M6714" s="1796"/>
      <c r="N6714" s="1796"/>
    </row>
    <row r="6715" spans="8:8" s="927" ht="15.0" hidden="1" customFormat="1">
      <c r="A6715" s="1439"/>
      <c r="B6715" s="1795"/>
      <c r="C6715" s="1796"/>
      <c r="D6715" s="1796"/>
      <c r="E6715" s="1796"/>
      <c r="F6715" s="1796"/>
      <c r="G6715" s="1796"/>
      <c r="H6715" s="1796"/>
      <c r="I6715" s="1796"/>
      <c r="J6715" s="1796"/>
      <c r="K6715" s="1796"/>
      <c r="L6715" s="1796"/>
      <c r="M6715" s="1796"/>
      <c r="N6715" s="1796"/>
    </row>
    <row r="6716" spans="8:8" s="927" ht="15.0" hidden="1" customFormat="1">
      <c r="A6716" s="1439"/>
      <c r="B6716" s="1795"/>
      <c r="C6716" s="1796"/>
      <c r="D6716" s="1796"/>
      <c r="E6716" s="1796"/>
      <c r="F6716" s="1796"/>
      <c r="G6716" s="1796"/>
      <c r="H6716" s="1796"/>
      <c r="I6716" s="1796"/>
      <c r="J6716" s="1796"/>
      <c r="K6716" s="1796"/>
      <c r="L6716" s="1796"/>
      <c r="M6716" s="1796"/>
      <c r="N6716" s="1796"/>
    </row>
    <row r="6717" spans="8:8" s="927" ht="15.0" hidden="1" customFormat="1">
      <c r="A6717" s="1439"/>
      <c r="B6717" s="1795"/>
      <c r="C6717" s="1796"/>
      <c r="D6717" s="1796"/>
      <c r="E6717" s="1796"/>
      <c r="F6717" s="1796"/>
      <c r="G6717" s="1796"/>
      <c r="H6717" s="1796"/>
      <c r="I6717" s="1796"/>
      <c r="J6717" s="1796"/>
      <c r="K6717" s="1796"/>
      <c r="L6717" s="1796"/>
      <c r="M6717" s="1796"/>
      <c r="N6717" s="1796"/>
    </row>
    <row r="6718" spans="8:8" s="927" ht="15.0" hidden="1" customFormat="1">
      <c r="A6718" s="1439"/>
      <c r="B6718" s="1795"/>
      <c r="C6718" s="1796"/>
      <c r="D6718" s="1796"/>
      <c r="E6718" s="1796"/>
      <c r="F6718" s="1796"/>
      <c r="G6718" s="1796"/>
      <c r="H6718" s="1796"/>
      <c r="I6718" s="1796"/>
      <c r="J6718" s="1796"/>
      <c r="K6718" s="1796"/>
      <c r="L6718" s="1796"/>
      <c r="M6718" s="1796"/>
      <c r="N6718" s="1796"/>
    </row>
    <row r="6719" spans="8:8" s="927" ht="15.0" hidden="1" customFormat="1">
      <c r="A6719" s="1439"/>
      <c r="B6719" s="1795"/>
      <c r="C6719" s="1796"/>
      <c r="D6719" s="1796"/>
      <c r="E6719" s="1796"/>
      <c r="F6719" s="1796"/>
      <c r="G6719" s="1796"/>
      <c r="H6719" s="1796"/>
      <c r="I6719" s="1796"/>
      <c r="J6719" s="1796"/>
      <c r="K6719" s="1796"/>
      <c r="L6719" s="1796"/>
      <c r="M6719" s="1796"/>
      <c r="N6719" s="1796"/>
    </row>
    <row r="6720" spans="8:8" s="927" ht="15.0" hidden="1" customFormat="1">
      <c r="A6720" s="1439"/>
      <c r="B6720" s="1795"/>
      <c r="C6720" s="1796"/>
      <c r="D6720" s="1796"/>
      <c r="E6720" s="1796"/>
      <c r="F6720" s="1796"/>
      <c r="G6720" s="1796"/>
      <c r="H6720" s="1796"/>
      <c r="I6720" s="1796"/>
      <c r="J6720" s="1796"/>
      <c r="K6720" s="1796"/>
      <c r="L6720" s="1796"/>
      <c r="M6720" s="1796"/>
      <c r="N6720" s="1796"/>
    </row>
    <row r="6721" spans="8:8" s="927" ht="15.0" hidden="1" customFormat="1">
      <c r="A6721" s="1439"/>
      <c r="B6721" s="1795"/>
      <c r="C6721" s="1796"/>
      <c r="D6721" s="1796"/>
      <c r="E6721" s="1796"/>
      <c r="F6721" s="1796"/>
      <c r="G6721" s="1796"/>
      <c r="H6721" s="1796"/>
      <c r="I6721" s="1796"/>
      <c r="J6721" s="1796"/>
      <c r="K6721" s="1796"/>
      <c r="L6721" s="1796"/>
      <c r="M6721" s="1796"/>
      <c r="N6721" s="1796"/>
    </row>
    <row r="6722" spans="8:8" s="927" ht="15.0" hidden="1" customFormat="1">
      <c r="A6722" s="1439"/>
      <c r="B6722" s="1795"/>
      <c r="C6722" s="1796"/>
      <c r="D6722" s="1796"/>
      <c r="E6722" s="1796"/>
      <c r="F6722" s="1796"/>
      <c r="G6722" s="1796"/>
      <c r="H6722" s="1796"/>
      <c r="I6722" s="1796"/>
      <c r="J6722" s="1796"/>
      <c r="K6722" s="1796"/>
      <c r="L6722" s="1796"/>
      <c r="M6722" s="1796"/>
      <c r="N6722" s="1796"/>
    </row>
    <row r="6723" spans="8:8" s="927" ht="15.0" hidden="1" customFormat="1">
      <c r="A6723" s="1439"/>
      <c r="B6723" s="1795"/>
      <c r="C6723" s="1796"/>
      <c r="D6723" s="1796"/>
      <c r="E6723" s="1796"/>
      <c r="F6723" s="1796"/>
      <c r="G6723" s="1796"/>
      <c r="H6723" s="1796"/>
      <c r="I6723" s="1796"/>
      <c r="J6723" s="1796"/>
      <c r="K6723" s="1796"/>
      <c r="L6723" s="1796"/>
      <c r="M6723" s="1796"/>
      <c r="N6723" s="1796"/>
    </row>
    <row r="6724" spans="8:8" s="927" ht="15.0" hidden="1" customFormat="1">
      <c r="A6724" s="1439"/>
      <c r="B6724" s="1795"/>
      <c r="C6724" s="1796"/>
      <c r="D6724" s="1796"/>
      <c r="E6724" s="1796"/>
      <c r="F6724" s="1796"/>
      <c r="G6724" s="1796"/>
      <c r="H6724" s="1796"/>
      <c r="I6724" s="1796"/>
      <c r="J6724" s="1796"/>
      <c r="K6724" s="1796"/>
      <c r="L6724" s="1796"/>
      <c r="M6724" s="1796"/>
      <c r="N6724" s="1796"/>
    </row>
    <row r="6725" spans="8:8" s="927" ht="15.0" hidden="1" customFormat="1">
      <c r="A6725" s="1439"/>
      <c r="B6725" s="1795"/>
      <c r="C6725" s="1796"/>
      <c r="D6725" s="1796"/>
      <c r="E6725" s="1796"/>
      <c r="F6725" s="1796"/>
      <c r="G6725" s="1796"/>
      <c r="H6725" s="1796"/>
      <c r="I6725" s="1796"/>
      <c r="J6725" s="1796"/>
      <c r="K6725" s="1796"/>
      <c r="L6725" s="1796"/>
      <c r="M6725" s="1796"/>
      <c r="N6725" s="1796"/>
    </row>
    <row r="6726" spans="8:8" s="927" ht="15.0" hidden="1" customFormat="1">
      <c r="A6726" s="1439"/>
      <c r="B6726" s="1795"/>
      <c r="C6726" s="1796"/>
      <c r="D6726" s="1796"/>
      <c r="E6726" s="1796"/>
      <c r="F6726" s="1796"/>
      <c r="G6726" s="1796"/>
      <c r="H6726" s="1796"/>
      <c r="I6726" s="1796"/>
      <c r="J6726" s="1796"/>
      <c r="K6726" s="1796"/>
      <c r="L6726" s="1796"/>
      <c r="M6726" s="1796"/>
      <c r="N6726" s="1796"/>
    </row>
    <row r="6727" spans="8:8" s="927" ht="15.0" hidden="1" customFormat="1">
      <c r="A6727" s="1439"/>
      <c r="B6727" s="1795"/>
      <c r="C6727" s="1796"/>
      <c r="D6727" s="1796"/>
      <c r="E6727" s="1796"/>
      <c r="F6727" s="1796"/>
      <c r="G6727" s="1796"/>
      <c r="H6727" s="1796"/>
      <c r="I6727" s="1796"/>
      <c r="J6727" s="1796"/>
      <c r="K6727" s="1796"/>
      <c r="L6727" s="1796"/>
      <c r="M6727" s="1796"/>
      <c r="N6727" s="1796"/>
    </row>
    <row r="6728" spans="8:8" s="927" ht="15.0" hidden="1" customFormat="1">
      <c r="A6728" s="1439"/>
      <c r="B6728" s="1795"/>
      <c r="C6728" s="1796"/>
      <c r="D6728" s="1796"/>
      <c r="E6728" s="1796"/>
      <c r="F6728" s="1796"/>
      <c r="G6728" s="1796"/>
      <c r="H6728" s="1796"/>
      <c r="I6728" s="1796"/>
      <c r="J6728" s="1796"/>
      <c r="K6728" s="1796"/>
      <c r="L6728" s="1796"/>
      <c r="M6728" s="1796"/>
      <c r="N6728" s="1796"/>
    </row>
    <row r="6729" spans="8:8" s="927" ht="15.0" hidden="1" customFormat="1">
      <c r="A6729" s="1439"/>
      <c r="B6729" s="1795"/>
      <c r="C6729" s="1796"/>
      <c r="D6729" s="1796"/>
      <c r="E6729" s="1796"/>
      <c r="F6729" s="1796"/>
      <c r="G6729" s="1796"/>
      <c r="H6729" s="1796"/>
      <c r="I6729" s="1796"/>
      <c r="J6729" s="1796"/>
      <c r="K6729" s="1796"/>
      <c r="L6729" s="1796"/>
      <c r="M6729" s="1796"/>
      <c r="N6729" s="1796"/>
    </row>
    <row r="6730" spans="8:8" s="927" ht="15.0" hidden="1" customFormat="1">
      <c r="A6730" s="1439"/>
      <c r="B6730" s="1795"/>
      <c r="C6730" s="1796"/>
      <c r="D6730" s="1796"/>
      <c r="E6730" s="1796"/>
      <c r="F6730" s="1796"/>
      <c r="G6730" s="1796"/>
      <c r="H6730" s="1796"/>
      <c r="I6730" s="1796"/>
      <c r="J6730" s="1796"/>
      <c r="K6730" s="1796"/>
      <c r="L6730" s="1796"/>
      <c r="M6730" s="1796"/>
      <c r="N6730" s="1796"/>
    </row>
    <row r="6731" spans="8:8" s="927" ht="15.0" hidden="1" customFormat="1">
      <c r="A6731" s="1439"/>
      <c r="B6731" s="1795"/>
      <c r="C6731" s="1796"/>
      <c r="D6731" s="1796"/>
      <c r="E6731" s="1796"/>
      <c r="F6731" s="1796"/>
      <c r="G6731" s="1796"/>
      <c r="H6731" s="1796"/>
      <c r="I6731" s="1796"/>
      <c r="J6731" s="1796"/>
      <c r="K6731" s="1796"/>
      <c r="L6731" s="1796"/>
      <c r="M6731" s="1796"/>
      <c r="N6731" s="1796"/>
    </row>
    <row r="6732" spans="8:8" s="927" ht="15.0" hidden="1" customFormat="1">
      <c r="A6732" s="1439"/>
      <c r="B6732" s="1795"/>
      <c r="C6732" s="1796"/>
      <c r="D6732" s="1796"/>
      <c r="E6732" s="1796"/>
      <c r="F6732" s="1796"/>
      <c r="G6732" s="1796"/>
      <c r="H6732" s="1796"/>
      <c r="I6732" s="1796"/>
      <c r="J6732" s="1796"/>
      <c r="K6732" s="1796"/>
      <c r="L6732" s="1796"/>
      <c r="M6732" s="1796"/>
      <c r="N6732" s="1796"/>
    </row>
    <row r="6733" spans="8:8" s="927" ht="15.0" hidden="1" customFormat="1">
      <c r="A6733" s="1439"/>
      <c r="B6733" s="1795"/>
      <c r="C6733" s="1796"/>
      <c r="D6733" s="1796"/>
      <c r="E6733" s="1796"/>
      <c r="F6733" s="1796"/>
      <c r="G6733" s="1796"/>
      <c r="H6733" s="1796"/>
      <c r="I6733" s="1796"/>
      <c r="J6733" s="1796"/>
      <c r="K6733" s="1796"/>
      <c r="L6733" s="1796"/>
      <c r="M6733" s="1796"/>
      <c r="N6733" s="1796"/>
    </row>
    <row r="6734" spans="8:8" s="927" ht="15.0" hidden="1" customFormat="1">
      <c r="A6734" s="1439"/>
      <c r="B6734" s="1795"/>
      <c r="C6734" s="1796"/>
      <c r="D6734" s="1796"/>
      <c r="E6734" s="1796"/>
      <c r="F6734" s="1796"/>
      <c r="G6734" s="1796"/>
      <c r="H6734" s="1796"/>
      <c r="I6734" s="1796"/>
      <c r="J6734" s="1796"/>
      <c r="K6734" s="1796"/>
      <c r="L6734" s="1796"/>
      <c r="M6734" s="1796"/>
      <c r="N6734" s="1796"/>
    </row>
    <row r="6735" spans="8:8" s="927" ht="15.0" hidden="1" customFormat="1">
      <c r="A6735" s="1439"/>
      <c r="B6735" s="1795"/>
      <c r="C6735" s="1796"/>
      <c r="D6735" s="1796"/>
      <c r="E6735" s="1796"/>
      <c r="F6735" s="1796"/>
      <c r="G6735" s="1796"/>
      <c r="H6735" s="1796"/>
      <c r="I6735" s="1796"/>
      <c r="J6735" s="1796"/>
      <c r="K6735" s="1796"/>
      <c r="L6735" s="1796"/>
      <c r="M6735" s="1796"/>
      <c r="N6735" s="1796"/>
    </row>
    <row r="6736" spans="8:8" s="927" ht="15.0" hidden="1" customFormat="1">
      <c r="A6736" s="1439"/>
      <c r="B6736" s="1795"/>
      <c r="C6736" s="1796"/>
      <c r="D6736" s="1796"/>
      <c r="E6736" s="1796"/>
      <c r="F6736" s="1796"/>
      <c r="G6736" s="1796"/>
      <c r="H6736" s="1796"/>
      <c r="I6736" s="1796"/>
      <c r="J6736" s="1796"/>
      <c r="K6736" s="1796"/>
      <c r="L6736" s="1796"/>
      <c r="M6736" s="1796"/>
      <c r="N6736" s="1796"/>
    </row>
    <row r="6737" spans="8:8" s="927" ht="15.0" hidden="1" customFormat="1">
      <c r="A6737" s="1439"/>
      <c r="B6737" s="1795"/>
      <c r="C6737" s="1796"/>
      <c r="D6737" s="1796"/>
      <c r="E6737" s="1796"/>
      <c r="F6737" s="1796"/>
      <c r="G6737" s="1796"/>
      <c r="H6737" s="1796"/>
      <c r="I6737" s="1796"/>
      <c r="J6737" s="1796"/>
      <c r="K6737" s="1796"/>
      <c r="L6737" s="1796"/>
      <c r="M6737" s="1796"/>
      <c r="N6737" s="1796"/>
    </row>
    <row r="6738" spans="8:8" s="927" ht="15.0" hidden="1" customFormat="1">
      <c r="A6738" s="1439"/>
      <c r="B6738" s="1795"/>
      <c r="C6738" s="1796"/>
      <c r="D6738" s="1796"/>
      <c r="E6738" s="1796"/>
      <c r="F6738" s="1796"/>
      <c r="G6738" s="1796"/>
      <c r="H6738" s="1796"/>
      <c r="I6738" s="1796"/>
      <c r="J6738" s="1796"/>
      <c r="K6738" s="1796"/>
      <c r="L6738" s="1796"/>
      <c r="M6738" s="1796"/>
      <c r="N6738" s="1796"/>
    </row>
    <row r="6739" spans="8:8" s="927" ht="15.0" hidden="1" customFormat="1">
      <c r="A6739" s="1439"/>
      <c r="B6739" s="1795"/>
      <c r="C6739" s="1796"/>
      <c r="D6739" s="1796"/>
      <c r="E6739" s="1796"/>
      <c r="F6739" s="1796"/>
      <c r="G6739" s="1796"/>
      <c r="H6739" s="1796"/>
      <c r="I6739" s="1796"/>
      <c r="J6739" s="1796"/>
      <c r="K6739" s="1796"/>
      <c r="L6739" s="1796"/>
      <c r="M6739" s="1796"/>
      <c r="N6739" s="1796"/>
    </row>
    <row r="6740" spans="8:8" s="927" ht="15.0" hidden="1" customFormat="1">
      <c r="A6740" s="1439"/>
      <c r="B6740" s="1795"/>
      <c r="C6740" s="1796"/>
      <c r="D6740" s="1796"/>
      <c r="E6740" s="1796"/>
      <c r="F6740" s="1796"/>
      <c r="G6740" s="1796"/>
      <c r="H6740" s="1796"/>
      <c r="I6740" s="1796"/>
      <c r="J6740" s="1796"/>
      <c r="K6740" s="1796"/>
      <c r="L6740" s="1796"/>
      <c r="M6740" s="1796"/>
      <c r="N6740" s="1796"/>
    </row>
    <row r="6741" spans="8:8" s="927" ht="15.0" hidden="1" customFormat="1">
      <c r="A6741" s="1439"/>
      <c r="B6741" s="1795"/>
      <c r="C6741" s="1796"/>
      <c r="D6741" s="1796"/>
      <c r="E6741" s="1796"/>
      <c r="F6741" s="1796"/>
      <c r="G6741" s="1796"/>
      <c r="H6741" s="1796"/>
      <c r="I6741" s="1796"/>
      <c r="J6741" s="1796"/>
      <c r="K6741" s="1796"/>
      <c r="L6741" s="1796"/>
      <c r="M6741" s="1796"/>
      <c r="N6741" s="1796"/>
    </row>
    <row r="6742" spans="8:8" s="927" ht="15.0" hidden="1" customFormat="1">
      <c r="A6742" s="1439"/>
      <c r="B6742" s="1795"/>
      <c r="C6742" s="1796"/>
      <c r="D6742" s="1796"/>
      <c r="E6742" s="1796"/>
      <c r="F6742" s="1796"/>
      <c r="G6742" s="1796"/>
      <c r="H6742" s="1796"/>
      <c r="I6742" s="1796"/>
      <c r="J6742" s="1796"/>
      <c r="K6742" s="1796"/>
      <c r="L6742" s="1796"/>
      <c r="M6742" s="1796"/>
      <c r="N6742" s="1796"/>
    </row>
    <row r="6743" spans="8:8" s="927" ht="15.0" hidden="1" customFormat="1">
      <c r="A6743" s="1439"/>
      <c r="B6743" s="1795"/>
      <c r="C6743" s="1796"/>
      <c r="D6743" s="1796"/>
      <c r="E6743" s="1796"/>
      <c r="F6743" s="1796"/>
      <c r="G6743" s="1796"/>
      <c r="H6743" s="1796"/>
      <c r="I6743" s="1796"/>
      <c r="J6743" s="1796"/>
      <c r="K6743" s="1796"/>
      <c r="L6743" s="1796"/>
      <c r="M6743" s="1796"/>
      <c r="N6743" s="1796"/>
    </row>
    <row r="6744" spans="8:8" s="927" ht="15.0" hidden="1" customFormat="1">
      <c r="A6744" s="1439"/>
      <c r="B6744" s="1795"/>
      <c r="C6744" s="1796"/>
      <c r="D6744" s="1796"/>
      <c r="E6744" s="1796"/>
      <c r="F6744" s="1796"/>
      <c r="G6744" s="1796"/>
      <c r="H6744" s="1796"/>
      <c r="I6744" s="1796"/>
      <c r="J6744" s="1796"/>
      <c r="K6744" s="1796"/>
      <c r="L6744" s="1796"/>
      <c r="M6744" s="1796"/>
      <c r="N6744" s="1796"/>
    </row>
    <row r="6745" spans="8:8" s="927" ht="15.0" hidden="1" customFormat="1">
      <c r="A6745" s="1439"/>
      <c r="B6745" s="1795"/>
      <c r="C6745" s="1796"/>
      <c r="D6745" s="1796"/>
      <c r="E6745" s="1796"/>
      <c r="F6745" s="1796"/>
      <c r="G6745" s="1796"/>
      <c r="H6745" s="1796"/>
      <c r="I6745" s="1796"/>
      <c r="J6745" s="1796"/>
      <c r="K6745" s="1796"/>
      <c r="L6745" s="1796"/>
      <c r="M6745" s="1796"/>
      <c r="N6745" s="1796"/>
    </row>
    <row r="6746" spans="8:8" s="927" ht="15.0" hidden="1" customFormat="1">
      <c r="A6746" s="1439"/>
      <c r="B6746" s="1795"/>
      <c r="C6746" s="1796"/>
      <c r="D6746" s="1796"/>
      <c r="E6746" s="1796"/>
      <c r="F6746" s="1796"/>
      <c r="G6746" s="1796"/>
      <c r="H6746" s="1796"/>
      <c r="I6746" s="1796"/>
      <c r="J6746" s="1796"/>
      <c r="K6746" s="1796"/>
      <c r="L6746" s="1796"/>
      <c r="M6746" s="1796"/>
      <c r="N6746" s="1796"/>
    </row>
    <row r="6747" spans="8:8" s="927" ht="15.0" hidden="1" customFormat="1">
      <c r="A6747" s="1439"/>
      <c r="B6747" s="1795"/>
      <c r="C6747" s="1796"/>
      <c r="D6747" s="1796"/>
      <c r="E6747" s="1796"/>
      <c r="F6747" s="1796"/>
      <c r="G6747" s="1796"/>
      <c r="H6747" s="1796"/>
      <c r="I6747" s="1796"/>
      <c r="J6747" s="1796"/>
      <c r="K6747" s="1796"/>
      <c r="L6747" s="1796"/>
      <c r="M6747" s="1796"/>
      <c r="N6747" s="1796"/>
    </row>
    <row r="6748" spans="8:8" s="927" ht="15.0" hidden="1" customFormat="1">
      <c r="A6748" s="1439"/>
      <c r="B6748" s="1795"/>
      <c r="C6748" s="1796"/>
      <c r="D6748" s="1796"/>
      <c r="E6748" s="1796"/>
      <c r="F6748" s="1796"/>
      <c r="G6748" s="1796"/>
      <c r="H6748" s="1796"/>
      <c r="I6748" s="1796"/>
      <c r="J6748" s="1796"/>
      <c r="K6748" s="1796"/>
      <c r="L6748" s="1796"/>
      <c r="M6748" s="1796"/>
      <c r="N6748" s="1796"/>
    </row>
    <row r="6749" spans="8:8" s="927" ht="15.0" hidden="1" customFormat="1">
      <c r="A6749" s="1439"/>
      <c r="B6749" s="1795"/>
      <c r="C6749" s="1796"/>
      <c r="D6749" s="1796"/>
      <c r="E6749" s="1796"/>
      <c r="F6749" s="1796"/>
      <c r="G6749" s="1796"/>
      <c r="H6749" s="1796"/>
      <c r="I6749" s="1796"/>
      <c r="J6749" s="1796"/>
      <c r="K6749" s="1796"/>
      <c r="L6749" s="1796"/>
      <c r="M6749" s="1796"/>
      <c r="N6749" s="1796"/>
    </row>
    <row r="6750" spans="8:8" s="927" ht="15.0" hidden="1" customFormat="1">
      <c r="A6750" s="1439"/>
      <c r="B6750" s="1795"/>
      <c r="C6750" s="1796"/>
      <c r="D6750" s="1796"/>
      <c r="E6750" s="1796"/>
      <c r="F6750" s="1796"/>
      <c r="G6750" s="1796"/>
      <c r="H6750" s="1796"/>
      <c r="I6750" s="1796"/>
      <c r="J6750" s="1796"/>
      <c r="K6750" s="1796"/>
      <c r="L6750" s="1796"/>
      <c r="M6750" s="1796"/>
      <c r="N6750" s="1796"/>
    </row>
    <row r="6751" spans="8:8" s="927" ht="15.0" hidden="1" customFormat="1">
      <c r="A6751" s="1439"/>
      <c r="B6751" s="1795"/>
      <c r="C6751" s="1796"/>
      <c r="D6751" s="1796"/>
      <c r="E6751" s="1796"/>
      <c r="F6751" s="1796"/>
      <c r="G6751" s="1796"/>
      <c r="H6751" s="1796"/>
      <c r="I6751" s="1796"/>
      <c r="J6751" s="1796"/>
      <c r="K6751" s="1796"/>
      <c r="L6751" s="1796"/>
      <c r="M6751" s="1796"/>
      <c r="N6751" s="1796"/>
    </row>
    <row r="6752" spans="8:8" s="927" ht="15.0" hidden="1" customFormat="1">
      <c r="A6752" s="1439"/>
      <c r="B6752" s="1795"/>
      <c r="C6752" s="1796"/>
      <c r="D6752" s="1796"/>
      <c r="E6752" s="1796"/>
      <c r="F6752" s="1796"/>
      <c r="G6752" s="1796"/>
      <c r="H6752" s="1796"/>
      <c r="I6752" s="1796"/>
      <c r="J6752" s="1796"/>
      <c r="K6752" s="1796"/>
      <c r="L6752" s="1796"/>
      <c r="M6752" s="1796"/>
      <c r="N6752" s="1796"/>
    </row>
    <row r="6753" spans="8:8" s="927" ht="15.0" hidden="1" customFormat="1">
      <c r="A6753" s="1439"/>
      <c r="B6753" s="1795"/>
      <c r="C6753" s="1796"/>
      <c r="D6753" s="1796"/>
      <c r="E6753" s="1796"/>
      <c r="F6753" s="1796"/>
      <c r="G6753" s="1796"/>
      <c r="H6753" s="1796"/>
      <c r="I6753" s="1796"/>
      <c r="J6753" s="1796"/>
      <c r="K6753" s="1796"/>
      <c r="L6753" s="1796"/>
      <c r="M6753" s="1796"/>
      <c r="N6753" s="1796"/>
    </row>
    <row r="6754" spans="8:8" s="927" ht="15.0" hidden="1" customFormat="1">
      <c r="A6754" s="1439"/>
      <c r="B6754" s="1795"/>
      <c r="C6754" s="1796"/>
      <c r="D6754" s="1796"/>
      <c r="E6754" s="1796"/>
      <c r="F6754" s="1796"/>
      <c r="G6754" s="1796"/>
      <c r="H6754" s="1796"/>
      <c r="I6754" s="1796"/>
      <c r="J6754" s="1796"/>
      <c r="K6754" s="1796"/>
      <c r="L6754" s="1796"/>
      <c r="M6754" s="1796"/>
      <c r="N6754" s="1796"/>
    </row>
    <row r="6755" spans="8:8" s="927" ht="15.0" hidden="1" customFormat="1">
      <c r="A6755" s="1439"/>
      <c r="B6755" s="1795"/>
      <c r="C6755" s="1796"/>
      <c r="D6755" s="1796"/>
      <c r="E6755" s="1796"/>
      <c r="F6755" s="1796"/>
      <c r="G6755" s="1796"/>
      <c r="H6755" s="1796"/>
      <c r="I6755" s="1796"/>
      <c r="J6755" s="1796"/>
      <c r="K6755" s="1796"/>
      <c r="L6755" s="1796"/>
      <c r="M6755" s="1796"/>
      <c r="N6755" s="1796"/>
    </row>
    <row r="6756" spans="8:8" s="927" ht="15.0" hidden="1" customFormat="1">
      <c r="A6756" s="1439"/>
      <c r="B6756" s="1795"/>
      <c r="C6756" s="1796"/>
      <c r="D6756" s="1796"/>
      <c r="E6756" s="1796"/>
      <c r="F6756" s="1796"/>
      <c r="G6756" s="1796"/>
      <c r="H6756" s="1796"/>
      <c r="I6756" s="1796"/>
      <c r="J6756" s="1796"/>
      <c r="K6756" s="1796"/>
      <c r="L6756" s="1796"/>
      <c r="M6756" s="1796"/>
      <c r="N6756" s="1796"/>
    </row>
    <row r="6757" spans="8:8" s="927" ht="15.0" hidden="1" customFormat="1">
      <c r="A6757" s="1439"/>
      <c r="B6757" s="1795"/>
      <c r="C6757" s="1796"/>
      <c r="D6757" s="1796"/>
      <c r="E6757" s="1796"/>
      <c r="F6757" s="1796"/>
      <c r="G6757" s="1796"/>
      <c r="H6757" s="1796"/>
      <c r="I6757" s="1796"/>
      <c r="J6757" s="1796"/>
      <c r="K6757" s="1796"/>
      <c r="L6757" s="1796"/>
      <c r="M6757" s="1796"/>
      <c r="N6757" s="1796"/>
    </row>
    <row r="6758" spans="8:8" s="927" ht="15.0" hidden="1" customFormat="1">
      <c r="A6758" s="1439"/>
      <c r="B6758" s="1795"/>
      <c r="C6758" s="1796"/>
      <c r="D6758" s="1796"/>
      <c r="E6758" s="1796"/>
      <c r="F6758" s="1796"/>
      <c r="G6758" s="1796"/>
      <c r="H6758" s="1796"/>
      <c r="I6758" s="1796"/>
      <c r="J6758" s="1796"/>
      <c r="K6758" s="1796"/>
      <c r="L6758" s="1796"/>
      <c r="M6758" s="1796"/>
      <c r="N6758" s="1796"/>
    </row>
    <row r="6759" spans="8:8" s="927" ht="15.0" hidden="1" customFormat="1">
      <c r="A6759" s="1439"/>
      <c r="B6759" s="1795"/>
      <c r="C6759" s="1796"/>
      <c r="D6759" s="1796"/>
      <c r="E6759" s="1796"/>
      <c r="F6759" s="1796"/>
      <c r="G6759" s="1796"/>
      <c r="H6759" s="1796"/>
      <c r="I6759" s="1796"/>
      <c r="J6759" s="1796"/>
      <c r="K6759" s="1796"/>
      <c r="L6759" s="1796"/>
      <c r="M6759" s="1796"/>
      <c r="N6759" s="1796"/>
    </row>
    <row r="6760" spans="8:8" s="927" ht="15.0" hidden="1" customFormat="1">
      <c r="A6760" s="1439"/>
      <c r="B6760" s="1795"/>
      <c r="C6760" s="1796"/>
      <c r="D6760" s="1796"/>
      <c r="E6760" s="1796"/>
      <c r="F6760" s="1796"/>
      <c r="G6760" s="1796"/>
      <c r="H6760" s="1796"/>
      <c r="I6760" s="1796"/>
      <c r="J6760" s="1796"/>
      <c r="K6760" s="1796"/>
      <c r="L6760" s="1796"/>
      <c r="M6760" s="1796"/>
      <c r="N6760" s="1796"/>
    </row>
    <row r="6761" spans="8:8" s="927" ht="15.0" hidden="1" customFormat="1">
      <c r="A6761" s="1439"/>
      <c r="B6761" s="1795"/>
      <c r="C6761" s="1796"/>
      <c r="D6761" s="1796"/>
      <c r="E6761" s="1796"/>
      <c r="F6761" s="1796"/>
      <c r="G6761" s="1796"/>
      <c r="H6761" s="1796"/>
      <c r="I6761" s="1796"/>
      <c r="J6761" s="1796"/>
      <c r="K6761" s="1796"/>
      <c r="L6761" s="1796"/>
      <c r="M6761" s="1796"/>
      <c r="N6761" s="1796"/>
    </row>
    <row r="6762" spans="8:8" s="927" ht="15.0" hidden="1" customFormat="1">
      <c r="A6762" s="1439"/>
      <c r="B6762" s="1795"/>
      <c r="C6762" s="1796"/>
      <c r="D6762" s="1796"/>
      <c r="E6762" s="1796"/>
      <c r="F6762" s="1796"/>
      <c r="G6762" s="1796"/>
      <c r="H6762" s="1796"/>
      <c r="I6762" s="1796"/>
      <c r="J6762" s="1796"/>
      <c r="K6762" s="1796"/>
      <c r="L6762" s="1796"/>
      <c r="M6762" s="1796"/>
      <c r="N6762" s="1796"/>
    </row>
    <row r="6763" spans="8:8" s="927" ht="15.0" hidden="1" customFormat="1">
      <c r="A6763" s="1439"/>
      <c r="B6763" s="1795"/>
      <c r="C6763" s="1796"/>
      <c r="D6763" s="1796"/>
      <c r="E6763" s="1796"/>
      <c r="F6763" s="1796"/>
      <c r="G6763" s="1796"/>
      <c r="H6763" s="1796"/>
      <c r="I6763" s="1796"/>
      <c r="J6763" s="1796"/>
      <c r="K6763" s="1796"/>
      <c r="L6763" s="1796"/>
      <c r="M6763" s="1796"/>
      <c r="N6763" s="1796"/>
    </row>
    <row r="6764" spans="8:8" s="927" ht="15.0" hidden="1" customFormat="1">
      <c r="A6764" s="1439"/>
      <c r="B6764" s="1795"/>
      <c r="C6764" s="1796"/>
      <c r="D6764" s="1796"/>
      <c r="E6764" s="1796"/>
      <c r="F6764" s="1796"/>
      <c r="G6764" s="1796"/>
      <c r="H6764" s="1796"/>
      <c r="I6764" s="1796"/>
      <c r="J6764" s="1796"/>
      <c r="K6764" s="1796"/>
      <c r="L6764" s="1796"/>
      <c r="M6764" s="1796"/>
      <c r="N6764" s="1796"/>
    </row>
    <row r="6765" spans="8:8" s="927" ht="15.0" hidden="1" customFormat="1">
      <c r="A6765" s="1439"/>
      <c r="B6765" s="1795"/>
      <c r="C6765" s="1796"/>
      <c r="D6765" s="1796"/>
      <c r="E6765" s="1796"/>
      <c r="F6765" s="1796"/>
      <c r="G6765" s="1796"/>
      <c r="H6765" s="1796"/>
      <c r="I6765" s="1796"/>
      <c r="J6765" s="1796"/>
      <c r="K6765" s="1796"/>
      <c r="L6765" s="1796"/>
      <c r="M6765" s="1796"/>
      <c r="N6765" s="1796"/>
    </row>
    <row r="6766" spans="8:8" s="927" ht="15.0" hidden="1" customFormat="1">
      <c r="A6766" s="1439"/>
      <c r="B6766" s="1795"/>
      <c r="C6766" s="1796"/>
      <c r="D6766" s="1796"/>
      <c r="E6766" s="1796"/>
      <c r="F6766" s="1796"/>
      <c r="G6766" s="1796"/>
      <c r="H6766" s="1796"/>
      <c r="I6766" s="1796"/>
      <c r="J6766" s="1796"/>
      <c r="K6766" s="1796"/>
      <c r="L6766" s="1796"/>
      <c r="M6766" s="1796"/>
      <c r="N6766" s="1796"/>
    </row>
    <row r="6767" spans="8:8" s="927" ht="15.0" hidden="1" customFormat="1">
      <c r="A6767" s="1439"/>
      <c r="B6767" s="1795"/>
      <c r="C6767" s="1796"/>
      <c r="D6767" s="1796"/>
      <c r="E6767" s="1796"/>
      <c r="F6767" s="1796"/>
      <c r="G6767" s="1796"/>
      <c r="H6767" s="1796"/>
      <c r="I6767" s="1796"/>
      <c r="J6767" s="1796"/>
      <c r="K6767" s="1796"/>
      <c r="L6767" s="1796"/>
      <c r="M6767" s="1796"/>
      <c r="N6767" s="1796"/>
    </row>
    <row r="6768" spans="8:8" s="927" ht="15.0" hidden="1" customFormat="1">
      <c r="A6768" s="1439"/>
      <c r="B6768" s="1795"/>
      <c r="C6768" s="1796"/>
      <c r="D6768" s="1796"/>
      <c r="E6768" s="1796"/>
      <c r="F6768" s="1796"/>
      <c r="G6768" s="1796"/>
      <c r="H6768" s="1796"/>
      <c r="I6768" s="1796"/>
      <c r="J6768" s="1796"/>
      <c r="K6768" s="1796"/>
      <c r="L6768" s="1796"/>
      <c r="M6768" s="1796"/>
      <c r="N6768" s="1796"/>
    </row>
    <row r="6769" spans="8:8" s="927" ht="15.0" hidden="1" customFormat="1">
      <c r="A6769" s="1439"/>
      <c r="B6769" s="1795"/>
      <c r="C6769" s="1796"/>
      <c r="D6769" s="1796"/>
      <c r="E6769" s="1796"/>
      <c r="F6769" s="1796"/>
      <c r="G6769" s="1796"/>
      <c r="H6769" s="1796"/>
      <c r="I6769" s="1796"/>
      <c r="J6769" s="1796"/>
      <c r="K6769" s="1796"/>
      <c r="L6769" s="1796"/>
      <c r="M6769" s="1796"/>
      <c r="N6769" s="1796"/>
    </row>
    <row r="6770" spans="8:8" s="927" ht="15.0" hidden="1" customFormat="1">
      <c r="A6770" s="1439"/>
      <c r="B6770" s="1795"/>
      <c r="C6770" s="1796"/>
      <c r="D6770" s="1796"/>
      <c r="E6770" s="1796"/>
      <c r="F6770" s="1796"/>
      <c r="G6770" s="1796"/>
      <c r="H6770" s="1796"/>
      <c r="I6770" s="1796"/>
      <c r="J6770" s="1796"/>
      <c r="K6770" s="1796"/>
      <c r="L6770" s="1796"/>
      <c r="M6770" s="1796"/>
      <c r="N6770" s="1796"/>
    </row>
    <row r="6771" spans="8:8" s="927" ht="15.0" hidden="1" customFormat="1">
      <c r="A6771" s="1439"/>
      <c r="B6771" s="1795"/>
      <c r="C6771" s="1796"/>
      <c r="D6771" s="1796"/>
      <c r="E6771" s="1796"/>
      <c r="F6771" s="1796"/>
      <c r="G6771" s="1796"/>
      <c r="H6771" s="1796"/>
      <c r="I6771" s="1796"/>
      <c r="J6771" s="1796"/>
      <c r="K6771" s="1796"/>
      <c r="L6771" s="1796"/>
      <c r="M6771" s="1796"/>
      <c r="N6771" s="1796"/>
    </row>
    <row r="6772" spans="8:8" s="927" ht="15.0" hidden="1" customFormat="1">
      <c r="A6772" s="1439"/>
      <c r="B6772" s="1795"/>
      <c r="C6772" s="1796"/>
      <c r="D6772" s="1796"/>
      <c r="E6772" s="1796"/>
      <c r="F6772" s="1796"/>
      <c r="G6772" s="1796"/>
      <c r="H6772" s="1796"/>
      <c r="I6772" s="1796"/>
      <c r="J6772" s="1796"/>
      <c r="K6772" s="1796"/>
      <c r="L6772" s="1796"/>
      <c r="M6772" s="1796"/>
      <c r="N6772" s="1796"/>
    </row>
    <row r="6773" spans="8:8" s="927" ht="15.0" hidden="1" customFormat="1">
      <c r="A6773" s="1439"/>
      <c r="B6773" s="1795"/>
      <c r="C6773" s="1796"/>
      <c r="D6773" s="1796"/>
      <c r="E6773" s="1796"/>
      <c r="F6773" s="1796"/>
      <c r="G6773" s="1796"/>
      <c r="H6773" s="1796"/>
      <c r="I6773" s="1796"/>
      <c r="J6773" s="1796"/>
      <c r="K6773" s="1796"/>
      <c r="L6773" s="1796"/>
      <c r="M6773" s="1796"/>
      <c r="N6773" s="1796"/>
    </row>
    <row r="6774" spans="8:8" s="927" ht="15.0" hidden="1" customFormat="1">
      <c r="A6774" s="1439"/>
      <c r="B6774" s="1795"/>
      <c r="C6774" s="1796"/>
      <c r="D6774" s="1796"/>
      <c r="E6774" s="1796"/>
      <c r="F6774" s="1796"/>
      <c r="G6774" s="1796"/>
      <c r="H6774" s="1796"/>
      <c r="I6774" s="1796"/>
      <c r="J6774" s="1796"/>
      <c r="K6774" s="1796"/>
      <c r="L6774" s="1796"/>
      <c r="M6774" s="1796"/>
      <c r="N6774" s="1796"/>
    </row>
    <row r="6775" spans="8:8" s="927" ht="15.0" hidden="1" customFormat="1">
      <c r="A6775" s="1439"/>
      <c r="B6775" s="1795"/>
      <c r="C6775" s="1796"/>
      <c r="D6775" s="1796"/>
      <c r="E6775" s="1796"/>
      <c r="F6775" s="1796"/>
      <c r="G6775" s="1796"/>
      <c r="H6775" s="1796"/>
      <c r="I6775" s="1796"/>
      <c r="J6775" s="1796"/>
      <c r="K6775" s="1796"/>
      <c r="L6775" s="1796"/>
      <c r="M6775" s="1796"/>
      <c r="N6775" s="1796"/>
    </row>
    <row r="6776" spans="8:8" s="927" ht="15.0" hidden="1" customFormat="1">
      <c r="A6776" s="1439"/>
      <c r="B6776" s="1795"/>
      <c r="C6776" s="1796"/>
      <c r="D6776" s="1796"/>
      <c r="E6776" s="1796"/>
      <c r="F6776" s="1796"/>
      <c r="G6776" s="1796"/>
      <c r="H6776" s="1796"/>
      <c r="I6776" s="1796"/>
      <c r="J6776" s="1796"/>
      <c r="K6776" s="1796"/>
      <c r="L6776" s="1796"/>
      <c r="M6776" s="1796"/>
      <c r="N6776" s="1796"/>
    </row>
    <row r="6777" spans="8:8" s="927" ht="15.0" hidden="1" customFormat="1">
      <c r="A6777" s="1439"/>
      <c r="B6777" s="1795"/>
      <c r="C6777" s="1796"/>
      <c r="D6777" s="1796"/>
      <c r="E6777" s="1796"/>
      <c r="F6777" s="1796"/>
      <c r="G6777" s="1796"/>
      <c r="H6777" s="1796"/>
      <c r="I6777" s="1796"/>
      <c r="J6777" s="1796"/>
      <c r="K6777" s="1796"/>
      <c r="L6777" s="1796"/>
      <c r="M6777" s="1796"/>
      <c r="N6777" s="1796"/>
    </row>
    <row r="6778" spans="8:8" s="927" ht="15.0" hidden="1" customFormat="1">
      <c r="A6778" s="1439"/>
      <c r="B6778" s="1795"/>
      <c r="C6778" s="1796"/>
      <c r="D6778" s="1796"/>
      <c r="E6778" s="1796"/>
      <c r="F6778" s="1796"/>
      <c r="G6778" s="1796"/>
      <c r="H6778" s="1796"/>
      <c r="I6778" s="1796"/>
      <c r="J6778" s="1796"/>
      <c r="K6778" s="1796"/>
      <c r="L6778" s="1796"/>
      <c r="M6778" s="1796"/>
      <c r="N6778" s="1796"/>
    </row>
    <row r="6779" spans="8:8" s="927" ht="15.0" hidden="1" customFormat="1">
      <c r="A6779" s="1439"/>
      <c r="B6779" s="1795"/>
      <c r="C6779" s="1796"/>
      <c r="D6779" s="1796"/>
      <c r="E6779" s="1796"/>
      <c r="F6779" s="1796"/>
      <c r="G6779" s="1796"/>
      <c r="H6779" s="1796"/>
      <c r="I6779" s="1796"/>
      <c r="J6779" s="1796"/>
      <c r="K6779" s="1796"/>
      <c r="L6779" s="1796"/>
      <c r="M6779" s="1796"/>
      <c r="N6779" s="1796"/>
    </row>
    <row r="6780" spans="8:8" s="927" ht="15.0" hidden="1" customFormat="1">
      <c r="A6780" s="1439"/>
      <c r="B6780" s="1795"/>
      <c r="C6780" s="1796"/>
      <c r="D6780" s="1796"/>
      <c r="E6780" s="1796"/>
      <c r="F6780" s="1796"/>
      <c r="G6780" s="1796"/>
      <c r="H6780" s="1796"/>
      <c r="I6780" s="1796"/>
      <c r="J6780" s="1796"/>
      <c r="K6780" s="1796"/>
      <c r="L6780" s="1796"/>
      <c r="M6780" s="1796"/>
      <c r="N6780" s="1796"/>
    </row>
    <row r="6781" spans="8:8" s="927" ht="15.0" hidden="1" customFormat="1">
      <c r="A6781" s="1439"/>
      <c r="B6781" s="1795"/>
      <c r="C6781" s="1796"/>
      <c r="D6781" s="1796"/>
      <c r="E6781" s="1796"/>
      <c r="F6781" s="1796"/>
      <c r="G6781" s="1796"/>
      <c r="H6781" s="1796"/>
      <c r="I6781" s="1796"/>
      <c r="J6781" s="1796"/>
      <c r="K6781" s="1796"/>
      <c r="L6781" s="1796"/>
      <c r="M6781" s="1796"/>
      <c r="N6781" s="1796"/>
    </row>
    <row r="6782" spans="8:8" s="927" ht="15.0" hidden="1" customFormat="1">
      <c r="A6782" s="1439"/>
      <c r="B6782" s="1795"/>
      <c r="C6782" s="1796"/>
      <c r="D6782" s="1796"/>
      <c r="E6782" s="1796"/>
      <c r="F6782" s="1796"/>
      <c r="G6782" s="1796"/>
      <c r="H6782" s="1796"/>
      <c r="I6782" s="1796"/>
      <c r="J6782" s="1796"/>
      <c r="K6782" s="1796"/>
      <c r="L6782" s="1796"/>
      <c r="M6782" s="1796"/>
      <c r="N6782" s="1796"/>
    </row>
    <row r="6783" spans="8:8" s="927" ht="15.0" hidden="1" customFormat="1">
      <c r="A6783" s="1439"/>
      <c r="B6783" s="1795"/>
      <c r="C6783" s="1796"/>
      <c r="D6783" s="1796"/>
      <c r="E6783" s="1796"/>
      <c r="F6783" s="1796"/>
      <c r="G6783" s="1796"/>
      <c r="H6783" s="1796"/>
      <c r="I6783" s="1796"/>
      <c r="J6783" s="1796"/>
      <c r="K6783" s="1796"/>
      <c r="L6783" s="1796"/>
      <c r="M6783" s="1796"/>
      <c r="N6783" s="1796"/>
    </row>
    <row r="6784" spans="8:8" s="927" ht="15.0" hidden="1" customFormat="1">
      <c r="A6784" s="1439"/>
      <c r="B6784" s="1795"/>
      <c r="C6784" s="1796"/>
      <c r="D6784" s="1796"/>
      <c r="E6784" s="1796"/>
      <c r="F6784" s="1796"/>
      <c r="G6784" s="1796"/>
      <c r="H6784" s="1796"/>
      <c r="I6784" s="1796"/>
      <c r="J6784" s="1796"/>
      <c r="K6784" s="1796"/>
      <c r="L6784" s="1796"/>
      <c r="M6784" s="1796"/>
      <c r="N6784" s="1796"/>
    </row>
    <row r="6785" spans="8:8" s="927" ht="15.0" hidden="1" customFormat="1">
      <c r="A6785" s="1439"/>
      <c r="B6785" s="1795"/>
      <c r="C6785" s="1796"/>
      <c r="D6785" s="1796"/>
      <c r="E6785" s="1796"/>
      <c r="F6785" s="1796"/>
      <c r="G6785" s="1796"/>
      <c r="H6785" s="1796"/>
      <c r="I6785" s="1796"/>
      <c r="J6785" s="1796"/>
      <c r="K6785" s="1796"/>
      <c r="L6785" s="1796"/>
      <c r="M6785" s="1796"/>
      <c r="N6785" s="1796"/>
    </row>
    <row r="6786" spans="8:8" s="927" ht="15.0" hidden="1" customFormat="1">
      <c r="A6786" s="1439"/>
      <c r="B6786" s="1795"/>
      <c r="C6786" s="1796"/>
      <c r="D6786" s="1796"/>
      <c r="E6786" s="1796"/>
      <c r="F6786" s="1796"/>
      <c r="G6786" s="1796"/>
      <c r="H6786" s="1796"/>
      <c r="I6786" s="1796"/>
      <c r="J6786" s="1796"/>
      <c r="K6786" s="1796"/>
      <c r="L6786" s="1796"/>
      <c r="M6786" s="1796"/>
      <c r="N6786" s="1796"/>
    </row>
    <row r="6787" spans="8:8" s="927" ht="15.0" hidden="1" customFormat="1">
      <c r="A6787" s="1439"/>
      <c r="B6787" s="1795"/>
      <c r="C6787" s="1796"/>
      <c r="D6787" s="1796"/>
      <c r="E6787" s="1796"/>
      <c r="F6787" s="1796"/>
      <c r="G6787" s="1796"/>
      <c r="H6787" s="1796"/>
      <c r="I6787" s="1796"/>
      <c r="J6787" s="1796"/>
      <c r="K6787" s="1796"/>
      <c r="L6787" s="1796"/>
      <c r="M6787" s="1796"/>
      <c r="N6787" s="1796"/>
    </row>
    <row r="6788" spans="8:8" s="927" ht="15.0" hidden="1" customFormat="1">
      <c r="A6788" s="1439"/>
      <c r="B6788" s="1795"/>
      <c r="C6788" s="1796"/>
      <c r="D6788" s="1796"/>
      <c r="E6788" s="1796"/>
      <c r="F6788" s="1796"/>
      <c r="G6788" s="1796"/>
      <c r="H6788" s="1796"/>
      <c r="I6788" s="1796"/>
      <c r="J6788" s="1796"/>
      <c r="K6788" s="1796"/>
      <c r="L6788" s="1796"/>
      <c r="M6788" s="1796"/>
      <c r="N6788" s="1796"/>
    </row>
    <row r="6789" spans="8:8" s="927" ht="15.0" hidden="1" customFormat="1">
      <c r="A6789" s="1439"/>
      <c r="B6789" s="1795"/>
      <c r="C6789" s="1796"/>
      <c r="D6789" s="1796"/>
      <c r="E6789" s="1796"/>
      <c r="F6789" s="1796"/>
      <c r="G6789" s="1796"/>
      <c r="H6789" s="1796"/>
      <c r="I6789" s="1796"/>
      <c r="J6789" s="1796"/>
      <c r="K6789" s="1796"/>
      <c r="L6789" s="1796"/>
      <c r="M6789" s="1796"/>
      <c r="N6789" s="1796"/>
    </row>
    <row r="6790" spans="8:8" s="927" ht="15.0" hidden="1" customFormat="1">
      <c r="A6790" s="1439"/>
      <c r="B6790" s="1795"/>
      <c r="C6790" s="1796"/>
      <c r="D6790" s="1796"/>
      <c r="E6790" s="1796"/>
      <c r="F6790" s="1796"/>
      <c r="G6790" s="1796"/>
      <c r="H6790" s="1796"/>
      <c r="I6790" s="1796"/>
      <c r="J6790" s="1796"/>
      <c r="K6790" s="1796"/>
      <c r="L6790" s="1796"/>
      <c r="M6790" s="1796"/>
      <c r="N6790" s="1796"/>
    </row>
    <row r="6791" spans="8:8" s="927" ht="15.0" hidden="1" customFormat="1">
      <c r="A6791" s="1439"/>
      <c r="B6791" s="1795"/>
      <c r="C6791" s="1796"/>
      <c r="D6791" s="1796"/>
      <c r="E6791" s="1796"/>
      <c r="F6791" s="1796"/>
      <c r="G6791" s="1796"/>
      <c r="H6791" s="1796"/>
      <c r="I6791" s="1796"/>
      <c r="J6791" s="1796"/>
      <c r="K6791" s="1796"/>
      <c r="L6791" s="1796"/>
      <c r="M6791" s="1796"/>
      <c r="N6791" s="1796"/>
    </row>
    <row r="6792" spans="8:8" s="927" ht="15.0" hidden="1" customFormat="1">
      <c r="A6792" s="1439"/>
      <c r="B6792" s="1795"/>
      <c r="C6792" s="1796"/>
      <c r="D6792" s="1796"/>
      <c r="E6792" s="1796"/>
      <c r="F6792" s="1796"/>
      <c r="G6792" s="1796"/>
      <c r="H6792" s="1796"/>
      <c r="I6792" s="1796"/>
      <c r="J6792" s="1796"/>
      <c r="K6792" s="1796"/>
      <c r="L6792" s="1796"/>
      <c r="M6792" s="1796"/>
      <c r="N6792" s="1796"/>
    </row>
    <row r="6793" spans="8:8" s="927" ht="15.0" hidden="1" customFormat="1">
      <c r="A6793" s="1439"/>
      <c r="B6793" s="1795"/>
      <c r="C6793" s="1796"/>
      <c r="D6793" s="1796"/>
      <c r="E6793" s="1796"/>
      <c r="F6793" s="1796"/>
      <c r="G6793" s="1796"/>
      <c r="H6793" s="1796"/>
      <c r="I6793" s="1796"/>
      <c r="J6793" s="1796"/>
      <c r="K6793" s="1796"/>
      <c r="L6793" s="1796"/>
      <c r="M6793" s="1796"/>
      <c r="N6793" s="1796"/>
    </row>
    <row r="6794" spans="8:8" s="927" ht="15.0" hidden="1" customFormat="1">
      <c r="A6794" s="1439"/>
      <c r="B6794" s="1795"/>
      <c r="C6794" s="1796"/>
      <c r="D6794" s="1796"/>
      <c r="E6794" s="1796"/>
      <c r="F6794" s="1796"/>
      <c r="G6794" s="1796"/>
      <c r="H6794" s="1796"/>
      <c r="I6794" s="1796"/>
      <c r="J6794" s="1796"/>
      <c r="K6794" s="1796"/>
      <c r="L6794" s="1796"/>
      <c r="M6794" s="1796"/>
      <c r="N6794" s="1796"/>
    </row>
    <row r="6795" spans="8:8" s="927" ht="15.0" hidden="1" customFormat="1">
      <c r="A6795" s="1439"/>
      <c r="B6795" s="1795"/>
      <c r="C6795" s="1796"/>
      <c r="D6795" s="1796"/>
      <c r="E6795" s="1796"/>
      <c r="F6795" s="1796"/>
      <c r="G6795" s="1796"/>
      <c r="H6795" s="1796"/>
      <c r="I6795" s="1796"/>
      <c r="J6795" s="1796"/>
      <c r="K6795" s="1796"/>
      <c r="L6795" s="1796"/>
      <c r="M6795" s="1796"/>
      <c r="N6795" s="1796"/>
    </row>
    <row r="6796" spans="8:8" s="927" ht="15.0" hidden="1" customFormat="1">
      <c r="A6796" s="1439"/>
      <c r="B6796" s="1795"/>
      <c r="C6796" s="1796"/>
      <c r="D6796" s="1796"/>
      <c r="E6796" s="1796"/>
      <c r="F6796" s="1796"/>
      <c r="G6796" s="1796"/>
      <c r="H6796" s="1796"/>
      <c r="I6796" s="1796"/>
      <c r="J6796" s="1796"/>
      <c r="K6796" s="1796"/>
      <c r="L6796" s="1796"/>
      <c r="M6796" s="1796"/>
      <c r="N6796" s="1796"/>
    </row>
    <row r="6797" spans="8:8" s="927" ht="15.0" hidden="1" customFormat="1">
      <c r="A6797" s="1439"/>
      <c r="B6797" s="1795"/>
      <c r="C6797" s="1796"/>
      <c r="D6797" s="1796"/>
      <c r="E6797" s="1796"/>
      <c r="F6797" s="1796"/>
      <c r="G6797" s="1796"/>
      <c r="H6797" s="1796"/>
      <c r="I6797" s="1796"/>
      <c r="J6797" s="1796"/>
      <c r="K6797" s="1796"/>
      <c r="L6797" s="1796"/>
      <c r="M6797" s="1796"/>
      <c r="N6797" s="1796"/>
    </row>
    <row r="6798" spans="8:8" s="927" ht="15.0" hidden="1" customFormat="1">
      <c r="A6798" s="1439"/>
      <c r="B6798" s="1795"/>
      <c r="C6798" s="1796"/>
      <c r="D6798" s="1796"/>
      <c r="E6798" s="1796"/>
      <c r="F6798" s="1796"/>
      <c r="G6798" s="1796"/>
      <c r="H6798" s="1796"/>
      <c r="I6798" s="1796"/>
      <c r="J6798" s="1796"/>
      <c r="K6798" s="1796"/>
      <c r="L6798" s="1796"/>
      <c r="M6798" s="1796"/>
      <c r="N6798" s="1796"/>
    </row>
    <row r="6799" spans="8:8" s="927" ht="15.0" hidden="1" customFormat="1">
      <c r="A6799" s="1439"/>
      <c r="B6799" s="1795"/>
      <c r="C6799" s="1796"/>
      <c r="D6799" s="1796"/>
      <c r="E6799" s="1796"/>
      <c r="F6799" s="1796"/>
      <c r="G6799" s="1796"/>
      <c r="H6799" s="1796"/>
      <c r="I6799" s="1796"/>
      <c r="J6799" s="1796"/>
      <c r="K6799" s="1796"/>
      <c r="L6799" s="1796"/>
      <c r="M6799" s="1796"/>
      <c r="N6799" s="1796"/>
    </row>
    <row r="6800" spans="8:8" s="927" ht="15.0" hidden="1" customFormat="1">
      <c r="A6800" s="1439"/>
      <c r="B6800" s="1795"/>
      <c r="C6800" s="1796"/>
      <c r="D6800" s="1796"/>
      <c r="E6800" s="1796"/>
      <c r="F6800" s="1796"/>
      <c r="G6800" s="1796"/>
      <c r="H6800" s="1796"/>
      <c r="I6800" s="1796"/>
      <c r="J6800" s="1796"/>
      <c r="K6800" s="1796"/>
      <c r="L6800" s="1796"/>
      <c r="M6800" s="1796"/>
      <c r="N6800" s="1796"/>
    </row>
    <row r="6801" spans="8:8" s="927" ht="15.0" hidden="1" customFormat="1">
      <c r="A6801" s="1439"/>
      <c r="B6801" s="1795"/>
      <c r="C6801" s="1796"/>
      <c r="D6801" s="1796"/>
      <c r="E6801" s="1796"/>
      <c r="F6801" s="1796"/>
      <c r="G6801" s="1796"/>
      <c r="H6801" s="1796"/>
      <c r="I6801" s="1796"/>
      <c r="J6801" s="1796"/>
      <c r="K6801" s="1796"/>
      <c r="L6801" s="1796"/>
      <c r="M6801" s="1796"/>
      <c r="N6801" s="1796"/>
    </row>
    <row r="6802" spans="8:8" s="927" ht="15.0" hidden="1" customFormat="1">
      <c r="A6802" s="1439"/>
      <c r="B6802" s="1795"/>
      <c r="C6802" s="1796"/>
      <c r="D6802" s="1796"/>
      <c r="E6802" s="1796"/>
      <c r="F6802" s="1796"/>
      <c r="G6802" s="1796"/>
      <c r="H6802" s="1796"/>
      <c r="I6802" s="1796"/>
      <c r="J6802" s="1796"/>
      <c r="K6802" s="1796"/>
      <c r="L6802" s="1796"/>
      <c r="M6802" s="1796"/>
      <c r="N6802" s="1796"/>
    </row>
    <row r="6803" spans="8:8" s="927" ht="15.0" hidden="1" customFormat="1">
      <c r="A6803" s="1439"/>
      <c r="B6803" s="1795"/>
      <c r="C6803" s="1796"/>
      <c r="D6803" s="1796"/>
      <c r="E6803" s="1796"/>
      <c r="F6803" s="1796"/>
      <c r="G6803" s="1796"/>
      <c r="H6803" s="1796"/>
      <c r="I6803" s="1796"/>
      <c r="J6803" s="1796"/>
      <c r="K6803" s="1796"/>
      <c r="L6803" s="1796"/>
      <c r="M6803" s="1796"/>
      <c r="N6803" s="1796"/>
    </row>
    <row r="6804" spans="8:8" s="927" ht="15.0" hidden="1" customFormat="1">
      <c r="A6804" s="1439"/>
      <c r="B6804" s="1795"/>
      <c r="C6804" s="1796"/>
      <c r="D6804" s="1796"/>
      <c r="E6804" s="1796"/>
      <c r="F6804" s="1796"/>
      <c r="G6804" s="1796"/>
      <c r="H6804" s="1796"/>
      <c r="I6804" s="1796"/>
      <c r="J6804" s="1796"/>
      <c r="K6804" s="1796"/>
      <c r="L6804" s="1796"/>
      <c r="M6804" s="1796"/>
      <c r="N6804" s="1796"/>
    </row>
    <row r="6805" spans="8:8" s="927" ht="15.0" hidden="1" customFormat="1">
      <c r="A6805" s="1439"/>
      <c r="B6805" s="1795"/>
      <c r="C6805" s="1796"/>
      <c r="D6805" s="1796"/>
      <c r="E6805" s="1796"/>
      <c r="F6805" s="1796"/>
      <c r="G6805" s="1796"/>
      <c r="H6805" s="1796"/>
      <c r="I6805" s="1796"/>
      <c r="J6805" s="1796"/>
      <c r="K6805" s="1796"/>
      <c r="L6805" s="1796"/>
      <c r="M6805" s="1796"/>
      <c r="N6805" s="1796"/>
    </row>
    <row r="6806" spans="8:8" s="927" ht="15.0" hidden="1" customFormat="1">
      <c r="A6806" s="1439"/>
      <c r="B6806" s="1795"/>
      <c r="C6806" s="1796"/>
      <c r="D6806" s="1796"/>
      <c r="E6806" s="1796"/>
      <c r="F6806" s="1796"/>
      <c r="G6806" s="1796"/>
      <c r="H6806" s="1796"/>
      <c r="I6806" s="1796"/>
      <c r="J6806" s="1796"/>
      <c r="K6806" s="1796"/>
      <c r="L6806" s="1796"/>
      <c r="M6806" s="1796"/>
      <c r="N6806" s="1796"/>
    </row>
    <row r="6807" spans="8:8" s="927" ht="15.0" hidden="1" customFormat="1">
      <c r="A6807" s="1439"/>
      <c r="B6807" s="1795"/>
      <c r="C6807" s="1796"/>
      <c r="D6807" s="1796"/>
      <c r="E6807" s="1796"/>
      <c r="F6807" s="1796"/>
      <c r="G6807" s="1796"/>
      <c r="H6807" s="1796"/>
      <c r="I6807" s="1796"/>
      <c r="J6807" s="1796"/>
      <c r="K6807" s="1796"/>
      <c r="L6807" s="1796"/>
      <c r="M6807" s="1796"/>
      <c r="N6807" s="1796"/>
    </row>
    <row r="6808" spans="8:8" s="927" ht="15.0" hidden="1" customFormat="1">
      <c r="A6808" s="1439"/>
      <c r="B6808" s="1795"/>
      <c r="C6808" s="1796"/>
      <c r="D6808" s="1796"/>
      <c r="E6808" s="1796"/>
      <c r="F6808" s="1796"/>
      <c r="G6808" s="1796"/>
      <c r="H6808" s="1796"/>
      <c r="I6808" s="1796"/>
      <c r="J6808" s="1796"/>
      <c r="K6808" s="1796"/>
      <c r="L6808" s="1796"/>
      <c r="M6808" s="1796"/>
      <c r="N6808" s="1796"/>
    </row>
    <row r="6809" spans="8:8" s="927" ht="15.0" hidden="1" customFormat="1">
      <c r="A6809" s="1439"/>
      <c r="B6809" s="1795"/>
      <c r="C6809" s="1796"/>
      <c r="D6809" s="1796"/>
      <c r="E6809" s="1796"/>
      <c r="F6809" s="1796"/>
      <c r="G6809" s="1796"/>
      <c r="H6809" s="1796"/>
      <c r="I6809" s="1796"/>
      <c r="J6809" s="1796"/>
      <c r="K6809" s="1796"/>
      <c r="L6809" s="1796"/>
      <c r="M6809" s="1796"/>
      <c r="N6809" s="1796"/>
    </row>
    <row r="6810" spans="8:8" s="927" ht="15.0" hidden="1" customFormat="1">
      <c r="A6810" s="1439"/>
      <c r="B6810" s="1795"/>
      <c r="C6810" s="1796"/>
      <c r="D6810" s="1796"/>
      <c r="E6810" s="1796"/>
      <c r="F6810" s="1796"/>
      <c r="G6810" s="1796"/>
      <c r="H6810" s="1796"/>
      <c r="I6810" s="1796"/>
      <c r="J6810" s="1796"/>
      <c r="K6810" s="1796"/>
      <c r="L6810" s="1796"/>
      <c r="M6810" s="1796"/>
      <c r="N6810" s="1796"/>
    </row>
    <row r="6811" spans="8:8" s="927" ht="15.0" hidden="1" customFormat="1">
      <c r="A6811" s="1439"/>
      <c r="B6811" s="1795"/>
      <c r="C6811" s="1796"/>
      <c r="D6811" s="1796"/>
      <c r="E6811" s="1796"/>
      <c r="F6811" s="1796"/>
      <c r="G6811" s="1796"/>
      <c r="H6811" s="1796"/>
      <c r="I6811" s="1796"/>
      <c r="J6811" s="1796"/>
      <c r="K6811" s="1796"/>
      <c r="L6811" s="1796"/>
      <c r="M6811" s="1796"/>
      <c r="N6811" s="1796"/>
    </row>
    <row r="6812" spans="8:8" s="927" ht="15.0" hidden="1" customFormat="1">
      <c r="A6812" s="1439"/>
      <c r="B6812" s="1795"/>
      <c r="C6812" s="1796"/>
      <c r="D6812" s="1796"/>
      <c r="E6812" s="1796"/>
      <c r="F6812" s="1796"/>
      <c r="G6812" s="1796"/>
      <c r="H6812" s="1796"/>
      <c r="I6812" s="1796"/>
      <c r="J6812" s="1796"/>
      <c r="K6812" s="1796"/>
      <c r="L6812" s="1796"/>
      <c r="M6812" s="1796"/>
      <c r="N6812" s="1796"/>
    </row>
    <row r="6813" spans="8:8" s="927" ht="15.0" hidden="1" customFormat="1">
      <c r="A6813" s="1439"/>
      <c r="B6813" s="1795"/>
      <c r="C6813" s="1796"/>
      <c r="D6813" s="1796"/>
      <c r="E6813" s="1796"/>
      <c r="F6813" s="1796"/>
      <c r="G6813" s="1796"/>
      <c r="H6813" s="1796"/>
      <c r="I6813" s="1796"/>
      <c r="J6813" s="1796"/>
      <c r="K6813" s="1796"/>
      <c r="L6813" s="1796"/>
      <c r="M6813" s="1796"/>
      <c r="N6813" s="1796"/>
    </row>
    <row r="6814" spans="8:8" s="927" ht="15.0" hidden="1" customFormat="1">
      <c r="A6814" s="1439"/>
      <c r="B6814" s="1795"/>
      <c r="C6814" s="1796"/>
      <c r="D6814" s="1796"/>
      <c r="E6814" s="1796"/>
      <c r="F6814" s="1796"/>
      <c r="G6814" s="1796"/>
      <c r="H6814" s="1796"/>
      <c r="I6814" s="1796"/>
      <c r="J6814" s="1796"/>
      <c r="K6814" s="1796"/>
      <c r="L6814" s="1796"/>
      <c r="M6814" s="1796"/>
      <c r="N6814" s="1796"/>
    </row>
    <row r="6815" spans="8:8" s="927" ht="15.0" hidden="1" customFormat="1">
      <c r="A6815" s="1439"/>
      <c r="B6815" s="1795"/>
      <c r="C6815" s="1796"/>
      <c r="D6815" s="1796"/>
      <c r="E6815" s="1796"/>
      <c r="F6815" s="1796"/>
      <c r="G6815" s="1796"/>
      <c r="H6815" s="1796"/>
      <c r="I6815" s="1796"/>
      <c r="J6815" s="1796"/>
      <c r="K6815" s="1796"/>
      <c r="L6815" s="1796"/>
      <c r="M6815" s="1796"/>
      <c r="N6815" s="1796"/>
    </row>
    <row r="6816" spans="8:8" s="927" ht="15.0" hidden="1" customFormat="1">
      <c r="A6816" s="1439"/>
      <c r="B6816" s="1795"/>
      <c r="C6816" s="1796"/>
      <c r="D6816" s="1796"/>
      <c r="E6816" s="1796"/>
      <c r="F6816" s="1796"/>
      <c r="G6816" s="1796"/>
      <c r="H6816" s="1796"/>
      <c r="I6816" s="1796"/>
      <c r="J6816" s="1796"/>
      <c r="K6816" s="1796"/>
      <c r="L6816" s="1796"/>
      <c r="M6816" s="1796"/>
      <c r="N6816" s="1796"/>
    </row>
    <row r="6817" spans="8:8" s="927" ht="15.0" hidden="1" customFormat="1">
      <c r="A6817" s="1439"/>
      <c r="B6817" s="1795"/>
      <c r="C6817" s="1796"/>
      <c r="D6817" s="1796"/>
      <c r="E6817" s="1796"/>
      <c r="F6817" s="1796"/>
      <c r="G6817" s="1796"/>
      <c r="H6817" s="1796"/>
      <c r="I6817" s="1796"/>
      <c r="J6817" s="1796"/>
      <c r="K6817" s="1796"/>
      <c r="L6817" s="1796"/>
      <c r="M6817" s="1796"/>
      <c r="N6817" s="1796"/>
    </row>
    <row r="6818" spans="8:8" s="927" ht="15.0" hidden="1" customFormat="1">
      <c r="A6818" s="1439"/>
      <c r="B6818" s="1795"/>
      <c r="C6818" s="1796"/>
      <c r="D6818" s="1796"/>
      <c r="E6818" s="1796"/>
      <c r="F6818" s="1796"/>
      <c r="G6818" s="1796"/>
      <c r="H6818" s="1796"/>
      <c r="I6818" s="1796"/>
      <c r="J6818" s="1796"/>
      <c r="K6818" s="1796"/>
      <c r="L6818" s="1796"/>
      <c r="M6818" s="1796"/>
      <c r="N6818" s="1796"/>
    </row>
    <row r="6819" spans="8:8" s="927" ht="15.0" hidden="1" customFormat="1">
      <c r="A6819" s="1439"/>
      <c r="B6819" s="1795"/>
      <c r="C6819" s="1796"/>
      <c r="D6819" s="1796"/>
      <c r="E6819" s="1796"/>
      <c r="F6819" s="1796"/>
      <c r="G6819" s="1796"/>
      <c r="H6819" s="1796"/>
      <c r="I6819" s="1796"/>
      <c r="J6819" s="1796"/>
      <c r="K6819" s="1796"/>
      <c r="L6819" s="1796"/>
      <c r="M6819" s="1796"/>
      <c r="N6819" s="1796"/>
    </row>
    <row r="6820" spans="8:8" s="927" ht="15.0" hidden="1" customFormat="1">
      <c r="A6820" s="1439"/>
      <c r="B6820" s="1795"/>
      <c r="C6820" s="1796"/>
      <c r="D6820" s="1796"/>
      <c r="E6820" s="1796"/>
      <c r="F6820" s="1796"/>
      <c r="G6820" s="1796"/>
      <c r="H6820" s="1796"/>
      <c r="I6820" s="1796"/>
      <c r="J6820" s="1796"/>
      <c r="K6820" s="1796"/>
      <c r="L6820" s="1796"/>
      <c r="M6820" s="1796"/>
      <c r="N6820" s="1796"/>
    </row>
    <row r="6821" spans="8:8" s="927" ht="15.0" hidden="1" customFormat="1">
      <c r="A6821" s="1439"/>
      <c r="B6821" s="1795"/>
      <c r="C6821" s="1796"/>
      <c r="D6821" s="1796"/>
      <c r="E6821" s="1796"/>
      <c r="F6821" s="1796"/>
      <c r="G6821" s="1796"/>
      <c r="H6821" s="1796"/>
      <c r="I6821" s="1796"/>
      <c r="J6821" s="1796"/>
      <c r="K6821" s="1796"/>
      <c r="L6821" s="1796"/>
      <c r="M6821" s="1796"/>
      <c r="N6821" s="1796"/>
    </row>
    <row r="6822" spans="8:8" s="927" ht="15.0" hidden="1" customFormat="1">
      <c r="A6822" s="1439"/>
      <c r="B6822" s="1795"/>
      <c r="C6822" s="1796"/>
      <c r="D6822" s="1796"/>
      <c r="E6822" s="1796"/>
      <c r="F6822" s="1796"/>
      <c r="G6822" s="1796"/>
      <c r="H6822" s="1796"/>
      <c r="I6822" s="1796"/>
      <c r="J6822" s="1796"/>
      <c r="K6822" s="1796"/>
      <c r="L6822" s="1796"/>
      <c r="M6822" s="1796"/>
      <c r="N6822" s="1796"/>
    </row>
    <row r="6823" spans="8:8" s="927" ht="15.0" hidden="1" customFormat="1">
      <c r="A6823" s="1439"/>
      <c r="B6823" s="1795"/>
      <c r="C6823" s="1796"/>
      <c r="D6823" s="1796"/>
      <c r="E6823" s="1796"/>
      <c r="F6823" s="1796"/>
      <c r="G6823" s="1796"/>
      <c r="H6823" s="1796"/>
      <c r="I6823" s="1796"/>
      <c r="J6823" s="1796"/>
      <c r="K6823" s="1796"/>
      <c r="L6823" s="1796"/>
      <c r="M6823" s="1796"/>
      <c r="N6823" s="1796"/>
    </row>
    <row r="6824" spans="8:8" s="927" ht="15.0" hidden="1" customFormat="1">
      <c r="A6824" s="1439"/>
      <c r="B6824" s="1795"/>
      <c r="C6824" s="1796"/>
      <c r="D6824" s="1796"/>
      <c r="E6824" s="1796"/>
      <c r="F6824" s="1796"/>
      <c r="G6824" s="1796"/>
      <c r="H6824" s="1796"/>
      <c r="I6824" s="1796"/>
      <c r="J6824" s="1796"/>
      <c r="K6824" s="1796"/>
      <c r="L6824" s="1796"/>
      <c r="M6824" s="1796"/>
      <c r="N6824" s="1796"/>
    </row>
    <row r="6825" spans="8:8" s="927" ht="15.0" hidden="1" customFormat="1">
      <c r="A6825" s="1439"/>
      <c r="B6825" s="1795"/>
      <c r="C6825" s="1796"/>
      <c r="D6825" s="1796"/>
      <c r="E6825" s="1796"/>
      <c r="F6825" s="1796"/>
      <c r="G6825" s="1796"/>
      <c r="H6825" s="1796"/>
      <c r="I6825" s="1796"/>
      <c r="J6825" s="1796"/>
      <c r="K6825" s="1796"/>
      <c r="L6825" s="1796"/>
      <c r="M6825" s="1796"/>
      <c r="N6825" s="1796"/>
    </row>
    <row r="6826" spans="8:8" s="927" ht="15.0" hidden="1" customFormat="1">
      <c r="A6826" s="1439"/>
      <c r="B6826" s="1795"/>
      <c r="C6826" s="1796"/>
      <c r="D6826" s="1796"/>
      <c r="E6826" s="1796"/>
      <c r="F6826" s="1796"/>
      <c r="G6826" s="1796"/>
      <c r="H6826" s="1796"/>
      <c r="I6826" s="1796"/>
      <c r="J6826" s="1796"/>
      <c r="K6826" s="1796"/>
      <c r="L6826" s="1796"/>
      <c r="M6826" s="1796"/>
      <c r="N6826" s="1796"/>
    </row>
    <row r="6827" spans="8:8" s="927" ht="15.0" hidden="1" customFormat="1">
      <c r="A6827" s="1439"/>
      <c r="B6827" s="1795"/>
      <c r="C6827" s="1796"/>
      <c r="D6827" s="1796"/>
      <c r="E6827" s="1796"/>
      <c r="F6827" s="1796"/>
      <c r="G6827" s="1796"/>
      <c r="H6827" s="1796"/>
      <c r="I6827" s="1796"/>
      <c r="J6827" s="1796"/>
      <c r="K6827" s="1796"/>
      <c r="L6827" s="1796"/>
      <c r="M6827" s="1796"/>
      <c r="N6827" s="1796"/>
    </row>
    <row r="6828" spans="8:8" s="927" ht="15.0" hidden="1" customFormat="1">
      <c r="A6828" s="1439"/>
      <c r="B6828" s="1795"/>
      <c r="C6828" s="1796"/>
      <c r="D6828" s="1796"/>
      <c r="E6828" s="1796"/>
      <c r="F6828" s="1796"/>
      <c r="G6828" s="1796"/>
      <c r="H6828" s="1796"/>
      <c r="I6828" s="1796"/>
      <c r="J6828" s="1796"/>
      <c r="K6828" s="1796"/>
      <c r="L6828" s="1796"/>
      <c r="M6828" s="1796"/>
      <c r="N6828" s="1796"/>
    </row>
    <row r="6829" spans="8:8" s="927" ht="15.0" hidden="1" customFormat="1">
      <c r="A6829" s="1439"/>
      <c r="B6829" s="1795"/>
      <c r="C6829" s="1796"/>
      <c r="D6829" s="1796"/>
      <c r="E6829" s="1796"/>
      <c r="F6829" s="1796"/>
      <c r="G6829" s="1796"/>
      <c r="H6829" s="1796"/>
      <c r="I6829" s="1796"/>
      <c r="J6829" s="1796"/>
      <c r="K6829" s="1796"/>
      <c r="L6829" s="1796"/>
      <c r="M6829" s="1796"/>
      <c r="N6829" s="1796"/>
    </row>
    <row r="6830" spans="8:8" s="927" ht="15.0" hidden="1" customFormat="1">
      <c r="A6830" s="1439"/>
      <c r="B6830" s="1795"/>
      <c r="C6830" s="1796"/>
      <c r="D6830" s="1796"/>
      <c r="E6830" s="1796"/>
      <c r="F6830" s="1796"/>
      <c r="G6830" s="1796"/>
      <c r="H6830" s="1796"/>
      <c r="I6830" s="1796"/>
      <c r="J6830" s="1796"/>
      <c r="K6830" s="1796"/>
      <c r="L6830" s="1796"/>
      <c r="M6830" s="1796"/>
      <c r="N6830" s="1796"/>
    </row>
    <row r="6831" spans="8:8" s="927" ht="15.0" hidden="1" customFormat="1">
      <c r="A6831" s="1439"/>
      <c r="B6831" s="1795"/>
      <c r="C6831" s="1796"/>
      <c r="D6831" s="1796"/>
      <c r="E6831" s="1796"/>
      <c r="F6831" s="1796"/>
      <c r="G6831" s="1796"/>
      <c r="H6831" s="1796"/>
      <c r="I6831" s="1796"/>
      <c r="J6831" s="1796"/>
      <c r="K6831" s="1796"/>
      <c r="L6831" s="1796"/>
      <c r="M6831" s="1796"/>
      <c r="N6831" s="1796"/>
    </row>
    <row r="6832" spans="8:8" s="927" ht="15.0" hidden="1" customFormat="1">
      <c r="A6832" s="1439"/>
      <c r="B6832" s="1795"/>
      <c r="C6832" s="1796"/>
      <c r="D6832" s="1796"/>
      <c r="E6832" s="1796"/>
      <c r="F6832" s="1796"/>
      <c r="G6832" s="1796"/>
      <c r="H6832" s="1796"/>
      <c r="I6832" s="1796"/>
      <c r="J6832" s="1796"/>
      <c r="K6832" s="1796"/>
      <c r="L6832" s="1796"/>
      <c r="M6832" s="1796"/>
      <c r="N6832" s="1796"/>
    </row>
    <row r="6833" spans="8:8" s="927" ht="15.0" hidden="1" customFormat="1">
      <c r="A6833" s="1439"/>
      <c r="B6833" s="1795"/>
      <c r="C6833" s="1796"/>
      <c r="D6833" s="1796"/>
      <c r="E6833" s="1796"/>
      <c r="F6833" s="1796"/>
      <c r="G6833" s="1796"/>
      <c r="H6833" s="1796"/>
      <c r="I6833" s="1796"/>
      <c r="J6833" s="1796"/>
      <c r="K6833" s="1796"/>
      <c r="L6833" s="1796"/>
      <c r="M6833" s="1796"/>
      <c r="N6833" s="1796"/>
    </row>
    <row r="6834" spans="8:8" s="927" ht="15.0" hidden="1" customFormat="1">
      <c r="A6834" s="1439"/>
      <c r="B6834" s="1795"/>
      <c r="C6834" s="1796"/>
      <c r="D6834" s="1796"/>
      <c r="E6834" s="1796"/>
      <c r="F6834" s="1796"/>
      <c r="G6834" s="1796"/>
      <c r="H6834" s="1796"/>
      <c r="I6834" s="1796"/>
      <c r="J6834" s="1796"/>
      <c r="K6834" s="1796"/>
      <c r="L6834" s="1796"/>
      <c r="M6834" s="1796"/>
      <c r="N6834" s="1796"/>
    </row>
    <row r="6835" spans="8:8" s="927" ht="15.0" hidden="1" customFormat="1">
      <c r="A6835" s="1439"/>
      <c r="B6835" s="1795"/>
      <c r="C6835" s="1796"/>
      <c r="D6835" s="1796"/>
      <c r="E6835" s="1796"/>
      <c r="F6835" s="1796"/>
      <c r="G6835" s="1796"/>
      <c r="H6835" s="1796"/>
      <c r="I6835" s="1796"/>
      <c r="J6835" s="1796"/>
      <c r="K6835" s="1796"/>
      <c r="L6835" s="1796"/>
      <c r="M6835" s="1796"/>
      <c r="N6835" s="1796"/>
    </row>
    <row r="6836" spans="8:8" s="927" ht="15.0" hidden="1" customFormat="1">
      <c r="A6836" s="1439"/>
      <c r="B6836" s="1795"/>
      <c r="C6836" s="1796"/>
      <c r="D6836" s="1796"/>
      <c r="E6836" s="1796"/>
      <c r="F6836" s="1796"/>
      <c r="G6836" s="1796"/>
      <c r="H6836" s="1796"/>
      <c r="I6836" s="1796"/>
      <c r="J6836" s="1796"/>
      <c r="K6836" s="1796"/>
      <c r="L6836" s="1796"/>
      <c r="M6836" s="1796"/>
      <c r="N6836" s="1796"/>
    </row>
    <row r="6837" spans="8:8" s="927" ht="15.0" hidden="1" customFormat="1">
      <c r="A6837" s="1439"/>
      <c r="B6837" s="1795"/>
      <c r="C6837" s="1796"/>
      <c r="D6837" s="1796"/>
      <c r="E6837" s="1796"/>
      <c r="F6837" s="1796"/>
      <c r="G6837" s="1796"/>
      <c r="H6837" s="1796"/>
      <c r="I6837" s="1796"/>
      <c r="J6837" s="1796"/>
      <c r="K6837" s="1796"/>
      <c r="L6837" s="1796"/>
      <c r="M6837" s="1796"/>
      <c r="N6837" s="1796"/>
    </row>
    <row r="6838" spans="8:8" s="927" ht="15.0" hidden="1" customFormat="1">
      <c r="A6838" s="1439"/>
      <c r="B6838" s="1795"/>
      <c r="C6838" s="1796"/>
      <c r="D6838" s="1796"/>
      <c r="E6838" s="1796"/>
      <c r="F6838" s="1796"/>
      <c r="G6838" s="1796"/>
      <c r="H6838" s="1796"/>
      <c r="I6838" s="1796"/>
      <c r="J6838" s="1796"/>
      <c r="K6838" s="1796"/>
      <c r="L6838" s="1796"/>
      <c r="M6838" s="1796"/>
      <c r="N6838" s="1796"/>
    </row>
    <row r="6839" spans="8:8" s="927" ht="15.0" hidden="1" customFormat="1">
      <c r="A6839" s="1439"/>
      <c r="B6839" s="1795"/>
      <c r="C6839" s="1796"/>
      <c r="D6839" s="1796"/>
      <c r="E6839" s="1796"/>
      <c r="F6839" s="1796"/>
      <c r="G6839" s="1796"/>
      <c r="H6839" s="1796"/>
      <c r="I6839" s="1796"/>
      <c r="J6839" s="1796"/>
      <c r="K6839" s="1796"/>
      <c r="L6839" s="1796"/>
      <c r="M6839" s="1796"/>
      <c r="N6839" s="1796"/>
    </row>
    <row r="6840" spans="8:8" s="927" ht="15.0" hidden="1" customFormat="1">
      <c r="A6840" s="1439"/>
      <c r="B6840" s="1795"/>
      <c r="C6840" s="1796"/>
      <c r="D6840" s="1796"/>
      <c r="E6840" s="1796"/>
      <c r="F6840" s="1796"/>
      <c r="G6840" s="1796"/>
      <c r="H6840" s="1796"/>
      <c r="I6840" s="1796"/>
      <c r="J6840" s="1796"/>
      <c r="K6840" s="1796"/>
      <c r="L6840" s="1796"/>
      <c r="M6840" s="1796"/>
      <c r="N6840" s="1796"/>
    </row>
    <row r="6841" spans="8:8" s="927" ht="15.0" hidden="1" customFormat="1">
      <c r="A6841" s="1439"/>
      <c r="B6841" s="1795"/>
      <c r="C6841" s="1796"/>
      <c r="D6841" s="1796"/>
      <c r="E6841" s="1796"/>
      <c r="F6841" s="1796"/>
      <c r="G6841" s="1796"/>
      <c r="H6841" s="1796"/>
      <c r="I6841" s="1796"/>
      <c r="J6841" s="1796"/>
      <c r="K6841" s="1796"/>
      <c r="L6841" s="1796"/>
      <c r="M6841" s="1796"/>
      <c r="N6841" s="1796"/>
    </row>
    <row r="6842" spans="8:8" s="927" ht="15.0" hidden="1" customFormat="1">
      <c r="A6842" s="1439"/>
      <c r="B6842" s="1795"/>
      <c r="C6842" s="1796"/>
      <c r="D6842" s="1796"/>
      <c r="E6842" s="1796"/>
      <c r="F6842" s="1796"/>
      <c r="G6842" s="1796"/>
      <c r="H6842" s="1796"/>
      <c r="I6842" s="1796"/>
      <c r="J6842" s="1796"/>
      <c r="K6842" s="1796"/>
      <c r="L6842" s="1796"/>
      <c r="M6842" s="1796"/>
      <c r="N6842" s="1796"/>
    </row>
    <row r="6843" spans="8:8" s="927" ht="15.0" hidden="1" customFormat="1">
      <c r="A6843" s="1439"/>
      <c r="B6843" s="1795"/>
      <c r="C6843" s="1796"/>
      <c r="D6843" s="1796"/>
      <c r="E6843" s="1796"/>
      <c r="F6843" s="1796"/>
      <c r="G6843" s="1796"/>
      <c r="H6843" s="1796"/>
      <c r="I6843" s="1796"/>
      <c r="J6843" s="1796"/>
      <c r="K6843" s="1796"/>
      <c r="L6843" s="1796"/>
      <c r="M6843" s="1796"/>
      <c r="N6843" s="1796"/>
    </row>
    <row r="6844" spans="8:8" s="927" ht="15.0" hidden="1" customFormat="1">
      <c r="A6844" s="1439"/>
      <c r="B6844" s="1795"/>
      <c r="C6844" s="1796"/>
      <c r="D6844" s="1796"/>
      <c r="E6844" s="1796"/>
      <c r="F6844" s="1796"/>
      <c r="G6844" s="1796"/>
      <c r="H6844" s="1796"/>
      <c r="I6844" s="1796"/>
      <c r="J6844" s="1796"/>
      <c r="K6844" s="1796"/>
      <c r="L6844" s="1796"/>
      <c r="M6844" s="1796"/>
      <c r="N6844" s="1796"/>
    </row>
    <row r="6845" spans="8:8" s="927" ht="15.0" hidden="1" customFormat="1">
      <c r="A6845" s="1439"/>
      <c r="B6845" s="1795"/>
      <c r="C6845" s="1796"/>
      <c r="D6845" s="1796"/>
      <c r="E6845" s="1796"/>
      <c r="F6845" s="1796"/>
      <c r="G6845" s="1796"/>
      <c r="H6845" s="1796"/>
      <c r="I6845" s="1796"/>
      <c r="J6845" s="1796"/>
      <c r="K6845" s="1796"/>
      <c r="L6845" s="1796"/>
      <c r="M6845" s="1796"/>
      <c r="N6845" s="1796"/>
    </row>
    <row r="6846" spans="8:8" s="927" ht="15.0" hidden="1" customFormat="1">
      <c r="A6846" s="1439"/>
      <c r="B6846" s="1795"/>
      <c r="C6846" s="1796"/>
      <c r="D6846" s="1796"/>
      <c r="E6846" s="1796"/>
      <c r="F6846" s="1796"/>
      <c r="G6846" s="1796"/>
      <c r="H6846" s="1796"/>
      <c r="I6846" s="1796"/>
      <c r="J6846" s="1796"/>
      <c r="K6846" s="1796"/>
      <c r="L6846" s="1796"/>
      <c r="M6846" s="1796"/>
      <c r="N6846" s="1796"/>
    </row>
    <row r="6847" spans="8:8" s="927" ht="15.0" hidden="1" customFormat="1">
      <c r="A6847" s="1439"/>
      <c r="B6847" s="1795"/>
      <c r="C6847" s="1796"/>
      <c r="D6847" s="1796"/>
      <c r="E6847" s="1796"/>
      <c r="F6847" s="1796"/>
      <c r="G6847" s="1796"/>
      <c r="H6847" s="1796"/>
      <c r="I6847" s="1796"/>
      <c r="J6847" s="1796"/>
      <c r="K6847" s="1796"/>
      <c r="L6847" s="1796"/>
      <c r="M6847" s="1796"/>
      <c r="N6847" s="1796"/>
    </row>
    <row r="6848" spans="8:8" s="927" ht="15.0" hidden="1" customFormat="1">
      <c r="A6848" s="1439"/>
      <c r="B6848" s="1795"/>
      <c r="C6848" s="1796"/>
      <c r="D6848" s="1796"/>
      <c r="E6848" s="1796"/>
      <c r="F6848" s="1796"/>
      <c r="G6848" s="1796"/>
      <c r="H6848" s="1796"/>
      <c r="I6848" s="1796"/>
      <c r="J6848" s="1796"/>
      <c r="K6848" s="1796"/>
      <c r="L6848" s="1796"/>
      <c r="M6848" s="1796"/>
      <c r="N6848" s="1796"/>
    </row>
    <row r="6849" spans="8:8" s="927" ht="15.0" hidden="1" customFormat="1">
      <c r="A6849" s="1439"/>
      <c r="B6849" s="1795"/>
      <c r="C6849" s="1796"/>
      <c r="D6849" s="1796"/>
      <c r="E6849" s="1796"/>
      <c r="F6849" s="1796"/>
      <c r="G6849" s="1796"/>
      <c r="H6849" s="1796"/>
      <c r="I6849" s="1796"/>
      <c r="J6849" s="1796"/>
      <c r="K6849" s="1796"/>
      <c r="L6849" s="1796"/>
      <c r="M6849" s="1796"/>
      <c r="N6849" s="1796"/>
    </row>
    <row r="6850" spans="8:8" s="927" ht="15.0" hidden="1" customFormat="1">
      <c r="A6850" s="1439"/>
      <c r="B6850" s="1795"/>
      <c r="C6850" s="1796"/>
      <c r="D6850" s="1796"/>
      <c r="E6850" s="1796"/>
      <c r="F6850" s="1796"/>
      <c r="G6850" s="1796"/>
      <c r="H6850" s="1796"/>
      <c r="I6850" s="1796"/>
      <c r="J6850" s="1796"/>
      <c r="K6850" s="1796"/>
      <c r="L6850" s="1796"/>
      <c r="M6850" s="1796"/>
      <c r="N6850" s="1796"/>
    </row>
    <row r="6851" spans="8:8" s="927" ht="15.0" hidden="1" customFormat="1">
      <c r="A6851" s="1439"/>
      <c r="B6851" s="1795"/>
      <c r="C6851" s="1796"/>
      <c r="D6851" s="1796"/>
      <c r="E6851" s="1796"/>
      <c r="F6851" s="1796"/>
      <c r="G6851" s="1796"/>
      <c r="H6851" s="1796"/>
      <c r="I6851" s="1796"/>
      <c r="J6851" s="1796"/>
      <c r="K6851" s="1796"/>
      <c r="L6851" s="1796"/>
      <c r="M6851" s="1796"/>
      <c r="N6851" s="1796"/>
    </row>
    <row r="6852" spans="8:8" s="927" ht="15.0" hidden="1" customFormat="1">
      <c r="A6852" s="1439"/>
      <c r="B6852" s="1795"/>
      <c r="C6852" s="1796"/>
      <c r="D6852" s="1796"/>
      <c r="E6852" s="1796"/>
      <c r="F6852" s="1796"/>
      <c r="G6852" s="1796"/>
      <c r="H6852" s="1796"/>
      <c r="I6852" s="1796"/>
      <c r="J6852" s="1796"/>
      <c r="K6852" s="1796"/>
      <c r="L6852" s="1796"/>
      <c r="M6852" s="1796"/>
      <c r="N6852" s="1796"/>
    </row>
    <row r="6853" spans="8:8" s="927" ht="15.0" hidden="1" customFormat="1">
      <c r="A6853" s="1439"/>
      <c r="B6853" s="1795"/>
      <c r="C6853" s="1796"/>
      <c r="D6853" s="1796"/>
      <c r="E6853" s="1796"/>
      <c r="F6853" s="1796"/>
      <c r="G6853" s="1796"/>
      <c r="H6853" s="1796"/>
      <c r="I6853" s="1796"/>
      <c r="J6853" s="1796"/>
      <c r="K6853" s="1796"/>
      <c r="L6853" s="1796"/>
      <c r="M6853" s="1796"/>
      <c r="N6853" s="1796"/>
    </row>
    <row r="6854" spans="8:8" s="927" ht="15.0" hidden="1" customFormat="1">
      <c r="A6854" s="1439"/>
      <c r="B6854" s="1795"/>
      <c r="C6854" s="1796"/>
      <c r="D6854" s="1796"/>
      <c r="E6854" s="1796"/>
      <c r="F6854" s="1796"/>
      <c r="G6854" s="1796"/>
      <c r="H6854" s="1796"/>
      <c r="I6854" s="1796"/>
      <c r="J6854" s="1796"/>
      <c r="K6854" s="1796"/>
      <c r="L6854" s="1796"/>
      <c r="M6854" s="1796"/>
      <c r="N6854" s="1796"/>
    </row>
    <row r="6855" spans="8:8" s="927" ht="15.0" hidden="1" customFormat="1">
      <c r="A6855" s="1439"/>
      <c r="B6855" s="1795"/>
      <c r="C6855" s="1796"/>
      <c r="D6855" s="1796"/>
      <c r="E6855" s="1796"/>
      <c r="F6855" s="1796"/>
      <c r="G6855" s="1796"/>
      <c r="H6855" s="1796"/>
      <c r="I6855" s="1796"/>
      <c r="J6855" s="1796"/>
      <c r="K6855" s="1796"/>
      <c r="L6855" s="1796"/>
      <c r="M6855" s="1796"/>
      <c r="N6855" s="1796"/>
    </row>
    <row r="6856" spans="8:8" s="927" ht="15.0" hidden="1" customFormat="1">
      <c r="A6856" s="1439"/>
      <c r="B6856" s="1795"/>
      <c r="C6856" s="1796"/>
      <c r="D6856" s="1796"/>
      <c r="E6856" s="1796"/>
      <c r="F6856" s="1796"/>
      <c r="G6856" s="1796"/>
      <c r="H6856" s="1796"/>
      <c r="I6856" s="1796"/>
      <c r="J6856" s="1796"/>
      <c r="K6856" s="1796"/>
      <c r="L6856" s="1796"/>
      <c r="M6856" s="1796"/>
      <c r="N6856" s="1796"/>
    </row>
    <row r="6857" spans="8:8" s="927" ht="15.0" hidden="1" customFormat="1">
      <c r="A6857" s="1439"/>
      <c r="B6857" s="1795"/>
      <c r="C6857" s="1796"/>
      <c r="D6857" s="1796"/>
      <c r="E6857" s="1796"/>
      <c r="F6857" s="1796"/>
      <c r="G6857" s="1796"/>
      <c r="H6857" s="1796"/>
      <c r="I6857" s="1796"/>
      <c r="J6857" s="1796"/>
      <c r="K6857" s="1796"/>
      <c r="L6857" s="1796"/>
      <c r="M6857" s="1796"/>
      <c r="N6857" s="1796"/>
    </row>
    <row r="6858" spans="8:8" s="927" ht="15.0" hidden="1" customFormat="1">
      <c r="A6858" s="1439"/>
      <c r="B6858" s="1795"/>
      <c r="C6858" s="1796"/>
      <c r="D6858" s="1796"/>
      <c r="E6858" s="1796"/>
      <c r="F6858" s="1796"/>
      <c r="G6858" s="1796"/>
      <c r="H6858" s="1796"/>
      <c r="I6858" s="1796"/>
      <c r="J6858" s="1796"/>
      <c r="K6858" s="1796"/>
      <c r="L6858" s="1796"/>
      <c r="M6858" s="1796"/>
      <c r="N6858" s="1796"/>
    </row>
    <row r="6859" spans="8:8" s="927" ht="15.0" hidden="1" customFormat="1">
      <c r="A6859" s="1439"/>
      <c r="B6859" s="1795"/>
      <c r="C6859" s="1796"/>
      <c r="D6859" s="1796"/>
      <c r="E6859" s="1796"/>
      <c r="F6859" s="1796"/>
      <c r="G6859" s="1796"/>
      <c r="H6859" s="1796"/>
      <c r="I6859" s="1796"/>
      <c r="J6859" s="1796"/>
      <c r="K6859" s="1796"/>
      <c r="L6859" s="1796"/>
      <c r="M6859" s="1796"/>
      <c r="N6859" s="1796"/>
    </row>
    <row r="6860" spans="8:8" s="927" ht="15.0" hidden="1" customFormat="1">
      <c r="A6860" s="1439"/>
      <c r="B6860" s="1795"/>
      <c r="C6860" s="1796"/>
      <c r="D6860" s="1796"/>
      <c r="E6860" s="1796"/>
      <c r="F6860" s="1796"/>
      <c r="G6860" s="1796"/>
      <c r="H6860" s="1796"/>
      <c r="I6860" s="1796"/>
      <c r="J6860" s="1796"/>
      <c r="K6860" s="1796"/>
      <c r="L6860" s="1796"/>
      <c r="M6860" s="1796"/>
      <c r="N6860" s="1796"/>
    </row>
    <row r="6861" spans="8:8" s="927" ht="15.0" hidden="1" customFormat="1">
      <c r="A6861" s="1439"/>
      <c r="B6861" s="1795"/>
      <c r="C6861" s="1796"/>
      <c r="D6861" s="1796"/>
      <c r="E6861" s="1796"/>
      <c r="F6861" s="1796"/>
      <c r="G6861" s="1796"/>
      <c r="H6861" s="1796"/>
      <c r="I6861" s="1796"/>
      <c r="J6861" s="1796"/>
      <c r="K6861" s="1796"/>
      <c r="L6861" s="1796"/>
      <c r="M6861" s="1796"/>
      <c r="N6861" s="1796"/>
    </row>
    <row r="6862" spans="8:8" s="927" ht="15.0" hidden="1" customFormat="1">
      <c r="A6862" s="1439"/>
      <c r="B6862" s="1795"/>
      <c r="C6862" s="1796"/>
      <c r="D6862" s="1796"/>
      <c r="E6862" s="1796"/>
      <c r="F6862" s="1796"/>
      <c r="G6862" s="1796"/>
      <c r="H6862" s="1796"/>
      <c r="I6862" s="1796"/>
      <c r="J6862" s="1796"/>
      <c r="K6862" s="1796"/>
      <c r="L6862" s="1796"/>
      <c r="M6862" s="1796"/>
      <c r="N6862" s="1796"/>
    </row>
    <row r="6863" spans="8:8" s="927" ht="15.0" hidden="1" customFormat="1">
      <c r="A6863" s="1439"/>
      <c r="B6863" s="1795"/>
      <c r="C6863" s="1796"/>
      <c r="D6863" s="1796"/>
      <c r="E6863" s="1796"/>
      <c r="F6863" s="1796"/>
      <c r="G6863" s="1796"/>
      <c r="H6863" s="1796"/>
      <c r="I6863" s="1796"/>
      <c r="J6863" s="1796"/>
      <c r="K6863" s="1796"/>
      <c r="L6863" s="1796"/>
      <c r="M6863" s="1796"/>
      <c r="N6863" s="1796"/>
    </row>
    <row r="6864" spans="8:8" s="927" ht="15.0" hidden="1" customFormat="1">
      <c r="A6864" s="1439"/>
      <c r="B6864" s="1795"/>
      <c r="C6864" s="1796"/>
      <c r="D6864" s="1796"/>
      <c r="E6864" s="1796"/>
      <c r="F6864" s="1796"/>
      <c r="G6864" s="1796"/>
      <c r="H6864" s="1796"/>
      <c r="I6864" s="1796"/>
      <c r="J6864" s="1796"/>
      <c r="K6864" s="1796"/>
      <c r="L6864" s="1796"/>
      <c r="M6864" s="1796"/>
      <c r="N6864" s="1796"/>
    </row>
    <row r="6865" spans="8:8" s="927" ht="15.0" hidden="1" customFormat="1">
      <c r="A6865" s="1439"/>
      <c r="B6865" s="1795"/>
      <c r="C6865" s="1796"/>
      <c r="D6865" s="1796"/>
      <c r="E6865" s="1796"/>
      <c r="F6865" s="1796"/>
      <c r="G6865" s="1796"/>
      <c r="H6865" s="1796"/>
      <c r="I6865" s="1796"/>
      <c r="J6865" s="1796"/>
      <c r="K6865" s="1796"/>
      <c r="L6865" s="1796"/>
      <c r="M6865" s="1796"/>
      <c r="N6865" s="1796"/>
    </row>
    <row r="6866" spans="8:8" s="927" ht="15.0" hidden="1" customFormat="1">
      <c r="A6866" s="1439"/>
      <c r="B6866" s="1795"/>
      <c r="C6866" s="1796"/>
      <c r="D6866" s="1796"/>
      <c r="E6866" s="1796"/>
      <c r="F6866" s="1796"/>
      <c r="G6866" s="1796"/>
      <c r="H6866" s="1796"/>
      <c r="I6866" s="1796"/>
      <c r="J6866" s="1796"/>
      <c r="K6866" s="1796"/>
      <c r="L6866" s="1796"/>
      <c r="M6866" s="1796"/>
      <c r="N6866" s="1796"/>
    </row>
    <row r="6867" spans="8:8" s="927" ht="15.0" hidden="1" customFormat="1">
      <c r="A6867" s="1439"/>
      <c r="B6867" s="1795"/>
      <c r="C6867" s="1796"/>
      <c r="D6867" s="1796"/>
      <c r="E6867" s="1796"/>
      <c r="F6867" s="1796"/>
      <c r="G6867" s="1796"/>
      <c r="H6867" s="1796"/>
      <c r="I6867" s="1796"/>
      <c r="J6867" s="1796"/>
      <c r="K6867" s="1796"/>
      <c r="L6867" s="1796"/>
      <c r="M6867" s="1796"/>
      <c r="N6867" s="1796"/>
    </row>
    <row r="6868" spans="8:8" s="927" ht="15.0" hidden="1" customFormat="1">
      <c r="A6868" s="1439"/>
      <c r="B6868" s="1795"/>
      <c r="C6868" s="1796"/>
      <c r="D6868" s="1796"/>
      <c r="E6868" s="1796"/>
      <c r="F6868" s="1796"/>
      <c r="G6868" s="1796"/>
      <c r="H6868" s="1796"/>
      <c r="I6868" s="1796"/>
      <c r="J6868" s="1796"/>
      <c r="K6868" s="1796"/>
      <c r="L6868" s="1796"/>
      <c r="M6868" s="1796"/>
      <c r="N6868" s="1796"/>
    </row>
    <row r="6869" spans="8:8" s="927" ht="15.0" hidden="1" customFormat="1">
      <c r="A6869" s="1439"/>
      <c r="B6869" s="1795"/>
      <c r="C6869" s="1796"/>
      <c r="D6869" s="1796"/>
      <c r="E6869" s="1796"/>
      <c r="F6869" s="1796"/>
      <c r="G6869" s="1796"/>
      <c r="H6869" s="1796"/>
      <c r="I6869" s="1796"/>
      <c r="J6869" s="1796"/>
      <c r="K6869" s="1796"/>
      <c r="L6869" s="1796"/>
      <c r="M6869" s="1796"/>
      <c r="N6869" s="1796"/>
    </row>
    <row r="6870" spans="8:8" s="927" ht="15.0" hidden="1" customFormat="1">
      <c r="A6870" s="1439"/>
      <c r="B6870" s="1795"/>
      <c r="C6870" s="1796"/>
      <c r="D6870" s="1796"/>
      <c r="E6870" s="1796"/>
      <c r="F6870" s="1796"/>
      <c r="G6870" s="1796"/>
      <c r="H6870" s="1796"/>
      <c r="I6870" s="1796"/>
      <c r="J6870" s="1796"/>
      <c r="K6870" s="1796"/>
      <c r="L6870" s="1796"/>
      <c r="M6870" s="1796"/>
      <c r="N6870" s="1796"/>
    </row>
    <row r="6871" spans="8:8" s="927" ht="15.0" hidden="1" customFormat="1">
      <c r="A6871" s="1439"/>
      <c r="B6871" s="1795"/>
      <c r="C6871" s="1796"/>
      <c r="D6871" s="1796"/>
      <c r="E6871" s="1796"/>
      <c r="F6871" s="1796"/>
      <c r="G6871" s="1796"/>
      <c r="H6871" s="1796"/>
      <c r="I6871" s="1796"/>
      <c r="J6871" s="1796"/>
      <c r="K6871" s="1796"/>
      <c r="L6871" s="1796"/>
      <c r="M6871" s="1796"/>
      <c r="N6871" s="1796"/>
    </row>
    <row r="6872" spans="8:8" s="927" ht="15.0" hidden="1" customFormat="1">
      <c r="A6872" s="1439"/>
      <c r="B6872" s="1795"/>
      <c r="C6872" s="1796"/>
      <c r="D6872" s="1796"/>
      <c r="E6872" s="1796"/>
      <c r="F6872" s="1796"/>
      <c r="G6872" s="1796"/>
      <c r="H6872" s="1796"/>
      <c r="I6872" s="1796"/>
      <c r="J6872" s="1796"/>
      <c r="K6872" s="1796"/>
      <c r="L6872" s="1796"/>
      <c r="M6872" s="1796"/>
      <c r="N6872" s="1796"/>
    </row>
    <row r="6873" spans="8:8" s="927" ht="15.0" hidden="1" customFormat="1">
      <c r="A6873" s="1439"/>
      <c r="B6873" s="1795"/>
      <c r="C6873" s="1796"/>
      <c r="D6873" s="1796"/>
      <c r="E6873" s="1796"/>
      <c r="F6873" s="1796"/>
      <c r="G6873" s="1796"/>
      <c r="H6873" s="1796"/>
      <c r="I6873" s="1796"/>
      <c r="J6873" s="1796"/>
      <c r="K6873" s="1796"/>
      <c r="L6873" s="1796"/>
      <c r="M6873" s="1796"/>
      <c r="N6873" s="1796"/>
    </row>
    <row r="6874" spans="8:8" s="927" ht="15.0" hidden="1" customFormat="1">
      <c r="A6874" s="1439"/>
      <c r="B6874" s="1795"/>
      <c r="C6874" s="1796"/>
      <c r="D6874" s="1796"/>
      <c r="E6874" s="1796"/>
      <c r="F6874" s="1796"/>
      <c r="G6874" s="1796"/>
      <c r="H6874" s="1796"/>
      <c r="I6874" s="1796"/>
      <c r="J6874" s="1796"/>
      <c r="K6874" s="1796"/>
      <c r="L6874" s="1796"/>
      <c r="M6874" s="1796"/>
      <c r="N6874" s="1796"/>
    </row>
    <row r="6875" spans="8:8" s="927" ht="15.0" hidden="1" customFormat="1">
      <c r="A6875" s="1439"/>
      <c r="B6875" s="1795"/>
      <c r="C6875" s="1796"/>
      <c r="D6875" s="1796"/>
      <c r="E6875" s="1796"/>
      <c r="F6875" s="1796"/>
      <c r="G6875" s="1796"/>
      <c r="H6875" s="1796"/>
      <c r="I6875" s="1796"/>
      <c r="J6875" s="1796"/>
      <c r="K6875" s="1796"/>
      <c r="L6875" s="1796"/>
      <c r="M6875" s="1796"/>
      <c r="N6875" s="1796"/>
    </row>
    <row r="6876" spans="8:8" s="927" ht="15.0" hidden="1" customFormat="1">
      <c r="A6876" s="1439"/>
      <c r="B6876" s="1795"/>
      <c r="C6876" s="1796"/>
      <c r="D6876" s="1796"/>
      <c r="E6876" s="1796"/>
      <c r="F6876" s="1796"/>
      <c r="G6876" s="1796"/>
      <c r="H6876" s="1796"/>
      <c r="I6876" s="1796"/>
      <c r="J6876" s="1796"/>
      <c r="K6876" s="1796"/>
      <c r="L6876" s="1796"/>
      <c r="M6876" s="1796"/>
      <c r="N6876" s="1796"/>
    </row>
    <row r="6877" spans="8:8" s="927" ht="15.0" hidden="1" customFormat="1">
      <c r="A6877" s="1439"/>
      <c r="B6877" s="1795"/>
      <c r="C6877" s="1796"/>
      <c r="D6877" s="1796"/>
      <c r="E6877" s="1796"/>
      <c r="F6877" s="1796"/>
      <c r="G6877" s="1796"/>
      <c r="H6877" s="1796"/>
      <c r="I6877" s="1796"/>
      <c r="J6877" s="1796"/>
      <c r="K6877" s="1796"/>
      <c r="L6877" s="1796"/>
      <c r="M6877" s="1796"/>
      <c r="N6877" s="1796"/>
    </row>
    <row r="6878" spans="8:8" s="927" ht="15.0" hidden="1" customFormat="1">
      <c r="A6878" s="1439"/>
      <c r="B6878" s="1795"/>
      <c r="C6878" s="1796"/>
      <c r="D6878" s="1796"/>
      <c r="E6878" s="1796"/>
      <c r="F6878" s="1796"/>
      <c r="G6878" s="1796"/>
      <c r="H6878" s="1796"/>
      <c r="I6878" s="1796"/>
      <c r="J6878" s="1796"/>
      <c r="K6878" s="1796"/>
      <c r="L6878" s="1796"/>
      <c r="M6878" s="1796"/>
      <c r="N6878" s="1796"/>
    </row>
    <row r="6879" spans="8:8" s="927" ht="15.0" hidden="1" customFormat="1">
      <c r="A6879" s="1439"/>
      <c r="B6879" s="1795"/>
      <c r="C6879" s="1796"/>
      <c r="D6879" s="1796"/>
      <c r="E6879" s="1796"/>
      <c r="F6879" s="1796"/>
      <c r="G6879" s="1796"/>
      <c r="H6879" s="1796"/>
      <c r="I6879" s="1796"/>
      <c r="J6879" s="1796"/>
      <c r="K6879" s="1796"/>
      <c r="L6879" s="1796"/>
      <c r="M6879" s="1796"/>
      <c r="N6879" s="1796"/>
    </row>
    <row r="6880" spans="8:8" s="927" ht="15.0" hidden="1" customFormat="1">
      <c r="A6880" s="1439"/>
      <c r="B6880" s="1795"/>
      <c r="C6880" s="1796"/>
      <c r="D6880" s="1796"/>
      <c r="E6880" s="1796"/>
      <c r="F6880" s="1796"/>
      <c r="G6880" s="1796"/>
      <c r="H6880" s="1796"/>
      <c r="I6880" s="1796"/>
      <c r="J6880" s="1796"/>
      <c r="K6880" s="1796"/>
      <c r="L6880" s="1796"/>
      <c r="M6880" s="1796"/>
      <c r="N6880" s="1796"/>
    </row>
    <row r="6881" spans="8:8" s="927" ht="15.0" hidden="1" customFormat="1">
      <c r="A6881" s="1439"/>
      <c r="B6881" s="1795"/>
      <c r="C6881" s="1796"/>
      <c r="D6881" s="1796"/>
      <c r="E6881" s="1796"/>
      <c r="F6881" s="1796"/>
      <c r="G6881" s="1796"/>
      <c r="H6881" s="1796"/>
      <c r="I6881" s="1796"/>
      <c r="J6881" s="1796"/>
      <c r="K6881" s="1796"/>
      <c r="L6881" s="1796"/>
      <c r="M6881" s="1796"/>
      <c r="N6881" s="1796"/>
    </row>
    <row r="6882" spans="8:8" s="927" ht="15.0" hidden="1" customFormat="1">
      <c r="A6882" s="1439"/>
      <c r="B6882" s="1795"/>
      <c r="C6882" s="1796"/>
      <c r="D6882" s="1796"/>
      <c r="E6882" s="1796"/>
      <c r="F6882" s="1796"/>
      <c r="G6882" s="1796"/>
      <c r="H6882" s="1796"/>
      <c r="I6882" s="1796"/>
      <c r="J6882" s="1796"/>
      <c r="K6882" s="1796"/>
      <c r="L6882" s="1796"/>
      <c r="M6882" s="1796"/>
      <c r="N6882" s="1796"/>
    </row>
    <row r="6883" spans="8:8" s="927" ht="15.0" hidden="1" customFormat="1">
      <c r="A6883" s="1439"/>
      <c r="B6883" s="1795"/>
      <c r="C6883" s="1796"/>
      <c r="D6883" s="1796"/>
      <c r="E6883" s="1796"/>
      <c r="F6883" s="1796"/>
      <c r="G6883" s="1796"/>
      <c r="H6883" s="1796"/>
      <c r="I6883" s="1796"/>
      <c r="J6883" s="1796"/>
      <c r="K6883" s="1796"/>
      <c r="L6883" s="1796"/>
      <c r="M6883" s="1796"/>
      <c r="N6883" s="1796"/>
    </row>
    <row r="6884" spans="8:8" s="927" ht="15.0" hidden="1" customFormat="1">
      <c r="A6884" s="1439"/>
      <c r="B6884" s="1795"/>
      <c r="C6884" s="1796"/>
      <c r="D6884" s="1796"/>
      <c r="E6884" s="1796"/>
      <c r="F6884" s="1796"/>
      <c r="G6884" s="1796"/>
      <c r="H6884" s="1796"/>
      <c r="I6884" s="1796"/>
      <c r="J6884" s="1796"/>
      <c r="K6884" s="1796"/>
      <c r="L6884" s="1796"/>
      <c r="M6884" s="1796"/>
      <c r="N6884" s="1796"/>
    </row>
    <row r="6885" spans="8:8" s="927" ht="15.0" hidden="1" customFormat="1">
      <c r="A6885" s="1439"/>
      <c r="B6885" s="1795"/>
      <c r="C6885" s="1796"/>
      <c r="D6885" s="1796"/>
      <c r="E6885" s="1796"/>
      <c r="F6885" s="1796"/>
      <c r="G6885" s="1796"/>
      <c r="H6885" s="1796"/>
      <c r="I6885" s="1796"/>
      <c r="J6885" s="1796"/>
      <c r="K6885" s="1796"/>
      <c r="L6885" s="1796"/>
      <c r="M6885" s="1796"/>
      <c r="N6885" s="1796"/>
    </row>
    <row r="6886" spans="8:8" s="927" ht="15.0" hidden="1" customFormat="1">
      <c r="A6886" s="1439"/>
      <c r="B6886" s="1795"/>
      <c r="C6886" s="1796"/>
      <c r="D6886" s="1796"/>
      <c r="E6886" s="1796"/>
      <c r="F6886" s="1796"/>
      <c r="G6886" s="1796"/>
      <c r="H6886" s="1796"/>
      <c r="I6886" s="1796"/>
      <c r="J6886" s="1796"/>
      <c r="K6886" s="1796"/>
      <c r="L6886" s="1796"/>
      <c r="M6886" s="1796"/>
      <c r="N6886" s="1796"/>
    </row>
    <row r="6887" spans="8:8" s="927" ht="15.0" hidden="1" customFormat="1">
      <c r="A6887" s="1439"/>
      <c r="B6887" s="1795"/>
      <c r="C6887" s="1796"/>
      <c r="D6887" s="1796"/>
      <c r="E6887" s="1796"/>
      <c r="F6887" s="1796"/>
      <c r="G6887" s="1796"/>
      <c r="H6887" s="1796"/>
      <c r="I6887" s="1796"/>
      <c r="J6887" s="1796"/>
      <c r="K6887" s="1796"/>
      <c r="L6887" s="1796"/>
      <c r="M6887" s="1796"/>
      <c r="N6887" s="1796"/>
    </row>
    <row r="6888" spans="8:8" s="927" ht="15.0" hidden="1" customFormat="1">
      <c r="A6888" s="1439"/>
      <c r="B6888" s="1795"/>
      <c r="C6888" s="1796"/>
      <c r="D6888" s="1796"/>
      <c r="E6888" s="1796"/>
      <c r="F6888" s="1796"/>
      <c r="G6888" s="1796"/>
      <c r="H6888" s="1796"/>
      <c r="I6888" s="1796"/>
      <c r="J6888" s="1796"/>
      <c r="K6888" s="1796"/>
      <c r="L6888" s="1796"/>
      <c r="M6888" s="1796"/>
      <c r="N6888" s="1796"/>
    </row>
    <row r="6889" spans="8:8" s="927" ht="15.0" hidden="1" customFormat="1">
      <c r="A6889" s="1439"/>
      <c r="B6889" s="1795"/>
      <c r="C6889" s="1796"/>
      <c r="D6889" s="1796"/>
      <c r="E6889" s="1796"/>
      <c r="F6889" s="1796"/>
      <c r="G6889" s="1796"/>
      <c r="H6889" s="1796"/>
      <c r="I6889" s="1796"/>
      <c r="J6889" s="1796"/>
      <c r="K6889" s="1796"/>
      <c r="L6889" s="1796"/>
      <c r="M6889" s="1796"/>
      <c r="N6889" s="1796"/>
    </row>
    <row r="6890" spans="8:8" s="927" ht="15.0" hidden="1" customFormat="1">
      <c r="A6890" s="1439"/>
      <c r="B6890" s="1795"/>
      <c r="C6890" s="1796"/>
      <c r="D6890" s="1796"/>
      <c r="E6890" s="1796"/>
      <c r="F6890" s="1796"/>
      <c r="G6890" s="1796"/>
      <c r="H6890" s="1796"/>
      <c r="I6890" s="1796"/>
      <c r="J6890" s="1796"/>
      <c r="K6890" s="1796"/>
      <c r="L6890" s="1796"/>
      <c r="M6890" s="1796"/>
      <c r="N6890" s="1796"/>
    </row>
    <row r="6891" spans="8:8" s="927" ht="15.0" hidden="1" customFormat="1">
      <c r="A6891" s="1439"/>
      <c r="B6891" s="1795"/>
      <c r="C6891" s="1796"/>
      <c r="D6891" s="1796"/>
      <c r="E6891" s="1796"/>
      <c r="F6891" s="1796"/>
      <c r="G6891" s="1796"/>
      <c r="H6891" s="1796"/>
      <c r="I6891" s="1796"/>
      <c r="J6891" s="1796"/>
      <c r="K6891" s="1796"/>
      <c r="L6891" s="1796"/>
      <c r="M6891" s="1796"/>
      <c r="N6891" s="1796"/>
    </row>
    <row r="6892" spans="8:8" s="927" ht="15.0" hidden="1" customFormat="1">
      <c r="A6892" s="1439"/>
      <c r="B6892" s="1795"/>
      <c r="C6892" s="1796"/>
      <c r="D6892" s="1796"/>
      <c r="E6892" s="1796"/>
      <c r="F6892" s="1796"/>
      <c r="G6892" s="1796"/>
      <c r="H6892" s="1796"/>
      <c r="I6892" s="1796"/>
      <c r="J6892" s="1796"/>
      <c r="K6892" s="1796"/>
      <c r="L6892" s="1796"/>
      <c r="M6892" s="1796"/>
      <c r="N6892" s="1796"/>
    </row>
    <row r="6893" spans="8:8" s="927" ht="15.0" hidden="1" customFormat="1">
      <c r="A6893" s="1439"/>
      <c r="B6893" s="1795"/>
      <c r="C6893" s="1796"/>
      <c r="D6893" s="1796"/>
      <c r="E6893" s="1796"/>
      <c r="F6893" s="1796"/>
      <c r="G6893" s="1796"/>
      <c r="H6893" s="1796"/>
      <c r="I6893" s="1796"/>
      <c r="J6893" s="1796"/>
      <c r="K6893" s="1796"/>
      <c r="L6893" s="1796"/>
      <c r="M6893" s="1796"/>
      <c r="N6893" s="1796"/>
    </row>
    <row r="6894" spans="8:8" s="927" ht="15.0" hidden="1" customFormat="1">
      <c r="A6894" s="1439"/>
      <c r="B6894" s="1795"/>
      <c r="C6894" s="1796"/>
      <c r="D6894" s="1796"/>
      <c r="E6894" s="1796"/>
      <c r="F6894" s="1796"/>
      <c r="G6894" s="1796"/>
      <c r="H6894" s="1796"/>
      <c r="I6894" s="1796"/>
      <c r="J6894" s="1796"/>
      <c r="K6894" s="1796"/>
      <c r="L6894" s="1796"/>
      <c r="M6894" s="1796"/>
      <c r="N6894" s="1796"/>
    </row>
    <row r="6895" spans="8:8" s="927" ht="15.0" hidden="1" customFormat="1">
      <c r="A6895" s="1439"/>
      <c r="B6895" s="1795"/>
      <c r="C6895" s="1796"/>
      <c r="D6895" s="1796"/>
      <c r="E6895" s="1796"/>
      <c r="F6895" s="1796"/>
      <c r="G6895" s="1796"/>
      <c r="H6895" s="1796"/>
      <c r="I6895" s="1796"/>
      <c r="J6895" s="1796"/>
      <c r="K6895" s="1796"/>
      <c r="L6895" s="1796"/>
      <c r="M6895" s="1796"/>
      <c r="N6895" s="1796"/>
    </row>
    <row r="6896" spans="8:8" s="927" ht="15.0" hidden="1" customFormat="1">
      <c r="A6896" s="1439"/>
      <c r="B6896" s="1795"/>
      <c r="C6896" s="1796"/>
      <c r="D6896" s="1796"/>
      <c r="E6896" s="1796"/>
      <c r="F6896" s="1796"/>
      <c r="G6896" s="1796"/>
      <c r="H6896" s="1796"/>
      <c r="I6896" s="1796"/>
      <c r="J6896" s="1796"/>
      <c r="K6896" s="1796"/>
      <c r="L6896" s="1796"/>
      <c r="M6896" s="1796"/>
      <c r="N6896" s="1796"/>
    </row>
    <row r="6897" spans="8:8" s="927" ht="15.0" hidden="1" customFormat="1">
      <c r="A6897" s="1439"/>
      <c r="B6897" s="1795"/>
      <c r="C6897" s="1796"/>
      <c r="D6897" s="1796"/>
      <c r="E6897" s="1796"/>
      <c r="F6897" s="1796"/>
      <c r="G6897" s="1796"/>
      <c r="H6897" s="1796"/>
      <c r="I6897" s="1796"/>
      <c r="J6897" s="1796"/>
      <c r="K6897" s="1796"/>
      <c r="L6897" s="1796"/>
      <c r="M6897" s="1796"/>
      <c r="N6897" s="1796"/>
    </row>
    <row r="6898" spans="8:8" s="927" ht="15.0" hidden="1" customFormat="1">
      <c r="A6898" s="1439"/>
      <c r="B6898" s="1795"/>
      <c r="C6898" s="1796"/>
      <c r="D6898" s="1796"/>
      <c r="E6898" s="1796"/>
      <c r="F6898" s="1796"/>
      <c r="G6898" s="1796"/>
      <c r="H6898" s="1796"/>
      <c r="I6898" s="1796"/>
      <c r="J6898" s="1796"/>
      <c r="K6898" s="1796"/>
      <c r="L6898" s="1796"/>
      <c r="M6898" s="1796"/>
      <c r="N6898" s="1796"/>
    </row>
    <row r="6899" spans="8:8" s="927" ht="15.0" hidden="1" customFormat="1">
      <c r="A6899" s="1439"/>
      <c r="B6899" s="1795"/>
      <c r="C6899" s="1796"/>
      <c r="D6899" s="1796"/>
      <c r="E6899" s="1796"/>
      <c r="F6899" s="1796"/>
      <c r="G6899" s="1796"/>
      <c r="H6899" s="1796"/>
      <c r="I6899" s="1796"/>
      <c r="J6899" s="1796"/>
      <c r="K6899" s="1796"/>
      <c r="L6899" s="1796"/>
      <c r="M6899" s="1796"/>
      <c r="N6899" s="1796"/>
    </row>
    <row r="6900" spans="8:8" s="927" ht="15.0" hidden="1" customFormat="1">
      <c r="A6900" s="1439"/>
      <c r="B6900" s="1795"/>
      <c r="C6900" s="1796"/>
      <c r="D6900" s="1796"/>
      <c r="E6900" s="1796"/>
      <c r="F6900" s="1796"/>
      <c r="G6900" s="1796"/>
      <c r="H6900" s="1796"/>
      <c r="I6900" s="1796"/>
      <c r="J6900" s="1796"/>
      <c r="K6900" s="1796"/>
      <c r="L6900" s="1796"/>
      <c r="M6900" s="1796"/>
      <c r="N6900" s="1796"/>
    </row>
    <row r="6901" spans="8:8" s="927" ht="15.0" hidden="1" customFormat="1">
      <c r="A6901" s="1439"/>
      <c r="B6901" s="1795"/>
      <c r="C6901" s="1796"/>
      <c r="D6901" s="1796"/>
      <c r="E6901" s="1796"/>
      <c r="F6901" s="1796"/>
      <c r="G6901" s="1796"/>
      <c r="H6901" s="1796"/>
      <c r="I6901" s="1796"/>
      <c r="J6901" s="1796"/>
      <c r="K6901" s="1796"/>
      <c r="L6901" s="1796"/>
      <c r="M6901" s="1796"/>
      <c r="N6901" s="1796"/>
    </row>
    <row r="6902" spans="8:8" s="927" ht="15.0" hidden="1" customFormat="1">
      <c r="A6902" s="1439"/>
      <c r="B6902" s="1795"/>
      <c r="C6902" s="1796"/>
      <c r="D6902" s="1796"/>
      <c r="E6902" s="1796"/>
      <c r="F6902" s="1796"/>
      <c r="G6902" s="1796"/>
      <c r="H6902" s="1796"/>
      <c r="I6902" s="1796"/>
      <c r="J6902" s="1796"/>
      <c r="K6902" s="1796"/>
      <c r="L6902" s="1796"/>
      <c r="M6902" s="1796"/>
      <c r="N6902" s="1796"/>
    </row>
    <row r="6903" spans="8:8" s="927" ht="15.0" hidden="1" customFormat="1">
      <c r="A6903" s="1439"/>
      <c r="B6903" s="1795"/>
      <c r="C6903" s="1796"/>
      <c r="D6903" s="1796"/>
      <c r="E6903" s="1796"/>
      <c r="F6903" s="1796"/>
      <c r="G6903" s="1796"/>
      <c r="H6903" s="1796"/>
      <c r="I6903" s="1796"/>
      <c r="J6903" s="1796"/>
      <c r="K6903" s="1796"/>
      <c r="L6903" s="1796"/>
      <c r="M6903" s="1796"/>
      <c r="N6903" s="1796"/>
    </row>
    <row r="6904" spans="8:8" s="927" ht="15.0" hidden="1" customFormat="1">
      <c r="A6904" s="1439"/>
      <c r="B6904" s="1795"/>
      <c r="C6904" s="1796"/>
      <c r="D6904" s="1796"/>
      <c r="E6904" s="1796"/>
      <c r="F6904" s="1796"/>
      <c r="G6904" s="1796"/>
      <c r="H6904" s="1796"/>
      <c r="I6904" s="1796"/>
      <c r="J6904" s="1796"/>
      <c r="K6904" s="1796"/>
      <c r="L6904" s="1796"/>
      <c r="M6904" s="1796"/>
      <c r="N6904" s="1796"/>
    </row>
    <row r="6905" spans="8:8" s="927" ht="15.0" hidden="1" customFormat="1">
      <c r="A6905" s="1439"/>
      <c r="B6905" s="1795"/>
      <c r="C6905" s="1796"/>
      <c r="D6905" s="1796"/>
      <c r="E6905" s="1796"/>
      <c r="F6905" s="1796"/>
      <c r="G6905" s="1796"/>
      <c r="H6905" s="1796"/>
      <c r="I6905" s="1796"/>
      <c r="J6905" s="1796"/>
      <c r="K6905" s="1796"/>
      <c r="L6905" s="1796"/>
      <c r="M6905" s="1796"/>
      <c r="N6905" s="1796"/>
    </row>
    <row r="6906" spans="8:8" s="927" ht="15.0" hidden="1" customFormat="1">
      <c r="A6906" s="1439"/>
      <c r="B6906" s="1795"/>
      <c r="C6906" s="1796"/>
      <c r="D6906" s="1796"/>
      <c r="E6906" s="1796"/>
      <c r="F6906" s="1796"/>
      <c r="G6906" s="1796"/>
      <c r="H6906" s="1796"/>
      <c r="I6906" s="1796"/>
      <c r="J6906" s="1796"/>
      <c r="K6906" s="1796"/>
      <c r="L6906" s="1796"/>
      <c r="M6906" s="1796"/>
      <c r="N6906" s="1796"/>
    </row>
    <row r="6907" spans="8:8" s="927" ht="15.0" hidden="1" customFormat="1">
      <c r="A6907" s="1439"/>
      <c r="B6907" s="1795"/>
      <c r="C6907" s="1796"/>
      <c r="D6907" s="1796"/>
      <c r="E6907" s="1796"/>
      <c r="F6907" s="1796"/>
      <c r="G6907" s="1796"/>
      <c r="H6907" s="1796"/>
      <c r="I6907" s="1796"/>
      <c r="J6907" s="1796"/>
      <c r="K6907" s="1796"/>
      <c r="L6907" s="1796"/>
      <c r="M6907" s="1796"/>
      <c r="N6907" s="1796"/>
    </row>
    <row r="6908" spans="8:8" s="927" ht="15.0" hidden="1" customFormat="1">
      <c r="A6908" s="1439"/>
      <c r="B6908" s="1795"/>
      <c r="C6908" s="1796"/>
      <c r="D6908" s="1796"/>
      <c r="E6908" s="1796"/>
      <c r="F6908" s="1796"/>
      <c r="G6908" s="1796"/>
      <c r="H6908" s="1796"/>
      <c r="I6908" s="1796"/>
      <c r="J6908" s="1796"/>
      <c r="K6908" s="1796"/>
      <c r="L6908" s="1796"/>
      <c r="M6908" s="1796"/>
      <c r="N6908" s="1796"/>
    </row>
    <row r="6909" spans="8:8" s="927" ht="15.0" hidden="1" customFormat="1">
      <c r="A6909" s="1439"/>
      <c r="B6909" s="1795"/>
      <c r="C6909" s="1796"/>
      <c r="D6909" s="1796"/>
      <c r="E6909" s="1796"/>
      <c r="F6909" s="1796"/>
      <c r="G6909" s="1796"/>
      <c r="H6909" s="1796"/>
      <c r="I6909" s="1796"/>
      <c r="J6909" s="1796"/>
      <c r="K6909" s="1796"/>
      <c r="L6909" s="1796"/>
      <c r="M6909" s="1796"/>
      <c r="N6909" s="1796"/>
    </row>
    <row r="6910" spans="8:8" s="927" ht="15.0" hidden="1" customFormat="1">
      <c r="A6910" s="1439"/>
      <c r="B6910" s="1795"/>
      <c r="C6910" s="1796"/>
      <c r="D6910" s="1796"/>
      <c r="E6910" s="1796"/>
      <c r="F6910" s="1796"/>
      <c r="G6910" s="1796"/>
      <c r="H6910" s="1796"/>
      <c r="I6910" s="1796"/>
      <c r="J6910" s="1796"/>
      <c r="K6910" s="1796"/>
      <c r="L6910" s="1796"/>
      <c r="M6910" s="1796"/>
      <c r="N6910" s="1796"/>
    </row>
    <row r="6911" spans="8:8" s="927" ht="15.0" hidden="1" customFormat="1">
      <c r="A6911" s="1439"/>
      <c r="B6911" s="1795"/>
      <c r="C6911" s="1796"/>
      <c r="D6911" s="1796"/>
      <c r="E6911" s="1796"/>
      <c r="F6911" s="1796"/>
      <c r="G6911" s="1796"/>
      <c r="H6911" s="1796"/>
      <c r="I6911" s="1796"/>
      <c r="J6911" s="1796"/>
      <c r="K6911" s="1796"/>
      <c r="L6911" s="1796"/>
      <c r="M6911" s="1796"/>
      <c r="N6911" s="1796"/>
    </row>
    <row r="6912" spans="8:8" s="927" ht="15.0" hidden="1" customFormat="1">
      <c r="A6912" s="1439"/>
      <c r="B6912" s="1795"/>
      <c r="C6912" s="1796"/>
      <c r="D6912" s="1796"/>
      <c r="E6912" s="1796"/>
      <c r="F6912" s="1796"/>
      <c r="G6912" s="1796"/>
      <c r="H6912" s="1796"/>
      <c r="I6912" s="1796"/>
      <c r="J6912" s="1796"/>
      <c r="K6912" s="1796"/>
      <c r="L6912" s="1796"/>
      <c r="M6912" s="1796"/>
      <c r="N6912" s="1796"/>
    </row>
    <row r="6913" spans="8:8" s="927" ht="15.0" hidden="1" customFormat="1">
      <c r="A6913" s="1439"/>
      <c r="B6913" s="1795"/>
      <c r="C6913" s="1796"/>
      <c r="D6913" s="1796"/>
      <c r="E6913" s="1796"/>
      <c r="F6913" s="1796"/>
      <c r="G6913" s="1796"/>
      <c r="H6913" s="1796"/>
      <c r="I6913" s="1796"/>
      <c r="J6913" s="1796"/>
      <c r="K6913" s="1796"/>
      <c r="L6913" s="1796"/>
      <c r="M6913" s="1796"/>
      <c r="N6913" s="1796"/>
    </row>
    <row r="6914" spans="8:8" s="927" ht="15.0" hidden="1" customFormat="1">
      <c r="A6914" s="1439"/>
      <c r="B6914" s="1795"/>
      <c r="C6914" s="1796"/>
      <c r="D6914" s="1796"/>
      <c r="E6914" s="1796"/>
      <c r="F6914" s="1796"/>
      <c r="G6914" s="1796"/>
      <c r="H6914" s="1796"/>
      <c r="I6914" s="1796"/>
      <c r="J6914" s="1796"/>
      <c r="K6914" s="1796"/>
      <c r="L6914" s="1796"/>
      <c r="M6914" s="1796"/>
      <c r="N6914" s="1796"/>
    </row>
    <row r="6915" spans="8:8" s="927" ht="15.0" hidden="1" customFormat="1">
      <c r="A6915" s="1439"/>
      <c r="B6915" s="1795"/>
      <c r="C6915" s="1796"/>
      <c r="D6915" s="1796"/>
      <c r="E6915" s="1796"/>
      <c r="F6915" s="1796"/>
      <c r="G6915" s="1796"/>
      <c r="H6915" s="1796"/>
      <c r="I6915" s="1796"/>
      <c r="J6915" s="1796"/>
      <c r="K6915" s="1796"/>
      <c r="L6915" s="1796"/>
      <c r="M6915" s="1796"/>
      <c r="N6915" s="1796"/>
    </row>
    <row r="6916" spans="8:8" s="927" ht="15.0" hidden="1" customFormat="1">
      <c r="A6916" s="1439"/>
      <c r="B6916" s="1795"/>
      <c r="C6916" s="1796"/>
      <c r="D6916" s="1796"/>
      <c r="E6916" s="1796"/>
      <c r="F6916" s="1796"/>
      <c r="G6916" s="1796"/>
      <c r="H6916" s="1796"/>
      <c r="I6916" s="1796"/>
      <c r="J6916" s="1796"/>
      <c r="K6916" s="1796"/>
      <c r="L6916" s="1796"/>
      <c r="M6916" s="1796"/>
      <c r="N6916" s="1796"/>
    </row>
    <row r="6917" spans="8:8" s="927" ht="15.0" hidden="1" customFormat="1">
      <c r="A6917" s="1439"/>
      <c r="B6917" s="1795"/>
      <c r="C6917" s="1796"/>
      <c r="D6917" s="1796"/>
      <c r="E6917" s="1796"/>
      <c r="F6917" s="1796"/>
      <c r="G6917" s="1796"/>
      <c r="H6917" s="1796"/>
      <c r="I6917" s="1796"/>
      <c r="J6917" s="1796"/>
      <c r="K6917" s="1796"/>
      <c r="L6917" s="1796"/>
      <c r="M6917" s="1796"/>
      <c r="N6917" s="1796"/>
    </row>
    <row r="6918" spans="8:8" s="927" ht="15.0" hidden="1" customFormat="1">
      <c r="A6918" s="1439"/>
      <c r="B6918" s="1795"/>
      <c r="C6918" s="1796"/>
      <c r="D6918" s="1796"/>
      <c r="E6918" s="1796"/>
      <c r="F6918" s="1796"/>
      <c r="G6918" s="1796"/>
      <c r="H6918" s="1796"/>
      <c r="I6918" s="1796"/>
      <c r="J6918" s="1796"/>
      <c r="K6918" s="1796"/>
      <c r="L6918" s="1796"/>
      <c r="M6918" s="1796"/>
      <c r="N6918" s="1796"/>
    </row>
    <row r="6919" spans="8:8" s="927" ht="15.0" hidden="1" customFormat="1">
      <c r="A6919" s="1439"/>
      <c r="B6919" s="1795"/>
      <c r="C6919" s="1796"/>
      <c r="D6919" s="1796"/>
      <c r="E6919" s="1796"/>
      <c r="F6919" s="1796"/>
      <c r="G6919" s="1796"/>
      <c r="H6919" s="1796"/>
      <c r="I6919" s="1796"/>
      <c r="J6919" s="1796"/>
      <c r="K6919" s="1796"/>
      <c r="L6919" s="1796"/>
      <c r="M6919" s="1796"/>
      <c r="N6919" s="1796"/>
    </row>
    <row r="6920" spans="8:8" s="927" ht="15.0" hidden="1" customFormat="1">
      <c r="A6920" s="1439"/>
      <c r="B6920" s="1795"/>
      <c r="C6920" s="1796"/>
      <c r="D6920" s="1796"/>
      <c r="E6920" s="1796"/>
      <c r="F6920" s="1796"/>
      <c r="G6920" s="1796"/>
      <c r="H6920" s="1796"/>
      <c r="I6920" s="1796"/>
      <c r="J6920" s="1796"/>
      <c r="K6920" s="1796"/>
      <c r="L6920" s="1796"/>
      <c r="M6920" s="1796"/>
      <c r="N6920" s="1796"/>
    </row>
    <row r="6921" spans="8:8" s="927" ht="15.0" hidden="1" customFormat="1">
      <c r="A6921" s="1439"/>
      <c r="B6921" s="1795"/>
      <c r="C6921" s="1796"/>
      <c r="D6921" s="1796"/>
      <c r="E6921" s="1796"/>
      <c r="F6921" s="1796"/>
      <c r="G6921" s="1796"/>
      <c r="H6921" s="1796"/>
      <c r="I6921" s="1796"/>
      <c r="J6921" s="1796"/>
      <c r="K6921" s="1796"/>
      <c r="L6921" s="1796"/>
      <c r="M6921" s="1796"/>
      <c r="N6921" s="1796"/>
    </row>
    <row r="6922" spans="8:8" s="927" ht="15.0" hidden="1" customFormat="1">
      <c r="A6922" s="1439"/>
      <c r="B6922" s="1795"/>
      <c r="C6922" s="1796"/>
      <c r="D6922" s="1796"/>
      <c r="E6922" s="1796"/>
      <c r="F6922" s="1796"/>
      <c r="G6922" s="1796"/>
      <c r="H6922" s="1796"/>
      <c r="I6922" s="1796"/>
      <c r="J6922" s="1796"/>
      <c r="K6922" s="1796"/>
      <c r="L6922" s="1796"/>
      <c r="M6922" s="1796"/>
      <c r="N6922" s="1796"/>
    </row>
    <row r="6923" spans="8:8" s="927" ht="15.0" hidden="1" customFormat="1">
      <c r="A6923" s="1439"/>
      <c r="B6923" s="1795"/>
      <c r="C6923" s="1796"/>
      <c r="D6923" s="1796"/>
      <c r="E6923" s="1796"/>
      <c r="F6923" s="1796"/>
      <c r="G6923" s="1796"/>
      <c r="H6923" s="1796"/>
      <c r="I6923" s="1796"/>
      <c r="J6923" s="1796"/>
      <c r="K6923" s="1796"/>
      <c r="L6923" s="1796"/>
      <c r="M6923" s="1796"/>
      <c r="N6923" s="1796"/>
    </row>
    <row r="6924" spans="8:8" s="927" ht="15.0" hidden="1" customFormat="1">
      <c r="A6924" s="1439"/>
      <c r="B6924" s="1795"/>
      <c r="C6924" s="1796"/>
      <c r="D6924" s="1796"/>
      <c r="E6924" s="1796"/>
      <c r="F6924" s="1796"/>
      <c r="G6924" s="1796"/>
      <c r="H6924" s="1796"/>
      <c r="I6924" s="1796"/>
      <c r="J6924" s="1796"/>
      <c r="K6924" s="1796"/>
      <c r="L6924" s="1796"/>
      <c r="M6924" s="1796"/>
      <c r="N6924" s="1796"/>
    </row>
    <row r="6925" spans="8:8" s="927" ht="15.0" hidden="1" customFormat="1">
      <c r="A6925" s="1439"/>
      <c r="B6925" s="1795"/>
      <c r="C6925" s="1796"/>
      <c r="D6925" s="1796"/>
      <c r="E6925" s="1796"/>
      <c r="F6925" s="1796"/>
      <c r="G6925" s="1796"/>
      <c r="H6925" s="1796"/>
      <c r="I6925" s="1796"/>
      <c r="J6925" s="1796"/>
      <c r="K6925" s="1796"/>
      <c r="L6925" s="1796"/>
      <c r="M6925" s="1796"/>
      <c r="N6925" s="1796"/>
    </row>
    <row r="6926" spans="8:8" s="927" ht="15.0" hidden="1" customFormat="1">
      <c r="A6926" s="1439"/>
      <c r="B6926" s="1795"/>
      <c r="C6926" s="1796"/>
      <c r="D6926" s="1796"/>
      <c r="E6926" s="1796"/>
      <c r="F6926" s="1796"/>
      <c r="G6926" s="1796"/>
      <c r="H6926" s="1796"/>
      <c r="I6926" s="1796"/>
      <c r="J6926" s="1796"/>
      <c r="K6926" s="1796"/>
      <c r="L6926" s="1796"/>
      <c r="M6926" s="1796"/>
      <c r="N6926" s="1796"/>
    </row>
    <row r="6927" spans="8:8" s="927" ht="15.0" hidden="1" customFormat="1">
      <c r="A6927" s="1439"/>
      <c r="B6927" s="1795"/>
      <c r="C6927" s="1796"/>
      <c r="D6927" s="1796"/>
      <c r="E6927" s="1796"/>
      <c r="F6927" s="1796"/>
      <c r="G6927" s="1796"/>
      <c r="H6927" s="1796"/>
      <c r="I6927" s="1796"/>
      <c r="J6927" s="1796"/>
      <c r="K6927" s="1796"/>
      <c r="L6927" s="1796"/>
      <c r="M6927" s="1796"/>
      <c r="N6927" s="1796"/>
    </row>
    <row r="6928" spans="8:8" s="927" ht="15.0" hidden="1" customFormat="1">
      <c r="A6928" s="1439"/>
      <c r="B6928" s="1795"/>
      <c r="C6928" s="1796"/>
      <c r="D6928" s="1796"/>
      <c r="E6928" s="1796"/>
      <c r="F6928" s="1796"/>
      <c r="G6928" s="1796"/>
      <c r="H6928" s="1796"/>
      <c r="I6928" s="1796"/>
      <c r="J6928" s="1796"/>
      <c r="K6928" s="1796"/>
      <c r="L6928" s="1796"/>
      <c r="M6928" s="1796"/>
      <c r="N6928" s="1796"/>
    </row>
    <row r="6929" spans="8:8" s="927" ht="15.0" hidden="1" customFormat="1">
      <c r="A6929" s="1439"/>
      <c r="B6929" s="1795"/>
      <c r="C6929" s="1796"/>
      <c r="D6929" s="1796"/>
      <c r="E6929" s="1796"/>
      <c r="F6929" s="1796"/>
      <c r="G6929" s="1796"/>
      <c r="H6929" s="1796"/>
      <c r="I6929" s="1796"/>
      <c r="J6929" s="1796"/>
      <c r="K6929" s="1796"/>
      <c r="L6929" s="1796"/>
      <c r="M6929" s="1796"/>
      <c r="N6929" s="1796"/>
    </row>
    <row r="6930" spans="8:8" s="927" ht="15.0" hidden="1" customFormat="1">
      <c r="A6930" s="1439"/>
      <c r="B6930" s="1795"/>
      <c r="C6930" s="1796"/>
      <c r="D6930" s="1796"/>
      <c r="E6930" s="1796"/>
      <c r="F6930" s="1796"/>
      <c r="G6930" s="1796"/>
      <c r="H6930" s="1796"/>
      <c r="I6930" s="1796"/>
      <c r="J6930" s="1796"/>
      <c r="K6930" s="1796"/>
      <c r="L6930" s="1796"/>
      <c r="M6930" s="1796"/>
      <c r="N6930" s="1796"/>
    </row>
    <row r="6931" spans="8:8" s="927" ht="15.0" hidden="1" customFormat="1">
      <c r="A6931" s="1439"/>
      <c r="B6931" s="1795"/>
      <c r="C6931" s="1796"/>
      <c r="D6931" s="1796"/>
      <c r="E6931" s="1796"/>
      <c r="F6931" s="1796"/>
      <c r="G6931" s="1796"/>
      <c r="H6931" s="1796"/>
      <c r="I6931" s="1796"/>
      <c r="J6931" s="1796"/>
      <c r="K6931" s="1796"/>
      <c r="L6931" s="1796"/>
      <c r="M6931" s="1796"/>
      <c r="N6931" s="1796"/>
    </row>
    <row r="6932" spans="8:8" s="927" ht="15.0" hidden="1" customFormat="1">
      <c r="A6932" s="1439"/>
      <c r="B6932" s="1795"/>
      <c r="C6932" s="1796"/>
      <c r="D6932" s="1796"/>
      <c r="E6932" s="1796"/>
      <c r="F6932" s="1796"/>
      <c r="G6932" s="1796"/>
      <c r="H6932" s="1796"/>
      <c r="I6932" s="1796"/>
      <c r="J6932" s="1796"/>
      <c r="K6932" s="1796"/>
      <c r="L6932" s="1796"/>
      <c r="M6932" s="1796"/>
      <c r="N6932" s="1796"/>
    </row>
    <row r="6933" spans="8:8" s="927" ht="15.0" hidden="1" customFormat="1">
      <c r="A6933" s="1439"/>
      <c r="B6933" s="1795"/>
      <c r="C6933" s="1796"/>
      <c r="D6933" s="1796"/>
      <c r="E6933" s="1796"/>
      <c r="F6933" s="1796"/>
      <c r="G6933" s="1796"/>
      <c r="H6933" s="1796"/>
      <c r="I6933" s="1796"/>
      <c r="J6933" s="1796"/>
      <c r="K6933" s="1796"/>
      <c r="L6933" s="1796"/>
      <c r="M6933" s="1796"/>
      <c r="N6933" s="1796"/>
    </row>
    <row r="6934" spans="8:8" s="927" ht="15.0" hidden="1" customFormat="1">
      <c r="A6934" s="1439"/>
      <c r="B6934" s="1795"/>
      <c r="C6934" s="1796"/>
      <c r="D6934" s="1796"/>
      <c r="E6934" s="1796"/>
      <c r="F6934" s="1796"/>
      <c r="G6934" s="1796"/>
      <c r="H6934" s="1796"/>
      <c r="I6934" s="1796"/>
      <c r="J6934" s="1796"/>
      <c r="K6934" s="1796"/>
      <c r="L6934" s="1796"/>
      <c r="M6934" s="1796"/>
      <c r="N6934" s="1796"/>
    </row>
    <row r="6935" spans="8:8" s="927" ht="15.0" hidden="1" customFormat="1">
      <c r="A6935" s="1439"/>
      <c r="B6935" s="1795"/>
      <c r="C6935" s="1796"/>
      <c r="D6935" s="1796"/>
      <c r="E6935" s="1796"/>
      <c r="F6935" s="1796"/>
      <c r="G6935" s="1796"/>
      <c r="H6935" s="1796"/>
      <c r="I6935" s="1796"/>
      <c r="J6935" s="1796"/>
      <c r="K6935" s="1796"/>
      <c r="L6935" s="1796"/>
      <c r="M6935" s="1796"/>
      <c r="N6935" s="1796"/>
    </row>
    <row r="6936" spans="8:8" s="927" ht="15.0" hidden="1" customFormat="1">
      <c r="A6936" s="1439"/>
      <c r="B6936" s="1795"/>
      <c r="C6936" s="1796"/>
      <c r="D6936" s="1796"/>
      <c r="E6936" s="1796"/>
      <c r="F6936" s="1796"/>
      <c r="G6936" s="1796"/>
      <c r="H6936" s="1796"/>
      <c r="I6936" s="1796"/>
      <c r="J6936" s="1796"/>
      <c r="K6936" s="1796"/>
      <c r="L6936" s="1796"/>
      <c r="M6936" s="1796"/>
      <c r="N6936" s="1796"/>
    </row>
    <row r="6937" spans="8:8" s="927" ht="15.0" hidden="1" customFormat="1">
      <c r="A6937" s="1439"/>
      <c r="B6937" s="1795"/>
      <c r="C6937" s="1796"/>
      <c r="D6937" s="1796"/>
      <c r="E6937" s="1796"/>
      <c r="F6937" s="1796"/>
      <c r="G6937" s="1796"/>
      <c r="H6937" s="1796"/>
      <c r="I6937" s="1796"/>
      <c r="J6937" s="1796"/>
      <c r="K6937" s="1796"/>
      <c r="L6937" s="1796"/>
      <c r="M6937" s="1796"/>
      <c r="N6937" s="1796"/>
    </row>
    <row r="6938" spans="8:8" s="927" ht="15.0" hidden="1" customFormat="1">
      <c r="A6938" s="1439"/>
      <c r="B6938" s="1795"/>
      <c r="C6938" s="1796"/>
      <c r="D6938" s="1796"/>
      <c r="E6938" s="1796"/>
      <c r="F6938" s="1796"/>
      <c r="G6938" s="1796"/>
      <c r="H6938" s="1796"/>
      <c r="I6938" s="1796"/>
      <c r="J6938" s="1796"/>
      <c r="K6938" s="1796"/>
      <c r="L6938" s="1796"/>
      <c r="M6938" s="1796"/>
      <c r="N6938" s="1796"/>
    </row>
    <row r="6939" spans="8:8" s="927" ht="15.0" hidden="1" customFormat="1">
      <c r="A6939" s="1439"/>
      <c r="B6939" s="1795"/>
      <c r="C6939" s="1796"/>
      <c r="D6939" s="1796"/>
      <c r="E6939" s="1796"/>
      <c r="F6939" s="1796"/>
      <c r="G6939" s="1796"/>
      <c r="H6939" s="1796"/>
      <c r="I6939" s="1796"/>
      <c r="J6939" s="1796"/>
      <c r="K6939" s="1796"/>
      <c r="L6939" s="1796"/>
      <c r="M6939" s="1796"/>
      <c r="N6939" s="1796"/>
    </row>
    <row r="6940" spans="8:8" s="927" ht="15.0" hidden="1" customFormat="1">
      <c r="A6940" s="1439"/>
      <c r="B6940" s="1795"/>
      <c r="C6940" s="1796"/>
      <c r="D6940" s="1796"/>
      <c r="E6940" s="1796"/>
      <c r="F6940" s="1796"/>
      <c r="G6940" s="1796"/>
      <c r="H6940" s="1796"/>
      <c r="I6940" s="1796"/>
      <c r="J6940" s="1796"/>
      <c r="K6940" s="1796"/>
      <c r="L6940" s="1796"/>
      <c r="M6940" s="1796"/>
      <c r="N6940" s="1796"/>
    </row>
    <row r="6941" spans="8:8" s="927" ht="15.0" hidden="1" customFormat="1">
      <c r="A6941" s="1439"/>
      <c r="B6941" s="1795"/>
      <c r="C6941" s="1796"/>
      <c r="D6941" s="1796"/>
      <c r="E6941" s="1796"/>
      <c r="F6941" s="1796"/>
      <c r="G6941" s="1796"/>
      <c r="H6941" s="1796"/>
      <c r="I6941" s="1796"/>
      <c r="J6941" s="1796"/>
      <c r="K6941" s="1796"/>
      <c r="L6941" s="1796"/>
      <c r="M6941" s="1796"/>
      <c r="N6941" s="1796"/>
    </row>
    <row r="6942" spans="8:8" s="927" ht="15.0" hidden="1" customFormat="1">
      <c r="A6942" s="1439"/>
      <c r="B6942" s="1795"/>
      <c r="C6942" s="1796"/>
      <c r="D6942" s="1796"/>
      <c r="E6942" s="1796"/>
      <c r="F6942" s="1796"/>
      <c r="G6942" s="1796"/>
      <c r="H6942" s="1796"/>
      <c r="I6942" s="1796"/>
      <c r="J6942" s="1796"/>
      <c r="K6942" s="1796"/>
      <c r="L6942" s="1796"/>
      <c r="M6942" s="1796"/>
      <c r="N6942" s="1796"/>
    </row>
    <row r="6943" spans="8:8" s="927" ht="15.0" hidden="1" customFormat="1">
      <c r="A6943" s="1439"/>
      <c r="B6943" s="1795"/>
      <c r="C6943" s="1796"/>
      <c r="D6943" s="1796"/>
      <c r="E6943" s="1796"/>
      <c r="F6943" s="1796"/>
      <c r="G6943" s="1796"/>
      <c r="H6943" s="1796"/>
      <c r="I6943" s="1796"/>
      <c r="J6943" s="1796"/>
      <c r="K6943" s="1796"/>
      <c r="L6943" s="1796"/>
      <c r="M6943" s="1796"/>
      <c r="N6943" s="1796"/>
    </row>
    <row r="6944" spans="8:8" s="927" ht="15.0" hidden="1" customFormat="1">
      <c r="A6944" s="1439"/>
      <c r="B6944" s="1795"/>
      <c r="C6944" s="1796"/>
      <c r="D6944" s="1796"/>
      <c r="E6944" s="1796"/>
      <c r="F6944" s="1796"/>
      <c r="G6944" s="1796"/>
      <c r="H6944" s="1796"/>
      <c r="I6944" s="1796"/>
      <c r="J6944" s="1796"/>
      <c r="K6944" s="1796"/>
      <c r="L6944" s="1796"/>
      <c r="M6944" s="1796"/>
      <c r="N6944" s="1796"/>
    </row>
    <row r="6945" spans="8:8" s="927" ht="15.0" hidden="1" customFormat="1">
      <c r="A6945" s="1439"/>
      <c r="B6945" s="1795"/>
      <c r="C6945" s="1796"/>
      <c r="D6945" s="1796"/>
      <c r="E6945" s="1796"/>
      <c r="F6945" s="1796"/>
      <c r="G6945" s="1796"/>
      <c r="H6945" s="1796"/>
      <c r="I6945" s="1796"/>
      <c r="J6945" s="1796"/>
      <c r="K6945" s="1796"/>
      <c r="L6945" s="1796"/>
      <c r="M6945" s="1796"/>
      <c r="N6945" s="1796"/>
    </row>
    <row r="6946" spans="8:8" s="927" ht="15.0" hidden="1" customFormat="1">
      <c r="A6946" s="1439"/>
      <c r="B6946" s="1795"/>
      <c r="C6946" s="1796"/>
      <c r="D6946" s="1796"/>
      <c r="E6946" s="1796"/>
      <c r="F6946" s="1796"/>
      <c r="G6946" s="1796"/>
      <c r="H6946" s="1796"/>
      <c r="I6946" s="1796"/>
      <c r="J6946" s="1796"/>
      <c r="K6946" s="1796"/>
      <c r="L6946" s="1796"/>
      <c r="M6946" s="1796"/>
      <c r="N6946" s="1796"/>
    </row>
    <row r="6947" spans="8:8" s="927" ht="15.0" hidden="1" customFormat="1">
      <c r="A6947" s="1439"/>
      <c r="B6947" s="1795"/>
      <c r="C6947" s="1796"/>
      <c r="D6947" s="1796"/>
      <c r="E6947" s="1796"/>
      <c r="F6947" s="1796"/>
      <c r="G6947" s="1796"/>
      <c r="H6947" s="1796"/>
      <c r="I6947" s="1796"/>
      <c r="J6947" s="1796"/>
      <c r="K6947" s="1796"/>
      <c r="L6947" s="1796"/>
      <c r="M6947" s="1796"/>
      <c r="N6947" s="1796"/>
    </row>
    <row r="6948" spans="8:8" s="927" ht="15.0" hidden="1" customFormat="1">
      <c r="A6948" s="1439"/>
      <c r="B6948" s="1795"/>
      <c r="C6948" s="1796"/>
      <c r="D6948" s="1796"/>
      <c r="E6948" s="1796"/>
      <c r="F6948" s="1796"/>
      <c r="G6948" s="1796"/>
      <c r="H6948" s="1796"/>
      <c r="I6948" s="1796"/>
      <c r="J6948" s="1796"/>
      <c r="K6948" s="1796"/>
      <c r="L6948" s="1796"/>
      <c r="M6948" s="1796"/>
      <c r="N6948" s="1796"/>
    </row>
    <row r="6949" spans="8:8" s="927" ht="15.0" hidden="1" customFormat="1">
      <c r="A6949" s="1439"/>
      <c r="B6949" s="1795"/>
      <c r="C6949" s="1796"/>
      <c r="D6949" s="1796"/>
      <c r="E6949" s="1796"/>
      <c r="F6949" s="1796"/>
      <c r="G6949" s="1796"/>
      <c r="H6949" s="1796"/>
      <c r="I6949" s="1796"/>
      <c r="J6949" s="1796"/>
      <c r="K6949" s="1796"/>
      <c r="L6949" s="1796"/>
      <c r="M6949" s="1796"/>
      <c r="N6949" s="1796"/>
    </row>
    <row r="6950" spans="8:8" s="927" ht="15.0" hidden="1" customFormat="1">
      <c r="A6950" s="1439"/>
      <c r="B6950" s="1795"/>
      <c r="C6950" s="1796"/>
      <c r="D6950" s="1796"/>
      <c r="E6950" s="1796"/>
      <c r="F6950" s="1796"/>
      <c r="G6950" s="1796"/>
      <c r="H6950" s="1796"/>
      <c r="I6950" s="1796"/>
      <c r="J6950" s="1796"/>
      <c r="K6950" s="1796"/>
      <c r="L6950" s="1796"/>
      <c r="M6950" s="1796"/>
      <c r="N6950" s="1796"/>
    </row>
    <row r="6951" spans="8:8" s="927" ht="15.0" hidden="1" customFormat="1">
      <c r="A6951" s="1439"/>
      <c r="B6951" s="1795"/>
      <c r="C6951" s="1796"/>
      <c r="D6951" s="1796"/>
      <c r="E6951" s="1796"/>
      <c r="F6951" s="1796"/>
      <c r="G6951" s="1796"/>
      <c r="H6951" s="1796"/>
      <c r="I6951" s="1796"/>
      <c r="J6951" s="1796"/>
      <c r="K6951" s="1796"/>
      <c r="L6951" s="1796"/>
      <c r="M6951" s="1796"/>
      <c r="N6951" s="1796"/>
    </row>
    <row r="6952" spans="8:8" s="927" ht="15.0" hidden="1" customFormat="1">
      <c r="A6952" s="1439"/>
      <c r="B6952" s="1795"/>
      <c r="C6952" s="1796"/>
      <c r="D6952" s="1796"/>
      <c r="E6952" s="1796"/>
      <c r="F6952" s="1796"/>
      <c r="G6952" s="1796"/>
      <c r="H6952" s="1796"/>
      <c r="I6952" s="1796"/>
      <c r="J6952" s="1796"/>
      <c r="K6952" s="1796"/>
      <c r="L6952" s="1796"/>
      <c r="M6952" s="1796"/>
      <c r="N6952" s="1796"/>
    </row>
    <row r="6953" spans="8:8" s="927" ht="15.0" hidden="1" customFormat="1">
      <c r="A6953" s="1439"/>
      <c r="B6953" s="1795"/>
      <c r="C6953" s="1796"/>
      <c r="D6953" s="1796"/>
      <c r="E6953" s="1796"/>
      <c r="F6953" s="1796"/>
      <c r="G6953" s="1796"/>
      <c r="H6953" s="1796"/>
      <c r="I6953" s="1796"/>
      <c r="J6953" s="1796"/>
      <c r="K6953" s="1796"/>
      <c r="L6953" s="1796"/>
      <c r="M6953" s="1796"/>
      <c r="N6953" s="1796"/>
    </row>
    <row r="6954" spans="8:8" s="927" ht="15.0" hidden="1" customFormat="1">
      <c r="A6954" s="1439"/>
      <c r="B6954" s="1795"/>
      <c r="C6954" s="1796"/>
      <c r="D6954" s="1796"/>
      <c r="E6954" s="1796"/>
      <c r="F6954" s="1796"/>
      <c r="G6954" s="1796"/>
      <c r="H6954" s="1796"/>
      <c r="I6954" s="1796"/>
      <c r="J6954" s="1796"/>
      <c r="K6954" s="1796"/>
      <c r="L6954" s="1796"/>
      <c r="M6954" s="1796"/>
      <c r="N6954" s="1796"/>
    </row>
    <row r="6955" spans="8:8" s="927" ht="15.0" hidden="1" customFormat="1">
      <c r="A6955" s="1439"/>
      <c r="B6955" s="1795"/>
      <c r="C6955" s="1796"/>
      <c r="D6955" s="1796"/>
      <c r="E6955" s="1796"/>
      <c r="F6955" s="1796"/>
      <c r="G6955" s="1796"/>
      <c r="H6955" s="1796"/>
      <c r="I6955" s="1796"/>
      <c r="J6955" s="1796"/>
      <c r="K6955" s="1796"/>
      <c r="L6955" s="1796"/>
      <c r="M6955" s="1796"/>
      <c r="N6955" s="1796"/>
    </row>
    <row r="6956" spans="8:8" s="927" ht="15.0" hidden="1" customFormat="1">
      <c r="A6956" s="1439"/>
      <c r="B6956" s="1795"/>
      <c r="C6956" s="1796"/>
      <c r="D6956" s="1796"/>
      <c r="E6956" s="1796"/>
      <c r="F6956" s="1796"/>
      <c r="G6956" s="1796"/>
      <c r="H6956" s="1796"/>
      <c r="I6956" s="1796"/>
      <c r="J6956" s="1796"/>
      <c r="K6956" s="1796"/>
      <c r="L6956" s="1796"/>
      <c r="M6956" s="1796"/>
      <c r="N6956" s="1796"/>
    </row>
    <row r="6957" spans="8:8" s="927" ht="15.0" hidden="1" customFormat="1">
      <c r="A6957" s="1439"/>
      <c r="B6957" s="1795"/>
      <c r="C6957" s="1796"/>
      <c r="D6957" s="1796"/>
      <c r="E6957" s="1796"/>
      <c r="F6957" s="1796"/>
      <c r="G6957" s="1796"/>
      <c r="H6957" s="1796"/>
      <c r="I6957" s="1796"/>
      <c r="J6957" s="1796"/>
      <c r="K6957" s="1796"/>
      <c r="L6957" s="1796"/>
      <c r="M6957" s="1796"/>
      <c r="N6957" s="1796"/>
    </row>
    <row r="6958" spans="8:8" s="927" ht="15.0" hidden="1" customFormat="1">
      <c r="A6958" s="1439"/>
      <c r="B6958" s="1795"/>
      <c r="C6958" s="1796"/>
      <c r="D6958" s="1796"/>
      <c r="E6958" s="1796"/>
      <c r="F6958" s="1796"/>
      <c r="G6958" s="1796"/>
      <c r="H6958" s="1796"/>
      <c r="I6958" s="1796"/>
      <c r="J6958" s="1796"/>
      <c r="K6958" s="1796"/>
      <c r="L6958" s="1796"/>
      <c r="M6958" s="1796"/>
      <c r="N6958" s="1796"/>
    </row>
    <row r="6959" spans="8:8" s="927" ht="15.0" hidden="1" customFormat="1">
      <c r="A6959" s="1439"/>
      <c r="B6959" s="1795"/>
      <c r="C6959" s="1796"/>
      <c r="D6959" s="1796"/>
      <c r="E6959" s="1796"/>
      <c r="F6959" s="1796"/>
      <c r="G6959" s="1796"/>
      <c r="H6959" s="1796"/>
      <c r="I6959" s="1796"/>
      <c r="J6959" s="1796"/>
      <c r="K6959" s="1796"/>
      <c r="L6959" s="1796"/>
      <c r="M6959" s="1796"/>
      <c r="N6959" s="1796"/>
    </row>
    <row r="6960" spans="8:8" s="927" ht="15.0" hidden="1" customFormat="1">
      <c r="A6960" s="1439"/>
      <c r="B6960" s="1795"/>
      <c r="C6960" s="1796"/>
      <c r="D6960" s="1796"/>
      <c r="E6960" s="1796"/>
      <c r="F6960" s="1796"/>
      <c r="G6960" s="1796"/>
      <c r="H6960" s="1796"/>
      <c r="I6960" s="1796"/>
      <c r="J6960" s="1796"/>
      <c r="K6960" s="1796"/>
      <c r="L6960" s="1796"/>
      <c r="M6960" s="1796"/>
      <c r="N6960" s="1796"/>
    </row>
    <row r="6961" spans="8:8" s="927" ht="15.0" hidden="1" customFormat="1">
      <c r="A6961" s="1439"/>
      <c r="B6961" s="1795"/>
      <c r="C6961" s="1796"/>
      <c r="D6961" s="1796"/>
      <c r="E6961" s="1796"/>
      <c r="F6961" s="1796"/>
      <c r="G6961" s="1796"/>
      <c r="H6961" s="1796"/>
      <c r="I6961" s="1796"/>
      <c r="J6961" s="1796"/>
      <c r="K6961" s="1796"/>
      <c r="L6961" s="1796"/>
      <c r="M6961" s="1796"/>
      <c r="N6961" s="1796"/>
    </row>
    <row r="6962" spans="8:8" s="927" ht="15.0" hidden="1" customFormat="1">
      <c r="A6962" s="1439"/>
      <c r="B6962" s="1795"/>
      <c r="C6962" s="1796"/>
      <c r="D6962" s="1796"/>
      <c r="E6962" s="1796"/>
      <c r="F6962" s="1796"/>
      <c r="G6962" s="1796"/>
      <c r="H6962" s="1796"/>
      <c r="I6962" s="1796"/>
      <c r="J6962" s="1796"/>
      <c r="K6962" s="1796"/>
      <c r="L6962" s="1796"/>
      <c r="M6962" s="1796"/>
      <c r="N6962" s="1796"/>
    </row>
    <row r="6963" spans="8:8" s="927" ht="15.0" hidden="1" customFormat="1">
      <c r="A6963" s="1439"/>
      <c r="B6963" s="1795"/>
      <c r="C6963" s="1796"/>
      <c r="D6963" s="1796"/>
      <c r="E6963" s="1796"/>
      <c r="F6963" s="1796"/>
      <c r="G6963" s="1796"/>
      <c r="H6963" s="1796"/>
      <c r="I6963" s="1796"/>
      <c r="J6963" s="1796"/>
      <c r="K6963" s="1796"/>
      <c r="L6963" s="1796"/>
      <c r="M6963" s="1796"/>
      <c r="N6963" s="1796"/>
    </row>
    <row r="6964" spans="8:8" s="927" ht="15.0" hidden="1" customFormat="1">
      <c r="A6964" s="1439"/>
      <c r="B6964" s="1795"/>
      <c r="C6964" s="1796"/>
      <c r="D6964" s="1796"/>
      <c r="E6964" s="1796"/>
      <c r="F6964" s="1796"/>
      <c r="G6964" s="1796"/>
      <c r="H6964" s="1796"/>
      <c r="I6964" s="1796"/>
      <c r="J6964" s="1796"/>
      <c r="K6964" s="1796"/>
      <c r="L6964" s="1796"/>
      <c r="M6964" s="1796"/>
      <c r="N6964" s="1796"/>
    </row>
    <row r="6965" spans="8:8" s="927" ht="15.0" hidden="1" customFormat="1">
      <c r="A6965" s="1439"/>
      <c r="B6965" s="1795"/>
      <c r="C6965" s="1796"/>
      <c r="D6965" s="1796"/>
      <c r="E6965" s="1796"/>
      <c r="F6965" s="1796"/>
      <c r="G6965" s="1796"/>
      <c r="H6965" s="1796"/>
      <c r="I6965" s="1796"/>
      <c r="J6965" s="1796"/>
      <c r="K6965" s="1796"/>
      <c r="L6965" s="1796"/>
      <c r="M6965" s="1796"/>
      <c r="N6965" s="1796"/>
    </row>
    <row r="6966" spans="8:8" s="927" ht="15.0" hidden="1" customFormat="1">
      <c r="A6966" s="1439"/>
      <c r="B6966" s="1795"/>
      <c r="C6966" s="1796"/>
      <c r="D6966" s="1796"/>
      <c r="E6966" s="1796"/>
      <c r="F6966" s="1796"/>
      <c r="G6966" s="1796"/>
      <c r="H6966" s="1796"/>
      <c r="I6966" s="1796"/>
      <c r="J6966" s="1796"/>
      <c r="K6966" s="1796"/>
      <c r="L6966" s="1796"/>
      <c r="M6966" s="1796"/>
      <c r="N6966" s="1796"/>
    </row>
    <row r="6967" spans="8:8" s="927" ht="15.0" hidden="1" customFormat="1">
      <c r="A6967" s="1439"/>
      <c r="B6967" s="1795"/>
      <c r="C6967" s="1796"/>
      <c r="D6967" s="1796"/>
      <c r="E6967" s="1796"/>
      <c r="F6967" s="1796"/>
      <c r="G6967" s="1796"/>
      <c r="H6967" s="1796"/>
      <c r="I6967" s="1796"/>
      <c r="J6967" s="1796"/>
      <c r="K6967" s="1796"/>
      <c r="L6967" s="1796"/>
      <c r="M6967" s="1796"/>
      <c r="N6967" s="1796"/>
    </row>
    <row r="6968" spans="8:8" s="927" ht="15.0" hidden="1" customFormat="1">
      <c r="A6968" s="1439"/>
      <c r="B6968" s="1795"/>
      <c r="C6968" s="1796"/>
      <c r="D6968" s="1796"/>
      <c r="E6968" s="1796"/>
      <c r="F6968" s="1796"/>
      <c r="G6968" s="1796"/>
      <c r="H6968" s="1796"/>
      <c r="I6968" s="1796"/>
      <c r="J6968" s="1796"/>
      <c r="K6968" s="1796"/>
      <c r="L6968" s="1796"/>
      <c r="M6968" s="1796"/>
      <c r="N6968" s="1796"/>
    </row>
    <row r="6969" spans="8:8" s="927" ht="15.0" hidden="1" customFormat="1">
      <c r="A6969" s="1439"/>
      <c r="B6969" s="1795"/>
      <c r="C6969" s="1796"/>
      <c r="D6969" s="1796"/>
      <c r="E6969" s="1796"/>
      <c r="F6969" s="1796"/>
      <c r="G6969" s="1796"/>
      <c r="H6969" s="1796"/>
      <c r="I6969" s="1796"/>
      <c r="J6969" s="1796"/>
      <c r="K6969" s="1796"/>
      <c r="L6969" s="1796"/>
      <c r="M6969" s="1796"/>
      <c r="N6969" s="1796"/>
    </row>
    <row r="6970" spans="8:8" s="927" ht="15.0" hidden="1" customFormat="1">
      <c r="A6970" s="1439"/>
      <c r="B6970" s="1795"/>
      <c r="C6970" s="1796"/>
      <c r="D6970" s="1796"/>
      <c r="E6970" s="1796"/>
      <c r="F6970" s="1796"/>
      <c r="G6970" s="1796"/>
      <c r="H6970" s="1796"/>
      <c r="I6970" s="1796"/>
      <c r="J6970" s="1796"/>
      <c r="K6970" s="1796"/>
      <c r="L6970" s="1796"/>
      <c r="M6970" s="1796"/>
      <c r="N6970" s="1796"/>
    </row>
    <row r="6971" spans="8:8" s="927" ht="15.0" hidden="1" customFormat="1">
      <c r="A6971" s="1439"/>
      <c r="B6971" s="1795"/>
      <c r="C6971" s="1796"/>
      <c r="D6971" s="1796"/>
      <c r="E6971" s="1796"/>
      <c r="F6971" s="1796"/>
      <c r="G6971" s="1796"/>
      <c r="H6971" s="1796"/>
      <c r="I6971" s="1796"/>
      <c r="J6971" s="1796"/>
      <c r="K6971" s="1796"/>
      <c r="L6971" s="1796"/>
      <c r="M6971" s="1796"/>
      <c r="N6971" s="1796"/>
    </row>
    <row r="6972" spans="8:8" s="927" ht="15.0" hidden="1" customFormat="1">
      <c r="A6972" s="1439"/>
      <c r="B6972" s="1795"/>
      <c r="C6972" s="1796"/>
      <c r="D6972" s="1796"/>
      <c r="E6972" s="1796"/>
      <c r="F6972" s="1796"/>
      <c r="G6972" s="1796"/>
      <c r="H6972" s="1796"/>
      <c r="I6972" s="1796"/>
      <c r="J6972" s="1796"/>
      <c r="K6972" s="1796"/>
      <c r="L6972" s="1796"/>
      <c r="M6972" s="1796"/>
      <c r="N6972" s="1796"/>
    </row>
    <row r="6973" spans="8:8" s="927" ht="15.0" hidden="1" customFormat="1">
      <c r="A6973" s="1439"/>
      <c r="B6973" s="1795"/>
      <c r="C6973" s="1796"/>
      <c r="D6973" s="1796"/>
      <c r="E6973" s="1796"/>
      <c r="F6973" s="1796"/>
      <c r="G6973" s="1796"/>
      <c r="H6973" s="1796"/>
      <c r="I6973" s="1796"/>
      <c r="J6973" s="1796"/>
      <c r="K6973" s="1796"/>
      <c r="L6973" s="1796"/>
      <c r="M6973" s="1796"/>
      <c r="N6973" s="1796"/>
    </row>
    <row r="6974" spans="8:8" s="927" ht="15.0" hidden="1" customFormat="1">
      <c r="A6974" s="1439"/>
      <c r="B6974" s="1795"/>
      <c r="C6974" s="1796"/>
      <c r="D6974" s="1796"/>
      <c r="E6974" s="1796"/>
      <c r="F6974" s="1796"/>
      <c r="G6974" s="1796"/>
      <c r="H6974" s="1796"/>
      <c r="I6974" s="1796"/>
      <c r="J6974" s="1796"/>
      <c r="K6974" s="1796"/>
      <c r="L6974" s="1796"/>
      <c r="M6974" s="1796"/>
      <c r="N6974" s="1796"/>
    </row>
    <row r="6975" spans="8:8" s="927" ht="15.0" hidden="1" customFormat="1">
      <c r="A6975" s="1439"/>
      <c r="B6975" s="1795"/>
      <c r="C6975" s="1796"/>
      <c r="D6975" s="1796"/>
      <c r="E6975" s="1796"/>
      <c r="F6975" s="1796"/>
      <c r="G6975" s="1796"/>
      <c r="H6975" s="1796"/>
      <c r="I6975" s="1796"/>
      <c r="J6975" s="1796"/>
      <c r="K6975" s="1796"/>
      <c r="L6975" s="1796"/>
      <c r="M6975" s="1796"/>
      <c r="N6975" s="1796"/>
    </row>
    <row r="6976" spans="8:8" s="927" ht="15.0" hidden="1" customFormat="1">
      <c r="A6976" s="1439"/>
      <c r="B6976" s="1795"/>
      <c r="C6976" s="1796"/>
      <c r="D6976" s="1796"/>
      <c r="E6976" s="1796"/>
      <c r="F6976" s="1796"/>
      <c r="G6976" s="1796"/>
      <c r="H6976" s="1796"/>
      <c r="I6976" s="1796"/>
      <c r="J6976" s="1796"/>
      <c r="K6976" s="1796"/>
      <c r="L6976" s="1796"/>
      <c r="M6976" s="1796"/>
      <c r="N6976" s="1796"/>
    </row>
    <row r="6977" spans="8:8" s="927" ht="15.0" hidden="1" customFormat="1">
      <c r="A6977" s="1439"/>
      <c r="B6977" s="1795"/>
      <c r="C6977" s="1796"/>
      <c r="D6977" s="1796"/>
      <c r="E6977" s="1796"/>
      <c r="F6977" s="1796"/>
      <c r="G6977" s="1796"/>
      <c r="H6977" s="1796"/>
      <c r="I6977" s="1796"/>
      <c r="J6977" s="1796"/>
      <c r="K6977" s="1796"/>
      <c r="L6977" s="1796"/>
      <c r="M6977" s="1796"/>
      <c r="N6977" s="1796"/>
    </row>
    <row r="6978" spans="8:8" s="927" ht="15.0" hidden="1" customFormat="1">
      <c r="A6978" s="1439"/>
      <c r="B6978" s="1795"/>
      <c r="C6978" s="1796"/>
      <c r="D6978" s="1796"/>
      <c r="E6978" s="1796"/>
      <c r="F6978" s="1796"/>
      <c r="G6978" s="1796"/>
      <c r="H6978" s="1796"/>
      <c r="I6978" s="1796"/>
      <c r="J6978" s="1796"/>
      <c r="K6978" s="1796"/>
      <c r="L6978" s="1796"/>
      <c r="M6978" s="1796"/>
      <c r="N6978" s="1796"/>
    </row>
    <row r="6979" spans="8:8" s="927" ht="15.0" hidden="1" customFormat="1">
      <c r="A6979" s="1439"/>
      <c r="B6979" s="1795"/>
      <c r="C6979" s="1796"/>
      <c r="D6979" s="1796"/>
      <c r="E6979" s="1796"/>
      <c r="F6979" s="1796"/>
      <c r="G6979" s="1796"/>
      <c r="H6979" s="1796"/>
      <c r="I6979" s="1796"/>
      <c r="J6979" s="1796"/>
      <c r="K6979" s="1796"/>
      <c r="L6979" s="1796"/>
      <c r="M6979" s="1796"/>
      <c r="N6979" s="1796"/>
    </row>
    <row r="6980" spans="8:8" s="927" ht="15.0" hidden="1" customFormat="1">
      <c r="A6980" s="1439"/>
      <c r="B6980" s="1795"/>
      <c r="C6980" s="1796"/>
      <c r="D6980" s="1796"/>
      <c r="E6980" s="1796"/>
      <c r="F6980" s="1796"/>
      <c r="G6980" s="1796"/>
      <c r="H6980" s="1796"/>
      <c r="I6980" s="1796"/>
      <c r="J6980" s="1796"/>
      <c r="K6980" s="1796"/>
      <c r="L6980" s="1796"/>
      <c r="M6980" s="1796"/>
      <c r="N6980" s="1796"/>
    </row>
    <row r="6981" spans="8:8" s="927" ht="15.0" hidden="1" customFormat="1">
      <c r="A6981" s="1439"/>
      <c r="B6981" s="1795"/>
      <c r="C6981" s="1796"/>
      <c r="D6981" s="1796"/>
      <c r="E6981" s="1796"/>
      <c r="F6981" s="1796"/>
      <c r="G6981" s="1796"/>
      <c r="H6981" s="1796"/>
      <c r="I6981" s="1796"/>
      <c r="J6981" s="1796"/>
      <c r="K6981" s="1796"/>
      <c r="L6981" s="1796"/>
      <c r="M6981" s="1796"/>
      <c r="N6981" s="1796"/>
    </row>
    <row r="6982" spans="8:8" s="927" ht="15.0" hidden="1" customFormat="1">
      <c r="A6982" s="1439"/>
      <c r="B6982" s="1795"/>
      <c r="C6982" s="1796"/>
      <c r="D6982" s="1796"/>
      <c r="E6982" s="1796"/>
      <c r="F6982" s="1796"/>
      <c r="G6982" s="1796"/>
      <c r="H6982" s="1796"/>
      <c r="I6982" s="1796"/>
      <c r="J6982" s="1796"/>
      <c r="K6982" s="1796"/>
      <c r="L6982" s="1796"/>
      <c r="M6982" s="1796"/>
      <c r="N6982" s="1796"/>
    </row>
    <row r="6983" spans="8:8" s="927" ht="15.0" hidden="1" customFormat="1">
      <c r="A6983" s="1439"/>
      <c r="B6983" s="1795"/>
      <c r="C6983" s="1796"/>
      <c r="D6983" s="1796"/>
      <c r="E6983" s="1796"/>
      <c r="F6983" s="1796"/>
      <c r="G6983" s="1796"/>
      <c r="H6983" s="1796"/>
      <c r="I6983" s="1796"/>
      <c r="J6983" s="1796"/>
      <c r="K6983" s="1796"/>
      <c r="L6983" s="1796"/>
      <c r="M6983" s="1796"/>
      <c r="N6983" s="1796"/>
    </row>
    <row r="6984" spans="8:8" s="927" ht="15.0" hidden="1" customFormat="1">
      <c r="A6984" s="1439"/>
      <c r="B6984" s="1795"/>
      <c r="C6984" s="1796"/>
      <c r="D6984" s="1796"/>
      <c r="E6984" s="1796"/>
      <c r="F6984" s="1796"/>
      <c r="G6984" s="1796"/>
      <c r="H6984" s="1796"/>
      <c r="I6984" s="1796"/>
      <c r="J6984" s="1796"/>
      <c r="K6984" s="1796"/>
      <c r="L6984" s="1796"/>
      <c r="M6984" s="1796"/>
      <c r="N6984" s="1796"/>
    </row>
    <row r="6985" spans="8:8" s="927" ht="15.0" hidden="1" customFormat="1">
      <c r="A6985" s="1439"/>
      <c r="B6985" s="1795"/>
      <c r="C6985" s="1796"/>
      <c r="D6985" s="1796"/>
      <c r="E6985" s="1796"/>
      <c r="F6985" s="1796"/>
      <c r="G6985" s="1796"/>
      <c r="H6985" s="1796"/>
      <c r="I6985" s="1796"/>
      <c r="J6985" s="1796"/>
      <c r="K6985" s="1796"/>
      <c r="L6985" s="1796"/>
      <c r="M6985" s="1796"/>
      <c r="N6985" s="1796"/>
    </row>
    <row r="6986" spans="8:8" s="927" ht="15.0" hidden="1" customFormat="1">
      <c r="A6986" s="1439"/>
      <c r="B6986" s="1795"/>
      <c r="C6986" s="1796"/>
      <c r="D6986" s="1796"/>
      <c r="E6986" s="1796"/>
      <c r="F6986" s="1796"/>
      <c r="G6986" s="1796"/>
      <c r="H6986" s="1796"/>
      <c r="I6986" s="1796"/>
      <c r="J6986" s="1796"/>
      <c r="K6986" s="1796"/>
      <c r="L6986" s="1796"/>
      <c r="M6986" s="1796"/>
      <c r="N6986" s="1796"/>
    </row>
    <row r="6987" spans="8:8" s="927" ht="15.0" hidden="1" customFormat="1">
      <c r="A6987" s="1439"/>
      <c r="B6987" s="1795"/>
      <c r="C6987" s="1796"/>
      <c r="D6987" s="1796"/>
      <c r="E6987" s="1796"/>
      <c r="F6987" s="1796"/>
      <c r="G6987" s="1796"/>
      <c r="H6987" s="1796"/>
      <c r="I6987" s="1796"/>
      <c r="J6987" s="1796"/>
      <c r="K6987" s="1796"/>
      <c r="L6987" s="1796"/>
      <c r="M6987" s="1796"/>
      <c r="N6987" s="1796"/>
    </row>
    <row r="6988" spans="8:8" s="927" ht="15.0" hidden="1" customFormat="1">
      <c r="A6988" s="1439"/>
      <c r="B6988" s="1795"/>
      <c r="C6988" s="1796"/>
      <c r="D6988" s="1796"/>
      <c r="E6988" s="1796"/>
      <c r="F6988" s="1796"/>
      <c r="G6988" s="1796"/>
      <c r="H6988" s="1796"/>
      <c r="I6988" s="1796"/>
      <c r="J6988" s="1796"/>
      <c r="K6988" s="1796"/>
      <c r="L6988" s="1796"/>
      <c r="M6988" s="1796"/>
      <c r="N6988" s="1796"/>
    </row>
    <row r="6989" spans="8:8" s="927" ht="15.0" hidden="1" customFormat="1">
      <c r="A6989" s="1439"/>
      <c r="B6989" s="1795"/>
      <c r="C6989" s="1796"/>
      <c r="D6989" s="1796"/>
      <c r="E6989" s="1796"/>
      <c r="F6989" s="1796"/>
      <c r="G6989" s="1796"/>
      <c r="H6989" s="1796"/>
      <c r="I6989" s="1796"/>
      <c r="J6989" s="1796"/>
      <c r="K6989" s="1796"/>
      <c r="L6989" s="1796"/>
      <c r="M6989" s="1796"/>
      <c r="N6989" s="1796"/>
    </row>
    <row r="6990" spans="8:8" s="927" ht="15.0" hidden="1" customFormat="1">
      <c r="A6990" s="1439"/>
      <c r="B6990" s="1795"/>
      <c r="C6990" s="1796"/>
      <c r="D6990" s="1796"/>
      <c r="E6990" s="1796"/>
      <c r="F6990" s="1796"/>
      <c r="G6990" s="1796"/>
      <c r="H6990" s="1796"/>
      <c r="I6990" s="1796"/>
      <c r="J6990" s="1796"/>
      <c r="K6990" s="1796"/>
      <c r="L6990" s="1796"/>
      <c r="M6990" s="1796"/>
      <c r="N6990" s="1796"/>
    </row>
    <row r="6991" spans="8:8" s="927" ht="15.0" hidden="1" customFormat="1">
      <c r="A6991" s="1439"/>
      <c r="B6991" s="1795"/>
      <c r="C6991" s="1796"/>
      <c r="D6991" s="1796"/>
      <c r="E6991" s="1796"/>
      <c r="F6991" s="1796"/>
      <c r="G6991" s="1796"/>
      <c r="H6991" s="1796"/>
      <c r="I6991" s="1796"/>
      <c r="J6991" s="1796"/>
      <c r="K6991" s="1796"/>
      <c r="L6991" s="1796"/>
      <c r="M6991" s="1796"/>
      <c r="N6991" s="1796"/>
    </row>
    <row r="6992" spans="8:8" s="927" ht="15.0" hidden="1" customFormat="1">
      <c r="A6992" s="1439"/>
      <c r="B6992" s="1795"/>
      <c r="C6992" s="1796"/>
      <c r="D6992" s="1796"/>
      <c r="E6992" s="1796"/>
      <c r="F6992" s="1796"/>
      <c r="G6992" s="1796"/>
      <c r="H6992" s="1796"/>
      <c r="I6992" s="1796"/>
      <c r="J6992" s="1796"/>
      <c r="K6992" s="1796"/>
      <c r="L6992" s="1796"/>
      <c r="M6992" s="1796"/>
      <c r="N6992" s="1796"/>
    </row>
    <row r="6993" spans="8:8" s="927" ht="15.0" hidden="1" customFormat="1">
      <c r="A6993" s="1439"/>
      <c r="B6993" s="1795"/>
      <c r="C6993" s="1796"/>
      <c r="D6993" s="1796"/>
      <c r="E6993" s="1796"/>
      <c r="F6993" s="1796"/>
      <c r="G6993" s="1796"/>
      <c r="H6993" s="1796"/>
      <c r="I6993" s="1796"/>
      <c r="J6993" s="1796"/>
      <c r="K6993" s="1796"/>
      <c r="L6993" s="1796"/>
      <c r="M6993" s="1796"/>
      <c r="N6993" s="1796"/>
    </row>
    <row r="6994" spans="8:8" s="927" ht="15.0" hidden="1" customFormat="1">
      <c r="A6994" s="1439"/>
      <c r="B6994" s="1795"/>
      <c r="C6994" s="1796"/>
      <c r="D6994" s="1796"/>
      <c r="E6994" s="1796"/>
      <c r="F6994" s="1796"/>
      <c r="G6994" s="1796"/>
      <c r="H6994" s="1796"/>
      <c r="I6994" s="1796"/>
      <c r="J6994" s="1796"/>
      <c r="K6994" s="1796"/>
      <c r="L6994" s="1796"/>
      <c r="M6994" s="1796"/>
      <c r="N6994" s="1796"/>
    </row>
    <row r="6995" spans="8:8" s="927" ht="15.0" hidden="1" customFormat="1">
      <c r="A6995" s="1439"/>
      <c r="B6995" s="1795"/>
      <c r="C6995" s="1796"/>
      <c r="D6995" s="1796"/>
      <c r="E6995" s="1796"/>
      <c r="F6995" s="1796"/>
      <c r="G6995" s="1796"/>
      <c r="H6995" s="1796"/>
      <c r="I6995" s="1796"/>
      <c r="J6995" s="1796"/>
      <c r="K6995" s="1796"/>
      <c r="L6995" s="1796"/>
      <c r="M6995" s="1796"/>
      <c r="N6995" s="1796"/>
    </row>
    <row r="6996" spans="8:8" s="927" ht="15.0" hidden="1" customFormat="1">
      <c r="A6996" s="1439"/>
      <c r="B6996" s="1795"/>
      <c r="C6996" s="1796"/>
      <c r="D6996" s="1796"/>
      <c r="E6996" s="1796"/>
      <c r="F6996" s="1796"/>
      <c r="G6996" s="1796"/>
      <c r="H6996" s="1796"/>
      <c r="I6996" s="1796"/>
      <c r="J6996" s="1796"/>
      <c r="K6996" s="1796"/>
      <c r="L6996" s="1796"/>
      <c r="M6996" s="1796"/>
      <c r="N6996" s="1796"/>
    </row>
    <row r="6997" spans="8:8" s="927" ht="15.0" hidden="1" customFormat="1">
      <c r="A6997" s="1439"/>
      <c r="B6997" s="1795"/>
      <c r="C6997" s="1796"/>
      <c r="D6997" s="1796"/>
      <c r="E6997" s="1796"/>
      <c r="F6997" s="1796"/>
      <c r="G6997" s="1796"/>
      <c r="H6997" s="1796"/>
      <c r="I6997" s="1796"/>
      <c r="J6997" s="1796"/>
      <c r="K6997" s="1796"/>
      <c r="L6997" s="1796"/>
      <c r="M6997" s="1796"/>
      <c r="N6997" s="1796"/>
    </row>
    <row r="6998" spans="8:8" s="927" ht="15.0" hidden="1" customFormat="1">
      <c r="A6998" s="1439"/>
      <c r="B6998" s="1795"/>
      <c r="C6998" s="1796"/>
      <c r="D6998" s="1796"/>
      <c r="E6998" s="1796"/>
      <c r="F6998" s="1796"/>
      <c r="G6998" s="1796"/>
      <c r="H6998" s="1796"/>
      <c r="I6998" s="1796"/>
      <c r="J6998" s="1796"/>
      <c r="K6998" s="1796"/>
      <c r="L6998" s="1796"/>
      <c r="M6998" s="1796"/>
      <c r="N6998" s="1796"/>
    </row>
    <row r="6999" spans="8:8" s="927" ht="15.0" hidden="1" customFormat="1">
      <c r="A6999" s="1439"/>
      <c r="B6999" s="1795"/>
      <c r="C6999" s="1796"/>
      <c r="D6999" s="1796"/>
      <c r="E6999" s="1796"/>
      <c r="F6999" s="1796"/>
      <c r="G6999" s="1796"/>
      <c r="H6999" s="1796"/>
      <c r="I6999" s="1796"/>
      <c r="J6999" s="1796"/>
      <c r="K6999" s="1796"/>
      <c r="L6999" s="1796"/>
      <c r="M6999" s="1796"/>
      <c r="N6999" s="1796"/>
    </row>
    <row r="7000" spans="8:8" s="927" ht="15.0" hidden="1" customFormat="1">
      <c r="A7000" s="1439"/>
      <c r="B7000" s="1795"/>
      <c r="C7000" s="1796"/>
      <c r="D7000" s="1796"/>
      <c r="E7000" s="1796"/>
      <c r="F7000" s="1796"/>
      <c r="G7000" s="1796"/>
      <c r="H7000" s="1796"/>
      <c r="I7000" s="1796"/>
      <c r="J7000" s="1796"/>
      <c r="K7000" s="1796"/>
      <c r="L7000" s="1796"/>
      <c r="M7000" s="1796"/>
      <c r="N7000" s="1796"/>
    </row>
    <row r="7001" spans="8:8" s="927" ht="15.0" hidden="1" customFormat="1">
      <c r="A7001" s="1439"/>
      <c r="B7001" s="1795"/>
      <c r="C7001" s="1796"/>
      <c r="D7001" s="1796"/>
      <c r="E7001" s="1796"/>
      <c r="F7001" s="1796"/>
      <c r="G7001" s="1796"/>
      <c r="H7001" s="1796"/>
      <c r="I7001" s="1796"/>
      <c r="J7001" s="1796"/>
      <c r="K7001" s="1796"/>
      <c r="L7001" s="1796"/>
      <c r="M7001" s="1796"/>
      <c r="N7001" s="1796"/>
    </row>
    <row r="7002" spans="8:8" s="927" ht="15.0" hidden="1" customFormat="1">
      <c r="A7002" s="1439"/>
      <c r="B7002" s="1795"/>
      <c r="C7002" s="1796"/>
      <c r="D7002" s="1796"/>
      <c r="E7002" s="1796"/>
      <c r="F7002" s="1796"/>
      <c r="G7002" s="1796"/>
      <c r="H7002" s="1796"/>
      <c r="I7002" s="1796"/>
      <c r="J7002" s="1796"/>
      <c r="K7002" s="1796"/>
      <c r="L7002" s="1796"/>
      <c r="M7002" s="1796"/>
      <c r="N7002" s="1796"/>
    </row>
    <row r="7003" spans="8:8" s="927" ht="15.0" hidden="1" customFormat="1">
      <c r="A7003" s="1439"/>
      <c r="B7003" s="1795"/>
      <c r="C7003" s="1796"/>
      <c r="D7003" s="1796"/>
      <c r="E7003" s="1796"/>
      <c r="F7003" s="1796"/>
      <c r="G7003" s="1796"/>
      <c r="H7003" s="1796"/>
      <c r="I7003" s="1796"/>
      <c r="J7003" s="1796"/>
      <c r="K7003" s="1796"/>
      <c r="L7003" s="1796"/>
      <c r="M7003" s="1796"/>
      <c r="N7003" s="1796"/>
    </row>
    <row r="7004" spans="8:8" s="927" ht="15.0" hidden="1" customFormat="1">
      <c r="A7004" s="1439"/>
      <c r="B7004" s="1795"/>
      <c r="C7004" s="1796"/>
      <c r="D7004" s="1796"/>
      <c r="E7004" s="1796"/>
      <c r="F7004" s="1796"/>
      <c r="G7004" s="1796"/>
      <c r="H7004" s="1796"/>
      <c r="I7004" s="1796"/>
      <c r="J7004" s="1796"/>
      <c r="K7004" s="1796"/>
      <c r="L7004" s="1796"/>
      <c r="M7004" s="1796"/>
      <c r="N7004" s="1796"/>
    </row>
    <row r="7005" spans="8:8" s="927" ht="15.0" hidden="1" customFormat="1">
      <c r="A7005" s="1439"/>
      <c r="B7005" s="1795"/>
      <c r="C7005" s="1796"/>
      <c r="D7005" s="1796"/>
      <c r="E7005" s="1796"/>
      <c r="F7005" s="1796"/>
      <c r="G7005" s="1796"/>
      <c r="H7005" s="1796"/>
      <c r="I7005" s="1796"/>
      <c r="J7005" s="1796"/>
      <c r="K7005" s="1796"/>
      <c r="L7005" s="1796"/>
      <c r="M7005" s="1796"/>
      <c r="N7005" s="1796"/>
    </row>
    <row r="7006" spans="8:8" s="927" ht="15.0" hidden="1" customFormat="1">
      <c r="A7006" s="1439"/>
      <c r="B7006" s="1795"/>
      <c r="C7006" s="1796"/>
      <c r="D7006" s="1796"/>
      <c r="E7006" s="1796"/>
      <c r="F7006" s="1796"/>
      <c r="G7006" s="1796"/>
      <c r="H7006" s="1796"/>
      <c r="I7006" s="1796"/>
      <c r="J7006" s="1796"/>
      <c r="K7006" s="1796"/>
      <c r="L7006" s="1796"/>
      <c r="M7006" s="1796"/>
      <c r="N7006" s="1796"/>
    </row>
    <row r="7007" spans="8:8" s="927" ht="15.0" hidden="1" customFormat="1">
      <c r="A7007" s="1439"/>
      <c r="B7007" s="1795"/>
      <c r="C7007" s="1796"/>
      <c r="D7007" s="1796"/>
      <c r="E7007" s="1796"/>
      <c r="F7007" s="1796"/>
      <c r="G7007" s="1796"/>
      <c r="H7007" s="1796"/>
      <c r="I7007" s="1796"/>
      <c r="J7007" s="1796"/>
      <c r="K7007" s="1796"/>
      <c r="L7007" s="1796"/>
      <c r="M7007" s="1796"/>
      <c r="N7007" s="1796"/>
    </row>
    <row r="7008" spans="8:8" s="927" ht="15.0" hidden="1" customFormat="1">
      <c r="A7008" s="1439"/>
      <c r="B7008" s="1795"/>
      <c r="C7008" s="1796"/>
      <c r="D7008" s="1796"/>
      <c r="E7008" s="1796"/>
      <c r="F7008" s="1796"/>
      <c r="G7008" s="1796"/>
      <c r="H7008" s="1796"/>
      <c r="I7008" s="1796"/>
      <c r="J7008" s="1796"/>
      <c r="K7008" s="1796"/>
      <c r="L7008" s="1796"/>
      <c r="M7008" s="1796"/>
      <c r="N7008" s="1796"/>
    </row>
    <row r="7009" spans="8:8" s="927" ht="15.0" hidden="1" customFormat="1">
      <c r="A7009" s="1439"/>
      <c r="B7009" s="1795"/>
      <c r="C7009" s="1796"/>
      <c r="D7009" s="1796"/>
      <c r="E7009" s="1796"/>
      <c r="F7009" s="1796"/>
      <c r="G7009" s="1796"/>
      <c r="H7009" s="1796"/>
      <c r="I7009" s="1796"/>
      <c r="J7009" s="1796"/>
      <c r="K7009" s="1796"/>
      <c r="L7009" s="1796"/>
      <c r="M7009" s="1796"/>
      <c r="N7009" s="1796"/>
    </row>
    <row r="7010" spans="8:8" s="927" ht="15.0" hidden="1" customFormat="1">
      <c r="A7010" s="1439"/>
      <c r="B7010" s="1795"/>
      <c r="C7010" s="1796"/>
      <c r="D7010" s="1796"/>
      <c r="E7010" s="1796"/>
      <c r="F7010" s="1796"/>
      <c r="G7010" s="1796"/>
      <c r="H7010" s="1796"/>
      <c r="I7010" s="1796"/>
      <c r="J7010" s="1796"/>
      <c r="K7010" s="1796"/>
      <c r="L7010" s="1796"/>
      <c r="M7010" s="1796"/>
      <c r="N7010" s="1796"/>
    </row>
    <row r="7011" spans="8:8" s="927" ht="15.0" hidden="1" customFormat="1">
      <c r="A7011" s="1439"/>
      <c r="B7011" s="1795"/>
      <c r="C7011" s="1796"/>
      <c r="D7011" s="1796"/>
      <c r="E7011" s="1796"/>
      <c r="F7011" s="1796"/>
      <c r="G7011" s="1796"/>
      <c r="H7011" s="1796"/>
      <c r="I7011" s="1796"/>
      <c r="J7011" s="1796"/>
      <c r="K7011" s="1796"/>
      <c r="L7011" s="1796"/>
      <c r="M7011" s="1796"/>
      <c r="N7011" s="1796"/>
    </row>
    <row r="7012" spans="8:8" s="927" ht="15.0" hidden="1" customFormat="1">
      <c r="A7012" s="1439"/>
      <c r="B7012" s="1795"/>
      <c r="C7012" s="1796"/>
      <c r="D7012" s="1796"/>
      <c r="E7012" s="1796"/>
      <c r="F7012" s="1796"/>
      <c r="G7012" s="1796"/>
      <c r="H7012" s="1796"/>
      <c r="I7012" s="1796"/>
      <c r="J7012" s="1796"/>
      <c r="K7012" s="1796"/>
      <c r="L7012" s="1796"/>
      <c r="M7012" s="1796"/>
      <c r="N7012" s="1796"/>
    </row>
    <row r="7013" spans="8:8" s="927" ht="15.0" hidden="1" customFormat="1">
      <c r="A7013" s="1439"/>
      <c r="B7013" s="1795"/>
      <c r="C7013" s="1796"/>
      <c r="D7013" s="1796"/>
      <c r="E7013" s="1796"/>
      <c r="F7013" s="1796"/>
      <c r="G7013" s="1796"/>
      <c r="H7013" s="1796"/>
      <c r="I7013" s="1796"/>
      <c r="J7013" s="1796"/>
      <c r="K7013" s="1796"/>
      <c r="L7013" s="1796"/>
      <c r="M7013" s="1796"/>
      <c r="N7013" s="1796"/>
    </row>
    <row r="7014" spans="8:8" s="927" ht="15.0" hidden="1" customFormat="1">
      <c r="A7014" s="1439"/>
      <c r="B7014" s="1795"/>
      <c r="C7014" s="1796"/>
      <c r="D7014" s="1796"/>
      <c r="E7014" s="1796"/>
      <c r="F7014" s="1796"/>
      <c r="G7014" s="1796"/>
      <c r="H7014" s="1796"/>
      <c r="I7014" s="1796"/>
      <c r="J7014" s="1796"/>
      <c r="K7014" s="1796"/>
      <c r="L7014" s="1796"/>
      <c r="M7014" s="1796"/>
      <c r="N7014" s="1796"/>
    </row>
    <row r="7015" spans="8:8" s="927" ht="15.0" hidden="1" customFormat="1">
      <c r="A7015" s="1439"/>
      <c r="B7015" s="1795"/>
      <c r="C7015" s="1796"/>
      <c r="D7015" s="1796"/>
      <c r="E7015" s="1796"/>
      <c r="F7015" s="1796"/>
      <c r="G7015" s="1796"/>
      <c r="H7015" s="1796"/>
      <c r="I7015" s="1796"/>
      <c r="J7015" s="1796"/>
      <c r="K7015" s="1796"/>
      <c r="L7015" s="1796"/>
      <c r="M7015" s="1796"/>
      <c r="N7015" s="1796"/>
    </row>
    <row r="7016" spans="8:8" s="927" ht="15.0" hidden="1" customFormat="1">
      <c r="A7016" s="1439"/>
      <c r="B7016" s="1795"/>
      <c r="C7016" s="1796"/>
      <c r="D7016" s="1796"/>
      <c r="E7016" s="1796"/>
      <c r="F7016" s="1796"/>
      <c r="G7016" s="1796"/>
      <c r="H7016" s="1796"/>
      <c r="I7016" s="1796"/>
      <c r="J7016" s="1796"/>
      <c r="K7016" s="1796"/>
      <c r="L7016" s="1796"/>
      <c r="M7016" s="1796"/>
      <c r="N7016" s="1796"/>
    </row>
    <row r="7017" spans="8:8" s="927" ht="15.0" hidden="1" customFormat="1">
      <c r="A7017" s="1439"/>
      <c r="B7017" s="1795"/>
      <c r="C7017" s="1796"/>
      <c r="D7017" s="1796"/>
      <c r="E7017" s="1796"/>
      <c r="F7017" s="1796"/>
      <c r="G7017" s="1796"/>
      <c r="H7017" s="1796"/>
      <c r="I7017" s="1796"/>
      <c r="J7017" s="1796"/>
      <c r="K7017" s="1796"/>
      <c r="L7017" s="1796"/>
      <c r="M7017" s="1796"/>
      <c r="N7017" s="1796"/>
    </row>
    <row r="7018" spans="8:8" s="927" ht="15.0" hidden="1" customFormat="1">
      <c r="A7018" s="1439"/>
      <c r="B7018" s="1795"/>
      <c r="C7018" s="1796"/>
      <c r="D7018" s="1796"/>
      <c r="E7018" s="1796"/>
      <c r="F7018" s="1796"/>
      <c r="G7018" s="1796"/>
      <c r="H7018" s="1796"/>
      <c r="I7018" s="1796"/>
      <c r="J7018" s="1796"/>
      <c r="K7018" s="1796"/>
      <c r="L7018" s="1796"/>
      <c r="M7018" s="1796"/>
      <c r="N7018" s="1796"/>
    </row>
    <row r="7019" spans="8:8" s="927" ht="15.0" hidden="1" customFormat="1">
      <c r="A7019" s="1439"/>
      <c r="B7019" s="1795"/>
      <c r="C7019" s="1796"/>
      <c r="D7019" s="1796"/>
      <c r="E7019" s="1796"/>
      <c r="F7019" s="1796"/>
      <c r="G7019" s="1796"/>
      <c r="H7019" s="1796"/>
      <c r="I7019" s="1796"/>
      <c r="J7019" s="1796"/>
      <c r="K7019" s="1796"/>
      <c r="L7019" s="1796"/>
      <c r="M7019" s="1796"/>
      <c r="N7019" s="1796"/>
    </row>
    <row r="7020" spans="8:8" s="927" ht="15.0" hidden="1" customFormat="1">
      <c r="A7020" s="1439"/>
      <c r="B7020" s="1795"/>
      <c r="C7020" s="1796"/>
      <c r="D7020" s="1796"/>
      <c r="E7020" s="1796"/>
      <c r="F7020" s="1796"/>
      <c r="G7020" s="1796"/>
      <c r="H7020" s="1796"/>
      <c r="I7020" s="1796"/>
      <c r="J7020" s="1796"/>
      <c r="K7020" s="1796"/>
      <c r="L7020" s="1796"/>
      <c r="M7020" s="1796"/>
      <c r="N7020" s="1796"/>
    </row>
    <row r="7021" spans="8:8" s="927" ht="15.0" hidden="1" customFormat="1">
      <c r="A7021" s="1439"/>
      <c r="B7021" s="1795"/>
      <c r="C7021" s="1796"/>
      <c r="D7021" s="1796"/>
      <c r="E7021" s="1796"/>
      <c r="F7021" s="1796"/>
      <c r="G7021" s="1796"/>
      <c r="H7021" s="1796"/>
      <c r="I7021" s="1796"/>
      <c r="J7021" s="1796"/>
      <c r="K7021" s="1796"/>
      <c r="L7021" s="1796"/>
      <c r="M7021" s="1796"/>
      <c r="N7021" s="1796"/>
    </row>
    <row r="7022" spans="8:8" s="927" ht="15.0" hidden="1" customFormat="1">
      <c r="A7022" s="1439"/>
      <c r="B7022" s="1795"/>
      <c r="C7022" s="1796"/>
      <c r="D7022" s="1796"/>
      <c r="E7022" s="1796"/>
      <c r="F7022" s="1796"/>
      <c r="G7022" s="1796"/>
      <c r="H7022" s="1796"/>
      <c r="I7022" s="1796"/>
      <c r="J7022" s="1796"/>
      <c r="K7022" s="1796"/>
      <c r="L7022" s="1796"/>
      <c r="M7022" s="1796"/>
      <c r="N7022" s="1796"/>
    </row>
    <row r="7023" spans="8:8" s="927" ht="15.0" hidden="1" customFormat="1">
      <c r="A7023" s="1439"/>
      <c r="B7023" s="1795"/>
      <c r="C7023" s="1796"/>
      <c r="D7023" s="1796"/>
      <c r="E7023" s="1796"/>
      <c r="F7023" s="1796"/>
      <c r="G7023" s="1796"/>
      <c r="H7023" s="1796"/>
      <c r="I7023" s="1796"/>
      <c r="J7023" s="1796"/>
      <c r="K7023" s="1796"/>
      <c r="L7023" s="1796"/>
      <c r="M7023" s="1796"/>
      <c r="N7023" s="1796"/>
    </row>
    <row r="7024" spans="8:8" s="927" ht="15.0" hidden="1" customFormat="1">
      <c r="A7024" s="1439"/>
      <c r="B7024" s="1795"/>
      <c r="C7024" s="1796"/>
      <c r="D7024" s="1796"/>
      <c r="E7024" s="1796"/>
      <c r="F7024" s="1796"/>
      <c r="G7024" s="1796"/>
      <c r="H7024" s="1796"/>
      <c r="I7024" s="1796"/>
      <c r="J7024" s="1796"/>
      <c r="K7024" s="1796"/>
      <c r="L7024" s="1796"/>
      <c r="M7024" s="1796"/>
      <c r="N7024" s="1796"/>
    </row>
    <row r="7025" spans="8:8" s="927" ht="15.0" hidden="1" customFormat="1">
      <c r="A7025" s="1439"/>
      <c r="B7025" s="1795"/>
      <c r="C7025" s="1796"/>
      <c r="D7025" s="1796"/>
      <c r="E7025" s="1796"/>
      <c r="F7025" s="1796"/>
      <c r="G7025" s="1796"/>
      <c r="H7025" s="1796"/>
      <c r="I7025" s="1796"/>
      <c r="J7025" s="1796"/>
      <c r="K7025" s="1796"/>
      <c r="L7025" s="1796"/>
      <c r="M7025" s="1796"/>
      <c r="N7025" s="1796"/>
    </row>
    <row r="7026" spans="8:8" s="927" ht="15.0" hidden="1" customFormat="1">
      <c r="A7026" s="1439"/>
      <c r="B7026" s="1795"/>
      <c r="C7026" s="1796"/>
      <c r="D7026" s="1796"/>
      <c r="E7026" s="1796"/>
      <c r="F7026" s="1796"/>
      <c r="G7026" s="1796"/>
      <c r="H7026" s="1796"/>
      <c r="I7026" s="1796"/>
      <c r="J7026" s="1796"/>
      <c r="K7026" s="1796"/>
      <c r="L7026" s="1796"/>
      <c r="M7026" s="1796"/>
      <c r="N7026" s="1796"/>
    </row>
    <row r="7027" spans="8:8" s="927" ht="15.0" hidden="1" customFormat="1">
      <c r="A7027" s="1439"/>
      <c r="B7027" s="1795"/>
      <c r="C7027" s="1796"/>
      <c r="D7027" s="1796"/>
      <c r="E7027" s="1796"/>
      <c r="F7027" s="1796"/>
      <c r="G7027" s="1796"/>
      <c r="H7027" s="1796"/>
      <c r="I7027" s="1796"/>
      <c r="J7027" s="1796"/>
      <c r="K7027" s="1796"/>
      <c r="L7027" s="1796"/>
      <c r="M7027" s="1796"/>
      <c r="N7027" s="1796"/>
    </row>
    <row r="7028" spans="8:8" s="927" ht="15.0" hidden="1" customFormat="1">
      <c r="A7028" s="1439"/>
      <c r="B7028" s="1795"/>
      <c r="C7028" s="1796"/>
      <c r="D7028" s="1796"/>
      <c r="E7028" s="1796"/>
      <c r="F7028" s="1796"/>
      <c r="G7028" s="1796"/>
      <c r="H7028" s="1796"/>
      <c r="I7028" s="1796"/>
      <c r="J7028" s="1796"/>
      <c r="K7028" s="1796"/>
      <c r="L7028" s="1796"/>
      <c r="M7028" s="1796"/>
      <c r="N7028" s="1796"/>
    </row>
    <row r="7029" spans="8:8" s="927" ht="15.0" hidden="1" customFormat="1">
      <c r="A7029" s="1439"/>
      <c r="B7029" s="1795"/>
      <c r="C7029" s="1796"/>
      <c r="D7029" s="1796"/>
      <c r="E7029" s="1796"/>
      <c r="F7029" s="1796"/>
      <c r="G7029" s="1796"/>
      <c r="H7029" s="1796"/>
      <c r="I7029" s="1796"/>
      <c r="J7029" s="1796"/>
      <c r="K7029" s="1796"/>
      <c r="L7029" s="1796"/>
      <c r="M7029" s="1796"/>
      <c r="N7029" s="1796"/>
    </row>
    <row r="7030" spans="8:8" s="927" ht="15.0" hidden="1" customFormat="1">
      <c r="A7030" s="1439"/>
      <c r="B7030" s="1795"/>
      <c r="C7030" s="1796"/>
      <c r="D7030" s="1796"/>
      <c r="E7030" s="1796"/>
      <c r="F7030" s="1796"/>
      <c r="G7030" s="1796"/>
      <c r="H7030" s="1796"/>
      <c r="I7030" s="1796"/>
      <c r="J7030" s="1796"/>
      <c r="K7030" s="1796"/>
      <c r="L7030" s="1796"/>
      <c r="M7030" s="1796"/>
      <c r="N7030" s="1796"/>
    </row>
    <row r="7031" spans="8:8" s="927" ht="15.0" hidden="1" customFormat="1">
      <c r="A7031" s="1439"/>
      <c r="B7031" s="1795"/>
      <c r="C7031" s="1796"/>
      <c r="D7031" s="1796"/>
      <c r="E7031" s="1796"/>
      <c r="F7031" s="1796"/>
      <c r="G7031" s="1796"/>
      <c r="H7031" s="1796"/>
      <c r="I7031" s="1796"/>
      <c r="J7031" s="1796"/>
      <c r="K7031" s="1796"/>
      <c r="L7031" s="1796"/>
      <c r="M7031" s="1796"/>
      <c r="N7031" s="1796"/>
    </row>
    <row r="7032" spans="8:8" s="927" ht="15.0" hidden="1" customFormat="1">
      <c r="A7032" s="1439"/>
      <c r="B7032" s="1795"/>
      <c r="C7032" s="1796"/>
      <c r="D7032" s="1796"/>
      <c r="E7032" s="1796"/>
      <c r="F7032" s="1796"/>
      <c r="G7032" s="1796"/>
      <c r="H7032" s="1796"/>
      <c r="I7032" s="1796"/>
      <c r="J7032" s="1796"/>
      <c r="K7032" s="1796"/>
      <c r="L7032" s="1796"/>
      <c r="M7032" s="1796"/>
      <c r="N7032" s="1796"/>
    </row>
    <row r="7033" spans="8:8" s="927" ht="15.0" hidden="1" customFormat="1">
      <c r="A7033" s="1439"/>
      <c r="B7033" s="1795"/>
      <c r="C7033" s="1796"/>
      <c r="D7033" s="1796"/>
      <c r="E7033" s="1796"/>
      <c r="F7033" s="1796"/>
      <c r="G7033" s="1796"/>
      <c r="H7033" s="1796"/>
      <c r="I7033" s="1796"/>
      <c r="J7033" s="1796"/>
      <c r="K7033" s="1796"/>
      <c r="L7033" s="1796"/>
      <c r="M7033" s="1796"/>
      <c r="N7033" s="1796"/>
    </row>
    <row r="7034" spans="8:8" s="927" ht="15.0" hidden="1" customFormat="1">
      <c r="A7034" s="1439"/>
      <c r="B7034" s="1795"/>
      <c r="C7034" s="1796"/>
      <c r="D7034" s="1796"/>
      <c r="E7034" s="1796"/>
      <c r="F7034" s="1796"/>
      <c r="G7034" s="1796"/>
      <c r="H7034" s="1796"/>
      <c r="I7034" s="1796"/>
      <c r="J7034" s="1796"/>
      <c r="K7034" s="1796"/>
      <c r="L7034" s="1796"/>
      <c r="M7034" s="1796"/>
      <c r="N7034" s="1796"/>
    </row>
    <row r="7035" spans="8:8" s="927" ht="15.0" hidden="1" customFormat="1">
      <c r="A7035" s="1439"/>
      <c r="B7035" s="1795"/>
      <c r="C7035" s="1796"/>
      <c r="D7035" s="1796"/>
      <c r="E7035" s="1796"/>
      <c r="F7035" s="1796"/>
      <c r="G7035" s="1796"/>
      <c r="H7035" s="1796"/>
      <c r="I7035" s="1796"/>
      <c r="J7035" s="1796"/>
      <c r="K7035" s="1796"/>
      <c r="L7035" s="1796"/>
      <c r="M7035" s="1796"/>
      <c r="N7035" s="1796"/>
    </row>
    <row r="7036" spans="8:8" s="927" ht="15.0" hidden="1" customFormat="1">
      <c r="A7036" s="1439"/>
      <c r="B7036" s="1795"/>
      <c r="C7036" s="1796"/>
      <c r="D7036" s="1796"/>
      <c r="E7036" s="1796"/>
      <c r="F7036" s="1796"/>
      <c r="G7036" s="1796"/>
      <c r="H7036" s="1796"/>
      <c r="I7036" s="1796"/>
      <c r="J7036" s="1796"/>
      <c r="K7036" s="1796"/>
      <c r="L7036" s="1796"/>
      <c r="M7036" s="1796"/>
      <c r="N7036" s="1796"/>
    </row>
    <row r="7037" spans="8:8" s="927" ht="15.0" hidden="1" customFormat="1">
      <c r="A7037" s="1439"/>
      <c r="B7037" s="1795"/>
      <c r="C7037" s="1796"/>
      <c r="D7037" s="1796"/>
      <c r="E7037" s="1796"/>
      <c r="F7037" s="1796"/>
      <c r="G7037" s="1796"/>
      <c r="H7037" s="1796"/>
      <c r="I7037" s="1796"/>
      <c r="J7037" s="1796"/>
      <c r="K7037" s="1796"/>
      <c r="L7037" s="1796"/>
      <c r="M7037" s="1796"/>
      <c r="N7037" s="1796"/>
    </row>
    <row r="7038" spans="8:8" s="927" ht="15.0" hidden="1" customFormat="1">
      <c r="A7038" s="1439"/>
      <c r="B7038" s="1795"/>
      <c r="C7038" s="1796"/>
      <c r="D7038" s="1796"/>
      <c r="E7038" s="1796"/>
      <c r="F7038" s="1796"/>
      <c r="G7038" s="1796"/>
      <c r="H7038" s="1796"/>
      <c r="I7038" s="1796"/>
      <c r="J7038" s="1796"/>
      <c r="K7038" s="1796"/>
      <c r="L7038" s="1796"/>
      <c r="M7038" s="1796"/>
      <c r="N7038" s="1796"/>
    </row>
    <row r="7039" spans="8:8" s="927" ht="15.0" hidden="1" customFormat="1">
      <c r="A7039" s="1439"/>
      <c r="B7039" s="1795"/>
      <c r="C7039" s="1796"/>
      <c r="D7039" s="1796"/>
      <c r="E7039" s="1796"/>
      <c r="F7039" s="1796"/>
      <c r="G7039" s="1796"/>
      <c r="H7039" s="1796"/>
      <c r="I7039" s="1796"/>
      <c r="J7039" s="1796"/>
      <c r="K7039" s="1796"/>
      <c r="L7039" s="1796"/>
      <c r="M7039" s="1796"/>
      <c r="N7039" s="1796"/>
    </row>
    <row r="7040" spans="8:8" s="927" ht="15.0" hidden="1" customFormat="1">
      <c r="A7040" s="1439"/>
      <c r="B7040" s="1795"/>
      <c r="C7040" s="1796"/>
      <c r="D7040" s="1796"/>
      <c r="E7040" s="1796"/>
      <c r="F7040" s="1796"/>
      <c r="G7040" s="1796"/>
      <c r="H7040" s="1796"/>
      <c r="I7040" s="1796"/>
      <c r="J7040" s="1796"/>
      <c r="K7040" s="1796"/>
      <c r="L7040" s="1796"/>
      <c r="M7040" s="1796"/>
      <c r="N7040" s="1796"/>
    </row>
    <row r="7041" spans="8:8" s="927" ht="15.0" hidden="1" customFormat="1">
      <c r="A7041" s="1439"/>
      <c r="B7041" s="1795"/>
      <c r="C7041" s="1796"/>
      <c r="D7041" s="1796"/>
      <c r="E7041" s="1796"/>
      <c r="F7041" s="1796"/>
      <c r="G7041" s="1796"/>
      <c r="H7041" s="1796"/>
      <c r="I7041" s="1796"/>
      <c r="J7041" s="1796"/>
      <c r="K7041" s="1796"/>
      <c r="L7041" s="1796"/>
      <c r="M7041" s="1796"/>
      <c r="N7041" s="1796"/>
    </row>
    <row r="7042" spans="8:8" s="927" ht="15.0" hidden="1" customFormat="1">
      <c r="A7042" s="1439"/>
      <c r="B7042" s="1795"/>
      <c r="C7042" s="1796"/>
      <c r="D7042" s="1796"/>
      <c r="E7042" s="1796"/>
      <c r="F7042" s="1796"/>
      <c r="G7042" s="1796"/>
      <c r="H7042" s="1796"/>
      <c r="I7042" s="1796"/>
      <c r="J7042" s="1796"/>
      <c r="K7042" s="1796"/>
      <c r="L7042" s="1796"/>
      <c r="M7042" s="1796"/>
      <c r="N7042" s="1796"/>
    </row>
    <row r="7043" spans="8:8" s="927" ht="15.0" hidden="1" customFormat="1">
      <c r="A7043" s="1439"/>
      <c r="B7043" s="1795"/>
      <c r="C7043" s="1796"/>
      <c r="D7043" s="1796"/>
      <c r="E7043" s="1796"/>
      <c r="F7043" s="1796"/>
      <c r="G7043" s="1796"/>
      <c r="H7043" s="1796"/>
      <c r="I7043" s="1796"/>
      <c r="J7043" s="1796"/>
      <c r="K7043" s="1796"/>
      <c r="L7043" s="1796"/>
      <c r="M7043" s="1796"/>
      <c r="N7043" s="1796"/>
    </row>
    <row r="7044" spans="8:8" s="927" ht="15.0" hidden="1" customFormat="1">
      <c r="A7044" s="1439"/>
      <c r="B7044" s="1795"/>
      <c r="C7044" s="1796"/>
      <c r="D7044" s="1796"/>
      <c r="E7044" s="1796"/>
      <c r="F7044" s="1796"/>
      <c r="G7044" s="1796"/>
      <c r="H7044" s="1796"/>
      <c r="I7044" s="1796"/>
      <c r="J7044" s="1796"/>
      <c r="K7044" s="1796"/>
      <c r="L7044" s="1796"/>
      <c r="M7044" s="1796"/>
      <c r="N7044" s="1796"/>
    </row>
    <row r="7045" spans="8:8" s="927" ht="15.0" hidden="1" customFormat="1">
      <c r="A7045" s="1439"/>
      <c r="B7045" s="1795"/>
      <c r="C7045" s="1796"/>
      <c r="D7045" s="1796"/>
      <c r="E7045" s="1796"/>
      <c r="F7045" s="1796"/>
      <c r="G7045" s="1796"/>
      <c r="H7045" s="1796"/>
      <c r="I7045" s="1796"/>
      <c r="J7045" s="1796"/>
      <c r="K7045" s="1796"/>
      <c r="L7045" s="1796"/>
      <c r="M7045" s="1796"/>
      <c r="N7045" s="1796"/>
    </row>
    <row r="7046" spans="8:8" s="927" ht="15.0" hidden="1" customFormat="1">
      <c r="A7046" s="1439"/>
      <c r="B7046" s="1795"/>
      <c r="C7046" s="1796"/>
      <c r="D7046" s="1796"/>
      <c r="E7046" s="1796"/>
      <c r="F7046" s="1796"/>
      <c r="G7046" s="1796"/>
      <c r="H7046" s="1796"/>
      <c r="I7046" s="1796"/>
      <c r="J7046" s="1796"/>
      <c r="K7046" s="1796"/>
      <c r="L7046" s="1796"/>
      <c r="M7046" s="1796"/>
      <c r="N7046" s="1796"/>
    </row>
    <row r="7047" spans="8:8" s="927" ht="15.0" hidden="1" customFormat="1">
      <c r="A7047" s="1439"/>
      <c r="B7047" s="1795"/>
      <c r="C7047" s="1796"/>
      <c r="D7047" s="1796"/>
      <c r="E7047" s="1796"/>
      <c r="F7047" s="1796"/>
      <c r="G7047" s="1796"/>
      <c r="H7047" s="1796"/>
      <c r="I7047" s="1796"/>
      <c r="J7047" s="1796"/>
      <c r="K7047" s="1796"/>
      <c r="L7047" s="1796"/>
      <c r="M7047" s="1796"/>
      <c r="N7047" s="1796"/>
    </row>
    <row r="7048" spans="8:8" s="927" ht="15.0" hidden="1" customFormat="1">
      <c r="A7048" s="1439"/>
      <c r="B7048" s="1795"/>
      <c r="C7048" s="1796"/>
      <c r="D7048" s="1796"/>
      <c r="E7048" s="1796"/>
      <c r="F7048" s="1796"/>
      <c r="G7048" s="1796"/>
      <c r="H7048" s="1796"/>
      <c r="I7048" s="1796"/>
      <c r="J7048" s="1796"/>
      <c r="K7048" s="1796"/>
      <c r="L7048" s="1796"/>
      <c r="M7048" s="1796"/>
      <c r="N7048" s="1796"/>
    </row>
    <row r="7049" spans="8:8" s="927" ht="15.0" hidden="1" customFormat="1">
      <c r="A7049" s="1439"/>
      <c r="B7049" s="1795"/>
      <c r="C7049" s="1796"/>
      <c r="D7049" s="1796"/>
      <c r="E7049" s="1796"/>
      <c r="F7049" s="1796"/>
      <c r="G7049" s="1796"/>
      <c r="H7049" s="1796"/>
      <c r="I7049" s="1796"/>
      <c r="J7049" s="1796"/>
      <c r="K7049" s="1796"/>
      <c r="L7049" s="1796"/>
      <c r="M7049" s="1796"/>
      <c r="N7049" s="1796"/>
    </row>
    <row r="7050" spans="8:8" s="927" ht="15.0" hidden="1" customFormat="1">
      <c r="A7050" s="1439"/>
      <c r="B7050" s="1795"/>
      <c r="C7050" s="1796"/>
      <c r="D7050" s="1796"/>
      <c r="E7050" s="1796"/>
      <c r="F7050" s="1796"/>
      <c r="G7050" s="1796"/>
      <c r="H7050" s="1796"/>
      <c r="I7050" s="1796"/>
      <c r="J7050" s="1796"/>
      <c r="K7050" s="1796"/>
      <c r="L7050" s="1796"/>
      <c r="M7050" s="1796"/>
      <c r="N7050" s="1796"/>
    </row>
    <row r="7051" spans="8:8" s="927" ht="15.0" hidden="1" customFormat="1">
      <c r="A7051" s="1439"/>
      <c r="B7051" s="1795"/>
      <c r="C7051" s="1796"/>
      <c r="D7051" s="1796"/>
      <c r="E7051" s="1796"/>
      <c r="F7051" s="1796"/>
      <c r="G7051" s="1796"/>
      <c r="H7051" s="1796"/>
      <c r="I7051" s="1796"/>
      <c r="J7051" s="1796"/>
      <c r="K7051" s="1796"/>
      <c r="L7051" s="1796"/>
      <c r="M7051" s="1796"/>
      <c r="N7051" s="1796"/>
    </row>
    <row r="7052" spans="8:8" s="927" ht="15.0" hidden="1" customFormat="1">
      <c r="A7052" s="1439"/>
      <c r="B7052" s="1795"/>
      <c r="C7052" s="1796"/>
      <c r="D7052" s="1796"/>
      <c r="E7052" s="1796"/>
      <c r="F7052" s="1796"/>
      <c r="G7052" s="1796"/>
      <c r="H7052" s="1796"/>
      <c r="I7052" s="1796"/>
      <c r="J7052" s="1796"/>
      <c r="K7052" s="1796"/>
      <c r="L7052" s="1796"/>
      <c r="M7052" s="1796"/>
      <c r="N7052" s="1796"/>
    </row>
    <row r="7053" spans="8:8" s="927" ht="15.0" hidden="1" customFormat="1">
      <c r="A7053" s="1439"/>
      <c r="B7053" s="1795"/>
      <c r="C7053" s="1796"/>
      <c r="D7053" s="1796"/>
      <c r="E7053" s="1796"/>
      <c r="F7053" s="1796"/>
      <c r="G7053" s="1796"/>
      <c r="H7053" s="1796"/>
      <c r="I7053" s="1796"/>
      <c r="J7053" s="1796"/>
      <c r="K7053" s="1796"/>
      <c r="L7053" s="1796"/>
      <c r="M7053" s="1796"/>
      <c r="N7053" s="1796"/>
    </row>
    <row r="7054" spans="8:8" s="927" ht="15.0" hidden="1" customFormat="1">
      <c r="A7054" s="1439"/>
      <c r="B7054" s="1795"/>
      <c r="C7054" s="1796"/>
      <c r="D7054" s="1796"/>
      <c r="E7054" s="1796"/>
      <c r="F7054" s="1796"/>
      <c r="G7054" s="1796"/>
      <c r="H7054" s="1796"/>
      <c r="I7054" s="1796"/>
      <c r="J7054" s="1796"/>
      <c r="K7054" s="1796"/>
      <c r="L7054" s="1796"/>
      <c r="M7054" s="1796"/>
      <c r="N7054" s="1796"/>
    </row>
    <row r="7055" spans="8:8" s="927" ht="15.0" hidden="1" customFormat="1">
      <c r="A7055" s="1439"/>
      <c r="B7055" s="1795"/>
      <c r="C7055" s="1796"/>
      <c r="D7055" s="1796"/>
      <c r="E7055" s="1796"/>
      <c r="F7055" s="1796"/>
      <c r="G7055" s="1796"/>
      <c r="H7055" s="1796"/>
      <c r="I7055" s="1796"/>
      <c r="J7055" s="1796"/>
      <c r="K7055" s="1796"/>
      <c r="L7055" s="1796"/>
      <c r="M7055" s="1796"/>
      <c r="N7055" s="1796"/>
    </row>
    <row r="7056" spans="8:8" s="927" ht="15.0" hidden="1" customFormat="1">
      <c r="A7056" s="1439"/>
      <c r="B7056" s="1795"/>
      <c r="C7056" s="1796"/>
      <c r="D7056" s="1796"/>
      <c r="E7056" s="1796"/>
      <c r="F7056" s="1796"/>
      <c r="G7056" s="1796"/>
      <c r="H7056" s="1796"/>
      <c r="I7056" s="1796"/>
      <c r="J7056" s="1796"/>
      <c r="K7056" s="1796"/>
      <c r="L7056" s="1796"/>
      <c r="M7056" s="1796"/>
      <c r="N7056" s="1796"/>
    </row>
    <row r="7057" spans="8:8" s="927" ht="15.0" hidden="1" customFormat="1">
      <c r="A7057" s="1439"/>
      <c r="B7057" s="1795"/>
      <c r="C7057" s="1796"/>
      <c r="D7057" s="1796"/>
      <c r="E7057" s="1796"/>
      <c r="F7057" s="1796"/>
      <c r="G7057" s="1796"/>
      <c r="H7057" s="1796"/>
      <c r="I7057" s="1796"/>
      <c r="J7057" s="1796"/>
      <c r="K7057" s="1796"/>
      <c r="L7057" s="1796"/>
      <c r="M7057" s="1796"/>
      <c r="N7057" s="1796"/>
    </row>
    <row r="7058" spans="8:8" s="927" ht="15.0" hidden="1" customFormat="1">
      <c r="A7058" s="1439"/>
      <c r="B7058" s="1795"/>
      <c r="C7058" s="1796"/>
      <c r="D7058" s="1796"/>
      <c r="E7058" s="1796"/>
      <c r="F7058" s="1796"/>
      <c r="G7058" s="1796"/>
      <c r="H7058" s="1796"/>
      <c r="I7058" s="1796"/>
      <c r="J7058" s="1796"/>
      <c r="K7058" s="1796"/>
      <c r="L7058" s="1796"/>
      <c r="M7058" s="1796"/>
      <c r="N7058" s="1796"/>
    </row>
    <row r="7059" spans="8:8" s="927" ht="15.0" hidden="1" customFormat="1">
      <c r="A7059" s="1439"/>
      <c r="B7059" s="1795"/>
      <c r="C7059" s="1796"/>
      <c r="D7059" s="1796"/>
      <c r="E7059" s="1796"/>
      <c r="F7059" s="1796"/>
      <c r="G7059" s="1796"/>
      <c r="H7059" s="1796"/>
      <c r="I7059" s="1796"/>
      <c r="J7059" s="1796"/>
      <c r="K7059" s="1796"/>
      <c r="L7059" s="1796"/>
      <c r="M7059" s="1796"/>
      <c r="N7059" s="1796"/>
    </row>
    <row r="7060" spans="8:8" s="927" ht="15.0" hidden="1" customFormat="1">
      <c r="A7060" s="1439"/>
      <c r="B7060" s="1795"/>
      <c r="C7060" s="1796"/>
      <c r="D7060" s="1796"/>
      <c r="E7060" s="1796"/>
      <c r="F7060" s="1796"/>
      <c r="G7060" s="1796"/>
      <c r="H7060" s="1796"/>
      <c r="I7060" s="1796"/>
      <c r="J7060" s="1796"/>
      <c r="K7060" s="1796"/>
      <c r="L7060" s="1796"/>
      <c r="M7060" s="1796"/>
      <c r="N7060" s="1796"/>
    </row>
    <row r="7061" spans="8:8" s="927" ht="15.0" hidden="1" customFormat="1">
      <c r="A7061" s="1439"/>
      <c r="B7061" s="1795"/>
      <c r="C7061" s="1796"/>
      <c r="D7061" s="1796"/>
      <c r="E7061" s="1796"/>
      <c r="F7061" s="1796"/>
      <c r="G7061" s="1796"/>
      <c r="H7061" s="1796"/>
      <c r="I7061" s="1796"/>
      <c r="J7061" s="1796"/>
      <c r="K7061" s="1796"/>
      <c r="L7061" s="1796"/>
      <c r="M7061" s="1796"/>
      <c r="N7061" s="1796"/>
    </row>
    <row r="7062" spans="8:8" s="927" ht="15.0" hidden="1" customFormat="1">
      <c r="A7062" s="1439"/>
      <c r="B7062" s="1795"/>
      <c r="C7062" s="1796"/>
      <c r="D7062" s="1796"/>
      <c r="E7062" s="1796"/>
      <c r="F7062" s="1796"/>
      <c r="G7062" s="1796"/>
      <c r="H7062" s="1796"/>
      <c r="I7062" s="1796"/>
      <c r="J7062" s="1796"/>
      <c r="K7062" s="1796"/>
      <c r="L7062" s="1796"/>
      <c r="M7062" s="1796"/>
      <c r="N7062" s="1796"/>
    </row>
    <row r="7063" spans="8:8" s="927" ht="15.0" hidden="1" customFormat="1">
      <c r="A7063" s="1439"/>
      <c r="B7063" s="1795"/>
      <c r="C7063" s="1796"/>
      <c r="D7063" s="1796"/>
      <c r="E7063" s="1796"/>
      <c r="F7063" s="1796"/>
      <c r="G7063" s="1796"/>
      <c r="H7063" s="1796"/>
      <c r="I7063" s="1796"/>
      <c r="J7063" s="1796"/>
      <c r="K7063" s="1796"/>
      <c r="L7063" s="1796"/>
      <c r="M7063" s="1796"/>
      <c r="N7063" s="1796"/>
    </row>
    <row r="7064" spans="8:8" s="927" ht="15.0" hidden="1" customFormat="1">
      <c r="A7064" s="1439"/>
      <c r="B7064" s="1795"/>
      <c r="C7064" s="1796"/>
      <c r="D7064" s="1796"/>
      <c r="E7064" s="1796"/>
      <c r="F7064" s="1796"/>
      <c r="G7064" s="1796"/>
      <c r="H7064" s="1796"/>
      <c r="I7064" s="1796"/>
      <c r="J7064" s="1796"/>
      <c r="K7064" s="1796"/>
      <c r="L7064" s="1796"/>
      <c r="M7064" s="1796"/>
      <c r="N7064" s="1796"/>
    </row>
    <row r="7065" spans="8:8" s="927" ht="15.0" hidden="1" customFormat="1">
      <c r="A7065" s="1439"/>
      <c r="B7065" s="1795"/>
      <c r="C7065" s="1796"/>
      <c r="D7065" s="1796"/>
      <c r="E7065" s="1796"/>
      <c r="F7065" s="1796"/>
      <c r="G7065" s="1796"/>
      <c r="H7065" s="1796"/>
      <c r="I7065" s="1796"/>
      <c r="J7065" s="1796"/>
      <c r="K7065" s="1796"/>
      <c r="L7065" s="1796"/>
      <c r="M7065" s="1796"/>
      <c r="N7065" s="1796"/>
    </row>
    <row r="7066" spans="8:8" s="927" ht="15.0" hidden="1" customFormat="1">
      <c r="A7066" s="1439"/>
      <c r="B7066" s="1795"/>
      <c r="C7066" s="1796"/>
      <c r="D7066" s="1796"/>
      <c r="E7066" s="1796"/>
      <c r="F7066" s="1796"/>
      <c r="G7066" s="1796"/>
      <c r="H7066" s="1796"/>
      <c r="I7066" s="1796"/>
      <c r="J7066" s="1796"/>
      <c r="K7066" s="1796"/>
      <c r="L7066" s="1796"/>
      <c r="M7066" s="1796"/>
      <c r="N7066" s="1796"/>
    </row>
    <row r="7067" spans="8:8" s="927" ht="15.0" hidden="1" customFormat="1">
      <c r="A7067" s="1439"/>
      <c r="B7067" s="1795"/>
      <c r="C7067" s="1796"/>
      <c r="D7067" s="1796"/>
      <c r="E7067" s="1796"/>
      <c r="F7067" s="1796"/>
      <c r="G7067" s="1796"/>
      <c r="H7067" s="1796"/>
      <c r="I7067" s="1796"/>
      <c r="J7067" s="1796"/>
      <c r="K7067" s="1796"/>
      <c r="L7067" s="1796"/>
      <c r="M7067" s="1796"/>
      <c r="N7067" s="1796"/>
    </row>
    <row r="7068" spans="8:8" s="927" ht="15.0" hidden="1" customFormat="1">
      <c r="A7068" s="1439"/>
      <c r="B7068" s="1795"/>
      <c r="C7068" s="1796"/>
      <c r="D7068" s="1796"/>
      <c r="E7068" s="1796"/>
      <c r="F7068" s="1796"/>
      <c r="G7068" s="1796"/>
      <c r="H7068" s="1796"/>
      <c r="I7068" s="1796"/>
      <c r="J7068" s="1796"/>
      <c r="K7068" s="1796"/>
      <c r="L7068" s="1796"/>
      <c r="M7068" s="1796"/>
      <c r="N7068" s="1796"/>
    </row>
    <row r="7069" spans="8:8" s="927" ht="15.0" hidden="1" customFormat="1">
      <c r="A7069" s="1439"/>
      <c r="B7069" s="1795"/>
      <c r="C7069" s="1796"/>
      <c r="D7069" s="1796"/>
      <c r="E7069" s="1796"/>
      <c r="F7069" s="1796"/>
      <c r="G7069" s="1796"/>
      <c r="H7069" s="1796"/>
      <c r="I7069" s="1796"/>
      <c r="J7069" s="1796"/>
      <c r="K7069" s="1796"/>
      <c r="L7069" s="1796"/>
      <c r="M7069" s="1796"/>
      <c r="N7069" s="1796"/>
    </row>
    <row r="7070" spans="8:8" s="927" ht="15.0" hidden="1" customFormat="1">
      <c r="A7070" s="1439"/>
      <c r="B7070" s="1795"/>
      <c r="C7070" s="1796"/>
      <c r="D7070" s="1796"/>
      <c r="E7070" s="1796"/>
      <c r="F7070" s="1796"/>
      <c r="G7070" s="1796"/>
      <c r="H7070" s="1796"/>
      <c r="I7070" s="1796"/>
      <c r="J7070" s="1796"/>
      <c r="K7070" s="1796"/>
      <c r="L7070" s="1796"/>
      <c r="M7070" s="1796"/>
      <c r="N7070" s="1796"/>
    </row>
    <row r="7071" spans="8:8" s="927" ht="15.0" hidden="1" customFormat="1">
      <c r="A7071" s="1439"/>
      <c r="B7071" s="1795"/>
      <c r="C7071" s="1796"/>
      <c r="D7071" s="1796"/>
      <c r="E7071" s="1796"/>
      <c r="F7071" s="1796"/>
      <c r="G7071" s="1796"/>
      <c r="H7071" s="1796"/>
      <c r="I7071" s="1796"/>
      <c r="J7071" s="1796"/>
      <c r="K7071" s="1796"/>
      <c r="L7071" s="1796"/>
      <c r="M7071" s="1796"/>
      <c r="N7071" s="1796"/>
    </row>
    <row r="7072" spans="8:8" s="927" ht="15.0" hidden="1" customFormat="1">
      <c r="A7072" s="1439"/>
      <c r="B7072" s="1795"/>
      <c r="C7072" s="1796"/>
      <c r="D7072" s="1796"/>
      <c r="E7072" s="1796"/>
      <c r="F7072" s="1796"/>
      <c r="G7072" s="1796"/>
      <c r="H7072" s="1796"/>
      <c r="I7072" s="1796"/>
      <c r="J7072" s="1796"/>
      <c r="K7072" s="1796"/>
      <c r="L7072" s="1796"/>
      <c r="M7072" s="1796"/>
      <c r="N7072" s="1796"/>
    </row>
    <row r="7073" spans="8:8" s="927" ht="15.0" hidden="1" customFormat="1">
      <c r="A7073" s="1439"/>
      <c r="B7073" s="1795"/>
      <c r="C7073" s="1796"/>
      <c r="D7073" s="1796"/>
      <c r="E7073" s="1796"/>
      <c r="F7073" s="1796"/>
      <c r="G7073" s="1796"/>
      <c r="H7073" s="1796"/>
      <c r="I7073" s="1796"/>
      <c r="J7073" s="1796"/>
      <c r="K7073" s="1796"/>
      <c r="L7073" s="1796"/>
      <c r="M7073" s="1796"/>
      <c r="N7073" s="1796"/>
    </row>
    <row r="7074" spans="8:8" s="927" ht="15.0" hidden="1" customFormat="1">
      <c r="A7074" s="1439"/>
      <c r="B7074" s="1795"/>
      <c r="C7074" s="1796"/>
      <c r="D7074" s="1796"/>
      <c r="E7074" s="1796"/>
      <c r="F7074" s="1796"/>
      <c r="G7074" s="1796"/>
      <c r="H7074" s="1796"/>
      <c r="I7074" s="1796"/>
      <c r="J7074" s="1796"/>
      <c r="K7074" s="1796"/>
      <c r="L7074" s="1796"/>
      <c r="M7074" s="1796"/>
      <c r="N7074" s="1796"/>
    </row>
    <row r="7075" spans="8:8" s="927" ht="15.0" hidden="1" customFormat="1">
      <c r="A7075" s="1439"/>
      <c r="B7075" s="1795"/>
      <c r="C7075" s="1796"/>
      <c r="D7075" s="1796"/>
      <c r="E7075" s="1796"/>
      <c r="F7075" s="1796"/>
      <c r="G7075" s="1796"/>
      <c r="H7075" s="1796"/>
      <c r="I7075" s="1796"/>
      <c r="J7075" s="1796"/>
      <c r="K7075" s="1796"/>
      <c r="L7075" s="1796"/>
      <c r="M7075" s="1796"/>
      <c r="N7075" s="1796"/>
    </row>
    <row r="7076" spans="8:8" s="927" ht="15.0" hidden="1" customFormat="1">
      <c r="A7076" s="1439"/>
      <c r="B7076" s="1795"/>
      <c r="C7076" s="1796"/>
      <c r="D7076" s="1796"/>
      <c r="E7076" s="1796"/>
      <c r="F7076" s="1796"/>
      <c r="G7076" s="1796"/>
      <c r="H7076" s="1796"/>
      <c r="I7076" s="1796"/>
      <c r="J7076" s="1796"/>
      <c r="K7076" s="1796"/>
      <c r="L7076" s="1796"/>
      <c r="M7076" s="1796"/>
      <c r="N7076" s="1796"/>
    </row>
    <row r="7077" spans="8:8" s="927" ht="15.0" hidden="1" customFormat="1">
      <c r="A7077" s="1439"/>
      <c r="B7077" s="1795"/>
      <c r="C7077" s="1796"/>
      <c r="D7077" s="1796"/>
      <c r="E7077" s="1796"/>
      <c r="F7077" s="1796"/>
      <c r="G7077" s="1796"/>
      <c r="H7077" s="1796"/>
      <c r="I7077" s="1796"/>
      <c r="J7077" s="1796"/>
      <c r="K7077" s="1796"/>
      <c r="L7077" s="1796"/>
      <c r="M7077" s="1796"/>
      <c r="N7077" s="1796"/>
    </row>
    <row r="7078" spans="8:8" s="927" ht="15.0" hidden="1" customFormat="1">
      <c r="A7078" s="1439"/>
      <c r="B7078" s="1795"/>
      <c r="C7078" s="1796"/>
      <c r="D7078" s="1796"/>
      <c r="E7078" s="1796"/>
      <c r="F7078" s="1796"/>
      <c r="G7078" s="1796"/>
      <c r="H7078" s="1796"/>
      <c r="I7078" s="1796"/>
      <c r="J7078" s="1796"/>
      <c r="K7078" s="1796"/>
      <c r="L7078" s="1796"/>
      <c r="M7078" s="1796"/>
      <c r="N7078" s="1796"/>
    </row>
    <row r="7079" spans="8:8" s="927" ht="15.0" hidden="1" customFormat="1">
      <c r="A7079" s="1439"/>
      <c r="B7079" s="1795"/>
      <c r="C7079" s="1796"/>
      <c r="D7079" s="1796"/>
      <c r="E7079" s="1796"/>
      <c r="F7079" s="1796"/>
      <c r="G7079" s="1796"/>
      <c r="H7079" s="1796"/>
      <c r="I7079" s="1796"/>
      <c r="J7079" s="1796"/>
      <c r="K7079" s="1796"/>
      <c r="L7079" s="1796"/>
      <c r="M7079" s="1796"/>
      <c r="N7079" s="1796"/>
    </row>
    <row r="7080" spans="8:8" s="927" ht="15.0" hidden="1" customFormat="1">
      <c r="A7080" s="1439"/>
      <c r="B7080" s="1795"/>
      <c r="C7080" s="1796"/>
      <c r="D7080" s="1796"/>
      <c r="E7080" s="1796"/>
      <c r="F7080" s="1796"/>
      <c r="G7080" s="1796"/>
      <c r="H7080" s="1796"/>
      <c r="I7080" s="1796"/>
      <c r="J7080" s="1796"/>
      <c r="K7080" s="1796"/>
      <c r="L7080" s="1796"/>
      <c r="M7080" s="1796"/>
      <c r="N7080" s="1796"/>
    </row>
    <row r="7081" spans="8:8" s="927" ht="15.0" hidden="1" customFormat="1">
      <c r="A7081" s="1439"/>
      <c r="B7081" s="1795"/>
      <c r="C7081" s="1796"/>
      <c r="D7081" s="1796"/>
      <c r="E7081" s="1796"/>
      <c r="F7081" s="1796"/>
      <c r="G7081" s="1796"/>
      <c r="H7081" s="1796"/>
      <c r="I7081" s="1796"/>
      <c r="J7081" s="1796"/>
      <c r="K7081" s="1796"/>
      <c r="L7081" s="1796"/>
      <c r="M7081" s="1796"/>
      <c r="N7081" s="1796"/>
    </row>
    <row r="7082" spans="8:8" s="927" ht="15.0" hidden="1" customFormat="1">
      <c r="A7082" s="1439"/>
      <c r="B7082" s="1795"/>
      <c r="C7082" s="1796"/>
      <c r="D7082" s="1796"/>
      <c r="E7082" s="1796"/>
      <c r="F7082" s="1796"/>
      <c r="G7082" s="1796"/>
      <c r="H7082" s="1796"/>
      <c r="I7082" s="1796"/>
      <c r="J7082" s="1796"/>
      <c r="K7082" s="1796"/>
      <c r="L7082" s="1796"/>
      <c r="M7082" s="1796"/>
      <c r="N7082" s="1796"/>
    </row>
    <row r="7083" spans="8:8" s="927" ht="15.0" hidden="1" customFormat="1">
      <c r="A7083" s="1439"/>
      <c r="B7083" s="1795"/>
      <c r="C7083" s="1796"/>
      <c r="D7083" s="1796"/>
      <c r="E7083" s="1796"/>
      <c r="F7083" s="1796"/>
      <c r="G7083" s="1796"/>
      <c r="H7083" s="1796"/>
      <c r="I7083" s="1796"/>
      <c r="J7083" s="1796"/>
      <c r="K7083" s="1796"/>
      <c r="L7083" s="1796"/>
      <c r="M7083" s="1796"/>
      <c r="N7083" s="1796"/>
    </row>
    <row r="7084" spans="8:8" s="927" ht="15.0" hidden="1" customFormat="1">
      <c r="A7084" s="1439"/>
      <c r="B7084" s="1795"/>
      <c r="C7084" s="1796"/>
      <c r="D7084" s="1796"/>
      <c r="E7084" s="1796"/>
      <c r="F7084" s="1796"/>
      <c r="G7084" s="1796"/>
      <c r="H7084" s="1796"/>
      <c r="I7084" s="1796"/>
      <c r="J7084" s="1796"/>
      <c r="K7084" s="1796"/>
      <c r="L7084" s="1796"/>
      <c r="M7084" s="1796"/>
      <c r="N7084" s="1796"/>
    </row>
    <row r="7085" spans="8:8" s="927" ht="15.0" hidden="1" customFormat="1">
      <c r="A7085" s="1439"/>
      <c r="B7085" s="1795"/>
      <c r="C7085" s="1796"/>
      <c r="D7085" s="1796"/>
      <c r="E7085" s="1796"/>
      <c r="F7085" s="1796"/>
      <c r="G7085" s="1796"/>
      <c r="H7085" s="1796"/>
      <c r="I7085" s="1796"/>
      <c r="J7085" s="1796"/>
      <c r="K7085" s="1796"/>
      <c r="L7085" s="1796"/>
      <c r="M7085" s="1796"/>
      <c r="N7085" s="1796"/>
    </row>
    <row r="7086" spans="8:8" s="927" ht="15.0" hidden="1" customFormat="1">
      <c r="A7086" s="1439"/>
      <c r="B7086" s="1795"/>
      <c r="C7086" s="1796"/>
      <c r="D7086" s="1796"/>
      <c r="E7086" s="1796"/>
      <c r="F7086" s="1796"/>
      <c r="G7086" s="1796"/>
      <c r="H7086" s="1796"/>
      <c r="I7086" s="1796"/>
      <c r="J7086" s="1796"/>
      <c r="K7086" s="1796"/>
      <c r="L7086" s="1796"/>
      <c r="M7086" s="1796"/>
      <c r="N7086" s="1796"/>
    </row>
    <row r="7087" spans="8:8" s="927" ht="15.0" hidden="1" customFormat="1">
      <c r="A7087" s="1439"/>
      <c r="B7087" s="1795"/>
      <c r="C7087" s="1796"/>
      <c r="D7087" s="1796"/>
      <c r="E7087" s="1796"/>
      <c r="F7087" s="1796"/>
      <c r="G7087" s="1796"/>
      <c r="H7087" s="1796"/>
      <c r="I7087" s="1796"/>
      <c r="J7087" s="1796"/>
      <c r="K7087" s="1796"/>
      <c r="L7087" s="1796"/>
      <c r="M7087" s="1796"/>
      <c r="N7087" s="1796"/>
    </row>
    <row r="7088" spans="8:8" s="927" ht="15.0" hidden="1" customFormat="1">
      <c r="A7088" s="1439"/>
      <c r="B7088" s="1795"/>
      <c r="C7088" s="1796"/>
      <c r="D7088" s="1796"/>
      <c r="E7088" s="1796"/>
      <c r="F7088" s="1796"/>
      <c r="G7088" s="1796"/>
      <c r="H7088" s="1796"/>
      <c r="I7088" s="1796"/>
      <c r="J7088" s="1796"/>
      <c r="K7088" s="1796"/>
      <c r="L7088" s="1796"/>
      <c r="M7088" s="1796"/>
      <c r="N7088" s="1796"/>
    </row>
    <row r="7089" spans="8:8" s="927" ht="15.0" hidden="1" customFormat="1">
      <c r="A7089" s="1439"/>
      <c r="B7089" s="1795"/>
      <c r="C7089" s="1796"/>
      <c r="D7089" s="1796"/>
      <c r="E7089" s="1796"/>
      <c r="F7089" s="1796"/>
      <c r="G7089" s="1796"/>
      <c r="H7089" s="1796"/>
      <c r="I7089" s="1796"/>
      <c r="J7089" s="1796"/>
      <c r="K7089" s="1796"/>
      <c r="L7089" s="1796"/>
      <c r="M7089" s="1796"/>
      <c r="N7089" s="1796"/>
    </row>
    <row r="7090" spans="8:8" s="927" ht="15.0" hidden="1" customFormat="1">
      <c r="A7090" s="1439"/>
      <c r="B7090" s="1795"/>
      <c r="C7090" s="1796"/>
      <c r="D7090" s="1796"/>
      <c r="E7090" s="1796"/>
      <c r="F7090" s="1796"/>
      <c r="G7090" s="1796"/>
      <c r="H7090" s="1796"/>
      <c r="I7090" s="1796"/>
      <c r="J7090" s="1796"/>
      <c r="K7090" s="1796"/>
      <c r="L7090" s="1796"/>
      <c r="M7090" s="1796"/>
      <c r="N7090" s="1796"/>
    </row>
    <row r="7091" spans="8:8" s="927" ht="15.0" hidden="1" customFormat="1">
      <c r="A7091" s="1439"/>
      <c r="B7091" s="1795"/>
      <c r="C7091" s="1796"/>
      <c r="D7091" s="1796"/>
      <c r="E7091" s="1796"/>
      <c r="F7091" s="1796"/>
      <c r="G7091" s="1796"/>
      <c r="H7091" s="1796"/>
      <c r="I7091" s="1796"/>
      <c r="J7091" s="1796"/>
      <c r="K7091" s="1796"/>
      <c r="L7091" s="1796"/>
      <c r="M7091" s="1796"/>
      <c r="N7091" s="1796"/>
    </row>
    <row r="7092" spans="8:8" s="927" ht="15.0" hidden="1" customFormat="1">
      <c r="A7092" s="1439"/>
      <c r="B7092" s="1795"/>
      <c r="C7092" s="1796"/>
      <c r="D7092" s="1796"/>
      <c r="E7092" s="1796"/>
      <c r="F7092" s="1796"/>
      <c r="G7092" s="1796"/>
      <c r="H7092" s="1796"/>
      <c r="I7092" s="1796"/>
      <c r="J7092" s="1796"/>
      <c r="K7092" s="1796"/>
      <c r="L7092" s="1796"/>
      <c r="M7092" s="1796"/>
      <c r="N7092" s="1796"/>
    </row>
    <row r="7093" spans="8:8" s="927" ht="15.0" hidden="1" customFormat="1">
      <c r="A7093" s="1439"/>
      <c r="B7093" s="1795"/>
      <c r="C7093" s="1796"/>
      <c r="D7093" s="1796"/>
      <c r="E7093" s="1796"/>
      <c r="F7093" s="1796"/>
      <c r="G7093" s="1796"/>
      <c r="H7093" s="1796"/>
      <c r="I7093" s="1796"/>
      <c r="J7093" s="1796"/>
      <c r="K7093" s="1796"/>
      <c r="L7093" s="1796"/>
      <c r="M7093" s="1796"/>
      <c r="N7093" s="1796"/>
    </row>
    <row r="7094" spans="8:8" s="927" ht="15.0" hidden="1" customFormat="1">
      <c r="A7094" s="1439"/>
      <c r="B7094" s="1795"/>
      <c r="C7094" s="1796"/>
      <c r="D7094" s="1796"/>
      <c r="E7094" s="1796"/>
      <c r="F7094" s="1796"/>
      <c r="G7094" s="1796"/>
      <c r="H7094" s="1796"/>
      <c r="I7094" s="1796"/>
      <c r="J7094" s="1796"/>
      <c r="K7094" s="1796"/>
      <c r="L7094" s="1796"/>
      <c r="M7094" s="1796"/>
      <c r="N7094" s="1796"/>
    </row>
    <row r="7095" spans="8:8" s="927" ht="15.0" hidden="1" customFormat="1">
      <c r="A7095" s="1439"/>
      <c r="B7095" s="1795"/>
      <c r="C7095" s="1796"/>
      <c r="D7095" s="1796"/>
      <c r="E7095" s="1796"/>
      <c r="F7095" s="1796"/>
      <c r="G7095" s="1796"/>
      <c r="H7095" s="1796"/>
      <c r="I7095" s="1796"/>
      <c r="J7095" s="1796"/>
      <c r="K7095" s="1796"/>
      <c r="L7095" s="1796"/>
      <c r="M7095" s="1796"/>
      <c r="N7095" s="1796"/>
    </row>
    <row r="7096" spans="8:8" s="927" ht="15.0" hidden="1" customFormat="1">
      <c r="A7096" s="1439"/>
      <c r="B7096" s="1795"/>
      <c r="C7096" s="1796"/>
      <c r="D7096" s="1796"/>
      <c r="E7096" s="1796"/>
      <c r="F7096" s="1796"/>
      <c r="G7096" s="1796"/>
      <c r="H7096" s="1796"/>
      <c r="I7096" s="1796"/>
      <c r="J7096" s="1796"/>
      <c r="K7096" s="1796"/>
      <c r="L7096" s="1796"/>
      <c r="M7096" s="1796"/>
      <c r="N7096" s="1796"/>
    </row>
    <row r="7097" spans="8:8" s="927" ht="15.0" hidden="1" customFormat="1">
      <c r="A7097" s="1439"/>
      <c r="B7097" s="1795"/>
      <c r="C7097" s="1796"/>
      <c r="D7097" s="1796"/>
      <c r="E7097" s="1796"/>
      <c r="F7097" s="1796"/>
      <c r="G7097" s="1796"/>
      <c r="H7097" s="1796"/>
      <c r="I7097" s="1796"/>
      <c r="J7097" s="1796"/>
      <c r="K7097" s="1796"/>
      <c r="L7097" s="1796"/>
      <c r="M7097" s="1796"/>
      <c r="N7097" s="1796"/>
    </row>
    <row r="7098" spans="8:8" s="927" ht="15.0" hidden="1" customFormat="1">
      <c r="A7098" s="1439"/>
      <c r="B7098" s="1795"/>
      <c r="C7098" s="1796"/>
      <c r="D7098" s="1796"/>
      <c r="E7098" s="1796"/>
      <c r="F7098" s="1796"/>
      <c r="G7098" s="1796"/>
      <c r="H7098" s="1796"/>
      <c r="I7098" s="1796"/>
      <c r="J7098" s="1796"/>
      <c r="K7098" s="1796"/>
      <c r="L7098" s="1796"/>
      <c r="M7098" s="1796"/>
      <c r="N7098" s="1796"/>
    </row>
    <row r="7099" spans="8:8" s="927" ht="15.0" hidden="1" customFormat="1">
      <c r="A7099" s="1439"/>
      <c r="B7099" s="1795"/>
      <c r="C7099" s="1796"/>
      <c r="D7099" s="1796"/>
      <c r="E7099" s="1796"/>
      <c r="F7099" s="1796"/>
      <c r="G7099" s="1796"/>
      <c r="H7099" s="1796"/>
      <c r="I7099" s="1796"/>
      <c r="J7099" s="1796"/>
      <c r="K7099" s="1796"/>
      <c r="L7099" s="1796"/>
      <c r="M7099" s="1796"/>
      <c r="N7099" s="1796"/>
    </row>
    <row r="7100" spans="8:8" s="927" ht="15.0" hidden="1" customFormat="1">
      <c r="A7100" s="1439"/>
      <c r="B7100" s="1795"/>
      <c r="C7100" s="1796"/>
      <c r="D7100" s="1796"/>
      <c r="E7100" s="1796"/>
      <c r="F7100" s="1796"/>
      <c r="G7100" s="1796"/>
      <c r="H7100" s="1796"/>
      <c r="I7100" s="1796"/>
      <c r="J7100" s="1796"/>
      <c r="K7100" s="1796"/>
      <c r="L7100" s="1796"/>
      <c r="M7100" s="1796"/>
      <c r="N7100" s="1796"/>
    </row>
    <row r="7101" spans="8:8" s="927" ht="15.0" hidden="1" customFormat="1">
      <c r="A7101" s="1439"/>
      <c r="B7101" s="1795"/>
      <c r="C7101" s="1796"/>
      <c r="D7101" s="1796"/>
      <c r="E7101" s="1796"/>
      <c r="F7101" s="1796"/>
      <c r="G7101" s="1796"/>
      <c r="H7101" s="1796"/>
      <c r="I7101" s="1796"/>
      <c r="J7101" s="1796"/>
      <c r="K7101" s="1796"/>
      <c r="L7101" s="1796"/>
      <c r="M7101" s="1796"/>
      <c r="N7101" s="1796"/>
    </row>
    <row r="7102" spans="8:8" s="927" ht="15.0" hidden="1" customFormat="1">
      <c r="A7102" s="1439"/>
      <c r="B7102" s="1795"/>
      <c r="C7102" s="1796"/>
      <c r="D7102" s="1796"/>
      <c r="E7102" s="1796"/>
      <c r="F7102" s="1796"/>
      <c r="G7102" s="1796"/>
      <c r="H7102" s="1796"/>
      <c r="I7102" s="1796"/>
      <c r="J7102" s="1796"/>
      <c r="K7102" s="1796"/>
      <c r="L7102" s="1796"/>
      <c r="M7102" s="1796"/>
      <c r="N7102" s="1796"/>
    </row>
    <row r="7103" spans="8:8" s="927" ht="15.0" hidden="1" customFormat="1">
      <c r="A7103" s="1439"/>
      <c r="B7103" s="1795"/>
      <c r="C7103" s="1796"/>
      <c r="D7103" s="1796"/>
      <c r="E7103" s="1796"/>
      <c r="F7103" s="1796"/>
      <c r="G7103" s="1796"/>
      <c r="H7103" s="1796"/>
      <c r="I7103" s="1796"/>
      <c r="J7103" s="1796"/>
      <c r="K7103" s="1796"/>
      <c r="L7103" s="1796"/>
      <c r="M7103" s="1796"/>
      <c r="N7103" s="1796"/>
    </row>
    <row r="7104" spans="8:8" s="927" ht="15.0" hidden="1" customFormat="1">
      <c r="A7104" s="1439"/>
      <c r="B7104" s="1795"/>
      <c r="C7104" s="1796"/>
      <c r="D7104" s="1796"/>
      <c r="E7104" s="1796"/>
      <c r="F7104" s="1796"/>
      <c r="G7104" s="1796"/>
      <c r="H7104" s="1796"/>
      <c r="I7104" s="1796"/>
      <c r="J7104" s="1796"/>
      <c r="K7104" s="1796"/>
      <c r="L7104" s="1796"/>
      <c r="M7104" s="1796"/>
      <c r="N7104" s="1796"/>
    </row>
    <row r="7105" spans="8:8" s="927" ht="15.0" hidden="1" customFormat="1">
      <c r="A7105" s="1439"/>
      <c r="B7105" s="1795"/>
      <c r="C7105" s="1796"/>
      <c r="D7105" s="1796"/>
      <c r="E7105" s="1796"/>
      <c r="F7105" s="1796"/>
      <c r="G7105" s="1796"/>
      <c r="H7105" s="1796"/>
      <c r="I7105" s="1796"/>
      <c r="J7105" s="1796"/>
      <c r="K7105" s="1796"/>
      <c r="L7105" s="1796"/>
      <c r="M7105" s="1796"/>
      <c r="N7105" s="1796"/>
    </row>
    <row r="7106" spans="8:8" s="927" ht="15.0" hidden="1" customFormat="1">
      <c r="A7106" s="1439"/>
      <c r="B7106" s="1795"/>
      <c r="C7106" s="1796"/>
      <c r="D7106" s="1796"/>
      <c r="E7106" s="1796"/>
      <c r="F7106" s="1796"/>
      <c r="G7106" s="1796"/>
      <c r="H7106" s="1796"/>
      <c r="I7106" s="1796"/>
      <c r="J7106" s="1796"/>
      <c r="K7106" s="1796"/>
      <c r="L7106" s="1796"/>
      <c r="M7106" s="1796"/>
      <c r="N7106" s="1796"/>
    </row>
    <row r="7107" spans="8:8" s="927" ht="15.0" hidden="1" customFormat="1">
      <c r="A7107" s="1439"/>
      <c r="B7107" s="1795"/>
      <c r="C7107" s="1796"/>
      <c r="D7107" s="1796"/>
      <c r="E7107" s="1796"/>
      <c r="F7107" s="1796"/>
      <c r="G7107" s="1796"/>
      <c r="H7107" s="1796"/>
      <c r="I7107" s="1796"/>
      <c r="J7107" s="1796"/>
      <c r="K7107" s="1796"/>
      <c r="L7107" s="1796"/>
      <c r="M7107" s="1796"/>
      <c r="N7107" s="1796"/>
    </row>
    <row r="7108" spans="8:8" s="927" ht="15.0" hidden="1" customFormat="1">
      <c r="A7108" s="1439"/>
      <c r="B7108" s="1795"/>
      <c r="C7108" s="1796"/>
      <c r="D7108" s="1796"/>
      <c r="E7108" s="1796"/>
      <c r="F7108" s="1796"/>
      <c r="G7108" s="1796"/>
      <c r="H7108" s="1796"/>
      <c r="I7108" s="1796"/>
      <c r="J7108" s="1796"/>
      <c r="K7108" s="1796"/>
      <c r="L7108" s="1796"/>
      <c r="M7108" s="1796"/>
      <c r="N7108" s="1796"/>
    </row>
    <row r="7109" spans="8:8" s="927" ht="15.0" hidden="1" customFormat="1">
      <c r="A7109" s="1439"/>
      <c r="B7109" s="1795"/>
      <c r="C7109" s="1796"/>
      <c r="D7109" s="1796"/>
      <c r="E7109" s="1796"/>
      <c r="F7109" s="1796"/>
      <c r="G7109" s="1796"/>
      <c r="H7109" s="1796"/>
      <c r="I7109" s="1796"/>
      <c r="J7109" s="1796"/>
      <c r="K7109" s="1796"/>
      <c r="L7109" s="1796"/>
      <c r="M7109" s="1796"/>
      <c r="N7109" s="1796"/>
    </row>
    <row r="7110" spans="8:8" s="927" ht="15.0" hidden="1" customFormat="1">
      <c r="A7110" s="1439"/>
      <c r="B7110" s="1795"/>
      <c r="C7110" s="1796"/>
      <c r="D7110" s="1796"/>
      <c r="E7110" s="1796"/>
      <c r="F7110" s="1796"/>
      <c r="G7110" s="1796"/>
      <c r="H7110" s="1796"/>
      <c r="I7110" s="1796"/>
      <c r="J7110" s="1796"/>
      <c r="K7110" s="1796"/>
      <c r="L7110" s="1796"/>
      <c r="M7110" s="1796"/>
      <c r="N7110" s="1796"/>
    </row>
    <row r="7111" spans="8:8" s="927" ht="15.0" hidden="1" customFormat="1">
      <c r="A7111" s="1439"/>
      <c r="B7111" s="1795"/>
      <c r="C7111" s="1796"/>
      <c r="D7111" s="1796"/>
      <c r="E7111" s="1796"/>
      <c r="F7111" s="1796"/>
      <c r="G7111" s="1796"/>
      <c r="H7111" s="1796"/>
      <c r="I7111" s="1796"/>
      <c r="J7111" s="1796"/>
      <c r="K7111" s="1796"/>
      <c r="L7111" s="1796"/>
      <c r="M7111" s="1796"/>
      <c r="N7111" s="1796"/>
    </row>
    <row r="7112" spans="8:8" s="927" ht="15.0" hidden="1" customFormat="1">
      <c r="A7112" s="1439"/>
      <c r="B7112" s="1795"/>
      <c r="C7112" s="1796"/>
      <c r="D7112" s="1796"/>
      <c r="E7112" s="1796"/>
      <c r="F7112" s="1796"/>
      <c r="G7112" s="1796"/>
      <c r="H7112" s="1796"/>
      <c r="I7112" s="1796"/>
      <c r="J7112" s="1796"/>
      <c r="K7112" s="1796"/>
      <c r="L7112" s="1796"/>
      <c r="M7112" s="1796"/>
      <c r="N7112" s="1796"/>
    </row>
    <row r="7113" spans="8:8" s="927" ht="15.0" hidden="1" customFormat="1">
      <c r="A7113" s="1439"/>
      <c r="B7113" s="1795"/>
      <c r="C7113" s="1796"/>
      <c r="D7113" s="1796"/>
      <c r="E7113" s="1796"/>
      <c r="F7113" s="1796"/>
      <c r="G7113" s="1796"/>
      <c r="H7113" s="1796"/>
      <c r="I7113" s="1796"/>
      <c r="J7113" s="1796"/>
      <c r="K7113" s="1796"/>
      <c r="L7113" s="1796"/>
      <c r="M7113" s="1796"/>
      <c r="N7113" s="1796"/>
    </row>
    <row r="7114" spans="8:8" s="927" ht="15.0" hidden="1" customFormat="1" customHeight="1">
      <c r="A7114" s="1439"/>
      <c r="B7114" s="1795"/>
      <c r="C7114" s="1796"/>
      <c r="D7114" s="1796"/>
      <c r="E7114" s="1796"/>
      <c r="F7114" s="1796"/>
      <c r="G7114" s="1796"/>
      <c r="H7114" s="1796"/>
      <c r="I7114" s="1796"/>
      <c r="J7114" s="1796"/>
      <c r="K7114" s="1796"/>
      <c r="L7114" s="1796"/>
      <c r="M7114" s="1796"/>
      <c r="N7114" s="1796"/>
    </row>
    <row r="7115" spans="8:8" s="927" ht="15.0" hidden="1" customFormat="1" customHeight="1">
      <c r="A7115" s="1439"/>
      <c r="B7115" s="1795"/>
      <c r="C7115" s="1796"/>
      <c r="D7115" s="1796"/>
      <c r="E7115" s="1796"/>
      <c r="F7115" s="1796"/>
      <c r="G7115" s="1796"/>
      <c r="H7115" s="1796"/>
      <c r="I7115" s="1796"/>
      <c r="J7115" s="1796"/>
      <c r="K7115" s="1796"/>
      <c r="L7115" s="1796"/>
      <c r="M7115" s="1796"/>
      <c r="N7115" s="1796"/>
    </row>
    <row r="7116" spans="8:8" s="927" ht="15.0" hidden="1" customFormat="1" customHeight="1">
      <c r="A7116" s="1439"/>
      <c r="B7116" s="1795"/>
      <c r="C7116" s="1796"/>
      <c r="D7116" s="1796"/>
      <c r="E7116" s="1796"/>
      <c r="F7116" s="1796"/>
      <c r="G7116" s="1796"/>
      <c r="H7116" s="1796"/>
      <c r="I7116" s="1796"/>
      <c r="J7116" s="1796"/>
      <c r="K7116" s="1796"/>
      <c r="L7116" s="1796"/>
      <c r="M7116" s="1796"/>
      <c r="N7116" s="1796"/>
    </row>
    <row r="7117" spans="8:8" s="927" ht="15.0" hidden="1" customFormat="1" customHeight="1">
      <c r="A7117" s="1439"/>
      <c r="B7117" s="1795"/>
      <c r="C7117" s="1796"/>
      <c r="D7117" s="1796"/>
      <c r="E7117" s="1796"/>
      <c r="F7117" s="1796"/>
      <c r="G7117" s="1796"/>
      <c r="H7117" s="1796"/>
      <c r="I7117" s="1796"/>
      <c r="J7117" s="1796"/>
      <c r="K7117" s="1796"/>
      <c r="L7117" s="1796"/>
      <c r="M7117" s="1796"/>
      <c r="N7117" s="1796"/>
    </row>
    <row r="7118" spans="8:8" s="927" ht="15.0" hidden="1" customFormat="1" customHeight="1">
      <c r="A7118" s="1439"/>
      <c r="B7118" s="1795"/>
      <c r="C7118" s="1796"/>
      <c r="D7118" s="1796"/>
      <c r="E7118" s="1796"/>
      <c r="F7118" s="1796"/>
      <c r="G7118" s="1796"/>
      <c r="H7118" s="1796"/>
      <c r="I7118" s="1796"/>
      <c r="J7118" s="1796"/>
      <c r="K7118" s="1796"/>
      <c r="L7118" s="1796"/>
      <c r="M7118" s="1796"/>
      <c r="N7118" s="1796"/>
    </row>
    <row r="7119" spans="8:8" s="927" ht="15.0" hidden="1" customFormat="1" customHeight="1">
      <c r="A7119" s="1439"/>
      <c r="B7119" s="1795"/>
      <c r="C7119" s="1796"/>
      <c r="D7119" s="1796"/>
      <c r="E7119" s="1796"/>
      <c r="F7119" s="1796"/>
      <c r="G7119" s="1796"/>
      <c r="H7119" s="1796"/>
      <c r="I7119" s="1796"/>
      <c r="J7119" s="1796"/>
      <c r="K7119" s="1796"/>
      <c r="L7119" s="1796"/>
      <c r="M7119" s="1796"/>
      <c r="N7119" s="1796"/>
    </row>
    <row r="7120" spans="8:8" s="927" ht="15.0" hidden="1" customFormat="1" customHeight="1">
      <c r="A7120" s="1439"/>
      <c r="B7120" s="1795"/>
      <c r="C7120" s="1796"/>
      <c r="D7120" s="1796"/>
      <c r="E7120" s="1796"/>
      <c r="F7120" s="1796"/>
      <c r="G7120" s="1796"/>
      <c r="H7120" s="1796"/>
      <c r="I7120" s="1796"/>
      <c r="J7120" s="1796"/>
      <c r="K7120" s="1796"/>
      <c r="L7120" s="1796"/>
      <c r="M7120" s="1796"/>
      <c r="N7120" s="1796"/>
    </row>
    <row r="7121" spans="8:8" s="927" ht="15.0" hidden="1" customFormat="1" customHeight="1">
      <c r="A7121" s="1439"/>
      <c r="B7121" s="1795"/>
      <c r="C7121" s="1796"/>
      <c r="D7121" s="1796"/>
      <c r="E7121" s="1796"/>
      <c r="F7121" s="1796"/>
      <c r="G7121" s="1796"/>
      <c r="H7121" s="1796"/>
      <c r="I7121" s="1796"/>
      <c r="J7121" s="1796"/>
      <c r="K7121" s="1796"/>
      <c r="L7121" s="1796"/>
      <c r="M7121" s="1796"/>
      <c r="N7121" s="1796"/>
    </row>
    <row r="7122" spans="8:8" s="927" ht="15.0" hidden="1" customFormat="1" customHeight="1">
      <c r="A7122" s="1439"/>
      <c r="B7122" s="1795"/>
      <c r="C7122" s="1796"/>
      <c r="D7122" s="1796"/>
      <c r="E7122" s="1796"/>
      <c r="F7122" s="1796"/>
      <c r="G7122" s="1796"/>
      <c r="H7122" s="1796"/>
      <c r="I7122" s="1796"/>
      <c r="J7122" s="1796"/>
      <c r="K7122" s="1796"/>
      <c r="L7122" s="1796"/>
      <c r="M7122" s="1796"/>
      <c r="N7122" s="1796"/>
    </row>
    <row r="7123" spans="8:8" s="927" ht="15.0" hidden="1" customFormat="1" customHeight="1">
      <c r="A7123" s="1439"/>
      <c r="B7123" s="1795"/>
      <c r="C7123" s="1796"/>
      <c r="D7123" s="1796"/>
      <c r="E7123" s="1796"/>
      <c r="F7123" s="1796"/>
      <c r="G7123" s="1796"/>
      <c r="H7123" s="1796"/>
      <c r="I7123" s="1796"/>
      <c r="J7123" s="1796"/>
      <c r="K7123" s="1796"/>
      <c r="L7123" s="1796"/>
      <c r="M7123" s="1796"/>
      <c r="N7123" s="1796"/>
    </row>
    <row r="7124" spans="8:8" s="927" ht="15.0" hidden="1" customFormat="1" customHeight="1">
      <c r="A7124" s="1439"/>
      <c r="B7124" s="1795"/>
      <c r="C7124" s="1796"/>
      <c r="D7124" s="1796"/>
      <c r="E7124" s="1796"/>
      <c r="F7124" s="1796"/>
      <c r="G7124" s="1796"/>
      <c r="H7124" s="1796"/>
      <c r="I7124" s="1796"/>
      <c r="J7124" s="1796"/>
      <c r="K7124" s="1796"/>
      <c r="L7124" s="1796"/>
      <c r="M7124" s="1796"/>
      <c r="N7124" s="1796"/>
    </row>
    <row r="7125" spans="8:8" s="927" ht="15.0" hidden="1" customFormat="1" customHeight="1">
      <c r="A7125" s="1439"/>
      <c r="B7125" s="1795"/>
      <c r="C7125" s="1796"/>
      <c r="D7125" s="1796"/>
      <c r="E7125" s="1796"/>
      <c r="F7125" s="1796"/>
      <c r="G7125" s="1796"/>
      <c r="H7125" s="1796"/>
      <c r="I7125" s="1796"/>
      <c r="J7125" s="1796"/>
      <c r="K7125" s="1796"/>
      <c r="L7125" s="1796"/>
      <c r="M7125" s="1796"/>
      <c r="N7125" s="1796"/>
    </row>
    <row r="7126" spans="8:8" s="927" ht="15.0" hidden="1" customFormat="1" customHeight="1">
      <c r="A7126" s="1439"/>
      <c r="B7126" s="1795"/>
      <c r="C7126" s="1796"/>
      <c r="D7126" s="1796"/>
      <c r="E7126" s="1796"/>
      <c r="F7126" s="1796"/>
      <c r="G7126" s="1796"/>
      <c r="H7126" s="1796"/>
      <c r="I7126" s="1796"/>
      <c r="J7126" s="1796"/>
      <c r="K7126" s="1796"/>
      <c r="L7126" s="1796"/>
      <c r="M7126" s="1796"/>
      <c r="N7126" s="1796"/>
    </row>
    <row r="7127" spans="8:8" s="927" ht="15.0" hidden="1" customFormat="1" customHeight="1">
      <c r="A7127" s="1439"/>
      <c r="B7127" s="1795"/>
      <c r="C7127" s="1796"/>
      <c r="D7127" s="1796"/>
      <c r="E7127" s="1796"/>
      <c r="F7127" s="1796"/>
      <c r="G7127" s="1796"/>
      <c r="H7127" s="1796"/>
      <c r="I7127" s="1796"/>
      <c r="J7127" s="1796"/>
      <c r="K7127" s="1796"/>
      <c r="L7127" s="1796"/>
      <c r="M7127" s="1796"/>
      <c r="N7127" s="1796"/>
    </row>
    <row r="7128" spans="8:8" s="927" ht="15.0" hidden="1" customFormat="1" customHeight="1">
      <c r="A7128" s="1439"/>
      <c r="B7128" s="1795"/>
      <c r="C7128" s="1796"/>
      <c r="D7128" s="1796"/>
      <c r="E7128" s="1796"/>
      <c r="F7128" s="1796"/>
      <c r="G7128" s="1796"/>
      <c r="H7128" s="1796"/>
      <c r="I7128" s="1796"/>
      <c r="J7128" s="1796"/>
      <c r="K7128" s="1796"/>
      <c r="L7128" s="1796"/>
      <c r="M7128" s="1796"/>
      <c r="N7128" s="1796"/>
    </row>
    <row r="7129" spans="8:8" s="927" ht="15.0" hidden="1" customFormat="1" customHeight="1">
      <c r="A7129" s="1439"/>
      <c r="B7129" s="1795"/>
      <c r="C7129" s="1796"/>
      <c r="D7129" s="1796"/>
      <c r="E7129" s="1796"/>
      <c r="F7129" s="1796"/>
      <c r="G7129" s="1796"/>
      <c r="H7129" s="1796"/>
      <c r="I7129" s="1796"/>
      <c r="J7129" s="1796"/>
      <c r="K7129" s="1796"/>
      <c r="L7129" s="1796"/>
      <c r="M7129" s="1796"/>
      <c r="N7129" s="1796"/>
    </row>
    <row r="7130" spans="8:8" s="927" ht="15.0" hidden="1" customFormat="1" customHeight="1">
      <c r="A7130" s="1439"/>
      <c r="B7130" s="1795"/>
      <c r="C7130" s="1796"/>
      <c r="D7130" s="1796"/>
      <c r="E7130" s="1796"/>
      <c r="F7130" s="1796"/>
      <c r="G7130" s="1796"/>
      <c r="H7130" s="1796"/>
      <c r="I7130" s="1796"/>
      <c r="J7130" s="1796"/>
      <c r="K7130" s="1796"/>
      <c r="L7130" s="1796"/>
      <c r="M7130" s="1796"/>
      <c r="N7130" s="1796"/>
    </row>
    <row r="7131" spans="8:8" s="927" ht="15.0" hidden="1" customFormat="1" customHeight="1">
      <c r="A7131" s="1439"/>
      <c r="B7131" s="1795"/>
      <c r="C7131" s="1796"/>
      <c r="D7131" s="1796"/>
      <c r="E7131" s="1796"/>
      <c r="F7131" s="1796"/>
      <c r="G7131" s="1796"/>
      <c r="H7131" s="1796"/>
      <c r="I7131" s="1796"/>
      <c r="J7131" s="1796"/>
      <c r="K7131" s="1796"/>
      <c r="L7131" s="1796"/>
      <c r="M7131" s="1796"/>
      <c r="N7131" s="1796"/>
    </row>
    <row r="7132" spans="8:8" s="927" ht="15.0" hidden="1" customFormat="1" customHeight="1">
      <c r="A7132" s="1439"/>
      <c r="B7132" s="1795"/>
      <c r="C7132" s="1796"/>
      <c r="D7132" s="1796"/>
      <c r="E7132" s="1796"/>
      <c r="F7132" s="1796"/>
      <c r="G7132" s="1796"/>
      <c r="H7132" s="1796"/>
      <c r="I7132" s="1796"/>
      <c r="J7132" s="1796"/>
      <c r="K7132" s="1796"/>
      <c r="L7132" s="1796"/>
      <c r="M7132" s="1796"/>
      <c r="N7132" s="1796"/>
    </row>
    <row r="7133" spans="8:8" s="927" ht="15.0" hidden="1" customFormat="1" customHeight="1">
      <c r="A7133" s="1439"/>
      <c r="B7133" s="1795"/>
      <c r="C7133" s="1796"/>
      <c r="D7133" s="1796"/>
      <c r="E7133" s="1796"/>
      <c r="F7133" s="1796"/>
      <c r="G7133" s="1796"/>
      <c r="H7133" s="1796"/>
      <c r="I7133" s="1796"/>
      <c r="J7133" s="1796"/>
      <c r="K7133" s="1796"/>
      <c r="L7133" s="1796"/>
      <c r="M7133" s="1796"/>
      <c r="N7133" s="1796"/>
    </row>
    <row r="7134" spans="8:8" s="927" ht="15.0" hidden="1" customFormat="1" customHeight="1">
      <c r="A7134" s="1439"/>
      <c r="B7134" s="1795"/>
      <c r="C7134" s="1796"/>
      <c r="D7134" s="1796"/>
      <c r="E7134" s="1796"/>
      <c r="F7134" s="1796"/>
      <c r="G7134" s="1796"/>
      <c r="H7134" s="1796"/>
      <c r="I7134" s="1796"/>
      <c r="J7134" s="1796"/>
      <c r="K7134" s="1796"/>
      <c r="L7134" s="1796"/>
      <c r="M7134" s="1796"/>
      <c r="N7134" s="1796"/>
    </row>
    <row r="7135" spans="8:8" s="927" ht="15.0" hidden="1" customFormat="1" customHeight="1">
      <c r="A7135" s="1439"/>
      <c r="B7135" s="1795"/>
      <c r="C7135" s="1796"/>
      <c r="D7135" s="1796"/>
      <c r="E7135" s="1796"/>
      <c r="F7135" s="1796"/>
      <c r="G7135" s="1796"/>
      <c r="H7135" s="1796"/>
      <c r="I7135" s="1796"/>
      <c r="J7135" s="1796"/>
      <c r="K7135" s="1796"/>
      <c r="L7135" s="1796"/>
      <c r="M7135" s="1796"/>
      <c r="N7135" s="1796"/>
    </row>
    <row r="7136" spans="8:8" s="927" ht="15.0" hidden="1" customFormat="1" customHeight="1">
      <c r="A7136" s="1439"/>
      <c r="B7136" s="1795"/>
      <c r="C7136" s="1796"/>
      <c r="D7136" s="1796"/>
      <c r="E7136" s="1796"/>
      <c r="F7136" s="1796"/>
      <c r="G7136" s="1796"/>
      <c r="H7136" s="1796"/>
      <c r="I7136" s="1796"/>
      <c r="J7136" s="1796"/>
      <c r="K7136" s="1796"/>
      <c r="L7136" s="1796"/>
      <c r="M7136" s="1796"/>
      <c r="N7136" s="1796"/>
    </row>
    <row r="7137" spans="8:8" s="927" ht="15.0" hidden="1" customFormat="1" customHeight="1">
      <c r="A7137" s="1439"/>
      <c r="B7137" s="1795"/>
      <c r="C7137" s="1796"/>
      <c r="D7137" s="1796"/>
      <c r="E7137" s="1796"/>
      <c r="F7137" s="1796"/>
      <c r="G7137" s="1796"/>
      <c r="H7137" s="1796"/>
      <c r="I7137" s="1796"/>
      <c r="J7137" s="1796"/>
      <c r="K7137" s="1796"/>
      <c r="L7137" s="1796"/>
      <c r="M7137" s="1796"/>
      <c r="N7137" s="1796"/>
    </row>
    <row r="7138" spans="8:8" s="927" ht="15.0" hidden="1" customFormat="1" customHeight="1">
      <c r="A7138" s="1439"/>
      <c r="B7138" s="1795"/>
      <c r="C7138" s="1796"/>
      <c r="D7138" s="1796"/>
      <c r="E7138" s="1796"/>
      <c r="F7138" s="1796"/>
      <c r="G7138" s="1796"/>
      <c r="H7138" s="1796"/>
      <c r="I7138" s="1796"/>
      <c r="J7138" s="1796"/>
      <c r="K7138" s="1796"/>
      <c r="L7138" s="1796"/>
      <c r="M7138" s="1796"/>
      <c r="N7138" s="1796"/>
    </row>
    <row r="7139" spans="8:8" s="927" ht="15.0" hidden="1" customFormat="1" customHeight="1">
      <c r="A7139" s="1439"/>
      <c r="B7139" s="1795"/>
      <c r="C7139" s="1796"/>
      <c r="D7139" s="1796"/>
      <c r="E7139" s="1796"/>
      <c r="F7139" s="1796"/>
      <c r="G7139" s="1796"/>
      <c r="H7139" s="1796"/>
      <c r="I7139" s="1796"/>
      <c r="J7139" s="1796"/>
      <c r="K7139" s="1796"/>
      <c r="L7139" s="1796"/>
      <c r="M7139" s="1796"/>
      <c r="N7139" s="1796"/>
    </row>
    <row r="7140" spans="8:8" s="927" ht="15.0" hidden="1" customFormat="1" customHeight="1">
      <c r="A7140" s="1439"/>
      <c r="B7140" s="1795"/>
      <c r="C7140" s="1796"/>
      <c r="D7140" s="1796"/>
      <c r="E7140" s="1796"/>
      <c r="F7140" s="1796"/>
      <c r="G7140" s="1796"/>
      <c r="H7140" s="1796"/>
      <c r="I7140" s="1796"/>
      <c r="J7140" s="1796"/>
      <c r="K7140" s="1796"/>
      <c r="L7140" s="1796"/>
      <c r="M7140" s="1796"/>
      <c r="N7140" s="1796"/>
    </row>
    <row r="7141" spans="8:8" s="927" ht="15.0" hidden="1" customFormat="1" customHeight="1">
      <c r="A7141" s="1439"/>
      <c r="B7141" s="1795"/>
      <c r="C7141" s="1796"/>
      <c r="D7141" s="1796"/>
      <c r="E7141" s="1796"/>
      <c r="F7141" s="1796"/>
      <c r="G7141" s="1796"/>
      <c r="H7141" s="1796"/>
      <c r="I7141" s="1796"/>
      <c r="J7141" s="1796"/>
      <c r="K7141" s="1796"/>
      <c r="L7141" s="1796"/>
      <c r="M7141" s="1796"/>
      <c r="N7141" s="1796"/>
    </row>
    <row r="7142" spans="8:8" s="927" ht="15.0" hidden="1" customFormat="1" customHeight="1">
      <c r="A7142" s="1439"/>
      <c r="B7142" s="1795"/>
      <c r="C7142" s="1796"/>
      <c r="D7142" s="1796"/>
      <c r="E7142" s="1796"/>
      <c r="F7142" s="1796"/>
      <c r="G7142" s="1796"/>
      <c r="H7142" s="1796"/>
      <c r="I7142" s="1796"/>
      <c r="J7142" s="1796"/>
      <c r="K7142" s="1796"/>
      <c r="L7142" s="1796"/>
      <c r="M7142" s="1796"/>
      <c r="N7142" s="1796"/>
    </row>
    <row r="7143" spans="8:8" s="927" ht="15.0" hidden="1" customFormat="1" customHeight="1">
      <c r="A7143" s="1439"/>
      <c r="B7143" s="1795"/>
      <c r="C7143" s="1796"/>
      <c r="D7143" s="1796"/>
      <c r="E7143" s="1796"/>
      <c r="F7143" s="1796"/>
      <c r="G7143" s="1796"/>
      <c r="H7143" s="1796"/>
      <c r="I7143" s="1796"/>
      <c r="J7143" s="1796"/>
      <c r="K7143" s="1796"/>
      <c r="L7143" s="1796"/>
      <c r="M7143" s="1796"/>
      <c r="N7143" s="1796"/>
    </row>
    <row r="7144" spans="8:8" s="927" ht="15.0" hidden="1" customFormat="1" customHeight="1">
      <c r="A7144" s="1439"/>
      <c r="B7144" s="1795"/>
      <c r="C7144" s="1796"/>
      <c r="D7144" s="1796"/>
      <c r="E7144" s="1796"/>
      <c r="F7144" s="1796"/>
      <c r="G7144" s="1796"/>
      <c r="H7144" s="1796"/>
      <c r="I7144" s="1796"/>
      <c r="J7144" s="1796"/>
      <c r="K7144" s="1796"/>
      <c r="L7144" s="1796"/>
      <c r="M7144" s="1796"/>
      <c r="N7144" s="1796"/>
    </row>
    <row r="7145" spans="8:8" s="927" ht="15.0" hidden="1" customFormat="1" customHeight="1">
      <c r="A7145" s="1439"/>
      <c r="B7145" s="1795"/>
      <c r="C7145" s="1796"/>
      <c r="D7145" s="1796"/>
      <c r="E7145" s="1796"/>
      <c r="F7145" s="1796"/>
      <c r="G7145" s="1796"/>
      <c r="H7145" s="1796"/>
      <c r="I7145" s="1796"/>
      <c r="J7145" s="1796"/>
      <c r="K7145" s="1796"/>
      <c r="L7145" s="1796"/>
      <c r="M7145" s="1796"/>
      <c r="N7145" s="1796"/>
    </row>
    <row r="7146" spans="8:8" s="927" ht="15.0" hidden="1" customFormat="1" customHeight="1">
      <c r="A7146" s="1439"/>
      <c r="B7146" s="1795"/>
      <c r="C7146" s="1796"/>
      <c r="D7146" s="1796"/>
      <c r="E7146" s="1796"/>
      <c r="F7146" s="1796"/>
      <c r="G7146" s="1796"/>
      <c r="H7146" s="1796"/>
      <c r="I7146" s="1796"/>
      <c r="J7146" s="1796"/>
      <c r="K7146" s="1796"/>
      <c r="L7146" s="1796"/>
      <c r="M7146" s="1796"/>
      <c r="N7146" s="1796"/>
    </row>
    <row r="7147" spans="8:8" s="927" ht="15.0" hidden="1" customFormat="1" customHeight="1">
      <c r="A7147" s="1439"/>
      <c r="B7147" s="1795"/>
      <c r="C7147" s="1796"/>
      <c r="D7147" s="1796"/>
      <c r="E7147" s="1796"/>
      <c r="F7147" s="1796"/>
      <c r="G7147" s="1796"/>
      <c r="H7147" s="1796"/>
      <c r="I7147" s="1796"/>
      <c r="J7147" s="1796"/>
      <c r="K7147" s="1796"/>
      <c r="L7147" s="1796"/>
      <c r="M7147" s="1796"/>
      <c r="N7147" s="1796"/>
    </row>
    <row r="7148" spans="8:8" s="927" ht="15.0" hidden="1" customFormat="1" customHeight="1">
      <c r="A7148" s="1439"/>
      <c r="B7148" s="1795"/>
      <c r="C7148" s="1796"/>
      <c r="D7148" s="1796"/>
      <c r="E7148" s="1796"/>
      <c r="F7148" s="1796"/>
      <c r="G7148" s="1796"/>
      <c r="H7148" s="1796"/>
      <c r="I7148" s="1796"/>
      <c r="J7148" s="1796"/>
      <c r="K7148" s="1796"/>
      <c r="L7148" s="1796"/>
      <c r="M7148" s="1796"/>
      <c r="N7148" s="1796"/>
    </row>
    <row r="7149" spans="8:8" s="927" ht="15.0" hidden="1" customFormat="1" customHeight="1">
      <c r="A7149" s="1439"/>
      <c r="B7149" s="1795"/>
      <c r="C7149" s="1796"/>
      <c r="D7149" s="1796"/>
      <c r="E7149" s="1796"/>
      <c r="F7149" s="1796"/>
      <c r="G7149" s="1796"/>
      <c r="H7149" s="1796"/>
      <c r="I7149" s="1796"/>
      <c r="J7149" s="1796"/>
      <c r="K7149" s="1796"/>
      <c r="L7149" s="1796"/>
      <c r="M7149" s="1796"/>
      <c r="N7149" s="1796"/>
    </row>
    <row r="7150" spans="8:8" s="927" ht="15.0" hidden="1" customFormat="1" customHeight="1">
      <c r="A7150" s="1439"/>
      <c r="B7150" s="1795"/>
      <c r="C7150" s="1796"/>
      <c r="D7150" s="1796"/>
      <c r="E7150" s="1796"/>
      <c r="F7150" s="1796"/>
      <c r="G7150" s="1796"/>
      <c r="H7150" s="1796"/>
      <c r="I7150" s="1796"/>
      <c r="J7150" s="1796"/>
      <c r="K7150" s="1796"/>
      <c r="L7150" s="1796"/>
      <c r="M7150" s="1796"/>
      <c r="N7150" s="1796"/>
    </row>
    <row r="7151" spans="8:8" s="927" ht="15.0" hidden="1" customFormat="1" customHeight="1">
      <c r="A7151" s="1439"/>
      <c r="B7151" s="1795"/>
      <c r="C7151" s="1796"/>
      <c r="D7151" s="1796"/>
      <c r="E7151" s="1796"/>
      <c r="F7151" s="1796"/>
      <c r="G7151" s="1796"/>
      <c r="H7151" s="1796"/>
      <c r="I7151" s="1796"/>
      <c r="J7151" s="1796"/>
      <c r="K7151" s="1796"/>
      <c r="L7151" s="1796"/>
      <c r="M7151" s="1796"/>
      <c r="N7151" s="1796"/>
    </row>
    <row r="7152" spans="8:8" s="927" ht="15.0" hidden="1" customFormat="1" customHeight="1">
      <c r="A7152" s="1439"/>
      <c r="B7152" s="1795"/>
      <c r="C7152" s="1796"/>
      <c r="D7152" s="1796"/>
      <c r="E7152" s="1796"/>
      <c r="F7152" s="1796"/>
      <c r="G7152" s="1796"/>
      <c r="H7152" s="1796"/>
      <c r="I7152" s="1796"/>
      <c r="J7152" s="1796"/>
      <c r="K7152" s="1796"/>
      <c r="L7152" s="1796"/>
      <c r="M7152" s="1796"/>
      <c r="N7152" s="1796"/>
    </row>
    <row r="7153" spans="8:8" s="927" ht="15.0" hidden="1" customFormat="1" customHeight="1">
      <c r="A7153" s="1439"/>
      <c r="B7153" s="1795"/>
      <c r="C7153" s="1796"/>
      <c r="D7153" s="1796"/>
      <c r="E7153" s="1796"/>
      <c r="F7153" s="1796"/>
      <c r="G7153" s="1796"/>
      <c r="H7153" s="1796"/>
      <c r="I7153" s="1796"/>
      <c r="J7153" s="1796"/>
      <c r="K7153" s="1796"/>
      <c r="L7153" s="1796"/>
      <c r="M7153" s="1796"/>
      <c r="N7153" s="1796"/>
    </row>
    <row r="7154" spans="8:8" s="927" ht="15.0" hidden="1" customFormat="1" customHeight="1">
      <c r="A7154" s="1439"/>
      <c r="B7154" s="1795"/>
      <c r="C7154" s="1796"/>
      <c r="D7154" s="1796"/>
      <c r="E7154" s="1796"/>
      <c r="F7154" s="1796"/>
      <c r="G7154" s="1796"/>
      <c r="H7154" s="1796"/>
      <c r="I7154" s="1796"/>
      <c r="J7154" s="1796"/>
      <c r="K7154" s="1796"/>
      <c r="L7154" s="1796"/>
      <c r="M7154" s="1796"/>
      <c r="N7154" s="1796"/>
    </row>
    <row r="7155" spans="8:8" s="927" ht="15.0" hidden="1" customFormat="1" customHeight="1">
      <c r="A7155" s="1439"/>
      <c r="B7155" s="1795"/>
      <c r="C7155" s="1796"/>
      <c r="D7155" s="1796"/>
      <c r="E7155" s="1796"/>
      <c r="F7155" s="1796"/>
      <c r="G7155" s="1796"/>
      <c r="H7155" s="1796"/>
      <c r="I7155" s="1796"/>
      <c r="J7155" s="1796"/>
      <c r="K7155" s="1796"/>
      <c r="L7155" s="1796"/>
      <c r="M7155" s="1796"/>
      <c r="N7155" s="1796"/>
    </row>
    <row r="7156" spans="8:8" s="927" ht="15.0" hidden="1" customFormat="1" customHeight="1">
      <c r="A7156" s="1439"/>
      <c r="B7156" s="1795"/>
      <c r="C7156" s="1796"/>
      <c r="D7156" s="1796"/>
      <c r="E7156" s="1796"/>
      <c r="F7156" s="1796"/>
      <c r="G7156" s="1796"/>
      <c r="H7156" s="1796"/>
      <c r="I7156" s="1796"/>
      <c r="J7156" s="1796"/>
      <c r="K7156" s="1796"/>
      <c r="L7156" s="1796"/>
      <c r="M7156" s="1796"/>
      <c r="N7156" s="1796"/>
    </row>
    <row r="7157" spans="8:8" s="927" ht="15.0" hidden="1" customFormat="1" customHeight="1">
      <c r="A7157" s="1439"/>
      <c r="B7157" s="1795"/>
      <c r="C7157" s="1796"/>
      <c r="D7157" s="1796"/>
      <c r="E7157" s="1796"/>
      <c r="F7157" s="1796"/>
      <c r="G7157" s="1796"/>
      <c r="H7157" s="1796"/>
      <c r="I7157" s="1796"/>
      <c r="J7157" s="1796"/>
      <c r="K7157" s="1796"/>
      <c r="L7157" s="1796"/>
      <c r="M7157" s="1796"/>
      <c r="N7157" s="1796"/>
    </row>
    <row r="7158" spans="8:8" s="927" ht="15.0" hidden="1" customFormat="1" customHeight="1">
      <c r="A7158" s="1439"/>
      <c r="B7158" s="1795"/>
      <c r="C7158" s="1796"/>
      <c r="D7158" s="1796"/>
      <c r="E7158" s="1796"/>
      <c r="F7158" s="1796"/>
      <c r="G7158" s="1796"/>
      <c r="H7158" s="1796"/>
      <c r="I7158" s="1796"/>
      <c r="J7158" s="1796"/>
      <c r="K7158" s="1796"/>
      <c r="L7158" s="1796"/>
      <c r="M7158" s="1796"/>
      <c r="N7158" s="1796"/>
    </row>
    <row r="7159" spans="8:8" s="927" ht="15.0" hidden="1" customFormat="1" customHeight="1">
      <c r="A7159" s="1439"/>
      <c r="B7159" s="1795"/>
      <c r="C7159" s="1796"/>
      <c r="D7159" s="1796"/>
      <c r="E7159" s="1796"/>
      <c r="F7159" s="1796"/>
      <c r="G7159" s="1796"/>
      <c r="H7159" s="1796"/>
      <c r="I7159" s="1796"/>
      <c r="J7159" s="1796"/>
      <c r="K7159" s="1796"/>
      <c r="L7159" s="1796"/>
      <c r="M7159" s="1796"/>
      <c r="N7159" s="1796"/>
    </row>
    <row r="7160" spans="8:8" s="927" ht="15.0" hidden="1" customFormat="1" customHeight="1">
      <c r="A7160" s="1439"/>
      <c r="B7160" s="1795"/>
      <c r="C7160" s="1796"/>
      <c r="D7160" s="1796"/>
      <c r="E7160" s="1796"/>
      <c r="F7160" s="1796"/>
      <c r="G7160" s="1796"/>
      <c r="H7160" s="1796"/>
      <c r="I7160" s="1796"/>
      <c r="J7160" s="1796"/>
      <c r="K7160" s="1796"/>
      <c r="L7160" s="1796"/>
      <c r="M7160" s="1796"/>
      <c r="N7160" s="1796"/>
    </row>
    <row r="7161" spans="8:8" s="927" ht="15.0" hidden="1" customFormat="1" customHeight="1">
      <c r="A7161" s="1439"/>
      <c r="B7161" s="1795"/>
      <c r="C7161" s="1796"/>
      <c r="D7161" s="1796"/>
      <c r="E7161" s="1796"/>
      <c r="F7161" s="1796"/>
      <c r="G7161" s="1796"/>
      <c r="H7161" s="1796"/>
      <c r="I7161" s="1796"/>
      <c r="J7161" s="1796"/>
      <c r="K7161" s="1796"/>
      <c r="L7161" s="1796"/>
      <c r="M7161" s="1796"/>
      <c r="N7161" s="1796"/>
    </row>
    <row r="7162" spans="8:8" s="927" ht="15.0" hidden="1" customFormat="1" customHeight="1">
      <c r="A7162" s="1439"/>
      <c r="B7162" s="1795"/>
      <c r="C7162" s="1796"/>
      <c r="D7162" s="1796"/>
      <c r="E7162" s="1796"/>
      <c r="F7162" s="1796"/>
      <c r="G7162" s="1796"/>
      <c r="H7162" s="1796"/>
      <c r="I7162" s="1796"/>
      <c r="J7162" s="1796"/>
      <c r="K7162" s="1796"/>
      <c r="L7162" s="1796"/>
      <c r="M7162" s="1796"/>
      <c r="N7162" s="1796"/>
    </row>
    <row r="7163" spans="8:8" s="927" ht="15.0" hidden="1" customFormat="1" customHeight="1">
      <c r="A7163" s="1439"/>
      <c r="B7163" s="1795"/>
      <c r="C7163" s="1796"/>
      <c r="D7163" s="1796"/>
      <c r="E7163" s="1796"/>
      <c r="F7163" s="1796"/>
      <c r="G7163" s="1796"/>
      <c r="H7163" s="1796"/>
      <c r="I7163" s="1796"/>
      <c r="J7163" s="1796"/>
      <c r="K7163" s="1796"/>
      <c r="L7163" s="1796"/>
      <c r="M7163" s="1796"/>
      <c r="N7163" s="1796"/>
    </row>
    <row r="7164" spans="8:8" s="927" ht="15.0" hidden="1" customFormat="1" customHeight="1">
      <c r="A7164" s="1439"/>
      <c r="B7164" s="1795"/>
      <c r="C7164" s="1796"/>
      <c r="D7164" s="1796"/>
      <c r="E7164" s="1796"/>
      <c r="F7164" s="1796"/>
      <c r="G7164" s="1796"/>
      <c r="H7164" s="1796"/>
      <c r="I7164" s="1796"/>
      <c r="J7164" s="1796"/>
      <c r="K7164" s="1796"/>
      <c r="L7164" s="1796"/>
      <c r="M7164" s="1796"/>
      <c r="N7164" s="1796"/>
    </row>
    <row r="7165" spans="8:8" s="927" ht="15.0" hidden="1" customFormat="1" customHeight="1">
      <c r="A7165" s="1439"/>
      <c r="B7165" s="1795"/>
      <c r="C7165" s="1796"/>
      <c r="D7165" s="1796"/>
      <c r="E7165" s="1796"/>
      <c r="F7165" s="1796"/>
      <c r="G7165" s="1796"/>
      <c r="H7165" s="1796"/>
      <c r="I7165" s="1796"/>
      <c r="J7165" s="1796"/>
      <c r="K7165" s="1796"/>
      <c r="L7165" s="1796"/>
      <c r="M7165" s="1796"/>
      <c r="N7165" s="1796"/>
    </row>
    <row r="7166" spans="8:8" s="927" ht="15.0" hidden="1" customFormat="1" customHeight="1">
      <c r="A7166" s="1439"/>
      <c r="B7166" s="1795"/>
      <c r="C7166" s="1796"/>
      <c r="D7166" s="1796"/>
      <c r="E7166" s="1796"/>
      <c r="F7166" s="1796"/>
      <c r="G7166" s="1796"/>
      <c r="H7166" s="1796"/>
      <c r="I7166" s="1796"/>
      <c r="J7166" s="1796"/>
      <c r="K7166" s="1796"/>
      <c r="L7166" s="1796"/>
      <c r="M7166" s="1796"/>
      <c r="N7166" s="1796"/>
    </row>
    <row r="7167" spans="8:8" s="927" ht="15.0" hidden="1" customFormat="1" customHeight="1">
      <c r="A7167" s="1439"/>
      <c r="B7167" s="1795"/>
      <c r="C7167" s="1796"/>
      <c r="D7167" s="1796"/>
      <c r="E7167" s="1796"/>
      <c r="F7167" s="1796"/>
      <c r="G7167" s="1796"/>
      <c r="H7167" s="1796"/>
      <c r="I7167" s="1796"/>
      <c r="J7167" s="1796"/>
      <c r="K7167" s="1796"/>
      <c r="L7167" s="1796"/>
      <c r="M7167" s="1796"/>
      <c r="N7167" s="1796"/>
    </row>
    <row r="7168" spans="8:8" s="927" ht="15.0" hidden="1" customFormat="1" customHeight="1">
      <c r="A7168" s="1439"/>
      <c r="B7168" s="1795"/>
      <c r="C7168" s="1796"/>
      <c r="D7168" s="1796"/>
      <c r="E7168" s="1796"/>
      <c r="F7168" s="1796"/>
      <c r="G7168" s="1796"/>
      <c r="H7168" s="1796"/>
      <c r="I7168" s="1796"/>
      <c r="J7168" s="1796"/>
      <c r="K7168" s="1796"/>
      <c r="L7168" s="1796"/>
      <c r="M7168" s="1796"/>
      <c r="N7168" s="1796"/>
    </row>
    <row r="7169" spans="8:8" s="927" ht="15.0" hidden="1" customFormat="1" customHeight="1">
      <c r="A7169" s="1439"/>
      <c r="B7169" s="1795"/>
      <c r="C7169" s="1796"/>
      <c r="D7169" s="1796"/>
      <c r="E7169" s="1796"/>
      <c r="F7169" s="1796"/>
      <c r="G7169" s="1796"/>
      <c r="H7169" s="1796"/>
      <c r="I7169" s="1796"/>
      <c r="J7169" s="1796"/>
      <c r="K7169" s="1796"/>
      <c r="L7169" s="1796"/>
      <c r="M7169" s="1796"/>
      <c r="N7169" s="1796"/>
    </row>
    <row r="7170" spans="8:8" s="927" ht="15.0" hidden="1" customFormat="1" customHeight="1">
      <c r="A7170" s="1439"/>
      <c r="B7170" s="1795"/>
      <c r="C7170" s="1796"/>
      <c r="D7170" s="1796"/>
      <c r="E7170" s="1796"/>
      <c r="F7170" s="1796"/>
      <c r="G7170" s="1796"/>
      <c r="H7170" s="1796"/>
      <c r="I7170" s="1796"/>
      <c r="J7170" s="1796"/>
      <c r="K7170" s="1796"/>
      <c r="L7170" s="1796"/>
      <c r="M7170" s="1796"/>
      <c r="N7170" s="1796"/>
    </row>
    <row r="7171" spans="8:8" s="927" ht="15.0" hidden="1" customFormat="1" customHeight="1">
      <c r="A7171" s="1439"/>
      <c r="B7171" s="1795"/>
      <c r="C7171" s="1796"/>
      <c r="D7171" s="1796"/>
      <c r="E7171" s="1796"/>
      <c r="F7171" s="1796"/>
      <c r="G7171" s="1796"/>
      <c r="H7171" s="1796"/>
      <c r="I7171" s="1796"/>
      <c r="J7171" s="1796"/>
      <c r="K7171" s="1796"/>
      <c r="L7171" s="1796"/>
      <c r="M7171" s="1796"/>
      <c r="N7171" s="1796"/>
    </row>
    <row r="7172" spans="8:8" s="927" ht="15.0" hidden="1" customFormat="1" customHeight="1">
      <c r="A7172" s="1439"/>
      <c r="B7172" s="1795"/>
      <c r="C7172" s="1796"/>
      <c r="D7172" s="1796"/>
      <c r="E7172" s="1796"/>
      <c r="F7172" s="1796"/>
      <c r="G7172" s="1796"/>
      <c r="H7172" s="1796"/>
      <c r="I7172" s="1796"/>
      <c r="J7172" s="1796"/>
      <c r="K7172" s="1796"/>
      <c r="L7172" s="1796"/>
      <c r="M7172" s="1796"/>
      <c r="N7172" s="1796"/>
    </row>
    <row r="7173" spans="8:8" s="927" ht="15.0" hidden="1" customFormat="1" customHeight="1">
      <c r="A7173" s="1439"/>
      <c r="B7173" s="1795"/>
      <c r="C7173" s="1796"/>
      <c r="D7173" s="1796"/>
      <c r="E7173" s="1796"/>
      <c r="F7173" s="1796"/>
      <c r="G7173" s="1796"/>
      <c r="H7173" s="1796"/>
      <c r="I7173" s="1796"/>
      <c r="J7173" s="1796"/>
      <c r="K7173" s="1796"/>
      <c r="L7173" s="1796"/>
      <c r="M7173" s="1796"/>
      <c r="N7173" s="1796"/>
    </row>
    <row r="7174" spans="8:8" s="927" ht="15.0" hidden="1" customFormat="1" customHeight="1">
      <c r="A7174" s="1439"/>
      <c r="B7174" s="1795"/>
      <c r="C7174" s="1796"/>
      <c r="D7174" s="1796"/>
      <c r="E7174" s="1796"/>
      <c r="F7174" s="1796"/>
      <c r="G7174" s="1796"/>
      <c r="H7174" s="1796"/>
      <c r="I7174" s="1796"/>
      <c r="J7174" s="1796"/>
      <c r="K7174" s="1796"/>
      <c r="L7174" s="1796"/>
      <c r="M7174" s="1796"/>
      <c r="N7174" s="1796"/>
    </row>
    <row r="7175" spans="8:8" s="927" ht="15.0" hidden="1" customFormat="1" customHeight="1">
      <c r="A7175" s="1439"/>
      <c r="B7175" s="1795"/>
      <c r="C7175" s="1796"/>
      <c r="D7175" s="1796"/>
      <c r="E7175" s="1796"/>
      <c r="F7175" s="1796"/>
      <c r="G7175" s="1796"/>
      <c r="H7175" s="1796"/>
      <c r="I7175" s="1796"/>
      <c r="J7175" s="1796"/>
      <c r="K7175" s="1796"/>
      <c r="L7175" s="1796"/>
      <c r="M7175" s="1796"/>
      <c r="N7175" s="1796"/>
    </row>
    <row r="7176" spans="8:8" s="927" ht="15.0" hidden="1" customFormat="1" customHeight="1">
      <c r="A7176" s="1439"/>
      <c r="B7176" s="1795"/>
      <c r="C7176" s="1796"/>
      <c r="D7176" s="1796"/>
      <c r="E7176" s="1796"/>
      <c r="F7176" s="1796"/>
      <c r="G7176" s="1796"/>
      <c r="H7176" s="1796"/>
      <c r="I7176" s="1796"/>
      <c r="J7176" s="1796"/>
      <c r="K7176" s="1796"/>
      <c r="L7176" s="1796"/>
      <c r="M7176" s="1796"/>
      <c r="N7176" s="1796"/>
    </row>
    <row r="7177" spans="8:8" s="927" ht="15.0" hidden="1" customFormat="1" customHeight="1">
      <c r="A7177" s="1439"/>
      <c r="B7177" s="1795"/>
      <c r="C7177" s="1796"/>
      <c r="D7177" s="1796"/>
      <c r="E7177" s="1796"/>
      <c r="F7177" s="1796"/>
      <c r="G7177" s="1796"/>
      <c r="H7177" s="1796"/>
      <c r="I7177" s="1796"/>
      <c r="J7177" s="1796"/>
      <c r="K7177" s="1796"/>
      <c r="L7177" s="1796"/>
      <c r="M7177" s="1796"/>
      <c r="N7177" s="1796"/>
    </row>
    <row r="7178" spans="8:8" s="927" ht="15.0" hidden="1" customFormat="1" customHeight="1">
      <c r="A7178" s="1439"/>
      <c r="B7178" s="1795"/>
      <c r="C7178" s="1796"/>
      <c r="D7178" s="1796"/>
      <c r="E7178" s="1796"/>
      <c r="F7178" s="1796"/>
      <c r="G7178" s="1796"/>
      <c r="H7178" s="1796"/>
      <c r="I7178" s="1796"/>
      <c r="J7178" s="1796"/>
      <c r="K7178" s="1796"/>
      <c r="L7178" s="1796"/>
      <c r="M7178" s="1796"/>
      <c r="N7178" s="1796"/>
    </row>
    <row r="7179" spans="8:8" s="927" ht="15.0" hidden="1" customFormat="1" customHeight="1">
      <c r="A7179" s="1439"/>
      <c r="B7179" s="1795"/>
      <c r="C7179" s="1796"/>
      <c r="D7179" s="1796"/>
      <c r="E7179" s="1796"/>
      <c r="F7179" s="1796"/>
      <c r="G7179" s="1796"/>
      <c r="H7179" s="1796"/>
      <c r="I7179" s="1796"/>
      <c r="J7179" s="1796"/>
      <c r="K7179" s="1796"/>
      <c r="L7179" s="1796"/>
      <c r="M7179" s="1796"/>
      <c r="N7179" s="1796"/>
    </row>
    <row r="7180" spans="8:8" s="927" ht="15.0" hidden="1" customFormat="1" customHeight="1">
      <c r="A7180" s="1439"/>
      <c r="B7180" s="1795"/>
      <c r="C7180" s="1796"/>
      <c r="D7180" s="1796"/>
      <c r="E7180" s="1796"/>
      <c r="F7180" s="1796"/>
      <c r="G7180" s="1796"/>
      <c r="H7180" s="1796"/>
      <c r="I7180" s="1796"/>
      <c r="J7180" s="1796"/>
      <c r="K7180" s="1796"/>
      <c r="L7180" s="1796"/>
      <c r="M7180" s="1796"/>
      <c r="N7180" s="1796"/>
    </row>
    <row r="7181" spans="8:8" s="927" ht="15.0" hidden="1" customFormat="1" customHeight="1">
      <c r="A7181" s="1439"/>
      <c r="B7181" s="1795"/>
      <c r="C7181" s="1796"/>
      <c r="D7181" s="1796"/>
      <c r="E7181" s="1796"/>
      <c r="F7181" s="1796"/>
      <c r="G7181" s="1796"/>
      <c r="H7181" s="1796"/>
      <c r="I7181" s="1796"/>
      <c r="J7181" s="1796"/>
      <c r="K7181" s="1796"/>
      <c r="L7181" s="1796"/>
      <c r="M7181" s="1796"/>
      <c r="N7181" s="1796"/>
    </row>
    <row r="7182" spans="8:8" s="927" ht="15.0" hidden="1" customFormat="1" customHeight="1">
      <c r="A7182" s="1439"/>
      <c r="B7182" s="1795"/>
      <c r="C7182" s="1796"/>
      <c r="D7182" s="1796"/>
      <c r="E7182" s="1796"/>
      <c r="F7182" s="1796"/>
      <c r="G7182" s="1796"/>
      <c r="H7182" s="1796"/>
      <c r="I7182" s="1796"/>
      <c r="J7182" s="1796"/>
      <c r="K7182" s="1796"/>
      <c r="L7182" s="1796"/>
      <c r="M7182" s="1796"/>
      <c r="N7182" s="1796"/>
    </row>
    <row r="7183" spans="8:8" s="927" ht="15.0" hidden="1" customFormat="1" customHeight="1">
      <c r="A7183" s="1439"/>
      <c r="B7183" s="1795"/>
      <c r="C7183" s="1796"/>
      <c r="D7183" s="1796"/>
      <c r="E7183" s="1796"/>
      <c r="F7183" s="1796"/>
      <c r="G7183" s="1796"/>
      <c r="H7183" s="1796"/>
      <c r="I7183" s="1796"/>
      <c r="J7183" s="1796"/>
      <c r="K7183" s="1796"/>
      <c r="L7183" s="1796"/>
      <c r="M7183" s="1796"/>
      <c r="N7183" s="1796"/>
    </row>
    <row r="7184" spans="8:8" s="927" ht="15.0" hidden="1" customFormat="1" customHeight="1">
      <c r="A7184" s="1439"/>
      <c r="B7184" s="1795"/>
      <c r="C7184" s="1796"/>
      <c r="D7184" s="1796"/>
      <c r="E7184" s="1796"/>
      <c r="F7184" s="1796"/>
      <c r="G7184" s="1796"/>
      <c r="H7184" s="1796"/>
      <c r="I7184" s="1796"/>
      <c r="J7184" s="1796"/>
      <c r="K7184" s="1796"/>
      <c r="L7184" s="1796"/>
      <c r="M7184" s="1796"/>
      <c r="N7184" s="1796"/>
    </row>
    <row r="7185" spans="8:8" s="927" ht="15.0" hidden="1" customFormat="1" customHeight="1">
      <c r="A7185" s="1439"/>
      <c r="B7185" s="1795"/>
      <c r="C7185" s="1796"/>
      <c r="D7185" s="1796"/>
      <c r="E7185" s="1796"/>
      <c r="F7185" s="1796"/>
      <c r="G7185" s="1796"/>
      <c r="H7185" s="1796"/>
      <c r="I7185" s="1796"/>
      <c r="J7185" s="1796"/>
      <c r="K7185" s="1796"/>
      <c r="L7185" s="1796"/>
      <c r="M7185" s="1796"/>
      <c r="N7185" s="1796"/>
    </row>
    <row r="7186" spans="8:8" s="927" ht="15.0" hidden="1" customFormat="1" customHeight="1">
      <c r="A7186" s="1439"/>
      <c r="B7186" s="1795"/>
      <c r="C7186" s="1796"/>
      <c r="D7186" s="1796"/>
      <c r="E7186" s="1796"/>
      <c r="F7186" s="1796"/>
      <c r="G7186" s="1796"/>
      <c r="H7186" s="1796"/>
      <c r="I7186" s="1796"/>
      <c r="J7186" s="1796"/>
      <c r="K7186" s="1796"/>
      <c r="L7186" s="1796"/>
      <c r="M7186" s="1796"/>
      <c r="N7186" s="1796"/>
    </row>
    <row r="7187" spans="8:8" s="927" ht="15.0" hidden="1" customFormat="1" customHeight="1">
      <c r="A7187" s="1439"/>
      <c r="B7187" s="1795"/>
      <c r="C7187" s="1796"/>
      <c r="D7187" s="1796"/>
      <c r="E7187" s="1796"/>
      <c r="F7187" s="1796"/>
      <c r="G7187" s="1796"/>
      <c r="H7187" s="1796"/>
      <c r="I7187" s="1796"/>
      <c r="J7187" s="1796"/>
      <c r="K7187" s="1796"/>
      <c r="L7187" s="1796"/>
      <c r="M7187" s="1796"/>
      <c r="N7187" s="1796"/>
    </row>
    <row r="7188" spans="8:8" s="927" ht="15.0" hidden="1" customFormat="1" customHeight="1">
      <c r="A7188" s="1439"/>
      <c r="B7188" s="1795"/>
      <c r="C7188" s="1796"/>
      <c r="D7188" s="1796"/>
      <c r="E7188" s="1796"/>
      <c r="F7188" s="1796"/>
      <c r="G7188" s="1796"/>
      <c r="H7188" s="1796"/>
      <c r="I7188" s="1796"/>
      <c r="J7188" s="1796"/>
      <c r="K7188" s="1796"/>
      <c r="L7188" s="1796"/>
      <c r="M7188" s="1796"/>
      <c r="N7188" s="1796"/>
    </row>
    <row r="7189" spans="8:8" s="927" ht="15.0" hidden="1" customFormat="1" customHeight="1">
      <c r="A7189" s="1439"/>
      <c r="B7189" s="1795"/>
      <c r="C7189" s="1796"/>
      <c r="D7189" s="1796"/>
      <c r="E7189" s="1796"/>
      <c r="F7189" s="1796"/>
      <c r="G7189" s="1796"/>
      <c r="H7189" s="1796"/>
      <c r="I7189" s="1796"/>
      <c r="J7189" s="1796"/>
      <c r="K7189" s="1796"/>
      <c r="L7189" s="1796"/>
      <c r="M7189" s="1796"/>
      <c r="N7189" s="1796"/>
    </row>
    <row r="7190" spans="8:8" s="927" ht="15.0" hidden="1" customFormat="1" customHeight="1">
      <c r="A7190" s="1439"/>
      <c r="B7190" s="1795"/>
      <c r="C7190" s="1796"/>
      <c r="D7190" s="1796"/>
      <c r="E7190" s="1796"/>
      <c r="F7190" s="1796"/>
      <c r="G7190" s="1796"/>
      <c r="H7190" s="1796"/>
      <c r="I7190" s="1796"/>
      <c r="J7190" s="1796"/>
      <c r="K7190" s="1796"/>
      <c r="L7190" s="1796"/>
      <c r="M7190" s="1796"/>
      <c r="N7190" s="1796"/>
    </row>
    <row r="7191" spans="8:8" s="927" ht="15.0" hidden="1" customFormat="1" customHeight="1">
      <c r="A7191" s="1439"/>
      <c r="B7191" s="1795"/>
      <c r="C7191" s="1796"/>
      <c r="D7191" s="1796"/>
      <c r="E7191" s="1796"/>
      <c r="F7191" s="1796"/>
      <c r="G7191" s="1796"/>
      <c r="H7191" s="1796"/>
      <c r="I7191" s="1796"/>
      <c r="J7191" s="1796"/>
      <c r="K7191" s="1796"/>
      <c r="L7191" s="1796"/>
      <c r="M7191" s="1796"/>
      <c r="N7191" s="1796"/>
    </row>
    <row r="7192" spans="8:8" s="927" ht="15.0" hidden="1" customFormat="1" customHeight="1">
      <c r="A7192" s="1439"/>
      <c r="B7192" s="1795"/>
      <c r="C7192" s="1796"/>
      <c r="D7192" s="1796"/>
      <c r="E7192" s="1796"/>
      <c r="F7192" s="1796"/>
      <c r="G7192" s="1796"/>
      <c r="H7192" s="1796"/>
      <c r="I7192" s="1796"/>
      <c r="J7192" s="1796"/>
      <c r="K7192" s="1796"/>
      <c r="L7192" s="1796"/>
      <c r="M7192" s="1796"/>
      <c r="N7192" s="1796"/>
    </row>
    <row r="7193" spans="8:8" s="927" ht="15.0" hidden="1" customFormat="1" customHeight="1">
      <c r="A7193" s="1439"/>
      <c r="B7193" s="1795"/>
      <c r="C7193" s="1796"/>
      <c r="D7193" s="1796"/>
      <c r="E7193" s="1796"/>
      <c r="F7193" s="1796"/>
      <c r="G7193" s="1796"/>
      <c r="H7193" s="1796"/>
      <c r="I7193" s="1796"/>
      <c r="J7193" s="1796"/>
      <c r="K7193" s="1796"/>
      <c r="L7193" s="1796"/>
      <c r="M7193" s="1796"/>
      <c r="N7193" s="1796"/>
    </row>
    <row r="7194" spans="8:8" s="927" ht="15.0" hidden="1" customFormat="1" customHeight="1">
      <c r="A7194" s="1439"/>
      <c r="B7194" s="1795"/>
      <c r="C7194" s="1796"/>
      <c r="D7194" s="1796"/>
      <c r="E7194" s="1796"/>
      <c r="F7194" s="1796"/>
      <c r="G7194" s="1796"/>
      <c r="H7194" s="1796"/>
      <c r="I7194" s="1796"/>
      <c r="J7194" s="1796"/>
      <c r="K7194" s="1796"/>
      <c r="L7194" s="1796"/>
      <c r="M7194" s="1796"/>
      <c r="N7194" s="1796"/>
    </row>
    <row r="7195" spans="8:8" s="927" ht="15.0" hidden="1" customFormat="1" customHeight="1">
      <c r="A7195" s="1439"/>
      <c r="B7195" s="1795"/>
      <c r="C7195" s="1796"/>
      <c r="D7195" s="1796"/>
      <c r="E7195" s="1796"/>
      <c r="F7195" s="1796"/>
      <c r="G7195" s="1796"/>
      <c r="H7195" s="1796"/>
      <c r="I7195" s="1796"/>
      <c r="J7195" s="1796"/>
      <c r="K7195" s="1796"/>
      <c r="L7195" s="1796"/>
      <c r="M7195" s="1796"/>
      <c r="N7195" s="1796"/>
    </row>
    <row r="7196" spans="8:8" s="927" ht="15.0" hidden="1" customFormat="1" customHeight="1">
      <c r="A7196" s="1439"/>
      <c r="B7196" s="1795"/>
      <c r="C7196" s="1796"/>
      <c r="D7196" s="1796"/>
      <c r="E7196" s="1796"/>
      <c r="F7196" s="1796"/>
      <c r="G7196" s="1796"/>
      <c r="H7196" s="1796"/>
      <c r="I7196" s="1796"/>
      <c r="J7196" s="1796"/>
      <c r="K7196" s="1796"/>
      <c r="L7196" s="1796"/>
      <c r="M7196" s="1796"/>
      <c r="N7196" s="1796"/>
    </row>
    <row r="7197" spans="8:8" s="927" ht="15.0" hidden="1" customFormat="1" customHeight="1">
      <c r="A7197" s="1439"/>
      <c r="B7197" s="1795"/>
      <c r="C7197" s="1796"/>
      <c r="D7197" s="1796"/>
      <c r="E7197" s="1796"/>
      <c r="F7197" s="1796"/>
      <c r="G7197" s="1796"/>
      <c r="H7197" s="1796"/>
      <c r="I7197" s="1796"/>
      <c r="J7197" s="1796"/>
      <c r="K7197" s="1796"/>
      <c r="L7197" s="1796"/>
      <c r="M7197" s="1796"/>
      <c r="N7197" s="1796"/>
    </row>
    <row r="7198" spans="8:8" s="927" ht="15.0" hidden="1" customFormat="1" customHeight="1">
      <c r="A7198" s="1439"/>
      <c r="B7198" s="1795"/>
      <c r="C7198" s="1796"/>
      <c r="D7198" s="1796"/>
      <c r="E7198" s="1796"/>
      <c r="F7198" s="1796"/>
      <c r="G7198" s="1796"/>
      <c r="H7198" s="1796"/>
      <c r="I7198" s="1796"/>
      <c r="J7198" s="1796"/>
      <c r="K7198" s="1796"/>
      <c r="L7198" s="1796"/>
      <c r="M7198" s="1796"/>
      <c r="N7198" s="1796"/>
    </row>
    <row r="7199" spans="8:8" s="927" ht="15.0" hidden="1" customFormat="1" customHeight="1">
      <c r="A7199" s="1439"/>
      <c r="B7199" s="1795"/>
      <c r="C7199" s="1796"/>
      <c r="D7199" s="1796"/>
      <c r="E7199" s="1796"/>
      <c r="F7199" s="1796"/>
      <c r="G7199" s="1796"/>
      <c r="H7199" s="1796"/>
      <c r="I7199" s="1796"/>
      <c r="J7199" s="1796"/>
      <c r="K7199" s="1796"/>
      <c r="L7199" s="1796"/>
      <c r="M7199" s="1796"/>
      <c r="N7199" s="1796"/>
    </row>
    <row r="7200" spans="8:8" s="927" ht="15.0" hidden="1" customFormat="1" customHeight="1">
      <c r="A7200" s="1439"/>
      <c r="B7200" s="1795"/>
      <c r="C7200" s="1796"/>
      <c r="D7200" s="1796"/>
      <c r="E7200" s="1796"/>
      <c r="F7200" s="1796"/>
      <c r="G7200" s="1796"/>
      <c r="H7200" s="1796"/>
      <c r="I7200" s="1796"/>
      <c r="J7200" s="1796"/>
      <c r="K7200" s="1796"/>
      <c r="L7200" s="1796"/>
      <c r="M7200" s="1796"/>
      <c r="N7200" s="1796"/>
    </row>
    <row r="7201" spans="8:8" s="927" ht="15.0" hidden="1" customFormat="1" customHeight="1">
      <c r="A7201" s="1439"/>
      <c r="B7201" s="1795"/>
      <c r="C7201" s="1796"/>
      <c r="D7201" s="1796"/>
      <c r="E7201" s="1796"/>
      <c r="F7201" s="1796"/>
      <c r="G7201" s="1796"/>
      <c r="H7201" s="1796"/>
      <c r="I7201" s="1796"/>
      <c r="J7201" s="1796"/>
      <c r="K7201" s="1796"/>
      <c r="L7201" s="1796"/>
      <c r="M7201" s="1796"/>
      <c r="N7201" s="1796"/>
    </row>
    <row r="7202" spans="8:8" s="927" ht="15.0" hidden="1" customFormat="1" customHeight="1">
      <c r="A7202" s="1439"/>
      <c r="B7202" s="1795"/>
      <c r="C7202" s="1796"/>
      <c r="D7202" s="1796"/>
      <c r="E7202" s="1796"/>
      <c r="F7202" s="1796"/>
      <c r="G7202" s="1796"/>
      <c r="H7202" s="1796"/>
      <c r="I7202" s="1796"/>
      <c r="J7202" s="1796"/>
      <c r="K7202" s="1796"/>
      <c r="L7202" s="1796"/>
      <c r="M7202" s="1796"/>
      <c r="N7202" s="1796"/>
    </row>
    <row r="7203" spans="8:8" s="927" ht="15.0" hidden="1" customFormat="1" customHeight="1">
      <c r="A7203" s="1439"/>
      <c r="B7203" s="1795"/>
      <c r="C7203" s="1796"/>
      <c r="D7203" s="1796"/>
      <c r="E7203" s="1796"/>
      <c r="F7203" s="1796"/>
      <c r="G7203" s="1796"/>
      <c r="H7203" s="1796"/>
      <c r="I7203" s="1796"/>
      <c r="J7203" s="1796"/>
      <c r="K7203" s="1796"/>
      <c r="L7203" s="1796"/>
      <c r="M7203" s="1796"/>
      <c r="N7203" s="1796"/>
    </row>
    <row r="7204" spans="8:8" s="927" ht="15.0" hidden="1" customFormat="1" customHeight="1">
      <c r="A7204" s="1439"/>
      <c r="B7204" s="1795"/>
      <c r="C7204" s="1796"/>
      <c r="D7204" s="1796"/>
      <c r="E7204" s="1796"/>
      <c r="F7204" s="1796"/>
      <c r="G7204" s="1796"/>
      <c r="H7204" s="1796"/>
      <c r="I7204" s="1796"/>
      <c r="J7204" s="1796"/>
      <c r="K7204" s="1796"/>
      <c r="L7204" s="1796"/>
      <c r="M7204" s="1796"/>
      <c r="N7204" s="1796"/>
    </row>
    <row r="7205" spans="8:8" s="927" ht="15.0" hidden="1" customFormat="1" customHeight="1">
      <c r="A7205" s="1439"/>
      <c r="B7205" s="1795"/>
      <c r="C7205" s="1796"/>
      <c r="D7205" s="1796"/>
      <c r="E7205" s="1796"/>
      <c r="F7205" s="1796"/>
      <c r="G7205" s="1796"/>
      <c r="H7205" s="1796"/>
      <c r="I7205" s="1796"/>
      <c r="J7205" s="1796"/>
      <c r="K7205" s="1796"/>
      <c r="L7205" s="1796"/>
      <c r="M7205" s="1796"/>
      <c r="N7205" s="1796"/>
    </row>
    <row r="7206" spans="8:8" s="927" ht="15.0" hidden="1" customFormat="1" customHeight="1">
      <c r="A7206" s="1439"/>
      <c r="B7206" s="1795"/>
      <c r="C7206" s="1796"/>
      <c r="D7206" s="1796"/>
      <c r="E7206" s="1796"/>
      <c r="F7206" s="1796"/>
      <c r="G7206" s="1796"/>
      <c r="H7206" s="1796"/>
      <c r="I7206" s="1796"/>
      <c r="J7206" s="1796"/>
      <c r="K7206" s="1796"/>
      <c r="L7206" s="1796"/>
      <c r="M7206" s="1796"/>
      <c r="N7206" s="1796"/>
    </row>
    <row r="7207" spans="8:8" s="927" ht="15.0" hidden="1" customFormat="1" customHeight="1">
      <c r="A7207" s="1439"/>
      <c r="B7207" s="1795"/>
      <c r="C7207" s="1796"/>
      <c r="D7207" s="1796"/>
      <c r="E7207" s="1796"/>
      <c r="F7207" s="1796"/>
      <c r="G7207" s="1796"/>
      <c r="H7207" s="1796"/>
      <c r="I7207" s="1796"/>
      <c r="J7207" s="1796"/>
      <c r="K7207" s="1796"/>
      <c r="L7207" s="1796"/>
      <c r="M7207" s="1796"/>
      <c r="N7207" s="1796"/>
    </row>
    <row r="7208" spans="8:8" s="927" ht="15.0" hidden="1" customFormat="1" customHeight="1">
      <c r="A7208" s="1439"/>
      <c r="B7208" s="1795"/>
      <c r="C7208" s="1796"/>
      <c r="D7208" s="1796"/>
      <c r="E7208" s="1796"/>
      <c r="F7208" s="1796"/>
      <c r="G7208" s="1796"/>
      <c r="H7208" s="1796"/>
      <c r="I7208" s="1796"/>
      <c r="J7208" s="1796"/>
      <c r="K7208" s="1796"/>
      <c r="L7208" s="1796"/>
      <c r="M7208" s="1796"/>
      <c r="N7208" s="1796"/>
    </row>
    <row r="7209" spans="8:8" s="927" ht="15.0" hidden="1" customFormat="1" customHeight="1">
      <c r="A7209" s="1439"/>
      <c r="B7209" s="1795"/>
      <c r="C7209" s="1796"/>
      <c r="D7209" s="1796"/>
      <c r="E7209" s="1796"/>
      <c r="F7209" s="1796"/>
      <c r="G7209" s="1796"/>
      <c r="H7209" s="1796"/>
      <c r="I7209" s="1796"/>
      <c r="J7209" s="1796"/>
      <c r="K7209" s="1796"/>
      <c r="L7209" s="1796"/>
      <c r="M7209" s="1796"/>
      <c r="N7209" s="1796"/>
    </row>
    <row r="7210" spans="8:8" s="927" ht="15.0" hidden="1" customFormat="1" customHeight="1">
      <c r="A7210" s="1439"/>
      <c r="B7210" s="1795"/>
      <c r="C7210" s="1796"/>
      <c r="D7210" s="1796"/>
      <c r="E7210" s="1796"/>
      <c r="F7210" s="1796"/>
      <c r="G7210" s="1796"/>
      <c r="H7210" s="1796"/>
      <c r="I7210" s="1796"/>
      <c r="J7210" s="1796"/>
      <c r="K7210" s="1796"/>
      <c r="L7210" s="1796"/>
      <c r="M7210" s="1796"/>
      <c r="N7210" s="1796"/>
    </row>
    <row r="7211" spans="8:8" s="927" ht="15.0" hidden="1" customFormat="1" customHeight="1">
      <c r="A7211" s="1439"/>
      <c r="B7211" s="1795"/>
      <c r="C7211" s="1796"/>
      <c r="D7211" s="1796"/>
      <c r="E7211" s="1796"/>
      <c r="F7211" s="1796"/>
      <c r="G7211" s="1796"/>
      <c r="H7211" s="1796"/>
      <c r="I7211" s="1796"/>
      <c r="J7211" s="1796"/>
      <c r="K7211" s="1796"/>
      <c r="L7211" s="1796"/>
      <c r="M7211" s="1796"/>
      <c r="N7211" s="1796"/>
    </row>
    <row r="7212" spans="8:8" s="927" ht="15.0" hidden="1" customFormat="1" customHeight="1">
      <c r="A7212" s="1439"/>
      <c r="B7212" s="1795"/>
      <c r="C7212" s="1796"/>
      <c r="D7212" s="1796"/>
      <c r="E7212" s="1796"/>
      <c r="F7212" s="1796"/>
      <c r="G7212" s="1796"/>
      <c r="H7212" s="1796"/>
      <c r="I7212" s="1796"/>
      <c r="J7212" s="1796"/>
      <c r="K7212" s="1796"/>
      <c r="L7212" s="1796"/>
      <c r="M7212" s="1796"/>
      <c r="N7212" s="1796"/>
    </row>
    <row r="7213" spans="8:8" s="927" ht="15.0" hidden="1" customFormat="1" customHeight="1">
      <c r="A7213" s="1439"/>
      <c r="B7213" s="1795"/>
      <c r="C7213" s="1796"/>
      <c r="D7213" s="1796"/>
      <c r="E7213" s="1796"/>
      <c r="F7213" s="1796"/>
      <c r="G7213" s="1796"/>
      <c r="H7213" s="1796"/>
      <c r="I7213" s="1796"/>
      <c r="J7213" s="1796"/>
      <c r="K7213" s="1796"/>
      <c r="L7213" s="1796"/>
      <c r="M7213" s="1796"/>
      <c r="N7213" s="1796"/>
    </row>
    <row r="7214" spans="8:8" s="927" ht="15.0" hidden="1" customFormat="1" customHeight="1">
      <c r="A7214" s="1439"/>
      <c r="B7214" s="1795"/>
      <c r="C7214" s="1796"/>
      <c r="D7214" s="1796"/>
      <c r="E7214" s="1796"/>
      <c r="F7214" s="1796"/>
      <c r="G7214" s="1796"/>
      <c r="H7214" s="1796"/>
      <c r="I7214" s="1796"/>
      <c r="J7214" s="1796"/>
      <c r="K7214" s="1796"/>
      <c r="L7214" s="1796"/>
      <c r="M7214" s="1796"/>
      <c r="N7214" s="1796"/>
    </row>
    <row r="7215" spans="8:8" s="927" ht="15.0" hidden="1" customFormat="1" customHeight="1">
      <c r="A7215" s="1439"/>
      <c r="B7215" s="1795"/>
      <c r="C7215" s="1796"/>
      <c r="D7215" s="1796"/>
      <c r="E7215" s="1796"/>
      <c r="F7215" s="1796"/>
      <c r="G7215" s="1796"/>
      <c r="H7215" s="1796"/>
      <c r="I7215" s="1796"/>
      <c r="J7215" s="1796"/>
      <c r="K7215" s="1796"/>
      <c r="L7215" s="1796"/>
      <c r="M7215" s="1796"/>
      <c r="N7215" s="1796"/>
    </row>
    <row r="7216" spans="8:8" s="927" ht="15.0" hidden="1" customFormat="1" customHeight="1">
      <c r="A7216" s="1439"/>
      <c r="B7216" s="1795"/>
      <c r="C7216" s="1796"/>
      <c r="D7216" s="1796"/>
      <c r="E7216" s="1796"/>
      <c r="F7216" s="1796"/>
      <c r="G7216" s="1796"/>
      <c r="H7216" s="1796"/>
      <c r="I7216" s="1796"/>
      <c r="J7216" s="1796"/>
      <c r="K7216" s="1796"/>
      <c r="L7216" s="1796"/>
      <c r="M7216" s="1796"/>
      <c r="N7216" s="1796"/>
    </row>
    <row r="7217" spans="8:8" s="927" ht="15.0" hidden="1" customFormat="1" customHeight="1">
      <c r="A7217" s="1439"/>
      <c r="B7217" s="1795"/>
      <c r="C7217" s="1796"/>
      <c r="D7217" s="1796"/>
      <c r="E7217" s="1796"/>
      <c r="F7217" s="1796"/>
      <c r="G7217" s="1796"/>
      <c r="H7217" s="1796"/>
      <c r="I7217" s="1796"/>
      <c r="J7217" s="1796"/>
      <c r="K7217" s="1796"/>
      <c r="L7217" s="1796"/>
      <c r="M7217" s="1796"/>
      <c r="N7217" s="1796"/>
    </row>
    <row r="7218" spans="8:8" s="927" ht="15.0" hidden="1" customFormat="1" customHeight="1">
      <c r="A7218" s="1439"/>
      <c r="B7218" s="1795"/>
      <c r="C7218" s="1796"/>
      <c r="D7218" s="1796"/>
      <c r="E7218" s="1796"/>
      <c r="F7218" s="1796"/>
      <c r="G7218" s="1796"/>
      <c r="H7218" s="1796"/>
      <c r="I7218" s="1796"/>
      <c r="J7218" s="1796"/>
      <c r="K7218" s="1796"/>
      <c r="L7218" s="1796"/>
      <c r="M7218" s="1796"/>
      <c r="N7218" s="1796"/>
    </row>
    <row r="7219" spans="8:8" s="927" ht="15.0" hidden="1" customFormat="1" customHeight="1">
      <c r="A7219" s="1439"/>
      <c r="B7219" s="1795"/>
      <c r="C7219" s="1796"/>
      <c r="D7219" s="1796"/>
      <c r="E7219" s="1796"/>
      <c r="F7219" s="1796"/>
      <c r="G7219" s="1796"/>
      <c r="H7219" s="1796"/>
      <c r="I7219" s="1796"/>
      <c r="J7219" s="1796"/>
      <c r="K7219" s="1796"/>
      <c r="L7219" s="1796"/>
      <c r="M7219" s="1796"/>
      <c r="N7219" s="1796"/>
    </row>
    <row r="7220" spans="8:8" s="927" ht="15.0" hidden="1" customFormat="1" customHeight="1">
      <c r="A7220" s="1439"/>
      <c r="B7220" s="1795"/>
      <c r="C7220" s="1796"/>
      <c r="D7220" s="1796"/>
      <c r="E7220" s="1796"/>
      <c r="F7220" s="1796"/>
      <c r="G7220" s="1796"/>
      <c r="H7220" s="1796"/>
      <c r="I7220" s="1796"/>
      <c r="J7220" s="1796"/>
      <c r="K7220" s="1796"/>
      <c r="L7220" s="1796"/>
      <c r="M7220" s="1796"/>
      <c r="N7220" s="1796"/>
    </row>
    <row r="7221" spans="8:8" s="927" ht="15.0" hidden="1" customFormat="1" customHeight="1">
      <c r="A7221" s="1439"/>
      <c r="B7221" s="1795"/>
      <c r="C7221" s="1796"/>
      <c r="D7221" s="1796"/>
      <c r="E7221" s="1796"/>
      <c r="F7221" s="1796"/>
      <c r="G7221" s="1796"/>
      <c r="H7221" s="1796"/>
      <c r="I7221" s="1796"/>
      <c r="J7221" s="1796"/>
      <c r="K7221" s="1796"/>
      <c r="L7221" s="1796"/>
      <c r="M7221" s="1796"/>
      <c r="N7221" s="1796"/>
    </row>
    <row r="7222" spans="8:8" s="927" ht="15.0" hidden="1" customFormat="1" customHeight="1">
      <c r="A7222" s="1439"/>
      <c r="B7222" s="1795"/>
      <c r="C7222" s="1796"/>
      <c r="D7222" s="1796"/>
      <c r="E7222" s="1796"/>
      <c r="F7222" s="1796"/>
      <c r="G7222" s="1796"/>
      <c r="H7222" s="1796"/>
      <c r="I7222" s="1796"/>
      <c r="J7222" s="1796"/>
      <c r="K7222" s="1796"/>
      <c r="L7222" s="1796"/>
      <c r="M7222" s="1796"/>
      <c r="N7222" s="1796"/>
    </row>
    <row r="7223" spans="8:8" s="1801" ht="15.0" hidden="1" customFormat="1" customHeight="1">
      <c r="A7223" s="1802"/>
      <c r="B7223" s="1803"/>
      <c r="C7223" s="1804"/>
      <c r="D7223" s="1804"/>
      <c r="E7223" s="1804"/>
      <c r="F7223" s="1804"/>
      <c r="G7223" s="1804"/>
      <c r="H7223" s="1804"/>
      <c r="I7223" s="1804"/>
      <c r="J7223" s="1804"/>
      <c r="K7223" s="1804"/>
      <c r="L7223" s="1804"/>
      <c r="M7223" s="1804"/>
      <c r="N7223" s="1804"/>
    </row>
    <row r="7224" spans="8:8" ht="15.0" hidden="1" customHeight="1"/>
    <row r="7225" spans="8:8" ht="15.0" hidden="1" customHeight="1"/>
    <row r="7226" spans="8:8" ht="15.0" hidden="1" customHeight="1"/>
    <row r="7227" spans="8:8" ht="15.0" hidden="1" customHeight="1"/>
    <row r="7228" spans="8:8" ht="15.0" hidden="1" customHeight="1"/>
    <row r="7229" spans="8:8" ht="15.0" hidden="1" customHeight="1"/>
    <row r="7230" spans="8:8" ht="15.0" hidden="1" customHeight="1"/>
    <row r="7231" spans="8:8" ht="15.0" hidden="1" customHeight="1"/>
    <row r="7232" spans="8:8" ht="15.0" hidden="1" customHeight="1"/>
    <row r="7233" spans="8:8" ht="15.0" hidden="1" customHeight="1"/>
    <row r="7234" spans="8:8" ht="15.0" hidden="1" customHeight="1"/>
    <row r="7235" spans="8:8" ht="15.0" hidden="1" customHeight="1"/>
    <row r="7236" spans="8:8" ht="15.0" hidden="1" customHeight="1"/>
    <row r="7237" spans="8:8" ht="15.0" hidden="1" customHeight="1"/>
    <row r="7238" spans="8:8" ht="15.0" hidden="1" customHeight="1"/>
    <row r="7239" spans="8:8" ht="15.0" hidden="1" customHeight="1"/>
    <row r="7240" spans="8:8" ht="15.0" hidden="1" customHeight="1"/>
    <row r="7241" spans="8:8" ht="15.0" hidden="1" customHeight="1"/>
    <row r="7242" spans="8:8" ht="15.0" hidden="1" customHeight="1"/>
    <row r="7243" spans="8:8" ht="15.0" hidden="1" customHeight="1"/>
    <row r="7244" spans="8:8" ht="15.0" hidden="1" customHeight="1"/>
    <row r="7245" spans="8:8" ht="15.0" hidden="1" customHeight="1"/>
    <row r="7246" spans="8:8" ht="15.0" hidden="1" customHeight="1"/>
    <row r="7247" spans="8:8" ht="15.0" hidden="1" customHeight="1"/>
    <row r="7248" spans="8:8" ht="15.0" hidden="1" customHeight="1"/>
    <row r="7249" spans="8:8" ht="15.0" hidden="1" customHeight="1"/>
    <row r="7250" spans="8:8" ht="15.0" hidden="1" customHeight="1"/>
    <row r="7251" spans="8:8" ht="15.0" hidden="1" customHeight="1"/>
    <row r="7252" spans="8:8" ht="15.0" hidden="1" customHeight="1"/>
    <row r="7253" spans="8:8" ht="15.0" hidden="1" customHeight="1"/>
    <row r="7254" spans="8:8" ht="15.0" hidden="1" customHeight="1"/>
    <row r="7255" spans="8:8" ht="15.0" hidden="1" customHeight="1"/>
    <row r="7256" spans="8:8" ht="15.0" hidden="1" customHeight="1"/>
    <row r="7257" spans="8:8" ht="15.0" hidden="1" customHeight="1"/>
    <row r="7258" spans="8:8" ht="15.0" hidden="1" customHeight="1"/>
    <row r="7259" spans="8:8" ht="15.0" hidden="1" customHeight="1"/>
    <row r="7260" spans="8:8" ht="15.0" hidden="1" customHeight="1"/>
    <row r="7261" spans="8:8" ht="15.0" hidden="1" customHeight="1"/>
    <row r="7262" spans="8:8" ht="15.0" hidden="1" customHeight="1"/>
    <row r="7263" spans="8:8" ht="15.0" hidden="1" customHeight="1"/>
    <row r="7264" spans="8:8" ht="15.0" hidden="1" customHeight="1"/>
    <row r="7265" spans="8:8" ht="15.0" hidden="1" customHeight="1"/>
    <row r="7266" spans="8:8" ht="15.0" hidden="1" customHeight="1"/>
    <row r="7267" spans="8:8" ht="15.0" hidden="1" customHeight="1"/>
    <row r="7268" spans="8:8" ht="15.0" hidden="1" customHeight="1"/>
    <row r="7269" spans="8:8" ht="15.0" hidden="1" customHeight="1"/>
    <row r="7270" spans="8:8" ht="15.0" hidden="1" customHeight="1"/>
    <row r="7271" spans="8:8" ht="15.0" hidden="1" customHeight="1"/>
    <row r="7272" spans="8:8" ht="15.0" hidden="1" customHeight="1"/>
    <row r="7273" spans="8:8" ht="15.0" hidden="1" customHeight="1"/>
    <row r="7274" spans="8:8" ht="15.0" hidden="1" customHeight="1"/>
    <row r="7275" spans="8:8" ht="15.0" hidden="1" customHeight="1"/>
    <row r="7276" spans="8:8" ht="15.0" hidden="1" customHeight="1"/>
    <row r="7277" spans="8:8" ht="15.0" hidden="1" customHeight="1"/>
    <row r="7278" spans="8:8" ht="15.0" hidden="1" customHeight="1"/>
    <row r="7279" spans="8:8" ht="15.0" hidden="1" customHeight="1"/>
    <row r="7280" spans="8:8" ht="15.0" hidden="1" customHeight="1"/>
    <row r="7281" spans="8:8" ht="15.0" hidden="1" customHeight="1"/>
    <row r="7282" spans="8:8" ht="15.0" hidden="1" customHeight="1"/>
    <row r="7283" spans="8:8" ht="15.0" hidden="1" customHeight="1"/>
    <row r="7284" spans="8:8" ht="15.0" hidden="1" customHeight="1"/>
    <row r="7285" spans="8:8" ht="15.0" hidden="1" customHeight="1"/>
    <row r="7286" spans="8:8" ht="15.0" hidden="1" customHeight="1"/>
    <row r="7287" spans="8:8" ht="15.0" hidden="1" customHeight="1"/>
    <row r="7288" spans="8:8" ht="15.0" hidden="1" customHeight="1"/>
    <row r="7289" spans="8:8" ht="15.0" hidden="1" customHeight="1"/>
    <row r="7290" spans="8:8" ht="15.0" hidden="1" customHeight="1"/>
    <row r="7291" spans="8:8" ht="15.0" hidden="1" customHeight="1"/>
    <row r="7292" spans="8:8" ht="15.0" hidden="1" customHeight="1"/>
    <row r="7293" spans="8:8" ht="15.0" hidden="1" customHeight="1"/>
    <row r="7294" spans="8:8" ht="15.0" hidden="1" customHeight="1"/>
    <row r="7295" spans="8:8" ht="15.0" hidden="1" customHeight="1"/>
    <row r="7296" spans="8:8" ht="15.0" hidden="1" customHeight="1"/>
    <row r="7297" spans="8:8" ht="15.0" hidden="1" customHeight="1"/>
    <row r="7298" spans="8:8" ht="15.0" hidden="1" customHeight="1"/>
    <row r="7299" spans="8:8" ht="15.0" hidden="1" customHeight="1"/>
    <row r="7300" spans="8:8" ht="15.0" hidden="1" customHeight="1"/>
    <row r="7301" spans="8:8" ht="15.0" hidden="1" customHeight="1"/>
    <row r="7302" spans="8:8" ht="15.0" hidden="1" customHeight="1"/>
    <row r="7303" spans="8:8" ht="15.0" hidden="1" customHeight="1"/>
    <row r="7304" spans="8:8" ht="15.0" hidden="1" customHeight="1"/>
    <row r="7305" spans="8:8" ht="15.0" hidden="1" customHeight="1"/>
    <row r="7306" spans="8:8" ht="15.0" hidden="1" customHeight="1"/>
    <row r="7307" spans="8:8" ht="15.0" hidden="1" customHeight="1"/>
    <row r="7308" spans="8:8" ht="15.0" hidden="1" customHeight="1"/>
    <row r="7309" spans="8:8" ht="15.0" hidden="1" customHeight="1"/>
    <row r="7310" spans="8:8" ht="15.0" hidden="1" customHeight="1"/>
    <row r="7311" spans="8:8" ht="15.0" hidden="1" customHeight="1"/>
    <row r="7312" spans="8:8" ht="15.0" hidden="1" customHeight="1"/>
    <row r="7313" spans="8:8" ht="15.0" hidden="1" customHeight="1"/>
    <row r="7314" spans="8:8" ht="15.0" hidden="1" customHeight="1"/>
    <row r="7315" spans="8:8" ht="15.0" hidden="1" customHeight="1"/>
    <row r="7316" spans="8:8" ht="15.0" hidden="1" customHeight="1"/>
    <row r="7317" spans="8:8" ht="15.0" hidden="1" customHeight="1"/>
    <row r="7318" spans="8:8" ht="15.0" hidden="1" customHeight="1"/>
    <row r="7319" spans="8:8" ht="15.0" hidden="1" customHeight="1"/>
    <row r="7320" spans="8:8" ht="15.0" hidden="1" customHeight="1"/>
    <row r="7321" spans="8:8" ht="15.0" hidden="1" customHeight="1"/>
    <row r="7322" spans="8:8" ht="15.0" hidden="1" customHeight="1"/>
    <row r="7323" spans="8:8" ht="15.0" hidden="1" customHeight="1"/>
    <row r="7324" spans="8:8" ht="15.0" hidden="1" customHeight="1"/>
    <row r="7325" spans="8:8" ht="15.0" hidden="1" customHeight="1"/>
    <row r="7326" spans="8:8" ht="15.0" hidden="1" customHeight="1"/>
    <row r="7327" spans="8:8" ht="15.0" hidden="1" customHeight="1"/>
    <row r="7328" spans="8:8" ht="15.0" hidden="1" customHeight="1"/>
    <row r="7329" spans="8:8" ht="15.0" hidden="1" customHeight="1"/>
    <row r="7330" spans="8:8" ht="15.0" hidden="1" customHeight="1"/>
    <row r="7331" spans="8:8" ht="15.0" hidden="1" customHeight="1"/>
    <row r="7332" spans="8:8" ht="15.0" hidden="1" customHeight="1"/>
    <row r="7333" spans="8:8" ht="15.0" hidden="1" customHeight="1"/>
    <row r="7334" spans="8:8" ht="15.0" hidden="1" customHeight="1"/>
    <row r="7335" spans="8:8" ht="15.0" hidden="1" customHeight="1"/>
    <row r="7336" spans="8:8" ht="15.0" hidden="1" customHeight="1"/>
    <row r="7337" spans="8:8" ht="15.0" hidden="1" customHeight="1"/>
    <row r="7338" spans="8:8" ht="15.0" hidden="1" customHeight="1"/>
    <row r="7339" spans="8:8" ht="15.0" hidden="1" customHeight="1"/>
    <row r="7340" spans="8:8" ht="15.0" hidden="1" customHeight="1"/>
    <row r="7341" spans="8:8" ht="15.0" hidden="1" customHeight="1"/>
    <row r="7342" spans="8:8" ht="15.0" hidden="1" customHeight="1"/>
    <row r="7343" spans="8:8" ht="15.0" hidden="1" customHeight="1"/>
    <row r="7344" spans="8:8" ht="15.0" hidden="1" customHeight="1"/>
    <row r="7345" spans="8:8" ht="15.0" hidden="1" customHeight="1"/>
    <row r="7346" spans="8:8" ht="15.0" hidden="1" customHeight="1"/>
    <row r="7347" spans="8:8" ht="15.0" hidden="1" customHeight="1"/>
    <row r="7348" spans="8:8" ht="15.0" hidden="1" customHeight="1"/>
    <row r="7349" spans="8:8" ht="15.0" hidden="1" customHeight="1"/>
    <row r="7350" spans="8:8" ht="15.0" hidden="1" customHeight="1"/>
    <row r="7351" spans="8:8" ht="15.0" hidden="1" customHeight="1"/>
    <row r="7352" spans="8:8" ht="15.0" hidden="1" customHeight="1"/>
    <row r="7353" spans="8:8" ht="15.0" hidden="1" customHeight="1"/>
    <row r="7354" spans="8:8" ht="15.0" hidden="1" customHeight="1"/>
    <row r="7355" spans="8:8" ht="15.0" hidden="1" customHeight="1"/>
    <row r="7356" spans="8:8" ht="15.0" hidden="1" customHeight="1"/>
    <row r="7357" spans="8:8" ht="15.0" hidden="1" customHeight="1"/>
    <row r="7358" spans="8:8" ht="15.0" hidden="1" customHeight="1"/>
    <row r="7359" spans="8:8" ht="15.0" hidden="1" customHeight="1"/>
    <row r="7360" spans="8:8" ht="15.0" hidden="1" customHeight="1"/>
    <row r="7361" spans="8:8" ht="15.0" hidden="1" customHeight="1"/>
    <row r="7362" spans="8:8" ht="15.0" hidden="1" customHeight="1"/>
    <row r="7363" spans="8:8" ht="15.0" hidden="1" customHeight="1"/>
    <row r="7364" spans="8:8" ht="15.0" hidden="1" customHeight="1"/>
    <row r="7365" spans="8:8" ht="15.0" hidden="1" customHeight="1"/>
    <row r="7366" spans="8:8" ht="15.0" hidden="1" customHeight="1"/>
    <row r="7367" spans="8:8" ht="15.0" hidden="1" customHeight="1"/>
    <row r="7368" spans="8:8" ht="15.0" hidden="1" customHeight="1"/>
    <row r="7369" spans="8:8" ht="15.0" hidden="1" customHeight="1"/>
    <row r="7370" spans="8:8" ht="15.0" hidden="1" customHeight="1"/>
    <row r="7371" spans="8:8" ht="15.0" hidden="1" customHeight="1"/>
    <row r="7372" spans="8:8" ht="15.0" hidden="1" customHeight="1"/>
    <row r="7373" spans="8:8" ht="15.0" hidden="1" customHeight="1"/>
    <row r="7374" spans="8:8" ht="15.0" hidden="1" customHeight="1"/>
    <row r="7375" spans="8:8" ht="15.0" hidden="1" customHeight="1"/>
    <row r="7376" spans="8:8" ht="15.0" hidden="1" customHeight="1"/>
    <row r="7377" spans="8:8" ht="15.0" hidden="1" customHeight="1"/>
    <row r="7378" spans="8:8" ht="15.0" hidden="1" customHeight="1"/>
    <row r="7379" spans="8:8" ht="15.0" hidden="1" customHeight="1"/>
    <row r="7380" spans="8:8" ht="15.0" hidden="1" customHeight="1"/>
    <row r="7381" spans="8:8" ht="15.0" hidden="1" customHeight="1"/>
    <row r="7382" spans="8:8" ht="15.0" hidden="1" customHeight="1"/>
    <row r="7383" spans="8:8" ht="15.0" hidden="1" customHeight="1"/>
    <row r="7384" spans="8:8" ht="15.0" hidden="1" customHeight="1"/>
    <row r="7385" spans="8:8" ht="15.0" hidden="1" customHeight="1"/>
    <row r="7386" spans="8:8" ht="15.0" hidden="1" customHeight="1"/>
    <row r="7387" spans="8:8" ht="15.0" hidden="1" customHeight="1"/>
    <row r="7388" spans="8:8" ht="15.0" hidden="1" customHeight="1"/>
    <row r="7389" spans="8:8" ht="15.0" hidden="1" customHeight="1"/>
    <row r="7390" spans="8:8" ht="15.0" hidden="1" customHeight="1"/>
    <row r="7391" spans="8:8" ht="15.0" hidden="1" customHeight="1"/>
    <row r="7392" spans="8:8" ht="15.0" hidden="1" customHeight="1"/>
    <row r="7393" spans="8:8" ht="15.0" hidden="1" customHeight="1"/>
    <row r="7394" spans="8:8" ht="15.0" hidden="1" customHeight="1"/>
    <row r="7395" spans="8:8" ht="15.0" hidden="1" customHeight="1"/>
    <row r="7396" spans="8:8" ht="15.0" hidden="1" customHeight="1"/>
    <row r="7397" spans="8:8" ht="15.0" hidden="1" customHeight="1"/>
    <row r="7398" spans="8:8" ht="15.0" hidden="1" customHeight="1"/>
    <row r="7399" spans="8:8" ht="15.0" hidden="1" customHeight="1"/>
    <row r="7400" spans="8:8" ht="15.0" hidden="1" customHeight="1"/>
    <row r="7401" spans="8:8" ht="15.0" hidden="1" customHeight="1"/>
    <row r="7402" spans="8:8" ht="15.0" hidden="1" customHeight="1"/>
    <row r="7403" spans="8:8" ht="15.0" hidden="1" customHeight="1"/>
    <row r="7404" spans="8:8" ht="15.0" hidden="1" customHeight="1"/>
    <row r="7405" spans="8:8" ht="15.0" hidden="1" customHeight="1"/>
    <row r="7406" spans="8:8" ht="15.0" hidden="1" customHeight="1"/>
    <row r="7407" spans="8:8" ht="15.0" hidden="1" customHeight="1"/>
    <row r="7408" spans="8:8" ht="15.0" hidden="1" customHeight="1"/>
    <row r="7409" spans="8:8" ht="15.0" hidden="1" customHeight="1"/>
    <row r="7410" spans="8:8" ht="15.0" hidden="1" customHeight="1"/>
    <row r="7411" spans="8:8" ht="15.0" hidden="1" customHeight="1"/>
    <row r="7412" spans="8:8" ht="15.0" hidden="1" customHeight="1"/>
    <row r="7413" spans="8:8" ht="15.0" hidden="1" customHeight="1"/>
    <row r="7414" spans="8:8" ht="15.0" hidden="1" customHeight="1"/>
    <row r="7415" spans="8:8" ht="15.0" hidden="1" customHeight="1"/>
    <row r="7416" spans="8:8" ht="15.0" hidden="1" customHeight="1"/>
    <row r="7417" spans="8:8" ht="15.0" hidden="1" customHeight="1"/>
    <row r="7418" spans="8:8" ht="15.0" hidden="1" customHeight="1"/>
    <row r="7419" spans="8:8" ht="15.0" hidden="1" customHeight="1"/>
    <row r="7420" spans="8:8" ht="15.0" hidden="1" customHeight="1"/>
    <row r="7421" spans="8:8" ht="15.0" hidden="1" customHeight="1"/>
    <row r="7422" spans="8:8" ht="15.0" hidden="1" customHeight="1"/>
    <row r="7423" spans="8:8" ht="15.0" hidden="1" customHeight="1"/>
    <row r="7424" spans="8:8" ht="15.0" hidden="1" customHeight="1"/>
    <row r="7425" spans="8:8" ht="15.0" hidden="1" customHeight="1"/>
    <row r="7426" spans="8:8" ht="15.0" hidden="1" customHeight="1"/>
    <row r="7427" spans="8:8" ht="15.0" hidden="1" customHeight="1"/>
    <row r="7428" spans="8:8" ht="15.0" hidden="1" customHeight="1"/>
    <row r="7429" spans="8:8" ht="15.0" hidden="1" customHeight="1"/>
    <row r="7430" spans="8:8" ht="15.0" hidden="1" customHeight="1"/>
    <row r="7431" spans="8:8" ht="15.0" hidden="1" customHeight="1"/>
    <row r="7432" spans="8:8" ht="15.0" hidden="1" customHeight="1"/>
    <row r="7433" spans="8:8" ht="15.0" hidden="1" customHeight="1"/>
    <row r="7434" spans="8:8" ht="15.0" hidden="1" customHeight="1"/>
    <row r="7435" spans="8:8" ht="15.0" hidden="1" customHeight="1"/>
    <row r="7436" spans="8:8" ht="15.0" hidden="1" customHeight="1"/>
    <row r="7437" spans="8:8" ht="15.0" hidden="1" customHeight="1"/>
    <row r="7438" spans="8:8" ht="15.0" hidden="1" customHeight="1"/>
    <row r="7439" spans="8:8" ht="15.0" hidden="1" customHeight="1"/>
    <row r="7440" spans="8:8" ht="15.0" hidden="1" customHeight="1"/>
    <row r="7441" spans="8:8" ht="15.0" hidden="1" customHeight="1"/>
    <row r="7442" spans="8:8" ht="15.0" hidden="1" customHeight="1"/>
    <row r="7443" spans="8:8" ht="15.0" hidden="1" customHeight="1"/>
    <row r="7444" spans="8:8" ht="15.0" hidden="1" customHeight="1"/>
    <row r="7445" spans="8:8" ht="15.0" hidden="1" customHeight="1"/>
    <row r="7446" spans="8:8" ht="15.0" hidden="1" customHeight="1"/>
    <row r="7447" spans="8:8" ht="15.0" hidden="1" customHeight="1"/>
    <row r="7448" spans="8:8" ht="15.0" hidden="1" customHeight="1"/>
    <row r="7449" spans="8:8" ht="15.0" hidden="1" customHeight="1"/>
    <row r="7450" spans="8:8" ht="15.0" hidden="1" customHeight="1"/>
    <row r="7451" spans="8:8" ht="15.0" hidden="1" customHeight="1"/>
    <row r="7452" spans="8:8" ht="15.0" hidden="1" customHeight="1"/>
    <row r="7453" spans="8:8" ht="15.0" hidden="1" customHeight="1"/>
    <row r="7454" spans="8:8" ht="15.0" hidden="1" customHeight="1"/>
    <row r="7455" spans="8:8" ht="15.0" hidden="1" customHeight="1"/>
    <row r="7456" spans="8:8" ht="15.0" hidden="1" customHeight="1"/>
    <row r="7457" spans="8:8" ht="15.0" hidden="1" customHeight="1"/>
    <row r="7458" spans="8:8" ht="15.0" hidden="1" customHeight="1"/>
    <row r="7459" spans="8:8" ht="15.0" hidden="1" customHeight="1"/>
    <row r="7460" spans="8:8" ht="15.0" hidden="1" customHeight="1"/>
    <row r="7461" spans="8:8" ht="15.0" hidden="1" customHeight="1"/>
    <row r="7462" spans="8:8" ht="15.0" hidden="1" customHeight="1"/>
    <row r="7463" spans="8:8" ht="15.0" hidden="1" customHeight="1"/>
    <row r="7464" spans="8:8" ht="15.0" hidden="1" customHeight="1"/>
    <row r="7465" spans="8:8" ht="15.0" hidden="1" customHeight="1"/>
    <row r="7466" spans="8:8" ht="15.0" hidden="1" customHeight="1"/>
    <row r="7467" spans="8:8" ht="15.0" hidden="1" customHeight="1"/>
    <row r="7468" spans="8:8" ht="15.0" hidden="1" customHeight="1"/>
    <row r="7469" spans="8:8" ht="15.0" hidden="1" customHeight="1"/>
    <row r="7470" spans="8:8" ht="15.0" hidden="1" customHeight="1"/>
    <row r="7471" spans="8:8" ht="15.0" hidden="1" customHeight="1"/>
    <row r="7472" spans="8:8" ht="15.0" hidden="1" customHeight="1"/>
    <row r="7473" spans="8:8" ht="15.0" hidden="1" customHeight="1"/>
    <row r="7474" spans="8:8" ht="15.0" hidden="1" customHeight="1"/>
    <row r="7475" spans="8:8" ht="15.0" hidden="1" customHeight="1"/>
    <row r="7476" spans="8:8" ht="15.0" hidden="1" customHeight="1"/>
    <row r="7477" spans="8:8" ht="15.0" hidden="1" customHeight="1"/>
    <row r="7478" spans="8:8" ht="15.0" hidden="1" customHeight="1"/>
    <row r="7479" spans="8:8" ht="15.0" hidden="1" customHeight="1"/>
    <row r="7480" spans="8:8" ht="15.0" hidden="1" customHeight="1"/>
    <row r="7481" spans="8:8" ht="15.0" hidden="1" customHeight="1"/>
    <row r="7482" spans="8:8" ht="15.0" hidden="1" customHeight="1"/>
    <row r="7483" spans="8:8" ht="15.0" hidden="1" customHeight="1"/>
    <row r="7484" spans="8:8" ht="15.0" hidden="1" customHeight="1"/>
    <row r="7485" spans="8:8" ht="15.0" hidden="1" customHeight="1"/>
    <row r="7486" spans="8:8" ht="15.0" hidden="1" customHeight="1"/>
    <row r="7487" spans="8:8" ht="15.0" hidden="1" customHeight="1"/>
    <row r="7488" spans="8:8" ht="15.0" hidden="1" customHeight="1"/>
    <row r="7489" spans="8:8" ht="15.0" hidden="1" customHeight="1"/>
    <row r="7490" spans="8:8" ht="15.0" hidden="1" customHeight="1"/>
    <row r="7491" spans="8:8" ht="15.0" hidden="1" customHeight="1"/>
    <row r="7492" spans="8:8" ht="15.0" hidden="1" customHeight="1"/>
    <row r="7493" spans="8:8" ht="15.0" hidden="1" customHeight="1"/>
    <row r="7494" spans="8:8" ht="15.0" hidden="1" customHeight="1"/>
    <row r="7495" spans="8:8" ht="15.0" hidden="1" customHeight="1"/>
    <row r="7496" spans="8:8" ht="15.0" hidden="1" customHeight="1"/>
    <row r="7497" spans="8:8" ht="15.0" hidden="1" customHeight="1"/>
    <row r="7498" spans="8:8" ht="15.0" hidden="1" customHeight="1"/>
    <row r="7499" spans="8:8" ht="15.0" hidden="1" customHeight="1"/>
    <row r="7500" spans="8:8" ht="15.0" hidden="1" customHeight="1"/>
    <row r="7501" spans="8:8" ht="15.0" hidden="1" customHeight="1"/>
    <row r="7502" spans="8:8" ht="15.0" hidden="1" customHeight="1"/>
    <row r="7503" spans="8:8" ht="15.0" hidden="1" customHeight="1"/>
    <row r="7504" spans="8:8" ht="15.0" hidden="1" customHeight="1"/>
    <row r="7505" spans="8:8" ht="15.0" hidden="1" customHeight="1"/>
    <row r="7506" spans="8:8" ht="15.0" hidden="1" customHeight="1"/>
    <row r="7507" spans="8:8" ht="15.0" hidden="1" customHeight="1"/>
    <row r="7508" spans="8:8" ht="15.0" hidden="1" customHeight="1"/>
    <row r="7509" spans="8:8" ht="15.0" hidden="1" customHeight="1"/>
    <row r="7510" spans="8:8" ht="15.0" hidden="1" customHeight="1"/>
    <row r="7511" spans="8:8" ht="15.0" hidden="1" customHeight="1"/>
    <row r="7512" spans="8:8" ht="15.0" hidden="1" customHeight="1"/>
    <row r="7513" spans="8:8" ht="15.0" hidden="1" customHeight="1"/>
    <row r="7514" spans="8:8" ht="15.0" hidden="1" customHeight="1"/>
    <row r="7515" spans="8:8" ht="15.0" hidden="1" customHeight="1"/>
    <row r="7516" spans="8:8" ht="15.0" hidden="1" customHeight="1"/>
    <row r="7517" spans="8:8" ht="15.0" hidden="1" customHeight="1"/>
    <row r="7518" spans="8:8" ht="15.0" hidden="1" customHeight="1"/>
    <row r="7519" spans="8:8" ht="15.0" hidden="1" customHeight="1"/>
    <row r="7520" spans="8:8" ht="15.0" hidden="1" customHeight="1"/>
    <row r="7521" spans="8:8" ht="15.0" hidden="1" customHeight="1"/>
    <row r="7522" spans="8:8" ht="15.0" hidden="1" customHeight="1"/>
    <row r="7523" spans="8:8" ht="15.0" hidden="1" customHeight="1"/>
    <row r="7524" spans="8:8" ht="15.0" hidden="1" customHeight="1"/>
    <row r="7525" spans="8:8" ht="15.0" hidden="1" customHeight="1"/>
    <row r="7526" spans="8:8" ht="15.0" hidden="1" customHeight="1"/>
    <row r="7527" spans="8:8" ht="15.0" hidden="1" customHeight="1"/>
    <row r="7528" spans="8:8" ht="15.0" hidden="1" customHeight="1"/>
    <row r="7529" spans="8:8" ht="15.0" hidden="1" customHeight="1"/>
    <row r="7530" spans="8:8" ht="15.0" hidden="1" customHeight="1"/>
    <row r="7531" spans="8:8" ht="15.0" hidden="1" customHeight="1"/>
    <row r="7532" spans="8:8" ht="15.0" hidden="1" customHeight="1"/>
    <row r="7533" spans="8:8" ht="15.0" hidden="1" customHeight="1"/>
    <row r="7534" spans="8:8" ht="15.0" hidden="1" customHeight="1"/>
    <row r="7535" spans="8:8" ht="15.0" hidden="1" customHeight="1"/>
    <row r="7536" spans="8:8" ht="15.0" hidden="1" customHeight="1"/>
    <row r="7537" spans="8:8" ht="15.0" hidden="1" customHeight="1"/>
    <row r="7538" spans="8:8" ht="15.0" hidden="1" customHeight="1"/>
    <row r="7539" spans="8:8" ht="15.0" hidden="1" customHeight="1"/>
    <row r="7540" spans="8:8" ht="15.0" hidden="1" customHeight="1"/>
    <row r="7541" spans="8:8" ht="15.0" hidden="1" customHeight="1"/>
    <row r="7542" spans="8:8" ht="15.0" hidden="1" customHeight="1"/>
    <row r="7543" spans="8:8" ht="15.0" hidden="1" customHeight="1"/>
    <row r="7544" spans="8:8" ht="15.0" hidden="1" customHeight="1"/>
    <row r="7545" spans="8:8" ht="15.0" hidden="1" customHeight="1"/>
    <row r="7546" spans="8:8" ht="15.0" hidden="1" customHeight="1"/>
    <row r="7547" spans="8:8" ht="15.0" hidden="1" customHeight="1"/>
    <row r="7548" spans="8:8" ht="15.0" hidden="1" customHeight="1"/>
    <row r="7549" spans="8:8" ht="15.0" hidden="1" customHeight="1"/>
    <row r="7550" spans="8:8" ht="15.0" hidden="1" customHeight="1"/>
    <row r="7551" spans="8:8" ht="15.0" hidden="1" customHeight="1"/>
    <row r="7552" spans="8:8" ht="15.0" hidden="1" customHeight="1"/>
    <row r="7553" spans="8:8" ht="15.0" hidden="1" customHeight="1"/>
    <row r="7554" spans="8:8" ht="15.0" hidden="1" customHeight="1"/>
    <row r="7555" spans="8:8" ht="15.0" hidden="1" customHeight="1"/>
    <row r="7556" spans="8:8" ht="15.0" hidden="1" customHeight="1"/>
    <row r="7557" spans="8:8" ht="15.0" hidden="1" customHeight="1"/>
    <row r="7558" spans="8:8" ht="15.0" hidden="1" customHeight="1"/>
    <row r="7559" spans="8:8" ht="15.0" hidden="1" customHeight="1"/>
    <row r="7560" spans="8:8" ht="15.0" hidden="1" customHeight="1"/>
    <row r="7561" spans="8:8" ht="15.0" hidden="1" customHeight="1"/>
    <row r="7562" spans="8:8" ht="15.0" hidden="1" customHeight="1"/>
    <row r="7563" spans="8:8" ht="15.0" hidden="1" customHeight="1"/>
    <row r="7564" spans="8:8" ht="15.0" hidden="1" customHeight="1"/>
    <row r="7565" spans="8:8" ht="15.0" hidden="1" customHeight="1"/>
    <row r="7566" spans="8:8" ht="15.0" hidden="1" customHeight="1"/>
    <row r="7567" spans="8:8" ht="15.0" hidden="1" customHeight="1"/>
    <row r="7568" spans="8:8" ht="15.0" hidden="1" customHeight="1"/>
    <row r="7569" spans="8:8" ht="15.0" hidden="1" customHeight="1"/>
    <row r="7570" spans="8:8" ht="15.0" hidden="1" customHeight="1"/>
    <row r="7571" spans="8:8" ht="15.0" hidden="1" customHeight="1"/>
    <row r="7572" spans="8:8" ht="15.0" hidden="1" customHeight="1"/>
    <row r="7573" spans="8:8" ht="15.0" hidden="1" customHeight="1"/>
    <row r="7574" spans="8:8" ht="15.0" hidden="1" customHeight="1"/>
    <row r="7575" spans="8:8" ht="15.0" hidden="1" customHeight="1"/>
    <row r="7576" spans="8:8" ht="15.0" hidden="1" customHeight="1"/>
    <row r="7577" spans="8:8" ht="15.0" hidden="1" customHeight="1"/>
    <row r="7578" spans="8:8" ht="15.0" hidden="1" customHeight="1"/>
    <row r="7579" spans="8:8" ht="15.0" hidden="1" customHeight="1"/>
    <row r="7580" spans="8:8" ht="15.0" hidden="1" customHeight="1"/>
    <row r="7581" spans="8:8" ht="15.0" hidden="1" customHeight="1"/>
    <row r="7582" spans="8:8" ht="15.0" hidden="1" customHeight="1"/>
    <row r="7583" spans="8:8" ht="15.0" hidden="1" customHeight="1"/>
    <row r="7584" spans="8:8" ht="15.0" hidden="1" customHeight="1"/>
    <row r="7585" spans="8:8" ht="15.0" hidden="1" customHeight="1"/>
    <row r="7586" spans="8:8" ht="15.0" hidden="1" customHeight="1"/>
    <row r="7587" spans="8:8" ht="15.0" hidden="1" customHeight="1"/>
    <row r="7588" spans="8:8" ht="15.0" hidden="1" customHeight="1"/>
    <row r="7589" spans="8:8" ht="15.0" hidden="1" customHeight="1"/>
    <row r="7590" spans="8:8" ht="15.0" hidden="1" customHeight="1"/>
    <row r="7591" spans="8:8" ht="15.0" hidden="1" customHeight="1"/>
    <row r="7592" spans="8:8" ht="15.0" hidden="1" customHeight="1"/>
    <row r="7593" spans="8:8" ht="15.0" hidden="1" customHeight="1"/>
    <row r="7594" spans="8:8" ht="15.0" hidden="1" customHeight="1"/>
    <row r="7595" spans="8:8" ht="15.0" hidden="1" customHeight="1"/>
    <row r="7596" spans="8:8" ht="15.0" hidden="1" customHeight="1"/>
    <row r="7597" spans="8:8" ht="15.0" hidden="1" customHeight="1"/>
    <row r="7598" spans="8:8" ht="15.0" hidden="1" customHeight="1"/>
    <row r="7599" spans="8:8" ht="15.0" hidden="1" customHeight="1"/>
    <row r="7600" spans="8:8" ht="15.0" hidden="1" customHeight="1"/>
    <row r="7601" spans="8:8" ht="15.0" hidden="1" customHeight="1"/>
    <row r="7602" spans="8:8" ht="15.0" hidden="1" customHeight="1"/>
    <row r="7603" spans="8:8" ht="15.0" hidden="1" customHeight="1"/>
    <row r="7604" spans="8:8" ht="15.0" hidden="1" customHeight="1"/>
    <row r="7605" spans="8:8" ht="15.0" hidden="1" customHeight="1"/>
    <row r="7606" spans="8:8" ht="15.0" hidden="1" customHeight="1"/>
    <row r="7607" spans="8:8" ht="15.0" hidden="1" customHeight="1"/>
    <row r="7608" spans="8:8" ht="15.0" hidden="1" customHeight="1"/>
    <row r="7609" spans="8:8" ht="15.0" hidden="1" customHeight="1"/>
    <row r="7610" spans="8:8" ht="15.0" hidden="1" customHeight="1"/>
    <row r="7611" spans="8:8" ht="15.0" hidden="1" customHeight="1"/>
    <row r="7612" spans="8:8" ht="15.0" hidden="1" customHeight="1"/>
    <row r="7613" spans="8:8" ht="15.0" hidden="1" customHeight="1"/>
    <row r="7614" spans="8:8" ht="15.0" hidden="1" customHeight="1"/>
    <row r="7615" spans="8:8" ht="15.0" hidden="1" customHeight="1"/>
    <row r="7616" spans="8:8" ht="15.0" hidden="1" customHeight="1"/>
    <row r="7617" spans="8:8" ht="15.0" hidden="1" customHeight="1"/>
    <row r="7618" spans="8:8" ht="15.0" hidden="1" customHeight="1"/>
    <row r="7619" spans="8:8" ht="15.0" hidden="1" customHeight="1"/>
    <row r="7620" spans="8:8" ht="15.0" hidden="1" customHeight="1"/>
    <row r="7621" spans="8:8" ht="15.0" hidden="1" customHeight="1"/>
    <row r="7622" spans="8:8" ht="15.0" hidden="1" customHeight="1"/>
    <row r="7623" spans="8:8" ht="15.0" hidden="1" customHeight="1"/>
    <row r="7624" spans="8:8" ht="15.0" hidden="1" customHeight="1"/>
    <row r="7625" spans="8:8" ht="15.0" hidden="1" customHeight="1"/>
    <row r="7626" spans="8:8" ht="15.0" hidden="1" customHeight="1"/>
    <row r="7627" spans="8:8" ht="15.0" hidden="1" customHeight="1"/>
    <row r="7628" spans="8:8" ht="15.0" hidden="1" customHeight="1"/>
    <row r="7629" spans="8:8" ht="15.0" hidden="1" customHeight="1"/>
    <row r="7630" spans="8:8" ht="15.0" hidden="1" customHeight="1"/>
    <row r="7631" spans="8:8" ht="15.0" hidden="1" customHeight="1"/>
    <row r="7632" spans="8:8" ht="15.0" hidden="1" customHeight="1"/>
    <row r="7633" spans="8:8" ht="15.0" hidden="1" customHeight="1"/>
    <row r="7634" spans="8:8" ht="15.0" hidden="1" customHeight="1"/>
    <row r="7635" spans="8:8" ht="15.0" hidden="1" customHeight="1"/>
    <row r="7636" spans="8:8" ht="15.0" hidden="1" customHeight="1"/>
    <row r="7637" spans="8:8" ht="15.0" hidden="1" customHeight="1"/>
    <row r="7638" spans="8:8" ht="15.0" hidden="1" customHeight="1"/>
    <row r="7639" spans="8:8" ht="15.0" hidden="1" customHeight="1"/>
    <row r="7640" spans="8:8" ht="15.0" hidden="1" customHeight="1"/>
    <row r="7641" spans="8:8" ht="15.0" hidden="1" customHeight="1"/>
    <row r="7642" spans="8:8" ht="15.0" hidden="1" customHeight="1"/>
    <row r="7643" spans="8:8" ht="15.0" hidden="1" customHeight="1"/>
    <row r="7644" spans="8:8" ht="15.0" hidden="1" customHeight="1"/>
    <row r="7645" spans="8:8" ht="15.0" hidden="1" customHeight="1"/>
    <row r="7646" spans="8:8" ht="15.0" hidden="1" customHeight="1"/>
    <row r="7647" spans="8:8" ht="15.0" hidden="1" customHeight="1"/>
    <row r="7648" spans="8:8" ht="15.0" hidden="1" customHeight="1"/>
    <row r="7649" spans="8:8" ht="15.0" hidden="1" customHeight="1"/>
    <row r="7650" spans="8:8" ht="15.0" hidden="1" customHeight="1"/>
    <row r="7651" spans="8:8" ht="15.0" hidden="1" customHeight="1"/>
    <row r="7652" spans="8:8" ht="15.0" hidden="1" customHeight="1"/>
    <row r="7653" spans="8:8" ht="15.0" hidden="1" customHeight="1"/>
    <row r="7654" spans="8:8" ht="15.0" hidden="1" customHeight="1"/>
    <row r="7655" spans="8:8" ht="15.0" hidden="1" customHeight="1"/>
    <row r="7656" spans="8:8" ht="15.0" hidden="1" customHeight="1"/>
    <row r="7657" spans="8:8" ht="15.0" hidden="1" customHeight="1"/>
    <row r="7658" spans="8:8" ht="15.0" hidden="1" customHeight="1"/>
    <row r="7659" spans="8:8" ht="15.0" hidden="1" customHeight="1"/>
    <row r="7660" spans="8:8" ht="15.0" hidden="1" customHeight="1"/>
    <row r="7661" spans="8:8" ht="15.0" hidden="1" customHeight="1"/>
    <row r="7662" spans="8:8" ht="15.0" hidden="1" customHeight="1"/>
    <row r="7663" spans="8:8" ht="15.0" hidden="1" customHeight="1"/>
    <row r="7664" spans="8:8" ht="15.0" hidden="1" customHeight="1"/>
    <row r="7665" spans="8:8" ht="15.0" hidden="1" customHeight="1"/>
    <row r="7666" spans="8:8" ht="15.0" hidden="1" customHeight="1"/>
    <row r="7667" spans="8:8" ht="15.0" hidden="1" customHeight="1"/>
    <row r="7668" spans="8:8" ht="15.0" hidden="1" customHeight="1"/>
    <row r="7669" spans="8:8" ht="15.0" hidden="1" customHeight="1"/>
    <row r="7670" spans="8:8" ht="15.0" hidden="1" customHeight="1"/>
    <row r="7671" spans="8:8" ht="15.0" hidden="1" customHeight="1"/>
    <row r="7672" spans="8:8" ht="15.0" hidden="1" customHeight="1"/>
    <row r="7673" spans="8:8" ht="15.0" hidden="1" customHeight="1"/>
    <row r="7674" spans="8:8" ht="15.0" hidden="1" customHeight="1"/>
    <row r="7675" spans="8:8" ht="15.0" hidden="1" customHeight="1"/>
    <row r="7676" spans="8:8" ht="15.0" hidden="1" customHeight="1"/>
    <row r="7677" spans="8:8" ht="15.0" hidden="1" customHeight="1"/>
    <row r="7678" spans="8:8" ht="15.0" hidden="1" customHeight="1"/>
    <row r="7679" spans="8:8" ht="15.0" hidden="1" customHeight="1"/>
    <row r="7680" spans="8:8" ht="15.0" hidden="1" customHeight="1"/>
    <row r="7681" spans="8:8" ht="15.0" hidden="1" customHeight="1"/>
    <row r="7682" spans="8:8" ht="15.0" hidden="1" customHeight="1"/>
    <row r="7683" spans="8:8" ht="15.0" hidden="1" customHeight="1"/>
    <row r="7684" spans="8:8" ht="15.0" hidden="1" customHeight="1"/>
    <row r="7685" spans="8:8" ht="15.0" hidden="1" customHeight="1"/>
    <row r="7686" spans="8:8" ht="15.0" hidden="1" customHeight="1"/>
    <row r="7687" spans="8:8" ht="15.0" hidden="1" customHeight="1"/>
    <row r="7688" spans="8:8" ht="15.0" hidden="1" customHeight="1"/>
    <row r="7689" spans="8:8" ht="15.0" hidden="1" customHeight="1"/>
    <row r="7690" spans="8:8" ht="15.0" hidden="1" customHeight="1"/>
    <row r="7691" spans="8:8" ht="15.0" hidden="1" customHeight="1"/>
    <row r="7692" spans="8:8" ht="15.0" hidden="1" customHeight="1"/>
    <row r="7693" spans="8:8" ht="15.0" hidden="1" customHeight="1"/>
    <row r="7694" spans="8:8" ht="15.0" hidden="1" customHeight="1"/>
    <row r="7695" spans="8:8" ht="15.0" hidden="1" customHeight="1"/>
    <row r="7696" spans="8:8" ht="15.0" hidden="1" customHeight="1"/>
    <row r="7697" spans="8:8" ht="15.0" hidden="1" customHeight="1"/>
    <row r="7698" spans="8:8" ht="15.0" hidden="1" customHeight="1"/>
    <row r="7699" spans="8:8" ht="15.0" hidden="1" customHeight="1"/>
    <row r="7700" spans="8:8" ht="15.0" hidden="1" customHeight="1"/>
    <row r="7701" spans="8:8" ht="15.0" hidden="1" customHeight="1"/>
    <row r="7702" spans="8:8" ht="15.0" hidden="1" customHeight="1"/>
    <row r="7703" spans="8:8" ht="15.0" hidden="1" customHeight="1"/>
    <row r="7704" spans="8:8" ht="15.0" hidden="1" customHeight="1"/>
    <row r="7705" spans="8:8" ht="15.0" hidden="1" customHeight="1"/>
    <row r="7706" spans="8:8" ht="15.0" hidden="1" customHeight="1"/>
    <row r="7707" spans="8:8" ht="15.0" hidden="1" customHeight="1"/>
    <row r="7708" spans="8:8" ht="15.0" hidden="1" customHeight="1"/>
    <row r="7709" spans="8:8" ht="15.0" hidden="1" customHeight="1"/>
    <row r="7710" spans="8:8" ht="15.0" hidden="1" customHeight="1"/>
    <row r="7711" spans="8:8" ht="15.0" hidden="1" customHeight="1"/>
    <row r="7712" spans="8:8" ht="15.0" hidden="1" customHeight="1"/>
    <row r="7713" spans="8:8" ht="15.0" hidden="1" customHeight="1"/>
    <row r="7714" spans="8:8" ht="15.0" hidden="1" customHeight="1"/>
    <row r="7715" spans="8:8" ht="15.0" hidden="1" customHeight="1"/>
    <row r="7716" spans="8:8" ht="15.0" hidden="1" customHeight="1"/>
    <row r="7717" spans="8:8" ht="15.0" hidden="1" customHeight="1"/>
    <row r="7718" spans="8:8" ht="15.0" hidden="1" customHeight="1"/>
    <row r="7719" spans="8:8" ht="15.0" hidden="1" customHeight="1"/>
    <row r="7720" spans="8:8" ht="15.0" hidden="1" customHeight="1"/>
    <row r="7721" spans="8:8" ht="15.0" hidden="1" customHeight="1"/>
    <row r="7722" spans="8:8" ht="15.0" hidden="1" customHeight="1"/>
    <row r="7723" spans="8:8" ht="15.0" hidden="1" customHeight="1"/>
    <row r="7724" spans="8:8" ht="15.0" hidden="1" customHeight="1"/>
    <row r="7725" spans="8:8" ht="15.0" hidden="1" customHeight="1"/>
    <row r="7726" spans="8:8" ht="15.0" hidden="1" customHeight="1"/>
    <row r="7727" spans="8:8" ht="15.0" hidden="1" customHeight="1"/>
    <row r="7728" spans="8:8" ht="15.0" hidden="1" customHeight="1"/>
    <row r="7729" spans="8:8" ht="15.0" hidden="1" customHeight="1"/>
    <row r="7730" spans="8:8" ht="15.0" hidden="1" customHeight="1"/>
    <row r="7731" spans="8:8" ht="15.0" hidden="1" customHeight="1"/>
    <row r="7732" spans="8:8" ht="15.0" hidden="1" customHeight="1"/>
    <row r="7733" spans="8:8" ht="15.0" hidden="1" customHeight="1"/>
    <row r="7734" spans="8:8" ht="15.0" hidden="1" customHeight="1"/>
    <row r="7735" spans="8:8" ht="15.0" hidden="1" customHeight="1"/>
    <row r="7736" spans="8:8" ht="15.0" hidden="1" customHeight="1"/>
    <row r="7737" spans="8:8" ht="15.0" hidden="1" customHeight="1"/>
    <row r="7738" spans="8:8" ht="15.0" hidden="1" customHeight="1"/>
    <row r="7739" spans="8:8" ht="15.0" hidden="1" customHeight="1"/>
    <row r="7740" spans="8:8" ht="15.0" hidden="1" customHeight="1"/>
    <row r="7741" spans="8:8" ht="15.0" hidden="1" customHeight="1"/>
    <row r="7742" spans="8:8" ht="15.0" hidden="1" customHeight="1"/>
    <row r="7743" spans="8:8" ht="15.0" hidden="1" customHeight="1"/>
    <row r="7744" spans="8:8" ht="15.0" hidden="1" customHeight="1"/>
    <row r="7745" spans="8:8" ht="15.0" hidden="1" customHeight="1"/>
    <row r="7746" spans="8:8" ht="15.0" hidden="1" customHeight="1"/>
    <row r="7747" spans="8:8" ht="15.0" hidden="1" customHeight="1"/>
    <row r="7748" spans="8:8" ht="15.0" hidden="1" customHeight="1"/>
    <row r="7749" spans="8:8" ht="15.0" hidden="1" customHeight="1"/>
    <row r="7750" spans="8:8" ht="15.0" hidden="1" customHeight="1"/>
    <row r="7751" spans="8:8" ht="15.0" hidden="1" customHeight="1"/>
    <row r="7752" spans="8:8" ht="15.0" hidden="1" customHeight="1"/>
    <row r="7753" spans="8:8" ht="15.0" hidden="1" customHeight="1"/>
    <row r="7754" spans="8:8" ht="15.0" hidden="1" customHeight="1"/>
    <row r="7755" spans="8:8" ht="15.0" hidden="1" customHeight="1"/>
    <row r="7756" spans="8:8" ht="15.0" hidden="1" customHeight="1"/>
    <row r="7757" spans="8:8" ht="15.0" hidden="1" customHeight="1"/>
    <row r="7758" spans="8:8" ht="15.0" hidden="1" customHeight="1"/>
    <row r="7759" spans="8:8" ht="15.0" hidden="1" customHeight="1"/>
    <row r="7760" spans="8:8" ht="15.0" hidden="1" customHeight="1"/>
    <row r="7761" spans="8:8" ht="15.0" hidden="1" customHeight="1"/>
    <row r="7762" spans="8:8" ht="15.0" hidden="1" customHeight="1"/>
    <row r="7763" spans="8:8" ht="15.0" hidden="1" customHeight="1"/>
    <row r="7764" spans="8:8" ht="15.0" hidden="1" customHeight="1"/>
    <row r="7765" spans="8:8" ht="15.0" hidden="1" customHeight="1"/>
    <row r="7766" spans="8:8" ht="15.0" hidden="1" customHeight="1"/>
    <row r="7767" spans="8:8" ht="15.0" hidden="1" customHeight="1"/>
    <row r="7768" spans="8:8" ht="15.0" hidden="1" customHeight="1"/>
    <row r="7769" spans="8:8" ht="15.0" hidden="1" customHeight="1"/>
    <row r="7770" spans="8:8" ht="15.0" hidden="1" customHeight="1"/>
    <row r="7771" spans="8:8" ht="15.0" hidden="1" customHeight="1"/>
    <row r="7772" spans="8:8" ht="15.0" hidden="1" customHeight="1"/>
    <row r="7773" spans="8:8" ht="15.0" hidden="1" customHeight="1"/>
    <row r="7774" spans="8:8" ht="15.0" hidden="1" customHeight="1"/>
    <row r="7775" spans="8:8" ht="15.0" hidden="1" customHeight="1"/>
    <row r="7776" spans="8:8" ht="15.0" hidden="1" customHeight="1"/>
    <row r="7777" spans="8:8" ht="15.0" hidden="1" customHeight="1"/>
    <row r="7778" spans="8:8" ht="15.0" hidden="1" customHeight="1"/>
    <row r="7779" spans="8:8" ht="15.0" hidden="1" customHeight="1"/>
    <row r="7780" spans="8:8" ht="15.0" hidden="1" customHeight="1"/>
    <row r="7781" spans="8:8" ht="15.0" hidden="1" customHeight="1"/>
    <row r="7782" spans="8:8" ht="15.0" hidden="1" customHeight="1"/>
    <row r="7783" spans="8:8" ht="15.0" hidden="1" customHeight="1"/>
    <row r="7784" spans="8:8" ht="15.0" hidden="1" customHeight="1"/>
    <row r="7785" spans="8:8" ht="15.0" hidden="1" customHeight="1"/>
    <row r="7786" spans="8:8" ht="15.0" hidden="1" customHeight="1"/>
    <row r="7787" spans="8:8" ht="15.0" hidden="1" customHeight="1"/>
    <row r="7788" spans="8:8" ht="15.0" hidden="1" customHeight="1"/>
    <row r="7789" spans="8:8" ht="15.0" hidden="1" customHeight="1"/>
    <row r="7790" spans="8:8" ht="15.0" hidden="1" customHeight="1"/>
    <row r="7791" spans="8:8" ht="15.0" hidden="1" customHeight="1"/>
    <row r="7792" spans="8:8" ht="15.0" hidden="1" customHeight="1"/>
    <row r="7793" spans="8:8" ht="15.0" hidden="1" customHeight="1"/>
    <row r="7794" spans="8:8" ht="15.0" hidden="1" customHeight="1"/>
    <row r="7795" spans="8:8" ht="15.0" hidden="1" customHeight="1"/>
    <row r="7796" spans="8:8" ht="15.0" hidden="1" customHeight="1"/>
    <row r="7797" spans="8:8" ht="15.0" hidden="1" customHeight="1"/>
    <row r="7798" spans="8:8" ht="15.0" hidden="1" customHeight="1"/>
    <row r="7799" spans="8:8" ht="15.0" hidden="1" customHeight="1"/>
    <row r="7800" spans="8:8" ht="15.0" hidden="1" customHeight="1"/>
    <row r="7801" spans="8:8" ht="15.0" hidden="1" customHeight="1"/>
    <row r="7802" spans="8:8" ht="15.0" hidden="1" customHeight="1"/>
    <row r="7803" spans="8:8" ht="15.0" hidden="1" customHeight="1"/>
    <row r="7804" spans="8:8" ht="15.0" hidden="1" customHeight="1"/>
    <row r="7805" spans="8:8" ht="15.0" hidden="1" customHeight="1"/>
    <row r="7806" spans="8:8" ht="15.0" hidden="1" customHeight="1"/>
    <row r="7807" spans="8:8" ht="15.0" hidden="1" customHeight="1"/>
    <row r="7808" spans="8:8" ht="15.0" hidden="1" customHeight="1"/>
    <row r="7809" spans="8:8" ht="15.0" hidden="1" customHeight="1"/>
    <row r="7810" spans="8:8" ht="15.0" hidden="1" customHeight="1"/>
    <row r="7811" spans="8:8" ht="15.0" hidden="1" customHeight="1"/>
    <row r="7812" spans="8:8" ht="15.0" hidden="1" customHeight="1"/>
    <row r="7813" spans="8:8" ht="15.0" hidden="1" customHeight="1"/>
    <row r="7814" spans="8:8" ht="15.0" hidden="1" customHeight="1"/>
    <row r="7815" spans="8:8" ht="15.0" hidden="1" customHeight="1"/>
    <row r="7816" spans="8:8" ht="15.0" hidden="1" customHeight="1"/>
    <row r="7817" spans="8:8" ht="15.0" hidden="1" customHeight="1"/>
    <row r="7818" spans="8:8" ht="15.0" hidden="1" customHeight="1"/>
    <row r="7819" spans="8:8" ht="15.0" hidden="1" customHeight="1"/>
    <row r="7820" spans="8:8" ht="15.0" hidden="1" customHeight="1"/>
    <row r="7821" spans="8:8" ht="15.0" hidden="1" customHeight="1"/>
    <row r="7822" spans="8:8" ht="15.0" hidden="1" customHeight="1"/>
    <row r="7823" spans="8:8" ht="15.0" hidden="1" customHeight="1"/>
    <row r="7824" spans="8:8" ht="15.0" hidden="1" customHeight="1"/>
    <row r="7825" spans="8:8" ht="15.0" hidden="1" customHeight="1"/>
    <row r="7826" spans="8:8" ht="15.0" hidden="1" customHeight="1"/>
    <row r="7827" spans="8:8" ht="15.0" hidden="1" customHeight="1"/>
    <row r="7828" spans="8:8" ht="15.0" hidden="1" customHeight="1"/>
    <row r="7829" spans="8:8" ht="15.0" hidden="1" customHeight="1"/>
    <row r="7830" spans="8:8" ht="15.0" hidden="1" customHeight="1"/>
    <row r="7831" spans="8:8" ht="15.0" hidden="1" customHeight="1"/>
    <row r="7832" spans="8:8" ht="15.0" hidden="1" customHeight="1"/>
    <row r="7833" spans="8:8" ht="15.0" hidden="1" customHeight="1"/>
    <row r="7834" spans="8:8" ht="15.0" hidden="1" customHeight="1"/>
    <row r="7835" spans="8:8" ht="15.0" hidden="1" customHeight="1"/>
    <row r="7836" spans="8:8" ht="15.0" hidden="1" customHeight="1"/>
    <row r="7837" spans="8:8" ht="15.0" hidden="1" customHeight="1"/>
    <row r="7838" spans="8:8" ht="15.0" hidden="1" customHeight="1"/>
    <row r="7839" spans="8:8" ht="15.0" hidden="1" customHeight="1"/>
    <row r="7840" spans="8:8" ht="15.0" hidden="1" customHeight="1"/>
    <row r="7841" spans="8:8" ht="15.0" hidden="1" customHeight="1"/>
    <row r="7842" spans="8:8" ht="15.0" hidden="1" customHeight="1"/>
    <row r="7843" spans="8:8" ht="15.0" hidden="1" customHeight="1"/>
    <row r="7844" spans="8:8" ht="15.0" hidden="1" customHeight="1"/>
    <row r="7845" spans="8:8" ht="15.0" hidden="1" customHeight="1"/>
    <row r="7846" spans="8:8" ht="15.0" hidden="1" customHeight="1"/>
    <row r="7847" spans="8:8" ht="15.0" hidden="1" customHeight="1"/>
    <row r="7848" spans="8:8" ht="15.0" hidden="1" customHeight="1"/>
    <row r="7849" spans="8:8" ht="15.0" hidden="1" customHeight="1"/>
    <row r="7850" spans="8:8" ht="15.0" hidden="1" customHeight="1"/>
    <row r="7851" spans="8:8" ht="15.0" hidden="1" customHeight="1"/>
    <row r="7852" spans="8:8" ht="15.0" hidden="1" customHeight="1"/>
    <row r="7853" spans="8:8" ht="15.0" hidden="1" customHeight="1"/>
    <row r="7854" spans="8:8" ht="15.0" hidden="1" customHeight="1"/>
    <row r="7855" spans="8:8" ht="15.0" hidden="1" customHeight="1"/>
    <row r="7856" spans="8:8" ht="15.0" hidden="1" customHeight="1"/>
    <row r="7857" spans="8:8" ht="15.0" hidden="1" customHeight="1"/>
    <row r="7858" spans="8:8" ht="15.0" hidden="1" customHeight="1"/>
    <row r="7859" spans="8:8" ht="15.0" hidden="1" customHeight="1"/>
    <row r="7860" spans="8:8" ht="15.0" hidden="1" customHeight="1"/>
    <row r="7861" spans="8:8" ht="15.0" hidden="1" customHeight="1"/>
    <row r="7862" spans="8:8" ht="15.0" hidden="1" customHeight="1"/>
    <row r="7863" spans="8:8" ht="15.0" hidden="1" customHeight="1"/>
    <row r="7864" spans="8:8" ht="15.0" hidden="1" customHeight="1"/>
    <row r="7865" spans="8:8" ht="15.0" hidden="1" customHeight="1"/>
    <row r="7866" spans="8:8" ht="15.0" hidden="1" customHeight="1"/>
    <row r="7867" spans="8:8" ht="15.0" hidden="1" customHeight="1"/>
    <row r="7868" spans="8:8" ht="15.0" hidden="1" customHeight="1"/>
    <row r="7869" spans="8:8" ht="15.0" hidden="1" customHeight="1"/>
    <row r="7870" spans="8:8" ht="15.0" hidden="1" customHeight="1"/>
    <row r="7871" spans="8:8" ht="15.0" hidden="1" customHeight="1"/>
    <row r="7872" spans="8:8" ht="15.0" hidden="1" customHeight="1"/>
    <row r="7873" spans="8:8" ht="15.0" hidden="1" customHeight="1"/>
    <row r="7874" spans="8:8" ht="15.0" hidden="1" customHeight="1"/>
    <row r="7875" spans="8:8" ht="15.0" hidden="1" customHeight="1"/>
    <row r="7876" spans="8:8" ht="15.0" hidden="1" customHeight="1"/>
    <row r="7877" spans="8:8" ht="15.0" hidden="1" customHeight="1"/>
    <row r="7878" spans="8:8" ht="15.0" hidden="1" customHeight="1"/>
    <row r="7879" spans="8:8" ht="15.0" hidden="1" customHeight="1"/>
    <row r="7880" spans="8:8" ht="15.0" hidden="1" customHeight="1"/>
    <row r="7881" spans="8:8" ht="15.0" hidden="1" customHeight="1"/>
    <row r="7882" spans="8:8" ht="15.0" hidden="1" customHeight="1"/>
    <row r="7883" spans="8:8" ht="15.0" hidden="1" customHeight="1"/>
    <row r="7884" spans="8:8" ht="15.0" hidden="1" customHeight="1"/>
    <row r="7885" spans="8:8" ht="15.0" hidden="1" customHeight="1"/>
    <row r="7886" spans="8:8" ht="15.0" hidden="1" customHeight="1"/>
    <row r="7887" spans="8:8" ht="15.0" hidden="1" customHeight="1"/>
    <row r="7888" spans="8:8" ht="15.0" hidden="1" customHeight="1"/>
    <row r="7889" spans="8:8" ht="15.0" hidden="1" customHeight="1"/>
    <row r="7890" spans="8:8" ht="15.0" hidden="1" customHeight="1"/>
    <row r="7891" spans="8:8" ht="15.0" hidden="1" customHeight="1"/>
    <row r="7892" spans="8:8" ht="15.0" hidden="1" customHeight="1"/>
    <row r="7893" spans="8:8" ht="15.0" hidden="1" customHeight="1"/>
    <row r="7894" spans="8:8" ht="15.0" hidden="1" customHeight="1"/>
    <row r="7895" spans="8:8" ht="15.0" hidden="1" customHeight="1"/>
    <row r="7896" spans="8:8" ht="15.0" hidden="1" customHeight="1"/>
    <row r="7897" spans="8:8" ht="15.0" hidden="1" customHeight="1"/>
    <row r="7898" spans="8:8" ht="15.0" hidden="1" customHeight="1"/>
    <row r="7899" spans="8:8" ht="15.0" hidden="1" customHeight="1"/>
    <row r="7900" spans="8:8" ht="15.0" hidden="1" customHeight="1"/>
    <row r="7901" spans="8:8" ht="15.0" hidden="1" customHeight="1"/>
    <row r="7902" spans="8:8" ht="15.0" hidden="1" customHeight="1"/>
    <row r="7903" spans="8:8" ht="15.0" hidden="1" customHeight="1"/>
    <row r="7904" spans="8:8" ht="15.0" hidden="1" customHeight="1"/>
    <row r="7905" spans="8:8" ht="15.0" hidden="1" customHeight="1"/>
    <row r="7906" spans="8:8" ht="15.0" hidden="1" customHeight="1"/>
    <row r="7907" spans="8:8" ht="15.0" hidden="1" customHeight="1"/>
    <row r="7908" spans="8:8" ht="15.0" hidden="1" customHeight="1"/>
    <row r="7909" spans="8:8" ht="15.0" hidden="1" customHeight="1"/>
    <row r="7910" spans="8:8" ht="15.0" hidden="1" customHeight="1"/>
    <row r="7911" spans="8:8" ht="15.0" hidden="1" customHeight="1"/>
    <row r="7912" spans="8:8" ht="15.0" hidden="1" customHeight="1"/>
    <row r="7913" spans="8:8" ht="15.0" hidden="1" customHeight="1"/>
    <row r="7914" spans="8:8" ht="15.0" hidden="1" customHeight="1"/>
    <row r="7915" spans="8:8" ht="15.0" hidden="1" customHeight="1"/>
    <row r="7916" spans="8:8" ht="15.0" hidden="1" customHeight="1"/>
    <row r="7917" spans="8:8" ht="15.0" hidden="1" customHeight="1"/>
    <row r="7918" spans="8:8" ht="15.0" hidden="1" customHeight="1"/>
    <row r="7919" spans="8:8" ht="15.0" hidden="1" customHeight="1"/>
    <row r="7920" spans="8:8" ht="15.0" hidden="1" customHeight="1"/>
    <row r="7921" spans="8:8" ht="15.0" hidden="1" customHeight="1"/>
    <row r="7922" spans="8:8" ht="15.0" hidden="1" customHeight="1"/>
    <row r="7923" spans="8:8" ht="15.0" hidden="1" customHeight="1"/>
    <row r="7924" spans="8:8" ht="15.0" hidden="1" customHeight="1"/>
    <row r="7925" spans="8:8" ht="15.0" hidden="1" customHeight="1"/>
    <row r="7926" spans="8:8" ht="15.0" hidden="1" customHeight="1"/>
    <row r="7927" spans="8:8" ht="15.0" hidden="1" customHeight="1"/>
    <row r="7928" spans="8:8" ht="15.0" hidden="1" customHeight="1"/>
    <row r="7929" spans="8:8" ht="15.0" hidden="1" customHeight="1"/>
    <row r="7930" spans="8:8" ht="15.0" hidden="1" customHeight="1"/>
    <row r="7931" spans="8:8" ht="15.0" hidden="1" customHeight="1"/>
    <row r="7932" spans="8:8" ht="15.0" hidden="1" customHeight="1"/>
    <row r="7933" spans="8:8" ht="15.0" hidden="1" customHeight="1"/>
    <row r="7934" spans="8:8" ht="15.0" hidden="1" customHeight="1"/>
    <row r="7935" spans="8:8" ht="15.0" hidden="1" customHeight="1"/>
    <row r="7936" spans="8:8" ht="15.0" hidden="1" customHeight="1"/>
    <row r="7937" spans="8:8" ht="15.0" hidden="1" customHeight="1"/>
    <row r="7938" spans="8:8" ht="15.0" hidden="1" customHeight="1"/>
    <row r="7939" spans="8:8" ht="15.0" hidden="1" customHeight="1"/>
    <row r="7940" spans="8:8" ht="15.0" hidden="1" customHeight="1"/>
    <row r="7941" spans="8:8" ht="15.0" hidden="1" customHeight="1"/>
    <row r="7942" spans="8:8" ht="15.0" hidden="1" customHeight="1"/>
    <row r="7943" spans="8:8" ht="15.0" hidden="1" customHeight="1"/>
    <row r="7944" spans="8:8" ht="15.0" hidden="1" customHeight="1"/>
    <row r="7945" spans="8:8" ht="15.0" hidden="1" customHeight="1"/>
    <row r="7946" spans="8:8" ht="15.0" hidden="1" customHeight="1"/>
    <row r="7947" spans="8:8" ht="15.0" hidden="1" customHeight="1"/>
    <row r="7948" spans="8:8" ht="15.0" hidden="1" customHeight="1"/>
    <row r="7949" spans="8:8" ht="15.0" hidden="1" customHeight="1"/>
    <row r="7950" spans="8:8" ht="15.0" hidden="1" customHeight="1"/>
    <row r="7951" spans="8:8" ht="15.0" hidden="1" customHeight="1"/>
    <row r="7952" spans="8:8" ht="15.0" hidden="1" customHeight="1"/>
    <row r="7953" spans="8:8" ht="15.0" hidden="1" customHeight="1"/>
    <row r="7954" spans="8:8" ht="15.0" hidden="1" customHeight="1"/>
    <row r="7955" spans="8:8" ht="15.0" hidden="1" customHeight="1"/>
    <row r="7956" spans="8:8" ht="15.0" hidden="1" customHeight="1"/>
    <row r="7957" spans="8:8" ht="15.0" hidden="1" customHeight="1"/>
    <row r="7958" spans="8:8" ht="15.0" hidden="1" customHeight="1"/>
    <row r="7959" spans="8:8" ht="15.0" hidden="1" customHeight="1"/>
    <row r="7960" spans="8:8" ht="15.0" hidden="1" customHeight="1"/>
    <row r="7961" spans="8:8" ht="15.0" hidden="1" customHeight="1"/>
    <row r="7962" spans="8:8" ht="15.0" hidden="1" customHeight="1"/>
    <row r="7963" spans="8:8" ht="15.0" hidden="1" customHeight="1"/>
    <row r="7964" spans="8:8" ht="15.0" hidden="1" customHeight="1"/>
    <row r="7965" spans="8:8" ht="15.0" hidden="1" customHeight="1"/>
    <row r="7966" spans="8:8" ht="15.0" hidden="1" customHeight="1"/>
    <row r="7967" spans="8:8" ht="15.0" hidden="1" customHeight="1"/>
    <row r="7968" spans="8:8" ht="15.0" hidden="1" customHeight="1"/>
    <row r="7969" spans="8:8" ht="15.0" hidden="1" customHeight="1"/>
    <row r="7970" spans="8:8" ht="15.0" hidden="1" customHeight="1"/>
    <row r="7971" spans="8:8" ht="15.0" hidden="1" customHeight="1"/>
    <row r="7972" spans="8:8" ht="15.0" hidden="1" customHeight="1"/>
    <row r="7973" spans="8:8" ht="15.0" hidden="1" customHeight="1"/>
    <row r="7974" spans="8:8" ht="15.0" hidden="1" customHeight="1"/>
    <row r="7975" spans="8:8" ht="15.0" hidden="1" customHeight="1"/>
    <row r="7976" spans="8:8" ht="15.0" hidden="1" customHeight="1"/>
    <row r="7977" spans="8:8" ht="15.0" hidden="1" customHeight="1"/>
    <row r="7978" spans="8:8" ht="15.0" hidden="1" customHeight="1"/>
    <row r="7979" spans="8:8" ht="15.0" hidden="1" customHeight="1"/>
    <row r="7980" spans="8:8" ht="15.0" hidden="1" customHeight="1"/>
    <row r="7981" spans="8:8" ht="15.0" hidden="1" customHeight="1"/>
    <row r="7982" spans="8:8" ht="15.0" hidden="1" customHeight="1"/>
    <row r="7983" spans="8:8" ht="15.0" hidden="1" customHeight="1"/>
    <row r="7984" spans="8:8" ht="15.0" hidden="1" customHeight="1"/>
    <row r="7985" spans="8:8" ht="15.0" hidden="1" customHeight="1"/>
    <row r="7986" spans="8:8" ht="15.0" hidden="1" customHeight="1"/>
    <row r="7987" spans="8:8" ht="15.0" hidden="1" customHeight="1"/>
    <row r="7988" spans="8:8" ht="15.0" hidden="1" customHeight="1"/>
    <row r="7989" spans="8:8" ht="15.0" hidden="1" customHeight="1"/>
    <row r="7990" spans="8:8" ht="15.0" hidden="1" customHeight="1"/>
    <row r="7991" spans="8:8" ht="15.0" hidden="1" customHeight="1"/>
    <row r="7992" spans="8:8" ht="15.0" hidden="1" customHeight="1"/>
    <row r="7993" spans="8:8" ht="15.0" hidden="1" customHeight="1"/>
    <row r="7994" spans="8:8" ht="15.0" hidden="1" customHeight="1"/>
    <row r="7995" spans="8:8" ht="15.0" hidden="1" customHeight="1"/>
    <row r="7996" spans="8:8" ht="15.0" hidden="1" customHeight="1"/>
    <row r="7997" spans="8:8" ht="15.0" hidden="1" customHeight="1"/>
    <row r="7998" spans="8:8" ht="15.0" hidden="1" customHeight="1"/>
    <row r="7999" spans="8:8" ht="15.0" hidden="1" customHeight="1"/>
    <row r="8000" spans="8:8" ht="15.0" hidden="1" customHeight="1"/>
    <row r="8001" spans="8:8" ht="15.0" hidden="1" customHeight="1"/>
    <row r="8002" spans="8:8" ht="15.0" hidden="1" customHeight="1"/>
    <row r="8003" spans="8:8" ht="15.0" hidden="1" customHeight="1"/>
    <row r="8004" spans="8:8" ht="15.0" hidden="1" customHeight="1"/>
    <row r="8005" spans="8:8" ht="15.0" hidden="1" customHeight="1"/>
    <row r="8006" spans="8:8" ht="15.0" hidden="1" customHeight="1"/>
    <row r="8007" spans="8:8" ht="15.0" hidden="1" customHeight="1"/>
    <row r="8008" spans="8:8" ht="15.0" hidden="1" customHeight="1"/>
    <row r="8009" spans="8:8" ht="15.0" hidden="1" customHeight="1"/>
    <row r="8010" spans="8:8" ht="15.0" hidden="1" customHeight="1"/>
    <row r="8011" spans="8:8" ht="15.0" hidden="1" customHeight="1"/>
    <row r="8012" spans="8:8" ht="15.0" hidden="1" customHeight="1"/>
    <row r="8013" spans="8:8" ht="15.0" hidden="1" customHeight="1"/>
    <row r="8014" spans="8:8" ht="15.0" hidden="1" customHeight="1"/>
    <row r="8015" spans="8:8" ht="15.0" hidden="1" customHeight="1"/>
    <row r="8016" spans="8:8" ht="15.0" hidden="1" customHeight="1"/>
    <row r="8017" spans="8:8" ht="15.0" hidden="1" customHeight="1"/>
    <row r="8018" spans="8:8" ht="15.0" hidden="1" customHeight="1"/>
    <row r="8019" spans="8:8" ht="15.0" hidden="1" customHeight="1"/>
    <row r="8020" spans="8:8" ht="15.0" hidden="1" customHeight="1"/>
    <row r="8021" spans="8:8" ht="15.0" hidden="1" customHeight="1"/>
    <row r="8022" spans="8:8" ht="15.0" hidden="1" customHeight="1"/>
    <row r="8023" spans="8:8" ht="15.0" hidden="1" customHeight="1"/>
    <row r="8024" spans="8:8" ht="15.0" hidden="1" customHeight="1"/>
    <row r="8025" spans="8:8" ht="15.0" hidden="1" customHeight="1"/>
    <row r="8026" spans="8:8" ht="15.0" hidden="1" customHeight="1"/>
    <row r="8027" spans="8:8" ht="15.0" hidden="1" customHeight="1"/>
    <row r="8028" spans="8:8" ht="15.0" hidden="1" customHeight="1"/>
    <row r="8029" spans="8:8" ht="15.0" hidden="1" customHeight="1"/>
    <row r="8030" spans="8:8" ht="15.0" hidden="1" customHeight="1"/>
    <row r="8031" spans="8:8" ht="15.0" hidden="1" customHeight="1"/>
    <row r="8032" spans="8:8" ht="15.0" hidden="1" customHeight="1"/>
    <row r="8033" spans="8:8" ht="15.0" hidden="1" customHeight="1"/>
    <row r="8034" spans="8:8" ht="15.0" hidden="1" customHeight="1"/>
    <row r="8035" spans="8:8" ht="15.0" hidden="1" customHeight="1"/>
    <row r="8036" spans="8:8" ht="15.0" hidden="1" customHeight="1"/>
    <row r="8037" spans="8:8" ht="15.0" hidden="1" customHeight="1"/>
    <row r="8038" spans="8:8" ht="15.0" hidden="1" customHeight="1"/>
    <row r="8039" spans="8:8" ht="15.0" hidden="1" customHeight="1"/>
    <row r="8040" spans="8:8" ht="15.0" hidden="1" customHeight="1"/>
    <row r="8041" spans="8:8" ht="15.0" hidden="1" customHeight="1"/>
    <row r="8042" spans="8:8" ht="15.0" hidden="1" customHeight="1"/>
    <row r="8043" spans="8:8" ht="15.0" hidden="1" customHeight="1"/>
    <row r="8044" spans="8:8" ht="15.0" hidden="1" customHeight="1"/>
    <row r="8045" spans="8:8" ht="15.0" hidden="1" customHeight="1"/>
    <row r="8046" spans="8:8" ht="15.0" hidden="1" customHeight="1"/>
    <row r="8047" spans="8:8" ht="15.0" hidden="1" customHeight="1"/>
    <row r="8048" spans="8:8" ht="15.0" hidden="1" customHeight="1"/>
    <row r="8049" spans="8:8" ht="15.0" hidden="1" customHeight="1"/>
    <row r="8050" spans="8:8" ht="15.0" hidden="1" customHeight="1"/>
    <row r="8051" spans="8:8" ht="15.0" hidden="1" customHeight="1"/>
    <row r="8052" spans="8:8" ht="15.0" hidden="1" customHeight="1"/>
    <row r="8053" spans="8:8" ht="15.0" hidden="1" customHeight="1"/>
    <row r="8054" spans="8:8" ht="15.0" hidden="1" customHeight="1"/>
    <row r="8055" spans="8:8" ht="15.0" hidden="1" customHeight="1"/>
    <row r="8056" spans="8:8" ht="15.0" hidden="1" customHeight="1"/>
    <row r="8057" spans="8:8" ht="15.0" hidden="1" customHeight="1"/>
    <row r="8058" spans="8:8" ht="15.0" hidden="1" customHeight="1"/>
    <row r="8059" spans="8:8" ht="15.0" hidden="1" customHeight="1"/>
    <row r="8060" spans="8:8" ht="15.0" hidden="1" customHeight="1"/>
    <row r="8061" spans="8:8" ht="15.0" hidden="1" customHeight="1"/>
    <row r="8062" spans="8:8" ht="15.0" hidden="1" customHeight="1"/>
    <row r="8063" spans="8:8" ht="15.0" hidden="1" customHeight="1"/>
    <row r="8064" spans="8:8" ht="15.0" hidden="1" customHeight="1"/>
    <row r="8065" spans="8:8" ht="15.0" hidden="1" customHeight="1"/>
    <row r="8066" spans="8:8" ht="15.0" hidden="1" customHeight="1"/>
    <row r="8067" spans="8:8" ht="15.0" hidden="1" customHeight="1"/>
    <row r="8068" spans="8:8" ht="15.0" hidden="1" customHeight="1"/>
    <row r="8069" spans="8:8" ht="15.0" hidden="1" customHeight="1"/>
    <row r="8070" spans="8:8" ht="15.0" hidden="1" customHeight="1"/>
    <row r="8071" spans="8:8" ht="15.0" hidden="1" customHeight="1"/>
    <row r="8072" spans="8:8" ht="15.0" hidden="1" customHeight="1"/>
    <row r="8073" spans="8:8" ht="15.0" hidden="1" customHeight="1"/>
    <row r="8074" spans="8:8" ht="15.0" hidden="1" customHeight="1"/>
    <row r="8075" spans="8:8" ht="15.0" hidden="1" customHeight="1"/>
    <row r="8076" spans="8:8" ht="15.0" hidden="1" customHeight="1"/>
    <row r="8077" spans="8:8" ht="15.0" hidden="1" customHeight="1"/>
    <row r="8078" spans="8:8" ht="15.0" hidden="1" customHeight="1"/>
    <row r="8079" spans="8:8" ht="15.0" hidden="1" customHeight="1"/>
    <row r="8080" spans="8:8" ht="15.0" hidden="1" customHeight="1"/>
    <row r="8081" spans="8:8" ht="15.0" hidden="1" customHeight="1"/>
    <row r="8082" spans="8:8" ht="15.0" hidden="1" customHeight="1"/>
    <row r="8083" spans="8:8" ht="15.0" hidden="1" customHeight="1"/>
    <row r="8084" spans="8:8" ht="15.0" hidden="1" customHeight="1"/>
    <row r="8085" spans="8:8" ht="15.0" hidden="1" customHeight="1"/>
    <row r="8086" spans="8:8" ht="15.0" hidden="1" customHeight="1"/>
    <row r="8087" spans="8:8" ht="15.0" hidden="1" customHeight="1"/>
    <row r="8088" spans="8:8" ht="15.0" hidden="1" customHeight="1"/>
    <row r="8089" spans="8:8" ht="15.0" hidden="1" customHeight="1"/>
    <row r="8090" spans="8:8" ht="15.0" hidden="1" customHeight="1"/>
    <row r="8091" spans="8:8" ht="15.0" hidden="1" customHeight="1"/>
    <row r="8092" spans="8:8" ht="15.0" hidden="1" customHeight="1"/>
    <row r="8093" spans="8:8" ht="15.0" hidden="1" customHeight="1"/>
    <row r="8094" spans="8:8" ht="15.0" hidden="1" customHeight="1"/>
    <row r="8095" spans="8:8" ht="15.0" hidden="1" customHeight="1"/>
    <row r="8096" spans="8:8" ht="15.0" hidden="1" customHeight="1"/>
    <row r="8097" spans="8:8" ht="15.0" hidden="1" customHeight="1"/>
    <row r="8098" spans="8:8" ht="15.0" hidden="1" customHeight="1"/>
    <row r="8099" spans="8:8" ht="15.0" hidden="1" customHeight="1"/>
    <row r="8100" spans="8:8" ht="15.0" hidden="1" customHeight="1"/>
    <row r="8101" spans="8:8" ht="15.0" hidden="1" customHeight="1"/>
    <row r="8102" spans="8:8" ht="15.0" hidden="1" customHeight="1"/>
    <row r="8103" spans="8:8" ht="15.0" hidden="1" customHeight="1"/>
    <row r="8104" spans="8:8" ht="15.0" hidden="1" customHeight="1"/>
    <row r="8105" spans="8:8" ht="15.0" hidden="1" customHeight="1"/>
    <row r="8106" spans="8:8" ht="15.0" hidden="1" customHeight="1"/>
    <row r="8107" spans="8:8" ht="15.0" hidden="1" customHeight="1"/>
    <row r="8108" spans="8:8" ht="15.0" hidden="1" customHeight="1"/>
    <row r="8109" spans="8:8" ht="15.0" hidden="1" customHeight="1"/>
    <row r="8110" spans="8:8" ht="15.0" hidden="1" customHeight="1"/>
    <row r="8111" spans="8:8" ht="15.0" hidden="1" customHeight="1"/>
    <row r="8112" spans="8:8" ht="15.0" hidden="1" customHeight="1"/>
    <row r="8113" spans="8:8" ht="15.0" hidden="1" customHeight="1"/>
    <row r="8114" spans="8:8" ht="15.0" hidden="1" customHeight="1"/>
    <row r="8115" spans="8:8" ht="15.0" hidden="1" customHeight="1"/>
    <row r="8116" spans="8:8" ht="15.0" hidden="1" customHeight="1"/>
    <row r="8117" spans="8:8" ht="15.0" hidden="1" customHeight="1"/>
    <row r="8118" spans="8:8" ht="15.0" hidden="1" customHeight="1"/>
    <row r="8119" spans="8:8" ht="15.0" hidden="1" customHeight="1"/>
    <row r="8120" spans="8:8" ht="15.0" hidden="1" customHeight="1"/>
    <row r="8121" spans="8:8" ht="15.0" hidden="1" customHeight="1"/>
    <row r="8122" spans="8:8" ht="15.0" hidden="1" customHeight="1"/>
    <row r="8123" spans="8:8" ht="15.0" hidden="1" customHeight="1"/>
    <row r="8124" spans="8:8" ht="15.0" hidden="1" customHeight="1"/>
    <row r="8125" spans="8:8" ht="15.0" hidden="1" customHeight="1"/>
    <row r="8126" spans="8:8" ht="15.0" hidden="1" customHeight="1"/>
    <row r="8127" spans="8:8" ht="15.0" hidden="1" customHeight="1"/>
    <row r="8128" spans="8:8" ht="15.0" hidden="1" customHeight="1"/>
    <row r="8129" spans="8:8" ht="15.0" hidden="1" customHeight="1"/>
    <row r="8130" spans="8:8" ht="15.0" hidden="1" customHeight="1"/>
    <row r="8131" spans="8:8" ht="15.0" hidden="1" customHeight="1"/>
    <row r="8132" spans="8:8" ht="15.0" hidden="1" customHeight="1"/>
    <row r="8133" spans="8:8" ht="15.0" hidden="1" customHeight="1"/>
    <row r="8134" spans="8:8" ht="15.0" hidden="1" customHeight="1"/>
    <row r="8135" spans="8:8" ht="15.0" hidden="1" customHeight="1"/>
    <row r="8136" spans="8:8" ht="15.0" hidden="1" customHeight="1"/>
    <row r="8137" spans="8:8" ht="15.0" hidden="1" customHeight="1"/>
    <row r="8138" spans="8:8" ht="15.0" hidden="1" customHeight="1"/>
    <row r="8139" spans="8:8" ht="15.0" hidden="1" customHeight="1"/>
    <row r="8140" spans="8:8" ht="15.0" hidden="1" customHeight="1"/>
    <row r="8141" spans="8:8" ht="15.0" hidden="1" customHeight="1"/>
    <row r="8142" spans="8:8" ht="15.0" hidden="1" customHeight="1"/>
    <row r="8143" spans="8:8" ht="15.0" hidden="1" customHeight="1"/>
    <row r="8144" spans="8:8" ht="15.0" hidden="1" customHeight="1"/>
    <row r="8145" spans="8:8" ht="15.0" hidden="1" customHeight="1"/>
    <row r="8146" spans="8:8" ht="15.0" hidden="1" customHeight="1"/>
    <row r="8147" spans="8:8" ht="15.0" hidden="1" customHeight="1"/>
    <row r="8148" spans="8:8" ht="15.0" hidden="1" customHeight="1"/>
    <row r="8149" spans="8:8" ht="15.0" hidden="1" customHeight="1"/>
    <row r="8150" spans="8:8" ht="15.0" hidden="1" customHeight="1"/>
    <row r="8151" spans="8:8" ht="15.0" hidden="1" customHeight="1"/>
    <row r="8152" spans="8:8" ht="15.0" hidden="1" customHeight="1"/>
    <row r="8153" spans="8:8" ht="15.0" hidden="1" customHeight="1"/>
    <row r="8154" spans="8:8" ht="15.0" hidden="1" customHeight="1"/>
    <row r="8155" spans="8:8" ht="15.0" hidden="1" customHeight="1"/>
    <row r="8156" spans="8:8" ht="15.0" hidden="1" customHeight="1"/>
    <row r="8157" spans="8:8" ht="15.0" hidden="1" customHeight="1"/>
    <row r="8158" spans="8:8" ht="15.0" hidden="1" customHeight="1"/>
    <row r="8159" spans="8:8" ht="15.0" hidden="1" customHeight="1"/>
    <row r="8160" spans="8:8" ht="15.0" hidden="1" customHeight="1"/>
    <row r="8161" spans="8:8" ht="15.0" hidden="1" customHeight="1"/>
    <row r="8162" spans="8:8" ht="15.0" hidden="1" customHeight="1"/>
    <row r="8163" spans="8:8" ht="15.0" hidden="1" customHeight="1"/>
    <row r="8164" spans="8:8" ht="15.0" hidden="1" customHeight="1"/>
    <row r="8165" spans="8:8" ht="15.0" hidden="1" customHeight="1"/>
    <row r="8166" spans="8:8" ht="15.0" hidden="1" customHeight="1"/>
    <row r="8167" spans="8:8" ht="15.0" hidden="1" customHeight="1"/>
    <row r="8168" spans="8:8" ht="15.0" hidden="1" customHeight="1"/>
    <row r="8169" spans="8:8" ht="15.0" hidden="1" customHeight="1"/>
    <row r="8170" spans="8:8" ht="15.0" hidden="1" customHeight="1"/>
    <row r="8171" spans="8:8" ht="15.0" hidden="1" customHeight="1"/>
    <row r="8172" spans="8:8" ht="15.0" hidden="1" customHeight="1"/>
    <row r="8173" spans="8:8" ht="15.0" hidden="1" customHeight="1"/>
    <row r="8174" spans="8:8" ht="15.0" hidden="1" customHeight="1"/>
    <row r="8175" spans="8:8" ht="15.0" hidden="1" customHeight="1"/>
    <row r="8176" spans="8:8" ht="15.0" hidden="1" customHeight="1"/>
    <row r="8177" spans="8:8" ht="15.0" hidden="1" customHeight="1"/>
    <row r="8178" spans="8:8" ht="15.0" hidden="1" customHeight="1"/>
    <row r="8179" spans="8:8" ht="15.0" hidden="1" customHeight="1"/>
    <row r="8180" spans="8:8" ht="15.0" hidden="1" customHeight="1"/>
    <row r="8181" spans="8:8" ht="15.0" hidden="1" customHeight="1"/>
    <row r="8182" spans="8:8" ht="15.0" hidden="1" customHeight="1"/>
    <row r="8183" spans="8:8" ht="15.0" hidden="1" customHeight="1"/>
    <row r="8184" spans="8:8" ht="15.0" hidden="1" customHeight="1"/>
    <row r="8185" spans="8:8" ht="15.0" hidden="1" customHeight="1"/>
    <row r="8186" spans="8:8" ht="15.0" hidden="1" customHeight="1"/>
    <row r="8187" spans="8:8" ht="15.0" hidden="1" customHeight="1"/>
    <row r="8188" spans="8:8" ht="15.0" hidden="1" customHeight="1"/>
    <row r="8189" spans="8:8" ht="15.0" hidden="1" customHeight="1"/>
    <row r="8190" spans="8:8" ht="15.0" hidden="1" customHeight="1"/>
    <row r="8191" spans="8:8" ht="15.0" hidden="1" customHeight="1"/>
    <row r="8192" spans="8:8" ht="15.0" hidden="1" customHeight="1"/>
    <row r="8193" spans="8:8" ht="15.0" hidden="1" customHeight="1"/>
    <row r="8194" spans="8:8" ht="15.0" hidden="1" customHeight="1"/>
    <row r="8195" spans="8:8" ht="15.0" hidden="1" customHeight="1"/>
    <row r="8196" spans="8:8" ht="15.0" hidden="1" customHeight="1"/>
    <row r="8197" spans="8:8" ht="15.0" hidden="1" customHeight="1"/>
    <row r="8198" spans="8:8" ht="15.0" hidden="1" customHeight="1"/>
    <row r="8199" spans="8:8" ht="15.0" hidden="1" customHeight="1"/>
    <row r="8200" spans="8:8" ht="15.0" hidden="1" customHeight="1"/>
    <row r="8201" spans="8:8" ht="15.0" hidden="1" customHeight="1"/>
    <row r="8202" spans="8:8" ht="15.0" hidden="1" customHeight="1"/>
    <row r="8203" spans="8:8" ht="15.0" hidden="1" customHeight="1"/>
    <row r="8204" spans="8:8" ht="15.0" hidden="1" customHeight="1"/>
    <row r="8205" spans="8:8" ht="15.0" hidden="1" customHeight="1"/>
    <row r="8206" spans="8:8" ht="15.0" hidden="1" customHeight="1"/>
    <row r="8207" spans="8:8" ht="15.0" hidden="1" customHeight="1"/>
    <row r="8208" spans="8:8" ht="15.0" hidden="1" customHeight="1"/>
    <row r="8209" spans="8:8" ht="15.0" hidden="1" customHeight="1"/>
    <row r="8210" spans="8:8" ht="15.0" hidden="1" customHeight="1"/>
    <row r="8211" spans="8:8" ht="15.0" hidden="1" customHeight="1"/>
    <row r="8212" spans="8:8" ht="15.0" hidden="1" customHeight="1"/>
    <row r="8213" spans="8:8" ht="15.0" hidden="1" customHeight="1"/>
    <row r="8214" spans="8:8" ht="15.0" hidden="1" customHeight="1"/>
    <row r="8215" spans="8:8" ht="15.0" hidden="1" customHeight="1"/>
    <row r="8216" spans="8:8" ht="15.0" hidden="1" customHeight="1"/>
    <row r="8217" spans="8:8" ht="15.0" hidden="1" customHeight="1"/>
    <row r="8218" spans="8:8" ht="15.0" hidden="1" customHeight="1"/>
    <row r="8219" spans="8:8" ht="15.0" hidden="1" customHeight="1"/>
    <row r="8220" spans="8:8" ht="15.0" hidden="1" customHeight="1"/>
    <row r="8221" spans="8:8" ht="15.0" hidden="1" customHeight="1"/>
    <row r="8222" spans="8:8" ht="15.0" hidden="1" customHeight="1"/>
    <row r="8223" spans="8:8" ht="15.0" hidden="1" customHeight="1"/>
    <row r="8224" spans="8:8" ht="15.0" hidden="1" customHeight="1"/>
    <row r="8225" spans="8:8" ht="15.0" hidden="1" customHeight="1"/>
    <row r="8226" spans="8:8" ht="15.0" hidden="1" customHeight="1"/>
    <row r="8227" spans="8:8" ht="15.0" hidden="1" customHeight="1"/>
    <row r="8228" spans="8:8" ht="15.0" hidden="1" customHeight="1"/>
    <row r="8229" spans="8:8" ht="15.0" hidden="1" customHeight="1"/>
    <row r="8230" spans="8:8" ht="15.0" hidden="1" customHeight="1"/>
    <row r="8231" spans="8:8" ht="15.0" hidden="1" customHeight="1"/>
    <row r="8232" spans="8:8" ht="15.0" hidden="1" customHeight="1"/>
    <row r="8233" spans="8:8" ht="15.0" hidden="1" customHeight="1"/>
    <row r="8234" spans="8:8" ht="15.0" hidden="1" customHeight="1"/>
    <row r="8235" spans="8:8" ht="15.0" hidden="1" customHeight="1"/>
    <row r="8236" spans="8:8" ht="15.0" hidden="1" customHeight="1"/>
    <row r="8237" spans="8:8" ht="15.0" hidden="1" customHeight="1"/>
    <row r="8238" spans="8:8" ht="15.0" hidden="1" customHeight="1"/>
    <row r="8239" spans="8:8" ht="15.0" hidden="1" customHeight="1"/>
    <row r="8240" spans="8:8" ht="15.0" hidden="1" customHeight="1"/>
    <row r="8241" spans="8:8" ht="15.0" hidden="1" customHeight="1"/>
    <row r="8242" spans="8:8" ht="15.0" hidden="1" customHeight="1"/>
    <row r="8243" spans="8:8" ht="15.0" hidden="1" customHeight="1"/>
    <row r="8244" spans="8:8" ht="15.0" hidden="1" customHeight="1"/>
    <row r="8245" spans="8:8" ht="15.0" hidden="1" customHeight="1"/>
    <row r="8246" spans="8:8" ht="15.0" hidden="1" customHeight="1"/>
    <row r="8247" spans="8:8" ht="15.0" hidden="1" customHeight="1"/>
    <row r="8248" spans="8:8" ht="15.0" hidden="1" customHeight="1"/>
    <row r="8249" spans="8:8" ht="15.0" hidden="1" customHeight="1"/>
    <row r="8250" spans="8:8" ht="15.0" hidden="1" customHeight="1"/>
    <row r="8251" spans="8:8" ht="15.0" hidden="1" customHeight="1"/>
    <row r="8252" spans="8:8" ht="15.0" hidden="1" customHeight="1"/>
    <row r="8253" spans="8:8" ht="15.0" hidden="1" customHeight="1"/>
    <row r="8254" spans="8:8" ht="15.0" hidden="1" customHeight="1"/>
    <row r="8255" spans="8:8" ht="15.0" hidden="1" customHeight="1"/>
    <row r="8256" spans="8:8" ht="15.0" hidden="1" customHeight="1"/>
    <row r="8257" spans="8:8" ht="15.0" hidden="1" customHeight="1"/>
    <row r="8258" spans="8:8" ht="15.0" hidden="1" customHeight="1"/>
    <row r="8259" spans="8:8" ht="15.0" hidden="1" customHeight="1"/>
    <row r="8260" spans="8:8" ht="15.0" hidden="1" customHeight="1"/>
    <row r="8261" spans="8:8" ht="15.0" hidden="1" customHeight="1"/>
    <row r="8262" spans="8:8" ht="15.0" hidden="1" customHeight="1"/>
    <row r="8263" spans="8:8" ht="15.0" hidden="1" customHeight="1"/>
    <row r="8264" spans="8:8" ht="15.0" hidden="1" customHeight="1"/>
    <row r="8265" spans="8:8" ht="15.0" hidden="1" customHeight="1"/>
    <row r="8266" spans="8:8" ht="15.0" hidden="1" customHeight="1"/>
    <row r="8267" spans="8:8" ht="15.0" hidden="1" customHeight="1"/>
    <row r="8268" spans="8:8" ht="15.0" hidden="1" customHeight="1"/>
    <row r="8269" spans="8:8" ht="15.0" hidden="1" customHeight="1"/>
    <row r="8270" spans="8:8" ht="15.0" hidden="1" customHeight="1"/>
    <row r="8271" spans="8:8" ht="15.0" hidden="1" customHeight="1"/>
    <row r="8272" spans="8:8" ht="15.0" hidden="1" customHeight="1"/>
    <row r="8273" spans="8:8" ht="15.0" hidden="1" customHeight="1"/>
    <row r="8274" spans="8:8" ht="15.0" hidden="1" customHeight="1"/>
    <row r="8275" spans="8:8" ht="15.0" hidden="1" customHeight="1"/>
    <row r="8276" spans="8:8" ht="15.0" hidden="1" customHeight="1"/>
    <row r="8277" spans="8:8" ht="15.0" hidden="1" customHeight="1"/>
    <row r="8278" spans="8:8" ht="15.0" hidden="1" customHeight="1"/>
    <row r="8279" spans="8:8" ht="15.0" hidden="1" customHeight="1"/>
    <row r="8280" spans="8:8" ht="15.0" hidden="1" customHeight="1"/>
    <row r="8281" spans="8:8" ht="15.0" hidden="1" customHeight="1"/>
    <row r="8282" spans="8:8" ht="15.0" hidden="1" customHeight="1"/>
    <row r="8283" spans="8:8" ht="15.0" hidden="1" customHeight="1"/>
    <row r="8284" spans="8:8" ht="15.0" hidden="1" customHeight="1"/>
    <row r="8285" spans="8:8" ht="15.0" hidden="1" customHeight="1"/>
    <row r="8286" spans="8:8" ht="15.0" hidden="1" customHeight="1"/>
    <row r="8287" spans="8:8" ht="15.0" hidden="1" customHeight="1"/>
    <row r="8288" spans="8:8" ht="15.0" hidden="1" customHeight="1"/>
    <row r="8289" spans="8:8" ht="15.0" hidden="1" customHeight="1"/>
    <row r="8290" spans="8:8" ht="15.0" hidden="1" customHeight="1"/>
    <row r="8291" spans="8:8" ht="15.0" hidden="1" customHeight="1"/>
    <row r="8292" spans="8:8" ht="15.0" hidden="1" customHeight="1"/>
    <row r="8293" spans="8:8" ht="15.0" hidden="1" customHeight="1"/>
    <row r="8294" spans="8:8" ht="15.0" hidden="1" customHeight="1"/>
    <row r="8295" spans="8:8" ht="15.0" hidden="1" customHeight="1"/>
    <row r="8296" spans="8:8" ht="15.0" hidden="1" customHeight="1"/>
    <row r="8297" spans="8:8" ht="15.0" hidden="1" customHeight="1"/>
    <row r="8298" spans="8:8" ht="15.0" hidden="1" customHeight="1"/>
    <row r="8299" spans="8:8" ht="15.0" hidden="1" customHeight="1"/>
    <row r="8300" spans="8:8" ht="15.0" hidden="1" customHeight="1"/>
    <row r="8301" spans="8:8" ht="15.0" hidden="1" customHeight="1"/>
    <row r="8302" spans="8:8" ht="15.0" hidden="1" customHeight="1"/>
    <row r="8303" spans="8:8" ht="15.0" hidden="1" customHeight="1"/>
    <row r="8304" spans="8:8" ht="15.0" hidden="1" customHeight="1"/>
    <row r="8305" spans="8:8" ht="15.0" hidden="1" customHeight="1"/>
    <row r="8306" spans="8:8" ht="15.0" hidden="1" customHeight="1"/>
    <row r="8307" spans="8:8" ht="15.0" hidden="1" customHeight="1"/>
    <row r="8308" spans="8:8" ht="15.0" hidden="1" customHeight="1"/>
    <row r="8309" spans="8:8" ht="15.0" hidden="1" customHeight="1"/>
    <row r="8310" spans="8:8" ht="15.0" hidden="1" customHeight="1"/>
    <row r="8311" spans="8:8" ht="15.0" hidden="1" customHeight="1"/>
    <row r="8312" spans="8:8" ht="15.0" hidden="1" customHeight="1"/>
    <row r="8313" spans="8:8" ht="15.0" hidden="1" customHeight="1"/>
    <row r="8314" spans="8:8" ht="15.0" hidden="1" customHeight="1"/>
    <row r="8315" spans="8:8" ht="15.0" hidden="1" customHeight="1"/>
    <row r="8316" spans="8:8" ht="15.0" hidden="1" customHeight="1"/>
    <row r="8317" spans="8:8" ht="15.0" hidden="1" customHeight="1"/>
    <row r="8318" spans="8:8" ht="15.0" hidden="1" customHeight="1"/>
    <row r="8319" spans="8:8" ht="15.0" hidden="1" customHeight="1"/>
    <row r="8320" spans="8:8" ht="15.0" hidden="1" customHeight="1"/>
    <row r="8321" spans="8:8" ht="15.0" hidden="1" customHeight="1"/>
    <row r="8322" spans="8:8" ht="15.0" hidden="1" customHeight="1"/>
    <row r="8323" spans="8:8" ht="15.0" hidden="1" customHeight="1"/>
    <row r="8324" spans="8:8" ht="15.0" hidden="1" customHeight="1"/>
    <row r="8325" spans="8:8" ht="15.0" hidden="1" customHeight="1"/>
    <row r="8326" spans="8:8" ht="15.0" hidden="1" customHeight="1"/>
    <row r="8327" spans="8:8" ht="15.0" hidden="1" customHeight="1"/>
    <row r="8328" spans="8:8" ht="15.0" hidden="1" customHeight="1"/>
    <row r="8329" spans="8:8" ht="15.0" hidden="1" customHeight="1"/>
    <row r="8330" spans="8:8" ht="15.0" hidden="1" customHeight="1"/>
    <row r="8331" spans="8:8" ht="15.0" hidden="1" customHeight="1"/>
    <row r="8332" spans="8:8" ht="15.0" hidden="1" customHeight="1"/>
    <row r="8333" spans="8:8" ht="15.0" hidden="1" customHeight="1"/>
    <row r="8334" spans="8:8" ht="15.0" hidden="1" customHeight="1"/>
    <row r="8335" spans="8:8" ht="15.0" hidden="1" customHeight="1"/>
    <row r="8336" spans="8:8" ht="15.0" hidden="1" customHeight="1"/>
    <row r="8337" spans="8:8" ht="15.0" hidden="1" customHeight="1"/>
    <row r="8338" spans="8:8" ht="15.0" hidden="1" customHeight="1"/>
    <row r="8339" spans="8:8" ht="15.0" hidden="1" customHeight="1"/>
    <row r="8340" spans="8:8" ht="15.0" hidden="1" customHeight="1"/>
    <row r="8341" spans="8:8" ht="15.0" hidden="1" customHeight="1"/>
    <row r="8342" spans="8:8" ht="15.0" hidden="1" customHeight="1"/>
    <row r="8343" spans="8:8" ht="15.0" hidden="1" customHeight="1"/>
    <row r="8344" spans="8:8" ht="15.0" hidden="1" customHeight="1"/>
    <row r="8345" spans="8:8" ht="15.0" hidden="1" customHeight="1"/>
    <row r="8346" spans="8:8" ht="15.0" hidden="1" customHeight="1"/>
    <row r="8347" spans="8:8" ht="15.0" hidden="1" customHeight="1"/>
    <row r="8348" spans="8:8" ht="15.0" hidden="1" customHeight="1"/>
    <row r="8349" spans="8:8" ht="15.0" hidden="1" customHeight="1"/>
    <row r="8350" spans="8:8" ht="15.0" hidden="1" customHeight="1"/>
    <row r="8351" spans="8:8" ht="15.0" hidden="1" customHeight="1"/>
    <row r="8352" spans="8:8" ht="15.0" hidden="1" customHeight="1"/>
    <row r="8353" spans="8:8" ht="15.0" hidden="1" customHeight="1"/>
    <row r="8354" spans="8:8" ht="15.0" hidden="1" customHeight="1"/>
    <row r="8355" spans="8:8" ht="15.0" hidden="1" customHeight="1"/>
    <row r="8356" spans="8:8" ht="15.0" hidden="1" customHeight="1"/>
    <row r="8357" spans="8:8" ht="15.0" hidden="1" customHeight="1"/>
    <row r="8358" spans="8:8" ht="15.0" hidden="1" customHeight="1"/>
    <row r="8359" spans="8:8" ht="15.0" hidden="1" customHeight="1"/>
    <row r="8360" spans="8:8" ht="15.0" hidden="1" customHeight="1"/>
    <row r="8361" spans="8:8" ht="15.0" hidden="1" customHeight="1"/>
    <row r="8362" spans="8:8" ht="15.0" hidden="1" customHeight="1"/>
    <row r="8363" spans="8:8" ht="15.0" hidden="1" customHeight="1"/>
    <row r="8364" spans="8:8" ht="15.0" hidden="1" customHeight="1"/>
    <row r="8365" spans="8:8" ht="15.0" hidden="1" customHeight="1"/>
    <row r="8366" spans="8:8" ht="15.0" hidden="1" customHeight="1"/>
    <row r="8367" spans="8:8" ht="15.0" hidden="1" customHeight="1"/>
    <row r="8368" spans="8:8" ht="15.0" hidden="1" customHeight="1"/>
    <row r="8369" spans="8:8" ht="15.0" hidden="1" customHeight="1"/>
    <row r="8370" spans="8:8" ht="15.0" hidden="1" customHeight="1"/>
    <row r="8371" spans="8:8" ht="15.0" hidden="1" customHeight="1"/>
    <row r="8372" spans="8:8" ht="15.0" hidden="1" customHeight="1"/>
    <row r="8373" spans="8:8" ht="15.0" hidden="1" customHeight="1"/>
    <row r="8374" spans="8:8" ht="15.0" hidden="1" customHeight="1"/>
    <row r="8375" spans="8:8" ht="15.0" hidden="1" customHeight="1"/>
    <row r="8376" spans="8:8" ht="15.0" hidden="1" customHeight="1"/>
    <row r="8377" spans="8:8" ht="15.0" hidden="1" customHeight="1"/>
    <row r="8378" spans="8:8" ht="15.0" hidden="1" customHeight="1"/>
    <row r="8379" spans="8:8" ht="15.0" hidden="1" customHeight="1"/>
    <row r="8380" spans="8:8" ht="15.0" hidden="1" customHeight="1"/>
    <row r="8381" spans="8:8" ht="15.0" hidden="1" customHeight="1"/>
    <row r="8382" spans="8:8" ht="15.0" hidden="1" customHeight="1"/>
    <row r="8383" spans="8:8" ht="15.0" hidden="1" customHeight="1"/>
    <row r="8384" spans="8:8" ht="15.0" hidden="1" customHeight="1"/>
    <row r="8385" spans="8:8" ht="15.0" hidden="1" customHeight="1"/>
    <row r="8386" spans="8:8" ht="15.0" hidden="1" customHeight="1"/>
    <row r="8387" spans="8:8" ht="15.0" hidden="1" customHeight="1"/>
    <row r="8388" spans="8:8" ht="15.0" hidden="1" customHeight="1"/>
    <row r="8389" spans="8:8" ht="15.0" hidden="1" customHeight="1"/>
    <row r="8390" spans="8:8" ht="15.0" hidden="1" customHeight="1"/>
    <row r="8391" spans="8:8" ht="15.0" hidden="1" customHeight="1"/>
    <row r="8392" spans="8:8" ht="15.0" hidden="1" customHeight="1"/>
    <row r="8393" spans="8:8" ht="15.0" hidden="1" customHeight="1"/>
    <row r="8394" spans="8:8" ht="15.0" hidden="1" customHeight="1"/>
    <row r="8395" spans="8:8" ht="15.0" hidden="1" customHeight="1"/>
    <row r="8396" spans="8:8" ht="15.0" hidden="1" customHeight="1"/>
    <row r="8397" spans="8:8" ht="15.0" hidden="1" customHeight="1"/>
    <row r="8398" spans="8:8" ht="15.0" hidden="1" customHeight="1"/>
    <row r="8399" spans="8:8" ht="15.0" hidden="1" customHeight="1"/>
    <row r="8400" spans="8:8" ht="15.0" hidden="1" customHeight="1"/>
    <row r="8401" spans="8:8" ht="15.0" hidden="1" customHeight="1"/>
    <row r="8402" spans="8:8" ht="15.0" hidden="1" customHeight="1"/>
    <row r="8403" spans="8:8" ht="15.0" hidden="1" customHeight="1"/>
    <row r="8404" spans="8:8" ht="15.0" hidden="1" customHeight="1"/>
    <row r="8405" spans="8:8" ht="15.0" hidden="1" customHeight="1"/>
    <row r="8406" spans="8:8" ht="15.0" hidden="1" customHeight="1"/>
    <row r="8407" spans="8:8" ht="15.0" hidden="1" customHeight="1"/>
    <row r="8408" spans="8:8" ht="15.0" hidden="1" customHeight="1"/>
    <row r="8409" spans="8:8" ht="15.0" hidden="1" customHeight="1"/>
    <row r="8410" spans="8:8" ht="15.0" hidden="1" customHeight="1"/>
    <row r="8411" spans="8:8" ht="15.0" hidden="1" customHeight="1"/>
    <row r="8412" spans="8:8" ht="15.0" hidden="1" customHeight="1"/>
    <row r="8413" spans="8:8" ht="15.0" hidden="1" customHeight="1"/>
    <row r="8414" spans="8:8" ht="15.0" hidden="1" customHeight="1"/>
    <row r="8415" spans="8:8" ht="15.0" hidden="1" customHeight="1"/>
    <row r="8416" spans="8:8" ht="15.0" hidden="1" customHeight="1"/>
    <row r="8417" spans="8:8" ht="15.0" hidden="1" customHeight="1"/>
    <row r="8418" spans="8:8" ht="15.0" hidden="1" customHeight="1"/>
    <row r="8419" spans="8:8" ht="15.0" hidden="1" customHeight="1"/>
    <row r="8420" spans="8:8" ht="15.0" hidden="1" customHeight="1"/>
    <row r="8421" spans="8:8" ht="15.0" hidden="1" customHeight="1"/>
    <row r="8422" spans="8:8" ht="15.0" hidden="1" customHeight="1"/>
    <row r="8423" spans="8:8" ht="15.0" hidden="1" customHeight="1"/>
    <row r="8424" spans="8:8" ht="15.0" hidden="1" customHeight="1"/>
    <row r="8425" spans="8:8" ht="15.0" hidden="1" customHeight="1"/>
    <row r="8426" spans="8:8" ht="15.0" hidden="1" customHeight="1"/>
    <row r="8427" spans="8:8" ht="15.0" hidden="1" customHeight="1"/>
    <row r="8428" spans="8:8" ht="15.0" hidden="1" customHeight="1"/>
    <row r="8429" spans="8:8" ht="15.0" hidden="1" customHeight="1"/>
    <row r="8430" spans="8:8" ht="15.0" hidden="1" customHeight="1"/>
    <row r="8431" spans="8:8" ht="15.0" hidden="1" customHeight="1"/>
    <row r="8432" spans="8:8" ht="15.0" hidden="1" customHeight="1"/>
    <row r="8433" spans="8:8" ht="15.0" hidden="1" customHeight="1"/>
    <row r="8434" spans="8:8" ht="15.0" hidden="1" customHeight="1"/>
    <row r="8435" spans="8:8" ht="15.0" hidden="1" customHeight="1"/>
    <row r="8436" spans="8:8" ht="15.0" hidden="1" customHeight="1"/>
    <row r="8437" spans="8:8" ht="15.0" hidden="1" customHeight="1"/>
    <row r="8438" spans="8:8" ht="15.0" hidden="1" customHeight="1"/>
    <row r="8439" spans="8:8" ht="15.0" hidden="1" customHeight="1"/>
    <row r="8440" spans="8:8" ht="15.0" hidden="1" customHeight="1"/>
    <row r="8441" spans="8:8" ht="15.0" hidden="1" customHeight="1"/>
    <row r="8442" spans="8:8" ht="15.0" hidden="1" customHeight="1"/>
    <row r="8443" spans="8:8" ht="15.0" hidden="1" customHeight="1"/>
    <row r="8444" spans="8:8" ht="15.0" hidden="1" customHeight="1"/>
    <row r="8445" spans="8:8" ht="15.0" hidden="1" customHeight="1"/>
    <row r="8446" spans="8:8" ht="15.0" hidden="1" customHeight="1"/>
    <row r="8447" spans="8:8" ht="15.0" hidden="1" customHeight="1"/>
    <row r="8448" spans="8:8" ht="15.0" hidden="1" customHeight="1"/>
    <row r="8449" spans="8:8" ht="15.0" hidden="1" customHeight="1"/>
    <row r="8450" spans="8:8" ht="15.0" hidden="1" customHeight="1"/>
    <row r="8451" spans="8:8" ht="15.0" hidden="1" customHeight="1"/>
    <row r="8452" spans="8:8" ht="15.0" hidden="1" customHeight="1"/>
    <row r="8453" spans="8:8" ht="15.0" hidden="1" customHeight="1"/>
    <row r="8454" spans="8:8" ht="15.0" hidden="1" customHeight="1"/>
    <row r="8455" spans="8:8" ht="15.0" hidden="1" customHeight="1"/>
    <row r="8456" spans="8:8" ht="15.0" hidden="1" customHeight="1"/>
    <row r="8457" spans="8:8" ht="15.0" hidden="1" customHeight="1"/>
    <row r="8458" spans="8:8" ht="15.0" hidden="1" customHeight="1"/>
    <row r="8459" spans="8:8" ht="15.0" hidden="1" customHeight="1"/>
    <row r="8460" spans="8:8" ht="15.0" hidden="1" customHeight="1"/>
    <row r="8461" spans="8:8" ht="15.0" hidden="1" customHeight="1"/>
    <row r="8462" spans="8:8" ht="15.0" hidden="1" customHeight="1"/>
    <row r="8463" spans="8:8" ht="15.0" hidden="1" customHeight="1"/>
    <row r="8464" spans="8:8" ht="15.0" hidden="1" customHeight="1"/>
    <row r="8465" spans="8:8" ht="15.0" hidden="1" customHeight="1"/>
    <row r="8466" spans="8:8" ht="15.0" hidden="1" customHeight="1"/>
    <row r="8467" spans="8:8" ht="15.0" hidden="1" customHeight="1"/>
    <row r="8468" spans="8:8" ht="15.0" hidden="1" customHeight="1"/>
    <row r="8469" spans="8:8" ht="15.0" hidden="1" customHeight="1"/>
    <row r="8470" spans="8:8" ht="15.0" hidden="1" customHeight="1"/>
    <row r="8471" spans="8:8" ht="15.0" hidden="1" customHeight="1"/>
    <row r="8472" spans="8:8" ht="15.0" hidden="1" customHeight="1"/>
    <row r="8473" spans="8:8" ht="15.0" hidden="1" customHeight="1"/>
    <row r="8474" spans="8:8" ht="15.0" hidden="1" customHeight="1"/>
    <row r="8475" spans="8:8" ht="15.0" hidden="1" customHeight="1"/>
    <row r="8476" spans="8:8" ht="15.0" hidden="1" customHeight="1"/>
    <row r="8477" spans="8:8" ht="15.0" hidden="1" customHeight="1"/>
    <row r="8478" spans="8:8" ht="15.0" hidden="1" customHeight="1"/>
    <row r="8479" spans="8:8" ht="15.0" hidden="1" customHeight="1"/>
    <row r="8480" spans="8:8" ht="15.0" hidden="1" customHeight="1"/>
    <row r="8481" spans="8:8" ht="15.0" hidden="1" customHeight="1"/>
    <row r="8482" spans="8:8" ht="15.0" hidden="1" customHeight="1"/>
    <row r="8483" spans="8:8" ht="15.0" hidden="1" customHeight="1"/>
    <row r="8484" spans="8:8" ht="15.0" hidden="1" customHeight="1"/>
    <row r="8485" spans="8:8" ht="15.0" hidden="1" customHeight="1"/>
    <row r="8486" spans="8:8" ht="15.0" hidden="1" customHeight="1"/>
    <row r="8487" spans="8:8" ht="15.0" hidden="1" customHeight="1"/>
    <row r="8488" spans="8:8" ht="15.0" hidden="1" customHeight="1"/>
    <row r="8489" spans="8:8" ht="15.0" hidden="1" customHeight="1"/>
    <row r="8490" spans="8:8" ht="15.0" hidden="1" customHeight="1"/>
    <row r="8491" spans="8:8" ht="15.0" hidden="1" customHeight="1"/>
    <row r="8492" spans="8:8" ht="15.0" hidden="1" customHeight="1"/>
    <row r="8493" spans="8:8" ht="15.0" hidden="1" customHeight="1"/>
    <row r="8494" spans="8:8" ht="15.0" hidden="1" customHeight="1"/>
    <row r="8495" spans="8:8" ht="15.0" hidden="1" customHeight="1"/>
    <row r="8496" spans="8:8" ht="15.0" hidden="1" customHeight="1"/>
    <row r="8497" spans="8:8" ht="15.0" hidden="1" customHeight="1"/>
    <row r="8498" spans="8:8" ht="15.0" hidden="1" customHeight="1"/>
    <row r="8499" spans="8:8" ht="15.0" hidden="1" customHeight="1"/>
    <row r="8500" spans="8:8" ht="15.0" hidden="1" customHeight="1"/>
    <row r="8501" spans="8:8" ht="15.0" hidden="1" customHeight="1"/>
    <row r="8502" spans="8:8" ht="15.0" hidden="1" customHeight="1"/>
    <row r="8503" spans="8:8" ht="15.0" hidden="1" customHeight="1"/>
    <row r="8504" spans="8:8" ht="15.0" hidden="1" customHeight="1"/>
    <row r="8505" spans="8:8" ht="15.0" hidden="1" customHeight="1"/>
    <row r="8506" spans="8:8" ht="15.0" hidden="1" customHeight="1"/>
    <row r="8507" spans="8:8" ht="15.0" hidden="1" customHeight="1"/>
    <row r="8508" spans="8:8" ht="15.0" hidden="1" customHeight="1"/>
    <row r="8509" spans="8:8" ht="15.0" hidden="1" customHeight="1"/>
    <row r="8510" spans="8:8" ht="15.0" hidden="1" customHeight="1"/>
    <row r="8511" spans="8:8" ht="15.0" hidden="1" customHeight="1"/>
    <row r="8512" spans="8:8" ht="15.0" hidden="1" customHeight="1"/>
    <row r="8513" spans="8:8" ht="15.0" hidden="1" customHeight="1"/>
    <row r="8514" spans="8:8" ht="15.0" hidden="1" customHeight="1"/>
    <row r="8515" spans="8:8" ht="15.0" hidden="1" customHeight="1"/>
    <row r="8516" spans="8:8" ht="15.0" hidden="1" customHeight="1"/>
    <row r="8517" spans="8:8" ht="15.0" hidden="1" customHeight="1"/>
    <row r="8518" spans="8:8" ht="15.0" hidden="1" customHeight="1"/>
    <row r="8519" spans="8:8" ht="15.0" hidden="1" customHeight="1"/>
    <row r="8520" spans="8:8" ht="15.0" hidden="1" customHeight="1"/>
    <row r="8521" spans="8:8" ht="15.0" hidden="1" customHeight="1"/>
    <row r="8522" spans="8:8" ht="15.0" hidden="1" customHeight="1"/>
    <row r="8523" spans="8:8" ht="15.0" hidden="1" customHeight="1"/>
    <row r="8524" spans="8:8" ht="15.0" hidden="1" customHeight="1"/>
    <row r="8525" spans="8:8" ht="15.0" hidden="1" customHeight="1"/>
    <row r="8526" spans="8:8" ht="15.0" hidden="1" customHeight="1"/>
    <row r="8527" spans="8:8" ht="15.0" hidden="1" customHeight="1"/>
    <row r="8528" spans="8:8" ht="15.0" hidden="1" customHeight="1"/>
    <row r="8529" spans="8:8" ht="15.0" hidden="1" customHeight="1"/>
    <row r="8530" spans="8:8" ht="15.0" hidden="1" customHeight="1"/>
    <row r="8531" spans="8:8" ht="15.0" hidden="1" customHeight="1"/>
    <row r="8532" spans="8:8" ht="15.0" hidden="1" customHeight="1"/>
    <row r="8533" spans="8:8" ht="15.0" hidden="1" customHeight="1"/>
    <row r="8534" spans="8:8" ht="15.0" hidden="1" customHeight="1"/>
    <row r="8535" spans="8:8" ht="15.0" hidden="1" customHeight="1"/>
    <row r="8536" spans="8:8" ht="15.0" hidden="1" customHeight="1"/>
    <row r="8537" spans="8:8" ht="15.0" hidden="1" customHeight="1"/>
    <row r="8538" spans="8:8" ht="15.0" hidden="1" customHeight="1"/>
    <row r="8539" spans="8:8" ht="15.0" hidden="1" customHeight="1"/>
    <row r="8540" spans="8:8" ht="15.0" hidden="1" customHeight="1"/>
    <row r="8541" spans="8:8" ht="15.0" hidden="1" customHeight="1"/>
    <row r="8542" spans="8:8" ht="15.0" hidden="1" customHeight="1"/>
    <row r="8543" spans="8:8" ht="15.0" hidden="1" customHeight="1"/>
    <row r="8544" spans="8:8" ht="15.0" hidden="1" customHeight="1"/>
    <row r="8545" spans="8:8" ht="15.0" hidden="1" customHeight="1"/>
    <row r="8546" spans="8:8" ht="15.0" hidden="1" customHeight="1"/>
    <row r="8547" spans="8:8" ht="15.0" hidden="1" customHeight="1"/>
    <row r="8548" spans="8:8" ht="15.0" hidden="1" customHeight="1"/>
    <row r="8549" spans="8:8" ht="15.0" hidden="1" customHeight="1"/>
    <row r="8550" spans="8:8" ht="15.0" hidden="1" customHeight="1"/>
    <row r="8551" spans="8:8" ht="15.0" hidden="1" customHeight="1"/>
    <row r="8552" spans="8:8" ht="15.0" hidden="1" customHeight="1"/>
    <row r="8553" spans="8:8" ht="15.0" hidden="1" customHeight="1"/>
    <row r="8554" spans="8:8" ht="15.0" hidden="1" customHeight="1"/>
    <row r="8555" spans="8:8" ht="15.0" hidden="1" customHeight="1"/>
    <row r="8556" spans="8:8" ht="15.0" hidden="1" customHeight="1"/>
    <row r="8557" spans="8:8" ht="15.0" hidden="1" customHeight="1"/>
    <row r="8558" spans="8:8" ht="15.0" hidden="1" customHeight="1"/>
    <row r="8559" spans="8:8" ht="15.0" hidden="1" customHeight="1"/>
    <row r="8560" spans="8:8" ht="15.0" hidden="1" customHeight="1"/>
    <row r="8561" spans="8:8" ht="15.0" hidden="1" customHeight="1"/>
    <row r="8562" spans="8:8" ht="15.0" hidden="1" customHeight="1"/>
    <row r="8563" spans="8:8" ht="15.0" hidden="1" customHeight="1"/>
    <row r="8564" spans="8:8" ht="15.0" hidden="1" customHeight="1"/>
    <row r="8565" spans="8:8" ht="15.0" hidden="1" customHeight="1"/>
    <row r="8566" spans="8:8" ht="15.0" hidden="1" customHeight="1"/>
    <row r="8567" spans="8:8" ht="15.0" hidden="1" customHeight="1"/>
    <row r="8568" spans="8:8" ht="15.0" hidden="1" customHeight="1"/>
    <row r="8569" spans="8:8" ht="15.0" hidden="1" customHeight="1"/>
    <row r="8570" spans="8:8" ht="15.0" hidden="1" customHeight="1"/>
    <row r="8571" spans="8:8" ht="15.0" hidden="1" customHeight="1"/>
    <row r="8572" spans="8:8" ht="15.0" hidden="1" customHeight="1"/>
    <row r="8573" spans="8:8" ht="15.0" hidden="1" customHeight="1"/>
    <row r="8574" spans="8:8" ht="15.0" hidden="1" customHeight="1"/>
    <row r="8575" spans="8:8" ht="15.0" hidden="1" customHeight="1"/>
    <row r="8576" spans="8:8" ht="15.0" hidden="1" customHeight="1"/>
    <row r="8577" spans="8:8" ht="15.0" hidden="1" customHeight="1"/>
    <row r="8578" spans="8:8" ht="15.0" hidden="1" customHeight="1"/>
    <row r="8579" spans="8:8" ht="15.0" hidden="1" customHeight="1"/>
    <row r="8580" spans="8:8" ht="15.0" hidden="1" customHeight="1"/>
    <row r="8581" spans="8:8" ht="15.0" hidden="1" customHeight="1"/>
    <row r="8582" spans="8:8" ht="15.0" hidden="1" customHeight="1"/>
    <row r="8583" spans="8:8" ht="15.0" hidden="1" customHeight="1"/>
    <row r="8584" spans="8:8" ht="15.0" hidden="1" customHeight="1"/>
    <row r="8585" spans="8:8" ht="15.0" hidden="1" customHeight="1"/>
    <row r="8586" spans="8:8" ht="15.0" hidden="1" customHeight="1"/>
    <row r="8587" spans="8:8" ht="15.0" hidden="1" customHeight="1"/>
    <row r="8588" spans="8:8" ht="15.0" hidden="1" customHeight="1"/>
    <row r="8589" spans="8:8" ht="15.0" hidden="1" customHeight="1"/>
    <row r="8590" spans="8:8" ht="15.0" hidden="1" customHeight="1"/>
    <row r="8591" spans="8:8" ht="15.0" hidden="1" customHeight="1"/>
    <row r="8592" spans="8:8" ht="15.0" hidden="1" customHeight="1"/>
    <row r="8593" spans="8:8" ht="15.0" hidden="1" customHeight="1"/>
    <row r="8594" spans="8:8" ht="15.0" hidden="1" customHeight="1"/>
    <row r="8595" spans="8:8" ht="15.0" hidden="1" customHeight="1"/>
    <row r="8596" spans="8:8" ht="15.0" hidden="1" customHeight="1"/>
    <row r="8597" spans="8:8" ht="15.0" hidden="1" customHeight="1"/>
    <row r="8598" spans="8:8" ht="15.0" hidden="1" customHeight="1"/>
    <row r="8599" spans="8:8" ht="15.0" hidden="1" customHeight="1"/>
    <row r="8600" spans="8:8" ht="15.0" hidden="1" customHeight="1"/>
    <row r="8601" spans="8:8" ht="15.0" hidden="1" customHeight="1"/>
    <row r="8602" spans="8:8" ht="15.0" hidden="1" customHeight="1"/>
    <row r="8603" spans="8:8" ht="15.0" hidden="1" customHeight="1"/>
    <row r="8604" spans="8:8" ht="15.0" hidden="1" customHeight="1"/>
    <row r="8605" spans="8:8" ht="15.0" hidden="1" customHeight="1"/>
    <row r="8606" spans="8:8" ht="15.0" hidden="1" customHeight="1"/>
    <row r="8607" spans="8:8" ht="15.0" hidden="1" customHeight="1"/>
    <row r="8608" spans="8:8" ht="15.0" hidden="1" customHeight="1"/>
    <row r="8609" spans="8:8" ht="15.0" hidden="1" customHeight="1"/>
    <row r="8610" spans="8:8" ht="15.0" hidden="1" customHeight="1"/>
    <row r="8611" spans="8:8" ht="15.0" hidden="1" customHeight="1"/>
    <row r="8612" spans="8:8" ht="15.0" hidden="1" customHeight="1"/>
    <row r="8613" spans="8:8" ht="15.0" hidden="1" customHeight="1"/>
    <row r="8614" spans="8:8" ht="15.0" hidden="1" customHeight="1"/>
    <row r="8615" spans="8:8" ht="15.0" hidden="1" customHeight="1"/>
    <row r="8616" spans="8:8" ht="15.0" hidden="1" customHeight="1"/>
    <row r="8617" spans="8:8" ht="15.0" hidden="1" customHeight="1"/>
    <row r="8618" spans="8:8" ht="15.0" hidden="1" customHeight="1"/>
    <row r="8619" spans="8:8" ht="15.0" hidden="1" customHeight="1"/>
    <row r="8620" spans="8:8" ht="15.0" hidden="1" customHeight="1"/>
    <row r="8621" spans="8:8" ht="15.0" hidden="1" customHeight="1"/>
    <row r="8622" spans="8:8" ht="15.0" hidden="1" customHeight="1"/>
    <row r="8623" spans="8:8" ht="15.0" hidden="1" customHeight="1"/>
    <row r="8624" spans="8:8" ht="15.0" hidden="1" customHeight="1"/>
    <row r="8625" spans="8:8" ht="15.0" hidden="1" customHeight="1"/>
    <row r="8626" spans="8:8" ht="15.0" hidden="1" customHeight="1"/>
    <row r="8627" spans="8:8" ht="15.0" hidden="1" customHeight="1"/>
    <row r="8628" spans="8:8" ht="15.0" hidden="1" customHeight="1"/>
    <row r="8629" spans="8:8" ht="15.0" hidden="1" customHeight="1"/>
    <row r="8630" spans="8:8" ht="15.0" hidden="1" customHeight="1"/>
    <row r="8631" spans="8:8" ht="15.0" hidden="1" customHeight="1"/>
    <row r="8632" spans="8:8" ht="15.0" hidden="1" customHeight="1"/>
    <row r="8633" spans="8:8" ht="15.0" hidden="1" customHeight="1"/>
    <row r="8634" spans="8:8" ht="15.0" hidden="1" customHeight="1"/>
    <row r="8635" spans="8:8" ht="15.0" hidden="1" customHeight="1"/>
    <row r="8636" spans="8:8" ht="15.0" hidden="1" customHeight="1"/>
    <row r="8637" spans="8:8" ht="15.0" hidden="1" customHeight="1"/>
    <row r="8638" spans="8:8" ht="15.0" hidden="1" customHeight="1"/>
    <row r="8639" spans="8:8" ht="15.0" hidden="1" customHeight="1"/>
    <row r="8640" spans="8:8" ht="15.0" hidden="1" customHeight="1"/>
    <row r="8641" spans="8:8" ht="15.0" hidden="1" customHeight="1"/>
    <row r="8642" spans="8:8" ht="15.0" hidden="1" customHeight="1"/>
    <row r="8643" spans="8:8" ht="15.0" hidden="1" customHeight="1"/>
    <row r="8644" spans="8:8" ht="15.0" hidden="1" customHeight="1"/>
    <row r="8645" spans="8:8" ht="15.0" hidden="1" customHeight="1"/>
    <row r="8646" spans="8:8" ht="15.0" hidden="1" customHeight="1"/>
    <row r="8647" spans="8:8" ht="15.0" hidden="1" customHeight="1"/>
    <row r="8648" spans="8:8" ht="15.0" hidden="1" customHeight="1"/>
    <row r="8649" spans="8:8" ht="15.0" hidden="1" customHeight="1"/>
    <row r="8650" spans="8:8" ht="15.0" hidden="1" customHeight="1"/>
    <row r="8651" spans="8:8" ht="15.0" hidden="1" customHeight="1"/>
    <row r="8652" spans="8:8" ht="15.0" hidden="1" customHeight="1"/>
    <row r="8653" spans="8:8" ht="15.0" hidden="1" customHeight="1"/>
    <row r="8654" spans="8:8" ht="15.0" hidden="1" customHeight="1"/>
    <row r="8655" spans="8:8" ht="15.0" hidden="1" customHeight="1"/>
    <row r="8656" spans="8:8" ht="15.0" hidden="1" customHeight="1"/>
    <row r="8657" spans="8:8" ht="15.0" hidden="1" customHeight="1"/>
    <row r="8658" spans="8:8" ht="15.0" hidden="1" customHeight="1"/>
    <row r="8659" spans="8:8" ht="15.0" hidden="1" customHeight="1"/>
    <row r="8660" spans="8:8" ht="15.0" hidden="1" customHeight="1"/>
    <row r="8661" spans="8:8" ht="15.0" hidden="1" customHeight="1"/>
    <row r="8662" spans="8:8" ht="15.0" hidden="1" customHeight="1"/>
    <row r="8663" spans="8:8" ht="15.0" hidden="1" customHeight="1"/>
    <row r="8664" spans="8:8" ht="15.0" hidden="1" customHeight="1"/>
    <row r="8665" spans="8:8" ht="15.0" hidden="1" customHeight="1"/>
    <row r="8666" spans="8:8" ht="15.0" hidden="1" customHeight="1"/>
    <row r="8667" spans="8:8" ht="15.0" hidden="1" customHeight="1"/>
    <row r="8668" spans="8:8" ht="15.0" hidden="1" customHeight="1"/>
    <row r="8669" spans="8:8" ht="15.0" hidden="1" customHeight="1"/>
    <row r="8670" spans="8:8" ht="15.0" hidden="1" customHeight="1"/>
    <row r="8671" spans="8:8" ht="15.0" hidden="1" customHeight="1"/>
    <row r="8672" spans="8:8" ht="15.0" hidden="1" customHeight="1"/>
    <row r="8673" spans="8:8" ht="15.0" hidden="1" customHeight="1"/>
    <row r="8674" spans="8:8" ht="15.0" hidden="1" customHeight="1"/>
    <row r="8675" spans="8:8" ht="15.0" hidden="1" customHeight="1"/>
    <row r="8676" spans="8:8" ht="15.0" hidden="1" customHeight="1"/>
    <row r="8677" spans="8:8" ht="15.0" hidden="1" customHeight="1"/>
    <row r="8678" spans="8:8" ht="15.0" hidden="1" customHeight="1"/>
    <row r="8679" spans="8:8" ht="15.0" hidden="1" customHeight="1"/>
    <row r="8680" spans="8:8" ht="15.0" hidden="1" customHeight="1"/>
    <row r="8681" spans="8:8" ht="15.0" hidden="1" customHeight="1"/>
    <row r="8682" spans="8:8" ht="15.0" hidden="1" customHeight="1"/>
    <row r="8683" spans="8:8" ht="15.0" hidden="1" customHeight="1"/>
    <row r="8684" spans="8:8" ht="15.0" hidden="1" customHeight="1"/>
    <row r="8685" spans="8:8" ht="15.0" hidden="1" customHeight="1"/>
    <row r="8686" spans="8:8" ht="15.0" hidden="1" customHeight="1"/>
    <row r="8687" spans="8:8" ht="15.0" hidden="1" customHeight="1"/>
    <row r="8688" spans="8:8" ht="15.0" hidden="1" customHeight="1"/>
    <row r="8689" spans="8:8" ht="15.0" hidden="1" customHeight="1"/>
    <row r="8690" spans="8:8" ht="15.0" hidden="1" customHeight="1"/>
    <row r="8691" spans="8:8" ht="15.0" hidden="1" customHeight="1"/>
    <row r="8692" spans="8:8" ht="15.0" hidden="1" customHeight="1"/>
    <row r="8693" spans="8:8" ht="15.0" hidden="1" customHeight="1"/>
    <row r="8694" spans="8:8" ht="15.0" hidden="1" customHeight="1"/>
    <row r="8695" spans="8:8" ht="15.0" hidden="1" customHeight="1"/>
    <row r="8696" spans="8:8" ht="15.0" hidden="1" customHeight="1"/>
    <row r="8697" spans="8:8" ht="15.0" hidden="1" customHeight="1"/>
    <row r="8698" spans="8:8" ht="15.0" hidden="1" customHeight="1"/>
    <row r="8699" spans="8:8" ht="15.0" hidden="1" customHeight="1"/>
    <row r="8700" spans="8:8" ht="15.0" hidden="1" customHeight="1"/>
    <row r="8701" spans="8:8" ht="15.0" hidden="1" customHeight="1"/>
    <row r="8702" spans="8:8" ht="15.0" hidden="1" customHeight="1"/>
    <row r="8703" spans="8:8" ht="15.0" hidden="1" customHeight="1"/>
    <row r="8704" spans="8:8" ht="15.0" hidden="1" customHeight="1"/>
    <row r="8705" spans="8:8" ht="15.0" hidden="1" customHeight="1"/>
    <row r="8706" spans="8:8" ht="15.0" hidden="1" customHeight="1"/>
    <row r="8707" spans="8:8" ht="15.0" hidden="1" customHeight="1"/>
    <row r="8708" spans="8:8" ht="15.0" hidden="1" customHeight="1"/>
    <row r="8709" spans="8:8" ht="15.0" hidden="1" customHeight="1"/>
    <row r="8710" spans="8:8" ht="15.0" hidden="1" customHeight="1"/>
    <row r="8711" spans="8:8" ht="15.0" hidden="1" customHeight="1"/>
    <row r="8712" spans="8:8" ht="15.0" hidden="1" customHeight="1"/>
    <row r="8713" spans="8:8" ht="15.0" hidden="1" customHeight="1"/>
    <row r="8714" spans="8:8" ht="15.0" hidden="1" customHeight="1"/>
    <row r="8715" spans="8:8" ht="15.0" hidden="1" customHeight="1"/>
    <row r="8716" spans="8:8" ht="15.0" hidden="1" customHeight="1"/>
    <row r="8717" spans="8:8" ht="15.0" hidden="1" customHeight="1"/>
    <row r="8718" spans="8:8" ht="15.0" hidden="1" customHeight="1"/>
    <row r="8719" spans="8:8" ht="15.0" hidden="1" customHeight="1"/>
    <row r="8720" spans="8:8" ht="15.0" hidden="1" customHeight="1"/>
    <row r="8721" spans="8:8" ht="15.0" hidden="1" customHeight="1"/>
    <row r="8722" spans="8:8" ht="15.0" hidden="1" customHeight="1"/>
    <row r="8723" spans="8:8" ht="15.0" hidden="1" customHeight="1"/>
    <row r="8724" spans="8:8" ht="15.0" hidden="1" customHeight="1"/>
    <row r="8725" spans="8:8" ht="15.0" hidden="1" customHeight="1"/>
    <row r="8726" spans="8:8" ht="15.0" hidden="1" customHeight="1"/>
    <row r="8727" spans="8:8" ht="15.0" hidden="1" customHeight="1"/>
    <row r="8728" spans="8:8" ht="15.0" hidden="1" customHeight="1"/>
    <row r="8729" spans="8:8" ht="15.0" hidden="1" customHeight="1"/>
    <row r="8730" spans="8:8" ht="15.0" hidden="1" customHeight="1"/>
    <row r="8731" spans="8:8" ht="15.0" hidden="1" customHeight="1"/>
    <row r="8732" spans="8:8" ht="15.0" hidden="1" customHeight="1"/>
    <row r="8733" spans="8:8" ht="15.0" hidden="1" customHeight="1"/>
    <row r="8734" spans="8:8" ht="15.0" hidden="1" customHeight="1"/>
    <row r="8735" spans="8:8" ht="15.0" hidden="1" customHeight="1"/>
    <row r="8736" spans="8:8" ht="15.0" hidden="1" customHeight="1"/>
    <row r="8737" spans="8:8" ht="15.0" hidden="1" customHeight="1"/>
    <row r="8738" spans="8:8" ht="15.0" hidden="1" customHeight="1"/>
    <row r="8739" spans="8:8" ht="15.0" hidden="1" customHeight="1"/>
    <row r="8740" spans="8:8" ht="15.0" hidden="1" customHeight="1"/>
    <row r="8741" spans="8:8" ht="15.0" hidden="1" customHeight="1"/>
    <row r="8742" spans="8:8" ht="15.0" hidden="1" customHeight="1"/>
    <row r="8743" spans="8:8" ht="15.0" hidden="1" customHeight="1"/>
    <row r="8744" spans="8:8" ht="15.0" hidden="1" customHeight="1"/>
    <row r="8745" spans="8:8" ht="15.0" hidden="1" customHeight="1"/>
    <row r="8746" spans="8:8" ht="15.0" hidden="1" customHeight="1"/>
    <row r="8747" spans="8:8" ht="15.0" hidden="1" customHeight="1"/>
    <row r="8748" spans="8:8" ht="15.0" hidden="1" customHeight="1"/>
    <row r="8749" spans="8:8" ht="15.0" hidden="1" customHeight="1"/>
    <row r="8750" spans="8:8" ht="15.0" hidden="1" customHeight="1"/>
    <row r="8751" spans="8:8" ht="15.0" hidden="1" customHeight="1"/>
    <row r="8752" spans="8:8" ht="15.0" hidden="1" customHeight="1"/>
    <row r="8753" spans="8:8" ht="15.0" hidden="1" customHeight="1"/>
    <row r="8754" spans="8:8" ht="15.0" hidden="1" customHeight="1"/>
    <row r="8755" spans="8:8" ht="15.0" hidden="1" customHeight="1"/>
    <row r="8756" spans="8:8" ht="15.0" hidden="1" customHeight="1"/>
    <row r="8757" spans="8:8" ht="15.0" hidden="1" customHeight="1"/>
    <row r="8758" spans="8:8" ht="15.0" hidden="1" customHeight="1"/>
    <row r="8759" spans="8:8" ht="15.0" hidden="1" customHeight="1"/>
    <row r="8760" spans="8:8" ht="15.0" hidden="1" customHeight="1"/>
    <row r="8761" spans="8:8" ht="15.0" hidden="1" customHeight="1"/>
    <row r="8762" spans="8:8" ht="15.0" hidden="1" customHeight="1"/>
    <row r="8763" spans="8:8" ht="15.0" hidden="1" customHeight="1"/>
    <row r="8764" spans="8:8" ht="15.0" hidden="1" customHeight="1"/>
    <row r="8765" spans="8:8" ht="15.0" hidden="1" customHeight="1"/>
    <row r="8766" spans="8:8" ht="15.0" hidden="1" customHeight="1"/>
    <row r="8767" spans="8:8" ht="15.0" hidden="1" customHeight="1"/>
    <row r="8768" spans="8:8" ht="15.0" hidden="1" customHeight="1"/>
    <row r="8769" spans="8:8" ht="15.0" hidden="1" customHeight="1"/>
    <row r="8770" spans="8:8" ht="15.0" hidden="1" customHeight="1"/>
    <row r="8771" spans="8:8" ht="15.0" hidden="1" customHeight="1"/>
    <row r="8772" spans="8:8" ht="15.0" hidden="1" customHeight="1"/>
    <row r="8773" spans="8:8" ht="15.0" hidden="1" customHeight="1"/>
    <row r="8774" spans="8:8" ht="15.0" hidden="1" customHeight="1"/>
    <row r="8775" spans="8:8" ht="15.0" hidden="1" customHeight="1"/>
    <row r="8776" spans="8:8" ht="15.0" hidden="1" customHeight="1"/>
    <row r="8777" spans="8:8" ht="15.0" hidden="1" customHeight="1"/>
    <row r="8778" spans="8:8" ht="15.0" hidden="1" customHeight="1"/>
    <row r="8779" spans="8:8" ht="15.0" hidden="1" customHeight="1"/>
    <row r="8780" spans="8:8" ht="15.0" hidden="1" customHeight="1"/>
    <row r="8781" spans="8:8" ht="15.0" hidden="1" customHeight="1"/>
    <row r="8782" spans="8:8" ht="15.0" hidden="1" customHeight="1"/>
    <row r="8783" spans="8:8" ht="15.0" hidden="1" customHeight="1"/>
    <row r="8784" spans="8:8" ht="15.0" hidden="1" customHeight="1"/>
    <row r="8785" spans="8:8" ht="15.0" hidden="1" customHeight="1"/>
    <row r="8786" spans="8:8" ht="15.0" hidden="1" customHeight="1"/>
    <row r="8787" spans="8:8" ht="15.0" hidden="1" customHeight="1"/>
    <row r="8788" spans="8:8" ht="15.0" hidden="1" customHeight="1"/>
    <row r="8789" spans="8:8" ht="15.0" hidden="1" customHeight="1"/>
    <row r="8790" spans="8:8" ht="15.0" hidden="1" customHeight="1"/>
    <row r="8791" spans="8:8" ht="15.0" hidden="1" customHeight="1"/>
    <row r="8792" spans="8:8" ht="15.0" hidden="1" customHeight="1"/>
    <row r="8793" spans="8:8" ht="15.0" hidden="1" customHeight="1"/>
    <row r="8794" spans="8:8" ht="15.0" hidden="1" customHeight="1"/>
    <row r="8795" spans="8:8" ht="15.0" hidden="1" customHeight="1"/>
    <row r="8796" spans="8:8" ht="15.0" hidden="1" customHeight="1"/>
    <row r="8797" spans="8:8" ht="15.0" hidden="1" customHeight="1"/>
    <row r="8798" spans="8:8" ht="15.0" hidden="1" customHeight="1"/>
    <row r="8799" spans="8:8" ht="15.0" hidden="1" customHeight="1"/>
    <row r="8800" spans="8:8" ht="15.0" hidden="1" customHeight="1"/>
    <row r="8801" spans="8:8" ht="15.0" hidden="1" customHeight="1"/>
    <row r="8802" spans="8:8" ht="15.0" hidden="1" customHeight="1"/>
    <row r="8803" spans="8:8" ht="15.0" hidden="1" customHeight="1"/>
    <row r="8804" spans="8:8" ht="15.0" hidden="1" customHeight="1"/>
    <row r="8805" spans="8:8" ht="15.0" hidden="1" customHeight="1"/>
    <row r="8806" spans="8:8" ht="15.0" hidden="1" customHeight="1"/>
    <row r="8807" spans="8:8" ht="15.0" hidden="1" customHeight="1"/>
    <row r="8808" spans="8:8" ht="15.0" hidden="1" customHeight="1"/>
    <row r="8809" spans="8:8" ht="15.0" hidden="1" customHeight="1"/>
    <row r="8810" spans="8:8" ht="15.0" hidden="1" customHeight="1"/>
    <row r="8811" spans="8:8" ht="15.0" hidden="1" customHeight="1"/>
    <row r="8812" spans="8:8" ht="15.0" hidden="1" customHeight="1"/>
    <row r="8813" spans="8:8" ht="15.0" hidden="1" customHeight="1"/>
    <row r="8814" spans="8:8" ht="15.0" hidden="1" customHeight="1"/>
    <row r="8815" spans="8:8" ht="15.0" hidden="1" customHeight="1"/>
    <row r="8816" spans="8:8" ht="15.0" hidden="1" customHeight="1"/>
    <row r="8817" spans="8:8" ht="15.0" hidden="1" customHeight="1"/>
    <row r="8818" spans="8:8" ht="15.0" hidden="1" customHeight="1"/>
    <row r="8819" spans="8:8" ht="15.0" hidden="1" customHeight="1"/>
    <row r="8820" spans="8:8" ht="15.0" hidden="1" customHeight="1"/>
    <row r="8821" spans="8:8" ht="15.0" hidden="1" customHeight="1"/>
    <row r="8822" spans="8:8" ht="15.0" hidden="1" customHeight="1"/>
    <row r="8823" spans="8:8" ht="15.0" hidden="1" customHeight="1"/>
    <row r="8824" spans="8:8" ht="15.0" hidden="1" customHeight="1"/>
    <row r="8825" spans="8:8" ht="15.0" hidden="1" customHeight="1"/>
    <row r="8826" spans="8:8" ht="15.0" hidden="1" customHeight="1"/>
    <row r="8827" spans="8:8" ht="15.0" hidden="1" customHeight="1"/>
    <row r="8828" spans="8:8" ht="15.0" hidden="1" customHeight="1"/>
    <row r="8829" spans="8:8" ht="15.0" hidden="1" customHeight="1"/>
    <row r="8830" spans="8:8" ht="15.0" hidden="1" customHeight="1"/>
    <row r="8831" spans="8:8" ht="15.0" hidden="1" customHeight="1"/>
    <row r="8832" spans="8:8" ht="15.0" hidden="1" customHeight="1"/>
    <row r="8833" spans="8:8" ht="15.0" hidden="1" customHeight="1"/>
    <row r="8834" spans="8:8" ht="15.0" hidden="1" customHeight="1"/>
    <row r="8835" spans="8:8" ht="15.0" hidden="1" customHeight="1"/>
    <row r="8836" spans="8:8" ht="15.0" hidden="1" customHeight="1"/>
    <row r="8837" spans="8:8" ht="15.0" hidden="1" customHeight="1"/>
    <row r="8838" spans="8:8" ht="15.0" hidden="1" customHeight="1"/>
    <row r="8839" spans="8:8" ht="15.0" hidden="1" customHeight="1"/>
    <row r="8840" spans="8:8" ht="15.0" hidden="1" customHeight="1"/>
    <row r="8841" spans="8:8" ht="15.0" hidden="1" customHeight="1"/>
    <row r="8842" spans="8:8" ht="15.0" hidden="1" customHeight="1"/>
    <row r="8843" spans="8:8" ht="15.0" hidden="1" customHeight="1"/>
    <row r="8844" spans="8:8" ht="15.0" hidden="1" customHeight="1"/>
    <row r="8845" spans="8:8" ht="15.0" hidden="1" customHeight="1"/>
    <row r="8846" spans="8:8" ht="15.0" hidden="1" customHeight="1"/>
    <row r="8847" spans="8:8" ht="15.0" hidden="1" customHeight="1"/>
    <row r="8848" spans="8:8" ht="15.0" hidden="1" customHeight="1"/>
    <row r="8849" spans="8:8" ht="15.0" hidden="1" customHeight="1"/>
    <row r="8850" spans="8:8" ht="15.0" hidden="1" customHeight="1"/>
    <row r="8851" spans="8:8" ht="15.0" hidden="1" customHeight="1"/>
    <row r="8852" spans="8:8" ht="15.0" hidden="1" customHeight="1"/>
    <row r="8853" spans="8:8" ht="15.0" hidden="1" customHeight="1"/>
    <row r="8854" spans="8:8" ht="15.0" hidden="1" customHeight="1"/>
    <row r="8855" spans="8:8" ht="15.0" hidden="1" customHeight="1"/>
    <row r="8856" spans="8:8" ht="15.0" hidden="1" customHeight="1"/>
    <row r="8857" spans="8:8" ht="15.0" hidden="1" customHeight="1"/>
    <row r="8858" spans="8:8" ht="15.0" hidden="1" customHeight="1"/>
    <row r="8859" spans="8:8" ht="15.0" hidden="1" customHeight="1"/>
    <row r="8860" spans="8:8" ht="15.0" hidden="1" customHeight="1"/>
    <row r="8861" spans="8:8" ht="15.0" hidden="1" customHeight="1"/>
    <row r="8862" spans="8:8" ht="15.0" hidden="1" customHeight="1"/>
    <row r="8863" spans="8:8" ht="15.0" hidden="1" customHeight="1"/>
    <row r="8864" spans="8:8" ht="15.0" hidden="1" customHeight="1"/>
    <row r="8865" spans="8:8" ht="15.0" hidden="1" customHeight="1"/>
    <row r="8866" spans="8:8" ht="15.0" hidden="1" customHeight="1"/>
    <row r="8867" spans="8:8" ht="15.0" hidden="1" customHeight="1"/>
    <row r="8868" spans="8:8" ht="15.0" hidden="1" customHeight="1"/>
    <row r="8869" spans="8:8" ht="15.0" hidden="1" customHeight="1"/>
    <row r="8870" spans="8:8" ht="15.0" hidden="1" customHeight="1"/>
    <row r="8871" spans="8:8" ht="15.0" hidden="1" customHeight="1"/>
    <row r="8872" spans="8:8" ht="15.0" hidden="1" customHeight="1"/>
    <row r="8873" spans="8:8" ht="15.0" hidden="1" customHeight="1"/>
    <row r="8874" spans="8:8" ht="15.0" hidden="1" customHeight="1"/>
    <row r="8875" spans="8:8" ht="15.0" hidden="1" customHeight="1"/>
    <row r="8876" spans="8:8" ht="15.0" hidden="1" customHeight="1"/>
    <row r="8877" spans="8:8" ht="15.0" hidden="1" customHeight="1"/>
    <row r="8878" spans="8:8" ht="15.0" hidden="1" customHeight="1"/>
    <row r="8879" spans="8:8" ht="15.0" hidden="1" customHeight="1"/>
    <row r="8880" spans="8:8" ht="15.0" hidden="1" customHeight="1"/>
    <row r="8881" spans="8:8" ht="15.0" hidden="1" customHeight="1"/>
    <row r="8882" spans="8:8" ht="15.0" hidden="1" customHeight="1"/>
    <row r="8883" spans="8:8" ht="15.0" hidden="1" customHeight="1"/>
    <row r="8884" spans="8:8" ht="15.0" hidden="1" customHeight="1"/>
    <row r="8885" spans="8:8" ht="15.0" hidden="1" customHeight="1"/>
    <row r="8886" spans="8:8" ht="15.0" hidden="1" customHeight="1"/>
    <row r="8887" spans="8:8" ht="15.0" hidden="1" customHeight="1"/>
    <row r="8888" spans="8:8" ht="15.0" hidden="1" customHeight="1"/>
    <row r="8889" spans="8:8" ht="15.0" hidden="1" customHeight="1"/>
    <row r="8890" spans="8:8" ht="15.0" hidden="1" customHeight="1"/>
    <row r="8891" spans="8:8" ht="15.0" hidden="1" customHeight="1"/>
    <row r="8892" spans="8:8" ht="15.0" hidden="1" customHeight="1"/>
    <row r="8893" spans="8:8" ht="15.0" hidden="1" customHeight="1"/>
    <row r="8894" spans="8:8" ht="15.0" hidden="1" customHeight="1"/>
    <row r="8895" spans="8:8" ht="15.0" hidden="1" customHeight="1"/>
    <row r="8896" spans="8:8" ht="15.0" hidden="1" customHeight="1"/>
    <row r="8897" spans="8:8" ht="15.0" hidden="1" customHeight="1"/>
    <row r="8898" spans="8:8" ht="15.0" hidden="1" customHeight="1"/>
    <row r="8899" spans="8:8" ht="15.0" hidden="1" customHeight="1"/>
    <row r="8900" spans="8:8" ht="15.0" hidden="1" customHeight="1"/>
    <row r="8901" spans="8:8" ht="15.0" hidden="1" customHeight="1"/>
    <row r="8902" spans="8:8" ht="15.0" hidden="1" customHeight="1"/>
    <row r="8903" spans="8:8" ht="15.0" hidden="1" customHeight="1"/>
    <row r="8904" spans="8:8" ht="15.0" hidden="1" customHeight="1"/>
    <row r="8905" spans="8:8" ht="15.0" hidden="1" customHeight="1"/>
    <row r="8906" spans="8:8" ht="15.0" hidden="1" customHeight="1"/>
    <row r="8907" spans="8:8" ht="15.0" hidden="1" customHeight="1"/>
    <row r="8908" spans="8:8" ht="15.0" hidden="1" customHeight="1"/>
    <row r="8909" spans="8:8" ht="15.0" hidden="1" customHeight="1"/>
    <row r="8910" spans="8:8" ht="15.0" hidden="1" customHeight="1"/>
    <row r="8911" spans="8:8" ht="15.0" hidden="1" customHeight="1"/>
    <row r="8912" spans="8:8" ht="15.0" hidden="1" customHeight="1"/>
    <row r="8913" spans="8:8" ht="15.0" hidden="1" customHeight="1"/>
    <row r="8914" spans="8:8" ht="15.0" hidden="1" customHeight="1"/>
    <row r="8915" spans="8:8" ht="15.0" hidden="1" customHeight="1"/>
    <row r="8916" spans="8:8" ht="15.0" hidden="1" customHeight="1"/>
    <row r="8917" spans="8:8" ht="15.0" hidden="1" customHeight="1"/>
    <row r="8918" spans="8:8" ht="15.0" hidden="1" customHeight="1"/>
    <row r="8919" spans="8:8" ht="15.0" hidden="1" customHeight="1"/>
    <row r="8920" spans="8:8" ht="15.0" hidden="1" customHeight="1"/>
    <row r="8921" spans="8:8" ht="15.0" hidden="1" customHeight="1"/>
    <row r="8922" spans="8:8" ht="15.0" hidden="1" customHeight="1"/>
    <row r="8923" spans="8:8" ht="15.0" hidden="1" customHeight="1"/>
    <row r="8924" spans="8:8" ht="15.0" hidden="1" customHeight="1"/>
    <row r="8925" spans="8:8" ht="15.0" hidden="1" customHeight="1"/>
    <row r="8926" spans="8:8" ht="15.0" hidden="1" customHeight="1"/>
    <row r="8927" spans="8:8" ht="15.0" hidden="1" customHeight="1"/>
    <row r="8928" spans="8:8" ht="15.0" hidden="1" customHeight="1"/>
    <row r="8929" spans="8:8" ht="15.0" hidden="1" customHeight="1"/>
    <row r="8930" spans="8:8" ht="15.0" hidden="1" customHeight="1"/>
    <row r="8931" spans="8:8" ht="15.0" hidden="1" customHeight="1"/>
    <row r="8932" spans="8:8" ht="15.0" hidden="1" customHeight="1"/>
    <row r="8933" spans="8:8" ht="15.0" hidden="1" customHeight="1"/>
    <row r="8934" spans="8:8" ht="15.0" hidden="1" customHeight="1"/>
    <row r="8935" spans="8:8" ht="15.0" hidden="1" customHeight="1"/>
    <row r="8936" spans="8:8" ht="15.0" hidden="1" customHeight="1"/>
    <row r="8937" spans="8:8" ht="15.0" hidden="1" customHeight="1"/>
    <row r="8938" spans="8:8" ht="15.0" hidden="1" customHeight="1"/>
    <row r="8939" spans="8:8" ht="15.0" hidden="1" customHeight="1"/>
    <row r="8940" spans="8:8" ht="15.0" hidden="1" customHeight="1"/>
    <row r="8941" spans="8:8" ht="15.0" hidden="1" customHeight="1"/>
    <row r="8942" spans="8:8" ht="15.0" hidden="1" customHeight="1"/>
    <row r="8943" spans="8:8" ht="15.0" hidden="1" customHeight="1"/>
    <row r="8944" spans="8:8" ht="15.0" hidden="1" customHeight="1"/>
    <row r="8945" spans="8:8" ht="15.0" hidden="1" customHeight="1"/>
    <row r="8946" spans="8:8" ht="15.0" hidden="1" customHeight="1"/>
    <row r="8947" spans="8:8" ht="15.0" hidden="1" customHeight="1"/>
    <row r="8948" spans="8:8" ht="15.0" hidden="1" customHeight="1"/>
    <row r="8949" spans="8:8" ht="15.0" hidden="1" customHeight="1"/>
    <row r="8950" spans="8:8" ht="15.0" hidden="1" customHeight="1"/>
    <row r="8951" spans="8:8" ht="15.0" hidden="1" customHeight="1"/>
    <row r="8952" spans="8:8" ht="15.0" hidden="1" customHeight="1"/>
    <row r="8953" spans="8:8" ht="15.0" hidden="1" customHeight="1"/>
    <row r="8954" spans="8:8" ht="15.0" hidden="1" customHeight="1"/>
    <row r="8955" spans="8:8" ht="15.0" hidden="1" customHeight="1"/>
    <row r="8956" spans="8:8" ht="15.0" hidden="1" customHeight="1"/>
    <row r="8957" spans="8:8" ht="15.0" hidden="1" customHeight="1"/>
    <row r="8958" spans="8:8" ht="15.0" hidden="1" customHeight="1"/>
    <row r="8959" spans="8:8" ht="15.0" hidden="1" customHeight="1"/>
    <row r="8960" spans="8:8" ht="15.0" hidden="1" customHeight="1"/>
    <row r="8961" spans="8:8" ht="15.0" hidden="1" customHeight="1"/>
    <row r="8962" spans="8:8" ht="15.0" hidden="1" customHeight="1"/>
    <row r="8963" spans="8:8" ht="15.0" hidden="1" customHeight="1"/>
    <row r="8964" spans="8:8" ht="15.0" hidden="1" customHeight="1"/>
    <row r="8965" spans="8:8" ht="15.0" hidden="1" customHeight="1"/>
    <row r="8966" spans="8:8" ht="15.0" hidden="1" customHeight="1"/>
    <row r="8967" spans="8:8" ht="15.0" hidden="1" customHeight="1"/>
    <row r="8968" spans="8:8" ht="15.0" hidden="1" customHeight="1"/>
    <row r="8969" spans="8:8" ht="15.0" hidden="1" customHeight="1"/>
    <row r="8970" spans="8:8" ht="15.0" hidden="1" customHeight="1"/>
    <row r="8971" spans="8:8" ht="15.0" hidden="1" customHeight="1"/>
    <row r="8972" spans="8:8" ht="15.0" hidden="1" customHeight="1"/>
    <row r="8973" spans="8:8" ht="15.0" hidden="1" customHeight="1"/>
    <row r="8974" spans="8:8" ht="15.0" hidden="1" customHeight="1"/>
    <row r="8975" spans="8:8" ht="15.0" hidden="1" customHeight="1"/>
    <row r="8976" spans="8:8" ht="15.0" hidden="1" customHeight="1"/>
    <row r="8977" spans="8:8" ht="15.0" hidden="1" customHeight="1"/>
    <row r="8978" spans="8:8" ht="15.0" hidden="1" customHeight="1"/>
    <row r="8979" spans="8:8" ht="15.0" hidden="1" customHeight="1"/>
    <row r="8980" spans="8:8" ht="15.0" hidden="1" customHeight="1"/>
    <row r="8981" spans="8:8" ht="15.0" hidden="1" customHeight="1"/>
    <row r="8982" spans="8:8" ht="15.0" hidden="1" customHeight="1"/>
    <row r="8983" spans="8:8" ht="15.0" hidden="1" customHeight="1"/>
    <row r="8984" spans="8:8" ht="15.0" hidden="1" customHeight="1"/>
    <row r="8985" spans="8:8" ht="15.0" hidden="1" customHeight="1"/>
    <row r="8986" spans="8:8" ht="15.0" hidden="1" customHeight="1"/>
    <row r="8987" spans="8:8" ht="15.0" hidden="1" customHeight="1"/>
    <row r="8988" spans="8:8" ht="15.0" hidden="1" customHeight="1"/>
    <row r="8989" spans="8:8" ht="15.0" hidden="1" customHeight="1"/>
    <row r="8990" spans="8:8" ht="15.0" hidden="1" customHeight="1"/>
    <row r="8991" spans="8:8" ht="15.0" hidden="1" customHeight="1"/>
    <row r="8992" spans="8:8" ht="15.0" hidden="1" customHeight="1"/>
    <row r="8993" spans="8:8" ht="15.0" hidden="1" customHeight="1"/>
    <row r="8994" spans="8:8" ht="15.0" hidden="1" customHeight="1"/>
    <row r="8995" spans="8:8" ht="15.0" hidden="1" customHeight="1"/>
    <row r="8996" spans="8:8" ht="15.0" hidden="1" customHeight="1"/>
    <row r="8997" spans="8:8" ht="15.0" hidden="1" customHeight="1"/>
    <row r="8998" spans="8:8" ht="15.0" hidden="1" customHeight="1"/>
    <row r="8999" spans="8:8" ht="15.0" hidden="1" customHeight="1"/>
    <row r="9000" spans="8:8" ht="15.0" hidden="1" customHeight="1"/>
    <row r="9001" spans="8:8" ht="15.0" hidden="1" customHeight="1"/>
    <row r="9002" spans="8:8" ht="15.0" hidden="1" customHeight="1"/>
    <row r="9003" spans="8:8" ht="15.0" hidden="1" customHeight="1"/>
    <row r="9004" spans="8:8" ht="15.0" hidden="1" customHeight="1"/>
    <row r="9005" spans="8:8" ht="15.0" hidden="1" customHeight="1"/>
    <row r="9006" spans="8:8" ht="15.0" hidden="1" customHeight="1"/>
    <row r="9007" spans="8:8" ht="15.0" hidden="1" customHeight="1"/>
    <row r="9008" spans="8:8" ht="15.0" hidden="1" customHeight="1"/>
    <row r="9009" spans="8:8" ht="15.0" hidden="1" customHeight="1"/>
    <row r="9010" spans="8:8" ht="15.0" hidden="1" customHeight="1"/>
    <row r="9011" spans="8:8" ht="15.0" hidden="1" customHeight="1"/>
    <row r="9012" spans="8:8" ht="15.0" hidden="1" customHeight="1"/>
    <row r="9013" spans="8:8" ht="15.0" hidden="1" customHeight="1"/>
    <row r="9014" spans="8:8" ht="15.0" hidden="1" customHeight="1"/>
    <row r="9015" spans="8:8" ht="15.0" hidden="1" customHeight="1"/>
    <row r="9016" spans="8:8" ht="15.0" hidden="1" customHeight="1"/>
    <row r="9017" spans="8:8" ht="15.0" hidden="1" customHeight="1"/>
    <row r="9018" spans="8:8" ht="15.0" hidden="1" customHeight="1"/>
    <row r="9019" spans="8:8" ht="15.0" hidden="1" customHeight="1"/>
    <row r="9020" spans="8:8" ht="15.0" hidden="1" customHeight="1"/>
    <row r="9021" spans="8:8" ht="15.0" hidden="1" customHeight="1"/>
    <row r="9022" spans="8:8" ht="15.0" hidden="1" customHeight="1"/>
    <row r="9023" spans="8:8" ht="15.0" hidden="1" customHeight="1"/>
    <row r="9024" spans="8:8" ht="15.0" hidden="1" customHeight="1"/>
    <row r="9025" spans="8:8" ht="15.0" hidden="1" customHeight="1"/>
    <row r="9026" spans="8:8" ht="15.0" hidden="1" customHeight="1"/>
    <row r="9027" spans="8:8" ht="15.0" hidden="1" customHeight="1"/>
    <row r="9028" spans="8:8" ht="15.0" hidden="1" customHeight="1"/>
    <row r="9029" spans="8:8" ht="15.0" hidden="1" customHeight="1"/>
    <row r="9030" spans="8:8" ht="15.0" hidden="1" customHeight="1"/>
    <row r="9031" spans="8:8" ht="15.0" hidden="1" customHeight="1"/>
    <row r="9032" spans="8:8" ht="15.0" hidden="1" customHeight="1"/>
    <row r="9033" spans="8:8" ht="15.0" hidden="1" customHeight="1"/>
    <row r="9034" spans="8:8" ht="15.0" hidden="1" customHeight="1"/>
    <row r="9035" spans="8:8" ht="15.0" hidden="1" customHeight="1"/>
    <row r="9036" spans="8:8" ht="15.0" hidden="1" customHeight="1"/>
    <row r="9037" spans="8:8" ht="15.0" hidden="1" customHeight="1"/>
    <row r="9038" spans="8:8" ht="15.0" hidden="1" customHeight="1"/>
    <row r="9039" spans="8:8" ht="15.0" hidden="1" customHeight="1"/>
    <row r="9040" spans="8:8" ht="15.0" hidden="1" customHeight="1"/>
    <row r="9041" spans="8:8" ht="15.0" hidden="1" customHeight="1"/>
    <row r="9042" spans="8:8" ht="15.0" hidden="1" customHeight="1"/>
    <row r="9043" spans="8:8" ht="15.0" hidden="1" customHeight="1"/>
    <row r="9044" spans="8:8" ht="15.0" hidden="1" customHeight="1"/>
    <row r="9045" spans="8:8" ht="15.0" hidden="1" customHeight="1"/>
    <row r="9046" spans="8:8" ht="15.0" hidden="1" customHeight="1"/>
    <row r="9047" spans="8:8" ht="15.0" hidden="1" customHeight="1"/>
    <row r="9048" spans="8:8" ht="15.0" hidden="1" customHeight="1"/>
    <row r="9049" spans="8:8" ht="15.0" hidden="1" customHeight="1"/>
    <row r="9050" spans="8:8" ht="15.0" hidden="1" customHeight="1"/>
    <row r="9051" spans="8:8" ht="15.0" hidden="1" customHeight="1"/>
    <row r="9052" spans="8:8" ht="15.0" hidden="1" customHeight="1"/>
    <row r="9053" spans="8:8" ht="15.0" hidden="1" customHeight="1"/>
    <row r="9054" spans="8:8" ht="15.0" hidden="1" customHeight="1"/>
    <row r="9055" spans="8:8" ht="15.0" hidden="1" customHeight="1"/>
    <row r="9056" spans="8:8" ht="15.0" hidden="1" customHeight="1"/>
    <row r="9057" spans="8:8" ht="15.0" hidden="1" customHeight="1"/>
    <row r="9058" spans="8:8" ht="15.0" hidden="1" customHeight="1"/>
    <row r="9059" spans="8:8" ht="15.0" hidden="1" customHeight="1"/>
    <row r="9060" spans="8:8" ht="15.0" hidden="1" customHeight="1"/>
    <row r="9061" spans="8:8" ht="15.0" hidden="1" customHeight="1"/>
    <row r="9062" spans="8:8" ht="15.0" hidden="1" customHeight="1"/>
    <row r="9063" spans="8:8" ht="15.0" hidden="1" customHeight="1"/>
    <row r="9064" spans="8:8" ht="15.0" hidden="1" customHeight="1"/>
    <row r="9065" spans="8:8" ht="15.0" hidden="1" customHeight="1"/>
    <row r="9066" spans="8:8" ht="15.0" hidden="1" customHeight="1"/>
    <row r="9067" spans="8:8" ht="15.0" hidden="1" customHeight="1"/>
    <row r="9068" spans="8:8" ht="15.0" hidden="1" customHeight="1"/>
    <row r="9069" spans="8:8" ht="15.0" hidden="1" customHeight="1"/>
    <row r="9070" spans="8:8" ht="15.0" hidden="1" customHeight="1"/>
    <row r="9071" spans="8:8" ht="15.0" hidden="1" customHeight="1"/>
    <row r="9072" spans="8:8" ht="15.0" hidden="1" customHeight="1"/>
    <row r="9073" spans="8:8" ht="15.0" hidden="1" customHeight="1"/>
    <row r="9074" spans="8:8" ht="15.0" hidden="1" customHeight="1"/>
    <row r="9075" spans="8:8" ht="15.0" hidden="1" customHeight="1"/>
    <row r="9076" spans="8:8" ht="15.0" hidden="1" customHeight="1"/>
    <row r="9077" spans="8:8" ht="15.0" hidden="1" customHeight="1"/>
    <row r="9078" spans="8:8" ht="15.0" hidden="1" customHeight="1"/>
    <row r="9079" spans="8:8" ht="15.0" hidden="1" customHeight="1"/>
    <row r="9080" spans="8:8" ht="15.0" hidden="1" customHeight="1"/>
    <row r="9081" spans="8:8" ht="15.0" hidden="1" customHeight="1"/>
    <row r="9082" spans="8:8" ht="15.0" hidden="1" customHeight="1"/>
    <row r="9083" spans="8:8" ht="15.0" hidden="1" customHeight="1"/>
    <row r="9084" spans="8:8" ht="15.0" hidden="1" customHeight="1"/>
    <row r="9085" spans="8:8" ht="15.0" hidden="1" customHeight="1"/>
    <row r="9086" spans="8:8" ht="15.0" hidden="1" customHeight="1"/>
    <row r="9087" spans="8:8" ht="15.0" hidden="1" customHeight="1"/>
    <row r="9088" spans="8:8" ht="15.0" hidden="1" customHeight="1"/>
    <row r="9089" spans="8:8" ht="15.0" hidden="1" customHeight="1"/>
    <row r="9090" spans="8:8" ht="15.0" hidden="1" customHeight="1"/>
    <row r="9091" spans="8:8" ht="15.0" hidden="1" customHeight="1"/>
    <row r="9092" spans="8:8" ht="15.0" hidden="1" customHeight="1"/>
    <row r="9093" spans="8:8" ht="15.0" hidden="1" customHeight="1"/>
    <row r="9094" spans="8:8" ht="15.0" hidden="1" customHeight="1"/>
    <row r="9095" spans="8:8" ht="15.0" hidden="1" customHeight="1"/>
    <row r="9096" spans="8:8" ht="15.0" hidden="1" customHeight="1"/>
    <row r="9097" spans="8:8" ht="15.0" hidden="1" customHeight="1"/>
    <row r="9098" spans="8:8" ht="15.0" hidden="1" customHeight="1"/>
    <row r="9099" spans="8:8" ht="15.0" hidden="1" customHeight="1"/>
    <row r="9100" spans="8:8" ht="15.0" hidden="1" customHeight="1"/>
    <row r="9101" spans="8:8" ht="15.0" hidden="1" customHeight="1"/>
    <row r="9102" spans="8:8" ht="15.0" hidden="1" customHeight="1"/>
    <row r="9103" spans="8:8" ht="15.0" hidden="1" customHeight="1"/>
    <row r="9104" spans="8:8" ht="15.0" hidden="1" customHeight="1"/>
    <row r="9105" spans="8:8" ht="15.0" hidden="1" customHeight="1"/>
    <row r="9106" spans="8:8" ht="15.0" hidden="1" customHeight="1"/>
    <row r="9107" spans="8:8" ht="15.0" hidden="1" customHeight="1"/>
    <row r="9108" spans="8:8" ht="15.0" hidden="1" customHeight="1"/>
    <row r="9109" spans="8:8" ht="15.0" hidden="1" customHeight="1"/>
    <row r="9110" spans="8:8" ht="15.0" hidden="1" customHeight="1"/>
    <row r="9111" spans="8:8" ht="15.0" hidden="1" customHeight="1"/>
    <row r="9112" spans="8:8" ht="15.0" hidden="1" customHeight="1"/>
    <row r="9113" spans="8:8" ht="15.0" hidden="1" customHeight="1"/>
    <row r="9114" spans="8:8" ht="15.0" hidden="1" customHeight="1"/>
    <row r="9115" spans="8:8" ht="15.0" hidden="1" customHeight="1"/>
    <row r="9116" spans="8:8" ht="15.0" hidden="1" customHeight="1"/>
    <row r="9117" spans="8:8" ht="15.0" hidden="1" customHeight="1"/>
    <row r="9118" spans="8:8" ht="15.0" hidden="1" customHeight="1"/>
    <row r="9119" spans="8:8" ht="15.0" hidden="1" customHeight="1"/>
    <row r="9120" spans="8:8" ht="15.0" hidden="1" customHeight="1"/>
    <row r="9121" spans="8:8" ht="15.0" hidden="1" customHeight="1"/>
    <row r="9122" spans="8:8" ht="15.0" hidden="1" customHeight="1"/>
    <row r="9123" spans="8:8" ht="15.0" hidden="1" customHeight="1"/>
    <row r="9124" spans="8:8" ht="15.0" hidden="1" customHeight="1"/>
    <row r="9125" spans="8:8" ht="15.0" hidden="1" customHeight="1"/>
    <row r="9126" spans="8:8" ht="15.0" hidden="1" customHeight="1"/>
    <row r="9127" spans="8:8" ht="15.0" hidden="1" customHeight="1"/>
    <row r="9128" spans="8:8" ht="15.0" hidden="1" customHeight="1"/>
    <row r="9129" spans="8:8" ht="15.0" hidden="1" customHeight="1"/>
    <row r="9130" spans="8:8" ht="15.0" hidden="1" customHeight="1"/>
    <row r="9131" spans="8:8" ht="15.0" hidden="1" customHeight="1"/>
    <row r="9132" spans="8:8" ht="15.0" hidden="1" customHeight="1"/>
    <row r="9133" spans="8:8" ht="15.0" hidden="1" customHeight="1"/>
    <row r="9134" spans="8:8" ht="15.0" hidden="1" customHeight="1"/>
    <row r="9135" spans="8:8" ht="15.0" hidden="1" customHeight="1"/>
    <row r="9136" spans="8:8" ht="15.0" hidden="1" customHeight="1"/>
    <row r="9137" spans="8:8" ht="15.0" hidden="1" customHeight="1"/>
    <row r="9138" spans="8:8" ht="15.0" hidden="1" customHeight="1"/>
    <row r="9139" spans="8:8" ht="15.0" hidden="1" customHeight="1"/>
    <row r="9140" spans="8:8" ht="15.0" hidden="1" customHeight="1"/>
    <row r="9141" spans="8:8" ht="15.0" hidden="1" customHeight="1"/>
    <row r="9142" spans="8:8" ht="15.0" hidden="1" customHeight="1"/>
    <row r="9143" spans="8:8" ht="15.0" hidden="1" customHeight="1"/>
    <row r="9144" spans="8:8" ht="15.0" hidden="1" customHeight="1"/>
    <row r="9145" spans="8:8" ht="15.0" hidden="1" customHeight="1"/>
    <row r="9146" spans="8:8" ht="15.0" hidden="1" customHeight="1"/>
    <row r="9147" spans="8:8" ht="15.0" hidden="1" customHeight="1"/>
    <row r="9148" spans="8:8" ht="15.0" hidden="1" customHeight="1"/>
    <row r="9149" spans="8:8" ht="15.0" hidden="1" customHeight="1"/>
    <row r="9150" spans="8:8" ht="15.0" hidden="1" customHeight="1"/>
    <row r="9151" spans="8:8" ht="15.0" hidden="1" customHeight="1"/>
    <row r="9152" spans="8:8" ht="15.0" hidden="1" customHeight="1"/>
    <row r="9153" spans="8:8" ht="15.0" hidden="1" customHeight="1"/>
    <row r="9154" spans="8:8" ht="15.0" hidden="1" customHeight="1"/>
    <row r="9155" spans="8:8" ht="15.0" hidden="1" customHeight="1"/>
    <row r="9156" spans="8:8" ht="15.0" hidden="1" customHeight="1"/>
    <row r="9157" spans="8:8" ht="15.0" hidden="1" customHeight="1"/>
    <row r="9158" spans="8:8" ht="15.0" hidden="1" customHeight="1"/>
    <row r="9159" spans="8:8" ht="15.0" hidden="1" customHeight="1"/>
    <row r="9160" spans="8:8" ht="15.0" hidden="1" customHeight="1"/>
    <row r="9161" spans="8:8" ht="15.0" hidden="1" customHeight="1"/>
    <row r="9162" spans="8:8" ht="15.0" hidden="1" customHeight="1"/>
    <row r="9163" spans="8:8" ht="15.0" hidden="1" customHeight="1"/>
    <row r="9164" spans="8:8" ht="15.0" hidden="1" customHeight="1"/>
    <row r="9165" spans="8:8" ht="15.0" hidden="1" customHeight="1"/>
    <row r="9166" spans="8:8" ht="15.0" hidden="1" customHeight="1"/>
    <row r="9167" spans="8:8" ht="15.0" hidden="1" customHeight="1"/>
    <row r="9168" spans="8:8" ht="15.0" hidden="1" customHeight="1"/>
    <row r="9169" spans="8:8" ht="15.0" hidden="1" customHeight="1"/>
    <row r="9170" spans="8:8" ht="15.0" hidden="1" customHeight="1"/>
    <row r="9171" spans="8:8" ht="15.0" hidden="1" customHeight="1"/>
    <row r="9172" spans="8:8" ht="15.0" hidden="1" customHeight="1"/>
    <row r="9173" spans="8:8" ht="15.0" hidden="1" customHeight="1"/>
    <row r="9174" spans="8:8" ht="15.0" hidden="1" customHeight="1"/>
    <row r="9175" spans="8:8" ht="15.0" hidden="1" customHeight="1"/>
    <row r="9176" spans="8:8" ht="15.0" hidden="1" customHeight="1"/>
    <row r="9177" spans="8:8" ht="15.0" hidden="1" customHeight="1"/>
    <row r="9178" spans="8:8" ht="15.0" hidden="1" customHeight="1"/>
    <row r="9179" spans="8:8" ht="15.0" hidden="1" customHeight="1"/>
    <row r="9180" spans="8:8" ht="15.0" hidden="1" customHeight="1"/>
    <row r="9181" spans="8:8" ht="15.0" hidden="1" customHeight="1"/>
    <row r="9182" spans="8:8" ht="15.0" hidden="1" customHeight="1"/>
    <row r="9183" spans="8:8" ht="15.0" hidden="1" customHeight="1"/>
    <row r="9184" spans="8:8" ht="15.0" hidden="1" customHeight="1"/>
    <row r="9185" spans="8:8" ht="15.0" hidden="1" customHeight="1"/>
    <row r="9186" spans="8:8" ht="15.0" hidden="1" customHeight="1"/>
    <row r="9187" spans="8:8" ht="15.0" hidden="1" customHeight="1"/>
    <row r="9188" spans="8:8" ht="15.0" hidden="1" customHeight="1"/>
    <row r="9189" spans="8:8" ht="15.0" hidden="1" customHeight="1"/>
    <row r="9190" spans="8:8" ht="15.0" hidden="1" customHeight="1"/>
    <row r="9191" spans="8:8" ht="15.0" hidden="1" customHeight="1"/>
    <row r="9192" spans="8:8" ht="15.0" hidden="1" customHeight="1"/>
    <row r="9193" spans="8:8" ht="15.0" hidden="1" customHeight="1"/>
    <row r="9194" spans="8:8" ht="15.0" hidden="1" customHeight="1"/>
    <row r="9195" spans="8:8" ht="15.0" hidden="1" customHeight="1"/>
    <row r="9196" spans="8:8" ht="15.0" hidden="1" customHeight="1"/>
    <row r="9197" spans="8:8" ht="15.0" hidden="1" customHeight="1"/>
    <row r="9198" spans="8:8" ht="15.0" hidden="1" customHeight="1"/>
    <row r="9199" spans="8:8" ht="15.0" hidden="1" customHeight="1"/>
    <row r="9200" spans="8:8" ht="15.0" hidden="1" customHeight="1"/>
    <row r="9201" spans="8:8" ht="15.0" hidden="1" customHeight="1"/>
    <row r="9202" spans="8:8" ht="15.0" hidden="1" customHeight="1"/>
    <row r="9203" spans="8:8" ht="15.0" hidden="1" customHeight="1"/>
    <row r="9204" spans="8:8" ht="15.0" hidden="1" customHeight="1"/>
    <row r="9205" spans="8:8" ht="15.0" hidden="1" customHeight="1"/>
    <row r="9206" spans="8:8" ht="15.0" hidden="1" customHeight="1"/>
    <row r="9207" spans="8:8" ht="15.0" hidden="1" customHeight="1"/>
    <row r="9208" spans="8:8" ht="15.0" hidden="1" customHeight="1"/>
    <row r="9209" spans="8:8" ht="15.0" hidden="1" customHeight="1"/>
    <row r="9210" spans="8:8" ht="15.0" hidden="1" customHeight="1"/>
    <row r="9211" spans="8:8" ht="15.0" hidden="1" customHeight="1"/>
    <row r="9212" spans="8:8" ht="15.0" hidden="1" customHeight="1"/>
    <row r="9213" spans="8:8" ht="15.0" hidden="1" customHeight="1"/>
    <row r="9214" spans="8:8" ht="15.0" hidden="1" customHeight="1"/>
    <row r="9215" spans="8:8" ht="15.0" hidden="1" customHeight="1"/>
    <row r="9216" spans="8:8" ht="15.0" hidden="1" customHeight="1"/>
    <row r="9217" spans="8:8" ht="15.0" hidden="1" customHeight="1"/>
    <row r="9218" spans="8:8" ht="15.0" hidden="1" customHeight="1"/>
    <row r="9219" spans="8:8" ht="15.0" hidden="1" customHeight="1"/>
    <row r="9220" spans="8:8" ht="15.0" hidden="1" customHeight="1"/>
    <row r="9221" spans="8:8" ht="15.0" hidden="1" customHeight="1"/>
    <row r="9222" spans="8:8" ht="15.0" hidden="1" customHeight="1"/>
    <row r="9223" spans="8:8" ht="15.0" hidden="1" customHeight="1"/>
    <row r="9224" spans="8:8" ht="15.0" hidden="1" customHeight="1"/>
    <row r="9225" spans="8:8" ht="15.0" hidden="1" customHeight="1"/>
    <row r="9226" spans="8:8" ht="15.0" hidden="1" customHeight="1"/>
    <row r="9227" spans="8:8" ht="15.0" hidden="1" customHeight="1"/>
    <row r="9228" spans="8:8" ht="15.0" hidden="1" customHeight="1"/>
    <row r="9229" spans="8:8" ht="15.0" hidden="1" customHeight="1"/>
    <row r="9230" spans="8:8" ht="15.0" hidden="1" customHeight="1"/>
    <row r="9231" spans="8:8" ht="15.0" hidden="1" customHeight="1"/>
    <row r="9232" spans="8:8" ht="15.0" hidden="1" customHeight="1"/>
    <row r="9233" spans="8:8" ht="15.0" hidden="1" customHeight="1"/>
    <row r="9234" spans="8:8" ht="15.0" hidden="1" customHeight="1"/>
    <row r="9235" spans="8:8" ht="15.0" hidden="1" customHeight="1"/>
    <row r="9236" spans="8:8" ht="15.0" hidden="1" customHeight="1"/>
    <row r="9237" spans="8:8" ht="15.0" hidden="1" customHeight="1"/>
    <row r="9238" spans="8:8" ht="15.0" hidden="1" customHeight="1"/>
    <row r="9239" spans="8:8" ht="15.0" hidden="1" customHeight="1"/>
    <row r="9240" spans="8:8" ht="15.0" hidden="1" customHeight="1"/>
    <row r="9241" spans="8:8" ht="15.0" hidden="1" customHeight="1"/>
    <row r="9242" spans="8:8" ht="15.0" hidden="1" customHeight="1"/>
    <row r="9243" spans="8:8" ht="15.0" hidden="1" customHeight="1"/>
    <row r="9244" spans="8:8" ht="15.0" hidden="1" customHeight="1"/>
    <row r="9245" spans="8:8" ht="15.0" hidden="1" customHeight="1"/>
    <row r="9246" spans="8:8" ht="15.0" hidden="1" customHeight="1"/>
    <row r="9247" spans="8:8" ht="15.0" hidden="1" customHeight="1"/>
    <row r="9248" spans="8:8" ht="15.0" hidden="1" customHeight="1"/>
    <row r="9249" spans="8:8" ht="15.0" hidden="1" customHeight="1"/>
    <row r="9250" spans="8:8" ht="15.0" hidden="1" customHeight="1"/>
    <row r="9251" spans="8:8" ht="15.0" hidden="1" customHeight="1"/>
    <row r="9252" spans="8:8" ht="15.0" hidden="1" customHeight="1"/>
    <row r="9253" spans="8:8" ht="15.0" hidden="1" customHeight="1"/>
    <row r="9254" spans="8:8" ht="15.0" hidden="1" customHeight="1"/>
    <row r="9255" spans="8:8" ht="15.0" hidden="1" customHeight="1"/>
    <row r="9256" spans="8:8" ht="15.0" hidden="1" customHeight="1"/>
    <row r="9257" spans="8:8" ht="15.0" hidden="1" customHeight="1"/>
    <row r="9258" spans="8:8" ht="15.0" hidden="1" customHeight="1"/>
    <row r="9259" spans="8:8" ht="15.0" hidden="1" customHeight="1"/>
    <row r="9260" spans="8:8" ht="15.0" hidden="1" customHeight="1"/>
    <row r="9261" spans="8:8" ht="15.0" hidden="1" customHeight="1"/>
    <row r="9262" spans="8:8" ht="15.0" hidden="1" customHeight="1"/>
    <row r="9263" spans="8:8" ht="15.0" hidden="1" customHeight="1"/>
    <row r="9264" spans="8:8" ht="15.0" hidden="1" customHeight="1"/>
    <row r="9265" spans="8:8" ht="15.0" hidden="1" customHeight="1"/>
    <row r="9266" spans="8:8" ht="15.0" hidden="1" customHeight="1"/>
    <row r="9267" spans="8:8" ht="15.0" hidden="1" customHeight="1"/>
    <row r="9268" spans="8:8" ht="15.0" hidden="1" customHeight="1"/>
    <row r="9269" spans="8:8" ht="15.0" hidden="1" customHeight="1"/>
    <row r="9270" spans="8:8" ht="15.0" hidden="1" customHeight="1"/>
    <row r="9271" spans="8:8" ht="15.0" hidden="1" customHeight="1"/>
    <row r="9272" spans="8:8" ht="15.0" hidden="1" customHeight="1"/>
    <row r="9273" spans="8:8" ht="15.0" hidden="1" customHeight="1"/>
    <row r="9274" spans="8:8" ht="15.0" hidden="1" customHeight="1"/>
    <row r="9275" spans="8:8" ht="15.0" hidden="1" customHeight="1"/>
    <row r="9276" spans="8:8" ht="15.0" hidden="1" customHeight="1"/>
    <row r="9277" spans="8:8" ht="15.0" hidden="1" customHeight="1"/>
    <row r="9278" spans="8:8" ht="15.0" hidden="1" customHeight="1"/>
    <row r="9279" spans="8:8" ht="15.0" hidden="1" customHeight="1"/>
    <row r="9280" spans="8:8" ht="15.0" hidden="1" customHeight="1"/>
    <row r="9281" spans="8:8" ht="15.0" hidden="1" customHeight="1"/>
    <row r="9282" spans="8:8" ht="15.0" hidden="1" customHeight="1"/>
    <row r="9283" spans="8:8" ht="15.0" hidden="1" customHeight="1"/>
    <row r="9284" spans="8:8" ht="15.0" hidden="1" customHeight="1"/>
    <row r="9285" spans="8:8" ht="15.0" hidden="1" customHeight="1"/>
    <row r="9286" spans="8:8" ht="15.0" hidden="1" customHeight="1"/>
    <row r="9287" spans="8:8" ht="15.0" hidden="1" customHeight="1"/>
    <row r="9288" spans="8:8" ht="15.0" hidden="1" customHeight="1"/>
    <row r="9289" spans="8:8" ht="15.0" hidden="1" customHeight="1"/>
    <row r="9290" spans="8:8" ht="15.0" hidden="1" customHeight="1"/>
    <row r="9291" spans="8:8" ht="15.0" hidden="1" customHeight="1"/>
    <row r="9292" spans="8:8" ht="15.0" hidden="1" customHeight="1"/>
    <row r="9293" spans="8:8" ht="15.0" hidden="1" customHeight="1"/>
    <row r="9294" spans="8:8" ht="15.0" hidden="1" customHeight="1"/>
    <row r="9295" spans="8:8" ht="15.0" hidden="1" customHeight="1"/>
    <row r="9296" spans="8:8" ht="15.0" hidden="1" customHeight="1"/>
    <row r="9297" spans="8:8" ht="15.0" hidden="1" customHeight="1"/>
    <row r="9298" spans="8:8" ht="15.0" hidden="1" customHeight="1"/>
    <row r="9299" spans="8:8" ht="15.0" hidden="1" customHeight="1"/>
    <row r="9300" spans="8:8" ht="15.0" hidden="1" customHeight="1"/>
    <row r="9301" spans="8:8" ht="15.0" hidden="1" customHeight="1"/>
    <row r="9302" spans="8:8" ht="15.0" hidden="1" customHeight="1"/>
    <row r="9303" spans="8:8" ht="15.0" hidden="1" customHeight="1"/>
    <row r="9304" spans="8:8" ht="15.0" hidden="1" customHeight="1"/>
    <row r="9305" spans="8:8" ht="15.0" hidden="1" customHeight="1"/>
    <row r="9306" spans="8:8" ht="15.0" hidden="1" customHeight="1"/>
    <row r="9307" spans="8:8" ht="15.0" hidden="1" customHeight="1"/>
    <row r="9308" spans="8:8" ht="15.0" hidden="1" customHeight="1"/>
    <row r="9309" spans="8:8" ht="15.0" hidden="1" customHeight="1"/>
    <row r="9310" spans="8:8" ht="15.0" hidden="1" customHeight="1"/>
    <row r="9311" spans="8:8" ht="15.0" hidden="1" customHeight="1"/>
    <row r="9312" spans="8:8" ht="15.0" hidden="1" customHeight="1"/>
    <row r="9313" spans="8:8" ht="15.0" hidden="1" customHeight="1"/>
    <row r="9314" spans="8:8" ht="15.0" hidden="1" customHeight="1"/>
    <row r="9315" spans="8:8" ht="15.0" hidden="1" customHeight="1"/>
    <row r="9316" spans="8:8" ht="15.0" hidden="1" customHeight="1"/>
    <row r="9317" spans="8:8" ht="15.0" hidden="1" customHeight="1"/>
    <row r="9318" spans="8:8" ht="15.0" hidden="1" customHeight="1"/>
    <row r="9319" spans="8:8" ht="15.0" hidden="1" customHeight="1"/>
    <row r="9320" spans="8:8" ht="15.0" hidden="1" customHeight="1"/>
    <row r="9321" spans="8:8" ht="15.0" hidden="1" customHeight="1"/>
    <row r="9322" spans="8:8" ht="15.0" hidden="1" customHeight="1"/>
    <row r="9323" spans="8:8" ht="15.0" hidden="1" customHeight="1"/>
    <row r="9324" spans="8:8" ht="15.0" hidden="1" customHeight="1"/>
    <row r="9325" spans="8:8" ht="15.0" hidden="1" customHeight="1"/>
    <row r="9326" spans="8:8" ht="15.0" hidden="1" customHeight="1"/>
    <row r="9327" spans="8:8" ht="15.0" hidden="1" customHeight="1"/>
    <row r="9328" spans="8:8" ht="15.0" hidden="1" customHeight="1"/>
    <row r="9329" spans="8:8" ht="15.0" hidden="1" customHeight="1"/>
    <row r="9330" spans="8:8" ht="15.0" hidden="1" customHeight="1"/>
    <row r="9331" spans="8:8" ht="15.0" hidden="1" customHeight="1"/>
    <row r="9332" spans="8:8" ht="15.0" hidden="1" customHeight="1"/>
    <row r="9333" spans="8:8" ht="15.0" hidden="1" customHeight="1"/>
    <row r="9334" spans="8:8" ht="15.0" hidden="1" customHeight="1"/>
    <row r="9335" spans="8:8" ht="15.0" hidden="1" customHeight="1"/>
    <row r="9336" spans="8:8" ht="15.0" hidden="1" customHeight="1"/>
    <row r="9337" spans="8:8" ht="15.0" hidden="1" customHeight="1"/>
    <row r="9338" spans="8:8" ht="15.0" hidden="1" customHeight="1"/>
    <row r="9339" spans="8:8" ht="15.0" hidden="1" customHeight="1"/>
    <row r="9340" spans="8:8" ht="15.0" hidden="1" customHeight="1"/>
    <row r="9341" spans="8:8" ht="15.0" hidden="1" customHeight="1"/>
    <row r="9342" spans="8:8" ht="15.0" hidden="1" customHeight="1"/>
    <row r="9343" spans="8:8" ht="15.0" hidden="1" customHeight="1"/>
    <row r="9344" spans="8:8" ht="15.0" hidden="1" customHeight="1"/>
    <row r="9345" spans="8:8" ht="15.0" hidden="1" customHeight="1"/>
    <row r="9346" spans="8:8" ht="15.0" hidden="1" customHeight="1"/>
    <row r="9347" spans="8:8" ht="15.0" hidden="1" customHeight="1"/>
    <row r="9348" spans="8:8" ht="15.0" hidden="1" customHeight="1"/>
    <row r="9349" spans="8:8" ht="15.0" hidden="1" customHeight="1"/>
    <row r="9350" spans="8:8" ht="15.0" hidden="1" customHeight="1"/>
    <row r="9351" spans="8:8" ht="15.0" hidden="1" customHeight="1"/>
    <row r="9352" spans="8:8" ht="15.0" hidden="1" customHeight="1"/>
    <row r="9353" spans="8:8" ht="15.0" hidden="1" customHeight="1"/>
    <row r="9354" spans="8:8" ht="15.0" hidden="1" customHeight="1"/>
    <row r="9355" spans="8:8" ht="15.0" hidden="1" customHeight="1"/>
    <row r="9356" spans="8:8" ht="15.0" hidden="1" customHeight="1"/>
    <row r="9357" spans="8:8" ht="15.0" hidden="1" customHeight="1"/>
    <row r="9358" spans="8:8" ht="15.0" hidden="1" customHeight="1"/>
    <row r="9359" spans="8:8" ht="15.0" hidden="1" customHeight="1"/>
    <row r="9360" spans="8:8" ht="15.0" hidden="1" customHeight="1"/>
    <row r="9361" spans="8:8" ht="15.0" hidden="1" customHeight="1"/>
    <row r="9362" spans="8:8" ht="15.0" hidden="1" customHeight="1"/>
    <row r="9363" spans="8:8" ht="15.0" hidden="1" customHeight="1"/>
    <row r="9364" spans="8:8" ht="15.0" hidden="1" customHeight="1"/>
    <row r="9365" spans="8:8" ht="15.0" hidden="1" customHeight="1"/>
    <row r="9366" spans="8:8" ht="15.0" hidden="1" customHeight="1"/>
    <row r="9367" spans="8:8" ht="15.0" hidden="1" customHeight="1"/>
    <row r="9368" spans="8:8" ht="15.0" hidden="1" customHeight="1"/>
    <row r="9369" spans="8:8" ht="15.0" hidden="1" customHeight="1"/>
    <row r="9370" spans="8:8" ht="15.0" hidden="1" customHeight="1"/>
    <row r="9371" spans="8:8" ht="15.0" hidden="1" customHeight="1"/>
    <row r="9372" spans="8:8" ht="15.0" hidden="1" customHeight="1"/>
    <row r="9373" spans="8:8" ht="15.0" hidden="1" customHeight="1"/>
    <row r="9374" spans="8:8" ht="15.0" hidden="1" customHeight="1"/>
    <row r="9375" spans="8:8" ht="15.0" hidden="1" customHeight="1"/>
    <row r="9376" spans="8:8" ht="15.0" hidden="1" customHeight="1"/>
    <row r="9377" spans="8:8" ht="15.0" hidden="1" customHeight="1"/>
    <row r="9378" spans="8:8" ht="15.0" hidden="1" customHeight="1"/>
    <row r="9379" spans="8:8" ht="15.0" hidden="1" customHeight="1"/>
    <row r="9380" spans="8:8" ht="15.0" hidden="1" customHeight="1"/>
    <row r="9381" spans="8:8" ht="15.0" hidden="1" customHeight="1"/>
    <row r="9382" spans="8:8" ht="15.0" hidden="1" customHeight="1"/>
    <row r="9383" spans="8:8" ht="15.0" hidden="1" customHeight="1"/>
    <row r="9384" spans="8:8" ht="15.0" hidden="1" customHeight="1"/>
    <row r="9385" spans="8:8" ht="15.0" hidden="1" customHeight="1"/>
    <row r="9386" spans="8:8" ht="15.0" hidden="1" customHeight="1"/>
    <row r="9387" spans="8:8" ht="15.0" hidden="1" customHeight="1"/>
    <row r="9388" spans="8:8" ht="15.0" hidden="1" customHeight="1"/>
    <row r="9389" spans="8:8" ht="15.0" hidden="1" customHeight="1"/>
    <row r="9390" spans="8:8" ht="15.0" hidden="1" customHeight="1"/>
    <row r="9391" spans="8:8" ht="15.0" hidden="1" customHeight="1"/>
    <row r="9392" spans="8:8" ht="15.0" hidden="1" customHeight="1"/>
    <row r="9393" spans="8:8" ht="15.0" hidden="1" customHeight="1"/>
    <row r="9394" spans="8:8" ht="15.0" hidden="1" customHeight="1"/>
    <row r="9395" spans="8:8" ht="15.0" hidden="1" customHeight="1"/>
    <row r="9396" spans="8:8" ht="15.0" hidden="1" customHeight="1"/>
    <row r="9397" spans="8:8" ht="15.0" hidden="1" customHeight="1"/>
    <row r="9398" spans="8:8" ht="15.0" hidden="1" customHeight="1"/>
    <row r="9399" spans="8:8" ht="15.0" hidden="1" customHeight="1"/>
    <row r="9400" spans="8:8" ht="15.0" hidden="1" customHeight="1"/>
    <row r="9401" spans="8:8" ht="15.0" hidden="1" customHeight="1"/>
    <row r="9402" spans="8:8" ht="15.0" hidden="1" customHeight="1"/>
    <row r="9403" spans="8:8" ht="15.0" hidden="1" customHeight="1"/>
    <row r="9404" spans="8:8" ht="15.0" hidden="1" customHeight="1"/>
    <row r="9405" spans="8:8" ht="15.0" hidden="1" customHeight="1"/>
    <row r="9406" spans="8:8" ht="15.0" hidden="1" customHeight="1"/>
    <row r="9407" spans="8:8" ht="15.0" hidden="1" customHeight="1"/>
    <row r="9408" spans="8:8" ht="15.0" hidden="1" customHeight="1"/>
    <row r="9409" spans="8:8" ht="15.0" hidden="1" customHeight="1"/>
    <row r="9410" spans="8:8" ht="15.0" hidden="1" customHeight="1"/>
    <row r="9411" spans="8:8" ht="15.0" hidden="1" customHeight="1"/>
    <row r="9412" spans="8:8" ht="15.0" hidden="1" customHeight="1"/>
    <row r="9413" spans="8:8" ht="15.0" hidden="1" customHeight="1"/>
    <row r="9414" spans="8:8" ht="15.0" hidden="1" customHeight="1"/>
    <row r="9415" spans="8:8" ht="15.0" hidden="1" customHeight="1"/>
    <row r="9416" spans="8:8" ht="15.0" hidden="1" customHeight="1"/>
    <row r="9417" spans="8:8" ht="15.0" hidden="1" customHeight="1"/>
    <row r="9418" spans="8:8" ht="15.0" hidden="1" customHeight="1"/>
    <row r="9419" spans="8:8" ht="15.0" hidden="1" customHeight="1"/>
    <row r="9420" spans="8:8" ht="15.0" hidden="1" customHeight="1"/>
    <row r="9421" spans="8:8" ht="15.0" hidden="1" customHeight="1"/>
    <row r="9422" spans="8:8" ht="15.0" hidden="1" customHeight="1"/>
    <row r="9423" spans="8:8" ht="15.0" hidden="1" customHeight="1"/>
    <row r="9424" spans="8:8" ht="15.0" hidden="1" customHeight="1"/>
    <row r="9425" spans="8:8" ht="15.0" hidden="1" customHeight="1"/>
    <row r="9426" spans="8:8" ht="15.0" hidden="1" customHeight="1"/>
    <row r="9427" spans="8:8" ht="15.0" hidden="1" customHeight="1"/>
    <row r="9428" spans="8:8" ht="15.0" hidden="1" customHeight="1"/>
    <row r="9429" spans="8:8" ht="15.0" hidden="1" customHeight="1"/>
    <row r="9430" spans="8:8" ht="15.0" hidden="1" customHeight="1"/>
    <row r="9431" spans="8:8" ht="15.0" hidden="1" customHeight="1"/>
    <row r="9432" spans="8:8" ht="15.0" hidden="1" customHeight="1"/>
    <row r="9433" spans="8:8" ht="15.0" hidden="1" customHeight="1"/>
    <row r="9434" spans="8:8" ht="15.0" hidden="1" customHeight="1"/>
    <row r="9435" spans="8:8" ht="15.0" hidden="1" customHeight="1"/>
    <row r="9436" spans="8:8" ht="15.0" hidden="1" customHeight="1"/>
    <row r="9437" spans="8:8" ht="15.0" hidden="1" customHeight="1"/>
    <row r="9438" spans="8:8" ht="15.0" hidden="1" customHeight="1"/>
    <row r="9439" spans="8:8" ht="15.0" hidden="1" customHeight="1"/>
    <row r="9440" spans="8:8" ht="15.0" hidden="1" customHeight="1"/>
    <row r="9441" spans="8:8" ht="15.0" hidden="1" customHeight="1"/>
    <row r="9442" spans="8:8" ht="15.0" hidden="1" customHeight="1"/>
    <row r="9443" spans="8:8" ht="15.0" hidden="1" customHeight="1"/>
    <row r="9444" spans="8:8" ht="15.0" hidden="1" customHeight="1"/>
    <row r="9445" spans="8:8" ht="15.0" hidden="1" customHeight="1"/>
    <row r="9446" spans="8:8" ht="15.0" hidden="1" customHeight="1"/>
    <row r="9447" spans="8:8" ht="15.0" hidden="1" customHeight="1"/>
    <row r="9448" spans="8:8" ht="15.0" hidden="1" customHeight="1"/>
    <row r="9449" spans="8:8" ht="15.0" hidden="1" customHeight="1"/>
    <row r="9450" spans="8:8" ht="15.0" hidden="1" customHeight="1"/>
    <row r="9451" spans="8:8" ht="15.0" hidden="1" customHeight="1"/>
    <row r="9452" spans="8:8" ht="15.0" hidden="1" customHeight="1"/>
    <row r="9453" spans="8:8" ht="15.0" hidden="1" customHeight="1"/>
    <row r="9454" spans="8:8" ht="15.0" hidden="1" customHeight="1"/>
    <row r="9455" spans="8:8" ht="15.0" hidden="1" customHeight="1"/>
    <row r="9456" spans="8:8" ht="15.0" hidden="1" customHeight="1"/>
    <row r="9457" spans="8:8" ht="15.0" hidden="1" customHeight="1"/>
    <row r="9458" spans="8:8" ht="15.0" hidden="1" customHeight="1"/>
    <row r="9459" spans="8:8" ht="15.0" hidden="1" customHeight="1"/>
    <row r="9460" spans="8:8" ht="15.0" hidden="1" customHeight="1"/>
    <row r="9461" spans="8:8" ht="15.0" hidden="1" customHeight="1"/>
    <row r="9462" spans="8:8" ht="15.0" hidden="1" customHeight="1"/>
    <row r="9463" spans="8:8" ht="15.0" hidden="1" customHeight="1"/>
    <row r="9464" spans="8:8" ht="15.0" hidden="1" customHeight="1"/>
    <row r="9465" spans="8:8" ht="15.0" hidden="1" customHeight="1"/>
    <row r="9466" spans="8:8" ht="15.0" hidden="1" customHeight="1"/>
    <row r="9467" spans="8:8" ht="15.0" hidden="1" customHeight="1"/>
    <row r="9468" spans="8:8" ht="15.0" hidden="1" customHeight="1"/>
    <row r="9469" spans="8:8" ht="15.0" hidden="1" customHeight="1"/>
    <row r="9470" spans="8:8" ht="15.0" hidden="1" customHeight="1"/>
    <row r="9471" spans="8:8" ht="15.0" hidden="1" customHeight="1"/>
    <row r="9472" spans="8:8" ht="15.0" hidden="1" customHeight="1"/>
    <row r="9473" spans="8:8" ht="15.0" hidden="1" customHeight="1"/>
    <row r="9474" spans="8:8" ht="15.0" hidden="1" customHeight="1"/>
    <row r="9475" spans="8:8" ht="15.0" hidden="1" customHeight="1"/>
    <row r="9476" spans="8:8" ht="15.0" hidden="1" customHeight="1"/>
    <row r="9477" spans="8:8" ht="15.0" hidden="1" customHeight="1"/>
    <row r="9478" spans="8:8" ht="15.0" hidden="1" customHeight="1"/>
    <row r="9479" spans="8:8" ht="15.0" hidden="1" customHeight="1"/>
    <row r="9480" spans="8:8" ht="15.0" hidden="1" customHeight="1"/>
    <row r="9481" spans="8:8" ht="15.0" hidden="1" customHeight="1"/>
    <row r="9482" spans="8:8" ht="15.0" hidden="1" customHeight="1"/>
    <row r="9483" spans="8:8" ht="15.0" hidden="1" customHeight="1"/>
    <row r="9484" spans="8:8" ht="15.0" hidden="1" customHeight="1"/>
    <row r="9485" spans="8:8" ht="15.0" hidden="1" customHeight="1"/>
    <row r="9486" spans="8:8" ht="15.0" hidden="1" customHeight="1"/>
    <row r="9487" spans="8:8" ht="15.0" hidden="1" customHeight="1"/>
    <row r="9488" spans="8:8" ht="15.0" hidden="1" customHeight="1"/>
    <row r="9489" spans="8:8" ht="15.0" hidden="1" customHeight="1"/>
    <row r="9490" spans="8:8" ht="15.0" hidden="1" customHeight="1"/>
    <row r="9491" spans="8:8" ht="15.0" hidden="1" customHeight="1"/>
    <row r="9492" spans="8:8" ht="15.0" hidden="1" customHeight="1"/>
    <row r="9493" spans="8:8" ht="15.0" hidden="1" customHeight="1"/>
    <row r="9494" spans="8:8" ht="15.0" hidden="1" customHeight="1"/>
    <row r="9495" spans="8:8" ht="15.0" hidden="1" customHeight="1"/>
    <row r="9496" spans="8:8" ht="15.0" hidden="1" customHeight="1"/>
    <row r="9497" spans="8:8" ht="15.0" hidden="1" customHeight="1"/>
    <row r="9498" spans="8:8" ht="15.0" hidden="1" customHeight="1"/>
    <row r="9499" spans="8:8" ht="15.0" hidden="1" customHeight="1"/>
    <row r="9500" spans="8:8" ht="15.0" hidden="1" customHeight="1"/>
    <row r="9501" spans="8:8" ht="15.0" hidden="1" customHeight="1"/>
    <row r="9502" spans="8:8" ht="15.0" hidden="1" customHeight="1"/>
    <row r="9503" spans="8:8" ht="15.0" hidden="1" customHeight="1"/>
    <row r="9504" spans="8:8" ht="15.0" hidden="1" customHeight="1"/>
    <row r="9505" spans="8:8" ht="15.0" hidden="1" customHeight="1"/>
    <row r="9506" spans="8:8" ht="15.0" hidden="1" customHeight="1"/>
    <row r="9507" spans="8:8" ht="15.0" hidden="1" customHeight="1"/>
    <row r="9508" spans="8:8" ht="15.0" hidden="1" customHeight="1"/>
    <row r="9509" spans="8:8" ht="15.0" hidden="1" customHeight="1"/>
    <row r="9510" spans="8:8" ht="15.0" hidden="1" customHeight="1"/>
    <row r="9511" spans="8:8" ht="15.0" hidden="1" customHeight="1"/>
    <row r="9512" spans="8:8" ht="15.0" hidden="1" customHeight="1"/>
    <row r="9513" spans="8:8" ht="15.0" hidden="1" customHeight="1"/>
    <row r="9514" spans="8:8" ht="15.0" hidden="1" customHeight="1"/>
    <row r="9515" spans="8:8" ht="15.0" hidden="1" customHeight="1"/>
    <row r="9516" spans="8:8" ht="15.0" hidden="1" customHeight="1"/>
    <row r="9517" spans="8:8" ht="15.0" hidden="1" customHeight="1"/>
    <row r="9518" spans="8:8" ht="15.0" hidden="1" customHeight="1"/>
    <row r="9519" spans="8:8" ht="15.0" hidden="1" customHeight="1"/>
    <row r="9520" spans="8:8" ht="15.0" hidden="1" customHeight="1"/>
    <row r="9521" spans="8:8" ht="15.0" hidden="1" customHeight="1"/>
    <row r="9522" spans="8:8" ht="15.0" hidden="1" customHeight="1"/>
    <row r="9523" spans="8:8" ht="15.0" hidden="1" customHeight="1"/>
    <row r="9524" spans="8:8" ht="15.0" hidden="1" customHeight="1"/>
    <row r="9525" spans="8:8" ht="15.0" hidden="1" customHeight="1"/>
    <row r="9526" spans="8:8" ht="15.0" hidden="1" customHeight="1"/>
    <row r="9527" spans="8:8" ht="15.0" hidden="1" customHeight="1"/>
    <row r="9528" spans="8:8" ht="15.0" hidden="1" customHeight="1"/>
    <row r="9529" spans="8:8" ht="15.0" hidden="1" customHeight="1"/>
    <row r="9530" spans="8:8" ht="15.0" hidden="1" customHeight="1"/>
    <row r="9531" spans="8:8" ht="15.0" hidden="1" customHeight="1"/>
    <row r="9532" spans="8:8" ht="15.0" hidden="1" customHeight="1"/>
    <row r="9533" spans="8:8" ht="15.0" hidden="1" customHeight="1"/>
    <row r="9534" spans="8:8" ht="15.0" hidden="1" customHeight="1"/>
    <row r="9535" spans="8:8" ht="15.0" hidden="1" customHeight="1"/>
    <row r="9536" spans="8:8" ht="15.0" hidden="1" customHeight="1"/>
    <row r="9537" spans="8:8" ht="15.0" hidden="1" customHeight="1"/>
    <row r="9538" spans="8:8" ht="15.0" hidden="1" customHeight="1"/>
    <row r="9539" spans="8:8" ht="15.0" hidden="1" customHeight="1"/>
    <row r="9540" spans="8:8" ht="15.0" hidden="1" customHeight="1"/>
    <row r="9541" spans="8:8" ht="15.0" hidden="1" customHeight="1"/>
    <row r="9542" spans="8:8" ht="15.0" hidden="1" customHeight="1"/>
    <row r="9543" spans="8:8" ht="15.0" hidden="1" customHeight="1"/>
    <row r="9544" spans="8:8" ht="15.0" hidden="1" customHeight="1"/>
    <row r="9545" spans="8:8" ht="15.0" hidden="1" customHeight="1"/>
    <row r="9546" spans="8:8" ht="15.0" hidden="1" customHeight="1"/>
    <row r="9547" spans="8:8" ht="15.0" hidden="1" customHeight="1"/>
    <row r="9548" spans="8:8" ht="15.0" hidden="1" customHeight="1"/>
    <row r="9549" spans="8:8" ht="15.0" hidden="1" customHeight="1"/>
    <row r="9550" spans="8:8" ht="15.0" hidden="1" customHeight="1"/>
    <row r="9551" spans="8:8" ht="15.0" hidden="1" customHeight="1"/>
    <row r="9552" spans="8:8" ht="15.0" hidden="1" customHeight="1"/>
    <row r="9553" spans="8:8" ht="15.0" hidden="1" customHeight="1"/>
    <row r="9554" spans="8:8" ht="15.0" hidden="1" customHeight="1"/>
    <row r="9555" spans="8:8" ht="15.0" hidden="1" customHeight="1"/>
    <row r="9556" spans="8:8" ht="15.0" hidden="1" customHeight="1"/>
    <row r="9557" spans="8:8" ht="15.0" hidden="1" customHeight="1"/>
    <row r="9558" spans="8:8" ht="15.0" hidden="1" customHeight="1"/>
    <row r="9559" spans="8:8" ht="15.0" hidden="1" customHeight="1"/>
    <row r="9560" spans="8:8" ht="15.0" hidden="1" customHeight="1"/>
    <row r="9561" spans="8:8" ht="15.0" hidden="1" customHeight="1"/>
    <row r="9562" spans="8:8" ht="15.0" hidden="1" customHeight="1"/>
    <row r="9563" spans="8:8" ht="15.0" hidden="1" customHeight="1"/>
    <row r="9564" spans="8:8" ht="15.0" hidden="1" customHeight="1"/>
    <row r="9565" spans="8:8" ht="15.0" hidden="1" customHeight="1"/>
    <row r="9566" spans="8:8" ht="15.0" hidden="1" customHeight="1"/>
    <row r="9567" spans="8:8" ht="15.0" hidden="1" customHeight="1"/>
    <row r="9568" spans="8:8" ht="15.0" hidden="1" customHeight="1"/>
    <row r="9569" spans="8:8" ht="15.0" hidden="1" customHeight="1"/>
    <row r="9570" spans="8:8" ht="15.0" hidden="1" customHeight="1"/>
    <row r="9571" spans="8:8" ht="15.0" hidden="1" customHeight="1"/>
    <row r="9572" spans="8:8" ht="15.0" hidden="1" customHeight="1"/>
    <row r="9573" spans="8:8" ht="15.0" hidden="1" customHeight="1"/>
    <row r="9574" spans="8:8" ht="15.0" hidden="1" customHeight="1"/>
    <row r="9575" spans="8:8" ht="15.0" hidden="1" customHeight="1"/>
    <row r="9576" spans="8:8" ht="15.0" hidden="1" customHeight="1"/>
    <row r="9577" spans="8:8" ht="15.0" hidden="1" customHeight="1"/>
    <row r="9578" spans="8:8" ht="15.0" hidden="1" customHeight="1"/>
    <row r="9579" spans="8:8" ht="15.0" hidden="1" customHeight="1"/>
    <row r="9580" spans="8:8" ht="15.0" hidden="1" customHeight="1"/>
    <row r="9581" spans="8:8" ht="15.0" hidden="1" customHeight="1"/>
    <row r="9582" spans="8:8" ht="15.0" hidden="1" customHeight="1"/>
    <row r="9583" spans="8:8" ht="15.0" hidden="1" customHeight="1"/>
    <row r="9584" spans="8:8" ht="15.0" hidden="1" customHeight="1"/>
    <row r="9585" spans="8:8" ht="15.0" hidden="1" customHeight="1"/>
    <row r="9586" spans="8:8" ht="15.0" hidden="1" customHeight="1"/>
    <row r="9587" spans="8:8" ht="15.0" hidden="1" customHeight="1"/>
    <row r="9588" spans="8:8" ht="15.0" hidden="1" customHeight="1"/>
    <row r="9589" spans="8:8" ht="15.0" hidden="1" customHeight="1"/>
    <row r="9590" spans="8:8" ht="15.0" hidden="1" customHeight="1"/>
    <row r="9591" spans="8:8" ht="15.0" hidden="1" customHeight="1"/>
    <row r="9592" spans="8:8" ht="15.0" hidden="1" customHeight="1"/>
    <row r="9593" spans="8:8" ht="15.0" hidden="1" customHeight="1"/>
    <row r="9594" spans="8:8" ht="15.0" hidden="1" customHeight="1"/>
    <row r="9595" spans="8:8" ht="15.0" hidden="1" customHeight="1"/>
    <row r="9596" spans="8:8" ht="15.0" hidden="1" customHeight="1"/>
    <row r="9597" spans="8:8" ht="15.0" hidden="1" customHeight="1"/>
    <row r="9598" spans="8:8" ht="15.0" hidden="1" customHeight="1"/>
    <row r="9599" spans="8:8" ht="15.0" hidden="1" customHeight="1"/>
    <row r="9600" spans="8:8" ht="15.0" hidden="1" customHeight="1"/>
    <row r="9601" spans="8:8" ht="15.0" hidden="1" customHeight="1"/>
    <row r="9602" spans="8:8" ht="15.0" hidden="1" customHeight="1"/>
    <row r="9603" spans="8:8" ht="15.0" hidden="1" customHeight="1"/>
    <row r="9604" spans="8:8" ht="15.0" hidden="1" customHeight="1"/>
    <row r="9605" spans="8:8" ht="15.0" hidden="1" customHeight="1"/>
    <row r="9606" spans="8:8" ht="15.0" hidden="1" customHeight="1"/>
    <row r="9607" spans="8:8" ht="15.0" hidden="1" customHeight="1"/>
    <row r="9608" spans="8:8" ht="15.0" hidden="1" customHeight="1"/>
    <row r="9609" spans="8:8" ht="15.0" hidden="1" customHeight="1"/>
    <row r="9610" spans="8:8" ht="15.0" hidden="1" customHeight="1"/>
    <row r="9611" spans="8:8" ht="15.0" hidden="1" customHeight="1"/>
    <row r="9612" spans="8:8" ht="15.0" hidden="1" customHeight="1"/>
    <row r="9613" spans="8:8" ht="15.0" hidden="1" customHeight="1"/>
    <row r="9614" spans="8:8" ht="15.0" hidden="1" customHeight="1"/>
    <row r="9615" spans="8:8" ht="15.0" hidden="1" customHeight="1"/>
    <row r="9616" spans="8:8" ht="15.0" hidden="1" customHeight="1"/>
    <row r="9617" spans="8:8" ht="15.0" hidden="1" customHeight="1"/>
    <row r="9618" spans="8:8" ht="15.0" hidden="1" customHeight="1"/>
    <row r="9619" spans="8:8" ht="15.0" hidden="1" customHeight="1"/>
    <row r="9620" spans="8:8" ht="15.0" hidden="1" customHeight="1"/>
    <row r="9621" spans="8:8" ht="15.0" hidden="1" customHeight="1"/>
    <row r="9622" spans="8:8" ht="15.0" hidden="1" customHeight="1"/>
    <row r="9623" spans="8:8" ht="15.0" hidden="1" customHeight="1"/>
    <row r="9624" spans="8:8" ht="15.0" hidden="1" customHeight="1"/>
    <row r="9625" spans="8:8" ht="15.0" hidden="1" customHeight="1"/>
    <row r="9626" spans="8:8" ht="15.0" hidden="1" customHeight="1"/>
    <row r="9627" spans="8:8" ht="15.0" hidden="1" customHeight="1"/>
    <row r="9628" spans="8:8" ht="15.0" hidden="1" customHeight="1"/>
    <row r="9629" spans="8:8" ht="15.0" hidden="1" customHeight="1"/>
    <row r="9630" spans="8:8" ht="15.0" hidden="1" customHeight="1"/>
    <row r="9631" spans="8:8" ht="15.0" hidden="1" customHeight="1"/>
    <row r="9632" spans="8:8" ht="15.0" hidden="1" customHeight="1"/>
    <row r="9633" spans="8:8" ht="15.0" hidden="1" customHeight="1"/>
    <row r="9634" spans="8:8" ht="15.0" hidden="1" customHeight="1"/>
    <row r="9635" spans="8:8" ht="15.0" hidden="1" customHeight="1"/>
    <row r="9636" spans="8:8" ht="15.0" hidden="1" customHeight="1"/>
    <row r="9637" spans="8:8" ht="15.0" hidden="1" customHeight="1"/>
    <row r="9638" spans="8:8" ht="15.0" hidden="1" customHeight="1"/>
    <row r="9639" spans="8:8" ht="15.0" hidden="1" customHeight="1"/>
    <row r="9640" spans="8:8" ht="15.0" hidden="1" customHeight="1"/>
    <row r="9641" spans="8:8" ht="15.0" hidden="1" customHeight="1"/>
    <row r="9642" spans="8:8" ht="15.0" hidden="1" customHeight="1"/>
    <row r="9643" spans="8:8" ht="15.0" hidden="1" customHeight="1"/>
    <row r="9644" spans="8:8" ht="15.0" hidden="1" customHeight="1"/>
    <row r="9645" spans="8:8" ht="15.0" hidden="1" customHeight="1"/>
    <row r="9646" spans="8:8" ht="15.0" hidden="1" customHeight="1"/>
    <row r="9647" spans="8:8" ht="15.0" hidden="1" customHeight="1"/>
    <row r="9648" spans="8:8" ht="15.0" hidden="1" customHeight="1"/>
    <row r="9649" spans="8:8" ht="15.0" hidden="1" customHeight="1"/>
    <row r="9650" spans="8:8" ht="15.0" hidden="1" customHeight="1"/>
    <row r="9651" spans="8:8" ht="15.0" hidden="1" customHeight="1"/>
    <row r="9652" spans="8:8" ht="15.0" hidden="1" customHeight="1"/>
    <row r="9653" spans="8:8" ht="15.0" hidden="1" customHeight="1"/>
    <row r="9654" spans="8:8" ht="15.0" hidden="1" customHeight="1"/>
    <row r="9655" spans="8:8" ht="15.0" hidden="1" customHeight="1"/>
    <row r="9656" spans="8:8" ht="15.0" hidden="1" customHeight="1"/>
    <row r="9657" spans="8:8" ht="15.0" hidden="1" customHeight="1"/>
    <row r="9658" spans="8:8" ht="15.0" hidden="1" customHeight="1"/>
    <row r="9659" spans="8:8" ht="15.0" hidden="1" customHeight="1"/>
    <row r="9660" spans="8:8" ht="15.0" hidden="1" customHeight="1"/>
    <row r="9661" spans="8:8" ht="15.0" hidden="1" customHeight="1"/>
    <row r="9662" spans="8:8" ht="15.0" hidden="1" customHeight="1"/>
    <row r="9663" spans="8:8" ht="15.0" hidden="1" customHeight="1"/>
    <row r="9664" spans="8:8" ht="15.0" hidden="1" customHeight="1"/>
    <row r="9665" spans="8:8" ht="15.0" hidden="1" customHeight="1"/>
    <row r="9666" spans="8:8" ht="15.0" hidden="1" customHeight="1"/>
    <row r="9667" spans="8:8" ht="15.0" hidden="1" customHeight="1"/>
    <row r="9668" spans="8:8" ht="15.0" hidden="1" customHeight="1"/>
    <row r="9669" spans="8:8" ht="15.0" hidden="1" customHeight="1"/>
    <row r="9670" spans="8:8" ht="15.0" hidden="1" customHeight="1"/>
    <row r="9671" spans="8:8" ht="15.0" hidden="1" customHeight="1"/>
    <row r="9672" spans="8:8" ht="15.0" hidden="1" customHeight="1"/>
    <row r="9673" spans="8:8" ht="15.0" hidden="1" customHeight="1"/>
    <row r="9674" spans="8:8" ht="15.0" hidden="1" customHeight="1"/>
    <row r="9675" spans="8:8" ht="15.0" hidden="1" customHeight="1"/>
    <row r="9676" spans="8:8" ht="15.0" hidden="1" customHeight="1"/>
    <row r="9677" spans="8:8" ht="15.0" hidden="1" customHeight="1"/>
    <row r="9678" spans="8:8" ht="15.0" hidden="1" customHeight="1"/>
    <row r="9679" spans="8:8" ht="15.0" hidden="1" customHeight="1"/>
    <row r="9680" spans="8:8" ht="15.0" hidden="1" customHeight="1"/>
    <row r="9681" spans="8:8" ht="15.0" hidden="1" customHeight="1"/>
    <row r="9682" spans="8:8" ht="15.0" hidden="1" customHeight="1"/>
    <row r="9683" spans="8:8" ht="15.0" hidden="1" customHeight="1"/>
    <row r="9684" spans="8:8" ht="15.0" hidden="1" customHeight="1"/>
    <row r="9685" spans="8:8" ht="15.0" hidden="1" customHeight="1"/>
    <row r="9686" spans="8:8" ht="15.0" hidden="1" customHeight="1"/>
    <row r="9687" spans="8:8" ht="15.0" hidden="1" customHeight="1"/>
    <row r="9688" spans="8:8" ht="15.0" hidden="1" customHeight="1"/>
    <row r="9689" spans="8:8" ht="15.0" hidden="1" customHeight="1"/>
    <row r="9690" spans="8:8" ht="15.0" hidden="1" customHeight="1"/>
    <row r="9691" spans="8:8" ht="15.0" hidden="1" customHeight="1"/>
    <row r="9692" spans="8:8" ht="15.0" hidden="1" customHeight="1"/>
    <row r="9693" spans="8:8" ht="15.0" hidden="1" customHeight="1"/>
    <row r="9694" spans="8:8" ht="15.0" hidden="1" customHeight="1"/>
    <row r="9695" spans="8:8" ht="15.0" hidden="1" customHeight="1"/>
    <row r="9696" spans="8:8" ht="15.0" hidden="1" customHeight="1"/>
    <row r="9697" spans="8:8" ht="15.0" hidden="1" customHeight="1"/>
    <row r="9698" spans="8:8" ht="15.0" hidden="1" customHeight="1"/>
    <row r="9699" spans="8:8" ht="15.0" hidden="1" customHeight="1"/>
    <row r="9700" spans="8:8" ht="15.0" hidden="1" customHeight="1"/>
    <row r="9701" spans="8:8" ht="15.0" hidden="1" customHeight="1"/>
    <row r="9702" spans="8:8" ht="15.0" hidden="1" customHeight="1"/>
    <row r="9703" spans="8:8" ht="15.0" hidden="1" customHeight="1"/>
    <row r="9704" spans="8:8" ht="15.0" hidden="1" customHeight="1"/>
    <row r="9705" spans="8:8" ht="15.0" hidden="1" customHeight="1"/>
    <row r="9706" spans="8:8" ht="15.0" hidden="1" customHeight="1"/>
    <row r="9707" spans="8:8" ht="15.0" hidden="1" customHeight="1"/>
    <row r="9708" spans="8:8" ht="15.0" hidden="1" customHeight="1"/>
    <row r="9709" spans="8:8" ht="15.0" hidden="1" customHeight="1"/>
    <row r="9710" spans="8:8" ht="15.0" hidden="1" customHeight="1"/>
    <row r="9711" spans="8:8" ht="15.0" hidden="1" customHeight="1"/>
    <row r="9712" spans="8:8" ht="15.0" hidden="1" customHeight="1"/>
    <row r="9713" spans="8:8" ht="15.0" hidden="1" customHeight="1"/>
    <row r="9714" spans="8:8" ht="15.0" hidden="1" customHeight="1"/>
    <row r="9715" spans="8:8" ht="15.0" hidden="1" customHeight="1"/>
    <row r="9716" spans="8:8" ht="15.0" hidden="1" customHeight="1"/>
    <row r="9717" spans="8:8" ht="15.0" hidden="1" customHeight="1"/>
    <row r="9718" spans="8:8" ht="15.0" hidden="1" customHeight="1"/>
    <row r="9719" spans="8:8" ht="15.0" hidden="1" customHeight="1"/>
    <row r="9720" spans="8:8" ht="15.0" hidden="1" customHeight="1"/>
    <row r="9721" spans="8:8" ht="15.0" hidden="1" customHeight="1"/>
    <row r="9722" spans="8:8" ht="15.0" hidden="1" customHeight="1"/>
    <row r="9723" spans="8:8" ht="15.0" hidden="1" customHeight="1"/>
    <row r="9724" spans="8:8" ht="15.0" hidden="1" customHeight="1"/>
    <row r="9725" spans="8:8" ht="15.0" hidden="1" customHeight="1"/>
    <row r="9726" spans="8:8" ht="15.0" hidden="1" customHeight="1"/>
    <row r="9727" spans="8:8" ht="15.0" hidden="1" customHeight="1"/>
    <row r="9728" spans="8:8" ht="15.0" hidden="1" customHeight="1"/>
    <row r="9729" spans="8:8" ht="15.0" hidden="1" customHeight="1"/>
    <row r="9730" spans="8:8" ht="15.0" hidden="1" customHeight="1"/>
    <row r="9731" spans="8:8" ht="15.0" hidden="1" customHeight="1"/>
    <row r="9732" spans="8:8" ht="15.0" hidden="1" customHeight="1"/>
    <row r="9733" spans="8:8" ht="15.0" hidden="1" customHeight="1"/>
    <row r="9734" spans="8:8" ht="15.0" hidden="1" customHeight="1"/>
    <row r="9735" spans="8:8" ht="15.0" hidden="1" customHeight="1"/>
    <row r="9736" spans="8:8" ht="15.0" hidden="1" customHeight="1"/>
    <row r="9737" spans="8:8" ht="15.0" hidden="1" customHeight="1"/>
    <row r="9738" spans="8:8" ht="15.0" hidden="1" customHeight="1"/>
    <row r="9739" spans="8:8" ht="15.0" hidden="1" customHeight="1"/>
    <row r="9740" spans="8:8" ht="15.0" hidden="1" customHeight="1"/>
    <row r="9741" spans="8:8" ht="15.0" hidden="1" customHeight="1"/>
    <row r="9742" spans="8:8" ht="15.0" hidden="1" customHeight="1"/>
    <row r="9743" spans="8:8" ht="15.0" hidden="1" customHeight="1"/>
    <row r="9744" spans="8:8" ht="15.0" hidden="1" customHeight="1"/>
    <row r="9745" spans="8:8" ht="15.0" hidden="1" customHeight="1"/>
    <row r="9746" spans="8:8" ht="15.0" hidden="1" customHeight="1"/>
    <row r="9747" spans="8:8" ht="15.0" hidden="1" customHeight="1"/>
    <row r="9748" spans="8:8" ht="15.0" hidden="1" customHeight="1"/>
    <row r="9749" spans="8:8" ht="15.0" hidden="1" customHeight="1"/>
    <row r="9750" spans="8:8" ht="15.0" hidden="1" customHeight="1"/>
    <row r="9751" spans="8:8" ht="15.0" hidden="1" customHeight="1"/>
    <row r="9752" spans="8:8" ht="15.0" hidden="1" customHeight="1"/>
    <row r="9753" spans="8:8" ht="15.0" hidden="1" customHeight="1"/>
    <row r="9754" spans="8:8" ht="15.0" hidden="1" customHeight="1"/>
    <row r="9755" spans="8:8" ht="15.0" hidden="1" customHeight="1"/>
    <row r="9756" spans="8:8" ht="15.0" hidden="1" customHeight="1"/>
    <row r="9757" spans="8:8" ht="15.0" hidden="1" customHeight="1"/>
    <row r="9758" spans="8:8" ht="15.0" hidden="1" customHeight="1"/>
    <row r="9759" spans="8:8" ht="15.0" hidden="1" customHeight="1"/>
    <row r="9760" spans="8:8" ht="15.0" hidden="1" customHeight="1"/>
    <row r="9761" spans="8:8" ht="15.0" hidden="1" customHeight="1"/>
    <row r="9762" spans="8:8" ht="15.0" hidden="1" customHeight="1"/>
    <row r="9763" spans="8:8" ht="15.0" hidden="1" customHeight="1"/>
    <row r="9764" spans="8:8" ht="15.0" hidden="1" customHeight="1"/>
    <row r="9765" spans="8:8" ht="15.0" hidden="1" customHeight="1"/>
    <row r="9766" spans="8:8" ht="15.0" hidden="1" customHeight="1"/>
    <row r="9767" spans="8:8" ht="15.0" hidden="1" customHeight="1"/>
    <row r="9768" spans="8:8" ht="15.0" hidden="1" customHeight="1"/>
    <row r="9769" spans="8:8" ht="15.0" hidden="1" customHeight="1"/>
    <row r="9770" spans="8:8" ht="15.0" hidden="1" customHeight="1"/>
    <row r="9771" spans="8:8" ht="15.0" hidden="1" customHeight="1"/>
    <row r="9772" spans="8:8" ht="15.0" hidden="1" customHeight="1"/>
    <row r="9773" spans="8:8" ht="15.0" hidden="1" customHeight="1"/>
    <row r="9774" spans="8:8" ht="15.0" hidden="1" customHeight="1"/>
    <row r="9775" spans="8:8" ht="15.0" hidden="1" customHeight="1"/>
    <row r="9776" spans="8:8" ht="15.0" hidden="1" customHeight="1"/>
    <row r="9777" spans="8:8" ht="15.0" hidden="1" customHeight="1"/>
    <row r="9778" spans="8:8" ht="15.0" hidden="1" customHeight="1"/>
    <row r="9779" spans="8:8" ht="15.0" hidden="1" customHeight="1"/>
    <row r="9780" spans="8:8" ht="15.0" hidden="1" customHeight="1"/>
    <row r="9781" spans="8:8" ht="15.0" hidden="1" customHeight="1"/>
    <row r="9782" spans="8:8" ht="15.0" hidden="1" customHeight="1"/>
    <row r="9783" spans="8:8" ht="15.0" hidden="1" customHeight="1"/>
    <row r="9784" spans="8:8" ht="15.0" hidden="1" customHeight="1"/>
    <row r="9785" spans="8:8" ht="15.0" hidden="1" customHeight="1"/>
    <row r="9786" spans="8:8" ht="15.0" hidden="1" customHeight="1"/>
    <row r="9787" spans="8:8" ht="15.0" hidden="1" customHeight="1"/>
    <row r="9788" spans="8:8" ht="15.0" hidden="1" customHeight="1"/>
    <row r="9789" spans="8:8" ht="15.0" hidden="1" customHeight="1"/>
    <row r="9790" spans="8:8" ht="15.0" hidden="1" customHeight="1"/>
    <row r="9791" spans="8:8" ht="15.0" hidden="1" customHeight="1"/>
    <row r="9792" spans="8:8" ht="15.0" hidden="1" customHeight="1"/>
    <row r="9793" spans="8:8" ht="15.0" hidden="1" customHeight="1"/>
    <row r="9794" spans="8:8" ht="15.0" hidden="1" customHeight="1"/>
    <row r="9795" spans="8:8" ht="15.0" hidden="1" customHeight="1"/>
    <row r="9796" spans="8:8" ht="15.0" hidden="1" customHeight="1"/>
    <row r="9797" spans="8:8" ht="15.0" hidden="1" customHeight="1"/>
    <row r="9798" spans="8:8" ht="15.0" hidden="1" customHeight="1"/>
    <row r="9799" spans="8:8" ht="15.0" hidden="1" customHeight="1"/>
    <row r="9800" spans="8:8" ht="15.0" hidden="1" customHeight="1"/>
    <row r="9801" spans="8:8" ht="15.0" hidden="1" customHeight="1"/>
    <row r="9802" spans="8:8" ht="15.0" hidden="1" customHeight="1"/>
    <row r="9803" spans="8:8" ht="15.0" hidden="1" customHeight="1"/>
    <row r="9804" spans="8:8" ht="15.0" hidden="1" customHeight="1"/>
    <row r="9805" spans="8:8" ht="15.0" hidden="1" customHeight="1"/>
    <row r="9806" spans="8:8" ht="15.0" hidden="1" customHeight="1"/>
    <row r="9807" spans="8:8" ht="15.0" hidden="1" customHeight="1"/>
    <row r="9808" spans="8:8" ht="15.0" hidden="1" customHeight="1"/>
    <row r="9809" spans="8:8" ht="15.0" hidden="1" customHeight="1"/>
    <row r="9810" spans="8:8" ht="15.0" hidden="1" customHeight="1"/>
    <row r="9811" spans="8:8" ht="15.0" hidden="1" customHeight="1"/>
    <row r="9812" spans="8:8" ht="15.0" hidden="1" customHeight="1"/>
    <row r="9813" spans="8:8" ht="15.0" hidden="1" customHeight="1"/>
    <row r="9814" spans="8:8" ht="15.0" hidden="1" customHeight="1"/>
    <row r="9815" spans="8:8" ht="15.0" hidden="1" customHeight="1"/>
    <row r="9816" spans="8:8" ht="15.0" hidden="1" customHeight="1"/>
    <row r="9817" spans="8:8" ht="15.0" hidden="1" customHeight="1"/>
    <row r="9818" spans="8:8" ht="15.0" hidden="1" customHeight="1"/>
    <row r="9819" spans="8:8" ht="15.0" hidden="1" customHeight="1"/>
    <row r="9820" spans="8:8" ht="15.0" hidden="1" customHeight="1"/>
    <row r="9821" spans="8:8" ht="15.0" hidden="1" customHeight="1"/>
    <row r="9822" spans="8:8" ht="15.0" hidden="1" customHeight="1"/>
    <row r="9823" spans="8:8" ht="15.0" hidden="1" customHeight="1"/>
    <row r="9824" spans="8:8" ht="15.0" hidden="1" customHeight="1"/>
    <row r="9825" spans="8:8" ht="15.0" hidden="1" customHeight="1"/>
    <row r="9826" spans="8:8" ht="15.0" hidden="1" customHeight="1"/>
    <row r="9827" spans="8:8" ht="15.0" hidden="1" customHeight="1"/>
    <row r="9828" spans="8:8" ht="15.0" hidden="1" customHeight="1"/>
    <row r="9829" spans="8:8" ht="15.0" hidden="1" customHeight="1"/>
    <row r="9830" spans="8:8" ht="15.0" hidden="1" customHeight="1"/>
    <row r="9831" spans="8:8" ht="15.0" hidden="1" customHeight="1"/>
    <row r="9832" spans="8:8" ht="15.0" hidden="1" customHeight="1"/>
    <row r="9833" spans="8:8" ht="15.0" hidden="1" customHeight="1"/>
    <row r="9834" spans="8:8" ht="15.0" hidden="1" customHeight="1"/>
    <row r="9835" spans="8:8" ht="15.0" hidden="1" customHeight="1"/>
    <row r="9836" spans="8:8" ht="15.0" hidden="1" customHeight="1"/>
    <row r="9837" spans="8:8" ht="15.0" hidden="1" customHeight="1"/>
    <row r="9838" spans="8:8" ht="15.0" hidden="1" customHeight="1"/>
    <row r="9839" spans="8:8" ht="15.0" hidden="1" customHeight="1"/>
    <row r="9840" spans="8:8" ht="15.0" hidden="1" customHeight="1"/>
    <row r="9841" spans="8:8" ht="15.0" hidden="1" customHeight="1"/>
    <row r="9842" spans="8:8" ht="15.0" hidden="1" customHeight="1"/>
    <row r="9843" spans="8:8" ht="15.0" hidden="1" customHeight="1"/>
    <row r="9844" spans="8:8" ht="15.0" hidden="1" customHeight="1"/>
    <row r="9845" spans="8:8" ht="15.0" hidden="1" customHeight="1"/>
    <row r="9846" spans="8:8" ht="15.0" hidden="1" customHeight="1"/>
    <row r="9847" spans="8:8" ht="15.0" hidden="1" customHeight="1"/>
    <row r="9848" spans="8:8" ht="15.0" hidden="1" customHeight="1"/>
    <row r="9849" spans="8:8" ht="15.0" hidden="1" customHeight="1"/>
    <row r="9850" spans="8:8" ht="15.0" hidden="1" customHeight="1"/>
    <row r="9851" spans="8:8" ht="15.0" hidden="1" customHeight="1"/>
    <row r="9852" spans="8:8" ht="15.0" hidden="1" customHeight="1"/>
    <row r="9853" spans="8:8" ht="15.0" hidden="1" customHeight="1"/>
    <row r="9854" spans="8:8" ht="15.0" hidden="1" customHeight="1"/>
    <row r="9855" spans="8:8" ht="15.0" hidden="1" customHeight="1"/>
    <row r="9856" spans="8:8" ht="15.0" hidden="1" customHeight="1"/>
    <row r="9857" spans="8:8" ht="15.0" hidden="1" customHeight="1"/>
    <row r="9858" spans="8:8" ht="15.0" hidden="1" customHeight="1"/>
    <row r="9859" spans="8:8" ht="15.0" hidden="1" customHeight="1"/>
    <row r="9860" spans="8:8" ht="15.0" hidden="1" customHeight="1"/>
    <row r="9861" spans="8:8" ht="15.0" hidden="1" customHeight="1"/>
    <row r="9862" spans="8:8" ht="15.0" hidden="1" customHeight="1"/>
    <row r="9863" spans="8:8" ht="15.0" hidden="1" customHeight="1"/>
    <row r="9864" spans="8:8" ht="15.0" hidden="1" customHeight="1"/>
    <row r="9865" spans="8:8" ht="15.0" hidden="1" customHeight="1"/>
    <row r="9866" spans="8:8" ht="15.0" hidden="1" customHeight="1"/>
    <row r="9867" spans="8:8" ht="15.0" hidden="1" customHeight="1"/>
    <row r="9868" spans="8:8" ht="15.0" hidden="1" customHeight="1"/>
    <row r="9869" spans="8:8" ht="15.0" hidden="1" customHeight="1"/>
    <row r="9870" spans="8:8" ht="15.0" hidden="1" customHeight="1"/>
    <row r="9871" spans="8:8" ht="15.0" hidden="1" customHeight="1"/>
    <row r="9872" spans="8:8" ht="15.0" hidden="1" customHeight="1"/>
    <row r="9873" spans="8:8" ht="15.0" hidden="1" customHeight="1"/>
    <row r="9874" spans="8:8" ht="15.0" hidden="1" customHeight="1"/>
    <row r="9875" spans="8:8" ht="15.0" hidden="1" customHeight="1"/>
    <row r="9876" spans="8:8" ht="15.0" hidden="1" customHeight="1"/>
    <row r="9877" spans="8:8" ht="15.0" hidden="1" customHeight="1"/>
    <row r="9878" spans="8:8" ht="15.0" hidden="1" customHeight="1"/>
    <row r="9879" spans="8:8" ht="15.0" hidden="1" customHeight="1"/>
    <row r="9880" spans="8:8" ht="15.0" hidden="1" customHeight="1"/>
    <row r="9881" spans="8:8" ht="15.0" hidden="1" customHeight="1"/>
    <row r="9882" spans="8:8" ht="15.0" hidden="1" customHeight="1"/>
    <row r="9883" spans="8:8" ht="15.0" hidden="1" customHeight="1"/>
    <row r="9884" spans="8:8" ht="15.0" hidden="1" customHeight="1"/>
    <row r="9885" spans="8:8" ht="15.0" hidden="1" customHeight="1"/>
    <row r="9886" spans="8:8" ht="15.0" hidden="1" customHeight="1"/>
    <row r="9887" spans="8:8" ht="15.0" hidden="1" customHeight="1"/>
    <row r="9888" spans="8:8" ht="15.0" hidden="1" customHeight="1"/>
    <row r="9889" spans="8:8" ht="15.0" hidden="1" customHeight="1"/>
    <row r="9890" spans="8:8" ht="15.0" hidden="1" customHeight="1"/>
    <row r="9891" spans="8:8" ht="15.0" hidden="1" customHeight="1"/>
    <row r="9892" spans="8:8" ht="15.0" hidden="1" customHeight="1"/>
    <row r="9893" spans="8:8" ht="15.0" hidden="1" customHeight="1"/>
    <row r="9894" spans="8:8" ht="15.0" hidden="1" customHeight="1"/>
    <row r="9895" spans="8:8" ht="15.0" hidden="1" customHeight="1"/>
    <row r="9896" spans="8:8" ht="15.0" hidden="1" customHeight="1"/>
    <row r="9897" spans="8:8" ht="15.0" hidden="1" customHeight="1"/>
    <row r="9898" spans="8:8" ht="15.0" hidden="1" customHeight="1"/>
    <row r="9899" spans="8:8" ht="15.0" hidden="1" customHeight="1"/>
    <row r="9900" spans="8:8" ht="15.0" hidden="1" customHeight="1"/>
    <row r="9901" spans="8:8" ht="15.0" hidden="1" customHeight="1"/>
    <row r="9902" spans="8:8" ht="15.0" hidden="1" customHeight="1"/>
    <row r="9903" spans="8:8" ht="15.0" hidden="1" customHeight="1"/>
    <row r="9904" spans="8:8" ht="15.0" hidden="1" customHeight="1"/>
    <row r="9905" spans="8:8" ht="15.0" hidden="1" customHeight="1"/>
    <row r="9906" spans="8:8" ht="15.0" hidden="1" customHeight="1"/>
    <row r="9907" spans="8:8" ht="15.0" hidden="1" customHeight="1"/>
    <row r="9908" spans="8:8" ht="15.0" hidden="1" customHeight="1"/>
    <row r="9909" spans="8:8" ht="15.0" hidden="1" customHeight="1"/>
    <row r="9910" spans="8:8" ht="15.0" hidden="1" customHeight="1"/>
    <row r="9911" spans="8:8" ht="15.0" hidden="1" customHeight="1"/>
    <row r="9912" spans="8:8" ht="15.0" hidden="1" customHeight="1"/>
    <row r="9913" spans="8:8" ht="15.0" hidden="1" customHeight="1"/>
    <row r="9914" spans="8:8" ht="15.0" hidden="1" customHeight="1"/>
    <row r="9915" spans="8:8" ht="15.0" hidden="1" customHeight="1"/>
    <row r="9916" spans="8:8" ht="15.0" hidden="1" customHeight="1"/>
    <row r="9917" spans="8:8" ht="15.0" hidden="1" customHeight="1"/>
    <row r="9918" spans="8:8" ht="15.0" hidden="1" customHeight="1"/>
    <row r="9919" spans="8:8" ht="15.0" hidden="1" customHeight="1"/>
    <row r="9920" spans="8:8" ht="15.0" hidden="1" customHeight="1"/>
    <row r="9921" spans="8:8" ht="15.0" hidden="1" customHeight="1"/>
    <row r="9922" spans="8:8" ht="15.0" hidden="1" customHeight="1"/>
    <row r="9923" spans="8:8" ht="15.0" hidden="1" customHeight="1"/>
    <row r="9924" spans="8:8" ht="15.0" hidden="1" customHeight="1"/>
    <row r="9925" spans="8:8" ht="15.0" hidden="1" customHeight="1"/>
    <row r="9926" spans="8:8" ht="15.0" hidden="1" customHeight="1"/>
    <row r="9927" spans="8:8" ht="15.0" hidden="1" customHeight="1"/>
    <row r="9928" spans="8:8" ht="15.0" hidden="1" customHeight="1"/>
    <row r="9929" spans="8:8" ht="15.0" hidden="1" customHeight="1"/>
    <row r="9930" spans="8:8" ht="15.0" hidden="1" customHeight="1"/>
    <row r="9931" spans="8:8" ht="15.0" hidden="1" customHeight="1"/>
    <row r="9932" spans="8:8" ht="15.0" hidden="1" customHeight="1"/>
    <row r="9933" spans="8:8" ht="15.0" hidden="1" customHeight="1"/>
    <row r="9934" spans="8:8" ht="15.0" hidden="1" customHeight="1"/>
    <row r="9935" spans="8:8" ht="15.0" hidden="1" customHeight="1"/>
    <row r="9936" spans="8:8" ht="15.0" hidden="1" customHeight="1"/>
    <row r="9937" spans="8:8" ht="15.0" hidden="1" customHeight="1"/>
    <row r="9938" spans="8:8" ht="15.0" hidden="1" customHeight="1"/>
    <row r="9939" spans="8:8" ht="15.0" hidden="1" customHeight="1"/>
    <row r="9940" spans="8:8" ht="15.0" hidden="1" customHeight="1"/>
    <row r="9941" spans="8:8" ht="15.0" hidden="1" customHeight="1"/>
    <row r="9942" spans="8:8" ht="15.0" hidden="1" customHeight="1"/>
    <row r="9943" spans="8:8" ht="15.0" hidden="1" customHeight="1"/>
    <row r="9944" spans="8:8" ht="15.0" hidden="1" customHeight="1"/>
    <row r="9945" spans="8:8" ht="15.0" hidden="1" customHeight="1"/>
    <row r="9946" spans="8:8" ht="15.0" hidden="1" customHeight="1"/>
    <row r="9947" spans="8:8" ht="15.0" hidden="1" customHeight="1"/>
    <row r="9948" spans="8:8" ht="15.0" hidden="1" customHeight="1"/>
    <row r="9949" spans="8:8" ht="15.0" hidden="1" customHeight="1"/>
    <row r="9950" spans="8:8" ht="15.0" hidden="1" customHeight="1"/>
    <row r="9951" spans="8:8" ht="15.0" hidden="1" customHeight="1"/>
    <row r="9952" spans="8:8" ht="15.0" hidden="1" customHeight="1"/>
    <row r="9953" spans="8:8" ht="15.0" hidden="1" customHeight="1"/>
    <row r="9954" spans="8:8" ht="15.0" hidden="1" customHeight="1"/>
    <row r="9955" spans="8:8" ht="15.0" hidden="1" customHeight="1"/>
    <row r="9956" spans="8:8" ht="15.0" hidden="1" customHeight="1"/>
    <row r="9957" spans="8:8" ht="15.0" hidden="1" customHeight="1"/>
    <row r="9958" spans="8:8" ht="15.0" hidden="1" customHeight="1"/>
    <row r="9959" spans="8:8" ht="15.0" hidden="1" customHeight="1"/>
    <row r="9960" spans="8:8" ht="15.0" hidden="1" customHeight="1"/>
    <row r="9961" spans="8:8" ht="15.0" hidden="1" customHeight="1"/>
    <row r="9962" spans="8:8" ht="15.0" hidden="1" customHeight="1"/>
    <row r="9963" spans="8:8" ht="15.0" hidden="1" customHeight="1"/>
    <row r="9964" spans="8:8" ht="15.0" hidden="1" customHeight="1"/>
    <row r="9965" spans="8:8" ht="15.0" hidden="1" customHeight="1"/>
    <row r="9966" spans="8:8" ht="15.0" hidden="1" customHeight="1"/>
    <row r="9967" spans="8:8" ht="15.0" hidden="1" customHeight="1"/>
    <row r="9968" spans="8:8" ht="15.0" hidden="1" customHeight="1"/>
    <row r="9969" spans="8:8" ht="15.0" hidden="1" customHeight="1"/>
    <row r="9970" spans="8:8" ht="15.0" hidden="1" customHeight="1"/>
    <row r="9971" spans="8:8" ht="15.0" hidden="1" customHeight="1"/>
    <row r="9972" spans="8:8" ht="15.0" hidden="1" customHeight="1"/>
    <row r="9973" spans="8:8" ht="15.0" hidden="1" customHeight="1"/>
    <row r="9974" spans="8:8" ht="15.0" hidden="1" customHeight="1"/>
    <row r="9975" spans="8:8" ht="15.0" hidden="1" customHeight="1"/>
    <row r="9976" spans="8:8" ht="15.0" hidden="1" customHeight="1"/>
    <row r="9977" spans="8:8" ht="15.0" hidden="1" customHeight="1"/>
    <row r="9978" spans="8:8" ht="15.0" hidden="1" customHeight="1"/>
    <row r="9979" spans="8:8" ht="15.0" hidden="1" customHeight="1"/>
    <row r="9980" spans="8:8" ht="15.0" hidden="1" customHeight="1"/>
    <row r="9981" spans="8:8" ht="15.0" hidden="1" customHeight="1"/>
    <row r="9982" spans="8:8" ht="15.0" hidden="1" customHeight="1"/>
    <row r="9983" spans="8:8" ht="15.0" hidden="1" customHeight="1"/>
    <row r="9984" spans="8:8" ht="15.0" hidden="1" customHeight="1"/>
    <row r="9985" spans="8:8" ht="15.0" hidden="1" customHeight="1"/>
    <row r="9986" spans="8:8" ht="15.0" hidden="1" customHeight="1"/>
    <row r="9987" spans="8:8" ht="15.0" hidden="1" customHeight="1"/>
    <row r="9988" spans="8:8" ht="15.0" hidden="1" customHeight="1"/>
    <row r="9989" spans="8:8" ht="15.0" hidden="1" customHeight="1"/>
    <row r="9990" spans="8:8" ht="15.0" hidden="1" customHeight="1"/>
    <row r="9991" spans="8:8" ht="15.0" hidden="1" customHeight="1"/>
    <row r="9992" spans="8:8" ht="15.0" hidden="1" customHeight="1"/>
    <row r="9993" spans="8:8" ht="15.0" hidden="1" customHeight="1"/>
    <row r="9994" spans="8:8" ht="15.0" hidden="1" customHeight="1"/>
    <row r="9995" spans="8:8" ht="15.0" hidden="1" customHeight="1"/>
    <row r="9996" spans="8:8" ht="15.0" hidden="1" customHeight="1"/>
    <row r="9997" spans="8:8" ht="15.0" hidden="1" customHeight="1"/>
    <row r="9998" spans="8:8" ht="15.0" hidden="1" customHeight="1"/>
    <row r="9999" spans="8:8" ht="15.0" hidden="1" customHeight="1"/>
    <row r="10000" spans="8:8" ht="15.0" hidden="1" customHeight="1"/>
    <row r="10001" spans="8:8" ht="15.0" hidden="1" customHeight="1"/>
    <row r="10002" spans="8:8" ht="15.0" hidden="1" customHeight="1"/>
    <row r="10003" spans="8:8" ht="15.0" hidden="1" customHeight="1"/>
    <row r="10004" spans="8:8" ht="15.0" hidden="1" customHeight="1"/>
    <row r="10005" spans="8:8" ht="15.0" hidden="1" customHeight="1"/>
    <row r="10006" spans="8:8" ht="15.0" hidden="1" customHeight="1"/>
    <row r="10007" spans="8:8" ht="15.0" hidden="1" customHeight="1"/>
    <row r="10008" spans="8:8" ht="15.0" hidden="1" customHeight="1"/>
    <row r="10009" spans="8:8" ht="15.0" hidden="1" customHeight="1"/>
    <row r="10010" spans="8:8" ht="15.0" hidden="1" customHeight="1"/>
    <row r="10011" spans="8:8" ht="15.0" hidden="1" customHeight="1"/>
    <row r="10012" spans="8:8" ht="15.0" hidden="1" customHeight="1"/>
    <row r="10013" spans="8:8" ht="15.0" hidden="1" customHeight="1"/>
    <row r="10014" spans="8:8" ht="15.0" hidden="1" customHeight="1"/>
    <row r="10015" spans="8:8" ht="15.0" hidden="1" customHeight="1"/>
    <row r="10016" spans="8:8" ht="15.0" hidden="1" customHeight="1"/>
    <row r="10017" spans="8:8" ht="15.0" hidden="1" customHeight="1"/>
    <row r="10018" spans="8:8" ht="15.0" hidden="1" customHeight="1"/>
    <row r="10019" spans="8:8" ht="15.0" hidden="1" customHeight="1"/>
    <row r="10020" spans="8:8" ht="15.0" hidden="1" customHeight="1"/>
    <row r="10021" spans="8:8" ht="15.0" hidden="1" customHeight="1"/>
    <row r="10022" spans="8:8" ht="15.0" hidden="1" customHeight="1"/>
    <row r="10023" spans="8:8" ht="15.0" hidden="1" customHeight="1"/>
    <row r="10024" spans="8:8" ht="15.0" hidden="1" customHeight="1"/>
    <row r="10025" spans="8:8" ht="15.0" hidden="1" customHeight="1"/>
    <row r="10026" spans="8:8" ht="15.0" hidden="1" customHeight="1"/>
    <row r="10027" spans="8:8" ht="15.0" hidden="1" customHeight="1"/>
    <row r="10028" spans="8:8" ht="15.0" hidden="1" customHeight="1"/>
    <row r="10029" spans="8:8" ht="15.0" hidden="1" customHeight="1"/>
    <row r="10030" spans="8:8" ht="15.0" hidden="1" customHeight="1"/>
    <row r="10031" spans="8:8" ht="15.0" hidden="1" customHeight="1"/>
    <row r="10032" spans="8:8" ht="15.0" hidden="1" customHeight="1"/>
    <row r="10033" spans="8:8" ht="15.0" hidden="1" customHeight="1"/>
    <row r="10034" spans="8:8" ht="15.0" hidden="1" customHeight="1"/>
    <row r="10035" spans="8:8" ht="15.0" hidden="1" customHeight="1"/>
    <row r="10036" spans="8:8" ht="15.0" hidden="1" customHeight="1"/>
    <row r="10037" spans="8:8" ht="15.0" hidden="1" customHeight="1"/>
    <row r="10038" spans="8:8" ht="15.0" hidden="1" customHeight="1"/>
    <row r="10039" spans="8:8" ht="15.0" hidden="1" customHeight="1"/>
    <row r="10040" spans="8:8" ht="15.0" hidden="1" customHeight="1"/>
    <row r="10041" spans="8:8" ht="15.0" hidden="1" customHeight="1"/>
    <row r="10042" spans="8:8" ht="15.0" hidden="1" customHeight="1"/>
    <row r="10043" spans="8:8" ht="15.0" hidden="1" customHeight="1"/>
    <row r="10044" spans="8:8" ht="15.0" hidden="1" customHeight="1"/>
    <row r="10045" spans="8:8" ht="15.0" hidden="1" customHeight="1"/>
    <row r="10046" spans="8:8" ht="15.0" hidden="1" customHeight="1"/>
    <row r="10047" spans="8:8" ht="15.0" hidden="1" customHeight="1"/>
    <row r="10048" spans="8:8" ht="15.0" hidden="1" customHeight="1"/>
    <row r="10049" spans="8:8" ht="15.0" hidden="1" customHeight="1"/>
    <row r="10050" spans="8:8" ht="15.0" hidden="1" customHeight="1"/>
    <row r="10051" spans="8:8" ht="15.0" hidden="1" customHeight="1"/>
    <row r="10052" spans="8:8" ht="15.0" hidden="1" customHeight="1"/>
    <row r="10053" spans="8:8" ht="15.0" hidden="1" customHeight="1"/>
    <row r="10054" spans="8:8" ht="15.0" hidden="1" customHeight="1"/>
    <row r="10055" spans="8:8" ht="15.0" hidden="1" customHeight="1"/>
    <row r="10056" spans="8:8" ht="15.0" hidden="1" customHeight="1"/>
    <row r="10057" spans="8:8" ht="15.0" hidden="1" customHeight="1"/>
    <row r="10058" spans="8:8" ht="15.0" hidden="1" customHeight="1"/>
    <row r="10059" spans="8:8" ht="15.0" hidden="1" customHeight="1"/>
    <row r="10060" spans="8:8" ht="15.0" hidden="1" customHeight="1"/>
    <row r="10061" spans="8:8" ht="15.0" hidden="1" customHeight="1"/>
    <row r="10062" spans="8:8" ht="15.0" hidden="1" customHeight="1"/>
    <row r="10063" spans="8:8" ht="15.0" hidden="1" customHeight="1"/>
    <row r="10064" spans="8:8" ht="15.0" hidden="1" customHeight="1"/>
    <row r="10065" spans="8:8" ht="15.0" hidden="1" customHeight="1"/>
    <row r="10066" spans="8:8" ht="15.0" hidden="1" customHeight="1"/>
    <row r="10067" spans="8:8" ht="15.0" hidden="1" customHeight="1"/>
    <row r="10068" spans="8:8" ht="15.0" hidden="1" customHeight="1"/>
    <row r="10069" spans="8:8" ht="15.0" hidden="1" customHeight="1"/>
    <row r="10070" spans="8:8" ht="15.0" hidden="1" customHeight="1"/>
    <row r="10071" spans="8:8" ht="15.0" hidden="1" customHeight="1"/>
    <row r="10072" spans="8:8" ht="15.0" hidden="1" customHeight="1"/>
    <row r="10073" spans="8:8" ht="15.0" hidden="1" customHeight="1"/>
    <row r="10074" spans="8:8" ht="15.0" hidden="1" customHeight="1"/>
    <row r="10075" spans="8:8" ht="15.0" hidden="1" customHeight="1"/>
    <row r="10076" spans="8:8" ht="15.0" hidden="1" customHeight="1"/>
    <row r="10077" spans="8:8" ht="15.0" hidden="1" customHeight="1"/>
    <row r="10078" spans="8:8" ht="15.0" hidden="1" customHeight="1"/>
    <row r="10079" spans="8:8" ht="15.0" hidden="1" customHeight="1"/>
    <row r="10080" spans="8:8" ht="15.0" hidden="1" customHeight="1"/>
    <row r="10081" spans="8:8" ht="15.0" hidden="1" customHeight="1"/>
    <row r="10082" spans="8:8" ht="15.0" hidden="1" customHeight="1"/>
    <row r="10083" spans="8:8" ht="15.0" hidden="1" customHeight="1"/>
    <row r="10084" spans="8:8" ht="15.0" hidden="1" customHeight="1"/>
    <row r="10085" spans="8:8" ht="15.0" hidden="1" customHeight="1"/>
    <row r="10086" spans="8:8" ht="15.0" hidden="1" customHeight="1"/>
    <row r="10087" spans="8:8" ht="15.0" hidden="1" customHeight="1"/>
    <row r="10088" spans="8:8" ht="15.0" hidden="1" customHeight="1"/>
    <row r="10089" spans="8:8" ht="15.0" hidden="1" customHeight="1"/>
    <row r="10090" spans="8:8" ht="15.0" hidden="1" customHeight="1"/>
    <row r="10091" spans="8:8" ht="15.0" hidden="1" customHeight="1"/>
    <row r="10092" spans="8:8" ht="15.0" hidden="1" customHeight="1"/>
    <row r="10093" spans="8:8" ht="15.0" hidden="1" customHeight="1"/>
    <row r="10094" spans="8:8" ht="15.0" hidden="1" customHeight="1"/>
    <row r="10095" spans="8:8" ht="15.0" hidden="1" customHeight="1"/>
    <row r="10096" spans="8:8" ht="15.0" hidden="1" customHeight="1"/>
    <row r="10097" spans="8:8" ht="15.0" hidden="1" customHeight="1"/>
    <row r="10098" spans="8:8" ht="15.0" hidden="1" customHeight="1"/>
    <row r="10099" spans="8:8" ht="15.0" hidden="1" customHeight="1"/>
    <row r="10100" spans="8:8" ht="15.0" hidden="1" customHeight="1"/>
    <row r="10101" spans="8:8" ht="15.0" hidden="1" customHeight="1"/>
    <row r="10102" spans="8:8" ht="15.0" hidden="1" customHeight="1"/>
    <row r="10103" spans="8:8" ht="15.0" hidden="1" customHeight="1"/>
    <row r="10104" spans="8:8" ht="15.0" hidden="1" customHeight="1"/>
    <row r="10105" spans="8:8" ht="15.0" hidden="1" customHeight="1"/>
    <row r="10106" spans="8:8" ht="15.0" hidden="1" customHeight="1"/>
    <row r="10107" spans="8:8" ht="15.0" hidden="1" customHeight="1"/>
    <row r="10108" spans="8:8" ht="15.0" hidden="1" customHeight="1"/>
    <row r="10109" spans="8:8" ht="15.0" hidden="1" customHeight="1"/>
    <row r="10110" spans="8:8" ht="15.0" hidden="1" customHeight="1"/>
    <row r="10111" spans="8:8" ht="15.0" hidden="1" customHeight="1"/>
    <row r="10112" spans="8:8" ht="15.0" hidden="1" customHeight="1"/>
    <row r="10113" spans="8:8" ht="15.0" hidden="1" customHeight="1"/>
    <row r="10114" spans="8:8" ht="15.0" hidden="1" customHeight="1"/>
    <row r="10115" spans="8:8" ht="15.0" hidden="1" customHeight="1"/>
    <row r="10116" spans="8:8" ht="15.0" hidden="1" customHeight="1"/>
    <row r="10117" spans="8:8" ht="15.0" hidden="1" customHeight="1"/>
    <row r="10118" spans="8:8" ht="15.0" hidden="1" customHeight="1"/>
    <row r="10119" spans="8:8" ht="15.0" hidden="1" customHeight="1"/>
    <row r="10120" spans="8:8" ht="15.0" hidden="1" customHeight="1"/>
    <row r="10121" spans="8:8" ht="15.0" hidden="1" customHeight="1"/>
    <row r="10122" spans="8:8" ht="15.0" hidden="1" customHeight="1"/>
    <row r="10123" spans="8:8" ht="15.0" hidden="1" customHeight="1"/>
    <row r="10124" spans="8:8" ht="15.0" hidden="1" customHeight="1"/>
    <row r="10125" spans="8:8" ht="15.0" hidden="1" customHeight="1"/>
    <row r="10126" spans="8:8" ht="15.0" hidden="1" customHeight="1"/>
    <row r="10127" spans="8:8" ht="15.0" hidden="1" customHeight="1"/>
    <row r="10128" spans="8:8" ht="15.0" hidden="1" customHeight="1"/>
    <row r="10129" spans="8:8" ht="15.0" hidden="1" customHeight="1"/>
    <row r="10130" spans="8:8" ht="15.0" hidden="1" customHeight="1"/>
    <row r="10131" spans="8:8" ht="15.0" hidden="1" customHeight="1"/>
    <row r="10132" spans="8:8" ht="15.0" hidden="1" customHeight="1"/>
    <row r="10133" spans="8:8" ht="15.0" hidden="1" customHeight="1"/>
    <row r="10134" spans="8:8" ht="15.0" hidden="1" customHeight="1"/>
    <row r="10135" spans="8:8" ht="15.0" hidden="1" customHeight="1"/>
    <row r="10136" spans="8:8" ht="15.0" hidden="1" customHeight="1"/>
    <row r="10137" spans="8:8" ht="15.0" hidden="1" customHeight="1"/>
    <row r="10138" spans="8:8" ht="15.0" hidden="1" customHeight="1"/>
    <row r="10139" spans="8:8" ht="15.0" hidden="1" customHeight="1"/>
    <row r="10140" spans="8:8" ht="15.0" hidden="1" customHeight="1"/>
    <row r="10141" spans="8:8" ht="15.0" hidden="1" customHeight="1"/>
    <row r="10142" spans="8:8" ht="15.0" hidden="1" customHeight="1"/>
    <row r="10143" spans="8:8" ht="15.0" hidden="1" customHeight="1"/>
    <row r="10144" spans="8:8" ht="15.0" hidden="1" customHeight="1"/>
    <row r="10145" spans="8:8" ht="15.0" hidden="1" customHeight="1"/>
    <row r="10146" spans="8:8" ht="15.0" hidden="1" customHeight="1"/>
    <row r="10147" spans="8:8" ht="15.0" hidden="1" customHeight="1"/>
    <row r="10148" spans="8:8" ht="15.0" hidden="1" customHeight="1"/>
    <row r="10149" spans="8:8" ht="15.0" hidden="1" customHeight="1"/>
    <row r="10150" spans="8:8" ht="15.0" hidden="1" customHeight="1"/>
    <row r="10151" spans="8:8" ht="15.0" hidden="1" customHeight="1"/>
    <row r="10152" spans="8:8" ht="15.0" hidden="1" customHeight="1"/>
    <row r="10153" spans="8:8" ht="15.0" hidden="1" customHeight="1"/>
    <row r="10154" spans="8:8" ht="15.0" hidden="1" customHeight="1"/>
    <row r="10155" spans="8:8" ht="15.0" hidden="1" customHeight="1"/>
    <row r="10156" spans="8:8" ht="15.0" hidden="1" customHeight="1"/>
    <row r="10157" spans="8:8" ht="15.0" hidden="1" customHeight="1"/>
    <row r="10158" spans="8:8" ht="15.0" hidden="1" customHeight="1"/>
    <row r="10159" spans="8:8" ht="15.0" hidden="1" customHeight="1"/>
    <row r="10160" spans="8:8" ht="15.0" hidden="1" customHeight="1"/>
    <row r="10161" spans="8:8" ht="15.0" hidden="1" customHeight="1"/>
    <row r="10162" spans="8:8" ht="15.0" hidden="1" customHeight="1"/>
    <row r="10163" spans="8:8" ht="15.0" hidden="1" customHeight="1"/>
    <row r="10164" spans="8:8" ht="15.0" hidden="1" customHeight="1"/>
    <row r="10165" spans="8:8" ht="15.0" hidden="1" customHeight="1"/>
    <row r="10166" spans="8:8" ht="15.0" hidden="1" customHeight="1"/>
    <row r="10167" spans="8:8" ht="15.0" hidden="1" customHeight="1"/>
    <row r="10168" spans="8:8" ht="15.0" hidden="1" customHeight="1"/>
    <row r="10169" spans="8:8" ht="15.0" hidden="1" customHeight="1"/>
    <row r="10170" spans="8:8" ht="15.0" hidden="1" customHeight="1"/>
    <row r="10171" spans="8:8" ht="15.0" hidden="1" customHeight="1"/>
    <row r="10172" spans="8:8" ht="15.0" hidden="1" customHeight="1"/>
    <row r="10173" spans="8:8" ht="15.0" hidden="1" customHeight="1"/>
    <row r="10174" spans="8:8" ht="15.0" hidden="1" customHeight="1"/>
    <row r="10175" spans="8:8" ht="15.0" hidden="1" customHeight="1"/>
    <row r="10176" spans="8:8" ht="15.0" hidden="1" customHeight="1"/>
    <row r="10177" spans="8:8" ht="15.0" hidden="1" customHeight="1"/>
    <row r="10178" spans="8:8" ht="15.0" hidden="1" customHeight="1"/>
    <row r="10179" spans="8:8" ht="15.0" hidden="1" customHeight="1"/>
    <row r="10180" spans="8:8" ht="15.0" hidden="1" customHeight="1"/>
    <row r="10181" spans="8:8" ht="15.0" hidden="1" customHeight="1"/>
    <row r="10182" spans="8:8" ht="15.0" hidden="1" customHeight="1"/>
    <row r="10183" spans="8:8" ht="15.0" hidden="1" customHeight="1"/>
    <row r="10184" spans="8:8" ht="15.0" hidden="1" customHeight="1"/>
    <row r="10185" spans="8:8" ht="15.0" hidden="1" customHeight="1"/>
    <row r="10186" spans="8:8" ht="15.0" hidden="1" customHeight="1"/>
    <row r="10187" spans="8:8" ht="15.0" hidden="1" customHeight="1"/>
    <row r="10188" spans="8:8" ht="15.0" hidden="1" customHeight="1"/>
    <row r="10189" spans="8:8" ht="15.0" hidden="1" customHeight="1"/>
    <row r="10190" spans="8:8" ht="15.0" hidden="1" customHeight="1"/>
    <row r="10191" spans="8:8" ht="15.0" hidden="1" customHeight="1"/>
    <row r="10192" spans="8:8" ht="15.0" hidden="1" customHeight="1"/>
    <row r="10193" spans="8:8" ht="15.0" hidden="1" customHeight="1"/>
    <row r="10194" spans="8:8" ht="15.0" hidden="1" customHeight="1"/>
    <row r="10195" spans="8:8" ht="15.0" hidden="1" customHeight="1"/>
    <row r="10196" spans="8:8" ht="15.0" hidden="1" customHeight="1"/>
    <row r="10197" spans="8:8" ht="15.0" hidden="1" customHeight="1"/>
    <row r="10198" spans="8:8" ht="15.0" hidden="1" customHeight="1"/>
    <row r="10199" spans="8:8" ht="15.0" hidden="1" customHeight="1"/>
    <row r="10200" spans="8:8" ht="15.0" hidden="1" customHeight="1"/>
    <row r="10201" spans="8:8" ht="15.0" hidden="1" customHeight="1"/>
    <row r="10202" spans="8:8" ht="15.0" hidden="1" customHeight="1"/>
    <row r="10203" spans="8:8" ht="15.0" hidden="1" customHeight="1"/>
    <row r="10204" spans="8:8" ht="15.0" hidden="1" customHeight="1"/>
    <row r="10205" spans="8:8" ht="15.0" hidden="1" customHeight="1"/>
    <row r="10206" spans="8:8" ht="15.0" hidden="1" customHeight="1"/>
    <row r="10207" spans="8:8" ht="15.0" hidden="1" customHeight="1"/>
    <row r="10208" spans="8:8" ht="15.0" hidden="1" customHeight="1"/>
    <row r="10209" spans="8:8" ht="15.0" hidden="1" customHeight="1"/>
    <row r="10210" spans="8:8" ht="15.0" hidden="1" customHeight="1"/>
    <row r="10211" spans="8:8" ht="15.0" hidden="1" customHeight="1"/>
    <row r="10212" spans="8:8" ht="15.0" hidden="1" customHeight="1"/>
    <row r="10213" spans="8:8" ht="15.0" hidden="1" customHeight="1"/>
    <row r="10214" spans="8:8" ht="15.0" hidden="1" customHeight="1"/>
    <row r="10215" spans="8:8" ht="15.0" hidden="1" customHeight="1"/>
    <row r="10216" spans="8:8" ht="15.0" hidden="1" customHeight="1"/>
    <row r="10217" spans="8:8" ht="15.0" hidden="1" customHeight="1"/>
    <row r="10218" spans="8:8" ht="15.0" hidden="1" customHeight="1"/>
    <row r="10219" spans="8:8" ht="15.0" hidden="1" customHeight="1"/>
    <row r="10220" spans="8:8" ht="15.0" hidden="1" customHeight="1"/>
    <row r="10221" spans="8:8" ht="15.0" hidden="1" customHeight="1"/>
    <row r="10222" spans="8:8" ht="15.0" hidden="1" customHeight="1"/>
    <row r="10223" spans="8:8" ht="15.0" hidden="1" customHeight="1"/>
    <row r="10224" spans="8:8" ht="15.0" hidden="1" customHeight="1"/>
    <row r="10225" spans="8:8" ht="15.0" hidden="1" customHeight="1"/>
    <row r="10226" spans="8:8" ht="15.0" hidden="1" customHeight="1"/>
    <row r="10227" spans="8:8" ht="15.0" hidden="1" customHeight="1"/>
    <row r="10228" spans="8:8" ht="15.0" hidden="1" customHeight="1"/>
    <row r="10229" spans="8:8" ht="15.0" hidden="1" customHeight="1"/>
    <row r="10230" spans="8:8" ht="15.0" hidden="1" customHeight="1"/>
    <row r="10231" spans="8:8" ht="15.0" hidden="1" customHeight="1"/>
    <row r="10232" spans="8:8" ht="15.0" hidden="1" customHeight="1"/>
    <row r="10233" spans="8:8" ht="15.0" hidden="1" customHeight="1"/>
    <row r="10234" spans="8:8" ht="15.0" hidden="1" customHeight="1"/>
    <row r="10235" spans="8:8" ht="15.0" hidden="1" customHeight="1"/>
    <row r="10236" spans="8:8" ht="15.0" hidden="1" customHeight="1"/>
    <row r="10237" spans="8:8" ht="15.0" hidden="1" customHeight="1"/>
    <row r="10238" spans="8:8" ht="15.0" hidden="1" customHeight="1"/>
    <row r="10239" spans="8:8" ht="15.0" hidden="1" customHeight="1"/>
    <row r="10240" spans="8:8" ht="15.0" hidden="1" customHeight="1"/>
    <row r="10241" spans="8:8" ht="15.0" hidden="1" customHeight="1"/>
    <row r="10242" spans="8:8" ht="15.0" hidden="1" customHeight="1"/>
    <row r="10243" spans="8:8" ht="15.0" hidden="1" customHeight="1"/>
    <row r="10244" spans="8:8" ht="15.0" hidden="1" customHeight="1"/>
    <row r="10245" spans="8:8" ht="15.0" hidden="1" customHeight="1"/>
    <row r="10246" spans="8:8" ht="15.0" hidden="1" customHeight="1"/>
    <row r="10247" spans="8:8" ht="15.0" hidden="1" customHeight="1"/>
    <row r="10248" spans="8:8" ht="15.0" hidden="1" customHeight="1"/>
    <row r="10249" spans="8:8" ht="15.0" hidden="1" customHeight="1"/>
    <row r="10250" spans="8:8" ht="15.0" hidden="1" customHeight="1"/>
    <row r="10251" spans="8:8" ht="15.0" hidden="1" customHeight="1"/>
    <row r="10252" spans="8:8" ht="15.0" hidden="1" customHeight="1"/>
    <row r="10253" spans="8:8" ht="15.0" hidden="1" customHeight="1"/>
    <row r="10254" spans="8:8" ht="15.0" hidden="1" customHeight="1"/>
    <row r="10255" spans="8:8" ht="15.0" hidden="1" customHeight="1"/>
    <row r="10256" spans="8:8" ht="15.0" hidden="1" customHeight="1"/>
    <row r="10257" spans="8:8" ht="15.0" hidden="1" customHeight="1"/>
    <row r="10258" spans="8:8" ht="15.0" hidden="1" customHeight="1"/>
    <row r="10259" spans="8:8" ht="15.0" hidden="1" customHeight="1"/>
    <row r="10260" spans="8:8" ht="15.0" hidden="1" customHeight="1"/>
    <row r="10261" spans="8:8" ht="15.0" hidden="1" customHeight="1"/>
    <row r="10262" spans="8:8" ht="15.0" hidden="1" customHeight="1"/>
    <row r="10263" spans="8:8" ht="15.0" hidden="1" customHeight="1"/>
    <row r="10264" spans="8:8" ht="15.0" hidden="1" customHeight="1"/>
    <row r="10265" spans="8:8" ht="15.0" hidden="1" customHeight="1"/>
    <row r="10266" spans="8:8" ht="15.0" hidden="1" customHeight="1"/>
    <row r="10267" spans="8:8" ht="15.0" hidden="1" customHeight="1"/>
    <row r="10268" spans="8:8" ht="15.0" hidden="1" customHeight="1"/>
    <row r="10269" spans="8:8" ht="15.0" hidden="1" customHeight="1"/>
    <row r="10270" spans="8:8" ht="15.0" hidden="1" customHeight="1"/>
    <row r="10271" spans="8:8" ht="15.0" hidden="1" customHeight="1"/>
    <row r="10272" spans="8:8" ht="15.0" hidden="1" customHeight="1"/>
    <row r="10273" spans="8:8" ht="15.0" hidden="1" customHeight="1"/>
    <row r="10274" spans="8:8" ht="15.0" hidden="1" customHeight="1"/>
    <row r="10275" spans="8:8" ht="15.0" hidden="1" customHeight="1"/>
    <row r="10276" spans="8:8" ht="15.0" hidden="1" customHeight="1"/>
    <row r="10277" spans="8:8" ht="15.0" hidden="1" customHeight="1"/>
    <row r="10278" spans="8:8" ht="15.0" hidden="1" customHeight="1"/>
    <row r="10279" spans="8:8" ht="15.0" hidden="1" customHeight="1"/>
    <row r="10280" spans="8:8" ht="15.0" hidden="1" customHeight="1"/>
    <row r="10281" spans="8:8" ht="15.0" hidden="1" customHeight="1"/>
    <row r="10282" spans="8:8" ht="15.0" hidden="1" customHeight="1"/>
    <row r="10283" spans="8:8" ht="15.0" hidden="1" customHeight="1"/>
    <row r="10284" spans="8:8" ht="15.0" hidden="1" customHeight="1"/>
    <row r="10285" spans="8:8" ht="15.0" hidden="1" customHeight="1"/>
    <row r="10286" spans="8:8" ht="15.0" hidden="1" customHeight="1"/>
    <row r="10287" spans="8:8" ht="15.0" hidden="1" customHeight="1"/>
    <row r="10288" spans="8:8" ht="15.0" hidden="1" customHeight="1"/>
    <row r="10289" spans="8:8" ht="15.0" hidden="1" customHeight="1"/>
    <row r="10290" spans="8:8" ht="15.0" hidden="1" customHeight="1"/>
    <row r="10291" spans="8:8" ht="15.0" hidden="1" customHeight="1"/>
    <row r="10292" spans="8:8" ht="15.0" hidden="1" customHeight="1"/>
    <row r="10293" spans="8:8" ht="15.0" hidden="1" customHeight="1"/>
    <row r="10294" spans="8:8" ht="15.0" hidden="1" customHeight="1"/>
    <row r="10295" spans="8:8" ht="15.0" hidden="1" customHeight="1"/>
    <row r="10296" spans="8:8" ht="15.0" hidden="1" customHeight="1"/>
    <row r="10297" spans="8:8" ht="15.0" hidden="1" customHeight="1"/>
    <row r="10298" spans="8:8" ht="15.0" hidden="1" customHeight="1"/>
    <row r="10299" spans="8:8" ht="15.0" hidden="1" customHeight="1"/>
    <row r="10300" spans="8:8" ht="15.0" hidden="1" customHeight="1"/>
    <row r="10301" spans="8:8" ht="15.0" hidden="1" customHeight="1"/>
    <row r="10302" spans="8:8" ht="15.0" hidden="1" customHeight="1"/>
    <row r="10303" spans="8:8" ht="15.0" hidden="1" customHeight="1"/>
    <row r="10304" spans="8:8" ht="15.0" hidden="1" customHeight="1"/>
    <row r="10305" spans="8:8" ht="15.0" hidden="1" customHeight="1"/>
    <row r="10306" spans="8:8" ht="15.0" hidden="1" customHeight="1"/>
    <row r="10307" spans="8:8" ht="15.0" hidden="1" customHeight="1"/>
    <row r="10308" spans="8:8" ht="15.0" hidden="1" customHeight="1"/>
    <row r="10309" spans="8:8" ht="15.0" hidden="1" customHeight="1"/>
    <row r="10310" spans="8:8" ht="15.0" hidden="1" customHeight="1"/>
    <row r="10311" spans="8:8" ht="15.0" hidden="1" customHeight="1"/>
    <row r="10312" spans="8:8" ht="15.0" hidden="1" customHeight="1"/>
    <row r="10313" spans="8:8" ht="15.0" hidden="1" customHeight="1"/>
    <row r="10314" spans="8:8" ht="15.0" hidden="1" customHeight="1"/>
    <row r="10315" spans="8:8" ht="15.0" hidden="1" customHeight="1"/>
    <row r="10316" spans="8:8" ht="15.0" hidden="1" customHeight="1"/>
    <row r="10317" spans="8:8" ht="15.0" hidden="1" customHeight="1"/>
    <row r="10318" spans="8:8" ht="15.0" hidden="1" customHeight="1"/>
    <row r="10319" spans="8:8" ht="15.0" hidden="1" customHeight="1"/>
    <row r="10320" spans="8:8" ht="15.0" hidden="1" customHeight="1"/>
    <row r="10321" spans="8:8" ht="15.0" hidden="1" customHeight="1"/>
    <row r="10322" spans="8:8" ht="15.0" hidden="1" customHeight="1"/>
    <row r="10323" spans="8:8" ht="15.0" hidden="1" customHeight="1"/>
    <row r="10324" spans="8:8" ht="15.0" hidden="1" customHeight="1"/>
    <row r="10325" spans="8:8" ht="15.0" hidden="1" customHeight="1"/>
    <row r="10326" spans="8:8" ht="15.0" hidden="1" customHeight="1"/>
    <row r="10327" spans="8:8" ht="15.0" hidden="1" customHeight="1"/>
    <row r="10328" spans="8:8" ht="15.0" hidden="1" customHeight="1"/>
    <row r="10329" spans="8:8" ht="15.0" hidden="1" customHeight="1"/>
    <row r="10330" spans="8:8" ht="15.0" hidden="1" customHeight="1"/>
    <row r="10331" spans="8:8" ht="15.0" hidden="1" customHeight="1"/>
    <row r="10332" spans="8:8" ht="15.0" hidden="1" customHeight="1"/>
    <row r="10333" spans="8:8" ht="15.0" hidden="1" customHeight="1"/>
    <row r="10334" spans="8:8" ht="15.0" hidden="1" customHeight="1"/>
    <row r="10335" spans="8:8" ht="15.0" hidden="1" customHeight="1"/>
    <row r="10336" spans="8:8" ht="15.0" hidden="1" customHeight="1"/>
    <row r="10337" spans="8:8" ht="15.0" hidden="1" customHeight="1"/>
    <row r="10338" spans="8:8" ht="15.0" hidden="1" customHeight="1"/>
    <row r="10339" spans="8:8" ht="15.0" hidden="1" customHeight="1"/>
    <row r="10340" spans="8:8" ht="15.0" hidden="1" customHeight="1"/>
    <row r="10341" spans="8:8" ht="15.0" hidden="1" customHeight="1"/>
    <row r="10342" spans="8:8" ht="15.0" hidden="1" customHeight="1"/>
    <row r="10343" spans="8:8" ht="15.0" hidden="1" customHeight="1"/>
    <row r="10344" spans="8:8" ht="15.0" hidden="1" customHeight="1"/>
    <row r="10345" spans="8:8" ht="15.0" hidden="1" customHeight="1"/>
    <row r="10346" spans="8:8" ht="15.0" hidden="1" customHeight="1"/>
    <row r="10347" spans="8:8" ht="15.0" hidden="1" customHeight="1"/>
    <row r="10348" spans="8:8" ht="15.0" hidden="1" customHeight="1"/>
    <row r="10349" spans="8:8" ht="15.0" hidden="1" customHeight="1"/>
    <row r="10350" spans="8:8" ht="15.0" hidden="1" customHeight="1"/>
    <row r="10351" spans="8:8" ht="15.0" hidden="1" customHeight="1"/>
    <row r="10352" spans="8:8" ht="15.0" hidden="1" customHeight="1"/>
    <row r="10353" spans="8:8" ht="15.0" hidden="1" customHeight="1"/>
    <row r="10354" spans="8:8" ht="15.0" hidden="1" customHeight="1"/>
    <row r="10355" spans="8:8" ht="15.0" hidden="1" customHeight="1"/>
    <row r="10356" spans="8:8" ht="15.0" hidden="1" customHeight="1"/>
    <row r="10357" spans="8:8" ht="15.0" hidden="1" customHeight="1"/>
    <row r="10358" spans="8:8" ht="15.0" hidden="1" customHeight="1"/>
    <row r="10359" spans="8:8" ht="15.0" hidden="1" customHeight="1"/>
    <row r="10360" spans="8:8" ht="15.0" hidden="1" customHeight="1"/>
    <row r="10361" spans="8:8" ht="15.0" hidden="1" customHeight="1"/>
    <row r="10362" spans="8:8" ht="15.0" hidden="1" customHeight="1"/>
    <row r="10363" spans="8:8" ht="15.0" hidden="1" customHeight="1"/>
    <row r="10364" spans="8:8" ht="15.0" hidden="1" customHeight="1"/>
    <row r="10365" spans="8:8" ht="15.0" hidden="1" customHeight="1"/>
    <row r="10366" spans="8:8" ht="15.0" hidden="1" customHeight="1"/>
    <row r="10367" spans="8:8" ht="15.0" hidden="1" customHeight="1"/>
    <row r="10368" spans="8:8" ht="15.0" hidden="1" customHeight="1"/>
    <row r="10369" spans="8:8" ht="15.0" hidden="1" customHeight="1"/>
    <row r="10370" spans="8:8" ht="15.0" hidden="1" customHeight="1"/>
    <row r="10371" spans="8:8" ht="15.0" hidden="1" customHeight="1"/>
    <row r="10372" spans="8:8" ht="15.0" hidden="1" customHeight="1"/>
    <row r="10373" spans="8:8" ht="15.0" hidden="1" customHeight="1"/>
    <row r="10374" spans="8:8" ht="15.0" hidden="1" customHeight="1"/>
    <row r="10375" spans="8:8" ht="15.0" hidden="1" customHeight="1"/>
    <row r="10376" spans="8:8" ht="15.0" hidden="1" customHeight="1"/>
    <row r="10377" spans="8:8" ht="15.0" hidden="1" customHeight="1"/>
    <row r="10378" spans="8:8" ht="15.0" hidden="1" customHeight="1"/>
    <row r="10379" spans="8:8" ht="15.0" hidden="1" customHeight="1"/>
    <row r="10380" spans="8:8" ht="15.0" hidden="1" customHeight="1"/>
    <row r="10381" spans="8:8" ht="15.0" hidden="1" customHeight="1"/>
    <row r="10382" spans="8:8" ht="15.0" hidden="1" customHeight="1"/>
    <row r="10383" spans="8:8" ht="15.0" hidden="1" customHeight="1"/>
    <row r="10384" spans="8:8" ht="15.0" hidden="1" customHeight="1"/>
    <row r="10385" spans="8:8" ht="15.0" hidden="1" customHeight="1"/>
    <row r="10386" spans="8:8" ht="15.0" hidden="1" customHeight="1"/>
    <row r="10387" spans="8:8" ht="15.0" hidden="1" customHeight="1"/>
    <row r="10388" spans="8:8" ht="15.0" hidden="1" customHeight="1"/>
    <row r="10389" spans="8:8" ht="15.0" hidden="1" customHeight="1"/>
    <row r="10390" spans="8:8" ht="15.0" hidden="1" customHeight="1"/>
    <row r="10391" spans="8:8" ht="15.0" hidden="1" customHeight="1"/>
    <row r="10392" spans="8:8" ht="15.0" hidden="1" customHeight="1"/>
    <row r="10393" spans="8:8" ht="15.0" hidden="1" customHeight="1"/>
    <row r="10394" spans="8:8" ht="15.0" hidden="1" customHeight="1"/>
    <row r="10395" spans="8:8" ht="15.0" hidden="1" customHeight="1"/>
    <row r="10396" spans="8:8" ht="15.0" hidden="1" customHeight="1"/>
    <row r="10397" spans="8:8" ht="15.0" hidden="1" customHeight="1"/>
    <row r="10398" spans="8:8" ht="15.0" hidden="1" customHeight="1"/>
    <row r="10399" spans="8:8" ht="15.0" hidden="1" customHeight="1"/>
    <row r="10400" spans="8:8" ht="15.0" hidden="1" customHeight="1"/>
    <row r="10401" spans="8:8" ht="15.0" hidden="1" customHeight="1"/>
    <row r="10402" spans="8:8" ht="15.0" hidden="1" customHeight="1"/>
    <row r="10403" spans="8:8" ht="15.0" hidden="1" customHeight="1"/>
    <row r="10404" spans="8:8" ht="15.0" hidden="1" customHeight="1"/>
    <row r="10405" spans="8:8" ht="15.0" hidden="1" customHeight="1"/>
    <row r="10406" spans="8:8" ht="15.0" hidden="1" customHeight="1"/>
    <row r="10407" spans="8:8" ht="15.0" hidden="1" customHeight="1"/>
    <row r="10408" spans="8:8" ht="15.0" hidden="1" customHeight="1"/>
    <row r="10409" spans="8:8" ht="15.0" hidden="1" customHeight="1"/>
    <row r="10410" spans="8:8" ht="15.0" hidden="1" customHeight="1"/>
    <row r="10411" spans="8:8" ht="15.0" hidden="1" customHeight="1"/>
    <row r="10412" spans="8:8" ht="15.0" hidden="1" customHeight="1"/>
    <row r="10413" spans="8:8" ht="15.0" hidden="1" customHeight="1"/>
    <row r="10414" spans="8:8" ht="15.0" hidden="1" customHeight="1"/>
    <row r="10415" spans="8:8" ht="15.0" hidden="1" customHeight="1"/>
    <row r="10416" spans="8:8" ht="15.0" hidden="1" customHeight="1"/>
    <row r="10417" spans="8:8" ht="15.0" hidden="1" customHeight="1"/>
    <row r="10418" spans="8:8" ht="15.0" hidden="1" customHeight="1"/>
    <row r="10419" spans="8:8" ht="15.0" hidden="1" customHeight="1"/>
    <row r="10420" spans="8:8" ht="15.0" hidden="1" customHeight="1"/>
    <row r="10421" spans="8:8" ht="15.0" hidden="1" customHeight="1"/>
    <row r="10422" spans="8:8" ht="15.0" hidden="1" customHeight="1"/>
    <row r="10423" spans="8:8" ht="15.0" hidden="1" customHeight="1"/>
    <row r="10424" spans="8:8" ht="15.0" hidden="1" customHeight="1"/>
    <row r="10425" spans="8:8" ht="15.0" hidden="1" customHeight="1"/>
    <row r="10426" spans="8:8" ht="15.0" hidden="1" customHeight="1"/>
    <row r="10427" spans="8:8" ht="15.0" hidden="1" customHeight="1"/>
    <row r="10428" spans="8:8" ht="15.0" hidden="1" customHeight="1"/>
    <row r="10429" spans="8:8" ht="15.0" hidden="1" customHeight="1"/>
    <row r="10430" spans="8:8" ht="15.0" hidden="1" customHeight="1"/>
    <row r="10431" spans="8:8" ht="15.0" hidden="1" customHeight="1"/>
    <row r="10432" spans="8:8" ht="15.0" hidden="1" customHeight="1"/>
    <row r="10433" spans="8:8" ht="15.0" hidden="1" customHeight="1"/>
    <row r="10434" spans="8:8" ht="15.0" hidden="1" customHeight="1"/>
    <row r="10435" spans="8:8" ht="15.0" hidden="1" customHeight="1"/>
    <row r="10436" spans="8:8" ht="15.0" hidden="1" customHeight="1"/>
    <row r="10437" spans="8:8" ht="15.0" hidden="1" customHeight="1"/>
    <row r="10438" spans="8:8" ht="15.0" hidden="1" customHeight="1"/>
    <row r="10439" spans="8:8" ht="15.0" hidden="1" customHeight="1"/>
    <row r="10440" spans="8:8" ht="15.0" hidden="1" customHeight="1"/>
    <row r="10441" spans="8:8" ht="15.0" hidden="1" customHeight="1"/>
    <row r="10442" spans="8:8" ht="15.0" hidden="1" customHeight="1"/>
    <row r="10443" spans="8:8" ht="15.0" hidden="1" customHeight="1"/>
    <row r="10444" spans="8:8" ht="15.0" hidden="1" customHeight="1"/>
    <row r="10445" spans="8:8" ht="15.0" hidden="1" customHeight="1"/>
    <row r="10446" spans="8:8" ht="15.0" hidden="1" customHeight="1"/>
    <row r="10447" spans="8:8" ht="15.0" hidden="1" customHeight="1"/>
    <row r="10448" spans="8:8" ht="15.0" hidden="1" customHeight="1"/>
    <row r="10449" spans="8:8" ht="15.0" hidden="1" customHeight="1"/>
    <row r="10450" spans="8:8" ht="15.0" hidden="1" customHeight="1"/>
    <row r="10451" spans="8:8" ht="15.0" hidden="1" customHeight="1"/>
    <row r="10452" spans="8:8" ht="15.0" hidden="1" customHeight="1"/>
    <row r="10453" spans="8:8" ht="15.0" hidden="1" customHeight="1"/>
    <row r="10454" spans="8:8" ht="15.0" hidden="1" customHeight="1"/>
    <row r="10455" spans="8:8" ht="15.0" hidden="1" customHeight="1"/>
    <row r="10456" spans="8:8" ht="15.0" hidden="1" customHeight="1"/>
    <row r="10457" spans="8:8" ht="15.0" hidden="1" customHeight="1"/>
    <row r="10458" spans="8:8" ht="15.0" hidden="1" customHeight="1"/>
    <row r="10459" spans="8:8" ht="15.0" hidden="1" customHeight="1"/>
    <row r="10460" spans="8:8" ht="15.0" hidden="1" customHeight="1"/>
    <row r="10461" spans="8:8" ht="15.0" hidden="1" customHeight="1"/>
    <row r="10462" spans="8:8" ht="15.0" hidden="1" customHeight="1"/>
    <row r="10463" spans="8:8" ht="15.0" hidden="1" customHeight="1"/>
    <row r="10464" spans="8:8" ht="15.0" hidden="1" customHeight="1"/>
    <row r="10465" spans="8:8" ht="15.0" hidden="1" customHeight="1"/>
    <row r="10466" spans="8:8" ht="15.0" hidden="1" customHeight="1"/>
    <row r="10467" spans="8:8" ht="15.0" hidden="1" customHeight="1"/>
    <row r="10468" spans="8:8" ht="15.0" hidden="1" customHeight="1"/>
    <row r="10469" spans="8:8" ht="15.0" hidden="1" customHeight="1"/>
    <row r="10470" spans="8:8" ht="15.0" hidden="1" customHeight="1"/>
    <row r="10471" spans="8:8" ht="15.0" hidden="1" customHeight="1"/>
    <row r="10472" spans="8:8" ht="15.0" hidden="1" customHeight="1"/>
    <row r="10473" spans="8:8" ht="15.0" hidden="1" customHeight="1"/>
    <row r="10474" spans="8:8" ht="15.0" hidden="1" customHeight="1"/>
    <row r="10475" spans="8:8" ht="15.0" hidden="1" customHeight="1"/>
    <row r="10476" spans="8:8" ht="15.0" hidden="1" customHeight="1"/>
    <row r="10477" spans="8:8" ht="15.0" hidden="1" customHeight="1"/>
    <row r="10478" spans="8:8" ht="15.0" hidden="1" customHeight="1"/>
    <row r="10479" spans="8:8" ht="15.0" hidden="1" customHeight="1"/>
    <row r="10480" spans="8:8" ht="15.0" hidden="1" customHeight="1"/>
    <row r="10481" spans="8:8" ht="15.0" hidden="1" customHeight="1"/>
    <row r="10482" spans="8:8" ht="15.0" hidden="1" customHeight="1"/>
    <row r="10483" spans="8:8" ht="15.0" hidden="1" customHeight="1"/>
    <row r="10484" spans="8:8" ht="15.0" hidden="1" customHeight="1"/>
    <row r="10485" spans="8:8" ht="15.0" hidden="1" customHeight="1"/>
    <row r="10486" spans="8:8" ht="15.0" hidden="1" customHeight="1"/>
    <row r="10487" spans="8:8" ht="15.0" hidden="1" customHeight="1"/>
    <row r="10488" spans="8:8" ht="15.0" hidden="1" customHeight="1"/>
    <row r="10489" spans="8:8" ht="15.0" hidden="1" customHeight="1"/>
    <row r="10490" spans="8:8" ht="15.0" hidden="1" customHeight="1"/>
    <row r="10491" spans="8:8" ht="15.0" hidden="1" customHeight="1"/>
    <row r="10492" spans="8:8" ht="15.0" hidden="1" customHeight="1"/>
    <row r="10493" spans="8:8" ht="15.0" hidden="1" customHeight="1"/>
    <row r="10494" spans="8:8" ht="15.0" hidden="1" customHeight="1"/>
    <row r="10495" spans="8:8" ht="15.0" hidden="1" customHeight="1"/>
    <row r="10496" spans="8:8" ht="15.0" hidden="1" customHeight="1"/>
    <row r="10497" spans="8:8" ht="15.0" hidden="1" customHeight="1"/>
    <row r="10498" spans="8:8" ht="15.0" hidden="1" customHeight="1"/>
    <row r="10499" spans="8:8" ht="15.0" hidden="1" customHeight="1"/>
    <row r="10500" spans="8:8" ht="15.0" hidden="1" customHeight="1"/>
    <row r="10501" spans="8:8" ht="15.0" hidden="1" customHeight="1"/>
    <row r="10502" spans="8:8" ht="15.0" hidden="1" customHeight="1"/>
    <row r="10503" spans="8:8" ht="15.0" hidden="1" customHeight="1"/>
    <row r="10504" spans="8:8" ht="15.0" hidden="1" customHeight="1"/>
    <row r="10505" spans="8:8" ht="15.0" hidden="1" customHeight="1"/>
    <row r="10506" spans="8:8" ht="15.0" hidden="1" customHeight="1"/>
    <row r="10507" spans="8:8" ht="15.0" hidden="1" customHeight="1"/>
    <row r="10508" spans="8:8" ht="15.0" hidden="1" customHeight="1"/>
    <row r="10509" spans="8:8" ht="15.0" hidden="1" customHeight="1"/>
    <row r="10510" spans="8:8" ht="15.0" hidden="1" customHeight="1"/>
    <row r="10511" spans="8:8" ht="15.0" hidden="1" customHeight="1"/>
    <row r="10512" spans="8:8" ht="15.0" hidden="1" customHeight="1"/>
    <row r="10513" spans="8:8" ht="15.0" hidden="1" customHeight="1"/>
    <row r="10514" spans="8:8" ht="15.0" hidden="1" customHeight="1"/>
    <row r="10515" spans="8:8" ht="15.0" hidden="1" customHeight="1"/>
    <row r="10516" spans="8:8" ht="15.0" hidden="1" customHeight="1"/>
    <row r="10517" spans="8:8" ht="15.0" hidden="1" customHeight="1"/>
    <row r="10518" spans="8:8" ht="15.0" hidden="1" customHeight="1"/>
    <row r="10519" spans="8:8" ht="15.0" hidden="1" customHeight="1"/>
    <row r="10520" spans="8:8" ht="15.0" hidden="1" customHeight="1"/>
    <row r="10521" spans="8:8" ht="15.0" hidden="1" customHeight="1"/>
    <row r="10522" spans="8:8" ht="15.0" hidden="1" customHeight="1"/>
    <row r="10523" spans="8:8" ht="15.0" hidden="1" customHeight="1"/>
    <row r="10524" spans="8:8" ht="15.0" hidden="1" customHeight="1"/>
    <row r="10525" spans="8:8" ht="15.0" hidden="1" customHeight="1"/>
    <row r="10526" spans="8:8" ht="15.0" hidden="1" customHeight="1"/>
    <row r="10527" spans="8:8" ht="15.0" hidden="1" customHeight="1"/>
    <row r="10528" spans="8:8" ht="15.0" hidden="1" customHeight="1"/>
    <row r="10529" spans="8:8" ht="15.0" hidden="1" customHeight="1"/>
    <row r="10530" spans="8:8" ht="15.0" hidden="1" customHeight="1"/>
    <row r="10531" spans="8:8" ht="15.0" hidden="1" customHeight="1"/>
    <row r="10532" spans="8:8" ht="15.0" hidden="1" customHeight="1"/>
    <row r="10533" spans="8:8" ht="15.0" hidden="1" customHeight="1"/>
    <row r="10534" spans="8:8" ht="15.0" hidden="1" customHeight="1"/>
    <row r="10535" spans="8:8" ht="15.0" hidden="1" customHeight="1"/>
    <row r="10536" spans="8:8" ht="15.0" hidden="1" customHeight="1"/>
    <row r="10537" spans="8:8" ht="15.0" hidden="1" customHeight="1"/>
    <row r="10538" spans="8:8" ht="15.0" hidden="1" customHeight="1"/>
    <row r="10539" spans="8:8" ht="15.0" hidden="1" customHeight="1"/>
    <row r="10540" spans="8:8" ht="15.0" hidden="1" customHeight="1"/>
    <row r="10541" spans="8:8" ht="15.0" hidden="1" customHeight="1"/>
    <row r="10542" spans="8:8" ht="15.0" hidden="1" customHeight="1"/>
    <row r="10543" spans="8:8" ht="15.0" hidden="1" customHeight="1"/>
    <row r="10544" spans="8:8" ht="15.0" hidden="1" customHeight="1"/>
    <row r="10545" spans="8:8" ht="15.0" hidden="1" customHeight="1"/>
    <row r="10546" spans="8:8" ht="15.0" hidden="1" customHeight="1"/>
    <row r="10547" spans="8:8" ht="15.0" hidden="1" customHeight="1"/>
    <row r="10548" spans="8:8" ht="15.0" hidden="1" customHeight="1"/>
    <row r="10549" spans="8:8" ht="15.0" hidden="1" customHeight="1"/>
    <row r="10550" spans="8:8" ht="15.0" hidden="1" customHeight="1"/>
    <row r="10551" spans="8:8" ht="15.0" hidden="1" customHeight="1"/>
    <row r="10552" spans="8:8" ht="15.0" hidden="1" customHeight="1"/>
    <row r="10553" spans="8:8" ht="15.0" hidden="1" customHeight="1"/>
    <row r="10554" spans="8:8" ht="15.0" hidden="1" customHeight="1"/>
    <row r="10555" spans="8:8" ht="15.0" hidden="1" customHeight="1"/>
    <row r="10556" spans="8:8" ht="15.0" hidden="1" customHeight="1"/>
    <row r="10557" spans="8:8" ht="15.0" hidden="1" customHeight="1"/>
    <row r="10558" spans="8:8" ht="15.0" hidden="1" customHeight="1"/>
    <row r="10559" spans="8:8" ht="15.0" hidden="1" customHeight="1"/>
    <row r="10560" spans="8:8" ht="15.0" hidden="1" customHeight="1"/>
    <row r="10561" spans="8:8" ht="15.0" hidden="1" customHeight="1"/>
    <row r="10562" spans="8:8" ht="15.0" hidden="1" customHeight="1"/>
    <row r="10563" spans="8:8" ht="15.0" hidden="1" customHeight="1"/>
    <row r="10564" spans="8:8" ht="15.0" hidden="1" customHeight="1"/>
    <row r="10565" spans="8:8" ht="15.0" hidden="1" customHeight="1"/>
    <row r="10566" spans="8:8" ht="15.0" hidden="1" customHeight="1"/>
    <row r="10567" spans="8:8" ht="15.0" hidden="1" customHeight="1"/>
    <row r="10568" spans="8:8" ht="15.0" hidden="1" customHeight="1"/>
    <row r="10569" spans="8:8" ht="15.0" hidden="1" customHeight="1"/>
    <row r="10570" spans="8:8" ht="15.0" hidden="1" customHeight="1"/>
    <row r="10571" spans="8:8" ht="15.0" hidden="1" customHeight="1"/>
    <row r="10572" spans="8:8" ht="15.0" hidden="1" customHeight="1"/>
    <row r="10573" spans="8:8" ht="15.0" hidden="1" customHeight="1"/>
    <row r="10574" spans="8:8" ht="15.0" hidden="1" customHeight="1"/>
    <row r="10575" spans="8:8" ht="15.0" hidden="1" customHeight="1"/>
    <row r="10576" spans="8:8" ht="15.0" hidden="1" customHeight="1"/>
    <row r="10577" spans="8:8" ht="15.0" hidden="1" customHeight="1"/>
    <row r="10578" spans="8:8" ht="15.0" hidden="1" customHeight="1"/>
    <row r="10579" spans="8:8" ht="15.0" hidden="1" customHeight="1"/>
    <row r="10580" spans="8:8" ht="15.0" hidden="1" customHeight="1"/>
    <row r="10581" spans="8:8" ht="15.0" hidden="1" customHeight="1"/>
    <row r="10582" spans="8:8" ht="15.0" hidden="1" customHeight="1"/>
    <row r="10583" spans="8:8" ht="15.0" hidden="1" customHeight="1"/>
    <row r="10584" spans="8:8" ht="15.0" hidden="1" customHeight="1"/>
    <row r="10585" spans="8:8" ht="15.0" hidden="1" customHeight="1"/>
    <row r="10586" spans="8:8" ht="15.0" hidden="1" customHeight="1"/>
    <row r="10587" spans="8:8" ht="15.0" hidden="1" customHeight="1"/>
    <row r="10588" spans="8:8" ht="15.0" hidden="1" customHeight="1"/>
    <row r="10589" spans="8:8" ht="15.0" hidden="1" customHeight="1"/>
    <row r="10590" spans="8:8" ht="15.0" hidden="1" customHeight="1"/>
    <row r="10591" spans="8:8" ht="15.0" hidden="1" customHeight="1"/>
    <row r="10592" spans="8:8" ht="15.0" hidden="1" customHeight="1"/>
    <row r="10593" spans="8:8" ht="15.0" hidden="1" customHeight="1"/>
    <row r="10594" spans="8:8" ht="15.0" hidden="1" customHeight="1"/>
    <row r="10595" spans="8:8" ht="15.0" hidden="1" customHeight="1"/>
    <row r="10596" spans="8:8" ht="15.0" hidden="1" customHeight="1"/>
    <row r="10597" spans="8:8" ht="15.0" hidden="1" customHeight="1"/>
    <row r="10598" spans="8:8" ht="15.0" hidden="1" customHeight="1"/>
    <row r="10599" spans="8:8" ht="15.0" hidden="1" customHeight="1"/>
    <row r="10600" spans="8:8" ht="15.0" hidden="1" customHeight="1"/>
    <row r="10601" spans="8:8" ht="15.0" hidden="1" customHeight="1"/>
    <row r="10602" spans="8:8" ht="15.0" hidden="1" customHeight="1"/>
    <row r="10603" spans="8:8" ht="15.0" hidden="1" customHeight="1"/>
    <row r="10604" spans="8:8" ht="15.0" hidden="1" customHeight="1"/>
    <row r="10605" spans="8:8" ht="15.0" hidden="1" customHeight="1"/>
    <row r="10606" spans="8:8" ht="15.0" hidden="1" customHeight="1"/>
    <row r="10607" spans="8:8" ht="15.0" hidden="1" customHeight="1"/>
    <row r="10608" spans="8:8" ht="15.0" hidden="1" customHeight="1"/>
    <row r="10609" spans="8:8" ht="15.0" hidden="1" customHeight="1"/>
    <row r="10610" spans="8:8" ht="15.0" hidden="1" customHeight="1"/>
    <row r="10611" spans="8:8" ht="15.0" hidden="1" customHeight="1"/>
    <row r="10612" spans="8:8" ht="15.0" hidden="1" customHeight="1"/>
    <row r="10613" spans="8:8" ht="15.0" hidden="1" customHeight="1"/>
    <row r="10614" spans="8:8" ht="15.0" hidden="1" customHeight="1"/>
    <row r="10615" spans="8:8" ht="15.0" hidden="1" customHeight="1"/>
    <row r="10616" spans="8:8" ht="15.0" hidden="1" customHeight="1"/>
    <row r="10617" spans="8:8" ht="15.0" hidden="1" customHeight="1"/>
    <row r="10618" spans="8:8" ht="15.0" hidden="1" customHeight="1"/>
    <row r="10619" spans="8:8" ht="15.0" hidden="1" customHeight="1"/>
    <row r="10620" spans="8:8" ht="15.0" hidden="1" customHeight="1"/>
    <row r="10621" spans="8:8" ht="15.0" hidden="1" customHeight="1"/>
    <row r="10622" spans="8:8" ht="15.0" hidden="1" customHeight="1"/>
    <row r="10623" spans="8:8" ht="15.0" hidden="1" customHeight="1"/>
    <row r="10624" spans="8:8" ht="15.0" hidden="1" customHeight="1"/>
    <row r="10625" spans="8:8" ht="15.0" hidden="1" customHeight="1"/>
    <row r="10626" spans="8:8" ht="15.0" hidden="1" customHeight="1"/>
    <row r="10627" spans="8:8" ht="15.0" hidden="1" customHeight="1"/>
    <row r="10628" spans="8:8" ht="15.0" hidden="1" customHeight="1"/>
    <row r="10629" spans="8:8" ht="15.0" hidden="1" customHeight="1"/>
    <row r="10630" spans="8:8" ht="15.0" hidden="1" customHeight="1"/>
    <row r="10631" spans="8:8" ht="15.0" hidden="1" customHeight="1"/>
    <row r="10632" spans="8:8" ht="15.0" hidden="1" customHeight="1"/>
    <row r="10633" spans="8:8" ht="15.0" hidden="1" customHeight="1"/>
    <row r="10634" spans="8:8" ht="15.0" hidden="1" customHeight="1"/>
    <row r="10635" spans="8:8" ht="15.0" hidden="1" customHeight="1"/>
    <row r="10636" spans="8:8" ht="15.0" hidden="1" customHeight="1"/>
    <row r="10637" spans="8:8" ht="15.0" hidden="1" customHeight="1"/>
    <row r="10638" spans="8:8" ht="15.0" hidden="1" customHeight="1"/>
    <row r="10639" spans="8:8" ht="15.0" hidden="1" customHeight="1"/>
    <row r="10640" spans="8:8" ht="15.0" hidden="1" customHeight="1"/>
    <row r="10641" spans="8:8" ht="15.0" hidden="1" customHeight="1"/>
    <row r="10642" spans="8:8" ht="15.0" hidden="1" customHeight="1"/>
    <row r="10643" spans="8:8" ht="15.0" hidden="1" customHeight="1"/>
    <row r="10644" spans="8:8" ht="15.0" hidden="1" customHeight="1"/>
    <row r="10645" spans="8:8" ht="15.0" hidden="1" customHeight="1"/>
    <row r="10646" spans="8:8" ht="15.0" hidden="1" customHeight="1"/>
    <row r="10647" spans="8:8" ht="15.0" hidden="1" customHeight="1"/>
    <row r="10648" spans="8:8" ht="15.0" hidden="1" customHeight="1"/>
    <row r="10649" spans="8:8" ht="15.0" hidden="1" customHeight="1"/>
    <row r="10650" spans="8:8" ht="15.0" hidden="1" customHeight="1"/>
    <row r="10651" spans="8:8" ht="15.0" hidden="1" customHeight="1"/>
    <row r="10652" spans="8:8" ht="15.0" hidden="1" customHeight="1"/>
    <row r="10653" spans="8:8" ht="15.0" hidden="1" customHeight="1"/>
    <row r="10654" spans="8:8" ht="15.0" hidden="1" customHeight="1"/>
    <row r="10655" spans="8:8" ht="15.0" hidden="1" customHeight="1"/>
    <row r="10656" spans="8:8" ht="15.0" hidden="1" customHeight="1"/>
    <row r="10657" spans="8:8" ht="15.0" hidden="1" customHeight="1"/>
    <row r="10658" spans="8:8" ht="15.0" hidden="1" customHeight="1"/>
    <row r="10659" spans="8:8" ht="15.0" hidden="1" customHeight="1"/>
    <row r="10660" spans="8:8" ht="15.0" hidden="1" customHeight="1"/>
    <row r="10661" spans="8:8" ht="15.0" hidden="1" customHeight="1"/>
    <row r="10662" spans="8:8" ht="15.0" hidden="1" customHeight="1"/>
    <row r="10663" spans="8:8" ht="15.0" hidden="1" customHeight="1"/>
    <row r="10664" spans="8:8" ht="15.0" hidden="1" customHeight="1"/>
    <row r="10665" spans="8:8" ht="15.0" hidden="1" customHeight="1"/>
    <row r="10666" spans="8:8" ht="15.0" hidden="1" customHeight="1"/>
    <row r="10667" spans="8:8" ht="15.0" hidden="1" customHeight="1"/>
    <row r="10668" spans="8:8" ht="15.0" hidden="1" customHeight="1"/>
    <row r="10669" spans="8:8" ht="15.0" hidden="1" customHeight="1"/>
    <row r="10670" spans="8:8" ht="15.0" hidden="1" customHeight="1"/>
    <row r="10671" spans="8:8" ht="15.0" hidden="1" customHeight="1"/>
    <row r="10672" spans="8:8" ht="15.0" hidden="1" customHeight="1"/>
    <row r="10673" spans="8:8" ht="15.0" hidden="1" customHeight="1"/>
    <row r="10674" spans="8:8" ht="15.0" hidden="1" customHeight="1"/>
    <row r="10675" spans="8:8" ht="15.0" hidden="1" customHeight="1"/>
    <row r="10676" spans="8:8" ht="15.0" hidden="1" customHeight="1"/>
    <row r="10677" spans="8:8" ht="15.0" hidden="1" customHeight="1"/>
    <row r="10678" spans="8:8" ht="15.0" hidden="1" customHeight="1"/>
    <row r="10679" spans="8:8" ht="15.0" hidden="1" customHeight="1"/>
    <row r="10680" spans="8:8" ht="15.0" hidden="1" customHeight="1"/>
    <row r="10681" spans="8:8" ht="15.0" hidden="1" customHeight="1"/>
    <row r="10682" spans="8:8" ht="15.0" hidden="1" customHeight="1"/>
    <row r="10683" spans="8:8" ht="15.0" hidden="1" customHeight="1"/>
    <row r="10684" spans="8:8" ht="15.0" hidden="1" customHeight="1"/>
    <row r="10685" spans="8:8" ht="15.0" hidden="1" customHeight="1"/>
    <row r="10686" spans="8:8" ht="15.0" hidden="1" customHeight="1"/>
    <row r="10687" spans="8:8" ht="15.0" hidden="1" customHeight="1"/>
    <row r="10688" spans="8:8" ht="15.0" hidden="1" customHeight="1"/>
    <row r="10689" spans="8:8" ht="15.0" hidden="1" customHeight="1"/>
    <row r="10690" spans="8:8" ht="15.0" hidden="1" customHeight="1"/>
    <row r="10691" spans="8:8" ht="15.0" hidden="1" customHeight="1"/>
    <row r="10692" spans="8:8" ht="15.0" hidden="1" customHeight="1"/>
    <row r="10693" spans="8:8" ht="15.0" hidden="1" customHeight="1"/>
    <row r="10694" spans="8:8" ht="15.0" hidden="1" customHeight="1"/>
    <row r="10695" spans="8:8" ht="15.0" hidden="1" customHeight="1"/>
    <row r="10696" spans="8:8" ht="15.0" hidden="1" customHeight="1"/>
    <row r="10697" spans="8:8" ht="15.0" hidden="1" customHeight="1"/>
    <row r="10698" spans="8:8" ht="15.0" hidden="1" customHeight="1"/>
    <row r="10699" spans="8:8" ht="15.0" hidden="1" customHeight="1"/>
    <row r="10700" spans="8:8" ht="15.0" hidden="1" customHeight="1"/>
    <row r="10701" spans="8:8" ht="15.0" hidden="1" customHeight="1"/>
    <row r="10702" spans="8:8" ht="15.0" hidden="1" customHeight="1"/>
    <row r="10703" spans="8:8" ht="15.0" hidden="1" customHeight="1"/>
    <row r="10704" spans="8:8" ht="15.0" hidden="1" customHeight="1"/>
    <row r="10705" spans="8:8" ht="15.0" hidden="1" customHeight="1"/>
    <row r="10706" spans="8:8" ht="15.0" hidden="1" customHeight="1"/>
    <row r="10707" spans="8:8" ht="15.0" hidden="1" customHeight="1"/>
    <row r="10708" spans="8:8" ht="15.0" hidden="1" customHeight="1"/>
    <row r="10709" spans="8:8" ht="15.0" hidden="1" customHeight="1"/>
    <row r="10710" spans="8:8" ht="15.0" hidden="1" customHeight="1"/>
    <row r="10711" spans="8:8" ht="15.0" hidden="1" customHeight="1"/>
    <row r="10712" spans="8:8" ht="15.0" hidden="1" customHeight="1"/>
    <row r="10713" spans="8:8" ht="15.0" hidden="1" customHeight="1"/>
    <row r="10714" spans="8:8" ht="15.0" hidden="1" customHeight="1"/>
    <row r="10715" spans="8:8" ht="15.0" hidden="1" customHeight="1"/>
    <row r="10716" spans="8:8" ht="15.0" hidden="1" customHeight="1"/>
    <row r="10717" spans="8:8" ht="15.0" hidden="1" customHeight="1"/>
    <row r="10718" spans="8:8" ht="15.0" hidden="1" customHeight="1"/>
    <row r="10719" spans="8:8" ht="15.0" hidden="1" customHeight="1"/>
    <row r="10720" spans="8:8" ht="15.0" hidden="1" customHeight="1"/>
    <row r="10721" spans="8:8" ht="15.0" hidden="1" customHeight="1"/>
    <row r="10722" spans="8:8" ht="15.0" hidden="1" customHeight="1"/>
    <row r="10723" spans="8:8" ht="15.0" hidden="1" customHeight="1"/>
    <row r="10724" spans="8:8" ht="15.0" hidden="1" customHeight="1"/>
    <row r="10725" spans="8:8" ht="15.0" hidden="1" customHeight="1"/>
    <row r="10726" spans="8:8" ht="15.0" hidden="1" customHeight="1"/>
    <row r="10727" spans="8:8" ht="15.0" hidden="1" customHeight="1"/>
    <row r="10728" spans="8:8" ht="15.0" hidden="1" customHeight="1"/>
    <row r="10729" spans="8:8" ht="15.0" hidden="1" customHeight="1"/>
    <row r="10730" spans="8:8" ht="15.0" hidden="1" customHeight="1"/>
    <row r="10731" spans="8:8" ht="15.0" hidden="1" customHeight="1"/>
    <row r="10732" spans="8:8" ht="15.0" hidden="1" customHeight="1"/>
    <row r="10733" spans="8:8" ht="15.0" hidden="1" customHeight="1"/>
    <row r="10734" spans="8:8" ht="15.0" hidden="1" customHeight="1"/>
    <row r="10735" spans="8:8" ht="15.0" hidden="1" customHeight="1"/>
    <row r="10736" spans="8:8" ht="15.0" hidden="1" customHeight="1"/>
    <row r="10737" spans="8:8" ht="15.0" hidden="1" customHeight="1"/>
    <row r="10738" spans="8:8" ht="15.0" hidden="1" customHeight="1"/>
    <row r="10739" spans="8:8" ht="15.0" hidden="1" customHeight="1"/>
    <row r="10740" spans="8:8" ht="15.0" hidden="1" customHeight="1"/>
    <row r="10741" spans="8:8" ht="15.0" hidden="1" customHeight="1"/>
    <row r="10742" spans="8:8" ht="15.0" hidden="1" customHeight="1"/>
    <row r="10743" spans="8:8" ht="15.0" hidden="1" customHeight="1"/>
    <row r="10744" spans="8:8" ht="15.0" hidden="1" customHeight="1"/>
    <row r="10745" spans="8:8" ht="15.0" hidden="1" customHeight="1"/>
    <row r="10746" spans="8:8" ht="15.0" hidden="1" customHeight="1"/>
    <row r="10747" spans="8:8" ht="15.0" hidden="1" customHeight="1"/>
    <row r="10748" spans="8:8" ht="15.0" hidden="1" customHeight="1"/>
    <row r="10749" spans="8:8" ht="15.0" hidden="1" customHeight="1"/>
    <row r="10750" spans="8:8" ht="15.0" hidden="1" customHeight="1"/>
    <row r="10751" spans="8:8" ht="15.0" hidden="1" customHeight="1"/>
    <row r="10752" spans="8:8" ht="15.0" hidden="1" customHeight="1"/>
    <row r="10753" spans="8:8" ht="15.0" hidden="1" customHeight="1"/>
    <row r="10754" spans="8:8" ht="15.0" hidden="1" customHeight="1"/>
    <row r="10755" spans="8:8" ht="15.0" hidden="1" customHeight="1"/>
    <row r="10756" spans="8:8" ht="15.0" hidden="1" customHeight="1"/>
    <row r="10757" spans="8:8" ht="15.0" hidden="1" customHeight="1"/>
    <row r="10758" spans="8:8" ht="15.0" hidden="1" customHeight="1"/>
    <row r="10759" spans="8:8" ht="15.0" hidden="1" customHeight="1"/>
    <row r="10760" spans="8:8" ht="15.0" hidden="1" customHeight="1"/>
    <row r="10761" spans="8:8" ht="15.0" hidden="1" customHeight="1"/>
    <row r="10762" spans="8:8" ht="15.0" hidden="1" customHeight="1"/>
    <row r="10763" spans="8:8" ht="15.0" hidden="1" customHeight="1"/>
    <row r="10764" spans="8:8" ht="15.0" hidden="1" customHeight="1"/>
    <row r="10765" spans="8:8" ht="15.0" hidden="1" customHeight="1"/>
    <row r="10766" spans="8:8" ht="15.0" hidden="1" customHeight="1"/>
    <row r="10767" spans="8:8" ht="15.0" hidden="1" customHeight="1"/>
    <row r="10768" spans="8:8" ht="15.0" hidden="1" customHeight="1"/>
    <row r="10769" spans="8:8" ht="15.0" hidden="1" customHeight="1"/>
    <row r="10770" spans="8:8" ht="15.0" hidden="1" customHeight="1"/>
    <row r="10771" spans="8:8" ht="15.0" hidden="1" customHeight="1"/>
    <row r="10772" spans="8:8" ht="15.0" hidden="1" customHeight="1"/>
    <row r="10773" spans="8:8" ht="15.0" hidden="1" customHeight="1"/>
    <row r="10774" spans="8:8" ht="15.0" hidden="1" customHeight="1"/>
    <row r="10775" spans="8:8" ht="15.0" hidden="1" customHeight="1"/>
    <row r="10776" spans="8:8" ht="15.0" hidden="1" customHeight="1"/>
    <row r="10777" spans="8:8" ht="15.0" hidden="1" customHeight="1"/>
    <row r="10778" spans="8:8" ht="15.0" hidden="1" customHeight="1"/>
    <row r="10779" spans="8:8" ht="15.0" hidden="1" customHeight="1"/>
    <row r="10780" spans="8:8" ht="15.0" hidden="1" customHeight="1"/>
    <row r="10781" spans="8:8" ht="15.0" hidden="1" customHeight="1"/>
    <row r="10782" spans="8:8" ht="15.0" hidden="1" customHeight="1"/>
    <row r="10783" spans="8:8" ht="15.0" hidden="1" customHeight="1"/>
    <row r="10784" spans="8:8" ht="15.0" hidden="1" customHeight="1"/>
    <row r="10785" spans="8:8" ht="15.0" hidden="1" customHeight="1"/>
  </sheetData>
  <sheetProtection sheet="0" formatCells="0" formatColumns="0" formatRows="0" insertColumns="0" insertRows="0" deleteColumns="0" deleteRows="0" selectLockedCells="1"/>
  <mergeCells count="9400">
    <mergeCell ref="C30:E35"/>
    <mergeCell ref="K30:N30"/>
    <mergeCell ref="C20:D20"/>
    <mergeCell ref="M23:N23"/>
    <mergeCell ref="F24:G25"/>
    <mergeCell ref="M24:N24"/>
    <mergeCell ref="B1:N1"/>
    <mergeCell ref="I29:J29"/>
    <mergeCell ref="F34:G34"/>
    <mergeCell ref="F31:G31"/>
    <mergeCell ref="F32:G32"/>
    <mergeCell ref="F30:G30"/>
    <mergeCell ref="J19:K19"/>
    <mergeCell ref="A2:A35"/>
    <mergeCell ref="M60:N60"/>
    <mergeCell ref="C63:E63"/>
    <mergeCell ref="I61:J61"/>
    <mergeCell ref="I60:J60"/>
    <mergeCell ref="F60:G61"/>
    <mergeCell ref="K62:N62"/>
    <mergeCell ref="C82:F82"/>
    <mergeCell ref="C83:F83"/>
    <mergeCell ref="D110:N110"/>
    <mergeCell ref="H94:I94"/>
    <mergeCell ref="C96:E97"/>
    <mergeCell ref="K98:N98"/>
    <mergeCell ref="J91:K91"/>
    <mergeCell ref="C95:H95"/>
    <mergeCell ref="F129:G129"/>
    <mergeCell ref="M157:M158"/>
    <mergeCell ref="C153:F153"/>
    <mergeCell ref="J159:K159"/>
    <mergeCell ref="C89:D89"/>
    <mergeCell ref="L94:M94"/>
    <mergeCell ref="I95:J95"/>
    <mergeCell ref="F102:G102"/>
    <mergeCell ref="I102:J102"/>
    <mergeCell ref="N157:N159"/>
    <mergeCell ref="F137:G137"/>
    <mergeCell ref="L157:L158"/>
    <mergeCell ref="H159:I159"/>
    <mergeCell ref="J157:K158"/>
    <mergeCell ref="C159:D159"/>
    <mergeCell ref="C124:D124"/>
    <mergeCell ref="F96:G97"/>
    <mergeCell ref="J125:K125"/>
    <mergeCell ref="H129:I129"/>
    <mergeCell ref="H125:I125"/>
    <mergeCell ref="F98:G98"/>
    <mergeCell ref="K97:N97"/>
    <mergeCell ref="C91:D91"/>
    <mergeCell ref="J90:K90"/>
    <mergeCell ref="K101:N101"/>
    <mergeCell ref="F105:G105"/>
    <mergeCell ref="H80:N80"/>
    <mergeCell ref="H76:I78"/>
    <mergeCell ref="K102:N102"/>
    <mergeCell ref="J89:K89"/>
    <mergeCell ref="H89:I89"/>
    <mergeCell ref="F106:G106"/>
    <mergeCell ref="C98:E98"/>
    <mergeCell ref="H90:I90"/>
    <mergeCell ref="M95:N95"/>
    <mergeCell ref="I136:J136"/>
    <mergeCell ref="C162:D162"/>
    <mergeCell ref="F170:G170"/>
    <mergeCell ref="J162:K162"/>
    <mergeCell ref="F136:G136"/>
    <mergeCell ref="C163:D163"/>
    <mergeCell ref="C125:D125"/>
    <mergeCell ref="I98:J98"/>
    <mergeCell ref="K112:L112"/>
    <mergeCell ref="F94:G94"/>
    <mergeCell ref="H157:I158"/>
    <mergeCell ref="C171:E171"/>
    <mergeCell ref="H196:I196"/>
    <mergeCell ref="H163:I163"/>
    <mergeCell ref="J196:K196"/>
    <mergeCell ref="J197:K197"/>
    <mergeCell ref="H91:I91"/>
    <mergeCell ref="I99:N99"/>
    <mergeCell ref="F99:G99"/>
    <mergeCell ref="K113:N113"/>
    <mergeCell ref="H124:I124"/>
    <mergeCell ref="J124:K124"/>
    <mergeCell ref="F140:G140"/>
    <mergeCell ref="C170:E170"/>
    <mergeCell ref="C137:E137"/>
    <mergeCell ref="J163:K163"/>
    <mergeCell ref="K170:N170"/>
    <mergeCell ref="K95:L95"/>
    <mergeCell ref="C136:E136"/>
    <mergeCell ref="I137:J137"/>
    <mergeCell ref="C99:E99"/>
    <mergeCell ref="G157:G158"/>
    <mergeCell ref="H162:I162"/>
    <mergeCell ref="C196:D196"/>
    <mergeCell ref="H197:I197"/>
    <mergeCell ref="F201:G201"/>
    <mergeCell ref="F171:G171"/>
    <mergeCell ref="C197:D197"/>
    <mergeCell ref="I170:J170"/>
    <mergeCell ref="F157:F158"/>
    <mergeCell ref="H201:I201"/>
    <mergeCell ref="M347:N347"/>
    <mergeCell ref="F357:G357"/>
    <mergeCell ref="F352:G352"/>
    <mergeCell ref="I352:J352"/>
    <mergeCell ref="C375:D375"/>
    <mergeCell ref="J379:K379"/>
    <mergeCell ref="F381:G381"/>
    <mergeCell ref="H378:I378"/>
    <mergeCell ref="J378:K378"/>
    <mergeCell ref="H379:I379"/>
    <mergeCell ref="C383:H383"/>
    <mergeCell ref="J375:K375"/>
    <mergeCell ref="F389:G389"/>
    <mergeCell ref="I389:J389"/>
    <mergeCell ref="F388:G388"/>
    <mergeCell ref="H487:I487"/>
    <mergeCell ref="I492:J492"/>
    <mergeCell ref="C489:E490"/>
    <mergeCell ref="J488:K488"/>
    <mergeCell ref="C484:D484"/>
    <mergeCell ref="C485:D485"/>
    <mergeCell ref="C494:E494"/>
    <mergeCell ref="C498:E503"/>
    <mergeCell ref="K436:L436"/>
    <mergeCell ref="C480:F480"/>
    <mergeCell ref="D470:N470"/>
    <mergeCell ref="J556:K556"/>
    <mergeCell ref="F566:G566"/>
    <mergeCell ref="C557:D557"/>
    <mergeCell ref="H557:I557"/>
    <mergeCell ref="I566:J566"/>
    <mergeCell ref="K566:N566"/>
    <mergeCell ref="C628:D628"/>
    <mergeCell ref="K635:L635"/>
    <mergeCell ref="J631:K631"/>
    <mergeCell ref="H631:I631"/>
    <mergeCell ref="F634:G634"/>
    <mergeCell ref="C633:E634"/>
    <mergeCell ref="K616:L616"/>
    <mergeCell ref="C625:D626"/>
    <mergeCell ref="K636:L636"/>
    <mergeCell ref="H624:N624"/>
    <mergeCell ref="F714:G714"/>
    <mergeCell ref="J701:K701"/>
    <mergeCell ref="K710:N710"/>
    <mergeCell ref="H705:I705"/>
    <mergeCell ref="F705:G705"/>
    <mergeCell ref="L661:L662"/>
    <mergeCell ref="C693:F693"/>
    <mergeCell ref="C699:D699"/>
    <mergeCell ref="I710:J710"/>
    <mergeCell ref="J703:K703"/>
    <mergeCell ref="C714:E719"/>
    <mergeCell ref="C624:F624"/>
    <mergeCell ref="L633:M633"/>
    <mergeCell ref="I636:J636"/>
    <mergeCell ref="H620:N620"/>
    <mergeCell ref="F661:F662"/>
    <mergeCell ref="J667:K667"/>
    <mergeCell ref="H667:I667"/>
    <mergeCell ref="H663:I663"/>
    <mergeCell ref="J663:K663"/>
    <mergeCell ref="H666:I666"/>
    <mergeCell ref="L669:M669"/>
    <mergeCell ref="G661:G662"/>
    <mergeCell ref="C667:D667"/>
    <mergeCell ref="C641:E641"/>
    <mergeCell ref="I643:N645"/>
    <mergeCell ref="B650:C651"/>
    <mergeCell ref="N985:N987"/>
    <mergeCell ref="C998:E998"/>
    <mergeCell ref="F971:G971"/>
    <mergeCell ref="F1079:G1079"/>
    <mergeCell ref="K1070:N1070"/>
    <mergeCell ref="I1070:J1070"/>
    <mergeCell ref="F1075:G1075"/>
    <mergeCell ref="F1070:G1070"/>
    <mergeCell ref="I1075:N1077"/>
    <mergeCell ref="B1082:C1083"/>
    <mergeCell ref="C1084:G1086"/>
    <mergeCell ref="I1147:N1149"/>
    <mergeCell ref="J1135:K1135"/>
    <mergeCell ref="C1142:E1142"/>
    <mergeCell ref="H1173:I1173"/>
    <mergeCell ref="C1181:E1181"/>
    <mergeCell ref="F1185:G1185"/>
    <mergeCell ref="I1182:J1182"/>
    <mergeCell ref="F1182:G1182"/>
    <mergeCell ref="F1180:G1180"/>
    <mergeCell ref="D1190:N1190"/>
    <mergeCell ref="I1176:J1176"/>
    <mergeCell ref="C1178:E1178"/>
    <mergeCell ref="D1191:N1191"/>
    <mergeCell ref="I1071:N1071"/>
    <mergeCell ref="C1065:E1066"/>
    <mergeCell ref="C1089:F1089"/>
    <mergeCell ref="F998:G998"/>
    <mergeCell ref="C1048:G1050"/>
    <mergeCell ref="I1038:J1038"/>
    <mergeCell ref="J1048:J1050"/>
    <mergeCell ref="K1048:L1048"/>
    <mergeCell ref="K1050:L1050"/>
    <mergeCell ref="C1064:D1064"/>
    <mergeCell ref="K1068:L1068"/>
    <mergeCell ref="M1067:N1067"/>
    <mergeCell ref="K1067:L1067"/>
    <mergeCell ref="I1067:J1067"/>
    <mergeCell ref="C1067:H1067"/>
    <mergeCell ref="L1065:M1065"/>
    <mergeCell ref="C1034:E1034"/>
    <mergeCell ref="F1068:G1069"/>
    <mergeCell ref="I1068:J1068"/>
    <mergeCell ref="I1069:J1069"/>
    <mergeCell ref="I1042:N1043"/>
    <mergeCell ref="F1000:G1000"/>
    <mergeCell ref="D1046:N1046"/>
    <mergeCell ref="D1047:N1047"/>
    <mergeCell ref="K1049:N1049"/>
    <mergeCell ref="M1050:N1050"/>
    <mergeCell ref="H1051:N1051"/>
    <mergeCell ref="J1062:K1062"/>
    <mergeCell ref="F1035:G1035"/>
    <mergeCell ref="C1063:D1063"/>
    <mergeCell ref="F1066:G1066"/>
    <mergeCell ref="H1066:I1066"/>
    <mergeCell ref="C846:D846"/>
    <mergeCell ref="K832:L832"/>
    <mergeCell ref="F822:G822"/>
    <mergeCell ref="M834:N834"/>
    <mergeCell ref="M923:N923"/>
    <mergeCell ref="H922:I922"/>
    <mergeCell ref="C923:H923"/>
    <mergeCell ref="L921:M921"/>
    <mergeCell ref="I924:J924"/>
    <mergeCell ref="B937:N937"/>
    <mergeCell ref="C940:G942"/>
    <mergeCell ref="I923:J923"/>
    <mergeCell ref="I931:N933"/>
    <mergeCell ref="H812:I812"/>
    <mergeCell ref="F827:G827"/>
    <mergeCell ref="K821:N821"/>
    <mergeCell ref="M906:N906"/>
    <mergeCell ref="C946:F946"/>
    <mergeCell ref="H947:N947"/>
    <mergeCell ref="H945:N945"/>
    <mergeCell ref="E913:E914"/>
    <mergeCell ref="C908:F908"/>
    <mergeCell ref="C947:F947"/>
    <mergeCell ref="I893:J893"/>
    <mergeCell ref="H946:N946"/>
    <mergeCell ref="J955:K955"/>
    <mergeCell ref="M985:M986"/>
    <mergeCell ref="H988:I988"/>
    <mergeCell ref="I970:N971"/>
    <mergeCell ref="I998:J998"/>
    <mergeCell ref="K998:N998"/>
    <mergeCell ref="H993:I993"/>
    <mergeCell ref="K1001:N1001"/>
    <mergeCell ref="I1001:J1001"/>
    <mergeCell ref="F1034:G1034"/>
    <mergeCell ref="F1038:G1038"/>
    <mergeCell ref="F1042:G1042"/>
    <mergeCell ref="I1034:J1034"/>
    <mergeCell ref="K1034:N1034"/>
    <mergeCell ref="B1045:N1045"/>
    <mergeCell ref="F1001:G1001"/>
    <mergeCell ref="C1052:F1052"/>
    <mergeCell ref="H1048:I1050"/>
    <mergeCell ref="C1001:E1001"/>
    <mergeCell ref="J989:K989"/>
    <mergeCell ref="A1010:A1043"/>
    <mergeCell ref="C816:E817"/>
    <mergeCell ref="H800:N800"/>
    <mergeCell ref="H796:I798"/>
    <mergeCell ref="C888:E889"/>
    <mergeCell ref="H832:I834"/>
    <mergeCell ref="B865:N865"/>
    <mergeCell ref="I966:J966"/>
    <mergeCell ref="F1003:G1003"/>
    <mergeCell ref="C987:D987"/>
    <mergeCell ref="N949:N951"/>
    <mergeCell ref="I964:J964"/>
    <mergeCell ref="F958:G958"/>
    <mergeCell ref="H981:N981"/>
    <mergeCell ref="H982:N982"/>
    <mergeCell ref="H983:N983"/>
    <mergeCell ref="K965:N965"/>
    <mergeCell ref="A974:A1007"/>
    <mergeCell ref="J985:K986"/>
    <mergeCell ref="K1002:N1002"/>
    <mergeCell ref="G985:G986"/>
    <mergeCell ref="I1002:J1002"/>
    <mergeCell ref="F1007:G1007"/>
    <mergeCell ref="F1006:G1006"/>
    <mergeCell ref="F1005:G1005"/>
    <mergeCell ref="L1030:M1030"/>
    <mergeCell ref="C1031:H1031"/>
    <mergeCell ref="I1003:N1005"/>
    <mergeCell ref="H985:I986"/>
    <mergeCell ref="F1002:G1002"/>
    <mergeCell ref="C1002:E1007"/>
    <mergeCell ref="I1006:N1007"/>
    <mergeCell ref="H987:I987"/>
    <mergeCell ref="H1030:I1030"/>
    <mergeCell ref="F1004:G1004"/>
    <mergeCell ref="I1031:J1031"/>
    <mergeCell ref="K1031:L1031"/>
    <mergeCell ref="M1031:N1031"/>
    <mergeCell ref="K1037:N1037"/>
    <mergeCell ref="I962:J962"/>
    <mergeCell ref="F970:G970"/>
    <mergeCell ref="C962:E962"/>
    <mergeCell ref="F969:G969"/>
    <mergeCell ref="F966:G966"/>
    <mergeCell ref="F965:G965"/>
    <mergeCell ref="K962:N962"/>
    <mergeCell ref="J988:K988"/>
    <mergeCell ref="F1041:G1041"/>
    <mergeCell ref="C983:F983"/>
    <mergeCell ref="J956:K956"/>
    <mergeCell ref="H955:I955"/>
    <mergeCell ref="C988:D988"/>
    <mergeCell ref="C989:D989"/>
    <mergeCell ref="C1038:E1043"/>
    <mergeCell ref="H989:I989"/>
    <mergeCell ref="I1000:J1000"/>
    <mergeCell ref="J1100:K1100"/>
    <mergeCell ref="C1128:F1128"/>
    <mergeCell ref="C1095:D1095"/>
    <mergeCell ref="E1129:E1130"/>
    <mergeCell ref="N1093:N1095"/>
    <mergeCell ref="F1101:G1101"/>
    <mergeCell ref="F1106:G1106"/>
    <mergeCell ref="I1106:J1106"/>
    <mergeCell ref="K1106:N1106"/>
    <mergeCell ref="F1107:G1107"/>
    <mergeCell ref="D1118:N1118"/>
    <mergeCell ref="H1128:N1128"/>
    <mergeCell ref="I1107:N1107"/>
    <mergeCell ref="C1093:D1094"/>
    <mergeCell ref="J1084:J1086"/>
    <mergeCell ref="I1110:J1110"/>
    <mergeCell ref="C1106:E1106"/>
    <mergeCell ref="J1095:K1095"/>
    <mergeCell ref="H1099:I1099"/>
    <mergeCell ref="H1100:I1100"/>
    <mergeCell ref="H1098:I1098"/>
    <mergeCell ref="C1132:D1132"/>
    <mergeCell ref="J1132:K1132"/>
    <mergeCell ref="C1133:D1133"/>
    <mergeCell ref="F1110:G1110"/>
    <mergeCell ref="H1132:I1132"/>
    <mergeCell ref="C1107:E1107"/>
    <mergeCell ref="F1129:F1130"/>
    <mergeCell ref="C1129:D1130"/>
    <mergeCell ref="H1133:I1133"/>
    <mergeCell ref="J1133:K1133"/>
    <mergeCell ref="C1244:D1244"/>
    <mergeCell ref="J1237:K1238"/>
    <mergeCell ref="K1248:L1248"/>
    <mergeCell ref="H1237:I1238"/>
    <mergeCell ref="F1237:F1238"/>
    <mergeCell ref="G1237:G1238"/>
    <mergeCell ref="C1192:G1194"/>
    <mergeCell ref="K1211:L1211"/>
    <mergeCell ref="I1251:N1251"/>
    <mergeCell ref="C1236:F1236"/>
    <mergeCell ref="I1222:N1223"/>
    <mergeCell ref="M1248:N1248"/>
    <mergeCell ref="K1249:N1249"/>
    <mergeCell ref="I1181:J1181"/>
    <mergeCell ref="C1200:F1200"/>
    <mergeCell ref="J1206:K1206"/>
    <mergeCell ref="H1236:N1236"/>
    <mergeCell ref="I1214:J1214"/>
    <mergeCell ref="F1223:G1223"/>
    <mergeCell ref="C1237:D1238"/>
    <mergeCell ref="K1214:N1214"/>
    <mergeCell ref="F1221:G1221"/>
    <mergeCell ref="I1216:J1216"/>
    <mergeCell ref="F1216:G1216"/>
    <mergeCell ref="F1220:G1220"/>
    <mergeCell ref="F1217:G1217"/>
    <mergeCell ref="I1217:J1217"/>
    <mergeCell ref="B1226:C1227"/>
    <mergeCell ref="I888:J888"/>
    <mergeCell ref="C916:D916"/>
    <mergeCell ref="J919:K919"/>
    <mergeCell ref="F814:G814"/>
    <mergeCell ref="D830:N830"/>
    <mergeCell ref="I815:J815"/>
    <mergeCell ref="M815:N815"/>
    <mergeCell ref="B902:C903"/>
    <mergeCell ref="J916:K916"/>
    <mergeCell ref="F926:G926"/>
    <mergeCell ref="C917:D917"/>
    <mergeCell ref="I928:J928"/>
    <mergeCell ref="F929:G929"/>
    <mergeCell ref="K926:N926"/>
    <mergeCell ref="H917:I917"/>
    <mergeCell ref="C926:E926"/>
    <mergeCell ref="H916:I916"/>
    <mergeCell ref="K929:N929"/>
    <mergeCell ref="F921:G921"/>
    <mergeCell ref="J917:K917"/>
    <mergeCell ref="C928:E928"/>
    <mergeCell ref="I929:J929"/>
    <mergeCell ref="H919:I919"/>
    <mergeCell ref="C929:E929"/>
    <mergeCell ref="H921:I921"/>
    <mergeCell ref="F928:G928"/>
    <mergeCell ref="I926:J926"/>
    <mergeCell ref="H1088:N1088"/>
    <mergeCell ref="F1111:G1111"/>
    <mergeCell ref="I1111:N1113"/>
    <mergeCell ref="K1110:N1110"/>
    <mergeCell ref="J1096:K1096"/>
    <mergeCell ref="J1064:K1064"/>
    <mergeCell ref="C1061:D1061"/>
    <mergeCell ref="J1060:K1060"/>
    <mergeCell ref="H1061:I1061"/>
    <mergeCell ref="H1063:I1063"/>
    <mergeCell ref="F1065:G1065"/>
    <mergeCell ref="H1065:I1065"/>
    <mergeCell ref="F1076:G1076"/>
    <mergeCell ref="M1068:N1068"/>
    <mergeCell ref="D1082:N1082"/>
    <mergeCell ref="K1085:N1085"/>
    <mergeCell ref="H1084:I1086"/>
    <mergeCell ref="C1060:D1060"/>
    <mergeCell ref="J1063:K1063"/>
    <mergeCell ref="H1064:I1064"/>
    <mergeCell ref="H1062:I1062"/>
    <mergeCell ref="J1061:K1061"/>
    <mergeCell ref="C1070:E1070"/>
    <mergeCell ref="C1074:E1079"/>
    <mergeCell ref="H1060:I1060"/>
    <mergeCell ref="K1073:N1073"/>
    <mergeCell ref="F1077:G1077"/>
    <mergeCell ref="C1087:F1087"/>
    <mergeCell ref="K1084:L1084"/>
    <mergeCell ref="F1078:G1078"/>
    <mergeCell ref="M1086:N1086"/>
    <mergeCell ref="D1083:N1083"/>
    <mergeCell ref="C1096:D1096"/>
    <mergeCell ref="H1097:I1097"/>
    <mergeCell ref="F1112:G1112"/>
    <mergeCell ref="H1092:N1092"/>
    <mergeCell ref="K1086:L1086"/>
    <mergeCell ref="C1097:D1097"/>
    <mergeCell ref="K1121:N1121"/>
    <mergeCell ref="F1143:G1143"/>
    <mergeCell ref="M1158:N1158"/>
    <mergeCell ref="F1183:G1183"/>
    <mergeCell ref="I1179:N1179"/>
    <mergeCell ref="K1182:N1182"/>
    <mergeCell ref="H1164:N1164"/>
    <mergeCell ref="B1154:C1155"/>
    <mergeCell ref="I1150:N1151"/>
    <mergeCell ref="F1146:G1146"/>
    <mergeCell ref="K1156:L1156"/>
    <mergeCell ref="K1146:N1146"/>
    <mergeCell ref="H1159:N1159"/>
    <mergeCell ref="F1151:G1151"/>
    <mergeCell ref="H1168:I1168"/>
    <mergeCell ref="J1168:K1168"/>
    <mergeCell ref="H1169:I1169"/>
    <mergeCell ref="J1169:K1169"/>
    <mergeCell ref="I1183:N1185"/>
    <mergeCell ref="K1228:L1228"/>
    <mergeCell ref="C1242:D1242"/>
    <mergeCell ref="H1244:I1244"/>
    <mergeCell ref="L1281:M1281"/>
    <mergeCell ref="C1276:D1276"/>
    <mergeCell ref="H1282:I1282"/>
    <mergeCell ref="C1277:D1277"/>
    <mergeCell ref="N1237:N1239"/>
    <mergeCell ref="F1273:F1274"/>
    <mergeCell ref="I1283:J1283"/>
    <mergeCell ref="C913:D914"/>
    <mergeCell ref="M924:N924"/>
    <mergeCell ref="J904:J906"/>
    <mergeCell ref="I925:J925"/>
    <mergeCell ref="J949:K950"/>
    <mergeCell ref="C952:D952"/>
    <mergeCell ref="H954:I954"/>
    <mergeCell ref="H951:I951"/>
    <mergeCell ref="G949:G950"/>
    <mergeCell ref="J954:K954"/>
    <mergeCell ref="C945:F945"/>
    <mergeCell ref="M960:N960"/>
    <mergeCell ref="I961:J961"/>
    <mergeCell ref="K942:L942"/>
    <mergeCell ref="C1099:D1099"/>
    <mergeCell ref="H1093:I1094"/>
    <mergeCell ref="I1104:J1104"/>
    <mergeCell ref="J1098:K1098"/>
    <mergeCell ref="H1102:I1102"/>
    <mergeCell ref="C1103:H1103"/>
    <mergeCell ref="I1103:J1103"/>
    <mergeCell ref="L1093:L1094"/>
    <mergeCell ref="F1114:G1114"/>
    <mergeCell ref="L1102:M1102"/>
    <mergeCell ref="D1119:N1119"/>
    <mergeCell ref="J1093:K1094"/>
    <mergeCell ref="F1115:G1115"/>
    <mergeCell ref="L1101:M1101"/>
    <mergeCell ref="H1095:I1095"/>
    <mergeCell ref="F1113:G1113"/>
    <mergeCell ref="H1101:I1101"/>
    <mergeCell ref="F1108:G1108"/>
    <mergeCell ref="B1117:N1117"/>
    <mergeCell ref="H1087:N1087"/>
    <mergeCell ref="F1104:G1105"/>
    <mergeCell ref="C1100:D1100"/>
    <mergeCell ref="K1181:N1181"/>
    <mergeCell ref="C1175:H1175"/>
    <mergeCell ref="H1174:I1174"/>
    <mergeCell ref="C1208:D1208"/>
    <mergeCell ref="F1214:G1214"/>
    <mergeCell ref="L1210:M1210"/>
    <mergeCell ref="H1207:I1207"/>
    <mergeCell ref="F1218:G1218"/>
    <mergeCell ref="I1218:J1218"/>
    <mergeCell ref="K1218:N1218"/>
    <mergeCell ref="I1320:J1320"/>
    <mergeCell ref="C1308:F1308"/>
    <mergeCell ref="C1320:E1321"/>
    <mergeCell ref="C1309:D1310"/>
    <mergeCell ref="E1309:E1310"/>
    <mergeCell ref="H1281:I1281"/>
    <mergeCell ref="D1298:N1298"/>
    <mergeCell ref="C1300:G1302"/>
    <mergeCell ref="E1273:E1274"/>
    <mergeCell ref="I1286:J1286"/>
    <mergeCell ref="F1290:G1290"/>
    <mergeCell ref="J1279:K1279"/>
    <mergeCell ref="H1300:I1302"/>
    <mergeCell ref="J1300:J1302"/>
    <mergeCell ref="K1300:L1300"/>
    <mergeCell ref="K1302:L1302"/>
    <mergeCell ref="C1312:D1312"/>
    <mergeCell ref="I1290:J1290"/>
    <mergeCell ref="H1304:N1304"/>
    <mergeCell ref="F1286:G1286"/>
    <mergeCell ref="M1302:N1302"/>
    <mergeCell ref="C1304:F1304"/>
    <mergeCell ref="D1299:N1299"/>
    <mergeCell ref="C1316:D1316"/>
    <mergeCell ref="F1327:G1327"/>
    <mergeCell ref="H1303:N1303"/>
    <mergeCell ref="K1326:N1326"/>
    <mergeCell ref="J1312:K1312"/>
    <mergeCell ref="H1312:I1312"/>
    <mergeCell ref="H1308:N1308"/>
    <mergeCell ref="F1328:G1328"/>
    <mergeCell ref="I1323:N1323"/>
    <mergeCell ref="L1245:M1245"/>
    <mergeCell ref="H1239:I1239"/>
    <mergeCell ref="C1243:D1243"/>
    <mergeCell ref="C1245:E1246"/>
    <mergeCell ref="C1239:D1239"/>
    <mergeCell ref="C1247:H1247"/>
    <mergeCell ref="F1281:G1281"/>
    <mergeCell ref="I1288:J1288"/>
    <mergeCell ref="F1294:G1294"/>
    <mergeCell ref="F1289:G1289"/>
    <mergeCell ref="F1292:G1292"/>
    <mergeCell ref="F1293:G1293"/>
    <mergeCell ref="I1289:J1289"/>
    <mergeCell ref="C1286:E1286"/>
    <mergeCell ref="J1277:K1277"/>
    <mergeCell ref="H1276:I1276"/>
    <mergeCell ref="H1279:I1279"/>
    <mergeCell ref="J1280:K1280"/>
    <mergeCell ref="C1290:E1295"/>
    <mergeCell ref="J1276:K1276"/>
    <mergeCell ref="F1282:G1282"/>
    <mergeCell ref="K1286:N1286"/>
    <mergeCell ref="H1277:I1277"/>
    <mergeCell ref="K1289:N1289"/>
    <mergeCell ref="C1288:E1288"/>
    <mergeCell ref="C1289:E1289"/>
    <mergeCell ref="I1294:N1295"/>
    <mergeCell ref="H1280:I1280"/>
    <mergeCell ref="F1291:G1291"/>
    <mergeCell ref="K1290:N1290"/>
    <mergeCell ref="F1288:G1288"/>
    <mergeCell ref="F1295:G1295"/>
    <mergeCell ref="B1298:C1299"/>
    <mergeCell ref="H957:I957"/>
    <mergeCell ref="C982:F982"/>
    <mergeCell ref="J987:K987"/>
    <mergeCell ref="H991:I991"/>
    <mergeCell ref="J991:K991"/>
    <mergeCell ref="F993:G993"/>
    <mergeCell ref="H1052:N1052"/>
    <mergeCell ref="C1035:E1035"/>
    <mergeCell ref="C1062:D1062"/>
    <mergeCell ref="H1056:N1056"/>
    <mergeCell ref="C1051:F1051"/>
    <mergeCell ref="F1074:G1074"/>
    <mergeCell ref="F1057:F1058"/>
    <mergeCell ref="C1057:D1058"/>
    <mergeCell ref="C1068:E1069"/>
    <mergeCell ref="F1071:G1071"/>
    <mergeCell ref="K1074:N1074"/>
    <mergeCell ref="I1074:J1074"/>
    <mergeCell ref="C1056:F1056"/>
    <mergeCell ref="F1073:G1073"/>
    <mergeCell ref="I1072:J1072"/>
    <mergeCell ref="F1072:G1072"/>
    <mergeCell ref="C1072:E1072"/>
    <mergeCell ref="F1043:G1043"/>
    <mergeCell ref="I1073:J1073"/>
    <mergeCell ref="C1073:E1073"/>
    <mergeCell ref="J1134:K1134"/>
    <mergeCell ref="F1144:G1144"/>
    <mergeCell ref="M1140:N1140"/>
    <mergeCell ref="C1101:E1102"/>
    <mergeCell ref="J1099:K1099"/>
    <mergeCell ref="F1093:F1094"/>
    <mergeCell ref="C1108:E1108"/>
    <mergeCell ref="C1109:E1109"/>
    <mergeCell ref="C1110:E1115"/>
    <mergeCell ref="B1118:C1119"/>
    <mergeCell ref="K1122:L1122"/>
    <mergeCell ref="I1143:N1143"/>
    <mergeCell ref="H1134:I1134"/>
    <mergeCell ref="C1092:F1092"/>
    <mergeCell ref="I1105:J1105"/>
    <mergeCell ref="J1097:K1097"/>
    <mergeCell ref="C1120:G1122"/>
    <mergeCell ref="K1140:L1140"/>
    <mergeCell ref="C1144:E1144"/>
    <mergeCell ref="I1145:J1145"/>
    <mergeCell ref="F1145:G1145"/>
    <mergeCell ref="I1141:J1141"/>
    <mergeCell ref="I1144:J1144"/>
    <mergeCell ref="C1145:E1145"/>
    <mergeCell ref="K1141:N1141"/>
    <mergeCell ref="F1140:G1141"/>
    <mergeCell ref="F1102:G1102"/>
    <mergeCell ref="L1137:M1137"/>
    <mergeCell ref="I1140:J1140"/>
    <mergeCell ref="D1155:N1155"/>
    <mergeCell ref="F1165:F1166"/>
    <mergeCell ref="C1160:F1160"/>
    <mergeCell ref="C1165:D1166"/>
    <mergeCell ref="K1158:L1158"/>
    <mergeCell ref="F1148:G1148"/>
    <mergeCell ref="C1159:F1159"/>
    <mergeCell ref="H1170:I1170"/>
    <mergeCell ref="J1165:K1166"/>
    <mergeCell ref="C1170:D1170"/>
    <mergeCell ref="H1165:I1166"/>
    <mergeCell ref="J1171:K1171"/>
    <mergeCell ref="C1167:D1167"/>
    <mergeCell ref="C1161:F1161"/>
    <mergeCell ref="J1167:K1167"/>
    <mergeCell ref="C1171:D1171"/>
    <mergeCell ref="L1165:L1166"/>
    <mergeCell ref="H1171:I1171"/>
    <mergeCell ref="E1165:E1166"/>
    <mergeCell ref="G1165:G1166"/>
    <mergeCell ref="H1167:I1167"/>
    <mergeCell ref="J1170:K1170"/>
    <mergeCell ref="M1165:M1166"/>
    <mergeCell ref="N1165:N1167"/>
    <mergeCell ref="C1428:E1429"/>
    <mergeCell ref="K1410:L1410"/>
    <mergeCell ref="I1431:N1431"/>
    <mergeCell ref="K1398:N1398"/>
    <mergeCell ref="D1371:N1371"/>
    <mergeCell ref="F1399:G1399"/>
    <mergeCell ref="I1399:N1401"/>
    <mergeCell ref="F1400:G1400"/>
    <mergeCell ref="F1428:G1429"/>
    <mergeCell ref="J1422:K1422"/>
    <mergeCell ref="K1429:N1429"/>
    <mergeCell ref="M1428:N1428"/>
    <mergeCell ref="H1422:I1422"/>
    <mergeCell ref="I1428:J1428"/>
    <mergeCell ref="K1428:L1428"/>
    <mergeCell ref="H1411:N1411"/>
    <mergeCell ref="I1429:J1429"/>
    <mergeCell ref="C1431:E1431"/>
    <mergeCell ref="M1410:N1410"/>
    <mergeCell ref="J1408:J1410"/>
    <mergeCell ref="D1406:N1406"/>
    <mergeCell ref="H1412:N1412"/>
    <mergeCell ref="K1391:L1391"/>
    <mergeCell ref="D1407:N1407"/>
    <mergeCell ref="I1391:J1391"/>
    <mergeCell ref="C1398:E1403"/>
    <mergeCell ref="K1408:L1408"/>
    <mergeCell ref="C1411:F1411"/>
    <mergeCell ref="C1412:F1412"/>
    <mergeCell ref="C1422:D1422"/>
    <mergeCell ref="F1257:G1257"/>
    <mergeCell ref="L1282:M1282"/>
    <mergeCell ref="C1281:E1282"/>
    <mergeCell ref="K1283:L1283"/>
    <mergeCell ref="K1301:N1301"/>
    <mergeCell ref="I1327:N1329"/>
    <mergeCell ref="C1313:D1313"/>
    <mergeCell ref="I1402:N1403"/>
    <mergeCell ref="C1416:F1416"/>
    <mergeCell ref="F1401:G1401"/>
    <mergeCell ref="F1403:G1403"/>
    <mergeCell ref="H1408:I1410"/>
    <mergeCell ref="C1408:G1410"/>
    <mergeCell ref="F1417:F1418"/>
    <mergeCell ref="C1360:E1360"/>
    <mergeCell ref="K1372:L1372"/>
    <mergeCell ref="C1375:F1375"/>
    <mergeCell ref="I1362:J1362"/>
    <mergeCell ref="C1380:F1380"/>
    <mergeCell ref="H1384:I1384"/>
    <mergeCell ref="C1391:H1391"/>
    <mergeCell ref="I1397:J1397"/>
    <mergeCell ref="L1390:M1390"/>
    <mergeCell ref="F1398:G1398"/>
    <mergeCell ref="I1398:J1398"/>
    <mergeCell ref="I1361:J1361"/>
    <mergeCell ref="C1384:D1384"/>
    <mergeCell ref="J1385:K1385"/>
    <mergeCell ref="C1376:F1376"/>
    <mergeCell ref="M1391:N1391"/>
    <mergeCell ref="C1397:E1397"/>
    <mergeCell ref="I1394:J1394"/>
    <mergeCell ref="F1394:G1394"/>
    <mergeCell ref="C1394:E1394"/>
    <mergeCell ref="F1395:G1395"/>
    <mergeCell ref="B1405:N1405"/>
    <mergeCell ref="B1406:C1407"/>
    <mergeCell ref="C1417:D1418"/>
    <mergeCell ref="I1396:J1396"/>
    <mergeCell ref="H1416:N1416"/>
    <mergeCell ref="D939:N939"/>
    <mergeCell ref="K960:L960"/>
    <mergeCell ref="C949:D950"/>
    <mergeCell ref="L985:L986"/>
    <mergeCell ref="C1000:E1000"/>
    <mergeCell ref="C966:E971"/>
    <mergeCell ref="I965:J965"/>
    <mergeCell ref="F962:G962"/>
    <mergeCell ref="C963:E963"/>
    <mergeCell ref="F963:G963"/>
    <mergeCell ref="B973:N973"/>
    <mergeCell ref="K1139:L1139"/>
    <mergeCell ref="H1135:I1135"/>
    <mergeCell ref="F1138:G1138"/>
    <mergeCell ref="J1136:K1136"/>
    <mergeCell ref="H1138:I1138"/>
    <mergeCell ref="M1093:M1094"/>
    <mergeCell ref="J1120:J1122"/>
    <mergeCell ref="F1109:G1109"/>
    <mergeCell ref="I1114:N1115"/>
    <mergeCell ref="M1139:N1139"/>
    <mergeCell ref="C1137:E1138"/>
    <mergeCell ref="H1136:I1136"/>
    <mergeCell ref="C1124:F1124"/>
    <mergeCell ref="I1109:J1109"/>
    <mergeCell ref="H1123:N1123"/>
    <mergeCell ref="M1122:N1122"/>
    <mergeCell ref="H1124:N1124"/>
    <mergeCell ref="C1134:D1134"/>
    <mergeCell ref="C1135:D1135"/>
    <mergeCell ref="C1143:E1143"/>
    <mergeCell ref="K1109:N1109"/>
    <mergeCell ref="C1123:F1123"/>
    <mergeCell ref="K1120:L1120"/>
    <mergeCell ref="H1120:I1122"/>
    <mergeCell ref="I1108:J1108"/>
    <mergeCell ref="C1140:E1141"/>
    <mergeCell ref="C1139:H1139"/>
    <mergeCell ref="N1309:N1311"/>
    <mergeCell ref="J1336:J1338"/>
    <mergeCell ref="H1311:I1311"/>
    <mergeCell ref="F1331:G1331"/>
    <mergeCell ref="M1355:N1355"/>
    <mergeCell ref="C1353:E1354"/>
    <mergeCell ref="I1356:J1356"/>
    <mergeCell ref="E1345:E1346"/>
    <mergeCell ref="K1355:L1355"/>
    <mergeCell ref="C1352:D1352"/>
    <mergeCell ref="H1317:I1317"/>
    <mergeCell ref="D1334:N1334"/>
    <mergeCell ref="B1334:C1335"/>
    <mergeCell ref="I1213:J1213"/>
    <mergeCell ref="C1209:E1210"/>
    <mergeCell ref="J1208:K1208"/>
    <mergeCell ref="E1201:E1202"/>
    <mergeCell ref="K1250:N1250"/>
    <mergeCell ref="K1285:N1285"/>
    <mergeCell ref="H1268:N1268"/>
    <mergeCell ref="C1250:E1250"/>
    <mergeCell ref="H1264:I1266"/>
    <mergeCell ref="C1279:D1279"/>
    <mergeCell ref="J1264:J1266"/>
    <mergeCell ref="F1251:G1251"/>
    <mergeCell ref="C1284:E1285"/>
    <mergeCell ref="H1278:I1278"/>
    <mergeCell ref="F1287:G1287"/>
    <mergeCell ref="C1287:E1287"/>
    <mergeCell ref="C1264:G1266"/>
    <mergeCell ref="F1284:G1285"/>
    <mergeCell ref="C1278:D1278"/>
    <mergeCell ref="C1267:F1267"/>
    <mergeCell ref="I1284:J1284"/>
    <mergeCell ref="K1284:L1284"/>
    <mergeCell ref="I1285:J1285"/>
    <mergeCell ref="I1287:N1287"/>
    <mergeCell ref="I1254:J1254"/>
    <mergeCell ref="M1284:N1284"/>
    <mergeCell ref="K1266:L1266"/>
    <mergeCell ref="K1264:L1264"/>
    <mergeCell ref="M1266:N1266"/>
    <mergeCell ref="I1319:J1319"/>
    <mergeCell ref="D1335:N1335"/>
    <mergeCell ref="C1336:G1338"/>
    <mergeCell ref="K1358:N1358"/>
    <mergeCell ref="J1381:K1382"/>
    <mergeCell ref="H1349:I1349"/>
    <mergeCell ref="M1381:M1382"/>
    <mergeCell ref="K1361:N1361"/>
    <mergeCell ref="H1351:I1351"/>
    <mergeCell ref="J1348:K1348"/>
    <mergeCell ref="F1358:G1358"/>
    <mergeCell ref="J1349:K1349"/>
    <mergeCell ref="H1348:I1348"/>
    <mergeCell ref="F1353:G1353"/>
    <mergeCell ref="H1353:I1353"/>
    <mergeCell ref="E1381:E1382"/>
    <mergeCell ref="F1381:F1382"/>
    <mergeCell ref="G1381:G1382"/>
    <mergeCell ref="C1348:D1348"/>
    <mergeCell ref="J1352:K1352"/>
    <mergeCell ref="F1354:G1354"/>
    <mergeCell ref="C1349:D1349"/>
    <mergeCell ref="C1358:E1358"/>
    <mergeCell ref="C1362:E1367"/>
    <mergeCell ref="C1381:D1382"/>
    <mergeCell ref="C1377:F1377"/>
    <mergeCell ref="M1356:N1356"/>
    <mergeCell ref="C1350:D1350"/>
    <mergeCell ref="H1381:I1382"/>
    <mergeCell ref="J1351:K1351"/>
    <mergeCell ref="L1381:L1382"/>
    <mergeCell ref="I1355:J1355"/>
    <mergeCell ref="H1352:I1352"/>
    <mergeCell ref="I1358:J1358"/>
    <mergeCell ref="F1329:G1329"/>
    <mergeCell ref="K1356:L1356"/>
    <mergeCell ref="H1339:N1339"/>
    <mergeCell ref="C1355:H1355"/>
    <mergeCell ref="I1330:N1331"/>
    <mergeCell ref="L1309:L1310"/>
    <mergeCell ref="H1318:I1318"/>
    <mergeCell ref="K1337:N1337"/>
    <mergeCell ref="L1353:M1353"/>
    <mergeCell ref="H1354:I1354"/>
    <mergeCell ref="L1354:M1354"/>
    <mergeCell ref="M1283:N1283"/>
    <mergeCell ref="H1272:N1272"/>
    <mergeCell ref="C1280:D1280"/>
    <mergeCell ref="J1315:K1315"/>
    <mergeCell ref="F1325:G1325"/>
    <mergeCell ref="C1319:H1319"/>
    <mergeCell ref="F1360:G1360"/>
    <mergeCell ref="H1380:N1380"/>
    <mergeCell ref="H1376:N1376"/>
    <mergeCell ref="H1375:N1375"/>
    <mergeCell ref="M1374:N1374"/>
    <mergeCell ref="K1373:N1373"/>
    <mergeCell ref="J1372:J1374"/>
    <mergeCell ref="K1409:N1409"/>
    <mergeCell ref="F1431:G1431"/>
    <mergeCell ref="C1423:D1423"/>
    <mergeCell ref="M1427:N1427"/>
    <mergeCell ref="F1426:G1426"/>
    <mergeCell ref="L1425:M1425"/>
    <mergeCell ref="C1427:H1427"/>
    <mergeCell ref="L1426:M1426"/>
    <mergeCell ref="H1424:I1424"/>
    <mergeCell ref="C1425:E1426"/>
    <mergeCell ref="I1427:J1427"/>
    <mergeCell ref="J1424:K1424"/>
    <mergeCell ref="H1426:I1426"/>
    <mergeCell ref="E1417:E1418"/>
    <mergeCell ref="K1427:L1427"/>
    <mergeCell ref="C1424:D1424"/>
    <mergeCell ref="C1345:D1346"/>
    <mergeCell ref="D1370:N1370"/>
    <mergeCell ref="C1372:G1374"/>
    <mergeCell ref="F1402:G1402"/>
    <mergeCell ref="K1394:N1394"/>
    <mergeCell ref="C1395:E1395"/>
    <mergeCell ref="H1390:I1390"/>
    <mergeCell ref="C1324:E1324"/>
    <mergeCell ref="F1317:G1317"/>
    <mergeCell ref="I1326:J1326"/>
    <mergeCell ref="F1322:G1322"/>
    <mergeCell ref="C1317:E1318"/>
    <mergeCell ref="I1322:J1322"/>
    <mergeCell ref="K1322:N1322"/>
    <mergeCell ref="F1361:G1361"/>
    <mergeCell ref="I1392:J1392"/>
    <mergeCell ref="C1392:E1393"/>
    <mergeCell ref="H1388:I1388"/>
    <mergeCell ref="I1393:J1393"/>
    <mergeCell ref="F1318:G1318"/>
    <mergeCell ref="M1309:M1310"/>
    <mergeCell ref="K1319:L1319"/>
    <mergeCell ref="K1336:L1336"/>
    <mergeCell ref="I1395:N1395"/>
    <mergeCell ref="C1385:D1385"/>
    <mergeCell ref="K1374:L1374"/>
    <mergeCell ref="F1392:G1393"/>
    <mergeCell ref="C1388:D1388"/>
    <mergeCell ref="K1392:L1392"/>
    <mergeCell ref="M1392:N1392"/>
    <mergeCell ref="K1393:N1393"/>
    <mergeCell ref="C1305:F1305"/>
    <mergeCell ref="M1320:N1320"/>
    <mergeCell ref="I1321:J1321"/>
    <mergeCell ref="C1322:E1322"/>
    <mergeCell ref="J1386:K1386"/>
    <mergeCell ref="F1389:G1389"/>
    <mergeCell ref="F1390:G1390"/>
    <mergeCell ref="L1389:M1389"/>
    <mergeCell ref="I1325:J1325"/>
    <mergeCell ref="C1386:D1386"/>
    <mergeCell ref="J1388:K1388"/>
    <mergeCell ref="F1362:G1362"/>
    <mergeCell ref="C1387:D1387"/>
    <mergeCell ref="C1389:E1390"/>
    <mergeCell ref="H1386:I1386"/>
    <mergeCell ref="H1389:I1389"/>
    <mergeCell ref="I1363:N1365"/>
    <mergeCell ref="H1315:I1315"/>
    <mergeCell ref="I1359:N1359"/>
    <mergeCell ref="H1344:N1344"/>
    <mergeCell ref="I1324:J1324"/>
    <mergeCell ref="K1321:N1321"/>
    <mergeCell ref="H1372:I1374"/>
    <mergeCell ref="C1396:E1396"/>
    <mergeCell ref="J1384:K1384"/>
    <mergeCell ref="F1397:G1397"/>
    <mergeCell ref="B1046:C1047"/>
    <mergeCell ref="K1069:N1069"/>
    <mergeCell ref="I1078:N1079"/>
    <mergeCell ref="H1096:I1096"/>
    <mergeCell ref="C1088:F1088"/>
    <mergeCell ref="J1172:K1172"/>
    <mergeCell ref="C1180:E1180"/>
    <mergeCell ref="L1174:M1174"/>
    <mergeCell ref="M1175:N1175"/>
    <mergeCell ref="J1192:J1194"/>
    <mergeCell ref="C1212:E1213"/>
    <mergeCell ref="F1215:G1215"/>
    <mergeCell ref="K1104:L1104"/>
    <mergeCell ref="G1093:G1094"/>
    <mergeCell ref="C1098:D1098"/>
    <mergeCell ref="K1103:L1103"/>
    <mergeCell ref="M1103:N1103"/>
    <mergeCell ref="C1156:G1158"/>
    <mergeCell ref="F1147:G1147"/>
    <mergeCell ref="D1154:N1154"/>
    <mergeCell ref="H1243:I1243"/>
    <mergeCell ref="H1267:N1267"/>
    <mergeCell ref="J1278:K1278"/>
    <mergeCell ref="C1214:E1214"/>
    <mergeCell ref="I1219:N1221"/>
    <mergeCell ref="F1222:G1222"/>
    <mergeCell ref="H1210:I1210"/>
    <mergeCell ref="K1265:N1265"/>
    <mergeCell ref="I1250:J1250"/>
    <mergeCell ref="M1237:M1238"/>
    <mergeCell ref="F1250:G1250"/>
    <mergeCell ref="C1251:E1251"/>
    <mergeCell ref="J1242:K1242"/>
    <mergeCell ref="H1246:I1246"/>
    <mergeCell ref="J1244:K1244"/>
    <mergeCell ref="H1242:I1242"/>
    <mergeCell ref="F1254:G1254"/>
    <mergeCell ref="D1262:N1262"/>
    <mergeCell ref="D1263:N1263"/>
    <mergeCell ref="J1239:K1239"/>
    <mergeCell ref="C1268:F1268"/>
    <mergeCell ref="E1237:E1238"/>
    <mergeCell ref="J1243:K1243"/>
    <mergeCell ref="F1246:G1246"/>
    <mergeCell ref="C1252:E1252"/>
    <mergeCell ref="C1253:E1253"/>
    <mergeCell ref="E1057:E1058"/>
    <mergeCell ref="L1066:M1066"/>
    <mergeCell ref="C1071:E1071"/>
    <mergeCell ref="M1104:N1104"/>
    <mergeCell ref="E1093:E1094"/>
    <mergeCell ref="C1104:E1105"/>
    <mergeCell ref="K1105:N1105"/>
    <mergeCell ref="L1209:M1209"/>
    <mergeCell ref="C1201:D1202"/>
    <mergeCell ref="F1212:G1213"/>
    <mergeCell ref="F1210:G1210"/>
    <mergeCell ref="H1206:I1206"/>
    <mergeCell ref="F1201:F1202"/>
    <mergeCell ref="I1212:J1212"/>
    <mergeCell ref="C1179:E1179"/>
    <mergeCell ref="M1194:N1194"/>
    <mergeCell ref="I1175:J1175"/>
    <mergeCell ref="C1207:D1207"/>
    <mergeCell ref="H1192:I1194"/>
    <mergeCell ref="H1200:N1200"/>
    <mergeCell ref="I1215:N1215"/>
    <mergeCell ref="C1173:E1174"/>
    <mergeCell ref="I1178:J1178"/>
    <mergeCell ref="F1181:G1181"/>
    <mergeCell ref="K1175:L1175"/>
    <mergeCell ref="K1192:L1192"/>
    <mergeCell ref="F1137:G1137"/>
    <mergeCell ref="I1146:J1146"/>
    <mergeCell ref="K1142:N1142"/>
    <mergeCell ref="F1149:G1149"/>
    <mergeCell ref="H1172:I1172"/>
    <mergeCell ref="I1186:N1187"/>
    <mergeCell ref="C1182:E1187"/>
    <mergeCell ref="F1187:G1187"/>
    <mergeCell ref="F1186:G1186"/>
    <mergeCell ref="C1176:E1177"/>
    <mergeCell ref="K1177:N1177"/>
    <mergeCell ref="C1136:D1136"/>
    <mergeCell ref="I1142:J1142"/>
    <mergeCell ref="L1138:M1138"/>
    <mergeCell ref="F1142:G1142"/>
    <mergeCell ref="I1139:J1139"/>
    <mergeCell ref="H1137:I1137"/>
    <mergeCell ref="K1145:N1145"/>
    <mergeCell ref="C1146:E1151"/>
    <mergeCell ref="C1164:F1164"/>
    <mergeCell ref="K1176:L1176"/>
    <mergeCell ref="L1173:M1173"/>
    <mergeCell ref="K1157:N1157"/>
    <mergeCell ref="F1176:G1177"/>
    <mergeCell ref="C1172:D1172"/>
    <mergeCell ref="F1150:G1150"/>
    <mergeCell ref="F1184:G1184"/>
    <mergeCell ref="H1160:N1160"/>
    <mergeCell ref="H1156:I1158"/>
    <mergeCell ref="C1169:D1169"/>
    <mergeCell ref="B1189:N1189"/>
    <mergeCell ref="F1173:G1173"/>
    <mergeCell ref="B1190:C1191"/>
    <mergeCell ref="J1156:J1158"/>
    <mergeCell ref="M1176:N1176"/>
    <mergeCell ref="C1168:D1168"/>
    <mergeCell ref="I1177:J1177"/>
    <mergeCell ref="C1206:D1206"/>
    <mergeCell ref="F1174:G1174"/>
    <mergeCell ref="K1194:L1194"/>
    <mergeCell ref="F1245:G1245"/>
    <mergeCell ref="L1237:L1238"/>
    <mergeCell ref="F1252:G1252"/>
    <mergeCell ref="I1252:J1252"/>
    <mergeCell ref="F1253:G1253"/>
    <mergeCell ref="I1253:J1253"/>
    <mergeCell ref="C1254:E1259"/>
    <mergeCell ref="I1291:N1293"/>
    <mergeCell ref="H1313:I1313"/>
    <mergeCell ref="C1303:F1303"/>
    <mergeCell ref="I1211:J1211"/>
    <mergeCell ref="C1205:D1205"/>
    <mergeCell ref="J1204:K1204"/>
    <mergeCell ref="C1216:E1216"/>
    <mergeCell ref="C1233:F1233"/>
    <mergeCell ref="C1248:E1249"/>
    <mergeCell ref="F1248:G1249"/>
    <mergeCell ref="I1248:J1248"/>
    <mergeCell ref="M1247:N1247"/>
    <mergeCell ref="F1258:G1258"/>
    <mergeCell ref="I1258:N1259"/>
    <mergeCell ref="H1245:I1245"/>
    <mergeCell ref="C1272:F1272"/>
    <mergeCell ref="C1273:D1274"/>
    <mergeCell ref="C1283:H1283"/>
    <mergeCell ref="F1259:G1259"/>
    <mergeCell ref="L1246:M1246"/>
    <mergeCell ref="K1253:N1253"/>
    <mergeCell ref="I1247:J1247"/>
    <mergeCell ref="K1247:L1247"/>
    <mergeCell ref="B1261:N1261"/>
    <mergeCell ref="B1262:C1263"/>
    <mergeCell ref="G1309:G1310"/>
    <mergeCell ref="L1317:M1317"/>
    <mergeCell ref="F1320:G1321"/>
    <mergeCell ref="B1333:N1333"/>
    <mergeCell ref="C1340:F1340"/>
    <mergeCell ref="C1326:E1331"/>
    <mergeCell ref="F1330:G1330"/>
    <mergeCell ref="C1339:F1339"/>
    <mergeCell ref="C1351:D1351"/>
    <mergeCell ref="C1356:E1357"/>
    <mergeCell ref="C1383:D1383"/>
    <mergeCell ref="H1350:I1350"/>
    <mergeCell ref="L1318:M1318"/>
    <mergeCell ref="M1338:N1338"/>
    <mergeCell ref="J1350:K1350"/>
    <mergeCell ref="F1356:G1357"/>
    <mergeCell ref="M1319:N1319"/>
    <mergeCell ref="I1357:J1357"/>
    <mergeCell ref="H1340:N1340"/>
    <mergeCell ref="K1357:N1357"/>
    <mergeCell ref="K1338:L1338"/>
    <mergeCell ref="H1336:I1338"/>
    <mergeCell ref="J1383:K1383"/>
    <mergeCell ref="N1381:N1383"/>
    <mergeCell ref="H1383:I1383"/>
    <mergeCell ref="K1325:N1325"/>
    <mergeCell ref="J1314:K1314"/>
    <mergeCell ref="H1195:N1195"/>
    <mergeCell ref="F1179:G1179"/>
    <mergeCell ref="F1178:G1178"/>
    <mergeCell ref="K1193:N1193"/>
    <mergeCell ref="I1180:J1180"/>
    <mergeCell ref="K1178:N1178"/>
    <mergeCell ref="C1196:F1196"/>
    <mergeCell ref="H1196:N1196"/>
    <mergeCell ref="C1211:H1211"/>
    <mergeCell ref="M1230:N1230"/>
    <mergeCell ref="K1229:N1229"/>
    <mergeCell ref="D1226:N1226"/>
    <mergeCell ref="F1219:G1219"/>
    <mergeCell ref="K1217:N1217"/>
    <mergeCell ref="H1232:N1232"/>
    <mergeCell ref="J1205:K1205"/>
    <mergeCell ref="C1232:F1232"/>
    <mergeCell ref="H1240:I1240"/>
    <mergeCell ref="J1240:K1240"/>
    <mergeCell ref="J1241:K1241"/>
    <mergeCell ref="C1228:G1230"/>
    <mergeCell ref="J1207:K1207"/>
    <mergeCell ref="H1204:I1204"/>
    <mergeCell ref="K1230:L1230"/>
    <mergeCell ref="F1209:G1209"/>
    <mergeCell ref="C1218:E1223"/>
    <mergeCell ref="H1205:I1205"/>
    <mergeCell ref="H1231:N1231"/>
    <mergeCell ref="H1208:I1208"/>
    <mergeCell ref="D1227:N1227"/>
    <mergeCell ref="K1254:N1254"/>
    <mergeCell ref="I1255:N1257"/>
    <mergeCell ref="C1204:D1204"/>
    <mergeCell ref="F1255:G1255"/>
    <mergeCell ref="J1228:J1230"/>
    <mergeCell ref="H1241:I1241"/>
    <mergeCell ref="C1231:F1231"/>
    <mergeCell ref="H1209:I1209"/>
    <mergeCell ref="C1241:D1241"/>
    <mergeCell ref="H1228:I1230"/>
    <mergeCell ref="C1240:D1240"/>
    <mergeCell ref="F1256:G1256"/>
    <mergeCell ref="K1212:L1212"/>
    <mergeCell ref="C1195:F1195"/>
    <mergeCell ref="C1215:E1215"/>
    <mergeCell ref="M1212:N1212"/>
    <mergeCell ref="K1213:N1213"/>
    <mergeCell ref="M1211:N1211"/>
    <mergeCell ref="C1217:E1217"/>
    <mergeCell ref="I1249:J1249"/>
    <mergeCell ref="F1323:G1323"/>
    <mergeCell ref="I1360:J1360"/>
    <mergeCell ref="C1361:E1361"/>
    <mergeCell ref="F1363:G1363"/>
    <mergeCell ref="H1385:I1385"/>
    <mergeCell ref="K1397:N1397"/>
    <mergeCell ref="F1396:G1396"/>
    <mergeCell ref="F1326:G1326"/>
    <mergeCell ref="C1359:E1359"/>
    <mergeCell ref="F1367:G1367"/>
    <mergeCell ref="F1366:G1366"/>
    <mergeCell ref="F1365:G1365"/>
    <mergeCell ref="F1364:G1364"/>
    <mergeCell ref="H1387:I1387"/>
    <mergeCell ref="J1387:K1387"/>
    <mergeCell ref="F1324:G1324"/>
    <mergeCell ref="K1362:N1362"/>
    <mergeCell ref="J1311:K1311"/>
    <mergeCell ref="I1366:N1367"/>
    <mergeCell ref="F1309:F1310"/>
    <mergeCell ref="K1320:L1320"/>
    <mergeCell ref="J1309:K1310"/>
    <mergeCell ref="H1309:I1310"/>
    <mergeCell ref="H1316:I1316"/>
    <mergeCell ref="J1313:K1313"/>
    <mergeCell ref="C1314:D1314"/>
    <mergeCell ref="C1315:D1315"/>
    <mergeCell ref="H1314:I1314"/>
    <mergeCell ref="C1344:F1344"/>
    <mergeCell ref="F1345:F1346"/>
    <mergeCell ref="C1325:E1325"/>
    <mergeCell ref="J1316:K1316"/>
    <mergeCell ref="C1311:D1311"/>
    <mergeCell ref="B1370:C1371"/>
    <mergeCell ref="C1323:E1323"/>
    <mergeCell ref="F1359:G1359"/>
    <mergeCell ref="I1572:J1572"/>
    <mergeCell ref="C1542:E1547"/>
    <mergeCell ref="D1586:N1586"/>
    <mergeCell ref="H1568:I1568"/>
    <mergeCell ref="D1587:N1587"/>
    <mergeCell ref="B1586:C1587"/>
    <mergeCell ref="I1574:J1574"/>
    <mergeCell ref="C1564:D1564"/>
    <mergeCell ref="C1578:E1583"/>
    <mergeCell ref="F1574:G1574"/>
    <mergeCell ref="C1574:E1574"/>
    <mergeCell ref="C1571:H1571"/>
    <mergeCell ref="M1644:N1644"/>
    <mergeCell ref="H1640:I1640"/>
    <mergeCell ref="F1642:G1642"/>
    <mergeCell ref="E1633:E1634"/>
    <mergeCell ref="E1669:E1670"/>
    <mergeCell ref="D1694:N1694"/>
    <mergeCell ref="B1694:C1695"/>
    <mergeCell ref="J1696:J1698"/>
    <mergeCell ref="C1663:F1663"/>
    <mergeCell ref="F1688:G1688"/>
    <mergeCell ref="H1668:N1668"/>
    <mergeCell ref="C1676:D1676"/>
    <mergeCell ref="K1697:N1697"/>
    <mergeCell ref="K1698:L1698"/>
    <mergeCell ref="I1683:N1683"/>
    <mergeCell ref="C1699:F1699"/>
    <mergeCell ref="D1695:N1695"/>
    <mergeCell ref="C1700:F1700"/>
    <mergeCell ref="M1698:N1698"/>
    <mergeCell ref="C1696:G1698"/>
    <mergeCell ref="H1696:I1698"/>
    <mergeCell ref="H1699:N1699"/>
    <mergeCell ref="C1704:F1704"/>
    <mergeCell ref="K1696:L1696"/>
    <mergeCell ref="H1700:N1700"/>
    <mergeCell ref="H1704:N1704"/>
    <mergeCell ref="M1608:N1608"/>
    <mergeCell ref="C1597:D1598"/>
    <mergeCell ref="K1588:L1588"/>
    <mergeCell ref="I1647:N1647"/>
    <mergeCell ref="H1638:I1638"/>
    <mergeCell ref="C1644:E1645"/>
    <mergeCell ref="H1635:I1635"/>
    <mergeCell ref="G1633:G1634"/>
    <mergeCell ref="N1633:N1635"/>
    <mergeCell ref="F1618:G1618"/>
    <mergeCell ref="J1635:K1635"/>
    <mergeCell ref="H1633:I1634"/>
    <mergeCell ref="J1633:K1634"/>
    <mergeCell ref="L1633:L1634"/>
    <mergeCell ref="A1622:A1655"/>
    <mergeCell ref="N1921:N1923"/>
    <mergeCell ref="I1896:J1896"/>
    <mergeCell ref="G1921:G1922"/>
    <mergeCell ref="L1921:L1922"/>
    <mergeCell ref="J1921:K1922"/>
    <mergeCell ref="H1921:I1922"/>
    <mergeCell ref="C1890:D1890"/>
    <mergeCell ref="M1896:N1896"/>
    <mergeCell ref="C1902:E1907"/>
    <mergeCell ref="H1919:N1919"/>
    <mergeCell ref="L1885:L1886"/>
    <mergeCell ref="F1893:G1893"/>
    <mergeCell ref="F1907:G1907"/>
    <mergeCell ref="K1896:L1896"/>
    <mergeCell ref="I1906:N1907"/>
    <mergeCell ref="I1897:J1897"/>
    <mergeCell ref="F1902:G1902"/>
    <mergeCell ref="B1909:N1909"/>
    <mergeCell ref="H1854:I1854"/>
    <mergeCell ref="F1904:G1904"/>
    <mergeCell ref="H1884:N1884"/>
    <mergeCell ref="K1973:N1973"/>
    <mergeCell ref="C1998:D1998"/>
    <mergeCell ref="M2004:N2004"/>
    <mergeCell ref="I2039:J2039"/>
    <mergeCell ref="C2056:G2058"/>
    <mergeCell ref="K2057:N2057"/>
    <mergeCell ref="M2039:N2039"/>
    <mergeCell ref="B2054:C2055"/>
    <mergeCell ref="D2054:N2054"/>
    <mergeCell ref="F2043:G2043"/>
    <mergeCell ref="I2042:J2042"/>
    <mergeCell ref="F2042:G2042"/>
    <mergeCell ref="C2829:E2830"/>
    <mergeCell ref="F2838:G2838"/>
    <mergeCell ref="M2831:N2831"/>
    <mergeCell ref="C2872:E2872"/>
    <mergeCell ref="H2896:I2896"/>
    <mergeCell ref="C2897:D2897"/>
    <mergeCell ref="C2874:E2879"/>
    <mergeCell ref="F2865:G2865"/>
    <mergeCell ref="I2873:J2873"/>
    <mergeCell ref="B2882:C2883"/>
    <mergeCell ref="K2884:L2884"/>
    <mergeCell ref="K2906:N2906"/>
    <mergeCell ref="H2928:N2928"/>
    <mergeCell ref="H2924:N2924"/>
    <mergeCell ref="H2923:N2923"/>
    <mergeCell ref="K2920:L2920"/>
    <mergeCell ref="K2922:L2922"/>
    <mergeCell ref="I2943:N2943"/>
    <mergeCell ref="C2908:E2908"/>
    <mergeCell ref="H2895:I2895"/>
    <mergeCell ref="L2901:M2901"/>
    <mergeCell ref="J2934:K2934"/>
    <mergeCell ref="F2907:G2907"/>
    <mergeCell ref="C2940:E2941"/>
    <mergeCell ref="D2919:N2919"/>
    <mergeCell ref="F2906:G2906"/>
    <mergeCell ref="H2920:I2922"/>
    <mergeCell ref="C2907:E2907"/>
    <mergeCell ref="C2928:F2928"/>
    <mergeCell ref="C2934:D2934"/>
    <mergeCell ref="C2920:G2922"/>
    <mergeCell ref="C2929:D2930"/>
    <mergeCell ref="F2914:G2914"/>
    <mergeCell ref="K3137:N3137"/>
    <mergeCell ref="I3157:J3157"/>
    <mergeCell ref="H3188:I3188"/>
    <mergeCell ref="I3192:J3192"/>
    <mergeCell ref="K3192:L3192"/>
    <mergeCell ref="M3192:N3192"/>
    <mergeCell ref="I3193:J3193"/>
    <mergeCell ref="K3193:N3193"/>
    <mergeCell ref="J3148:K3148"/>
    <mergeCell ref="C3188:D3188"/>
    <mergeCell ref="F3192:G3193"/>
    <mergeCell ref="E3217:E3218"/>
    <mergeCell ref="F3234:G3234"/>
    <mergeCell ref="L3225:M3225"/>
    <mergeCell ref="F3235:G3235"/>
    <mergeCell ref="I3264:J3264"/>
    <mergeCell ref="C3252:F3252"/>
    <mergeCell ref="C3264:E3265"/>
    <mergeCell ref="C3253:D3254"/>
    <mergeCell ref="E3253:E3254"/>
    <mergeCell ref="K3264:L3264"/>
    <mergeCell ref="M3264:N3264"/>
    <mergeCell ref="K3265:N3265"/>
    <mergeCell ref="C3227:H3227"/>
    <mergeCell ref="L3226:M3226"/>
    <mergeCell ref="K3227:L3227"/>
    <mergeCell ref="H3226:I3226"/>
    <mergeCell ref="I3227:J3227"/>
    <mergeCell ref="C3222:D3222"/>
    <mergeCell ref="H3181:I3182"/>
    <mergeCell ref="C3223:D3223"/>
    <mergeCell ref="C3216:F3216"/>
    <mergeCell ref="C3217:D3218"/>
    <mergeCell ref="C3231:E3231"/>
    <mergeCell ref="C3228:E3229"/>
    <mergeCell ref="C3208:G3210"/>
    <mergeCell ref="I3191:J3191"/>
    <mergeCell ref="D3206:N3206"/>
    <mergeCell ref="B3205:N3205"/>
    <mergeCell ref="J2068:K2068"/>
    <mergeCell ref="I2086:N2087"/>
    <mergeCell ref="K2092:L2092"/>
    <mergeCell ref="C2115:E2115"/>
    <mergeCell ref="H2144:I2144"/>
    <mergeCell ref="F2154:G2154"/>
    <mergeCell ref="C2247:D2247"/>
    <mergeCell ref="F2262:G2262"/>
    <mergeCell ref="L2254:M2254"/>
    <mergeCell ref="J2252:K2252"/>
    <mergeCell ref="H2254:I2254"/>
    <mergeCell ref="F2265:G2265"/>
    <mergeCell ref="F2266:G2266"/>
    <mergeCell ref="C2289:E2290"/>
    <mergeCell ref="K2297:N2297"/>
    <mergeCell ref="C2298:E2303"/>
    <mergeCell ref="K2725:N2725"/>
    <mergeCell ref="C2726:E2726"/>
    <mergeCell ref="K2729:N2729"/>
    <mergeCell ref="I2723:J2723"/>
    <mergeCell ref="F2726:G2726"/>
    <mergeCell ref="H2722:I2722"/>
    <mergeCell ref="I2687:J2687"/>
    <mergeCell ref="H2707:N2707"/>
    <mergeCell ref="F2699:G2699"/>
    <mergeCell ref="J2720:K2720"/>
    <mergeCell ref="C2717:D2717"/>
    <mergeCell ref="F2721:G2721"/>
    <mergeCell ref="J2716:K2716"/>
    <mergeCell ref="C2723:H2723"/>
    <mergeCell ref="H2716:I2716"/>
    <mergeCell ref="J2719:K2719"/>
    <mergeCell ref="I2698:N2699"/>
    <mergeCell ref="I2724:J2724"/>
    <mergeCell ref="F2713:F2714"/>
    <mergeCell ref="H2712:N2712"/>
    <mergeCell ref="F2722:G2722"/>
    <mergeCell ref="K2724:L2724"/>
    <mergeCell ref="E2713:E2714"/>
    <mergeCell ref="C2716:D2716"/>
    <mergeCell ref="H2721:I2721"/>
    <mergeCell ref="J2717:K2717"/>
    <mergeCell ref="H2717:I2717"/>
    <mergeCell ref="H2720:I2720"/>
    <mergeCell ref="C2730:E2735"/>
    <mergeCell ref="K2723:L2723"/>
    <mergeCell ref="K2726:N2726"/>
    <mergeCell ref="I2734:N2735"/>
    <mergeCell ref="F2735:G2735"/>
    <mergeCell ref="B2738:C2739"/>
    <mergeCell ref="J2755:K2755"/>
    <mergeCell ref="I2770:N2771"/>
    <mergeCell ref="C2759:H2759"/>
    <mergeCell ref="F2769:G2769"/>
    <mergeCell ref="I2766:J2766"/>
    <mergeCell ref="F2766:G2766"/>
    <mergeCell ref="K2765:N2765"/>
    <mergeCell ref="F2793:G2793"/>
    <mergeCell ref="I2803:N2805"/>
    <mergeCell ref="F2807:G2807"/>
    <mergeCell ref="C2801:E2801"/>
    <mergeCell ref="I2798:J2798"/>
    <mergeCell ref="B2810:C2811"/>
    <mergeCell ref="I2806:N2807"/>
    <mergeCell ref="H2812:I2814"/>
    <mergeCell ref="F2801:G2801"/>
    <mergeCell ref="H2815:N2815"/>
    <mergeCell ref="C2816:F2816"/>
    <mergeCell ref="M2814:N2814"/>
    <mergeCell ref="I2801:J2801"/>
    <mergeCell ref="C2815:F2815"/>
    <mergeCell ref="D2811:N2811"/>
    <mergeCell ref="C2825:D2825"/>
    <mergeCell ref="J2825:K2825"/>
    <mergeCell ref="H2825:I2825"/>
    <mergeCell ref="J2824:K2824"/>
    <mergeCell ref="C2812:G2814"/>
    <mergeCell ref="H2824:I2824"/>
    <mergeCell ref="C2824:D2824"/>
    <mergeCell ref="K2814:L2814"/>
    <mergeCell ref="F2806:G2806"/>
    <mergeCell ref="H2816:N2816"/>
    <mergeCell ref="B2845:N2845"/>
    <mergeCell ref="J2812:J2814"/>
    <mergeCell ref="B2846:C2847"/>
    <mergeCell ref="H2708:N2708"/>
    <mergeCell ref="F2729:G2729"/>
    <mergeCell ref="C2709:F2709"/>
    <mergeCell ref="L2686:M2686"/>
    <mergeCell ref="F2724:G2725"/>
    <mergeCell ref="K2706:L2706"/>
    <mergeCell ref="M2724:N2724"/>
    <mergeCell ref="C2728:E2728"/>
    <mergeCell ref="C2729:E2729"/>
    <mergeCell ref="M2687:N2687"/>
    <mergeCell ref="F2697:G2697"/>
    <mergeCell ref="F2727:G2727"/>
    <mergeCell ref="M2706:N2706"/>
    <mergeCell ref="I2727:N2727"/>
    <mergeCell ref="C2724:E2725"/>
    <mergeCell ref="F2728:G2728"/>
    <mergeCell ref="K2740:L2740"/>
    <mergeCell ref="L2721:M2721"/>
    <mergeCell ref="I2725:J2725"/>
    <mergeCell ref="I2728:J2728"/>
    <mergeCell ref="I2729:J2729"/>
    <mergeCell ref="C2748:F2748"/>
    <mergeCell ref="K2741:N2741"/>
    <mergeCell ref="F2732:G2732"/>
    <mergeCell ref="J2718:K2718"/>
    <mergeCell ref="H2748:N2748"/>
    <mergeCell ref="I2726:J2726"/>
    <mergeCell ref="C2740:G2742"/>
    <mergeCell ref="I2731:N2733"/>
    <mergeCell ref="H2751:I2751"/>
    <mergeCell ref="C2763:E2763"/>
    <mergeCell ref="K2762:N2762"/>
    <mergeCell ref="F2765:G2765"/>
    <mergeCell ref="C2764:E2764"/>
    <mergeCell ref="J2756:K2756"/>
    <mergeCell ref="I2762:J2762"/>
    <mergeCell ref="F2762:G2762"/>
    <mergeCell ref="C2762:E2762"/>
    <mergeCell ref="F2763:G2763"/>
    <mergeCell ref="K2776:L2776"/>
    <mergeCell ref="L2722:M2722"/>
    <mergeCell ref="D2738:N2738"/>
    <mergeCell ref="K2760:L2760"/>
    <mergeCell ref="H2749:I2750"/>
    <mergeCell ref="C2754:D2754"/>
    <mergeCell ref="C2749:D2750"/>
    <mergeCell ref="M2760:N2760"/>
    <mergeCell ref="I2761:J2761"/>
    <mergeCell ref="F2757:G2757"/>
    <mergeCell ref="N2749:N2751"/>
    <mergeCell ref="L2749:L2750"/>
    <mergeCell ref="H2757:I2757"/>
    <mergeCell ref="L2757:M2757"/>
    <mergeCell ref="J2749:K2750"/>
    <mergeCell ref="C2871:E2871"/>
    <mergeCell ref="F2843:G2843"/>
    <mergeCell ref="J2862:K2862"/>
    <mergeCell ref="H2848:I2850"/>
    <mergeCell ref="C2863:D2863"/>
    <mergeCell ref="F2871:G2871"/>
    <mergeCell ref="C2851:F2851"/>
    <mergeCell ref="C2862:D2862"/>
    <mergeCell ref="C2848:G2850"/>
    <mergeCell ref="I2871:N2871"/>
    <mergeCell ref="F2770:G2770"/>
    <mergeCell ref="K2796:L2796"/>
    <mergeCell ref="C2799:E2799"/>
    <mergeCell ref="D2847:N2847"/>
    <mergeCell ref="I2796:J2796"/>
    <mergeCell ref="M2850:N2850"/>
    <mergeCell ref="I2800:J2800"/>
    <mergeCell ref="F2800:G2800"/>
    <mergeCell ref="F2839:G2839"/>
    <mergeCell ref="H2852:N2852"/>
    <mergeCell ref="K2850:L2850"/>
    <mergeCell ref="J2791:K2791"/>
    <mergeCell ref="C2852:F2852"/>
    <mergeCell ref="J2792:K2792"/>
    <mergeCell ref="C2838:E2843"/>
    <mergeCell ref="H2851:N2851"/>
    <mergeCell ref="K2838:N2838"/>
    <mergeCell ref="C2800:E2800"/>
    <mergeCell ref="H2791:I2791"/>
    <mergeCell ref="I2839:N2841"/>
    <mergeCell ref="I2842:N2843"/>
    <mergeCell ref="C2788:D2788"/>
    <mergeCell ref="H2862:I2862"/>
    <mergeCell ref="J2848:J2850"/>
    <mergeCell ref="K2406:N2406"/>
    <mergeCell ref="C2387:F2387"/>
    <mergeCell ref="C2388:F2388"/>
    <mergeCell ref="H2392:I2392"/>
    <mergeCell ref="J2393:K2393"/>
    <mergeCell ref="C2393:D2393"/>
    <mergeCell ref="I2407:N2409"/>
    <mergeCell ref="C2497:D2498"/>
    <mergeCell ref="H2492:N2492"/>
    <mergeCell ref="H2488:I2490"/>
    <mergeCell ref="H2496:N2496"/>
    <mergeCell ref="C2492:F2492"/>
    <mergeCell ref="E2497:E2498"/>
    <mergeCell ref="H2495:N2495"/>
    <mergeCell ref="F2476:G2476"/>
    <mergeCell ref="B2486:C2487"/>
    <mergeCell ref="C2610:D2610"/>
    <mergeCell ref="K2579:L2579"/>
    <mergeCell ref="K2597:N2597"/>
    <mergeCell ref="H2672:N2672"/>
    <mergeCell ref="L2614:M2614"/>
    <mergeCell ref="J2668:J2670"/>
    <mergeCell ref="K2668:L2668"/>
    <mergeCell ref="K2670:L2670"/>
    <mergeCell ref="K2669:N2669"/>
    <mergeCell ref="K2618:N2618"/>
    <mergeCell ref="C2668:G2670"/>
    <mergeCell ref="F2627:G2627"/>
    <mergeCell ref="F2619:G2619"/>
    <mergeCell ref="F2625:G2625"/>
    <mergeCell ref="I2622:J2622"/>
    <mergeCell ref="C2672:F2672"/>
    <mergeCell ref="C2680:D2680"/>
    <mergeCell ref="B2629:N2629"/>
    <mergeCell ref="K2615:L2615"/>
    <mergeCell ref="C2615:H2615"/>
    <mergeCell ref="J2611:K2611"/>
    <mergeCell ref="H2610:I2610"/>
    <mergeCell ref="C2622:E2627"/>
    <mergeCell ref="A2630:A2663"/>
    <mergeCell ref="B2666:C2667"/>
    <mergeCell ref="L2578:M2578"/>
    <mergeCell ref="C2601:F2601"/>
    <mergeCell ref="J2612:K2612"/>
    <mergeCell ref="F2613:G2613"/>
    <mergeCell ref="M2615:N2615"/>
    <mergeCell ref="F2622:G2622"/>
    <mergeCell ref="J2610:K2610"/>
    <mergeCell ref="C2618:E2618"/>
    <mergeCell ref="C2619:E2619"/>
    <mergeCell ref="H2611:I2611"/>
    <mergeCell ref="K2621:N2621"/>
    <mergeCell ref="F2626:G2626"/>
    <mergeCell ref="K2689:N2689"/>
    <mergeCell ref="H2677:I2678"/>
    <mergeCell ref="C2671:F2671"/>
    <mergeCell ref="I2618:J2618"/>
    <mergeCell ref="D2667:N2667"/>
    <mergeCell ref="C2681:D2681"/>
    <mergeCell ref="C2676:F2676"/>
    <mergeCell ref="I2695:N2697"/>
    <mergeCell ref="H2680:I2680"/>
    <mergeCell ref="F2696:G2696"/>
    <mergeCell ref="H2671:N2671"/>
    <mergeCell ref="C2677:D2678"/>
    <mergeCell ref="I2688:J2688"/>
    <mergeCell ref="J2681:K2681"/>
    <mergeCell ref="F2688:G2689"/>
    <mergeCell ref="H2684:I2684"/>
    <mergeCell ref="M2670:N2670"/>
    <mergeCell ref="K2596:L2596"/>
    <mergeCell ref="H2668:I2670"/>
    <mergeCell ref="K2694:N2694"/>
    <mergeCell ref="E2677:E2678"/>
    <mergeCell ref="C2684:D2684"/>
    <mergeCell ref="H2614:I2614"/>
    <mergeCell ref="F2695:G2695"/>
    <mergeCell ref="H2676:N2676"/>
    <mergeCell ref="I2691:N2691"/>
    <mergeCell ref="H2681:I2681"/>
    <mergeCell ref="C2688:E2689"/>
    <mergeCell ref="J2680:K2680"/>
    <mergeCell ref="C2682:D2682"/>
    <mergeCell ref="C2683:D2683"/>
    <mergeCell ref="C2692:E2692"/>
    <mergeCell ref="C2693:E2693"/>
    <mergeCell ref="H2613:I2613"/>
    <mergeCell ref="D2666:N2666"/>
    <mergeCell ref="K2688:L2688"/>
    <mergeCell ref="H2679:I2679"/>
    <mergeCell ref="J2677:K2678"/>
    <mergeCell ref="F2686:G2686"/>
    <mergeCell ref="F2692:G2692"/>
    <mergeCell ref="I2692:J2692"/>
    <mergeCell ref="F2693:G2693"/>
    <mergeCell ref="I2693:J2693"/>
    <mergeCell ref="F2685:G2685"/>
    <mergeCell ref="L2677:L2678"/>
    <mergeCell ref="C2679:D2679"/>
    <mergeCell ref="F2677:F2678"/>
    <mergeCell ref="M2688:N2688"/>
    <mergeCell ref="I2689:J2689"/>
    <mergeCell ref="C2685:E2686"/>
    <mergeCell ref="J2682:K2682"/>
    <mergeCell ref="G2677:G2678"/>
    <mergeCell ref="L2685:M2685"/>
    <mergeCell ref="M2677:M2678"/>
    <mergeCell ref="H2685:I2685"/>
    <mergeCell ref="H2682:I2682"/>
    <mergeCell ref="J2683:K2683"/>
    <mergeCell ref="J2684:K2684"/>
    <mergeCell ref="H2683:I2683"/>
    <mergeCell ref="J2679:K2679"/>
    <mergeCell ref="N2677:N2679"/>
    <mergeCell ref="I2878:N2879"/>
    <mergeCell ref="F2866:G2866"/>
    <mergeCell ref="K2874:N2874"/>
    <mergeCell ref="M2867:N2867"/>
    <mergeCell ref="H2866:I2866"/>
    <mergeCell ref="I2867:J2867"/>
    <mergeCell ref="K2870:N2870"/>
    <mergeCell ref="L2830:M2830"/>
    <mergeCell ref="F2841:G2841"/>
    <mergeCell ref="I2838:J2838"/>
    <mergeCell ref="F2836:G2836"/>
    <mergeCell ref="C2837:E2837"/>
    <mergeCell ref="I2837:J2837"/>
    <mergeCell ref="K2869:N2869"/>
    <mergeCell ref="C2856:F2856"/>
    <mergeCell ref="F2857:F2858"/>
    <mergeCell ref="K2867:L2867"/>
    <mergeCell ref="C2868:E2869"/>
    <mergeCell ref="L2866:M2866"/>
    <mergeCell ref="J2863:K2863"/>
    <mergeCell ref="F2878:G2878"/>
    <mergeCell ref="C2865:E2866"/>
    <mergeCell ref="C2870:E2870"/>
    <mergeCell ref="H2863:I2863"/>
    <mergeCell ref="K2868:L2868"/>
    <mergeCell ref="F2874:G2874"/>
    <mergeCell ref="I2874:J2874"/>
    <mergeCell ref="F2875:G2875"/>
    <mergeCell ref="F2876:G2876"/>
    <mergeCell ref="F2877:G2877"/>
    <mergeCell ref="C2864:D2864"/>
    <mergeCell ref="I2875:N2877"/>
    <mergeCell ref="I2759:J2759"/>
    <mergeCell ref="C2780:F2780"/>
    <mergeCell ref="C2779:F2779"/>
    <mergeCell ref="F2771:G2771"/>
    <mergeCell ref="C2776:G2778"/>
    <mergeCell ref="H2790:I2790"/>
    <mergeCell ref="J2790:K2790"/>
    <mergeCell ref="C2828:D2828"/>
    <mergeCell ref="D2810:N2810"/>
    <mergeCell ref="F2802:G2802"/>
    <mergeCell ref="E2821:E2822"/>
    <mergeCell ref="F2805:G2805"/>
    <mergeCell ref="F2804:G2804"/>
    <mergeCell ref="K2812:L2812"/>
    <mergeCell ref="H2776:I2778"/>
    <mergeCell ref="L2793:M2793"/>
    <mergeCell ref="F2794:G2794"/>
    <mergeCell ref="I2797:J2797"/>
    <mergeCell ref="F2832:G2833"/>
    <mergeCell ref="I2833:J2833"/>
    <mergeCell ref="C2817:F2817"/>
    <mergeCell ref="K2801:N2801"/>
    <mergeCell ref="F2798:G2798"/>
    <mergeCell ref="F2799:G2799"/>
    <mergeCell ref="H2794:I2794"/>
    <mergeCell ref="L2794:M2794"/>
    <mergeCell ref="H2788:I2788"/>
    <mergeCell ref="C2792:D2792"/>
    <mergeCell ref="I2795:J2795"/>
    <mergeCell ref="J2788:K2788"/>
    <mergeCell ref="C2789:D2789"/>
    <mergeCell ref="H2789:I2789"/>
    <mergeCell ref="J2789:K2789"/>
    <mergeCell ref="L2829:M2829"/>
    <mergeCell ref="E2857:E2858"/>
    <mergeCell ref="C2835:E2835"/>
    <mergeCell ref="N2821:N2823"/>
    <mergeCell ref="H2829:I2829"/>
    <mergeCell ref="C2823:D2823"/>
    <mergeCell ref="F2837:G2837"/>
    <mergeCell ref="C2831:H2831"/>
    <mergeCell ref="K2834:N2834"/>
    <mergeCell ref="H2830:I2830"/>
    <mergeCell ref="C2834:E2834"/>
    <mergeCell ref="H2860:I2860"/>
    <mergeCell ref="I2836:J2836"/>
    <mergeCell ref="F2835:G2835"/>
    <mergeCell ref="I2834:J2834"/>
    <mergeCell ref="C2860:D2860"/>
    <mergeCell ref="H2861:I2861"/>
    <mergeCell ref="J2861:K2861"/>
    <mergeCell ref="J2860:K2860"/>
    <mergeCell ref="F2834:G2834"/>
    <mergeCell ref="C2861:D2861"/>
    <mergeCell ref="G2821:G2822"/>
    <mergeCell ref="J2826:K2826"/>
    <mergeCell ref="F2830:G2830"/>
    <mergeCell ref="H2827:I2827"/>
    <mergeCell ref="J2821:K2822"/>
    <mergeCell ref="H2823:I2823"/>
    <mergeCell ref="K2795:L2795"/>
    <mergeCell ref="C2793:E2794"/>
    <mergeCell ref="F2796:G2797"/>
    <mergeCell ref="H2792:I2792"/>
    <mergeCell ref="E2785:E2786"/>
    <mergeCell ref="K2798:N2798"/>
    <mergeCell ref="F2821:F2822"/>
    <mergeCell ref="C2802:E2807"/>
    <mergeCell ref="H2826:I2826"/>
    <mergeCell ref="C2820:F2820"/>
    <mergeCell ref="I2802:J2802"/>
    <mergeCell ref="K2813:N2813"/>
    <mergeCell ref="H2820:N2820"/>
    <mergeCell ref="F2840:G2840"/>
    <mergeCell ref="I2835:N2835"/>
    <mergeCell ref="C2832:E2833"/>
    <mergeCell ref="K2833:N2833"/>
    <mergeCell ref="K2802:N2802"/>
    <mergeCell ref="H2793:I2793"/>
    <mergeCell ref="F2803:G2803"/>
    <mergeCell ref="C2798:E2798"/>
    <mergeCell ref="H2821:I2822"/>
    <mergeCell ref="C2857:D2858"/>
    <mergeCell ref="I2868:J2868"/>
    <mergeCell ref="F2868:G2869"/>
    <mergeCell ref="C2795:H2795"/>
    <mergeCell ref="J2823:K2823"/>
    <mergeCell ref="C2827:D2827"/>
    <mergeCell ref="K2873:N2873"/>
    <mergeCell ref="C2867:H2867"/>
    <mergeCell ref="J2864:K2864"/>
    <mergeCell ref="H3190:I3190"/>
    <mergeCell ref="K3209:N3209"/>
    <mergeCell ref="F3201:G3201"/>
    <mergeCell ref="K3210:L3210"/>
    <mergeCell ref="K3191:L3191"/>
    <mergeCell ref="F3203:G3203"/>
    <mergeCell ref="C3211:F3211"/>
    <mergeCell ref="C3212:F3212"/>
    <mergeCell ref="I3235:N3237"/>
    <mergeCell ref="H3224:I3224"/>
    <mergeCell ref="F3238:G3238"/>
    <mergeCell ref="B3349:N3349"/>
    <mergeCell ref="J3329:K3329"/>
    <mergeCell ref="B3350:C3351"/>
    <mergeCell ref="K3281:N3281"/>
    <mergeCell ref="C3295:D3295"/>
    <mergeCell ref="F3289:F3290"/>
    <mergeCell ref="C3289:D3290"/>
    <mergeCell ref="H3294:I3294"/>
    <mergeCell ref="C3294:D3294"/>
    <mergeCell ref="I3303:N3303"/>
    <mergeCell ref="M3300:N3300"/>
    <mergeCell ref="D2954:N2954"/>
    <mergeCell ref="J2933:K2933"/>
    <mergeCell ref="C2942:E2942"/>
    <mergeCell ref="D2955:N2955"/>
    <mergeCell ref="C3006:D3006"/>
    <mergeCell ref="D3026:N3026"/>
    <mergeCell ref="H3028:I3030"/>
    <mergeCell ref="H2992:I2994"/>
    <mergeCell ref="B3026:C3027"/>
    <mergeCell ref="I3022:N3023"/>
    <mergeCell ref="F2872:G2872"/>
    <mergeCell ref="J2897:K2897"/>
    <mergeCell ref="M2886:N2886"/>
    <mergeCell ref="J2896:K2896"/>
    <mergeCell ref="K2886:L2886"/>
    <mergeCell ref="H2888:N2888"/>
    <mergeCell ref="I2911:N2913"/>
    <mergeCell ref="C2900:D2900"/>
    <mergeCell ref="F2879:G2879"/>
    <mergeCell ref="H2900:I2900"/>
    <mergeCell ref="F2870:G2870"/>
    <mergeCell ref="H2887:N2887"/>
    <mergeCell ref="D2883:N2883"/>
    <mergeCell ref="H2865:I2865"/>
    <mergeCell ref="D2882:N2882"/>
    <mergeCell ref="K2885:N2885"/>
    <mergeCell ref="C2873:E2873"/>
    <mergeCell ref="C2968:D2968"/>
    <mergeCell ref="I2939:J2939"/>
    <mergeCell ref="H2938:I2938"/>
    <mergeCell ref="K2958:L2958"/>
    <mergeCell ref="H3032:N3032"/>
    <mergeCell ref="H3081:I3081"/>
    <mergeCell ref="C3044:D3044"/>
    <mergeCell ref="F3081:G3081"/>
    <mergeCell ref="H3044:I3044"/>
    <mergeCell ref="H3072:N3072"/>
    <mergeCell ref="C3051:E3051"/>
    <mergeCell ref="L3081:M3081"/>
    <mergeCell ref="F3051:G3051"/>
    <mergeCell ref="K2994:L2994"/>
    <mergeCell ref="C3014:E3014"/>
    <mergeCell ref="F3022:G3022"/>
    <mergeCell ref="C2982:E2987"/>
    <mergeCell ref="C3072:F3072"/>
    <mergeCell ref="H3040:I3040"/>
    <mergeCell ref="I3051:N3051"/>
    <mergeCell ref="C3018:E3023"/>
    <mergeCell ref="F3014:G3014"/>
    <mergeCell ref="H3031:N3031"/>
    <mergeCell ref="C3032:F3032"/>
    <mergeCell ref="M2994:N2994"/>
    <mergeCell ref="F2983:G2983"/>
    <mergeCell ref="C2995:F2995"/>
    <mergeCell ref="H2995:N2995"/>
    <mergeCell ref="H2996:N2996"/>
    <mergeCell ref="C3015:E3015"/>
    <mergeCell ref="F2987:G2987"/>
    <mergeCell ref="J3006:K3006"/>
    <mergeCell ref="I3015:N3015"/>
    <mergeCell ref="K3014:N3014"/>
    <mergeCell ref="K3017:N3017"/>
    <mergeCell ref="I3014:J3014"/>
    <mergeCell ref="C3028:G3030"/>
    <mergeCell ref="K3029:N3029"/>
    <mergeCell ref="J3028:J3030"/>
    <mergeCell ref="F3023:G3023"/>
    <mergeCell ref="F3202:G3202"/>
    <mergeCell ref="M3228:N3228"/>
    <mergeCell ref="I3229:J3229"/>
    <mergeCell ref="H3222:I3222"/>
    <mergeCell ref="C3244:G3246"/>
    <mergeCell ref="I3234:J3234"/>
    <mergeCell ref="F3253:F3254"/>
    <mergeCell ref="G3253:G3254"/>
    <mergeCell ref="H3253:I3254"/>
    <mergeCell ref="J3253:K3254"/>
    <mergeCell ref="C3302:E3302"/>
    <mergeCell ref="I3299:J3299"/>
    <mergeCell ref="K3302:N3302"/>
    <mergeCell ref="C3375:E3375"/>
    <mergeCell ref="J3366:K3366"/>
    <mergeCell ref="F3347:G3347"/>
    <mergeCell ref="I3375:N3375"/>
    <mergeCell ref="J3280:J3282"/>
    <mergeCell ref="C3300:E3301"/>
    <mergeCell ref="K3300:L3300"/>
    <mergeCell ref="F3303:G3303"/>
    <mergeCell ref="K3306:N3306"/>
    <mergeCell ref="H3328:I3328"/>
    <mergeCell ref="C3319:F3319"/>
    <mergeCell ref="C3303:E3303"/>
    <mergeCell ref="K3299:L3299"/>
    <mergeCell ref="B3314:C3315"/>
    <mergeCell ref="M3354:N3354"/>
    <mergeCell ref="F3383:G3383"/>
    <mergeCell ref="C3366:D3366"/>
    <mergeCell ref="D3315:N3315"/>
    <mergeCell ref="I3301:J3301"/>
    <mergeCell ref="C3316:G3318"/>
    <mergeCell ref="J3328:K3328"/>
    <mergeCell ref="C3352:G3354"/>
    <mergeCell ref="K3342:N3342"/>
    <mergeCell ref="C3329:D3329"/>
    <mergeCell ref="K3318:L3318"/>
    <mergeCell ref="H3320:N3320"/>
    <mergeCell ref="H3329:I3329"/>
    <mergeCell ref="J3316:J3318"/>
    <mergeCell ref="C3320:F3320"/>
    <mergeCell ref="F3311:G3311"/>
    <mergeCell ref="H3319:N3319"/>
    <mergeCell ref="F3302:G3302"/>
    <mergeCell ref="M3318:N3318"/>
    <mergeCell ref="F3343:G3343"/>
    <mergeCell ref="C3328:D3328"/>
    <mergeCell ref="I3346:N3347"/>
    <mergeCell ref="I3343:N3345"/>
    <mergeCell ref="C3356:F3356"/>
    <mergeCell ref="H3356:N3356"/>
    <mergeCell ref="H3355:N3355"/>
    <mergeCell ref="J3352:J3354"/>
    <mergeCell ref="C3355:F3355"/>
    <mergeCell ref="C3378:E3383"/>
    <mergeCell ref="H3366:I3366"/>
    <mergeCell ref="I3382:N3383"/>
    <mergeCell ref="K3377:N3377"/>
    <mergeCell ref="C3367:D3367"/>
    <mergeCell ref="F3375:G3375"/>
    <mergeCell ref="B3386:C3387"/>
    <mergeCell ref="C3247:F3247"/>
    <mergeCell ref="J3256:K3256"/>
    <mergeCell ref="F3271:G3271"/>
    <mergeCell ref="H3252:N3252"/>
    <mergeCell ref="I3271:N3273"/>
    <mergeCell ref="M3227:N3227"/>
    <mergeCell ref="H3220:I3220"/>
    <mergeCell ref="C3224:D3224"/>
    <mergeCell ref="C3232:E3232"/>
    <mergeCell ref="F3232:G3232"/>
    <mergeCell ref="I3232:J3232"/>
    <mergeCell ref="C3233:E3233"/>
    <mergeCell ref="I3238:N3239"/>
    <mergeCell ref="J3224:K3224"/>
    <mergeCell ref="F3233:G3233"/>
    <mergeCell ref="D3242:N3242"/>
    <mergeCell ref="D3243:N3243"/>
    <mergeCell ref="J3221:K3221"/>
    <mergeCell ref="F3230:G3230"/>
    <mergeCell ref="C3225:E3226"/>
    <mergeCell ref="H3223:I3223"/>
    <mergeCell ref="I3230:J3230"/>
    <mergeCell ref="K3230:N3230"/>
    <mergeCell ref="K3233:N3233"/>
    <mergeCell ref="K3234:N3234"/>
    <mergeCell ref="F3236:G3236"/>
    <mergeCell ref="K3245:N3245"/>
    <mergeCell ref="C3248:F3248"/>
    <mergeCell ref="K3270:N3270"/>
    <mergeCell ref="H3247:N3247"/>
    <mergeCell ref="C3257:D3257"/>
    <mergeCell ref="H3256:I3256"/>
    <mergeCell ref="H3257:I3257"/>
    <mergeCell ref="F3272:G3272"/>
    <mergeCell ref="I3267:N3267"/>
    <mergeCell ref="C3259:D3259"/>
    <mergeCell ref="F3267:G3267"/>
    <mergeCell ref="I3266:J3266"/>
    <mergeCell ref="F3266:G3266"/>
    <mergeCell ref="I3263:J3263"/>
    <mergeCell ref="B3278:C3279"/>
    <mergeCell ref="C3280:G3282"/>
    <mergeCell ref="C3283:F3283"/>
    <mergeCell ref="H3316:I3318"/>
    <mergeCell ref="I3310:N3311"/>
    <mergeCell ref="F3306:G3306"/>
    <mergeCell ref="I3302:J3302"/>
    <mergeCell ref="I3300:J3300"/>
    <mergeCell ref="K3266:N3266"/>
    <mergeCell ref="H3295:I3295"/>
    <mergeCell ref="J3296:K3296"/>
    <mergeCell ref="J3292:K3292"/>
    <mergeCell ref="H3292:I3292"/>
    <mergeCell ref="J3295:K3295"/>
    <mergeCell ref="J3293:K3293"/>
    <mergeCell ref="K3305:N3305"/>
    <mergeCell ref="C3288:F3288"/>
    <mergeCell ref="H3258:I3258"/>
    <mergeCell ref="I3269:J3269"/>
    <mergeCell ref="F3298:G3298"/>
    <mergeCell ref="C3297:E3298"/>
    <mergeCell ref="C3296:D3296"/>
    <mergeCell ref="M3253:M3254"/>
    <mergeCell ref="K3269:N3269"/>
    <mergeCell ref="H3260:I3260"/>
    <mergeCell ref="L3297:M3297"/>
    <mergeCell ref="H3293:I3293"/>
    <mergeCell ref="C3270:E3275"/>
    <mergeCell ref="F3269:G3269"/>
    <mergeCell ref="H3297:I3297"/>
    <mergeCell ref="C3268:E3268"/>
    <mergeCell ref="F3297:G3297"/>
    <mergeCell ref="F3275:G3275"/>
    <mergeCell ref="F3274:G3274"/>
    <mergeCell ref="E3289:E3290"/>
    <mergeCell ref="C3293:D3293"/>
    <mergeCell ref="C3306:E3311"/>
    <mergeCell ref="M3263:N3263"/>
    <mergeCell ref="H3296:I3296"/>
    <mergeCell ref="L3298:M3298"/>
    <mergeCell ref="J3255:K3255"/>
    <mergeCell ref="J3260:K3260"/>
    <mergeCell ref="C3292:D3292"/>
    <mergeCell ref="K3244:L3244"/>
    <mergeCell ref="C3260:D3260"/>
    <mergeCell ref="H3298:I3298"/>
    <mergeCell ref="L3261:M3261"/>
    <mergeCell ref="H3288:N3288"/>
    <mergeCell ref="J3294:K3294"/>
    <mergeCell ref="C3299:H3299"/>
    <mergeCell ref="K3301:N3301"/>
    <mergeCell ref="C3342:E3347"/>
    <mergeCell ref="K3390:L3390"/>
    <mergeCell ref="D3351:N3351"/>
    <mergeCell ref="K3354:L3354"/>
    <mergeCell ref="C3392:F3392"/>
    <mergeCell ref="H3392:N3392"/>
    <mergeCell ref="H3352:I3354"/>
    <mergeCell ref="M3390:N3390"/>
    <mergeCell ref="C3391:F3391"/>
    <mergeCell ref="D3387:N3387"/>
    <mergeCell ref="C3400:D3400"/>
    <mergeCell ref="J3400:K3400"/>
    <mergeCell ref="H3388:I3390"/>
    <mergeCell ref="C3388:G3390"/>
    <mergeCell ref="J3401:K3401"/>
    <mergeCell ref="F3415:G3415"/>
    <mergeCell ref="H3401:I3401"/>
    <mergeCell ref="H3400:I3400"/>
    <mergeCell ref="I3415:N3417"/>
    <mergeCell ref="K3414:N3414"/>
    <mergeCell ref="H3391:N3391"/>
    <mergeCell ref="C3401:D3401"/>
    <mergeCell ref="J3388:J3390"/>
    <mergeCell ref="M2975:N2975"/>
    <mergeCell ref="H2974:I2974"/>
    <mergeCell ref="C2975:H2975"/>
    <mergeCell ref="L2973:M2973"/>
    <mergeCell ref="I2976:J2976"/>
    <mergeCell ref="I2975:J2975"/>
    <mergeCell ref="K2981:N2981"/>
    <mergeCell ref="I2980:J2980"/>
    <mergeCell ref="L3010:M3010"/>
    <mergeCell ref="K2993:N2993"/>
    <mergeCell ref="H3010:I3010"/>
    <mergeCell ref="K3011:L3011"/>
    <mergeCell ref="C2979:E2979"/>
    <mergeCell ref="F3010:G3010"/>
    <mergeCell ref="F2982:G2982"/>
    <mergeCell ref="M3012:N3012"/>
    <mergeCell ref="K2978:N2978"/>
    <mergeCell ref="I3013:J3013"/>
    <mergeCell ref="F2973:G2973"/>
    <mergeCell ref="K3012:L3012"/>
    <mergeCell ref="H3000:N3000"/>
    <mergeCell ref="C2884:G2886"/>
    <mergeCell ref="K2904:L2904"/>
    <mergeCell ref="I2905:J2905"/>
    <mergeCell ref="K2921:N2921"/>
    <mergeCell ref="C2961:F2961"/>
    <mergeCell ref="I2906:J2906"/>
    <mergeCell ref="E2965:E2966"/>
    <mergeCell ref="C2965:D2966"/>
    <mergeCell ref="J2920:J2922"/>
    <mergeCell ref="F2913:G2913"/>
    <mergeCell ref="C2967:D2967"/>
    <mergeCell ref="E2929:E2930"/>
    <mergeCell ref="J2967:K2967"/>
    <mergeCell ref="G2965:G2966"/>
    <mergeCell ref="H2965:I2966"/>
    <mergeCell ref="J2965:K2966"/>
    <mergeCell ref="M2965:M2966"/>
    <mergeCell ref="N2965:N2967"/>
    <mergeCell ref="L2965:L2966"/>
    <mergeCell ref="I2910:J2910"/>
    <mergeCell ref="F2965:F2966"/>
    <mergeCell ref="H2967:I2967"/>
    <mergeCell ref="K2982:N2982"/>
    <mergeCell ref="H2969:I2969"/>
    <mergeCell ref="F2976:G2977"/>
    <mergeCell ref="H2973:I2973"/>
    <mergeCell ref="F3012:G3013"/>
    <mergeCell ref="C2981:E2981"/>
    <mergeCell ref="K2977:N2977"/>
    <mergeCell ref="C2972:D2972"/>
    <mergeCell ref="H2968:I2968"/>
    <mergeCell ref="C3012:E3013"/>
    <mergeCell ref="I2981:J2981"/>
    <mergeCell ref="C2978:E2978"/>
    <mergeCell ref="I3012:J3012"/>
    <mergeCell ref="C2970:D2970"/>
    <mergeCell ref="K2975:L2975"/>
    <mergeCell ref="L2974:M2974"/>
    <mergeCell ref="H2956:I2958"/>
    <mergeCell ref="I2979:N2979"/>
    <mergeCell ref="C2976:E2977"/>
    <mergeCell ref="F2984:G2984"/>
    <mergeCell ref="J2972:K2972"/>
    <mergeCell ref="F2985:G2985"/>
    <mergeCell ref="H2899:I2899"/>
    <mergeCell ref="C2923:F2923"/>
    <mergeCell ref="C2935:D2935"/>
    <mergeCell ref="C2943:E2943"/>
    <mergeCell ref="F2943:G2943"/>
    <mergeCell ref="M2976:N2976"/>
    <mergeCell ref="C2971:D2971"/>
    <mergeCell ref="J2970:K2970"/>
    <mergeCell ref="I2977:J2977"/>
    <mergeCell ref="F2980:G2980"/>
    <mergeCell ref="H2972:I2972"/>
    <mergeCell ref="K2976:L2976"/>
    <mergeCell ref="H2971:I2971"/>
    <mergeCell ref="L2470:M2470"/>
    <mergeCell ref="H2502:I2502"/>
    <mergeCell ref="N2497:N2499"/>
    <mergeCell ref="I2401:J2401"/>
    <mergeCell ref="H2391:I2391"/>
    <mergeCell ref="C2395:D2395"/>
    <mergeCell ref="J2389:K2390"/>
    <mergeCell ref="C2471:H2471"/>
    <mergeCell ref="C2478:E2483"/>
    <mergeCell ref="G2497:G2498"/>
    <mergeCell ref="H2397:I2397"/>
    <mergeCell ref="I2482:N2483"/>
    <mergeCell ref="B2485:N2485"/>
    <mergeCell ref="M2425:M2426"/>
    <mergeCell ref="L2497:L2498"/>
    <mergeCell ref="C2503:D2503"/>
    <mergeCell ref="L2505:M2505"/>
    <mergeCell ref="C2504:D2504"/>
    <mergeCell ref="H2497:I2498"/>
    <mergeCell ref="J2499:K2499"/>
    <mergeCell ref="H2499:I2499"/>
    <mergeCell ref="J2502:K2502"/>
    <mergeCell ref="C2502:D2502"/>
    <mergeCell ref="H2504:I2504"/>
    <mergeCell ref="J2504:K2504"/>
    <mergeCell ref="C2721:E2722"/>
    <mergeCell ref="K2730:N2730"/>
    <mergeCell ref="F2733:G2733"/>
    <mergeCell ref="K2761:N2761"/>
    <mergeCell ref="G2749:G2750"/>
    <mergeCell ref="F2760:G2761"/>
    <mergeCell ref="M2723:N2723"/>
    <mergeCell ref="C2720:D2720"/>
    <mergeCell ref="H2718:I2718"/>
    <mergeCell ref="H2719:I2719"/>
    <mergeCell ref="C2745:F2745"/>
    <mergeCell ref="H2756:I2756"/>
    <mergeCell ref="C2760:E2761"/>
    <mergeCell ref="H2743:N2743"/>
    <mergeCell ref="K2766:N2766"/>
    <mergeCell ref="I2730:J2730"/>
    <mergeCell ref="H2753:I2753"/>
    <mergeCell ref="F2767:G2767"/>
    <mergeCell ref="I2767:N2769"/>
    <mergeCell ref="F2768:G2768"/>
    <mergeCell ref="J2992:J2994"/>
    <mergeCell ref="F3015:G3015"/>
    <mergeCell ref="B2990:C2991"/>
    <mergeCell ref="C3007:D3007"/>
    <mergeCell ref="C2996:F2996"/>
    <mergeCell ref="H3006:I3006"/>
    <mergeCell ref="H2960:N2960"/>
    <mergeCell ref="J2936:K2936"/>
    <mergeCell ref="M2958:N2958"/>
    <mergeCell ref="K2956:L2956"/>
    <mergeCell ref="C2946:E2951"/>
    <mergeCell ref="H2932:I2932"/>
    <mergeCell ref="C2960:F2960"/>
    <mergeCell ref="J2956:J2958"/>
    <mergeCell ref="C2959:F2959"/>
    <mergeCell ref="C2956:G2958"/>
    <mergeCell ref="C2969:D2969"/>
    <mergeCell ref="K3157:N3157"/>
    <mergeCell ref="J3152:K3152"/>
    <mergeCell ref="H3154:I3154"/>
    <mergeCell ref="F3162:G3162"/>
    <mergeCell ref="I3162:J3162"/>
    <mergeCell ref="K3162:N3162"/>
    <mergeCell ref="F3163:G3163"/>
    <mergeCell ref="F3164:G3164"/>
    <mergeCell ref="C3151:D3151"/>
    <mergeCell ref="G3109:G3110"/>
    <mergeCell ref="H3136:I3138"/>
    <mergeCell ref="L3153:M3153"/>
    <mergeCell ref="C3160:E3160"/>
    <mergeCell ref="C3152:D3152"/>
    <mergeCell ref="J3150:K3150"/>
    <mergeCell ref="M3156:N3156"/>
    <mergeCell ref="F3154:G3154"/>
    <mergeCell ref="K3122:N3122"/>
    <mergeCell ref="H3150:I3150"/>
    <mergeCell ref="C3161:E3161"/>
    <mergeCell ref="K3156:L3156"/>
    <mergeCell ref="C3153:E3154"/>
    <mergeCell ref="I3160:J3160"/>
    <mergeCell ref="F3160:G3160"/>
    <mergeCell ref="C3155:H3155"/>
    <mergeCell ref="F3161:G3161"/>
    <mergeCell ref="I3161:J3161"/>
    <mergeCell ref="M3371:N3371"/>
    <mergeCell ref="H3368:I3368"/>
    <mergeCell ref="J3368:K3368"/>
    <mergeCell ref="K3371:L3371"/>
    <mergeCell ref="I3371:J3371"/>
    <mergeCell ref="H3370:I3370"/>
    <mergeCell ref="F3307:G3307"/>
    <mergeCell ref="J3325:K3326"/>
    <mergeCell ref="C3330:D3330"/>
    <mergeCell ref="H3332:I3332"/>
    <mergeCell ref="L3370:M3370"/>
    <mergeCell ref="F3346:G3346"/>
    <mergeCell ref="F3370:G3370"/>
    <mergeCell ref="K3352:L3352"/>
    <mergeCell ref="F3372:G3373"/>
    <mergeCell ref="C3371:H3371"/>
    <mergeCell ref="C3369:E3370"/>
    <mergeCell ref="C3368:D3368"/>
    <mergeCell ref="I3523:N3525"/>
    <mergeCell ref="F3518:G3518"/>
    <mergeCell ref="F3523:G3523"/>
    <mergeCell ref="I3518:J3518"/>
    <mergeCell ref="F3522:G3522"/>
    <mergeCell ref="K3479:L3479"/>
    <mergeCell ref="H3496:I3498"/>
    <mergeCell ref="C3483:E3483"/>
    <mergeCell ref="H3478:I3478"/>
    <mergeCell ref="C3500:F3500"/>
    <mergeCell ref="K3517:N3517"/>
    <mergeCell ref="M3515:N3515"/>
    <mergeCell ref="C3513:E3514"/>
    <mergeCell ref="J3512:K3512"/>
    <mergeCell ref="F3516:G3517"/>
    <mergeCell ref="F3513:G3513"/>
    <mergeCell ref="H3513:I3513"/>
    <mergeCell ref="C3512:D3512"/>
    <mergeCell ref="I3522:J3522"/>
    <mergeCell ref="L3514:M3514"/>
    <mergeCell ref="F3486:G3486"/>
    <mergeCell ref="C3479:H3479"/>
    <mergeCell ref="I3482:J3482"/>
    <mergeCell ref="D3494:N3494"/>
    <mergeCell ref="D3495:N3495"/>
    <mergeCell ref="K3497:N3497"/>
    <mergeCell ref="M3498:N3498"/>
    <mergeCell ref="M3443:N3443"/>
    <mergeCell ref="H3436:I3436"/>
    <mergeCell ref="C3441:E3442"/>
    <mergeCell ref="N3469:N3471"/>
    <mergeCell ref="H3504:N3504"/>
    <mergeCell ref="F3489:G3489"/>
    <mergeCell ref="F3477:G3477"/>
    <mergeCell ref="M3469:M3470"/>
    <mergeCell ref="F3484:G3484"/>
    <mergeCell ref="F3485:G3485"/>
    <mergeCell ref="C3486:E3491"/>
    <mergeCell ref="H3439:I3439"/>
    <mergeCell ref="M3480:N3480"/>
    <mergeCell ref="F3480:G3481"/>
    <mergeCell ref="B3493:N3493"/>
    <mergeCell ref="H3475:I3475"/>
    <mergeCell ref="B3494:C3495"/>
    <mergeCell ref="C3504:F3504"/>
    <mergeCell ref="C3505:D3506"/>
    <mergeCell ref="F3505:F3506"/>
    <mergeCell ref="K3485:N3485"/>
    <mergeCell ref="I3484:J3484"/>
    <mergeCell ref="F3490:G3490"/>
    <mergeCell ref="I3490:N3491"/>
    <mergeCell ref="F3491:G3491"/>
    <mergeCell ref="K3054:N3054"/>
    <mergeCell ref="C3036:F3036"/>
    <mergeCell ref="K3030:L3030"/>
    <mergeCell ref="F3056:G3056"/>
    <mergeCell ref="F3088:G3088"/>
    <mergeCell ref="H3112:I3112"/>
    <mergeCell ref="M3102:N3102"/>
    <mergeCell ref="I3086:J3086"/>
    <mergeCell ref="F3093:G3093"/>
    <mergeCell ref="C3088:E3088"/>
    <mergeCell ref="F3090:G3090"/>
    <mergeCell ref="F3092:G3092"/>
    <mergeCell ref="F3089:G3089"/>
    <mergeCell ref="I3089:J3089"/>
    <mergeCell ref="B3098:C3099"/>
    <mergeCell ref="F3190:G3190"/>
    <mergeCell ref="J3183:K3183"/>
    <mergeCell ref="G3181:G3182"/>
    <mergeCell ref="F3196:G3196"/>
    <mergeCell ref="I3196:J3196"/>
    <mergeCell ref="F3197:G3197"/>
    <mergeCell ref="I3197:J3197"/>
    <mergeCell ref="E3145:E3146"/>
    <mergeCell ref="K3155:L3155"/>
    <mergeCell ref="L3154:M3154"/>
    <mergeCell ref="I3156:J3156"/>
    <mergeCell ref="C3181:D3182"/>
    <mergeCell ref="N3181:N3183"/>
    <mergeCell ref="H3189:I3189"/>
    <mergeCell ref="F3122:G3122"/>
    <mergeCell ref="M3109:M3110"/>
    <mergeCell ref="E3109:E3110"/>
    <mergeCell ref="H3176:N3176"/>
    <mergeCell ref="I3199:N3201"/>
    <mergeCell ref="C3185:D3185"/>
    <mergeCell ref="J3172:J3174"/>
    <mergeCell ref="F3199:G3199"/>
    <mergeCell ref="K3174:L3174"/>
    <mergeCell ref="K3198:N3198"/>
    <mergeCell ref="J3185:K3185"/>
    <mergeCell ref="J3184:K3184"/>
    <mergeCell ref="J3541:K3542"/>
    <mergeCell ref="C3546:D3546"/>
    <mergeCell ref="L3549:M3549"/>
    <mergeCell ref="N3541:N3543"/>
    <mergeCell ref="M3541:M3542"/>
    <mergeCell ref="C3579:D3579"/>
    <mergeCell ref="C3551:H3551"/>
    <mergeCell ref="H3577:I3578"/>
    <mergeCell ref="H3543:I3543"/>
    <mergeCell ref="C3556:E3556"/>
    <mergeCell ref="J3548:K3548"/>
    <mergeCell ref="C3554:E3554"/>
    <mergeCell ref="F3554:G3554"/>
    <mergeCell ref="K3557:N3557"/>
    <mergeCell ref="H3550:I3550"/>
    <mergeCell ref="C3557:E3557"/>
    <mergeCell ref="K3551:L3551"/>
    <mergeCell ref="F3556:G3556"/>
    <mergeCell ref="I3558:J3558"/>
    <mergeCell ref="I3562:N3563"/>
    <mergeCell ref="B3565:N3565"/>
    <mergeCell ref="H3532:I3534"/>
    <mergeCell ref="C3547:D3547"/>
    <mergeCell ref="J3546:K3546"/>
    <mergeCell ref="F3555:G3555"/>
    <mergeCell ref="C3440:D3440"/>
    <mergeCell ref="K3443:L3443"/>
    <mergeCell ref="L3441:M3441"/>
    <mergeCell ref="H3440:I3440"/>
    <mergeCell ref="I3443:J3443"/>
    <mergeCell ref="H3442:I3442"/>
    <mergeCell ref="E3433:E3434"/>
    <mergeCell ref="I3479:J3479"/>
    <mergeCell ref="C3510:D3510"/>
    <mergeCell ref="F3519:G3519"/>
    <mergeCell ref="J3510:K3510"/>
    <mergeCell ref="C3499:F3499"/>
    <mergeCell ref="I3481:J3481"/>
    <mergeCell ref="K3496:L3496"/>
    <mergeCell ref="J3496:J3498"/>
    <mergeCell ref="F3482:G3482"/>
    <mergeCell ref="F3483:G3483"/>
    <mergeCell ref="H3499:N3499"/>
    <mergeCell ref="H3500:N3500"/>
    <mergeCell ref="I2626:N2627"/>
    <mergeCell ref="C2646:D2646"/>
    <mergeCell ref="I2690:J2690"/>
    <mergeCell ref="C2704:G2706"/>
    <mergeCell ref="F2698:G2698"/>
    <mergeCell ref="F2691:G2691"/>
    <mergeCell ref="F2694:G2694"/>
    <mergeCell ref="K2690:N2690"/>
    <mergeCell ref="B2701:N2701"/>
    <mergeCell ref="D2702:N2702"/>
    <mergeCell ref="D2703:N2703"/>
    <mergeCell ref="H2754:I2754"/>
    <mergeCell ref="M2759:N2759"/>
    <mergeCell ref="K2759:L2759"/>
    <mergeCell ref="H2758:I2758"/>
    <mergeCell ref="L2758:M2758"/>
    <mergeCell ref="F2730:G2730"/>
    <mergeCell ref="K2742:L2742"/>
    <mergeCell ref="D2739:N2739"/>
    <mergeCell ref="C2743:F2743"/>
    <mergeCell ref="C2744:F2744"/>
    <mergeCell ref="C2752:D2752"/>
    <mergeCell ref="C2765:E2765"/>
    <mergeCell ref="H2752:I2752"/>
    <mergeCell ref="I2764:J2764"/>
    <mergeCell ref="F2764:G2764"/>
    <mergeCell ref="C2757:E2758"/>
    <mergeCell ref="I2765:J2765"/>
    <mergeCell ref="I2870:J2870"/>
    <mergeCell ref="C2896:D2896"/>
    <mergeCell ref="F2911:G2911"/>
    <mergeCell ref="F2912:G2912"/>
    <mergeCell ref="F2904:G2905"/>
    <mergeCell ref="J2893:K2894"/>
    <mergeCell ref="M2904:N2904"/>
    <mergeCell ref="H2898:I2898"/>
    <mergeCell ref="H2897:I2897"/>
    <mergeCell ref="K3065:N3065"/>
    <mergeCell ref="H3082:I3082"/>
    <mergeCell ref="C3068:F3068"/>
    <mergeCell ref="K3083:L3083"/>
    <mergeCell ref="C3031:F3031"/>
    <mergeCell ref="J3040:K3040"/>
    <mergeCell ref="M3030:N3030"/>
    <mergeCell ref="H3041:I3041"/>
    <mergeCell ref="H3036:N3036"/>
    <mergeCell ref="C3041:D3041"/>
    <mergeCell ref="F3055:G3055"/>
    <mergeCell ref="I3055:N3057"/>
    <mergeCell ref="F3053:G3053"/>
    <mergeCell ref="K3066:L3066"/>
    <mergeCell ref="D3063:N3063"/>
    <mergeCell ref="B3062:C3063"/>
    <mergeCell ref="K3053:N3053"/>
    <mergeCell ref="J3041:K3041"/>
    <mergeCell ref="C3054:E3059"/>
    <mergeCell ref="D3027:N3027"/>
    <mergeCell ref="C3052:E3052"/>
    <mergeCell ref="I3053:J3053"/>
    <mergeCell ref="F3082:G3082"/>
    <mergeCell ref="K3064:L3064"/>
    <mergeCell ref="H3067:N3067"/>
    <mergeCell ref="C3073:D3074"/>
    <mergeCell ref="C3083:H3083"/>
    <mergeCell ref="H3068:N3068"/>
    <mergeCell ref="H3064:I3066"/>
    <mergeCell ref="C3081:E3082"/>
    <mergeCell ref="F3073:F3074"/>
    <mergeCell ref="M3083:N3083"/>
    <mergeCell ref="L3082:M3082"/>
    <mergeCell ref="I3083:J3083"/>
    <mergeCell ref="C3040:D3040"/>
    <mergeCell ref="I3052:J3052"/>
    <mergeCell ref="F3058:G3058"/>
    <mergeCell ref="C3087:E3087"/>
    <mergeCell ref="J3064:J3066"/>
    <mergeCell ref="I3087:N3087"/>
    <mergeCell ref="K3085:N3085"/>
    <mergeCell ref="J3078:K3078"/>
    <mergeCell ref="C3086:E3086"/>
    <mergeCell ref="M3084:N3084"/>
    <mergeCell ref="H3078:I3078"/>
    <mergeCell ref="C3084:E3085"/>
    <mergeCell ref="C3079:D3079"/>
    <mergeCell ref="K3086:N3086"/>
    <mergeCell ref="C3105:F3105"/>
    <mergeCell ref="M3066:N3066"/>
    <mergeCell ref="F3087:G3087"/>
    <mergeCell ref="C3078:D3078"/>
    <mergeCell ref="C2756:D2756"/>
    <mergeCell ref="J2752:K2752"/>
    <mergeCell ref="F2731:G2731"/>
    <mergeCell ref="B2773:N2773"/>
    <mergeCell ref="F2758:G2758"/>
    <mergeCell ref="B2774:C2775"/>
    <mergeCell ref="D2774:N2774"/>
    <mergeCell ref="D2775:N2775"/>
    <mergeCell ref="K2777:N2777"/>
    <mergeCell ref="J2776:J2778"/>
    <mergeCell ref="C2766:E2771"/>
    <mergeCell ref="J2754:K2754"/>
    <mergeCell ref="K2778:L2778"/>
    <mergeCell ref="C2904:E2905"/>
    <mergeCell ref="G2893:G2894"/>
    <mergeCell ref="K2905:N2905"/>
    <mergeCell ref="C2898:D2898"/>
    <mergeCell ref="C2899:D2899"/>
    <mergeCell ref="I2908:J2908"/>
    <mergeCell ref="C2924:F2924"/>
    <mergeCell ref="H2934:I2934"/>
    <mergeCell ref="C2906:E2906"/>
    <mergeCell ref="F3189:G3189"/>
    <mergeCell ref="M3181:M3182"/>
    <mergeCell ref="C3191:H3191"/>
    <mergeCell ref="C3194:E3194"/>
    <mergeCell ref="M3210:N3210"/>
    <mergeCell ref="J3188:K3188"/>
    <mergeCell ref="F3198:G3198"/>
    <mergeCell ref="H3211:N3211"/>
    <mergeCell ref="H3212:N3212"/>
    <mergeCell ref="H3216:N3216"/>
    <mergeCell ref="F3217:F3218"/>
    <mergeCell ref="I3231:N3231"/>
    <mergeCell ref="J3181:K3182"/>
    <mergeCell ref="F3228:G3229"/>
    <mergeCell ref="K3228:L3228"/>
    <mergeCell ref="J3187:K3187"/>
    <mergeCell ref="C3198:E3203"/>
    <mergeCell ref="C3183:D3183"/>
    <mergeCell ref="C3197:E3197"/>
    <mergeCell ref="C3196:E3196"/>
    <mergeCell ref="C3189:E3190"/>
    <mergeCell ref="C3187:D3187"/>
    <mergeCell ref="F3095:G3095"/>
    <mergeCell ref="I3090:J3090"/>
    <mergeCell ref="F3084:G3085"/>
    <mergeCell ref="C3089:E3089"/>
    <mergeCell ref="C3100:G3102"/>
    <mergeCell ref="C3103:F3103"/>
    <mergeCell ref="C3104:F3104"/>
    <mergeCell ref="C3112:D3112"/>
    <mergeCell ref="N3109:N3111"/>
    <mergeCell ref="I3122:J3122"/>
    <mergeCell ref="F3117:G3117"/>
    <mergeCell ref="J3114:K3114"/>
    <mergeCell ref="H3116:I3116"/>
    <mergeCell ref="H3117:I3117"/>
    <mergeCell ref="D3134:N3134"/>
    <mergeCell ref="D3135:N3135"/>
    <mergeCell ref="J3109:K3110"/>
    <mergeCell ref="F3130:G3130"/>
    <mergeCell ref="C3114:D3114"/>
    <mergeCell ref="J3136:J3138"/>
    <mergeCell ref="K3119:L3119"/>
    <mergeCell ref="J3111:K3111"/>
    <mergeCell ref="C3119:H3119"/>
    <mergeCell ref="H3118:I3118"/>
    <mergeCell ref="H3115:I3115"/>
    <mergeCell ref="F3118:G3118"/>
    <mergeCell ref="F3126:G3126"/>
    <mergeCell ref="I3126:J3126"/>
    <mergeCell ref="E3181:E3182"/>
    <mergeCell ref="H3151:I3151"/>
    <mergeCell ref="I3166:N3167"/>
    <mergeCell ref="J3186:K3186"/>
    <mergeCell ref="C3192:E3193"/>
    <mergeCell ref="H3152:I3152"/>
    <mergeCell ref="C3186:D3186"/>
    <mergeCell ref="F3165:G3165"/>
    <mergeCell ref="F3153:G3153"/>
    <mergeCell ref="F3167:G3167"/>
    <mergeCell ref="H3186:I3186"/>
    <mergeCell ref="C3158:E3158"/>
    <mergeCell ref="J3149:K3149"/>
    <mergeCell ref="F3158:G3158"/>
    <mergeCell ref="I3158:J3158"/>
    <mergeCell ref="K3158:N3158"/>
    <mergeCell ref="B3170:C3171"/>
    <mergeCell ref="F3166:G3166"/>
    <mergeCell ref="H3149:I3149"/>
    <mergeCell ref="I3163:N3165"/>
    <mergeCell ref="K3172:L3172"/>
    <mergeCell ref="K3173:N3173"/>
    <mergeCell ref="H3180:N3180"/>
    <mergeCell ref="F3200:G3200"/>
    <mergeCell ref="I3195:N3195"/>
    <mergeCell ref="L3109:L3110"/>
    <mergeCell ref="H3139:N3139"/>
    <mergeCell ref="F3123:G3123"/>
    <mergeCell ref="C3148:D3148"/>
    <mergeCell ref="H3153:I3153"/>
    <mergeCell ref="J3151:K3151"/>
    <mergeCell ref="C3180:F3180"/>
    <mergeCell ref="M3155:N3155"/>
    <mergeCell ref="C3149:D3149"/>
    <mergeCell ref="H3148:I3148"/>
    <mergeCell ref="C3177:F3177"/>
    <mergeCell ref="B3206:C3207"/>
    <mergeCell ref="L3190:M3190"/>
    <mergeCell ref="K3197:N3197"/>
    <mergeCell ref="C2694:E2699"/>
    <mergeCell ref="K2687:L2687"/>
    <mergeCell ref="H2686:I2686"/>
    <mergeCell ref="C2690:E2690"/>
    <mergeCell ref="C2691:E2691"/>
    <mergeCell ref="F2734:G2734"/>
    <mergeCell ref="J2753:K2753"/>
    <mergeCell ref="M2742:N2742"/>
    <mergeCell ref="J2740:J2742"/>
    <mergeCell ref="H2740:I2742"/>
    <mergeCell ref="H2744:N2744"/>
    <mergeCell ref="L2865:M2865"/>
    <mergeCell ref="F2842:G2842"/>
    <mergeCell ref="K2831:L2831"/>
    <mergeCell ref="K2849:N2849"/>
    <mergeCell ref="M2795:N2795"/>
    <mergeCell ref="C2821:D2822"/>
    <mergeCell ref="H2828:I2828"/>
    <mergeCell ref="I2832:J2832"/>
    <mergeCell ref="K2832:L2832"/>
    <mergeCell ref="M2832:N2832"/>
    <mergeCell ref="C2836:E2836"/>
    <mergeCell ref="M2868:N2868"/>
    <mergeCell ref="I2869:J2869"/>
    <mergeCell ref="F2829:G2829"/>
    <mergeCell ref="M2821:M2822"/>
    <mergeCell ref="C2826:D2826"/>
    <mergeCell ref="J2827:K2827"/>
    <mergeCell ref="J2828:K2828"/>
    <mergeCell ref="L2821:L2822"/>
    <mergeCell ref="D2846:N2846"/>
    <mergeCell ref="H2856:N2856"/>
    <mergeCell ref="I2831:J2831"/>
    <mergeCell ref="K2848:L2848"/>
    <mergeCell ref="K2837:N2837"/>
    <mergeCell ref="H2935:I2935"/>
    <mergeCell ref="H2959:N2959"/>
    <mergeCell ref="J2969:K2969"/>
    <mergeCell ref="I2986:N2987"/>
    <mergeCell ref="D3062:N3062"/>
    <mergeCell ref="C3053:E3053"/>
    <mergeCell ref="I3054:J3054"/>
    <mergeCell ref="F3057:G3057"/>
    <mergeCell ref="F3054:G3054"/>
    <mergeCell ref="F3059:G3059"/>
    <mergeCell ref="F3052:G3052"/>
    <mergeCell ref="I3058:N3059"/>
    <mergeCell ref="C3064:G3066"/>
    <mergeCell ref="H3175:N3175"/>
    <mergeCell ref="C3184:D3184"/>
    <mergeCell ref="H3185:I3185"/>
    <mergeCell ref="H3172:I3174"/>
    <mergeCell ref="C3111:D3111"/>
    <mergeCell ref="L3118:M3118"/>
    <mergeCell ref="I3119:J3119"/>
    <mergeCell ref="M3119:N3119"/>
    <mergeCell ref="C3122:E3122"/>
    <mergeCell ref="C3123:E3123"/>
    <mergeCell ref="C3176:F3176"/>
    <mergeCell ref="D3170:N3170"/>
    <mergeCell ref="F3156:G3157"/>
    <mergeCell ref="K3161:N3161"/>
    <mergeCell ref="H3184:I3184"/>
    <mergeCell ref="C3175:F3175"/>
    <mergeCell ref="C3172:G3174"/>
    <mergeCell ref="K3138:L3138"/>
    <mergeCell ref="D3171:N3171"/>
    <mergeCell ref="C3156:E3157"/>
    <mergeCell ref="M3138:N3138"/>
    <mergeCell ref="K3136:L3136"/>
    <mergeCell ref="I3159:N3159"/>
    <mergeCell ref="H3140:N3140"/>
    <mergeCell ref="C3162:E3167"/>
    <mergeCell ref="M3174:N3174"/>
    <mergeCell ref="B3061:N3061"/>
    <mergeCell ref="C3067:F3067"/>
    <mergeCell ref="C3108:F3108"/>
    <mergeCell ref="J3113:K3113"/>
    <mergeCell ref="F3127:G3127"/>
    <mergeCell ref="H3104:N3104"/>
    <mergeCell ref="J2648:K2648"/>
    <mergeCell ref="C2687:H2687"/>
    <mergeCell ref="K2693:N2693"/>
    <mergeCell ref="C2718:D2718"/>
    <mergeCell ref="K2705:N2705"/>
    <mergeCell ref="K2704:L2704"/>
    <mergeCell ref="C2719:D2719"/>
    <mergeCell ref="C2712:F2712"/>
    <mergeCell ref="C2713:D2714"/>
    <mergeCell ref="C2727:E2727"/>
    <mergeCell ref="B2702:C2703"/>
    <mergeCell ref="I2694:J2694"/>
    <mergeCell ref="F2690:G2690"/>
    <mergeCell ref="H2704:I2706"/>
    <mergeCell ref="J2704:J2706"/>
    <mergeCell ref="C2707:F2707"/>
    <mergeCell ref="C2708:F2708"/>
    <mergeCell ref="C2751:D2751"/>
    <mergeCell ref="F2785:F2786"/>
    <mergeCell ref="C2791:D2791"/>
    <mergeCell ref="C2785:D2786"/>
    <mergeCell ref="C2784:F2784"/>
    <mergeCell ref="C2790:D2790"/>
    <mergeCell ref="C2796:E2797"/>
    <mergeCell ref="I2763:N2763"/>
    <mergeCell ref="E2749:E2750"/>
    <mergeCell ref="C2753:D2753"/>
    <mergeCell ref="I2799:N2799"/>
    <mergeCell ref="M2749:M2750"/>
    <mergeCell ref="H2784:N2784"/>
    <mergeCell ref="C2755:D2755"/>
    <mergeCell ref="J2751:K2751"/>
    <mergeCell ref="I2760:J2760"/>
    <mergeCell ref="F2749:F2750"/>
    <mergeCell ref="H2755:I2755"/>
    <mergeCell ref="K2797:N2797"/>
    <mergeCell ref="M2796:N2796"/>
    <mergeCell ref="H2780:N2780"/>
    <mergeCell ref="H2779:N2779"/>
    <mergeCell ref="M2778:N2778"/>
    <mergeCell ref="J2899:K2899"/>
    <mergeCell ref="D2918:N2918"/>
    <mergeCell ref="I2947:N2949"/>
    <mergeCell ref="J2932:K2932"/>
    <mergeCell ref="F2942:G2942"/>
    <mergeCell ref="F2929:F2930"/>
    <mergeCell ref="K2940:L2940"/>
    <mergeCell ref="C2939:H2939"/>
    <mergeCell ref="L2938:M2938"/>
    <mergeCell ref="F2940:G2941"/>
    <mergeCell ref="M2922:N2922"/>
    <mergeCell ref="F2938:G2938"/>
    <mergeCell ref="I2940:J2940"/>
    <mergeCell ref="C2936:D2936"/>
    <mergeCell ref="K2939:L2939"/>
    <mergeCell ref="J2935:K2935"/>
    <mergeCell ref="L2937:M2937"/>
    <mergeCell ref="C2932:D2932"/>
    <mergeCell ref="C2933:D2933"/>
    <mergeCell ref="F2937:G2937"/>
    <mergeCell ref="H2937:I2937"/>
    <mergeCell ref="M2939:N2939"/>
    <mergeCell ref="F2951:G2951"/>
    <mergeCell ref="I2950:N2951"/>
    <mergeCell ref="F2947:G2947"/>
    <mergeCell ref="F2948:G2948"/>
    <mergeCell ref="F2949:G2949"/>
    <mergeCell ref="F2950:G2950"/>
    <mergeCell ref="K2942:N2942"/>
    <mergeCell ref="H2933:I2933"/>
    <mergeCell ref="B2954:C2955"/>
    <mergeCell ref="K2945:N2945"/>
    <mergeCell ref="I2942:J2942"/>
    <mergeCell ref="H3103:N3103"/>
    <mergeCell ref="C3116:D3116"/>
    <mergeCell ref="H3100:I3102"/>
    <mergeCell ref="I3120:J3120"/>
    <mergeCell ref="C3150:D3150"/>
    <mergeCell ref="C3140:F3140"/>
    <mergeCell ref="C3139:F3139"/>
    <mergeCell ref="F3129:G3129"/>
    <mergeCell ref="C3136:G3138"/>
    <mergeCell ref="C3159:E3159"/>
    <mergeCell ref="F3159:G3159"/>
    <mergeCell ref="H2864:I2864"/>
    <mergeCell ref="C2887:F2887"/>
    <mergeCell ref="J2884:J2886"/>
    <mergeCell ref="H2892:N2892"/>
    <mergeCell ref="I2904:J2904"/>
    <mergeCell ref="F2893:F2894"/>
    <mergeCell ref="K2910:N2910"/>
    <mergeCell ref="F2873:G2873"/>
    <mergeCell ref="I2872:J2872"/>
    <mergeCell ref="C2973:E2974"/>
    <mergeCell ref="J2971:K2971"/>
    <mergeCell ref="H2970:I2970"/>
    <mergeCell ref="C2980:E2980"/>
    <mergeCell ref="K2992:L2992"/>
    <mergeCell ref="K3018:N3018"/>
    <mergeCell ref="H3008:I3008"/>
    <mergeCell ref="H3004:I3004"/>
    <mergeCell ref="F3019:G3019"/>
    <mergeCell ref="C3005:D3005"/>
    <mergeCell ref="F3009:G3009"/>
    <mergeCell ref="M2893:M2894"/>
    <mergeCell ref="C2903:H2903"/>
    <mergeCell ref="H2893:I2894"/>
    <mergeCell ref="J2900:K2900"/>
    <mergeCell ref="H2901:I2901"/>
    <mergeCell ref="F2902:G2902"/>
    <mergeCell ref="C2909:E2909"/>
    <mergeCell ref="J2898:K2898"/>
    <mergeCell ref="C2895:D2895"/>
    <mergeCell ref="F2909:G2909"/>
    <mergeCell ref="I2909:J2909"/>
    <mergeCell ref="C2910:E2915"/>
    <mergeCell ref="F2915:G2915"/>
    <mergeCell ref="B2917:N2917"/>
    <mergeCell ref="N2893:N2895"/>
    <mergeCell ref="F2901:G2901"/>
    <mergeCell ref="H2902:I2902"/>
    <mergeCell ref="I2903:J2903"/>
    <mergeCell ref="K2903:L2903"/>
    <mergeCell ref="M2903:N2903"/>
    <mergeCell ref="K2909:N2909"/>
    <mergeCell ref="I2914:N2915"/>
    <mergeCell ref="H2884:I2886"/>
    <mergeCell ref="C2893:D2894"/>
    <mergeCell ref="C2889:F2889"/>
    <mergeCell ref="C2888:F2888"/>
    <mergeCell ref="E2893:E2894"/>
    <mergeCell ref="C2892:F2892"/>
    <mergeCell ref="I2907:N2907"/>
    <mergeCell ref="B2918:C2919"/>
    <mergeCell ref="L2893:L2894"/>
    <mergeCell ref="L2902:M2902"/>
    <mergeCell ref="I2982:J2982"/>
    <mergeCell ref="F2974:G2974"/>
    <mergeCell ref="I2978:J2978"/>
    <mergeCell ref="F2978:G2978"/>
    <mergeCell ref="F2981:G2981"/>
    <mergeCell ref="F2986:G2986"/>
    <mergeCell ref="F2979:G2979"/>
    <mergeCell ref="D2990:N2990"/>
    <mergeCell ref="C3037:D3038"/>
    <mergeCell ref="H3009:I3009"/>
    <mergeCell ref="E3001:E3002"/>
    <mergeCell ref="J3007:K3007"/>
    <mergeCell ref="C3001:D3002"/>
    <mergeCell ref="C3011:H3011"/>
    <mergeCell ref="C3045:E3046"/>
    <mergeCell ref="H3039:I3039"/>
    <mergeCell ref="J3043:K3043"/>
    <mergeCell ref="H3046:I3046"/>
    <mergeCell ref="E3037:E3038"/>
    <mergeCell ref="E3073:E3074"/>
    <mergeCell ref="F3020:G3020"/>
    <mergeCell ref="K3013:N3013"/>
    <mergeCell ref="I3011:J3011"/>
    <mergeCell ref="K3028:L3028"/>
    <mergeCell ref="I3048:J3048"/>
    <mergeCell ref="K3048:L3048"/>
    <mergeCell ref="M3048:N3048"/>
    <mergeCell ref="K3049:N3049"/>
    <mergeCell ref="C3004:D3004"/>
    <mergeCell ref="F3037:F3038"/>
    <mergeCell ref="F3016:G3016"/>
    <mergeCell ref="C3048:E3049"/>
    <mergeCell ref="L3009:M3009"/>
    <mergeCell ref="F3017:G3017"/>
    <mergeCell ref="I3019:N3021"/>
    <mergeCell ref="I3017:J3017"/>
    <mergeCell ref="I3016:J3016"/>
    <mergeCell ref="H3037:I3038"/>
    <mergeCell ref="J3037:K3038"/>
    <mergeCell ref="C3009:E3010"/>
    <mergeCell ref="H3005:I3005"/>
    <mergeCell ref="F3001:F3002"/>
    <mergeCell ref="F3018:G3018"/>
    <mergeCell ref="I3018:J3018"/>
    <mergeCell ref="J3004:K3004"/>
    <mergeCell ref="C3008:D3008"/>
    <mergeCell ref="C3000:F3000"/>
    <mergeCell ref="J3005:K3005"/>
    <mergeCell ref="F3021:G3021"/>
    <mergeCell ref="M3011:N3011"/>
    <mergeCell ref="J3008:K3008"/>
    <mergeCell ref="C3039:D3039"/>
    <mergeCell ref="J3079:K3079"/>
    <mergeCell ref="H3080:I3080"/>
    <mergeCell ref="H3076:I3076"/>
    <mergeCell ref="J3076:K3076"/>
    <mergeCell ref="C3077:D3077"/>
    <mergeCell ref="H3077:I3077"/>
    <mergeCell ref="J3077:K3077"/>
    <mergeCell ref="M3047:N3047"/>
    <mergeCell ref="J3039:K3039"/>
    <mergeCell ref="C3047:H3047"/>
    <mergeCell ref="C3016:E3016"/>
    <mergeCell ref="H3043:I3043"/>
    <mergeCell ref="J3042:K3042"/>
    <mergeCell ref="C3017:E3017"/>
    <mergeCell ref="C3043:D3043"/>
    <mergeCell ref="L3045:M3045"/>
    <mergeCell ref="J3044:K3044"/>
    <mergeCell ref="G3037:G3038"/>
    <mergeCell ref="C3042:D3042"/>
    <mergeCell ref="F3045:G3045"/>
    <mergeCell ref="H3045:I3045"/>
    <mergeCell ref="L3037:L3038"/>
    <mergeCell ref="M3037:M3038"/>
    <mergeCell ref="N3037:N3039"/>
    <mergeCell ref="J3080:K3080"/>
    <mergeCell ref="F3050:G3050"/>
    <mergeCell ref="C3076:D3076"/>
    <mergeCell ref="K3047:L3047"/>
    <mergeCell ref="H3079:I3079"/>
    <mergeCell ref="C3080:D3080"/>
    <mergeCell ref="H3007:I3007"/>
    <mergeCell ref="F3048:G3049"/>
    <mergeCell ref="C3033:F3033"/>
    <mergeCell ref="I3049:J3049"/>
    <mergeCell ref="I3050:J3050"/>
    <mergeCell ref="H3042:I3042"/>
    <mergeCell ref="C3050:E3050"/>
    <mergeCell ref="L3046:M3046"/>
    <mergeCell ref="F3046:G3046"/>
    <mergeCell ref="I3047:J3047"/>
    <mergeCell ref="K3050:N3050"/>
    <mergeCell ref="F3231:G3231"/>
    <mergeCell ref="J3244:J3246"/>
    <mergeCell ref="B3242:C3243"/>
    <mergeCell ref="C3255:D3255"/>
    <mergeCell ref="H3261:I3261"/>
    <mergeCell ref="J3259:K3259"/>
    <mergeCell ref="F3262:G3262"/>
    <mergeCell ref="C3256:D3256"/>
    <mergeCell ref="K3246:L3246"/>
    <mergeCell ref="H3244:I3246"/>
    <mergeCell ref="H3248:N3248"/>
    <mergeCell ref="F3239:G3239"/>
    <mergeCell ref="C3269:E3269"/>
    <mergeCell ref="H3259:I3259"/>
    <mergeCell ref="I3268:J3268"/>
    <mergeCell ref="F3268:G3268"/>
    <mergeCell ref="F3261:G3261"/>
    <mergeCell ref="C3261:E3262"/>
    <mergeCell ref="I3373:J3373"/>
    <mergeCell ref="I3379:N3381"/>
    <mergeCell ref="F3382:G3382"/>
    <mergeCell ref="K3388:L3388"/>
    <mergeCell ref="K3389:N3389"/>
    <mergeCell ref="C3396:F3396"/>
    <mergeCell ref="H3396:N3396"/>
    <mergeCell ref="F3416:G3416"/>
    <mergeCell ref="F3333:G3333"/>
    <mergeCell ref="M3335:N3335"/>
    <mergeCell ref="F3341:G3341"/>
    <mergeCell ref="I3335:J3335"/>
    <mergeCell ref="F3342:G3342"/>
    <mergeCell ref="I3342:J3342"/>
    <mergeCell ref="D3350:N3350"/>
    <mergeCell ref="F3340:G3340"/>
    <mergeCell ref="L3369:M3369"/>
    <mergeCell ref="K3372:L3372"/>
    <mergeCell ref="H3367:I3367"/>
    <mergeCell ref="J3367:K3367"/>
    <mergeCell ref="C3374:E3374"/>
    <mergeCell ref="K3341:N3341"/>
    <mergeCell ref="F3334:G3334"/>
    <mergeCell ref="H3333:I3333"/>
    <mergeCell ref="K3335:L3335"/>
    <mergeCell ref="H3331:I3331"/>
    <mergeCell ref="K3353:N3353"/>
    <mergeCell ref="H3360:N3360"/>
    <mergeCell ref="F3345:G3345"/>
    <mergeCell ref="M3372:N3372"/>
    <mergeCell ref="I3378:J3378"/>
    <mergeCell ref="K3374:N3374"/>
    <mergeCell ref="I3341:J3341"/>
    <mergeCell ref="F3369:G3369"/>
    <mergeCell ref="C3376:E3376"/>
    <mergeCell ref="F3381:G3381"/>
    <mergeCell ref="K3373:N3373"/>
    <mergeCell ref="I3374:J3374"/>
    <mergeCell ref="F3378:G3378"/>
    <mergeCell ref="F3380:G3380"/>
    <mergeCell ref="I3411:N3411"/>
    <mergeCell ref="C3377:E3377"/>
    <mergeCell ref="F3374:G3374"/>
    <mergeCell ref="C3109:D3110"/>
    <mergeCell ref="M3120:N3120"/>
    <mergeCell ref="I3121:J3121"/>
    <mergeCell ref="K3120:L3120"/>
    <mergeCell ref="K3101:N3101"/>
    <mergeCell ref="I3088:J3088"/>
    <mergeCell ref="F3094:G3094"/>
    <mergeCell ref="J3100:J3102"/>
    <mergeCell ref="K3084:L3084"/>
    <mergeCell ref="K3102:L3102"/>
    <mergeCell ref="F3120:G3121"/>
    <mergeCell ref="C3113:D3113"/>
    <mergeCell ref="C3144:F3144"/>
    <mergeCell ref="C3145:D3146"/>
    <mergeCell ref="K3090:N3090"/>
    <mergeCell ref="F3086:G3086"/>
    <mergeCell ref="I3085:J3085"/>
    <mergeCell ref="F3091:G3091"/>
    <mergeCell ref="I3091:N3093"/>
    <mergeCell ref="I3094:N3095"/>
    <mergeCell ref="D3098:N3098"/>
    <mergeCell ref="D3099:N3099"/>
    <mergeCell ref="K3100:L3100"/>
    <mergeCell ref="I3127:N3129"/>
    <mergeCell ref="H3113:I3113"/>
    <mergeCell ref="I3123:N3123"/>
    <mergeCell ref="J3112:K3112"/>
    <mergeCell ref="K3126:N3126"/>
    <mergeCell ref="H3144:N3144"/>
    <mergeCell ref="H3108:N3108"/>
    <mergeCell ref="F3128:G3128"/>
    <mergeCell ref="F3145:F3146"/>
    <mergeCell ref="F2908:G2908"/>
    <mergeCell ref="M2940:N2940"/>
    <mergeCell ref="I2941:J2941"/>
    <mergeCell ref="J2968:K2968"/>
    <mergeCell ref="C2992:G2994"/>
    <mergeCell ref="I2983:N2985"/>
    <mergeCell ref="K2957:N2957"/>
    <mergeCell ref="B2989:N2989"/>
    <mergeCell ref="D2991:N2991"/>
    <mergeCell ref="J2895:K2895"/>
    <mergeCell ref="F2910:G2910"/>
    <mergeCell ref="C2901:E2902"/>
    <mergeCell ref="C2937:E2938"/>
    <mergeCell ref="I2945:J2945"/>
    <mergeCell ref="F2946:G2946"/>
    <mergeCell ref="C2964:F2964"/>
    <mergeCell ref="K2946:N2946"/>
    <mergeCell ref="H2936:I2936"/>
    <mergeCell ref="C2944:E2944"/>
    <mergeCell ref="I2946:J2946"/>
    <mergeCell ref="C2945:E2945"/>
    <mergeCell ref="K2941:N2941"/>
    <mergeCell ref="F2945:G2945"/>
    <mergeCell ref="F2944:G2944"/>
    <mergeCell ref="I2944:J2944"/>
    <mergeCell ref="H2964:N2964"/>
    <mergeCell ref="M3299:N3299"/>
    <mergeCell ref="F3309:G3309"/>
    <mergeCell ref="C3304:E3304"/>
    <mergeCell ref="C3305:E3305"/>
    <mergeCell ref="C3321:F3321"/>
    <mergeCell ref="I3307:N3309"/>
    <mergeCell ref="I3338:J3338"/>
    <mergeCell ref="E3325:E3326"/>
    <mergeCell ref="C3338:E3338"/>
    <mergeCell ref="I3305:J3305"/>
    <mergeCell ref="K3337:N3337"/>
    <mergeCell ref="F3338:G3338"/>
    <mergeCell ref="M3336:N3336"/>
    <mergeCell ref="K3338:N3338"/>
    <mergeCell ref="I3336:J3336"/>
    <mergeCell ref="K3336:L3336"/>
    <mergeCell ref="I3337:J3337"/>
    <mergeCell ref="C3339:E3339"/>
    <mergeCell ref="F3339:G3339"/>
    <mergeCell ref="C3449:E3449"/>
    <mergeCell ref="I3446:J3446"/>
    <mergeCell ref="F3449:G3449"/>
    <mergeCell ref="F3446:G3446"/>
    <mergeCell ref="F3448:G3448"/>
    <mergeCell ref="H3424:I3426"/>
    <mergeCell ref="K3444:L3444"/>
    <mergeCell ref="H3432:N3432"/>
    <mergeCell ref="C3433:D3434"/>
    <mergeCell ref="C3436:D3436"/>
    <mergeCell ref="F3450:G3450"/>
    <mergeCell ref="J3440:K3440"/>
    <mergeCell ref="F3451:G3451"/>
    <mergeCell ref="F3452:G3452"/>
    <mergeCell ref="F3453:G3453"/>
    <mergeCell ref="F3454:G3454"/>
    <mergeCell ref="D3314:N3314"/>
    <mergeCell ref="H3325:I3326"/>
    <mergeCell ref="F3304:G3304"/>
    <mergeCell ref="J3327:K3327"/>
    <mergeCell ref="F3361:F3362"/>
    <mergeCell ref="I3372:J3372"/>
    <mergeCell ref="C3340:E3340"/>
    <mergeCell ref="J3331:K3331"/>
    <mergeCell ref="C3327:D3327"/>
    <mergeCell ref="C3360:F3360"/>
    <mergeCell ref="C3361:D3362"/>
    <mergeCell ref="C3372:E3373"/>
    <mergeCell ref="C3333:E3334"/>
    <mergeCell ref="H3327:I3327"/>
    <mergeCell ref="J3332:K3332"/>
    <mergeCell ref="F3325:F3326"/>
    <mergeCell ref="H3334:I3334"/>
    <mergeCell ref="L3334:M3334"/>
    <mergeCell ref="C3335:H3335"/>
    <mergeCell ref="J3404:K3404"/>
    <mergeCell ref="H3399:I3399"/>
    <mergeCell ref="F3406:G3406"/>
    <mergeCell ref="C3405:E3406"/>
    <mergeCell ref="C3408:E3409"/>
    <mergeCell ref="F3377:G3377"/>
    <mergeCell ref="I3408:J3408"/>
    <mergeCell ref="H3404:I3404"/>
    <mergeCell ref="C3397:D3398"/>
    <mergeCell ref="I3409:J3409"/>
    <mergeCell ref="K3409:N3409"/>
    <mergeCell ref="C3439:D3439"/>
    <mergeCell ref="H3427:N3427"/>
    <mergeCell ref="J3424:J3426"/>
    <mergeCell ref="C3444:E3445"/>
    <mergeCell ref="F3444:G3445"/>
    <mergeCell ref="I3445:J3445"/>
    <mergeCell ref="K3445:N3445"/>
    <mergeCell ref="H3463:N3463"/>
    <mergeCell ref="K3486:N3486"/>
    <mergeCell ref="C3473:D3473"/>
    <mergeCell ref="H3460:I3462"/>
    <mergeCell ref="I3483:N3483"/>
    <mergeCell ref="K3590:N3590"/>
    <mergeCell ref="C3588:E3589"/>
    <mergeCell ref="K3588:L3588"/>
    <mergeCell ref="I3588:J3588"/>
    <mergeCell ref="F3588:G3589"/>
    <mergeCell ref="F3590:G3590"/>
    <mergeCell ref="H3547:I3547"/>
    <mergeCell ref="F3563:G3563"/>
    <mergeCell ref="J3579:K3579"/>
    <mergeCell ref="K3570:L3570"/>
    <mergeCell ref="H3582:I3582"/>
    <mergeCell ref="J3582:K3582"/>
    <mergeCell ref="H3583:I3583"/>
    <mergeCell ref="J3583:K3583"/>
    <mergeCell ref="C3581:D3581"/>
    <mergeCell ref="M3588:N3588"/>
    <mergeCell ref="F3591:G3591"/>
    <mergeCell ref="G3577:G3578"/>
    <mergeCell ref="I3551:J3551"/>
    <mergeCell ref="C3558:E3563"/>
    <mergeCell ref="J3577:K3578"/>
    <mergeCell ref="L3577:L3578"/>
    <mergeCell ref="M3577:M3578"/>
    <mergeCell ref="N3577:N3579"/>
    <mergeCell ref="F3557:G3557"/>
    <mergeCell ref="K3569:N3569"/>
    <mergeCell ref="C3568:G3570"/>
    <mergeCell ref="H3579:I3579"/>
    <mergeCell ref="H3571:N3571"/>
    <mergeCell ref="C3580:D3580"/>
    <mergeCell ref="F3561:G3561"/>
    <mergeCell ref="J3581:K3581"/>
    <mergeCell ref="H3572:N3572"/>
    <mergeCell ref="F3562:G3562"/>
    <mergeCell ref="C3571:F3571"/>
    <mergeCell ref="H3568:I3570"/>
    <mergeCell ref="J3568:J3570"/>
    <mergeCell ref="M3570:N3570"/>
    <mergeCell ref="C3582:D3582"/>
    <mergeCell ref="C3583:D3583"/>
    <mergeCell ref="C3090:E3095"/>
    <mergeCell ref="I3084:J3084"/>
    <mergeCell ref="K3089:N3089"/>
    <mergeCell ref="H3111:I3111"/>
    <mergeCell ref="C3124:E3124"/>
    <mergeCell ref="J3115:K3115"/>
    <mergeCell ref="F3131:G3131"/>
    <mergeCell ref="L3117:M3117"/>
    <mergeCell ref="H3109:I3110"/>
    <mergeCell ref="C3115:D3115"/>
    <mergeCell ref="K3121:N3121"/>
    <mergeCell ref="F3109:F3110"/>
    <mergeCell ref="C3120:E3121"/>
    <mergeCell ref="J3116:K3116"/>
    <mergeCell ref="C3126:E3131"/>
    <mergeCell ref="I3130:N3131"/>
    <mergeCell ref="I3124:J3124"/>
    <mergeCell ref="F3124:G3124"/>
    <mergeCell ref="F3125:G3125"/>
    <mergeCell ref="I3125:J3125"/>
    <mergeCell ref="K3125:N3125"/>
    <mergeCell ref="H3114:I3114"/>
    <mergeCell ref="C3125:E3125"/>
    <mergeCell ref="B3133:N3133"/>
    <mergeCell ref="C3117:E3118"/>
    <mergeCell ref="B3134:C3135"/>
    <mergeCell ref="K3208:L3208"/>
    <mergeCell ref="F3226:G3226"/>
    <mergeCell ref="K3229:N3229"/>
    <mergeCell ref="I3228:J3228"/>
    <mergeCell ref="C3221:D3221"/>
    <mergeCell ref="J3220:K3220"/>
    <mergeCell ref="F3225:G3225"/>
    <mergeCell ref="H3225:I3225"/>
    <mergeCell ref="C3234:E3239"/>
    <mergeCell ref="M3246:N3246"/>
    <mergeCell ref="F3237:G3237"/>
    <mergeCell ref="I3233:J3233"/>
    <mergeCell ref="F3405:G3405"/>
    <mergeCell ref="J3399:K3399"/>
    <mergeCell ref="L3406:M3406"/>
    <mergeCell ref="J3402:K3402"/>
    <mergeCell ref="H3402:I3402"/>
    <mergeCell ref="H3403:I3403"/>
    <mergeCell ref="J3403:K3403"/>
    <mergeCell ref="C3407:H3407"/>
    <mergeCell ref="C3438:D3438"/>
    <mergeCell ref="K3424:L3424"/>
    <mergeCell ref="H3428:N3428"/>
    <mergeCell ref="L3397:L3398"/>
    <mergeCell ref="H3405:I3405"/>
    <mergeCell ref="F3397:F3398"/>
    <mergeCell ref="C3399:D3399"/>
    <mergeCell ref="C3412:E3412"/>
    <mergeCell ref="C3413:E3413"/>
    <mergeCell ref="C3414:E3419"/>
    <mergeCell ref="C3427:F3427"/>
    <mergeCell ref="I3413:J3413"/>
    <mergeCell ref="F3419:G3419"/>
    <mergeCell ref="F3414:G3414"/>
    <mergeCell ref="D3422:N3422"/>
    <mergeCell ref="F3412:G3412"/>
    <mergeCell ref="M3426:N3426"/>
    <mergeCell ref="D3423:N3423"/>
    <mergeCell ref="M3397:M3398"/>
    <mergeCell ref="F3418:G3418"/>
    <mergeCell ref="I3412:J3412"/>
    <mergeCell ref="C3424:G3426"/>
    <mergeCell ref="F3417:G3417"/>
    <mergeCell ref="F3413:G3413"/>
    <mergeCell ref="C3258:D3258"/>
    <mergeCell ref="N3253:N3255"/>
    <mergeCell ref="L3262:M3262"/>
    <mergeCell ref="K3317:N3317"/>
    <mergeCell ref="F3305:G3305"/>
    <mergeCell ref="I3304:J3304"/>
    <mergeCell ref="H3324:N3324"/>
    <mergeCell ref="F3344:G3344"/>
    <mergeCell ref="I3339:N3339"/>
    <mergeCell ref="F3336:G3337"/>
    <mergeCell ref="L3405:M3405"/>
    <mergeCell ref="H3397:I3398"/>
    <mergeCell ref="C3403:D3403"/>
    <mergeCell ref="I3376:J3376"/>
    <mergeCell ref="F3408:G3409"/>
    <mergeCell ref="C3393:F3393"/>
    <mergeCell ref="J3397:K3398"/>
    <mergeCell ref="N3397:N3399"/>
    <mergeCell ref="I3414:J3414"/>
    <mergeCell ref="K3408:L3408"/>
    <mergeCell ref="G3397:G3398"/>
    <mergeCell ref="C3402:D3402"/>
    <mergeCell ref="C3410:E3410"/>
    <mergeCell ref="F3410:G3410"/>
    <mergeCell ref="I3410:J3410"/>
    <mergeCell ref="C3411:E3411"/>
    <mergeCell ref="H3406:I3406"/>
    <mergeCell ref="I3418:N3419"/>
    <mergeCell ref="F3411:G3411"/>
    <mergeCell ref="K3407:L3407"/>
    <mergeCell ref="M3407:N3407"/>
    <mergeCell ref="K3413:N3413"/>
    <mergeCell ref="K3410:N3410"/>
    <mergeCell ref="B3421:N3421"/>
    <mergeCell ref="I3407:J3407"/>
    <mergeCell ref="B3422:C3423"/>
    <mergeCell ref="H3183:I3183"/>
    <mergeCell ref="K3194:N3194"/>
    <mergeCell ref="I3198:J3198"/>
    <mergeCell ref="F3194:G3194"/>
    <mergeCell ref="C3230:E3230"/>
    <mergeCell ref="J3222:K3222"/>
    <mergeCell ref="H3221:I3221"/>
    <mergeCell ref="J3223:K3223"/>
    <mergeCell ref="C3220:D3220"/>
    <mergeCell ref="F3308:G3308"/>
    <mergeCell ref="J3330:K3330"/>
    <mergeCell ref="C3331:D3331"/>
    <mergeCell ref="H3369:I3369"/>
    <mergeCell ref="K3378:N3378"/>
    <mergeCell ref="F3379:G3379"/>
    <mergeCell ref="I3155:J3155"/>
    <mergeCell ref="L3189:M3189"/>
    <mergeCell ref="F3181:F3182"/>
    <mergeCell ref="M3191:N3191"/>
    <mergeCell ref="D3207:N3207"/>
    <mergeCell ref="C3195:E3195"/>
    <mergeCell ref="I3194:J3194"/>
    <mergeCell ref="F3195:G3195"/>
    <mergeCell ref="I3202:N3203"/>
    <mergeCell ref="L3181:L3182"/>
    <mergeCell ref="H3187:I3187"/>
    <mergeCell ref="H3208:I3210"/>
    <mergeCell ref="J3208:J3210"/>
    <mergeCell ref="C3249:F3249"/>
    <mergeCell ref="F3264:G3265"/>
    <mergeCell ref="J3258:K3258"/>
    <mergeCell ref="I3274:N3275"/>
    <mergeCell ref="C3284:F3284"/>
    <mergeCell ref="H3284:N3284"/>
    <mergeCell ref="K3280:L3280"/>
    <mergeCell ref="K3282:L3282"/>
    <mergeCell ref="H3283:N3283"/>
    <mergeCell ref="F3273:G3273"/>
    <mergeCell ref="C3267:E3267"/>
    <mergeCell ref="H3262:I3262"/>
    <mergeCell ref="I3265:J3265"/>
    <mergeCell ref="B3277:N3277"/>
    <mergeCell ref="D3278:N3278"/>
    <mergeCell ref="D3279:N3279"/>
    <mergeCell ref="J3257:K3257"/>
    <mergeCell ref="C3266:E3266"/>
    <mergeCell ref="I3270:J3270"/>
    <mergeCell ref="F3270:G3270"/>
    <mergeCell ref="H3255:I3255"/>
    <mergeCell ref="K3263:L3263"/>
    <mergeCell ref="C3263:H3263"/>
    <mergeCell ref="L3253:L3254"/>
    <mergeCell ref="H3280:I3282"/>
    <mergeCell ref="M3282:N3282"/>
    <mergeCell ref="H3330:I3330"/>
    <mergeCell ref="C3364:D3364"/>
    <mergeCell ref="J3364:K3364"/>
    <mergeCell ref="H3365:I3365"/>
    <mergeCell ref="F3300:G3301"/>
    <mergeCell ref="I3306:J3306"/>
    <mergeCell ref="F3310:G3310"/>
    <mergeCell ref="K3316:L3316"/>
    <mergeCell ref="C3324:F3324"/>
    <mergeCell ref="C3325:D3326"/>
    <mergeCell ref="C3332:D3332"/>
    <mergeCell ref="C3336:E3337"/>
    <mergeCell ref="L3333:M3333"/>
    <mergeCell ref="G3325:G3326"/>
    <mergeCell ref="L3325:L3326"/>
    <mergeCell ref="M3325:M3326"/>
    <mergeCell ref="N3325:N3327"/>
    <mergeCell ref="C3365:D3365"/>
    <mergeCell ref="I3340:J3340"/>
    <mergeCell ref="H3364:I3364"/>
    <mergeCell ref="E3361:E3362"/>
    <mergeCell ref="C3341:E3341"/>
    <mergeCell ref="J3365:K3365"/>
    <mergeCell ref="L3469:L3470"/>
    <mergeCell ref="H3509:I3509"/>
    <mergeCell ref="F3441:G3441"/>
    <mergeCell ref="I3451:N3453"/>
    <mergeCell ref="J3436:K3436"/>
    <mergeCell ref="K3450:N3450"/>
    <mergeCell ref="J3439:K3439"/>
    <mergeCell ref="H3441:I3441"/>
    <mergeCell ref="I3450:J3450"/>
    <mergeCell ref="H3468:N3468"/>
    <mergeCell ref="K3480:L3480"/>
    <mergeCell ref="C3474:D3474"/>
    <mergeCell ref="F3469:F3470"/>
    <mergeCell ref="J3475:K3475"/>
    <mergeCell ref="C3477:E3478"/>
    <mergeCell ref="C3471:D3471"/>
    <mergeCell ref="C3484:E3484"/>
    <mergeCell ref="C3485:E3485"/>
    <mergeCell ref="L3477:M3477"/>
    <mergeCell ref="H3471:I3471"/>
    <mergeCell ref="J3469:K3470"/>
    <mergeCell ref="C3475:D3475"/>
    <mergeCell ref="E3505:E3506"/>
    <mergeCell ref="J3474:K3474"/>
    <mergeCell ref="J3511:K3511"/>
    <mergeCell ref="C3508:D3508"/>
    <mergeCell ref="C3509:D3509"/>
    <mergeCell ref="H3511:I3511"/>
    <mergeCell ref="J3476:K3476"/>
    <mergeCell ref="H3474:I3474"/>
    <mergeCell ref="J3508:K3508"/>
    <mergeCell ref="H3508:I3508"/>
    <mergeCell ref="I3485:J3485"/>
    <mergeCell ref="H3477:I3477"/>
    <mergeCell ref="J3509:K3509"/>
    <mergeCell ref="K3481:N3481"/>
    <mergeCell ref="G3469:G3470"/>
    <mergeCell ref="H3469:I3470"/>
    <mergeCell ref="H3476:I3476"/>
    <mergeCell ref="I3480:J3480"/>
    <mergeCell ref="K3425:N3425"/>
    <mergeCell ref="C3432:F3432"/>
    <mergeCell ref="J3438:K3438"/>
    <mergeCell ref="C3428:F3428"/>
    <mergeCell ref="F3433:F3434"/>
    <mergeCell ref="C3447:E3447"/>
    <mergeCell ref="F3447:G3447"/>
    <mergeCell ref="I3447:N3447"/>
    <mergeCell ref="C3437:D3437"/>
    <mergeCell ref="I3448:J3448"/>
    <mergeCell ref="B3458:C3459"/>
    <mergeCell ref="C3468:F3468"/>
    <mergeCell ref="C3469:D3470"/>
    <mergeCell ref="E3469:E3470"/>
    <mergeCell ref="C3476:D3476"/>
    <mergeCell ref="C3480:E3481"/>
    <mergeCell ref="F3487:G3487"/>
    <mergeCell ref="J3460:J3462"/>
    <mergeCell ref="J3473:K3473"/>
    <mergeCell ref="H3472:I3472"/>
    <mergeCell ref="J3472:K3472"/>
    <mergeCell ref="I3487:N3489"/>
    <mergeCell ref="F3488:G3488"/>
    <mergeCell ref="K3426:L3426"/>
    <mergeCell ref="F3442:G3442"/>
    <mergeCell ref="M3444:N3444"/>
    <mergeCell ref="C3472:D3472"/>
    <mergeCell ref="K3462:L3462"/>
    <mergeCell ref="H3464:N3464"/>
    <mergeCell ref="F3455:G3455"/>
    <mergeCell ref="D3459:N3459"/>
    <mergeCell ref="H3473:I3473"/>
    <mergeCell ref="C3464:F3464"/>
    <mergeCell ref="H3438:I3438"/>
    <mergeCell ref="C3460:G3462"/>
    <mergeCell ref="K3449:N3449"/>
    <mergeCell ref="C3450:E3455"/>
    <mergeCell ref="M3462:N3462"/>
    <mergeCell ref="C3463:F3463"/>
    <mergeCell ref="J3437:K3437"/>
    <mergeCell ref="D3458:N3458"/>
    <mergeCell ref="I3454:N3455"/>
    <mergeCell ref="C3443:H3443"/>
    <mergeCell ref="K3461:N3461"/>
    <mergeCell ref="C3404:D3404"/>
    <mergeCell ref="I3377:J3377"/>
    <mergeCell ref="F3376:G3376"/>
    <mergeCell ref="E3397:E3398"/>
    <mergeCell ref="D3386:N3386"/>
    <mergeCell ref="M3408:N3408"/>
    <mergeCell ref="C3446:E3446"/>
    <mergeCell ref="H3437:I3437"/>
    <mergeCell ref="L3442:M3442"/>
    <mergeCell ref="I3526:N3527"/>
    <mergeCell ref="C3520:E3520"/>
    <mergeCell ref="I3515:J3515"/>
    <mergeCell ref="C3548:D3548"/>
    <mergeCell ref="H3541:I3542"/>
    <mergeCell ref="J3547:K3547"/>
    <mergeCell ref="H3546:I3546"/>
    <mergeCell ref="I3520:J3520"/>
    <mergeCell ref="H3535:N3535"/>
    <mergeCell ref="F3525:G3525"/>
    <mergeCell ref="H3540:N3540"/>
    <mergeCell ref="K3558:N3558"/>
    <mergeCell ref="L3478:M3478"/>
    <mergeCell ref="I3486:J3486"/>
    <mergeCell ref="C3482:E3482"/>
    <mergeCell ref="F3524:G3524"/>
    <mergeCell ref="H3544:I3544"/>
    <mergeCell ref="M3534:N3534"/>
    <mergeCell ref="B3530:C3531"/>
    <mergeCell ref="F3521:G3521"/>
    <mergeCell ref="J3532:J3534"/>
    <mergeCell ref="C3535:F3535"/>
    <mergeCell ref="C3536:F3536"/>
    <mergeCell ref="C3532:G3534"/>
    <mergeCell ref="I3521:J3521"/>
    <mergeCell ref="C3518:E3518"/>
    <mergeCell ref="C3544:D3544"/>
    <mergeCell ref="C3545:D3545"/>
    <mergeCell ref="J3543:K3543"/>
    <mergeCell ref="F3550:G3550"/>
    <mergeCell ref="C3543:D3543"/>
    <mergeCell ref="F3549:G3549"/>
    <mergeCell ref="L3541:L3542"/>
    <mergeCell ref="L3550:M3550"/>
    <mergeCell ref="B3566:C3567"/>
    <mergeCell ref="C3591:E3591"/>
    <mergeCell ref="L3586:M3586"/>
    <mergeCell ref="H3581:I3581"/>
    <mergeCell ref="K3589:N3589"/>
    <mergeCell ref="H3580:I3580"/>
    <mergeCell ref="I3591:N3591"/>
    <mergeCell ref="C3590:E3590"/>
    <mergeCell ref="C3587:H3587"/>
    <mergeCell ref="K3594:N3594"/>
    <mergeCell ref="F3595:G3595"/>
    <mergeCell ref="I3594:J3594"/>
    <mergeCell ref="K3593:N3593"/>
    <mergeCell ref="I3589:J3589"/>
    <mergeCell ref="C3585:E3586"/>
    <mergeCell ref="M3587:N3587"/>
    <mergeCell ref="K3587:L3587"/>
    <mergeCell ref="I3587:J3587"/>
    <mergeCell ref="F3586:G3586"/>
    <mergeCell ref="H3586:I3586"/>
    <mergeCell ref="F3585:G3585"/>
    <mergeCell ref="H3585:I3585"/>
    <mergeCell ref="I3595:N3597"/>
    <mergeCell ref="L3585:M3585"/>
    <mergeCell ref="F3594:G3594"/>
    <mergeCell ref="F3596:G3596"/>
    <mergeCell ref="F3597:G3597"/>
    <mergeCell ref="F3598:G3598"/>
    <mergeCell ref="I3444:J3444"/>
    <mergeCell ref="C3448:E3448"/>
    <mergeCell ref="I3449:J3449"/>
    <mergeCell ref="K3446:N3446"/>
    <mergeCell ref="K3460:L3460"/>
    <mergeCell ref="C3465:F3465"/>
    <mergeCell ref="H3510:I3510"/>
    <mergeCell ref="M3516:N3516"/>
    <mergeCell ref="C3516:E3517"/>
    <mergeCell ref="C3496:G3498"/>
    <mergeCell ref="I3516:J3516"/>
    <mergeCell ref="C3519:E3519"/>
    <mergeCell ref="K3498:L3498"/>
    <mergeCell ref="K3516:L3516"/>
    <mergeCell ref="I3517:J3517"/>
    <mergeCell ref="F3514:G3514"/>
    <mergeCell ref="H3514:I3514"/>
    <mergeCell ref="K3522:N3522"/>
    <mergeCell ref="C3521:E3521"/>
    <mergeCell ref="F3527:G3527"/>
    <mergeCell ref="F3520:G3520"/>
    <mergeCell ref="D3530:N3530"/>
    <mergeCell ref="D3531:N3531"/>
    <mergeCell ref="K3532:L3532"/>
    <mergeCell ref="K3533:N3533"/>
    <mergeCell ref="C3549:E3550"/>
    <mergeCell ref="D3566:N3566"/>
    <mergeCell ref="D3567:N3567"/>
    <mergeCell ref="M3551:N3551"/>
    <mergeCell ref="F3560:G3560"/>
    <mergeCell ref="I3559:N3561"/>
    <mergeCell ref="F3559:G3559"/>
    <mergeCell ref="F3558:G3558"/>
    <mergeCell ref="I3556:J3556"/>
    <mergeCell ref="K3568:L3568"/>
    <mergeCell ref="C3552:E3553"/>
    <mergeCell ref="G3541:G3542"/>
    <mergeCell ref="I3553:J3553"/>
    <mergeCell ref="F3541:F3542"/>
    <mergeCell ref="E3541:E3542"/>
    <mergeCell ref="F3552:G3553"/>
    <mergeCell ref="C3522:E3527"/>
    <mergeCell ref="K3515:L3515"/>
    <mergeCell ref="H3512:I3512"/>
    <mergeCell ref="C3511:D3511"/>
    <mergeCell ref="C3555:E3555"/>
    <mergeCell ref="C3537:F3537"/>
    <mergeCell ref="J3545:K3545"/>
    <mergeCell ref="I3552:J3552"/>
    <mergeCell ref="K3552:L3552"/>
    <mergeCell ref="M3552:N3552"/>
    <mergeCell ref="K3553:N3553"/>
    <mergeCell ref="J3471:K3471"/>
    <mergeCell ref="F3478:G3478"/>
    <mergeCell ref="M3479:N3479"/>
    <mergeCell ref="K3482:N3482"/>
    <mergeCell ref="I3519:N3519"/>
    <mergeCell ref="C3515:H3515"/>
    <mergeCell ref="L3513:M3513"/>
    <mergeCell ref="K3518:N3518"/>
    <mergeCell ref="K3521:N3521"/>
    <mergeCell ref="H3549:I3549"/>
    <mergeCell ref="H3575:N3575"/>
    <mergeCell ref="C3574:F3574"/>
    <mergeCell ref="F3526:G3526"/>
    <mergeCell ref="J3544:K3544"/>
    <mergeCell ref="H3536:N3536"/>
    <mergeCell ref="C3540:F3540"/>
    <mergeCell ref="H3545:I3545"/>
    <mergeCell ref="C3575:F3575"/>
    <mergeCell ref="I3557:J3557"/>
    <mergeCell ref="H3574:N3574"/>
    <mergeCell ref="F3577:F3578"/>
    <mergeCell ref="H3573:N3573"/>
    <mergeCell ref="C3573:F3573"/>
    <mergeCell ref="K3534:L3534"/>
    <mergeCell ref="C3541:D3542"/>
    <mergeCell ref="H3548:I3548"/>
    <mergeCell ref="I3554:J3554"/>
    <mergeCell ref="K3554:N3554"/>
    <mergeCell ref="I3555:N3555"/>
    <mergeCell ref="C3572:F3572"/>
    <mergeCell ref="I3592:J3592"/>
    <mergeCell ref="F3593:G3593"/>
    <mergeCell ref="I3593:J3593"/>
    <mergeCell ref="J3580:K3580"/>
    <mergeCell ref="C3592:E3592"/>
    <mergeCell ref="C3593:E3593"/>
    <mergeCell ref="F3592:G3592"/>
    <mergeCell ref="I3590:J3590"/>
    <mergeCell ref="J1564:K1564"/>
    <mergeCell ref="K1578:N1578"/>
    <mergeCell ref="F1569:G1569"/>
    <mergeCell ref="F1580:G1580"/>
    <mergeCell ref="F1576:G1576"/>
    <mergeCell ref="I1576:J1576"/>
    <mergeCell ref="F1577:G1577"/>
    <mergeCell ref="I1577:J1577"/>
    <mergeCell ref="C1611:E1611"/>
    <mergeCell ref="D1623:N1623"/>
    <mergeCell ref="C1635:D1635"/>
    <mergeCell ref="M1633:M1634"/>
    <mergeCell ref="D1622:N1622"/>
    <mergeCell ref="C1624:G1626"/>
    <mergeCell ref="B1622:C1623"/>
    <mergeCell ref="M1626:N1626"/>
    <mergeCell ref="K1624:L1624"/>
    <mergeCell ref="C1627:F1627"/>
    <mergeCell ref="H1628:N1628"/>
    <mergeCell ref="J1624:J1626"/>
    <mergeCell ref="C1632:F1632"/>
    <mergeCell ref="H1632:N1632"/>
    <mergeCell ref="C1633:D1634"/>
    <mergeCell ref="F1633:F1634"/>
    <mergeCell ref="C1628:F1628"/>
    <mergeCell ref="K1625:N1625"/>
    <mergeCell ref="H1624:I1626"/>
    <mergeCell ref="K1626:L1626"/>
    <mergeCell ref="H1627:N1627"/>
    <mergeCell ref="K1686:N1686"/>
    <mergeCell ref="C1669:D1670"/>
    <mergeCell ref="K1662:L1662"/>
    <mergeCell ref="C1736:F1736"/>
    <mergeCell ref="L1741:L1742"/>
    <mergeCell ref="H1740:N1740"/>
    <mergeCell ref="N1705:N1707"/>
    <mergeCell ref="B1729:N1729"/>
    <mergeCell ref="H1737:N1737"/>
    <mergeCell ref="B1730:C1731"/>
    <mergeCell ref="M1741:M1742"/>
    <mergeCell ref="C1740:F1740"/>
    <mergeCell ref="J1741:K1742"/>
    <mergeCell ref="G1741:G1742"/>
    <mergeCell ref="H1741:I1742"/>
    <mergeCell ref="E1741:E1742"/>
    <mergeCell ref="L1705:L1706"/>
    <mergeCell ref="C1732:G1734"/>
    <mergeCell ref="H1739:N1739"/>
    <mergeCell ref="C1741:D1742"/>
    <mergeCell ref="H1736:N1736"/>
    <mergeCell ref="J1732:J1734"/>
    <mergeCell ref="D1730:N1730"/>
    <mergeCell ref="C1735:F1735"/>
    <mergeCell ref="H1735:N1735"/>
    <mergeCell ref="M1734:N1734"/>
    <mergeCell ref="H1732:I1734"/>
    <mergeCell ref="K1732:L1732"/>
    <mergeCell ref="C1737:F1737"/>
    <mergeCell ref="J1707:K1707"/>
    <mergeCell ref="D1731:N1731"/>
    <mergeCell ref="K1734:L1734"/>
    <mergeCell ref="K1733:N1733"/>
    <mergeCell ref="F1741:F1742"/>
    <mergeCell ref="C1738:F1738"/>
    <mergeCell ref="C1948:G1950"/>
    <mergeCell ref="I1938:J1938"/>
    <mergeCell ref="D1947:N1947"/>
    <mergeCell ref="I1978:N1979"/>
    <mergeCell ref="F2006:G2006"/>
    <mergeCell ref="C1999:D1999"/>
    <mergeCell ref="C2070:D2070"/>
    <mergeCell ref="K2058:L2058"/>
    <mergeCell ref="L2074:M2074"/>
    <mergeCell ref="C2075:H2075"/>
    <mergeCell ref="C2073:E2074"/>
    <mergeCell ref="C2072:D2072"/>
    <mergeCell ref="C2108:D2108"/>
    <mergeCell ref="C2095:F2095"/>
    <mergeCell ref="J2105:K2105"/>
    <mergeCell ref="L2073:M2073"/>
    <mergeCell ref="K2093:N2093"/>
    <mergeCell ref="I2083:N2085"/>
    <mergeCell ref="M2094:N2094"/>
    <mergeCell ref="I1687:N1689"/>
    <mergeCell ref="C1673:D1673"/>
    <mergeCell ref="H1672:I1672"/>
    <mergeCell ref="F1687:G1687"/>
    <mergeCell ref="H1673:I1673"/>
    <mergeCell ref="J1672:K1672"/>
    <mergeCell ref="K1610:N1610"/>
    <mergeCell ref="F1647:G1647"/>
    <mergeCell ref="C1639:D1639"/>
    <mergeCell ref="I1759:N1761"/>
    <mergeCell ref="F1725:G1725"/>
    <mergeCell ref="I1722:J1722"/>
    <mergeCell ref="C1779:D1779"/>
    <mergeCell ref="L1777:L1778"/>
    <mergeCell ref="H1779:I1779"/>
    <mergeCell ref="H1777:I1778"/>
    <mergeCell ref="J1777:K1778"/>
    <mergeCell ref="A1766:A1799"/>
    <mergeCell ref="C1791:E1791"/>
    <mergeCell ref="C1788:E1789"/>
    <mergeCell ref="H1809:N1809"/>
    <mergeCell ref="F1788:G1789"/>
    <mergeCell ref="M1787:N1787"/>
    <mergeCell ref="K1753:N1753"/>
    <mergeCell ref="H1743:I1743"/>
    <mergeCell ref="C1751:H1751"/>
    <mergeCell ref="C1754:E1754"/>
    <mergeCell ref="C1755:E1755"/>
    <mergeCell ref="F1824:G1825"/>
    <mergeCell ref="H1846:N1846"/>
    <mergeCell ref="H1849:I1850"/>
    <mergeCell ref="B1801:N1801"/>
    <mergeCell ref="L1786:M1786"/>
    <mergeCell ref="C1785:E1786"/>
    <mergeCell ref="C1810:F1810"/>
    <mergeCell ref="C1811:F1811"/>
    <mergeCell ref="C1824:E1825"/>
    <mergeCell ref="K1787:L1787"/>
    <mergeCell ref="F1834:G1834"/>
    <mergeCell ref="I1834:N1835"/>
    <mergeCell ref="I1789:J1789"/>
    <mergeCell ref="I1824:J1824"/>
    <mergeCell ref="I1827:N1827"/>
    <mergeCell ref="F1835:G1835"/>
    <mergeCell ref="M1751:N1751"/>
    <mergeCell ref="F1758:G1758"/>
    <mergeCell ref="F1755:G1755"/>
    <mergeCell ref="I1754:J1754"/>
    <mergeCell ref="F1754:G1754"/>
    <mergeCell ref="I1758:J1758"/>
    <mergeCell ref="B1765:N1765"/>
    <mergeCell ref="C1794:E1799"/>
    <mergeCell ref="H1786:I1786"/>
    <mergeCell ref="M1788:N1788"/>
    <mergeCell ref="F1786:G1786"/>
    <mergeCell ref="I1791:N1791"/>
    <mergeCell ref="F1799:G1799"/>
    <mergeCell ref="A1802:A1835"/>
    <mergeCell ref="H1748:I1748"/>
    <mergeCell ref="K1788:L1788"/>
    <mergeCell ref="F1791:G1791"/>
    <mergeCell ref="M1777:M1778"/>
    <mergeCell ref="C1830:E1835"/>
    <mergeCell ref="I1788:J1788"/>
    <mergeCell ref="H1811:N1811"/>
    <mergeCell ref="B1837:N1837"/>
    <mergeCell ref="I1787:J1787"/>
    <mergeCell ref="K1830:N1830"/>
    <mergeCell ref="F1822:G1822"/>
    <mergeCell ref="F1832:G1832"/>
    <mergeCell ref="C1857:E1858"/>
    <mergeCell ref="H1881:N1881"/>
    <mergeCell ref="C1882:F1882"/>
    <mergeCell ref="M1859:N1859"/>
    <mergeCell ref="H1883:N1883"/>
    <mergeCell ref="H1845:N1845"/>
    <mergeCell ref="F1860:G1861"/>
    <mergeCell ref="C1829:E1829"/>
    <mergeCell ref="I1831:N1833"/>
    <mergeCell ref="C1845:F1845"/>
    <mergeCell ref="F1828:G1828"/>
    <mergeCell ref="C1846:F1846"/>
    <mergeCell ref="C1847:F1847"/>
    <mergeCell ref="C1860:E1861"/>
    <mergeCell ref="I1863:N1863"/>
    <mergeCell ref="I1828:J1828"/>
    <mergeCell ref="H1851:I1851"/>
    <mergeCell ref="C1863:E1863"/>
    <mergeCell ref="F1829:G1829"/>
    <mergeCell ref="L1858:M1858"/>
    <mergeCell ref="I1861:J1861"/>
    <mergeCell ref="M1860:N1860"/>
    <mergeCell ref="J1851:K1851"/>
    <mergeCell ref="F1863:G1863"/>
    <mergeCell ref="L1849:L1850"/>
    <mergeCell ref="I1860:J1860"/>
    <mergeCell ref="G1777:G1778"/>
    <mergeCell ref="K1824:L1824"/>
    <mergeCell ref="K1789:N1789"/>
    <mergeCell ref="M1824:N1824"/>
    <mergeCell ref="I1825:J1825"/>
    <mergeCell ref="K1825:N1825"/>
    <mergeCell ref="H1810:N1810"/>
    <mergeCell ref="C1828:E1828"/>
    <mergeCell ref="F1831:G1831"/>
    <mergeCell ref="M1849:M1850"/>
    <mergeCell ref="I1829:J1829"/>
    <mergeCell ref="G1849:G1850"/>
    <mergeCell ref="H1847:N1847"/>
    <mergeCell ref="J1849:K1850"/>
    <mergeCell ref="N1849:N1851"/>
    <mergeCell ref="C1851:D1851"/>
    <mergeCell ref="A1838:A1871"/>
    <mergeCell ref="K1861:N1861"/>
    <mergeCell ref="F1858:G1858"/>
    <mergeCell ref="C1859:H1859"/>
    <mergeCell ref="K1859:L1859"/>
    <mergeCell ref="B1873:N1873"/>
    <mergeCell ref="J1779:K1779"/>
    <mergeCell ref="F1798:G1798"/>
    <mergeCell ref="C1787:H1787"/>
    <mergeCell ref="I1798:N1799"/>
    <mergeCell ref="C1821:E1822"/>
    <mergeCell ref="H1882:N1882"/>
    <mergeCell ref="H1858:I1858"/>
    <mergeCell ref="C1883:F1883"/>
    <mergeCell ref="I1859:J1859"/>
    <mergeCell ref="K1860:L1860"/>
    <mergeCell ref="J2216:K2216"/>
    <mergeCell ref="C2213:D2213"/>
    <mergeCell ref="J2212:K2212"/>
    <mergeCell ref="H2213:I2213"/>
    <mergeCell ref="H2215:I2215"/>
    <mergeCell ref="H2217:I2217"/>
    <mergeCell ref="C2226:E2231"/>
    <mergeCell ref="C2245:D2246"/>
    <mergeCell ref="H2236:I2238"/>
    <mergeCell ref="H2244:N2244"/>
    <mergeCell ref="J2249:K2249"/>
    <mergeCell ref="K2236:L2236"/>
    <mergeCell ref="C2244:F2244"/>
    <mergeCell ref="H2252:I2252"/>
    <mergeCell ref="I2256:J2256"/>
    <mergeCell ref="H2348:N2348"/>
    <mergeCell ref="F2362:G2362"/>
    <mergeCell ref="I2365:J2365"/>
    <mergeCell ref="I2364:J2364"/>
    <mergeCell ref="K2364:L2364"/>
    <mergeCell ref="B2378:C2379"/>
    <mergeCell ref="K2380:L2380"/>
    <mergeCell ref="K2381:N2381"/>
    <mergeCell ref="H2322:I2322"/>
    <mergeCell ref="C2359:D2359"/>
    <mergeCell ref="M2346:N2346"/>
    <mergeCell ref="K2308:L2308"/>
    <mergeCell ref="H2344:I2346"/>
    <mergeCell ref="G2317:G2318"/>
    <mergeCell ref="H2358:I2358"/>
    <mergeCell ref="J2358:K2358"/>
    <mergeCell ref="K2346:L2346"/>
    <mergeCell ref="D2378:N2378"/>
    <mergeCell ref="C2380:G2382"/>
    <mergeCell ref="B2341:N2341"/>
    <mergeCell ref="J2322:K2322"/>
    <mergeCell ref="C2344:G2346"/>
    <mergeCell ref="K2345:N2345"/>
    <mergeCell ref="C2347:F2347"/>
    <mergeCell ref="C2348:F2348"/>
    <mergeCell ref="C2352:F2352"/>
    <mergeCell ref="C2353:D2354"/>
    <mergeCell ref="M2364:N2364"/>
    <mergeCell ref="H2383:N2383"/>
    <mergeCell ref="C2367:E2367"/>
    <mergeCell ref="D2379:N2379"/>
    <mergeCell ref="C2384:F2384"/>
    <mergeCell ref="K2382:L2382"/>
    <mergeCell ref="M2382:N2382"/>
    <mergeCell ref="C2385:F2385"/>
    <mergeCell ref="J2380:J2382"/>
    <mergeCell ref="H2384:N2384"/>
    <mergeCell ref="H2380:I2382"/>
    <mergeCell ref="C2383:F2383"/>
    <mergeCell ref="C2579:H2579"/>
    <mergeCell ref="L2577:M2577"/>
    <mergeCell ref="M2580:N2580"/>
    <mergeCell ref="C2577:E2578"/>
    <mergeCell ref="C2576:D2576"/>
    <mergeCell ref="C2596:G2598"/>
    <mergeCell ref="C3214:F3214"/>
    <mergeCell ref="H3145:I3146"/>
    <mergeCell ref="H3213:N3213"/>
    <mergeCell ref="H3285:N3285"/>
    <mergeCell ref="C3358:F3358"/>
    <mergeCell ref="H3361:I3362"/>
    <mergeCell ref="L3433:L3434"/>
    <mergeCell ref="C3501:F3501"/>
    <mergeCell ref="H3503:N3503"/>
    <mergeCell ref="H3505:I3506"/>
    <mergeCell ref="N3433:N3435"/>
    <mergeCell ref="C3466:F3466"/>
    <mergeCell ref="H3467:N3467"/>
    <mergeCell ref="H3435:I3435"/>
    <mergeCell ref="A3458:A3491"/>
    <mergeCell ref="F229:F230"/>
    <mergeCell ref="J236:K236"/>
    <mergeCell ref="C237:E238"/>
    <mergeCell ref="C242:E242"/>
    <mergeCell ref="C243:E243"/>
    <mergeCell ref="C270:D270"/>
    <mergeCell ref="C271:D271"/>
    <mergeCell ref="K278:N278"/>
    <mergeCell ref="F286:G286"/>
    <mergeCell ref="F283:G283"/>
    <mergeCell ref="F282:G282"/>
    <mergeCell ref="F285:G285"/>
    <mergeCell ref="C280:E280"/>
    <mergeCell ref="C281:E281"/>
    <mergeCell ref="B290:C291"/>
    <mergeCell ref="J292:J294"/>
    <mergeCell ref="F281:G281"/>
    <mergeCell ref="I280:J280"/>
    <mergeCell ref="F287:G287"/>
    <mergeCell ref="I282:J282"/>
    <mergeCell ref="I281:J281"/>
    <mergeCell ref="C304:D304"/>
    <mergeCell ref="K293:N293"/>
    <mergeCell ref="H292:I294"/>
    <mergeCell ref="C305:D305"/>
    <mergeCell ref="C442:F442"/>
    <mergeCell ref="M481:M482"/>
    <mergeCell ref="H478:N478"/>
    <mergeCell ref="J481:K482"/>
    <mergeCell ref="B433:N433"/>
    <mergeCell ref="J409:K410"/>
    <mergeCell ref="C278:E278"/>
    <mergeCell ref="H269:I269"/>
    <mergeCell ref="K282:N282"/>
    <mergeCell ref="J307:K307"/>
    <mergeCell ref="C316:E316"/>
    <mergeCell ref="I317:J317"/>
    <mergeCell ref="K313:N313"/>
    <mergeCell ref="H308:I308"/>
    <mergeCell ref="H305:I305"/>
    <mergeCell ref="I312:J312"/>
    <mergeCell ref="K312:L312"/>
    <mergeCell ref="D290:N290"/>
    <mergeCell ref="F280:G280"/>
    <mergeCell ref="D291:N291"/>
    <mergeCell ref="C292:G294"/>
    <mergeCell ref="C295:F295"/>
    <mergeCell ref="C296:F296"/>
    <mergeCell ref="J268:K268"/>
    <mergeCell ref="F284:G284"/>
    <mergeCell ref="I283:N285"/>
    <mergeCell ref="H443:N443"/>
    <mergeCell ref="C483:D483"/>
    <mergeCell ref="H339:I339"/>
    <mergeCell ref="N409:N411"/>
    <mergeCell ref="C370:F370"/>
    <mergeCell ref="H411:I411"/>
    <mergeCell ref="H479:N479"/>
    <mergeCell ref="C477:F477"/>
    <mergeCell ref="G481:G482"/>
    <mergeCell ref="C443:F443"/>
    <mergeCell ref="L409:L410"/>
    <mergeCell ref="H442:N442"/>
    <mergeCell ref="J411:K411"/>
    <mergeCell ref="G409:G410"/>
    <mergeCell ref="M409:M410"/>
    <mergeCell ref="C478:F478"/>
    <mergeCell ref="H477:N477"/>
    <mergeCell ref="H407:N407"/>
    <mergeCell ref="H441:N441"/>
    <mergeCell ref="C411:D411"/>
    <mergeCell ref="C479:F479"/>
    <mergeCell ref="B505:N505"/>
    <mergeCell ref="L481:L482"/>
    <mergeCell ref="H481:I482"/>
    <mergeCell ref="H483:I483"/>
    <mergeCell ref="J483:K483"/>
    <mergeCell ref="H513:N513"/>
    <mergeCell ref="N481:N483"/>
    <mergeCell ref="C514:F514"/>
    <mergeCell ref="H514:N514"/>
    <mergeCell ref="C515:F515"/>
    <mergeCell ref="H515:N515"/>
    <mergeCell ref="C29:E29"/>
    <mergeCell ref="K42:L42"/>
    <mergeCell ref="D38:N38"/>
    <mergeCell ref="C43:F43"/>
    <mergeCell ref="C44:F44"/>
    <mergeCell ref="C87:D87"/>
    <mergeCell ref="I64:J64"/>
    <mergeCell ref="C60:E61"/>
    <mergeCell ref="J87:K87"/>
    <mergeCell ref="A74:A107"/>
    <mergeCell ref="J53:K53"/>
    <mergeCell ref="C64:E64"/>
    <mergeCell ref="I65:J65"/>
    <mergeCell ref="K41:N41"/>
    <mergeCell ref="C55:D55"/>
    <mergeCell ref="F58:G58"/>
    <mergeCell ref="G13:G14"/>
    <mergeCell ref="H46:N46"/>
    <mergeCell ref="C47:F47"/>
    <mergeCell ref="M6:N6"/>
    <mergeCell ref="E13:E14"/>
    <mergeCell ref="J17:K17"/>
    <mergeCell ref="C9:F9"/>
    <mergeCell ref="F13:F14"/>
    <mergeCell ref="H8:N8"/>
    <mergeCell ref="H47:N47"/>
    <mergeCell ref="H22:I22"/>
    <mergeCell ref="C46:F46"/>
    <mergeCell ref="H45:N45"/>
    <mergeCell ref="C45:F45"/>
    <mergeCell ref="C27:E27"/>
    <mergeCell ref="A38:A71"/>
    <mergeCell ref="J16:K16"/>
    <mergeCell ref="F49:F50"/>
    <mergeCell ref="H11:N11"/>
    <mergeCell ref="J18:K18"/>
    <mergeCell ref="C10:F10"/>
    <mergeCell ref="D2:N2"/>
    <mergeCell ref="C24:E25"/>
    <mergeCell ref="F26:G26"/>
    <mergeCell ref="C48:F48"/>
    <mergeCell ref="I28:J28"/>
    <mergeCell ref="I31:N33"/>
    <mergeCell ref="F27:G27"/>
    <mergeCell ref="H48:N48"/>
    <mergeCell ref="C49:D50"/>
    <mergeCell ref="F28:G28"/>
    <mergeCell ref="J49:K50"/>
    <mergeCell ref="K40:L40"/>
    <mergeCell ref="E49:E50"/>
    <mergeCell ref="C51:D51"/>
    <mergeCell ref="C56:D56"/>
    <mergeCell ref="F29:G29"/>
    <mergeCell ref="M49:M50"/>
    <mergeCell ref="J51:K51"/>
    <mergeCell ref="N49:N51"/>
    <mergeCell ref="I30:J30"/>
    <mergeCell ref="G49:G50"/>
    <mergeCell ref="H51:I51"/>
    <mergeCell ref="H49:I50"/>
    <mergeCell ref="L49:L50"/>
    <mergeCell ref="H56:I56"/>
    <mergeCell ref="J56:K56"/>
    <mergeCell ref="D39:N39"/>
    <mergeCell ref="H44:N44"/>
    <mergeCell ref="F33:G33"/>
    <mergeCell ref="C52:D52"/>
    <mergeCell ref="C53:D53"/>
    <mergeCell ref="F210:G210"/>
    <mergeCell ref="H164:I164"/>
    <mergeCell ref="K206:N206"/>
    <mergeCell ref="I62:J62"/>
    <mergeCell ref="C66:E71"/>
    <mergeCell ref="H87:I87"/>
    <mergeCell ref="F63:G63"/>
    <mergeCell ref="F64:G64"/>
    <mergeCell ref="F71:G71"/>
    <mergeCell ref="I106:N107"/>
    <mergeCell ref="B109:N109"/>
    <mergeCell ref="H57:I57"/>
    <mergeCell ref="K114:L114"/>
    <mergeCell ref="I138:J138"/>
    <mergeCell ref="F139:G139"/>
    <mergeCell ref="F134:G134"/>
    <mergeCell ref="I63:N63"/>
    <mergeCell ref="C65:E65"/>
    <mergeCell ref="F62:G62"/>
    <mergeCell ref="I70:N71"/>
    <mergeCell ref="N85:N87"/>
    <mergeCell ref="D111:N111"/>
    <mergeCell ref="K29:N29"/>
    <mergeCell ref="I134:J134"/>
    <mergeCell ref="K137:N137"/>
    <mergeCell ref="H127:I127"/>
    <mergeCell ref="I139:N141"/>
    <mergeCell ref="H54:I54"/>
    <mergeCell ref="K134:N134"/>
    <mergeCell ref="J127:K127"/>
    <mergeCell ref="J112:J114"/>
    <mergeCell ref="L85:L86"/>
    <mergeCell ref="C62:E62"/>
    <mergeCell ref="M85:M86"/>
    <mergeCell ref="F107:G107"/>
    <mergeCell ref="C102:E107"/>
    <mergeCell ref="B110:C111"/>
    <mergeCell ref="C112:G114"/>
    <mergeCell ref="C134:E134"/>
    <mergeCell ref="K173:N173"/>
    <mergeCell ref="F206:G206"/>
    <mergeCell ref="K209:N209"/>
    <mergeCell ref="I206:J206"/>
    <mergeCell ref="F174:G174"/>
    <mergeCell ref="J199:K199"/>
    <mergeCell ref="I210:J210"/>
    <mergeCell ref="K210:N210"/>
    <mergeCell ref="K138:N138"/>
    <mergeCell ref="J54:K54"/>
    <mergeCell ref="H112:I114"/>
    <mergeCell ref="F141:G141"/>
    <mergeCell ref="F142:G142"/>
    <mergeCell ref="C157:D158"/>
    <mergeCell ref="C164:D164"/>
    <mergeCell ref="H52:I52"/>
    <mergeCell ref="E157:E158"/>
    <mergeCell ref="M114:N114"/>
    <mergeCell ref="H166:I166"/>
    <mergeCell ref="H199:I199"/>
    <mergeCell ref="K167:L167"/>
    <mergeCell ref="J164:K164"/>
    <mergeCell ref="F177:G177"/>
    <mergeCell ref="I167:J167"/>
    <mergeCell ref="C206:E206"/>
    <mergeCell ref="F138:G138"/>
    <mergeCell ref="M167:N167"/>
    <mergeCell ref="I174:J174"/>
    <mergeCell ref="E121:E122"/>
    <mergeCell ref="L166:M166"/>
    <mergeCell ref="C167:H167"/>
    <mergeCell ref="L238:M238"/>
    <mergeCell ref="F250:G250"/>
    <mergeCell ref="F243:G243"/>
    <mergeCell ref="I242:J242"/>
    <mergeCell ref="F242:G242"/>
    <mergeCell ref="F249:G249"/>
    <mergeCell ref="I246:J246"/>
    <mergeCell ref="B254:C255"/>
    <mergeCell ref="C268:D268"/>
    <mergeCell ref="J272:K272"/>
    <mergeCell ref="C273:E274"/>
    <mergeCell ref="H268:I268"/>
    <mergeCell ref="J271:K271"/>
    <mergeCell ref="H271:I271"/>
    <mergeCell ref="A290:A323"/>
    <mergeCell ref="C276:E277"/>
    <mergeCell ref="K258:L258"/>
    <mergeCell ref="M276:N276"/>
    <mergeCell ref="J256:J258"/>
    <mergeCell ref="I277:J277"/>
    <mergeCell ref="K277:N277"/>
    <mergeCell ref="C272:D272"/>
    <mergeCell ref="K275:L275"/>
    <mergeCell ref="L273:M273"/>
    <mergeCell ref="H272:I272"/>
    <mergeCell ref="I275:J275"/>
    <mergeCell ref="H274:I274"/>
    <mergeCell ref="E265:E266"/>
    <mergeCell ref="H256:I258"/>
    <mergeCell ref="L274:M274"/>
    <mergeCell ref="F274:G274"/>
    <mergeCell ref="K276:L276"/>
    <mergeCell ref="H259:N259"/>
    <mergeCell ref="I276:J276"/>
    <mergeCell ref="C265:D266"/>
    <mergeCell ref="C275:H275"/>
    <mergeCell ref="H156:N156"/>
    <mergeCell ref="C189:F189"/>
    <mergeCell ref="C127:D127"/>
    <mergeCell ref="H119:N119"/>
    <mergeCell ref="C116:F116"/>
    <mergeCell ref="H126:I126"/>
    <mergeCell ref="M121:M122"/>
    <mergeCell ref="C135:E135"/>
    <mergeCell ref="F135:G135"/>
    <mergeCell ref="I135:N135"/>
    <mergeCell ref="H120:N120"/>
    <mergeCell ref="K169:N169"/>
    <mergeCell ref="C118:F118"/>
    <mergeCell ref="M132:N132"/>
    <mergeCell ref="I133:J133"/>
    <mergeCell ref="C173:E173"/>
    <mergeCell ref="H189:N189"/>
    <mergeCell ref="C190:F190"/>
    <mergeCell ref="F172:G172"/>
    <mergeCell ref="I173:J173"/>
    <mergeCell ref="H191:N191"/>
    <mergeCell ref="H190:N190"/>
    <mergeCell ref="F173:G173"/>
    <mergeCell ref="C191:F191"/>
    <mergeCell ref="I172:J172"/>
    <mergeCell ref="K132:L132"/>
    <mergeCell ref="C129:E130"/>
    <mergeCell ref="H128:I128"/>
    <mergeCell ref="F130:G130"/>
    <mergeCell ref="J128:K128"/>
    <mergeCell ref="C154:F154"/>
    <mergeCell ref="C155:F155"/>
    <mergeCell ref="K185:N185"/>
    <mergeCell ref="F215:G215"/>
    <mergeCell ref="C199:D199"/>
    <mergeCell ref="D218:N218"/>
    <mergeCell ref="K220:L220"/>
    <mergeCell ref="K221:N221"/>
    <mergeCell ref="C228:F228"/>
    <mergeCell ref="H228:N228"/>
    <mergeCell ref="B181:N181"/>
    <mergeCell ref="H188:N188"/>
    <mergeCell ref="C160:D160"/>
    <mergeCell ref="I132:J132"/>
    <mergeCell ref="K148:L148"/>
    <mergeCell ref="C128:D128"/>
    <mergeCell ref="C220:G222"/>
    <mergeCell ref="K246:N246"/>
    <mergeCell ref="F247:G247"/>
    <mergeCell ref="L201:M201"/>
    <mergeCell ref="B218:C219"/>
    <mergeCell ref="F193:F194"/>
    <mergeCell ref="I211:N213"/>
    <mergeCell ref="H195:I195"/>
    <mergeCell ref="F211:G211"/>
    <mergeCell ref="L193:L194"/>
    <mergeCell ref="D219:N219"/>
    <mergeCell ref="C223:F223"/>
    <mergeCell ref="I243:N243"/>
    <mergeCell ref="F248:G248"/>
    <mergeCell ref="I204:J204"/>
    <mergeCell ref="M222:N222"/>
    <mergeCell ref="F214:G214"/>
    <mergeCell ref="C239:H239"/>
    <mergeCell ref="J235:K235"/>
    <mergeCell ref="I240:J240"/>
    <mergeCell ref="C246:E251"/>
    <mergeCell ref="K241:N241"/>
    <mergeCell ref="G229:G230"/>
    <mergeCell ref="F240:G241"/>
    <mergeCell ref="M239:N239"/>
    <mergeCell ref="C264:F264"/>
    <mergeCell ref="C279:E279"/>
    <mergeCell ref="B289:N289"/>
    <mergeCell ref="F246:G246"/>
    <mergeCell ref="I279:N279"/>
    <mergeCell ref="J270:K270"/>
    <mergeCell ref="H270:I270"/>
    <mergeCell ref="H260:N260"/>
    <mergeCell ref="M258:N258"/>
    <mergeCell ref="C298:F298"/>
    <mergeCell ref="C299:F299"/>
    <mergeCell ref="B253:N253"/>
    <mergeCell ref="I239:J239"/>
    <mergeCell ref="K245:N245"/>
    <mergeCell ref="F238:G238"/>
    <mergeCell ref="J234:K234"/>
    <mergeCell ref="K256:L256"/>
    <mergeCell ref="K257:N257"/>
    <mergeCell ref="H264:N264"/>
    <mergeCell ref="F265:F266"/>
    <mergeCell ref="F251:G251"/>
    <mergeCell ref="K239:L239"/>
    <mergeCell ref="H238:I238"/>
    <mergeCell ref="I250:N251"/>
    <mergeCell ref="D254:N254"/>
    <mergeCell ref="D255:N255"/>
    <mergeCell ref="C256:G258"/>
    <mergeCell ref="C259:F259"/>
    <mergeCell ref="H297:N297"/>
    <mergeCell ref="H235:I235"/>
    <mergeCell ref="F279:G279"/>
    <mergeCell ref="H298:N298"/>
    <mergeCell ref="H299:N299"/>
    <mergeCell ref="H115:N115"/>
    <mergeCell ref="C123:D123"/>
    <mergeCell ref="J126:K126"/>
    <mergeCell ref="F121:F122"/>
    <mergeCell ref="C121:D122"/>
    <mergeCell ref="C120:F120"/>
    <mergeCell ref="H154:N154"/>
    <mergeCell ref="F166:G166"/>
    <mergeCell ref="I169:J169"/>
    <mergeCell ref="H165:I165"/>
    <mergeCell ref="F165:G165"/>
    <mergeCell ref="L165:M165"/>
    <mergeCell ref="M168:N168"/>
    <mergeCell ref="F178:G178"/>
    <mergeCell ref="C165:E166"/>
    <mergeCell ref="H155:N155"/>
    <mergeCell ref="I171:N171"/>
    <mergeCell ref="C172:E172"/>
    <mergeCell ref="L130:M130"/>
    <mergeCell ref="B146:C147"/>
    <mergeCell ref="J148:J150"/>
    <mergeCell ref="C156:F156"/>
    <mergeCell ref="C168:E169"/>
    <mergeCell ref="F168:G169"/>
    <mergeCell ref="I168:J168"/>
    <mergeCell ref="K168:L168"/>
    <mergeCell ref="F176:G176"/>
    <mergeCell ref="H153:N153"/>
    <mergeCell ref="F132:G133"/>
    <mergeCell ref="I205:J205"/>
    <mergeCell ref="C232:D232"/>
    <mergeCell ref="J233:K233"/>
    <mergeCell ref="C236:D236"/>
    <mergeCell ref="H236:I236"/>
    <mergeCell ref="N229:N231"/>
    <mergeCell ref="H265:I266"/>
    <mergeCell ref="F212:G212"/>
    <mergeCell ref="H223:N223"/>
    <mergeCell ref="C229:D230"/>
    <mergeCell ref="L310:M310"/>
    <mergeCell ref="C314:E314"/>
    <mergeCell ref="I318:J318"/>
    <mergeCell ref="L237:M237"/>
    <mergeCell ref="H263:N263"/>
    <mergeCell ref="J267:K267"/>
    <mergeCell ref="H224:N224"/>
    <mergeCell ref="F213:G213"/>
    <mergeCell ref="C224:F224"/>
    <mergeCell ref="H220:I222"/>
    <mergeCell ref="K222:L222"/>
    <mergeCell ref="J220:J222"/>
    <mergeCell ref="E229:E230"/>
    <mergeCell ref="C225:F225"/>
    <mergeCell ref="C233:D233"/>
    <mergeCell ref="M240:N240"/>
    <mergeCell ref="I241:J241"/>
    <mergeCell ref="J232:K232"/>
    <mergeCell ref="C234:D234"/>
    <mergeCell ref="C235:D235"/>
    <mergeCell ref="C244:E244"/>
    <mergeCell ref="C245:E245"/>
    <mergeCell ref="H237:I237"/>
    <mergeCell ref="M229:M230"/>
    <mergeCell ref="L229:L230"/>
    <mergeCell ref="H233:I233"/>
    <mergeCell ref="J231:K231"/>
    <mergeCell ref="H229:I230"/>
    <mergeCell ref="C231:D231"/>
    <mergeCell ref="J229:K230"/>
    <mergeCell ref="C263:F263"/>
    <mergeCell ref="C261:F261"/>
    <mergeCell ref="H231:I231"/>
    <mergeCell ref="K240:L240"/>
    <mergeCell ref="G265:G266"/>
    <mergeCell ref="H234:I234"/>
    <mergeCell ref="H261:N261"/>
    <mergeCell ref="H267:I267"/>
    <mergeCell ref="H262:N262"/>
    <mergeCell ref="N265:N267"/>
    <mergeCell ref="J265:K266"/>
    <mergeCell ref="L265:L266"/>
    <mergeCell ref="M265:M266"/>
    <mergeCell ref="A254:A287"/>
    <mergeCell ref="C315:E315"/>
    <mergeCell ref="K311:L311"/>
    <mergeCell ref="K314:N314"/>
    <mergeCell ref="I314:J314"/>
    <mergeCell ref="I311:J311"/>
    <mergeCell ref="F314:G314"/>
    <mergeCell ref="F315:G315"/>
    <mergeCell ref="I244:J244"/>
    <mergeCell ref="E301:E302"/>
    <mergeCell ref="C262:F262"/>
    <mergeCell ref="F237:G237"/>
    <mergeCell ref="L301:L302"/>
    <mergeCell ref="F318:G318"/>
    <mergeCell ref="C311:H311"/>
    <mergeCell ref="N301:N303"/>
    <mergeCell ref="H310:I310"/>
    <mergeCell ref="C303:D303"/>
    <mergeCell ref="J301:K302"/>
    <mergeCell ref="H301:I302"/>
    <mergeCell ref="F301:F302"/>
    <mergeCell ref="M311:N311"/>
    <mergeCell ref="K317:N317"/>
    <mergeCell ref="C267:D267"/>
    <mergeCell ref="M301:M302"/>
    <mergeCell ref="J303:K303"/>
    <mergeCell ref="I245:J245"/>
    <mergeCell ref="C297:F297"/>
    <mergeCell ref="G301:G302"/>
    <mergeCell ref="F244:G244"/>
    <mergeCell ref="C306:D306"/>
    <mergeCell ref="H306:I306"/>
    <mergeCell ref="H303:I303"/>
    <mergeCell ref="F245:G245"/>
    <mergeCell ref="J306:K306"/>
    <mergeCell ref="C301:D302"/>
    <mergeCell ref="C76:G78"/>
    <mergeCell ref="F68:G68"/>
    <mergeCell ref="D75:N75"/>
    <mergeCell ref="F66:G66"/>
    <mergeCell ref="F70:G70"/>
    <mergeCell ref="C132:E133"/>
    <mergeCell ref="M131:N131"/>
    <mergeCell ref="H130:I130"/>
    <mergeCell ref="C151:F151"/>
    <mergeCell ref="I175:N177"/>
    <mergeCell ref="B182:C183"/>
    <mergeCell ref="I247:N249"/>
    <mergeCell ref="H232:I232"/>
    <mergeCell ref="C240:E241"/>
    <mergeCell ref="C210:E215"/>
    <mergeCell ref="J198:K198"/>
    <mergeCell ref="C188:F188"/>
    <mergeCell ref="I214:N215"/>
    <mergeCell ref="H198:I198"/>
    <mergeCell ref="F207:G207"/>
    <mergeCell ref="K131:L131"/>
    <mergeCell ref="C152:F152"/>
    <mergeCell ref="H161:I161"/>
    <mergeCell ref="J184:J186"/>
    <mergeCell ref="C208:E208"/>
    <mergeCell ref="I207:N207"/>
    <mergeCell ref="I209:J209"/>
    <mergeCell ref="C198:D198"/>
    <mergeCell ref="K184:L184"/>
    <mergeCell ref="H187:N187"/>
    <mergeCell ref="K186:L186"/>
    <mergeCell ref="H184:I186"/>
    <mergeCell ref="J160:K160"/>
    <mergeCell ref="C187:F187"/>
    <mergeCell ref="M186:N186"/>
    <mergeCell ref="C161:D161"/>
    <mergeCell ref="M193:M194"/>
    <mergeCell ref="K174:N174"/>
    <mergeCell ref="C195:D195"/>
    <mergeCell ref="C209:E209"/>
    <mergeCell ref="I208:J208"/>
    <mergeCell ref="C207:E207"/>
    <mergeCell ref="F209:G209"/>
    <mergeCell ref="F208:G208"/>
    <mergeCell ref="A218:A251"/>
    <mergeCell ref="N121:N123"/>
    <mergeCell ref="A110:A143"/>
    <mergeCell ref="J123:K123"/>
    <mergeCell ref="H123:I123"/>
    <mergeCell ref="G121:G122"/>
    <mergeCell ref="H121:I122"/>
    <mergeCell ref="K77:N77"/>
    <mergeCell ref="C84:F84"/>
    <mergeCell ref="J88:K88"/>
    <mergeCell ref="J76:J78"/>
    <mergeCell ref="K78:L78"/>
    <mergeCell ref="H88:I88"/>
    <mergeCell ref="H84:N84"/>
    <mergeCell ref="F104:G104"/>
    <mergeCell ref="C85:D86"/>
    <mergeCell ref="J92:K92"/>
    <mergeCell ref="C93:E94"/>
    <mergeCell ref="H93:I93"/>
    <mergeCell ref="F93:G93"/>
    <mergeCell ref="H92:I92"/>
    <mergeCell ref="L93:M93"/>
    <mergeCell ref="H79:N79"/>
    <mergeCell ref="C90:D90"/>
    <mergeCell ref="I96:J96"/>
    <mergeCell ref="C81:F81"/>
    <mergeCell ref="M96:N96"/>
    <mergeCell ref="K76:L76"/>
    <mergeCell ref="I97:J97"/>
    <mergeCell ref="E85:E86"/>
    <mergeCell ref="I100:J100"/>
    <mergeCell ref="C101:E101"/>
    <mergeCell ref="K96:L96"/>
    <mergeCell ref="C92:D92"/>
    <mergeCell ref="H117:N117"/>
    <mergeCell ref="L121:L122"/>
    <mergeCell ref="A146:A179"/>
    <mergeCell ref="J121:K122"/>
    <mergeCell ref="C119:F119"/>
    <mergeCell ref="A182:A215"/>
    <mergeCell ref="C17:D17"/>
    <mergeCell ref="K6:L6"/>
    <mergeCell ref="H9:N9"/>
    <mergeCell ref="J15:K15"/>
    <mergeCell ref="H7:N7"/>
    <mergeCell ref="N13:N15"/>
    <mergeCell ref="H20:I20"/>
    <mergeCell ref="C16:D16"/>
    <mergeCell ref="K26:N26"/>
    <mergeCell ref="H12:N12"/>
    <mergeCell ref="B37:N37"/>
    <mergeCell ref="C7:F7"/>
    <mergeCell ref="H19:I19"/>
    <mergeCell ref="F21:G21"/>
    <mergeCell ref="C21:E22"/>
    <mergeCell ref="H21:I21"/>
    <mergeCell ref="C8:F8"/>
    <mergeCell ref="F22:G22"/>
    <mergeCell ref="C19:D19"/>
    <mergeCell ref="H15:I15"/>
    <mergeCell ref="B38:C39"/>
    <mergeCell ref="C18:D18"/>
    <mergeCell ref="M13:M14"/>
    <mergeCell ref="C11:F11"/>
    <mergeCell ref="H17:I17"/>
    <mergeCell ref="H13:I14"/>
    <mergeCell ref="J13:K14"/>
    <mergeCell ref="L21:M21"/>
    <mergeCell ref="L22:M22"/>
    <mergeCell ref="H10:N10"/>
    <mergeCell ref="H18:I18"/>
    <mergeCell ref="C13:D14"/>
    <mergeCell ref="K24:L24"/>
    <mergeCell ref="C4:G6"/>
    <mergeCell ref="J4:J6"/>
    <mergeCell ref="H4:I6"/>
    <mergeCell ref="C23:H23"/>
    <mergeCell ref="J20:K20"/>
    <mergeCell ref="K5:N5"/>
    <mergeCell ref="L57:M57"/>
    <mergeCell ref="H43:N43"/>
    <mergeCell ref="J40:J42"/>
    <mergeCell ref="H58:I58"/>
    <mergeCell ref="L58:M58"/>
    <mergeCell ref="I59:J59"/>
    <mergeCell ref="K59:L59"/>
    <mergeCell ref="M59:N59"/>
    <mergeCell ref="C26:E26"/>
    <mergeCell ref="K23:L23"/>
    <mergeCell ref="K25:N25"/>
    <mergeCell ref="I26:J26"/>
    <mergeCell ref="I23:J23"/>
    <mergeCell ref="I24:J24"/>
    <mergeCell ref="D3:N3"/>
    <mergeCell ref="C100:E100"/>
    <mergeCell ref="H118:N118"/>
    <mergeCell ref="F143:G143"/>
    <mergeCell ref="F101:G101"/>
    <mergeCell ref="H83:N83"/>
    <mergeCell ref="F67:G67"/>
    <mergeCell ref="K65:N65"/>
    <mergeCell ref="F85:F86"/>
    <mergeCell ref="G85:G86"/>
    <mergeCell ref="H85:I86"/>
    <mergeCell ref="J85:K86"/>
    <mergeCell ref="I142:N143"/>
    <mergeCell ref="F100:G100"/>
    <mergeCell ref="C138:E143"/>
    <mergeCell ref="I101:J101"/>
    <mergeCell ref="C117:F117"/>
    <mergeCell ref="C40:G42"/>
    <mergeCell ref="I34:N35"/>
    <mergeCell ref="C28:E28"/>
    <mergeCell ref="B74:C75"/>
    <mergeCell ref="M78:N78"/>
    <mergeCell ref="F69:G69"/>
    <mergeCell ref="C79:F79"/>
    <mergeCell ref="C80:F80"/>
    <mergeCell ref="C88:D88"/>
    <mergeCell ref="C12:F12"/>
    <mergeCell ref="L13:L14"/>
    <mergeCell ref="C15:D15"/>
    <mergeCell ref="J52:K52"/>
    <mergeCell ref="C57:E58"/>
    <mergeCell ref="J55:K55"/>
    <mergeCell ref="H55:I55"/>
    <mergeCell ref="H53:I53"/>
    <mergeCell ref="F57:G57"/>
    <mergeCell ref="C54:D54"/>
    <mergeCell ref="C59:H59"/>
    <mergeCell ref="M42:N42"/>
    <mergeCell ref="H40:I42"/>
    <mergeCell ref="K61:N61"/>
    <mergeCell ref="B73:N73"/>
    <mergeCell ref="D74:N74"/>
    <mergeCell ref="I67:N69"/>
    <mergeCell ref="F103:G103"/>
    <mergeCell ref="I103:N105"/>
    <mergeCell ref="F65:G65"/>
    <mergeCell ref="H82:N82"/>
    <mergeCell ref="H81:N81"/>
    <mergeCell ref="I66:J66"/>
    <mergeCell ref="K66:N66"/>
    <mergeCell ref="K60:L60"/>
    <mergeCell ref="B2:C3"/>
    <mergeCell ref="I25:J25"/>
    <mergeCell ref="K4:L4"/>
    <mergeCell ref="H16:I16"/>
    <mergeCell ref="I27:N27"/>
    <mergeCell ref="F35:G35"/>
    <mergeCell ref="M150:N150"/>
    <mergeCell ref="I131:J131"/>
    <mergeCell ref="C148:G150"/>
    <mergeCell ref="H151:N151"/>
    <mergeCell ref="H152:N152"/>
    <mergeCell ref="K205:N205"/>
    <mergeCell ref="H200:I200"/>
    <mergeCell ref="K203:L203"/>
    <mergeCell ref="I203:J203"/>
    <mergeCell ref="L202:M202"/>
    <mergeCell ref="H202:I202"/>
    <mergeCell ref="J200:K200"/>
    <mergeCell ref="B217:N217"/>
    <mergeCell ref="C204:E205"/>
    <mergeCell ref="J193:K194"/>
    <mergeCell ref="K204:L204"/>
    <mergeCell ref="C203:H203"/>
    <mergeCell ref="C201:E202"/>
    <mergeCell ref="C200:D200"/>
    <mergeCell ref="C226:F226"/>
    <mergeCell ref="C227:F227"/>
    <mergeCell ref="H148:I150"/>
    <mergeCell ref="H192:N192"/>
    <mergeCell ref="G193:G194"/>
    <mergeCell ref="J195:K195"/>
    <mergeCell ref="H160:I160"/>
    <mergeCell ref="D183:N183"/>
    <mergeCell ref="C184:G186"/>
    <mergeCell ref="F175:G175"/>
    <mergeCell ref="J161:K161"/>
    <mergeCell ref="F179:G179"/>
    <mergeCell ref="C192:F192"/>
    <mergeCell ref="N193:N195"/>
    <mergeCell ref="F204:G205"/>
    <mergeCell ref="C193:D194"/>
    <mergeCell ref="M204:N204"/>
    <mergeCell ref="H193:I194"/>
    <mergeCell ref="M203:N203"/>
    <mergeCell ref="F202:G202"/>
    <mergeCell ref="E193:E194"/>
    <mergeCell ref="H225:N225"/>
    <mergeCell ref="H226:N226"/>
    <mergeCell ref="H227:N227"/>
    <mergeCell ref="C407:F407"/>
    <mergeCell ref="H369:N369"/>
    <mergeCell ref="H409:I410"/>
    <mergeCell ref="H405:N405"/>
    <mergeCell ref="H406:N406"/>
    <mergeCell ref="A398:A431"/>
    <mergeCell ref="A434:A467"/>
    <mergeCell ref="A470:A503"/>
    <mergeCell ref="M312:N312"/>
    <mergeCell ref="C308:D308"/>
    <mergeCell ref="J304:K304"/>
    <mergeCell ref="F321:G321"/>
    <mergeCell ref="F322:G322"/>
    <mergeCell ref="M337:M338"/>
    <mergeCell ref="C406:F406"/>
    <mergeCell ref="H371:N371"/>
    <mergeCell ref="L337:L338"/>
    <mergeCell ref="F316:G316"/>
    <mergeCell ref="C335:F335"/>
    <mergeCell ref="H334:N334"/>
    <mergeCell ref="C309:E310"/>
    <mergeCell ref="H333:N333"/>
    <mergeCell ref="C307:D307"/>
    <mergeCell ref="F310:G310"/>
    <mergeCell ref="L309:M309"/>
    <mergeCell ref="F309:G309"/>
    <mergeCell ref="J308:K308"/>
    <mergeCell ref="H307:I307"/>
    <mergeCell ref="H309:I309"/>
    <mergeCell ref="C334:F334"/>
    <mergeCell ref="I322:N323"/>
    <mergeCell ref="C405:F405"/>
    <mergeCell ref="K242:N242"/>
    <mergeCell ref="F276:G277"/>
    <mergeCell ref="C260:F260"/>
    <mergeCell ref="I286:N287"/>
    <mergeCell ref="H304:I304"/>
    <mergeCell ref="J305:K305"/>
    <mergeCell ref="N337:N339"/>
    <mergeCell ref="A326:A359"/>
    <mergeCell ref="J339:K339"/>
    <mergeCell ref="H337:I338"/>
    <mergeCell ref="C339:D339"/>
    <mergeCell ref="M294:N294"/>
    <mergeCell ref="F312:G313"/>
    <mergeCell ref="C300:F300"/>
    <mergeCell ref="C318:E323"/>
    <mergeCell ref="H370:N370"/>
    <mergeCell ref="C371:F371"/>
    <mergeCell ref="A362:A395"/>
    <mergeCell ref="J337:K338"/>
    <mergeCell ref="B361:N361"/>
    <mergeCell ref="F323:G323"/>
    <mergeCell ref="K318:N318"/>
    <mergeCell ref="H300:N300"/>
    <mergeCell ref="K294:L294"/>
    <mergeCell ref="F319:G319"/>
    <mergeCell ref="I319:N321"/>
    <mergeCell ref="F320:G320"/>
    <mergeCell ref="I315:N315"/>
    <mergeCell ref="C269:D269"/>
    <mergeCell ref="I278:J278"/>
    <mergeCell ref="M275:N275"/>
    <mergeCell ref="J269:K269"/>
    <mergeCell ref="F273:G273"/>
    <mergeCell ref="H273:I273"/>
    <mergeCell ref="K281:N281"/>
    <mergeCell ref="C282:E287"/>
    <mergeCell ref="F278:G278"/>
    <mergeCell ref="H295:N295"/>
    <mergeCell ref="H335:N335"/>
    <mergeCell ref="F317:G317"/>
    <mergeCell ref="C333:F333"/>
    <mergeCell ref="I316:J316"/>
    <mergeCell ref="I313:J313"/>
    <mergeCell ref="F625:F626"/>
    <mergeCell ref="L634:M634"/>
    <mergeCell ref="C635:H635"/>
    <mergeCell ref="E625:E626"/>
    <mergeCell ref="C660:F660"/>
    <mergeCell ref="K678:N678"/>
    <mergeCell ref="J652:J654"/>
    <mergeCell ref="F680:G680"/>
    <mergeCell ref="H655:N655"/>
    <mergeCell ref="C672:E673"/>
    <mergeCell ref="I679:N681"/>
    <mergeCell ref="F679:G679"/>
    <mergeCell ref="K672:L672"/>
    <mergeCell ref="K673:N673"/>
    <mergeCell ref="I673:J673"/>
    <mergeCell ref="M672:N672"/>
    <mergeCell ref="I672:J672"/>
    <mergeCell ref="J665:K665"/>
    <mergeCell ref="F672:G673"/>
    <mergeCell ref="I675:N675"/>
    <mergeCell ref="J740:K740"/>
    <mergeCell ref="M762:N762"/>
    <mergeCell ref="H760:I762"/>
    <mergeCell ref="F754:G754"/>
    <mergeCell ref="C764:F764"/>
    <mergeCell ref="K780:L780"/>
    <mergeCell ref="I781:J781"/>
    <mergeCell ref="C760:G762"/>
    <mergeCell ref="K743:L743"/>
    <mergeCell ref="H738:I738"/>
    <mergeCell ref="C763:F763"/>
    <mergeCell ref="M743:N743"/>
    <mergeCell ref="B757:N757"/>
    <mergeCell ref="F755:G755"/>
    <mergeCell ref="I750:J750"/>
    <mergeCell ref="F750:G750"/>
    <mergeCell ref="I754:N755"/>
    <mergeCell ref="C768:F768"/>
    <mergeCell ref="C769:D770"/>
    <mergeCell ref="K725:N725"/>
    <mergeCell ref="C737:D737"/>
    <mergeCell ref="F746:G746"/>
    <mergeCell ref="M733:M734"/>
    <mergeCell ref="I746:J746"/>
    <mergeCell ref="F747:G747"/>
    <mergeCell ref="H768:N768"/>
    <mergeCell ref="F769:F770"/>
    <mergeCell ref="L777:M777"/>
    <mergeCell ref="N733:N735"/>
    <mergeCell ref="F742:G742"/>
    <mergeCell ref="L733:L734"/>
    <mergeCell ref="H741:I741"/>
    <mergeCell ref="F741:G741"/>
    <mergeCell ref="J739:K739"/>
    <mergeCell ref="H733:I734"/>
    <mergeCell ref="C736:D736"/>
    <mergeCell ref="M744:N744"/>
    <mergeCell ref="I745:J745"/>
    <mergeCell ref="L741:M741"/>
    <mergeCell ref="H737:I737"/>
    <mergeCell ref="C741:E742"/>
    <mergeCell ref="J735:K735"/>
    <mergeCell ref="L742:M742"/>
    <mergeCell ref="C746:E746"/>
    <mergeCell ref="C747:E747"/>
    <mergeCell ref="B758:C759"/>
    <mergeCell ref="K746:N746"/>
    <mergeCell ref="H742:I742"/>
    <mergeCell ref="H1449:N1449"/>
    <mergeCell ref="C1419:D1419"/>
    <mergeCell ref="G1417:G1418"/>
    <mergeCell ref="J1417:K1418"/>
    <mergeCell ref="L1417:L1418"/>
    <mergeCell ref="J1419:K1419"/>
    <mergeCell ref="M1273:M1274"/>
    <mergeCell ref="C1342:F1342"/>
    <mergeCell ref="H1343:N1343"/>
    <mergeCell ref="H1341:N1341"/>
    <mergeCell ref="C1306:F1306"/>
    <mergeCell ref="A1406:A1439"/>
    <mergeCell ref="N1417:N1419"/>
    <mergeCell ref="I959:J959"/>
    <mergeCell ref="C980:F980"/>
    <mergeCell ref="H980:N980"/>
    <mergeCell ref="H990:I990"/>
    <mergeCell ref="C1020:F1020"/>
    <mergeCell ref="K1038:N1038"/>
    <mergeCell ref="F1040:G1040"/>
    <mergeCell ref="F1464:G1465"/>
    <mergeCell ref="H1487:N1487"/>
    <mergeCell ref="L1489:L1490"/>
    <mergeCell ref="C1505:E1505"/>
    <mergeCell ref="M1518:N1518"/>
    <mergeCell ref="C1520:F1520"/>
    <mergeCell ref="F1504:G1504"/>
    <mergeCell ref="H1519:N1519"/>
    <mergeCell ref="H1528:I1528"/>
    <mergeCell ref="I1618:N1619"/>
    <mergeCell ref="F1610:G1610"/>
    <mergeCell ref="F1611:G1611"/>
    <mergeCell ref="F1614:G1614"/>
    <mergeCell ref="I1614:J1614"/>
    <mergeCell ref="I1610:J1610"/>
    <mergeCell ref="B1621:N1621"/>
    <mergeCell ref="C1647:E1647"/>
    <mergeCell ref="J1638:K1638"/>
    <mergeCell ref="H1637:I1637"/>
    <mergeCell ref="C1636:D1636"/>
    <mergeCell ref="C1650:E1655"/>
    <mergeCell ref="L1605:M1605"/>
    <mergeCell ref="F1617:G1617"/>
    <mergeCell ref="C1610:E1610"/>
    <mergeCell ref="F1650:G1650"/>
    <mergeCell ref="H1639:I1639"/>
    <mergeCell ref="K1649:N1649"/>
    <mergeCell ref="K1650:N1650"/>
    <mergeCell ref="I1651:N1653"/>
    <mergeCell ref="I1654:N1655"/>
    <mergeCell ref="C1646:E1646"/>
    <mergeCell ref="H1636:I1636"/>
    <mergeCell ref="J1639:K1639"/>
    <mergeCell ref="C1648:E1648"/>
    <mergeCell ref="C1649:E1649"/>
    <mergeCell ref="J1637:K1637"/>
    <mergeCell ref="F1655:G1655"/>
    <mergeCell ref="I1649:J1649"/>
    <mergeCell ref="F1649:G1649"/>
    <mergeCell ref="F1648:G1648"/>
    <mergeCell ref="F1654:G1654"/>
    <mergeCell ref="F1652:G1652"/>
    <mergeCell ref="K1645:N1645"/>
    <mergeCell ref="C1637:D1637"/>
    <mergeCell ref="J1636:K1636"/>
    <mergeCell ref="K1646:N1646"/>
    <mergeCell ref="A1658:A1691"/>
    <mergeCell ref="I1648:J1648"/>
    <mergeCell ref="D1767:N1767"/>
    <mergeCell ref="J1782:K1782"/>
    <mergeCell ref="C1777:D1778"/>
    <mergeCell ref="I1793:J1793"/>
    <mergeCell ref="C1813:D1814"/>
    <mergeCell ref="J1820:K1820"/>
    <mergeCell ref="L1813:L1814"/>
    <mergeCell ref="C1820:D1820"/>
    <mergeCell ref="F1792:G1792"/>
    <mergeCell ref="J1816:K1816"/>
    <mergeCell ref="C1817:D1817"/>
    <mergeCell ref="J1819:K1819"/>
    <mergeCell ref="C1812:F1812"/>
    <mergeCell ref="E1813:E1814"/>
    <mergeCell ref="H1819:I1819"/>
    <mergeCell ref="M1813:M1814"/>
    <mergeCell ref="N1813:N1815"/>
    <mergeCell ref="C1815:D1815"/>
    <mergeCell ref="C2003:H2003"/>
    <mergeCell ref="H1966:I1966"/>
    <mergeCell ref="C1959:D1959"/>
    <mergeCell ref="F2002:G2002"/>
    <mergeCell ref="F1993:F1994"/>
    <mergeCell ref="C1993:D1994"/>
    <mergeCell ref="C1992:F1992"/>
    <mergeCell ref="M1950:N1950"/>
    <mergeCell ref="C1960:D1960"/>
    <mergeCell ref="K1948:L1948"/>
    <mergeCell ref="H1948:I1950"/>
    <mergeCell ref="C1951:F1951"/>
    <mergeCell ref="F1942:G1942"/>
    <mergeCell ref="C1971:E1971"/>
    <mergeCell ref="I1967:J1967"/>
    <mergeCell ref="K1970:N1970"/>
    <mergeCell ref="F1965:G1965"/>
    <mergeCell ref="F1957:F1958"/>
    <mergeCell ref="N1957:N1959"/>
    <mergeCell ref="H1962:I1962"/>
    <mergeCell ref="M1957:M1958"/>
    <mergeCell ref="H1959:I1959"/>
    <mergeCell ref="J1959:K1959"/>
    <mergeCell ref="L1957:L1958"/>
    <mergeCell ref="L1965:M1965"/>
    <mergeCell ref="G1957:G1958"/>
    <mergeCell ref="C1962:D1962"/>
    <mergeCell ref="L1966:M1966"/>
    <mergeCell ref="C1970:E1970"/>
    <mergeCell ref="F1971:G1971"/>
    <mergeCell ref="H1965:I1965"/>
    <mergeCell ref="I1970:J1970"/>
    <mergeCell ref="K1984:L1984"/>
    <mergeCell ref="K1985:N1985"/>
    <mergeCell ref="N1885:N1887"/>
    <mergeCell ref="H1893:I1893"/>
    <mergeCell ref="C1887:D1887"/>
    <mergeCell ref="C1961:D1961"/>
    <mergeCell ref="J1948:J1950"/>
    <mergeCell ref="H1956:N1956"/>
    <mergeCell ref="H1923:I1923"/>
    <mergeCell ref="D1946:N1946"/>
    <mergeCell ref="B1946:C1947"/>
    <mergeCell ref="K1829:N1829"/>
    <mergeCell ref="H1888:I1888"/>
    <mergeCell ref="K1902:N1902"/>
    <mergeCell ref="C1901:E1901"/>
    <mergeCell ref="L1893:M1893"/>
    <mergeCell ref="H1890:I1890"/>
    <mergeCell ref="I1867:N1869"/>
    <mergeCell ref="F1903:G1903"/>
    <mergeCell ref="F2008:G2008"/>
    <mergeCell ref="K2045:N2045"/>
    <mergeCell ref="C2068:D2068"/>
    <mergeCell ref="I2075:J2075"/>
    <mergeCell ref="J2071:K2071"/>
    <mergeCell ref="C2069:D2069"/>
    <mergeCell ref="C2078:E2078"/>
    <mergeCell ref="D2090:N2090"/>
    <mergeCell ref="H2069:I2069"/>
    <mergeCell ref="M2219:N2219"/>
    <mergeCell ref="C2216:D2216"/>
    <mergeCell ref="H2214:I2214"/>
    <mergeCell ref="F2173:F2174"/>
    <mergeCell ref="I2183:J2183"/>
    <mergeCell ref="N2173:N2175"/>
    <mergeCell ref="F2186:G2186"/>
    <mergeCell ref="F2187:G2187"/>
    <mergeCell ref="K2201:N2201"/>
    <mergeCell ref="H2218:I2218"/>
    <mergeCell ref="I2220:J2220"/>
    <mergeCell ref="E2209:E2210"/>
    <mergeCell ref="L2217:M2217"/>
    <mergeCell ref="C2219:H2219"/>
    <mergeCell ref="M2173:M2174"/>
    <mergeCell ref="J2200:J2202"/>
    <mergeCell ref="H2182:I2182"/>
    <mergeCell ref="K2186:N2186"/>
    <mergeCell ref="I2152:J2152"/>
    <mergeCell ref="C2176:D2176"/>
    <mergeCell ref="J2177:K2177"/>
    <mergeCell ref="H2180:I2180"/>
    <mergeCell ref="M2202:N2202"/>
    <mergeCell ref="L2182:M2182"/>
    <mergeCell ref="F2193:G2193"/>
    <mergeCell ref="H2181:I2181"/>
    <mergeCell ref="I2190:J2190"/>
    <mergeCell ref="F2190:G2190"/>
    <mergeCell ref="I2194:N2195"/>
    <mergeCell ref="F2195:G2195"/>
    <mergeCell ref="B2198:C2199"/>
    <mergeCell ref="H2173:I2174"/>
    <mergeCell ref="C2190:E2195"/>
    <mergeCell ref="C2175:D2175"/>
    <mergeCell ref="H2179:I2179"/>
    <mergeCell ref="C2178:D2178"/>
    <mergeCell ref="C2177:D2177"/>
    <mergeCell ref="C2203:F2203"/>
    <mergeCell ref="K2400:L2400"/>
    <mergeCell ref="H2389:I2390"/>
    <mergeCell ref="C2394:D2394"/>
    <mergeCell ref="H2423:N2423"/>
    <mergeCell ref="F2481:G2481"/>
    <mergeCell ref="I2400:J2400"/>
    <mergeCell ref="F2478:G2478"/>
    <mergeCell ref="I2471:J2471"/>
    <mergeCell ref="M2471:N2471"/>
    <mergeCell ref="F2483:G2483"/>
    <mergeCell ref="F2482:G2482"/>
    <mergeCell ref="J2395:K2395"/>
    <mergeCell ref="K2477:N2477"/>
    <mergeCell ref="I2404:J2404"/>
    <mergeCell ref="A2450:A2483"/>
    <mergeCell ref="F2398:G2398"/>
    <mergeCell ref="A2414:A2447"/>
    <mergeCell ref="H2427:I2427"/>
    <mergeCell ref="C2427:D2427"/>
    <mergeCell ref="C2422:F2422"/>
    <mergeCell ref="A2486:A2519"/>
    <mergeCell ref="H2394:I2394"/>
    <mergeCell ref="A2522:A2555"/>
    <mergeCell ref="M2292:N2292"/>
    <mergeCell ref="D2306:N2306"/>
    <mergeCell ref="C2294:E2294"/>
    <mergeCell ref="N2317:N2319"/>
    <mergeCell ref="C2356:D2356"/>
    <mergeCell ref="J2359:K2359"/>
    <mergeCell ref="H2326:I2326"/>
    <mergeCell ref="F2366:G2366"/>
    <mergeCell ref="J2356:K2356"/>
    <mergeCell ref="C2357:D2357"/>
    <mergeCell ref="C2366:E2366"/>
    <mergeCell ref="F2325:G2325"/>
    <mergeCell ref="J2357:K2357"/>
    <mergeCell ref="K2366:N2366"/>
    <mergeCell ref="H2356:I2356"/>
    <mergeCell ref="I2366:J2366"/>
    <mergeCell ref="H2357:I2357"/>
    <mergeCell ref="H2359:I2359"/>
    <mergeCell ref="F2361:G2361"/>
    <mergeCell ref="H2361:I2361"/>
    <mergeCell ref="N2425:N2427"/>
    <mergeCell ref="C2405:E2405"/>
    <mergeCell ref="J2427:K2427"/>
    <mergeCell ref="G2425:G2426"/>
    <mergeCell ref="H2425:I2426"/>
    <mergeCell ref="J2425:K2426"/>
    <mergeCell ref="J2501:K2501"/>
    <mergeCell ref="C2512:E2512"/>
    <mergeCell ref="F2519:G2519"/>
    <mergeCell ref="H2470:I2470"/>
    <mergeCell ref="M2389:M2390"/>
    <mergeCell ref="F2389:F2390"/>
    <mergeCell ref="H2422:N2422"/>
    <mergeCell ref="M2497:M2498"/>
    <mergeCell ref="F2505:G2505"/>
    <mergeCell ref="H2505:I2505"/>
    <mergeCell ref="H2501:I2501"/>
    <mergeCell ref="H2503:I2503"/>
    <mergeCell ref="K2514:N2514"/>
    <mergeCell ref="I2515:N2517"/>
    <mergeCell ref="I2518:N2519"/>
    <mergeCell ref="K2471:L2471"/>
    <mergeCell ref="C2500:D2500"/>
    <mergeCell ref="J2503:K2503"/>
    <mergeCell ref="C2513:E2513"/>
    <mergeCell ref="C2501:D2501"/>
    <mergeCell ref="I2512:J2512"/>
    <mergeCell ref="F2518:G2518"/>
    <mergeCell ref="F2513:G2513"/>
    <mergeCell ref="F2512:G2512"/>
    <mergeCell ref="I2513:J2513"/>
    <mergeCell ref="I2514:J2514"/>
    <mergeCell ref="H2500:I2500"/>
    <mergeCell ref="F2517:G2517"/>
    <mergeCell ref="F2516:G2516"/>
    <mergeCell ref="F2515:G2515"/>
    <mergeCell ref="F2514:G2514"/>
    <mergeCell ref="C2423:F2423"/>
    <mergeCell ref="K2474:N2474"/>
    <mergeCell ref="F2475:G2475"/>
    <mergeCell ref="C2475:E2475"/>
    <mergeCell ref="I2474:J2474"/>
    <mergeCell ref="F2474:G2474"/>
    <mergeCell ref="C2474:E2474"/>
    <mergeCell ref="N2389:N2391"/>
    <mergeCell ref="J2497:K2498"/>
    <mergeCell ref="I2478:J2478"/>
    <mergeCell ref="C2510:E2510"/>
    <mergeCell ref="J2500:K2500"/>
    <mergeCell ref="C2499:D2499"/>
    <mergeCell ref="F2510:G2510"/>
    <mergeCell ref="I2510:J2510"/>
    <mergeCell ref="K2510:N2510"/>
    <mergeCell ref="K2513:N2513"/>
    <mergeCell ref="C2514:E2519"/>
    <mergeCell ref="G337:G338"/>
    <mergeCell ref="D326:N326"/>
    <mergeCell ref="B326:C327"/>
    <mergeCell ref="C317:E317"/>
    <mergeCell ref="K329:N329"/>
    <mergeCell ref="H342:I342"/>
    <mergeCell ref="C331:F331"/>
    <mergeCell ref="H328:I330"/>
    <mergeCell ref="I351:N351"/>
    <mergeCell ref="N373:N375"/>
    <mergeCell ref="J400:J402"/>
    <mergeCell ref="H381:I381"/>
    <mergeCell ref="H452:I452"/>
    <mergeCell ref="G445:G446"/>
    <mergeCell ref="H445:I446"/>
    <mergeCell ref="J445:K446"/>
    <mergeCell ref="I394:N395"/>
    <mergeCell ref="C450:D450"/>
    <mergeCell ref="C386:E386"/>
    <mergeCell ref="B397:N397"/>
    <mergeCell ref="C403:F403"/>
    <mergeCell ref="C408:F408"/>
    <mergeCell ref="C417:E418"/>
    <mergeCell ref="H450:I450"/>
    <mergeCell ref="F454:G454"/>
    <mergeCell ref="J450:K450"/>
    <mergeCell ref="C441:F441"/>
    <mergeCell ref="I421:J421"/>
    <mergeCell ref="C452:D452"/>
    <mergeCell ref="J447:K447"/>
    <mergeCell ref="L453:M453"/>
    <mergeCell ref="C445:D446"/>
    <mergeCell ref="J451:K451"/>
    <mergeCell ref="C453:E454"/>
    <mergeCell ref="H454:I454"/>
    <mergeCell ref="C451:D451"/>
    <mergeCell ref="H447:I447"/>
    <mergeCell ref="J452:K452"/>
    <mergeCell ref="F445:F446"/>
    <mergeCell ref="H453:I453"/>
    <mergeCell ref="C447:D447"/>
    <mergeCell ref="L445:L446"/>
    <mergeCell ref="F453:G453"/>
    <mergeCell ref="E445:E446"/>
    <mergeCell ref="H451:I451"/>
    <mergeCell ref="M445:M446"/>
    <mergeCell ref="N445:N447"/>
    <mergeCell ref="L454:M454"/>
    <mergeCell ref="B829:N829"/>
    <mergeCell ref="H814:I814"/>
    <mergeCell ref="I784:J784"/>
    <mergeCell ref="K816:L816"/>
    <mergeCell ref="H799:N799"/>
    <mergeCell ref="K906:L906"/>
    <mergeCell ref="F922:G922"/>
    <mergeCell ref="K925:N925"/>
    <mergeCell ref="I934:N935"/>
    <mergeCell ref="K966:N966"/>
    <mergeCell ref="C953:D953"/>
    <mergeCell ref="C944:F944"/>
    <mergeCell ref="I930:J930"/>
    <mergeCell ref="H943:N943"/>
    <mergeCell ref="C948:F948"/>
    <mergeCell ref="H948:N948"/>
    <mergeCell ref="C920:D920"/>
    <mergeCell ref="D938:N938"/>
    <mergeCell ref="K930:N930"/>
    <mergeCell ref="C921:E922"/>
    <mergeCell ref="H920:I920"/>
    <mergeCell ref="F931:G931"/>
    <mergeCell ref="F932:G932"/>
    <mergeCell ref="L922:M922"/>
    <mergeCell ref="H940:I942"/>
    <mergeCell ref="F930:G930"/>
    <mergeCell ref="K941:N941"/>
    <mergeCell ref="C943:F943"/>
    <mergeCell ref="I963:N963"/>
    <mergeCell ref="F968:G968"/>
    <mergeCell ref="I967:N969"/>
    <mergeCell ref="H952:I952"/>
    <mergeCell ref="F967:G967"/>
    <mergeCell ref="J952:K952"/>
    <mergeCell ref="H953:I953"/>
    <mergeCell ref="J953:K953"/>
    <mergeCell ref="F1938:G1938"/>
    <mergeCell ref="K1950:L1950"/>
    <mergeCell ref="I1939:N1941"/>
    <mergeCell ref="H1951:N1951"/>
    <mergeCell ref="H1960:I1960"/>
    <mergeCell ref="J1960:K1960"/>
    <mergeCell ref="J1963:K1963"/>
    <mergeCell ref="C2001:E2002"/>
    <mergeCell ref="C2000:D2000"/>
    <mergeCell ref="H1992:N1992"/>
    <mergeCell ref="I2003:J2003"/>
    <mergeCell ref="J1957:K1958"/>
    <mergeCell ref="M2003:N2003"/>
    <mergeCell ref="H2000:I2000"/>
    <mergeCell ref="K2003:L2003"/>
    <mergeCell ref="H1999:I1999"/>
    <mergeCell ref="L2001:M2001"/>
    <mergeCell ref="J1999:K1999"/>
    <mergeCell ref="J2000:K2000"/>
    <mergeCell ref="H2002:I2002"/>
    <mergeCell ref="L2002:M2002"/>
    <mergeCell ref="H1998:I1998"/>
    <mergeCell ref="F2013:G2013"/>
    <mergeCell ref="K2006:N2006"/>
    <mergeCell ref="C2006:E2006"/>
    <mergeCell ref="H2059:N2059"/>
    <mergeCell ref="K2075:L2075"/>
    <mergeCell ref="B2090:C2091"/>
    <mergeCell ref="M1986:N1986"/>
    <mergeCell ref="F1966:G1966"/>
    <mergeCell ref="D1982:N1982"/>
    <mergeCell ref="H1957:I1958"/>
    <mergeCell ref="L2038:M2038"/>
    <mergeCell ref="F2009:G2009"/>
    <mergeCell ref="F2012:G2012"/>
    <mergeCell ref="I2009:J2009"/>
    <mergeCell ref="F2011:G2011"/>
    <mergeCell ref="M2029:M2030"/>
    <mergeCell ref="C2039:H2039"/>
    <mergeCell ref="C2046:E2051"/>
    <mergeCell ref="I2008:J2008"/>
    <mergeCell ref="C2025:F2025"/>
    <mergeCell ref="J2036:K2036"/>
    <mergeCell ref="J2035:K2035"/>
    <mergeCell ref="H2035:I2035"/>
    <mergeCell ref="H2031:I2031"/>
    <mergeCell ref="C1963:D1963"/>
    <mergeCell ref="H1987:N1987"/>
    <mergeCell ref="C1988:F1988"/>
    <mergeCell ref="F2046:G2046"/>
    <mergeCell ref="B2018:C2019"/>
    <mergeCell ref="J2031:K2031"/>
    <mergeCell ref="I2046:J2046"/>
    <mergeCell ref="F2049:G2049"/>
    <mergeCell ref="H1988:N1988"/>
    <mergeCell ref="I2006:J2006"/>
    <mergeCell ref="F2001:G2001"/>
    <mergeCell ref="F2010:G2010"/>
    <mergeCell ref="I2010:J2010"/>
    <mergeCell ref="K2010:N2010"/>
    <mergeCell ref="M2058:N2058"/>
    <mergeCell ref="H2070:I2070"/>
    <mergeCell ref="C2060:F2060"/>
    <mergeCell ref="H2056:I2058"/>
    <mergeCell ref="C2071:D2071"/>
    <mergeCell ref="I2076:J2076"/>
    <mergeCell ref="K2076:L2076"/>
    <mergeCell ref="M2076:N2076"/>
    <mergeCell ref="C2173:D2174"/>
    <mergeCell ref="J2180:K2180"/>
    <mergeCell ref="J2175:K2175"/>
    <mergeCell ref="J2173:K2174"/>
    <mergeCell ref="C2181:E2182"/>
    <mergeCell ref="C2183:H2183"/>
    <mergeCell ref="C2186:E2186"/>
    <mergeCell ref="C2187:E2187"/>
    <mergeCell ref="K2226:N2226"/>
    <mergeCell ref="C2222:E2222"/>
    <mergeCell ref="J2215:K2215"/>
    <mergeCell ref="K2222:N2222"/>
    <mergeCell ref="I2222:J2222"/>
    <mergeCell ref="F2222:G2222"/>
    <mergeCell ref="I2227:N2229"/>
    <mergeCell ref="F2217:G2217"/>
    <mergeCell ref="I2226:J2226"/>
    <mergeCell ref="F2231:G2231"/>
    <mergeCell ref="F2230:G2230"/>
    <mergeCell ref="F2227:G2227"/>
    <mergeCell ref="F2228:G2228"/>
    <mergeCell ref="F2297:G2297"/>
    <mergeCell ref="H2311:N2311"/>
    <mergeCell ref="C2312:F2312"/>
    <mergeCell ref="F2326:G2326"/>
    <mergeCell ref="L2317:L2318"/>
    <mergeCell ref="L2325:M2325"/>
    <mergeCell ref="K2327:L2327"/>
    <mergeCell ref="F2334:G2334"/>
    <mergeCell ref="F2337:G2337"/>
    <mergeCell ref="F2338:G2338"/>
    <mergeCell ref="C2325:E2326"/>
    <mergeCell ref="J2319:K2319"/>
    <mergeCell ref="F2317:F2318"/>
    <mergeCell ref="C2327:H2327"/>
    <mergeCell ref="C2334:E2339"/>
    <mergeCell ref="H1641:I1641"/>
    <mergeCell ref="B1658:C1659"/>
    <mergeCell ref="I1650:J1650"/>
    <mergeCell ref="F1646:G1646"/>
    <mergeCell ref="F1651:G1651"/>
    <mergeCell ref="I1646:J1646"/>
    <mergeCell ref="F1653:G1653"/>
    <mergeCell ref="K1660:L1660"/>
    <mergeCell ref="C1614:E1619"/>
    <mergeCell ref="M1607:N1607"/>
    <mergeCell ref="G1597:G1598"/>
    <mergeCell ref="D1658:N1658"/>
    <mergeCell ref="F1641:G1641"/>
    <mergeCell ref="D1659:N1659"/>
    <mergeCell ref="C1862:E1862"/>
    <mergeCell ref="I1823:J1823"/>
    <mergeCell ref="H1856:I1856"/>
    <mergeCell ref="I1830:J1830"/>
    <mergeCell ref="C1823:H1823"/>
    <mergeCell ref="C1854:D1854"/>
    <mergeCell ref="C1793:E1793"/>
    <mergeCell ref="I1790:J1790"/>
    <mergeCell ref="I1795:N1797"/>
    <mergeCell ref="H1812:N1812"/>
    <mergeCell ref="K1770:L1770"/>
    <mergeCell ref="F1790:G1790"/>
    <mergeCell ref="C1776:F1776"/>
    <mergeCell ref="C2009:E2009"/>
    <mergeCell ref="L2029:L2030"/>
    <mergeCell ref="K2004:L2004"/>
    <mergeCell ref="C2031:D2031"/>
    <mergeCell ref="J2056:J2058"/>
    <mergeCell ref="F2080:G2080"/>
    <mergeCell ref="K2082:N2082"/>
    <mergeCell ref="M2075:N2075"/>
    <mergeCell ref="C2080:E2080"/>
    <mergeCell ref="F2082:G2082"/>
    <mergeCell ref="C2081:E2081"/>
    <mergeCell ref="F2074:G2074"/>
    <mergeCell ref="I2080:J2080"/>
    <mergeCell ref="I2082:J2082"/>
    <mergeCell ref="I2081:J2081"/>
    <mergeCell ref="F2081:G2081"/>
    <mergeCell ref="L2181:M2181"/>
    <mergeCell ref="H2175:I2175"/>
    <mergeCell ref="F2181:G2181"/>
    <mergeCell ref="L2173:L2174"/>
    <mergeCell ref="J2144:K2144"/>
    <mergeCell ref="F2115:G2115"/>
    <mergeCell ref="C2144:D2144"/>
    <mergeCell ref="I2114:J2114"/>
    <mergeCell ref="C2164:G2166"/>
    <mergeCell ref="H2177:I2177"/>
    <mergeCell ref="H2172:N2172"/>
    <mergeCell ref="C2172:F2172"/>
    <mergeCell ref="J2178:K2178"/>
    <mergeCell ref="C2179:D2179"/>
    <mergeCell ref="E2173:E2174"/>
    <mergeCell ref="G2173:G2174"/>
    <mergeCell ref="F2182:G2182"/>
    <mergeCell ref="H2100:N2100"/>
    <mergeCell ref="C2114:E2114"/>
    <mergeCell ref="F2118:G2118"/>
    <mergeCell ref="C2141:D2141"/>
    <mergeCell ref="H2176:I2176"/>
    <mergeCell ref="H2164:I2166"/>
    <mergeCell ref="F2152:G2152"/>
    <mergeCell ref="B2162:C2163"/>
    <mergeCell ref="H2145:I2145"/>
    <mergeCell ref="I2153:J2153"/>
    <mergeCell ref="F2153:G2153"/>
    <mergeCell ref="J2164:J2166"/>
    <mergeCell ref="K2166:L2166"/>
    <mergeCell ref="H2136:N2136"/>
    <mergeCell ref="F2114:G2114"/>
    <mergeCell ref="C2137:D2138"/>
    <mergeCell ref="C2167:F2167"/>
    <mergeCell ref="J2176:K2176"/>
    <mergeCell ref="C2180:D2180"/>
    <mergeCell ref="C2169:F2169"/>
    <mergeCell ref="I2184:J2184"/>
    <mergeCell ref="K2184:L2184"/>
    <mergeCell ref="M2184:N2184"/>
    <mergeCell ref="K2154:N2154"/>
    <mergeCell ref="F2137:F2138"/>
    <mergeCell ref="C2152:E2152"/>
    <mergeCell ref="D2162:N2162"/>
    <mergeCell ref="H2143:I2143"/>
    <mergeCell ref="D2163:N2163"/>
    <mergeCell ref="K2164:L2164"/>
    <mergeCell ref="K2165:N2165"/>
    <mergeCell ref="M2166:N2166"/>
    <mergeCell ref="H2167:N2167"/>
    <mergeCell ref="H2168:N2168"/>
    <mergeCell ref="C1749:E1750"/>
    <mergeCell ref="H1771:N1771"/>
    <mergeCell ref="C1782:D1782"/>
    <mergeCell ref="C1816:D1816"/>
    <mergeCell ref="I1792:J1792"/>
    <mergeCell ref="F1899:G1899"/>
    <mergeCell ref="M1921:M1922"/>
    <mergeCell ref="K1898:N1898"/>
    <mergeCell ref="C1923:D1923"/>
    <mergeCell ref="A1910:A1943"/>
    <mergeCell ref="M1968:N1968"/>
    <mergeCell ref="C1956:F1956"/>
    <mergeCell ref="I1968:J1968"/>
    <mergeCell ref="E1957:E1958"/>
    <mergeCell ref="H1961:I1961"/>
    <mergeCell ref="J1961:K1961"/>
    <mergeCell ref="C1964:D1964"/>
    <mergeCell ref="C668:D668"/>
    <mergeCell ref="F647:G647"/>
    <mergeCell ref="J661:K662"/>
    <mergeCell ref="C731:F731"/>
    <mergeCell ref="J704:K704"/>
    <mergeCell ref="H730:N730"/>
    <mergeCell ref="A686:A719"/>
    <mergeCell ref="J697:K698"/>
    <mergeCell ref="F675:G675"/>
    <mergeCell ref="J559:K559"/>
    <mergeCell ref="C589:D590"/>
    <mergeCell ref="H594:I594"/>
    <mergeCell ref="M636:N636"/>
    <mergeCell ref="C632:D632"/>
    <mergeCell ref="H629:I629"/>
    <mergeCell ref="J632:K632"/>
    <mergeCell ref="I638:J638"/>
    <mergeCell ref="F633:G633"/>
    <mergeCell ref="H633:I633"/>
    <mergeCell ref="I635:J635"/>
    <mergeCell ref="H634:I634"/>
    <mergeCell ref="K671:L671"/>
    <mergeCell ref="F682:G682"/>
    <mergeCell ref="N697:N699"/>
    <mergeCell ref="C675:E675"/>
    <mergeCell ref="L697:L698"/>
    <mergeCell ref="H704:I704"/>
    <mergeCell ref="I783:N783"/>
    <mergeCell ref="F783:G783"/>
    <mergeCell ref="L706:M706"/>
    <mergeCell ref="C765:F765"/>
    <mergeCell ref="C749:E749"/>
    <mergeCell ref="C748:E748"/>
    <mergeCell ref="I708:J708"/>
    <mergeCell ref="F751:G751"/>
    <mergeCell ref="M707:N707"/>
    <mergeCell ref="C730:F730"/>
    <mergeCell ref="H731:N731"/>
    <mergeCell ref="F706:G706"/>
    <mergeCell ref="H729:N729"/>
    <mergeCell ref="I709:J709"/>
    <mergeCell ref="A722:A755"/>
    <mergeCell ref="C783:E783"/>
    <mergeCell ref="I707:J707"/>
    <mergeCell ref="I751:N753"/>
    <mergeCell ref="I819:N819"/>
    <mergeCell ref="F749:G749"/>
    <mergeCell ref="I747:N747"/>
    <mergeCell ref="I748:J748"/>
    <mergeCell ref="I749:J749"/>
    <mergeCell ref="F752:G752"/>
    <mergeCell ref="K709:N709"/>
    <mergeCell ref="C707:H707"/>
    <mergeCell ref="H706:I706"/>
    <mergeCell ref="L705:M705"/>
    <mergeCell ref="C705:E706"/>
    <mergeCell ref="C704:D704"/>
    <mergeCell ref="B721:N721"/>
    <mergeCell ref="K750:N750"/>
    <mergeCell ref="H841:I842"/>
    <mergeCell ref="F823:G823"/>
    <mergeCell ref="L841:L842"/>
    <mergeCell ref="M841:M842"/>
    <mergeCell ref="N841:N843"/>
    <mergeCell ref="H843:I843"/>
    <mergeCell ref="J843:K843"/>
    <mergeCell ref="E697:E698"/>
    <mergeCell ref="H766:N766"/>
    <mergeCell ref="M769:M770"/>
    <mergeCell ref="C839:F839"/>
    <mergeCell ref="G769:G770"/>
    <mergeCell ref="H802:N802"/>
    <mergeCell ref="H771:I771"/>
    <mergeCell ref="C838:F838"/>
    <mergeCell ref="H803:N803"/>
    <mergeCell ref="C837:F837"/>
    <mergeCell ref="H801:N801"/>
    <mergeCell ref="F824:G824"/>
    <mergeCell ref="C843:D843"/>
    <mergeCell ref="A830:A863"/>
    <mergeCell ref="H765:N765"/>
    <mergeCell ref="K707:L707"/>
    <mergeCell ref="F748:G748"/>
    <mergeCell ref="C766:F766"/>
    <mergeCell ref="C767:F767"/>
    <mergeCell ref="L769:L770"/>
    <mergeCell ref="C820:E820"/>
    <mergeCell ref="K822:N822"/>
    <mergeCell ref="F674:G674"/>
    <mergeCell ref="K708:L708"/>
    <mergeCell ref="M697:M698"/>
    <mergeCell ref="C708:E709"/>
    <mergeCell ref="A758:A791"/>
    <mergeCell ref="N769:N771"/>
    <mergeCell ref="C821:E821"/>
    <mergeCell ref="B793:N793"/>
    <mergeCell ref="F821:G821"/>
    <mergeCell ref="I820:J820"/>
    <mergeCell ref="F820:G820"/>
    <mergeCell ref="C803:F803"/>
    <mergeCell ref="I821:J821"/>
    <mergeCell ref="G841:G842"/>
    <mergeCell ref="I823:N825"/>
    <mergeCell ref="J841:K842"/>
    <mergeCell ref="H839:N839"/>
    <mergeCell ref="H838:N838"/>
    <mergeCell ref="H837:N837"/>
    <mergeCell ref="I678:J678"/>
    <mergeCell ref="M708:N708"/>
    <mergeCell ref="F708:G709"/>
    <mergeCell ref="H767:N767"/>
    <mergeCell ref="C802:F802"/>
    <mergeCell ref="H769:I770"/>
    <mergeCell ref="J769:K770"/>
    <mergeCell ref="J771:K771"/>
    <mergeCell ref="C771:D771"/>
    <mergeCell ref="A794:A827"/>
    <mergeCell ref="D327:N327"/>
    <mergeCell ref="H331:N331"/>
    <mergeCell ref="C328:G330"/>
    <mergeCell ref="C336:F336"/>
    <mergeCell ref="H336:N336"/>
    <mergeCell ref="C337:D338"/>
    <mergeCell ref="F337:F338"/>
    <mergeCell ref="L345:M345"/>
    <mergeCell ref="C364:G366"/>
    <mergeCell ref="I354:J354"/>
    <mergeCell ref="F350:G350"/>
    <mergeCell ref="C373:D374"/>
    <mergeCell ref="E373:E374"/>
    <mergeCell ref="L562:M562"/>
    <mergeCell ref="I565:J565"/>
    <mergeCell ref="F562:G562"/>
    <mergeCell ref="K565:N565"/>
    <mergeCell ref="I564:J564"/>
    <mergeCell ref="K564:L564"/>
    <mergeCell ref="C521:D521"/>
    <mergeCell ref="M528:N528"/>
    <mergeCell ref="I529:J529"/>
    <mergeCell ref="H520:I520"/>
    <mergeCell ref="K458:N458"/>
    <mergeCell ref="D507:N507"/>
    <mergeCell ref="J508:J510"/>
    <mergeCell ref="K529:N529"/>
    <mergeCell ref="C523:D523"/>
    <mergeCell ref="H521:I521"/>
    <mergeCell ref="C665:D665"/>
    <mergeCell ref="H656:N656"/>
    <mergeCell ref="K654:L654"/>
    <mergeCell ref="H660:N660"/>
    <mergeCell ref="J664:K664"/>
    <mergeCell ref="M635:N635"/>
    <mergeCell ref="C631:D631"/>
    <mergeCell ref="H628:I628"/>
    <mergeCell ref="J628:K628"/>
    <mergeCell ref="H664:I664"/>
    <mergeCell ref="M654:N654"/>
    <mergeCell ref="F641:G641"/>
    <mergeCell ref="J629:K629"/>
    <mergeCell ref="F638:G638"/>
    <mergeCell ref="C629:D629"/>
    <mergeCell ref="C642:E647"/>
    <mergeCell ref="H632:I632"/>
    <mergeCell ref="K642:N642"/>
    <mergeCell ref="F643:G643"/>
    <mergeCell ref="C638:E638"/>
    <mergeCell ref="D650:N650"/>
    <mergeCell ref="H665:I665"/>
    <mergeCell ref="D651:N651"/>
    <mergeCell ref="I641:J641"/>
    <mergeCell ref="C652:G654"/>
    <mergeCell ref="C655:F655"/>
    <mergeCell ref="C656:F656"/>
    <mergeCell ref="C664:D664"/>
    <mergeCell ref="K617:N617"/>
    <mergeCell ref="H630:I630"/>
    <mergeCell ref="C620:F620"/>
    <mergeCell ref="J616:J618"/>
    <mergeCell ref="J630:K630"/>
    <mergeCell ref="C619:F619"/>
    <mergeCell ref="C567:E567"/>
    <mergeCell ref="J558:K558"/>
    <mergeCell ref="H555:I555"/>
    <mergeCell ref="C585:F585"/>
    <mergeCell ref="H619:N619"/>
    <mergeCell ref="I604:J604"/>
    <mergeCell ref="C616:G618"/>
    <mergeCell ref="C597:E598"/>
    <mergeCell ref="K618:L618"/>
    <mergeCell ref="D615:N615"/>
    <mergeCell ref="G589:G590"/>
    <mergeCell ref="D614:N614"/>
    <mergeCell ref="B614:C615"/>
    <mergeCell ref="H616:I618"/>
    <mergeCell ref="J328:J330"/>
    <mergeCell ref="C343:D343"/>
    <mergeCell ref="F348:G349"/>
    <mergeCell ref="F345:G345"/>
    <mergeCell ref="K353:N353"/>
    <mergeCell ref="C354:E359"/>
    <mergeCell ref="I348:J348"/>
    <mergeCell ref="J341:K341"/>
    <mergeCell ref="C347:H347"/>
    <mergeCell ref="C340:D340"/>
    <mergeCell ref="H341:I341"/>
    <mergeCell ref="J344:K344"/>
    <mergeCell ref="H343:I343"/>
    <mergeCell ref="C369:F369"/>
    <mergeCell ref="C351:E351"/>
    <mergeCell ref="C332:F332"/>
    <mergeCell ref="J342:K342"/>
    <mergeCell ref="L346:M346"/>
    <mergeCell ref="I349:J349"/>
    <mergeCell ref="C341:D341"/>
    <mergeCell ref="J340:K340"/>
    <mergeCell ref="I358:N359"/>
    <mergeCell ref="H345:I345"/>
    <mergeCell ref="C350:E350"/>
    <mergeCell ref="F359:G359"/>
    <mergeCell ref="K350:N350"/>
    <mergeCell ref="B362:C363"/>
    <mergeCell ref="J343:K343"/>
    <mergeCell ref="H340:I340"/>
    <mergeCell ref="K400:L400"/>
    <mergeCell ref="C416:D416"/>
    <mergeCell ref="M420:N420"/>
    <mergeCell ref="K492:L492"/>
    <mergeCell ref="F458:G458"/>
    <mergeCell ref="C492:E493"/>
    <mergeCell ref="C513:F513"/>
    <mergeCell ref="L517:L518"/>
    <mergeCell ref="M517:M518"/>
    <mergeCell ref="H377:I377"/>
    <mergeCell ref="K420:L420"/>
    <mergeCell ref="K401:N401"/>
    <mergeCell ref="H418:I418"/>
    <mergeCell ref="C422:E422"/>
    <mergeCell ref="J448:K448"/>
    <mergeCell ref="H449:I449"/>
    <mergeCell ref="F463:G463"/>
    <mergeCell ref="C462:E467"/>
    <mergeCell ref="F467:G467"/>
    <mergeCell ref="B470:C471"/>
    <mergeCell ref="J376:K376"/>
    <mergeCell ref="F356:G356"/>
    <mergeCell ref="H367:N367"/>
    <mergeCell ref="C342:D342"/>
    <mergeCell ref="K328:L328"/>
    <mergeCell ref="H332:N332"/>
    <mergeCell ref="M348:N348"/>
    <mergeCell ref="K349:N349"/>
    <mergeCell ref="K385:N385"/>
    <mergeCell ref="G373:G374"/>
    <mergeCell ref="C378:D378"/>
    <mergeCell ref="M383:N383"/>
    <mergeCell ref="H400:I402"/>
    <mergeCell ref="H404:N404"/>
    <mergeCell ref="H403:N403"/>
    <mergeCell ref="K402:L402"/>
    <mergeCell ref="M402:N402"/>
    <mergeCell ref="J414:K414"/>
    <mergeCell ref="I423:N423"/>
    <mergeCell ref="D399:N399"/>
    <mergeCell ref="C414:D414"/>
    <mergeCell ref="F386:G386"/>
    <mergeCell ref="I384:J384"/>
    <mergeCell ref="D398:N398"/>
    <mergeCell ref="B398:C399"/>
    <mergeCell ref="C415:D415"/>
    <mergeCell ref="C400:G402"/>
    <mergeCell ref="F387:G387"/>
    <mergeCell ref="C404:F404"/>
    <mergeCell ref="F390:G390"/>
    <mergeCell ref="F393:G393"/>
    <mergeCell ref="C423:E423"/>
    <mergeCell ref="F423:G423"/>
    <mergeCell ref="C439:F439"/>
    <mergeCell ref="H412:I412"/>
    <mergeCell ref="J436:J438"/>
    <mergeCell ref="B434:C435"/>
    <mergeCell ref="M474:N474"/>
    <mergeCell ref="C449:D449"/>
    <mergeCell ref="H436:I438"/>
    <mergeCell ref="D435:N435"/>
    <mergeCell ref="H415:I415"/>
    <mergeCell ref="K438:L438"/>
    <mergeCell ref="C487:D487"/>
    <mergeCell ref="J517:K518"/>
    <mergeCell ref="H519:I519"/>
    <mergeCell ref="F517:F518"/>
    <mergeCell ref="G517:G518"/>
    <mergeCell ref="N517:N519"/>
    <mergeCell ref="M527:N527"/>
    <mergeCell ref="K530:N530"/>
    <mergeCell ref="H476:N476"/>
    <mergeCell ref="E517:E518"/>
    <mergeCell ref="B506:C507"/>
    <mergeCell ref="C475:F475"/>
    <mergeCell ref="I527:J527"/>
    <mergeCell ref="C531:E531"/>
    <mergeCell ref="C486:D486"/>
    <mergeCell ref="J472:J474"/>
    <mergeCell ref="H475:N475"/>
    <mergeCell ref="J486:K486"/>
    <mergeCell ref="C472:G474"/>
    <mergeCell ref="J415:K415"/>
    <mergeCell ref="C440:F440"/>
    <mergeCell ref="H448:I448"/>
    <mergeCell ref="C426:E431"/>
    <mergeCell ref="D471:N471"/>
    <mergeCell ref="B469:N469"/>
    <mergeCell ref="C436:G438"/>
    <mergeCell ref="H472:I474"/>
    <mergeCell ref="I463:N465"/>
    <mergeCell ref="J413:K413"/>
    <mergeCell ref="F431:G431"/>
    <mergeCell ref="I530:J530"/>
    <mergeCell ref="H517:I518"/>
    <mergeCell ref="C527:H527"/>
    <mergeCell ref="F530:G530"/>
    <mergeCell ref="C530:E530"/>
    <mergeCell ref="H526:I526"/>
    <mergeCell ref="F531:G531"/>
    <mergeCell ref="B542:C543"/>
    <mergeCell ref="F417:G417"/>
    <mergeCell ref="M438:N438"/>
    <mergeCell ref="H440:N440"/>
    <mergeCell ref="H439:N439"/>
    <mergeCell ref="K425:N425"/>
    <mergeCell ref="I430:N431"/>
    <mergeCell ref="I466:N467"/>
    <mergeCell ref="J519:K519"/>
    <mergeCell ref="F495:G495"/>
    <mergeCell ref="C517:D518"/>
    <mergeCell ref="H486:I486"/>
    <mergeCell ref="C519:D519"/>
    <mergeCell ref="L526:M526"/>
    <mergeCell ref="K527:L527"/>
    <mergeCell ref="C448:D448"/>
    <mergeCell ref="K474:L474"/>
    <mergeCell ref="K462:N462"/>
    <mergeCell ref="C476:F476"/>
    <mergeCell ref="J449:K449"/>
    <mergeCell ref="C495:E495"/>
    <mergeCell ref="I495:N495"/>
    <mergeCell ref="F532:G532"/>
    <mergeCell ref="M553:M554"/>
    <mergeCell ref="J522:K522"/>
    <mergeCell ref="H551:N551"/>
    <mergeCell ref="I569:J569"/>
    <mergeCell ref="C592:D592"/>
    <mergeCell ref="C588:F588"/>
    <mergeCell ref="F575:G575"/>
    <mergeCell ref="C584:F584"/>
    <mergeCell ref="F608:G608"/>
    <mergeCell ref="B577:N577"/>
    <mergeCell ref="K570:N570"/>
    <mergeCell ref="D578:N578"/>
    <mergeCell ref="D579:N579"/>
    <mergeCell ref="H588:N588"/>
    <mergeCell ref="I603:N603"/>
    <mergeCell ref="C593:D593"/>
    <mergeCell ref="F570:G570"/>
    <mergeCell ref="J592:K592"/>
    <mergeCell ref="J593:K593"/>
    <mergeCell ref="K606:N606"/>
    <mergeCell ref="F607:G607"/>
    <mergeCell ref="C580:G582"/>
    <mergeCell ref="H593:I593"/>
    <mergeCell ref="F573:G573"/>
    <mergeCell ref="I607:N609"/>
    <mergeCell ref="K652:L652"/>
    <mergeCell ref="E661:E662"/>
    <mergeCell ref="H668:I668"/>
    <mergeCell ref="F644:G644"/>
    <mergeCell ref="C676:E676"/>
    <mergeCell ref="L670:M670"/>
    <mergeCell ref="C663:D663"/>
    <mergeCell ref="M671:N671"/>
    <mergeCell ref="K677:N677"/>
    <mergeCell ref="C678:E683"/>
    <mergeCell ref="C696:F696"/>
    <mergeCell ref="F669:G669"/>
    <mergeCell ref="H695:N695"/>
    <mergeCell ref="H694:N694"/>
    <mergeCell ref="H693:N693"/>
    <mergeCell ref="I677:J677"/>
    <mergeCell ref="I676:J676"/>
    <mergeCell ref="H696:N696"/>
    <mergeCell ref="F677:G677"/>
    <mergeCell ref="N661:N663"/>
    <mergeCell ref="H1414:N1414"/>
    <mergeCell ref="J1345:K1346"/>
    <mergeCell ref="C1413:F1413"/>
    <mergeCell ref="H1486:N1486"/>
    <mergeCell ref="F1468:G1468"/>
    <mergeCell ref="M1464:N1464"/>
    <mergeCell ref="B1441:N1441"/>
    <mergeCell ref="F1471:G1471"/>
    <mergeCell ref="I1579:N1581"/>
    <mergeCell ref="H1567:I1567"/>
    <mergeCell ref="F1582:G1582"/>
    <mergeCell ref="C1566:D1566"/>
    <mergeCell ref="D1550:N1550"/>
    <mergeCell ref="C1539:E1539"/>
    <mergeCell ref="H1566:I1566"/>
    <mergeCell ref="J1566:K1566"/>
    <mergeCell ref="C1567:D1567"/>
    <mergeCell ref="F1722:G1722"/>
    <mergeCell ref="J1745:K1745"/>
    <mergeCell ref="F1752:G1753"/>
    <mergeCell ref="F1759:G1759"/>
    <mergeCell ref="H1768:I1770"/>
    <mergeCell ref="J1768:J1770"/>
    <mergeCell ref="E1777:E1778"/>
    <mergeCell ref="K1790:N1790"/>
    <mergeCell ref="I1794:J1794"/>
    <mergeCell ref="F1795:G1795"/>
    <mergeCell ref="M1770:N1770"/>
    <mergeCell ref="I1753:J1753"/>
    <mergeCell ref="C1771:F1771"/>
    <mergeCell ref="L1749:M1749"/>
    <mergeCell ref="F1973:G1973"/>
    <mergeCell ref="C2007:E2007"/>
    <mergeCell ref="N1993:N1995"/>
    <mergeCell ref="C2062:F2062"/>
    <mergeCell ref="I2047:N2049"/>
    <mergeCell ref="M2065:M2066"/>
    <mergeCell ref="C2067:D2067"/>
    <mergeCell ref="A2054:A2087"/>
    <mergeCell ref="N2065:N2067"/>
    <mergeCell ref="H2098:N2098"/>
    <mergeCell ref="F2079:G2079"/>
    <mergeCell ref="I2077:J2077"/>
    <mergeCell ref="H2097:N2097"/>
    <mergeCell ref="C2004:E2005"/>
    <mergeCell ref="H2027:N2027"/>
    <mergeCell ref="I2005:J2005"/>
    <mergeCell ref="I2007:N2007"/>
    <mergeCell ref="H2025:N2025"/>
    <mergeCell ref="F2048:G2048"/>
    <mergeCell ref="F2007:G2007"/>
    <mergeCell ref="H2061:N2061"/>
    <mergeCell ref="C2063:F2063"/>
    <mergeCell ref="K2005:N2005"/>
    <mergeCell ref="C2061:F2061"/>
    <mergeCell ref="F2047:G2047"/>
    <mergeCell ref="L2065:L2066"/>
    <mergeCell ref="H2063:N2063"/>
    <mergeCell ref="J2067:K2067"/>
    <mergeCell ref="C2079:E2079"/>
    <mergeCell ref="C2076:E2077"/>
    <mergeCell ref="K2046:N2046"/>
    <mergeCell ref="F2076:G2077"/>
    <mergeCell ref="I2079:N2079"/>
    <mergeCell ref="K1866:N1866"/>
    <mergeCell ref="F1869:G1869"/>
    <mergeCell ref="F1864:G1864"/>
    <mergeCell ref="C1864:E1864"/>
    <mergeCell ref="F1793:G1793"/>
    <mergeCell ref="J1813:K1814"/>
    <mergeCell ref="H1817:I1817"/>
    <mergeCell ref="H1818:I1818"/>
    <mergeCell ref="J1818:K1818"/>
    <mergeCell ref="H1815:I1815"/>
    <mergeCell ref="J1815:K1815"/>
    <mergeCell ref="L1821:M1821"/>
    <mergeCell ref="K1823:L1823"/>
    <mergeCell ref="C1855:D1855"/>
    <mergeCell ref="F1813:F1814"/>
    <mergeCell ref="F1830:G1830"/>
    <mergeCell ref="L1857:M1857"/>
    <mergeCell ref="F1866:G1866"/>
    <mergeCell ref="F1870:G1870"/>
    <mergeCell ref="M1823:N1823"/>
    <mergeCell ref="G1813:G1814"/>
    <mergeCell ref="C1818:D1818"/>
    <mergeCell ref="H1813:I1814"/>
    <mergeCell ref="K1862:N1862"/>
    <mergeCell ref="F1833:G1833"/>
    <mergeCell ref="H1816:I1816"/>
    <mergeCell ref="C1856:D1856"/>
    <mergeCell ref="J1856:K1856"/>
    <mergeCell ref="F1862:G1862"/>
    <mergeCell ref="I1862:J1862"/>
    <mergeCell ref="C1866:E1871"/>
    <mergeCell ref="F1871:G1871"/>
    <mergeCell ref="I1864:J1864"/>
    <mergeCell ref="C1865:E1865"/>
    <mergeCell ref="F1867:G1867"/>
    <mergeCell ref="F1868:G1868"/>
    <mergeCell ref="F1865:G1865"/>
    <mergeCell ref="I1865:J1865"/>
    <mergeCell ref="A1874:A1907"/>
    <mergeCell ref="B2089:N2089"/>
    <mergeCell ref="F2119:G2119"/>
    <mergeCell ref="J2139:K2139"/>
    <mergeCell ref="C2151:E2151"/>
    <mergeCell ref="H2169:N2169"/>
    <mergeCell ref="F2148:G2149"/>
    <mergeCell ref="I2149:J2149"/>
    <mergeCell ref="G2137:G2138"/>
    <mergeCell ref="M1895:N1895"/>
    <mergeCell ref="I1934:J1934"/>
    <mergeCell ref="F1898:G1898"/>
    <mergeCell ref="K1974:N1974"/>
    <mergeCell ref="F1936:G1936"/>
    <mergeCell ref="A1946:A1979"/>
    <mergeCell ref="C2112:E2113"/>
    <mergeCell ref="I2117:J2117"/>
    <mergeCell ref="K2113:N2113"/>
    <mergeCell ref="F2116:G2116"/>
    <mergeCell ref="C2283:D2283"/>
    <mergeCell ref="B2305:N2305"/>
    <mergeCell ref="H2278:N2278"/>
    <mergeCell ref="C2278:F2278"/>
    <mergeCell ref="J2209:K2210"/>
    <mergeCell ref="H2277:N2277"/>
    <mergeCell ref="A2234:A2267"/>
    <mergeCell ref="F2151:G2151"/>
    <mergeCell ref="H2205:N2205"/>
    <mergeCell ref="C2223:E2223"/>
    <mergeCell ref="I2119:N2121"/>
    <mergeCell ref="F2112:G2113"/>
    <mergeCell ref="C2116:E2116"/>
    <mergeCell ref="B2125:N2125"/>
    <mergeCell ref="L2137:L2138"/>
    <mergeCell ref="C2148:E2149"/>
    <mergeCell ref="I2151:N2151"/>
    <mergeCell ref="K2190:N2190"/>
    <mergeCell ref="F2191:G2191"/>
    <mergeCell ref="I2191:N2193"/>
    <mergeCell ref="F2192:G2192"/>
    <mergeCell ref="H2134:N2134"/>
    <mergeCell ref="C2188:E2188"/>
    <mergeCell ref="F2189:G2189"/>
    <mergeCell ref="C2170:F2170"/>
    <mergeCell ref="H2139:I2139"/>
    <mergeCell ref="K2149:N2149"/>
    <mergeCell ref="H2170:N2170"/>
    <mergeCell ref="C2171:F2171"/>
    <mergeCell ref="H2171:N2171"/>
    <mergeCell ref="A2162:A2195"/>
    <mergeCell ref="I2223:N2223"/>
    <mergeCell ref="F2188:G2188"/>
    <mergeCell ref="C2220:E2221"/>
    <mergeCell ref="K2221:N2221"/>
    <mergeCell ref="C2189:E2189"/>
    <mergeCell ref="I2221:J2221"/>
    <mergeCell ref="F2223:G2223"/>
    <mergeCell ref="I2188:J2188"/>
    <mergeCell ref="F2220:G2221"/>
    <mergeCell ref="I2189:J2189"/>
    <mergeCell ref="K1938:N1938"/>
    <mergeCell ref="I1898:J1898"/>
    <mergeCell ref="F1934:G1934"/>
    <mergeCell ref="C2027:F2027"/>
    <mergeCell ref="H2062:N2062"/>
    <mergeCell ref="H2065:I2066"/>
    <mergeCell ref="C1991:F1991"/>
    <mergeCell ref="B2017:N2017"/>
    <mergeCell ref="A2270:A2303"/>
    <mergeCell ref="M2281:M2282"/>
    <mergeCell ref="L2209:L2210"/>
    <mergeCell ref="C2277:F2277"/>
    <mergeCell ref="H2279:N2279"/>
    <mergeCell ref="C2205:F2205"/>
    <mergeCell ref="M2209:M2210"/>
    <mergeCell ref="H2211:I2211"/>
    <mergeCell ref="H2207:N2207"/>
    <mergeCell ref="A2198:A2231"/>
    <mergeCell ref="L2281:L2282"/>
    <mergeCell ref="C2314:F2314"/>
    <mergeCell ref="H2313:N2313"/>
    <mergeCell ref="J2283:K2283"/>
    <mergeCell ref="H2283:I2283"/>
    <mergeCell ref="H2281:I2282"/>
    <mergeCell ref="H2315:N2315"/>
    <mergeCell ref="A2306:A2339"/>
    <mergeCell ref="H2241:N2241"/>
    <mergeCell ref="G2281:G2282"/>
    <mergeCell ref="C2243:F2243"/>
    <mergeCell ref="H2242:N2242"/>
    <mergeCell ref="C2279:F2279"/>
    <mergeCell ref="N2281:N2283"/>
    <mergeCell ref="J2281:K2282"/>
    <mergeCell ref="C2350:F2350"/>
    <mergeCell ref="H2351:N2351"/>
    <mergeCell ref="C2351:F2351"/>
    <mergeCell ref="H2314:N2314"/>
    <mergeCell ref="H2350:N2350"/>
    <mergeCell ref="H2349:N2349"/>
    <mergeCell ref="C2349:F2349"/>
    <mergeCell ref="C2315:F2315"/>
    <mergeCell ref="I2116:J2116"/>
    <mergeCell ref="C2135:F2135"/>
    <mergeCell ref="N2137:N2139"/>
    <mergeCell ref="H2243:N2243"/>
    <mergeCell ref="C2256:E2257"/>
    <mergeCell ref="F2260:G2260"/>
    <mergeCell ref="C2207:F2207"/>
    <mergeCell ref="B2233:N2233"/>
    <mergeCell ref="C2242:F2242"/>
    <mergeCell ref="C2211:D2211"/>
    <mergeCell ref="K2262:N2262"/>
    <mergeCell ref="F2264:G2264"/>
    <mergeCell ref="N2209:N2211"/>
    <mergeCell ref="C1972:E1972"/>
    <mergeCell ref="L1993:L1994"/>
    <mergeCell ref="H1995:I1995"/>
    <mergeCell ref="C1938:E1943"/>
    <mergeCell ref="I1902:J1902"/>
    <mergeCell ref="K1934:N1934"/>
    <mergeCell ref="H1991:N1991"/>
    <mergeCell ref="C1973:E1973"/>
    <mergeCell ref="G1993:G1994"/>
    <mergeCell ref="I1969:J1969"/>
    <mergeCell ref="J1923:K1923"/>
    <mergeCell ref="C1936:E1936"/>
    <mergeCell ref="I1942:N1943"/>
    <mergeCell ref="F1941:G1941"/>
    <mergeCell ref="C1990:F1990"/>
    <mergeCell ref="I1973:J1973"/>
    <mergeCell ref="I1975:N1977"/>
    <mergeCell ref="F1937:G1937"/>
    <mergeCell ref="I1936:J1936"/>
    <mergeCell ref="I1971:N1971"/>
    <mergeCell ref="K1969:N1969"/>
    <mergeCell ref="H1989:N1989"/>
    <mergeCell ref="H1990:N1990"/>
    <mergeCell ref="C1937:E1937"/>
    <mergeCell ref="F1975:G1975"/>
    <mergeCell ref="I1937:J1937"/>
    <mergeCell ref="M1993:M1994"/>
    <mergeCell ref="C1989:F1989"/>
    <mergeCell ref="J1995:K1995"/>
    <mergeCell ref="C1995:D1995"/>
    <mergeCell ref="H1993:I1994"/>
    <mergeCell ref="J1993:K1994"/>
    <mergeCell ref="A1982:A2015"/>
    <mergeCell ref="A2018:A2051"/>
    <mergeCell ref="B1981:N1981"/>
    <mergeCell ref="C2040:E2041"/>
    <mergeCell ref="F1943:G1943"/>
    <mergeCell ref="F1906:G1906"/>
    <mergeCell ref="K1937:N1937"/>
    <mergeCell ref="F1940:G1940"/>
    <mergeCell ref="I2043:N2043"/>
    <mergeCell ref="F2040:G2041"/>
    <mergeCell ref="I2041:J2041"/>
    <mergeCell ref="K2041:N2041"/>
    <mergeCell ref="F1905:G1905"/>
    <mergeCell ref="K1895:L1895"/>
    <mergeCell ref="K1901:N1901"/>
    <mergeCell ref="C1898:E1898"/>
    <mergeCell ref="C1899:E1899"/>
    <mergeCell ref="C1934:E1934"/>
    <mergeCell ref="C1968:E1969"/>
    <mergeCell ref="I2045:J2045"/>
    <mergeCell ref="F2045:G2045"/>
    <mergeCell ref="C2044:E2044"/>
    <mergeCell ref="F1976:G1976"/>
    <mergeCell ref="I1972:J1972"/>
    <mergeCell ref="F2044:G2044"/>
    <mergeCell ref="I2044:J2044"/>
    <mergeCell ref="F1968:G1969"/>
    <mergeCell ref="C2045:E2045"/>
    <mergeCell ref="B2053:N2053"/>
    <mergeCell ref="F1972:G1972"/>
    <mergeCell ref="H2026:N2026"/>
    <mergeCell ref="F2004:G2005"/>
    <mergeCell ref="C2026:F2026"/>
    <mergeCell ref="C2117:E2117"/>
    <mergeCell ref="H2133:N2133"/>
    <mergeCell ref="C2134:F2134"/>
    <mergeCell ref="I2113:J2113"/>
    <mergeCell ref="C2098:F2098"/>
    <mergeCell ref="K2077:N2077"/>
    <mergeCell ref="H2067:I2067"/>
    <mergeCell ref="G2065:G2066"/>
    <mergeCell ref="C2099:F2099"/>
    <mergeCell ref="H2099:N2099"/>
    <mergeCell ref="A2090:A2123"/>
    <mergeCell ref="K2118:N2118"/>
    <mergeCell ref="C2133:F2133"/>
    <mergeCell ref="H2137:I2138"/>
    <mergeCell ref="F2117:G2117"/>
    <mergeCell ref="H2135:N2135"/>
    <mergeCell ref="J2065:K2066"/>
    <mergeCell ref="F2120:G2120"/>
    <mergeCell ref="I2115:N2115"/>
    <mergeCell ref="A2126:A2159"/>
    <mergeCell ref="M2137:M2138"/>
    <mergeCell ref="B2161:N2161"/>
    <mergeCell ref="J2137:K2138"/>
    <mergeCell ref="C2184:E2185"/>
    <mergeCell ref="F2184:G2185"/>
    <mergeCell ref="I2185:J2185"/>
    <mergeCell ref="K2185:N2185"/>
    <mergeCell ref="B2197:N2197"/>
    <mergeCell ref="I2335:N2337"/>
    <mergeCell ref="I2261:J2261"/>
    <mergeCell ref="C2292:E2293"/>
    <mergeCell ref="C2139:D2139"/>
    <mergeCell ref="H2206:N2206"/>
    <mergeCell ref="H2209:I2210"/>
    <mergeCell ref="F2261:G2261"/>
    <mergeCell ref="I2331:N2331"/>
    <mergeCell ref="F2336:G2336"/>
    <mergeCell ref="I2263:N2265"/>
    <mergeCell ref="C2260:E2260"/>
    <mergeCell ref="I2257:J2257"/>
    <mergeCell ref="B2269:N2269"/>
    <mergeCell ref="K2293:N2293"/>
    <mergeCell ref="F2335:G2335"/>
    <mergeCell ref="I2187:N2187"/>
    <mergeCell ref="C2206:F2206"/>
    <mergeCell ref="G2209:G2210"/>
    <mergeCell ref="C2332:E2332"/>
    <mergeCell ref="I2293:J2293"/>
    <mergeCell ref="K2334:N2334"/>
    <mergeCell ref="F2292:G2293"/>
    <mergeCell ref="I2259:N2259"/>
    <mergeCell ref="F2295:G2295"/>
    <mergeCell ref="C2261:E2261"/>
    <mergeCell ref="C2328:E2329"/>
    <mergeCell ref="J2211:K2211"/>
    <mergeCell ref="F2263:G2263"/>
    <mergeCell ref="K2257:N2257"/>
    <mergeCell ref="C2295:E2295"/>
    <mergeCell ref="I2260:J2260"/>
    <mergeCell ref="I2295:N2295"/>
    <mergeCell ref="F2256:G2257"/>
    <mergeCell ref="C2333:E2333"/>
    <mergeCell ref="K2329:N2329"/>
    <mergeCell ref="F2328:G2329"/>
    <mergeCell ref="F2333:G2333"/>
    <mergeCell ref="I2332:J2332"/>
    <mergeCell ref="F2332:G2332"/>
    <mergeCell ref="I2329:J2329"/>
    <mergeCell ref="I2333:J2333"/>
    <mergeCell ref="F1036:G1036"/>
    <mergeCell ref="C1125:F1125"/>
    <mergeCell ref="H1091:N1091"/>
    <mergeCell ref="H1161:N1161"/>
    <mergeCell ref="G1201:G1202"/>
    <mergeCell ref="C1163:F1163"/>
    <mergeCell ref="B1153:N1153"/>
    <mergeCell ref="H1127:N1127"/>
    <mergeCell ref="A1154:A1187"/>
    <mergeCell ref="B1514:C1515"/>
    <mergeCell ref="I1504:J1504"/>
    <mergeCell ref="F1469:G1469"/>
    <mergeCell ref="M1489:M1490"/>
    <mergeCell ref="H1485:N1485"/>
    <mergeCell ref="J1491:K1491"/>
    <mergeCell ref="I1465:J1465"/>
    <mergeCell ref="J1495:K1495"/>
    <mergeCell ref="I1464:J1464"/>
    <mergeCell ref="C1491:D1491"/>
    <mergeCell ref="H1495:I1495"/>
    <mergeCell ref="C1684:E1684"/>
    <mergeCell ref="J1674:K1674"/>
    <mergeCell ref="G1669:G1670"/>
    <mergeCell ref="C1739:F1739"/>
    <mergeCell ref="J1705:K1706"/>
    <mergeCell ref="H1738:N1738"/>
    <mergeCell ref="G1705:G1706"/>
    <mergeCell ref="I1719:N1719"/>
    <mergeCell ref="H1676:I1676"/>
    <mergeCell ref="C1702:F1702"/>
    <mergeCell ref="I1685:J1685"/>
    <mergeCell ref="H1705:I1706"/>
    <mergeCell ref="C1707:D1707"/>
    <mergeCell ref="H1707:I1707"/>
    <mergeCell ref="A1694:A1727"/>
    <mergeCell ref="J1669:K1670"/>
    <mergeCell ref="F1685:G1685"/>
    <mergeCell ref="H1701:N1701"/>
    <mergeCell ref="H1702:N1702"/>
    <mergeCell ref="H1703:N1703"/>
    <mergeCell ref="H1674:I1674"/>
    <mergeCell ref="C1701:F1701"/>
    <mergeCell ref="I1684:J1684"/>
    <mergeCell ref="C1719:E1719"/>
    <mergeCell ref="F1719:G1719"/>
    <mergeCell ref="C1716:E1717"/>
    <mergeCell ref="F1716:G1717"/>
    <mergeCell ref="I1717:J1717"/>
    <mergeCell ref="F1684:G1684"/>
    <mergeCell ref="K1717:N1717"/>
    <mergeCell ref="C1703:F1703"/>
    <mergeCell ref="C1603:D1603"/>
    <mergeCell ref="K1613:N1613"/>
    <mergeCell ref="F1619:G1619"/>
    <mergeCell ref="C1643:H1643"/>
    <mergeCell ref="L1642:M1642"/>
    <mergeCell ref="I1645:J1645"/>
    <mergeCell ref="B1657:N1657"/>
    <mergeCell ref="K1661:N1661"/>
    <mergeCell ref="M1662:N1662"/>
    <mergeCell ref="H1663:N1663"/>
    <mergeCell ref="C1641:E1642"/>
    <mergeCell ref="M1643:N1643"/>
    <mergeCell ref="I1644:J1644"/>
    <mergeCell ref="H1665:N1665"/>
    <mergeCell ref="H1666:N1666"/>
    <mergeCell ref="H1667:N1667"/>
    <mergeCell ref="C605:E605"/>
    <mergeCell ref="M618:N618"/>
    <mergeCell ref="C630:D630"/>
    <mergeCell ref="K641:N641"/>
    <mergeCell ref="F646:G646"/>
    <mergeCell ref="C640:E640"/>
    <mergeCell ref="I642:J642"/>
    <mergeCell ref="C657:F657"/>
    <mergeCell ref="K638:N638"/>
    <mergeCell ref="F645:G645"/>
    <mergeCell ref="I646:N647"/>
    <mergeCell ref="F640:G640"/>
    <mergeCell ref="I640:J640"/>
    <mergeCell ref="I718:N719"/>
    <mergeCell ref="C727:F727"/>
    <mergeCell ref="C735:D735"/>
    <mergeCell ref="I743:J743"/>
    <mergeCell ref="J738:K738"/>
    <mergeCell ref="I744:J744"/>
    <mergeCell ref="C738:D738"/>
    <mergeCell ref="J733:K734"/>
    <mergeCell ref="C669:E670"/>
    <mergeCell ref="H697:I698"/>
    <mergeCell ref="I674:J674"/>
    <mergeCell ref="D723:N723"/>
    <mergeCell ref="C728:F728"/>
    <mergeCell ref="H728:N728"/>
    <mergeCell ref="K726:L726"/>
    <mergeCell ref="K724:L724"/>
    <mergeCell ref="H727:N727"/>
    <mergeCell ref="K744:L744"/>
    <mergeCell ref="H736:I736"/>
    <mergeCell ref="C744:E745"/>
    <mergeCell ref="C712:E712"/>
    <mergeCell ref="D722:N722"/>
    <mergeCell ref="J724:J726"/>
    <mergeCell ref="B722:C723"/>
    <mergeCell ref="L957:M957"/>
    <mergeCell ref="H976:I978"/>
    <mergeCell ref="M978:N978"/>
    <mergeCell ref="K977:N977"/>
    <mergeCell ref="K976:L976"/>
    <mergeCell ref="J976:J978"/>
    <mergeCell ref="E985:E986"/>
    <mergeCell ref="K961:N961"/>
    <mergeCell ref="F949:F950"/>
    <mergeCell ref="C954:D954"/>
    <mergeCell ref="B974:C975"/>
    <mergeCell ref="M959:N959"/>
    <mergeCell ref="H958:I958"/>
    <mergeCell ref="E949:E950"/>
    <mergeCell ref="I960:J960"/>
    <mergeCell ref="H944:N944"/>
    <mergeCell ref="J951:K951"/>
    <mergeCell ref="C981:F981"/>
    <mergeCell ref="H1090:N1090"/>
    <mergeCell ref="H1129:I1130"/>
    <mergeCell ref="C1091:F1091"/>
    <mergeCell ref="C1235:F1235"/>
    <mergeCell ref="L1201:L1202"/>
    <mergeCell ref="H1234:N1234"/>
    <mergeCell ref="J1201:K1202"/>
    <mergeCell ref="H1201:I1202"/>
    <mergeCell ref="H1203:I1203"/>
    <mergeCell ref="H1089:N1089"/>
    <mergeCell ref="G1129:G1130"/>
    <mergeCell ref="C1090:F1090"/>
    <mergeCell ref="A1190:A1223"/>
    <mergeCell ref="N1201:N1203"/>
    <mergeCell ref="I714:J714"/>
    <mergeCell ref="C724:G726"/>
    <mergeCell ref="M726:N726"/>
    <mergeCell ref="C739:D739"/>
    <mergeCell ref="H735:I735"/>
    <mergeCell ref="J737:K737"/>
    <mergeCell ref="F733:F734"/>
    <mergeCell ref="H740:I740"/>
    <mergeCell ref="K745:N745"/>
    <mergeCell ref="G733:G734"/>
    <mergeCell ref="F744:G745"/>
    <mergeCell ref="I898:N899"/>
    <mergeCell ref="F862:G862"/>
    <mergeCell ref="F897:G897"/>
    <mergeCell ref="I887:J887"/>
    <mergeCell ref="H886:I886"/>
    <mergeCell ref="F894:G894"/>
    <mergeCell ref="F899:G899"/>
    <mergeCell ref="B901:N901"/>
    <mergeCell ref="C848:D848"/>
    <mergeCell ref="I816:J816"/>
    <mergeCell ref="D831:N831"/>
    <mergeCell ref="F841:F842"/>
    <mergeCell ref="C822:E827"/>
    <mergeCell ref="C832:G834"/>
    <mergeCell ref="H848:I848"/>
    <mergeCell ref="J848:K848"/>
    <mergeCell ref="F860:G860"/>
    <mergeCell ref="K893:N893"/>
    <mergeCell ref="F898:G898"/>
    <mergeCell ref="F859:G859"/>
    <mergeCell ref="M887:N887"/>
    <mergeCell ref="I894:J894"/>
    <mergeCell ref="F890:G890"/>
    <mergeCell ref="I890:J890"/>
    <mergeCell ref="K890:N890"/>
    <mergeCell ref="F891:G891"/>
    <mergeCell ref="H844:I844"/>
    <mergeCell ref="K857:N857"/>
    <mergeCell ref="F861:G861"/>
    <mergeCell ref="C858:E863"/>
    <mergeCell ref="H845:I845"/>
    <mergeCell ref="K858:N858"/>
    <mergeCell ref="F858:G858"/>
    <mergeCell ref="K887:L887"/>
    <mergeCell ref="I862:N863"/>
    <mergeCell ref="C890:E890"/>
    <mergeCell ref="C891:E891"/>
    <mergeCell ref="D795:N795"/>
    <mergeCell ref="I785:J785"/>
    <mergeCell ref="K798:L798"/>
    <mergeCell ref="C799:F799"/>
    <mergeCell ref="C800:F800"/>
    <mergeCell ref="C845:D845"/>
    <mergeCell ref="I854:J854"/>
    <mergeCell ref="J844:K844"/>
    <mergeCell ref="H849:I849"/>
    <mergeCell ref="F854:G854"/>
    <mergeCell ref="L814:M814"/>
    <mergeCell ref="B830:C831"/>
    <mergeCell ref="F819:G819"/>
    <mergeCell ref="F818:G818"/>
    <mergeCell ref="I818:J818"/>
    <mergeCell ref="C819:E819"/>
    <mergeCell ref="C841:D842"/>
    <mergeCell ref="K815:L815"/>
    <mergeCell ref="H840:N840"/>
    <mergeCell ref="E841:E842"/>
    <mergeCell ref="H847:I847"/>
    <mergeCell ref="J847:K847"/>
    <mergeCell ref="C887:H887"/>
    <mergeCell ref="I858:J858"/>
    <mergeCell ref="L886:M886"/>
    <mergeCell ref="C894:E899"/>
    <mergeCell ref="C743:H743"/>
    <mergeCell ref="K749:N749"/>
    <mergeCell ref="H739:I739"/>
    <mergeCell ref="F753:G753"/>
    <mergeCell ref="D758:N758"/>
    <mergeCell ref="D759:N759"/>
    <mergeCell ref="K761:N761"/>
    <mergeCell ref="K785:N785"/>
    <mergeCell ref="F778:G778"/>
    <mergeCell ref="H777:I777"/>
    <mergeCell ref="C782:E782"/>
    <mergeCell ref="C750:E755"/>
    <mergeCell ref="H763:N763"/>
    <mergeCell ref="H774:I774"/>
    <mergeCell ref="C773:D773"/>
    <mergeCell ref="F788:G788"/>
    <mergeCell ref="I780:J780"/>
    <mergeCell ref="J772:K772"/>
    <mergeCell ref="C780:E781"/>
    <mergeCell ref="K762:L762"/>
    <mergeCell ref="J760:J762"/>
    <mergeCell ref="H764:N764"/>
    <mergeCell ref="K817:N817"/>
    <mergeCell ref="J808:K808"/>
    <mergeCell ref="C813:E814"/>
    <mergeCell ref="F429:G429"/>
    <mergeCell ref="I458:J458"/>
    <mergeCell ref="H444:N444"/>
    <mergeCell ref="F462:G462"/>
    <mergeCell ref="F459:G459"/>
    <mergeCell ref="K472:L472"/>
    <mergeCell ref="K473:N473"/>
    <mergeCell ref="H480:N480"/>
    <mergeCell ref="M491:N491"/>
    <mergeCell ref="H485:I485"/>
    <mergeCell ref="J484:K484"/>
    <mergeCell ref="F490:G490"/>
    <mergeCell ref="F489:G489"/>
    <mergeCell ref="H489:I489"/>
    <mergeCell ref="C496:E496"/>
    <mergeCell ref="J485:K485"/>
    <mergeCell ref="F501:G501"/>
    <mergeCell ref="I502:N503"/>
    <mergeCell ref="J487:K487"/>
    <mergeCell ref="H490:I490"/>
    <mergeCell ref="K498:N498"/>
    <mergeCell ref="I498:J498"/>
    <mergeCell ref="I494:J494"/>
    <mergeCell ref="K494:N494"/>
    <mergeCell ref="K384:L384"/>
    <mergeCell ref="H373:I374"/>
    <mergeCell ref="C379:D379"/>
    <mergeCell ref="C390:E395"/>
    <mergeCell ref="I355:N357"/>
    <mergeCell ref="C352:E352"/>
    <mergeCell ref="I350:J350"/>
    <mergeCell ref="D362:N362"/>
    <mergeCell ref="D363:N363"/>
    <mergeCell ref="C353:E353"/>
    <mergeCell ref="H376:I376"/>
    <mergeCell ref="C377:D377"/>
    <mergeCell ref="F391:G391"/>
    <mergeCell ref="F392:G392"/>
    <mergeCell ref="C380:D380"/>
    <mergeCell ref="C384:E385"/>
    <mergeCell ref="F384:G385"/>
    <mergeCell ref="E409:E410"/>
    <mergeCell ref="L417:M417"/>
    <mergeCell ref="C419:H419"/>
    <mergeCell ref="K426:N426"/>
    <mergeCell ref="F465:G465"/>
    <mergeCell ref="H414:I414"/>
    <mergeCell ref="L382:M382"/>
    <mergeCell ref="K389:N389"/>
    <mergeCell ref="H408:N408"/>
    <mergeCell ref="F409:F410"/>
    <mergeCell ref="F420:G421"/>
    <mergeCell ref="F418:G418"/>
    <mergeCell ref="L373:L374"/>
    <mergeCell ref="K421:N421"/>
    <mergeCell ref="I420:J420"/>
    <mergeCell ref="I419:J419"/>
    <mergeCell ref="K419:L419"/>
    <mergeCell ref="M419:N419"/>
    <mergeCell ref="I459:N459"/>
    <mergeCell ref="J412:K412"/>
    <mergeCell ref="F456:G457"/>
    <mergeCell ref="C424:E424"/>
    <mergeCell ref="C425:E425"/>
    <mergeCell ref="L418:M418"/>
    <mergeCell ref="C413:D413"/>
    <mergeCell ref="F424:G424"/>
    <mergeCell ref="K456:L456"/>
    <mergeCell ref="C456:E457"/>
    <mergeCell ref="C460:E460"/>
    <mergeCell ref="C461:E461"/>
    <mergeCell ref="C455:H455"/>
    <mergeCell ref="F425:G425"/>
    <mergeCell ref="M455:N455"/>
    <mergeCell ref="I461:J461"/>
    <mergeCell ref="K457:N457"/>
    <mergeCell ref="I425:J425"/>
    <mergeCell ref="F460:G460"/>
    <mergeCell ref="I456:J456"/>
    <mergeCell ref="I424:J424"/>
    <mergeCell ref="M456:N456"/>
    <mergeCell ref="F461:G461"/>
    <mergeCell ref="K455:L455"/>
    <mergeCell ref="I455:J455"/>
    <mergeCell ref="I457:J457"/>
    <mergeCell ref="I460:J460"/>
    <mergeCell ref="K461:N461"/>
    <mergeCell ref="J380:K380"/>
    <mergeCell ref="H375:I375"/>
    <mergeCell ref="C381:E382"/>
    <mergeCell ref="C388:E388"/>
    <mergeCell ref="C389:E389"/>
    <mergeCell ref="C409:D410"/>
    <mergeCell ref="C420:E421"/>
    <mergeCell ref="F464:G464"/>
    <mergeCell ref="K437:N437"/>
    <mergeCell ref="H416:I416"/>
    <mergeCell ref="K493:N493"/>
    <mergeCell ref="I462:J462"/>
    <mergeCell ref="C491:H491"/>
    <mergeCell ref="C412:D412"/>
    <mergeCell ref="I422:J422"/>
    <mergeCell ref="J416:K416"/>
    <mergeCell ref="C444:F444"/>
    <mergeCell ref="C458:E458"/>
    <mergeCell ref="I427:N429"/>
    <mergeCell ref="H417:I417"/>
    <mergeCell ref="F428:G428"/>
    <mergeCell ref="F422:G422"/>
    <mergeCell ref="I426:J426"/>
    <mergeCell ref="F426:G426"/>
    <mergeCell ref="F430:G430"/>
    <mergeCell ref="D434:N434"/>
    <mergeCell ref="F481:F482"/>
    <mergeCell ref="I491:J491"/>
    <mergeCell ref="C488:D488"/>
    <mergeCell ref="E481:E482"/>
    <mergeCell ref="C459:E459"/>
    <mergeCell ref="L489:M489"/>
    <mergeCell ref="I493:J493"/>
    <mergeCell ref="F503:G503"/>
    <mergeCell ref="C497:E497"/>
    <mergeCell ref="F496:G496"/>
    <mergeCell ref="A506:A539"/>
    <mergeCell ref="C534:E539"/>
    <mergeCell ref="A542:A575"/>
    <mergeCell ref="F466:G466"/>
    <mergeCell ref="L490:M490"/>
    <mergeCell ref="K491:L491"/>
    <mergeCell ref="H484:I484"/>
    <mergeCell ref="I499:N501"/>
    <mergeCell ref="K533:N533"/>
    <mergeCell ref="I538:N539"/>
    <mergeCell ref="F494:G494"/>
    <mergeCell ref="F534:G534"/>
    <mergeCell ref="I497:J497"/>
    <mergeCell ref="F502:G502"/>
    <mergeCell ref="H488:I488"/>
    <mergeCell ref="K497:N497"/>
    <mergeCell ref="I496:J496"/>
    <mergeCell ref="F538:G538"/>
    <mergeCell ref="F537:G537"/>
    <mergeCell ref="F499:G499"/>
    <mergeCell ref="F539:G539"/>
    <mergeCell ref="F497:G497"/>
    <mergeCell ref="I534:J534"/>
    <mergeCell ref="F500:G500"/>
    <mergeCell ref="F498:G498"/>
    <mergeCell ref="B541:N541"/>
    <mergeCell ref="C854:E854"/>
    <mergeCell ref="C815:H815"/>
    <mergeCell ref="J845:K845"/>
    <mergeCell ref="F849:G849"/>
    <mergeCell ref="I857:J857"/>
    <mergeCell ref="F863:G863"/>
    <mergeCell ref="C857:E857"/>
    <mergeCell ref="A866:A899"/>
    <mergeCell ref="A902:A935"/>
    <mergeCell ref="A938:A971"/>
    <mergeCell ref="M816:N816"/>
    <mergeCell ref="C840:F840"/>
    <mergeCell ref="L849:M849"/>
    <mergeCell ref="I817:J817"/>
    <mergeCell ref="C844:D844"/>
    <mergeCell ref="K854:N854"/>
    <mergeCell ref="I859:N861"/>
    <mergeCell ref="F856:G856"/>
    <mergeCell ref="C856:E856"/>
    <mergeCell ref="F857:G857"/>
    <mergeCell ref="I856:J856"/>
    <mergeCell ref="H724:I726"/>
    <mergeCell ref="C740:D740"/>
    <mergeCell ref="J736:K736"/>
    <mergeCell ref="M780:N780"/>
    <mergeCell ref="C774:D774"/>
    <mergeCell ref="K760:L760"/>
    <mergeCell ref="F780:G781"/>
    <mergeCell ref="C775:D775"/>
    <mergeCell ref="K779:L779"/>
    <mergeCell ref="L778:M778"/>
    <mergeCell ref="C776:D776"/>
    <mergeCell ref="H776:I776"/>
    <mergeCell ref="J776:K776"/>
    <mergeCell ref="E769:E770"/>
    <mergeCell ref="F790:G790"/>
    <mergeCell ref="J807:K807"/>
    <mergeCell ref="C811:D811"/>
    <mergeCell ref="F777:G777"/>
    <mergeCell ref="K782:N782"/>
    <mergeCell ref="I779:J779"/>
    <mergeCell ref="I782:J782"/>
    <mergeCell ref="H778:I778"/>
    <mergeCell ref="C786:E791"/>
    <mergeCell ref="I787:N789"/>
    <mergeCell ref="J775:K775"/>
    <mergeCell ref="F789:G789"/>
    <mergeCell ref="F785:G785"/>
    <mergeCell ref="F784:G784"/>
    <mergeCell ref="F787:G787"/>
    <mergeCell ref="I786:J786"/>
    <mergeCell ref="B794:C795"/>
    <mergeCell ref="C801:F801"/>
    <mergeCell ref="H652:I654"/>
    <mergeCell ref="C666:D666"/>
    <mergeCell ref="J666:K666"/>
    <mergeCell ref="H670:I670"/>
    <mergeCell ref="C697:D698"/>
    <mergeCell ref="F711:G711"/>
    <mergeCell ref="J702:K702"/>
    <mergeCell ref="C711:E711"/>
    <mergeCell ref="H702:I702"/>
    <mergeCell ref="F697:F698"/>
    <mergeCell ref="I682:N683"/>
    <mergeCell ref="C674:E674"/>
    <mergeCell ref="I671:J671"/>
    <mergeCell ref="K674:N674"/>
    <mergeCell ref="B685:N685"/>
    <mergeCell ref="K781:N781"/>
    <mergeCell ref="C779:H779"/>
    <mergeCell ref="J774:K774"/>
    <mergeCell ref="C784:E784"/>
    <mergeCell ref="L813:M813"/>
    <mergeCell ref="C873:F873"/>
    <mergeCell ref="H877:I878"/>
    <mergeCell ref="G805:G806"/>
    <mergeCell ref="F786:G786"/>
    <mergeCell ref="J773:K773"/>
    <mergeCell ref="C772:D772"/>
    <mergeCell ref="C785:E785"/>
    <mergeCell ref="C804:F804"/>
    <mergeCell ref="C805:D806"/>
    <mergeCell ref="E805:E806"/>
    <mergeCell ref="C810:D810"/>
    <mergeCell ref="F813:G813"/>
    <mergeCell ref="J877:K878"/>
    <mergeCell ref="C883:D883"/>
    <mergeCell ref="F877:F878"/>
    <mergeCell ref="J882:K882"/>
    <mergeCell ref="H885:I885"/>
    <mergeCell ref="L877:L878"/>
    <mergeCell ref="M877:M878"/>
    <mergeCell ref="N877:N879"/>
    <mergeCell ref="J883:K883"/>
    <mergeCell ref="G877:G878"/>
    <mergeCell ref="C882:D882"/>
    <mergeCell ref="C879:D879"/>
    <mergeCell ref="J884:K884"/>
    <mergeCell ref="H879:I879"/>
    <mergeCell ref="F885:G885"/>
    <mergeCell ref="H882:I882"/>
    <mergeCell ref="J879:K879"/>
    <mergeCell ref="H883:I883"/>
    <mergeCell ref="H813:I813"/>
    <mergeCell ref="L805:L806"/>
    <mergeCell ref="C877:D878"/>
    <mergeCell ref="E877:E878"/>
    <mergeCell ref="C884:D884"/>
    <mergeCell ref="C885:E886"/>
    <mergeCell ref="H775:I775"/>
    <mergeCell ref="F782:G782"/>
    <mergeCell ref="C777:E778"/>
    <mergeCell ref="M779:N779"/>
    <mergeCell ref="K786:N786"/>
    <mergeCell ref="H773:I773"/>
    <mergeCell ref="J805:K806"/>
    <mergeCell ref="I790:N791"/>
    <mergeCell ref="F805:F806"/>
    <mergeCell ref="N805:N807"/>
    <mergeCell ref="H884:I884"/>
    <mergeCell ref="H807:I807"/>
    <mergeCell ref="J811:K811"/>
    <mergeCell ref="H810:I810"/>
    <mergeCell ref="H811:I811"/>
    <mergeCell ref="M805:M806"/>
    <mergeCell ref="C807:D807"/>
    <mergeCell ref="H804:N804"/>
    <mergeCell ref="J812:K812"/>
    <mergeCell ref="F886:G886"/>
    <mergeCell ref="J810:K810"/>
    <mergeCell ref="L885:M885"/>
    <mergeCell ref="H805:I806"/>
    <mergeCell ref="C996:E997"/>
    <mergeCell ref="H1017:N1017"/>
    <mergeCell ref="C1019:F1019"/>
    <mergeCell ref="H1027:I1027"/>
    <mergeCell ref="C1053:F1053"/>
    <mergeCell ref="I1037:J1037"/>
    <mergeCell ref="C1415:F1415"/>
    <mergeCell ref="K1470:N1470"/>
    <mergeCell ref="F1472:G1472"/>
    <mergeCell ref="K1482:L1482"/>
    <mergeCell ref="C1494:D1494"/>
    <mergeCell ref="I1501:J1501"/>
    <mergeCell ref="I1467:N1467"/>
    <mergeCell ref="C1483:F1483"/>
    <mergeCell ref="B1478:C1479"/>
    <mergeCell ref="C1480:G1482"/>
    <mergeCell ref="D1479:N1479"/>
    <mergeCell ref="C1469:E1469"/>
    <mergeCell ref="K1480:L1480"/>
    <mergeCell ref="H1494:I1494"/>
    <mergeCell ref="J1494:K1494"/>
    <mergeCell ref="H1483:N1483"/>
    <mergeCell ref="H1480:I1482"/>
    <mergeCell ref="C1495:D1495"/>
    <mergeCell ref="C1503:E1503"/>
    <mergeCell ref="F1503:G1503"/>
    <mergeCell ref="C1430:E1430"/>
    <mergeCell ref="I1433:J1433"/>
    <mergeCell ref="F1434:G1434"/>
    <mergeCell ref="F1433:G1433"/>
    <mergeCell ref="I1432:J1432"/>
    <mergeCell ref="A1442:A1475"/>
    <mergeCell ref="C1347:D1347"/>
    <mergeCell ref="H1413:N1413"/>
    <mergeCell ref="H1417:I1418"/>
    <mergeCell ref="J1421:K1421"/>
    <mergeCell ref="F1435:G1435"/>
    <mergeCell ref="C1420:D1420"/>
    <mergeCell ref="F1436:G1436"/>
    <mergeCell ref="F1437:G1437"/>
    <mergeCell ref="F1438:G1438"/>
    <mergeCell ref="F1439:G1439"/>
    <mergeCell ref="K1434:N1434"/>
    <mergeCell ref="F1432:G1432"/>
    <mergeCell ref="C1433:E1433"/>
    <mergeCell ref="K1430:N1430"/>
    <mergeCell ref="C1379:F1379"/>
    <mergeCell ref="H1415:N1415"/>
    <mergeCell ref="H1419:I1419"/>
    <mergeCell ref="H1421:I1421"/>
    <mergeCell ref="K1433:N1433"/>
    <mergeCell ref="C1432:E1432"/>
    <mergeCell ref="I1434:J1434"/>
    <mergeCell ref="C1434:E1439"/>
    <mergeCell ref="H1423:I1423"/>
    <mergeCell ref="I1430:J1430"/>
    <mergeCell ref="H1425:I1425"/>
    <mergeCell ref="F1430:G1430"/>
    <mergeCell ref="F1425:G1425"/>
    <mergeCell ref="I1435:N1437"/>
    <mergeCell ref="I1438:N1439"/>
    <mergeCell ref="C1484:F1484"/>
    <mergeCell ref="K1464:L1464"/>
    <mergeCell ref="B1477:N1477"/>
    <mergeCell ref="I1499:J1499"/>
    <mergeCell ref="C1557:F1557"/>
    <mergeCell ref="G1561:G1562"/>
    <mergeCell ref="C1497:E1498"/>
    <mergeCell ref="H1522:N1522"/>
    <mergeCell ref="C1523:F1523"/>
    <mergeCell ref="C1522:F1522"/>
    <mergeCell ref="H1521:N1521"/>
    <mergeCell ref="K1500:L1500"/>
    <mergeCell ref="A1514:A1547"/>
    <mergeCell ref="I1468:J1468"/>
    <mergeCell ref="K1481:N1481"/>
    <mergeCell ref="H1491:I1491"/>
    <mergeCell ref="M1500:N1500"/>
    <mergeCell ref="K1501:N1501"/>
    <mergeCell ref="C1489:D1490"/>
    <mergeCell ref="F1489:F1490"/>
    <mergeCell ref="K1499:L1499"/>
    <mergeCell ref="C1499:H1499"/>
    <mergeCell ref="I1500:J1500"/>
    <mergeCell ref="L1497:M1497"/>
    <mergeCell ref="C1500:E1501"/>
    <mergeCell ref="J1480:J1482"/>
    <mergeCell ref="N1489:N1491"/>
    <mergeCell ref="C1488:F1488"/>
    <mergeCell ref="L1498:M1498"/>
    <mergeCell ref="F1500:G1501"/>
    <mergeCell ref="H1523:N1523"/>
    <mergeCell ref="J1496:K1496"/>
    <mergeCell ref="B1513:N1513"/>
    <mergeCell ref="B1549:N1549"/>
    <mergeCell ref="I1469:J1469"/>
    <mergeCell ref="K1542:N1542"/>
    <mergeCell ref="H1488:N1488"/>
    <mergeCell ref="F1541:G1541"/>
    <mergeCell ref="C1575:E1575"/>
    <mergeCell ref="N1561:N1563"/>
    <mergeCell ref="C1559:F1559"/>
    <mergeCell ref="I1575:N1575"/>
    <mergeCell ref="C1594:F1594"/>
    <mergeCell ref="C1572:E1573"/>
    <mergeCell ref="K1614:N1614"/>
    <mergeCell ref="F1615:G1615"/>
    <mergeCell ref="H1595:N1595"/>
    <mergeCell ref="F1572:G1573"/>
    <mergeCell ref="C1595:F1595"/>
    <mergeCell ref="C1608:E1609"/>
    <mergeCell ref="C1612:E1612"/>
    <mergeCell ref="K1573:N1573"/>
    <mergeCell ref="F1608:G1609"/>
    <mergeCell ref="I1615:N1617"/>
    <mergeCell ref="H1629:N1629"/>
    <mergeCell ref="H1630:N1630"/>
    <mergeCell ref="H1631:N1631"/>
    <mergeCell ref="I1611:N1611"/>
    <mergeCell ref="I1573:J1573"/>
    <mergeCell ref="F1612:G1612"/>
    <mergeCell ref="I1609:J1609"/>
    <mergeCell ref="H1593:N1593"/>
    <mergeCell ref="H1594:N1594"/>
    <mergeCell ref="I1612:J1612"/>
    <mergeCell ref="C1613:E1613"/>
    <mergeCell ref="F1575:G1575"/>
    <mergeCell ref="K1609:N1609"/>
    <mergeCell ref="F1616:G1616"/>
    <mergeCell ref="F1613:G1613"/>
    <mergeCell ref="I1613:J1613"/>
    <mergeCell ref="C1629:F1629"/>
    <mergeCell ref="C1630:F1630"/>
    <mergeCell ref="C1631:F1631"/>
    <mergeCell ref="M1561:M1562"/>
    <mergeCell ref="C1541:E1541"/>
    <mergeCell ref="J1563:K1563"/>
    <mergeCell ref="H1563:I1563"/>
    <mergeCell ref="H1561:I1562"/>
    <mergeCell ref="C1563:D1563"/>
    <mergeCell ref="B1585:N1585"/>
    <mergeCell ref="M1482:N1482"/>
    <mergeCell ref="H1558:N1558"/>
    <mergeCell ref="M1499:N1499"/>
    <mergeCell ref="F1544:G1544"/>
    <mergeCell ref="C1496:D1496"/>
    <mergeCell ref="C1540:E1540"/>
    <mergeCell ref="H1496:I1496"/>
    <mergeCell ref="I1537:J1537"/>
    <mergeCell ref="F1536:G1537"/>
    <mergeCell ref="F1498:G1498"/>
    <mergeCell ref="F1540:G1540"/>
    <mergeCell ref="I1540:J1540"/>
    <mergeCell ref="C1558:F1558"/>
    <mergeCell ref="H1498:I1498"/>
    <mergeCell ref="I1541:J1541"/>
    <mergeCell ref="H1559:N1559"/>
    <mergeCell ref="H1484:N1484"/>
    <mergeCell ref="H1557:N1557"/>
    <mergeCell ref="I1503:N1503"/>
    <mergeCell ref="I1539:N1539"/>
    <mergeCell ref="K1537:N1537"/>
    <mergeCell ref="I1543:N1545"/>
    <mergeCell ref="C1536:E1537"/>
    <mergeCell ref="L1561:L1562"/>
    <mergeCell ref="A1550:A1583"/>
    <mergeCell ref="J1561:K1562"/>
    <mergeCell ref="F1543:G1543"/>
    <mergeCell ref="A1586:A1619"/>
    <mergeCell ref="L949:L950"/>
    <mergeCell ref="F957:G957"/>
    <mergeCell ref="C955:D955"/>
    <mergeCell ref="C951:D951"/>
    <mergeCell ref="C964:E964"/>
    <mergeCell ref="C965:E965"/>
    <mergeCell ref="M1014:N1014"/>
    <mergeCell ref="C1021:D1022"/>
    <mergeCell ref="E1021:E1022"/>
    <mergeCell ref="C1015:F1015"/>
    <mergeCell ref="H1016:N1016"/>
    <mergeCell ref="J1012:J1014"/>
    <mergeCell ref="H1019:N1019"/>
    <mergeCell ref="I996:J996"/>
    <mergeCell ref="C1012:G1014"/>
    <mergeCell ref="I997:J997"/>
    <mergeCell ref="K996:L996"/>
    <mergeCell ref="C1028:D1028"/>
    <mergeCell ref="H1015:N1015"/>
    <mergeCell ref="K1014:L1014"/>
    <mergeCell ref="H1028:I1028"/>
    <mergeCell ref="A1262:A1295"/>
    <mergeCell ref="H1269:N1269"/>
    <mergeCell ref="C1131:D1131"/>
    <mergeCell ref="H1197:N1197"/>
    <mergeCell ref="C1199:F1199"/>
    <mergeCell ref="C1307:F1307"/>
    <mergeCell ref="L1273:L1274"/>
    <mergeCell ref="H1306:N1306"/>
    <mergeCell ref="A1298:A1331"/>
    <mergeCell ref="H1126:N1126"/>
    <mergeCell ref="C1197:F1197"/>
    <mergeCell ref="J1275:K1275"/>
    <mergeCell ref="H1342:N1342"/>
    <mergeCell ref="G1345:G1346"/>
    <mergeCell ref="H1198:N1198"/>
    <mergeCell ref="B1225:N1225"/>
    <mergeCell ref="H1233:N1233"/>
    <mergeCell ref="C1269:F1269"/>
    <mergeCell ref="C1270:F1270"/>
    <mergeCell ref="C1271:F1271"/>
    <mergeCell ref="M661:M662"/>
    <mergeCell ref="F681:G681"/>
    <mergeCell ref="C671:H671"/>
    <mergeCell ref="K713:N713"/>
    <mergeCell ref="F718:G718"/>
    <mergeCell ref="C713:E713"/>
    <mergeCell ref="F717:G717"/>
    <mergeCell ref="F715:G715"/>
    <mergeCell ref="C732:F732"/>
    <mergeCell ref="C733:D734"/>
    <mergeCell ref="K714:N714"/>
    <mergeCell ref="F719:G719"/>
    <mergeCell ref="H732:N732"/>
    <mergeCell ref="F710:G710"/>
    <mergeCell ref="I711:N711"/>
    <mergeCell ref="G697:G698"/>
    <mergeCell ref="C710:E710"/>
    <mergeCell ref="F683:G683"/>
    <mergeCell ref="C703:D703"/>
    <mergeCell ref="H699:I699"/>
    <mergeCell ref="H703:I703"/>
    <mergeCell ref="C700:D700"/>
    <mergeCell ref="H700:I700"/>
    <mergeCell ref="C701:D701"/>
    <mergeCell ref="H701:I701"/>
    <mergeCell ref="F678:G678"/>
    <mergeCell ref="J699:K699"/>
    <mergeCell ref="C702:D702"/>
    <mergeCell ref="J700:K700"/>
    <mergeCell ref="F716:G716"/>
    <mergeCell ref="I715:N717"/>
    <mergeCell ref="E733:E734"/>
    <mergeCell ref="I713:J713"/>
    <mergeCell ref="I712:J712"/>
    <mergeCell ref="F713:G713"/>
    <mergeCell ref="F712:G712"/>
    <mergeCell ref="C729:F729"/>
    <mergeCell ref="H808:I808"/>
    <mergeCell ref="C818:E818"/>
    <mergeCell ref="K818:N818"/>
    <mergeCell ref="K833:N833"/>
    <mergeCell ref="I891:N891"/>
    <mergeCell ref="F855:G855"/>
    <mergeCell ref="H836:N836"/>
    <mergeCell ref="B866:C867"/>
    <mergeCell ref="K853:N853"/>
    <mergeCell ref="H846:I846"/>
    <mergeCell ref="F852:G853"/>
    <mergeCell ref="I855:N855"/>
    <mergeCell ref="C912:F912"/>
    <mergeCell ref="K924:L924"/>
    <mergeCell ref="K904:L904"/>
    <mergeCell ref="H912:N912"/>
    <mergeCell ref="F825:G825"/>
    <mergeCell ref="M888:N888"/>
    <mergeCell ref="F888:G889"/>
    <mergeCell ref="D903:N903"/>
    <mergeCell ref="I889:J889"/>
    <mergeCell ref="I892:J892"/>
    <mergeCell ref="F893:G893"/>
    <mergeCell ref="C893:E893"/>
    <mergeCell ref="C904:G906"/>
    <mergeCell ref="K888:L888"/>
    <mergeCell ref="H904:I906"/>
    <mergeCell ref="K905:N905"/>
    <mergeCell ref="F892:G892"/>
    <mergeCell ref="H907:N907"/>
    <mergeCell ref="H908:N908"/>
    <mergeCell ref="I826:N827"/>
    <mergeCell ref="C836:F836"/>
    <mergeCell ref="C835:F835"/>
    <mergeCell ref="K834:L834"/>
    <mergeCell ref="J832:J834"/>
    <mergeCell ref="C847:D847"/>
    <mergeCell ref="C855:E855"/>
    <mergeCell ref="C852:E853"/>
    <mergeCell ref="I853:J853"/>
    <mergeCell ref="C892:E892"/>
    <mergeCell ref="K889:N889"/>
    <mergeCell ref="D902:N902"/>
    <mergeCell ref="F913:F914"/>
    <mergeCell ref="C907:F907"/>
    <mergeCell ref="K797:N797"/>
    <mergeCell ref="C808:D808"/>
    <mergeCell ref="K796:L796"/>
    <mergeCell ref="J796:J798"/>
    <mergeCell ref="F791:G791"/>
    <mergeCell ref="H835:N835"/>
    <mergeCell ref="F896:G896"/>
    <mergeCell ref="C874:F874"/>
    <mergeCell ref="C875:F875"/>
    <mergeCell ref="I822:J822"/>
    <mergeCell ref="H874:N874"/>
    <mergeCell ref="C880:D880"/>
    <mergeCell ref="J846:K846"/>
    <mergeCell ref="H873:N873"/>
    <mergeCell ref="F826:G826"/>
    <mergeCell ref="C881:D881"/>
    <mergeCell ref="H875:N875"/>
    <mergeCell ref="J881:K881"/>
    <mergeCell ref="H881:I881"/>
    <mergeCell ref="H880:I880"/>
    <mergeCell ref="J880:K880"/>
    <mergeCell ref="H979:N979"/>
    <mergeCell ref="F999:G999"/>
    <mergeCell ref="C985:D986"/>
    <mergeCell ref="C984:F984"/>
    <mergeCell ref="C1025:D1025"/>
    <mergeCell ref="K1032:L1032"/>
    <mergeCell ref="I1033:J1033"/>
    <mergeCell ref="L1029:M1029"/>
    <mergeCell ref="I1035:N1035"/>
    <mergeCell ref="G1021:G1022"/>
    <mergeCell ref="F1032:G1033"/>
    <mergeCell ref="H949:I950"/>
    <mergeCell ref="C959:H959"/>
    <mergeCell ref="L958:M958"/>
    <mergeCell ref="C999:E999"/>
    <mergeCell ref="J990:K990"/>
    <mergeCell ref="F985:F986"/>
    <mergeCell ref="C979:F979"/>
    <mergeCell ref="I999:N999"/>
    <mergeCell ref="K978:L978"/>
    <mergeCell ref="F996:G997"/>
    <mergeCell ref="M996:N996"/>
    <mergeCell ref="C976:G978"/>
    <mergeCell ref="K959:L959"/>
    <mergeCell ref="D974:N974"/>
    <mergeCell ref="C957:E958"/>
    <mergeCell ref="C991:D991"/>
    <mergeCell ref="K995:L995"/>
    <mergeCell ref="L994:M994"/>
    <mergeCell ref="K1012:L1012"/>
    <mergeCell ref="C1017:F1017"/>
    <mergeCell ref="K997:N997"/>
    <mergeCell ref="C995:H995"/>
    <mergeCell ref="L993:M993"/>
    <mergeCell ref="B1009:N1009"/>
    <mergeCell ref="B1010:C1011"/>
    <mergeCell ref="C992:D992"/>
    <mergeCell ref="M995:N995"/>
    <mergeCell ref="H992:I992"/>
    <mergeCell ref="I995:J995"/>
    <mergeCell ref="F994:G994"/>
    <mergeCell ref="H994:I994"/>
    <mergeCell ref="D1011:N1011"/>
    <mergeCell ref="K1013:N1013"/>
    <mergeCell ref="D1010:N1010"/>
    <mergeCell ref="C993:E994"/>
    <mergeCell ref="J992:K992"/>
    <mergeCell ref="D975:N975"/>
    <mergeCell ref="C990:D990"/>
    <mergeCell ref="I1039:N1041"/>
    <mergeCell ref="C1032:E1033"/>
    <mergeCell ref="H1025:I1025"/>
    <mergeCell ref="H1024:I1024"/>
    <mergeCell ref="C930:E935"/>
    <mergeCell ref="J920:K920"/>
    <mergeCell ref="K923:L923"/>
    <mergeCell ref="F933:G933"/>
    <mergeCell ref="F934:G934"/>
    <mergeCell ref="F935:G935"/>
    <mergeCell ref="B938:C939"/>
    <mergeCell ref="K940:L940"/>
    <mergeCell ref="F964:G964"/>
    <mergeCell ref="M949:M950"/>
    <mergeCell ref="C956:D956"/>
    <mergeCell ref="M942:N942"/>
    <mergeCell ref="J940:J942"/>
    <mergeCell ref="H956:I956"/>
    <mergeCell ref="C960:E961"/>
    <mergeCell ref="F960:G961"/>
    <mergeCell ref="I1036:J1036"/>
    <mergeCell ref="A1046:A1079"/>
    <mergeCell ref="H1059:I1059"/>
    <mergeCell ref="C1059:D1059"/>
    <mergeCell ref="G1057:G1058"/>
    <mergeCell ref="C1055:F1055"/>
    <mergeCell ref="A1118:A1151"/>
    <mergeCell ref="C1016:F1016"/>
    <mergeCell ref="F1039:G1039"/>
    <mergeCell ref="H1020:N1020"/>
    <mergeCell ref="J1027:K1027"/>
    <mergeCell ref="F1037:G1037"/>
    <mergeCell ref="C1029:E1030"/>
    <mergeCell ref="J1026:K1026"/>
    <mergeCell ref="F1030:G1030"/>
    <mergeCell ref="C1026:D1026"/>
    <mergeCell ref="L1021:L1022"/>
    <mergeCell ref="F1021:F1022"/>
    <mergeCell ref="I1032:J1032"/>
    <mergeCell ref="M1021:M1022"/>
    <mergeCell ref="N1021:N1023"/>
    <mergeCell ref="H1053:N1053"/>
    <mergeCell ref="H1054:N1054"/>
    <mergeCell ref="H1055:N1055"/>
    <mergeCell ref="N1057:N1059"/>
    <mergeCell ref="C1036:E1036"/>
    <mergeCell ref="J1028:K1028"/>
    <mergeCell ref="C1023:D1023"/>
    <mergeCell ref="H1029:I1029"/>
    <mergeCell ref="C1054:F1054"/>
    <mergeCell ref="M1057:M1058"/>
    <mergeCell ref="L1057:L1058"/>
    <mergeCell ref="J1057:K1058"/>
    <mergeCell ref="C1037:E1037"/>
    <mergeCell ref="H1057:I1058"/>
    <mergeCell ref="A1082:A1115"/>
    <mergeCell ref="F1029:G1029"/>
    <mergeCell ref="J1059:K1059"/>
    <mergeCell ref="H1012:I1014"/>
    <mergeCell ref="C1024:D1024"/>
    <mergeCell ref="J1025:K1025"/>
    <mergeCell ref="H1018:N1018"/>
    <mergeCell ref="C1162:F1162"/>
    <mergeCell ref="M1129:M1130"/>
    <mergeCell ref="J1129:K1130"/>
    <mergeCell ref="L1129:L1130"/>
    <mergeCell ref="H1131:I1131"/>
    <mergeCell ref="J1131:K1131"/>
    <mergeCell ref="B1081:N1081"/>
    <mergeCell ref="C1126:F1126"/>
    <mergeCell ref="H984:N984"/>
    <mergeCell ref="C1018:F1018"/>
    <mergeCell ref="M1032:N1032"/>
    <mergeCell ref="H1021:I1022"/>
    <mergeCell ref="J1023:K1023"/>
    <mergeCell ref="H1023:I1023"/>
    <mergeCell ref="J1024:K1024"/>
    <mergeCell ref="J1021:K1022"/>
    <mergeCell ref="K1033:N1033"/>
    <mergeCell ref="C1027:D1027"/>
    <mergeCell ref="H1026:I1026"/>
    <mergeCell ref="C1275:D1275"/>
    <mergeCell ref="B1297:N1297"/>
    <mergeCell ref="H1271:N1271"/>
    <mergeCell ref="J1444:J1446"/>
    <mergeCell ref="H1460:I1460"/>
    <mergeCell ref="C1449:F1449"/>
    <mergeCell ref="J1457:K1457"/>
    <mergeCell ref="C1343:F1343"/>
    <mergeCell ref="M1345:M1346"/>
    <mergeCell ref="J1347:K1347"/>
    <mergeCell ref="A1334:A1367"/>
    <mergeCell ref="H1162:N1162"/>
    <mergeCell ref="H1273:I1274"/>
    <mergeCell ref="H1379:N1379"/>
    <mergeCell ref="H1347:I1347"/>
    <mergeCell ref="C1378:F1378"/>
    <mergeCell ref="H1345:I1346"/>
    <mergeCell ref="L1345:L1346"/>
    <mergeCell ref="C1421:D1421"/>
    <mergeCell ref="K1446:L1446"/>
    <mergeCell ref="D1443:N1443"/>
    <mergeCell ref="C1461:E1462"/>
    <mergeCell ref="J1456:K1456"/>
    <mergeCell ref="F1453:F1454"/>
    <mergeCell ref="C1459:D1459"/>
    <mergeCell ref="H1455:I1455"/>
    <mergeCell ref="G1453:G1454"/>
    <mergeCell ref="J1458:K1458"/>
    <mergeCell ref="H1451:N1451"/>
    <mergeCell ref="J1420:K1420"/>
    <mergeCell ref="B1442:C1443"/>
    <mergeCell ref="D1442:N1442"/>
    <mergeCell ref="H1447:N1447"/>
    <mergeCell ref="C1444:G1446"/>
    <mergeCell ref="C1452:F1452"/>
    <mergeCell ref="H1452:N1452"/>
    <mergeCell ref="C1453:D1454"/>
    <mergeCell ref="E1453:E1454"/>
    <mergeCell ref="N1453:N1455"/>
    <mergeCell ref="F1470:G1470"/>
    <mergeCell ref="I1466:J1466"/>
    <mergeCell ref="F1461:G1461"/>
    <mergeCell ref="F1466:G1466"/>
    <mergeCell ref="F1467:G1467"/>
    <mergeCell ref="F1473:G1473"/>
    <mergeCell ref="M1453:M1454"/>
    <mergeCell ref="C1466:E1466"/>
    <mergeCell ref="C1467:E1467"/>
    <mergeCell ref="L1453:L1454"/>
    <mergeCell ref="K1466:N1466"/>
    <mergeCell ref="I1470:J1470"/>
    <mergeCell ref="J1455:K1455"/>
    <mergeCell ref="H1462:I1462"/>
    <mergeCell ref="L1462:M1462"/>
    <mergeCell ref="I1463:J1463"/>
    <mergeCell ref="K1469:N1469"/>
    <mergeCell ref="I1474:N1475"/>
    <mergeCell ref="C1457:D1457"/>
    <mergeCell ref="K1444:L1444"/>
    <mergeCell ref="H1448:N1448"/>
    <mergeCell ref="H1458:I1458"/>
    <mergeCell ref="F1475:G1475"/>
    <mergeCell ref="M1463:N1463"/>
    <mergeCell ref="F1474:G1474"/>
    <mergeCell ref="K1463:L1463"/>
    <mergeCell ref="J1459:K1459"/>
    <mergeCell ref="F1462:G1462"/>
    <mergeCell ref="C1455:D1455"/>
    <mergeCell ref="H1461:I1461"/>
    <mergeCell ref="J1460:K1460"/>
    <mergeCell ref="C1463:H1463"/>
    <mergeCell ref="C1470:E1475"/>
    <mergeCell ref="E1489:E1490"/>
    <mergeCell ref="L1461:M1461"/>
    <mergeCell ref="H1453:I1454"/>
    <mergeCell ref="C1458:D1458"/>
    <mergeCell ref="K1445:N1445"/>
    <mergeCell ref="H1457:I1457"/>
    <mergeCell ref="C1448:F1448"/>
    <mergeCell ref="C1447:F1447"/>
    <mergeCell ref="H1456:I1456"/>
    <mergeCell ref="J1453:K1454"/>
    <mergeCell ref="C1460:D1460"/>
    <mergeCell ref="C1456:D1456"/>
    <mergeCell ref="M1446:N1446"/>
    <mergeCell ref="H1444:I1446"/>
    <mergeCell ref="D1478:N1478"/>
    <mergeCell ref="H1459:I1459"/>
    <mergeCell ref="C1198:F1198"/>
    <mergeCell ref="H1163:N1163"/>
    <mergeCell ref="M1201:M1202"/>
    <mergeCell ref="C1203:D1203"/>
    <mergeCell ref="H1378:N1378"/>
    <mergeCell ref="C1414:F1414"/>
    <mergeCell ref="M1417:M1418"/>
    <mergeCell ref="N1345:N1347"/>
    <mergeCell ref="B1369:N1369"/>
    <mergeCell ref="H1377:N1377"/>
    <mergeCell ref="A1370:A1403"/>
    <mergeCell ref="H1534:I1534"/>
    <mergeCell ref="M1525:M1526"/>
    <mergeCell ref="J1527:K1527"/>
    <mergeCell ref="J1529:K1529"/>
    <mergeCell ref="H1530:I1530"/>
    <mergeCell ref="H1531:I1531"/>
    <mergeCell ref="J1532:K1532"/>
    <mergeCell ref="C1516:G1518"/>
    <mergeCell ref="I1506:J1506"/>
    <mergeCell ref="F1505:G1505"/>
    <mergeCell ref="F1506:G1506"/>
    <mergeCell ref="F1497:G1497"/>
    <mergeCell ref="C1519:F1519"/>
    <mergeCell ref="C1528:D1528"/>
    <mergeCell ref="C1529:D1529"/>
    <mergeCell ref="N1525:N1527"/>
    <mergeCell ref="H1533:I1533"/>
    <mergeCell ref="C1677:E1678"/>
    <mergeCell ref="J1675:K1675"/>
    <mergeCell ref="H1677:I1677"/>
    <mergeCell ref="F1677:G1677"/>
    <mergeCell ref="H1675:I1675"/>
    <mergeCell ref="J1676:K1676"/>
    <mergeCell ref="M1669:M1670"/>
    <mergeCell ref="N1669:N1671"/>
    <mergeCell ref="H1711:I1711"/>
    <mergeCell ref="I1723:N1725"/>
    <mergeCell ref="F1727:G1727"/>
    <mergeCell ref="C1721:E1721"/>
    <mergeCell ref="C1671:D1671"/>
    <mergeCell ref="F1686:G1686"/>
    <mergeCell ref="K1679:L1679"/>
    <mergeCell ref="C1679:H1679"/>
    <mergeCell ref="H1712:I1712"/>
    <mergeCell ref="I1682:J1682"/>
    <mergeCell ref="F1683:G1683"/>
    <mergeCell ref="J1711:K1711"/>
    <mergeCell ref="C1712:D1712"/>
    <mergeCell ref="F1713:G1713"/>
    <mergeCell ref="C1705:D1706"/>
    <mergeCell ref="K1722:N1722"/>
    <mergeCell ref="F1723:G1723"/>
    <mergeCell ref="I1726:N1727"/>
    <mergeCell ref="F1720:G1720"/>
    <mergeCell ref="C1720:E1720"/>
    <mergeCell ref="I1720:J1720"/>
    <mergeCell ref="F1726:G1726"/>
    <mergeCell ref="F1721:G1721"/>
    <mergeCell ref="I1721:J1721"/>
    <mergeCell ref="A1730:A1763"/>
    <mergeCell ref="F1797:G1797"/>
    <mergeCell ref="H1784:I1784"/>
    <mergeCell ref="K1794:N1794"/>
    <mergeCell ref="C1792:E1792"/>
    <mergeCell ref="I1899:N1899"/>
    <mergeCell ref="H1891:I1891"/>
    <mergeCell ref="F1894:G1894"/>
    <mergeCell ref="J1889:K1889"/>
    <mergeCell ref="I1903:N1905"/>
    <mergeCell ref="J1888:K1888"/>
    <mergeCell ref="C1896:E1897"/>
    <mergeCell ref="C312:E313"/>
    <mergeCell ref="K292:L292"/>
    <mergeCell ref="H296:N296"/>
    <mergeCell ref="K330:L330"/>
    <mergeCell ref="C348:E349"/>
    <mergeCell ref="F351:G351"/>
    <mergeCell ref="K348:L348"/>
    <mergeCell ref="B325:N325"/>
    <mergeCell ref="M330:N330"/>
    <mergeCell ref="M373:M374"/>
    <mergeCell ref="I383:J383"/>
    <mergeCell ref="H382:I382"/>
    <mergeCell ref="K383:L383"/>
    <mergeCell ref="L381:M381"/>
    <mergeCell ref="J373:K374"/>
    <mergeCell ref="I386:J386"/>
    <mergeCell ref="K386:N386"/>
    <mergeCell ref="F394:G394"/>
    <mergeCell ref="I390:J390"/>
    <mergeCell ref="F382:G382"/>
    <mergeCell ref="C387:E387"/>
    <mergeCell ref="F373:F374"/>
    <mergeCell ref="I388:J388"/>
    <mergeCell ref="F395:G395"/>
    <mergeCell ref="C372:F372"/>
    <mergeCell ref="M384:N384"/>
    <mergeCell ref="I385:J385"/>
    <mergeCell ref="C594:D594"/>
    <mergeCell ref="H556:I556"/>
    <mergeCell ref="J589:K590"/>
    <mergeCell ref="B686:C687"/>
    <mergeCell ref="I637:J637"/>
    <mergeCell ref="D686:N686"/>
    <mergeCell ref="F636:G637"/>
    <mergeCell ref="C636:E637"/>
    <mergeCell ref="K688:L688"/>
    <mergeCell ref="H658:N658"/>
    <mergeCell ref="J688:J690"/>
    <mergeCell ref="C481:D482"/>
    <mergeCell ref="K510:L510"/>
    <mergeCell ref="D506:N506"/>
    <mergeCell ref="C525:E526"/>
    <mergeCell ref="J523:K523"/>
    <mergeCell ref="H522:I522"/>
    <mergeCell ref="K528:L528"/>
    <mergeCell ref="I535:N537"/>
    <mergeCell ref="C520:D520"/>
    <mergeCell ref="H516:N516"/>
    <mergeCell ref="K508:L508"/>
    <mergeCell ref="F589:F590"/>
    <mergeCell ref="K599:L599"/>
    <mergeCell ref="I599:J599"/>
    <mergeCell ref="J594:K594"/>
    <mergeCell ref="J591:K591"/>
    <mergeCell ref="H598:I598"/>
    <mergeCell ref="C606:E611"/>
    <mergeCell ref="H550:N550"/>
    <mergeCell ref="F567:G567"/>
    <mergeCell ref="C559:D559"/>
    <mergeCell ref="H559:I559"/>
    <mergeCell ref="F600:G601"/>
    <mergeCell ref="C566:E566"/>
    <mergeCell ref="I600:J600"/>
    <mergeCell ref="K600:L600"/>
    <mergeCell ref="M600:N600"/>
    <mergeCell ref="K601:N601"/>
    <mergeCell ref="L598:M598"/>
    <mergeCell ref="H589:I590"/>
    <mergeCell ref="C599:H599"/>
    <mergeCell ref="C602:E602"/>
    <mergeCell ref="H591:I591"/>
    <mergeCell ref="K605:N605"/>
    <mergeCell ref="F610:G610"/>
    <mergeCell ref="M599:N599"/>
    <mergeCell ref="F609:G609"/>
    <mergeCell ref="F602:G602"/>
    <mergeCell ref="F606:G606"/>
    <mergeCell ref="I606:J606"/>
    <mergeCell ref="K602:N602"/>
    <mergeCell ref="C603:E603"/>
    <mergeCell ref="B613:N613"/>
    <mergeCell ref="F611:G611"/>
    <mergeCell ref="I602:J602"/>
    <mergeCell ref="I610:N611"/>
    <mergeCell ref="F598:G598"/>
    <mergeCell ref="F603:G603"/>
    <mergeCell ref="C508:G510"/>
    <mergeCell ref="I528:J528"/>
    <mergeCell ref="C528:E529"/>
    <mergeCell ref="L553:L554"/>
    <mergeCell ref="I567:N567"/>
    <mergeCell ref="C556:D556"/>
    <mergeCell ref="C600:E601"/>
    <mergeCell ref="H561:I561"/>
    <mergeCell ref="E589:E590"/>
    <mergeCell ref="F561:G561"/>
    <mergeCell ref="H596:I596"/>
    <mergeCell ref="H525:I525"/>
    <mergeCell ref="D542:N542"/>
    <mergeCell ref="C544:G546"/>
    <mergeCell ref="C551:F551"/>
    <mergeCell ref="M492:N492"/>
    <mergeCell ref="C512:F512"/>
    <mergeCell ref="J520:K520"/>
    <mergeCell ref="F533:G533"/>
    <mergeCell ref="M546:N546"/>
    <mergeCell ref="C547:F547"/>
    <mergeCell ref="F526:G526"/>
    <mergeCell ref="K545:N545"/>
    <mergeCell ref="C549:F549"/>
    <mergeCell ref="H547:N547"/>
    <mergeCell ref="D543:N543"/>
    <mergeCell ref="H544:I546"/>
    <mergeCell ref="J544:J546"/>
    <mergeCell ref="K544:L544"/>
    <mergeCell ref="K546:L546"/>
    <mergeCell ref="C548:F548"/>
    <mergeCell ref="H548:N548"/>
    <mergeCell ref="C511:F511"/>
    <mergeCell ref="F492:G493"/>
    <mergeCell ref="M510:N510"/>
    <mergeCell ref="H508:I510"/>
    <mergeCell ref="K509:N509"/>
    <mergeCell ref="I533:J533"/>
    <mergeCell ref="C555:D555"/>
    <mergeCell ref="N553:N555"/>
    <mergeCell ref="H595:I595"/>
    <mergeCell ref="M625:M626"/>
    <mergeCell ref="H622:N622"/>
    <mergeCell ref="H627:I627"/>
    <mergeCell ref="J627:K627"/>
    <mergeCell ref="J557:K557"/>
    <mergeCell ref="C596:D596"/>
    <mergeCell ref="I601:J601"/>
    <mergeCell ref="H623:N623"/>
    <mergeCell ref="N589:N591"/>
    <mergeCell ref="F597:G597"/>
    <mergeCell ref="C623:F623"/>
    <mergeCell ref="I605:J605"/>
    <mergeCell ref="C591:D591"/>
    <mergeCell ref="A614:A647"/>
    <mergeCell ref="A650:A683"/>
    <mergeCell ref="C595:D595"/>
    <mergeCell ref="M589:M590"/>
    <mergeCell ref="H597:I597"/>
    <mergeCell ref="L589:L590"/>
    <mergeCell ref="H621:N621"/>
    <mergeCell ref="L625:L626"/>
    <mergeCell ref="J596:K596"/>
    <mergeCell ref="C622:F622"/>
    <mergeCell ref="C621:F621"/>
    <mergeCell ref="C604:E604"/>
    <mergeCell ref="F604:G604"/>
    <mergeCell ref="F605:G605"/>
    <mergeCell ref="G625:G626"/>
    <mergeCell ref="C627:D627"/>
    <mergeCell ref="C659:F659"/>
    <mergeCell ref="M690:N690"/>
    <mergeCell ref="C692:F692"/>
    <mergeCell ref="C639:E639"/>
    <mergeCell ref="J595:K595"/>
    <mergeCell ref="N625:N627"/>
    <mergeCell ref="B649:N649"/>
    <mergeCell ref="H625:I626"/>
    <mergeCell ref="H657:N657"/>
    <mergeCell ref="I639:N639"/>
    <mergeCell ref="C688:G690"/>
    <mergeCell ref="J625:K626"/>
    <mergeCell ref="C658:F658"/>
    <mergeCell ref="H659:N659"/>
    <mergeCell ref="L597:M597"/>
    <mergeCell ref="F639:G639"/>
    <mergeCell ref="K637:N637"/>
    <mergeCell ref="H691:N691"/>
    <mergeCell ref="D687:N687"/>
    <mergeCell ref="C691:F691"/>
    <mergeCell ref="H688:I690"/>
    <mergeCell ref="K689:N689"/>
    <mergeCell ref="K690:L690"/>
    <mergeCell ref="H692:N692"/>
    <mergeCell ref="C1664:F1664"/>
    <mergeCell ref="K1643:L1643"/>
    <mergeCell ref="H1642:I1642"/>
    <mergeCell ref="I1643:J1643"/>
    <mergeCell ref="J1660:J1662"/>
    <mergeCell ref="C1660:G1662"/>
    <mergeCell ref="H1664:N1664"/>
    <mergeCell ref="L1669:L1670"/>
    <mergeCell ref="F1678:G1678"/>
    <mergeCell ref="C1674:D1674"/>
    <mergeCell ref="C1686:E1691"/>
    <mergeCell ref="F1690:G1690"/>
    <mergeCell ref="F1691:G1691"/>
    <mergeCell ref="C1708:D1708"/>
    <mergeCell ref="J1640:K1640"/>
    <mergeCell ref="C1672:D1672"/>
    <mergeCell ref="J1673:K1673"/>
    <mergeCell ref="M1679:N1679"/>
    <mergeCell ref="H1708:I1708"/>
    <mergeCell ref="F1689:G1689"/>
    <mergeCell ref="J1671:K1671"/>
    <mergeCell ref="H1709:I1709"/>
    <mergeCell ref="J1709:K1709"/>
    <mergeCell ref="C1680:E1681"/>
    <mergeCell ref="H1671:I1671"/>
    <mergeCell ref="L1677:M1677"/>
    <mergeCell ref="F1669:F1670"/>
    <mergeCell ref="B1693:N1693"/>
    <mergeCell ref="C1675:D1675"/>
    <mergeCell ref="E1705:E1706"/>
    <mergeCell ref="L1678:M1678"/>
    <mergeCell ref="K1685:N1685"/>
    <mergeCell ref="K1680:L1680"/>
    <mergeCell ref="I1690:N1691"/>
    <mergeCell ref="J1708:K1708"/>
    <mergeCell ref="C1709:D1709"/>
    <mergeCell ref="C1747:D1747"/>
    <mergeCell ref="K1751:L1751"/>
    <mergeCell ref="J1743:K1743"/>
    <mergeCell ref="I1752:J1752"/>
    <mergeCell ref="C1758:E1763"/>
    <mergeCell ref="C1840:G1842"/>
    <mergeCell ref="H1855:I1855"/>
    <mergeCell ref="H1844:N1844"/>
    <mergeCell ref="K1842:L1842"/>
    <mergeCell ref="F1857:G1857"/>
    <mergeCell ref="H1857:I1857"/>
    <mergeCell ref="B1874:C1875"/>
    <mergeCell ref="K1877:N1877"/>
    <mergeCell ref="C1853:D1853"/>
    <mergeCell ref="K1841:N1841"/>
    <mergeCell ref="H1876:I1878"/>
    <mergeCell ref="B1838:C1839"/>
    <mergeCell ref="H1807:N1807"/>
    <mergeCell ref="J1804:J1806"/>
    <mergeCell ref="D1875:N1875"/>
    <mergeCell ref="C1915:F1915"/>
    <mergeCell ref="H1916:N1916"/>
    <mergeCell ref="H1853:I1853"/>
    <mergeCell ref="D1910:N1910"/>
    <mergeCell ref="C1912:G1914"/>
    <mergeCell ref="J1855:K1855"/>
    <mergeCell ref="C1843:F1843"/>
    <mergeCell ref="M1842:N1842"/>
    <mergeCell ref="K1840:L1840"/>
    <mergeCell ref="H1843:N1843"/>
    <mergeCell ref="K1876:L1876"/>
    <mergeCell ref="C1880:F1880"/>
    <mergeCell ref="M1914:N1914"/>
    <mergeCell ref="F1929:G1929"/>
    <mergeCell ref="J1927:K1927"/>
    <mergeCell ref="C1916:F1916"/>
    <mergeCell ref="H1915:N1915"/>
    <mergeCell ref="H1912:I1914"/>
    <mergeCell ref="H1927:I1927"/>
    <mergeCell ref="K1914:L1914"/>
    <mergeCell ref="H1929:I1929"/>
    <mergeCell ref="H1879:N1879"/>
    <mergeCell ref="H1925:I1925"/>
    <mergeCell ref="D1911:N1911"/>
    <mergeCell ref="J1925:K1925"/>
    <mergeCell ref="K1912:L1912"/>
    <mergeCell ref="J1912:J1914"/>
    <mergeCell ref="K1804:L1804"/>
    <mergeCell ref="D1838:N1838"/>
    <mergeCell ref="H1840:I1842"/>
    <mergeCell ref="J1853:K1853"/>
    <mergeCell ref="C1879:F1879"/>
    <mergeCell ref="H1880:N1880"/>
    <mergeCell ref="K1878:L1878"/>
    <mergeCell ref="C1881:F1881"/>
    <mergeCell ref="H1894:I1894"/>
    <mergeCell ref="L1894:M1894"/>
    <mergeCell ref="B1910:C1911"/>
    <mergeCell ref="C1844:F1844"/>
    <mergeCell ref="M1878:N1878"/>
    <mergeCell ref="C1876:G1878"/>
    <mergeCell ref="J1840:J1842"/>
    <mergeCell ref="D1874:N1874"/>
    <mergeCell ref="C1925:D1925"/>
    <mergeCell ref="J1876:J1878"/>
    <mergeCell ref="K1913:N1913"/>
    <mergeCell ref="H1125:N1125"/>
    <mergeCell ref="N1129:N1131"/>
    <mergeCell ref="C1127:F1127"/>
    <mergeCell ref="J1203:K1203"/>
    <mergeCell ref="H1270:N1270"/>
    <mergeCell ref="G1273:G1274"/>
    <mergeCell ref="N1273:N1275"/>
    <mergeCell ref="H1199:N1199"/>
    <mergeCell ref="C1234:F1234"/>
    <mergeCell ref="H1235:N1235"/>
    <mergeCell ref="A1226:A1259"/>
    <mergeCell ref="C1525:D1526"/>
    <mergeCell ref="J1525:K1526"/>
    <mergeCell ref="H1525:I1526"/>
    <mergeCell ref="G1525:G1526"/>
    <mergeCell ref="C1492:D1492"/>
    <mergeCell ref="I1507:N1509"/>
    <mergeCell ref="C1504:E1504"/>
    <mergeCell ref="C1506:E1511"/>
    <mergeCell ref="H1497:I1497"/>
    <mergeCell ref="C1485:F1485"/>
    <mergeCell ref="I1502:J1502"/>
    <mergeCell ref="F1507:G1507"/>
    <mergeCell ref="F1508:G1508"/>
    <mergeCell ref="F1509:G1509"/>
    <mergeCell ref="F1510:G1510"/>
    <mergeCell ref="I1505:J1505"/>
    <mergeCell ref="K1518:L1518"/>
    <mergeCell ref="H1529:I1529"/>
    <mergeCell ref="H1532:I1532"/>
    <mergeCell ref="I1536:J1536"/>
    <mergeCell ref="K1536:L1536"/>
    <mergeCell ref="M1536:N1536"/>
    <mergeCell ref="F1763:G1763"/>
    <mergeCell ref="I1751:J1751"/>
    <mergeCell ref="I1762:N1763"/>
    <mergeCell ref="H1746:I1746"/>
    <mergeCell ref="M1806:N1806"/>
    <mergeCell ref="H1852:I1852"/>
    <mergeCell ref="C1809:F1809"/>
    <mergeCell ref="H1822:I1822"/>
    <mergeCell ref="C1924:D1924"/>
    <mergeCell ref="K1754:N1754"/>
    <mergeCell ref="D1802:N1802"/>
    <mergeCell ref="C1781:D1781"/>
    <mergeCell ref="J1747:K1747"/>
    <mergeCell ref="K1805:N1805"/>
    <mergeCell ref="H1804:I1806"/>
    <mergeCell ref="H1924:I1924"/>
    <mergeCell ref="J1924:K1924"/>
    <mergeCell ref="D1803:N1803"/>
    <mergeCell ref="F1762:G1762"/>
    <mergeCell ref="C1780:D1780"/>
    <mergeCell ref="J1783:K1783"/>
    <mergeCell ref="H1783:I1783"/>
    <mergeCell ref="N1777:N1779"/>
    <mergeCell ref="C1804:G1806"/>
    <mergeCell ref="H1785:I1785"/>
    <mergeCell ref="C1808:F1808"/>
    <mergeCell ref="H1808:N1808"/>
    <mergeCell ref="C1852:D1852"/>
    <mergeCell ref="K1806:L1806"/>
    <mergeCell ref="D1839:N1839"/>
    <mergeCell ref="J1852:K1852"/>
    <mergeCell ref="L1822:M1822"/>
    <mergeCell ref="L1641:M1641"/>
    <mergeCell ref="H1660:I1662"/>
    <mergeCell ref="C1640:D1640"/>
    <mergeCell ref="C1665:F1665"/>
    <mergeCell ref="C1685:E1685"/>
    <mergeCell ref="M1715:N1715"/>
    <mergeCell ref="I1716:J1716"/>
    <mergeCell ref="K1681:N1681"/>
    <mergeCell ref="H1669:I1670"/>
    <mergeCell ref="F1680:G1681"/>
    <mergeCell ref="K1716:L1716"/>
    <mergeCell ref="I1680:J1680"/>
    <mergeCell ref="C1711:D1711"/>
    <mergeCell ref="F1714:G1714"/>
    <mergeCell ref="H1714:I1714"/>
    <mergeCell ref="C1715:H1715"/>
    <mergeCell ref="I1715:J1715"/>
    <mergeCell ref="K1715:L1715"/>
    <mergeCell ref="M1705:M1706"/>
    <mergeCell ref="F1718:G1718"/>
    <mergeCell ref="C1713:E1714"/>
    <mergeCell ref="M1716:N1716"/>
    <mergeCell ref="C1718:E1718"/>
    <mergeCell ref="J1710:K1710"/>
    <mergeCell ref="L1714:M1714"/>
    <mergeCell ref="H1710:I1710"/>
    <mergeCell ref="C1710:D1710"/>
    <mergeCell ref="I1718:J1718"/>
    <mergeCell ref="K1718:N1718"/>
    <mergeCell ref="N1741:N1743"/>
    <mergeCell ref="F1749:G1749"/>
    <mergeCell ref="C1743:D1743"/>
    <mergeCell ref="H1750:I1750"/>
    <mergeCell ref="L1750:M1750"/>
    <mergeCell ref="H1774:N1774"/>
    <mergeCell ref="C1807:F1807"/>
    <mergeCell ref="F1785:G1785"/>
    <mergeCell ref="J1780:K1780"/>
    <mergeCell ref="F1750:G1750"/>
    <mergeCell ref="J1781:K1781"/>
    <mergeCell ref="H1781:I1781"/>
    <mergeCell ref="H1780:I1780"/>
    <mergeCell ref="B1802:C1803"/>
    <mergeCell ref="C1744:D1744"/>
    <mergeCell ref="H1713:I1713"/>
    <mergeCell ref="J1744:K1744"/>
    <mergeCell ref="C1745:D1745"/>
    <mergeCell ref="C1748:D1748"/>
    <mergeCell ref="C1752:E1753"/>
    <mergeCell ref="F1761:G1761"/>
    <mergeCell ref="J1746:K1746"/>
    <mergeCell ref="K1757:N1757"/>
    <mergeCell ref="C1757:E1757"/>
    <mergeCell ref="H1747:I1747"/>
    <mergeCell ref="I1757:J1757"/>
    <mergeCell ref="C1773:F1773"/>
    <mergeCell ref="C1774:F1774"/>
    <mergeCell ref="C1775:F1775"/>
    <mergeCell ref="C1668:F1668"/>
    <mergeCell ref="M1680:N1680"/>
    <mergeCell ref="I1681:J1681"/>
    <mergeCell ref="F1760:G1760"/>
    <mergeCell ref="K1752:L1752"/>
    <mergeCell ref="I1755:N1755"/>
    <mergeCell ref="H1744:I1744"/>
    <mergeCell ref="H1775:N1775"/>
    <mergeCell ref="F1756:G1756"/>
    <mergeCell ref="H1749:I1749"/>
    <mergeCell ref="H1773:N1773"/>
    <mergeCell ref="I1756:J1756"/>
    <mergeCell ref="F1757:G1757"/>
    <mergeCell ref="K1758:N1758"/>
    <mergeCell ref="F1724:G1724"/>
    <mergeCell ref="J1712:K1712"/>
    <mergeCell ref="C1756:E1756"/>
    <mergeCell ref="J1748:K1748"/>
    <mergeCell ref="H1745:I1745"/>
    <mergeCell ref="M1752:N1752"/>
    <mergeCell ref="C1638:D1638"/>
    <mergeCell ref="K1644:L1644"/>
    <mergeCell ref="F1644:G1645"/>
    <mergeCell ref="C1666:F1666"/>
    <mergeCell ref="C1667:F1667"/>
    <mergeCell ref="L1713:M1713"/>
    <mergeCell ref="C1683:E1683"/>
    <mergeCell ref="F1682:G1682"/>
    <mergeCell ref="I1686:J1686"/>
    <mergeCell ref="C1682:E1682"/>
    <mergeCell ref="I1679:J1679"/>
    <mergeCell ref="K1682:N1682"/>
    <mergeCell ref="H1678:I1678"/>
    <mergeCell ref="C126:D126"/>
    <mergeCell ref="H116:N116"/>
    <mergeCell ref="C115:F115"/>
    <mergeCell ref="I178:N179"/>
    <mergeCell ref="K150:L150"/>
    <mergeCell ref="C174:E179"/>
    <mergeCell ref="D182:N182"/>
    <mergeCell ref="L129:M129"/>
    <mergeCell ref="C131:H131"/>
    <mergeCell ref="K133:N133"/>
    <mergeCell ref="B145:N145"/>
    <mergeCell ref="D146:N146"/>
    <mergeCell ref="D147:N147"/>
    <mergeCell ref="K149:N149"/>
    <mergeCell ref="K390:N390"/>
    <mergeCell ref="C376:D376"/>
    <mergeCell ref="H372:N372"/>
    <mergeCell ref="C345:E346"/>
    <mergeCell ref="K354:N354"/>
    <mergeCell ref="F355:G355"/>
    <mergeCell ref="F353:G353"/>
    <mergeCell ref="H368:N368"/>
    <mergeCell ref="M366:N366"/>
    <mergeCell ref="K364:L364"/>
    <mergeCell ref="F358:G358"/>
    <mergeCell ref="K366:L366"/>
    <mergeCell ref="J377:K377"/>
    <mergeCell ref="K365:N365"/>
    <mergeCell ref="F354:G354"/>
    <mergeCell ref="I353:J353"/>
    <mergeCell ref="H364:I366"/>
    <mergeCell ref="H380:I380"/>
    <mergeCell ref="C367:F367"/>
    <mergeCell ref="I387:N387"/>
    <mergeCell ref="C344:D344"/>
    <mergeCell ref="K347:L347"/>
    <mergeCell ref="H344:I344"/>
    <mergeCell ref="H346:I346"/>
    <mergeCell ref="I347:J347"/>
    <mergeCell ref="F346:G346"/>
    <mergeCell ref="E337:E338"/>
    <mergeCell ref="I391:N393"/>
    <mergeCell ref="C368:F368"/>
    <mergeCell ref="J364:J366"/>
    <mergeCell ref="C583:F583"/>
    <mergeCell ref="I570:J570"/>
    <mergeCell ref="F568:G568"/>
    <mergeCell ref="B578:C579"/>
    <mergeCell ref="H592:I592"/>
    <mergeCell ref="I568:J568"/>
    <mergeCell ref="M582:N582"/>
    <mergeCell ref="J560:K560"/>
    <mergeCell ref="C570:E575"/>
    <mergeCell ref="I571:N573"/>
    <mergeCell ref="I574:N575"/>
    <mergeCell ref="H584:N584"/>
    <mergeCell ref="H583:N583"/>
    <mergeCell ref="J580:J582"/>
    <mergeCell ref="K580:L580"/>
    <mergeCell ref="H580:I582"/>
    <mergeCell ref="F569:G569"/>
    <mergeCell ref="K581:N581"/>
    <mergeCell ref="K582:L582"/>
    <mergeCell ref="K569:N569"/>
    <mergeCell ref="F574:G574"/>
    <mergeCell ref="F571:G571"/>
    <mergeCell ref="F572:G572"/>
    <mergeCell ref="C568:E568"/>
    <mergeCell ref="C569:E569"/>
    <mergeCell ref="H413:I413"/>
    <mergeCell ref="K422:N422"/>
    <mergeCell ref="F427:G427"/>
    <mergeCell ref="I531:N531"/>
    <mergeCell ref="H511:N511"/>
    <mergeCell ref="C524:D524"/>
    <mergeCell ref="C516:F516"/>
    <mergeCell ref="K534:N534"/>
    <mergeCell ref="F535:G535"/>
    <mergeCell ref="J521:K521"/>
    <mergeCell ref="H512:N512"/>
    <mergeCell ref="F536:G536"/>
    <mergeCell ref="C522:D522"/>
    <mergeCell ref="L525:M525"/>
    <mergeCell ref="F528:G529"/>
    <mergeCell ref="M563:N563"/>
    <mergeCell ref="C587:F587"/>
    <mergeCell ref="H587:N587"/>
    <mergeCell ref="H586:N586"/>
    <mergeCell ref="C586:F586"/>
    <mergeCell ref="C564:E565"/>
    <mergeCell ref="H560:I560"/>
    <mergeCell ref="M564:N564"/>
    <mergeCell ref="C563:H563"/>
    <mergeCell ref="H562:I562"/>
    <mergeCell ref="I563:J563"/>
    <mergeCell ref="K563:L563"/>
    <mergeCell ref="C561:E562"/>
    <mergeCell ref="H524:I524"/>
    <mergeCell ref="C550:F550"/>
    <mergeCell ref="F525:G525"/>
    <mergeCell ref="I532:J532"/>
    <mergeCell ref="G553:G554"/>
    <mergeCell ref="H553:I554"/>
    <mergeCell ref="J553:K554"/>
    <mergeCell ref="C532:E532"/>
    <mergeCell ref="J524:K524"/>
    <mergeCell ref="H523:I523"/>
    <mergeCell ref="C533:E533"/>
    <mergeCell ref="H549:N549"/>
    <mergeCell ref="C558:D558"/>
    <mergeCell ref="F553:F554"/>
    <mergeCell ref="C553:D554"/>
    <mergeCell ref="C552:F552"/>
    <mergeCell ref="J555:K555"/>
    <mergeCell ref="H558:I558"/>
    <mergeCell ref="L561:M561"/>
    <mergeCell ref="H552:N552"/>
    <mergeCell ref="F564:G565"/>
    <mergeCell ref="E553:E554"/>
    <mergeCell ref="A578:A611"/>
    <mergeCell ref="H585:N585"/>
    <mergeCell ref="C560:D560"/>
    <mergeCell ref="K653:N653"/>
    <mergeCell ref="C661:D662"/>
    <mergeCell ref="F642:G642"/>
    <mergeCell ref="C694:F694"/>
    <mergeCell ref="J668:K668"/>
    <mergeCell ref="H661:I662"/>
    <mergeCell ref="C677:E677"/>
    <mergeCell ref="F670:G670"/>
    <mergeCell ref="H669:I669"/>
    <mergeCell ref="F676:G676"/>
    <mergeCell ref="C695:F695"/>
    <mergeCell ref="H772:I772"/>
    <mergeCell ref="D794:N794"/>
    <mergeCell ref="C796:G798"/>
    <mergeCell ref="H909:N909"/>
    <mergeCell ref="K851:L851"/>
    <mergeCell ref="F895:G895"/>
    <mergeCell ref="J809:K809"/>
    <mergeCell ref="M851:N851"/>
    <mergeCell ref="H868:I870"/>
    <mergeCell ref="C911:F911"/>
    <mergeCell ref="M870:N870"/>
    <mergeCell ref="K868:L868"/>
    <mergeCell ref="C909:F909"/>
    <mergeCell ref="C876:F876"/>
    <mergeCell ref="H872:N872"/>
    <mergeCell ref="C915:D915"/>
    <mergeCell ref="N913:N915"/>
    <mergeCell ref="C919:D919"/>
    <mergeCell ref="H913:I914"/>
    <mergeCell ref="J913:K914"/>
    <mergeCell ref="J915:K915"/>
    <mergeCell ref="J918:K918"/>
    <mergeCell ref="H918:I918"/>
    <mergeCell ref="I927:N927"/>
    <mergeCell ref="K869:N869"/>
    <mergeCell ref="C910:F910"/>
    <mergeCell ref="I851:J851"/>
    <mergeCell ref="C927:E927"/>
    <mergeCell ref="L913:L914"/>
    <mergeCell ref="F927:G927"/>
    <mergeCell ref="H911:N911"/>
    <mergeCell ref="J868:J870"/>
    <mergeCell ref="H871:N871"/>
    <mergeCell ref="H876:N876"/>
    <mergeCell ref="K894:N894"/>
    <mergeCell ref="I895:N897"/>
    <mergeCell ref="C809:D809"/>
    <mergeCell ref="K852:L852"/>
    <mergeCell ref="M798:N798"/>
    <mergeCell ref="C918:D918"/>
    <mergeCell ref="M913:M914"/>
    <mergeCell ref="C924:E925"/>
    <mergeCell ref="F924:G925"/>
    <mergeCell ref="D866:N866"/>
    <mergeCell ref="F816:G817"/>
    <mergeCell ref="D867:N867"/>
    <mergeCell ref="C868:G870"/>
    <mergeCell ref="C812:D812"/>
    <mergeCell ref="L850:M850"/>
    <mergeCell ref="H809:I809"/>
    <mergeCell ref="I852:J852"/>
    <mergeCell ref="C851:H851"/>
    <mergeCell ref="C849:E850"/>
    <mergeCell ref="H850:I850"/>
    <mergeCell ref="H910:N910"/>
    <mergeCell ref="G913:G914"/>
    <mergeCell ref="H915:I915"/>
    <mergeCell ref="F850:G850"/>
    <mergeCell ref="K870:L870"/>
    <mergeCell ref="M852:N852"/>
    <mergeCell ref="C871:F871"/>
    <mergeCell ref="C872:F872"/>
    <mergeCell ref="C1451:F1451"/>
    <mergeCell ref="K1465:N1465"/>
    <mergeCell ref="C1468:E1468"/>
    <mergeCell ref="H1489:I1490"/>
    <mergeCell ref="K1506:N1506"/>
    <mergeCell ref="F1511:G1511"/>
    <mergeCell ref="I1578:J1578"/>
    <mergeCell ref="C1596:F1596"/>
    <mergeCell ref="J1601:K1601"/>
    <mergeCell ref="H1601:I1601"/>
    <mergeCell ref="J1588:J1590"/>
    <mergeCell ref="J1600:K1600"/>
    <mergeCell ref="H1552:I1554"/>
    <mergeCell ref="C1569:E1570"/>
    <mergeCell ref="K1571:L1571"/>
    <mergeCell ref="I1582:N1583"/>
    <mergeCell ref="H1569:I1569"/>
    <mergeCell ref="F1581:G1581"/>
    <mergeCell ref="H1588:I1590"/>
    <mergeCell ref="K1589:N1589"/>
    <mergeCell ref="M1590:N1590"/>
    <mergeCell ref="H1591:N1591"/>
    <mergeCell ref="H1592:N1592"/>
    <mergeCell ref="K1572:L1572"/>
    <mergeCell ref="C1568:D1568"/>
    <mergeCell ref="H1564:I1564"/>
    <mergeCell ref="K1574:N1574"/>
    <mergeCell ref="K1577:N1577"/>
    <mergeCell ref="C1576:E1576"/>
    <mergeCell ref="C1577:E1577"/>
    <mergeCell ref="H1565:I1565"/>
    <mergeCell ref="K1590:L1590"/>
    <mergeCell ref="F1583:G1583"/>
    <mergeCell ref="H1600:I1600"/>
    <mergeCell ref="H1560:N1560"/>
    <mergeCell ref="B1550:C1551"/>
    <mergeCell ref="I1535:J1535"/>
    <mergeCell ref="F1578:G1578"/>
    <mergeCell ref="J1567:K1567"/>
    <mergeCell ref="C1565:D1565"/>
    <mergeCell ref="C1341:F1341"/>
    <mergeCell ref="J1273:K1274"/>
    <mergeCell ref="H1307:N1307"/>
    <mergeCell ref="H1275:I1275"/>
    <mergeCell ref="H1305:N1305"/>
    <mergeCell ref="C1450:F1450"/>
    <mergeCell ref="J1423:K1423"/>
    <mergeCell ref="H1420:I1420"/>
    <mergeCell ref="J1516:J1518"/>
    <mergeCell ref="C1530:D1530"/>
    <mergeCell ref="H1524:N1524"/>
    <mergeCell ref="I1538:J1538"/>
    <mergeCell ref="C1556:F1556"/>
    <mergeCell ref="H1556:N1556"/>
    <mergeCell ref="H1555:N1555"/>
    <mergeCell ref="K1554:L1554"/>
    <mergeCell ref="K1553:N1553"/>
    <mergeCell ref="M1554:N1554"/>
    <mergeCell ref="F1539:G1539"/>
    <mergeCell ref="C1555:F1555"/>
    <mergeCell ref="F1538:G1538"/>
    <mergeCell ref="L1533:M1533"/>
    <mergeCell ref="F1525:F1526"/>
    <mergeCell ref="C1531:D1531"/>
    <mergeCell ref="F1534:G1534"/>
    <mergeCell ref="L1534:M1534"/>
    <mergeCell ref="M1535:N1535"/>
    <mergeCell ref="K1541:N1541"/>
    <mergeCell ref="I1546:N1547"/>
    <mergeCell ref="C1521:F1521"/>
    <mergeCell ref="J1531:K1531"/>
    <mergeCell ref="F1542:G1542"/>
    <mergeCell ref="I1542:J1542"/>
    <mergeCell ref="F1545:G1545"/>
    <mergeCell ref="F1533:G1533"/>
    <mergeCell ref="K1552:L1552"/>
    <mergeCell ref="C1538:E1538"/>
    <mergeCell ref="K1538:N1538"/>
    <mergeCell ref="C1502:E1502"/>
    <mergeCell ref="H1492:I1492"/>
    <mergeCell ref="C1487:F1487"/>
    <mergeCell ref="H1493:I1493"/>
    <mergeCell ref="G1489:G1490"/>
    <mergeCell ref="I1471:N1473"/>
    <mergeCell ref="H1450:N1450"/>
    <mergeCell ref="C1464:E1465"/>
    <mergeCell ref="A1478:A1511"/>
    <mergeCell ref="J1489:K1490"/>
    <mergeCell ref="N1597:N1599"/>
    <mergeCell ref="H1602:I1602"/>
    <mergeCell ref="K1607:L1607"/>
    <mergeCell ref="C1604:D1604"/>
    <mergeCell ref="H1596:N1596"/>
    <mergeCell ref="F1579:G1579"/>
    <mergeCell ref="K1608:L1608"/>
    <mergeCell ref="F1597:F1598"/>
    <mergeCell ref="C1602:D1602"/>
    <mergeCell ref="F1605:G1605"/>
    <mergeCell ref="M1597:M1598"/>
    <mergeCell ref="J1597:K1598"/>
    <mergeCell ref="C1601:D1601"/>
    <mergeCell ref="H1604:I1604"/>
    <mergeCell ref="C1599:D1599"/>
    <mergeCell ref="J1603:K1603"/>
    <mergeCell ref="H1597:I1598"/>
    <mergeCell ref="F1606:G1606"/>
    <mergeCell ref="C1605:E1606"/>
    <mergeCell ref="C1607:H1607"/>
    <mergeCell ref="J1492:K1492"/>
    <mergeCell ref="C1486:F1486"/>
    <mergeCell ref="C1493:D1493"/>
    <mergeCell ref="J1493:K1493"/>
    <mergeCell ref="K1502:N1502"/>
    <mergeCell ref="K1505:N1505"/>
    <mergeCell ref="C1533:E1534"/>
    <mergeCell ref="H1527:I1527"/>
    <mergeCell ref="J1530:K1530"/>
    <mergeCell ref="J1565:K1565"/>
    <mergeCell ref="C1588:G1590"/>
    <mergeCell ref="C1591:F1591"/>
    <mergeCell ref="C1592:F1592"/>
    <mergeCell ref="C1600:D1600"/>
    <mergeCell ref="H1603:I1603"/>
    <mergeCell ref="L1597:L1598"/>
    <mergeCell ref="L1606:M1606"/>
    <mergeCell ref="H1599:I1599"/>
    <mergeCell ref="J1602:K1602"/>
    <mergeCell ref="J1604:K1604"/>
    <mergeCell ref="E1597:E1598"/>
    <mergeCell ref="H1605:I1605"/>
    <mergeCell ref="J1599:K1599"/>
    <mergeCell ref="H1606:I1606"/>
    <mergeCell ref="I1607:J1607"/>
    <mergeCell ref="I1510:N1511"/>
    <mergeCell ref="F1502:G1502"/>
    <mergeCell ref="D1514:N1514"/>
    <mergeCell ref="D1515:N1515"/>
    <mergeCell ref="K1517:N1517"/>
    <mergeCell ref="K1535:L1535"/>
    <mergeCell ref="F1546:G1546"/>
    <mergeCell ref="C1527:D1527"/>
    <mergeCell ref="E1561:E1562"/>
    <mergeCell ref="L1525:L1526"/>
    <mergeCell ref="F1547:G1547"/>
    <mergeCell ref="C1535:H1535"/>
    <mergeCell ref="K1516:L1516"/>
    <mergeCell ref="C1524:F1524"/>
    <mergeCell ref="H1520:N1520"/>
    <mergeCell ref="J1528:K1528"/>
    <mergeCell ref="H1516:I1518"/>
    <mergeCell ref="E1525:E1526"/>
    <mergeCell ref="C1532:D1532"/>
    <mergeCell ref="C1561:D1562"/>
    <mergeCell ref="I1571:J1571"/>
    <mergeCell ref="J1568:K1568"/>
    <mergeCell ref="M1572:N1572"/>
    <mergeCell ref="D1551:N1551"/>
    <mergeCell ref="C1560:F1560"/>
    <mergeCell ref="C1552:G1554"/>
    <mergeCell ref="L1569:M1569"/>
    <mergeCell ref="H1570:I1570"/>
    <mergeCell ref="F1570:G1570"/>
    <mergeCell ref="F1561:F1562"/>
    <mergeCell ref="J1552:J1554"/>
    <mergeCell ref="L1570:M1570"/>
    <mergeCell ref="M1571:N1571"/>
    <mergeCell ref="C1593:F1593"/>
    <mergeCell ref="I1608:J1608"/>
    <mergeCell ref="N2641:N2643"/>
    <mergeCell ref="I2615:J2615"/>
    <mergeCell ref="G2641:G2642"/>
    <mergeCell ref="H2643:I2643"/>
    <mergeCell ref="J2643:K2643"/>
    <mergeCell ref="H2646:I2646"/>
    <mergeCell ref="J2646:K2646"/>
    <mergeCell ref="L2929:L2930"/>
    <mergeCell ref="C3034:F3034"/>
    <mergeCell ref="H2998:N2998"/>
    <mergeCell ref="C3035:F3035"/>
    <mergeCell ref="C2999:F2999"/>
    <mergeCell ref="H3069:N3069"/>
    <mergeCell ref="C3070:F3070"/>
    <mergeCell ref="B3025:N3025"/>
    <mergeCell ref="C3071:F3071"/>
    <mergeCell ref="H3033:N3033"/>
    <mergeCell ref="M3073:M3074"/>
    <mergeCell ref="L3073:L3074"/>
    <mergeCell ref="H3071:N3071"/>
    <mergeCell ref="H3070:N3070"/>
    <mergeCell ref="H3073:I3074"/>
    <mergeCell ref="H3075:I3075"/>
    <mergeCell ref="J3075:K3075"/>
    <mergeCell ref="C3069:F3069"/>
    <mergeCell ref="H3034:N3034"/>
    <mergeCell ref="J3073:K3074"/>
    <mergeCell ref="G3073:G3074"/>
    <mergeCell ref="H3035:N3035"/>
    <mergeCell ref="N3073:N3075"/>
    <mergeCell ref="C3075:D3075"/>
    <mergeCell ref="B3097:N3097"/>
    <mergeCell ref="B3169:N3169"/>
    <mergeCell ref="L3361:L3362"/>
    <mergeCell ref="C3429:F3429"/>
    <mergeCell ref="H3431:N3431"/>
    <mergeCell ref="G3433:G3434"/>
    <mergeCell ref="H3538:N3538"/>
    <mergeCell ref="C3594:E3599"/>
    <mergeCell ref="J3584:K3584"/>
    <mergeCell ref="C3576:F3576"/>
    <mergeCell ref="E3577:E3578"/>
    <mergeCell ref="C3584:D3584"/>
    <mergeCell ref="L3505:L3506"/>
    <mergeCell ref="C3538:F3538"/>
    <mergeCell ref="H3537:N3537"/>
    <mergeCell ref="J3507:K3507"/>
    <mergeCell ref="H3507:I3507"/>
    <mergeCell ref="G3505:G3506"/>
    <mergeCell ref="H3539:N3539"/>
    <mergeCell ref="A3530:A3563"/>
    <mergeCell ref="H2284:I2284"/>
    <mergeCell ref="C2296:E2296"/>
    <mergeCell ref="K2291:L2291"/>
    <mergeCell ref="I2297:J2297"/>
    <mergeCell ref="C2311:F2311"/>
    <mergeCell ref="I2328:J2328"/>
    <mergeCell ref="H2324:I2324"/>
    <mergeCell ref="C2324:D2324"/>
    <mergeCell ref="E2317:E2318"/>
    <mergeCell ref="C2320:D2320"/>
    <mergeCell ref="M2328:N2328"/>
    <mergeCell ref="H2530:N2530"/>
    <mergeCell ref="D2522:N2522"/>
    <mergeCell ref="C2524:G2526"/>
    <mergeCell ref="H2524:I2526"/>
    <mergeCell ref="D2523:N2523"/>
    <mergeCell ref="C2531:F2531"/>
    <mergeCell ref="H2493:N2493"/>
    <mergeCell ref="F2479:G2479"/>
    <mergeCell ref="D2486:N2486"/>
    <mergeCell ref="C2495:F2495"/>
    <mergeCell ref="I2476:J2476"/>
    <mergeCell ref="K2489:N2489"/>
    <mergeCell ref="F2497:F2498"/>
    <mergeCell ref="C2491:F2491"/>
    <mergeCell ref="J2488:J2490"/>
    <mergeCell ref="C2511:E2511"/>
    <mergeCell ref="F2511:G2511"/>
    <mergeCell ref="I2511:N2511"/>
    <mergeCell ref="C2496:F2496"/>
    <mergeCell ref="M2490:N2490"/>
    <mergeCell ref="C2488:G2490"/>
    <mergeCell ref="C2508:E2509"/>
    <mergeCell ref="F2508:G2509"/>
    <mergeCell ref="I2509:J2509"/>
    <mergeCell ref="K2509:N2509"/>
    <mergeCell ref="C2494:F2494"/>
    <mergeCell ref="K2508:L2508"/>
    <mergeCell ref="K2488:L2488"/>
    <mergeCell ref="L2506:M2506"/>
    <mergeCell ref="H2491:N2491"/>
    <mergeCell ref="F2506:G2506"/>
    <mergeCell ref="I2508:J2508"/>
    <mergeCell ref="C2507:H2507"/>
    <mergeCell ref="H2529:N2529"/>
    <mergeCell ref="C2530:F2530"/>
    <mergeCell ref="L2425:L2426"/>
    <mergeCell ref="F2405:G2405"/>
    <mergeCell ref="C2421:F2421"/>
    <mergeCell ref="H2395:I2395"/>
    <mergeCell ref="C2439:E2439"/>
    <mergeCell ref="F2439:G2439"/>
    <mergeCell ref="I2439:N2439"/>
    <mergeCell ref="B2449:N2449"/>
    <mergeCell ref="C2505:E2506"/>
    <mergeCell ref="B2521:N2521"/>
    <mergeCell ref="I2507:J2507"/>
    <mergeCell ref="K2507:L2507"/>
    <mergeCell ref="M2507:N2507"/>
    <mergeCell ref="M2508:N2508"/>
    <mergeCell ref="H2506:I2506"/>
    <mergeCell ref="M2526:N2526"/>
    <mergeCell ref="C2527:F2527"/>
    <mergeCell ref="K2545:N2545"/>
    <mergeCell ref="H2533:I2534"/>
    <mergeCell ref="C2532:F2532"/>
    <mergeCell ref="K2550:N2550"/>
    <mergeCell ref="F2552:G2552"/>
    <mergeCell ref="C2641:D2642"/>
    <mergeCell ref="M2651:N2651"/>
    <mergeCell ref="I2653:J2653"/>
    <mergeCell ref="K2651:L2651"/>
    <mergeCell ref="I2651:J2651"/>
    <mergeCell ref="I2652:J2652"/>
    <mergeCell ref="H2650:I2650"/>
    <mergeCell ref="F2652:G2653"/>
    <mergeCell ref="C2715:D2715"/>
    <mergeCell ref="H2713:I2714"/>
    <mergeCell ref="C2711:F2711"/>
    <mergeCell ref="C2674:F2674"/>
    <mergeCell ref="C2675:F2675"/>
    <mergeCell ref="B2737:N2737"/>
    <mergeCell ref="F2655:G2655"/>
    <mergeCell ref="K2652:L2652"/>
    <mergeCell ref="H2710:N2710"/>
    <mergeCell ref="J2715:K2715"/>
    <mergeCell ref="N2713:N2715"/>
    <mergeCell ref="M2713:M2714"/>
    <mergeCell ref="L2713:L2714"/>
    <mergeCell ref="J2713:K2714"/>
    <mergeCell ref="C2651:H2651"/>
    <mergeCell ref="E2641:E2642"/>
    <mergeCell ref="L2650:M2650"/>
    <mergeCell ref="C2652:E2653"/>
    <mergeCell ref="H2674:N2674"/>
    <mergeCell ref="L2641:L2642"/>
    <mergeCell ref="C2648:D2648"/>
    <mergeCell ref="G2713:G2714"/>
    <mergeCell ref="H2648:I2648"/>
    <mergeCell ref="B2665:N2665"/>
    <mergeCell ref="H2644:I2644"/>
    <mergeCell ref="C2647:D2647"/>
    <mergeCell ref="M2641:M2642"/>
    <mergeCell ref="F2618:G2618"/>
    <mergeCell ref="J2647:K2647"/>
    <mergeCell ref="F2663:G2663"/>
    <mergeCell ref="C2645:D2645"/>
    <mergeCell ref="C2654:E2654"/>
    <mergeCell ref="J2645:K2645"/>
    <mergeCell ref="C2644:D2644"/>
    <mergeCell ref="F2658:G2658"/>
    <mergeCell ref="I2658:J2658"/>
    <mergeCell ref="F2659:G2659"/>
    <mergeCell ref="F2660:G2660"/>
    <mergeCell ref="F2661:G2661"/>
    <mergeCell ref="H2645:I2645"/>
    <mergeCell ref="I2659:N2661"/>
    <mergeCell ref="K2658:N2658"/>
    <mergeCell ref="K2657:N2657"/>
    <mergeCell ref="K2654:N2654"/>
    <mergeCell ref="I2656:J2656"/>
    <mergeCell ref="I2662:N2663"/>
    <mergeCell ref="H2647:I2647"/>
    <mergeCell ref="J2644:K2644"/>
    <mergeCell ref="F2654:G2654"/>
    <mergeCell ref="C2658:E2663"/>
    <mergeCell ref="F2649:G2649"/>
    <mergeCell ref="I2654:J2654"/>
    <mergeCell ref="A2666:A2699"/>
    <mergeCell ref="H2649:I2649"/>
    <mergeCell ref="C2657:E2657"/>
    <mergeCell ref="F2662:G2662"/>
    <mergeCell ref="F2656:G2656"/>
    <mergeCell ref="C2656:E2656"/>
    <mergeCell ref="F2650:G2650"/>
    <mergeCell ref="F2657:G2657"/>
    <mergeCell ref="I2657:J2657"/>
    <mergeCell ref="M2310:N2310"/>
    <mergeCell ref="H2320:I2320"/>
    <mergeCell ref="C2308:G2310"/>
    <mergeCell ref="J2308:J2310"/>
    <mergeCell ref="C2321:D2321"/>
    <mergeCell ref="H2321:I2321"/>
    <mergeCell ref="J2321:K2321"/>
    <mergeCell ref="H2362:I2362"/>
    <mergeCell ref="C2392:D2392"/>
    <mergeCell ref="H2387:N2387"/>
    <mergeCell ref="H2393:I2393"/>
    <mergeCell ref="C2389:D2390"/>
    <mergeCell ref="E2389:E2390"/>
    <mergeCell ref="C2396:D2396"/>
    <mergeCell ref="H2396:I2396"/>
    <mergeCell ref="C2477:E2477"/>
    <mergeCell ref="K2490:L2490"/>
    <mergeCell ref="D2487:N2487"/>
    <mergeCell ref="H2536:I2536"/>
    <mergeCell ref="D2558:N2558"/>
    <mergeCell ref="B2558:C2559"/>
    <mergeCell ref="J2560:J2562"/>
    <mergeCell ref="B2522:C2523"/>
    <mergeCell ref="H2528:N2528"/>
    <mergeCell ref="H2527:N2527"/>
    <mergeCell ref="K2524:L2524"/>
    <mergeCell ref="K2525:N2525"/>
    <mergeCell ref="K2526:L2526"/>
    <mergeCell ref="C2529:F2529"/>
    <mergeCell ref="C2544:E2545"/>
    <mergeCell ref="K2561:N2561"/>
    <mergeCell ref="K2562:L2562"/>
    <mergeCell ref="I2551:N2553"/>
    <mergeCell ref="C2563:F2563"/>
    <mergeCell ref="D2559:N2559"/>
    <mergeCell ref="C2568:F2568"/>
    <mergeCell ref="H2568:N2568"/>
    <mergeCell ref="H2563:N2563"/>
    <mergeCell ref="C2560:G2562"/>
    <mergeCell ref="C2564:F2564"/>
    <mergeCell ref="C2574:D2574"/>
    <mergeCell ref="K2560:L2560"/>
    <mergeCell ref="H2564:N2564"/>
    <mergeCell ref="H2574:I2574"/>
    <mergeCell ref="J2574:K2574"/>
    <mergeCell ref="C2569:D2570"/>
    <mergeCell ref="M2562:N2562"/>
    <mergeCell ref="H2560:I2562"/>
    <mergeCell ref="F2569:F2570"/>
    <mergeCell ref="J2344:J2346"/>
    <mergeCell ref="F2364:G2365"/>
    <mergeCell ref="K2365:N2365"/>
    <mergeCell ref="C2391:D2391"/>
    <mergeCell ref="F2404:G2404"/>
    <mergeCell ref="J2396:K2396"/>
    <mergeCell ref="J2524:J2526"/>
    <mergeCell ref="C2536:D2536"/>
    <mergeCell ref="J2537:K2537"/>
    <mergeCell ref="H2531:N2531"/>
    <mergeCell ref="C2533:D2534"/>
    <mergeCell ref="E2533:E2534"/>
    <mergeCell ref="C2540:D2540"/>
    <mergeCell ref="H2540:I2540"/>
    <mergeCell ref="J2535:K2535"/>
    <mergeCell ref="C2543:H2543"/>
    <mergeCell ref="I2549:J2549"/>
    <mergeCell ref="M2543:N2543"/>
    <mergeCell ref="L2542:M2542"/>
    <mergeCell ref="F2554:G2554"/>
    <mergeCell ref="C2547:E2547"/>
    <mergeCell ref="F2550:G2550"/>
    <mergeCell ref="F2548:G2548"/>
    <mergeCell ref="F2553:G2553"/>
    <mergeCell ref="C2550:E2555"/>
    <mergeCell ref="K2543:L2543"/>
    <mergeCell ref="K2549:N2549"/>
    <mergeCell ref="H2542:I2542"/>
    <mergeCell ref="F2555:G2555"/>
    <mergeCell ref="I2543:J2543"/>
    <mergeCell ref="I2554:N2555"/>
    <mergeCell ref="F2546:G2546"/>
    <mergeCell ref="I2546:J2546"/>
    <mergeCell ref="K2546:N2546"/>
    <mergeCell ref="F2547:G2547"/>
    <mergeCell ref="B2557:N2557"/>
    <mergeCell ref="C2546:E2546"/>
    <mergeCell ref="J2605:K2606"/>
    <mergeCell ref="H2607:I2607"/>
    <mergeCell ref="E2569:E2570"/>
    <mergeCell ref="M2605:M2606"/>
    <mergeCell ref="J2607:K2607"/>
    <mergeCell ref="L2605:L2606"/>
    <mergeCell ref="G2605:G2606"/>
    <mergeCell ref="H2605:I2606"/>
    <mergeCell ref="C2607:D2607"/>
    <mergeCell ref="N2605:N2607"/>
    <mergeCell ref="I2550:J2550"/>
    <mergeCell ref="F2605:F2606"/>
    <mergeCell ref="C2608:D2608"/>
    <mergeCell ref="D2630:N2630"/>
    <mergeCell ref="B2630:C2631"/>
    <mergeCell ref="M2533:M2534"/>
    <mergeCell ref="I2581:J2581"/>
    <mergeCell ref="K2581:N2581"/>
    <mergeCell ref="C2621:E2621"/>
    <mergeCell ref="H2635:N2635"/>
    <mergeCell ref="C2636:F2636"/>
    <mergeCell ref="F2620:G2620"/>
    <mergeCell ref="I2623:N2625"/>
    <mergeCell ref="C2632:G2634"/>
    <mergeCell ref="H2632:I2634"/>
    <mergeCell ref="F2621:G2621"/>
    <mergeCell ref="M2634:N2634"/>
    <mergeCell ref="I2620:J2620"/>
    <mergeCell ref="C2635:F2635"/>
    <mergeCell ref="D2631:N2631"/>
    <mergeCell ref="C2640:F2640"/>
    <mergeCell ref="H2640:N2640"/>
    <mergeCell ref="K2634:L2634"/>
    <mergeCell ref="J2632:J2634"/>
    <mergeCell ref="H2636:N2636"/>
    <mergeCell ref="C2673:F2673"/>
    <mergeCell ref="K2633:N2633"/>
    <mergeCell ref="K2632:L2632"/>
    <mergeCell ref="H2999:N2999"/>
    <mergeCell ref="H2963:N2963"/>
    <mergeCell ref="C2998:F2998"/>
    <mergeCell ref="L3001:L3002"/>
    <mergeCell ref="J3001:K3002"/>
    <mergeCell ref="G3001:G3002"/>
    <mergeCell ref="H2817:N2817"/>
    <mergeCell ref="C2926:F2926"/>
    <mergeCell ref="G2929:G2930"/>
    <mergeCell ref="H2925:N2925"/>
    <mergeCell ref="H2931:I2931"/>
    <mergeCell ref="C2927:F2927"/>
    <mergeCell ref="J2859:K2859"/>
    <mergeCell ref="C2925:F2925"/>
    <mergeCell ref="H2927:N2927"/>
    <mergeCell ref="J2929:K2930"/>
    <mergeCell ref="H2926:N2926"/>
    <mergeCell ref="H2961:N2961"/>
    <mergeCell ref="C2931:D2931"/>
    <mergeCell ref="C2963:F2963"/>
    <mergeCell ref="M2929:M2930"/>
    <mergeCell ref="H2962:N2962"/>
    <mergeCell ref="H2929:I2930"/>
    <mergeCell ref="J2931:K2931"/>
    <mergeCell ref="N2929:N2931"/>
    <mergeCell ref="C2997:F2997"/>
    <mergeCell ref="H3001:I3002"/>
    <mergeCell ref="C2537:D2537"/>
    <mergeCell ref="M2544:N2544"/>
    <mergeCell ref="I2545:J2545"/>
    <mergeCell ref="J2536:K2536"/>
    <mergeCell ref="C2538:D2538"/>
    <mergeCell ref="C2539:D2539"/>
    <mergeCell ref="J2539:K2539"/>
    <mergeCell ref="C2583:E2583"/>
    <mergeCell ref="H2601:N2601"/>
    <mergeCell ref="H2602:N2602"/>
    <mergeCell ref="H2603:N2603"/>
    <mergeCell ref="C2528:F2528"/>
    <mergeCell ref="F2551:G2551"/>
    <mergeCell ref="H2532:N2532"/>
    <mergeCell ref="H2538:I2538"/>
    <mergeCell ref="C2603:F2603"/>
    <mergeCell ref="E2605:E2606"/>
    <mergeCell ref="C2575:D2575"/>
    <mergeCell ref="F2616:G2617"/>
    <mergeCell ref="C2605:D2606"/>
    <mergeCell ref="F2583:G2583"/>
    <mergeCell ref="C2602:F2602"/>
    <mergeCell ref="C2612:D2612"/>
    <mergeCell ref="I2619:N2619"/>
    <mergeCell ref="C2580:E2581"/>
    <mergeCell ref="H2612:I2612"/>
    <mergeCell ref="F2580:G2581"/>
    <mergeCell ref="C2616:E2617"/>
    <mergeCell ref="I2617:J2617"/>
    <mergeCell ref="K2617:N2617"/>
    <mergeCell ref="C2859:D2859"/>
    <mergeCell ref="H2819:N2819"/>
    <mergeCell ref="M2652:N2652"/>
    <mergeCell ref="H2818:N2818"/>
    <mergeCell ref="H2675:N2675"/>
    <mergeCell ref="H2709:N2709"/>
    <mergeCell ref="H2853:N2853"/>
    <mergeCell ref="H2891:N2891"/>
    <mergeCell ref="H2889:N2889"/>
    <mergeCell ref="N2857:N2859"/>
    <mergeCell ref="H2857:I2858"/>
    <mergeCell ref="H2859:I2859"/>
    <mergeCell ref="H2890:N2890"/>
    <mergeCell ref="H2711:N2711"/>
    <mergeCell ref="M2857:M2858"/>
    <mergeCell ref="G2857:G2858"/>
    <mergeCell ref="H2673:N2673"/>
    <mergeCell ref="K2653:N2653"/>
    <mergeCell ref="H2855:N2855"/>
    <mergeCell ref="J2857:K2858"/>
    <mergeCell ref="C2890:F2890"/>
    <mergeCell ref="H2854:N2854"/>
    <mergeCell ref="C2891:F2891"/>
    <mergeCell ref="A2882:A2915"/>
    <mergeCell ref="A2918:A2951"/>
    <mergeCell ref="B2953:N2953"/>
    <mergeCell ref="L2857:L2858"/>
    <mergeCell ref="A2954:A2987"/>
    <mergeCell ref="J2538:K2538"/>
    <mergeCell ref="C2549:E2549"/>
    <mergeCell ref="C2548:E2548"/>
    <mergeCell ref="H2539:I2539"/>
    <mergeCell ref="J2540:K2540"/>
    <mergeCell ref="C2535:D2535"/>
    <mergeCell ref="H2604:N2604"/>
    <mergeCell ref="C2638:F2638"/>
    <mergeCell ref="C2609:D2609"/>
    <mergeCell ref="H2599:N2599"/>
    <mergeCell ref="K2598:L2598"/>
    <mergeCell ref="H2609:I2609"/>
    <mergeCell ref="J2596:J2598"/>
    <mergeCell ref="C2604:F2604"/>
    <mergeCell ref="K2622:N2622"/>
    <mergeCell ref="F2623:G2623"/>
    <mergeCell ref="J2608:K2608"/>
    <mergeCell ref="J2609:K2609"/>
    <mergeCell ref="M2598:N2598"/>
    <mergeCell ref="D2595:N2595"/>
    <mergeCell ref="H2608:I2608"/>
    <mergeCell ref="C2600:F2600"/>
    <mergeCell ref="H2566:N2566"/>
    <mergeCell ref="I2580:J2580"/>
    <mergeCell ref="F2578:G2578"/>
    <mergeCell ref="M2579:N2579"/>
    <mergeCell ref="C2599:F2599"/>
    <mergeCell ref="H2600:N2600"/>
    <mergeCell ref="C2639:F2639"/>
    <mergeCell ref="I2621:J2621"/>
    <mergeCell ref="H2638:N2638"/>
    <mergeCell ref="C2620:E2620"/>
    <mergeCell ref="H2637:N2637"/>
    <mergeCell ref="C2637:F2637"/>
    <mergeCell ref="F2624:G2624"/>
    <mergeCell ref="H2639:N2639"/>
    <mergeCell ref="J3217:K3218"/>
    <mergeCell ref="C3286:F3286"/>
    <mergeCell ref="H3287:N3287"/>
    <mergeCell ref="H3359:N3359"/>
    <mergeCell ref="B3385:N3385"/>
    <mergeCell ref="H3393:N3393"/>
    <mergeCell ref="C3363:D3363"/>
    <mergeCell ref="H3394:N3394"/>
    <mergeCell ref="J3361:K3362"/>
    <mergeCell ref="C3395:F3395"/>
    <mergeCell ref="J2641:K2642"/>
    <mergeCell ref="C2710:F2710"/>
    <mergeCell ref="C2818:F2818"/>
    <mergeCell ref="C2819:F2819"/>
    <mergeCell ref="C2853:F2853"/>
    <mergeCell ref="C2854:F2854"/>
    <mergeCell ref="C2855:F2855"/>
    <mergeCell ref="H2997:N2997"/>
    <mergeCell ref="A3098:A3131"/>
    <mergeCell ref="A3062:A3095"/>
    <mergeCell ref="C3003:D3003"/>
    <mergeCell ref="H3003:I3003"/>
    <mergeCell ref="J3003:K3003"/>
    <mergeCell ref="A3026:A3059"/>
    <mergeCell ref="N3001:N3003"/>
    <mergeCell ref="C2962:F2962"/>
    <mergeCell ref="A3134:A3167"/>
    <mergeCell ref="M3001:M3002"/>
    <mergeCell ref="A2990:A3023"/>
    <mergeCell ref="A3170:A3203"/>
    <mergeCell ref="A3566:A3599"/>
    <mergeCell ref="I3598:N3599"/>
    <mergeCell ref="C3539:F3539"/>
    <mergeCell ref="F3599:G3599"/>
    <mergeCell ref="H3395:N3395"/>
    <mergeCell ref="C3435:D3435"/>
    <mergeCell ref="J3505:K3506"/>
    <mergeCell ref="C3577:D3578"/>
    <mergeCell ref="H3576:N3576"/>
    <mergeCell ref="H3584:I3584"/>
    <mergeCell ref="H3466:N3466"/>
    <mergeCell ref="C3503:F3503"/>
    <mergeCell ref="N3505:N3507"/>
    <mergeCell ref="C3502:F3502"/>
    <mergeCell ref="J3435:K3435"/>
    <mergeCell ref="H3501:N3501"/>
    <mergeCell ref="H3433:I3434"/>
    <mergeCell ref="C3467:F3467"/>
    <mergeCell ref="A3494:A3527"/>
    <mergeCell ref="M3505:M3506"/>
    <mergeCell ref="H3107:N3107"/>
    <mergeCell ref="F2641:F2642"/>
    <mergeCell ref="C3106:F3106"/>
    <mergeCell ref="C3107:F3107"/>
    <mergeCell ref="H3105:N3105"/>
    <mergeCell ref="C3357:F3357"/>
    <mergeCell ref="M3289:M3290"/>
    <mergeCell ref="H3289:I3290"/>
    <mergeCell ref="J3289:K3290"/>
    <mergeCell ref="H3291:I3291"/>
    <mergeCell ref="J3291:K3291"/>
    <mergeCell ref="C3147:D3147"/>
    <mergeCell ref="H3250:N3250"/>
    <mergeCell ref="B3241:N3241"/>
    <mergeCell ref="C3251:F3251"/>
    <mergeCell ref="H3249:N3249"/>
    <mergeCell ref="G3289:G3290"/>
    <mergeCell ref="C3250:F3250"/>
    <mergeCell ref="C3394:F3394"/>
    <mergeCell ref="M3433:M3434"/>
    <mergeCell ref="H3430:N3430"/>
    <mergeCell ref="J3433:K3434"/>
    <mergeCell ref="C3430:F3430"/>
    <mergeCell ref="J3363:K3363"/>
    <mergeCell ref="H3429:N3429"/>
    <mergeCell ref="G3361:G3362"/>
    <mergeCell ref="A3386:A3419"/>
    <mergeCell ref="H3179:N3179"/>
    <mergeCell ref="C3285:F3285"/>
    <mergeCell ref="H3286:N3286"/>
    <mergeCell ref="H3357:N3357"/>
    <mergeCell ref="H3363:I3363"/>
    <mergeCell ref="C3359:F3359"/>
    <mergeCell ref="B3313:N3313"/>
    <mergeCell ref="L3289:L3290"/>
    <mergeCell ref="H3321:N3321"/>
    <mergeCell ref="C3322:F3322"/>
    <mergeCell ref="H3322:N3322"/>
    <mergeCell ref="C3323:F3323"/>
    <mergeCell ref="H3323:N3323"/>
    <mergeCell ref="M3217:M3218"/>
    <mergeCell ref="A3242:A3275"/>
    <mergeCell ref="A3206:A3239"/>
    <mergeCell ref="G3217:G3218"/>
    <mergeCell ref="H3217:I3218"/>
    <mergeCell ref="H3219:I3219"/>
    <mergeCell ref="C3219:D3219"/>
    <mergeCell ref="C2655:E2655"/>
    <mergeCell ref="H3141:N3141"/>
    <mergeCell ref="J3145:K3146"/>
    <mergeCell ref="N3145:N3147"/>
    <mergeCell ref="C3213:F3213"/>
    <mergeCell ref="H3215:N3215"/>
    <mergeCell ref="C3178:F3178"/>
    <mergeCell ref="M3145:M3146"/>
    <mergeCell ref="H3177:N3177"/>
    <mergeCell ref="L3145:L3146"/>
    <mergeCell ref="J3147:K3147"/>
    <mergeCell ref="H3142:N3142"/>
    <mergeCell ref="H3147:I3147"/>
    <mergeCell ref="C3143:F3143"/>
    <mergeCell ref="H3106:N3106"/>
    <mergeCell ref="C3141:F3141"/>
    <mergeCell ref="G3145:G3146"/>
    <mergeCell ref="C3179:F3179"/>
    <mergeCell ref="H3214:N3214"/>
    <mergeCell ref="J3219:K3219"/>
    <mergeCell ref="A3278:A3311"/>
    <mergeCell ref="L3217:L3218"/>
    <mergeCell ref="A3314:A3347"/>
    <mergeCell ref="H3251:N3251"/>
    <mergeCell ref="C3287:F3287"/>
    <mergeCell ref="N3289:N3291"/>
    <mergeCell ref="C3431:F3431"/>
    <mergeCell ref="H3465:N3465"/>
    <mergeCell ref="A3350:A3383"/>
    <mergeCell ref="N3361:N3363"/>
    <mergeCell ref="C3291:D3291"/>
    <mergeCell ref="H3358:N3358"/>
    <mergeCell ref="M3361:M3362"/>
    <mergeCell ref="C3507:D3507"/>
    <mergeCell ref="B3529:N3529"/>
    <mergeCell ref="H3502:N3502"/>
    <mergeCell ref="A3422:A3455"/>
    <mergeCell ref="B3457:N3457"/>
    <mergeCell ref="K1721:N1721"/>
    <mergeCell ref="F1705:F1706"/>
    <mergeCell ref="C1722:E1727"/>
    <mergeCell ref="C1784:D1784"/>
    <mergeCell ref="H1776:N1776"/>
    <mergeCell ref="C1772:F1772"/>
    <mergeCell ref="C1746:D1746"/>
    <mergeCell ref="D1766:N1766"/>
    <mergeCell ref="B1766:C1767"/>
    <mergeCell ref="C1768:G1770"/>
    <mergeCell ref="C1888:D1888"/>
    <mergeCell ref="J1854:K1854"/>
    <mergeCell ref="I1870:N1871"/>
    <mergeCell ref="K1865:N1865"/>
    <mergeCell ref="I1866:J1866"/>
    <mergeCell ref="C1889:D1889"/>
    <mergeCell ref="C1884:F1884"/>
    <mergeCell ref="C1892:D1892"/>
    <mergeCell ref="C1932:E1933"/>
    <mergeCell ref="C1917:F1917"/>
    <mergeCell ref="H1926:I1926"/>
    <mergeCell ref="C1893:E1894"/>
    <mergeCell ref="C1920:F1920"/>
    <mergeCell ref="I1895:J1895"/>
    <mergeCell ref="C1921:D1922"/>
    <mergeCell ref="F1921:F1922"/>
    <mergeCell ref="C1935:E1935"/>
    <mergeCell ref="F1935:G1935"/>
    <mergeCell ref="K1897:N1897"/>
    <mergeCell ref="C1891:D1891"/>
    <mergeCell ref="H1889:I1889"/>
    <mergeCell ref="M1931:N1931"/>
    <mergeCell ref="C1928:D1928"/>
    <mergeCell ref="I1932:J1932"/>
    <mergeCell ref="H1928:I1928"/>
    <mergeCell ref="J1928:K1928"/>
    <mergeCell ref="B1945:N1945"/>
    <mergeCell ref="L1930:M1930"/>
    <mergeCell ref="C1919:F1919"/>
    <mergeCell ref="I1933:J1933"/>
    <mergeCell ref="I1900:J1900"/>
    <mergeCell ref="C1926:D1926"/>
    <mergeCell ref="F1932:G1933"/>
    <mergeCell ref="J1891:K1891"/>
    <mergeCell ref="C1900:E1900"/>
    <mergeCell ref="F1901:G1901"/>
    <mergeCell ref="C1895:H1895"/>
    <mergeCell ref="F1900:G1900"/>
    <mergeCell ref="F1896:G1897"/>
    <mergeCell ref="I1901:J1901"/>
    <mergeCell ref="C1918:F1918"/>
    <mergeCell ref="K1931:L1931"/>
    <mergeCell ref="E1921:E1922"/>
    <mergeCell ref="C1927:D1927"/>
    <mergeCell ref="H1953:N1953"/>
    <mergeCell ref="C1954:F1954"/>
    <mergeCell ref="I1935:N1935"/>
    <mergeCell ref="J1890:K1890"/>
    <mergeCell ref="H1917:N1917"/>
    <mergeCell ref="K1932:L1932"/>
    <mergeCell ref="M1932:N1932"/>
    <mergeCell ref="K1933:N1933"/>
    <mergeCell ref="H1892:I1892"/>
    <mergeCell ref="H1920:N1920"/>
    <mergeCell ref="J1926:K1926"/>
    <mergeCell ref="M1885:M1886"/>
    <mergeCell ref="J1892:K1892"/>
    <mergeCell ref="H1918:N1918"/>
    <mergeCell ref="L1929:M1929"/>
    <mergeCell ref="H1954:N1954"/>
    <mergeCell ref="C1929:E1930"/>
    <mergeCell ref="F1930:G1930"/>
    <mergeCell ref="H1930:I1930"/>
    <mergeCell ref="C1931:H1931"/>
    <mergeCell ref="I1931:J1931"/>
    <mergeCell ref="C1955:F1955"/>
    <mergeCell ref="H1955:N1955"/>
    <mergeCell ref="D2055:N2055"/>
    <mergeCell ref="H2060:N2060"/>
    <mergeCell ref="C2059:F2059"/>
    <mergeCell ref="C2064:F2064"/>
    <mergeCell ref="H2064:N2064"/>
    <mergeCell ref="C2065:D2066"/>
    <mergeCell ref="F2065:F2066"/>
    <mergeCell ref="E2065:E2066"/>
    <mergeCell ref="F2078:G2078"/>
    <mergeCell ref="C2104:D2104"/>
    <mergeCell ref="H2105:I2105"/>
    <mergeCell ref="J2247:K2247"/>
    <mergeCell ref="F2267:G2267"/>
    <mergeCell ref="C2251:D2251"/>
    <mergeCell ref="F2225:G2225"/>
    <mergeCell ref="K2237:N2237"/>
    <mergeCell ref="C2239:F2239"/>
    <mergeCell ref="C2240:F2240"/>
    <mergeCell ref="C2248:D2248"/>
    <mergeCell ref="L2253:M2253"/>
    <mergeCell ref="G2245:G2246"/>
    <mergeCell ref="C2250:D2250"/>
    <mergeCell ref="F2226:G2226"/>
    <mergeCell ref="H2239:N2239"/>
    <mergeCell ref="H2248:I2248"/>
    <mergeCell ref="C2249:D2249"/>
    <mergeCell ref="K2238:L2238"/>
    <mergeCell ref="H2250:I2250"/>
    <mergeCell ref="C2241:F2241"/>
    <mergeCell ref="F2245:F2246"/>
    <mergeCell ref="J2250:K2250"/>
    <mergeCell ref="M2245:M2246"/>
    <mergeCell ref="L2245:L2246"/>
    <mergeCell ref="H2247:I2247"/>
    <mergeCell ref="J2245:K2246"/>
    <mergeCell ref="K2261:N2261"/>
    <mergeCell ref="I2266:N2267"/>
    <mergeCell ref="C2252:D2252"/>
    <mergeCell ref="H2240:N2240"/>
    <mergeCell ref="K2256:L2256"/>
    <mergeCell ref="E2245:E2246"/>
    <mergeCell ref="J2248:K2248"/>
    <mergeCell ref="M2256:N2256"/>
    <mergeCell ref="C2262:E2267"/>
    <mergeCell ref="J2251:K2251"/>
    <mergeCell ref="H2253:I2253"/>
    <mergeCell ref="H2251:I2251"/>
    <mergeCell ref="F2253:G2253"/>
    <mergeCell ref="F2254:G2254"/>
    <mergeCell ref="B2270:C2271"/>
    <mergeCell ref="I2224:J2224"/>
    <mergeCell ref="C2236:G2238"/>
    <mergeCell ref="I2230:N2231"/>
    <mergeCell ref="D2271:N2271"/>
    <mergeCell ref="C2276:F2276"/>
    <mergeCell ref="H2276:N2276"/>
    <mergeCell ref="K2274:L2274"/>
    <mergeCell ref="H2272:I2274"/>
    <mergeCell ref="H2275:N2275"/>
    <mergeCell ref="N2029:N2031"/>
    <mergeCell ref="F2050:G2050"/>
    <mergeCell ref="C2042:E2042"/>
    <mergeCell ref="I2050:N2051"/>
    <mergeCell ref="H2068:I2068"/>
    <mergeCell ref="F2087:G2087"/>
    <mergeCell ref="F2083:G2083"/>
    <mergeCell ref="F2084:G2084"/>
    <mergeCell ref="F2085:G2085"/>
    <mergeCell ref="F2086:G2086"/>
    <mergeCell ref="J2092:J2094"/>
    <mergeCell ref="C2217:E2218"/>
    <mergeCell ref="K2225:N2225"/>
    <mergeCell ref="H2212:I2212"/>
    <mergeCell ref="I2225:J2225"/>
    <mergeCell ref="M2238:N2238"/>
    <mergeCell ref="H2249:I2249"/>
    <mergeCell ref="H2216:I2216"/>
    <mergeCell ref="D2234:N2234"/>
    <mergeCell ref="I2186:J2186"/>
    <mergeCell ref="K2220:L2220"/>
    <mergeCell ref="H2208:N2208"/>
    <mergeCell ref="F2209:F2210"/>
    <mergeCell ref="M2183:N2183"/>
    <mergeCell ref="H2200:I2202"/>
    <mergeCell ref="H2204:N2204"/>
    <mergeCell ref="K2200:L2200"/>
    <mergeCell ref="K2202:L2202"/>
    <mergeCell ref="H2203:N2203"/>
    <mergeCell ref="C2208:F2208"/>
    <mergeCell ref="C2209:D2210"/>
    <mergeCell ref="F2224:G2224"/>
    <mergeCell ref="D2235:N2235"/>
    <mergeCell ref="J2236:J2238"/>
    <mergeCell ref="C2212:D2212"/>
    <mergeCell ref="F2229:G2229"/>
    <mergeCell ref="J2213:K2213"/>
    <mergeCell ref="C2224:E2224"/>
    <mergeCell ref="C2225:E2225"/>
    <mergeCell ref="B2234:C2235"/>
    <mergeCell ref="L2541:M2541"/>
    <mergeCell ref="H2535:I2535"/>
    <mergeCell ref="C2541:E2542"/>
    <mergeCell ref="C2582:E2582"/>
    <mergeCell ref="J2573:K2573"/>
    <mergeCell ref="G2569:G2570"/>
    <mergeCell ref="F2582:G2582"/>
    <mergeCell ref="I2582:J2582"/>
    <mergeCell ref="K2582:N2582"/>
    <mergeCell ref="K2585:N2585"/>
    <mergeCell ref="C2571:D2571"/>
    <mergeCell ref="F2541:G2541"/>
    <mergeCell ref="H2569:I2570"/>
    <mergeCell ref="F2549:G2549"/>
    <mergeCell ref="C2565:F2565"/>
    <mergeCell ref="A2558:A2591"/>
    <mergeCell ref="A2594:A2627"/>
    <mergeCell ref="C2567:F2567"/>
    <mergeCell ref="I2548:J2548"/>
    <mergeCell ref="F2542:G2542"/>
    <mergeCell ref="F2533:F2534"/>
    <mergeCell ref="C2360:D2360"/>
    <mergeCell ref="K2363:L2363"/>
    <mergeCell ref="L2362:M2362"/>
    <mergeCell ref="H2360:I2360"/>
    <mergeCell ref="J2360:K2360"/>
    <mergeCell ref="E2353:E2354"/>
    <mergeCell ref="H2421:N2421"/>
    <mergeCell ref="L2389:L2390"/>
    <mergeCell ref="F2397:G2397"/>
    <mergeCell ref="C2586:E2591"/>
    <mergeCell ref="H2571:I2571"/>
    <mergeCell ref="F2586:G2586"/>
    <mergeCell ref="I2586:J2586"/>
    <mergeCell ref="K2586:N2586"/>
    <mergeCell ref="I2587:N2589"/>
    <mergeCell ref="I2590:N2591"/>
    <mergeCell ref="H2567:N2567"/>
    <mergeCell ref="J2533:K2534"/>
    <mergeCell ref="K2544:L2544"/>
    <mergeCell ref="H2537:I2537"/>
    <mergeCell ref="H2541:I2541"/>
    <mergeCell ref="N2533:N2535"/>
    <mergeCell ref="C2566:F2566"/>
    <mergeCell ref="F2590:G2590"/>
    <mergeCell ref="H2577:I2577"/>
    <mergeCell ref="I2544:J2544"/>
    <mergeCell ref="C2572:D2572"/>
    <mergeCell ref="J2575:K2575"/>
    <mergeCell ref="L2533:L2534"/>
    <mergeCell ref="H2565:N2565"/>
    <mergeCell ref="J2569:K2570"/>
    <mergeCell ref="L2569:L2570"/>
    <mergeCell ref="M2569:M2570"/>
    <mergeCell ref="N2569:N2571"/>
    <mergeCell ref="H2572:I2572"/>
    <mergeCell ref="J2572:K2572"/>
    <mergeCell ref="F2588:G2588"/>
    <mergeCell ref="C2573:D2573"/>
    <mergeCell ref="J2571:K2571"/>
    <mergeCell ref="H2573:I2573"/>
    <mergeCell ref="F2584:G2584"/>
    <mergeCell ref="F2589:G2589"/>
    <mergeCell ref="I2584:J2584"/>
    <mergeCell ref="F2587:G2587"/>
    <mergeCell ref="F2577:G2577"/>
    <mergeCell ref="F2585:G2585"/>
    <mergeCell ref="I2585:J2585"/>
    <mergeCell ref="C2584:E2584"/>
    <mergeCell ref="H2575:I2575"/>
    <mergeCell ref="F2591:G2591"/>
    <mergeCell ref="C2585:E2585"/>
    <mergeCell ref="J1964:K1964"/>
    <mergeCell ref="D1983:N1983"/>
    <mergeCell ref="J1998:K1998"/>
    <mergeCell ref="C1987:F1987"/>
    <mergeCell ref="F2051:G2051"/>
    <mergeCell ref="K2039:L2039"/>
    <mergeCell ref="K2042:N2042"/>
    <mergeCell ref="C2043:E2043"/>
    <mergeCell ref="H2038:I2038"/>
    <mergeCell ref="K2056:L2056"/>
    <mergeCell ref="K2112:L2112"/>
    <mergeCell ref="C2097:F2097"/>
    <mergeCell ref="H2092:I2094"/>
    <mergeCell ref="I2154:J2154"/>
    <mergeCell ref="F2145:G2145"/>
    <mergeCell ref="C2153:E2153"/>
    <mergeCell ref="H2141:I2141"/>
    <mergeCell ref="K2114:N2114"/>
    <mergeCell ref="C2106:D2106"/>
    <mergeCell ref="K2128:L2128"/>
    <mergeCell ref="H2101:I2102"/>
    <mergeCell ref="M2111:N2111"/>
    <mergeCell ref="F2121:G2121"/>
    <mergeCell ref="D2091:N2091"/>
    <mergeCell ref="J2070:K2070"/>
    <mergeCell ref="C2092:G2094"/>
    <mergeCell ref="J2101:K2102"/>
    <mergeCell ref="C2105:D2105"/>
    <mergeCell ref="F2109:G2109"/>
    <mergeCell ref="L2101:L2102"/>
    <mergeCell ref="H2103:I2103"/>
    <mergeCell ref="H2104:I2104"/>
    <mergeCell ref="H2106:I2106"/>
    <mergeCell ref="J2106:K2106"/>
    <mergeCell ref="N2101:N2103"/>
    <mergeCell ref="J2103:K2103"/>
    <mergeCell ref="C2109:E2110"/>
    <mergeCell ref="J2107:K2107"/>
    <mergeCell ref="H2107:I2107"/>
    <mergeCell ref="G2101:G2102"/>
    <mergeCell ref="C2111:H2111"/>
    <mergeCell ref="C2103:D2103"/>
    <mergeCell ref="J2108:K2108"/>
    <mergeCell ref="C2107:D2107"/>
    <mergeCell ref="I2111:J2111"/>
    <mergeCell ref="C2118:E2123"/>
    <mergeCell ref="C2140:D2140"/>
    <mergeCell ref="L2109:M2109"/>
    <mergeCell ref="F2122:G2122"/>
    <mergeCell ref="I2122:N2123"/>
    <mergeCell ref="E2137:E2138"/>
    <mergeCell ref="H2140:I2140"/>
    <mergeCell ref="J2140:K2140"/>
    <mergeCell ref="F2123:G2123"/>
    <mergeCell ref="L2110:M2110"/>
    <mergeCell ref="K2117:N2117"/>
    <mergeCell ref="H2110:I2110"/>
    <mergeCell ref="K2111:L2111"/>
    <mergeCell ref="F2110:G2110"/>
    <mergeCell ref="B2126:C2127"/>
    <mergeCell ref="C2286:D2286"/>
    <mergeCell ref="K2292:L2292"/>
    <mergeCell ref="C2280:F2280"/>
    <mergeCell ref="F2281:F2282"/>
    <mergeCell ref="H2286:I2286"/>
    <mergeCell ref="J2286:K2286"/>
    <mergeCell ref="F2300:G2300"/>
    <mergeCell ref="I2262:J2262"/>
    <mergeCell ref="C2255:H2255"/>
    <mergeCell ref="H2245:I2246"/>
    <mergeCell ref="K2255:L2255"/>
    <mergeCell ref="C2287:D2287"/>
    <mergeCell ref="J2272:J2274"/>
    <mergeCell ref="H2280:N2280"/>
    <mergeCell ref="C2253:E2254"/>
    <mergeCell ref="K2258:N2258"/>
    <mergeCell ref="F2259:G2259"/>
    <mergeCell ref="F2258:G2258"/>
    <mergeCell ref="I2258:J2258"/>
    <mergeCell ref="M2255:N2255"/>
    <mergeCell ref="K2272:L2272"/>
    <mergeCell ref="C2259:E2259"/>
    <mergeCell ref="M2274:N2274"/>
    <mergeCell ref="C2275:F2275"/>
    <mergeCell ref="K2401:N2401"/>
    <mergeCell ref="F2472:G2473"/>
    <mergeCell ref="K2344:L2344"/>
    <mergeCell ref="C2364:E2365"/>
    <mergeCell ref="I2367:N2367"/>
    <mergeCell ref="F2367:G2367"/>
    <mergeCell ref="C2358:D2358"/>
    <mergeCell ref="H2386:N2386"/>
    <mergeCell ref="C2363:H2363"/>
    <mergeCell ref="L2361:M2361"/>
    <mergeCell ref="I2363:J2363"/>
    <mergeCell ref="M2363:N2363"/>
    <mergeCell ref="C2361:E2362"/>
    <mergeCell ref="H2385:N2385"/>
    <mergeCell ref="J2392:K2392"/>
    <mergeCell ref="C2386:F2386"/>
    <mergeCell ref="M2400:N2400"/>
    <mergeCell ref="F2407:G2407"/>
    <mergeCell ref="C2436:E2437"/>
    <mergeCell ref="F2400:G2401"/>
    <mergeCell ref="M2436:N2436"/>
    <mergeCell ref="G2389:G2390"/>
    <mergeCell ref="C2472:E2473"/>
    <mergeCell ref="K2436:L2436"/>
    <mergeCell ref="M2472:N2472"/>
    <mergeCell ref="K2437:N2437"/>
    <mergeCell ref="I2472:J2472"/>
    <mergeCell ref="F2436:G2437"/>
    <mergeCell ref="K2472:L2472"/>
    <mergeCell ref="I2437:J2437"/>
    <mergeCell ref="I2436:J2436"/>
    <mergeCell ref="I2473:J2473"/>
    <mergeCell ref="K2473:N2473"/>
    <mergeCell ref="C2317:D2318"/>
    <mergeCell ref="J2320:K2320"/>
    <mergeCell ref="C2313:F2313"/>
    <mergeCell ref="H2316:N2316"/>
    <mergeCell ref="C2322:D2322"/>
    <mergeCell ref="C2323:D2323"/>
    <mergeCell ref="H2317:I2318"/>
    <mergeCell ref="K2370:N2370"/>
    <mergeCell ref="A2342:A2375"/>
    <mergeCell ref="J2324:K2324"/>
    <mergeCell ref="C2319:D2319"/>
    <mergeCell ref="H2319:I2319"/>
    <mergeCell ref="H2347:N2347"/>
    <mergeCell ref="G2353:G2354"/>
    <mergeCell ref="H2352:N2352"/>
    <mergeCell ref="F2353:F2354"/>
    <mergeCell ref="I2403:N2403"/>
    <mergeCell ref="H2388:N2388"/>
    <mergeCell ref="C2400:E2401"/>
    <mergeCell ref="F2408:G2408"/>
    <mergeCell ref="I2255:J2255"/>
    <mergeCell ref="D2270:N2270"/>
    <mergeCell ref="C2272:G2274"/>
    <mergeCell ref="D2307:N2307"/>
    <mergeCell ref="F2294:G2294"/>
    <mergeCell ref="F2303:G2303"/>
    <mergeCell ref="I2294:J2294"/>
    <mergeCell ref="K2294:N2294"/>
    <mergeCell ref="I2302:N2303"/>
    <mergeCell ref="J2394:K2394"/>
    <mergeCell ref="C2404:E2404"/>
    <mergeCell ref="I2405:J2405"/>
    <mergeCell ref="B2413:N2413"/>
    <mergeCell ref="H2458:N2458"/>
    <mergeCell ref="C2493:F2493"/>
    <mergeCell ref="H2494:N2494"/>
    <mergeCell ref="K2478:N2478"/>
    <mergeCell ref="J2391:K2391"/>
    <mergeCell ref="C2459:F2459"/>
    <mergeCell ref="H2457:N2457"/>
    <mergeCell ref="C2476:E2476"/>
    <mergeCell ref="F2477:G2477"/>
    <mergeCell ref="I2475:N2475"/>
    <mergeCell ref="I2477:J2477"/>
    <mergeCell ref="I2479:N2481"/>
    <mergeCell ref="L2397:M2397"/>
    <mergeCell ref="C2458:F2458"/>
    <mergeCell ref="C2397:E2398"/>
    <mergeCell ref="H2459:N2459"/>
    <mergeCell ref="F2480:G2480"/>
    <mergeCell ref="C1783:D1783"/>
    <mergeCell ref="K1769:N1769"/>
    <mergeCell ref="K1768:L1768"/>
    <mergeCell ref="H1782:I1782"/>
    <mergeCell ref="H1772:N1772"/>
    <mergeCell ref="L1785:M1785"/>
    <mergeCell ref="F1796:G1796"/>
    <mergeCell ref="K1826:N1826"/>
    <mergeCell ref="I1826:J1826"/>
    <mergeCell ref="H1821:I1821"/>
    <mergeCell ref="F1821:G1821"/>
    <mergeCell ref="H1820:I1820"/>
    <mergeCell ref="F1849:F1850"/>
    <mergeCell ref="J1817:K1817"/>
    <mergeCell ref="C1848:F1848"/>
    <mergeCell ref="F1794:G1794"/>
    <mergeCell ref="E1849:E1850"/>
    <mergeCell ref="K1793:N1793"/>
    <mergeCell ref="F1777:F1778"/>
    <mergeCell ref="C1790:E1790"/>
    <mergeCell ref="H1848:N1848"/>
    <mergeCell ref="J1784:K1784"/>
    <mergeCell ref="F1826:G1826"/>
    <mergeCell ref="C1819:D1819"/>
    <mergeCell ref="F1885:F1886"/>
    <mergeCell ref="F1827:G1827"/>
    <mergeCell ref="H1887:I1887"/>
    <mergeCell ref="C1826:E1826"/>
    <mergeCell ref="J1885:K1886"/>
    <mergeCell ref="C1849:D1850"/>
    <mergeCell ref="E1885:E1886"/>
    <mergeCell ref="J1887:K1887"/>
    <mergeCell ref="C1827:E1827"/>
    <mergeCell ref="H1885:I1886"/>
    <mergeCell ref="C1885:D1886"/>
    <mergeCell ref="G1885:G1886"/>
    <mergeCell ref="H2001:I2001"/>
    <mergeCell ref="D2018:N2018"/>
    <mergeCell ref="C2020:G2022"/>
    <mergeCell ref="C1953:F1953"/>
    <mergeCell ref="K1968:L1968"/>
    <mergeCell ref="C1974:E1979"/>
    <mergeCell ref="F1979:G1979"/>
    <mergeCell ref="C1984:G1986"/>
    <mergeCell ref="H1984:I1986"/>
    <mergeCell ref="J1984:J1986"/>
    <mergeCell ref="K1986:L1986"/>
    <mergeCell ref="C2010:E2015"/>
    <mergeCell ref="K2022:L2022"/>
    <mergeCell ref="I2014:N2015"/>
    <mergeCell ref="C2023:F2023"/>
    <mergeCell ref="C2024:F2024"/>
    <mergeCell ref="C2032:D2032"/>
    <mergeCell ref="K2009:N2009"/>
    <mergeCell ref="J2033:K2033"/>
    <mergeCell ref="H2023:N2023"/>
    <mergeCell ref="H2036:I2036"/>
    <mergeCell ref="I2040:J2040"/>
    <mergeCell ref="K2040:L2040"/>
    <mergeCell ref="M2040:N2040"/>
    <mergeCell ref="H2032:I2032"/>
    <mergeCell ref="D2019:N2019"/>
    <mergeCell ref="F2015:G2015"/>
    <mergeCell ref="C2033:D2033"/>
    <mergeCell ref="H2033:I2033"/>
    <mergeCell ref="M2022:N2022"/>
    <mergeCell ref="J2020:J2022"/>
    <mergeCell ref="J2032:K2032"/>
    <mergeCell ref="H2024:N2024"/>
    <mergeCell ref="H2020:I2022"/>
    <mergeCell ref="C2036:D2036"/>
    <mergeCell ref="F1939:G1939"/>
    <mergeCell ref="K1949:N1949"/>
    <mergeCell ref="C1952:F1952"/>
    <mergeCell ref="H1963:I1963"/>
    <mergeCell ref="C1967:H1967"/>
    <mergeCell ref="F1970:G1970"/>
    <mergeCell ref="M1967:N1967"/>
    <mergeCell ref="J1962:K1962"/>
    <mergeCell ref="B1982:C1983"/>
    <mergeCell ref="F1978:G1978"/>
    <mergeCell ref="F1977:G1977"/>
    <mergeCell ref="I1974:J1974"/>
    <mergeCell ref="F1974:G1974"/>
    <mergeCell ref="K1967:L1967"/>
    <mergeCell ref="C1996:D1996"/>
    <mergeCell ref="J1997:K1997"/>
    <mergeCell ref="C1997:D1997"/>
    <mergeCell ref="C1965:E1966"/>
    <mergeCell ref="J1996:K1996"/>
    <mergeCell ref="H1997:I1997"/>
    <mergeCell ref="H1996:I1996"/>
    <mergeCell ref="E1993:E1994"/>
    <mergeCell ref="J2143:K2143"/>
    <mergeCell ref="C2136:F2136"/>
    <mergeCell ref="I2118:J2118"/>
    <mergeCell ref="J2141:K2141"/>
    <mergeCell ref="F2194:G2194"/>
    <mergeCell ref="K2183:L2183"/>
    <mergeCell ref="K2189:N2189"/>
    <mergeCell ref="J2179:K2179"/>
    <mergeCell ref="D2198:N2198"/>
    <mergeCell ref="D2199:N2199"/>
    <mergeCell ref="L2290:M2290"/>
    <mergeCell ref="C2285:D2285"/>
    <mergeCell ref="J2284:K2284"/>
    <mergeCell ref="C2297:E2297"/>
    <mergeCell ref="K2309:N2309"/>
    <mergeCell ref="K2310:L2310"/>
    <mergeCell ref="F2296:G2296"/>
    <mergeCell ref="C2281:D2282"/>
    <mergeCell ref="M2291:N2291"/>
    <mergeCell ref="C2284:D2284"/>
    <mergeCell ref="H2290:I2290"/>
    <mergeCell ref="J2287:K2287"/>
    <mergeCell ref="H2285:I2285"/>
    <mergeCell ref="H2288:I2288"/>
    <mergeCell ref="H2287:I2287"/>
    <mergeCell ref="J2285:K2285"/>
    <mergeCell ref="F2302:G2302"/>
    <mergeCell ref="H1952:N1952"/>
    <mergeCell ref="C1957:D1958"/>
    <mergeCell ref="H1964:I1964"/>
    <mergeCell ref="C2029:D2030"/>
    <mergeCell ref="K2021:N2021"/>
    <mergeCell ref="C2008:E2008"/>
    <mergeCell ref="H2028:N2028"/>
    <mergeCell ref="I2004:J2004"/>
    <mergeCell ref="F2014:G2014"/>
    <mergeCell ref="C2028:F2028"/>
    <mergeCell ref="I2011:N2013"/>
    <mergeCell ref="E2029:E2030"/>
    <mergeCell ref="H2034:I2034"/>
    <mergeCell ref="K2020:L2020"/>
    <mergeCell ref="C2034:D2034"/>
    <mergeCell ref="L2037:M2037"/>
    <mergeCell ref="J2029:K2030"/>
    <mergeCell ref="C2035:D2035"/>
    <mergeCell ref="F2038:G2038"/>
    <mergeCell ref="F2029:F2030"/>
    <mergeCell ref="H2037:I2037"/>
    <mergeCell ref="C2037:E2038"/>
    <mergeCell ref="H2029:I2030"/>
    <mergeCell ref="J2034:K2034"/>
    <mergeCell ref="F2037:G2037"/>
    <mergeCell ref="G2029:G2030"/>
    <mergeCell ref="J2069:K2069"/>
    <mergeCell ref="F2073:G2073"/>
    <mergeCell ref="H2074:I2074"/>
    <mergeCell ref="H2071:I2071"/>
    <mergeCell ref="H2072:I2072"/>
    <mergeCell ref="J2072:K2072"/>
    <mergeCell ref="H2073:I2073"/>
    <mergeCell ref="C2082:E2087"/>
    <mergeCell ref="K2129:N2129"/>
    <mergeCell ref="I2148:J2148"/>
    <mergeCell ref="H2142:I2142"/>
    <mergeCell ref="C2132:F2132"/>
    <mergeCell ref="H2095:N2095"/>
    <mergeCell ref="K2078:N2078"/>
    <mergeCell ref="K2094:L2094"/>
    <mergeCell ref="K2081:N2081"/>
    <mergeCell ref="I2078:J2078"/>
    <mergeCell ref="H2096:N2096"/>
    <mergeCell ref="J2104:K2104"/>
    <mergeCell ref="J2142:K2142"/>
    <mergeCell ref="F2150:G2150"/>
    <mergeCell ref="C2147:H2147"/>
    <mergeCell ref="M2148:N2148"/>
    <mergeCell ref="C2096:F2096"/>
    <mergeCell ref="I2112:J2112"/>
    <mergeCell ref="C2100:F2100"/>
    <mergeCell ref="E2101:E2102"/>
    <mergeCell ref="H2108:I2108"/>
    <mergeCell ref="C2101:D2102"/>
    <mergeCell ref="M2112:N2112"/>
    <mergeCell ref="I2155:N2157"/>
    <mergeCell ref="C2150:E2150"/>
    <mergeCell ref="K2147:L2147"/>
    <mergeCell ref="F2156:G2156"/>
    <mergeCell ref="I2150:J2150"/>
    <mergeCell ref="F2155:G2155"/>
    <mergeCell ref="C2154:E2159"/>
    <mergeCell ref="K2150:N2150"/>
    <mergeCell ref="I2147:J2147"/>
    <mergeCell ref="F2158:G2158"/>
    <mergeCell ref="I2158:N2159"/>
    <mergeCell ref="F2159:G2159"/>
    <mergeCell ref="C2128:G2130"/>
    <mergeCell ref="H2109:I2109"/>
    <mergeCell ref="D2126:N2126"/>
    <mergeCell ref="F2101:F2102"/>
    <mergeCell ref="C2143:D2143"/>
    <mergeCell ref="K2130:L2130"/>
    <mergeCell ref="H2132:N2132"/>
    <mergeCell ref="H2128:I2130"/>
    <mergeCell ref="C2142:D2142"/>
    <mergeCell ref="M2130:N2130"/>
    <mergeCell ref="J2128:J2130"/>
    <mergeCell ref="L2145:M2145"/>
    <mergeCell ref="F2146:G2146"/>
    <mergeCell ref="H2146:I2146"/>
    <mergeCell ref="L2146:M2146"/>
    <mergeCell ref="M2101:M2102"/>
    <mergeCell ref="D2127:N2127"/>
    <mergeCell ref="H2131:N2131"/>
    <mergeCell ref="C2131:F2131"/>
    <mergeCell ref="M2147:N2147"/>
    <mergeCell ref="K2148:L2148"/>
    <mergeCell ref="C2145:E2146"/>
    <mergeCell ref="K2153:N2153"/>
    <mergeCell ref="F2157:G2157"/>
    <mergeCell ref="N2245:N2247"/>
    <mergeCell ref="C2258:E2258"/>
    <mergeCell ref="K2273:N2273"/>
    <mergeCell ref="F2298:G2298"/>
    <mergeCell ref="F2289:G2289"/>
    <mergeCell ref="K2298:N2298"/>
    <mergeCell ref="F2301:G2301"/>
    <mergeCell ref="I2298:J2298"/>
    <mergeCell ref="I2299:N2301"/>
    <mergeCell ref="F2290:G2290"/>
    <mergeCell ref="H2289:I2289"/>
    <mergeCell ref="I2292:J2292"/>
    <mergeCell ref="F2299:G2299"/>
    <mergeCell ref="F2372:G2372"/>
    <mergeCell ref="K2405:N2405"/>
    <mergeCell ref="C2406:E2411"/>
    <mergeCell ref="F2433:G2433"/>
    <mergeCell ref="K2442:N2442"/>
    <mergeCell ref="F2444:G2444"/>
    <mergeCell ref="F2443:G2443"/>
    <mergeCell ref="I2438:J2438"/>
    <mergeCell ref="I2442:J2442"/>
    <mergeCell ref="K2441:N2441"/>
    <mergeCell ref="J2429:K2429"/>
    <mergeCell ref="C2438:E2438"/>
    <mergeCell ref="C2442:E2447"/>
    <mergeCell ref="F2371:G2371"/>
    <mergeCell ref="N2353:N2355"/>
    <mergeCell ref="F2369:G2369"/>
    <mergeCell ref="I2368:J2368"/>
    <mergeCell ref="F2368:G2368"/>
    <mergeCell ref="H2353:I2354"/>
    <mergeCell ref="I2369:J2369"/>
    <mergeCell ref="A2378:A2411"/>
    <mergeCell ref="J2317:K2318"/>
    <mergeCell ref="C2330:E2330"/>
    <mergeCell ref="C2368:E2368"/>
    <mergeCell ref="C2369:E2369"/>
    <mergeCell ref="I2338:N2339"/>
    <mergeCell ref="M2317:M2318"/>
    <mergeCell ref="H2325:I2325"/>
    <mergeCell ref="F2339:G2339"/>
    <mergeCell ref="I2371:N2373"/>
    <mergeCell ref="F2409:G2409"/>
    <mergeCell ref="I2406:J2406"/>
    <mergeCell ref="F2406:G2406"/>
    <mergeCell ref="I2399:J2399"/>
    <mergeCell ref="M2399:N2399"/>
    <mergeCell ref="H2355:I2355"/>
    <mergeCell ref="K2330:N2330"/>
    <mergeCell ref="J2355:K2355"/>
    <mergeCell ref="M2353:M2354"/>
    <mergeCell ref="L2353:L2354"/>
    <mergeCell ref="J2353:K2354"/>
    <mergeCell ref="B2377:N2377"/>
    <mergeCell ref="C2468:D2468"/>
    <mergeCell ref="J2452:J2454"/>
    <mergeCell ref="J2465:K2465"/>
    <mergeCell ref="H2465:I2465"/>
    <mergeCell ref="C2456:F2456"/>
    <mergeCell ref="H2464:I2464"/>
    <mergeCell ref="D2415:N2415"/>
    <mergeCell ref="H2432:I2432"/>
    <mergeCell ref="C2420:F2420"/>
    <mergeCell ref="I2410:N2411"/>
    <mergeCell ref="C2403:E2403"/>
    <mergeCell ref="F2402:G2402"/>
    <mergeCell ref="F2410:G2410"/>
    <mergeCell ref="B2414:C2415"/>
    <mergeCell ref="F2373:G2373"/>
    <mergeCell ref="K2333:N2333"/>
    <mergeCell ref="I2327:J2327"/>
    <mergeCell ref="I2334:J2334"/>
    <mergeCell ref="I2370:J2370"/>
    <mergeCell ref="K2402:N2402"/>
    <mergeCell ref="H2416:I2418"/>
    <mergeCell ref="C2402:E2402"/>
    <mergeCell ref="F2403:G2403"/>
    <mergeCell ref="J2323:K2323"/>
    <mergeCell ref="C2355:D2355"/>
    <mergeCell ref="C2331:E2331"/>
    <mergeCell ref="F2330:G2330"/>
    <mergeCell ref="H2323:I2323"/>
    <mergeCell ref="F2331:G2331"/>
    <mergeCell ref="C2370:E2375"/>
    <mergeCell ref="C2399:H2399"/>
    <mergeCell ref="H2428:I2428"/>
    <mergeCell ref="K2438:N2438"/>
    <mergeCell ref="F2442:G2442"/>
    <mergeCell ref="F2440:G2440"/>
    <mergeCell ref="I2440:J2440"/>
    <mergeCell ref="C2461:D2462"/>
    <mergeCell ref="J2467:K2467"/>
    <mergeCell ref="F2469:G2469"/>
    <mergeCell ref="F2470:G2470"/>
    <mergeCell ref="J2468:K2468"/>
    <mergeCell ref="C2467:D2467"/>
    <mergeCell ref="J2464:K2464"/>
    <mergeCell ref="C2469:E2470"/>
    <mergeCell ref="H2467:I2467"/>
    <mergeCell ref="H2469:I2469"/>
    <mergeCell ref="C2463:D2463"/>
    <mergeCell ref="H2433:I2433"/>
    <mergeCell ref="I2443:N2445"/>
    <mergeCell ref="F2447:G2447"/>
    <mergeCell ref="C2441:E2441"/>
    <mergeCell ref="M2454:N2454"/>
    <mergeCell ref="C2465:D2465"/>
    <mergeCell ref="H2468:I2468"/>
    <mergeCell ref="K2452:L2452"/>
    <mergeCell ref="C2460:F2460"/>
    <mergeCell ref="H2461:I2462"/>
    <mergeCell ref="C2464:D2464"/>
    <mergeCell ref="H2455:N2455"/>
    <mergeCell ref="H2452:I2454"/>
    <mergeCell ref="E2461:E2462"/>
    <mergeCell ref="C2440:E2440"/>
    <mergeCell ref="K2453:N2453"/>
    <mergeCell ref="K2454:L2454"/>
    <mergeCell ref="F2461:F2462"/>
    <mergeCell ref="J2466:K2466"/>
    <mergeCell ref="L2461:L2462"/>
    <mergeCell ref="J2463:K2463"/>
    <mergeCell ref="H2463:I2463"/>
    <mergeCell ref="J2461:K2462"/>
    <mergeCell ref="M2461:M2462"/>
    <mergeCell ref="N2461:N2463"/>
    <mergeCell ref="L2469:M2469"/>
    <mergeCell ref="G2461:G2462"/>
    <mergeCell ref="C2466:D2466"/>
    <mergeCell ref="L2326:M2326"/>
    <mergeCell ref="F2370:G2370"/>
    <mergeCell ref="K2369:N2369"/>
    <mergeCell ref="C2432:D2432"/>
    <mergeCell ref="K2418:L2418"/>
    <mergeCell ref="H2424:N2424"/>
    <mergeCell ref="F2411:G2411"/>
    <mergeCell ref="M2418:N2418"/>
    <mergeCell ref="C2419:F2419"/>
    <mergeCell ref="D2450:N2450"/>
    <mergeCell ref="H2456:N2456"/>
    <mergeCell ref="C2455:F2455"/>
    <mergeCell ref="F2438:G2438"/>
    <mergeCell ref="I2446:N2447"/>
    <mergeCell ref="B2450:C2451"/>
    <mergeCell ref="I2402:J2402"/>
    <mergeCell ref="D2414:N2414"/>
    <mergeCell ref="C2416:G2418"/>
    <mergeCell ref="D2451:N2451"/>
    <mergeCell ref="F2441:G2441"/>
    <mergeCell ref="C2452:G2454"/>
    <mergeCell ref="F2446:G2446"/>
    <mergeCell ref="F2445:G2445"/>
    <mergeCell ref="I2441:J2441"/>
    <mergeCell ref="I2330:J2330"/>
    <mergeCell ref="K2399:L2399"/>
    <mergeCell ref="H2398:I2398"/>
    <mergeCell ref="F2374:G2374"/>
    <mergeCell ref="I2374:N2375"/>
    <mergeCell ref="J2428:K2428"/>
    <mergeCell ref="C2429:D2429"/>
    <mergeCell ref="J2431:K2431"/>
    <mergeCell ref="H2429:I2429"/>
    <mergeCell ref="C2424:F2424"/>
    <mergeCell ref="C2428:D2428"/>
    <mergeCell ref="C2425:D2426"/>
    <mergeCell ref="H2419:N2419"/>
    <mergeCell ref="J2416:J2418"/>
    <mergeCell ref="F2425:F2426"/>
    <mergeCell ref="C2433:E2434"/>
    <mergeCell ref="K2417:N2417"/>
    <mergeCell ref="C2430:D2430"/>
    <mergeCell ref="H2434:I2434"/>
    <mergeCell ref="M2327:N2327"/>
    <mergeCell ref="F2375:G2375"/>
    <mergeCell ref="L2398:M2398"/>
    <mergeCell ref="K2416:L2416"/>
    <mergeCell ref="C2431:D2431"/>
    <mergeCell ref="I2435:J2435"/>
    <mergeCell ref="L2434:M2434"/>
    <mergeCell ref="C2435:H2435"/>
    <mergeCell ref="J2430:K2430"/>
    <mergeCell ref="L2433:M2433"/>
    <mergeCell ref="H2430:I2430"/>
    <mergeCell ref="F2434:G2434"/>
    <mergeCell ref="K2435:L2435"/>
    <mergeCell ref="M2435:N2435"/>
    <mergeCell ref="H2420:N2420"/>
    <mergeCell ref="E2425:E2426"/>
    <mergeCell ref="H2431:I2431"/>
    <mergeCell ref="J2432:K2432"/>
    <mergeCell ref="H2460:N2460"/>
    <mergeCell ref="H2466:I2466"/>
    <mergeCell ref="C2457:F2457"/>
    <mergeCell ref="J2214:K2214"/>
    <mergeCell ref="F2218:G2218"/>
    <mergeCell ref="M2220:N2220"/>
    <mergeCell ref="K2219:L2219"/>
    <mergeCell ref="I2219:J2219"/>
    <mergeCell ref="L2218:M2218"/>
    <mergeCell ref="C2200:G2202"/>
    <mergeCell ref="H2178:I2178"/>
    <mergeCell ref="C2168:F2168"/>
    <mergeCell ref="C2204:F2204"/>
    <mergeCell ref="C2214:D2214"/>
    <mergeCell ref="C2215:D2215"/>
    <mergeCell ref="C2288:D2288"/>
    <mergeCell ref="I2291:J2291"/>
    <mergeCell ref="L2289:M2289"/>
    <mergeCell ref="J2288:K2288"/>
    <mergeCell ref="E2281:E2282"/>
    <mergeCell ref="K2328:L2328"/>
    <mergeCell ref="C2316:F2316"/>
    <mergeCell ref="H2312:N2312"/>
    <mergeCell ref="B2342:C2343"/>
    <mergeCell ref="D2342:N2342"/>
    <mergeCell ref="D2343:N2343"/>
    <mergeCell ref="C2291:H2291"/>
    <mergeCell ref="H2308:I2310"/>
    <mergeCell ref="I2296:J2296"/>
    <mergeCell ref="B2306:C2307"/>
    <mergeCell ref="I2547:N2547"/>
    <mergeCell ref="G2533:G2534"/>
    <mergeCell ref="F2544:G2545"/>
    <mergeCell ref="C2611:D2611"/>
    <mergeCell ref="K2580:L2580"/>
    <mergeCell ref="L2613:M2613"/>
    <mergeCell ref="I2579:J2579"/>
    <mergeCell ref="F2614:G2614"/>
    <mergeCell ref="C2613:E2614"/>
    <mergeCell ref="I2583:N2583"/>
    <mergeCell ref="J2576:K2576"/>
    <mergeCell ref="H2578:I2578"/>
    <mergeCell ref="B2593:N2593"/>
    <mergeCell ref="B2594:C2595"/>
    <mergeCell ref="H2576:I2576"/>
    <mergeCell ref="D2594:N2594"/>
    <mergeCell ref="H2596:I2598"/>
    <mergeCell ref="I2616:J2616"/>
    <mergeCell ref="K2616:L2616"/>
    <mergeCell ref="M2616:N2616"/>
    <mergeCell ref="H3143:N3143"/>
    <mergeCell ref="L2649:M2649"/>
    <mergeCell ref="C3142:F3142"/>
    <mergeCell ref="N3217:N3219"/>
    <mergeCell ref="H3178:N3178"/>
    <mergeCell ref="C3215:F3215"/>
    <mergeCell ref="C2649:E2650"/>
    <mergeCell ref="A2702:A2735"/>
    <mergeCell ref="C2783:F2783"/>
    <mergeCell ref="H2715:I2715"/>
    <mergeCell ref="I2655:N2655"/>
    <mergeCell ref="C2643:D2643"/>
    <mergeCell ref="H2641:I2642"/>
    <mergeCell ref="H2745:N2745"/>
    <mergeCell ref="H2746:N2746"/>
    <mergeCell ref="H2747:N2747"/>
    <mergeCell ref="H2781:N2781"/>
    <mergeCell ref="H2782:N2782"/>
    <mergeCell ref="A2738:A2771"/>
    <mergeCell ref="J2785:K2786"/>
    <mergeCell ref="H2783:N2783"/>
    <mergeCell ref="C2747:F2747"/>
    <mergeCell ref="L2785:L2786"/>
    <mergeCell ref="N2785:N2787"/>
    <mergeCell ref="C2746:F2746"/>
    <mergeCell ref="J2787:K2787"/>
    <mergeCell ref="A2774:A2807"/>
    <mergeCell ref="M2785:M2786"/>
    <mergeCell ref="A2846:A2879"/>
    <mergeCell ref="C2781:F2781"/>
    <mergeCell ref="B2809:N2809"/>
    <mergeCell ref="A2810:A2843"/>
    <mergeCell ref="H2787:I2787"/>
    <mergeCell ref="C2787:D2787"/>
    <mergeCell ref="H2785:I2786"/>
    <mergeCell ref="G2785:G2786"/>
    <mergeCell ref="B2881:N2881"/>
    <mergeCell ref="C2782:F2782"/>
  </mergeCells>
  <conditionalFormatting sqref="F1147:F1149 D1146:D1151">
    <cfRule type="cellIs" operator="equal" priority="963" stopIfTrue="1" dxfId="3417">
      <formula>200</formula>
    </cfRule>
    <cfRule type="cellIs" operator="equal" priority="962" stopIfTrue="1" dxfId="3418">
      <formula>1800</formula>
    </cfRule>
  </conditionalFormatting>
  <conditionalFormatting sqref="F2695:F2697 D2694:D2699">
    <cfRule type="cellIs" operator="equal" priority="361" stopIfTrue="1" dxfId="3419">
      <formula>200</formula>
    </cfRule>
    <cfRule type="cellIs" operator="equal" priority="360" stopIfTrue="1" dxfId="3420">
      <formula>1800</formula>
    </cfRule>
  </conditionalFormatting>
  <conditionalFormatting sqref="N490">
    <cfRule type="cellIs" operator="equal" priority="1210" dxfId="3421">
      <formula>"Supplementary"</formula>
    </cfRule>
    <cfRule type="cellIs" operator="equal" priority="1212" dxfId="3422">
      <formula>"Passed"</formula>
    </cfRule>
    <cfRule type="cellIs" operator="equal" priority="1209" dxfId="3423">
      <formula>"FAILED"</formula>
    </cfRule>
    <cfRule type="cellIs" operator="equal" priority="1211" dxfId="3424">
      <formula>"Passed With G"</formula>
    </cfRule>
  </conditionalFormatting>
  <conditionalFormatting sqref="N1750">
    <cfRule type="cellIs" operator="equal" priority="722" dxfId="3425">
      <formula>"Passed"</formula>
    </cfRule>
    <cfRule type="cellIs" operator="equal" priority="720" dxfId="3426">
      <formula>"Supplementary"</formula>
    </cfRule>
    <cfRule type="cellIs" operator="equal" priority="719" dxfId="3427">
      <formula>"FAILED"</formula>
    </cfRule>
    <cfRule type="cellIs" operator="equal" priority="721" dxfId="3428">
      <formula>"Passed With G"</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text="f'k{kk foHkkx jktLFkku" operator="containsText" priority="530" stopIfTrue="1" dxfId="3429">
      <formula>NOT(ISERROR(SEARCH("f'k{kk foHkkx jktLFkku",B2234)))</formula>
    </cfRule>
    <cfRule type="containsText" text="iw.kkZad" operator="containsText" priority="531" stopIfTrue="1" dxfId="3430">
      <formula>NOT(ISERROR(SEARCH("iw.kkZad",B2234)))</formula>
    </cfRule>
    <cfRule type="containsText" text="dsoy jktdh; fo|ky;ksa esa iz;ksx gsrq fu%'kqYd" operator="containsText" priority="527" stopIfTrue="1" dxfId="3431">
      <formula>NOT(ISERROR(SEARCH("dsoy jktdh; fo|ky;ksa esa iz;ksx gsrq fu%'kqYd",B2234)))</formula>
    </cfRule>
  </conditionalFormatting>
  <conditionalFormatting sqref="H22:H29 G30:H30 E26:E30 N1:N14 M1:M13 J15:M20 H17:H20 D1:J3 C1:C4 D7:D12 H7:J12 E7:G13 E15:E23 G15:G23 F15:F24 C7:C13 D16:D23 C15:C24 H15:I16 K1:K12 L1:L3 L5 L7:L13 K23:L23 I22:L22 N16:N22 A1:B35 F26:G29 F30:F35 K24:N26 K28:N28 C26:D35">
    <cfRule type="cellIs" operator="equal" priority="2307" dxfId="3432">
      <formula>0</formula>
    </cfRule>
  </conditionalFormatting>
  <conditionalFormatting sqref="N22">
    <cfRule type="cellIs" operator="equal" priority="2298" dxfId="3433">
      <formula>"FAILED"</formula>
    </cfRule>
    <cfRule type="cellIs" operator="equal" priority="2299" dxfId="3434">
      <formula>"Supplementary"</formula>
    </cfRule>
    <cfRule type="cellIs" operator="equal" priority="2301" dxfId="3435">
      <formula>"Passed"</formula>
    </cfRule>
    <cfRule type="cellIs" operator="equal" priority="2300" dxfId="3436">
      <formula>"Passed With G"</formula>
    </cfRule>
  </conditionalFormatting>
  <conditionalFormatting sqref="N2398">
    <cfRule type="cellIs" operator="equal" priority="470" dxfId="3437">
      <formula>"Passed"</formula>
    </cfRule>
    <cfRule type="cellIs" operator="equal" priority="468" dxfId="3438">
      <formula>"Supplementary"</formula>
    </cfRule>
    <cfRule type="cellIs" operator="equal" priority="467" dxfId="3439">
      <formula>"FAILED"</formula>
    </cfRule>
    <cfRule type="cellIs" operator="equal" priority="469" dxfId="3440">
      <formula>"Passed With G"</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text="f'k{kk foHkkx jktLFkku" operator="containsText" priority="544" stopIfTrue="1" dxfId="3441">
      <formula>NOT(ISERROR(SEARCH("f'k{kk foHkkx jktLFkku",B2198)))</formula>
    </cfRule>
    <cfRule type="containsText" text="dsoy jktdh; fo|ky;ksa esa iz;ksx gsrq fu%'kqYd" operator="containsText" priority="541" stopIfTrue="1" dxfId="3442">
      <formula>NOT(ISERROR(SEARCH("dsoy jktdh; fo|ky;ksa esa iz;ksx gsrq fu%'kqYd",B2198)))</formula>
    </cfRule>
    <cfRule type="containsText" text="iw.kkZad" operator="containsText" priority="545" stopIfTrue="1" dxfId="3443">
      <formula>NOT(ISERROR(SEARCH("iw.kkZad",B2198)))</formula>
    </cfRule>
  </conditionalFormatting>
  <conditionalFormatting sqref="N454">
    <cfRule type="cellIs" operator="equal" priority="1226" dxfId="3444">
      <formula>"Passed"</formula>
    </cfRule>
    <cfRule type="cellIs" operator="equal" priority="1223" dxfId="3445">
      <formula>"FAILED"</formula>
    </cfRule>
    <cfRule type="cellIs" operator="equal" priority="1224" dxfId="3446">
      <formula>"Supplementary"</formula>
    </cfRule>
    <cfRule type="cellIs" operator="equal" priority="1225" dxfId="3447">
      <formula>"Passed With G"</formula>
    </cfRule>
  </conditionalFormatting>
  <conditionalFormatting sqref="F491:G491 F498:F503 H491:H497 C491:C492 D498:D503 M473:M474 N481:N482 M483 M484:N488 F483:F486 D470:D471 B470 C475:C481 F481:G481 G483:H483 I483:I484 C483:C489 L481:M481 F487:H488 J483:L488 C494:C503">
    <cfRule type="containsText" text="f'k{kk foHkkx jktLFkku" operator="containsText" priority="1216" stopIfTrue="1" dxfId="3448">
      <formula>NOT(ISERROR(SEARCH("f'k{kk foHkkx jktLFkku",B470)))</formula>
    </cfRule>
    <cfRule type="containsText" text="iw.kkZad" operator="containsText" priority="1217" stopIfTrue="1" dxfId="3449">
      <formula>NOT(ISERROR(SEARCH("iw.kkZad",B470)))</formula>
    </cfRule>
    <cfRule type="containsText" text="dsoy jktdh; fo|ky;ksa esa iz;ksx gsrq fu%'kqYd" operator="containsText" priority="1213" stopIfTrue="1" dxfId="3450">
      <formula>NOT(ISERROR(SEARCH("dsoy jktdh; fo|ky;ksa esa iz;ksx gsrq fu%'kqYd",B470)))</formula>
    </cfRule>
  </conditionalFormatting>
  <conditionalFormatting sqref="N1138">
    <cfRule type="cellIs" operator="equal" priority="958" dxfId="3451">
      <formula>"Supplementary"</formula>
    </cfRule>
    <cfRule type="cellIs" operator="equal" priority="960" dxfId="3452">
      <formula>"Passed"</formula>
    </cfRule>
    <cfRule type="cellIs" operator="equal" priority="957" dxfId="3453">
      <formula>"FAILED"</formula>
    </cfRule>
    <cfRule type="cellIs" operator="equal" priority="959" dxfId="3454">
      <formula>"Passed With G"</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operator="equal" priority="1344" dxfId="3455">
      <formula>0</formula>
    </cfRule>
  </conditionalFormatting>
  <conditionalFormatting sqref="N3010">
    <cfRule type="cellIs" operator="equal" priority="229" dxfId="3456">
      <formula>"FAILED"</formula>
    </cfRule>
    <cfRule type="cellIs" operator="equal" priority="230" dxfId="3457">
      <formula>"Supplementary"</formula>
    </cfRule>
    <cfRule type="cellIs" operator="equal" priority="232" dxfId="3458">
      <formula>"Passed"</formula>
    </cfRule>
    <cfRule type="cellIs" operator="equal" priority="231" dxfId="3459">
      <formula>"Passed With G"</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operator="equal" priority="910" dxfId="3460">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text="iw.kkZad" operator="containsText" priority="293" stopIfTrue="1" dxfId="3461">
      <formula>NOT(ISERROR(SEARCH("iw.kkZad",B2846)))</formula>
    </cfRule>
    <cfRule type="containsText" text="dsoy jktdh; fo|ky;ksa esa iz;ksx gsrq fu%'kqYd" operator="containsText" priority="289" stopIfTrue="1" dxfId="3462">
      <formula>NOT(ISERROR(SEARCH("dsoy jktdh; fo|ky;ksa esa iz;ksx gsrq fu%'kqYd",B2846)))</formula>
    </cfRule>
    <cfRule type="containsText" text="f'k{kk foHkkx jktLFkku" operator="containsText" priority="292" stopIfTrue="1" dxfId="3463">
      <formula>NOT(ISERROR(SEARCH("f'k{kk foHkkx jktLFkku",B2846)))</formula>
    </cfRule>
  </conditionalFormatting>
  <conditionalFormatting sqref="C1718:H1721">
    <cfRule type="expression" priority="729" dxfId="3464">
      <formula>$C1718=0</formula>
    </cfRule>
  </conditionalFormatting>
  <conditionalFormatting sqref="C3554:H3557">
    <cfRule type="expression" priority="15" dxfId="3465">
      <formula>$C3554=0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text="f'k{kk foHkkx jktLFkku" operator="containsText" priority="82" stopIfTrue="1" dxfId="3466">
      <formula>NOT(ISERROR(SEARCH("f'k{kk foHkkx jktLFkku",B3386)))</formula>
    </cfRule>
    <cfRule type="containsText" text="iw.kkZad" operator="containsText" priority="83" stopIfTrue="1" dxfId="3467">
      <formula>NOT(ISERROR(SEARCH("iw.kkZad",B3386)))</formula>
    </cfRule>
    <cfRule type="containsText" text="dsoy jktdh; fo|ky;ksa esa iz;ksx gsrq fu%'kqYd" operator="containsText" priority="79" stopIfTrue="1" dxfId="3468">
      <formula>NOT(ISERROR(SEARCH("dsoy jktdh; fo|ky;ksa esa iz;ksx gsrq fu%'kqYd",B3386)))</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text="dsoy jktdh; fo|ky;ksa esa iz;ksx gsrq fu%'kqYd" operator="containsText" priority="415" stopIfTrue="1" dxfId="3469">
      <formula>NOT(ISERROR(SEARCH("dsoy jktdh; fo|ky;ksa esa iz;ksx gsrq fu%'kqYd",B2522)))</formula>
    </cfRule>
    <cfRule type="containsText" text="f'k{kk foHkkx jktLFkku" operator="containsText" priority="418" stopIfTrue="1" dxfId="3470">
      <formula>NOT(ISERROR(SEARCH("f'k{kk foHkkx jktLFkku",B2522)))</formula>
    </cfRule>
    <cfRule type="containsText" text="iw.kkZad" operator="containsText" priority="419" stopIfTrue="1" dxfId="3471">
      <formula>NOT(ISERROR(SEARCH("iw.kkZad",B2522)))</formula>
    </cfRule>
  </conditionalFormatting>
  <conditionalFormatting sqref="N2434">
    <cfRule type="cellIs" operator="equal" priority="454" dxfId="3472">
      <formula>"Supplementary"</formula>
    </cfRule>
    <cfRule type="cellIs" operator="equal" priority="456" dxfId="3473">
      <formula>"Passed"</formula>
    </cfRule>
    <cfRule type="cellIs" operator="equal" priority="455" dxfId="3474">
      <formula>"Passed With G"</formula>
    </cfRule>
    <cfRule type="cellIs" operator="equal" priority="453" dxfId="3475">
      <formula>"FAILED"</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text="dsoy jktdh; fo|ky;ksa esa iz;ksx gsrq fu%'kqYd" operator="containsText" priority="555" stopIfTrue="1" dxfId="3476">
      <formula>NOT(ISERROR(SEARCH("dsoy jktdh; fo|ky;ksa esa iz;ksx gsrq fu%'kqYd",B2162)))</formula>
    </cfRule>
    <cfRule type="containsText" text="f'k{kk foHkkx jktLFkku" operator="containsText" priority="558" stopIfTrue="1" dxfId="3477">
      <formula>NOT(ISERROR(SEARCH("f'k{kk foHkkx jktLFkku",B2162)))</formula>
    </cfRule>
    <cfRule type="containsText" text="iw.kkZad" operator="containsText" priority="559" stopIfTrue="1" dxfId="3478">
      <formula>NOT(ISERROR(SEARCH("iw.kkZad",B2162)))</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text="f'k{kk foHkkx jktLFkku" operator="containsText" priority="124" stopIfTrue="1" dxfId="3479">
      <formula>NOT(ISERROR(SEARCH("f'k{kk foHkkx jktLFkku",B3278)))</formula>
    </cfRule>
    <cfRule type="containsText" text="dsoy jktdh; fo|ky;ksa esa iz;ksx gsrq fu%'kqYd" operator="containsText" priority="121" stopIfTrue="1" dxfId="3480">
      <formula>NOT(ISERROR(SEARCH("dsoy jktdh; fo|ky;ksa esa iz;ksx gsrq fu%'kqYd",B3278)))</formula>
    </cfRule>
    <cfRule type="containsText" text="iw.kkZad" operator="containsText" priority="125" stopIfTrue="1" dxfId="3481">
      <formula>NOT(ISERROR(SEARCH("iw.kkZad",B3278)))</formula>
    </cfRule>
  </conditionalFormatting>
  <conditionalFormatting sqref="F2839:F2841 D2838:D2843">
    <cfRule type="cellIs" operator="equal" priority="305" stopIfTrue="1" dxfId="3482">
      <formula>200</formula>
    </cfRule>
    <cfRule type="cellIs" operator="equal" priority="304" stopIfTrue="1" dxfId="3483">
      <formula>1800</formula>
    </cfRule>
  </conditionalFormatting>
  <conditionalFormatting sqref="F347:G347 F354:F359 H347:H353 C347:C348 D354:D359 M329:M330 N337:N338 M339 M340:N344 F339:F342 D326:D327 B326 C331:C337 F337:G337 G339:H339 I339:I340 C339:C345 L337:M337 F343:H344 J339:L344 C350:C359">
    <cfRule type="containsText" text="dsoy jktdh; fo|ky;ksa esa iz;ksx gsrq fu%'kqYd" operator="containsText" priority="1269" stopIfTrue="1" dxfId="3484">
      <formula>NOT(ISERROR(SEARCH("dsoy jktdh; fo|ky;ksa esa iz;ksx gsrq fu%'kqYd",B326)))</formula>
    </cfRule>
    <cfRule type="containsText" text="f'k{kk foHkkx jktLFkku" operator="containsText" priority="1272" stopIfTrue="1" dxfId="3485">
      <formula>NOT(ISERROR(SEARCH("f'k{kk foHkkx jktLFkku",B326)))</formula>
    </cfRule>
    <cfRule type="containsText" text="iw.kkZad" operator="containsText" priority="1273" stopIfTrue="1" dxfId="3486">
      <formula>NOT(ISERROR(SEARCH("iw.kkZad",B326)))</formula>
    </cfRule>
  </conditionalFormatting>
  <conditionalFormatting sqref="F859:F861 D858:D863">
    <cfRule type="cellIs" operator="equal" priority="1074" stopIfTrue="1" dxfId="3487">
      <formula>1800</formula>
    </cfRule>
    <cfRule type="cellIs" operator="equal" priority="1075" stopIfTrue="1" dxfId="3488">
      <formula>200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operator="equal" priority="546" dxfId="3489">
      <formula>0</formula>
    </cfRule>
  </conditionalFormatting>
  <conditionalFormatting sqref="F1507:F1509 D1506:D1511">
    <cfRule type="cellIs" operator="equal" priority="822" stopIfTrue="1" dxfId="3490">
      <formula>1800</formula>
    </cfRule>
    <cfRule type="cellIs" operator="equal" priority="823" stopIfTrue="1" dxfId="3491">
      <formula>200</formula>
    </cfRule>
  </conditionalFormatting>
  <conditionalFormatting sqref="N1714">
    <cfRule type="cellIs" operator="equal" priority="733" dxfId="3492">
      <formula>"FAILED"</formula>
    </cfRule>
    <cfRule type="cellIs" operator="equal" priority="734" dxfId="3493">
      <formula>"Supplementary"</formula>
    </cfRule>
    <cfRule type="cellIs" operator="equal" priority="736" dxfId="3494">
      <formula>"Passed"</formula>
    </cfRule>
    <cfRule type="cellIs" operator="equal" priority="735" dxfId="3495">
      <formula>"Passed With G"</formula>
    </cfRule>
  </conditionalFormatting>
  <conditionalFormatting sqref="N3046">
    <cfRule type="cellIs" operator="equal" priority="218" dxfId="3496">
      <formula>"Passed"</formula>
    </cfRule>
    <cfRule type="cellIs" operator="equal" priority="216" dxfId="3497">
      <formula>"Supplementary"</formula>
    </cfRule>
    <cfRule type="cellIs" operator="equal" priority="215" dxfId="3498">
      <formula>"FAILED"</formula>
    </cfRule>
    <cfRule type="cellIs" operator="equal" priority="217" dxfId="3499">
      <formula>"Passed With G"</formula>
    </cfRule>
  </conditionalFormatting>
  <conditionalFormatting sqref="N1102">
    <cfRule type="cellIs" operator="equal" priority="974" dxfId="3500">
      <formula>"Passed"</formula>
    </cfRule>
    <cfRule type="cellIs" operator="equal" priority="972" dxfId="3501">
      <formula>"Supplementary"</formula>
    </cfRule>
    <cfRule type="cellIs" operator="equal" priority="971" dxfId="3502">
      <formula>"FAILED"</formula>
    </cfRule>
    <cfRule type="cellIs" operator="equal" priority="973" dxfId="3503">
      <formula>"Passed With G"</formula>
    </cfRule>
  </conditionalFormatting>
  <conditionalFormatting sqref="F1358:G1361">
    <cfRule type="cellIs" operator="equal" priority="871" dxfId="3504">
      <formula>"0/100"</formula>
    </cfRule>
    <cfRule type="cellIs" operator="equal" priority="872" dxfId="3505">
      <formula>"0/200"</formula>
    </cfRule>
  </conditionalFormatting>
  <conditionalFormatting sqref="N418">
    <cfRule type="cellIs" operator="equal" priority="1237" dxfId="3506">
      <formula>"FAILED"</formula>
    </cfRule>
    <cfRule type="cellIs" operator="equal" priority="1238" dxfId="3507">
      <formula>"Supplementary"</formula>
    </cfRule>
    <cfRule type="cellIs" operator="equal" priority="1240" dxfId="3508">
      <formula>"Passed"</formula>
    </cfRule>
    <cfRule type="cellIs" operator="equal" priority="1239" dxfId="3509">
      <formula>"Passed With G"</formula>
    </cfRule>
  </conditionalFormatting>
  <conditionalFormatting sqref="N2074">
    <cfRule type="cellIs" operator="equal" priority="595" dxfId="3510">
      <formula>"Passed With G"</formula>
    </cfRule>
    <cfRule type="cellIs" operator="equal" priority="593" dxfId="3511">
      <formula>"FAILED"</formula>
    </cfRule>
    <cfRule type="cellIs" operator="equal" priority="596" dxfId="3512">
      <formula>"Passed"</formula>
    </cfRule>
    <cfRule type="cellIs" operator="equal" priority="594" dxfId="3513">
      <formula>"Supplementary"</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operator="equal" priority="434" dxfId="3514">
      <formula>0</formula>
    </cfRule>
  </conditionalFormatting>
  <conditionalFormatting sqref="F1039:F1041 D1038:D1043">
    <cfRule type="cellIs" operator="equal" priority="1005" stopIfTrue="1" dxfId="3515">
      <formula>200</formula>
    </cfRule>
    <cfRule type="cellIs" operator="equal" priority="1004" stopIfTrue="1" dxfId="3516">
      <formula>1800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operator="equal" priority="616" dxfId="3517">
      <formula>0</formula>
    </cfRule>
  </conditionalFormatting>
  <conditionalFormatting sqref="F131:G131 F138:F143 H131:H137 C131:C132 D138:D143 M113:M114 N121:N122 M123 M124:N128 F123:F126 D110:D111 B110 C115:C121 F121:G121 G123:H123 I123:I124 C123:C129 L121:M121 F127:H128 J123:L128 C134:C143">
    <cfRule type="containsText" text="f'k{kk foHkkx jktLFkku" operator="containsText" priority="1356" stopIfTrue="1" dxfId="3518">
      <formula>NOT(ISERROR(SEARCH("f'k{kk foHkkx jktLFkku",B110)))</formula>
    </cfRule>
    <cfRule type="containsText" text="iw.kkZad" operator="containsText" priority="1357" stopIfTrue="1" dxfId="3519">
      <formula>NOT(ISERROR(SEARCH("iw.kkZad",B110)))</formula>
    </cfRule>
    <cfRule type="containsText" text="dsoy jktdh; fo|ky;ksa esa iz;ksx gsrq fu%'kqYd" operator="containsText" priority="1353" stopIfTrue="1" dxfId="3520">
      <formula>NOT(ISERROR(SEARCH("dsoy jktdh; fo|ky;ksa esa iz;ksx gsrq fu%'kqYd",B110)))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text="iw.kkZad" operator="containsText" priority="55" stopIfTrue="1" dxfId="3521">
      <formula>NOT(ISERROR(SEARCH("iw.kkZad",B3458)))</formula>
    </cfRule>
    <cfRule type="containsText" text="dsoy jktdh; fo|ky;ksa esa iz;ksx gsrq fu%'kqYd" operator="containsText" priority="51" stopIfTrue="1" dxfId="3522">
      <formula>NOT(ISERROR(SEARCH("dsoy jktdh; fo|ky;ksa esa iz;ksx gsrq fu%'kqYd",B3458)))</formula>
    </cfRule>
    <cfRule type="containsText" text="f'k{kk foHkkx jktLFkku" operator="containsText" priority="54" stopIfTrue="1" dxfId="3523">
      <formula>NOT(ISERROR(SEARCH("f'k{kk foHkkx jktLFkku",B3458)))</formula>
    </cfRule>
  </conditionalFormatting>
  <conditionalFormatting sqref="F2150:G2153">
    <cfRule type="cellIs" operator="equal" priority="564" dxfId="3524">
      <formula>"0/200"</formula>
    </cfRule>
    <cfRule type="cellIs" operator="equal" priority="563" dxfId="3525">
      <formula>"0/100"</formula>
    </cfRule>
  </conditionalFormatting>
  <conditionalFormatting sqref="N3370">
    <cfRule type="cellIs" operator="equal" priority="91" dxfId="3526">
      <formula>"Passed With G"</formula>
    </cfRule>
    <cfRule type="cellIs" operator="equal" priority="92" dxfId="3527">
      <formula>"Passed"</formula>
    </cfRule>
    <cfRule type="cellIs" operator="equal" priority="89" dxfId="3528">
      <formula>"FAILED"</formula>
    </cfRule>
    <cfRule type="cellIs" operator="equal" priority="90" dxfId="3529">
      <formula>"Supplementary"</formula>
    </cfRule>
  </conditionalFormatting>
  <conditionalFormatting sqref="F854:G857">
    <cfRule type="cellIs" operator="equal" priority="1068" dxfId="3530">
      <formula>"0/200"</formula>
    </cfRule>
    <cfRule type="cellIs" operator="equal" priority="1067" dxfId="3531">
      <formula>"0/100"</formula>
    </cfRule>
  </conditionalFormatting>
  <conditionalFormatting sqref="N1426">
    <cfRule type="cellIs" operator="equal" priority="847" dxfId="3532">
      <formula>"Passed With G"</formula>
    </cfRule>
    <cfRule type="cellIs" operator="equal" priority="846" dxfId="3533">
      <formula>"Supplementary"</formula>
    </cfRule>
    <cfRule type="cellIs" operator="equal" priority="848" dxfId="3534">
      <formula>"Passed"</formula>
    </cfRule>
    <cfRule type="cellIs" operator="equal" priority="845" dxfId="3535">
      <formula>"FAILED"</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text="iw.kkZad" operator="containsText" priority="587" stopIfTrue="1" dxfId="3536">
      <formula>NOT(ISERROR(SEARCH("iw.kkZad",B2090)))</formula>
    </cfRule>
    <cfRule type="containsText" text="dsoy jktdh; fo|ky;ksa esa iz;ksx gsrq fu%'kqYd" operator="containsText" priority="583" stopIfTrue="1" dxfId="3537">
      <formula>NOT(ISERROR(SEARCH("dsoy jktdh; fo|ky;ksa esa iz;ksx gsrq fu%'kqYd",B2090)))</formula>
    </cfRule>
    <cfRule type="containsText" text="f'k{kk foHkkx jktLFkku" operator="containsText" priority="586" stopIfTrue="1" dxfId="3538">
      <formula>NOT(ISERROR(SEARCH("f'k{kk foHkkx jktLFkku",B2090)))</formula>
    </cfRule>
  </conditionalFormatting>
  <conditionalFormatting sqref="L346:M346">
    <cfRule type="cellIs" operator="equal" priority="1262" dxfId="3539">
      <formula>"Failed"</formula>
    </cfRule>
  </conditionalFormatting>
  <conditionalFormatting sqref="F2654:G2657">
    <cfRule type="cellIs" operator="equal" priority="367" dxfId="3540">
      <formula>"0/100"</formula>
    </cfRule>
    <cfRule type="cellIs" operator="equal" priority="368" dxfId="3541">
      <formula>"0/200"</formula>
    </cfRule>
  </conditionalFormatting>
  <conditionalFormatting sqref="F2798:G2801">
    <cfRule type="cellIs" operator="equal" priority="312" dxfId="3542">
      <formula>"0/200"</formula>
    </cfRule>
    <cfRule type="cellIs" operator="equal" priority="311" dxfId="3543">
      <formula>"0/100"</formula>
    </cfRule>
  </conditionalFormatting>
  <conditionalFormatting sqref="F710:G713">
    <cfRule type="cellIs" operator="equal" priority="1123" dxfId="3544">
      <formula>"0/100"</formula>
    </cfRule>
    <cfRule type="cellIs" operator="equal" priority="1124" dxfId="3545">
      <formula>"0/200"</formula>
    </cfRule>
  </conditionalFormatting>
  <conditionalFormatting sqref="N3082">
    <cfRule type="cellIs" operator="equal" priority="202" dxfId="3546">
      <formula>"Supplementary"</formula>
    </cfRule>
    <cfRule type="cellIs" operator="equal" priority="201" dxfId="3547">
      <formula>"FAILED"</formula>
    </cfRule>
    <cfRule type="cellIs" operator="equal" priority="204" dxfId="3548">
      <formula>"Passed"</formula>
    </cfRule>
    <cfRule type="cellIs" operator="equal" priority="203" dxfId="3549">
      <formula>"Passed With G"</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operator="equal" priority="1022" dxfId="3550">
      <formula>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operator="equal" priority="1288" dxfId="3551">
      <formula>0</formula>
    </cfRule>
  </conditionalFormatting>
  <conditionalFormatting sqref="L2974:M2974">
    <cfRule type="cellIs" operator="equal" priority="240" dxfId="3552">
      <formula>"Failed"</formula>
    </cfRule>
  </conditionalFormatting>
  <conditionalFormatting sqref="N2362">
    <cfRule type="cellIs" operator="equal" priority="481" dxfId="3553">
      <formula>"FAILED"</formula>
    </cfRule>
    <cfRule type="cellIs" operator="equal" priority="482" dxfId="3554">
      <formula>"Supplementary"</formula>
    </cfRule>
    <cfRule type="cellIs" operator="equal" priority="484" dxfId="3555">
      <formula>"Passed"</formula>
    </cfRule>
    <cfRule type="cellIs" operator="equal" priority="483" dxfId="3556">
      <formula>"Passed With G"</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text="f'k{kk foHkkx jktLFkku" operator="containsText" priority="180" stopIfTrue="1" dxfId="3557">
      <formula>NOT(ISERROR(SEARCH("f'k{kk foHkkx jktLFkku",B3134)))</formula>
    </cfRule>
    <cfRule type="containsText" text="dsoy jktdh; fo|ky;ksa esa iz;ksx gsrq fu%'kqYd" operator="containsText" priority="177" stopIfTrue="1" dxfId="3558">
      <formula>NOT(ISERROR(SEARCH("dsoy jktdh; fo|ky;ksa esa iz;ksx gsrq fu%'kqYd",B3134)))</formula>
    </cfRule>
    <cfRule type="containsText" text="iw.kkZad" operator="containsText" priority="181" stopIfTrue="1" dxfId="3559">
      <formula>NOT(ISERROR(SEARCH("iw.kkZad",B3134)))</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text="dsoy jktdh; fo|ky;ksa esa iz;ksx gsrq fu%'kqYd" operator="containsText" priority="863" stopIfTrue="1" dxfId="3560">
      <formula>NOT(ISERROR(SEARCH("dsoy jktdh; fo|ky;ksa esa iz;ksx gsrq fu%'kqYd",B1370)))</formula>
    </cfRule>
    <cfRule type="containsText" text="f'k{kk foHkkx jktLFkku" operator="containsText" priority="866" stopIfTrue="1" dxfId="3561">
      <formula>NOT(ISERROR(SEARCH("f'k{kk foHkkx jktLFkku",B1370)))</formula>
    </cfRule>
    <cfRule type="containsText" text="iw.kkZad" operator="containsText" priority="867" stopIfTrue="1" dxfId="3562">
      <formula>NOT(ISERROR(SEARCH("iw.kkZad",B1370)))</formula>
    </cfRule>
  </conditionalFormatting>
  <conditionalFormatting sqref="F2731:F2733 D2730:D2735">
    <cfRule type="cellIs" operator="equal" priority="346" stopIfTrue="1" dxfId="3563">
      <formula>1800</formula>
    </cfRule>
    <cfRule type="cellIs" operator="equal" priority="347" stopIfTrue="1" dxfId="3564">
      <formula>200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operator="equal" priority="196" dxfId="3565">
      <formula>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operator="equal" priority="56" dxfId="3566">
      <formula>0</formula>
    </cfRule>
  </conditionalFormatting>
  <conditionalFormatting sqref="L1678:M1678">
    <cfRule type="cellIs" operator="equal" priority="744" dxfId="3567">
      <formula>"Failed"</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operator="equal" priority="980" dxfId="3568">
      <formula>0</formula>
    </cfRule>
  </conditionalFormatting>
  <conditionalFormatting sqref="F3338:G3341">
    <cfRule type="cellIs" operator="equal" priority="101" dxfId="3569">
      <formula>"0/100"</formula>
    </cfRule>
    <cfRule type="cellIs" operator="equal" priority="102" dxfId="3570">
      <formula>"0/200"</formula>
    </cfRule>
  </conditionalFormatting>
  <conditionalFormatting sqref="L1030:M1030">
    <cfRule type="cellIs" operator="equal" priority="996" dxfId="3571">
      <formula>"Failed"</formula>
    </cfRule>
  </conditionalFormatting>
  <conditionalFormatting sqref="F787:F789 D786:D791">
    <cfRule type="cellIs" operator="equal" priority="1103" stopIfTrue="1" dxfId="3572">
      <formula>200</formula>
    </cfRule>
    <cfRule type="cellIs" operator="equal" priority="1102" stopIfTrue="1" dxfId="3573">
      <formula>1800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operator="equal" priority="882" dxfId="3574">
      <formula>0</formula>
    </cfRule>
  </conditionalFormatting>
  <conditionalFormatting sqref="F1867:F1869 D1866:D1871">
    <cfRule type="cellIs" operator="equal" priority="683" stopIfTrue="1" dxfId="3575">
      <formula>200</formula>
    </cfRule>
    <cfRule type="cellIs" operator="equal" priority="682" stopIfTrue="1" dxfId="3576">
      <formula>1800</formula>
    </cfRule>
  </conditionalFormatting>
  <conditionalFormatting sqref="F3379:F3381 D3378:D3383">
    <cfRule type="cellIs" operator="equal" priority="95" stopIfTrue="1" dxfId="3577">
      <formula>200</formula>
    </cfRule>
    <cfRule type="cellIs" operator="equal" priority="94" stopIfTrue="1" dxfId="3578">
      <formula>1800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text="f'k{kk foHkkx jktLFkku" operator="containsText" priority="628" stopIfTrue="1" dxfId="3579">
      <formula>NOT(ISERROR(SEARCH("f'k{kk foHkkx jktLFkku",B1982)))</formula>
    </cfRule>
    <cfRule type="containsText" text="iw.kkZad" operator="containsText" priority="629" stopIfTrue="1" dxfId="3580">
      <formula>NOT(ISERROR(SEARCH("iw.kkZad",B1982)))</formula>
    </cfRule>
    <cfRule type="containsText" text="dsoy jktdh; fo|ky;ksa esa iz;ksx gsrq fu%'kqYd" operator="containsText" priority="625" stopIfTrue="1" dxfId="3581">
      <formula>NOT(ISERROR(SEARCH("dsoy jktdh; fo|ky;ksa esa iz;ksx gsrq fu%'kqYd",B1982)))</formula>
    </cfRule>
  </conditionalFormatting>
  <conditionalFormatting sqref="F2042:G2045">
    <cfRule type="cellIs" operator="equal" priority="605" dxfId="3582">
      <formula>"0/100"</formula>
    </cfRule>
    <cfRule type="cellIs" operator="equal" priority="606" dxfId="3583">
      <formula>"0/200"</formula>
    </cfRule>
  </conditionalFormatting>
  <conditionalFormatting sqref="F3019:F3021 D3018:D3023">
    <cfRule type="cellIs" operator="equal" priority="235" stopIfTrue="1" dxfId="3584">
      <formula>200</formula>
    </cfRule>
    <cfRule type="cellIs" operator="equal" priority="234" stopIfTrue="1" dxfId="3585">
      <formula>1800</formula>
    </cfRule>
  </conditionalFormatting>
  <conditionalFormatting sqref="F2911:F2913 D2910:D2915">
    <cfRule type="cellIs" operator="equal" priority="277" stopIfTrue="1" dxfId="3586">
      <formula>200</formula>
    </cfRule>
    <cfRule type="cellIs" operator="equal" priority="276" stopIfTrue="1" dxfId="3587">
      <formula>1800</formula>
    </cfRule>
  </conditionalFormatting>
  <conditionalFormatting sqref="L1642:M1642">
    <cfRule type="cellIs" operator="equal" priority="758" dxfId="3588">
      <formula>"Failed"</formula>
    </cfRule>
  </conditionalFormatting>
  <conditionalFormatting sqref="F3307:F3309 D3306:D3311">
    <cfRule type="cellIs" operator="equal" priority="122" stopIfTrue="1" dxfId="3589">
      <formula>1800</formula>
    </cfRule>
    <cfRule type="cellIs" operator="equal" priority="123" stopIfTrue="1" dxfId="3590">
      <formula>200</formula>
    </cfRule>
  </conditionalFormatting>
  <conditionalFormatting sqref="N1030">
    <cfRule type="cellIs" operator="equal" priority="999" dxfId="3591">
      <formula>"FAILED"</formula>
    </cfRule>
    <cfRule type="cellIs" operator="equal" priority="1002" dxfId="3592">
      <formula>"Passed"</formula>
    </cfRule>
    <cfRule type="cellIs" operator="equal" priority="1001" dxfId="3593">
      <formula>"Passed With G"</formula>
    </cfRule>
    <cfRule type="cellIs" operator="equal" priority="1000" dxfId="3594">
      <formula>"Supplementary"</formula>
    </cfRule>
  </conditionalFormatting>
  <conditionalFormatting sqref="F1687:F1689 D1686:D1691">
    <cfRule type="cellIs" operator="equal" priority="753" stopIfTrue="1" dxfId="3595">
      <formula>200</formula>
    </cfRule>
    <cfRule type="cellIs" operator="equal" priority="752" stopIfTrue="1" dxfId="3596">
      <formula>1800</formula>
    </cfRule>
  </conditionalFormatting>
  <conditionalFormatting sqref="F170:G173">
    <cfRule type="cellIs" operator="equal" priority="1334" dxfId="3597">
      <formula>"0/200"</formula>
    </cfRule>
    <cfRule type="cellIs" operator="equal" priority="1333" dxfId="3598">
      <formula>"0/100"</formula>
    </cfRule>
  </conditionalFormatting>
  <conditionalFormatting sqref="N1390">
    <cfRule type="cellIs" operator="equal" priority="861" dxfId="3599">
      <formula>"Passed With G"</formula>
    </cfRule>
    <cfRule type="cellIs" operator="equal" priority="860" dxfId="3600">
      <formula>"Supplementary"</formula>
    </cfRule>
    <cfRule type="cellIs" operator="equal" priority="859" dxfId="3601">
      <formula>"FAILED"</formula>
    </cfRule>
    <cfRule type="cellIs" operator="equal" priority="862" dxfId="3602">
      <formula>"Passed"</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text="dsoy jktdh; fo|ky;ksa esa iz;ksx gsrq fu%'kqYd" operator="containsText" priority="751" stopIfTrue="1" dxfId="3603">
      <formula>NOT(ISERROR(SEARCH("dsoy jktdh; fo|ky;ksa esa iz;ksx gsrq fu%'kqYd",B1658)))</formula>
    </cfRule>
    <cfRule type="containsText" text="f'k{kk foHkkx jktLFkku" operator="containsText" priority="754" stopIfTrue="1" dxfId="3604">
      <formula>NOT(ISERROR(SEARCH("f'k{kk foHkkx jktLFkku",B1658)))</formula>
    </cfRule>
    <cfRule type="containsText" text="iw.kkZad" operator="containsText" priority="755" stopIfTrue="1" dxfId="3605">
      <formula>NOT(ISERROR(SEARCH("iw.kkZad",B1658)))</formula>
    </cfRule>
  </conditionalFormatting>
  <conditionalFormatting sqref="L2326:M2326">
    <cfRule type="cellIs" operator="equal" priority="492" dxfId="3606">
      <formula>"Failed"</formula>
    </cfRule>
  </conditionalFormatting>
  <conditionalFormatting sqref="N2470">
    <cfRule type="cellIs" operator="equal" priority="440" dxfId="3607">
      <formula>"Supplementary"</formula>
    </cfRule>
    <cfRule type="cellIs" operator="equal" priority="441" dxfId="3608">
      <formula>"Passed With G"</formula>
    </cfRule>
    <cfRule type="cellIs" operator="equal" priority="439" dxfId="3609">
      <formula>"FAILED"</formula>
    </cfRule>
    <cfRule type="cellIs" operator="equal" priority="442" dxfId="3610">
      <formula>"Passed"</formula>
    </cfRule>
  </conditionalFormatting>
  <conditionalFormatting sqref="F1502:G1505">
    <cfRule type="cellIs" operator="equal" priority="816" dxfId="3611">
      <formula>"0/200"</formula>
    </cfRule>
    <cfRule type="cellIs" operator="equal" priority="815" dxfId="3612">
      <formula>"0/100"</formula>
    </cfRule>
  </conditionalFormatting>
  <conditionalFormatting sqref="C2366:H2369">
    <cfRule type="expression" priority="477" dxfId="3613">
      <formula>$C2366=0</formula>
    </cfRule>
  </conditionalFormatting>
  <conditionalFormatting sqref="N3118">
    <cfRule type="cellIs" operator="equal" priority="188" dxfId="3614">
      <formula>"Supplementary"</formula>
    </cfRule>
    <cfRule type="cellIs" operator="equal" priority="190" dxfId="3615">
      <formula>"Passed"</formula>
    </cfRule>
    <cfRule type="cellIs" operator="equal" priority="189" dxfId="3616">
      <formula>"Passed With G"</formula>
    </cfRule>
    <cfRule type="cellIs" operator="equal" priority="187" dxfId="3617">
      <formula>"FAILED"</formula>
    </cfRule>
  </conditionalFormatting>
  <conditionalFormatting sqref="F2006:G2009">
    <cfRule type="cellIs" operator="equal" priority="619" dxfId="3618">
      <formula>"0/100"</formula>
    </cfRule>
    <cfRule type="cellIs" operator="equal" priority="620" dxfId="3619">
      <formula>"0/200"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operator="equal" priority="1064" dxfId="3620">
      <formula>0</formula>
    </cfRule>
  </conditionalFormatting>
  <conditionalFormatting sqref="C3014:H3017">
    <cfRule type="expression" priority="225" dxfId="3621">
      <formula>$C3014=0</formula>
    </cfRule>
  </conditionalFormatting>
  <conditionalFormatting sqref="N1066">
    <cfRule type="cellIs" operator="equal" priority="985" dxfId="3622">
      <formula>"FAILED"</formula>
    </cfRule>
    <cfRule type="cellIs" operator="equal" priority="987" dxfId="3623">
      <formula>"Passed With G"</formula>
    </cfRule>
    <cfRule type="cellIs" operator="equal" priority="986" dxfId="3624">
      <formula>"Supplementary"</formula>
    </cfRule>
    <cfRule type="cellIs" operator="equal" priority="988" dxfId="3625">
      <formula>"Passed"</formula>
    </cfRule>
  </conditionalFormatting>
  <conditionalFormatting sqref="F1327:F1329 D1326:D1331">
    <cfRule type="cellIs" operator="equal" priority="893" stopIfTrue="1" dxfId="3626">
      <formula>200</formula>
    </cfRule>
    <cfRule type="cellIs" operator="equal" priority="892" stopIfTrue="1" dxfId="3627">
      <formula>1800</formula>
    </cfRule>
  </conditionalFormatting>
  <conditionalFormatting sqref="N2038">
    <cfRule type="cellIs" operator="equal" priority="609" dxfId="3628">
      <formula>"Passed With G"</formula>
    </cfRule>
    <cfRule type="cellIs" operator="equal" priority="607" dxfId="3629">
      <formula>"FAILED"</formula>
    </cfRule>
    <cfRule type="cellIs" operator="equal" priority="610" dxfId="3630">
      <formula>"Passed"</formula>
    </cfRule>
    <cfRule type="cellIs" operator="equal" priority="608" dxfId="3631">
      <formula>"Supplementary"</formula>
    </cfRule>
  </conditionalFormatting>
  <conditionalFormatting sqref="N382">
    <cfRule type="cellIs" operator="equal" priority="1251" dxfId="3632">
      <formula>"FAILED"</formula>
    </cfRule>
    <cfRule type="cellIs" operator="equal" priority="1254" dxfId="3633">
      <formula>"Passed"</formula>
    </cfRule>
    <cfRule type="cellIs" operator="equal" priority="1253" dxfId="3634">
      <formula>"Passed With G"</formula>
    </cfRule>
    <cfRule type="cellIs" operator="equal" priority="1252" dxfId="3635">
      <formula>"Supplementary"</formula>
    </cfRule>
  </conditionalFormatting>
  <conditionalFormatting sqref="N1786">
    <cfRule type="cellIs" operator="equal" priority="706" dxfId="3636">
      <formula>"Supplementary"</formula>
    </cfRule>
    <cfRule type="cellIs" operator="equal" priority="705" dxfId="3637">
      <formula>"FAILED"</formula>
    </cfRule>
    <cfRule type="cellIs" operator="equal" priority="707" dxfId="3638">
      <formula>"Passed With G"</formula>
    </cfRule>
    <cfRule type="cellIs" operator="equal" priority="708" dxfId="3639">
      <formula>"Passed"</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operator="equal" priority="630" dxfId="3640">
      <formula>0</formula>
    </cfRule>
  </conditionalFormatting>
  <conditionalFormatting sqref="F818:G821">
    <cfRule type="cellIs" operator="equal" priority="1082" dxfId="3641">
      <formula>"0/200"</formula>
    </cfRule>
    <cfRule type="cellIs" operator="equal" priority="1081" dxfId="3642">
      <formula>"0/100"</formula>
    </cfRule>
  </conditionalFormatting>
  <conditionalFormatting sqref="F2335:F2337 D2334:D2339">
    <cfRule type="cellIs" operator="equal" priority="501" stopIfTrue="1" dxfId="3643">
      <formula>200</formula>
    </cfRule>
    <cfRule type="cellIs" operator="equal" priority="500" stopIfTrue="1" dxfId="3644">
      <formula>1800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text="f'k{kk foHkkx jktLFkku" operator="containsText" priority="432" stopIfTrue="1" dxfId="3645">
      <formula>NOT(ISERROR(SEARCH("f'k{kk foHkkx jktLFkku",B2486)))</formula>
    </cfRule>
    <cfRule type="containsText" text="dsoy jktdh; fo|ky;ksa esa iz;ksx gsrq fu%'kqYd" operator="containsText" priority="429" stopIfTrue="1" dxfId="3646">
      <formula>NOT(ISERROR(SEARCH("dsoy jktdh; fo|ky;ksa esa iz;ksx gsrq fu%'kqYd",B2486)))</formula>
    </cfRule>
    <cfRule type="containsText" text="iw.kkZad" operator="containsText" priority="433" stopIfTrue="1" dxfId="3647">
      <formula>NOT(ISERROR(SEARCH("iw.kkZad",B2486)))</formula>
    </cfRule>
  </conditionalFormatting>
  <conditionalFormatting sqref="F2690:G2693">
    <cfRule type="cellIs" operator="equal" priority="353" dxfId="3648">
      <formula>"0/100"</formula>
    </cfRule>
    <cfRule type="cellIs" operator="equal" priority="354" dxfId="3649">
      <formula>"0/200"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text="dsoy jktdh; fo|ky;ksa esa iz;ksx gsrq fu%'kqYd" operator="containsText" priority="485" stopIfTrue="1" dxfId="3650">
      <formula>NOT(ISERROR(SEARCH("dsoy jktdh; fo|ky;ksa esa iz;ksx gsrq fu%'kqYd",B2342)))</formula>
    </cfRule>
    <cfRule type="containsText" text="f'k{kk foHkkx jktLFkku" operator="containsText" priority="488" stopIfTrue="1" dxfId="3651">
      <formula>NOT(ISERROR(SEARCH("f'k{kk foHkkx jktLFkku",B2342)))</formula>
    </cfRule>
    <cfRule type="containsText" text="iw.kkZad" operator="containsText" priority="489" stopIfTrue="1" dxfId="3652">
      <formula>NOT(ISERROR(SEARCH("iw.kkZad",B2342)))</formula>
    </cfRule>
  </conditionalFormatting>
  <conditionalFormatting sqref="N2722">
    <cfRule type="cellIs" operator="equal" priority="343" dxfId="3653">
      <formula>"Passed With G"</formula>
    </cfRule>
    <cfRule type="cellIs" operator="equal" priority="344" dxfId="3654">
      <formula>"Passed"</formula>
    </cfRule>
    <cfRule type="cellIs" operator="equal" priority="341" dxfId="3655">
      <formula>"FAILED"</formula>
    </cfRule>
    <cfRule type="cellIs" operator="equal" priority="342" dxfId="3656">
      <formula>"Supplementary"</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text="f'k{kk foHkkx jktLFkku" operator="containsText" priority="992" stopIfTrue="1" dxfId="3657">
      <formula>NOT(ISERROR(SEARCH("f'k{kk foHkkx jktLFkku",B1046)))</formula>
    </cfRule>
    <cfRule type="containsText" text="dsoy jktdh; fo|ky;ksa esa iz;ksx gsrq fu%'kqYd" operator="containsText" priority="989" stopIfTrue="1" dxfId="3658">
      <formula>NOT(ISERROR(SEARCH("dsoy jktdh; fo|ky;ksa esa iz;ksx gsrq fu%'kqYd",B1046)))</formula>
    </cfRule>
    <cfRule type="containsText" text="iw.kkZad" operator="containsText" priority="993" stopIfTrue="1" dxfId="3659">
      <formula>NOT(ISERROR(SEARCH("iw.kkZad",B1046)))</formula>
    </cfRule>
  </conditionalFormatting>
  <conditionalFormatting sqref="L994:M994">
    <cfRule type="cellIs" operator="equal" priority="1010" dxfId="3660">
      <formula>"Failed"</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text="iw.kkZad" operator="containsText" priority="895" stopIfTrue="1" dxfId="3661">
      <formula>NOT(ISERROR(SEARCH("iw.kkZad",B1298)))</formula>
    </cfRule>
    <cfRule type="containsText" text="f'k{kk foHkkx jktLFkku" operator="containsText" priority="894" stopIfTrue="1" dxfId="3662">
      <formula>NOT(ISERROR(SEARCH("f'k{kk foHkkx jktLFkku",B1298)))</formula>
    </cfRule>
    <cfRule type="containsText" text="dsoy jktdh; fo|ky;ksa esa iz;ksx gsrq fu%'kqYd" operator="containsText" priority="891" stopIfTrue="1" dxfId="3663">
      <formula>NOT(ISERROR(SEARCH("dsoy jktdh; fo|ky;ksa esa iz;ksx gsrq fu%'kqYd",B1298)))</formula>
    </cfRule>
  </conditionalFormatting>
  <conditionalFormatting sqref="F3482:G3485">
    <cfRule type="cellIs" operator="equal" priority="46" dxfId="3664">
      <formula>"0/200"</formula>
    </cfRule>
    <cfRule type="cellIs" operator="equal" priority="45" dxfId="3665">
      <formula>"0/100"</formula>
    </cfRule>
  </conditionalFormatting>
  <conditionalFormatting sqref="N3406">
    <cfRule type="cellIs" operator="equal" priority="77" dxfId="3666">
      <formula>"Passed With G"</formula>
    </cfRule>
    <cfRule type="cellIs" operator="equal" priority="76" dxfId="3667">
      <formula>"Supplementary"</formula>
    </cfRule>
    <cfRule type="cellIs" operator="equal" priority="78" dxfId="3668">
      <formula>"Passed"</formula>
    </cfRule>
    <cfRule type="cellIs" operator="equal" priority="75" dxfId="3669">
      <formula>"FAILED"</formula>
    </cfRule>
  </conditionalFormatting>
  <conditionalFormatting sqref="C2870:H2873">
    <cfRule type="expression" priority="281" dxfId="3670">
      <formula>$C2870=0</formula>
    </cfRule>
  </conditionalFormatting>
  <conditionalFormatting sqref="F1322:G1325">
    <cfRule type="cellIs" operator="equal" priority="885" dxfId="3671">
      <formula>"0/100"</formula>
    </cfRule>
    <cfRule type="cellIs" operator="equal" priority="886" dxfId="3672">
      <formula>"0/200"</formula>
    </cfRule>
  </conditionalFormatting>
  <conditionalFormatting sqref="F671:G671 F678:F683 H671:H677 C671:C672 D678:D683 M653:M654 N661:N662 M663 M664:N668 F663:F666 D650:D651 B650 C655:C661 F661:G661 G663:H663 I663:I664 C663:C669 L661:M661 F667:H668 J663:L668 C674:C683">
    <cfRule type="containsText" text="dsoy jktdh; fo|ky;ksa esa iz;ksx gsrq fu%'kqYd" operator="containsText" priority="1143" stopIfTrue="1" dxfId="3673">
      <formula>NOT(ISERROR(SEARCH("dsoy jktdh; fo|ky;ksa esa iz;ksx gsrq fu%'kqYd",B650)))</formula>
    </cfRule>
    <cfRule type="containsText" text="iw.kkZad" operator="containsText" priority="1147" stopIfTrue="1" dxfId="3674">
      <formula>NOT(ISERROR(SEARCH("iw.kkZad",B650)))</formula>
    </cfRule>
    <cfRule type="containsText" text="f'k{kk foHkkx jktLFkku" operator="containsText" priority="1146" stopIfTrue="1" dxfId="3675">
      <formula>NOT(ISERROR(SEARCH("f'k{kk foHkkx jktLFkku",B650)))</formula>
    </cfRule>
  </conditionalFormatting>
  <conditionalFormatting sqref="F419:G419 F426:F431 H419:H425 C419:C420 D426:D431 M401:M402 N409:N410 M411 M412:N416 F411:F414 D398:D399 B398 C403:C409 F409:G409 G411:H411 I411:I412 C411:C417 L409:M409 F415:H416 J411:L416 C422:C431">
    <cfRule type="containsText" text="dsoy jktdh; fo|ky;ksa esa iz;ksx gsrq fu%'kqYd" operator="containsText" priority="1241" stopIfTrue="1" dxfId="3676">
      <formula>NOT(ISERROR(SEARCH("dsoy jktdh; fo|ky;ksa esa iz;ksx gsrq fu%'kqYd",B398)))</formula>
    </cfRule>
    <cfRule type="containsText" text="iw.kkZad" operator="containsText" priority="1245" stopIfTrue="1" dxfId="3677">
      <formula>NOT(ISERROR(SEARCH("iw.kkZad",B398)))</formula>
    </cfRule>
    <cfRule type="containsText" text="f'k{kk foHkkx jktLFkku" operator="containsText" priority="1244" stopIfTrue="1" dxfId="3678">
      <formula>NOT(ISERROR(SEARCH("f'k{kk foHkkx jktLFkku",B398)))</formula>
    </cfRule>
  </conditionalFormatting>
  <conditionalFormatting sqref="F2834:G2837">
    <cfRule type="cellIs" operator="equal" priority="298" dxfId="3679">
      <formula>"0/200"</formula>
    </cfRule>
    <cfRule type="cellIs" operator="equal" priority="297" dxfId="3680">
      <formula>"0/100"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text="iw.kkZad" operator="containsText" priority="349" stopIfTrue="1" dxfId="3681">
      <formula>NOT(ISERROR(SEARCH("iw.kkZad",B2702)))</formula>
    </cfRule>
    <cfRule type="containsText" text="dsoy jktdh; fo|ky;ksa esa iz;ksx gsrq fu%'kqYd" operator="containsText" priority="345" stopIfTrue="1" dxfId="3682">
      <formula>NOT(ISERROR(SEARCH("dsoy jktdh; fo|ky;ksa esa iz;ksx gsrq fu%'kqYd",B2702)))</formula>
    </cfRule>
    <cfRule type="containsText" text="f'k{kk foHkkx jktLFkku" operator="containsText" priority="348" stopIfTrue="1" dxfId="3683">
      <formula>NOT(ISERROR(SEARCH("f'k{kk foHkkx jktLFkku",B2702)))</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operator="equal" priority="1274" dxfId="3684">
      <formula>0</formula>
    </cfRule>
  </conditionalFormatting>
  <conditionalFormatting sqref="N2110">
    <cfRule type="cellIs" operator="equal" priority="581" dxfId="3685">
      <formula>"Passed With G"</formula>
    </cfRule>
    <cfRule type="cellIs" operator="equal" priority="579" dxfId="3686">
      <formula>"FAILED"</formula>
    </cfRule>
    <cfRule type="cellIs" operator="equal" priority="580" dxfId="3687">
      <formula>"Supplementary"</formula>
    </cfRule>
    <cfRule type="cellIs" operator="equal" priority="582" dxfId="3688">
      <formula>"Passed"</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text="f'k{kk foHkkx jktLFkku" operator="containsText" priority="810" stopIfTrue="1" dxfId="3689">
      <formula>NOT(ISERROR(SEARCH("f'k{kk foHkkx jktLFkku",B1514)))</formula>
    </cfRule>
    <cfRule type="containsText" text="iw.kkZad" operator="containsText" priority="811" stopIfTrue="1" dxfId="3690">
      <formula>NOT(ISERROR(SEARCH("iw.kkZad",B1514)))</formula>
    </cfRule>
    <cfRule type="containsText" text="dsoy jktdh; fo|ky;ksa esa iz;ksx gsrq fu%'kqYd" operator="containsText" priority="807" stopIfTrue="1" dxfId="3691">
      <formula>NOT(ISERROR(SEARCH("dsoy jktdh; fo|ky;ksa esa iz;ksx gsrq fu%'kqYd",B1514)))</formula>
    </cfRule>
  </conditionalFormatting>
  <conditionalFormatting sqref="F3410:G3413">
    <cfRule type="cellIs" operator="equal" priority="74" dxfId="3692">
      <formula>"0/200"</formula>
    </cfRule>
    <cfRule type="cellIs" operator="equal" priority="73" dxfId="3693">
      <formula>"0/100"</formula>
    </cfRule>
  </conditionalFormatting>
  <conditionalFormatting sqref="N814">
    <cfRule type="cellIs" operator="equal" priority="1085" dxfId="3694">
      <formula>"Passed With G"</formula>
    </cfRule>
    <cfRule type="cellIs" operator="equal" priority="1084" dxfId="3695">
      <formula>"Supplementary"</formula>
    </cfRule>
    <cfRule type="cellIs" operator="equal" priority="1083" dxfId="3696">
      <formula>"FAILED"</formula>
    </cfRule>
    <cfRule type="cellIs" operator="equal" priority="1086" dxfId="3697">
      <formula>"Passed"</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text="f'k{kk foHkkx jktLFkku" operator="containsText" priority="712" stopIfTrue="1" dxfId="3698">
      <formula>NOT(ISERROR(SEARCH("f'k{kk foHkkx jktLFkku",B1766)))</formula>
    </cfRule>
    <cfRule type="containsText" text="iw.kkZad" operator="containsText" priority="713" stopIfTrue="1" dxfId="3699">
      <formula>NOT(ISERROR(SEARCH("iw.kkZad",B1766)))</formula>
    </cfRule>
    <cfRule type="containsText" text="dsoy jktdh; fo|ky;ksa esa iz;ksx gsrq fu%'kqYd" operator="containsText" priority="709" stopIfTrue="1" dxfId="3700">
      <formula>NOT(ISERROR(SEARCH("dsoy jktdh; fo|ky;ksa esa iz;ksx gsrq fu%'kqYd",B1766)))</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operator="equal" priority="1008" dxfId="3701">
      <formula>0</formula>
    </cfRule>
  </conditionalFormatting>
  <conditionalFormatting sqref="F391:F393 D390:D395">
    <cfRule type="cellIs" operator="equal" priority="1256" stopIfTrue="1" dxfId="3702">
      <formula>1800</formula>
    </cfRule>
    <cfRule type="cellIs" operator="equal" priority="1257" stopIfTrue="1" dxfId="3703">
      <formula>200</formula>
    </cfRule>
  </conditionalFormatting>
  <conditionalFormatting sqref="N2758">
    <cfRule type="cellIs" operator="equal" priority="329" dxfId="3704">
      <formula>"Passed With G"</formula>
    </cfRule>
    <cfRule type="cellIs" operator="equal" priority="328" dxfId="3705">
      <formula>"Supplementary"</formula>
    </cfRule>
    <cfRule type="cellIs" operator="equal" priority="330" dxfId="3706">
      <formula>"Passed"</formula>
    </cfRule>
    <cfRule type="cellIs" operator="equal" priority="327" dxfId="3707">
      <formula>"FAILED"</formula>
    </cfRule>
  </conditionalFormatting>
  <conditionalFormatting sqref="F1466:G1469">
    <cfRule type="cellIs" operator="equal" priority="830" dxfId="3708">
      <formula>"0/200"</formula>
    </cfRule>
    <cfRule type="cellIs" operator="equal" priority="829" dxfId="3709">
      <formula>"0/100"</formula>
    </cfRule>
  </conditionalFormatting>
  <conditionalFormatting sqref="F1970:G1973">
    <cfRule type="cellIs" operator="equal" priority="633" dxfId="3710">
      <formula>"0/100"</formula>
    </cfRule>
    <cfRule type="cellIs" operator="equal" priority="634" dxfId="3711">
      <formula>"0/200"</formula>
    </cfRule>
  </conditionalFormatting>
  <conditionalFormatting sqref="F2726:G2729">
    <cfRule type="cellIs" operator="equal" priority="339" dxfId="3712">
      <formula>"0/100"</formula>
    </cfRule>
    <cfRule type="cellIs" operator="equal" priority="340" dxfId="3713">
      <formula>"0/200"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text="dsoy jktdh; fo|ky;ksa esa iz;ksx gsrq fu%'kqYd" operator="containsText" priority="723" stopIfTrue="1" dxfId="3714">
      <formula>NOT(ISERROR(SEARCH("dsoy jktdh; fo|ky;ksa esa iz;ksx gsrq fu%'kqYd",B1730)))</formula>
    </cfRule>
    <cfRule type="containsText" text="f'k{kk foHkkx jktLFkku" operator="containsText" priority="726" stopIfTrue="1" dxfId="3715">
      <formula>NOT(ISERROR(SEARCH("f'k{kk foHkkx jktLFkku",B1730)))</formula>
    </cfRule>
    <cfRule type="containsText" text="iw.kkZad" operator="containsText" priority="727" stopIfTrue="1" dxfId="3716">
      <formula>NOT(ISERROR(SEARCH("iw.kkZad",B1730)))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operator="equal" priority="644" dxfId="3717">
      <formula>0</formula>
    </cfRule>
  </conditionalFormatting>
  <conditionalFormatting sqref="N94">
    <cfRule type="cellIs" operator="equal" priority="1365" dxfId="3718">
      <formula>"Passed With G"</formula>
    </cfRule>
    <cfRule type="cellIs" operator="equal" priority="1363" dxfId="3719">
      <formula>"FAILED"</formula>
    </cfRule>
    <cfRule type="cellIs" operator="equal" priority="1366" dxfId="3720">
      <formula>"Passed"</formula>
    </cfRule>
    <cfRule type="cellIs" operator="equal" priority="1364" dxfId="3721">
      <formula>"Supplementary"</formula>
    </cfRule>
  </conditionalFormatting>
  <conditionalFormatting sqref="N2002">
    <cfRule type="cellIs" operator="equal" priority="623" dxfId="3722">
      <formula>"Passed With G"</formula>
    </cfRule>
    <cfRule type="cellIs" operator="equal" priority="621" dxfId="3723">
      <formula>"FAILED"</formula>
    </cfRule>
    <cfRule type="cellIs" operator="equal" priority="624" dxfId="3724">
      <formula>"Passed"</formula>
    </cfRule>
    <cfRule type="cellIs" operator="equal" priority="622" dxfId="3725">
      <formula>"Supplementary"</formula>
    </cfRule>
  </conditionalFormatting>
  <conditionalFormatting sqref="F2078:G2081">
    <cfRule type="cellIs" operator="equal" priority="591" dxfId="3726">
      <formula>"0/100"</formula>
    </cfRule>
    <cfRule type="cellIs" operator="equal" priority="592" dxfId="3727">
      <formula>"0/200"</formula>
    </cfRule>
  </conditionalFormatting>
  <conditionalFormatting sqref="L3586:M3586">
    <cfRule type="cellIs" operator="equal" priority="2" dxfId="3728">
      <formula>"Failed"</formula>
    </cfRule>
  </conditionalFormatting>
  <conditionalFormatting sqref="C26:H29">
    <cfRule type="expression" priority="2294" dxfId="3729">
      <formula>$C26=0</formula>
    </cfRule>
  </conditionalFormatting>
  <conditionalFormatting sqref="L2290:M2290">
    <cfRule type="cellIs" operator="equal" priority="506" dxfId="3730">
      <formula>"Failed"</formula>
    </cfRule>
  </conditionalFormatting>
  <conditionalFormatting sqref="N2650">
    <cfRule type="cellIs" operator="equal" priority="371" dxfId="3731">
      <formula>"Passed With G"</formula>
    </cfRule>
    <cfRule type="cellIs" operator="equal" priority="369" dxfId="3732">
      <formula>"FAILED"</formula>
    </cfRule>
    <cfRule type="cellIs" operator="equal" priority="372" dxfId="3733">
      <formula>"Passed"</formula>
    </cfRule>
    <cfRule type="cellIs" operator="equal" priority="370" dxfId="3734">
      <formula>"Supplementary"</formula>
    </cfRule>
  </conditionalFormatting>
  <conditionalFormatting sqref="N742">
    <cfRule type="cellIs" operator="equal" priority="1113" dxfId="3735">
      <formula>"Passed With G"</formula>
    </cfRule>
    <cfRule type="cellIs" operator="equal" priority="1111" dxfId="3736">
      <formula>"FAILED"</formula>
    </cfRule>
    <cfRule type="cellIs" operator="equal" priority="1114" dxfId="3737">
      <formula>"Passed"</formula>
    </cfRule>
    <cfRule type="cellIs" operator="equal" priority="1112" dxfId="3738">
      <formula>"Supplementary"</formula>
    </cfRule>
  </conditionalFormatting>
  <conditionalFormatting sqref="F1543:F1545 D1542:D1547">
    <cfRule type="cellIs" operator="equal" priority="808" stopIfTrue="1" dxfId="3739">
      <formula>1800</formula>
    </cfRule>
    <cfRule type="cellIs" operator="equal" priority="809" stopIfTrue="1" dxfId="3740">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text="dsoy jktdh; fo|ky;ksa esa iz;ksx gsrq fu%'kqYd" operator="containsText" priority="261" stopIfTrue="1" dxfId="3741">
      <formula>NOT(ISERROR(SEARCH("dsoy jktdh; fo|ky;ksa esa iz;ksx gsrq fu%'kqYd",B2918)))</formula>
    </cfRule>
    <cfRule type="containsText" text="f'k{kk foHkkx jktLFkku" operator="containsText" priority="264" stopIfTrue="1" dxfId="3742">
      <formula>NOT(ISERROR(SEARCH("f'k{kk foHkkx jktLFkku",B2918)))</formula>
    </cfRule>
    <cfRule type="containsText" text="iw.kkZad" operator="containsText" priority="265" stopIfTrue="1" dxfId="3743">
      <formula>NOT(ISERROR(SEARCH("iw.kkZad",B2918)))</formula>
    </cfRule>
  </conditionalFormatting>
  <conditionalFormatting sqref="C1610:H1613">
    <cfRule type="expression" priority="771" dxfId="3744">
      <formula>$C1610=0</formula>
    </cfRule>
  </conditionalFormatting>
  <conditionalFormatting sqref="F1430:G1433">
    <cfRule type="cellIs" operator="equal" priority="843" dxfId="3745">
      <formula>"0/100"</formula>
    </cfRule>
    <cfRule type="cellIs" operator="equal" priority="844" dxfId="3746">
      <formula>"0/200"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operator="equal" priority="1162" dxfId="3747">
      <formula>0</formula>
    </cfRule>
  </conditionalFormatting>
  <conditionalFormatting sqref="C1394:H1397">
    <cfRule type="expression" priority="855" dxfId="3748">
      <formula>$C1394=0</formula>
    </cfRule>
  </conditionalFormatting>
  <conditionalFormatting sqref="F206:G209">
    <cfRule type="cellIs" operator="equal" priority="1320" dxfId="3749">
      <formula>"0/200"</formula>
    </cfRule>
    <cfRule type="cellIs" operator="equal" priority="1319" dxfId="3750">
      <formula>"0/100"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text="dsoy jktdh; fo|ky;ksa esa iz;ksx gsrq fu%'kqYd" operator="containsText" priority="513" stopIfTrue="1" dxfId="3751">
      <formula>NOT(ISERROR(SEARCH("dsoy jktdh; fo|ky;ksa esa iz;ksx gsrq fu%'kqYd",B2270)))</formula>
    </cfRule>
    <cfRule type="containsText" text="iw.kkZad" operator="containsText" priority="517" stopIfTrue="1" dxfId="3752">
      <formula>NOT(ISERROR(SEARCH("iw.kkZad",B2270)))</formula>
    </cfRule>
    <cfRule type="containsText" text="f'k{kk foHkkx jktLFkku" operator="containsText" priority="516" stopIfTrue="1" dxfId="3753">
      <formula>NOT(ISERROR(SEARCH("f'k{kk foHkkx jktLFkku",B2270)))</formula>
    </cfRule>
  </conditionalFormatting>
  <conditionalFormatting sqref="N3298">
    <cfRule type="cellIs" operator="equal" priority="119" dxfId="3754">
      <formula>"Passed With G"</formula>
    </cfRule>
    <cfRule type="cellIs" operator="equal" priority="120" dxfId="3755">
      <formula>"Passed"</formula>
    </cfRule>
    <cfRule type="cellIs" operator="equal" priority="118" dxfId="3756">
      <formula>"Supplementary"</formula>
    </cfRule>
    <cfRule type="cellIs" operator="equal" priority="117" dxfId="3757">
      <formula>"FAILED"</formula>
    </cfRule>
  </conditionalFormatting>
  <conditionalFormatting sqref="F743:G743 F750:F755 H743:H749 C743:C744 D750:D755 M725:M726 N733:N734 M735 M736:N740 F735:F738 D722:D723 B722 C727:C733 F733:G733 G735:H735 I735:I736 C735:C741 L733:M733 F739:H740 J735:L740 C746:C755">
    <cfRule type="containsText" text="dsoy jktdh; fo|ky;ksa esa iz;ksx gsrq fu%'kqYd" operator="containsText" priority="1115" stopIfTrue="1" dxfId="3758">
      <formula>NOT(ISERROR(SEARCH("dsoy jktdh; fo|ky;ksa esa iz;ksx gsrq fu%'kqYd",B722)))</formula>
    </cfRule>
    <cfRule type="containsText" text="iw.kkZad" operator="containsText" priority="1119" stopIfTrue="1" dxfId="3759">
      <formula>NOT(ISERROR(SEARCH("iw.kkZad",B722)))</formula>
    </cfRule>
    <cfRule type="containsText" text="f'k{kk foHkkx jktLFkku" operator="containsText" priority="1118" stopIfTrue="1" dxfId="3760">
      <formula>NOT(ISERROR(SEARCH("f'k{kk foHkkx jktLFkku",B722)))</formula>
    </cfRule>
  </conditionalFormatting>
  <conditionalFormatting sqref="L382:M382">
    <cfRule type="cellIs" operator="equal" priority="1248" dxfId="3761">
      <formula>"Failed"</formula>
    </cfRule>
  </conditionalFormatting>
  <conditionalFormatting sqref="N994">
    <cfRule type="cellIs" operator="equal" priority="1013" dxfId="3762">
      <formula>"FAILED"</formula>
    </cfRule>
    <cfRule type="cellIs" operator="equal" priority="1016" dxfId="3763">
      <formula>"Passed"</formula>
    </cfRule>
    <cfRule type="cellIs" operator="equal" priority="1014" dxfId="3764">
      <formula>"Supplementary"</formula>
    </cfRule>
    <cfRule type="cellIs" operator="equal" priority="1015" dxfId="3765">
      <formula>"Passed With G"</formula>
    </cfRule>
  </conditionalFormatting>
  <conditionalFormatting sqref="N1210">
    <cfRule type="cellIs" operator="equal" priority="930" dxfId="3766">
      <formula>"Supplementary"</formula>
    </cfRule>
    <cfRule type="cellIs" operator="equal" priority="931" dxfId="3767">
      <formula>"Passed With G"</formula>
    </cfRule>
    <cfRule type="cellIs" operator="equal" priority="932" dxfId="3768">
      <formula>"Passed"</formula>
    </cfRule>
    <cfRule type="cellIs" operator="equal" priority="929" dxfId="3769">
      <formula>"FAILED"</formula>
    </cfRule>
  </conditionalFormatting>
  <conditionalFormatting sqref="F2114:G2117">
    <cfRule type="cellIs" operator="equal" priority="578" dxfId="3770">
      <formula>"0/200"</formula>
    </cfRule>
    <cfRule type="cellIs" operator="equal" priority="577" dxfId="3771">
      <formula>"0/100"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operator="equal" priority="812" dxfId="3772">
      <formula>0</formula>
    </cfRule>
  </conditionalFormatting>
  <conditionalFormatting sqref="F2263:F2265 D2262:D2267">
    <cfRule type="cellIs" operator="equal" priority="528" stopIfTrue="1" dxfId="3773">
      <formula>1800</formula>
    </cfRule>
    <cfRule type="cellIs" operator="equal" priority="529" stopIfTrue="1" dxfId="3774">
      <formula>200</formula>
    </cfRule>
  </conditionalFormatting>
  <conditionalFormatting sqref="F3266:G3269">
    <cfRule type="cellIs" operator="equal" priority="129" dxfId="3775">
      <formula>"0/100"</formula>
    </cfRule>
    <cfRule type="cellIs" operator="equal" priority="130" dxfId="3776">
      <formula>"0/200"</formula>
    </cfRule>
  </conditionalFormatting>
  <conditionalFormatting sqref="F2983:F2985 D2982:D2987">
    <cfRule type="cellIs" operator="equal" priority="249" stopIfTrue="1" dxfId="3777">
      <formula>200</formula>
    </cfRule>
    <cfRule type="cellIs" operator="equal" priority="248" stopIfTrue="1" dxfId="3778">
      <formula>1800</formula>
    </cfRule>
  </conditionalFormatting>
  <conditionalFormatting sqref="F2618:G2621">
    <cfRule type="cellIs" operator="equal" priority="381" dxfId="3779">
      <formula>"0/100"</formula>
    </cfRule>
    <cfRule type="cellIs" operator="equal" priority="382" dxfId="3780">
      <formula>"0/200"</formula>
    </cfRule>
  </conditionalFormatting>
  <conditionalFormatting sqref="F2762:G2765">
    <cfRule type="cellIs" operator="equal" priority="326" dxfId="3781">
      <formula>"0/200"</formula>
    </cfRule>
    <cfRule type="cellIs" operator="equal" priority="325" dxfId="3782">
      <formula>"0/100"</formula>
    </cfRule>
  </conditionalFormatting>
  <conditionalFormatting sqref="N1462">
    <cfRule type="cellIs" operator="equal" priority="833" dxfId="3783">
      <formula>"Passed With G"</formula>
    </cfRule>
    <cfRule type="cellIs" operator="equal" priority="832" dxfId="3784">
      <formula>"Supplementary"</formula>
    </cfRule>
    <cfRule type="cellIs" operator="equal" priority="834" dxfId="3785">
      <formula>"Passed"</formula>
    </cfRule>
    <cfRule type="cellIs" operator="equal" priority="831" dxfId="3786">
      <formula>"FAILED"</formula>
    </cfRule>
  </conditionalFormatting>
  <conditionalFormatting sqref="N1858">
    <cfRule type="cellIs" operator="equal" priority="678" dxfId="3787">
      <formula>"Supplementary"</formula>
    </cfRule>
    <cfRule type="cellIs" operator="equal" priority="677" dxfId="3788">
      <formula>"FAILED"</formula>
    </cfRule>
    <cfRule type="cellIs" operator="equal" priority="680" dxfId="3789">
      <formula>"Passed"</formula>
    </cfRule>
    <cfRule type="cellIs" operator="equal" priority="679" dxfId="3790">
      <formula>"Passed With G"</formula>
    </cfRule>
  </conditionalFormatting>
  <conditionalFormatting sqref="F1759:F1761 D1758:D1763">
    <cfRule type="cellIs" operator="equal" priority="724" stopIfTrue="1" dxfId="3791">
      <formula>1800</formula>
    </cfRule>
    <cfRule type="cellIs" operator="equal" priority="725" stopIfTrue="1" dxfId="3792">
      <formula>200</formula>
    </cfRule>
  </conditionalFormatting>
  <conditionalFormatting sqref="F23:G23 F30:F35 H23:H29 C23:C24 D30:D35 M5:M6 N13:N14 M15 M16:N20 F15:F18 D2:D3 B2 C7:C13 F13:G13 G15:H15 I15:I16 C15:C21 L13:M13 F19:H20 J15:L20 C26:C35">
    <cfRule type="containsText" text="iw.kkZad" operator="containsText" priority="2306" stopIfTrue="1" dxfId="3793">
      <formula>NOT(ISERROR(SEARCH("iw.kkZad",B2)))</formula>
    </cfRule>
    <cfRule type="containsText" text="f'k{kk foHkkx jktLFkku" operator="containsText" priority="2305" stopIfTrue="1" dxfId="3794">
      <formula>NOT(ISERROR(SEARCH("f'k{kk foHkkx jktLFkku",B2)))</formula>
    </cfRule>
    <cfRule type="containsText" text="dsoy jktdh; fo|ky;ksa esa iz;ksx gsrq fu%'kqYd" operator="containsText" priority="2302" stopIfTrue="1" dxfId="3795">
      <formula>NOT(ISERROR(SEARCH("dsoy jktdh; fo|ky;ksa esa iz;ksx gsrq fu%'kqYd",B2)))</formula>
    </cfRule>
  </conditionalFormatting>
  <conditionalFormatting sqref="F2407:F2409 D2406:D2411">
    <cfRule type="cellIs" operator="equal" priority="472" stopIfTrue="1" dxfId="3796">
      <formula>1800</formula>
    </cfRule>
    <cfRule type="cellIs" operator="equal" priority="473" stopIfTrue="1" dxfId="3797">
      <formula>200</formula>
    </cfRule>
  </conditionalFormatting>
  <conditionalFormatting sqref="N1642">
    <cfRule type="cellIs" operator="equal" priority="761" dxfId="3798">
      <formula>"FAILED"</formula>
    </cfRule>
    <cfRule type="cellIs" operator="equal" priority="762" dxfId="3799">
      <formula>"Supplementary"</formula>
    </cfRule>
    <cfRule type="cellIs" operator="equal" priority="764" dxfId="3800">
      <formula>"Passed"</formula>
    </cfRule>
    <cfRule type="cellIs" operator="equal" priority="763" dxfId="3801">
      <formula>"Passed With G"</formula>
    </cfRule>
  </conditionalFormatting>
  <conditionalFormatting sqref="C2042:H2045">
    <cfRule type="expression" priority="603" dxfId="3802">
      <formula>$C2042=0</formula>
    </cfRule>
  </conditionalFormatting>
  <conditionalFormatting sqref="C2438:H2441">
    <cfRule type="expression" priority="449" dxfId="3803">
      <formula>$C2438=0</formula>
    </cfRule>
  </conditionalFormatting>
  <conditionalFormatting sqref="F62:G65">
    <cfRule type="cellIs" operator="equal" priority="1375" dxfId="3804">
      <formula>"0/100"</formula>
    </cfRule>
    <cfRule type="cellIs" operator="equal" priority="1376" dxfId="3805">
      <formula>"0/200"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text="f'k{kk foHkkx jktLFkku" operator="containsText" priority="936" stopIfTrue="1" dxfId="3806">
      <formula>NOT(ISERROR(SEARCH("f'k{kk foHkkx jktLFkku",B1190)))</formula>
    </cfRule>
    <cfRule type="containsText" text="dsoy jktdh; fo|ky;ksa esa iz;ksx gsrq fu%'kqYd" operator="containsText" priority="933" stopIfTrue="1" dxfId="3807">
      <formula>NOT(ISERROR(SEARCH("dsoy jktdh; fo|ky;ksa esa iz;ksx gsrq fu%'kqYd",B1190)))</formula>
    </cfRule>
    <cfRule type="containsText" text="iw.kkZad" operator="containsText" priority="937" stopIfTrue="1" dxfId="3808">
      <formula>NOT(ISERROR(SEARCH("iw.kkZad",B1190)))</formula>
    </cfRule>
  </conditionalFormatting>
  <conditionalFormatting sqref="C638:H641">
    <cfRule type="expression" priority="1149" dxfId="3809">
      <formula>$C638=0</formula>
    </cfRule>
  </conditionalFormatting>
  <conditionalFormatting sqref="L2938:M2938">
    <cfRule type="cellIs" operator="equal" priority="254" dxfId="3810">
      <formula>"Failed"</formula>
    </cfRule>
  </conditionalFormatting>
  <conditionalFormatting sqref="F638:G641">
    <cfRule type="cellIs" operator="equal" priority="1151" dxfId="3811">
      <formula>"0/100"</formula>
    </cfRule>
    <cfRule type="cellIs" operator="equal" priority="1152" dxfId="3812">
      <formula>"0/200"</formula>
    </cfRule>
  </conditionalFormatting>
  <conditionalFormatting sqref="C674:H677">
    <cfRule type="expression" priority="1135" dxfId="3813">
      <formula>$C674=0</formula>
    </cfRule>
  </conditionalFormatting>
  <conditionalFormatting sqref="F2222:G2225">
    <cfRule type="cellIs" operator="equal" priority="536" dxfId="3814">
      <formula>"0/200"</formula>
    </cfRule>
    <cfRule type="cellIs" operator="equal" priority="535" dxfId="3815">
      <formula>"0/100"</formula>
    </cfRule>
  </conditionalFormatting>
  <conditionalFormatting sqref="N2146">
    <cfRule type="cellIs" operator="equal" priority="567" dxfId="3816">
      <formula>"Passed With G"</formula>
    </cfRule>
    <cfRule type="cellIs" operator="equal" priority="568" dxfId="3817">
      <formula>"Passed"</formula>
    </cfRule>
    <cfRule type="cellIs" operator="equal" priority="566" dxfId="3818">
      <formula>"Supplementary"</formula>
    </cfRule>
    <cfRule type="cellIs" operator="equal" priority="565" dxfId="3819">
      <formula>"FAILED"</formula>
    </cfRule>
  </conditionalFormatting>
  <conditionalFormatting sqref="F1934:G1937">
    <cfRule type="cellIs" operator="equal" priority="647" dxfId="3820">
      <formula>"0/100"</formula>
    </cfRule>
    <cfRule type="cellIs" operator="equal" priority="648" dxfId="3821">
      <formula>"0/200"</formula>
    </cfRule>
  </conditionalFormatting>
  <conditionalFormatting sqref="F3518:G3521">
    <cfRule type="cellIs" operator="equal" priority="32" dxfId="3822">
      <formula>"0/200"</formula>
    </cfRule>
    <cfRule type="cellIs" operator="equal" priority="31" dxfId="3823">
      <formula>"0/100"</formula>
    </cfRule>
  </conditionalFormatting>
  <conditionalFormatting sqref="F2047:F2049 D2046:D2051">
    <cfRule type="cellIs" operator="equal" priority="613" stopIfTrue="1" dxfId="3824">
      <formula>200</formula>
    </cfRule>
    <cfRule type="cellIs" operator="equal" priority="612" stopIfTrue="1" dxfId="3825">
      <formula>1800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text="f'k{kk foHkkx jktLFkku" operator="containsText" priority="796" stopIfTrue="1" dxfId="3826">
      <formula>NOT(ISERROR(SEARCH("f'k{kk foHkkx jktLFkku",B1550)))</formula>
    </cfRule>
    <cfRule type="containsText" text="dsoy jktdh; fo|ky;ksa esa iz;ksx gsrq fu%'kqYd" operator="containsText" priority="793" stopIfTrue="1" dxfId="3827">
      <formula>NOT(ISERROR(SEARCH("dsoy jktdh; fo|ky;ksa esa iz;ksx gsrq fu%'kqYd",B1550)))</formula>
    </cfRule>
    <cfRule type="containsText" text="iw.kkZad" operator="containsText" priority="797" stopIfTrue="1" dxfId="3828">
      <formula>NOT(ISERROR(SEARCH("iw.kkZad",B1550)))</formula>
    </cfRule>
  </conditionalFormatting>
  <conditionalFormatting sqref="F283:F285 D282:D287">
    <cfRule type="cellIs" operator="equal" priority="1299" stopIfTrue="1" dxfId="3829">
      <formula>200</formula>
    </cfRule>
    <cfRule type="cellIs" operator="equal" priority="1298" stopIfTrue="1" dxfId="3830">
      <formula>1800</formula>
    </cfRule>
  </conditionalFormatting>
  <conditionalFormatting sqref="N850">
    <cfRule type="cellIs" operator="equal" priority="1071" dxfId="3831">
      <formula>"Passed With G"</formula>
    </cfRule>
    <cfRule type="cellIs" operator="equal" priority="1070" dxfId="3832">
      <formula>"Supplementary"</formula>
    </cfRule>
    <cfRule type="cellIs" operator="equal" priority="1069" dxfId="3833">
      <formula>"FAILED"</formula>
    </cfRule>
    <cfRule type="cellIs" operator="equal" priority="1072" dxfId="3834">
      <formula>"Passed"</formula>
    </cfRule>
  </conditionalFormatting>
  <conditionalFormatting sqref="C1574:H1577">
    <cfRule type="expression" priority="785" dxfId="3835">
      <formula>$C1574=0</formula>
    </cfRule>
  </conditionalFormatting>
  <conditionalFormatting sqref="L3046:M3046">
    <cfRule type="cellIs" operator="equal" priority="212" dxfId="3836">
      <formula>"Failed"</formula>
    </cfRule>
  </conditionalFormatting>
  <conditionalFormatting sqref="N2326">
    <cfRule type="cellIs" operator="equal" priority="498" dxfId="3837">
      <formula>"Passed"</formula>
    </cfRule>
    <cfRule type="cellIs" operator="equal" priority="496" dxfId="3838">
      <formula>"Supplementary"</formula>
    </cfRule>
    <cfRule type="cellIs" operator="equal" priority="495" dxfId="3839">
      <formula>"FAILED"</formula>
    </cfRule>
    <cfRule type="cellIs" operator="equal" priority="497" dxfId="3840">
      <formula>"Passed With G"</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text="dsoy jktdh; fo|ky;ksa esa iz;ksx gsrq fu%'kqYd" operator="containsText" priority="205" stopIfTrue="1" dxfId="3841">
      <formula>NOT(ISERROR(SEARCH("dsoy jktdh; fo|ky;ksa esa iz;ksx gsrq fu%'kqYd",B3062)))</formula>
    </cfRule>
    <cfRule type="containsText" text="iw.kkZad" operator="containsText" priority="209" stopIfTrue="1" dxfId="3842">
      <formula>NOT(ISERROR(SEARCH("iw.kkZad",B3062)))</formula>
    </cfRule>
    <cfRule type="containsText" text="f'k{kk foHkkx jktLFkku" operator="containsText" priority="208" stopIfTrue="1" dxfId="3843">
      <formula>NOT(ISERROR(SEARCH("f'k{kk foHkkx jktLFkku",B3062)))</formula>
    </cfRule>
  </conditionalFormatting>
  <conditionalFormatting sqref="F463:F465 D462:D467">
    <cfRule type="cellIs" operator="equal" priority="1229" stopIfTrue="1" dxfId="3844">
      <formula>200</formula>
    </cfRule>
    <cfRule type="cellIs" operator="equal" priority="1228" stopIfTrue="1" dxfId="3845">
      <formula>1800</formula>
    </cfRule>
  </conditionalFormatting>
  <conditionalFormatting sqref="N1822">
    <cfRule type="cellIs" operator="equal" priority="694" dxfId="3846">
      <formula>"Passed"</formula>
    </cfRule>
    <cfRule type="cellIs" operator="equal" priority="692" dxfId="3847">
      <formula>"Supplementary"</formula>
    </cfRule>
    <cfRule type="cellIs" operator="equal" priority="691" dxfId="3848">
      <formula>"FAILED"</formula>
    </cfRule>
    <cfRule type="cellIs" operator="equal" priority="693" dxfId="3849">
      <formula>"Passed With G"</formula>
    </cfRule>
  </conditionalFormatting>
  <conditionalFormatting sqref="F1579:F1581 D1578:D1583">
    <cfRule type="cellIs" operator="equal" priority="795" stopIfTrue="1" dxfId="3850">
      <formula>200</formula>
    </cfRule>
    <cfRule type="cellIs" operator="equal" priority="794" stopIfTrue="1" dxfId="3851">
      <formula>1800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text="iw.kkZad" operator="containsText" priority="643" stopIfTrue="1" dxfId="3852">
      <formula>NOT(ISERROR(SEARCH("iw.kkZad",B1946)))</formula>
    </cfRule>
    <cfRule type="containsText" text="dsoy jktdh; fo|ky;ksa esa iz;ksx gsrq fu%'kqYd" operator="containsText" priority="639" stopIfTrue="1" dxfId="3853">
      <formula>NOT(ISERROR(SEARCH("dsoy jktdh; fo|ky;ksa esa iz;ksx gsrq fu%'kqYd",B1946)))</formula>
    </cfRule>
    <cfRule type="containsText" text="f'k{kk foHkkx jktLFkku" operator="containsText" priority="642" stopIfTrue="1" dxfId="3854">
      <formula>NOT(ISERROR(SEARCH("f'k{kk foHkkx jktLFkku",B1946)))</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operator="equal" priority="602" dxfId="3855">
      <formula>0</formula>
    </cfRule>
  </conditionalFormatting>
  <conditionalFormatting sqref="F31:F33 D30:D35">
    <cfRule type="cellIs" operator="equal" priority="2304" stopIfTrue="1" dxfId="3856">
      <formula>200</formula>
    </cfRule>
    <cfRule type="cellIs" operator="equal" priority="2303" stopIfTrue="1" dxfId="3857">
      <formula>1800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operator="equal" priority="1330" dxfId="3858">
      <formula>0</formula>
    </cfRule>
  </conditionalFormatting>
  <conditionalFormatting sqref="F383:G383 F390:F395 H383:H389 C383:C384 D390:D395 M365:M366 N373:N374 M375 M376:N380 F375:F378 D362:D363 B362 C367:C373 F373:G373 G375:H375 I375:I376 C375:C381 L373:M373 F379:H380 J375:L380 C386:C395">
    <cfRule type="containsText" text="dsoy jktdh; fo|ky;ksa esa iz;ksx gsrq fu%'kqYd" operator="containsText" priority="1255" stopIfTrue="1" dxfId="3859">
      <formula>NOT(ISERROR(SEARCH("dsoy jktdh; fo|ky;ksa esa iz;ksx gsrq fu%'kqYd",B362)))</formula>
    </cfRule>
    <cfRule type="containsText" text="iw.kkZad" operator="containsText" priority="1259" stopIfTrue="1" dxfId="3860">
      <formula>NOT(ISERROR(SEARCH("iw.kkZad",B362)))</formula>
    </cfRule>
    <cfRule type="containsText" text="f'k{kk foHkkx jktLFkku" operator="containsText" priority="1258" stopIfTrue="1" dxfId="3861">
      <formula>NOT(ISERROR(SEARCH("f'k{kk foHkkx jktLFkku",B362)))</formula>
    </cfRule>
  </conditionalFormatting>
  <conditionalFormatting sqref="N1318">
    <cfRule type="cellIs" operator="equal" priority="889" dxfId="3862">
      <formula>"Passed With G"</formula>
    </cfRule>
    <cfRule type="cellIs" operator="equal" priority="887" dxfId="3863">
      <formula>"FAILED"</formula>
    </cfRule>
    <cfRule type="cellIs" operator="equal" priority="888" dxfId="3864">
      <formula>"Supplementary"</formula>
    </cfRule>
    <cfRule type="cellIs" operator="equal" priority="890" dxfId="3865">
      <formula>"Passed"</formula>
    </cfRule>
  </conditionalFormatting>
  <conditionalFormatting sqref="F278:G281">
    <cfRule type="cellIs" operator="equal" priority="1292" dxfId="3866">
      <formula>"0/200"</formula>
    </cfRule>
    <cfRule type="cellIs" operator="equal" priority="1291" dxfId="3867">
      <formula>"0/100"</formula>
    </cfRule>
  </conditionalFormatting>
  <conditionalFormatting sqref="N2290">
    <cfRule type="cellIs" operator="equal" priority="509" dxfId="3868">
      <formula>"FAILED"</formula>
    </cfRule>
    <cfRule type="cellIs" operator="equal" priority="512" dxfId="3869">
      <formula>"Passed"</formula>
    </cfRule>
    <cfRule type="cellIs" operator="equal" priority="510" dxfId="3870">
      <formula>"Supplementary"</formula>
    </cfRule>
    <cfRule type="cellIs" operator="equal" priority="511" dxfId="3871">
      <formula>"Passed With G"</formula>
    </cfRule>
  </conditionalFormatting>
  <conditionalFormatting sqref="F3230:G3233">
    <cfRule type="cellIs" operator="equal" priority="143" dxfId="3872">
      <formula>"0/100"</formula>
    </cfRule>
    <cfRule type="cellIs" operator="equal" priority="144" dxfId="3873">
      <formula>"0/200"</formula>
    </cfRule>
  </conditionalFormatting>
  <conditionalFormatting sqref="F599:G599 F606:F611 H599:H605 C599:C600 D606:D611 M581:M582 N589:N590 M591 M592:N596 F591:F594 D578:D579 B578 C583:C589 F589:G589 G591:H591 I591:I592 C591:C597 L589:M589 F595:H596 J591:L596 C602:C611">
    <cfRule type="containsText" text="iw.kkZad" operator="containsText" priority="1175" stopIfTrue="1" dxfId="3874">
      <formula>NOT(ISERROR(SEARCH("iw.kkZad",B578)))</formula>
    </cfRule>
    <cfRule type="containsText" text="f'k{kk foHkkx jktLFkku" operator="containsText" priority="1174" stopIfTrue="1" dxfId="3875">
      <formula>NOT(ISERROR(SEARCH("f'k{kk foHkkx jktLFkku",B578)))</formula>
    </cfRule>
    <cfRule type="containsText" text="dsoy jktdh; fo|ky;ksa esa iz;ksx gsrq fu%'kqYd" operator="containsText" priority="1171" stopIfTrue="1" dxfId="3876">
      <formula>NOT(ISERROR(SEARCH("dsoy jktdh; fo|ky;ksa esa iz;ksx gsrq fu%'kqYd",B578)))</formula>
    </cfRule>
  </conditionalFormatting>
  <conditionalFormatting sqref="C1106:H1109">
    <cfRule type="expression" priority="967" dxfId="3877">
      <formula>$C1106=0</formula>
    </cfRule>
  </conditionalFormatting>
  <conditionalFormatting sqref="F1795:F1797 D1794:D1799">
    <cfRule type="cellIs" operator="equal" priority="711" stopIfTrue="1" dxfId="3878">
      <formula>200</formula>
    </cfRule>
    <cfRule type="cellIs" operator="equal" priority="710" stopIfTrue="1" dxfId="3879">
      <formula>1800</formula>
    </cfRule>
  </conditionalFormatting>
  <conditionalFormatting sqref="L2218:M2218">
    <cfRule type="cellIs" operator="equal" priority="534" dxfId="3880">
      <formula>"Failed"</formula>
    </cfRule>
  </conditionalFormatting>
  <conditionalFormatting sqref="N3442">
    <cfRule type="cellIs" operator="equal" priority="63" dxfId="3881">
      <formula>"Passed With G"</formula>
    </cfRule>
    <cfRule type="cellIs" operator="equal" priority="61" dxfId="3882">
      <formula>"FAILED"</formula>
    </cfRule>
    <cfRule type="cellIs" operator="equal" priority="64" dxfId="3883">
      <formula>"Passed"</formula>
    </cfRule>
    <cfRule type="cellIs" operator="equal" priority="62" dxfId="3884">
      <formula>"Supplementary"</formula>
    </cfRule>
  </conditionalFormatting>
  <conditionalFormatting sqref="C1538:H1541">
    <cfRule type="expression" priority="799" dxfId="3885">
      <formula>$C1538=0</formula>
    </cfRule>
  </conditionalFormatting>
  <conditionalFormatting sqref="L274:M274">
    <cfRule type="cellIs" operator="equal" priority="1290" dxfId="3886">
      <formula>"Failed"</formula>
    </cfRule>
  </conditionalFormatting>
  <conditionalFormatting sqref="F67:F69 D66:D71">
    <cfRule type="cellIs" operator="equal" priority="1382" stopIfTrue="1" dxfId="3887">
      <formula>1800</formula>
    </cfRule>
    <cfRule type="cellIs" operator="equal" priority="1383" stopIfTrue="1" dxfId="3888">
      <formula>200</formula>
    </cfRule>
  </conditionalFormatting>
  <conditionalFormatting sqref="F95:G95 F102:F107 H95:H101 C95:C96 D102:D107 M77:M78 N85:N86 M87 M88:N92 F87:F90 D74:D75 B74 C79:C85 F85:G85 G87:H87 I87:I88 C87:C93 L85:M85 F91:H92 J87:L92 C98:C107">
    <cfRule type="containsText" text="iw.kkZad" operator="containsText" priority="1371" stopIfTrue="1" dxfId="3889">
      <formula>NOT(ISERROR(SEARCH("iw.kkZad",B74)))</formula>
    </cfRule>
    <cfRule type="containsText" text="dsoy jktdh; fo|ky;ksa esa iz;ksx gsrq fu%'kqYd" operator="containsText" priority="1367" stopIfTrue="1" dxfId="3890">
      <formula>NOT(ISERROR(SEARCH("dsoy jktdh; fo|ky;ksa esa iz;ksx gsrq fu%'kqYd",B74)))</formula>
    </cfRule>
    <cfRule type="containsText" text="f'k{kk foHkkx jktLFkku" operator="containsText" priority="1370" stopIfTrue="1" dxfId="3891">
      <formula>NOT(ISERROR(SEARCH("f'k{kk foHkkx jktLFkku",B74)))</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text="f'k{kk foHkkx jktLFkku" operator="containsText" priority="68" stopIfTrue="1" dxfId="3892">
      <formula>NOT(ISERROR(SEARCH("f'k{kk foHkkx jktLFkku",B3422)))</formula>
    </cfRule>
    <cfRule type="containsText" text="iw.kkZad" operator="containsText" priority="69" stopIfTrue="1" dxfId="3893">
      <formula>NOT(ISERROR(SEARCH("iw.kkZad",B3422)))</formula>
    </cfRule>
    <cfRule type="containsText" text="dsoy jktdh; fo|ky;ksa esa iz;ksx gsrq fu%'kqYd" operator="containsText" priority="65" stopIfTrue="1" dxfId="3894">
      <formula>NOT(ISERROR(SEARCH("dsoy jktdh; fo|ky;ksa esa iz;ksx gsrq fu%'kqYd",B3422)))</formula>
    </cfRule>
  </conditionalFormatting>
  <conditionalFormatting sqref="N2254">
    <cfRule type="cellIs" operator="equal" priority="523" dxfId="3895">
      <formula>"FAILED"</formula>
    </cfRule>
    <cfRule type="cellIs" operator="equal" priority="525" dxfId="3896">
      <formula>"Passed With G"</formula>
    </cfRule>
    <cfRule type="cellIs" operator="equal" priority="524" dxfId="3897">
      <formula>"Supplementary"</formula>
    </cfRule>
    <cfRule type="cellIs" operator="equal" priority="526" dxfId="3898">
      <formula>"Passed"</formula>
    </cfRule>
  </conditionalFormatting>
  <conditionalFormatting sqref="F1075:F1077 D1074:D1079">
    <cfRule type="cellIs" operator="equal" priority="991" stopIfTrue="1" dxfId="3899">
      <formula>200</formula>
    </cfRule>
    <cfRule type="cellIs" operator="equal" priority="990" stopIfTrue="1" dxfId="3900">
      <formula>1800</formula>
    </cfRule>
  </conditionalFormatting>
  <conditionalFormatting sqref="N706">
    <cfRule type="cellIs" operator="equal" priority="1127" dxfId="3901">
      <formula>"Passed With G"</formula>
    </cfRule>
    <cfRule type="cellIs" operator="equal" priority="1126" dxfId="3902">
      <formula>"Supplementary"</formula>
    </cfRule>
    <cfRule type="cellIs" operator="equal" priority="1128" dxfId="3903">
      <formula>"Passed"</formula>
    </cfRule>
    <cfRule type="cellIs" operator="equal" priority="1125" dxfId="3904">
      <formula>"FAILED"</formula>
    </cfRule>
  </conditionalFormatting>
  <conditionalFormatting sqref="N346">
    <cfRule type="cellIs" operator="equal" priority="1265" dxfId="3905">
      <formula>"FAILED"</formula>
    </cfRule>
    <cfRule type="cellIs" operator="equal" priority="1267" dxfId="3906">
      <formula>"Passed With G"</formula>
    </cfRule>
    <cfRule type="cellIs" operator="equal" priority="1268" dxfId="3907">
      <formula>"Passed"</formula>
    </cfRule>
    <cfRule type="cellIs" operator="equal" priority="1266" dxfId="3908">
      <formula>"Supplementary"</formula>
    </cfRule>
  </conditionalFormatting>
  <conditionalFormatting sqref="F3374:G3377">
    <cfRule type="cellIs" operator="equal" priority="87" dxfId="3909">
      <formula>"0/100"</formula>
    </cfRule>
    <cfRule type="cellIs" operator="equal" priority="88" dxfId="3910">
      <formula>"0/200"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operator="equal" priority="966" dxfId="3911">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text="f'k{kk foHkkx jktLFkku" operator="containsText" priority="250" stopIfTrue="1" dxfId="3912">
      <formula>NOT(ISERROR(SEARCH("f'k{kk foHkkx jktLFkku",B2954)))</formula>
    </cfRule>
    <cfRule type="containsText" text="dsoy jktdh; fo|ky;ksa esa iz;ksx gsrq fu%'kqYd" operator="containsText" priority="247" stopIfTrue="1" dxfId="3913">
      <formula>NOT(ISERROR(SEARCH("dsoy jktdh; fo|ky;ksa esa iz;ksx gsrq fu%'kqYd",B2954)))</formula>
    </cfRule>
    <cfRule type="containsText" text="iw.kkZad" operator="containsText" priority="251" stopIfTrue="1" dxfId="3914">
      <formula>NOT(ISERROR(SEARCH("iw.kkZad",B2954)))</formula>
    </cfRule>
  </conditionalFormatting>
  <conditionalFormatting sqref="F3343:F3345 D3342:D3347">
    <cfRule type="cellIs" operator="equal" priority="109" stopIfTrue="1" dxfId="3915">
      <formula>200</formula>
    </cfRule>
    <cfRule type="cellIs" operator="equal" priority="108" stopIfTrue="1" dxfId="3916">
      <formula>1800</formula>
    </cfRule>
  </conditionalFormatting>
  <conditionalFormatting sqref="F134:G137">
    <cfRule type="cellIs" operator="equal" priority="1347" dxfId="3917">
      <formula>"0/100"</formula>
    </cfRule>
    <cfRule type="cellIs" operator="equal" priority="1348" dxfId="3918">
      <formula>"0/200"</formula>
    </cfRule>
  </conditionalFormatting>
  <conditionalFormatting sqref="N1246">
    <cfRule type="cellIs" operator="equal" priority="916" dxfId="3919">
      <formula>"Supplementary"</formula>
    </cfRule>
    <cfRule type="cellIs" operator="equal" priority="917" dxfId="3920">
      <formula>"Passed With G"</formula>
    </cfRule>
    <cfRule type="cellIs" operator="equal" priority="918" dxfId="3921">
      <formula>"Passed"</formula>
    </cfRule>
    <cfRule type="cellIs" operator="equal" priority="915" dxfId="3922">
      <formula>"FAILED"</formula>
    </cfRule>
  </conditionalFormatting>
  <conditionalFormatting sqref="F275:G275 F282:F287 H275:H281 C275:C276 D282:D287 M257:M258 N265:N266 M267 M268:N272 F267:F270 D254:D255 B254 C259:C265 F265:G265 G267:H267 I267:I268 C267:C273 L265:M265 F271:H272 J267:L272 C278:C287">
    <cfRule type="containsText" text="f'k{kk foHkkx jktLFkku" operator="containsText" priority="1300" stopIfTrue="1" dxfId="3923">
      <formula>NOT(ISERROR(SEARCH("f'k{kk foHkkx jktLFkku",B254)))</formula>
    </cfRule>
    <cfRule type="containsText" text="dsoy jktdh; fo|ky;ksa esa iz;ksx gsrq fu%'kqYd" operator="containsText" priority="1297" stopIfTrue="1" dxfId="3924">
      <formula>NOT(ISERROR(SEARCH("dsoy jktdh; fo|ky;ksa esa iz;ksx gsrq fu%'kqYd",B254)))</formula>
    </cfRule>
    <cfRule type="containsText" text="iw.kkZad" operator="containsText" priority="1301" stopIfTrue="1" dxfId="3925">
      <formula>NOT(ISERROR(SEARCH("iw.kkZad",B254)))</formula>
    </cfRule>
  </conditionalFormatting>
  <conditionalFormatting sqref="F2803:F2805 D2802:D2807">
    <cfRule type="cellIs" operator="equal" priority="319" stopIfTrue="1" dxfId="3926">
      <formula>200</formula>
    </cfRule>
    <cfRule type="cellIs" operator="equal" priority="318" stopIfTrue="1" dxfId="3927">
      <formula>1800</formula>
    </cfRule>
  </conditionalFormatting>
  <conditionalFormatting sqref="N3154">
    <cfRule type="cellIs" operator="equal" priority="174" dxfId="3928">
      <formula>"Supplementary"</formula>
    </cfRule>
    <cfRule type="cellIs" operator="equal" priority="176" dxfId="3929">
      <formula>"Passed"</formula>
    </cfRule>
    <cfRule type="cellIs" operator="equal" priority="175" dxfId="3930">
      <formula>"Passed With G"</formula>
    </cfRule>
    <cfRule type="cellIs" operator="equal" priority="173" dxfId="3931">
      <formula>"FAILED"</formula>
    </cfRule>
  </conditionalFormatting>
  <conditionalFormatting sqref="C386:H389">
    <cfRule type="expression" priority="1247" dxfId="3932">
      <formula>$C386=0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text="f'k{kk foHkkx jktLFkku" operator="containsText" priority="390" stopIfTrue="1" dxfId="3933">
      <formula>NOT(ISERROR(SEARCH("f'k{kk foHkkx jktLFkku",B2594)))</formula>
    </cfRule>
    <cfRule type="containsText" text="dsoy jktdh; fo|ky;ksa esa iz;ksx gsrq fu%'kqYd" operator="containsText" priority="387" stopIfTrue="1" dxfId="3934">
      <formula>NOT(ISERROR(SEARCH("dsoy jktdh; fo|ky;ksa esa iz;ksx gsrq fu%'kqYd",B2594)))</formula>
    </cfRule>
    <cfRule type="containsText" text="iw.kkZad" operator="containsText" priority="391" stopIfTrue="1" dxfId="3935">
      <formula>NOT(ISERROR(SEARCH("iw.kkZad",B2594)))</formula>
    </cfRule>
  </conditionalFormatting>
  <conditionalFormatting sqref="L3514:M3514">
    <cfRule type="cellIs" operator="equal" priority="30" dxfId="3936">
      <formula>"Failed"</formula>
    </cfRule>
  </conditionalFormatting>
  <conditionalFormatting sqref="N3586">
    <cfRule type="cellIs" operator="equal" priority="5" dxfId="3937">
      <formula>"FAILED"</formula>
    </cfRule>
    <cfRule type="cellIs" operator="equal" priority="6" dxfId="3938">
      <formula>"Supplementary"</formula>
    </cfRule>
    <cfRule type="cellIs" operator="equal" priority="8" dxfId="3939">
      <formula>"Passed"</formula>
    </cfRule>
    <cfRule type="cellIs" operator="equal" priority="7" dxfId="3940">
      <formula>"Passed With G"</formula>
    </cfRule>
  </conditionalFormatting>
  <conditionalFormatting sqref="L310:M310">
    <cfRule type="cellIs" operator="equal" priority="1276" dxfId="3941">
      <formula>"Failed"</formula>
    </cfRule>
  </conditionalFormatting>
  <conditionalFormatting sqref="L3010:M3010">
    <cfRule type="cellIs" operator="equal" priority="226" dxfId="3942">
      <formula>"Failed"</formula>
    </cfRule>
  </conditionalFormatting>
  <conditionalFormatting sqref="F643:F645 D642:D647">
    <cfRule type="cellIs" operator="equal" priority="1158" stopIfTrue="1" dxfId="3943">
      <formula>1800</formula>
    </cfRule>
    <cfRule type="cellIs" operator="equal" priority="1159" stopIfTrue="1" dxfId="3944">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text="iw.kkZad" operator="containsText" priority="13" stopIfTrue="1" dxfId="3945">
      <formula>NOT(ISERROR(SEARCH("iw.kkZad",B3566)))</formula>
    </cfRule>
    <cfRule type="containsText" text="f'k{kk foHkkx jktLFkku" operator="containsText" priority="12" stopIfTrue="1" dxfId="3946">
      <formula>NOT(ISERROR(SEARCH("f'k{kk foHkkx jktLFkku",B3566)))</formula>
    </cfRule>
    <cfRule type="containsText" text="dsoy jktdh; fo|ky;ksa esa iz;ksx gsrq fu%'kqYd" operator="containsText" priority="9" stopIfTrue="1" dxfId="3947">
      <formula>NOT(ISERROR(SEARCH("dsoy jktdh; fo|ky;ksa esa iz;ksx gsrq fu%'kqYd",B3566)))</formula>
    </cfRule>
  </conditionalFormatting>
  <conditionalFormatting sqref="F2186:G2189">
    <cfRule type="cellIs" operator="equal" priority="550" dxfId="3948">
      <formula>"0/200"</formula>
    </cfRule>
    <cfRule type="cellIs" operator="equal" priority="549" dxfId="3949">
      <formula>"0/100"</formula>
    </cfRule>
  </conditionalFormatting>
  <conditionalFormatting sqref="C1286:H1289">
    <cfRule type="expression" priority="897" dxfId="3950">
      <formula>$C1286=0</formula>
    </cfRule>
  </conditionalFormatting>
  <conditionalFormatting sqref="F3559:F3561 D3558:D3563">
    <cfRule type="cellIs" operator="equal" priority="25" stopIfTrue="1" dxfId="3951">
      <formula>200</formula>
    </cfRule>
    <cfRule type="cellIs" operator="equal" priority="24" stopIfTrue="1" dxfId="3952">
      <formula>1800</formula>
    </cfRule>
  </conditionalFormatting>
  <conditionalFormatting sqref="C62:H65">
    <cfRule type="expression" priority="1373" dxfId="3953">
      <formula>$C62=0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text="dsoy jktdh; fo|ky;ksa esa iz;ksx gsrq fu%'kqYd" operator="containsText" priority="219" stopIfTrue="1" dxfId="3954">
      <formula>NOT(ISERROR(SEARCH("dsoy jktdh; fo|ky;ksa esa iz;ksx gsrq fu%'kqYd",B3026)))</formula>
    </cfRule>
    <cfRule type="containsText" text="f'k{kk foHkkx jktLFkku" operator="containsText" priority="222" stopIfTrue="1" dxfId="3955">
      <formula>NOT(ISERROR(SEARCH("f'k{kk foHkkx jktLFkku",B3026)))</formula>
    </cfRule>
    <cfRule type="containsText" text="iw.kkZad" operator="containsText" priority="223" stopIfTrue="1" dxfId="3956">
      <formula>NOT(ISERROR(SEARCH("iw.kkZad",B3026)))</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operator="equal" priority="98" dxfId="3957">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text="f'k{kk foHkkx jktLFkku" operator="containsText" priority="600" stopIfTrue="1" dxfId="3958">
      <formula>NOT(ISERROR(SEARCH("f'k{kk foHkkx jktLFkku",B2054)))</formula>
    </cfRule>
    <cfRule type="containsText" text="iw.kkZad" operator="containsText" priority="601" stopIfTrue="1" dxfId="3959">
      <formula>NOT(ISERROR(SEARCH("iw.kkZad",B2054)))</formula>
    </cfRule>
    <cfRule type="containsText" text="dsoy jktdh; fo|ky;ksa esa iz;ksx gsrq fu%'kqYd" operator="containsText" priority="597" stopIfTrue="1" dxfId="3960">
      <formula>NOT(ISERROR(SEARCH("dsoy jktdh; fo|ky;ksa esa iz;ksx gsrq fu%'kqYd",B2054)))</formula>
    </cfRule>
  </conditionalFormatting>
  <conditionalFormatting sqref="F314:G317">
    <cfRule type="cellIs" operator="equal" priority="1278" dxfId="3961">
      <formula>"0/200"</formula>
    </cfRule>
    <cfRule type="cellIs" operator="equal" priority="1277" dxfId="3962">
      <formula>"0/100"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text="f'k{kk foHkkx jktLFkku" operator="containsText" priority="320" stopIfTrue="1" dxfId="3963">
      <formula>NOT(ISERROR(SEARCH("f'k{kk foHkkx jktLFkku",B2774)))</formula>
    </cfRule>
    <cfRule type="containsText" text="iw.kkZad" operator="containsText" priority="321" stopIfTrue="1" dxfId="3964">
      <formula>NOT(ISERROR(SEARCH("iw.kkZad",B2774)))</formula>
    </cfRule>
    <cfRule type="containsText" text="dsoy jktdh; fo|ky;ksa esa iz;ksx gsrq fu%'kqYd" operator="containsText" priority="317" stopIfTrue="1" dxfId="3965">
      <formula>NOT(ISERROR(SEARCH("dsoy jktdh; fo|ky;ksa esa iz;ksx gsrq fu%'kqYd",B2774)))</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operator="equal" priority="1050" dxfId="3966">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text="f'k{kk foHkkx jktLFkku" operator="containsText" priority="502" stopIfTrue="1" dxfId="3967">
      <formula>NOT(ISERROR(SEARCH("f'k{kk foHkkx jktLFkku",B2306)))</formula>
    </cfRule>
    <cfRule type="containsText" text="dsoy jktdh; fo|ky;ksa esa iz;ksx gsrq fu%'kqYd" operator="containsText" priority="499" stopIfTrue="1" dxfId="3968">
      <formula>NOT(ISERROR(SEARCH("dsoy jktdh; fo|ky;ksa esa iz;ksx gsrq fu%'kqYd",B2306)))</formula>
    </cfRule>
    <cfRule type="containsText" text="iw.kkZad" operator="containsText" priority="503" stopIfTrue="1" dxfId="3969">
      <formula>NOT(ISERROR(SEARCH("iw.kkZad",B2306)))</formula>
    </cfRule>
  </conditionalFormatting>
  <conditionalFormatting sqref="F1471:F1473 D1470:D1475">
    <cfRule type="cellIs" operator="equal" priority="837" stopIfTrue="1" dxfId="3970">
      <formula>200</formula>
    </cfRule>
    <cfRule type="cellIs" operator="equal" priority="836" stopIfTrue="1" dxfId="3971">
      <formula>1800</formula>
    </cfRule>
  </conditionalFormatting>
  <conditionalFormatting sqref="N238">
    <cfRule type="cellIs" operator="equal" priority="1309" dxfId="3972">
      <formula>"Passed With G"</formula>
    </cfRule>
    <cfRule type="cellIs" operator="equal" priority="1307" dxfId="3973">
      <formula>"FAILED"</formula>
    </cfRule>
    <cfRule type="cellIs" operator="equal" priority="1308" dxfId="3974">
      <formula>"Supplementary"</formula>
    </cfRule>
    <cfRule type="cellIs" operator="equal" priority="1310" dxfId="3975">
      <formula>"Passed"</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text="f'k{kk foHkkx jktLFkku" operator="containsText" priority="950" stopIfTrue="1" dxfId="3976">
      <formula>NOT(ISERROR(SEARCH("f'k{kk foHkkx jktLFkku",B1154)))</formula>
    </cfRule>
    <cfRule type="containsText" text="dsoy jktdh; fo|ky;ksa esa iz;ksx gsrq fu%'kqYd" operator="containsText" priority="947" stopIfTrue="1" dxfId="3977">
      <formula>NOT(ISERROR(SEARCH("dsoy jktdh; fo|ky;ksa esa iz;ksx gsrq fu%'kqYd",B1154)))</formula>
    </cfRule>
    <cfRule type="containsText" text="iw.kkZad" operator="containsText" priority="951" stopIfTrue="1" dxfId="3978">
      <formula>NOT(ISERROR(SEARCH("iw.kkZad",B1154)))</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operator="equal" priority="224" dxfId="3979">
      <formula>0</formula>
    </cfRule>
  </conditionalFormatting>
  <conditionalFormatting sqref="F167:G167 F174:F179 H167:H173 C167:C168 D174:D179 M149:M150 N157:N158 M159 M160:N164 F159:F162 D146:D147 B146 C151:C157 F157:G157 G159:H159 I159:I160 C159:C165 L157:M157 F163:H164 J159:L164 C170:C179">
    <cfRule type="containsText" text="f'k{kk foHkkx jktLFkku" operator="containsText" priority="1342" stopIfTrue="1" dxfId="3980">
      <formula>NOT(ISERROR(SEARCH("f'k{kk foHkkx jktLFkku",B146)))</formula>
    </cfRule>
    <cfRule type="containsText" text="dsoy jktdh; fo|ky;ksa esa iz;ksx gsrq fu%'kqYd" operator="containsText" priority="1339" stopIfTrue="1" dxfId="3981">
      <formula>NOT(ISERROR(SEARCH("dsoy jktdh; fo|ky;ksa esa iz;ksx gsrq fu%'kqYd",B146)))</formula>
    </cfRule>
    <cfRule type="containsText" text="iw.kkZad" operator="containsText" priority="1343" stopIfTrue="1" dxfId="3982">
      <formula>NOT(ISERROR(SEARCH("iw.kkZad",B146)))</formula>
    </cfRule>
  </conditionalFormatting>
  <conditionalFormatting sqref="N526">
    <cfRule type="cellIs" operator="equal" priority="1196" dxfId="3983">
      <formula>"Supplementary"</formula>
    </cfRule>
    <cfRule type="cellIs" operator="equal" priority="1198" dxfId="3984">
      <formula>"Passed"</formula>
    </cfRule>
    <cfRule type="cellIs" operator="equal" priority="1197" dxfId="3985">
      <formula>"Passed With G"</formula>
    </cfRule>
    <cfRule type="cellIs" operator="equal" priority="1195" dxfId="3986">
      <formula>"FAILED"</formula>
    </cfRule>
  </conditionalFormatting>
  <conditionalFormatting sqref="F527:G527 F534:F539 H527:H533 C527:C528 D534:D539 M509:M510 N517:N518 M519 M520:N524 F519:F522 D506:D507 B506 C511:C517 F517:G517 G519:H519 I519:I520 C519:C525 L517:M517 F523:H524 J519:L524 C530:C539">
    <cfRule type="containsText" text="f'k{kk foHkkx jktLFkku" operator="containsText" priority="1202" stopIfTrue="1" dxfId="3987">
      <formula>NOT(ISERROR(SEARCH("f'k{kk foHkkx jktLFkku",B506)))</formula>
    </cfRule>
    <cfRule type="containsText" text="dsoy jktdh; fo|ky;ksa esa iz;ksx gsrq fu%'kqYd" operator="containsText" priority="1199" stopIfTrue="1" dxfId="3988">
      <formula>NOT(ISERROR(SEARCH("dsoy jktdh; fo|ky;ksa esa iz;ksx gsrq fu%'kqYd",B506)))</formula>
    </cfRule>
    <cfRule type="containsText" text="iw.kkZad" operator="containsText" priority="1203" stopIfTrue="1" dxfId="3989">
      <formula>NOT(ISERROR(SEARCH("iw.kkZad",B506)))</formula>
    </cfRule>
  </conditionalFormatting>
  <conditionalFormatting sqref="L1138:M1138">
    <cfRule type="cellIs" operator="equal" priority="954" dxfId="3990">
      <formula>"Failed"</formula>
    </cfRule>
  </conditionalFormatting>
  <conditionalFormatting sqref="F890:G893">
    <cfRule type="cellIs" operator="equal" priority="1054" dxfId="3991">
      <formula>"0/200"</formula>
    </cfRule>
    <cfRule type="cellIs" operator="equal" priority="1053" dxfId="3992">
      <formula>"0/100"</formula>
    </cfRule>
  </conditionalFormatting>
  <conditionalFormatting sqref="L22:M22">
    <cfRule type="cellIs" operator="equal" priority="2295" dxfId="3993">
      <formula>"Failed"</formula>
    </cfRule>
  </conditionalFormatting>
  <conditionalFormatting sqref="F1610:G1613">
    <cfRule type="cellIs" operator="equal" priority="774" dxfId="3994">
      <formula>"0/200"</formula>
    </cfRule>
    <cfRule type="cellIs" operator="equal" priority="773" dxfId="3995">
      <formula>"0/100"</formula>
    </cfRule>
  </conditionalFormatting>
  <conditionalFormatting sqref="L886:M886">
    <cfRule type="cellIs" operator="equal" priority="1052" dxfId="3996">
      <formula>"Failed"</formula>
    </cfRule>
  </conditionalFormatting>
  <conditionalFormatting sqref="C3518:H3521">
    <cfRule type="expression" priority="29" dxfId="3997">
      <formula>$C3518=0</formula>
    </cfRule>
  </conditionalFormatting>
  <conditionalFormatting sqref="F3235:F3237 D3234:D3239">
    <cfRule type="cellIs" operator="equal" priority="151" stopIfTrue="1" dxfId="3998">
      <formula>200</formula>
    </cfRule>
    <cfRule type="cellIs" operator="equal" priority="150" stopIfTrue="1" dxfId="3999">
      <formula>1800</formula>
    </cfRule>
  </conditionalFormatting>
  <conditionalFormatting sqref="N2974">
    <cfRule type="cellIs" operator="equal" priority="243" dxfId="4000">
      <formula>"FAILED"</formula>
    </cfRule>
    <cfRule type="cellIs" operator="equal" priority="245" dxfId="4001">
      <formula>"Passed With G"</formula>
    </cfRule>
    <cfRule type="cellIs" operator="equal" priority="244" dxfId="4002">
      <formula>"Supplementary"</formula>
    </cfRule>
    <cfRule type="cellIs" operator="equal" priority="246" dxfId="4003">
      <formula>"Passed"</formula>
    </cfRule>
  </conditionalFormatting>
  <conditionalFormatting sqref="F1903:F1905 D1902:D1907">
    <cfRule type="cellIs" operator="equal" priority="669" stopIfTrue="1" dxfId="4004">
      <formula>200</formula>
    </cfRule>
    <cfRule type="cellIs" operator="equal" priority="668" stopIfTrue="1" dxfId="4005">
      <formula>1800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text="dsoy jktdh; fo|ky;ksa esa iz;ksx gsrq fu%'kqYd" operator="containsText" priority="975" stopIfTrue="1" dxfId="4006">
      <formula>NOT(ISERROR(SEARCH("dsoy jktdh; fo|ky;ksa esa iz;ksx gsrq fu%'kqYd",B1082)))</formula>
    </cfRule>
    <cfRule type="containsText" text="iw.kkZad" operator="containsText" priority="979" stopIfTrue="1" dxfId="4007">
      <formula>NOT(ISERROR(SEARCH("iw.kkZad",B1082)))</formula>
    </cfRule>
    <cfRule type="containsText" text="f'k{kk foHkkx jktLFkku" operator="containsText" priority="978" stopIfTrue="1" dxfId="4008">
      <formula>NOT(ISERROR(SEARCH("f'k{kk foHkkx jktLFkku",B1082)))</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text="f'k{kk foHkkx jktLFkku" operator="containsText" priority="1006" stopIfTrue="1" dxfId="4009">
      <formula>NOT(ISERROR(SEARCH("f'k{kk foHkkx jktLFkku",B1010)))</formula>
    </cfRule>
    <cfRule type="containsText" text="iw.kkZad" operator="containsText" priority="1007" stopIfTrue="1" dxfId="4010">
      <formula>NOT(ISERROR(SEARCH("iw.kkZad",B1010)))</formula>
    </cfRule>
    <cfRule type="containsText" text="dsoy jktdh; fo|ky;ksa esa iz;ksx gsrq fu%'kqYd" operator="containsText" priority="1003" stopIfTrue="1" dxfId="4011">
      <formula>NOT(ISERROR(SEARCH("dsoy jktdh; fo|ky;ksa esa iz;ksx gsrq fu%'kqYd",B1010)))</formula>
    </cfRule>
  </conditionalFormatting>
  <conditionalFormatting sqref="N1678">
    <cfRule type="cellIs" operator="equal" priority="747" dxfId="4012">
      <formula>"FAILED"</formula>
    </cfRule>
    <cfRule type="cellIs" operator="equal" priority="748" dxfId="4013">
      <formula>"Supplementary"</formula>
    </cfRule>
    <cfRule type="cellIs" operator="equal" priority="750" dxfId="4014">
      <formula>"Passed"</formula>
    </cfRule>
    <cfRule type="cellIs" operator="equal" priority="749" dxfId="4015">
      <formula>"Passed With G"</formula>
    </cfRule>
  </conditionalFormatting>
  <conditionalFormatting sqref="F311:G311 F318:F323 H311:H317 C311:C312 D318:D323 M293:M294 N301:N302 M303 M304:N308 F303:F306 D290:D291 B290 C295:C301 F301:G301 G303:H303 I303:I304 C303:C309 L301:M301 F307:H308 J303:L308 C314:C323">
    <cfRule type="containsText" text="f'k{kk foHkkx jktLFkku" operator="containsText" priority="1286" stopIfTrue="1" dxfId="4016">
      <formula>NOT(ISERROR(SEARCH("f'k{kk foHkkx jktLFkku",B290)))</formula>
    </cfRule>
    <cfRule type="containsText" text="iw.kkZad" operator="containsText" priority="1287" stopIfTrue="1" dxfId="4017">
      <formula>NOT(ISERROR(SEARCH("iw.kkZad",B290)))</formula>
    </cfRule>
    <cfRule type="containsText" text="dsoy jktdh; fo|ky;ksa esa iz;ksx gsrq fu%'kqYd" operator="containsText" priority="1283" stopIfTrue="1" dxfId="4018">
      <formula>NOT(ISERROR(SEARCH("dsoy jktdh; fo|ky;ksa esa iz;ksx gsrq fu%'kqYd",B290)))</formula>
    </cfRule>
  </conditionalFormatting>
  <conditionalFormatting sqref="F2906:G2909">
    <cfRule type="cellIs" operator="equal" priority="270" dxfId="4019">
      <formula>"0/200"</formula>
    </cfRule>
    <cfRule type="cellIs" operator="equal" priority="269" dxfId="4020">
      <formula>"0/100"</formula>
    </cfRule>
  </conditionalFormatting>
  <conditionalFormatting sqref="L1714:M1714">
    <cfRule type="cellIs" operator="equal" priority="730" dxfId="4021">
      <formula>"Failed"</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text="iw.kkZad" operator="containsText" priority="97" stopIfTrue="1" dxfId="4022">
      <formula>NOT(ISERROR(SEARCH("iw.kkZad",B3350)))</formula>
    </cfRule>
    <cfRule type="containsText" text="f'k{kk foHkkx jktLFkku" operator="containsText" priority="96" stopIfTrue="1" dxfId="4023">
      <formula>NOT(ISERROR(SEARCH("f'k{kk foHkkx jktLFkku",B3350)))</formula>
    </cfRule>
    <cfRule type="containsText" text="dsoy jktdh; fo|ky;ksa esa iz;ksx gsrq fu%'kqYd" operator="containsText" priority="93" stopIfTrue="1" dxfId="4024">
      <formula>NOT(ISERROR(SEARCH("dsoy jktdh; fo|ky;ksa esa iz;ksx gsrq fu%'kqYd",B3350)))</formula>
    </cfRule>
  </conditionalFormatting>
  <conditionalFormatting sqref="L2902:M2902">
    <cfRule type="cellIs" operator="equal" priority="268" dxfId="4025">
      <formula>"Failed"</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operator="equal" priority="168" dxfId="4026">
      <formula>0</formula>
    </cfRule>
  </conditionalFormatting>
  <conditionalFormatting sqref="F782:G785">
    <cfRule type="cellIs" operator="equal" priority="1096" dxfId="4027">
      <formula>"0/200"</formula>
    </cfRule>
    <cfRule type="cellIs" operator="equal" priority="1095" dxfId="4028">
      <formula>"0/100"</formula>
    </cfRule>
  </conditionalFormatting>
  <conditionalFormatting sqref="C2078:H2081">
    <cfRule type="expression" priority="589" dxfId="4029">
      <formula>$C2078=0</formula>
    </cfRule>
  </conditionalFormatting>
  <conditionalFormatting sqref="N2542">
    <cfRule type="cellIs" operator="equal" priority="414" dxfId="4030">
      <formula>"Passed"</formula>
    </cfRule>
    <cfRule type="cellIs" operator="equal" priority="412" dxfId="4031">
      <formula>"Supplementary"</formula>
    </cfRule>
    <cfRule type="cellIs" operator="equal" priority="411" dxfId="4032">
      <formula>"FAILED"</formula>
    </cfRule>
    <cfRule type="cellIs" operator="equal" priority="413" dxfId="4033">
      <formula>"Passed With G"</formula>
    </cfRule>
  </conditionalFormatting>
  <conditionalFormatting sqref="F1831:F1833 D1830:D1835">
    <cfRule type="cellIs" operator="equal" priority="697" stopIfTrue="1" dxfId="4034">
      <formula>200</formula>
    </cfRule>
    <cfRule type="cellIs" operator="equal" priority="696" stopIfTrue="1" dxfId="4035">
      <formula>1800</formula>
    </cfRule>
  </conditionalFormatting>
  <conditionalFormatting sqref="F499:F501 D498:D503">
    <cfRule type="cellIs" operator="equal" priority="1215" stopIfTrue="1" dxfId="4036">
      <formula>200</formula>
    </cfRule>
    <cfRule type="cellIs" operator="equal" priority="1214" stopIfTrue="1" dxfId="4037">
      <formula>1800</formula>
    </cfRule>
  </conditionalFormatting>
  <conditionalFormatting sqref="L418:M418">
    <cfRule type="cellIs" operator="equal" priority="1234" dxfId="4038">
      <formula>"Failed"</formula>
    </cfRule>
  </conditionalFormatting>
  <conditionalFormatting sqref="F3271:F3273 D3270:D3275">
    <cfRule type="cellIs" operator="equal" priority="137" stopIfTrue="1" dxfId="4039">
      <formula>200</formula>
    </cfRule>
    <cfRule type="cellIs" operator="equal" priority="136" stopIfTrue="1" dxfId="4040">
      <formula>1800</formula>
    </cfRule>
  </conditionalFormatting>
  <conditionalFormatting sqref="N958">
    <cfRule type="cellIs" operator="equal" priority="1027" dxfId="4041">
      <formula>"FAILED"</formula>
    </cfRule>
    <cfRule type="cellIs" operator="equal" priority="1028" dxfId="4042">
      <formula>"Supplementary"</formula>
    </cfRule>
    <cfRule type="cellIs" operator="equal" priority="1030" dxfId="4043">
      <formula>"Passed"</formula>
    </cfRule>
    <cfRule type="cellIs" operator="equal" priority="1029" dxfId="4044">
      <formula>"Passed With G"</formula>
    </cfRule>
  </conditionalFormatting>
  <conditionalFormatting sqref="N2866">
    <cfRule type="cellIs" operator="equal" priority="285" dxfId="4045">
      <formula>"FAILED"</formula>
    </cfRule>
    <cfRule type="cellIs" operator="equal" priority="287" dxfId="4046">
      <formula>"Passed With G"</formula>
    </cfRule>
    <cfRule type="cellIs" operator="equal" priority="286" dxfId="4047">
      <formula>"Supplementary"</formula>
    </cfRule>
    <cfRule type="cellIs" operator="equal" priority="288" dxfId="4048">
      <formula>"Passed"</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text="dsoy jktdh; fo|ky;ksa esa iz;ksx gsrq fu%'kqYd" operator="containsText" priority="303" stopIfTrue="1" dxfId="4049">
      <formula>NOT(ISERROR(SEARCH("dsoy jktdh; fo|ky;ksa esa iz;ksx gsrq fu%'kqYd",B2810)))</formula>
    </cfRule>
    <cfRule type="containsText" text="iw.kkZad" operator="containsText" priority="307" stopIfTrue="1" dxfId="4050">
      <formula>NOT(ISERROR(SEARCH("iw.kkZad",B2810)))</formula>
    </cfRule>
    <cfRule type="containsText" text="f'k{kk foHkkx jktLFkku" operator="containsText" priority="306" stopIfTrue="1" dxfId="4051">
      <formula>NOT(ISERROR(SEARCH("f'k{kk foHkkx jktLFkku",B2810)))</formula>
    </cfRule>
  </conditionalFormatting>
  <conditionalFormatting sqref="N130">
    <cfRule type="cellIs" operator="equal" priority="1351" dxfId="4052">
      <formula>"Passed With G"</formula>
    </cfRule>
    <cfRule type="cellIs" operator="equal" priority="1352" dxfId="4053">
      <formula>"Passed"</formula>
    </cfRule>
    <cfRule type="cellIs" operator="equal" priority="1350" dxfId="4054">
      <formula>"Supplementary"</formula>
    </cfRule>
    <cfRule type="cellIs" operator="equal" priority="1349" dxfId="4055">
      <formula>"FAILED"</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operator="equal" priority="406" dxfId="4056">
      <formula>0</formula>
    </cfRule>
  </conditionalFormatting>
  <conditionalFormatting sqref="F887:G887 F894:F899 H887:H893 C887:C888 D894:D899 M869:M870 N877:N878 M879 M880:N884 F879:F882 D866:D867 B866 C871:C877 F877:G877 G879:H879 I879:I880 C879:C885 L877:M877 F883:H884 J879:L884 C890:C899">
    <cfRule type="containsText" text="f'k{kk foHkkx jktLFkku" operator="containsText" priority="1062" stopIfTrue="1" dxfId="4057">
      <formula>NOT(ISERROR(SEARCH("f'k{kk foHkkx jktLFkku",B866)))</formula>
    </cfRule>
    <cfRule type="containsText" text="iw.kkZad" operator="containsText" priority="1063" stopIfTrue="1" dxfId="4058">
      <formula>NOT(ISERROR(SEARCH("iw.kkZad",B866)))</formula>
    </cfRule>
    <cfRule type="containsText" text="dsoy jktdh; fo|ky;ksa esa iz;ksx gsrq fu%'kqYd" operator="containsText" priority="1059" stopIfTrue="1" dxfId="4059">
      <formula>NOT(ISERROR(SEARCH("dsoy jktdh; fo|ky;ksa esa iz;ksx gsrq fu%'kqYd",B866)))</formula>
    </cfRule>
  </conditionalFormatting>
  <conditionalFormatting sqref="N2614">
    <cfRule type="cellIs" operator="equal" priority="385" dxfId="4060">
      <formula>"Passed With G"</formula>
    </cfRule>
    <cfRule type="cellIs" operator="equal" priority="384" dxfId="4061">
      <formula>"Supplementary"</formula>
    </cfRule>
    <cfRule type="cellIs" operator="equal" priority="386" dxfId="4062">
      <formula>"Passed"</formula>
    </cfRule>
    <cfRule type="cellIs" operator="equal" priority="383" dxfId="4063">
      <formula>"FAILED"</formula>
    </cfRule>
  </conditionalFormatting>
  <conditionalFormatting sqref="C1250:H1253">
    <cfRule type="expression" priority="911" dxfId="4064">
      <formula>$C1250=0</formula>
    </cfRule>
  </conditionalFormatting>
  <conditionalFormatting sqref="N3334">
    <cfRule type="cellIs" operator="equal" priority="105" dxfId="4065">
      <formula>"Passed With G"</formula>
    </cfRule>
    <cfRule type="cellIs" operator="equal" priority="104" dxfId="4066">
      <formula>"Supplementary"</formula>
    </cfRule>
    <cfRule type="cellIs" operator="equal" priority="106" dxfId="4067">
      <formula>"Passed"</formula>
    </cfRule>
    <cfRule type="cellIs" operator="equal" priority="103" dxfId="4068">
      <formula>"FAILED"</formula>
    </cfRule>
  </conditionalFormatting>
  <conditionalFormatting sqref="L1606:M1606">
    <cfRule type="cellIs" operator="equal" priority="772" dxfId="4069">
      <formula>"Failed"</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text="f'k{kk foHkkx jktLFkku" operator="containsText" priority="474" stopIfTrue="1" dxfId="4070">
      <formula>NOT(ISERROR(SEARCH("f'k{kk foHkkx jktLFkku",B2378)))</formula>
    </cfRule>
    <cfRule type="containsText" text="dsoy jktdh; fo|ky;ksa esa iz;ksx gsrq fu%'kqYd" operator="containsText" priority="471" stopIfTrue="1" dxfId="4071">
      <formula>NOT(ISERROR(SEARCH("dsoy jktdh; fo|ky;ksa esa iz;ksx gsrq fu%'kqYd",B2378)))</formula>
    </cfRule>
    <cfRule type="containsText" text="iw.kkZad" operator="containsText" priority="475" stopIfTrue="1" dxfId="4072">
      <formula>NOT(ISERROR(SEARCH("iw.kkZad",B2378)))</formula>
    </cfRule>
  </conditionalFormatting>
  <conditionalFormatting sqref="F2479:F2481 D2478:D2483">
    <cfRule type="cellIs" operator="equal" priority="445" stopIfTrue="1" dxfId="4073">
      <formula>200</formula>
    </cfRule>
    <cfRule type="cellIs" operator="equal" priority="444" stopIfTrue="1" dxfId="4074">
      <formula>1800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text="dsoy jktdh; fo|ky;ksa esa iz;ksx gsrq fu%'kqYd" operator="containsText" priority="667" stopIfTrue="1" dxfId="4075">
      <formula>NOT(ISERROR(SEARCH("dsoy jktdh; fo|ky;ksa esa iz;ksx gsrq fu%'kqYd",B1874)))</formula>
    </cfRule>
    <cfRule type="containsText" text="f'k{kk foHkkx jktLFkku" operator="containsText" priority="670" stopIfTrue="1" dxfId="4076">
      <formula>NOT(ISERROR(SEARCH("f'k{kk foHkkx jktLFkku",B1874)))</formula>
    </cfRule>
    <cfRule type="containsText" text="iw.kkZad" operator="containsText" priority="671" stopIfTrue="1" dxfId="4077">
      <formula>NOT(ISERROR(SEARCH("iw.kkZad",B1874)))</formula>
    </cfRule>
  </conditionalFormatting>
  <conditionalFormatting sqref="C3338:H3341">
    <cfRule type="expression" priority="99" dxfId="4078">
      <formula>$C3338=0</formula>
    </cfRule>
  </conditionalFormatting>
  <conditionalFormatting sqref="N2506">
    <cfRule type="cellIs" operator="equal" priority="425" dxfId="4079">
      <formula>"FAILED"</formula>
    </cfRule>
    <cfRule type="cellIs" operator="equal" priority="427" dxfId="4080">
      <formula>"Passed With G"</formula>
    </cfRule>
    <cfRule type="cellIs" operator="equal" priority="426" dxfId="4081">
      <formula>"Supplementary"</formula>
    </cfRule>
    <cfRule type="cellIs" operator="equal" priority="428" dxfId="4082">
      <formula>"Passed"</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operator="equal" priority="420" dxfId="4083">
      <formula>0</formula>
    </cfRule>
  </conditionalFormatting>
  <conditionalFormatting sqref="N2902">
    <cfRule type="cellIs" operator="equal" priority="274" dxfId="4084">
      <formula>"Passed"</formula>
    </cfRule>
    <cfRule type="cellIs" operator="equal" priority="273" dxfId="4085">
      <formula>"Passed With G"</formula>
    </cfRule>
    <cfRule type="cellIs" operator="equal" priority="272" dxfId="4086">
      <formula>"Supplementary"</formula>
    </cfRule>
    <cfRule type="cellIs" operator="equal" priority="271" dxfId="4087">
      <formula>"FAILED"</formula>
    </cfRule>
  </conditionalFormatting>
  <conditionalFormatting sqref="L2434:M2434">
    <cfRule type="cellIs" operator="equal" priority="450" dxfId="4088">
      <formula>"Failed"</formula>
    </cfRule>
  </conditionalFormatting>
  <conditionalFormatting sqref="F779:G779 F786:F791 H779:H785 C779:C780 D786:D791 M761:M762 N769:N770 M771 M772:N776 F771:F774 D758:D759 B758 C763:C769 F769:G769 G771:H771 I771:I772 C771:C777 L769:M769 F775:H776 J771:L776 C782:C791">
    <cfRule type="containsText" text="iw.kkZad" operator="containsText" priority="1105" stopIfTrue="1" dxfId="4089">
      <formula>NOT(ISERROR(SEARCH("iw.kkZad",B758)))</formula>
    </cfRule>
    <cfRule type="containsText" text="dsoy jktdh; fo|ky;ksa esa iz;ksx gsrq fu%'kqYd" operator="containsText" priority="1101" stopIfTrue="1" dxfId="4090">
      <formula>NOT(ISERROR(SEARCH("dsoy jktdh; fo|ky;ksa esa iz;ksx gsrq fu%'kqYd",B758)))</formula>
    </cfRule>
    <cfRule type="containsText" text="f'k{kk foHkkx jktLFkku" operator="containsText" priority="1104" stopIfTrue="1" dxfId="4091">
      <formula>NOT(ISERROR(SEARCH("f'k{kk foHkkx jktLFkku",B758)))</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operator="equal" priority="588" dxfId="4092">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text="iw.kkZad" operator="containsText" priority="825" stopIfTrue="1" dxfId="4093">
      <formula>NOT(ISERROR(SEARCH("iw.kkZad",B1478)))</formula>
    </cfRule>
    <cfRule type="containsText" text="f'k{kk foHkkx jktLFkku" operator="containsText" priority="824" stopIfTrue="1" dxfId="4094">
      <formula>NOT(ISERROR(SEARCH("f'k{kk foHkkx jktLFkku",B1478)))</formula>
    </cfRule>
    <cfRule type="containsText" text="dsoy jktdh; fo|ky;ksa esa iz;ksx gsrq fu%'kqYd" operator="containsText" priority="821" stopIfTrue="1" dxfId="4095">
      <formula>NOT(ISERROR(SEARCH("dsoy jktdh; fo|ky;ksa esa iz;ksx gsrq fu%'kqYd",B1478)))</formula>
    </cfRule>
  </conditionalFormatting>
  <conditionalFormatting sqref="F746:G749">
    <cfRule type="cellIs" operator="equal" priority="1109" dxfId="4096">
      <formula>"0/100"</formula>
    </cfRule>
    <cfRule type="cellIs" operator="equal" priority="1110" dxfId="4097">
      <formula>"0/200"</formula>
    </cfRule>
  </conditionalFormatting>
  <conditionalFormatting sqref="F2515:F2517 D2514:D2519">
    <cfRule type="cellIs" operator="equal" priority="431" stopIfTrue="1" dxfId="4098">
      <formula>200</formula>
    </cfRule>
    <cfRule type="cellIs" operator="equal" priority="430" stopIfTrue="1" dxfId="4099">
      <formula>1800</formula>
    </cfRule>
  </conditionalFormatting>
  <conditionalFormatting sqref="L2470:M2470">
    <cfRule type="cellIs" operator="equal" priority="436" dxfId="4100">
      <formula>"Failed"</formula>
    </cfRule>
  </conditionalFormatting>
  <conditionalFormatting sqref="F715:F717 D714:D719">
    <cfRule type="cellIs" operator="equal" priority="1131" stopIfTrue="1" dxfId="4101">
      <formula>200</formula>
    </cfRule>
    <cfRule type="cellIs" operator="equal" priority="1130" stopIfTrue="1" dxfId="4102">
      <formula>1800</formula>
    </cfRule>
  </conditionalFormatting>
  <conditionalFormatting sqref="F3127:F3129 D3126:D3131">
    <cfRule type="cellIs" operator="equal" priority="192" stopIfTrue="1" dxfId="4103">
      <formula>1800</formula>
    </cfRule>
    <cfRule type="cellIs" operator="equal" priority="193" stopIfTrue="1" dxfId="4104">
      <formula>200</formula>
    </cfRule>
  </conditionalFormatting>
  <conditionalFormatting sqref="F1939:F1941 D1938:D1943">
    <cfRule type="cellIs" operator="equal" priority="654" stopIfTrue="1" dxfId="4105">
      <formula>1800</formula>
    </cfRule>
    <cfRule type="cellIs" operator="equal" priority="655" stopIfTrue="1" dxfId="4106">
      <formula>200</formula>
    </cfRule>
  </conditionalFormatting>
  <conditionalFormatting sqref="L1822:M1822">
    <cfRule type="cellIs" operator="equal" priority="688" dxfId="4107">
      <formula>"Failed"</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text="f'k{kk foHkkx jktLFkku" operator="containsText" priority="278" stopIfTrue="1" dxfId="4108">
      <formula>NOT(ISERROR(SEARCH("f'k{kk foHkkx jktLFkku",B2882)))</formula>
    </cfRule>
    <cfRule type="containsText" text="iw.kkZad" operator="containsText" priority="279" stopIfTrue="1" dxfId="4109">
      <formula>NOT(ISERROR(SEARCH("iw.kkZad",B2882)))</formula>
    </cfRule>
    <cfRule type="containsText" text="dsoy jktdh; fo|ky;ksa esa iz;ksx gsrq fu%'kqYd" operator="containsText" priority="275" stopIfTrue="1" dxfId="4110">
      <formula>NOT(ISERROR(SEARCH("dsoy jktdh; fo|ky;ksa esa iz;ksx gsrq fu%'kqYd",B2882)))</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operator="equal" priority="1358" dxfId="4111">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text="f'k{kk foHkkx jktLFkku" operator="containsText" priority="656" stopIfTrue="1" dxfId="4112">
      <formula>NOT(ISERROR(SEARCH("f'k{kk foHkkx jktLFkku",B1910)))</formula>
    </cfRule>
    <cfRule type="containsText" text="dsoy jktdh; fo|ky;ksa esa iz;ksx gsrq fu%'kqYd" operator="containsText" priority="653" stopIfTrue="1" dxfId="4113">
      <formula>NOT(ISERROR(SEARCH("dsoy jktdh; fo|ky;ksa esa iz;ksx gsrq fu%'kqYd",B1910)))</formula>
    </cfRule>
    <cfRule type="containsText" text="iw.kkZad" operator="containsText" priority="657" stopIfTrue="1" dxfId="4114">
      <formula>NOT(ISERROR(SEARCH("iw.kkZad",B1910)))</formula>
    </cfRule>
  </conditionalFormatting>
  <conditionalFormatting sqref="C602:H605">
    <cfRule type="expression" priority="1163" dxfId="4115">
      <formula>$C602=0</formula>
    </cfRule>
  </conditionalFormatting>
  <conditionalFormatting sqref="F2875:F2877 D2874:D2879">
    <cfRule type="cellIs" operator="equal" priority="290" stopIfTrue="1" dxfId="4116">
      <formula>1800</formula>
    </cfRule>
    <cfRule type="cellIs" operator="equal" priority="291" stopIfTrue="1" dxfId="4117">
      <formula>200</formula>
    </cfRule>
  </conditionalFormatting>
  <conditionalFormatting sqref="N598">
    <cfRule type="cellIs" operator="equal" priority="1169" dxfId="4118">
      <formula>"Passed With G"</formula>
    </cfRule>
    <cfRule type="cellIs" operator="equal" priority="1167" dxfId="4119">
      <formula>"FAILED"</formula>
    </cfRule>
    <cfRule type="cellIs" operator="equal" priority="1170" dxfId="4120">
      <formula>"Passed"</formula>
    </cfRule>
    <cfRule type="cellIs" operator="equal" priority="1168" dxfId="4121">
      <formula>"Supplementary"</formula>
    </cfRule>
  </conditionalFormatting>
  <conditionalFormatting sqref="F674:G677">
    <cfRule type="cellIs" operator="equal" priority="1138" dxfId="4122">
      <formula>"0/200"</formula>
    </cfRule>
    <cfRule type="cellIs" operator="equal" priority="1137" dxfId="4123">
      <formula>"0/100"</formula>
    </cfRule>
  </conditionalFormatting>
  <conditionalFormatting sqref="L850:M850">
    <cfRule type="cellIs" operator="equal" priority="1066" dxfId="4124">
      <formula>"Failed"</formula>
    </cfRule>
  </conditionalFormatting>
  <conditionalFormatting sqref="F2623:F2625 D2622:D2627">
    <cfRule type="cellIs" operator="equal" priority="389" stopIfTrue="1" dxfId="4125">
      <formula>200</formula>
    </cfRule>
    <cfRule type="cellIs" operator="equal" priority="388" stopIfTrue="1" dxfId="4126">
      <formula>1800</formula>
    </cfRule>
  </conditionalFormatting>
  <conditionalFormatting sqref="F1646:G1649">
    <cfRule type="cellIs" operator="equal" priority="760" dxfId="4127">
      <formula>"0/200"</formula>
    </cfRule>
    <cfRule type="cellIs" operator="equal" priority="759" dxfId="4128">
      <formula>"0/100"</formula>
    </cfRule>
  </conditionalFormatting>
  <conditionalFormatting sqref="F1862:G1865">
    <cfRule type="cellIs" operator="equal" priority="675" dxfId="4129">
      <formula>"0/100"</formula>
    </cfRule>
    <cfRule type="cellIs" operator="equal" priority="676" dxfId="4130">
      <formula>"0/200"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operator="equal" priority="924" dxfId="4131">
      <formula>0</formula>
    </cfRule>
  </conditionalFormatting>
  <conditionalFormatting sqref="N3190">
    <cfRule type="cellIs" operator="equal" priority="161" dxfId="4132">
      <formula>"Passed With G"</formula>
    </cfRule>
    <cfRule type="cellIs" operator="equal" priority="162" dxfId="4133">
      <formula>"Passed"</formula>
    </cfRule>
    <cfRule type="cellIs" operator="equal" priority="159" dxfId="4134">
      <formula>"FAILED"</formula>
    </cfRule>
    <cfRule type="cellIs" operator="equal" priority="160" dxfId="4135">
      <formula>"Supplementary"</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text="f'k{kk foHkkx jktLFkku" operator="containsText" priority="838" stopIfTrue="1" dxfId="4136">
      <formula>NOT(ISERROR(SEARCH("f'k{kk foHkkx jktLFkku",B1442)))</formula>
    </cfRule>
    <cfRule type="containsText" text="dsoy jktdh; fo|ky;ksa esa iz;ksx gsrq fu%'kqYd" operator="containsText" priority="835" stopIfTrue="1" dxfId="4137">
      <formula>NOT(ISERROR(SEARCH("dsoy jktdh; fo|ky;ksa esa iz;ksx gsrq fu%'kqYd",B1442)))</formula>
    </cfRule>
    <cfRule type="containsText" text="iw.kkZad" operator="containsText" priority="839" stopIfTrue="1" dxfId="4138">
      <formula>NOT(ISERROR(SEARCH("iw.kkZad",B1442)))</formula>
    </cfRule>
  </conditionalFormatting>
  <conditionalFormatting sqref="C2726:H2729">
    <cfRule type="expression" priority="337" dxfId="4139">
      <formula>$C2726=0</formula>
    </cfRule>
  </conditionalFormatting>
  <conditionalFormatting sqref="F1214:G1217">
    <cfRule type="cellIs" operator="equal" priority="927" dxfId="4140">
      <formula>"0/100"</formula>
    </cfRule>
    <cfRule type="cellIs" operator="equal" priority="928" dxfId="4141">
      <formula>"0/200"</formula>
    </cfRule>
  </conditionalFormatting>
  <conditionalFormatting sqref="F1651:F1653 D1650:D1655">
    <cfRule type="cellIs" operator="equal" priority="766" stopIfTrue="1" dxfId="4142">
      <formula>1800</formula>
    </cfRule>
    <cfRule type="cellIs" operator="equal" priority="767" stopIfTrue="1" dxfId="4143">
      <formula>200</formula>
    </cfRule>
  </conditionalFormatting>
  <conditionalFormatting sqref="C3302:H3305">
    <cfRule type="expression" priority="113" dxfId="4144">
      <formula>$C3302=0</formula>
    </cfRule>
  </conditionalFormatting>
  <conditionalFormatting sqref="F3523:F3525 D3522:D3527">
    <cfRule type="cellIs" operator="equal" priority="39" stopIfTrue="1" dxfId="4145">
      <formula>200</formula>
    </cfRule>
    <cfRule type="cellIs" operator="equal" priority="38" stopIfTrue="1" dxfId="4146">
      <formula>1800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text="f'k{kk foHkkx jktLFkku" operator="containsText" priority="152" stopIfTrue="1" dxfId="4147">
      <formula>NOT(ISERROR(SEARCH("f'k{kk foHkkx jktLFkku",B3206)))</formula>
    </cfRule>
    <cfRule type="containsText" text="iw.kkZad" operator="containsText" priority="153" stopIfTrue="1" dxfId="4148">
      <formula>NOT(ISERROR(SEARCH("iw.kkZad",B3206)))</formula>
    </cfRule>
    <cfRule type="containsText" text="dsoy jktdh; fo|ky;ksa esa iz;ksx gsrq fu%'kqYd" operator="containsText" priority="149" stopIfTrue="1" dxfId="4149">
      <formula>NOT(ISERROR(SEARCH("dsoy jktdh; fo|ky;ksa esa iz;ksx gsrq fu%'kqYd",B3206)))</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text="dsoy jktdh; fo|ky;ksa esa iz;ksx gsrq fu%'kqYd" operator="containsText" priority="107" stopIfTrue="1" dxfId="4150">
      <formula>NOT(ISERROR(SEARCH("dsoy jktdh; fo|ky;ksa esa iz;ksx gsrq fu%'kqYd",B3314)))</formula>
    </cfRule>
    <cfRule type="containsText" text="f'k{kk foHkkx jktLFkku" operator="containsText" priority="110" stopIfTrue="1" dxfId="4151">
      <formula>NOT(ISERROR(SEARCH("f'k{kk foHkkx jktLFkku",B3314)))</formula>
    </cfRule>
    <cfRule type="containsText" text="iw.kkZad" operator="containsText" priority="111" stopIfTrue="1" dxfId="4152">
      <formula>NOT(ISERROR(SEARCH("iw.kkZad",B3314)))</formula>
    </cfRule>
  </conditionalFormatting>
  <conditionalFormatting sqref="N1930">
    <cfRule type="cellIs" operator="equal" priority="652" dxfId="4153">
      <formula>"Passed"</formula>
    </cfRule>
    <cfRule type="cellIs" operator="equal" priority="650" dxfId="4154">
      <formula>"Supplementary"</formula>
    </cfRule>
    <cfRule type="cellIs" operator="equal" priority="651" dxfId="4155">
      <formula>"Passed With G"</formula>
    </cfRule>
    <cfRule type="cellIs" operator="equal" priority="649" dxfId="4156">
      <formula>"FAILED"</formula>
    </cfRule>
  </conditionalFormatting>
  <conditionalFormatting sqref="N3262">
    <cfRule type="cellIs" operator="equal" priority="132" dxfId="4157">
      <formula>"Supplementary"</formula>
    </cfRule>
    <cfRule type="cellIs" operator="equal" priority="131" dxfId="4158">
      <formula>"FAILED"</formula>
    </cfRule>
    <cfRule type="cellIs" operator="equal" priority="134" dxfId="4159">
      <formula>"Passed"</formula>
    </cfRule>
    <cfRule type="cellIs" operator="equal" priority="133" dxfId="4160">
      <formula>"Passed With G"</formula>
    </cfRule>
  </conditionalFormatting>
  <conditionalFormatting sqref="N1606">
    <cfRule type="cellIs" operator="equal" priority="776" dxfId="4161">
      <formula>"Supplementary"</formula>
    </cfRule>
    <cfRule type="cellIs" operator="equal" priority="778" dxfId="4162">
      <formula>"Passed"</formula>
    </cfRule>
    <cfRule type="cellIs" operator="equal" priority="775" dxfId="4163">
      <formula>"FAILED"</formula>
    </cfRule>
    <cfRule type="cellIs" operator="equal" priority="777" dxfId="4164">
      <formula>"Passed With G"</formula>
    </cfRule>
  </conditionalFormatting>
  <conditionalFormatting sqref="F2191:F2193 D2190:D2195">
    <cfRule type="cellIs" operator="equal" priority="557" stopIfTrue="1" dxfId="4165">
      <formula>200</formula>
    </cfRule>
    <cfRule type="cellIs" operator="equal" priority="556" stopIfTrue="1" dxfId="4166">
      <formula>1800</formula>
    </cfRule>
  </conditionalFormatting>
  <conditionalFormatting sqref="N922">
    <cfRule type="cellIs" operator="equal" priority="1044" dxfId="4167">
      <formula>"Passed"</formula>
    </cfRule>
    <cfRule type="cellIs" operator="equal" priority="1041" dxfId="4168">
      <formula>"FAILED"</formula>
    </cfRule>
    <cfRule type="cellIs" operator="equal" priority="1042" dxfId="4169">
      <formula>"Supplementary"</formula>
    </cfRule>
    <cfRule type="cellIs" operator="equal" priority="1043" dxfId="4170">
      <formula>"Passed With G"</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text="dsoy jktdh; fo|ky;ksa esa iz;ksx gsrq fu%'kqYd" operator="containsText" priority="695" stopIfTrue="1" dxfId="4171">
      <formula>NOT(ISERROR(SEARCH("dsoy jktdh; fo|ky;ksa esa iz;ksx gsrq fu%'kqYd",B1802)))</formula>
    </cfRule>
    <cfRule type="containsText" text="f'k{kk foHkkx jktLFkku" operator="containsText" priority="698" stopIfTrue="1" dxfId="4172">
      <formula>NOT(ISERROR(SEARCH("f'k{kk foHkkx jktLFkku",B1802)))</formula>
    </cfRule>
    <cfRule type="containsText" text="iw.kkZad" operator="containsText" priority="699" stopIfTrue="1" dxfId="4173">
      <formula>NOT(ISERROR(SEARCH("iw.kkZad",B1802)))</formula>
    </cfRule>
  </conditionalFormatting>
  <conditionalFormatting sqref="C1826:H1829">
    <cfRule type="expression" priority="687" dxfId="4174">
      <formula>$C1826=0</formula>
    </cfRule>
  </conditionalFormatting>
  <conditionalFormatting sqref="F851:G851 F858:F863 H851:H857 C851:C852 D858:D863 M833:M834 N841:N842 M843 M844:N848 F843:F846 D830:D831 B830 C835:C841 F841:G841 G843:H843 I843:I844 C843:C849 L841:M841 F847:H848 J843:L848 C854:C863">
    <cfRule type="containsText" text="dsoy jktdh; fo|ky;ksa esa iz;ksx gsrq fu%'kqYd" operator="containsText" priority="1073" stopIfTrue="1" dxfId="4175">
      <formula>NOT(ISERROR(SEARCH("dsoy jktdh; fo|ky;ksa esa iz;ksx gsrq fu%'kqYd",B830)))</formula>
    </cfRule>
    <cfRule type="containsText" text="f'k{kk foHkkx jktLFkku" operator="containsText" priority="1076" stopIfTrue="1" dxfId="4176">
      <formula>NOT(ISERROR(SEARCH("f'k{kk foHkkx jktLFkku",B830)))</formula>
    </cfRule>
    <cfRule type="containsText" text="iw.kkZad" operator="containsText" priority="1077" stopIfTrue="1" dxfId="4177">
      <formula>NOT(ISERROR(SEARCH("iw.kkZad",B830)))</formula>
    </cfRule>
  </conditionalFormatting>
  <conditionalFormatting sqref="F1219:F1221 D1218:D1223">
    <cfRule type="cellIs" operator="equal" priority="934" stopIfTrue="1" dxfId="4178">
      <formula>1800</formula>
    </cfRule>
    <cfRule type="cellIs" operator="equal" priority="935" stopIfTrue="1" dxfId="4179">
      <formula>200</formula>
    </cfRule>
  </conditionalFormatting>
  <conditionalFormatting sqref="F2330:G2333">
    <cfRule type="cellIs" operator="equal" priority="494" dxfId="4180">
      <formula>"0/200"</formula>
    </cfRule>
    <cfRule type="cellIs" operator="equal" priority="493" dxfId="4181">
      <formula>"0/100"</formula>
    </cfRule>
  </conditionalFormatting>
  <conditionalFormatting sqref="N3514">
    <cfRule type="cellIs" operator="equal" priority="36" dxfId="4182">
      <formula>"Passed"</formula>
    </cfRule>
    <cfRule type="cellIs" operator="equal" priority="33" dxfId="4183">
      <formula>"FAILED"</formula>
    </cfRule>
    <cfRule type="cellIs" operator="equal" priority="34" dxfId="4184">
      <formula>"Supplementary"</formula>
    </cfRule>
    <cfRule type="cellIs" operator="equal" priority="35" dxfId="4185">
      <formula>"Passed With G"</formula>
    </cfRule>
  </conditionalFormatting>
  <conditionalFormatting sqref="F1111:F1113 D1110:D1115">
    <cfRule type="cellIs" operator="equal" priority="976" stopIfTrue="1" dxfId="4186">
      <formula>1800</formula>
    </cfRule>
    <cfRule type="cellIs" operator="equal" priority="977" stopIfTrue="1" dxfId="4187">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text="dsoy jktdh; fo|ky;ksa esa iz;ksx gsrq fu%'kqYd" operator="containsText" priority="1185" stopIfTrue="1" dxfId="4188">
      <formula>NOT(ISERROR(SEARCH("dsoy jktdh; fo|ky;ksa esa iz;ksx gsrq fu%'kqYd",B542)))</formula>
    </cfRule>
    <cfRule type="containsText" text="iw.kkZad" operator="containsText" priority="1189" stopIfTrue="1" dxfId="4189">
      <formula>NOT(ISERROR(SEARCH("iw.kkZad",B542)))</formula>
    </cfRule>
    <cfRule type="containsText" text="f'k{kk foHkkx jktLFkku" operator="containsText" priority="1188" stopIfTrue="1" dxfId="4190">
      <formula>NOT(ISERROR(SEARCH("f'k{kk foHkkx jktLFkku",B542)))</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text="dsoy jktdh; fo|ky;ksa esa iz;ksx gsrq fu%'kqYd" operator="containsText" priority="611" stopIfTrue="1" dxfId="4191">
      <formula>NOT(ISERROR(SEARCH("dsoy jktdh; fo|ky;ksa esa iz;ksx gsrq fu%'kqYd",B2018)))</formula>
    </cfRule>
    <cfRule type="containsText" text="iw.kkZad" operator="containsText" priority="615" stopIfTrue="1" dxfId="4192">
      <formula>NOT(ISERROR(SEARCH("iw.kkZad",B2018)))</formula>
    </cfRule>
    <cfRule type="containsText" text="f'k{kk foHkkx jktLFkku" operator="containsText" priority="614" stopIfTrue="1" dxfId="4193">
      <formula>NOT(ISERROR(SEARCH("f'k{kk foHkkx jktLFkku",B2018)))</formula>
    </cfRule>
  </conditionalFormatting>
  <conditionalFormatting sqref="L166:M166">
    <cfRule type="cellIs" operator="equal" priority="1332" dxfId="4194">
      <formula>"Failed"</formula>
    </cfRule>
  </conditionalFormatting>
  <conditionalFormatting sqref="F1826:G1829">
    <cfRule type="cellIs" operator="equal" priority="689" dxfId="4195">
      <formula>"0/100"</formula>
    </cfRule>
    <cfRule type="cellIs" operator="equal" priority="690" dxfId="4196">
      <formula>"0/200"</formula>
    </cfRule>
  </conditionalFormatting>
  <conditionalFormatting sqref="F3199:F3201 D3198:D3203">
    <cfRule type="cellIs" operator="equal" priority="165" stopIfTrue="1" dxfId="4197">
      <formula>200</formula>
    </cfRule>
    <cfRule type="cellIs" operator="equal" priority="164" stopIfTrue="1" dxfId="4198">
      <formula>1800</formula>
    </cfRule>
  </conditionalFormatting>
  <conditionalFormatting sqref="F1178:G1181">
    <cfRule type="cellIs" operator="equal" priority="941" dxfId="4199">
      <formula>"0/100"</formula>
    </cfRule>
    <cfRule type="cellIs" operator="equal" priority="942" dxfId="4200">
      <formula>"0/200"</formula>
    </cfRule>
  </conditionalFormatting>
  <conditionalFormatting sqref="F1682:G1685">
    <cfRule type="cellIs" operator="equal" priority="746" dxfId="4201">
      <formula>"0/200"</formula>
    </cfRule>
    <cfRule type="cellIs" operator="equal" priority="745" dxfId="4202">
      <formula>"0/100"</formula>
    </cfRule>
  </conditionalFormatting>
  <conditionalFormatting sqref="L814:M814">
    <cfRule type="cellIs" operator="equal" priority="1080" dxfId="4203">
      <formula>"Failed"</formula>
    </cfRule>
  </conditionalFormatting>
  <conditionalFormatting sqref="N274">
    <cfRule type="cellIs" operator="equal" priority="1296" dxfId="4204">
      <formula>"Passed"</formula>
    </cfRule>
    <cfRule type="cellIs" operator="equal" priority="1295" dxfId="4205">
      <formula>"Passed With G"</formula>
    </cfRule>
    <cfRule type="cellIs" operator="equal" priority="1294" dxfId="4206">
      <formula>"Supplementary"</formula>
    </cfRule>
    <cfRule type="cellIs" operator="equal" priority="1293" dxfId="4207">
      <formula>"FAILED"</formula>
    </cfRule>
  </conditionalFormatting>
  <conditionalFormatting sqref="N1570">
    <cfRule type="cellIs" operator="equal" priority="789" dxfId="4208">
      <formula>"FAILED"</formula>
    </cfRule>
    <cfRule type="cellIs" operator="equal" priority="791" dxfId="4209">
      <formula>"Passed With G"</formula>
    </cfRule>
    <cfRule type="cellIs" operator="equal" priority="790" dxfId="4210">
      <formula>"Supplementary"</formula>
    </cfRule>
    <cfRule type="cellIs" operator="equal" priority="792" dxfId="4211">
      <formula>"Passed"</formula>
    </cfRule>
  </conditionalFormatting>
  <conditionalFormatting sqref="C2654:H2657">
    <cfRule type="expression" priority="365" dxfId="4212">
      <formula>$C2654=0</formula>
    </cfRule>
  </conditionalFormatting>
  <conditionalFormatting sqref="L2506:M2506">
    <cfRule type="cellIs" operator="equal" priority="422" dxfId="4213">
      <formula>"Failed"</formula>
    </cfRule>
  </conditionalFormatting>
  <conditionalFormatting sqref="F1435:F1437 D1434:D1439">
    <cfRule type="cellIs" operator="equal" priority="850" stopIfTrue="1" dxfId="4214">
      <formula>1800</formula>
    </cfRule>
    <cfRule type="cellIs" operator="equal" priority="851" stopIfTrue="1" dxfId="4215">
      <formula>200</formula>
    </cfRule>
  </conditionalFormatting>
  <conditionalFormatting sqref="N1894">
    <cfRule type="cellIs" operator="equal" priority="663" dxfId="4216">
      <formula>"FAILED"</formula>
    </cfRule>
    <cfRule type="cellIs" operator="equal" priority="664" dxfId="4217">
      <formula>"Supplementary"</formula>
    </cfRule>
    <cfRule type="cellIs" operator="equal" priority="666" dxfId="4218">
      <formula>"Passed"</formula>
    </cfRule>
    <cfRule type="cellIs" operator="equal" priority="665" dxfId="4219">
      <formula>"Passed With G"</formula>
    </cfRule>
  </conditionalFormatting>
  <conditionalFormatting sqref="F998:G1001">
    <cfRule type="cellIs" operator="equal" priority="1012" dxfId="4220">
      <formula>"0/200"</formula>
    </cfRule>
    <cfRule type="cellIs" operator="equal" priority="1011" dxfId="4221">
      <formula>"0/100"</formula>
    </cfRule>
  </conditionalFormatting>
  <conditionalFormatting sqref="L1498:M1498">
    <cfRule type="cellIs" operator="equal" priority="814" dxfId="4222">
      <formula>"Failed"</formula>
    </cfRule>
  </conditionalFormatting>
  <conditionalFormatting sqref="N2218">
    <cfRule type="cellIs" operator="equal" priority="539" dxfId="4223">
      <formula>"Passed With G"</formula>
    </cfRule>
    <cfRule type="cellIs" operator="equal" priority="537" dxfId="4224">
      <formula>"FAILED"</formula>
    </cfRule>
    <cfRule type="cellIs" operator="equal" priority="540" dxfId="4225">
      <formula>"Passed"</formula>
    </cfRule>
    <cfRule type="cellIs" operator="equal" priority="538" dxfId="4226">
      <formula>"Supplementary"</formula>
    </cfRule>
  </conditionalFormatting>
  <conditionalFormatting sqref="N886">
    <cfRule type="cellIs" operator="equal" priority="1055" dxfId="4227">
      <formula>"FAILED"</formula>
    </cfRule>
    <cfRule type="cellIs" operator="equal" priority="1056" dxfId="4228">
      <formula>"Supplementary"</formula>
    </cfRule>
    <cfRule type="cellIs" operator="equal" priority="1058" dxfId="4229">
      <formula>"Passed"</formula>
    </cfRule>
    <cfRule type="cellIs" operator="equal" priority="1057" dxfId="4230">
      <formula>"Passed With G"</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text="dsoy jktdh; fo|ky;ksa esa iz;ksx gsrq fu%'kqYd" operator="containsText" priority="359" stopIfTrue="1" dxfId="4231">
      <formula>NOT(ISERROR(SEARCH("dsoy jktdh; fo|ky;ksa esa iz;ksx gsrq fu%'kqYd",B2666)))</formula>
    </cfRule>
    <cfRule type="containsText" text="f'k{kk foHkkx jktLFkku" operator="containsText" priority="362" stopIfTrue="1" dxfId="4232">
      <formula>NOT(ISERROR(SEARCH("f'k{kk foHkkx jktLFkku",B2666)))</formula>
    </cfRule>
    <cfRule type="containsText" text="iw.kkZad" operator="containsText" priority="363" stopIfTrue="1" dxfId="4233">
      <formula>NOT(ISERROR(SEARCH("iw.kkZad",B2666)))</formula>
    </cfRule>
  </conditionalFormatting>
  <conditionalFormatting sqref="L562:M562">
    <cfRule type="cellIs" operator="equal" priority="1178" dxfId="4234">
      <formula>"Failed"</formula>
    </cfRule>
  </conditionalFormatting>
  <conditionalFormatting sqref="F2546:G2549">
    <cfRule type="cellIs" operator="equal" priority="409" dxfId="4235">
      <formula>"0/100"</formula>
    </cfRule>
    <cfRule type="cellIs" operator="equal" priority="410" dxfId="4236">
      <formula>"0/200"</formula>
    </cfRule>
  </conditionalFormatting>
  <conditionalFormatting sqref="N562">
    <cfRule type="cellIs" operator="equal" priority="1183" dxfId="4237">
      <formula>"Passed With G"</formula>
    </cfRule>
    <cfRule type="cellIs" operator="equal" priority="1181" dxfId="4238">
      <formula>"FAILED"</formula>
    </cfRule>
    <cfRule type="cellIs" operator="equal" priority="1184" dxfId="4239">
      <formula>"Passed"</formula>
    </cfRule>
    <cfRule type="cellIs" operator="equal" priority="1182" dxfId="4240">
      <formula>"Supplementary"</formula>
    </cfRule>
  </conditionalFormatting>
  <conditionalFormatting sqref="N1534">
    <cfRule type="cellIs" operator="equal" priority="805" dxfId="4241">
      <formula>"Passed With G"</formula>
    </cfRule>
    <cfRule type="cellIs" operator="equal" priority="803" dxfId="4242">
      <formula>"FAILED"</formula>
    </cfRule>
    <cfRule type="cellIs" operator="equal" priority="804" dxfId="4243">
      <formula>"Supplementary"</formula>
    </cfRule>
    <cfRule type="cellIs" operator="equal" priority="806" dxfId="4244">
      <formula>"Passed"</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operator="equal" priority="238" dxfId="4245">
      <formula>0</formula>
    </cfRule>
  </conditionalFormatting>
  <conditionalFormatting sqref="N2182">
    <cfRule type="cellIs" operator="equal" priority="553" dxfId="4246">
      <formula>"Passed With G"</formula>
    </cfRule>
    <cfRule type="cellIs" operator="equal" priority="554" dxfId="4247">
      <formula>"Passed"</formula>
    </cfRule>
    <cfRule type="cellIs" operator="equal" priority="552" dxfId="4248">
      <formula>"Supplementary"</formula>
    </cfRule>
    <cfRule type="cellIs" operator="equal" priority="551" dxfId="4249">
      <formula>"FAILED"</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operator="equal" priority="1316" dxfId="4250">
      <formula>0</formula>
    </cfRule>
  </conditionalFormatting>
  <conditionalFormatting sqref="F1898:G1901">
    <cfRule type="cellIs" operator="equal" priority="661" dxfId="4251">
      <formula>"0/100"</formula>
    </cfRule>
    <cfRule type="cellIs" operator="equal" priority="662" dxfId="4252">
      <formula>"0/200"</formula>
    </cfRule>
  </conditionalFormatting>
  <conditionalFormatting sqref="L2758:M2758">
    <cfRule type="cellIs" operator="equal" priority="324" dxfId="4253">
      <formula>"Failed"</formula>
    </cfRule>
  </conditionalFormatting>
  <conditionalFormatting sqref="F2582:G2585">
    <cfRule type="cellIs" operator="equal" priority="396" dxfId="4254">
      <formula>"0/200"</formula>
    </cfRule>
    <cfRule type="cellIs" operator="equal" priority="395" dxfId="4255">
      <formula>"0/100"</formula>
    </cfRule>
  </conditionalFormatting>
  <conditionalFormatting sqref="F59:G59 F66:F71 H59:H65 C59:C60 D66:D71 M41:M42 N49:N50 M51 M52:N56 F51:F54 D38:D39 B38 C43:C49 F49:G49 G51:H51 I51:I52 C51:C57 L49:M49 F55:H56 J51:L56 C62:C71">
    <cfRule type="containsText" text="dsoy jktdh; fo|ky;ksa esa iz;ksx gsrq fu%'kqYd" operator="containsText" priority="1381" stopIfTrue="1" dxfId="4256">
      <formula>NOT(ISERROR(SEARCH("dsoy jktdh; fo|ky;ksa esa iz;ksx gsrq fu%'kqYd",B38)))</formula>
    </cfRule>
    <cfRule type="containsText" text="f'k{kk foHkkx jktLFkku" operator="containsText" priority="1384" stopIfTrue="1" dxfId="4257">
      <formula>NOT(ISERROR(SEARCH("f'k{kk foHkkx jktLFkku",B38)))</formula>
    </cfRule>
    <cfRule type="containsText" text="iw.kkZad" operator="containsText" priority="1385" stopIfTrue="1" dxfId="4258">
      <formula>NOT(ISERROR(SEARCH("iw.kkZad",B38)))</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operator="equal" priority="1232" dxfId="4259">
      <formula>0</formula>
    </cfRule>
  </conditionalFormatting>
  <conditionalFormatting sqref="F535:F537 D534:D539">
    <cfRule type="cellIs" operator="equal" priority="1201" stopIfTrue="1" dxfId="4260">
      <formula>200</formula>
    </cfRule>
    <cfRule type="cellIs" operator="equal" priority="1200" stopIfTrue="1" dxfId="4261">
      <formula>1800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operator="equal" priority="560" dxfId="4262">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text="dsoy jktdh; fo|ky;ksa esa iz;ksx gsrq fu%'kqYd" operator="containsText" priority="779" stopIfTrue="1" dxfId="4263">
      <formula>NOT(ISERROR(SEARCH("dsoy jktdh; fo|ky;ksa esa iz;ksx gsrq fu%'kqYd",B1586)))</formula>
    </cfRule>
    <cfRule type="containsText" text="f'k{kk foHkkx jktLFkku" operator="containsText" priority="782" stopIfTrue="1" dxfId="4264">
      <formula>NOT(ISERROR(SEARCH("f'k{kk foHkkx jktLFkku",B1586)))</formula>
    </cfRule>
    <cfRule type="containsText" text="iw.kkZad" operator="containsText" priority="783" stopIfTrue="1" dxfId="4265">
      <formula>NOT(ISERROR(SEARCH("iw.kkZad",B1586)))</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text="f'k{kk foHkkx jktLFkku" operator="containsText" priority="684" stopIfTrue="1" dxfId="4266">
      <formula>NOT(ISERROR(SEARCH("f'k{kk foHkkx jktLFkku",B1838)))</formula>
    </cfRule>
    <cfRule type="containsText" text="dsoy jktdh; fo|ky;ksa esa iz;ksx gsrq fu%'kqYd" operator="containsText" priority="681" stopIfTrue="1" dxfId="4267">
      <formula>NOT(ISERROR(SEARCH("dsoy jktdh; fo|ky;ksa esa iz;ksx gsrq fu%'kqYd",B1838)))</formula>
    </cfRule>
    <cfRule type="containsText" text="iw.kkZad" operator="containsText" priority="685" stopIfTrue="1" dxfId="4268">
      <formula>NOT(ISERROR(SEARCH("iw.kkZad",B1838)))</formula>
    </cfRule>
  </conditionalFormatting>
  <conditionalFormatting sqref="L3478:M3478">
    <cfRule type="cellIs" operator="equal" priority="44" dxfId="4269">
      <formula>"Failed"</formula>
    </cfRule>
  </conditionalFormatting>
  <conditionalFormatting sqref="N1174">
    <cfRule type="cellIs" operator="equal" priority="943" dxfId="4270">
      <formula>"FAILED"</formula>
    </cfRule>
    <cfRule type="cellIs" operator="equal" priority="946" dxfId="4271">
      <formula>"Passed"</formula>
    </cfRule>
    <cfRule type="cellIs" operator="equal" priority="944" dxfId="4272">
      <formula>"Supplementary"</formula>
    </cfRule>
    <cfRule type="cellIs" operator="equal" priority="945" dxfId="4273">
      <formula>"Passed With G"</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operator="equal" priority="518" dxfId="4274">
      <formula>0</formula>
    </cfRule>
  </conditionalFormatting>
  <conditionalFormatting sqref="N2578">
    <cfRule type="cellIs" operator="equal" priority="398" dxfId="4275">
      <formula>"Supplementary"</formula>
    </cfRule>
    <cfRule type="cellIs" operator="equal" priority="400" dxfId="4276">
      <formula>"Passed"</formula>
    </cfRule>
    <cfRule type="cellIs" operator="equal" priority="397" dxfId="4277">
      <formula>"FAILED"</formula>
    </cfRule>
    <cfRule type="cellIs" operator="equal" priority="399" dxfId="4278">
      <formula>"Passed With G"</formula>
    </cfRule>
  </conditionalFormatting>
  <conditionalFormatting sqref="C1502:H1505">
    <cfRule type="expression" priority="813" dxfId="4279">
      <formula>$C1502=0</formula>
    </cfRule>
  </conditionalFormatting>
  <conditionalFormatting sqref="F1255:F1257 D1254:D1259">
    <cfRule type="cellIs" operator="equal" priority="920" stopIfTrue="1" dxfId="4280">
      <formula>1800</formula>
    </cfRule>
    <cfRule type="cellIs" operator="equal" priority="921" stopIfTrue="1" dxfId="4281">
      <formula>200</formula>
    </cfRule>
  </conditionalFormatting>
  <conditionalFormatting sqref="L3406:M3406">
    <cfRule type="cellIs" operator="equal" priority="72" dxfId="4282">
      <formula>"Failed"</formula>
    </cfRule>
  </conditionalFormatting>
  <conditionalFormatting sqref="N3550">
    <cfRule type="cellIs" operator="equal" priority="19" dxfId="4283">
      <formula>"FAILED"</formula>
    </cfRule>
    <cfRule type="cellIs" operator="equal" priority="22" dxfId="4284">
      <formula>"Passed"</formula>
    </cfRule>
    <cfRule type="cellIs" operator="equal" priority="20" dxfId="4285">
      <formula>"Supplementary"</formula>
    </cfRule>
    <cfRule type="cellIs" operator="equal" priority="21" dxfId="4286">
      <formula>"Passed With G"</formula>
    </cfRule>
  </conditionalFormatting>
  <conditionalFormatting sqref="C1862:H1865">
    <cfRule type="expression" priority="673" dxfId="4287">
      <formula>$C1862=0</formula>
    </cfRule>
  </conditionalFormatting>
  <conditionalFormatting sqref="N2938">
    <cfRule type="cellIs" operator="equal" priority="259" dxfId="4288">
      <formula>"Passed With G"</formula>
    </cfRule>
    <cfRule type="cellIs" operator="equal" priority="258" dxfId="4289">
      <formula>"Supplementary"</formula>
    </cfRule>
    <cfRule type="cellIs" operator="equal" priority="260" dxfId="4290">
      <formula>"Passed"</formula>
    </cfRule>
    <cfRule type="cellIs" operator="equal" priority="257" dxfId="4291">
      <formula>"FAILED"</formula>
    </cfRule>
  </conditionalFormatting>
  <conditionalFormatting sqref="F1003:F1005 D1002:D1007">
    <cfRule type="cellIs" operator="equal" priority="1018" stopIfTrue="1" dxfId="4292">
      <formula>1800</formula>
    </cfRule>
    <cfRule type="cellIs" operator="equal" priority="1019" stopIfTrue="1" dxfId="4293">
      <formula>200</formula>
    </cfRule>
  </conditionalFormatting>
  <conditionalFormatting sqref="N670">
    <cfRule type="cellIs" operator="equal" priority="1140" dxfId="4294">
      <formula>"Supplementary"</formula>
    </cfRule>
    <cfRule type="cellIs" operator="equal" priority="1142" dxfId="4295">
      <formula>"Passed"</formula>
    </cfRule>
    <cfRule type="cellIs" operator="equal" priority="1139" dxfId="4296">
      <formula>"FAILED"</formula>
    </cfRule>
    <cfRule type="cellIs" operator="equal" priority="1141" dxfId="4297">
      <formula>"Passed With G"</formula>
    </cfRule>
  </conditionalFormatting>
  <conditionalFormatting sqref="N3478">
    <cfRule type="cellIs" operator="equal" priority="47" dxfId="4298">
      <formula>"FAILED"</formula>
    </cfRule>
    <cfRule type="cellIs" operator="equal" priority="50" dxfId="4299">
      <formula>"Passed"</formula>
    </cfRule>
    <cfRule type="cellIs" operator="equal" priority="48" dxfId="4300">
      <formula>"Supplementary"</formula>
    </cfRule>
    <cfRule type="cellIs" operator="equal" priority="49" dxfId="4301">
      <formula>"Passed With G"</formula>
    </cfRule>
  </conditionalFormatting>
  <conditionalFormatting sqref="C566:H569">
    <cfRule type="expression" priority="1177" dxfId="4302">
      <formula>$C566=0</formula>
    </cfRule>
  </conditionalFormatting>
  <conditionalFormatting sqref="F139:F141 D138:D143">
    <cfRule type="cellIs" operator="equal" priority="1354" stopIfTrue="1" dxfId="4303">
      <formula>1800</formula>
    </cfRule>
    <cfRule type="cellIs" operator="equal" priority="1355" stopIfTrue="1" dxfId="4304">
      <formula>200</formula>
    </cfRule>
  </conditionalFormatting>
  <conditionalFormatting sqref="F3302:G3305">
    <cfRule type="cellIs" operator="equal" priority="116" dxfId="4305">
      <formula>"0/200"</formula>
    </cfRule>
    <cfRule type="cellIs" operator="equal" priority="115" dxfId="4306">
      <formula>"0/100"</formula>
    </cfRule>
  </conditionalFormatting>
  <conditionalFormatting sqref="C1646:H1649">
    <cfRule type="expression" priority="757" dxfId="4307">
      <formula>$C1646=0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operator="equal" priority="854" dxfId="4308">
      <formula>0</formula>
    </cfRule>
  </conditionalFormatting>
  <conditionalFormatting sqref="F3086:G3089">
    <cfRule type="cellIs" operator="equal" priority="199" dxfId="4309">
      <formula>"0/100"</formula>
    </cfRule>
    <cfRule type="cellIs" operator="equal" priority="200" dxfId="4310">
      <formula>"0/200"</formula>
    </cfRule>
  </conditionalFormatting>
  <conditionalFormatting sqref="F3590:G3593">
    <cfRule type="cellIs" operator="equal" priority="4" dxfId="4311">
      <formula>"0/200"</formula>
    </cfRule>
    <cfRule type="cellIs" operator="equal" priority="3" dxfId="4312">
      <formula>"0/100"</formula>
    </cfRule>
  </conditionalFormatting>
  <conditionalFormatting sqref="L1102:M1102">
    <cfRule type="cellIs" operator="equal" priority="968" dxfId="4313">
      <formula>"Failed"</formula>
    </cfRule>
  </conditionalFormatting>
  <conditionalFormatting sqref="F1394:G1397">
    <cfRule type="cellIs" operator="equal" priority="858" dxfId="4314">
      <formula>"0/200"</formula>
    </cfRule>
    <cfRule type="cellIs" operator="equal" priority="857" dxfId="4315">
      <formula>"0/100"</formula>
    </cfRule>
  </conditionalFormatting>
  <conditionalFormatting sqref="F3163:F3165 D3162:D3167">
    <cfRule type="cellIs" operator="equal" priority="179" stopIfTrue="1" dxfId="4316">
      <formula>200</formula>
    </cfRule>
    <cfRule type="cellIs" operator="equal" priority="178" stopIfTrue="1" dxfId="4317">
      <formula>1800</formula>
    </cfRule>
  </conditionalFormatting>
  <conditionalFormatting sqref="F242:G245">
    <cfRule type="cellIs" operator="equal" priority="1305" dxfId="4318">
      <formula>"0/100"</formula>
    </cfRule>
    <cfRule type="cellIs" operator="equal" priority="1306" dxfId="4319">
      <formula>"0/200"</formula>
    </cfRule>
  </conditionalFormatting>
  <conditionalFormatting sqref="N1282">
    <cfRule type="cellIs" operator="equal" priority="903" dxfId="4320">
      <formula>"Passed With G"</formula>
    </cfRule>
    <cfRule type="cellIs" operator="equal" priority="902" dxfId="4321">
      <formula>"Supplementary"</formula>
    </cfRule>
    <cfRule type="cellIs" operator="equal" priority="904" dxfId="4322">
      <formula>"Passed"</formula>
    </cfRule>
    <cfRule type="cellIs" operator="equal" priority="901" dxfId="4323">
      <formula>"FAILED"</formula>
    </cfRule>
  </conditionalFormatting>
  <conditionalFormatting sqref="L1750:M1750">
    <cfRule type="cellIs" operator="equal" priority="716" dxfId="4324">
      <formula>"Failed"</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operator="equal" priority="336" dxfId="4325">
      <formula>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operator="equal" priority="658" dxfId="4326">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text="iw.kkZad" operator="containsText" priority="1021" stopIfTrue="1" dxfId="4327">
      <formula>NOT(ISERROR(SEARCH("iw.kkZad",B974)))</formula>
    </cfRule>
    <cfRule type="containsText" text="dsoy jktdh; fo|ky;ksa esa iz;ksx gsrq fu%'kqYd" operator="containsText" priority="1017" stopIfTrue="1" dxfId="4328">
      <formula>NOT(ISERROR(SEARCH("dsoy jktdh; fo|ky;ksa esa iz;ksx gsrq fu%'kqYd",B974)))</formula>
    </cfRule>
    <cfRule type="containsText" text="f'k{kk foHkkx jktLFkku" operator="containsText" priority="1020" stopIfTrue="1" dxfId="4329">
      <formula>NOT(ISERROR(SEARCH("f'k{kk foHkkx jktLFkku",B974)))</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operator="equal" priority="322" dxfId="4330">
      <formula>0</formula>
    </cfRule>
  </conditionalFormatting>
  <conditionalFormatting sqref="N634">
    <cfRule type="cellIs" operator="equal" priority="1153" dxfId="4331">
      <formula>"FAILED"</formula>
    </cfRule>
    <cfRule type="cellIs" operator="equal" priority="1156" dxfId="4332">
      <formula>"Passed"</formula>
    </cfRule>
    <cfRule type="cellIs" operator="equal" priority="1154" dxfId="4333">
      <formula>"Supplementary"</formula>
    </cfRule>
    <cfRule type="cellIs" operator="equal" priority="1155" dxfId="4334">
      <formula>"Passed With G"</formula>
    </cfRule>
  </conditionalFormatting>
  <conditionalFormatting sqref="N2830">
    <cfRule type="cellIs" operator="equal" priority="299" dxfId="4335">
      <formula>"FAILED"</formula>
    </cfRule>
    <cfRule type="cellIs" operator="equal" priority="300" dxfId="4336">
      <formula>"Supplementary"</formula>
    </cfRule>
    <cfRule type="cellIs" operator="equal" priority="302" dxfId="4337">
      <formula>"Passed"</formula>
    </cfRule>
    <cfRule type="cellIs" operator="equal" priority="301" dxfId="4338">
      <formula>"Passed With G"</formula>
    </cfRule>
  </conditionalFormatting>
  <conditionalFormatting sqref="F751:F753 D750:D755">
    <cfRule type="cellIs" operator="equal" priority="1117" stopIfTrue="1" dxfId="4339">
      <formula>200</formula>
    </cfRule>
    <cfRule type="cellIs" operator="equal" priority="1116" stopIfTrue="1" dxfId="4340">
      <formula>1800</formula>
    </cfRule>
  </conditionalFormatting>
  <conditionalFormatting sqref="F2870:G2873">
    <cfRule type="cellIs" operator="equal" priority="284" dxfId="4341">
      <formula>"0/200"</formula>
    </cfRule>
    <cfRule type="cellIs" operator="equal" priority="283" dxfId="4342">
      <formula>"0/100"</formula>
    </cfRule>
  </conditionalFormatting>
  <conditionalFormatting sqref="F895:F897 D894:D899">
    <cfRule type="cellIs" operator="equal" priority="1061" stopIfTrue="1" dxfId="4343">
      <formula>200</formula>
    </cfRule>
    <cfRule type="cellIs" operator="equal" priority="1060" stopIfTrue="1" dxfId="4344">
      <formula>1800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text="iw.kkZad" operator="containsText" priority="461" stopIfTrue="1" dxfId="4345">
      <formula>NOT(ISERROR(SEARCH("iw.kkZad",B2414)))</formula>
    </cfRule>
    <cfRule type="containsText" text="dsoy jktdh; fo|ky;ksa esa iz;ksx gsrq fu%'kqYd" operator="containsText" priority="457" stopIfTrue="1" dxfId="4346">
      <formula>NOT(ISERROR(SEARCH("dsoy jktdh; fo|ky;ksa esa iz;ksx gsrq fu%'kqYd",B2414)))</formula>
    </cfRule>
    <cfRule type="containsText" text="f'k{kk foHkkx jktLFkku" operator="containsText" priority="460" stopIfTrue="1" dxfId="4347">
      <formula>NOT(ISERROR(SEARCH("f'k{kk foHkkx jktLFkku",B2414)))</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text="f'k{kk foHkkx jktLFkku" operator="containsText" priority="740" stopIfTrue="1" dxfId="4348">
      <formula>NOT(ISERROR(SEARCH("f'k{kk foHkkx jktLFkku",B1694)))</formula>
    </cfRule>
    <cfRule type="containsText" text="dsoy jktdh; fo|ky;ksa esa iz;ksx gsrq fu%'kqYd" operator="containsText" priority="737" stopIfTrue="1" dxfId="4349">
      <formula>NOT(ISERROR(SEARCH("dsoy jktdh; fo|ky;ksa esa iz;ksx gsrq fu%'kqYd",B1694)))</formula>
    </cfRule>
    <cfRule type="containsText" text="iw.kkZad" operator="containsText" priority="741" stopIfTrue="1" dxfId="4350">
      <formula>NOT(ISERROR(SEARCH("iw.kkZad",B1694)))</formula>
    </cfRule>
  </conditionalFormatting>
  <conditionalFormatting sqref="L598:M598">
    <cfRule type="cellIs" operator="equal" priority="1164" dxfId="4351">
      <formula>"Failed"</formula>
    </cfRule>
  </conditionalFormatting>
  <conditionalFormatting sqref="C3590:H3593">
    <cfRule type="expression" priority="1" dxfId="4352">
      <formula>$C3590=0</formula>
    </cfRule>
  </conditionalFormatting>
  <conditionalFormatting sqref="C3374:H3377">
    <cfRule type="expression" priority="85" dxfId="4353">
      <formula>$C3374=0</formula>
    </cfRule>
  </conditionalFormatting>
  <conditionalFormatting sqref="L1570:M1570">
    <cfRule type="cellIs" operator="equal" priority="786" dxfId="4354">
      <formula>"Failed"</formula>
    </cfRule>
  </conditionalFormatting>
  <conditionalFormatting sqref="F926:G929">
    <cfRule type="cellIs" operator="equal" priority="1040" dxfId="4355">
      <formula>"0/200"</formula>
    </cfRule>
    <cfRule type="cellIs" operator="equal" priority="1039" dxfId="4356">
      <formula>"0/100"</formula>
    </cfRule>
  </conditionalFormatting>
  <conditionalFormatting sqref="F3554:G3557">
    <cfRule type="cellIs" operator="equal" priority="17" dxfId="4357">
      <formula>"0/100"</formula>
    </cfRule>
    <cfRule type="cellIs" operator="equal" priority="18" dxfId="4358">
      <formula>"0/200"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operator="equal" priority="714" dxfId="4359">
      <formula>0</formula>
    </cfRule>
  </conditionalFormatting>
  <conditionalFormatting sqref="C2762:H2765">
    <cfRule type="expression" priority="323" dxfId="4360">
      <formula>$C2762=0</formula>
    </cfRule>
  </conditionalFormatting>
  <conditionalFormatting sqref="L2722:M2722">
    <cfRule type="cellIs" operator="equal" priority="338" dxfId="4361">
      <formula>"Failed"</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operator="equal" priority="154" dxfId="4362">
      <formula>0</formula>
    </cfRule>
  </conditionalFormatting>
  <conditionalFormatting sqref="F2299:F2301 D2298:D2303">
    <cfRule type="cellIs" operator="equal" priority="514" stopIfTrue="1" dxfId="4363">
      <formula>1800</formula>
    </cfRule>
    <cfRule type="cellIs" operator="equal" priority="515" stopIfTrue="1" dxfId="4364">
      <formula>200</formula>
    </cfRule>
  </conditionalFormatting>
  <conditionalFormatting sqref="C2582:H2585">
    <cfRule type="expression" priority="393" dxfId="4365">
      <formula>$C2582=0</formula>
    </cfRule>
  </conditionalFormatting>
  <conditionalFormatting sqref="N1498">
    <cfRule type="cellIs" operator="equal" priority="819" dxfId="4366">
      <formula>"Passed With G"</formula>
    </cfRule>
    <cfRule type="cellIs" operator="equal" priority="818" dxfId="4367">
      <formula>"Supplementary"</formula>
    </cfRule>
    <cfRule type="cellIs" operator="equal" priority="820" dxfId="4368">
      <formula>"Passed"</formula>
    </cfRule>
    <cfRule type="cellIs" operator="equal" priority="817" dxfId="4369">
      <formula>"FAILED"</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text="dsoy jktdh; fo|ky;ksa esa iz;ksx gsrq fu%'kqYd" operator="containsText" priority="331" stopIfTrue="1" dxfId="4370">
      <formula>NOT(ISERROR(SEARCH("dsoy jktdh; fo|ky;ksa esa iz;ksx gsrq fu%'kqYd",B2738)))</formula>
    </cfRule>
    <cfRule type="containsText" text="iw.kkZad" operator="containsText" priority="335" stopIfTrue="1" dxfId="4371">
      <formula>NOT(ISERROR(SEARCH("iw.kkZad",B2738)))</formula>
    </cfRule>
    <cfRule type="containsText" text="f'k{kk foHkkx jktLFkku" operator="containsText" priority="334" stopIfTrue="1" dxfId="4372">
      <formula>NOT(ISERROR(SEARCH("f'k{kk foHkkx jktLFkku",B2738)))</formula>
    </cfRule>
  </conditionalFormatting>
  <conditionalFormatting sqref="N166">
    <cfRule type="cellIs" operator="equal" priority="1335" dxfId="4373">
      <formula>"FAILED"</formula>
    </cfRule>
    <cfRule type="cellIs" operator="equal" priority="1336" dxfId="4374">
      <formula>"Supplementary"</formula>
    </cfRule>
    <cfRule type="cellIs" operator="equal" priority="1338" dxfId="4375">
      <formula>"Passed"</formula>
    </cfRule>
    <cfRule type="cellIs" operator="equal" priority="1337" dxfId="4376">
      <formula>"Passed With G"</formula>
    </cfRule>
  </conditionalFormatting>
  <conditionalFormatting sqref="F1363:F1365 D1362:D1367">
    <cfRule type="cellIs" operator="equal" priority="879" stopIfTrue="1" dxfId="4377">
      <formula>200</formula>
    </cfRule>
    <cfRule type="cellIs" operator="equal" priority="878" stopIfTrue="1" dxfId="4378">
      <formula>1800</formula>
    </cfRule>
  </conditionalFormatting>
  <conditionalFormatting sqref="F679:F681 D678:D683">
    <cfRule type="cellIs" operator="equal" priority="1145" stopIfTrue="1" dxfId="4379">
      <formula>200</formula>
    </cfRule>
    <cfRule type="cellIs" operator="equal" priority="1144" stopIfTrue="1" dxfId="4380">
      <formula>1800</formula>
    </cfRule>
  </conditionalFormatting>
  <conditionalFormatting sqref="F458:G461">
    <cfRule type="cellIs" operator="equal" priority="1222" dxfId="4381">
      <formula>"0/200"</formula>
    </cfRule>
    <cfRule type="cellIs" operator="equal" priority="1221" dxfId="4382">
      <formula>"0/100"</formula>
    </cfRule>
  </conditionalFormatting>
  <conditionalFormatting sqref="F959:G959 F966:F971 H959:H965 C959:C960 D966:D971 M941:M942 N949:N950 M951 M952:N956 F951:F954 D938:D939 B938 C943:C949 F949:G949 G951:H951 I951:I952 C951:C957 L949:M949 F955:H956 J951:L956 C962:C971">
    <cfRule type="containsText" text="dsoy jktdh; fo|ky;ksa esa iz;ksx gsrq fu%'kqYd" operator="containsText" priority="1031" stopIfTrue="1" dxfId="4383">
      <formula>NOT(ISERROR(SEARCH("dsoy jktdh; fo|ky;ksa esa iz;ksx gsrq fu%'kqYd",B938)))</formula>
    </cfRule>
    <cfRule type="containsText" text="iw.kkZad" operator="containsText" priority="1035" stopIfTrue="1" dxfId="4384">
      <formula>NOT(ISERROR(SEARCH("iw.kkZad",B938)))</formula>
    </cfRule>
    <cfRule type="containsText" text="f'k{kk foHkkx jktLFkku" operator="containsText" priority="1034" stopIfTrue="1" dxfId="4385">
      <formula>NOT(ISERROR(SEARCH("f'k{kk foHkkx jktLFkku",B938)))</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text="iw.kkZad" operator="containsText" priority="447" stopIfTrue="1" dxfId="4386">
      <formula>NOT(ISERROR(SEARCH("iw.kkZad",B2450)))</formula>
    </cfRule>
    <cfRule type="containsText" text="dsoy jktdh; fo|ky;ksa esa iz;ksx gsrq fu%'kqYd" operator="containsText" priority="443" stopIfTrue="1" dxfId="4387">
      <formula>NOT(ISERROR(SEARCH("dsoy jktdh; fo|ky;ksa esa iz;ksx gsrq fu%'kqYd",B2450)))</formula>
    </cfRule>
    <cfRule type="containsText" text="f'k{kk foHkkx jktLFkku" operator="containsText" priority="446" stopIfTrue="1" dxfId="4388">
      <formula>NOT(ISERROR(SEARCH("f'k{kk foHkkx jktLFkku",B2450)))</formula>
    </cfRule>
  </conditionalFormatting>
  <conditionalFormatting sqref="F3451:F3453 D3450:D3455">
    <cfRule type="cellIs" operator="equal" priority="66" stopIfTrue="1" dxfId="4389">
      <formula>1800</formula>
    </cfRule>
    <cfRule type="cellIs" operator="equal" priority="67" stopIfTrue="1" dxfId="4390">
      <formula>200</formula>
    </cfRule>
  </conditionalFormatting>
  <conditionalFormatting sqref="L2038:M2038">
    <cfRule type="cellIs" operator="equal" priority="604" dxfId="4391">
      <formula>"Failed"</formula>
    </cfRule>
  </conditionalFormatting>
  <conditionalFormatting sqref="L130:M130">
    <cfRule type="cellIs" operator="equal" priority="1346" dxfId="4392">
      <formula>"Failed"</formula>
    </cfRule>
  </conditionalFormatting>
  <conditionalFormatting sqref="C854:H857">
    <cfRule type="expression" priority="1065" dxfId="4393">
      <formula>$C854=0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text="iw.kkZad" operator="containsText" priority="965" stopIfTrue="1" dxfId="4394">
      <formula>NOT(ISERROR(SEARCH("iw.kkZad",B1118)))</formula>
    </cfRule>
    <cfRule type="containsText" text="dsoy jktdh; fo|ky;ksa esa iz;ksx gsrq fu%'kqYd" operator="containsText" priority="961" stopIfTrue="1" dxfId="4395">
      <formula>NOT(ISERROR(SEARCH("dsoy jktdh; fo|ky;ksa esa iz;ksx gsrq fu%'kqYd",B1118)))</formula>
    </cfRule>
    <cfRule type="containsText" text="f'k{kk foHkkx jktLFkku" operator="containsText" priority="964" stopIfTrue="1" dxfId="4396">
      <formula>NOT(ISERROR(SEARCH("f'k{kk foHkkx jktLFkku",B1118)))</formula>
    </cfRule>
  </conditionalFormatting>
  <conditionalFormatting sqref="C1214:H1217">
    <cfRule type="expression" priority="925" dxfId="4397">
      <formula>$C1214=0</formula>
    </cfRule>
  </conditionalFormatting>
  <conditionalFormatting sqref="F3050:G3053">
    <cfRule type="cellIs" operator="equal" priority="213" dxfId="4398">
      <formula>"0/100"</formula>
    </cfRule>
    <cfRule type="cellIs" operator="equal" priority="214" dxfId="4399">
      <formula>"0/200"</formula>
    </cfRule>
  </conditionalFormatting>
  <conditionalFormatting sqref="F1142:G1145">
    <cfRule type="cellIs" operator="equal" priority="955" dxfId="4400">
      <formula>"0/100"</formula>
    </cfRule>
    <cfRule type="cellIs" operator="equal" priority="956" dxfId="4401">
      <formula>"0/200"</formula>
    </cfRule>
  </conditionalFormatting>
  <conditionalFormatting sqref="F2767:F2769 D2766:D2771">
    <cfRule type="cellIs" operator="equal" priority="333" stopIfTrue="1" dxfId="4402">
      <formula>200</formula>
    </cfRule>
    <cfRule type="cellIs" operator="equal" priority="332" stopIfTrue="1" dxfId="4403">
      <formula>1800</formula>
    </cfRule>
  </conditionalFormatting>
  <conditionalFormatting sqref="F2366:G2369">
    <cfRule type="cellIs" operator="equal" priority="480" dxfId="4404">
      <formula>"0/200"</formula>
    </cfRule>
    <cfRule type="cellIs" operator="equal" priority="479" dxfId="4405">
      <formula>"0/100"</formula>
    </cfRule>
  </conditionalFormatting>
  <conditionalFormatting sqref="F571:F573 D570:D575">
    <cfRule type="cellIs" operator="equal" priority="1186" stopIfTrue="1" dxfId="4406">
      <formula>1800</formula>
    </cfRule>
    <cfRule type="cellIs" operator="equal" priority="1187" stopIfTrue="1" dxfId="4407">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text="f'k{kk foHkkx jktLFkku" operator="containsText" priority="908" stopIfTrue="1" dxfId="4408">
      <formula>NOT(ISERROR(SEARCH("f'k{kk foHkkx jktLFkku",B1262)))</formula>
    </cfRule>
    <cfRule type="containsText" text="iw.kkZad" operator="containsText" priority="909" stopIfTrue="1" dxfId="4409">
      <formula>NOT(ISERROR(SEARCH("iw.kkZad",B1262)))</formula>
    </cfRule>
    <cfRule type="containsText" text="dsoy jktdh; fo|ky;ksa esa iz;ksx gsrq fu%'kqYd" operator="containsText" priority="905" stopIfTrue="1" dxfId="4410">
      <formula>NOT(ISERROR(SEARCH("dsoy jktdh; fo|ky;ksa esa iz;ksx gsrq fu%'kqYd",B1262)))</formula>
    </cfRule>
  </conditionalFormatting>
  <conditionalFormatting sqref="L3190:M3190">
    <cfRule type="cellIs" operator="equal" priority="156" dxfId="4411">
      <formula>"Failed"</formula>
    </cfRule>
  </conditionalFormatting>
  <conditionalFormatting sqref="F2083:F2085 D2082:D2087">
    <cfRule type="cellIs" operator="equal" priority="598" stopIfTrue="1" dxfId="4412">
      <formula>1800</formula>
    </cfRule>
    <cfRule type="cellIs" operator="equal" priority="599" stopIfTrue="1" dxfId="4413">
      <formula>200</formula>
    </cfRule>
  </conditionalFormatting>
  <conditionalFormatting sqref="C782:H785">
    <cfRule type="expression" priority="1093" dxfId="4414">
      <formula>$C782=0</formula>
    </cfRule>
  </conditionalFormatting>
  <conditionalFormatting sqref="C2510:H2513">
    <cfRule type="expression" priority="421" dxfId="4415">
      <formula>$C2510=0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operator="equal" priority="1036" dxfId="4416">
      <formula>0</formula>
    </cfRule>
  </conditionalFormatting>
  <conditionalFormatting sqref="F2551:F2553 D2550:D2555">
    <cfRule type="cellIs" operator="equal" priority="416" stopIfTrue="1" dxfId="4417">
      <formula>1800</formula>
    </cfRule>
    <cfRule type="cellIs" operator="equal" priority="417" stopIfTrue="1" dxfId="4418">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text="f'k{kk foHkkx jktLFkku" operator="containsText" priority="40" stopIfTrue="1" dxfId="4419">
      <formula>NOT(ISERROR(SEARCH("f'k{kk foHkkx jktLFkku",B3494)))</formula>
    </cfRule>
    <cfRule type="containsText" text="dsoy jktdh; fo|ky;ksa esa iz;ksx gsrq fu%'kqYd" operator="containsText" priority="37" stopIfTrue="1" dxfId="4420">
      <formula>NOT(ISERROR(SEARCH("dsoy jktdh; fo|ky;ksa esa iz;ksx gsrq fu%'kqYd",B3494)))</formula>
    </cfRule>
    <cfRule type="containsText" text="iw.kkZad" operator="containsText" priority="41" stopIfTrue="1" dxfId="4421">
      <formula>NOT(ISERROR(SEARCH("iw.kkZad",B3494)))</formula>
    </cfRule>
  </conditionalFormatting>
  <conditionalFormatting sqref="L1534:M1534">
    <cfRule type="cellIs" operator="equal" priority="800" dxfId="4422">
      <formula>"Failed"</formula>
    </cfRule>
  </conditionalFormatting>
  <conditionalFormatting sqref="N202">
    <cfRule type="cellIs" operator="equal" priority="1321" dxfId="4423">
      <formula>"FAILED"</formula>
    </cfRule>
    <cfRule type="cellIs" operator="equal" priority="1322" dxfId="4424">
      <formula>"Supplementary"</formula>
    </cfRule>
    <cfRule type="cellIs" operator="equal" priority="1324" dxfId="4425">
      <formula>"Passed"</formula>
    </cfRule>
    <cfRule type="cellIs" operator="equal" priority="1323" dxfId="4426">
      <formula>"Passed With G"</formula>
    </cfRule>
  </conditionalFormatting>
  <conditionalFormatting sqref="F962:G965">
    <cfRule type="cellIs" operator="equal" priority="1026" dxfId="4427">
      <formula>"0/200"</formula>
    </cfRule>
    <cfRule type="cellIs" operator="equal" priority="1025" dxfId="4428">
      <formula>"0/100"</formula>
    </cfRule>
  </conditionalFormatting>
  <conditionalFormatting sqref="C2294:H2297">
    <cfRule type="expression" priority="505" dxfId="4429">
      <formula>$C2294=0</formula>
    </cfRule>
  </conditionalFormatting>
  <conditionalFormatting sqref="F203:G203 F210:F215 H203:H209 C203:C204 D210:D215 M185:M186 N193:N194 M195 M196:N200 F195:F198 D182:D183 B182 C187:C193 F193:G193 G195:H195 I195:I196 C195:C201 L193:M193 F199:H200 J195:L200 C206:C215">
    <cfRule type="containsText" text="iw.kkZad" operator="containsText" priority="1329" stopIfTrue="1" dxfId="4430">
      <formula>NOT(ISERROR(SEARCH("iw.kkZad",B182)))</formula>
    </cfRule>
    <cfRule type="containsText" text="f'k{kk foHkkx jktLFkku" operator="containsText" priority="1328" stopIfTrue="1" dxfId="4431">
      <formula>NOT(ISERROR(SEARCH("f'k{kk foHkkx jktLFkku",B182)))</formula>
    </cfRule>
    <cfRule type="containsText" text="dsoy jktdh; fo|ky;ksa esa iz;ksx gsrq fu%'kqYd" operator="containsText" priority="1325" stopIfTrue="1" dxfId="4432">
      <formula>NOT(ISERROR(SEARCH("dsoy jktdh; fo|ky;ksa esa iz;ksx gsrq fu%'kqYd",B182)))</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operator="equal" priority="1148" dxfId="4433">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text="f'k{kk foHkkx jktLFkku" operator="containsText" priority="880" stopIfTrue="1" dxfId="4434">
      <formula>NOT(ISERROR(SEARCH("f'k{kk foHkkx jktLFkku",B1334)))</formula>
    </cfRule>
    <cfRule type="containsText" text="dsoy jktdh; fo|ky;ksa esa iz;ksx gsrq fu%'kqYd" operator="containsText" priority="877" stopIfTrue="1" dxfId="4435">
      <formula>NOT(ISERROR(SEARCH("dsoy jktdh; fo|ky;ksa esa iz;ksx gsrq fu%'kqYd",B1334)))</formula>
    </cfRule>
    <cfRule type="containsText" text="iw.kkZad" operator="containsText" priority="881" stopIfTrue="1" dxfId="4436">
      <formula>NOT(ISERROR(SEARCH("iw.kkZad",B1334)))</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text="f'k{kk foHkkx jktLFkku" operator="containsText" priority="236" stopIfTrue="1" dxfId="4437">
      <formula>NOT(ISERROR(SEARCH("f'k{kk foHkkx jktLFkku",B2990)))</formula>
    </cfRule>
    <cfRule type="containsText" text="iw.kkZad" operator="containsText" priority="237" stopIfTrue="1" dxfId="4438">
      <formula>NOT(ISERROR(SEARCH("iw.kkZad",B2990)))</formula>
    </cfRule>
    <cfRule type="containsText" text="dsoy jktdh; fo|ky;ksa esa iz;ksx gsrq fu%'kqYd" operator="containsText" priority="233" stopIfTrue="1" dxfId="4439">
      <formula>NOT(ISERROR(SEARCH("dsoy jktdh; fo|ky;ksa esa iz;ksx gsrq fu%'kqYd",B2990)))</formula>
    </cfRule>
  </conditionalFormatting>
  <conditionalFormatting sqref="N2794">
    <cfRule type="cellIs" operator="equal" priority="313" dxfId="4440">
      <formula>"FAILED"</formula>
    </cfRule>
    <cfRule type="cellIs" operator="equal" priority="314" dxfId="4441">
      <formula>"Supplementary"</formula>
    </cfRule>
    <cfRule type="cellIs" operator="equal" priority="316" dxfId="4442">
      <formula>"Passed"</formula>
    </cfRule>
    <cfRule type="cellIs" operator="equal" priority="315" dxfId="4443">
      <formula>"Passed With G"</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operator="equal" priority="1246" dxfId="4444">
      <formula>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operator="equal" priority="42" dxfId="4445">
      <formula>0</formula>
    </cfRule>
  </conditionalFormatting>
  <conditionalFormatting sqref="L1786:M1786">
    <cfRule type="cellIs" operator="equal" priority="702" dxfId="4446">
      <formula>"Failed"</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text="f'k{kk foHkkx jktLFkku" operator="containsText" priority="768" stopIfTrue="1" dxfId="4447">
      <formula>NOT(ISERROR(SEARCH("f'k{kk foHkkx jktLFkku",B1622)))</formula>
    </cfRule>
    <cfRule type="containsText" text="iw.kkZad" operator="containsText" priority="769" stopIfTrue="1" dxfId="4448">
      <formula>NOT(ISERROR(SEARCH("iw.kkZad",B1622)))</formula>
    </cfRule>
    <cfRule type="containsText" text="dsoy jktdh; fo|ky;ksa esa iz;ksx gsrq fu%'kqYd" operator="containsText" priority="765" stopIfTrue="1" dxfId="4449">
      <formula>NOT(ISERROR(SEARCH("dsoy jktdh; fo|ky;ksa esa iz;ksx gsrq fu%'kqYd",B1622)))</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operator="equal" priority="392" dxfId="4450">
      <formula>0</formula>
    </cfRule>
  </conditionalFormatting>
  <conditionalFormatting sqref="N2686">
    <cfRule type="cellIs" operator="equal" priority="357" dxfId="4451">
      <formula>"Passed With G"</formula>
    </cfRule>
    <cfRule type="cellIs" operator="equal" priority="355" dxfId="4452">
      <formula>"FAILED"</formula>
    </cfRule>
    <cfRule type="cellIs" operator="equal" priority="358" dxfId="4453">
      <formula>"Passed"</formula>
    </cfRule>
    <cfRule type="cellIs" operator="equal" priority="356" dxfId="4454">
      <formula>"Supplementary"</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operator="equal" priority="28" dxfId="4455">
      <formula>0</formula>
    </cfRule>
  </conditionalFormatting>
  <conditionalFormatting sqref="N310">
    <cfRule type="cellIs" operator="equal" priority="1281" dxfId="4456">
      <formula>"Passed With G"</formula>
    </cfRule>
    <cfRule type="cellIs" operator="equal" priority="1282" dxfId="4457">
      <formula>"Passed"</formula>
    </cfRule>
    <cfRule type="cellIs" operator="equal" priority="1280" dxfId="4458">
      <formula>"Supplementary"</formula>
    </cfRule>
    <cfRule type="cellIs" operator="equal" priority="1279" dxfId="4459">
      <formula>"FAILED"</formula>
    </cfRule>
  </conditionalFormatting>
  <conditionalFormatting sqref="N58">
    <cfRule type="cellIs" operator="equal" priority="1379" dxfId="4460">
      <formula>"Passed With G"</formula>
    </cfRule>
    <cfRule type="cellIs" operator="equal" priority="1377" dxfId="4461">
      <formula>"FAILED"</formula>
    </cfRule>
    <cfRule type="cellIs" operator="equal" priority="1380" dxfId="4462">
      <formula>"Passed"</formula>
    </cfRule>
    <cfRule type="cellIs" operator="equal" priority="1378" dxfId="4463">
      <formula>"Supplementary"</formula>
    </cfRule>
  </conditionalFormatting>
  <conditionalFormatting sqref="F175:F177 D174:D179">
    <cfRule type="cellIs" operator="equal" priority="1341" stopIfTrue="1" dxfId="4464">
      <formula>200</formula>
    </cfRule>
    <cfRule type="cellIs" operator="equal" priority="1340" stopIfTrue="1" dxfId="4465">
      <formula>1800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text="dsoy jktdh; fo|ky;ksa esa iz;ksx gsrq fu%'kqYd" operator="containsText" priority="849" stopIfTrue="1" dxfId="4466">
      <formula>NOT(ISERROR(SEARCH("dsoy jktdh; fo|ky;ksa esa iz;ksx gsrq fu%'kqYd",B1406)))</formula>
    </cfRule>
    <cfRule type="containsText" text="f'k{kk foHkkx jktLFkku" operator="containsText" priority="852" stopIfTrue="1" dxfId="4467">
      <formula>NOT(ISERROR(SEARCH("f'k{kk foHkkx jktLFkku",B1406)))</formula>
    </cfRule>
    <cfRule type="containsText" text="iw.kkZad" operator="containsText" priority="853" stopIfTrue="1" dxfId="4468">
      <formula>NOT(ISERROR(SEARCH("iw.kkZad",B1406)))</formula>
    </cfRule>
  </conditionalFormatting>
  <conditionalFormatting sqref="C2258:H2261">
    <cfRule type="expression" priority="519" dxfId="4469">
      <formula>$C2258=0</formula>
    </cfRule>
  </conditionalFormatting>
  <conditionalFormatting sqref="L1066:M1066">
    <cfRule type="cellIs" operator="equal" priority="982" dxfId="4470">
      <formula>"Failed"</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operator="equal" priority="252" dxfId="4471">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text="f'k{kk foHkkx jktLFkku" operator="containsText" priority="404" stopIfTrue="1" dxfId="4472">
      <formula>NOT(ISERROR(SEARCH("f'k{kk foHkkx jktLFkku",B2558)))</formula>
    </cfRule>
    <cfRule type="containsText" text="iw.kkZad" operator="containsText" priority="405" stopIfTrue="1" dxfId="4473">
      <formula>NOT(ISERROR(SEARCH("iw.kkZad",B2558)))</formula>
    </cfRule>
    <cfRule type="containsText" text="dsoy jktdh; fo|ky;ksa esa iz;ksx gsrq fu%'kqYd" operator="containsText" priority="401" stopIfTrue="1" dxfId="4474">
      <formula>NOT(ISERROR(SEARCH("dsoy jktdh; fo|ky;ksa esa iz;ksx gsrq fu%'kqYd",B2558)))</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operator="equal" priority="1176" dxfId="4475">
      <formula>0</formula>
    </cfRule>
  </conditionalFormatting>
  <conditionalFormatting sqref="L2254:M2254">
    <cfRule type="cellIs" operator="equal" priority="520" dxfId="4476">
      <formula>"Failed"</formula>
    </cfRule>
  </conditionalFormatting>
  <conditionalFormatting sqref="F923:G923 F930:F935 H923:H929 C923:C924 D930:D935 M905:M906 N913:N914 M915 M916:N920 F915:F918 D902:D903 B902 C907:C913 F913:G913 G915:H915 I915:I916 C915:C921 L913:M913 F919:H920 J915:L920 C926:C935">
    <cfRule type="containsText" text="f'k{kk foHkkx jktLFkku" operator="containsText" priority="1048" stopIfTrue="1" dxfId="4477">
      <formula>NOT(ISERROR(SEARCH("f'k{kk foHkkx jktLFkku",B902)))</formula>
    </cfRule>
    <cfRule type="containsText" text="dsoy jktdh; fo|ky;ksa esa iz;ksx gsrq fu%'kqYd" operator="containsText" priority="1045" stopIfTrue="1" dxfId="4478">
      <formula>NOT(ISERROR(SEARCH("dsoy jktdh; fo|ky;ksa esa iz;ksx gsrq fu%'kqYd",B902)))</formula>
    </cfRule>
    <cfRule type="containsText" text="iw.kkZad" operator="containsText" priority="1049" stopIfTrue="1" dxfId="4479">
      <formula>NOT(ISERROR(SEARCH("iw.kkZad",B902)))</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operator="equal" priority="140" dxfId="4480">
      <formula>0</formula>
    </cfRule>
  </conditionalFormatting>
  <conditionalFormatting sqref="C3266:H3269">
    <cfRule type="expression" priority="127" dxfId="4481">
      <formula>$C3266=0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text="iw.kkZad" operator="containsText" priority="377" stopIfTrue="1" dxfId="4482">
      <formula>NOT(ISERROR(SEARCH("iw.kkZad",B2630)))</formula>
    </cfRule>
    <cfRule type="containsText" text="dsoy jktdh; fo|ky;ksa esa iz;ksx gsrq fu%'kqYd" operator="containsText" priority="373" stopIfTrue="1" dxfId="4483">
      <formula>NOT(ISERROR(SEARCH("dsoy jktdh; fo|ky;ksa esa iz;ksx gsrq fu%'kqYd",B2630)))</formula>
    </cfRule>
    <cfRule type="containsText" text="f'k{kk foHkkx jktLFkku" operator="containsText" priority="376" stopIfTrue="1" dxfId="4484">
      <formula>NOT(ISERROR(SEARCH("f'k{kk foHkkx jktLFkku",B2630)))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text="dsoy jktdh; fo|ky;ksa esa iz;ksx gsrq fu%'kqYd" operator="containsText" priority="191" stopIfTrue="1" dxfId="4485">
      <formula>NOT(ISERROR(SEARCH("dsoy jktdh; fo|ky;ksa esa iz;ksx gsrq fu%'kqYd",B3098)))</formula>
    </cfRule>
    <cfRule type="containsText" text="f'k{kk foHkkx jktLFkku" operator="containsText" priority="194" stopIfTrue="1" dxfId="4486">
      <formula>NOT(ISERROR(SEARCH("f'k{kk foHkkx jktLFkku",B3098)))</formula>
    </cfRule>
    <cfRule type="containsText" text="iw.kkZad" operator="containsText" priority="195" stopIfTrue="1" dxfId="4487">
      <formula>NOT(ISERROR(SEARCH("iw.kkZad",B3098)))</formula>
    </cfRule>
  </conditionalFormatting>
  <conditionalFormatting sqref="N1966">
    <cfRule type="cellIs" operator="equal" priority="637" dxfId="4488">
      <formula>"Passed With G"</formula>
    </cfRule>
    <cfRule type="cellIs" operator="equal" priority="638" dxfId="4489">
      <formula>"Passed"</formula>
    </cfRule>
    <cfRule type="cellIs" operator="equal" priority="636" dxfId="4490">
      <formula>"Supplementary"</formula>
    </cfRule>
    <cfRule type="cellIs" operator="equal" priority="635" dxfId="4491">
      <formula>"FAILED"</formula>
    </cfRule>
  </conditionalFormatting>
  <conditionalFormatting sqref="L3442:M3442">
    <cfRule type="cellIs" operator="equal" priority="58" dxfId="4492">
      <formula>"Failed"</formula>
    </cfRule>
  </conditionalFormatting>
  <conditionalFormatting sqref="C2546:H2549">
    <cfRule type="expression" priority="407" dxfId="4493">
      <formula>$C2546=0</formula>
    </cfRule>
  </conditionalFormatting>
  <conditionalFormatting sqref="N778">
    <cfRule type="cellIs" operator="equal" priority="1099" dxfId="4494">
      <formula>"Passed With G"</formula>
    </cfRule>
    <cfRule type="cellIs" operator="equal" priority="1100" dxfId="4495">
      <formula>"Passed"</formula>
    </cfRule>
    <cfRule type="cellIs" operator="equal" priority="1098" dxfId="4496">
      <formula>"Supplementary"</formula>
    </cfRule>
    <cfRule type="cellIs" operator="equal" priority="1097" dxfId="4497">
      <formula>"FAILED"</formula>
    </cfRule>
  </conditionalFormatting>
  <conditionalFormatting sqref="F3487:F3489 D3486:D3491">
    <cfRule type="cellIs" operator="equal" priority="52" stopIfTrue="1" dxfId="4498">
      <formula>1800</formula>
    </cfRule>
    <cfRule type="cellIs" operator="equal" priority="53" stopIfTrue="1" dxfId="4499">
      <formula>200</formula>
    </cfRule>
  </conditionalFormatting>
  <conditionalFormatting sqref="F931:F933 D930:D935">
    <cfRule type="cellIs" operator="equal" priority="1046" stopIfTrue="1" dxfId="4500">
      <formula>1800</formula>
    </cfRule>
    <cfRule type="cellIs" operator="equal" priority="1047" stopIfTrue="1" dxfId="4501">
      <formula>200</formula>
    </cfRule>
  </conditionalFormatting>
  <conditionalFormatting sqref="C2222:H2225">
    <cfRule type="expression" priority="533" dxfId="4502">
      <formula>$C2222=0</formula>
    </cfRule>
  </conditionalFormatting>
  <conditionalFormatting sqref="C890:H893">
    <cfRule type="expression" priority="1051" dxfId="4503">
      <formula>$C890=0</formula>
    </cfRule>
  </conditionalFormatting>
  <conditionalFormatting sqref="F3122:G3125">
    <cfRule type="cellIs" operator="equal" priority="186" dxfId="4504">
      <formula>"0/200"</formula>
    </cfRule>
    <cfRule type="cellIs" operator="equal" priority="185" dxfId="4505">
      <formula>"0/100"</formula>
    </cfRule>
  </conditionalFormatting>
  <conditionalFormatting sqref="F386:G389">
    <cfRule type="cellIs" operator="equal" priority="1249" dxfId="4506">
      <formula>"0/100"</formula>
    </cfRule>
    <cfRule type="cellIs" operator="equal" priority="1250" dxfId="4507">
      <formula>"0/200"</formula>
    </cfRule>
  </conditionalFormatting>
  <conditionalFormatting sqref="C2690:H2693">
    <cfRule type="expression" priority="351" dxfId="4508">
      <formula>$C2690=0</formula>
    </cfRule>
  </conditionalFormatting>
  <conditionalFormatting sqref="F2659:F2661 D2658:D2663">
    <cfRule type="cellIs" operator="equal" priority="375" stopIfTrue="1" dxfId="4509">
      <formula>200</formula>
    </cfRule>
    <cfRule type="cellIs" operator="equal" priority="374" stopIfTrue="1" dxfId="4510">
      <formula>1800</formula>
    </cfRule>
  </conditionalFormatting>
  <conditionalFormatting sqref="F1975:F1977 D1974:D1979">
    <cfRule type="cellIs" operator="equal" priority="641" stopIfTrue="1" dxfId="4511">
      <formula>200</formula>
    </cfRule>
    <cfRule type="cellIs" operator="equal" priority="640" stopIfTrue="1" dxfId="4512">
      <formula>1800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operator="equal" priority="364" dxfId="4513">
      <formula>0</formula>
    </cfRule>
  </conditionalFormatting>
  <conditionalFormatting sqref="F103:F105 D102:D107">
    <cfRule type="cellIs" operator="equal" priority="1369" stopIfTrue="1" dxfId="4514">
      <formula>200</formula>
    </cfRule>
    <cfRule type="cellIs" operator="equal" priority="1368" stopIfTrue="1" dxfId="4515">
      <formula>1800</formula>
    </cfRule>
  </conditionalFormatting>
  <conditionalFormatting sqref="F1034:G1037">
    <cfRule type="cellIs" operator="equal" priority="997" dxfId="4516">
      <formula>"0/100"</formula>
    </cfRule>
    <cfRule type="cellIs" operator="equal" priority="998" dxfId="4517">
      <formula>"0/200"</formula>
    </cfRule>
  </conditionalFormatting>
  <conditionalFormatting sqref="F1183:F1185 D1182:D1187">
    <cfRule type="cellIs" operator="equal" priority="948" stopIfTrue="1" dxfId="4518">
      <formula>1800</formula>
    </cfRule>
    <cfRule type="cellIs" operator="equal" priority="949" stopIfTrue="1" dxfId="4519">
      <formula>200</formula>
    </cfRule>
  </conditionalFormatting>
  <conditionalFormatting sqref="F319:F321 D318:D323">
    <cfRule type="cellIs" operator="equal" priority="1284" stopIfTrue="1" dxfId="4520">
      <formula>1800</formula>
    </cfRule>
    <cfRule type="cellIs" operator="equal" priority="1285" stopIfTrue="1" dxfId="4521">
      <formula>200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operator="equal" priority="1120" dxfId="4522">
      <formula>0</formula>
    </cfRule>
  </conditionalFormatting>
  <conditionalFormatting sqref="C818:H821">
    <cfRule type="expression" priority="1079" dxfId="4523">
      <formula>$C818=0</formula>
    </cfRule>
  </conditionalFormatting>
  <conditionalFormatting sqref="C2330:H2333">
    <cfRule type="expression" priority="491" dxfId="4524">
      <formula>$C2330=0</formula>
    </cfRule>
  </conditionalFormatting>
  <conditionalFormatting sqref="F2978:G2981">
    <cfRule type="cellIs" operator="equal" priority="241" dxfId="4525">
      <formula>"0/100"</formula>
    </cfRule>
    <cfRule type="cellIs" operator="equal" priority="242" dxfId="4526">
      <formula>"0/200"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operator="equal" priority="476" dxfId="4527">
      <formula>0</formula>
    </cfRule>
  </conditionalFormatting>
  <conditionalFormatting sqref="F1723:F1725 D1722:D1727">
    <cfRule type="cellIs" operator="equal" priority="738" stopIfTrue="1" dxfId="4528">
      <formula>1800</formula>
    </cfRule>
    <cfRule type="cellIs" operator="equal" priority="739" stopIfTrue="1" dxfId="4529">
      <formula>200</formula>
    </cfRule>
  </conditionalFormatting>
  <conditionalFormatting sqref="F530:G533">
    <cfRule type="cellIs" operator="equal" priority="1194" dxfId="4530">
      <formula>"0/200"</formula>
    </cfRule>
    <cfRule type="cellIs" operator="equal" priority="1193" dxfId="4531">
      <formula>"0/100"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text="iw.kkZad" operator="containsText" priority="167" stopIfTrue="1" dxfId="4532">
      <formula>NOT(ISERROR(SEARCH("iw.kkZad",B3170)))</formula>
    </cfRule>
    <cfRule type="containsText" text="f'k{kk foHkkx jktLFkku" operator="containsText" priority="166" stopIfTrue="1" dxfId="4533">
      <formula>NOT(ISERROR(SEARCH("f'k{kk foHkkx jktLFkku",B3170)))</formula>
    </cfRule>
    <cfRule type="containsText" text="dsoy jktdh; fo|ky;ksa esa iz;ksx gsrq fu%'kqYd" operator="containsText" priority="163" stopIfTrue="1" dxfId="4534">
      <formula>NOT(ISERROR(SEARCH("dsoy jktdh; fo|ky;ksa esa iz;ksx gsrq fu%'kqYd",B3170)))</formula>
    </cfRule>
  </conditionalFormatting>
  <conditionalFormatting sqref="F2474:G2477">
    <cfRule type="cellIs" operator="equal" priority="438" dxfId="4535">
      <formula>"0/200"</formula>
    </cfRule>
    <cfRule type="cellIs" operator="equal" priority="437" dxfId="4536">
      <formula>"0/100"</formula>
    </cfRule>
  </conditionalFormatting>
  <conditionalFormatting sqref="L1966:M1966">
    <cfRule type="cellIs" operator="equal" priority="632" dxfId="4537">
      <formula>"Failed"</formula>
    </cfRule>
  </conditionalFormatting>
  <conditionalFormatting sqref="L1354:M1354">
    <cfRule type="cellIs" operator="equal" priority="870" dxfId="4538">
      <formula>"Failed"</formula>
    </cfRule>
  </conditionalFormatting>
  <conditionalFormatting sqref="L2002:M2002">
    <cfRule type="cellIs" operator="equal" priority="618" dxfId="4539">
      <formula>"Failed"</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operator="equal" priority="266" dxfId="4540">
      <formula>0</formula>
    </cfRule>
  </conditionalFormatting>
  <conditionalFormatting sqref="F494:G497">
    <cfRule type="cellIs" operator="equal" priority="1208" dxfId="4541">
      <formula>"0/200"</formula>
    </cfRule>
    <cfRule type="cellIs" operator="equal" priority="1207" dxfId="4542">
      <formula>"0/100"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operator="equal" priority="700" dxfId="4543">
      <formula>0</formula>
    </cfRule>
  </conditionalFormatting>
  <conditionalFormatting sqref="L2650:M2650">
    <cfRule type="cellIs" operator="equal" priority="366" dxfId="4544">
      <formula>"Failed"</formula>
    </cfRule>
  </conditionalFormatting>
  <conditionalFormatting sqref="F3014:G3017">
    <cfRule type="cellIs" operator="equal" priority="227" dxfId="4545">
      <formula>"0/100"</formula>
    </cfRule>
    <cfRule type="cellIs" operator="equal" priority="228" dxfId="4546">
      <formula>"0/200"</formula>
    </cfRule>
  </conditionalFormatting>
  <conditionalFormatting sqref="L1318:M1318">
    <cfRule type="cellIs" operator="equal" priority="884" dxfId="4547">
      <formula>"Failed"</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operator="equal" priority="308" dxfId="4548">
      <formula>0</formula>
    </cfRule>
  </conditionalFormatting>
  <conditionalFormatting sqref="F26:G29">
    <cfRule type="cellIs" operator="equal" priority="2296" dxfId="4549">
      <formula>"0/100"</formula>
    </cfRule>
    <cfRule type="cellIs" operator="equal" priority="2297" dxfId="4550">
      <formula>"0/200"</formula>
    </cfRule>
  </conditionalFormatting>
  <conditionalFormatting sqref="L670:M670">
    <cfRule type="cellIs" operator="equal" priority="1136" dxfId="4551">
      <formula>"Failed"</formula>
    </cfRule>
  </conditionalFormatting>
  <conditionalFormatting sqref="C2978:H2981">
    <cfRule type="expression" priority="239" dxfId="4552">
      <formula>$C2978=0</formula>
    </cfRule>
  </conditionalFormatting>
  <conditionalFormatting sqref="C710:H713">
    <cfRule type="expression" priority="1121" dxfId="4553">
      <formula>$C710=0</formula>
    </cfRule>
  </conditionalFormatting>
  <conditionalFormatting sqref="F815:G815 F822:F827 H815:H821 C815:C816 D822:D827 M797:M798 N805:N806 M807 M808:N812 F807:F810 D794:D795 B794 C799:C805 F805:G805 G807:H807 I807:I808 C807:C813 L805:M805 F811:H812 J807:L812 C818:C827">
    <cfRule type="containsText" text="f'k{kk foHkkx jktLFkku" operator="containsText" priority="1090" stopIfTrue="1" dxfId="4554">
      <formula>NOT(ISERROR(SEARCH("f'k{kk foHkkx jktLFkku",B794)))</formula>
    </cfRule>
    <cfRule type="containsText" text="dsoy jktdh; fo|ky;ksa esa iz;ksx gsrq fu%'kqYd" operator="containsText" priority="1087" stopIfTrue="1" dxfId="4555">
      <formula>NOT(ISERROR(SEARCH("dsoy jktdh; fo|ky;ksa esa iz;ksx gsrq fu%'kqYd",B794)))</formula>
    </cfRule>
    <cfRule type="containsText" text="iw.kkZad" operator="containsText" priority="1091" stopIfTrue="1" dxfId="4556">
      <formula>NOT(ISERROR(SEARCH("iw.kkZad",B794)))</formula>
    </cfRule>
  </conditionalFormatting>
  <conditionalFormatting sqref="C494:H497">
    <cfRule type="expression" priority="1205" dxfId="4557">
      <formula>$C494=0</formula>
    </cfRule>
  </conditionalFormatting>
  <conditionalFormatting sqref="C3482:H3485">
    <cfRule type="expression" priority="43" dxfId="4558">
      <formula>$C3482=0</formula>
    </cfRule>
  </conditionalFormatting>
  <conditionalFormatting sqref="F635:G635 F642:F647 H635:H641 C635:C636 D642:D647 M617:M618 N625:N626 M627 M628:N632 F627:F630 D614:D615 B614 C619:C625 F625:G625 G627:H627 I627:I628 C627:C633 L625:M625 F631:H632 J627:L632 C638:C647">
    <cfRule type="containsText" text="dsoy jktdh; fo|ky;ksa esa iz;ksx gsrq fu%'kqYd" operator="containsText" priority="1157" stopIfTrue="1" dxfId="4559">
      <formula>NOT(ISERROR(SEARCH("dsoy jktdh; fo|ky;ksa esa iz;ksx gsrq fu%'kqYd",B614)))</formula>
    </cfRule>
    <cfRule type="containsText" text="iw.kkZad" operator="containsText" priority="1161" stopIfTrue="1" dxfId="4560">
      <formula>NOT(ISERROR(SEARCH("iw.kkZad",B614)))</formula>
    </cfRule>
    <cfRule type="containsText" text="f'k{kk foHkkx jktLFkku" operator="containsText" priority="1160" stopIfTrue="1" dxfId="4561">
      <formula>NOT(ISERROR(SEARCH("f'k{kk foHkkx jktLFkku",B614)))</formula>
    </cfRule>
  </conditionalFormatting>
  <conditionalFormatting sqref="C98:H101">
    <cfRule type="expression" priority="1359" dxfId="4562">
      <formula>$C98=0</formula>
    </cfRule>
  </conditionalFormatting>
  <conditionalFormatting sqref="C134:H137">
    <cfRule type="expression" priority="1345" dxfId="4563">
      <formula>$C134=0</formula>
    </cfRule>
  </conditionalFormatting>
  <conditionalFormatting sqref="F707:G707 F714:F719 H707:H713 C707:C708 D714:D719 M689:M690 N697:N698 M699 M700:N704 F699:F702 D686:D687 B686 C691:C697 F697:G697 G699:H699 I699:I700 C699:C705 L697:M697 F703:H704 J699:L704 C710:C719">
    <cfRule type="containsText" text="f'k{kk foHkkx jktLFkku" operator="containsText" priority="1132" stopIfTrue="1" dxfId="4564">
      <formula>NOT(ISERROR(SEARCH("f'k{kk foHkkx jktLFkku",B686)))</formula>
    </cfRule>
    <cfRule type="containsText" text="iw.kkZad" operator="containsText" priority="1133" stopIfTrue="1" dxfId="4565">
      <formula>NOT(ISERROR(SEARCH("iw.kkZad",B686)))</formula>
    </cfRule>
    <cfRule type="containsText" text="dsoy jktdh; fo|ky;ksa esa iz;ksx gsrq fu%'kqYd" operator="containsText" priority="1129" stopIfTrue="1" dxfId="4566">
      <formula>NOT(ISERROR(SEARCH("dsoy jktdh; fo|ky;ksa esa iz;ksx gsrq fu%'kqYd",B686)))</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operator="equal" priority="182" dxfId="4567">
      <formula>0</formula>
    </cfRule>
  </conditionalFormatting>
  <conditionalFormatting sqref="F350:G353">
    <cfRule type="cellIs" operator="equal" priority="1263" dxfId="4568">
      <formula>"0/100"</formula>
    </cfRule>
    <cfRule type="cellIs" operator="equal" priority="1264" dxfId="4569">
      <formula>"0/200"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operator="equal" priority="350" dxfId="4570">
      <formula>0</formula>
    </cfRule>
  </conditionalFormatting>
  <conditionalFormatting sqref="C422:H425">
    <cfRule type="expression" priority="1233" dxfId="4571">
      <formula>$C422=0</formula>
    </cfRule>
  </conditionalFormatting>
  <conditionalFormatting sqref="L634:M634">
    <cfRule type="cellIs" operator="equal" priority="1150" dxfId="4572">
      <formula>"Failed"</formula>
    </cfRule>
  </conditionalFormatting>
  <conditionalFormatting sqref="C3446:H3449">
    <cfRule type="expression" priority="57" dxfId="4573">
      <formula>$C3446=0</formula>
    </cfRule>
  </conditionalFormatting>
  <conditionalFormatting sqref="L1282:M1282">
    <cfRule type="cellIs" operator="equal" priority="898" dxfId="4574">
      <formula>"Failed"</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text="f'k{kk foHkkx jktLFkku" operator="containsText" priority="138" stopIfTrue="1" dxfId="4575">
      <formula>NOT(ISERROR(SEARCH("f'k{kk foHkkx jktLFkku",B3242)))</formula>
    </cfRule>
    <cfRule type="containsText" text="iw.kkZad" operator="containsText" priority="139" stopIfTrue="1" dxfId="4576">
      <formula>NOT(ISERROR(SEARCH("iw.kkZad",B3242)))</formula>
    </cfRule>
    <cfRule type="containsText" text="dsoy jktdh; fo|ky;ksa esa iz;ksx gsrq fu%'kqYd" operator="containsText" priority="135" stopIfTrue="1" dxfId="4577">
      <formula>NOT(ISERROR(SEARCH("dsoy jktdh; fo|ky;ksa esa iz;ksx gsrq fu%'kqYd",B3242)))</formula>
    </cfRule>
  </conditionalFormatting>
  <conditionalFormatting sqref="C2114:H2117">
    <cfRule type="expression" priority="575" dxfId="4578">
      <formula>$C2114=0</formula>
    </cfRule>
  </conditionalFormatting>
  <conditionalFormatting sqref="C2618:H2621">
    <cfRule type="expression" priority="379" dxfId="4579">
      <formula>$C2618=0</formula>
    </cfRule>
  </conditionalFormatting>
  <conditionalFormatting sqref="F1718:G1721">
    <cfRule type="cellIs" operator="equal" priority="731" dxfId="4580">
      <formula>"0/100"</formula>
    </cfRule>
    <cfRule type="cellIs" operator="equal" priority="732" dxfId="4581">
      <formula>"0/200"</formula>
    </cfRule>
  </conditionalFormatting>
  <conditionalFormatting sqref="L3226:M3226">
    <cfRule type="cellIs" operator="equal" priority="142" dxfId="4582">
      <formula>"Failed"</formula>
    </cfRule>
  </conditionalFormatting>
  <conditionalFormatting sqref="C2186:H2189">
    <cfRule type="expression" priority="547" dxfId="4583">
      <formula>$C2186=0</formula>
    </cfRule>
  </conditionalFormatting>
  <conditionalFormatting sqref="F2587:F2589 D2586:D2591">
    <cfRule type="cellIs" operator="equal" priority="402" stopIfTrue="1" dxfId="4584">
      <formula>1800</formula>
    </cfRule>
    <cfRule type="cellIs" operator="equal" priority="403" stopIfTrue="1" dxfId="4585">
      <formula>200</formula>
    </cfRule>
  </conditionalFormatting>
  <conditionalFormatting sqref="N1354">
    <cfRule type="cellIs" operator="equal" priority="873" dxfId="4586">
      <formula>"FAILED"</formula>
    </cfRule>
    <cfRule type="cellIs" operator="equal" priority="876" dxfId="4587">
      <formula>"Passed"</formula>
    </cfRule>
    <cfRule type="cellIs" operator="equal" priority="874" dxfId="4588">
      <formula>"Supplementary"</formula>
    </cfRule>
    <cfRule type="cellIs" operator="equal" priority="875" dxfId="4589">
      <formula>"Passed With G"</formula>
    </cfRule>
  </conditionalFormatting>
  <conditionalFormatting sqref="F1106:G1109">
    <cfRule type="cellIs" operator="equal" priority="970" dxfId="4590">
      <formula>"0/200"</formula>
    </cfRule>
    <cfRule type="cellIs" operator="equal" priority="969" dxfId="4591">
      <formula>"0/100"</formula>
    </cfRule>
  </conditionalFormatting>
  <conditionalFormatting sqref="F2402:G2405">
    <cfRule type="cellIs" operator="equal" priority="466" dxfId="4592">
      <formula>"0/200"</formula>
    </cfRule>
    <cfRule type="cellIs" operator="equal" priority="465" dxfId="4593">
      <formula>"0/100"</formula>
    </cfRule>
  </conditionalFormatting>
  <conditionalFormatting sqref="F1615:F1617 D1614:D1619">
    <cfRule type="cellIs" operator="equal" priority="781" stopIfTrue="1" dxfId="4594">
      <formula>200</formula>
    </cfRule>
    <cfRule type="cellIs" operator="equal" priority="780" stopIfTrue="1" dxfId="4595">
      <formula>1800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operator="equal" priority="1386" dxfId="4596">
      <formula>0</formula>
    </cfRule>
  </conditionalFormatting>
  <conditionalFormatting sqref="L94:M94">
    <cfRule type="cellIs" operator="equal" priority="1360" dxfId="4597">
      <formula>"Failed"</formula>
    </cfRule>
  </conditionalFormatting>
  <conditionalFormatting sqref="C2474:H2477">
    <cfRule type="expression" priority="435" dxfId="4598">
      <formula>$C2474=0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text="f'k{kk foHkkx jktLFkku" operator="containsText" priority="572" stopIfTrue="1" dxfId="4599">
      <formula>NOT(ISERROR(SEARCH("f'k{kk foHkkx jktLFkku",B2126)))</formula>
    </cfRule>
    <cfRule type="containsText" text="dsoy jktdh; fo|ky;ksa esa iz;ksx gsrq fu%'kqYd" operator="containsText" priority="569" stopIfTrue="1" dxfId="4600">
      <formula>NOT(ISERROR(SEARCH("dsoy jktdh; fo|ky;ksa esa iz;ksx gsrq fu%'kqYd",B2126)))</formula>
    </cfRule>
    <cfRule type="containsText" text="iw.kkZad" operator="containsText" priority="573" stopIfTrue="1" dxfId="4601">
      <formula>NOT(ISERROR(SEARCH("iw.kkZad",B2126)))</formula>
    </cfRule>
  </conditionalFormatting>
  <conditionalFormatting sqref="L1390:M1390">
    <cfRule type="cellIs" operator="equal" priority="856" dxfId="4602">
      <formula>"Failed"</formula>
    </cfRule>
  </conditionalFormatting>
  <conditionalFormatting sqref="F422:G425">
    <cfRule type="cellIs" operator="equal" priority="1235" dxfId="4603">
      <formula>"0/100"</formula>
    </cfRule>
    <cfRule type="cellIs" operator="equal" priority="1236" dxfId="4604">
      <formula>"0/200"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operator="equal" priority="378" dxfId="4605">
      <formula>0</formula>
    </cfRule>
  </conditionalFormatting>
  <conditionalFormatting sqref="L2578:M2578">
    <cfRule type="cellIs" operator="equal" priority="394" dxfId="4606">
      <formula>"Failed"</formula>
    </cfRule>
  </conditionalFormatting>
  <conditionalFormatting sqref="L3298:M3298">
    <cfRule type="cellIs" operator="equal" priority="114" dxfId="4607">
      <formula>"Failed"</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operator="equal" priority="798" dxfId="4608">
      <formula>0</formula>
    </cfRule>
  </conditionalFormatting>
  <conditionalFormatting sqref="F566:G569">
    <cfRule type="cellIs" operator="equal" priority="1180" dxfId="4609">
      <formula>"0/200"</formula>
    </cfRule>
    <cfRule type="cellIs" operator="equal" priority="1179" dxfId="4610">
      <formula>"0/100"</formula>
    </cfRule>
  </conditionalFormatting>
  <conditionalFormatting sqref="F2371:F2373 D2370:D2375">
    <cfRule type="cellIs" operator="equal" priority="486" stopIfTrue="1" dxfId="4611">
      <formula>1800</formula>
    </cfRule>
    <cfRule type="cellIs" operator="equal" priority="487" stopIfTrue="1" dxfId="4612">
      <formula>200</formula>
    </cfRule>
  </conditionalFormatting>
  <conditionalFormatting sqref="L1930:M1930">
    <cfRule type="cellIs" operator="equal" priority="646" dxfId="4613">
      <formula>"Failed"</formula>
    </cfRule>
  </conditionalFormatting>
  <conditionalFormatting sqref="F1070:G1073">
    <cfRule type="cellIs" operator="equal" priority="983" dxfId="4614">
      <formula>"0/100"</formula>
    </cfRule>
    <cfRule type="cellIs" operator="equal" priority="984" dxfId="4615">
      <formula>"0/200"</formula>
    </cfRule>
  </conditionalFormatting>
  <conditionalFormatting sqref="F2011:F2013 D2010:D2015">
    <cfRule type="cellIs" operator="equal" priority="626" stopIfTrue="1" dxfId="4616">
      <formula>1800</formula>
    </cfRule>
    <cfRule type="cellIs" operator="equal" priority="627" stopIfTrue="1" dxfId="4617">
      <formula>200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operator="equal" priority="994" dxfId="4618">
      <formula>0</formula>
    </cfRule>
  </conditionalFormatting>
  <conditionalFormatting sqref="L742:M742">
    <cfRule type="cellIs" operator="equal" priority="1108" dxfId="4619">
      <formula>"Failed"</formula>
    </cfRule>
  </conditionalFormatting>
  <conditionalFormatting sqref="F1754:G1757">
    <cfRule type="cellIs" operator="equal" priority="718" dxfId="4620">
      <formula>"0/200"</formula>
    </cfRule>
    <cfRule type="cellIs" operator="equal" priority="717" dxfId="4621">
      <formula>"0/100"</formula>
    </cfRule>
  </conditionalFormatting>
  <conditionalFormatting sqref="C2906:H2909">
    <cfRule type="expression" priority="267" dxfId="4622">
      <formula>$C2906=0</formula>
    </cfRule>
  </conditionalFormatting>
  <conditionalFormatting sqref="F239:G239 F246:F251 H239:H245 C239:C240 D246:D251 M221:M222 N229:N230 M231 M232:N236 F231:F234 D218:D219 B218 C223:C229 F229:G229 G231:H231 I231:I232 C231:C237 L229:M229 F235:H236 J231:L236 C242:C251">
    <cfRule type="containsText" text="iw.kkZad" operator="containsText" priority="1315" stopIfTrue="1" dxfId="4623">
      <formula>NOT(ISERROR(SEARCH("iw.kkZad",B218)))</formula>
    </cfRule>
    <cfRule type="containsText" text="dsoy jktdh; fo|ky;ksa esa iz;ksx gsrq fu%'kqYd" operator="containsText" priority="1311" stopIfTrue="1" dxfId="4624">
      <formula>NOT(ISERROR(SEARCH("dsoy jktdh; fo|ky;ksa esa iz;ksx gsrq fu%'kqYd",B218)))</formula>
    </cfRule>
    <cfRule type="containsText" text="f'k{kk foHkkx jktLFkku" operator="containsText" priority="1314" stopIfTrue="1" dxfId="4625">
      <formula>NOT(ISERROR(SEARCH("f'k{kk foHkkx jktLFkku",B218)))</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operator="equal" priority="896" dxfId="4626">
      <formula>0</formula>
    </cfRule>
  </conditionalFormatting>
  <conditionalFormatting sqref="C1142:H1145">
    <cfRule type="expression" priority="953" dxfId="4627">
      <formula>$C1142=0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operator="equal" priority="1078" dxfId="4628">
      <formula>0</formula>
    </cfRule>
  </conditionalFormatting>
  <conditionalFormatting sqref="F1399:F1401 D1398:D1403">
    <cfRule type="cellIs" operator="equal" priority="865" stopIfTrue="1" dxfId="4629">
      <formula>200</formula>
    </cfRule>
    <cfRule type="cellIs" operator="equal" priority="864" stopIfTrue="1" dxfId="4630">
      <formula>1800</formula>
    </cfRule>
  </conditionalFormatting>
  <conditionalFormatting sqref="L2542:M2542">
    <cfRule type="cellIs" operator="equal" priority="408" dxfId="4631">
      <formula>"Failed"</formula>
    </cfRule>
  </conditionalFormatting>
  <conditionalFormatting sqref="C926:H929">
    <cfRule type="expression" priority="1037" dxfId="4632">
      <formula>$C926=0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operator="equal" priority="1092" dxfId="4633">
      <formula>0</formula>
    </cfRule>
  </conditionalFormatting>
  <conditionalFormatting sqref="C1358:H1361">
    <cfRule type="expression" priority="869" dxfId="4634">
      <formula>$C1358=0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operator="equal" priority="210" dxfId="4635">
      <formula>0</formula>
    </cfRule>
  </conditionalFormatting>
  <conditionalFormatting sqref="L778:M778">
    <cfRule type="cellIs" operator="equal" priority="1094" dxfId="4636">
      <formula>"Failed"</formula>
    </cfRule>
  </conditionalFormatting>
  <conditionalFormatting sqref="F427:F429 D426:D431">
    <cfRule type="cellIs" operator="equal" priority="1242" stopIfTrue="1" dxfId="4637">
      <formula>1800</formula>
    </cfRule>
    <cfRule type="cellIs" operator="equal" priority="1243" stopIfTrue="1" dxfId="4638">
      <formula>200</formula>
    </cfRule>
  </conditionalFormatting>
  <conditionalFormatting sqref="N3226">
    <cfRule type="cellIs" operator="equal" priority="145" dxfId="4639">
      <formula>"FAILED"</formula>
    </cfRule>
    <cfRule type="cellIs" operator="equal" priority="147" dxfId="4640">
      <formula>"Passed With G"</formula>
    </cfRule>
    <cfRule type="cellIs" operator="equal" priority="148" dxfId="4641">
      <formula>"Passed"</formula>
    </cfRule>
    <cfRule type="cellIs" operator="equal" priority="146" dxfId="4642">
      <formula>"Supplementary"</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operator="equal" priority="70" dxfId="4643">
      <formula>0</formula>
    </cfRule>
  </conditionalFormatting>
  <conditionalFormatting sqref="F3055:F3057 D3054:D3059">
    <cfRule type="cellIs" operator="equal" priority="221" stopIfTrue="1" dxfId="4644">
      <formula>200</formula>
    </cfRule>
    <cfRule type="cellIs" operator="equal" priority="220" stopIfTrue="1" dxfId="4645">
      <formula>1800</formula>
    </cfRule>
  </conditionalFormatting>
  <conditionalFormatting sqref="C1466:H1469">
    <cfRule type="expression" priority="827" dxfId="4646">
      <formula>$C1466=0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operator="equal" priority="770" dxfId="4647">
      <formula>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operator="equal" priority="1372" dxfId="4648">
      <formula>0</formula>
    </cfRule>
  </conditionalFormatting>
  <conditionalFormatting sqref="F607:F609 D606:D611">
    <cfRule type="cellIs" operator="equal" priority="1173" stopIfTrue="1" dxfId="4649">
      <formula>200</formula>
    </cfRule>
    <cfRule type="cellIs" operator="equal" priority="1172" stopIfTrue="1" dxfId="4650">
      <formula>1800</formula>
    </cfRule>
  </conditionalFormatting>
  <conditionalFormatting sqref="C1034:H1037">
    <cfRule type="expression" priority="995" dxfId="4651">
      <formula>$C1034=0</formula>
    </cfRule>
  </conditionalFormatting>
  <conditionalFormatting sqref="L3370:M3370">
    <cfRule type="cellIs" operator="equal" priority="86" dxfId="4652">
      <formula>"Failed"</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text="f'k{kk foHkkx jktLFkku" operator="containsText" priority="922" stopIfTrue="1" dxfId="4653">
      <formula>NOT(ISERROR(SEARCH("f'k{kk foHkkx jktLFkku",B1226)))</formula>
    </cfRule>
    <cfRule type="containsText" text="iw.kkZad" operator="containsText" priority="923" stopIfTrue="1" dxfId="4654">
      <formula>NOT(ISERROR(SEARCH("iw.kkZad",B1226)))</formula>
    </cfRule>
    <cfRule type="containsText" text="dsoy jktdh; fo|ky;ksa esa iz;ksx gsrq fu%'kqYd" operator="containsText" priority="919" stopIfTrue="1" dxfId="4655">
      <formula>NOT(ISERROR(SEARCH("dsoy jktdh; fo|ky;ksa esa iz;ksx gsrq fu%'kqYd",B1226)))</formula>
    </cfRule>
  </conditionalFormatting>
  <conditionalFormatting sqref="F455:G455 F462:F467 H455:H461 C455:C456 D462:D467 M437:M438 N445:N446 M447 M448:N452 F447:F450 D434:D435 B434 C439:C445 F445:G445 G447:H447 I447:I448 C447:C453 L445:M445 F451:H452 J447:L452 C458:C467">
    <cfRule type="containsText" text="iw.kkZad" operator="containsText" priority="1231" stopIfTrue="1" dxfId="4656">
      <formula>NOT(ISERROR(SEARCH("iw.kkZad",B434)))</formula>
    </cfRule>
    <cfRule type="containsText" text="f'k{kk foHkkx jktLFkku" operator="containsText" priority="1230" stopIfTrue="1" dxfId="4657">
      <formula>NOT(ISERROR(SEARCH("f'k{kk foHkkx jktLFkku",B434)))</formula>
    </cfRule>
    <cfRule type="containsText" text="dsoy jktdh; fo|ky;ksa esa iz;ksx gsrq fu%'kqYd" operator="containsText" priority="1227" stopIfTrue="1" dxfId="4658">
      <formula>NOT(ISERROR(SEARCH("dsoy jktdh; fo|ky;ksa esa iz;ksx gsrq fu%'kqYd",B434)))</formula>
    </cfRule>
  </conditionalFormatting>
  <conditionalFormatting sqref="L2686:M2686">
    <cfRule type="cellIs" operator="equal" priority="352" dxfId="4659">
      <formula>"Failed"</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operator="equal" priority="742" dxfId="4660">
      <formula>0</formula>
    </cfRule>
  </conditionalFormatting>
  <conditionalFormatting sqref="C1754:H1757">
    <cfRule type="expression" priority="715" dxfId="4661">
      <formula>$C1754=0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operator="equal" priority="826" dxfId="4662">
      <formula>0</formula>
    </cfRule>
  </conditionalFormatting>
  <conditionalFormatting sqref="C1934:H1937">
    <cfRule type="expression" priority="645" dxfId="4663">
      <formula>$C1934=0</formula>
    </cfRule>
  </conditionalFormatting>
  <conditionalFormatting sqref="F3158:G3161">
    <cfRule type="cellIs" operator="equal" priority="172" dxfId="4664">
      <formula>"0/200"</formula>
    </cfRule>
    <cfRule type="cellIs" operator="equal" priority="171" dxfId="4665">
      <formula>"0/100"</formula>
    </cfRule>
  </conditionalFormatting>
  <conditionalFormatting sqref="F1574:G1577">
    <cfRule type="cellIs" operator="equal" priority="787" dxfId="4666">
      <formula>"0/100"</formula>
    </cfRule>
    <cfRule type="cellIs" operator="equal" priority="788" dxfId="4667">
      <formula>"0/200"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operator="equal" priority="1106" dxfId="4668">
      <formula>0</formula>
    </cfRule>
  </conditionalFormatting>
  <conditionalFormatting sqref="C2402:H2405">
    <cfRule type="expression" priority="463" dxfId="4669">
      <formula>$C2402=0</formula>
    </cfRule>
  </conditionalFormatting>
  <conditionalFormatting sqref="C242:H245">
    <cfRule type="expression" priority="1303" dxfId="4670">
      <formula>$C242=0</formula>
    </cfRule>
  </conditionalFormatting>
  <conditionalFormatting sqref="C1430:H1433">
    <cfRule type="expression" priority="841" dxfId="4671">
      <formula>$C1430=0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operator="equal" priority="126" dxfId="4672">
      <formula>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operator="equal" priority="1302" dxfId="4673">
      <formula>0</formula>
    </cfRule>
  </conditionalFormatting>
  <conditionalFormatting sqref="F2294:G2297">
    <cfRule type="cellIs" operator="equal" priority="507" dxfId="4674">
      <formula>"0/100"</formula>
    </cfRule>
    <cfRule type="cellIs" operator="equal" priority="508" dxfId="4675">
      <formula>"0/200"</formula>
    </cfRule>
  </conditionalFormatting>
  <conditionalFormatting sqref="C170:H173">
    <cfRule type="expression" priority="1331" dxfId="4676">
      <formula>$C170=0</formula>
    </cfRule>
  </conditionalFormatting>
  <conditionalFormatting sqref="C1322:H1325">
    <cfRule type="expression" priority="883" dxfId="4677">
      <formula>$C1322=0</formula>
    </cfRule>
  </conditionalFormatting>
  <conditionalFormatting sqref="L3154:M3154">
    <cfRule type="cellIs" operator="equal" priority="170" dxfId="4678">
      <formula>"Failed"</formula>
    </cfRule>
  </conditionalFormatting>
  <conditionalFormatting sqref="F967:F969 D966:D971">
    <cfRule type="cellIs" operator="equal" priority="1033" stopIfTrue="1" dxfId="4679">
      <formula>200</formula>
    </cfRule>
    <cfRule type="cellIs" operator="equal" priority="1032" stopIfTrue="1" dxfId="4680">
      <formula>1800</formula>
    </cfRule>
  </conditionalFormatting>
  <conditionalFormatting sqref="C206:H209">
    <cfRule type="expression" priority="1317" dxfId="4681">
      <formula>$C206=0</formula>
    </cfRule>
  </conditionalFormatting>
  <conditionalFormatting sqref="F2155:F2157 D2154:D2159">
    <cfRule type="cellIs" operator="equal" priority="570" stopIfTrue="1" dxfId="4682">
      <formula>1800</formula>
    </cfRule>
    <cfRule type="cellIs" operator="equal" priority="571" stopIfTrue="1" dxfId="4683">
      <formula>200</formula>
    </cfRule>
  </conditionalFormatting>
  <conditionalFormatting sqref="L3262:M3262">
    <cfRule type="cellIs" operator="equal" priority="128" dxfId="4684">
      <formula>"Failed"</formula>
    </cfRule>
  </conditionalFormatting>
  <conditionalFormatting sqref="F3595:F3597 D3594:D3599">
    <cfRule type="cellIs" operator="equal" priority="11" stopIfTrue="1" dxfId="4685">
      <formula>200</formula>
    </cfRule>
    <cfRule type="cellIs" operator="equal" priority="10" stopIfTrue="1" dxfId="4686">
      <formula>1800</formula>
    </cfRule>
  </conditionalFormatting>
  <conditionalFormatting sqref="F247:F249 D246:D251">
    <cfRule type="cellIs" operator="equal" priority="1312" stopIfTrue="1" dxfId="4687">
      <formula>1800</formula>
    </cfRule>
    <cfRule type="cellIs" operator="equal" priority="1313" stopIfTrue="1" dxfId="4688">
      <formula>200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operator="equal" priority="938" dxfId="4689">
      <formula>0</formula>
    </cfRule>
  </conditionalFormatting>
  <conditionalFormatting sqref="F1291:F1293 D1290:D1295">
    <cfRule type="cellIs" operator="equal" priority="906" stopIfTrue="1" dxfId="4690">
      <formula>1800</formula>
    </cfRule>
    <cfRule type="cellIs" operator="equal" priority="907" stopIfTrue="1" dxfId="4691">
      <formula>200</formula>
    </cfRule>
  </conditionalFormatting>
  <conditionalFormatting sqref="L2074:M2074">
    <cfRule type="cellIs" operator="equal" priority="590" dxfId="4692">
      <formula>"Failed"</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operator="equal" priority="1218" dxfId="4693">
      <formula>0</formula>
    </cfRule>
  </conditionalFormatting>
  <conditionalFormatting sqref="F3091:F3093 D3090:D3095">
    <cfRule type="cellIs" operator="equal" priority="207" stopIfTrue="1" dxfId="4694">
      <formula>200</formula>
    </cfRule>
    <cfRule type="cellIs" operator="equal" priority="206" stopIfTrue="1" dxfId="4695">
      <formula>1800</formula>
    </cfRule>
  </conditionalFormatting>
  <conditionalFormatting sqref="F2438:G2441">
    <cfRule type="cellIs" operator="equal" priority="452" dxfId="4696">
      <formula>"0/200"</formula>
    </cfRule>
    <cfRule type="cellIs" operator="equal" priority="451" dxfId="4697">
      <formula>"0/100"</formula>
    </cfRule>
  </conditionalFormatting>
  <conditionalFormatting sqref="C3086:H3089">
    <cfRule type="expression" priority="197" dxfId="4698">
      <formula>$C3086=0</formula>
    </cfRule>
  </conditionalFormatting>
  <conditionalFormatting sqref="L58:M58">
    <cfRule type="cellIs" operator="equal" priority="1374" dxfId="4699">
      <formula>"Failed"</formula>
    </cfRule>
  </conditionalFormatting>
  <conditionalFormatting sqref="F1250:G1253">
    <cfRule type="cellIs" operator="equal" priority="914" dxfId="4700">
      <formula>"0/200"</formula>
    </cfRule>
    <cfRule type="cellIs" operator="equal" priority="913" dxfId="4701">
      <formula>"0/100"</formula>
    </cfRule>
  </conditionalFormatting>
  <conditionalFormatting sqref="L1246:M1246">
    <cfRule type="cellIs" operator="equal" priority="912" dxfId="4702">
      <formula>"Failed"</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operator="equal" priority="84" dxfId="4703">
      <formula>0</formula>
    </cfRule>
  </conditionalFormatting>
  <conditionalFormatting sqref="L2794:M2794">
    <cfRule type="cellIs" operator="equal" priority="310" dxfId="4704">
      <formula>"Failed"</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text="f'k{kk foHkkx jktLFkku" operator="containsText" priority="26" stopIfTrue="1" dxfId="4705">
      <formula>NOT(ISERROR(SEARCH("f'k{kk foHkkx jktLFkku",B3530)))</formula>
    </cfRule>
    <cfRule type="containsText" text="iw.kkZad" operator="containsText" priority="27" stopIfTrue="1" dxfId="4706">
      <formula>NOT(ISERROR(SEARCH("iw.kkZad",B3530)))</formula>
    </cfRule>
    <cfRule type="containsText" text="dsoy jktdh; fo|ky;ksa esa iz;ksx gsrq fu%'kqYd" operator="containsText" priority="23" stopIfTrue="1" dxfId="4707">
      <formula>NOT(ISERROR(SEARCH("dsoy jktdh; fo|ky;ksa esa iz;ksx gsrq fu%'kqYd",B3530)))</formula>
    </cfRule>
  </conditionalFormatting>
  <conditionalFormatting sqref="F2443:F2445 D2442:D2447">
    <cfRule type="cellIs" operator="equal" priority="458" stopIfTrue="1" dxfId="4708">
      <formula>1800</formula>
    </cfRule>
    <cfRule type="cellIs" operator="equal" priority="459" stopIfTrue="1" dxfId="4709">
      <formula>200</formula>
    </cfRule>
  </conditionalFormatting>
  <conditionalFormatting sqref="L1174:M1174">
    <cfRule type="cellIs" operator="equal" priority="940" dxfId="4710">
      <formula>"Failed"</formula>
    </cfRule>
  </conditionalFormatting>
  <conditionalFormatting sqref="C998:H1001">
    <cfRule type="expression" priority="1009" dxfId="4711">
      <formula>$C998=0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operator="equal" priority="532" dxfId="4712">
      <formula>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operator="equal" priority="756" dxfId="4713">
      <formula>0</formula>
    </cfRule>
  </conditionalFormatting>
  <conditionalFormatting sqref="L2146:M2146">
    <cfRule type="cellIs" operator="equal" priority="562" dxfId="4714">
      <formula>"Failed"</formula>
    </cfRule>
  </conditionalFormatting>
  <conditionalFormatting sqref="L3118:M3118">
    <cfRule type="cellIs" operator="equal" priority="184" dxfId="4715">
      <formula>"Failed"</formula>
    </cfRule>
  </conditionalFormatting>
  <conditionalFormatting sqref="L202:M202">
    <cfRule type="cellIs" operator="equal" priority="1318" dxfId="4716">
      <formula>"Failed"</formula>
    </cfRule>
  </conditionalFormatting>
  <conditionalFormatting sqref="C1070:H1073">
    <cfRule type="expression" priority="981" dxfId="4717">
      <formula>$C1070=0</formula>
    </cfRule>
  </conditionalFormatting>
  <conditionalFormatting sqref="F1538:G1541">
    <cfRule type="cellIs" operator="equal" priority="801" dxfId="4718">
      <formula>"0/100"</formula>
    </cfRule>
    <cfRule type="cellIs" operator="equal" priority="802" dxfId="4719">
      <formula>"0/200"</formula>
    </cfRule>
  </conditionalFormatting>
  <conditionalFormatting sqref="L526:M526">
    <cfRule type="cellIs" operator="equal" priority="1192" dxfId="4720">
      <formula>"Failed"</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operator="equal" priority="1190" dxfId="4721">
      <formula>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operator="equal" priority="1260" dxfId="4722">
      <formula>0</formula>
    </cfRule>
  </conditionalFormatting>
  <conditionalFormatting sqref="C458:H461">
    <cfRule type="expression" priority="1219" dxfId="4723">
      <formula>$C458=0</formula>
    </cfRule>
  </conditionalFormatting>
  <conditionalFormatting sqref="C2798:H2801">
    <cfRule type="expression" priority="309" dxfId="4724">
      <formula>$C2798=0</formula>
    </cfRule>
  </conditionalFormatting>
  <conditionalFormatting sqref="L490:M490">
    <cfRule type="cellIs" operator="equal" priority="1206" dxfId="4725">
      <formula>"Failed"</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operator="equal" priority="280" dxfId="4726">
      <formula>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operator="equal" priority="686" dxfId="4727">
      <formula>0</formula>
    </cfRule>
  </conditionalFormatting>
  <conditionalFormatting sqref="F2227:F2229 D2226:D2231">
    <cfRule type="cellIs" operator="equal" priority="542" stopIfTrue="1" dxfId="4728">
      <formula>1800</formula>
    </cfRule>
    <cfRule type="cellIs" operator="equal" priority="543" stopIfTrue="1" dxfId="4729">
      <formula>200</formula>
    </cfRule>
  </conditionalFormatting>
  <conditionalFormatting sqref="F3415:F3417 D3414:D3419">
    <cfRule type="cellIs" operator="equal" priority="81" stopIfTrue="1" dxfId="4730">
      <formula>200</formula>
    </cfRule>
    <cfRule type="cellIs" operator="equal" priority="80" stopIfTrue="1" dxfId="4731">
      <formula>1800</formula>
    </cfRule>
  </conditionalFormatting>
  <conditionalFormatting sqref="F2510:G2513">
    <cfRule type="cellIs" operator="equal" priority="423" dxfId="4732">
      <formula>"0/100"</formula>
    </cfRule>
    <cfRule type="cellIs" operator="equal" priority="424" dxfId="4733">
      <formula>"0/200"</formula>
    </cfRule>
  </conditionalFormatting>
  <conditionalFormatting sqref="C3122:H3125">
    <cfRule type="expression" priority="183" dxfId="4734">
      <formula>$C3122=0</formula>
    </cfRule>
  </conditionalFormatting>
  <conditionalFormatting sqref="L2182:M2182">
    <cfRule type="cellIs" operator="equal" priority="548" dxfId="4735">
      <formula>"Failed"</formula>
    </cfRule>
  </conditionalFormatting>
  <conditionalFormatting sqref="F3194:G3197">
    <cfRule type="cellIs" operator="equal" priority="157" dxfId="4736">
      <formula>"0/100"</formula>
    </cfRule>
    <cfRule type="cellIs" operator="equal" priority="158" dxfId="4737">
      <formula>"0/200"</formula>
    </cfRule>
  </conditionalFormatting>
  <conditionalFormatting sqref="F211:F213 D210:D215">
    <cfRule type="cellIs" operator="equal" priority="1326" stopIfTrue="1" dxfId="4738">
      <formula>1800</formula>
    </cfRule>
    <cfRule type="cellIs" operator="equal" priority="1327" stopIfTrue="1" dxfId="4739">
      <formula>200</formula>
    </cfRule>
  </conditionalFormatting>
  <conditionalFormatting sqref="C3050:H3053">
    <cfRule type="expression" priority="211" dxfId="4740">
      <formula>$C3050=0</formula>
    </cfRule>
  </conditionalFormatting>
  <conditionalFormatting sqref="L1210:M1210">
    <cfRule type="cellIs" operator="equal" priority="926" dxfId="4741">
      <formula>"Failed"</formula>
    </cfRule>
  </conditionalFormatting>
  <conditionalFormatting sqref="F602:G605">
    <cfRule type="cellIs" operator="equal" priority="1165" dxfId="4742">
      <formula>"0/100"</formula>
    </cfRule>
    <cfRule type="cellIs" operator="equal" priority="1166" dxfId="4743">
      <formula>"0/200"</formula>
    </cfRule>
  </conditionalFormatting>
  <conditionalFormatting sqref="L2110:M2110">
    <cfRule type="cellIs" operator="equal" priority="576" dxfId="4744">
      <formula>"Failed"</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operator="equal" priority="294" dxfId="4745">
      <formula>0</formula>
    </cfRule>
  </conditionalFormatting>
  <conditionalFormatting sqref="L2830:M2830">
    <cfRule type="cellIs" operator="equal" priority="296" dxfId="4746">
      <formula>"Failed"</formula>
    </cfRule>
  </conditionalFormatting>
  <conditionalFormatting sqref="C2150:H2153">
    <cfRule type="expression" priority="561" dxfId="4747">
      <formula>$C2150=0</formula>
    </cfRule>
  </conditionalFormatting>
  <conditionalFormatting sqref="L1858:M1858">
    <cfRule type="cellIs" operator="equal" priority="674" dxfId="4748">
      <formula>"Failed"</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operator="equal" priority="1204" dxfId="4749">
      <formula>0</formula>
    </cfRule>
  </conditionalFormatting>
  <conditionalFormatting sqref="L1462:M1462">
    <cfRule type="cellIs" operator="equal" priority="828" dxfId="4750">
      <formula>"Failed"</formula>
    </cfRule>
  </conditionalFormatting>
  <conditionalFormatting sqref="F1286:G1289">
    <cfRule type="cellIs" operator="equal" priority="900" dxfId="4751">
      <formula>"0/200"</formula>
    </cfRule>
    <cfRule type="cellIs" operator="equal" priority="899" dxfId="4752">
      <formula>"0/100"</formula>
    </cfRule>
  </conditionalFormatting>
  <conditionalFormatting sqref="C530:H533">
    <cfRule type="expression" priority="1191" dxfId="4753">
      <formula>$C530=0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operator="equal" priority="462" dxfId="4754">
      <formula>0</formula>
    </cfRule>
  </conditionalFormatting>
  <conditionalFormatting sqref="C1898:H1901">
    <cfRule type="expression" priority="659" dxfId="4755">
      <formula>$C1898=0</formula>
    </cfRule>
  </conditionalFormatting>
  <conditionalFormatting sqref="F1790:G1793">
    <cfRule type="cellIs" operator="equal" priority="703" dxfId="4756">
      <formula>"0/100"</formula>
    </cfRule>
    <cfRule type="cellIs" operator="equal" priority="704" dxfId="4757">
      <formula>"0/200"</formula>
    </cfRule>
  </conditionalFormatting>
  <conditionalFormatting sqref="F823:F825 D822:D827">
    <cfRule type="cellIs" operator="equal" priority="1088" stopIfTrue="1" dxfId="4758">
      <formula>1800</formula>
    </cfRule>
    <cfRule type="cellIs" operator="equal" priority="1089" stopIfTrue="1" dxfId="4759">
      <formula>200</formula>
    </cfRule>
  </conditionalFormatting>
  <conditionalFormatting sqref="C2942:H2945">
    <cfRule type="expression" priority="253" dxfId="4760">
      <formula>$C2942=0</formula>
    </cfRule>
  </conditionalFormatting>
  <conditionalFormatting sqref="F2942:G2945">
    <cfRule type="cellIs" operator="equal" priority="256" dxfId="4761">
      <formula>"0/200"</formula>
    </cfRule>
    <cfRule type="cellIs" operator="equal" priority="255" dxfId="4762">
      <formula>"0/100"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operator="equal" priority="504" dxfId="4763">
      <formula>0</formula>
    </cfRule>
  </conditionalFormatting>
  <conditionalFormatting sqref="C3158:H3161">
    <cfRule type="expression" priority="169" dxfId="4764">
      <formula>$C3158=0</formula>
    </cfRule>
  </conditionalFormatting>
  <conditionalFormatting sqref="F2258:G2261">
    <cfRule type="cellIs" operator="equal" priority="521" dxfId="4765">
      <formula>"0/100"</formula>
    </cfRule>
    <cfRule type="cellIs" operator="equal" priority="522" dxfId="4766">
      <formula>"0/200"</formula>
    </cfRule>
  </conditionalFormatting>
  <conditionalFormatting sqref="F2947:F2949 D2946:D2951">
    <cfRule type="cellIs" operator="equal" priority="262" stopIfTrue="1" dxfId="4767">
      <formula>1800</formula>
    </cfRule>
    <cfRule type="cellIs" operator="equal" priority="263" stopIfTrue="1" dxfId="4768">
      <formula>200</formula>
    </cfRule>
  </conditionalFormatting>
  <conditionalFormatting sqref="F3446:G3449">
    <cfRule type="cellIs" operator="equal" priority="59" dxfId="4769">
      <formula>"0/100"</formula>
    </cfRule>
    <cfRule type="cellIs" operator="equal" priority="60" dxfId="4770">
      <formula>"0/200"</formula>
    </cfRule>
  </conditionalFormatting>
  <conditionalFormatting sqref="C962:H965">
    <cfRule type="expression" priority="1023" dxfId="4771">
      <formula>$C962=0</formula>
    </cfRule>
  </conditionalFormatting>
  <conditionalFormatting sqref="C1682:H1685">
    <cfRule type="expression" priority="743" dxfId="4772">
      <formula>$C1682=0</formula>
    </cfRule>
  </conditionalFormatting>
  <conditionalFormatting sqref="L922:M922">
    <cfRule type="cellIs" operator="equal" priority="1038" dxfId="4773">
      <formula>"Failed"</formula>
    </cfRule>
  </conditionalFormatting>
  <conditionalFormatting sqref="C278:H281">
    <cfRule type="expression" priority="1289" dxfId="4774">
      <formula>$C278=0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operator="equal" priority="840" dxfId="4775">
      <formula>0</formula>
    </cfRule>
  </conditionalFormatting>
  <conditionalFormatting sqref="C3410:H3413">
    <cfRule type="expression" priority="71" dxfId="4776">
      <formula>$C3410=0</formula>
    </cfRule>
  </conditionalFormatting>
  <conditionalFormatting sqref="L1894:M1894">
    <cfRule type="cellIs" operator="equal" priority="660" dxfId="4777">
      <formula>"Failed"</formula>
    </cfRule>
  </conditionalFormatting>
  <conditionalFormatting sqref="F98:G101">
    <cfRule type="cellIs" operator="equal" priority="1362" dxfId="4778">
      <formula>"0/200"</formula>
    </cfRule>
    <cfRule type="cellIs" operator="equal" priority="1361" dxfId="4779">
      <formula>"0/100"</formula>
    </cfRule>
  </conditionalFormatting>
  <conditionalFormatting sqref="C3230:H3233">
    <cfRule type="expression" priority="141" dxfId="4780">
      <formula>$C3230=0</formula>
    </cfRule>
  </conditionalFormatting>
  <conditionalFormatting sqref="L2398:M2398">
    <cfRule type="cellIs" operator="equal" priority="464" dxfId="4781">
      <formula>"Failed"</formula>
    </cfRule>
  </conditionalFormatting>
  <conditionalFormatting sqref="L454:M454">
    <cfRule type="cellIs" operator="equal" priority="1220" dxfId="4782">
      <formula>"Failed"</formula>
    </cfRule>
  </conditionalFormatting>
  <conditionalFormatting sqref="F355:F357 D354:D359">
    <cfRule type="cellIs" operator="equal" priority="1271" stopIfTrue="1" dxfId="4783">
      <formula>200</formula>
    </cfRule>
    <cfRule type="cellIs" operator="equal" priority="1270" stopIfTrue="1" dxfId="4784">
      <formula>1800</formula>
    </cfRule>
  </conditionalFormatting>
  <conditionalFormatting sqref="C350:H353">
    <cfRule type="expression" priority="1261" dxfId="4785">
      <formula>$C350=0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operator="equal" priority="784" dxfId="4786">
      <formula>0</formula>
    </cfRule>
  </conditionalFormatting>
  <conditionalFormatting sqref="C2006:H2009">
    <cfRule type="expression" priority="617" dxfId="4787">
      <formula>$C2006=0</formula>
    </cfRule>
  </conditionalFormatting>
  <conditionalFormatting sqref="F2119:F2121 D2118:D2123">
    <cfRule type="cellIs" operator="equal" priority="585" stopIfTrue="1" dxfId="4788">
      <formula>200</formula>
    </cfRule>
    <cfRule type="cellIs" operator="equal" priority="584" stopIfTrue="1" dxfId="4789">
      <formula>1800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operator="equal" priority="952" dxfId="4790">
      <formula>0</formula>
    </cfRule>
  </conditionalFormatting>
  <conditionalFormatting sqref="L2362:M2362">
    <cfRule type="cellIs" operator="equal" priority="478" dxfId="4791">
      <formula>"Failed"</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operator="equal" priority="490" dxfId="4792">
      <formula>0</formula>
    </cfRule>
  </conditionalFormatting>
  <conditionalFormatting sqref="L3550:M3550">
    <cfRule type="cellIs" operator="equal" priority="16" dxfId="4793">
      <formula>"Failed"</formula>
    </cfRule>
  </conditionalFormatting>
  <conditionalFormatting sqref="L2866:M2866">
    <cfRule type="cellIs" operator="equal" priority="282" dxfId="4794">
      <formula>"Failed"</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operator="equal" priority="448" dxfId="4795">
      <formula>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operator="equal" priority="14" dxfId="4796">
      <formula>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operator="equal" priority="868" dxfId="4797">
      <formula>0</formula>
    </cfRule>
  </conditionalFormatting>
  <conditionalFormatting sqref="C1970:H1973">
    <cfRule type="expression" priority="631" dxfId="4798">
      <formula>$C1970=0</formula>
    </cfRule>
  </conditionalFormatting>
  <conditionalFormatting sqref="C314:H317">
    <cfRule type="expression" priority="1275" dxfId="4799">
      <formula>$C314=0</formula>
    </cfRule>
  </conditionalFormatting>
  <conditionalFormatting sqref="L238:M238">
    <cfRule type="cellIs" operator="equal" priority="1304" dxfId="4800">
      <formula>"Failed"</formula>
    </cfRule>
  </conditionalFormatting>
  <conditionalFormatting sqref="C1790:H1793">
    <cfRule type="expression" priority="701" dxfId="4801">
      <formula>$C1790=0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operator="equal" priority="1134" dxfId="4802">
      <formula>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operator="equal" priority="728" dxfId="4803">
      <formula>0</formula>
    </cfRule>
  </conditionalFormatting>
  <conditionalFormatting sqref="L3082:M3082">
    <cfRule type="cellIs" operator="equal" priority="198" dxfId="4804">
      <formula>"Failed"</formula>
    </cfRule>
  </conditionalFormatting>
  <conditionalFormatting sqref="L958:M958">
    <cfRule type="cellIs" operator="equal" priority="1024" dxfId="4805">
      <formula>"Failed"</formula>
    </cfRule>
  </conditionalFormatting>
  <conditionalFormatting sqref="L3334:M3334">
    <cfRule type="cellIs" operator="equal" priority="100" dxfId="4806">
      <formula>"Failed"</formula>
    </cfRule>
  </conditionalFormatting>
  <conditionalFormatting sqref="C2834:H2837">
    <cfRule type="expression" priority="295" dxfId="4807">
      <formula>$C2834=0</formula>
    </cfRule>
  </conditionalFormatting>
  <conditionalFormatting sqref="C746:H749">
    <cfRule type="expression" priority="1107" dxfId="4808">
      <formula>$C746=0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operator="equal" priority="574" dxfId="4809">
      <formula>0</formula>
    </cfRule>
  </conditionalFormatting>
  <conditionalFormatting sqref="C3194:H3197">
    <cfRule type="expression" priority="155" dxfId="4810">
      <formula>$C3194=0</formula>
    </cfRule>
  </conditionalFormatting>
  <conditionalFormatting sqref="L2614:M2614">
    <cfRule type="cellIs" operator="equal" priority="380" dxfId="4811">
      <formula>"Failed"</formula>
    </cfRule>
  </conditionalFormatting>
  <conditionalFormatting sqref="L706:M706">
    <cfRule type="cellIs" operator="equal" priority="1122" dxfId="4812">
      <formula>"Failed"</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operator="equal" priority="672" dxfId="4813">
      <formula>0</formula>
    </cfRule>
  </conditionalFormatting>
  <conditionalFormatting sqref="C1178:H1181">
    <cfRule type="expression" priority="939" dxfId="4814">
      <formula>$C1178=0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operator="equal" priority="112" dxfId="4815">
      <formula>0</formula>
    </cfRule>
  </conditionalFormatting>
  <conditionalFormatting sqref="L1426:M1426">
    <cfRule type="cellIs" operator="equal" priority="842" dxfId="4816">
      <formula>"Failed"</formula>
    </cfRule>
  </conditionalFormatting>
  <dataValidations count="100">
    <dataValidation allowBlank="1" type="list" errorStyle="stop" showInputMessage="1" showErrorMessage="1" sqref="K437:N437">
      <formula1>"(Half Yeary Result), (Final Result)"</formula1>
    </dataValidation>
    <dataValidation allowBlank="1" type="list" errorStyle="stop" showInputMessage="1" showErrorMessage="1" sqref="K833:N833">
      <formula1>"(Half Yeary Result), (Final Result)"</formula1>
    </dataValidation>
    <dataValidation allowBlank="1" type="list" errorStyle="stop" showInputMessage="1" showErrorMessage="1" sqref="K581:N581">
      <formula1>"(Half Yeary Result), (Final Result)"</formula1>
    </dataValidation>
    <dataValidation allowBlank="1" type="list" errorStyle="stop" showInputMessage="1" showErrorMessage="1" sqref="K653:N653">
      <formula1>"(Half Yeary Result), (Final Result)"</formula1>
    </dataValidation>
    <dataValidation allowBlank="1" type="list" errorStyle="stop" showInputMessage="1" showErrorMessage="1" sqref="K1049:N1049">
      <formula1>"(Half Yeary Result), (Final Result)"</formula1>
    </dataValidation>
    <dataValidation allowBlank="1" type="list" errorStyle="stop" showInputMessage="1" showErrorMessage="1" sqref="K1553:N1553">
      <formula1>"(Half Yeary Result), (Final Result)"</formula1>
    </dataValidation>
    <dataValidation allowBlank="1" type="list" errorStyle="stop" showInputMessage="1" showErrorMessage="1" sqref="K1481:N1481">
      <formula1>"(Half Yeary Result), (Final Result)"</formula1>
    </dataValidation>
    <dataValidation allowBlank="1" type="list" errorStyle="stop" showInputMessage="1" showErrorMessage="1" sqref="K1301:N1301">
      <formula1>"(Half Yeary Result), (Final Result)"</formula1>
    </dataValidation>
    <dataValidation allowBlank="1" type="list" errorStyle="stop" showInputMessage="1" showErrorMessage="1" sqref="K2165:N2165">
      <formula1>"(Half Yeary Result), (Final Result)"</formula1>
    </dataValidation>
    <dataValidation allowBlank="1" type="list" errorStyle="stop" showInputMessage="1" showErrorMessage="1" sqref="K2561:N2561">
      <formula1>"(Half Yeary Result), (Final Result)"</formula1>
    </dataValidation>
    <dataValidation allowBlank="1" type="list" errorStyle="stop" showInputMessage="1" showErrorMessage="1" sqref="K2309:N2309">
      <formula1>"(Half Yeary Result), (Final Result)"</formula1>
    </dataValidation>
    <dataValidation allowBlank="1" type="list" errorStyle="stop" showInputMessage="1" showErrorMessage="1" sqref="K2381:N2381">
      <formula1>"(Half Yeary Result), (Final Result)"</formula1>
    </dataValidation>
    <dataValidation allowBlank="1" type="list" errorStyle="stop" showInputMessage="1" showErrorMessage="1" sqref="K1517:N1517">
      <formula1>"(Half Yeary Result), (Final Result)"</formula1>
    </dataValidation>
    <dataValidation allowBlank="1" type="list" errorStyle="stop" showInputMessage="1" showErrorMessage="1" sqref="K1913:N1913">
      <formula1>"(Half Yeary Result), (Final Result)"</formula1>
    </dataValidation>
    <dataValidation allowBlank="1" type="list" errorStyle="stop" showInputMessage="1" showErrorMessage="1" sqref="K1625:N1625">
      <formula1>"(Half Yeary Result), (Final Result)"</formula1>
    </dataValidation>
    <dataValidation allowBlank="1" type="list" errorStyle="stop" showInputMessage="1" showErrorMessage="1" sqref="K2129:N2129">
      <formula1>"(Half Yeary Result), (Final Result)"</formula1>
    </dataValidation>
    <dataValidation allowBlank="1" type="list" errorStyle="stop" showInputMessage="1" showErrorMessage="1" sqref="K2057:N2057">
      <formula1>"(Half Yeary Result), (Final Result)"</formula1>
    </dataValidation>
    <dataValidation allowBlank="1" type="list" errorStyle="stop" showInputMessage="1" showErrorMessage="1" sqref="K1877:N1877">
      <formula1>"(Half Yeary Result), (Final Result)"</formula1>
    </dataValidation>
    <dataValidation allowBlank="1" type="list" errorStyle="stop" showInputMessage="1" showErrorMessage="1" sqref="K5:N5">
      <formula1>"(Half Yeary Result), (Final Result)"</formula1>
    </dataValidation>
    <dataValidation allowBlank="1" type="list" errorStyle="stop" showInputMessage="1" showErrorMessage="1" sqref="K257:N257">
      <formula1>"(Half Yeary Result), (Final Result)"</formula1>
    </dataValidation>
    <dataValidation allowBlank="1" type="list" errorStyle="stop" showInputMessage="1" showErrorMessage="1" sqref="K185:N185">
      <formula1>"(Half Yeary Result), (Final Result)"</formula1>
    </dataValidation>
    <dataValidation allowBlank="1" type="list" errorStyle="stop" showInputMessage="1" showErrorMessage="1" sqref="K113:N113">
      <formula1>"(Half Yeary Result), (Final Result)"</formula1>
    </dataValidation>
    <dataValidation allowBlank="1" type="list" errorStyle="stop" showInputMessage="1" showErrorMessage="1" sqref="K509:N509">
      <formula1>"(Half Yeary Result), (Final Result)"</formula1>
    </dataValidation>
    <dataValidation allowBlank="1" type="list" errorStyle="stop" showInputMessage="1" showErrorMessage="1" sqref="K1121:N1121">
      <formula1>"(Half Yeary Result), (Final Result)"</formula1>
    </dataValidation>
    <dataValidation allowBlank="1" type="list" errorStyle="stop" showInputMessage="1" showErrorMessage="1" sqref="K149:N149">
      <formula1>"(Half Yeary Result), (Final Result)"</formula1>
    </dataValidation>
    <dataValidation allowBlank="1" type="list" errorStyle="stop" showInputMessage="1" showErrorMessage="1" sqref="K617:N617">
      <formula1>"(Half Yeary Result), (Final Result)"</formula1>
    </dataValidation>
    <dataValidation allowBlank="1" type="list" errorStyle="stop" showInputMessage="1" showErrorMessage="1" sqref="K365:N365">
      <formula1>"(Half Yeary Result), (Final Result)"</formula1>
    </dataValidation>
    <dataValidation allowBlank="1" type="list" errorStyle="stop" showInputMessage="1" showErrorMessage="1" sqref="K761:N761">
      <formula1>"(Half Yeary Result), (Final Result)"</formula1>
    </dataValidation>
    <dataValidation allowBlank="1" type="list" errorStyle="stop" showInputMessage="1" showErrorMessage="1" sqref="K1373:N1373">
      <formula1>"(Half Yeary Result), (Final Result)"</formula1>
    </dataValidation>
    <dataValidation allowBlank="1" type="list" errorStyle="stop" showInputMessage="1" showErrorMessage="1" sqref="K1769:N1769">
      <formula1>"(Half Yeary Result), (Final Result)"</formula1>
    </dataValidation>
    <dataValidation allowBlank="1" type="list" errorStyle="stop" showInputMessage="1" showErrorMessage="1" sqref="K2741:N2741">
      <formula1>"(Half Yeary Result), (Final Result)"</formula1>
    </dataValidation>
    <dataValidation allowBlank="1" type="list" errorStyle="stop" showInputMessage="1" showErrorMessage="1" sqref="K3137:N3137">
      <formula1>"(Half Yeary Result), (Final Result)"</formula1>
    </dataValidation>
    <dataValidation allowBlank="1" type="list" errorStyle="stop" showInputMessage="1" showErrorMessage="1" sqref="K2885:N2885">
      <formula1>"(Half Yeary Result), (Final Result)"</formula1>
    </dataValidation>
    <dataValidation allowBlank="1" type="list" errorStyle="stop" showInputMessage="1" showErrorMessage="1" sqref="K2957:N2957">
      <formula1>"(Half Yeary Result), (Final Result)"</formula1>
    </dataValidation>
    <dataValidation allowBlank="1" type="list" errorStyle="stop" showInputMessage="1" showErrorMessage="1" sqref="K473:N473">
      <formula1>"(Half Yeary Result), (Final Result)"</formula1>
    </dataValidation>
    <dataValidation allowBlank="1" type="list" errorStyle="stop" showInputMessage="1" showErrorMessage="1" sqref="K977:N977">
      <formula1>"(Half Yeary Result), (Final Result)"</formula1>
    </dataValidation>
    <dataValidation allowBlank="1" type="list" errorStyle="stop" showInputMessage="1" showErrorMessage="1" sqref="K905:N905">
      <formula1>"(Half Yeary Result), (Final Result)"</formula1>
    </dataValidation>
    <dataValidation allowBlank="1" type="list" errorStyle="stop" showInputMessage="1" showErrorMessage="1" sqref="K725:N725">
      <formula1>"(Half Yeary Result), (Final Result)"</formula1>
    </dataValidation>
    <dataValidation allowBlank="1" type="list" errorStyle="stop" showInputMessage="1" showErrorMessage="1" sqref="K1589:N1589">
      <formula1>"(Half Yeary Result), (Final Result)"</formula1>
    </dataValidation>
    <dataValidation allowBlank="1" type="list" errorStyle="stop" showInputMessage="1" showErrorMessage="1" sqref="K1985:N1985">
      <formula1>"(Half Yeary Result), (Final Result)"</formula1>
    </dataValidation>
    <dataValidation allowBlank="1" type="list" errorStyle="stop" showInputMessage="1" showErrorMessage="1" sqref="K1733:N1733">
      <formula1>"(Half Yeary Result), (Final Result)"</formula1>
    </dataValidation>
    <dataValidation allowBlank="1" type="list" errorStyle="stop" showInputMessage="1" showErrorMessage="1" sqref="K1805:N1805">
      <formula1>"(Half Yeary Result), (Final Result)"</formula1>
    </dataValidation>
    <dataValidation allowBlank="1" type="list" errorStyle="stop" showInputMessage="1" showErrorMessage="1" sqref="K941:N941">
      <formula1>"(Half Yeary Result), (Final Result)"</formula1>
    </dataValidation>
    <dataValidation allowBlank="1" type="list" errorStyle="stop" showInputMessage="1" showErrorMessage="1" sqref="K1337:N1337">
      <formula1>"(Half Yeary Result), (Final Result)"</formula1>
    </dataValidation>
    <dataValidation allowBlank="1" type="list" errorStyle="stop" showInputMessage="1" showErrorMessage="1" sqref="K2021:N2021">
      <formula1>"(Half Yeary Result), (Final Result)"</formula1>
    </dataValidation>
    <dataValidation allowBlank="1" type="list" errorStyle="stop" showInputMessage="1" showErrorMessage="1" sqref="K2417:N2417">
      <formula1>"(Half Yeary Result), (Final Result)"</formula1>
    </dataValidation>
    <dataValidation allowBlank="1" type="list" errorStyle="stop" showInputMessage="1" showErrorMessage="1" sqref="K1949:N1949">
      <formula1>"(Half Yeary Result), (Final Result)"</formula1>
    </dataValidation>
    <dataValidation allowBlank="1" type="list" errorStyle="stop" showInputMessage="1" showErrorMessage="1" sqref="K2345:N2345">
      <formula1>"(Half Yeary Result), (Final Result)"</formula1>
    </dataValidation>
    <dataValidation allowBlank="1" type="list" errorStyle="stop" showInputMessage="1" showErrorMessage="1" sqref="K2813:N2813">
      <formula1>"(Half Yeary Result), (Final Result)"</formula1>
    </dataValidation>
    <dataValidation allowBlank="1" type="list" errorStyle="stop" showInputMessage="1" showErrorMessage="1" sqref="K3425:N3425">
      <formula1>"(Half Yeary Result), (Final Result)"</formula1>
    </dataValidation>
    <dataValidation allowBlank="1" type="list" errorStyle="stop" showInputMessage="1" showErrorMessage="1" sqref="K41:N41">
      <formula1>"(Half Yeary Result), (Final Result)"</formula1>
    </dataValidation>
    <dataValidation allowBlank="1" type="list" errorStyle="stop" showInputMessage="1" showErrorMessage="1" sqref="K401:N401">
      <formula1>"(Half Yeary Result), (Final Result)"</formula1>
    </dataValidation>
    <dataValidation allowBlank="1" type="list" errorStyle="stop" showInputMessage="1" showErrorMessage="1" sqref="K329:N329">
      <formula1>"(Half Yeary Result), (Final Result)"</formula1>
    </dataValidation>
    <dataValidation allowBlank="1" type="list" errorStyle="stop" showInputMessage="1" showErrorMessage="1" sqref="K221:N221">
      <formula1>"(Half Yeary Result), (Final Result)"</formula1>
    </dataValidation>
    <dataValidation allowBlank="1" type="list" errorStyle="stop" showInputMessage="1" showErrorMessage="1" sqref="K1013:N1013">
      <formula1>"(Half Yeary Result), (Final Result)"</formula1>
    </dataValidation>
    <dataValidation allowBlank="1" type="list" errorStyle="stop" showInputMessage="1" showErrorMessage="1" sqref="K1409:N1409">
      <formula1>"(Half Yeary Result), (Final Result)"</formula1>
    </dataValidation>
    <dataValidation allowBlank="1" type="list" errorStyle="stop" showInputMessage="1" showErrorMessage="1" sqref="K1157:N1157">
      <formula1>"(Half Yeary Result), (Final Result)"</formula1>
    </dataValidation>
    <dataValidation allowBlank="1" type="list" errorStyle="stop" showInputMessage="1" showErrorMessage="1" sqref="K1229:N1229">
      <formula1>"(Half Yeary Result), (Final Result)"</formula1>
    </dataValidation>
    <dataValidation allowBlank="1" type="list" errorStyle="stop" showInputMessage="1" showErrorMessage="1" sqref="K869:N869">
      <formula1>"(Half Yeary Result), (Final Result)"</formula1>
    </dataValidation>
    <dataValidation allowBlank="1" type="list" errorStyle="stop" showInputMessage="1" showErrorMessage="1" sqref="K1265:N1265">
      <formula1>"(Half Yeary Result), (Final Result)"</formula1>
    </dataValidation>
    <dataValidation allowBlank="1" type="list" errorStyle="stop" showInputMessage="1" showErrorMessage="1" sqref="K293:N293">
      <formula1>"(Half Yeary Result), (Final Result)"</formula1>
    </dataValidation>
    <dataValidation allowBlank="1" type="list" errorStyle="stop" showInputMessage="1" showErrorMessage="1" sqref="K689:N689">
      <formula1>"(Half Yeary Result), (Final Result)"</formula1>
    </dataValidation>
    <dataValidation allowBlank="1" type="list" errorStyle="stop" showInputMessage="1" showErrorMessage="1" sqref="K77:N77">
      <formula1>"(Half Yeary Result), (Final Result)"</formula1>
    </dataValidation>
    <dataValidation allowBlank="1" type="list" errorStyle="stop" showInputMessage="1" showErrorMessage="1" sqref="K545:N545">
      <formula1>"(Half Yeary Result), (Final Result)"</formula1>
    </dataValidation>
    <dataValidation allowBlank="1" type="list" errorStyle="stop" showInputMessage="1" showErrorMessage="1" sqref="K1445:N1445">
      <formula1>"(Half Yeary Result), (Final Result)"</formula1>
    </dataValidation>
    <dataValidation allowBlank="1" type="list" errorStyle="stop" showInputMessage="1" showErrorMessage="1" sqref="K1841:N1841">
      <formula1>"(Half Yeary Result), (Final Result)"</formula1>
    </dataValidation>
    <dataValidation allowBlank="1" type="list" errorStyle="stop" showInputMessage="1" showErrorMessage="1" sqref="K797:N797">
      <formula1>"(Half Yeary Result), (Final Result)"</formula1>
    </dataValidation>
    <dataValidation allowBlank="1" type="list" errorStyle="stop" showInputMessage="1" showErrorMessage="1" sqref="K1193:N1193">
      <formula1>"(Half Yeary Result), (Final Result)"</formula1>
    </dataValidation>
    <dataValidation allowBlank="1" type="list" errorStyle="stop" showInputMessage="1" showErrorMessage="1" sqref="K1661:N1661">
      <formula1>"(Half Yeary Result), (Final Result)"</formula1>
    </dataValidation>
    <dataValidation allowBlank="1" type="list" errorStyle="stop" showInputMessage="1" showErrorMessage="1" sqref="K2273:N2273">
      <formula1>"(Half Yeary Result), (Final Result)"</formula1>
    </dataValidation>
    <dataValidation allowBlank="1" type="list" errorStyle="stop" showInputMessage="1" showErrorMessage="1" sqref="K1085:N1085">
      <formula1>"(Half Yeary Result), (Final Result)"</formula1>
    </dataValidation>
    <dataValidation allowBlank="1" type="list" errorStyle="stop" showInputMessage="1" showErrorMessage="1" sqref="K1697:N1697">
      <formula1>"(Half Yeary Result), (Final Result)"</formula1>
    </dataValidation>
    <dataValidation allowBlank="1" type="list" errorStyle="stop" showInputMessage="1" showErrorMessage="1" sqref="K2597:N2597">
      <formula1>"(Half Yeary Result), (Final Result)"</formula1>
    </dataValidation>
    <dataValidation allowBlank="1" type="list" errorStyle="stop" showInputMessage="1" showErrorMessage="1" sqref="K2993:N2993">
      <formula1>"(Half Yeary Result), (Final Result)"</formula1>
    </dataValidation>
    <dataValidation allowBlank="1" type="list" errorStyle="stop" showInputMessage="1" showErrorMessage="1" sqref="K3101:N3101">
      <formula1>"(Half Yeary Result), (Final Result)"</formula1>
    </dataValidation>
    <dataValidation allowBlank="1" type="list" errorStyle="stop" showInputMessage="1" showErrorMessage="1" sqref="K3497:N3497">
      <formula1>"(Half Yeary Result), (Final Result)"</formula1>
    </dataValidation>
    <dataValidation allowBlank="1" type="list" errorStyle="stop" showInputMessage="1" showErrorMessage="1" sqref="K2093:N2093">
      <formula1>"(Half Yeary Result), (Final Result)"</formula1>
    </dataValidation>
    <dataValidation allowBlank="1" type="list" errorStyle="stop" showInputMessage="1" showErrorMessage="1" sqref="K2489:N2489">
      <formula1>"(Half Yeary Result), (Final Result)"</formula1>
    </dataValidation>
    <dataValidation allowBlank="1" type="list" errorStyle="stop" showInputMessage="1" showErrorMessage="1" sqref="K2669:N2669">
      <formula1>"(Half Yeary Result), (Final Result)"</formula1>
    </dataValidation>
    <dataValidation allowBlank="1" type="list" errorStyle="stop" showInputMessage="1" showErrorMessage="1" sqref="K3065:N3065">
      <formula1>"(Half Yeary Result), (Final Result)"</formula1>
    </dataValidation>
    <dataValidation allowBlank="1" type="list" errorStyle="stop" showInputMessage="1" showErrorMessage="1" sqref="K2525:N2525">
      <formula1>"(Half Yeary Result), (Final Result)"</formula1>
    </dataValidation>
    <dataValidation allowBlank="1" type="list" errorStyle="stop" showInputMessage="1" showErrorMessage="1" sqref="K2921:N2921">
      <formula1>"(Half Yeary Result), (Final Result)"</formula1>
    </dataValidation>
    <dataValidation allowBlank="1" type="list" errorStyle="stop" showInputMessage="1" showErrorMessage="1" sqref="K2237:N2237">
      <formula1>"(Half Yeary Result), (Final Result)"</formula1>
    </dataValidation>
    <dataValidation allowBlank="1" type="list" errorStyle="stop" showInputMessage="1" showErrorMessage="1" sqref="K2849:N2849">
      <formula1>"(Half Yeary Result), (Final Result)"</formula1>
    </dataValidation>
    <dataValidation allowBlank="1" type="list" errorStyle="stop" showInputMessage="1" showErrorMessage="1" sqref="K2201:N2201">
      <formula1>"(Half Yeary Result), (Final Result)"</formula1>
    </dataValidation>
    <dataValidation allowBlank="1" type="list" errorStyle="stop" showInputMessage="1" showErrorMessage="1" sqref="K2705:N2705">
      <formula1>"(Half Yeary Result), (Final Result)"</formula1>
    </dataValidation>
    <dataValidation allowBlank="1" type="list" errorStyle="stop" showInputMessage="1" showErrorMessage="1" sqref="K2633:N2633">
      <formula1>"(Half Yeary Result), (Final Result)"</formula1>
    </dataValidation>
    <dataValidation allowBlank="1" type="list" errorStyle="stop" showInputMessage="1" showErrorMessage="1" sqref="K2453:N2453">
      <formula1>"(Half Yeary Result), (Final Result)"</formula1>
    </dataValidation>
    <dataValidation allowBlank="1" type="list" errorStyle="stop" showInputMessage="1" showErrorMessage="1" sqref="K2777:N2777">
      <formula1>"(Half Yeary Result), (Final Result)"</formula1>
    </dataValidation>
    <dataValidation allowBlank="1" type="list" errorStyle="stop" showInputMessage="1" showErrorMessage="1" sqref="K3281:N3281">
      <formula1>"(Half Yeary Result), (Final Result)"</formula1>
    </dataValidation>
    <dataValidation allowBlank="1" type="list" errorStyle="stop" showInputMessage="1" showErrorMessage="1" sqref="K3209:N3209">
      <formula1>"(Half Yeary Result), (Final Result)"</formula1>
    </dataValidation>
    <dataValidation allowBlank="1" type="list" errorStyle="stop" showInputMessage="1" showErrorMessage="1" sqref="K3029:N3029">
      <formula1>"(Half Yeary Result), (Final Result)"</formula1>
    </dataValidation>
    <dataValidation allowBlank="1" type="list" errorStyle="stop" showInputMessage="1" showErrorMessage="1" sqref="K3533:N3533">
      <formula1>"(Half Yeary Result), (Final Result)"</formula1>
    </dataValidation>
    <dataValidation allowBlank="1" type="list" errorStyle="stop" showInputMessage="1" showErrorMessage="1" sqref="K3173:N3173">
      <formula1>"(Half Yeary Result), (Final Result)"</formula1>
    </dataValidation>
    <dataValidation allowBlank="1" type="list" errorStyle="stop" showInputMessage="1" showErrorMessage="1" sqref="K3317:N3317">
      <formula1>"(Half Yeary Result), (Final Result)"</formula1>
    </dataValidation>
    <dataValidation allowBlank="1" type="list" errorStyle="stop" showInputMessage="1" showErrorMessage="1" sqref="K3245:N3245">
      <formula1>"(Half Yeary Result), (Final Result)"</formula1>
    </dataValidation>
    <dataValidation allowBlank="1" type="list" errorStyle="stop" showInputMessage="1" showErrorMessage="1" sqref="K3353:N3353">
      <formula1>"(Half Yeary Result), (Final Result)"</formula1>
    </dataValidation>
    <dataValidation allowBlank="1" type="list" errorStyle="stop" showInputMessage="1" showErrorMessage="1" sqref="K3389:N3389">
      <formula1>"(Half Yeary Result), (Final Result)"</formula1>
    </dataValidation>
    <dataValidation allowBlank="1" type="list" errorStyle="stop" showInputMessage="1" showErrorMessage="1" sqref="K3461:N3461">
      <formula1>"(Half Yeary Result), (Final Result)"</formula1>
    </dataValidation>
    <dataValidation allowBlank="1" type="list" errorStyle="stop" showInputMessage="1" showErrorMessage="1" sqref="K3569:N3569">
      <formula1>"(Half Yeary Result), (Final Result)"</formula1>
    </dataValidation>
  </dataValidations>
  <pageMargins left="0.25" right="0.25" top="0.25" bottom="0.25" header="0.25" footer="0.25"/>
  <pageSetup paperSize="9" scale="55"/>
  <headerFooter>
    <oddFooter>&amp;Rshalaweb.com/ummed-tarad</oddFooter>
  </headerFooter>
  <drawing r:id="rId1"/>
</worksheet>
</file>

<file path=xl/worksheets/sheet8.xml><?xml version="1.0" encoding="utf-8"?>
<worksheet xmlns:r="http://schemas.openxmlformats.org/officeDocument/2006/relationships" xmlns="http://schemas.openxmlformats.org/spreadsheetml/2006/main">
  <sheetPr>
    <tabColor rgb="FF00B0F0"/>
  </sheetPr>
  <dimension ref="A1:DP113"/>
  <sheetViews>
    <sheetView workbookViewId="0">
      <selection activeCell="A1" sqref="A1:XFD1048576"/>
    </sheetView>
  </sheetViews>
  <sheetFormatPr defaultRowHeight="15.0" defaultColWidth="0" zeroHeight="1"/>
  <cols>
    <col min="1" max="1" customWidth="1" width="5.0" style="23"/>
    <col min="2" max="2" customWidth="1" width="14.285156" style="23"/>
    <col min="3" max="51" customWidth="1" width="4.140625" style="23"/>
    <col min="52" max="52" customWidth="1" width="1.5703125" style="23"/>
    <col min="53" max="58" hidden="1" customWidth="1" width="4.4257812" style="23"/>
    <col min="59" max="109" hidden="1" customWidth="1" width="4.4257812" style="113"/>
    <col min="110" max="110" hidden="1" customWidth="1" width="6.0" style="113"/>
    <col min="111" max="111" hidden="1" customWidth="1" width="5.7109375" style="113"/>
    <col min="112" max="112" hidden="1" customWidth="1" width="5.8554688" style="113"/>
    <col min="113" max="113" hidden="1" customWidth="1" width="0.0" style="113"/>
    <col min="114" max="119" hidden="1" customWidth="1" width="0.0" style="1805"/>
    <col min="120" max="16384" hidden="1" customWidth="0" width="4.4257812" style="23"/>
  </cols>
  <sheetData>
    <row r="1" spans="8:8" ht="30.75" customHeight="1">
      <c r="A1" s="1806" t="str">
        <f>'Result Entry'!$C$1</f>
        <v>Govt. Sr. Secondary School </v>
      </c>
      <c r="B1" s="1807"/>
      <c r="C1" s="1807"/>
      <c r="D1" s="1807"/>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8"/>
      <c r="AZ1" s="1809"/>
      <c r="BA1" s="1810"/>
      <c r="BB1" s="1810"/>
      <c r="BC1" s="1810"/>
      <c r="BE1" s="1811"/>
      <c r="BF1" s="1812"/>
      <c r="BG1" s="1812"/>
      <c r="BH1" s="1812"/>
      <c r="BI1" s="1812"/>
      <c r="BJ1" s="1812"/>
      <c r="BK1" s="1812"/>
      <c r="BL1" s="1812"/>
      <c r="BM1" s="1812"/>
      <c r="BN1" s="1813" t="str">
        <f>'Result Entry'!L3</f>
        <v>HINDI Comp.</v>
      </c>
      <c r="BO1" s="1813"/>
      <c r="BP1" s="1813"/>
      <c r="BQ1" s="1813"/>
      <c r="BR1" s="1813"/>
      <c r="BS1" s="1813"/>
      <c r="BT1" s="1424" t="str">
        <f>'Result Entry'!Z3</f>
        <v>ENGLISH Comp.</v>
      </c>
      <c r="BU1" s="1424"/>
      <c r="BV1" s="1424"/>
      <c r="BW1" s="1424"/>
      <c r="BX1" s="1424"/>
      <c r="BY1" s="1424"/>
      <c r="BZ1" s="1814" t="str">
        <f>'Result Entry'!AO3</f>
        <v>PHYSICS</v>
      </c>
      <c r="CA1" s="1813"/>
      <c r="CB1" s="1813"/>
      <c r="CC1" s="1813"/>
      <c r="CD1" s="1813"/>
      <c r="CE1" s="1813"/>
      <c r="CF1" s="1424" t="str">
        <f>'Result Entry'!BF3</f>
        <v>CHEMISTRY</v>
      </c>
      <c r="CG1" s="1424"/>
      <c r="CH1" s="1424"/>
      <c r="CI1" s="1424"/>
      <c r="CJ1" s="1424"/>
      <c r="CK1" s="1425"/>
      <c r="CL1" s="1813" t="str">
        <f>'Result Entry'!BW3</f>
        <v>BIOLOGY</v>
      </c>
      <c r="CM1" s="1813"/>
      <c r="CN1" s="1813"/>
      <c r="CO1" s="1813"/>
      <c r="CP1" s="1813"/>
      <c r="CQ1" s="1813"/>
      <c r="CR1" s="1427" t="str">
        <f>'Result Entry'!CN3</f>
        <v>History</v>
      </c>
      <c r="CS1" s="1424"/>
      <c r="CT1" s="1424"/>
      <c r="CU1" s="1424"/>
      <c r="CV1" s="1424"/>
      <c r="CW1" s="1425"/>
      <c r="CX1" s="1813">
        <f>'Result Entry'!DE3</f>
        <v>0.0</v>
      </c>
      <c r="CY1" s="1813"/>
      <c r="CZ1" s="1813"/>
      <c r="DA1" s="1813"/>
      <c r="DB1" s="1813"/>
      <c r="DC1" s="1813"/>
      <c r="DD1" s="1427" t="s">
        <v>117</v>
      </c>
      <c r="DE1" s="1424"/>
      <c r="DF1" s="1424"/>
      <c r="DG1" s="1424"/>
      <c r="DH1" s="1424"/>
      <c r="DI1" s="1424"/>
      <c r="DJ1" s="1815" t="s">
        <v>220</v>
      </c>
      <c r="DK1" s="1815"/>
      <c r="DL1" s="1815"/>
      <c r="DM1" s="1815"/>
      <c r="DN1" s="1815"/>
      <c r="DO1" s="1815"/>
    </row>
    <row r="2" spans="8:8" ht="33.75">
      <c r="A2" s="1816" t="s">
        <v>210</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8"/>
      <c r="AZ2" s="1809"/>
      <c r="BA2" s="1819"/>
      <c r="BB2" s="1819"/>
      <c r="BC2" s="1819"/>
      <c r="BE2" s="1820"/>
      <c r="BF2" s="1821"/>
      <c r="BG2" s="1821"/>
      <c r="BH2" s="1821"/>
      <c r="BI2" s="1821"/>
      <c r="BJ2" s="1821"/>
      <c r="BK2" s="1821"/>
      <c r="BL2" s="1821"/>
      <c r="BM2" s="1821"/>
      <c r="BN2" s="1822" t="s">
        <v>190</v>
      </c>
      <c r="BO2" s="1822" t="s">
        <v>202</v>
      </c>
      <c r="BP2" s="1822" t="s">
        <v>189</v>
      </c>
      <c r="BQ2" s="1822" t="s">
        <v>191</v>
      </c>
      <c r="BR2" s="1822" t="s">
        <v>192</v>
      </c>
      <c r="BS2" s="1822" t="s">
        <v>203</v>
      </c>
      <c r="BT2" s="1823" t="s">
        <v>190</v>
      </c>
      <c r="BU2" s="1823" t="s">
        <v>202</v>
      </c>
      <c r="BV2" s="1823" t="s">
        <v>189</v>
      </c>
      <c r="BW2" s="1823" t="s">
        <v>191</v>
      </c>
      <c r="BX2" s="1823" t="s">
        <v>192</v>
      </c>
      <c r="BY2" s="1823" t="s">
        <v>203</v>
      </c>
      <c r="BZ2" s="1824" t="s">
        <v>190</v>
      </c>
      <c r="CA2" s="1822" t="s">
        <v>202</v>
      </c>
      <c r="CB2" s="1822" t="s">
        <v>189</v>
      </c>
      <c r="CC2" s="1822" t="s">
        <v>191</v>
      </c>
      <c r="CD2" s="1822" t="s">
        <v>192</v>
      </c>
      <c r="CE2" s="1822" t="s">
        <v>203</v>
      </c>
      <c r="CF2" s="1823" t="s">
        <v>190</v>
      </c>
      <c r="CG2" s="1823" t="s">
        <v>202</v>
      </c>
      <c r="CH2" s="1823" t="s">
        <v>189</v>
      </c>
      <c r="CI2" s="1823" t="s">
        <v>191</v>
      </c>
      <c r="CJ2" s="1823" t="s">
        <v>192</v>
      </c>
      <c r="CK2" s="1217" t="s">
        <v>203</v>
      </c>
      <c r="CL2" s="1822" t="s">
        <v>190</v>
      </c>
      <c r="CM2" s="1822" t="s">
        <v>202</v>
      </c>
      <c r="CN2" s="1822" t="s">
        <v>189</v>
      </c>
      <c r="CO2" s="1822" t="s">
        <v>191</v>
      </c>
      <c r="CP2" s="1822" t="s">
        <v>192</v>
      </c>
      <c r="CQ2" s="1822" t="s">
        <v>203</v>
      </c>
      <c r="CR2" s="1245" t="s">
        <v>190</v>
      </c>
      <c r="CS2" s="1823" t="s">
        <v>202</v>
      </c>
      <c r="CT2" s="1823" t="s">
        <v>189</v>
      </c>
      <c r="CU2" s="1823" t="s">
        <v>191</v>
      </c>
      <c r="CV2" s="1823" t="s">
        <v>192</v>
      </c>
      <c r="CW2" s="1217" t="s">
        <v>203</v>
      </c>
      <c r="CX2" s="1822" t="s">
        <v>190</v>
      </c>
      <c r="CY2" s="1822" t="s">
        <v>202</v>
      </c>
      <c r="CZ2" s="1822" t="s">
        <v>189</v>
      </c>
      <c r="DA2" s="1822" t="s">
        <v>191</v>
      </c>
      <c r="DB2" s="1822" t="s">
        <v>192</v>
      </c>
      <c r="DC2" s="1822" t="s">
        <v>203</v>
      </c>
      <c r="DD2" s="1245" t="s">
        <v>190</v>
      </c>
      <c r="DE2" s="1823" t="s">
        <v>202</v>
      </c>
      <c r="DF2" s="1823" t="s">
        <v>189</v>
      </c>
      <c r="DG2" s="1823" t="s">
        <v>191</v>
      </c>
      <c r="DH2" s="1823" t="s">
        <v>192</v>
      </c>
      <c r="DI2" s="1823" t="s">
        <v>203</v>
      </c>
      <c r="DJ2" s="1825" t="s">
        <v>190</v>
      </c>
      <c r="DK2" s="1825" t="s">
        <v>202</v>
      </c>
      <c r="DL2" s="1825" t="s">
        <v>189</v>
      </c>
      <c r="DM2" s="1825" t="s">
        <v>191</v>
      </c>
      <c r="DN2" s="1825" t="s">
        <v>192</v>
      </c>
      <c r="DO2" s="1825" t="s">
        <v>203</v>
      </c>
    </row>
    <row r="3" spans="8:8" ht="57.0">
      <c r="A3" s="1826" t="e">
        <f>CONCATENATE('Result Entry'!C4,'Result Entry'!G4,'Result Entry'!J4, )</f>
        <v>#N/A</v>
      </c>
      <c r="B3" s="1827"/>
      <c r="C3" s="1827"/>
      <c r="D3" s="1827"/>
      <c r="E3" s="1827"/>
      <c r="F3" s="1828" t="s">
        <v>222</v>
      </c>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1828"/>
      <c r="AO3" s="1828"/>
      <c r="AP3" s="1828"/>
      <c r="AQ3" s="1828"/>
      <c r="AR3" s="1828"/>
      <c r="AS3" s="1828"/>
      <c r="AT3" s="1828"/>
      <c r="AU3" s="1828"/>
      <c r="AV3" s="1828"/>
      <c r="AW3" s="1828"/>
      <c r="AX3" s="1828"/>
      <c r="AY3" s="1829"/>
      <c r="AZ3" s="1809"/>
      <c r="BA3" s="1830"/>
      <c r="BB3" s="1830"/>
      <c r="BC3" s="1830"/>
      <c r="BE3" s="1823">
        <f>IF(BF3&gt;0,1,0)</f>
        <v>1.0</v>
      </c>
      <c r="BF3" s="1823" t="str">
        <f>'Result Entry'!F9</f>
        <v>SC</v>
      </c>
      <c r="BG3" s="1823" t="str">
        <f>'Result Entry'!Y9</f>
        <v>III</v>
      </c>
      <c r="BH3" s="1823" t="str">
        <f>'Result Entry'!AM9</f>
        <v>II</v>
      </c>
      <c r="BI3" s="1823" t="str">
        <f>'Result Entry'!BD9</f>
        <v>D</v>
      </c>
      <c r="BJ3" s="1823" t="str">
        <f>'Result Entry'!BU9</f>
        <v>D</v>
      </c>
      <c r="BK3" s="1823" t="str">
        <f>'Result Entry'!CL9</f>
        <v>D</v>
      </c>
      <c r="BL3" s="1823" t="str">
        <f>'Result Entry'!DC9</f>
        <v>F</v>
      </c>
      <c r="BM3" s="1217" t="str">
        <f>'Result Entry'!DT9</f>
        <v/>
      </c>
      <c r="BN3" s="1822">
        <f>IF(BF3=BN$2,BG3,0)</f>
        <v>0.0</v>
      </c>
      <c r="BO3" s="1822">
        <f>IF(BF3=BO$2,BG3,0)</f>
        <v>0.0</v>
      </c>
      <c r="BP3" s="1822">
        <f>IF(BF3=BP$2,BG3,0)</f>
        <v>0.0</v>
      </c>
      <c r="BQ3" s="1822" t="str">
        <f>IF(BF3=BQ$2,BG3,0)</f>
        <v>III</v>
      </c>
      <c r="BR3" s="1822">
        <f>IF(BF3=BR$2,BG3,0)</f>
        <v>0.0</v>
      </c>
      <c r="BS3" s="1822">
        <f>IF(BF3=BS$2,BG3,0)</f>
        <v>0.0</v>
      </c>
      <c r="BT3" s="1823">
        <f>IF(BF3=BT$2,BH3,0)</f>
        <v>0.0</v>
      </c>
      <c r="BU3" s="1823">
        <f>IF(BF3=BU$2,BH3,0)</f>
        <v>0.0</v>
      </c>
      <c r="BV3" s="1823">
        <f>IF(BF3=BV$2,BH3,0)</f>
        <v>0.0</v>
      </c>
      <c r="BW3" s="1823" t="str">
        <f>IF(BF3=BW$2,BH3,0)</f>
        <v>II</v>
      </c>
      <c r="BX3" s="1823">
        <f>IF(BF3=BX$2,BH3,0)</f>
        <v>0.0</v>
      </c>
      <c r="BY3" s="1823">
        <f>IF(BF3=BY$2,BH3,0)</f>
        <v>0.0</v>
      </c>
      <c r="BZ3" s="1824">
        <f>IF(BF3=BZ$2,BI3,0)</f>
        <v>0.0</v>
      </c>
      <c r="CA3" s="1822">
        <f>IF(BF3=CA$2,BI3,0)</f>
        <v>0.0</v>
      </c>
      <c r="CB3" s="1822">
        <f>IF(BF3=CB$2,BI3,0)</f>
        <v>0.0</v>
      </c>
      <c r="CC3" s="1822" t="str">
        <f>IF(BF3=CC$2,BI3,0)</f>
        <v>D</v>
      </c>
      <c r="CD3" s="1822">
        <f>IF(BF3=CD$2,BI3,0)</f>
        <v>0.0</v>
      </c>
      <c r="CE3" s="1822">
        <f>IF(BF3=CE$2,BI3,0)</f>
        <v>0.0</v>
      </c>
      <c r="CF3" s="1823">
        <f>IF(BF3=CF$2,BJ3,0)</f>
        <v>0.0</v>
      </c>
      <c r="CG3" s="1823">
        <f>IF(BF3=CG$2,BJ3,0)</f>
        <v>0.0</v>
      </c>
      <c r="CH3" s="1823">
        <f>IF(BF3=CH$2,BJ3,0)</f>
        <v>0.0</v>
      </c>
      <c r="CI3" s="1823" t="str">
        <f>IF(BF3=CI$2,BJ3,0)</f>
        <v>D</v>
      </c>
      <c r="CJ3" s="1823">
        <f>IF(BF3=CJ$2,BJ3,0)</f>
        <v>0.0</v>
      </c>
      <c r="CK3" s="1217">
        <f>IF(BF3=CK$2,BJ3,0)</f>
        <v>0.0</v>
      </c>
      <c r="CL3" s="1822">
        <f>IF(BF3=CL$2,BK3,0)</f>
        <v>0.0</v>
      </c>
      <c r="CM3" s="1822">
        <f>IF(BF3=CM$2,BK3,0)</f>
        <v>0.0</v>
      </c>
      <c r="CN3" s="1822">
        <f>IF(BF3=CN$2,BK3,0)</f>
        <v>0.0</v>
      </c>
      <c r="CO3" s="1822" t="str">
        <f>IF(BF3=CO$2,BK3,0)</f>
        <v>D</v>
      </c>
      <c r="CP3" s="1822">
        <f>IF(BF3=CP$2,BK3,0)</f>
        <v>0.0</v>
      </c>
      <c r="CQ3" s="1822">
        <f>IF(BF3=CQ$2,BK3,0)</f>
        <v>0.0</v>
      </c>
      <c r="CR3" s="1245">
        <f t="shared" si="0" ref="CR3:CW3">IF($BF3=CR$2,$BL3,0)</f>
        <v>0.0</v>
      </c>
      <c r="CS3" s="1823">
        <f t="shared" si="0"/>
        <v>0.0</v>
      </c>
      <c r="CT3" s="1823">
        <f t="shared" si="0"/>
        <v>0.0</v>
      </c>
      <c r="CU3" s="1823" t="str">
        <f t="shared" si="0"/>
        <v>F</v>
      </c>
      <c r="CV3" s="1823">
        <f t="shared" si="0"/>
        <v>0.0</v>
      </c>
      <c r="CW3" s="1217">
        <f t="shared" si="0"/>
        <v>0.0</v>
      </c>
      <c r="CX3" s="1822">
        <f>IF($BF3=CX$2,$BM3,0)</f>
        <v>0.0</v>
      </c>
      <c r="CY3" s="1822">
        <f t="shared" si="1" ref="CY3:DC18">IF($BF3=CY$2,$BM3,0)</f>
        <v>0.0</v>
      </c>
      <c r="CZ3" s="1822">
        <f t="shared" si="1"/>
        <v>0.0</v>
      </c>
      <c r="DA3" s="1822" t="str">
        <f t="shared" si="1"/>
        <v/>
      </c>
      <c r="DB3" s="1822">
        <f t="shared" si="1"/>
        <v>0.0</v>
      </c>
      <c r="DC3" s="1822">
        <f t="shared" si="1"/>
        <v>0.0</v>
      </c>
      <c r="DD3" s="1245">
        <f>IF(BF3=DD$2,'Result Entry'!G9,0)</f>
        <v>0.0</v>
      </c>
      <c r="DE3" s="1823">
        <f>IF(BF3=DE$2,'Result Entry'!G9,0)</f>
        <v>0.0</v>
      </c>
      <c r="DF3" s="1823">
        <f>IF(BF3=DF$2,'Result Entry'!G9,0)</f>
        <v>0.0</v>
      </c>
      <c r="DG3" s="1823">
        <f>IF(BF3=DG$2,'Result Entry'!G9,0)</f>
        <v>1101.0</v>
      </c>
      <c r="DH3" s="1823">
        <f>IF(BF3=DH$2,'Result Entry'!G9,0)</f>
        <v>0.0</v>
      </c>
      <c r="DI3" s="1823">
        <f>IF(BF3=DI$2,'Result Entry'!G9,0)</f>
        <v>0.0</v>
      </c>
      <c r="DJ3" s="1825">
        <f>IF(BF3=DJ$2,'Result Entry'!FS9,0)</f>
        <v>0.0</v>
      </c>
      <c r="DK3" s="1825">
        <f>IF(BF3=DK$2,'Result Entry'!FS9,0)</f>
        <v>0.0</v>
      </c>
      <c r="DL3" s="1825">
        <f>IF(BF3=DL$2,'Result Entry'!FS9,0)</f>
        <v>0.0</v>
      </c>
      <c r="DM3" s="1825" t="str">
        <f>IF(BF3=DM$2,'Result Entry'!FS9,0)</f>
        <v>FAILED</v>
      </c>
      <c r="DN3" s="1825">
        <f>IF(BF3=DN$2,'Result Entry'!FS9,0)</f>
        <v>0.0</v>
      </c>
      <c r="DO3" s="1825">
        <f>IF(BF3=DO$2,'Result Entry'!FS9,0)</f>
        <v>0.0</v>
      </c>
    </row>
    <row r="4" spans="8:8" s="1831" ht="67.5" customFormat="1">
      <c r="A4" s="1832" t="s">
        <v>32</v>
      </c>
      <c r="B4" s="1833" t="s">
        <v>212</v>
      </c>
      <c r="C4" s="1834" t="str">
        <f>BN1</f>
        <v>HINDI Comp.</v>
      </c>
      <c r="D4" s="1835"/>
      <c r="E4" s="1835"/>
      <c r="F4" s="1835"/>
      <c r="G4" s="1835"/>
      <c r="H4" s="1835"/>
      <c r="I4" s="1835"/>
      <c r="J4" s="1834" t="str">
        <f>BT1</f>
        <v>ENGLISH Comp.</v>
      </c>
      <c r="K4" s="1835"/>
      <c r="L4" s="1835"/>
      <c r="M4" s="1835"/>
      <c r="N4" s="1835"/>
      <c r="O4" s="1835"/>
      <c r="P4" s="1836"/>
      <c r="Q4" s="1834" t="str">
        <f>BZ1</f>
        <v>PHYSICS</v>
      </c>
      <c r="R4" s="1835"/>
      <c r="S4" s="1835"/>
      <c r="T4" s="1835"/>
      <c r="U4" s="1835"/>
      <c r="V4" s="1835"/>
      <c r="W4" s="1836"/>
      <c r="X4" s="1834" t="str">
        <f>CF1</f>
        <v>CHEMISTRY</v>
      </c>
      <c r="Y4" s="1835"/>
      <c r="Z4" s="1835"/>
      <c r="AA4" s="1835"/>
      <c r="AB4" s="1835"/>
      <c r="AC4" s="1835"/>
      <c r="AD4" s="1836"/>
      <c r="AE4" s="1837" t="str">
        <f>CL1</f>
        <v>BIOLOGY</v>
      </c>
      <c r="AF4" s="1838"/>
      <c r="AG4" s="1838"/>
      <c r="AH4" s="1838"/>
      <c r="AI4" s="1838"/>
      <c r="AJ4" s="1838"/>
      <c r="AK4" s="1839"/>
      <c r="AL4" s="1837">
        <f>CS1</f>
        <v>0.0</v>
      </c>
      <c r="AM4" s="1838"/>
      <c r="AN4" s="1838"/>
      <c r="AO4" s="1838"/>
      <c r="AP4" s="1838"/>
      <c r="AQ4" s="1838"/>
      <c r="AR4" s="1839"/>
      <c r="AS4" s="1837">
        <f>CZ1</f>
        <v>0.0</v>
      </c>
      <c r="AT4" s="1838"/>
      <c r="AU4" s="1838"/>
      <c r="AV4" s="1838"/>
      <c r="AW4" s="1838"/>
      <c r="AX4" s="1838"/>
      <c r="AY4" s="1839"/>
      <c r="AZ4" s="1809"/>
      <c r="BE4" s="1823">
        <f>IF(BF4&gt;0,BE3+1,0)</f>
        <v>2.0</v>
      </c>
      <c r="BF4" s="1823" t="str">
        <f>'Result Entry'!F10</f>
        <v>SC</v>
      </c>
      <c r="BG4" s="1823" t="str">
        <f>'Result Entry'!Y10</f>
        <v>F</v>
      </c>
      <c r="BH4" s="1823" t="str">
        <f>'Result Entry'!AM10</f>
        <v>F</v>
      </c>
      <c r="BI4" s="1823" t="str">
        <f>'Result Entry'!BD10</f>
        <v>D</v>
      </c>
      <c r="BJ4" s="1823" t="str">
        <f>'Result Entry'!BU10</f>
        <v>D</v>
      </c>
      <c r="BK4" s="1823" t="str">
        <f>'Result Entry'!CL10</f>
        <v>D</v>
      </c>
      <c r="BL4" s="1823" t="str">
        <f>'Result Entry'!DC10</f>
        <v>F</v>
      </c>
      <c r="BM4" s="1217" t="str">
        <f>'Result Entry'!DT10</f>
        <v/>
      </c>
      <c r="BN4" s="1822">
        <f t="shared" si="2" ref="BN4:BN68">IF(BF4=BN$2,BG4,0)</f>
        <v>0.0</v>
      </c>
      <c r="BO4" s="1822">
        <f t="shared" si="3" ref="BO4:BO68">IF(BF4=BO$2,BG4,0)</f>
        <v>0.0</v>
      </c>
      <c r="BP4" s="1822">
        <f t="shared" si="4" ref="BP4:BP68">IF(BF4=BP$2,BG4,0)</f>
        <v>0.0</v>
      </c>
      <c r="BQ4" s="1822" t="str">
        <f t="shared" si="5" ref="BQ4:BQ68">IF(BF4=BQ$2,BG4,0)</f>
        <v>F</v>
      </c>
      <c r="BR4" s="1822">
        <f t="shared" si="6" ref="BR4:BR68">IF(BF4=BR$2,BG4,0)</f>
        <v>0.0</v>
      </c>
      <c r="BS4" s="1822">
        <f t="shared" si="7" ref="BS4:BS68">IF(BF4=BS$2,BG4,0)</f>
        <v>0.0</v>
      </c>
      <c r="BT4" s="1823">
        <f t="shared" si="8" ref="BT4:BT68">IF(BF4=BT$2,BH4,0)</f>
        <v>0.0</v>
      </c>
      <c r="BU4" s="1823">
        <f t="shared" si="9" ref="BU4:BU68">IF(BF4=BU$2,BH4,0)</f>
        <v>0.0</v>
      </c>
      <c r="BV4" s="1823">
        <f t="shared" si="10" ref="BV4:BV68">IF(BF4=BV$2,BH4,0)</f>
        <v>0.0</v>
      </c>
      <c r="BW4" s="1823" t="str">
        <f t="shared" si="11" ref="BW4:BW68">IF(BF4=BW$2,BH4,0)</f>
        <v>F</v>
      </c>
      <c r="BX4" s="1823">
        <f t="shared" si="12" ref="BX4:BX68">IF(BF4=BX$2,BH4,0)</f>
        <v>0.0</v>
      </c>
      <c r="BY4" s="1823">
        <f t="shared" si="13" ref="BY4:BY68">IF(BF4=BY$2,BH4,0)</f>
        <v>0.0</v>
      </c>
      <c r="BZ4" s="1824">
        <f t="shared" si="14" ref="BZ4:BZ68">IF(BF4=BZ$2,BI4,0)</f>
        <v>0.0</v>
      </c>
      <c r="CA4" s="1822">
        <f t="shared" si="15" ref="CA4:CA68">IF(BF4=CA$2,BI4,0)</f>
        <v>0.0</v>
      </c>
      <c r="CB4" s="1822">
        <f t="shared" si="16" ref="CB4:CB68">IF(BF4=CB$2,BI4,0)</f>
        <v>0.0</v>
      </c>
      <c r="CC4" s="1822" t="str">
        <f t="shared" si="17" ref="CC4:CC68">IF(BF4=CC$2,BI4,0)</f>
        <v>D</v>
      </c>
      <c r="CD4" s="1822">
        <f t="shared" si="18" ref="CD4:CD68">IF(BF4=CD$2,BI4,0)</f>
        <v>0.0</v>
      </c>
      <c r="CE4" s="1822">
        <f t="shared" si="19" ref="CE4:CE68">IF(BF4=CE$2,BI4,0)</f>
        <v>0.0</v>
      </c>
      <c r="CF4" s="1823">
        <f t="shared" si="20" ref="CF4:CF68">IF(BF4=CF$2,BJ4,0)</f>
        <v>0.0</v>
      </c>
      <c r="CG4" s="1823">
        <f t="shared" si="21" ref="CG4:CG68">IF(BF4=CG$2,BJ4,0)</f>
        <v>0.0</v>
      </c>
      <c r="CH4" s="1823">
        <f t="shared" si="22" ref="CH4:CH68">IF(BF4=CH$2,BJ4,0)</f>
        <v>0.0</v>
      </c>
      <c r="CI4" s="1823" t="str">
        <f t="shared" si="23" ref="CI4:CI68">IF(BF4=CI$2,BJ4,0)</f>
        <v>D</v>
      </c>
      <c r="CJ4" s="1823">
        <f t="shared" si="24" ref="CJ4:CJ68">IF(BF4=CJ$2,BJ4,0)</f>
        <v>0.0</v>
      </c>
      <c r="CK4" s="1217">
        <f t="shared" si="25" ref="CK4:CK68">IF(BF4=CK$2,BJ4,0)</f>
        <v>0.0</v>
      </c>
      <c r="CL4" s="1822">
        <f t="shared" si="26" ref="CL4:CL68">IF(BF4=CL$2,BK4,0)</f>
        <v>0.0</v>
      </c>
      <c r="CM4" s="1822">
        <f t="shared" si="27" ref="CM4:CM68">IF(BF4=CM$2,BK4,0)</f>
        <v>0.0</v>
      </c>
      <c r="CN4" s="1822">
        <f t="shared" si="28" ref="CN4:CN68">IF(BF4=CN$2,BK4,0)</f>
        <v>0.0</v>
      </c>
      <c r="CO4" s="1822" t="str">
        <f t="shared" si="29" ref="CO4:CO68">IF(BF4=CO$2,BK4,0)</f>
        <v>D</v>
      </c>
      <c r="CP4" s="1822">
        <f t="shared" si="30" ref="CP4:CP68">IF(BF4=CP$2,BK4,0)</f>
        <v>0.0</v>
      </c>
      <c r="CQ4" s="1822">
        <f t="shared" si="31" ref="CQ4:CQ68">IF(BF4=CQ$2,BK4,0)</f>
        <v>0.0</v>
      </c>
      <c r="CR4" s="1245">
        <f t="shared" si="32" ref="CR4:CW35">IF($BF4=CR$2,$BL4,0)</f>
        <v>0.0</v>
      </c>
      <c r="CS4" s="1823">
        <f t="shared" si="33" ref="CS4:CW18">IF($BF4=CS$2,$BL4,0)</f>
        <v>0.0</v>
      </c>
      <c r="CT4" s="1823">
        <f t="shared" si="33"/>
        <v>0.0</v>
      </c>
      <c r="CU4" s="1823" t="str">
        <f t="shared" si="33"/>
        <v>F</v>
      </c>
      <c r="CV4" s="1823">
        <f t="shared" si="33"/>
        <v>0.0</v>
      </c>
      <c r="CW4" s="1217">
        <f t="shared" si="33"/>
        <v>0.0</v>
      </c>
      <c r="CX4" s="1822">
        <f t="shared" si="34" ref="CX4:DC35">IF($BF4=CX$2,$BM4,0)</f>
        <v>0.0</v>
      </c>
      <c r="CY4" s="1822">
        <f t="shared" si="1"/>
        <v>0.0</v>
      </c>
      <c r="CZ4" s="1822">
        <f t="shared" si="1"/>
        <v>0.0</v>
      </c>
      <c r="DA4" s="1822" t="str">
        <f t="shared" si="1"/>
        <v/>
      </c>
      <c r="DB4" s="1822">
        <f t="shared" si="1"/>
        <v>0.0</v>
      </c>
      <c r="DC4" s="1822">
        <f t="shared" si="1"/>
        <v>0.0</v>
      </c>
      <c r="DD4" s="1245">
        <f>IF(BF4=DD$2,'Result Entry'!G10,0)</f>
        <v>0.0</v>
      </c>
      <c r="DE4" s="1823">
        <f>IF(BF4=DE$2,'Result Entry'!G10,0)</f>
        <v>0.0</v>
      </c>
      <c r="DF4" s="1823">
        <f>IF(BF4=DF$2,'Result Entry'!G10,0)</f>
        <v>0.0</v>
      </c>
      <c r="DG4" s="1823">
        <f>IF(BF4=DG$2,'Result Entry'!G10,0)</f>
        <v>1102.0</v>
      </c>
      <c r="DH4" s="1823">
        <f>IF(BF4=DH$2,'Result Entry'!G10,0)</f>
        <v>0.0</v>
      </c>
      <c r="DI4" s="1823">
        <f>IF(BF4=DI$2,'Result Entry'!G10,0)</f>
        <v>0.0</v>
      </c>
      <c r="DJ4" s="1825">
        <f>IF(BF4=DJ$2,'Result Entry'!FS10,0)</f>
        <v>0.0</v>
      </c>
      <c r="DK4" s="1825">
        <f>IF(BF4=DK$2,'Result Entry'!FS10,0)</f>
        <v>0.0</v>
      </c>
      <c r="DL4" s="1825">
        <f>IF(BF4=DL$2,'Result Entry'!FS10,0)</f>
        <v>0.0</v>
      </c>
      <c r="DM4" s="1825" t="str">
        <f>IF(BF4=DM$2,'Result Entry'!FS10,0)</f>
        <v>FAILED</v>
      </c>
      <c r="DN4" s="1825">
        <f>IF(BF4=DN$2,'Result Entry'!FS10,0)</f>
        <v>0.0</v>
      </c>
      <c r="DO4" s="1825">
        <f>IF(BF4=DO$2,'Result Entry'!FS10,0)</f>
        <v>0.0</v>
      </c>
    </row>
    <row r="5" spans="8:8" ht="42.0" customHeight="1">
      <c r="A5" s="1840"/>
      <c r="B5" s="1841" t="s">
        <v>213</v>
      </c>
      <c r="C5" s="1842" t="str">
        <f>$BN$2</f>
        <v>GEN</v>
      </c>
      <c r="D5" s="1843" t="str">
        <f>$BO$2</f>
        <v>SBC</v>
      </c>
      <c r="E5" s="1843" t="str">
        <f>$BP$2</f>
        <v>OBC</v>
      </c>
      <c r="F5" s="1843" t="str">
        <f>$BQ$2</f>
        <v>SC</v>
      </c>
      <c r="G5" s="1843" t="str">
        <f>$BR$2</f>
        <v>ST</v>
      </c>
      <c r="H5" s="1843" t="str">
        <f>$BS$2</f>
        <v>MIN</v>
      </c>
      <c r="I5" s="1844" t="s">
        <v>30</v>
      </c>
      <c r="J5" s="1842" t="str">
        <f>$BN$2</f>
        <v>GEN</v>
      </c>
      <c r="K5" s="1843" t="str">
        <f>$BO$2</f>
        <v>SBC</v>
      </c>
      <c r="L5" s="1843" t="str">
        <f>$BP$2</f>
        <v>OBC</v>
      </c>
      <c r="M5" s="1843" t="str">
        <f>$BQ$2</f>
        <v>SC</v>
      </c>
      <c r="N5" s="1843" t="str">
        <f>$BR$2</f>
        <v>ST</v>
      </c>
      <c r="O5" s="1843" t="str">
        <f>$BS$2</f>
        <v>MIN</v>
      </c>
      <c r="P5" s="1845" t="s">
        <v>30</v>
      </c>
      <c r="Q5" s="1842" t="str">
        <f>$BN$2</f>
        <v>GEN</v>
      </c>
      <c r="R5" s="1843" t="str">
        <f>$BO$2</f>
        <v>SBC</v>
      </c>
      <c r="S5" s="1843" t="str">
        <f>$BP$2</f>
        <v>OBC</v>
      </c>
      <c r="T5" s="1843" t="str">
        <f>$BQ$2</f>
        <v>SC</v>
      </c>
      <c r="U5" s="1843" t="str">
        <f>$BR$2</f>
        <v>ST</v>
      </c>
      <c r="V5" s="1843" t="str">
        <f>$BS$2</f>
        <v>MIN</v>
      </c>
      <c r="W5" s="1845" t="s">
        <v>30</v>
      </c>
      <c r="X5" s="1842" t="str">
        <f>$BN$2</f>
        <v>GEN</v>
      </c>
      <c r="Y5" s="1843" t="str">
        <f>$BO$2</f>
        <v>SBC</v>
      </c>
      <c r="Z5" s="1843" t="str">
        <f>$BP$2</f>
        <v>OBC</v>
      </c>
      <c r="AA5" s="1843" t="str">
        <f>$BQ$2</f>
        <v>SC</v>
      </c>
      <c r="AB5" s="1843" t="str">
        <f>$BR$2</f>
        <v>ST</v>
      </c>
      <c r="AC5" s="1843" t="str">
        <f>$BS$2</f>
        <v>MIN</v>
      </c>
      <c r="AD5" s="1845" t="s">
        <v>30</v>
      </c>
      <c r="AE5" s="1842" t="str">
        <f>$BN$2</f>
        <v>GEN</v>
      </c>
      <c r="AF5" s="1843" t="str">
        <f>$BO$2</f>
        <v>SBC</v>
      </c>
      <c r="AG5" s="1843" t="str">
        <f>$BP$2</f>
        <v>OBC</v>
      </c>
      <c r="AH5" s="1843" t="str">
        <f>$BQ$2</f>
        <v>SC</v>
      </c>
      <c r="AI5" s="1843" t="str">
        <f>$BR$2</f>
        <v>ST</v>
      </c>
      <c r="AJ5" s="1843" t="str">
        <f>$BS$2</f>
        <v>MIN</v>
      </c>
      <c r="AK5" s="1845" t="s">
        <v>30</v>
      </c>
      <c r="AL5" s="1842" t="str">
        <f>$BN$2</f>
        <v>GEN</v>
      </c>
      <c r="AM5" s="1843" t="str">
        <f>$BO$2</f>
        <v>SBC</v>
      </c>
      <c r="AN5" s="1843" t="str">
        <f>$BP$2</f>
        <v>OBC</v>
      </c>
      <c r="AO5" s="1843" t="str">
        <f>$BQ$2</f>
        <v>SC</v>
      </c>
      <c r="AP5" s="1843" t="str">
        <f>$BR$2</f>
        <v>ST</v>
      </c>
      <c r="AQ5" s="1843" t="str">
        <f>$BS$2</f>
        <v>MIN</v>
      </c>
      <c r="AR5" s="1845" t="s">
        <v>30</v>
      </c>
      <c r="AS5" s="1842" t="str">
        <f>$BN$2</f>
        <v>GEN</v>
      </c>
      <c r="AT5" s="1843" t="str">
        <f>$BO$2</f>
        <v>SBC</v>
      </c>
      <c r="AU5" s="1843" t="str">
        <f>$BP$2</f>
        <v>OBC</v>
      </c>
      <c r="AV5" s="1843" t="str">
        <f>$BQ$2</f>
        <v>SC</v>
      </c>
      <c r="AW5" s="1843" t="str">
        <f>$BR$2</f>
        <v>ST</v>
      </c>
      <c r="AX5" s="1843" t="str">
        <f>$BS$2</f>
        <v>MIN</v>
      </c>
      <c r="AY5" s="1845" t="s">
        <v>30</v>
      </c>
      <c r="AZ5" s="1809"/>
      <c r="BE5" s="1823">
        <f t="shared" si="35" ref="BE5:BE69">IF(BF5&gt;0,BE4+1,0)</f>
        <v>3.0</v>
      </c>
      <c r="BF5" s="1823" t="str">
        <f>'Result Entry'!F11</f>
        <v>ST</v>
      </c>
      <c r="BG5" s="1823" t="str">
        <f>'Result Entry'!Y11</f>
        <v>III</v>
      </c>
      <c r="BH5" s="1823" t="str">
        <f>'Result Entry'!AM11</f>
        <v>III</v>
      </c>
      <c r="BI5" s="1823" t="str">
        <f>'Result Entry'!BD11</f>
        <v>G2</v>
      </c>
      <c r="BJ5" s="1823" t="str">
        <f>'Result Entry'!BU11</f>
        <v>I</v>
      </c>
      <c r="BK5" s="1823" t="str">
        <f>'Result Entry'!CL11</f>
        <v>III</v>
      </c>
      <c r="BL5" s="1823" t="str">
        <f>'Result Entry'!DC11</f>
        <v>F</v>
      </c>
      <c r="BM5" s="1217" t="str">
        <f>'Result Entry'!DT11</f>
        <v/>
      </c>
      <c r="BN5" s="1822">
        <f t="shared" si="2"/>
        <v>0.0</v>
      </c>
      <c r="BO5" s="1822">
        <f t="shared" si="3"/>
        <v>0.0</v>
      </c>
      <c r="BP5" s="1822">
        <f t="shared" si="4"/>
        <v>0.0</v>
      </c>
      <c r="BQ5" s="1822">
        <f t="shared" si="5"/>
        <v>0.0</v>
      </c>
      <c r="BR5" s="1822" t="str">
        <f t="shared" si="6"/>
        <v>III</v>
      </c>
      <c r="BS5" s="1822">
        <f t="shared" si="7"/>
        <v>0.0</v>
      </c>
      <c r="BT5" s="1823">
        <f t="shared" si="8"/>
        <v>0.0</v>
      </c>
      <c r="BU5" s="1823">
        <f t="shared" si="9"/>
        <v>0.0</v>
      </c>
      <c r="BV5" s="1823">
        <f t="shared" si="10"/>
        <v>0.0</v>
      </c>
      <c r="BW5" s="1823">
        <f t="shared" si="11"/>
        <v>0.0</v>
      </c>
      <c r="BX5" s="1823" t="str">
        <f t="shared" si="12"/>
        <v>III</v>
      </c>
      <c r="BY5" s="1823">
        <f t="shared" si="13"/>
        <v>0.0</v>
      </c>
      <c r="BZ5" s="1824">
        <f t="shared" si="14"/>
        <v>0.0</v>
      </c>
      <c r="CA5" s="1822">
        <f t="shared" si="15"/>
        <v>0.0</v>
      </c>
      <c r="CB5" s="1822">
        <f t="shared" si="16"/>
        <v>0.0</v>
      </c>
      <c r="CC5" s="1822">
        <f t="shared" si="17"/>
        <v>0.0</v>
      </c>
      <c r="CD5" s="1822" t="str">
        <f t="shared" si="18"/>
        <v>G2</v>
      </c>
      <c r="CE5" s="1822">
        <f t="shared" si="19"/>
        <v>0.0</v>
      </c>
      <c r="CF5" s="1823">
        <f t="shared" si="20"/>
        <v>0.0</v>
      </c>
      <c r="CG5" s="1823">
        <f t="shared" si="21"/>
        <v>0.0</v>
      </c>
      <c r="CH5" s="1823">
        <f t="shared" si="22"/>
        <v>0.0</v>
      </c>
      <c r="CI5" s="1823">
        <f t="shared" si="23"/>
        <v>0.0</v>
      </c>
      <c r="CJ5" s="1823" t="str">
        <f t="shared" si="24"/>
        <v>I</v>
      </c>
      <c r="CK5" s="1217">
        <f t="shared" si="25"/>
        <v>0.0</v>
      </c>
      <c r="CL5" s="1822">
        <f t="shared" si="26"/>
        <v>0.0</v>
      </c>
      <c r="CM5" s="1822">
        <f t="shared" si="27"/>
        <v>0.0</v>
      </c>
      <c r="CN5" s="1822">
        <f t="shared" si="28"/>
        <v>0.0</v>
      </c>
      <c r="CO5" s="1822">
        <f t="shared" si="29"/>
        <v>0.0</v>
      </c>
      <c r="CP5" s="1822" t="str">
        <f t="shared" si="30"/>
        <v>III</v>
      </c>
      <c r="CQ5" s="1822">
        <f t="shared" si="31"/>
        <v>0.0</v>
      </c>
      <c r="CR5" s="1245">
        <f t="shared" si="32"/>
        <v>0.0</v>
      </c>
      <c r="CS5" s="1823">
        <f t="shared" si="33"/>
        <v>0.0</v>
      </c>
      <c r="CT5" s="1823">
        <f t="shared" si="33"/>
        <v>0.0</v>
      </c>
      <c r="CU5" s="1823">
        <f t="shared" si="33"/>
        <v>0.0</v>
      </c>
      <c r="CV5" s="1823" t="str">
        <f t="shared" si="33"/>
        <v>F</v>
      </c>
      <c r="CW5" s="1217">
        <f t="shared" si="33"/>
        <v>0.0</v>
      </c>
      <c r="CX5" s="1822">
        <f t="shared" si="34"/>
        <v>0.0</v>
      </c>
      <c r="CY5" s="1822">
        <f t="shared" si="1"/>
        <v>0.0</v>
      </c>
      <c r="CZ5" s="1822">
        <f t="shared" si="1"/>
        <v>0.0</v>
      </c>
      <c r="DA5" s="1822">
        <f t="shared" si="1"/>
        <v>0.0</v>
      </c>
      <c r="DB5" s="1822" t="str">
        <f t="shared" si="1"/>
        <v/>
      </c>
      <c r="DC5" s="1822">
        <f t="shared" si="1"/>
        <v>0.0</v>
      </c>
      <c r="DD5" s="1245">
        <f>IF(BF5=DD$2,'Result Entry'!G11,0)</f>
        <v>0.0</v>
      </c>
      <c r="DE5" s="1823">
        <f>IF(BF5=DE$2,'Result Entry'!G11,0)</f>
        <v>0.0</v>
      </c>
      <c r="DF5" s="1823">
        <f>IF(BF5=DF$2,'Result Entry'!G11,0)</f>
        <v>0.0</v>
      </c>
      <c r="DG5" s="1823">
        <f>IF(BF5=DG$2,'Result Entry'!G11,0)</f>
        <v>0.0</v>
      </c>
      <c r="DH5" s="1823">
        <f>IF(BF5=DH$2,'Result Entry'!G11,0)</f>
        <v>1103.0</v>
      </c>
      <c r="DI5" s="1823">
        <f>IF(BF5=DI$2,'Result Entry'!G11,0)</f>
        <v>0.0</v>
      </c>
      <c r="DJ5" s="1825">
        <f>IF(BF5=DJ$2,'Result Entry'!FS11,0)</f>
        <v>0.0</v>
      </c>
      <c r="DK5" s="1825">
        <f>IF(BF5=DK$2,'Result Entry'!FS11,0)</f>
        <v>0.0</v>
      </c>
      <c r="DL5" s="1825">
        <f>IF(BF5=DL$2,'Result Entry'!FS11,0)</f>
        <v>0.0</v>
      </c>
      <c r="DM5" s="1825">
        <f>IF(BF5=DM$2,'Result Entry'!FS11,0)</f>
        <v>0.0</v>
      </c>
      <c r="DN5" s="1825" t="str">
        <f>IF(BF5=DN$2,'Result Entry'!FS11,0)</f>
        <v>FAILED</v>
      </c>
      <c r="DO5" s="1825">
        <f>IF(BF5=DO$2,'Result Entry'!FS11,0)</f>
        <v>0.0</v>
      </c>
    </row>
    <row r="6" spans="8:8" ht="26.25" customHeight="1">
      <c r="A6" s="1846"/>
      <c r="B6" s="1847" t="s">
        <v>214</v>
      </c>
      <c r="C6" s="1848"/>
      <c r="D6" s="1849"/>
      <c r="E6" s="1849"/>
      <c r="F6" s="1849"/>
      <c r="G6" s="1849"/>
      <c r="H6" s="1849"/>
      <c r="I6" s="1850"/>
      <c r="J6" s="1848"/>
      <c r="K6" s="1849"/>
      <c r="L6" s="1849"/>
      <c r="M6" s="1849"/>
      <c r="N6" s="1849"/>
      <c r="O6" s="1849"/>
      <c r="P6" s="1851"/>
      <c r="Q6" s="1848"/>
      <c r="R6" s="1849"/>
      <c r="S6" s="1849"/>
      <c r="T6" s="1849"/>
      <c r="U6" s="1849"/>
      <c r="V6" s="1849"/>
      <c r="W6" s="1851"/>
      <c r="X6" s="1848"/>
      <c r="Y6" s="1849"/>
      <c r="Z6" s="1849"/>
      <c r="AA6" s="1849"/>
      <c r="AB6" s="1849"/>
      <c r="AC6" s="1849"/>
      <c r="AD6" s="1851"/>
      <c r="AE6" s="1848"/>
      <c r="AF6" s="1849"/>
      <c r="AG6" s="1849"/>
      <c r="AH6" s="1849"/>
      <c r="AI6" s="1849"/>
      <c r="AJ6" s="1849"/>
      <c r="AK6" s="1851"/>
      <c r="AL6" s="1848"/>
      <c r="AM6" s="1849"/>
      <c r="AN6" s="1849"/>
      <c r="AO6" s="1849"/>
      <c r="AP6" s="1849"/>
      <c r="AQ6" s="1849"/>
      <c r="AR6" s="1851"/>
      <c r="AS6" s="1848"/>
      <c r="AT6" s="1849"/>
      <c r="AU6" s="1849"/>
      <c r="AV6" s="1849"/>
      <c r="AW6" s="1849"/>
      <c r="AX6" s="1849"/>
      <c r="AY6" s="1851"/>
      <c r="AZ6" s="1809"/>
      <c r="BE6" s="1823">
        <f t="shared" si="35"/>
        <v>4.0</v>
      </c>
      <c r="BF6" s="1823" t="str">
        <f>'Result Entry'!F12</f>
        <v>GEN</v>
      </c>
      <c r="BG6" s="1823" t="str">
        <f>'Result Entry'!Y12</f>
        <v/>
      </c>
      <c r="BH6" s="1823" t="str">
        <f>'Result Entry'!AM12</f>
        <v/>
      </c>
      <c r="BI6" s="1823" t="str">
        <f>'Result Entry'!BD12</f>
        <v/>
      </c>
      <c r="BJ6" s="1823" t="str">
        <f>'Result Entry'!BU12</f>
        <v/>
      </c>
      <c r="BK6" s="1823" t="str">
        <f>'Result Entry'!CL12</f>
        <v/>
      </c>
      <c r="BL6" s="1823" t="str">
        <f>'Result Entry'!DC12</f>
        <v/>
      </c>
      <c r="BM6" s="1217" t="str">
        <f>'Result Entry'!DT12</f>
        <v/>
      </c>
      <c r="BN6" s="1822" t="str">
        <f t="shared" si="2"/>
        <v/>
      </c>
      <c r="BO6" s="1822">
        <f t="shared" si="3"/>
        <v>0.0</v>
      </c>
      <c r="BP6" s="1822">
        <f t="shared" si="4"/>
        <v>0.0</v>
      </c>
      <c r="BQ6" s="1822">
        <f t="shared" si="5"/>
        <v>0.0</v>
      </c>
      <c r="BR6" s="1822">
        <f t="shared" si="6"/>
        <v>0.0</v>
      </c>
      <c r="BS6" s="1822">
        <f t="shared" si="7"/>
        <v>0.0</v>
      </c>
      <c r="BT6" s="1823" t="str">
        <f t="shared" si="8"/>
        <v/>
      </c>
      <c r="BU6" s="1823">
        <f t="shared" si="9"/>
        <v>0.0</v>
      </c>
      <c r="BV6" s="1823">
        <f t="shared" si="10"/>
        <v>0.0</v>
      </c>
      <c r="BW6" s="1823">
        <f t="shared" si="11"/>
        <v>0.0</v>
      </c>
      <c r="BX6" s="1823">
        <f t="shared" si="12"/>
        <v>0.0</v>
      </c>
      <c r="BY6" s="1823">
        <f t="shared" si="13"/>
        <v>0.0</v>
      </c>
      <c r="BZ6" s="1824" t="str">
        <f t="shared" si="14"/>
        <v/>
      </c>
      <c r="CA6" s="1822">
        <f t="shared" si="15"/>
        <v>0.0</v>
      </c>
      <c r="CB6" s="1822">
        <f t="shared" si="16"/>
        <v>0.0</v>
      </c>
      <c r="CC6" s="1822">
        <f t="shared" si="17"/>
        <v>0.0</v>
      </c>
      <c r="CD6" s="1822">
        <f t="shared" si="18"/>
        <v>0.0</v>
      </c>
      <c r="CE6" s="1822">
        <f t="shared" si="19"/>
        <v>0.0</v>
      </c>
      <c r="CF6" s="1823" t="str">
        <f t="shared" si="20"/>
        <v/>
      </c>
      <c r="CG6" s="1823">
        <f t="shared" si="21"/>
        <v>0.0</v>
      </c>
      <c r="CH6" s="1823">
        <f t="shared" si="22"/>
        <v>0.0</v>
      </c>
      <c r="CI6" s="1823">
        <f t="shared" si="23"/>
        <v>0.0</v>
      </c>
      <c r="CJ6" s="1823">
        <f t="shared" si="24"/>
        <v>0.0</v>
      </c>
      <c r="CK6" s="1217">
        <f t="shared" si="25"/>
        <v>0.0</v>
      </c>
      <c r="CL6" s="1822" t="str">
        <f t="shared" si="26"/>
        <v/>
      </c>
      <c r="CM6" s="1822">
        <f t="shared" si="27"/>
        <v>0.0</v>
      </c>
      <c r="CN6" s="1822">
        <f t="shared" si="28"/>
        <v>0.0</v>
      </c>
      <c r="CO6" s="1822">
        <f t="shared" si="29"/>
        <v>0.0</v>
      </c>
      <c r="CP6" s="1822">
        <f t="shared" si="30"/>
        <v>0.0</v>
      </c>
      <c r="CQ6" s="1822">
        <f t="shared" si="31"/>
        <v>0.0</v>
      </c>
      <c r="CR6" s="1245" t="str">
        <f t="shared" si="32"/>
        <v/>
      </c>
      <c r="CS6" s="1823">
        <f t="shared" si="33"/>
        <v>0.0</v>
      </c>
      <c r="CT6" s="1823">
        <f t="shared" si="33"/>
        <v>0.0</v>
      </c>
      <c r="CU6" s="1823">
        <f t="shared" si="33"/>
        <v>0.0</v>
      </c>
      <c r="CV6" s="1823">
        <f t="shared" si="33"/>
        <v>0.0</v>
      </c>
      <c r="CW6" s="1217">
        <f t="shared" si="33"/>
        <v>0.0</v>
      </c>
      <c r="CX6" s="1822" t="str">
        <f t="shared" si="34"/>
        <v/>
      </c>
      <c r="CY6" s="1822">
        <f t="shared" si="1"/>
        <v>0.0</v>
      </c>
      <c r="CZ6" s="1822">
        <f t="shared" si="1"/>
        <v>0.0</v>
      </c>
      <c r="DA6" s="1822">
        <f t="shared" si="1"/>
        <v>0.0</v>
      </c>
      <c r="DB6" s="1822">
        <f t="shared" si="1"/>
        <v>0.0</v>
      </c>
      <c r="DC6" s="1822">
        <f t="shared" si="1"/>
        <v>0.0</v>
      </c>
      <c r="DD6" s="1245" t="str">
        <f>IF(BF6=DD$2,'Result Entry'!G12,0)</f>
        <v>NSO</v>
      </c>
      <c r="DE6" s="1823">
        <f>IF(BF6=DE$2,'Result Entry'!G12,0)</f>
        <v>0.0</v>
      </c>
      <c r="DF6" s="1823">
        <f>IF(BF6=DF$2,'Result Entry'!G12,0)</f>
        <v>0.0</v>
      </c>
      <c r="DG6" s="1823">
        <f>IF(BF6=DG$2,'Result Entry'!G12,0)</f>
        <v>0.0</v>
      </c>
      <c r="DH6" s="1823">
        <f>IF(BF6=DH$2,'Result Entry'!G12,0)</f>
        <v>0.0</v>
      </c>
      <c r="DI6" s="1823">
        <f>IF(BF6=DI$2,'Result Entry'!G12,0)</f>
        <v>0.0</v>
      </c>
      <c r="DJ6" s="1825" t="str">
        <f>IF(BF6=DJ$2,'Result Entry'!FS12,0)</f>
        <v>NSO</v>
      </c>
      <c r="DK6" s="1825">
        <f>IF(BF6=DK$2,'Result Entry'!FS12,0)</f>
        <v>0.0</v>
      </c>
      <c r="DL6" s="1825">
        <f>IF(BF6=DL$2,'Result Entry'!FS12,0)</f>
        <v>0.0</v>
      </c>
      <c r="DM6" s="1825">
        <f>IF(BF6=DM$2,'Result Entry'!FS12,0)</f>
        <v>0.0</v>
      </c>
      <c r="DN6" s="1825">
        <f>IF(BF6=DN$2,'Result Entry'!FS12,0)</f>
        <v>0.0</v>
      </c>
      <c r="DO6" s="1825">
        <f>IF(BF6=DO$2,'Result Entry'!FS12,0)</f>
        <v>0.0</v>
      </c>
    </row>
    <row r="7" spans="8:8" s="113" ht="35.25" customFormat="1" customHeight="1">
      <c r="A7" s="1852">
        <v>1.0</v>
      </c>
      <c r="B7" s="1853" t="s">
        <v>219</v>
      </c>
      <c r="C7" s="1854">
        <f t="shared" si="36" ref="C7:H12">BN104</f>
        <v>0.0</v>
      </c>
      <c r="D7" s="1855">
        <f t="shared" si="36"/>
        <v>0.0</v>
      </c>
      <c r="E7" s="1855">
        <f t="shared" si="36"/>
        <v>0.0</v>
      </c>
      <c r="F7" s="1855">
        <f t="shared" si="36"/>
        <v>0.0</v>
      </c>
      <c r="G7" s="1855">
        <f t="shared" si="36"/>
        <v>0.0</v>
      </c>
      <c r="H7" s="1855">
        <f t="shared" si="36"/>
        <v>0.0</v>
      </c>
      <c r="I7" s="1856">
        <f>SUM(C7:H7)</f>
        <v>0.0</v>
      </c>
      <c r="J7" s="1854">
        <f t="shared" si="37" ref="J7:O12">BT104</f>
        <v>0.0</v>
      </c>
      <c r="K7" s="1855">
        <f t="shared" si="37"/>
        <v>0.0</v>
      </c>
      <c r="L7" s="1855">
        <f t="shared" si="37"/>
        <v>0.0</v>
      </c>
      <c r="M7" s="1855">
        <f t="shared" si="37"/>
        <v>0.0</v>
      </c>
      <c r="N7" s="1855">
        <f t="shared" si="37"/>
        <v>0.0</v>
      </c>
      <c r="O7" s="1855">
        <f t="shared" si="37"/>
        <v>0.0</v>
      </c>
      <c r="P7" s="1857">
        <f>SUM(J7:O7)</f>
        <v>0.0</v>
      </c>
      <c r="Q7" s="1854">
        <f t="shared" si="38" ref="Q7:V12">BZ104</f>
        <v>0.0</v>
      </c>
      <c r="R7" s="1855">
        <f t="shared" si="38"/>
        <v>0.0</v>
      </c>
      <c r="S7" s="1855">
        <f t="shared" si="38"/>
        <v>0.0</v>
      </c>
      <c r="T7" s="1855">
        <f t="shared" si="38"/>
        <v>2.0</v>
      </c>
      <c r="U7" s="1855">
        <f t="shared" si="38"/>
        <v>0.0</v>
      </c>
      <c r="V7" s="1855">
        <f t="shared" si="38"/>
        <v>0.0</v>
      </c>
      <c r="W7" s="1857">
        <f>SUM(Q7:V7)</f>
        <v>2.0</v>
      </c>
      <c r="X7" s="1854">
        <f t="shared" si="39" ref="X7:AC12">CF104</f>
        <v>0.0</v>
      </c>
      <c r="Y7" s="1855">
        <f t="shared" si="39"/>
        <v>0.0</v>
      </c>
      <c r="Z7" s="1855">
        <f t="shared" si="39"/>
        <v>1.0</v>
      </c>
      <c r="AA7" s="1855">
        <f t="shared" si="39"/>
        <v>2.0</v>
      </c>
      <c r="AB7" s="1855">
        <f t="shared" si="39"/>
        <v>0.0</v>
      </c>
      <c r="AC7" s="1855">
        <f t="shared" si="39"/>
        <v>0.0</v>
      </c>
      <c r="AD7" s="1857">
        <f>SUM(X7:AC7)</f>
        <v>3.0</v>
      </c>
      <c r="AE7" s="1854">
        <f t="shared" si="40" ref="AE7:AJ12">CL104</f>
        <v>0.0</v>
      </c>
      <c r="AF7" s="1855">
        <f t="shared" si="40"/>
        <v>0.0</v>
      </c>
      <c r="AG7" s="1855">
        <f t="shared" si="40"/>
        <v>0.0</v>
      </c>
      <c r="AH7" s="1855">
        <f t="shared" si="40"/>
        <v>2.0</v>
      </c>
      <c r="AI7" s="1855">
        <f t="shared" si="40"/>
        <v>0.0</v>
      </c>
      <c r="AJ7" s="1855">
        <f t="shared" si="40"/>
        <v>0.0</v>
      </c>
      <c r="AK7" s="1858">
        <f>SUM(AE7:AJ7)</f>
        <v>2.0</v>
      </c>
      <c r="AL7" s="1854">
        <f>CR104</f>
        <v>0.0</v>
      </c>
      <c r="AM7" s="1855">
        <f t="shared" si="41" ref="AM7:AQ7">CS104</f>
        <v>0.0</v>
      </c>
      <c r="AN7" s="1855">
        <f t="shared" si="41"/>
        <v>0.0</v>
      </c>
      <c r="AO7" s="1855">
        <f t="shared" si="41"/>
        <v>0.0</v>
      </c>
      <c r="AP7" s="1855">
        <f t="shared" si="41"/>
        <v>0.0</v>
      </c>
      <c r="AQ7" s="1855">
        <f t="shared" si="41"/>
        <v>0.0</v>
      </c>
      <c r="AR7" s="1858">
        <f>SUM(AL7:AQ7)</f>
        <v>0.0</v>
      </c>
      <c r="AS7" s="1854">
        <f>CX104</f>
        <v>0.0</v>
      </c>
      <c r="AT7" s="1855">
        <f t="shared" si="42" ref="AT7:AX12">CY104</f>
        <v>0.0</v>
      </c>
      <c r="AU7" s="1855">
        <f t="shared" si="42"/>
        <v>0.0</v>
      </c>
      <c r="AV7" s="1855">
        <f t="shared" si="42"/>
        <v>0.0</v>
      </c>
      <c r="AW7" s="1855">
        <f t="shared" si="42"/>
        <v>0.0</v>
      </c>
      <c r="AX7" s="1855">
        <f t="shared" si="42"/>
        <v>0.0</v>
      </c>
      <c r="AY7" s="1858">
        <f>SUM(AS7:AX7)</f>
        <v>0.0</v>
      </c>
      <c r="AZ7" s="1809"/>
      <c r="BE7" s="1823">
        <f t="shared" si="35"/>
        <v>5.0</v>
      </c>
      <c r="BF7" s="1823" t="str">
        <f>'Result Entry'!F13</f>
        <v>OBC</v>
      </c>
      <c r="BG7" s="1823" t="str">
        <f>'Result Entry'!Y13</f>
        <v>III</v>
      </c>
      <c r="BH7" s="1823" t="str">
        <f>'Result Entry'!AM13</f>
        <v>III</v>
      </c>
      <c r="BI7" s="1823" t="str">
        <f>'Result Entry'!BD13</f>
        <v>III</v>
      </c>
      <c r="BJ7" s="1823" t="str">
        <f>'Result Entry'!BU13</f>
        <v>D</v>
      </c>
      <c r="BK7" s="1823" t="str">
        <f>'Result Entry'!CL13</f>
        <v/>
      </c>
      <c r="BL7" s="1823" t="str">
        <f>'Result Entry'!DC13</f>
        <v>II</v>
      </c>
      <c r="BM7" s="1217" t="str">
        <f>'Result Entry'!DT13</f>
        <v/>
      </c>
      <c r="BN7" s="1822">
        <f t="shared" si="2"/>
        <v>0.0</v>
      </c>
      <c r="BO7" s="1822">
        <f t="shared" si="3"/>
        <v>0.0</v>
      </c>
      <c r="BP7" s="1822" t="str">
        <f t="shared" si="4"/>
        <v>III</v>
      </c>
      <c r="BQ7" s="1822">
        <f t="shared" si="5"/>
        <v>0.0</v>
      </c>
      <c r="BR7" s="1822">
        <f t="shared" si="6"/>
        <v>0.0</v>
      </c>
      <c r="BS7" s="1822">
        <f t="shared" si="7"/>
        <v>0.0</v>
      </c>
      <c r="BT7" s="1823">
        <f t="shared" si="8"/>
        <v>0.0</v>
      </c>
      <c r="BU7" s="1823">
        <f t="shared" si="9"/>
        <v>0.0</v>
      </c>
      <c r="BV7" s="1823" t="str">
        <f t="shared" si="10"/>
        <v>III</v>
      </c>
      <c r="BW7" s="1823">
        <f t="shared" si="11"/>
        <v>0.0</v>
      </c>
      <c r="BX7" s="1823">
        <f t="shared" si="12"/>
        <v>0.0</v>
      </c>
      <c r="BY7" s="1823">
        <f t="shared" si="13"/>
        <v>0.0</v>
      </c>
      <c r="BZ7" s="1824">
        <f t="shared" si="14"/>
        <v>0.0</v>
      </c>
      <c r="CA7" s="1822">
        <f t="shared" si="15"/>
        <v>0.0</v>
      </c>
      <c r="CB7" s="1822" t="str">
        <f t="shared" si="16"/>
        <v>III</v>
      </c>
      <c r="CC7" s="1822">
        <f t="shared" si="17"/>
        <v>0.0</v>
      </c>
      <c r="CD7" s="1822">
        <f t="shared" si="18"/>
        <v>0.0</v>
      </c>
      <c r="CE7" s="1822">
        <f t="shared" si="19"/>
        <v>0.0</v>
      </c>
      <c r="CF7" s="1823">
        <f t="shared" si="20"/>
        <v>0.0</v>
      </c>
      <c r="CG7" s="1823">
        <f t="shared" si="21"/>
        <v>0.0</v>
      </c>
      <c r="CH7" s="1823" t="str">
        <f t="shared" si="22"/>
        <v>D</v>
      </c>
      <c r="CI7" s="1823">
        <f t="shared" si="23"/>
        <v>0.0</v>
      </c>
      <c r="CJ7" s="1823">
        <f t="shared" si="24"/>
        <v>0.0</v>
      </c>
      <c r="CK7" s="1217">
        <f t="shared" si="25"/>
        <v>0.0</v>
      </c>
      <c r="CL7" s="1822">
        <f t="shared" si="26"/>
        <v>0.0</v>
      </c>
      <c r="CM7" s="1822">
        <f t="shared" si="27"/>
        <v>0.0</v>
      </c>
      <c r="CN7" s="1822" t="str">
        <f t="shared" si="28"/>
        <v/>
      </c>
      <c r="CO7" s="1822">
        <f t="shared" si="29"/>
        <v>0.0</v>
      </c>
      <c r="CP7" s="1822">
        <f t="shared" si="30"/>
        <v>0.0</v>
      </c>
      <c r="CQ7" s="1822">
        <f t="shared" si="31"/>
        <v>0.0</v>
      </c>
      <c r="CR7" s="1245">
        <f t="shared" si="32"/>
        <v>0.0</v>
      </c>
      <c r="CS7" s="1823">
        <f t="shared" si="33"/>
        <v>0.0</v>
      </c>
      <c r="CT7" s="1823" t="str">
        <f t="shared" si="33"/>
        <v>II</v>
      </c>
      <c r="CU7" s="1823">
        <f t="shared" si="33"/>
        <v>0.0</v>
      </c>
      <c r="CV7" s="1823">
        <f t="shared" si="33"/>
        <v>0.0</v>
      </c>
      <c r="CW7" s="1217">
        <f t="shared" si="33"/>
        <v>0.0</v>
      </c>
      <c r="CX7" s="1822">
        <f t="shared" si="34"/>
        <v>0.0</v>
      </c>
      <c r="CY7" s="1822">
        <f t="shared" si="1"/>
        <v>0.0</v>
      </c>
      <c r="CZ7" s="1822" t="str">
        <f t="shared" si="1"/>
        <v/>
      </c>
      <c r="DA7" s="1822">
        <f t="shared" si="1"/>
        <v>0.0</v>
      </c>
      <c r="DB7" s="1822">
        <f t="shared" si="1"/>
        <v>0.0</v>
      </c>
      <c r="DC7" s="1822">
        <f t="shared" si="1"/>
        <v>0.0</v>
      </c>
      <c r="DD7" s="1245">
        <f>IF(BF7=DD$2,'Result Entry'!G13,0)</f>
        <v>0.0</v>
      </c>
      <c r="DE7" s="1823">
        <f>IF(BF7=DE$2,'Result Entry'!G13,0)</f>
        <v>0.0</v>
      </c>
      <c r="DF7" s="1823">
        <f>IF(BF7=DF$2,'Result Entry'!G13,0)</f>
        <v>1105.0</v>
      </c>
      <c r="DG7" s="1823">
        <f>IF(BF7=DG$2,'Result Entry'!G13,0)</f>
        <v>0.0</v>
      </c>
      <c r="DH7" s="1823">
        <f>IF(BF7=DH$2,'Result Entry'!G13,0)</f>
        <v>0.0</v>
      </c>
      <c r="DI7" s="1823">
        <f>IF(BF7=DI$2,'Result Entry'!G13,0)</f>
        <v>0.0</v>
      </c>
      <c r="DJ7" s="1825">
        <f>IF(BF7=DJ$2,'Result Entry'!FS13,0)</f>
        <v>0.0</v>
      </c>
      <c r="DK7" s="1825">
        <f>IF(BF7=DK$2,'Result Entry'!FS13,0)</f>
        <v>0.0</v>
      </c>
      <c r="DL7" s="1825" t="str">
        <f>IF(BF7=DL$2,'Result Entry'!FS13,0)</f>
        <v>Second</v>
      </c>
      <c r="DM7" s="1825">
        <f>IF(BF7=DM$2,'Result Entry'!FS13,0)</f>
        <v>0.0</v>
      </c>
      <c r="DN7" s="1825">
        <f>IF(BF7=DN$2,'Result Entry'!FS13,0)</f>
        <v>0.0</v>
      </c>
      <c r="DO7" s="1825">
        <f>IF(BF7=DO$2,'Result Entry'!FS13,0)</f>
        <v>0.0</v>
      </c>
    </row>
    <row r="8" spans="8:8" s="113" ht="35.25" customFormat="1" customHeight="1">
      <c r="A8" s="1859">
        <v>2.0</v>
      </c>
      <c r="B8" s="1860" t="s">
        <v>215</v>
      </c>
      <c r="C8" s="1861">
        <f t="shared" si="36"/>
        <v>0.0</v>
      </c>
      <c r="D8" s="1862">
        <f t="shared" si="36"/>
        <v>0.0</v>
      </c>
      <c r="E8" s="1862">
        <f t="shared" si="36"/>
        <v>0.0</v>
      </c>
      <c r="F8" s="1862">
        <f t="shared" si="36"/>
        <v>0.0</v>
      </c>
      <c r="G8" s="1862">
        <f t="shared" si="36"/>
        <v>0.0</v>
      </c>
      <c r="H8" s="1862">
        <f t="shared" si="36"/>
        <v>0.0</v>
      </c>
      <c r="I8" s="1863">
        <f t="shared" si="43" ref="I8:I13">SUM(C8:H8)</f>
        <v>0.0</v>
      </c>
      <c r="J8" s="1861">
        <f t="shared" si="37"/>
        <v>0.0</v>
      </c>
      <c r="K8" s="1862">
        <f t="shared" si="37"/>
        <v>0.0</v>
      </c>
      <c r="L8" s="1862">
        <f t="shared" si="37"/>
        <v>0.0</v>
      </c>
      <c r="M8" s="1862">
        <f t="shared" si="37"/>
        <v>0.0</v>
      </c>
      <c r="N8" s="1862">
        <f t="shared" si="37"/>
        <v>0.0</v>
      </c>
      <c r="O8" s="1862">
        <f t="shared" si="37"/>
        <v>0.0</v>
      </c>
      <c r="P8" s="1864">
        <f t="shared" si="44" ref="P8:P13">SUM(J8:O8)</f>
        <v>0.0</v>
      </c>
      <c r="Q8" s="1861">
        <f t="shared" si="38"/>
        <v>0.0</v>
      </c>
      <c r="R8" s="1862">
        <f t="shared" si="38"/>
        <v>0.0</v>
      </c>
      <c r="S8" s="1862">
        <f t="shared" si="38"/>
        <v>0.0</v>
      </c>
      <c r="T8" s="1862">
        <f t="shared" si="38"/>
        <v>0.0</v>
      </c>
      <c r="U8" s="1862">
        <f t="shared" si="38"/>
        <v>0.0</v>
      </c>
      <c r="V8" s="1862">
        <f t="shared" si="38"/>
        <v>0.0</v>
      </c>
      <c r="W8" s="1864">
        <f t="shared" si="45" ref="W8:W13">SUM(Q8:V8)</f>
        <v>0.0</v>
      </c>
      <c r="X8" s="1861">
        <f t="shared" si="39"/>
        <v>0.0</v>
      </c>
      <c r="Y8" s="1862">
        <f t="shared" si="39"/>
        <v>0.0</v>
      </c>
      <c r="Z8" s="1862">
        <f t="shared" si="39"/>
        <v>0.0</v>
      </c>
      <c r="AA8" s="1862">
        <f t="shared" si="39"/>
        <v>0.0</v>
      </c>
      <c r="AB8" s="1862">
        <f t="shared" si="39"/>
        <v>1.0</v>
      </c>
      <c r="AC8" s="1862">
        <f t="shared" si="39"/>
        <v>0.0</v>
      </c>
      <c r="AD8" s="1864">
        <f t="shared" si="46" ref="AD8:AD13">SUM(X8:AC8)</f>
        <v>1.0</v>
      </c>
      <c r="AE8" s="1861">
        <f t="shared" si="40"/>
        <v>0.0</v>
      </c>
      <c r="AF8" s="1862">
        <f t="shared" si="40"/>
        <v>0.0</v>
      </c>
      <c r="AG8" s="1862">
        <f t="shared" si="40"/>
        <v>0.0</v>
      </c>
      <c r="AH8" s="1862">
        <f t="shared" si="40"/>
        <v>0.0</v>
      </c>
      <c r="AI8" s="1862">
        <f t="shared" si="40"/>
        <v>0.0</v>
      </c>
      <c r="AJ8" s="1862">
        <f t="shared" si="40"/>
        <v>0.0</v>
      </c>
      <c r="AK8" s="1865">
        <f t="shared" si="47" ref="AK8:AK13">SUM(AE8:AJ8)</f>
        <v>0.0</v>
      </c>
      <c r="AL8" s="1861">
        <f>CR105</f>
        <v>0.0</v>
      </c>
      <c r="AM8" s="1862">
        <f t="shared" si="48" ref="AM8:AQ8">CS105</f>
        <v>0.0</v>
      </c>
      <c r="AN8" s="1862">
        <f t="shared" si="48"/>
        <v>0.0</v>
      </c>
      <c r="AO8" s="1862">
        <f t="shared" si="48"/>
        <v>0.0</v>
      </c>
      <c r="AP8" s="1862">
        <f t="shared" si="48"/>
        <v>0.0</v>
      </c>
      <c r="AQ8" s="1862">
        <f t="shared" si="48"/>
        <v>0.0</v>
      </c>
      <c r="AR8" s="1865">
        <f t="shared" si="49" ref="AR8:AR13">SUM(AL8:AQ8)</f>
        <v>0.0</v>
      </c>
      <c r="AS8" s="1854">
        <f t="shared" si="50" ref="AS8:AS12">CX105</f>
        <v>0.0</v>
      </c>
      <c r="AT8" s="1862">
        <f t="shared" si="42"/>
        <v>0.0</v>
      </c>
      <c r="AU8" s="1862">
        <f t="shared" si="42"/>
        <v>0.0</v>
      </c>
      <c r="AV8" s="1862">
        <f t="shared" si="42"/>
        <v>0.0</v>
      </c>
      <c r="AW8" s="1862">
        <f t="shared" si="42"/>
        <v>0.0</v>
      </c>
      <c r="AX8" s="1862">
        <f t="shared" si="42"/>
        <v>0.0</v>
      </c>
      <c r="AY8" s="1865">
        <f t="shared" si="51" ref="AY8:AY13">SUM(AS8:AX8)</f>
        <v>0.0</v>
      </c>
      <c r="AZ8" s="1809"/>
      <c r="BE8" s="1823">
        <f t="shared" si="35"/>
        <v>0.0</v>
      </c>
      <c r="BF8" s="1823">
        <f>'Result Entry'!F14</f>
        <v>0.0</v>
      </c>
      <c r="BG8" s="1823" t="str">
        <f>'Result Entry'!Y14</f>
        <v/>
      </c>
      <c r="BH8" s="1823" t="str">
        <f>'Result Entry'!AM14</f>
        <v/>
      </c>
      <c r="BI8" s="1823" t="str">
        <f>'Result Entry'!BD14</f>
        <v/>
      </c>
      <c r="BJ8" s="1823" t="str">
        <f>'Result Entry'!BU14</f>
        <v/>
      </c>
      <c r="BK8" s="1823" t="str">
        <f>'Result Entry'!CL14</f>
        <v/>
      </c>
      <c r="BL8" s="1823" t="str">
        <f>'Result Entry'!DC14</f>
        <v/>
      </c>
      <c r="BM8" s="1217" t="str">
        <f>'Result Entry'!DT14</f>
        <v/>
      </c>
      <c r="BN8" s="1822">
        <f t="shared" si="2"/>
        <v>0.0</v>
      </c>
      <c r="BO8" s="1822">
        <f t="shared" si="3"/>
        <v>0.0</v>
      </c>
      <c r="BP8" s="1822">
        <f t="shared" si="4"/>
        <v>0.0</v>
      </c>
      <c r="BQ8" s="1822">
        <f t="shared" si="5"/>
        <v>0.0</v>
      </c>
      <c r="BR8" s="1822">
        <f t="shared" si="6"/>
        <v>0.0</v>
      </c>
      <c r="BS8" s="1822">
        <f t="shared" si="7"/>
        <v>0.0</v>
      </c>
      <c r="BT8" s="1823">
        <f t="shared" si="8"/>
        <v>0.0</v>
      </c>
      <c r="BU8" s="1823">
        <f t="shared" si="9"/>
        <v>0.0</v>
      </c>
      <c r="BV8" s="1823">
        <f t="shared" si="10"/>
        <v>0.0</v>
      </c>
      <c r="BW8" s="1823">
        <f t="shared" si="11"/>
        <v>0.0</v>
      </c>
      <c r="BX8" s="1823">
        <f t="shared" si="12"/>
        <v>0.0</v>
      </c>
      <c r="BY8" s="1823">
        <f t="shared" si="13"/>
        <v>0.0</v>
      </c>
      <c r="BZ8" s="1824">
        <f t="shared" si="14"/>
        <v>0.0</v>
      </c>
      <c r="CA8" s="1822">
        <f t="shared" si="15"/>
        <v>0.0</v>
      </c>
      <c r="CB8" s="1822">
        <f t="shared" si="16"/>
        <v>0.0</v>
      </c>
      <c r="CC8" s="1822">
        <f t="shared" si="17"/>
        <v>0.0</v>
      </c>
      <c r="CD8" s="1822">
        <f t="shared" si="18"/>
        <v>0.0</v>
      </c>
      <c r="CE8" s="1822">
        <f t="shared" si="19"/>
        <v>0.0</v>
      </c>
      <c r="CF8" s="1823">
        <f t="shared" si="20"/>
        <v>0.0</v>
      </c>
      <c r="CG8" s="1823">
        <f t="shared" si="21"/>
        <v>0.0</v>
      </c>
      <c r="CH8" s="1823">
        <f t="shared" si="22"/>
        <v>0.0</v>
      </c>
      <c r="CI8" s="1823">
        <f t="shared" si="23"/>
        <v>0.0</v>
      </c>
      <c r="CJ8" s="1823">
        <f t="shared" si="24"/>
        <v>0.0</v>
      </c>
      <c r="CK8" s="1217">
        <f t="shared" si="25"/>
        <v>0.0</v>
      </c>
      <c r="CL8" s="1822">
        <f t="shared" si="26"/>
        <v>0.0</v>
      </c>
      <c r="CM8" s="1822">
        <f t="shared" si="27"/>
        <v>0.0</v>
      </c>
      <c r="CN8" s="1822">
        <f t="shared" si="28"/>
        <v>0.0</v>
      </c>
      <c r="CO8" s="1822">
        <f t="shared" si="29"/>
        <v>0.0</v>
      </c>
      <c r="CP8" s="1822">
        <f t="shared" si="30"/>
        <v>0.0</v>
      </c>
      <c r="CQ8" s="1822">
        <f t="shared" si="31"/>
        <v>0.0</v>
      </c>
      <c r="CR8" s="1245">
        <f t="shared" si="32"/>
        <v>0.0</v>
      </c>
      <c r="CS8" s="1823">
        <f t="shared" si="33"/>
        <v>0.0</v>
      </c>
      <c r="CT8" s="1823">
        <f t="shared" si="33"/>
        <v>0.0</v>
      </c>
      <c r="CU8" s="1823">
        <f t="shared" si="33"/>
        <v>0.0</v>
      </c>
      <c r="CV8" s="1823">
        <f t="shared" si="33"/>
        <v>0.0</v>
      </c>
      <c r="CW8" s="1217">
        <f t="shared" si="33"/>
        <v>0.0</v>
      </c>
      <c r="CX8" s="1822">
        <f t="shared" si="34"/>
        <v>0.0</v>
      </c>
      <c r="CY8" s="1822">
        <f t="shared" si="1"/>
        <v>0.0</v>
      </c>
      <c r="CZ8" s="1822">
        <f t="shared" si="1"/>
        <v>0.0</v>
      </c>
      <c r="DA8" s="1822">
        <f t="shared" si="1"/>
        <v>0.0</v>
      </c>
      <c r="DB8" s="1822">
        <f t="shared" si="1"/>
        <v>0.0</v>
      </c>
      <c r="DC8" s="1822">
        <f t="shared" si="1"/>
        <v>0.0</v>
      </c>
      <c r="DD8" s="1245">
        <f>IF(BF8=DD$2,'Result Entry'!G14,0)</f>
        <v>0.0</v>
      </c>
      <c r="DE8" s="1823">
        <f>IF(BF8=DE$2,'Result Entry'!G14,0)</f>
        <v>0.0</v>
      </c>
      <c r="DF8" s="1823">
        <f>IF(BF8=DF$2,'Result Entry'!G14,0)</f>
        <v>0.0</v>
      </c>
      <c r="DG8" s="1823">
        <f>IF(BF8=DG$2,'Result Entry'!G14,0)</f>
        <v>0.0</v>
      </c>
      <c r="DH8" s="1823">
        <f>IF(BF8=DH$2,'Result Entry'!G14,0)</f>
        <v>0.0</v>
      </c>
      <c r="DI8" s="1823">
        <f>IF(BF8=DI$2,'Result Entry'!G14,0)</f>
        <v>0.0</v>
      </c>
      <c r="DJ8" s="1825">
        <f>IF(BF8=DJ$2,'Result Entry'!FS14,0)</f>
        <v>0.0</v>
      </c>
      <c r="DK8" s="1825">
        <f>IF(BF8=DK$2,'Result Entry'!FS14,0)</f>
        <v>0.0</v>
      </c>
      <c r="DL8" s="1825">
        <f>IF(BF8=DL$2,'Result Entry'!FS14,0)</f>
        <v>0.0</v>
      </c>
      <c r="DM8" s="1825">
        <f>IF(BF8=DM$2,'Result Entry'!FS14,0)</f>
        <v>0.0</v>
      </c>
      <c r="DN8" s="1825">
        <f>IF(BF8=DN$2,'Result Entry'!FS14,0)</f>
        <v>0.0</v>
      </c>
      <c r="DO8" s="1825">
        <f>IF(BF8=DO$2,'Result Entry'!FS14,0)</f>
        <v>0.0</v>
      </c>
    </row>
    <row r="9" spans="8:8" s="113" ht="35.25" customFormat="1" customHeight="1">
      <c r="A9" s="1859">
        <v>3.0</v>
      </c>
      <c r="B9" s="1860" t="s">
        <v>216</v>
      </c>
      <c r="C9" s="1861">
        <f t="shared" si="36"/>
        <v>0.0</v>
      </c>
      <c r="D9" s="1862">
        <f t="shared" si="36"/>
        <v>0.0</v>
      </c>
      <c r="E9" s="1862">
        <f t="shared" si="36"/>
        <v>0.0</v>
      </c>
      <c r="F9" s="1862">
        <f t="shared" si="36"/>
        <v>0.0</v>
      </c>
      <c r="G9" s="1862">
        <f t="shared" si="36"/>
        <v>0.0</v>
      </c>
      <c r="H9" s="1862">
        <f t="shared" si="36"/>
        <v>0.0</v>
      </c>
      <c r="I9" s="1863">
        <f t="shared" si="43"/>
        <v>0.0</v>
      </c>
      <c r="J9" s="1861">
        <f t="shared" si="37"/>
        <v>0.0</v>
      </c>
      <c r="K9" s="1862">
        <f t="shared" si="37"/>
        <v>0.0</v>
      </c>
      <c r="L9" s="1862">
        <f t="shared" si="37"/>
        <v>0.0</v>
      </c>
      <c r="M9" s="1862">
        <f t="shared" si="37"/>
        <v>1.0</v>
      </c>
      <c r="N9" s="1862">
        <f t="shared" si="37"/>
        <v>0.0</v>
      </c>
      <c r="O9" s="1862">
        <f t="shared" si="37"/>
        <v>0.0</v>
      </c>
      <c r="P9" s="1864">
        <f t="shared" si="44"/>
        <v>1.0</v>
      </c>
      <c r="Q9" s="1861">
        <f t="shared" si="38"/>
        <v>0.0</v>
      </c>
      <c r="R9" s="1862">
        <f t="shared" si="38"/>
        <v>0.0</v>
      </c>
      <c r="S9" s="1862">
        <f t="shared" si="38"/>
        <v>0.0</v>
      </c>
      <c r="T9" s="1862">
        <f t="shared" si="38"/>
        <v>0.0</v>
      </c>
      <c r="U9" s="1862">
        <f t="shared" si="38"/>
        <v>0.0</v>
      </c>
      <c r="V9" s="1862">
        <f t="shared" si="38"/>
        <v>0.0</v>
      </c>
      <c r="W9" s="1864">
        <f t="shared" si="45"/>
        <v>0.0</v>
      </c>
      <c r="X9" s="1861">
        <f t="shared" si="39"/>
        <v>0.0</v>
      </c>
      <c r="Y9" s="1862">
        <f t="shared" si="39"/>
        <v>0.0</v>
      </c>
      <c r="Z9" s="1862">
        <f t="shared" si="39"/>
        <v>0.0</v>
      </c>
      <c r="AA9" s="1862">
        <f t="shared" si="39"/>
        <v>0.0</v>
      </c>
      <c r="AB9" s="1862">
        <f t="shared" si="39"/>
        <v>0.0</v>
      </c>
      <c r="AC9" s="1862">
        <f t="shared" si="39"/>
        <v>0.0</v>
      </c>
      <c r="AD9" s="1864">
        <f t="shared" si="46"/>
        <v>0.0</v>
      </c>
      <c r="AE9" s="1861">
        <f t="shared" si="40"/>
        <v>0.0</v>
      </c>
      <c r="AF9" s="1862">
        <f t="shared" si="40"/>
        <v>0.0</v>
      </c>
      <c r="AG9" s="1862">
        <f t="shared" si="40"/>
        <v>0.0</v>
      </c>
      <c r="AH9" s="1862">
        <f t="shared" si="40"/>
        <v>0.0</v>
      </c>
      <c r="AI9" s="1862">
        <f t="shared" si="40"/>
        <v>0.0</v>
      </c>
      <c r="AJ9" s="1862">
        <f t="shared" si="40"/>
        <v>0.0</v>
      </c>
      <c r="AK9" s="1865">
        <f t="shared" si="47"/>
        <v>0.0</v>
      </c>
      <c r="AL9" s="1861">
        <f>CR106</f>
        <v>0.0</v>
      </c>
      <c r="AM9" s="1862">
        <f t="shared" si="52" ref="AM9:AQ12">CS106</f>
        <v>0.0</v>
      </c>
      <c r="AN9" s="1862">
        <f t="shared" si="52"/>
        <v>1.0</v>
      </c>
      <c r="AO9" s="1862">
        <f t="shared" si="52"/>
        <v>0.0</v>
      </c>
      <c r="AP9" s="1862">
        <f t="shared" si="52"/>
        <v>0.0</v>
      </c>
      <c r="AQ9" s="1862">
        <f t="shared" si="52"/>
        <v>0.0</v>
      </c>
      <c r="AR9" s="1865">
        <f t="shared" si="49"/>
        <v>1.0</v>
      </c>
      <c r="AS9" s="1854">
        <f t="shared" si="50"/>
        <v>0.0</v>
      </c>
      <c r="AT9" s="1862">
        <f t="shared" si="42"/>
        <v>0.0</v>
      </c>
      <c r="AU9" s="1862">
        <f t="shared" si="42"/>
        <v>0.0</v>
      </c>
      <c r="AV9" s="1862">
        <f t="shared" si="42"/>
        <v>0.0</v>
      </c>
      <c r="AW9" s="1862">
        <f t="shared" si="42"/>
        <v>0.0</v>
      </c>
      <c r="AX9" s="1862">
        <f t="shared" si="42"/>
        <v>0.0</v>
      </c>
      <c r="AY9" s="1865">
        <f t="shared" si="51"/>
        <v>0.0</v>
      </c>
      <c r="AZ9" s="1809"/>
      <c r="BE9" s="1823">
        <f t="shared" si="35"/>
        <v>0.0</v>
      </c>
      <c r="BF9" s="1823">
        <f>'Result Entry'!F15</f>
        <v>0.0</v>
      </c>
      <c r="BG9" s="1823" t="str">
        <f>'Result Entry'!Y15</f>
        <v/>
      </c>
      <c r="BH9" s="1823" t="str">
        <f>'Result Entry'!AM15</f>
        <v/>
      </c>
      <c r="BI9" s="1823" t="str">
        <f>'Result Entry'!BD15</f>
        <v/>
      </c>
      <c r="BJ9" s="1823" t="str">
        <f>'Result Entry'!BU15</f>
        <v/>
      </c>
      <c r="BK9" s="1823" t="str">
        <f>'Result Entry'!CL15</f>
        <v/>
      </c>
      <c r="BL9" s="1823" t="str">
        <f>'Result Entry'!DC15</f>
        <v/>
      </c>
      <c r="BM9" s="1217" t="str">
        <f>'Result Entry'!DT15</f>
        <v/>
      </c>
      <c r="BN9" s="1822">
        <f t="shared" si="2"/>
        <v>0.0</v>
      </c>
      <c r="BO9" s="1822">
        <f t="shared" si="3"/>
        <v>0.0</v>
      </c>
      <c r="BP9" s="1822">
        <f t="shared" si="4"/>
        <v>0.0</v>
      </c>
      <c r="BQ9" s="1822">
        <f t="shared" si="5"/>
        <v>0.0</v>
      </c>
      <c r="BR9" s="1822">
        <f t="shared" si="6"/>
        <v>0.0</v>
      </c>
      <c r="BS9" s="1822">
        <f t="shared" si="7"/>
        <v>0.0</v>
      </c>
      <c r="BT9" s="1823">
        <f t="shared" si="8"/>
        <v>0.0</v>
      </c>
      <c r="BU9" s="1823">
        <f t="shared" si="9"/>
        <v>0.0</v>
      </c>
      <c r="BV9" s="1823">
        <f t="shared" si="10"/>
        <v>0.0</v>
      </c>
      <c r="BW9" s="1823">
        <f t="shared" si="11"/>
        <v>0.0</v>
      </c>
      <c r="BX9" s="1823">
        <f t="shared" si="12"/>
        <v>0.0</v>
      </c>
      <c r="BY9" s="1823">
        <f t="shared" si="13"/>
        <v>0.0</v>
      </c>
      <c r="BZ9" s="1824">
        <f t="shared" si="14"/>
        <v>0.0</v>
      </c>
      <c r="CA9" s="1822">
        <f t="shared" si="15"/>
        <v>0.0</v>
      </c>
      <c r="CB9" s="1822">
        <f t="shared" si="16"/>
        <v>0.0</v>
      </c>
      <c r="CC9" s="1822">
        <f t="shared" si="17"/>
        <v>0.0</v>
      </c>
      <c r="CD9" s="1822">
        <f t="shared" si="18"/>
        <v>0.0</v>
      </c>
      <c r="CE9" s="1822">
        <f t="shared" si="19"/>
        <v>0.0</v>
      </c>
      <c r="CF9" s="1823">
        <f t="shared" si="20"/>
        <v>0.0</v>
      </c>
      <c r="CG9" s="1823">
        <f t="shared" si="21"/>
        <v>0.0</v>
      </c>
      <c r="CH9" s="1823">
        <f t="shared" si="22"/>
        <v>0.0</v>
      </c>
      <c r="CI9" s="1823">
        <f t="shared" si="23"/>
        <v>0.0</v>
      </c>
      <c r="CJ9" s="1823">
        <f t="shared" si="24"/>
        <v>0.0</v>
      </c>
      <c r="CK9" s="1217">
        <f t="shared" si="25"/>
        <v>0.0</v>
      </c>
      <c r="CL9" s="1822">
        <f t="shared" si="26"/>
        <v>0.0</v>
      </c>
      <c r="CM9" s="1822">
        <f t="shared" si="27"/>
        <v>0.0</v>
      </c>
      <c r="CN9" s="1822">
        <f t="shared" si="28"/>
        <v>0.0</v>
      </c>
      <c r="CO9" s="1822">
        <f t="shared" si="29"/>
        <v>0.0</v>
      </c>
      <c r="CP9" s="1822">
        <f t="shared" si="30"/>
        <v>0.0</v>
      </c>
      <c r="CQ9" s="1822">
        <f t="shared" si="31"/>
        <v>0.0</v>
      </c>
      <c r="CR9" s="1245">
        <f t="shared" si="32"/>
        <v>0.0</v>
      </c>
      <c r="CS9" s="1823">
        <f t="shared" si="33"/>
        <v>0.0</v>
      </c>
      <c r="CT9" s="1823">
        <f t="shared" si="33"/>
        <v>0.0</v>
      </c>
      <c r="CU9" s="1823">
        <f t="shared" si="33"/>
        <v>0.0</v>
      </c>
      <c r="CV9" s="1823">
        <f t="shared" si="33"/>
        <v>0.0</v>
      </c>
      <c r="CW9" s="1217">
        <f t="shared" si="33"/>
        <v>0.0</v>
      </c>
      <c r="CX9" s="1822">
        <f t="shared" si="34"/>
        <v>0.0</v>
      </c>
      <c r="CY9" s="1822">
        <f t="shared" si="1"/>
        <v>0.0</v>
      </c>
      <c r="CZ9" s="1822">
        <f t="shared" si="1"/>
        <v>0.0</v>
      </c>
      <c r="DA9" s="1822">
        <f t="shared" si="1"/>
        <v>0.0</v>
      </c>
      <c r="DB9" s="1822">
        <f t="shared" si="1"/>
        <v>0.0</v>
      </c>
      <c r="DC9" s="1822">
        <f t="shared" si="1"/>
        <v>0.0</v>
      </c>
      <c r="DD9" s="1245">
        <f>IF(BF9=DD$2,'Result Entry'!G15,0)</f>
        <v>0.0</v>
      </c>
      <c r="DE9" s="1823">
        <f>IF(BF9=DE$2,'Result Entry'!G15,0)</f>
        <v>0.0</v>
      </c>
      <c r="DF9" s="1823">
        <f>IF(BF9=DF$2,'Result Entry'!G15,0)</f>
        <v>0.0</v>
      </c>
      <c r="DG9" s="1823">
        <f>IF(BF9=DG$2,'Result Entry'!G15,0)</f>
        <v>0.0</v>
      </c>
      <c r="DH9" s="1823">
        <f>IF(BF9=DH$2,'Result Entry'!G15,0)</f>
        <v>0.0</v>
      </c>
      <c r="DI9" s="1823">
        <f>IF(BF9=DI$2,'Result Entry'!G15,0)</f>
        <v>0.0</v>
      </c>
      <c r="DJ9" s="1825">
        <f>IF(BF9=DJ$2,'Result Entry'!FS15,0)</f>
        <v>0.0</v>
      </c>
      <c r="DK9" s="1825">
        <f>IF(BF9=DK$2,'Result Entry'!FS15,0)</f>
        <v>0.0</v>
      </c>
      <c r="DL9" s="1825">
        <f>IF(BF9=DL$2,'Result Entry'!FS15,0)</f>
        <v>0.0</v>
      </c>
      <c r="DM9" s="1825">
        <f>IF(BF9=DM$2,'Result Entry'!FS15,0)</f>
        <v>0.0</v>
      </c>
      <c r="DN9" s="1825">
        <f>IF(BF9=DN$2,'Result Entry'!FS15,0)</f>
        <v>0.0</v>
      </c>
      <c r="DO9" s="1825">
        <f>IF(BF9=DO$2,'Result Entry'!FS15,0)</f>
        <v>0.0</v>
      </c>
    </row>
    <row r="10" spans="8:8" s="113" ht="35.25" customFormat="1" customHeight="1">
      <c r="A10" s="1859">
        <v>4.0</v>
      </c>
      <c r="B10" s="1860" t="s">
        <v>217</v>
      </c>
      <c r="C10" s="1861">
        <f t="shared" si="36"/>
        <v>0.0</v>
      </c>
      <c r="D10" s="1862">
        <f t="shared" si="36"/>
        <v>0.0</v>
      </c>
      <c r="E10" s="1862">
        <f t="shared" si="36"/>
        <v>1.0</v>
      </c>
      <c r="F10" s="1862">
        <f t="shared" si="36"/>
        <v>1.0</v>
      </c>
      <c r="G10" s="1862">
        <f t="shared" si="36"/>
        <v>1.0</v>
      </c>
      <c r="H10" s="1862">
        <f t="shared" si="36"/>
        <v>0.0</v>
      </c>
      <c r="I10" s="1863">
        <f t="shared" si="43"/>
        <v>3.0</v>
      </c>
      <c r="J10" s="1861">
        <f t="shared" si="37"/>
        <v>0.0</v>
      </c>
      <c r="K10" s="1862">
        <f t="shared" si="37"/>
        <v>0.0</v>
      </c>
      <c r="L10" s="1862">
        <f t="shared" si="37"/>
        <v>1.0</v>
      </c>
      <c r="M10" s="1862">
        <f t="shared" si="37"/>
        <v>0.0</v>
      </c>
      <c r="N10" s="1862">
        <f t="shared" si="37"/>
        <v>1.0</v>
      </c>
      <c r="O10" s="1862">
        <f t="shared" si="37"/>
        <v>0.0</v>
      </c>
      <c r="P10" s="1864">
        <f t="shared" si="44"/>
        <v>2.0</v>
      </c>
      <c r="Q10" s="1861">
        <f t="shared" si="38"/>
        <v>0.0</v>
      </c>
      <c r="R10" s="1862">
        <f t="shared" si="38"/>
        <v>0.0</v>
      </c>
      <c r="S10" s="1862">
        <f t="shared" si="38"/>
        <v>1.0</v>
      </c>
      <c r="T10" s="1862">
        <f t="shared" si="38"/>
        <v>0.0</v>
      </c>
      <c r="U10" s="1862">
        <f t="shared" si="38"/>
        <v>1.0</v>
      </c>
      <c r="V10" s="1862">
        <f t="shared" si="38"/>
        <v>0.0</v>
      </c>
      <c r="W10" s="1864">
        <f t="shared" si="45"/>
        <v>2.0</v>
      </c>
      <c r="X10" s="1861">
        <f t="shared" si="39"/>
        <v>0.0</v>
      </c>
      <c r="Y10" s="1862">
        <f t="shared" si="39"/>
        <v>0.0</v>
      </c>
      <c r="Z10" s="1862">
        <f t="shared" si="39"/>
        <v>0.0</v>
      </c>
      <c r="AA10" s="1862">
        <f t="shared" si="39"/>
        <v>0.0</v>
      </c>
      <c r="AB10" s="1862">
        <f t="shared" si="39"/>
        <v>0.0</v>
      </c>
      <c r="AC10" s="1862">
        <f t="shared" si="39"/>
        <v>0.0</v>
      </c>
      <c r="AD10" s="1864">
        <f t="shared" si="46"/>
        <v>0.0</v>
      </c>
      <c r="AE10" s="1861">
        <f t="shared" si="40"/>
        <v>0.0</v>
      </c>
      <c r="AF10" s="1862">
        <f t="shared" si="40"/>
        <v>0.0</v>
      </c>
      <c r="AG10" s="1862">
        <f t="shared" si="40"/>
        <v>0.0</v>
      </c>
      <c r="AH10" s="1862">
        <f t="shared" si="40"/>
        <v>0.0</v>
      </c>
      <c r="AI10" s="1862">
        <f t="shared" si="40"/>
        <v>1.0</v>
      </c>
      <c r="AJ10" s="1862">
        <f t="shared" si="40"/>
        <v>0.0</v>
      </c>
      <c r="AK10" s="1865">
        <f t="shared" si="47"/>
        <v>1.0</v>
      </c>
      <c r="AL10" s="1861">
        <f t="shared" si="53" ref="AL10:AL12">CR107</f>
        <v>0.0</v>
      </c>
      <c r="AM10" s="1862">
        <f t="shared" si="52"/>
        <v>0.0</v>
      </c>
      <c r="AN10" s="1862">
        <f t="shared" si="52"/>
        <v>0.0</v>
      </c>
      <c r="AO10" s="1862">
        <f t="shared" si="52"/>
        <v>0.0</v>
      </c>
      <c r="AP10" s="1862">
        <f t="shared" si="52"/>
        <v>0.0</v>
      </c>
      <c r="AQ10" s="1862">
        <f t="shared" si="52"/>
        <v>0.0</v>
      </c>
      <c r="AR10" s="1865">
        <f t="shared" si="49"/>
        <v>0.0</v>
      </c>
      <c r="AS10" s="1854">
        <f t="shared" si="50"/>
        <v>0.0</v>
      </c>
      <c r="AT10" s="1862">
        <f t="shared" si="42"/>
        <v>0.0</v>
      </c>
      <c r="AU10" s="1862">
        <f t="shared" si="42"/>
        <v>0.0</v>
      </c>
      <c r="AV10" s="1862">
        <f t="shared" si="42"/>
        <v>0.0</v>
      </c>
      <c r="AW10" s="1862">
        <f t="shared" si="42"/>
        <v>0.0</v>
      </c>
      <c r="AX10" s="1862">
        <f t="shared" si="42"/>
        <v>0.0</v>
      </c>
      <c r="AY10" s="1865">
        <f t="shared" si="51"/>
        <v>0.0</v>
      </c>
      <c r="AZ10" s="1809"/>
      <c r="BE10" s="1823">
        <f t="shared" si="35"/>
        <v>0.0</v>
      </c>
      <c r="BF10" s="1823">
        <f>'Result Entry'!F16</f>
        <v>0.0</v>
      </c>
      <c r="BG10" s="1823" t="str">
        <f>'Result Entry'!Y16</f>
        <v/>
      </c>
      <c r="BH10" s="1823" t="str">
        <f>'Result Entry'!AM16</f>
        <v/>
      </c>
      <c r="BI10" s="1823" t="str">
        <f>'Result Entry'!BD16</f>
        <v/>
      </c>
      <c r="BJ10" s="1823" t="str">
        <f>'Result Entry'!BU16</f>
        <v/>
      </c>
      <c r="BK10" s="1823" t="str">
        <f>'Result Entry'!CL16</f>
        <v/>
      </c>
      <c r="BL10" s="1823" t="str">
        <f>'Result Entry'!DC16</f>
        <v/>
      </c>
      <c r="BM10" s="1217" t="str">
        <f>'Result Entry'!DT16</f>
        <v/>
      </c>
      <c r="BN10" s="1822">
        <f t="shared" si="2"/>
        <v>0.0</v>
      </c>
      <c r="BO10" s="1822">
        <f t="shared" si="3"/>
        <v>0.0</v>
      </c>
      <c r="BP10" s="1822">
        <f t="shared" si="4"/>
        <v>0.0</v>
      </c>
      <c r="BQ10" s="1822">
        <f t="shared" si="5"/>
        <v>0.0</v>
      </c>
      <c r="BR10" s="1822">
        <f t="shared" si="6"/>
        <v>0.0</v>
      </c>
      <c r="BS10" s="1822">
        <f t="shared" si="7"/>
        <v>0.0</v>
      </c>
      <c r="BT10" s="1823">
        <f t="shared" si="8"/>
        <v>0.0</v>
      </c>
      <c r="BU10" s="1823">
        <f t="shared" si="9"/>
        <v>0.0</v>
      </c>
      <c r="BV10" s="1823">
        <f t="shared" si="10"/>
        <v>0.0</v>
      </c>
      <c r="BW10" s="1823">
        <f t="shared" si="11"/>
        <v>0.0</v>
      </c>
      <c r="BX10" s="1823">
        <f t="shared" si="12"/>
        <v>0.0</v>
      </c>
      <c r="BY10" s="1823">
        <f t="shared" si="13"/>
        <v>0.0</v>
      </c>
      <c r="BZ10" s="1824">
        <f t="shared" si="14"/>
        <v>0.0</v>
      </c>
      <c r="CA10" s="1822">
        <f t="shared" si="15"/>
        <v>0.0</v>
      </c>
      <c r="CB10" s="1822">
        <f t="shared" si="16"/>
        <v>0.0</v>
      </c>
      <c r="CC10" s="1822">
        <f t="shared" si="17"/>
        <v>0.0</v>
      </c>
      <c r="CD10" s="1822">
        <f t="shared" si="18"/>
        <v>0.0</v>
      </c>
      <c r="CE10" s="1822">
        <f t="shared" si="19"/>
        <v>0.0</v>
      </c>
      <c r="CF10" s="1823">
        <f t="shared" si="20"/>
        <v>0.0</v>
      </c>
      <c r="CG10" s="1823">
        <f t="shared" si="21"/>
        <v>0.0</v>
      </c>
      <c r="CH10" s="1823">
        <f t="shared" si="22"/>
        <v>0.0</v>
      </c>
      <c r="CI10" s="1823">
        <f t="shared" si="23"/>
        <v>0.0</v>
      </c>
      <c r="CJ10" s="1823">
        <f t="shared" si="24"/>
        <v>0.0</v>
      </c>
      <c r="CK10" s="1217">
        <f t="shared" si="25"/>
        <v>0.0</v>
      </c>
      <c r="CL10" s="1822">
        <f t="shared" si="26"/>
        <v>0.0</v>
      </c>
      <c r="CM10" s="1822">
        <f t="shared" si="27"/>
        <v>0.0</v>
      </c>
      <c r="CN10" s="1822">
        <f t="shared" si="28"/>
        <v>0.0</v>
      </c>
      <c r="CO10" s="1822">
        <f t="shared" si="29"/>
        <v>0.0</v>
      </c>
      <c r="CP10" s="1822">
        <f t="shared" si="30"/>
        <v>0.0</v>
      </c>
      <c r="CQ10" s="1822">
        <f t="shared" si="31"/>
        <v>0.0</v>
      </c>
      <c r="CR10" s="1245">
        <f t="shared" si="32"/>
        <v>0.0</v>
      </c>
      <c r="CS10" s="1823">
        <f t="shared" si="33"/>
        <v>0.0</v>
      </c>
      <c r="CT10" s="1823">
        <f t="shared" si="33"/>
        <v>0.0</v>
      </c>
      <c r="CU10" s="1823">
        <f t="shared" si="33"/>
        <v>0.0</v>
      </c>
      <c r="CV10" s="1823">
        <f t="shared" si="33"/>
        <v>0.0</v>
      </c>
      <c r="CW10" s="1217">
        <f t="shared" si="33"/>
        <v>0.0</v>
      </c>
      <c r="CX10" s="1822">
        <f t="shared" si="34"/>
        <v>0.0</v>
      </c>
      <c r="CY10" s="1822">
        <f t="shared" si="1"/>
        <v>0.0</v>
      </c>
      <c r="CZ10" s="1822">
        <f t="shared" si="1"/>
        <v>0.0</v>
      </c>
      <c r="DA10" s="1822">
        <f t="shared" si="1"/>
        <v>0.0</v>
      </c>
      <c r="DB10" s="1822">
        <f t="shared" si="1"/>
        <v>0.0</v>
      </c>
      <c r="DC10" s="1822">
        <f t="shared" si="1"/>
        <v>0.0</v>
      </c>
      <c r="DD10" s="1245">
        <f>IF(BF10=DD$2,'Result Entry'!G16,0)</f>
        <v>0.0</v>
      </c>
      <c r="DE10" s="1823">
        <f>IF(BF10=DE$2,'Result Entry'!G16,0)</f>
        <v>0.0</v>
      </c>
      <c r="DF10" s="1823">
        <f>IF(BF10=DF$2,'Result Entry'!G16,0)</f>
        <v>0.0</v>
      </c>
      <c r="DG10" s="1823">
        <f>IF(BF10=DG$2,'Result Entry'!G16,0)</f>
        <v>0.0</v>
      </c>
      <c r="DH10" s="1823">
        <f>IF(BF10=DH$2,'Result Entry'!G16,0)</f>
        <v>0.0</v>
      </c>
      <c r="DI10" s="1823">
        <f>IF(BF10=DI$2,'Result Entry'!G16,0)</f>
        <v>0.0</v>
      </c>
      <c r="DJ10" s="1825">
        <f>IF(BF10=DJ$2,'Result Entry'!FS16,0)</f>
        <v>0.0</v>
      </c>
      <c r="DK10" s="1825">
        <f>IF(BF10=DK$2,'Result Entry'!FS16,0)</f>
        <v>0.0</v>
      </c>
      <c r="DL10" s="1825">
        <f>IF(BF10=DL$2,'Result Entry'!FS16,0)</f>
        <v>0.0</v>
      </c>
      <c r="DM10" s="1825">
        <f>IF(BF10=DM$2,'Result Entry'!FS16,0)</f>
        <v>0.0</v>
      </c>
      <c r="DN10" s="1825">
        <f>IF(BF10=DN$2,'Result Entry'!FS16,0)</f>
        <v>0.0</v>
      </c>
      <c r="DO10" s="1825">
        <f>IF(BF10=DO$2,'Result Entry'!FS16,0)</f>
        <v>0.0</v>
      </c>
    </row>
    <row r="11" spans="8:8" s="113" ht="35.25" customFormat="1" customHeight="1">
      <c r="A11" s="1859">
        <v>5.0</v>
      </c>
      <c r="B11" s="1860" t="s">
        <v>116</v>
      </c>
      <c r="C11" s="1861">
        <f t="shared" si="36"/>
        <v>0.0</v>
      </c>
      <c r="D11" s="1862">
        <f t="shared" si="36"/>
        <v>0.0</v>
      </c>
      <c r="E11" s="1862">
        <f t="shared" si="36"/>
        <v>0.0</v>
      </c>
      <c r="F11" s="1862">
        <f t="shared" si="36"/>
        <v>0.0</v>
      </c>
      <c r="G11" s="1862">
        <f t="shared" si="36"/>
        <v>0.0</v>
      </c>
      <c r="H11" s="1862">
        <f t="shared" si="36"/>
        <v>0.0</v>
      </c>
      <c r="I11" s="1863">
        <f t="shared" si="43"/>
        <v>0.0</v>
      </c>
      <c r="J11" s="1861">
        <f t="shared" si="37"/>
        <v>0.0</v>
      </c>
      <c r="K11" s="1862">
        <f t="shared" si="37"/>
        <v>0.0</v>
      </c>
      <c r="L11" s="1862">
        <f t="shared" si="37"/>
        <v>0.0</v>
      </c>
      <c r="M11" s="1862">
        <f t="shared" si="37"/>
        <v>0.0</v>
      </c>
      <c r="N11" s="1862">
        <f t="shared" si="37"/>
        <v>0.0</v>
      </c>
      <c r="O11" s="1862">
        <f t="shared" si="37"/>
        <v>0.0</v>
      </c>
      <c r="P11" s="1864">
        <f t="shared" si="44"/>
        <v>0.0</v>
      </c>
      <c r="Q11" s="1861">
        <f t="shared" si="38"/>
        <v>0.0</v>
      </c>
      <c r="R11" s="1862">
        <f t="shared" si="38"/>
        <v>0.0</v>
      </c>
      <c r="S11" s="1862">
        <f t="shared" si="38"/>
        <v>0.0</v>
      </c>
      <c r="T11" s="1862">
        <f t="shared" si="38"/>
        <v>0.0</v>
      </c>
      <c r="U11" s="1862">
        <f t="shared" si="38"/>
        <v>0.0</v>
      </c>
      <c r="V11" s="1862">
        <f t="shared" si="38"/>
        <v>0.0</v>
      </c>
      <c r="W11" s="1864">
        <f t="shared" si="45"/>
        <v>0.0</v>
      </c>
      <c r="X11" s="1861">
        <f t="shared" si="39"/>
        <v>0.0</v>
      </c>
      <c r="Y11" s="1862">
        <f t="shared" si="39"/>
        <v>0.0</v>
      </c>
      <c r="Z11" s="1862">
        <f t="shared" si="39"/>
        <v>0.0</v>
      </c>
      <c r="AA11" s="1862">
        <f t="shared" si="39"/>
        <v>0.0</v>
      </c>
      <c r="AB11" s="1862">
        <f t="shared" si="39"/>
        <v>0.0</v>
      </c>
      <c r="AC11" s="1862">
        <f t="shared" si="39"/>
        <v>0.0</v>
      </c>
      <c r="AD11" s="1864">
        <f t="shared" si="46"/>
        <v>0.0</v>
      </c>
      <c r="AE11" s="1861">
        <f t="shared" si="40"/>
        <v>0.0</v>
      </c>
      <c r="AF11" s="1862">
        <f t="shared" si="40"/>
        <v>0.0</v>
      </c>
      <c r="AG11" s="1862">
        <f t="shared" si="40"/>
        <v>0.0</v>
      </c>
      <c r="AH11" s="1862">
        <f t="shared" si="40"/>
        <v>0.0</v>
      </c>
      <c r="AI11" s="1862">
        <f t="shared" si="40"/>
        <v>0.0</v>
      </c>
      <c r="AJ11" s="1862">
        <f t="shared" si="40"/>
        <v>0.0</v>
      </c>
      <c r="AK11" s="1865">
        <f t="shared" si="47"/>
        <v>0.0</v>
      </c>
      <c r="AL11" s="1861">
        <f t="shared" si="53"/>
        <v>0.0</v>
      </c>
      <c r="AM11" s="1862">
        <f t="shared" si="52"/>
        <v>0.0</v>
      </c>
      <c r="AN11" s="1862">
        <f t="shared" si="52"/>
        <v>0.0</v>
      </c>
      <c r="AO11" s="1862">
        <f t="shared" si="52"/>
        <v>0.0</v>
      </c>
      <c r="AP11" s="1862">
        <f t="shared" si="52"/>
        <v>0.0</v>
      </c>
      <c r="AQ11" s="1862">
        <f t="shared" si="52"/>
        <v>0.0</v>
      </c>
      <c r="AR11" s="1865">
        <f t="shared" si="49"/>
        <v>0.0</v>
      </c>
      <c r="AS11" s="1854">
        <f t="shared" si="50"/>
        <v>0.0</v>
      </c>
      <c r="AT11" s="1862">
        <f t="shared" si="42"/>
        <v>0.0</v>
      </c>
      <c r="AU11" s="1862">
        <f t="shared" si="42"/>
        <v>0.0</v>
      </c>
      <c r="AV11" s="1862">
        <f t="shared" si="42"/>
        <v>0.0</v>
      </c>
      <c r="AW11" s="1862">
        <f t="shared" si="42"/>
        <v>0.0</v>
      </c>
      <c r="AX11" s="1862">
        <f t="shared" si="42"/>
        <v>0.0</v>
      </c>
      <c r="AY11" s="1865">
        <f t="shared" si="51"/>
        <v>0.0</v>
      </c>
      <c r="AZ11" s="1809"/>
      <c r="BE11" s="1823">
        <f t="shared" si="35"/>
        <v>0.0</v>
      </c>
      <c r="BF11" s="1823">
        <f>'Result Entry'!F17</f>
        <v>0.0</v>
      </c>
      <c r="BG11" s="1823" t="str">
        <f>'Result Entry'!Y17</f>
        <v/>
      </c>
      <c r="BH11" s="1823" t="str">
        <f>'Result Entry'!AM17</f>
        <v/>
      </c>
      <c r="BI11" s="1823" t="str">
        <f>'Result Entry'!BD17</f>
        <v/>
      </c>
      <c r="BJ11" s="1823" t="str">
        <f>'Result Entry'!BU17</f>
        <v/>
      </c>
      <c r="BK11" s="1823" t="str">
        <f>'Result Entry'!CL17</f>
        <v/>
      </c>
      <c r="BL11" s="1823" t="str">
        <f>'Result Entry'!DC17</f>
        <v/>
      </c>
      <c r="BM11" s="1217" t="str">
        <f>'Result Entry'!DT17</f>
        <v/>
      </c>
      <c r="BN11" s="1822">
        <f t="shared" si="2"/>
        <v>0.0</v>
      </c>
      <c r="BO11" s="1822">
        <f t="shared" si="3"/>
        <v>0.0</v>
      </c>
      <c r="BP11" s="1822">
        <f t="shared" si="4"/>
        <v>0.0</v>
      </c>
      <c r="BQ11" s="1822">
        <f t="shared" si="5"/>
        <v>0.0</v>
      </c>
      <c r="BR11" s="1822">
        <f t="shared" si="6"/>
        <v>0.0</v>
      </c>
      <c r="BS11" s="1822">
        <f t="shared" si="7"/>
        <v>0.0</v>
      </c>
      <c r="BT11" s="1823">
        <f t="shared" si="8"/>
        <v>0.0</v>
      </c>
      <c r="BU11" s="1823">
        <f t="shared" si="9"/>
        <v>0.0</v>
      </c>
      <c r="BV11" s="1823">
        <f t="shared" si="10"/>
        <v>0.0</v>
      </c>
      <c r="BW11" s="1823">
        <f t="shared" si="11"/>
        <v>0.0</v>
      </c>
      <c r="BX11" s="1823">
        <f t="shared" si="12"/>
        <v>0.0</v>
      </c>
      <c r="BY11" s="1823">
        <f t="shared" si="13"/>
        <v>0.0</v>
      </c>
      <c r="BZ11" s="1824">
        <f t="shared" si="14"/>
        <v>0.0</v>
      </c>
      <c r="CA11" s="1822">
        <f t="shared" si="15"/>
        <v>0.0</v>
      </c>
      <c r="CB11" s="1822">
        <f t="shared" si="16"/>
        <v>0.0</v>
      </c>
      <c r="CC11" s="1822">
        <f t="shared" si="17"/>
        <v>0.0</v>
      </c>
      <c r="CD11" s="1822">
        <f t="shared" si="18"/>
        <v>0.0</v>
      </c>
      <c r="CE11" s="1822">
        <f t="shared" si="19"/>
        <v>0.0</v>
      </c>
      <c r="CF11" s="1823">
        <f t="shared" si="20"/>
        <v>0.0</v>
      </c>
      <c r="CG11" s="1823">
        <f t="shared" si="21"/>
        <v>0.0</v>
      </c>
      <c r="CH11" s="1823">
        <f t="shared" si="22"/>
        <v>0.0</v>
      </c>
      <c r="CI11" s="1823">
        <f t="shared" si="23"/>
        <v>0.0</v>
      </c>
      <c r="CJ11" s="1823">
        <f t="shared" si="24"/>
        <v>0.0</v>
      </c>
      <c r="CK11" s="1217">
        <f t="shared" si="25"/>
        <v>0.0</v>
      </c>
      <c r="CL11" s="1822">
        <f t="shared" si="26"/>
        <v>0.0</v>
      </c>
      <c r="CM11" s="1822">
        <f t="shared" si="27"/>
        <v>0.0</v>
      </c>
      <c r="CN11" s="1822">
        <f t="shared" si="28"/>
        <v>0.0</v>
      </c>
      <c r="CO11" s="1822">
        <f t="shared" si="29"/>
        <v>0.0</v>
      </c>
      <c r="CP11" s="1822">
        <f t="shared" si="30"/>
        <v>0.0</v>
      </c>
      <c r="CQ11" s="1822">
        <f t="shared" si="31"/>
        <v>0.0</v>
      </c>
      <c r="CR11" s="1245">
        <f t="shared" si="32"/>
        <v>0.0</v>
      </c>
      <c r="CS11" s="1823">
        <f t="shared" si="33"/>
        <v>0.0</v>
      </c>
      <c r="CT11" s="1823">
        <f t="shared" si="33"/>
        <v>0.0</v>
      </c>
      <c r="CU11" s="1823">
        <f t="shared" si="33"/>
        <v>0.0</v>
      </c>
      <c r="CV11" s="1823">
        <f t="shared" si="33"/>
        <v>0.0</v>
      </c>
      <c r="CW11" s="1217">
        <f t="shared" si="33"/>
        <v>0.0</v>
      </c>
      <c r="CX11" s="1822">
        <f t="shared" si="34"/>
        <v>0.0</v>
      </c>
      <c r="CY11" s="1822">
        <f t="shared" si="1"/>
        <v>0.0</v>
      </c>
      <c r="CZ11" s="1822">
        <f t="shared" si="1"/>
        <v>0.0</v>
      </c>
      <c r="DA11" s="1822">
        <f t="shared" si="1"/>
        <v>0.0</v>
      </c>
      <c r="DB11" s="1822">
        <f t="shared" si="1"/>
        <v>0.0</v>
      </c>
      <c r="DC11" s="1822">
        <f t="shared" si="1"/>
        <v>0.0</v>
      </c>
      <c r="DD11" s="1245">
        <f>IF(BF11=DD$2,'Result Entry'!G17,0)</f>
        <v>0.0</v>
      </c>
      <c r="DE11" s="1823">
        <f>IF(BF11=DE$2,'Result Entry'!G17,0)</f>
        <v>0.0</v>
      </c>
      <c r="DF11" s="1823">
        <f>IF(BF11=DF$2,'Result Entry'!G17,0)</f>
        <v>0.0</v>
      </c>
      <c r="DG11" s="1823">
        <f>IF(BF11=DG$2,'Result Entry'!G17,0)</f>
        <v>0.0</v>
      </c>
      <c r="DH11" s="1823">
        <f>IF(BF11=DH$2,'Result Entry'!G17,0)</f>
        <v>0.0</v>
      </c>
      <c r="DI11" s="1823">
        <f>IF(BF11=DI$2,'Result Entry'!G17,0)</f>
        <v>0.0</v>
      </c>
      <c r="DJ11" s="1825">
        <f>IF(BF11=DJ$2,'Result Entry'!FS17,0)</f>
        <v>0.0</v>
      </c>
      <c r="DK11" s="1825">
        <f>IF(BF11=DK$2,'Result Entry'!FS17,0)</f>
        <v>0.0</v>
      </c>
      <c r="DL11" s="1825">
        <f>IF(BF11=DL$2,'Result Entry'!FS17,0)</f>
        <v>0.0</v>
      </c>
      <c r="DM11" s="1825">
        <f>IF(BF11=DM$2,'Result Entry'!FS17,0)</f>
        <v>0.0</v>
      </c>
      <c r="DN11" s="1825">
        <f>IF(BF11=DN$2,'Result Entry'!FS17,0)</f>
        <v>0.0</v>
      </c>
      <c r="DO11" s="1825">
        <f>IF(BF11=DO$2,'Result Entry'!FS17,0)</f>
        <v>0.0</v>
      </c>
    </row>
    <row r="12" spans="8:8" s="113" ht="35.25" customFormat="1" customHeight="1">
      <c r="A12" s="1859">
        <v>6.0</v>
      </c>
      <c r="B12" s="1860" t="s">
        <v>218</v>
      </c>
      <c r="C12" s="1861">
        <f t="shared" si="36"/>
        <v>0.0</v>
      </c>
      <c r="D12" s="1862">
        <f t="shared" si="36"/>
        <v>0.0</v>
      </c>
      <c r="E12" s="1862">
        <f t="shared" si="36"/>
        <v>0.0</v>
      </c>
      <c r="F12" s="1862">
        <f t="shared" si="36"/>
        <v>1.0</v>
      </c>
      <c r="G12" s="1862">
        <f t="shared" si="36"/>
        <v>0.0</v>
      </c>
      <c r="H12" s="1862">
        <f t="shared" si="36"/>
        <v>0.0</v>
      </c>
      <c r="I12" s="1863">
        <f t="shared" si="43"/>
        <v>1.0</v>
      </c>
      <c r="J12" s="1861">
        <f t="shared" si="37"/>
        <v>0.0</v>
      </c>
      <c r="K12" s="1862">
        <f t="shared" si="37"/>
        <v>0.0</v>
      </c>
      <c r="L12" s="1862">
        <f t="shared" si="37"/>
        <v>0.0</v>
      </c>
      <c r="M12" s="1862">
        <f t="shared" si="37"/>
        <v>1.0</v>
      </c>
      <c r="N12" s="1862">
        <f t="shared" si="37"/>
        <v>0.0</v>
      </c>
      <c r="O12" s="1862">
        <f t="shared" si="37"/>
        <v>0.0</v>
      </c>
      <c r="P12" s="1864">
        <f t="shared" si="44"/>
        <v>1.0</v>
      </c>
      <c r="Q12" s="1861">
        <f t="shared" si="38"/>
        <v>0.0</v>
      </c>
      <c r="R12" s="1862">
        <f t="shared" si="38"/>
        <v>0.0</v>
      </c>
      <c r="S12" s="1862">
        <f t="shared" si="38"/>
        <v>0.0</v>
      </c>
      <c r="T12" s="1862">
        <f t="shared" si="38"/>
        <v>0.0</v>
      </c>
      <c r="U12" s="1862">
        <f t="shared" si="38"/>
        <v>0.0</v>
      </c>
      <c r="V12" s="1862">
        <f t="shared" si="38"/>
        <v>0.0</v>
      </c>
      <c r="W12" s="1864">
        <f t="shared" si="45"/>
        <v>0.0</v>
      </c>
      <c r="X12" s="1861">
        <f t="shared" si="39"/>
        <v>0.0</v>
      </c>
      <c r="Y12" s="1862">
        <f t="shared" si="39"/>
        <v>0.0</v>
      </c>
      <c r="Z12" s="1862">
        <f t="shared" si="39"/>
        <v>0.0</v>
      </c>
      <c r="AA12" s="1862">
        <f t="shared" si="39"/>
        <v>0.0</v>
      </c>
      <c r="AB12" s="1862">
        <f t="shared" si="39"/>
        <v>0.0</v>
      </c>
      <c r="AC12" s="1862">
        <f t="shared" si="39"/>
        <v>0.0</v>
      </c>
      <c r="AD12" s="1864">
        <f t="shared" si="46"/>
        <v>0.0</v>
      </c>
      <c r="AE12" s="1861">
        <f t="shared" si="40"/>
        <v>0.0</v>
      </c>
      <c r="AF12" s="1862">
        <f t="shared" si="40"/>
        <v>0.0</v>
      </c>
      <c r="AG12" s="1862">
        <f t="shared" si="40"/>
        <v>0.0</v>
      </c>
      <c r="AH12" s="1862">
        <f t="shared" si="40"/>
        <v>0.0</v>
      </c>
      <c r="AI12" s="1862">
        <f t="shared" si="40"/>
        <v>0.0</v>
      </c>
      <c r="AJ12" s="1862">
        <f t="shared" si="40"/>
        <v>0.0</v>
      </c>
      <c r="AK12" s="1865">
        <f t="shared" si="47"/>
        <v>0.0</v>
      </c>
      <c r="AL12" s="1861">
        <f t="shared" si="53"/>
        <v>0.0</v>
      </c>
      <c r="AM12" s="1862">
        <f t="shared" si="52"/>
        <v>0.0</v>
      </c>
      <c r="AN12" s="1862">
        <f t="shared" si="52"/>
        <v>0.0</v>
      </c>
      <c r="AO12" s="1862">
        <f t="shared" si="52"/>
        <v>2.0</v>
      </c>
      <c r="AP12" s="1862">
        <f t="shared" si="52"/>
        <v>1.0</v>
      </c>
      <c r="AQ12" s="1862">
        <f t="shared" si="52"/>
        <v>0.0</v>
      </c>
      <c r="AR12" s="1865">
        <f t="shared" si="49"/>
        <v>3.0</v>
      </c>
      <c r="AS12" s="1854">
        <f t="shared" si="50"/>
        <v>0.0</v>
      </c>
      <c r="AT12" s="1862">
        <f t="shared" si="42"/>
        <v>0.0</v>
      </c>
      <c r="AU12" s="1862">
        <f t="shared" si="42"/>
        <v>0.0</v>
      </c>
      <c r="AV12" s="1862">
        <f t="shared" si="42"/>
        <v>0.0</v>
      </c>
      <c r="AW12" s="1862">
        <f t="shared" si="42"/>
        <v>0.0</v>
      </c>
      <c r="AX12" s="1862">
        <f t="shared" si="42"/>
        <v>0.0</v>
      </c>
      <c r="AY12" s="1865">
        <f t="shared" si="51"/>
        <v>0.0</v>
      </c>
      <c r="AZ12" s="1809"/>
      <c r="BE12" s="1823">
        <f t="shared" si="35"/>
        <v>0.0</v>
      </c>
      <c r="BF12" s="1823">
        <f>'Result Entry'!F18</f>
        <v>0.0</v>
      </c>
      <c r="BG12" s="1823" t="str">
        <f>'Result Entry'!Y18</f>
        <v/>
      </c>
      <c r="BH12" s="1823" t="str">
        <f>'Result Entry'!AM18</f>
        <v/>
      </c>
      <c r="BI12" s="1823" t="str">
        <f>'Result Entry'!BD18</f>
        <v/>
      </c>
      <c r="BJ12" s="1823" t="str">
        <f>'Result Entry'!BU18</f>
        <v/>
      </c>
      <c r="BK12" s="1823" t="str">
        <f>'Result Entry'!CL18</f>
        <v/>
      </c>
      <c r="BL12" s="1823" t="str">
        <f>'Result Entry'!DC18</f>
        <v/>
      </c>
      <c r="BM12" s="1217" t="str">
        <f>'Result Entry'!DT18</f>
        <v/>
      </c>
      <c r="BN12" s="1822">
        <f t="shared" si="2"/>
        <v>0.0</v>
      </c>
      <c r="BO12" s="1822">
        <f t="shared" si="3"/>
        <v>0.0</v>
      </c>
      <c r="BP12" s="1822">
        <f t="shared" si="4"/>
        <v>0.0</v>
      </c>
      <c r="BQ12" s="1822">
        <f t="shared" si="5"/>
        <v>0.0</v>
      </c>
      <c r="BR12" s="1822">
        <f t="shared" si="6"/>
        <v>0.0</v>
      </c>
      <c r="BS12" s="1822">
        <f t="shared" si="7"/>
        <v>0.0</v>
      </c>
      <c r="BT12" s="1823">
        <f t="shared" si="8"/>
        <v>0.0</v>
      </c>
      <c r="BU12" s="1823">
        <f t="shared" si="9"/>
        <v>0.0</v>
      </c>
      <c r="BV12" s="1823">
        <f t="shared" si="10"/>
        <v>0.0</v>
      </c>
      <c r="BW12" s="1823">
        <f t="shared" si="11"/>
        <v>0.0</v>
      </c>
      <c r="BX12" s="1823">
        <f t="shared" si="12"/>
        <v>0.0</v>
      </c>
      <c r="BY12" s="1823">
        <f t="shared" si="13"/>
        <v>0.0</v>
      </c>
      <c r="BZ12" s="1824">
        <f t="shared" si="14"/>
        <v>0.0</v>
      </c>
      <c r="CA12" s="1822">
        <f t="shared" si="15"/>
        <v>0.0</v>
      </c>
      <c r="CB12" s="1822">
        <f t="shared" si="16"/>
        <v>0.0</v>
      </c>
      <c r="CC12" s="1822">
        <f t="shared" si="17"/>
        <v>0.0</v>
      </c>
      <c r="CD12" s="1822">
        <f t="shared" si="18"/>
        <v>0.0</v>
      </c>
      <c r="CE12" s="1822">
        <f t="shared" si="19"/>
        <v>0.0</v>
      </c>
      <c r="CF12" s="1823">
        <f t="shared" si="20"/>
        <v>0.0</v>
      </c>
      <c r="CG12" s="1823">
        <f t="shared" si="21"/>
        <v>0.0</v>
      </c>
      <c r="CH12" s="1823">
        <f t="shared" si="22"/>
        <v>0.0</v>
      </c>
      <c r="CI12" s="1823">
        <f t="shared" si="23"/>
        <v>0.0</v>
      </c>
      <c r="CJ12" s="1823">
        <f t="shared" si="24"/>
        <v>0.0</v>
      </c>
      <c r="CK12" s="1217">
        <f t="shared" si="25"/>
        <v>0.0</v>
      </c>
      <c r="CL12" s="1822">
        <f t="shared" si="26"/>
        <v>0.0</v>
      </c>
      <c r="CM12" s="1822">
        <f t="shared" si="27"/>
        <v>0.0</v>
      </c>
      <c r="CN12" s="1822">
        <f t="shared" si="28"/>
        <v>0.0</v>
      </c>
      <c r="CO12" s="1822">
        <f t="shared" si="29"/>
        <v>0.0</v>
      </c>
      <c r="CP12" s="1822">
        <f t="shared" si="30"/>
        <v>0.0</v>
      </c>
      <c r="CQ12" s="1822">
        <f t="shared" si="31"/>
        <v>0.0</v>
      </c>
      <c r="CR12" s="1245">
        <f t="shared" si="32"/>
        <v>0.0</v>
      </c>
      <c r="CS12" s="1823">
        <f t="shared" si="33"/>
        <v>0.0</v>
      </c>
      <c r="CT12" s="1823">
        <f t="shared" si="33"/>
        <v>0.0</v>
      </c>
      <c r="CU12" s="1823">
        <f t="shared" si="33"/>
        <v>0.0</v>
      </c>
      <c r="CV12" s="1823">
        <f t="shared" si="33"/>
        <v>0.0</v>
      </c>
      <c r="CW12" s="1217">
        <f t="shared" si="33"/>
        <v>0.0</v>
      </c>
      <c r="CX12" s="1822">
        <f t="shared" si="34"/>
        <v>0.0</v>
      </c>
      <c r="CY12" s="1822">
        <f t="shared" si="1"/>
        <v>0.0</v>
      </c>
      <c r="CZ12" s="1822">
        <f t="shared" si="1"/>
        <v>0.0</v>
      </c>
      <c r="DA12" s="1822">
        <f t="shared" si="1"/>
        <v>0.0</v>
      </c>
      <c r="DB12" s="1822">
        <f t="shared" si="1"/>
        <v>0.0</v>
      </c>
      <c r="DC12" s="1822">
        <f t="shared" si="1"/>
        <v>0.0</v>
      </c>
      <c r="DD12" s="1245">
        <f>IF(BF12=DD$2,'Result Entry'!G18,0)</f>
        <v>0.0</v>
      </c>
      <c r="DE12" s="1823">
        <f>IF(BF12=DE$2,'Result Entry'!G18,0)</f>
        <v>0.0</v>
      </c>
      <c r="DF12" s="1823">
        <f>IF(BF12=DF$2,'Result Entry'!G18,0)</f>
        <v>0.0</v>
      </c>
      <c r="DG12" s="1823">
        <f>IF(BF12=DG$2,'Result Entry'!G18,0)</f>
        <v>0.0</v>
      </c>
      <c r="DH12" s="1823">
        <f>IF(BF12=DH$2,'Result Entry'!G18,0)</f>
        <v>0.0</v>
      </c>
      <c r="DI12" s="1823">
        <f>IF(BF12=DI$2,'Result Entry'!G18,0)</f>
        <v>0.0</v>
      </c>
      <c r="DJ12" s="1825">
        <f>IF(BF12=DJ$2,'Result Entry'!FS18,0)</f>
        <v>0.0</v>
      </c>
      <c r="DK12" s="1825">
        <f>IF(BF12=DK$2,'Result Entry'!FS18,0)</f>
        <v>0.0</v>
      </c>
      <c r="DL12" s="1825">
        <f>IF(BF12=DL$2,'Result Entry'!FS18,0)</f>
        <v>0.0</v>
      </c>
      <c r="DM12" s="1825">
        <f>IF(BF12=DM$2,'Result Entry'!FS18,0)</f>
        <v>0.0</v>
      </c>
      <c r="DN12" s="1825">
        <f>IF(BF12=DN$2,'Result Entry'!FS18,0)</f>
        <v>0.0</v>
      </c>
      <c r="DO12" s="1825">
        <f>IF(BF12=DO$2,'Result Entry'!FS18,0)</f>
        <v>0.0</v>
      </c>
    </row>
    <row r="13" spans="8:8" s="113" ht="35.25" customFormat="1" customHeight="1">
      <c r="A13" s="1866">
        <v>7.0</v>
      </c>
      <c r="B13" s="1867" t="s">
        <v>117</v>
      </c>
      <c r="C13" s="1868">
        <f t="shared" si="54" ref="C13:H13">BN111</f>
        <v>1.0</v>
      </c>
      <c r="D13" s="1869">
        <f t="shared" si="54"/>
        <v>0.0</v>
      </c>
      <c r="E13" s="1869">
        <f t="shared" si="54"/>
        <v>0.0</v>
      </c>
      <c r="F13" s="1869">
        <f t="shared" si="54"/>
        <v>0.0</v>
      </c>
      <c r="G13" s="1869">
        <f t="shared" si="54"/>
        <v>0.0</v>
      </c>
      <c r="H13" s="1869">
        <f t="shared" si="54"/>
        <v>0.0</v>
      </c>
      <c r="I13" s="1863">
        <f t="shared" si="43"/>
        <v>1.0</v>
      </c>
      <c r="J13" s="1868">
        <f t="shared" si="55" ref="J13:O13">BT111</f>
        <v>1.0</v>
      </c>
      <c r="K13" s="1869">
        <f t="shared" si="55"/>
        <v>0.0</v>
      </c>
      <c r="L13" s="1869">
        <f t="shared" si="55"/>
        <v>0.0</v>
      </c>
      <c r="M13" s="1869">
        <f t="shared" si="55"/>
        <v>0.0</v>
      </c>
      <c r="N13" s="1869">
        <f t="shared" si="55"/>
        <v>0.0</v>
      </c>
      <c r="O13" s="1869">
        <f t="shared" si="55"/>
        <v>0.0</v>
      </c>
      <c r="P13" s="1870">
        <f t="shared" si="44"/>
        <v>1.0</v>
      </c>
      <c r="Q13" s="1868">
        <f t="shared" si="56" ref="Q13:V13">BZ111</f>
        <v>1.0</v>
      </c>
      <c r="R13" s="1869">
        <f t="shared" si="56"/>
        <v>0.0</v>
      </c>
      <c r="S13" s="1869">
        <f t="shared" si="56"/>
        <v>0.0</v>
      </c>
      <c r="T13" s="1869">
        <f t="shared" si="56"/>
        <v>0.0</v>
      </c>
      <c r="U13" s="1869">
        <f t="shared" si="56"/>
        <v>0.0</v>
      </c>
      <c r="V13" s="1869">
        <f t="shared" si="56"/>
        <v>0.0</v>
      </c>
      <c r="W13" s="1870">
        <f t="shared" si="45"/>
        <v>1.0</v>
      </c>
      <c r="X13" s="1868">
        <f t="shared" si="57" ref="X13:AC13">CF111</f>
        <v>1.0</v>
      </c>
      <c r="Y13" s="1869">
        <f t="shared" si="57"/>
        <v>0.0</v>
      </c>
      <c r="Z13" s="1869">
        <f t="shared" si="57"/>
        <v>0.0</v>
      </c>
      <c r="AA13" s="1869">
        <f t="shared" si="57"/>
        <v>0.0</v>
      </c>
      <c r="AB13" s="1869">
        <f t="shared" si="57"/>
        <v>0.0</v>
      </c>
      <c r="AC13" s="1869">
        <f t="shared" si="57"/>
        <v>0.0</v>
      </c>
      <c r="AD13" s="1870">
        <f t="shared" si="46"/>
        <v>1.0</v>
      </c>
      <c r="AE13" s="1868">
        <f t="shared" si="58" ref="AE13:AJ13">CL111</f>
        <v>1.0</v>
      </c>
      <c r="AF13" s="1869">
        <f t="shared" si="58"/>
        <v>0.0</v>
      </c>
      <c r="AG13" s="1869">
        <f t="shared" si="58"/>
        <v>0.0</v>
      </c>
      <c r="AH13" s="1869">
        <f t="shared" si="58"/>
        <v>0.0</v>
      </c>
      <c r="AI13" s="1869">
        <f t="shared" si="58"/>
        <v>0.0</v>
      </c>
      <c r="AJ13" s="1869">
        <f t="shared" si="58"/>
        <v>0.0</v>
      </c>
      <c r="AK13" s="1871">
        <f t="shared" si="47"/>
        <v>1.0</v>
      </c>
      <c r="AL13" s="1861">
        <f>CR111</f>
        <v>0.0</v>
      </c>
      <c r="AM13" s="1869">
        <f t="shared" si="59" ref="AM13:AQ13">CS111</f>
        <v>0.0</v>
      </c>
      <c r="AN13" s="1869">
        <f t="shared" si="59"/>
        <v>0.0</v>
      </c>
      <c r="AO13" s="1869">
        <f t="shared" si="59"/>
        <v>0.0</v>
      </c>
      <c r="AP13" s="1869">
        <f t="shared" si="59"/>
        <v>0.0</v>
      </c>
      <c r="AQ13" s="1869">
        <f t="shared" si="59"/>
        <v>0.0</v>
      </c>
      <c r="AR13" s="1871">
        <f t="shared" si="49"/>
        <v>0.0</v>
      </c>
      <c r="AS13" s="1854">
        <f>CX111</f>
        <v>0.0</v>
      </c>
      <c r="AT13" s="1869">
        <f t="shared" si="60" ref="AT13:AX13">CY111</f>
        <v>0.0</v>
      </c>
      <c r="AU13" s="1869">
        <f t="shared" si="60"/>
        <v>0.0</v>
      </c>
      <c r="AV13" s="1869">
        <f t="shared" si="60"/>
        <v>0.0</v>
      </c>
      <c r="AW13" s="1869">
        <f t="shared" si="60"/>
        <v>0.0</v>
      </c>
      <c r="AX13" s="1869">
        <f t="shared" si="60"/>
        <v>0.0</v>
      </c>
      <c r="AY13" s="1871">
        <f t="shared" si="51"/>
        <v>0.0</v>
      </c>
      <c r="AZ13" s="1809"/>
      <c r="BE13" s="1823">
        <f t="shared" si="35"/>
        <v>0.0</v>
      </c>
      <c r="BF13" s="1823">
        <f>'Result Entry'!F19</f>
        <v>0.0</v>
      </c>
      <c r="BG13" s="1823" t="str">
        <f>'Result Entry'!Y19</f>
        <v/>
      </c>
      <c r="BH13" s="1823" t="str">
        <f>'Result Entry'!AM19</f>
        <v/>
      </c>
      <c r="BI13" s="1823" t="str">
        <f>'Result Entry'!BD19</f>
        <v/>
      </c>
      <c r="BJ13" s="1823" t="str">
        <f>'Result Entry'!BU19</f>
        <v/>
      </c>
      <c r="BK13" s="1823" t="str">
        <f>'Result Entry'!CL19</f>
        <v/>
      </c>
      <c r="BL13" s="1823" t="str">
        <f>'Result Entry'!DC19</f>
        <v/>
      </c>
      <c r="BM13" s="1217" t="str">
        <f>'Result Entry'!DT19</f>
        <v/>
      </c>
      <c r="BN13" s="1822">
        <f t="shared" si="2"/>
        <v>0.0</v>
      </c>
      <c r="BO13" s="1822">
        <f t="shared" si="3"/>
        <v>0.0</v>
      </c>
      <c r="BP13" s="1822">
        <f t="shared" si="4"/>
        <v>0.0</v>
      </c>
      <c r="BQ13" s="1822">
        <f t="shared" si="5"/>
        <v>0.0</v>
      </c>
      <c r="BR13" s="1822">
        <f t="shared" si="6"/>
        <v>0.0</v>
      </c>
      <c r="BS13" s="1822">
        <f t="shared" si="7"/>
        <v>0.0</v>
      </c>
      <c r="BT13" s="1823">
        <f t="shared" si="8"/>
        <v>0.0</v>
      </c>
      <c r="BU13" s="1823">
        <f t="shared" si="9"/>
        <v>0.0</v>
      </c>
      <c r="BV13" s="1823">
        <f t="shared" si="10"/>
        <v>0.0</v>
      </c>
      <c r="BW13" s="1823">
        <f t="shared" si="11"/>
        <v>0.0</v>
      </c>
      <c r="BX13" s="1823">
        <f t="shared" si="12"/>
        <v>0.0</v>
      </c>
      <c r="BY13" s="1823">
        <f t="shared" si="13"/>
        <v>0.0</v>
      </c>
      <c r="BZ13" s="1824">
        <f t="shared" si="14"/>
        <v>0.0</v>
      </c>
      <c r="CA13" s="1822">
        <f t="shared" si="15"/>
        <v>0.0</v>
      </c>
      <c r="CB13" s="1822">
        <f t="shared" si="16"/>
        <v>0.0</v>
      </c>
      <c r="CC13" s="1822">
        <f t="shared" si="17"/>
        <v>0.0</v>
      </c>
      <c r="CD13" s="1822">
        <f t="shared" si="18"/>
        <v>0.0</v>
      </c>
      <c r="CE13" s="1822">
        <f t="shared" si="19"/>
        <v>0.0</v>
      </c>
      <c r="CF13" s="1823">
        <f t="shared" si="20"/>
        <v>0.0</v>
      </c>
      <c r="CG13" s="1823">
        <f t="shared" si="21"/>
        <v>0.0</v>
      </c>
      <c r="CH13" s="1823">
        <f t="shared" si="22"/>
        <v>0.0</v>
      </c>
      <c r="CI13" s="1823">
        <f t="shared" si="23"/>
        <v>0.0</v>
      </c>
      <c r="CJ13" s="1823">
        <f t="shared" si="24"/>
        <v>0.0</v>
      </c>
      <c r="CK13" s="1217">
        <f t="shared" si="25"/>
        <v>0.0</v>
      </c>
      <c r="CL13" s="1822">
        <f t="shared" si="26"/>
        <v>0.0</v>
      </c>
      <c r="CM13" s="1822">
        <f t="shared" si="27"/>
        <v>0.0</v>
      </c>
      <c r="CN13" s="1822">
        <f t="shared" si="28"/>
        <v>0.0</v>
      </c>
      <c r="CO13" s="1822">
        <f t="shared" si="29"/>
        <v>0.0</v>
      </c>
      <c r="CP13" s="1822">
        <f t="shared" si="30"/>
        <v>0.0</v>
      </c>
      <c r="CQ13" s="1822">
        <f t="shared" si="31"/>
        <v>0.0</v>
      </c>
      <c r="CR13" s="1245">
        <f t="shared" si="32"/>
        <v>0.0</v>
      </c>
      <c r="CS13" s="1823">
        <f t="shared" si="33"/>
        <v>0.0</v>
      </c>
      <c r="CT13" s="1823">
        <f t="shared" si="33"/>
        <v>0.0</v>
      </c>
      <c r="CU13" s="1823">
        <f t="shared" si="33"/>
        <v>0.0</v>
      </c>
      <c r="CV13" s="1823">
        <f t="shared" si="33"/>
        <v>0.0</v>
      </c>
      <c r="CW13" s="1217">
        <f t="shared" si="33"/>
        <v>0.0</v>
      </c>
      <c r="CX13" s="1822">
        <f t="shared" si="34"/>
        <v>0.0</v>
      </c>
      <c r="CY13" s="1822">
        <f t="shared" si="1"/>
        <v>0.0</v>
      </c>
      <c r="CZ13" s="1822">
        <f t="shared" si="1"/>
        <v>0.0</v>
      </c>
      <c r="DA13" s="1822">
        <f t="shared" si="1"/>
        <v>0.0</v>
      </c>
      <c r="DB13" s="1822">
        <f t="shared" si="1"/>
        <v>0.0</v>
      </c>
      <c r="DC13" s="1822">
        <f t="shared" si="1"/>
        <v>0.0</v>
      </c>
      <c r="DD13" s="1245">
        <f>IF(BF13=DD$2,'Result Entry'!G19,0)</f>
        <v>0.0</v>
      </c>
      <c r="DE13" s="1823">
        <f>IF(BF13=DE$2,'Result Entry'!G19,0)</f>
        <v>0.0</v>
      </c>
      <c r="DF13" s="1823">
        <f>IF(BF13=DF$2,'Result Entry'!G19,0)</f>
        <v>0.0</v>
      </c>
      <c r="DG13" s="1823">
        <f>IF(BF13=DG$2,'Result Entry'!G19,0)</f>
        <v>0.0</v>
      </c>
      <c r="DH13" s="1823">
        <f>IF(BF13=DH$2,'Result Entry'!G19,0)</f>
        <v>0.0</v>
      </c>
      <c r="DI13" s="1823">
        <f>IF(BF13=DI$2,'Result Entry'!G19,0)</f>
        <v>0.0</v>
      </c>
      <c r="DJ13" s="1825">
        <f>IF(BF13=DJ$2,'Result Entry'!FS19,0)</f>
        <v>0.0</v>
      </c>
      <c r="DK13" s="1825">
        <f>IF(BF13=DK$2,'Result Entry'!FS19,0)</f>
        <v>0.0</v>
      </c>
      <c r="DL13" s="1825">
        <f>IF(BF13=DL$2,'Result Entry'!FS19,0)</f>
        <v>0.0</v>
      </c>
      <c r="DM13" s="1825">
        <f>IF(BF13=DM$2,'Result Entry'!FS19,0)</f>
        <v>0.0</v>
      </c>
      <c r="DN13" s="1825">
        <f>IF(BF13=DN$2,'Result Entry'!FS19,0)</f>
        <v>0.0</v>
      </c>
      <c r="DO13" s="1825">
        <f>IF(BF13=DO$2,'Result Entry'!FS19,0)</f>
        <v>0.0</v>
      </c>
    </row>
    <row r="14" spans="8:8" s="1831" ht="51.75" customFormat="1" customHeight="1">
      <c r="A14" s="1872" t="s">
        <v>30</v>
      </c>
      <c r="B14" s="1873"/>
      <c r="C14" s="1874">
        <f>SUM(C7:C13)</f>
        <v>1.0</v>
      </c>
      <c r="D14" s="1875">
        <f t="shared" si="61" ref="D14:AK14">SUM(D7:D13)</f>
        <v>0.0</v>
      </c>
      <c r="E14" s="1875">
        <f t="shared" si="61"/>
        <v>1.0</v>
      </c>
      <c r="F14" s="1875">
        <f t="shared" si="61"/>
        <v>2.0</v>
      </c>
      <c r="G14" s="1875">
        <f t="shared" si="61"/>
        <v>1.0</v>
      </c>
      <c r="H14" s="1875">
        <f t="shared" si="61"/>
        <v>0.0</v>
      </c>
      <c r="I14" s="1876">
        <f t="shared" si="61"/>
        <v>5.0</v>
      </c>
      <c r="J14" s="1874">
        <f t="shared" si="61"/>
        <v>1.0</v>
      </c>
      <c r="K14" s="1875">
        <f t="shared" si="61"/>
        <v>0.0</v>
      </c>
      <c r="L14" s="1875">
        <f t="shared" si="61"/>
        <v>1.0</v>
      </c>
      <c r="M14" s="1875">
        <f t="shared" si="61"/>
        <v>2.0</v>
      </c>
      <c r="N14" s="1875">
        <f t="shared" si="61"/>
        <v>1.0</v>
      </c>
      <c r="O14" s="1875">
        <f t="shared" si="61"/>
        <v>0.0</v>
      </c>
      <c r="P14" s="1877">
        <f t="shared" si="61"/>
        <v>5.0</v>
      </c>
      <c r="Q14" s="1874">
        <f t="shared" si="61"/>
        <v>1.0</v>
      </c>
      <c r="R14" s="1875">
        <f t="shared" si="61"/>
        <v>0.0</v>
      </c>
      <c r="S14" s="1875">
        <f t="shared" si="61"/>
        <v>1.0</v>
      </c>
      <c r="T14" s="1875">
        <f t="shared" si="61"/>
        <v>2.0</v>
      </c>
      <c r="U14" s="1875">
        <f t="shared" si="61"/>
        <v>1.0</v>
      </c>
      <c r="V14" s="1875">
        <f t="shared" si="61"/>
        <v>0.0</v>
      </c>
      <c r="W14" s="1877">
        <f t="shared" si="61"/>
        <v>5.0</v>
      </c>
      <c r="X14" s="1874">
        <f t="shared" si="61"/>
        <v>1.0</v>
      </c>
      <c r="Y14" s="1875">
        <f t="shared" si="61"/>
        <v>0.0</v>
      </c>
      <c r="Z14" s="1875">
        <f t="shared" si="61"/>
        <v>1.0</v>
      </c>
      <c r="AA14" s="1875">
        <f t="shared" si="61"/>
        <v>2.0</v>
      </c>
      <c r="AB14" s="1875">
        <f t="shared" si="61"/>
        <v>1.0</v>
      </c>
      <c r="AC14" s="1875">
        <f t="shared" si="61"/>
        <v>0.0</v>
      </c>
      <c r="AD14" s="1877">
        <f t="shared" si="61"/>
        <v>5.0</v>
      </c>
      <c r="AE14" s="1874">
        <f t="shared" si="61"/>
        <v>1.0</v>
      </c>
      <c r="AF14" s="1875">
        <f t="shared" si="61"/>
        <v>0.0</v>
      </c>
      <c r="AG14" s="1875">
        <f t="shared" si="61"/>
        <v>0.0</v>
      </c>
      <c r="AH14" s="1875">
        <f t="shared" si="61"/>
        <v>2.0</v>
      </c>
      <c r="AI14" s="1875">
        <f t="shared" si="61"/>
        <v>1.0</v>
      </c>
      <c r="AJ14" s="1875">
        <f t="shared" si="61"/>
        <v>0.0</v>
      </c>
      <c r="AK14" s="1878">
        <f t="shared" si="61"/>
        <v>4.0</v>
      </c>
      <c r="AL14" s="1874">
        <f t="shared" si="62" ref="AL14:AR14">SUM(AL7:AL13)</f>
        <v>0.0</v>
      </c>
      <c r="AM14" s="1875">
        <f t="shared" si="62"/>
        <v>0.0</v>
      </c>
      <c r="AN14" s="1875">
        <f t="shared" si="62"/>
        <v>1.0</v>
      </c>
      <c r="AO14" s="1875">
        <f t="shared" si="62"/>
        <v>2.0</v>
      </c>
      <c r="AP14" s="1875">
        <f t="shared" si="62"/>
        <v>1.0</v>
      </c>
      <c r="AQ14" s="1875">
        <f t="shared" si="62"/>
        <v>0.0</v>
      </c>
      <c r="AR14" s="1878">
        <f t="shared" si="62"/>
        <v>4.0</v>
      </c>
      <c r="AS14" s="1874">
        <f t="shared" si="63" ref="AS14:AY14">SUM(AS7:AS13)</f>
        <v>0.0</v>
      </c>
      <c r="AT14" s="1875">
        <f t="shared" si="63"/>
        <v>0.0</v>
      </c>
      <c r="AU14" s="1875">
        <f t="shared" si="63"/>
        <v>0.0</v>
      </c>
      <c r="AV14" s="1875">
        <f t="shared" si="63"/>
        <v>0.0</v>
      </c>
      <c r="AW14" s="1875">
        <f t="shared" si="63"/>
        <v>0.0</v>
      </c>
      <c r="AX14" s="1875">
        <f t="shared" si="63"/>
        <v>0.0</v>
      </c>
      <c r="AY14" s="1878">
        <f t="shared" si="63"/>
        <v>0.0</v>
      </c>
      <c r="AZ14" s="1809"/>
      <c r="BE14" s="1823">
        <f t="shared" si="35"/>
        <v>0.0</v>
      </c>
      <c r="BF14" s="1823">
        <f>'Result Entry'!F20</f>
        <v>0.0</v>
      </c>
      <c r="BG14" s="1823" t="str">
        <f>'Result Entry'!Y20</f>
        <v/>
      </c>
      <c r="BH14" s="1823" t="str">
        <f>'Result Entry'!AM20</f>
        <v/>
      </c>
      <c r="BI14" s="1823" t="str">
        <f>'Result Entry'!BD20</f>
        <v/>
      </c>
      <c r="BJ14" s="1823" t="str">
        <f>'Result Entry'!BU20</f>
        <v/>
      </c>
      <c r="BK14" s="1823" t="str">
        <f>'Result Entry'!CL20</f>
        <v/>
      </c>
      <c r="BL14" s="1823" t="str">
        <f>'Result Entry'!DC20</f>
        <v/>
      </c>
      <c r="BM14" s="1217" t="str">
        <f>'Result Entry'!DT20</f>
        <v/>
      </c>
      <c r="BN14" s="1822">
        <f t="shared" si="2"/>
        <v>0.0</v>
      </c>
      <c r="BO14" s="1822">
        <f t="shared" si="3"/>
        <v>0.0</v>
      </c>
      <c r="BP14" s="1822">
        <f t="shared" si="4"/>
        <v>0.0</v>
      </c>
      <c r="BQ14" s="1822">
        <f t="shared" si="5"/>
        <v>0.0</v>
      </c>
      <c r="BR14" s="1822">
        <f t="shared" si="6"/>
        <v>0.0</v>
      </c>
      <c r="BS14" s="1822">
        <f t="shared" si="7"/>
        <v>0.0</v>
      </c>
      <c r="BT14" s="1823">
        <f t="shared" si="8"/>
        <v>0.0</v>
      </c>
      <c r="BU14" s="1823">
        <f t="shared" si="9"/>
        <v>0.0</v>
      </c>
      <c r="BV14" s="1823">
        <f t="shared" si="10"/>
        <v>0.0</v>
      </c>
      <c r="BW14" s="1823">
        <f t="shared" si="11"/>
        <v>0.0</v>
      </c>
      <c r="BX14" s="1823">
        <f t="shared" si="12"/>
        <v>0.0</v>
      </c>
      <c r="BY14" s="1823">
        <f t="shared" si="13"/>
        <v>0.0</v>
      </c>
      <c r="BZ14" s="1824">
        <f t="shared" si="14"/>
        <v>0.0</v>
      </c>
      <c r="CA14" s="1822">
        <f t="shared" si="15"/>
        <v>0.0</v>
      </c>
      <c r="CB14" s="1822">
        <f t="shared" si="16"/>
        <v>0.0</v>
      </c>
      <c r="CC14" s="1822">
        <f t="shared" si="17"/>
        <v>0.0</v>
      </c>
      <c r="CD14" s="1822">
        <f t="shared" si="18"/>
        <v>0.0</v>
      </c>
      <c r="CE14" s="1822">
        <f t="shared" si="19"/>
        <v>0.0</v>
      </c>
      <c r="CF14" s="1823">
        <f t="shared" si="20"/>
        <v>0.0</v>
      </c>
      <c r="CG14" s="1823">
        <f t="shared" si="21"/>
        <v>0.0</v>
      </c>
      <c r="CH14" s="1823">
        <f t="shared" si="22"/>
        <v>0.0</v>
      </c>
      <c r="CI14" s="1823">
        <f t="shared" si="23"/>
        <v>0.0</v>
      </c>
      <c r="CJ14" s="1823">
        <f t="shared" si="24"/>
        <v>0.0</v>
      </c>
      <c r="CK14" s="1217">
        <f t="shared" si="25"/>
        <v>0.0</v>
      </c>
      <c r="CL14" s="1822">
        <f t="shared" si="26"/>
        <v>0.0</v>
      </c>
      <c r="CM14" s="1822">
        <f t="shared" si="27"/>
        <v>0.0</v>
      </c>
      <c r="CN14" s="1822">
        <f t="shared" si="28"/>
        <v>0.0</v>
      </c>
      <c r="CO14" s="1822">
        <f t="shared" si="29"/>
        <v>0.0</v>
      </c>
      <c r="CP14" s="1822">
        <f t="shared" si="30"/>
        <v>0.0</v>
      </c>
      <c r="CQ14" s="1822">
        <f t="shared" si="31"/>
        <v>0.0</v>
      </c>
      <c r="CR14" s="1245">
        <f t="shared" si="32"/>
        <v>0.0</v>
      </c>
      <c r="CS14" s="1823">
        <f t="shared" si="33"/>
        <v>0.0</v>
      </c>
      <c r="CT14" s="1823">
        <f t="shared" si="33"/>
        <v>0.0</v>
      </c>
      <c r="CU14" s="1823">
        <f t="shared" si="33"/>
        <v>0.0</v>
      </c>
      <c r="CV14" s="1823">
        <f t="shared" si="33"/>
        <v>0.0</v>
      </c>
      <c r="CW14" s="1217">
        <f t="shared" si="33"/>
        <v>0.0</v>
      </c>
      <c r="CX14" s="1822">
        <f t="shared" si="34"/>
        <v>0.0</v>
      </c>
      <c r="CY14" s="1822">
        <f t="shared" si="1"/>
        <v>0.0</v>
      </c>
      <c r="CZ14" s="1822">
        <f t="shared" si="1"/>
        <v>0.0</v>
      </c>
      <c r="DA14" s="1822">
        <f t="shared" si="1"/>
        <v>0.0</v>
      </c>
      <c r="DB14" s="1822">
        <f t="shared" si="1"/>
        <v>0.0</v>
      </c>
      <c r="DC14" s="1822">
        <f t="shared" si="1"/>
        <v>0.0</v>
      </c>
      <c r="DD14" s="1245">
        <f>IF(BF14=DD$2,'Result Entry'!G20,0)</f>
        <v>0.0</v>
      </c>
      <c r="DE14" s="1823">
        <f>IF(BF14=DE$2,'Result Entry'!G20,0)</f>
        <v>0.0</v>
      </c>
      <c r="DF14" s="1823">
        <f>IF(BF14=DF$2,'Result Entry'!G20,0)</f>
        <v>0.0</v>
      </c>
      <c r="DG14" s="1823">
        <f>IF(BF14=DG$2,'Result Entry'!G20,0)</f>
        <v>0.0</v>
      </c>
      <c r="DH14" s="1823">
        <f>IF(BF14=DH$2,'Result Entry'!G20,0)</f>
        <v>0.0</v>
      </c>
      <c r="DI14" s="1823">
        <f>IF(BF14=DI$2,'Result Entry'!G20,0)</f>
        <v>0.0</v>
      </c>
      <c r="DJ14" s="1825">
        <f>IF(BF14=DJ$2,'Result Entry'!FS20,0)</f>
        <v>0.0</v>
      </c>
      <c r="DK14" s="1825">
        <f>IF(BF14=DK$2,'Result Entry'!FS20,0)</f>
        <v>0.0</v>
      </c>
      <c r="DL14" s="1825">
        <f>IF(BF14=DL$2,'Result Entry'!FS20,0)</f>
        <v>0.0</v>
      </c>
      <c r="DM14" s="1825">
        <f>IF(BF14=DM$2,'Result Entry'!FS20,0)</f>
        <v>0.0</v>
      </c>
      <c r="DN14" s="1825">
        <f>IF(BF14=DN$2,'Result Entry'!FS20,0)</f>
        <v>0.0</v>
      </c>
      <c r="DO14" s="1825">
        <f>IF(BF14=DO$2,'Result Entry'!FS20,0)</f>
        <v>0.0</v>
      </c>
    </row>
    <row r="15" spans="8:8" s="1831" ht="17.25" customFormat="1" customHeight="1">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c r="AH15" s="1879"/>
      <c r="AI15" s="1879"/>
      <c r="AJ15" s="1879"/>
      <c r="AK15" s="1879"/>
      <c r="AL15" s="1880"/>
      <c r="AM15" s="1880"/>
      <c r="AN15" s="1880"/>
      <c r="AO15" s="1880"/>
      <c r="AP15" s="1880"/>
      <c r="AQ15" s="1880"/>
      <c r="AR15" s="1880"/>
      <c r="AS15" s="1880"/>
      <c r="AT15" s="1880"/>
      <c r="AU15" s="1880"/>
      <c r="AV15" s="1880"/>
      <c r="AW15" s="1880"/>
      <c r="AX15" s="1880"/>
      <c r="AY15" s="1880"/>
      <c r="AZ15" s="1809"/>
      <c r="BE15" s="1823"/>
      <c r="BF15" s="1823"/>
      <c r="BG15" s="1823"/>
      <c r="BH15" s="1823"/>
      <c r="BI15" s="1823"/>
      <c r="BJ15" s="1823"/>
      <c r="BK15" s="1823"/>
      <c r="BL15" s="1823"/>
      <c r="BM15" s="1217"/>
      <c r="BN15" s="1822"/>
      <c r="BO15" s="1822"/>
      <c r="BP15" s="1822"/>
      <c r="BQ15" s="1822"/>
      <c r="BR15" s="1822"/>
      <c r="BS15" s="1822"/>
      <c r="BT15" s="1823"/>
      <c r="BU15" s="1823"/>
      <c r="BV15" s="1823"/>
      <c r="BW15" s="1823"/>
      <c r="BX15" s="1823"/>
      <c r="BY15" s="1823"/>
      <c r="BZ15" s="1824"/>
      <c r="CA15" s="1822"/>
      <c r="CB15" s="1822"/>
      <c r="CC15" s="1822"/>
      <c r="CD15" s="1822"/>
      <c r="CE15" s="1822"/>
      <c r="CF15" s="1823"/>
      <c r="CG15" s="1823"/>
      <c r="CH15" s="1823"/>
      <c r="CI15" s="1823"/>
      <c r="CJ15" s="1823"/>
      <c r="CK15" s="1217"/>
      <c r="CL15" s="1822"/>
      <c r="CM15" s="1822"/>
      <c r="CN15" s="1822"/>
      <c r="CO15" s="1822"/>
      <c r="CP15" s="1822"/>
      <c r="CQ15" s="1822"/>
      <c r="CR15" s="1245">
        <f t="shared" si="32"/>
        <v>0.0</v>
      </c>
      <c r="CS15" s="1823">
        <f t="shared" si="33"/>
        <v>0.0</v>
      </c>
      <c r="CT15" s="1823">
        <f t="shared" si="33"/>
        <v>0.0</v>
      </c>
      <c r="CU15" s="1823">
        <f t="shared" si="33"/>
        <v>0.0</v>
      </c>
      <c r="CV15" s="1823">
        <f t="shared" si="33"/>
        <v>0.0</v>
      </c>
      <c r="CW15" s="1217">
        <f t="shared" si="33"/>
        <v>0.0</v>
      </c>
      <c r="CX15" s="1822">
        <f t="shared" si="34"/>
        <v>0.0</v>
      </c>
      <c r="CY15" s="1822">
        <f t="shared" si="1"/>
        <v>0.0</v>
      </c>
      <c r="CZ15" s="1822">
        <f t="shared" si="1"/>
        <v>0.0</v>
      </c>
      <c r="DA15" s="1822">
        <f t="shared" si="1"/>
        <v>0.0</v>
      </c>
      <c r="DB15" s="1822">
        <f t="shared" si="1"/>
        <v>0.0</v>
      </c>
      <c r="DC15" s="1822">
        <f t="shared" si="1"/>
        <v>0.0</v>
      </c>
      <c r="DD15" s="1245"/>
      <c r="DE15" s="1823"/>
      <c r="DF15" s="1823"/>
      <c r="DG15" s="1823"/>
      <c r="DH15" s="1823"/>
      <c r="DI15" s="1823"/>
      <c r="DJ15" s="1825"/>
      <c r="DK15" s="1825"/>
      <c r="DL15" s="1825"/>
      <c r="DM15" s="1825"/>
      <c r="DN15" s="1825"/>
      <c r="DO15" s="1825"/>
    </row>
    <row r="16" spans="8:8" ht="24.0" customHeight="1">
      <c r="A16" s="1826" t="e">
        <f>CONCATENATE('Result Entry'!C4,'Result Entry'!G4,'Result Entry'!J4, )</f>
        <v>#N/A</v>
      </c>
      <c r="B16" s="1827"/>
      <c r="C16" s="1827"/>
      <c r="D16" s="1827"/>
      <c r="E16" s="1827"/>
      <c r="F16" s="1828" t="s">
        <v>223</v>
      </c>
      <c r="G16" s="1828"/>
      <c r="H16" s="1828"/>
      <c r="I16" s="1828"/>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9"/>
      <c r="AL16" s="1881"/>
      <c r="AM16" s="1882"/>
      <c r="AN16" s="1882"/>
      <c r="AO16" s="1882"/>
      <c r="AP16" s="1882"/>
      <c r="AQ16" s="1882"/>
      <c r="AR16" s="1882"/>
      <c r="AS16" s="1882"/>
      <c r="AT16" s="1882"/>
      <c r="AU16" s="1882"/>
      <c r="AV16" s="1882"/>
      <c r="AW16" s="1882"/>
      <c r="AX16" s="1882"/>
      <c r="AY16" s="1882"/>
      <c r="AZ16" s="1809"/>
      <c r="BE16" s="1823">
        <f>IF(BF16&gt;0,BE14+1,0)</f>
        <v>0.0</v>
      </c>
      <c r="BF16" s="1823">
        <f>'Result Entry'!F21</f>
        <v>0.0</v>
      </c>
      <c r="BG16" s="1823" t="str">
        <f>'Result Entry'!Y21</f>
        <v/>
      </c>
      <c r="BH16" s="1823" t="str">
        <f>'Result Entry'!AM21</f>
        <v/>
      </c>
      <c r="BI16" s="1823" t="str">
        <f>'Result Entry'!BD21</f>
        <v/>
      </c>
      <c r="BJ16" s="1823" t="str">
        <f>'Result Entry'!BU21</f>
        <v/>
      </c>
      <c r="BK16" s="1823" t="str">
        <f>'Result Entry'!CL21</f>
        <v/>
      </c>
      <c r="BL16" s="1823" t="str">
        <f>'Result Entry'!DC21</f>
        <v/>
      </c>
      <c r="BM16" s="1217" t="str">
        <f>'Result Entry'!DT21</f>
        <v/>
      </c>
      <c r="BN16" s="1822">
        <f t="shared" si="2"/>
        <v>0.0</v>
      </c>
      <c r="BO16" s="1822">
        <f t="shared" si="3"/>
        <v>0.0</v>
      </c>
      <c r="BP16" s="1822">
        <f t="shared" si="4"/>
        <v>0.0</v>
      </c>
      <c r="BQ16" s="1822">
        <f t="shared" si="5"/>
        <v>0.0</v>
      </c>
      <c r="BR16" s="1822">
        <f t="shared" si="6"/>
        <v>0.0</v>
      </c>
      <c r="BS16" s="1822">
        <f t="shared" si="7"/>
        <v>0.0</v>
      </c>
      <c r="BT16" s="1823">
        <f t="shared" si="8"/>
        <v>0.0</v>
      </c>
      <c r="BU16" s="1823">
        <f t="shared" si="9"/>
        <v>0.0</v>
      </c>
      <c r="BV16" s="1823">
        <f t="shared" si="10"/>
        <v>0.0</v>
      </c>
      <c r="BW16" s="1823">
        <f t="shared" si="11"/>
        <v>0.0</v>
      </c>
      <c r="BX16" s="1823">
        <f t="shared" si="12"/>
        <v>0.0</v>
      </c>
      <c r="BY16" s="1823">
        <f t="shared" si="13"/>
        <v>0.0</v>
      </c>
      <c r="BZ16" s="1824">
        <f t="shared" si="14"/>
        <v>0.0</v>
      </c>
      <c r="CA16" s="1822">
        <f t="shared" si="15"/>
        <v>0.0</v>
      </c>
      <c r="CB16" s="1822">
        <f t="shared" si="16"/>
        <v>0.0</v>
      </c>
      <c r="CC16" s="1822">
        <f t="shared" si="17"/>
        <v>0.0</v>
      </c>
      <c r="CD16" s="1822">
        <f t="shared" si="18"/>
        <v>0.0</v>
      </c>
      <c r="CE16" s="1822">
        <f t="shared" si="19"/>
        <v>0.0</v>
      </c>
      <c r="CF16" s="1823">
        <f t="shared" si="20"/>
        <v>0.0</v>
      </c>
      <c r="CG16" s="1823">
        <f t="shared" si="21"/>
        <v>0.0</v>
      </c>
      <c r="CH16" s="1823">
        <f t="shared" si="22"/>
        <v>0.0</v>
      </c>
      <c r="CI16" s="1823">
        <f t="shared" si="23"/>
        <v>0.0</v>
      </c>
      <c r="CJ16" s="1823">
        <f t="shared" si="24"/>
        <v>0.0</v>
      </c>
      <c r="CK16" s="1217">
        <f t="shared" si="25"/>
        <v>0.0</v>
      </c>
      <c r="CL16" s="1822">
        <f t="shared" si="26"/>
        <v>0.0</v>
      </c>
      <c r="CM16" s="1822">
        <f t="shared" si="27"/>
        <v>0.0</v>
      </c>
      <c r="CN16" s="1822">
        <f t="shared" si="28"/>
        <v>0.0</v>
      </c>
      <c r="CO16" s="1822">
        <f t="shared" si="29"/>
        <v>0.0</v>
      </c>
      <c r="CP16" s="1822">
        <f t="shared" si="30"/>
        <v>0.0</v>
      </c>
      <c r="CQ16" s="1822">
        <f t="shared" si="31"/>
        <v>0.0</v>
      </c>
      <c r="CR16" s="1245">
        <f t="shared" si="32"/>
        <v>0.0</v>
      </c>
      <c r="CS16" s="1823">
        <f t="shared" si="33"/>
        <v>0.0</v>
      </c>
      <c r="CT16" s="1823">
        <f t="shared" si="33"/>
        <v>0.0</v>
      </c>
      <c r="CU16" s="1823">
        <f t="shared" si="33"/>
        <v>0.0</v>
      </c>
      <c r="CV16" s="1823">
        <f t="shared" si="33"/>
        <v>0.0</v>
      </c>
      <c r="CW16" s="1217">
        <f t="shared" si="33"/>
        <v>0.0</v>
      </c>
      <c r="CX16" s="1822">
        <f t="shared" si="34"/>
        <v>0.0</v>
      </c>
      <c r="CY16" s="1822">
        <f t="shared" si="1"/>
        <v>0.0</v>
      </c>
      <c r="CZ16" s="1822">
        <f t="shared" si="1"/>
        <v>0.0</v>
      </c>
      <c r="DA16" s="1822">
        <f t="shared" si="1"/>
        <v>0.0</v>
      </c>
      <c r="DB16" s="1822">
        <f t="shared" si="1"/>
        <v>0.0</v>
      </c>
      <c r="DC16" s="1822">
        <f t="shared" si="1"/>
        <v>0.0</v>
      </c>
      <c r="DD16" s="1245">
        <f>IF(BF16=DD$2,'Result Entry'!G21,0)</f>
        <v>0.0</v>
      </c>
      <c r="DE16" s="1823">
        <f>IF(BF16=DE$2,'Result Entry'!G21,0)</f>
        <v>0.0</v>
      </c>
      <c r="DF16" s="1823">
        <f>IF(BF16=DF$2,'Result Entry'!G21,0)</f>
        <v>0.0</v>
      </c>
      <c r="DG16" s="1823">
        <f>IF(BF16=DG$2,'Result Entry'!G21,0)</f>
        <v>0.0</v>
      </c>
      <c r="DH16" s="1823">
        <f>IF(BF16=DH$2,'Result Entry'!G21,0)</f>
        <v>0.0</v>
      </c>
      <c r="DI16" s="1823">
        <f>IF(BF16=DI$2,'Result Entry'!G21,0)</f>
        <v>0.0</v>
      </c>
      <c r="DJ16" s="1825">
        <f>IF(BF16=DJ$2,'Result Entry'!FS21,0)</f>
        <v>0.0</v>
      </c>
      <c r="DK16" s="1825">
        <f>IF(BF16=DK$2,'Result Entry'!FS21,0)</f>
        <v>0.0</v>
      </c>
      <c r="DL16" s="1825">
        <f>IF(BF16=DL$2,'Result Entry'!FS21,0)</f>
        <v>0.0</v>
      </c>
      <c r="DM16" s="1825">
        <f>IF(BF16=DM$2,'Result Entry'!FS21,0)</f>
        <v>0.0</v>
      </c>
      <c r="DN16" s="1825">
        <f>IF(BF16=DN$2,'Result Entry'!FS21,0)</f>
        <v>0.0</v>
      </c>
      <c r="DO16" s="1825">
        <f>IF(BF16=DO$2,'Result Entry'!FS21,0)</f>
        <v>0.0</v>
      </c>
    </row>
    <row r="17" spans="8:8" ht="15.0">
      <c r="A17" s="1883" t="s">
        <v>32</v>
      </c>
      <c r="B17" s="1884" t="s">
        <v>221</v>
      </c>
      <c r="C17" s="1885" t="s">
        <v>190</v>
      </c>
      <c r="D17" s="1886"/>
      <c r="E17" s="1886"/>
      <c r="F17" s="1886"/>
      <c r="G17" s="1887"/>
      <c r="H17" s="1885" t="s">
        <v>202</v>
      </c>
      <c r="I17" s="1886"/>
      <c r="J17" s="1886"/>
      <c r="K17" s="1886"/>
      <c r="L17" s="1887"/>
      <c r="M17" s="1885" t="s">
        <v>189</v>
      </c>
      <c r="N17" s="1886"/>
      <c r="O17" s="1886"/>
      <c r="P17" s="1886"/>
      <c r="Q17" s="1887"/>
      <c r="R17" s="1885" t="s">
        <v>191</v>
      </c>
      <c r="S17" s="1886"/>
      <c r="T17" s="1886"/>
      <c r="U17" s="1886"/>
      <c r="V17" s="1887"/>
      <c r="W17" s="1885" t="s">
        <v>192</v>
      </c>
      <c r="X17" s="1886"/>
      <c r="Y17" s="1886"/>
      <c r="Z17" s="1886"/>
      <c r="AA17" s="1887"/>
      <c r="AB17" s="1885" t="s">
        <v>203</v>
      </c>
      <c r="AC17" s="1886"/>
      <c r="AD17" s="1886"/>
      <c r="AE17" s="1886"/>
      <c r="AF17" s="1887"/>
      <c r="AG17" s="1885" t="s">
        <v>140</v>
      </c>
      <c r="AH17" s="1886"/>
      <c r="AI17" s="1886"/>
      <c r="AJ17" s="1886"/>
      <c r="AK17" s="1887"/>
      <c r="AL17" s="1881"/>
      <c r="AM17" s="1882"/>
      <c r="AN17" s="1882"/>
      <c r="AO17" s="1882"/>
      <c r="AP17" s="1882"/>
      <c r="AQ17" s="1882"/>
      <c r="AR17" s="1882"/>
      <c r="AS17" s="1882"/>
      <c r="AT17" s="1882"/>
      <c r="AU17" s="1882"/>
      <c r="AV17" s="1882"/>
      <c r="AW17" s="1882"/>
      <c r="AX17" s="1882"/>
      <c r="AY17" s="1882"/>
      <c r="AZ17" s="1809"/>
      <c r="BE17" s="1823">
        <f t="shared" si="35"/>
        <v>0.0</v>
      </c>
      <c r="BF17" s="1823">
        <f>'Result Entry'!F22</f>
        <v>0.0</v>
      </c>
      <c r="BG17" s="1823" t="str">
        <f>'Result Entry'!Y22</f>
        <v/>
      </c>
      <c r="BH17" s="1823" t="str">
        <f>'Result Entry'!AM22</f>
        <v/>
      </c>
      <c r="BI17" s="1823" t="str">
        <f>'Result Entry'!BD22</f>
        <v/>
      </c>
      <c r="BJ17" s="1823" t="str">
        <f>'Result Entry'!BU22</f>
        <v/>
      </c>
      <c r="BK17" s="1823" t="str">
        <f>'Result Entry'!CL22</f>
        <v/>
      </c>
      <c r="BL17" s="1823" t="str">
        <f>'Result Entry'!DC22</f>
        <v/>
      </c>
      <c r="BM17" s="1217" t="str">
        <f>'Result Entry'!DT22</f>
        <v/>
      </c>
      <c r="BN17" s="1822">
        <f t="shared" si="2"/>
        <v>0.0</v>
      </c>
      <c r="BO17" s="1822">
        <f t="shared" si="3"/>
        <v>0.0</v>
      </c>
      <c r="BP17" s="1822">
        <f t="shared" si="4"/>
        <v>0.0</v>
      </c>
      <c r="BQ17" s="1822">
        <f t="shared" si="5"/>
        <v>0.0</v>
      </c>
      <c r="BR17" s="1822">
        <f t="shared" si="6"/>
        <v>0.0</v>
      </c>
      <c r="BS17" s="1822">
        <f t="shared" si="7"/>
        <v>0.0</v>
      </c>
      <c r="BT17" s="1823">
        <f t="shared" si="8"/>
        <v>0.0</v>
      </c>
      <c r="BU17" s="1823">
        <f t="shared" si="9"/>
        <v>0.0</v>
      </c>
      <c r="BV17" s="1823">
        <f t="shared" si="10"/>
        <v>0.0</v>
      </c>
      <c r="BW17" s="1823">
        <f t="shared" si="11"/>
        <v>0.0</v>
      </c>
      <c r="BX17" s="1823">
        <f t="shared" si="12"/>
        <v>0.0</v>
      </c>
      <c r="BY17" s="1823">
        <f t="shared" si="13"/>
        <v>0.0</v>
      </c>
      <c r="BZ17" s="1824">
        <f t="shared" si="14"/>
        <v>0.0</v>
      </c>
      <c r="CA17" s="1822">
        <f t="shared" si="15"/>
        <v>0.0</v>
      </c>
      <c r="CB17" s="1822">
        <f t="shared" si="16"/>
        <v>0.0</v>
      </c>
      <c r="CC17" s="1822">
        <f t="shared" si="17"/>
        <v>0.0</v>
      </c>
      <c r="CD17" s="1822">
        <f t="shared" si="18"/>
        <v>0.0</v>
      </c>
      <c r="CE17" s="1822">
        <f t="shared" si="19"/>
        <v>0.0</v>
      </c>
      <c r="CF17" s="1823">
        <f t="shared" si="20"/>
        <v>0.0</v>
      </c>
      <c r="CG17" s="1823">
        <f t="shared" si="21"/>
        <v>0.0</v>
      </c>
      <c r="CH17" s="1823">
        <f t="shared" si="22"/>
        <v>0.0</v>
      </c>
      <c r="CI17" s="1823">
        <f t="shared" si="23"/>
        <v>0.0</v>
      </c>
      <c r="CJ17" s="1823">
        <f t="shared" si="24"/>
        <v>0.0</v>
      </c>
      <c r="CK17" s="1217">
        <f t="shared" si="25"/>
        <v>0.0</v>
      </c>
      <c r="CL17" s="1822">
        <f t="shared" si="26"/>
        <v>0.0</v>
      </c>
      <c r="CM17" s="1822">
        <f t="shared" si="27"/>
        <v>0.0</v>
      </c>
      <c r="CN17" s="1822">
        <f t="shared" si="28"/>
        <v>0.0</v>
      </c>
      <c r="CO17" s="1822">
        <f t="shared" si="29"/>
        <v>0.0</v>
      </c>
      <c r="CP17" s="1822">
        <f t="shared" si="30"/>
        <v>0.0</v>
      </c>
      <c r="CQ17" s="1822">
        <f t="shared" si="31"/>
        <v>0.0</v>
      </c>
      <c r="CR17" s="1245">
        <f t="shared" si="32"/>
        <v>0.0</v>
      </c>
      <c r="CS17" s="1823">
        <f t="shared" si="33"/>
        <v>0.0</v>
      </c>
      <c r="CT17" s="1823">
        <f t="shared" si="33"/>
        <v>0.0</v>
      </c>
      <c r="CU17" s="1823">
        <f t="shared" si="33"/>
        <v>0.0</v>
      </c>
      <c r="CV17" s="1823">
        <f t="shared" si="33"/>
        <v>0.0</v>
      </c>
      <c r="CW17" s="1217">
        <f t="shared" si="33"/>
        <v>0.0</v>
      </c>
      <c r="CX17" s="1822">
        <f t="shared" si="34"/>
        <v>0.0</v>
      </c>
      <c r="CY17" s="1822">
        <f t="shared" si="1"/>
        <v>0.0</v>
      </c>
      <c r="CZ17" s="1822">
        <f t="shared" si="1"/>
        <v>0.0</v>
      </c>
      <c r="DA17" s="1822">
        <f t="shared" si="1"/>
        <v>0.0</v>
      </c>
      <c r="DB17" s="1822">
        <f t="shared" si="1"/>
        <v>0.0</v>
      </c>
      <c r="DC17" s="1822">
        <f t="shared" si="1"/>
        <v>0.0</v>
      </c>
      <c r="DD17" s="1245">
        <f>IF(BF17=DD$2,'Result Entry'!G22,0)</f>
        <v>0.0</v>
      </c>
      <c r="DE17" s="1823">
        <f>IF(BF17=DE$2,'Result Entry'!G22,0)</f>
        <v>0.0</v>
      </c>
      <c r="DF17" s="1823">
        <f>IF(BF17=DF$2,'Result Entry'!G22,0)</f>
        <v>0.0</v>
      </c>
      <c r="DG17" s="1823">
        <f>IF(BF17=DG$2,'Result Entry'!G22,0)</f>
        <v>0.0</v>
      </c>
      <c r="DH17" s="1823">
        <f>IF(BF17=DH$2,'Result Entry'!G22,0)</f>
        <v>0.0</v>
      </c>
      <c r="DI17" s="1823">
        <f>IF(BF17=DI$2,'Result Entry'!G22,0)</f>
        <v>0.0</v>
      </c>
      <c r="DJ17" s="1825">
        <f>IF(BF17=DJ$2,'Result Entry'!FS22,0)</f>
        <v>0.0</v>
      </c>
      <c r="DK17" s="1825">
        <f>IF(BF17=DK$2,'Result Entry'!FS22,0)</f>
        <v>0.0</v>
      </c>
      <c r="DL17" s="1825">
        <f>IF(BF17=DL$2,'Result Entry'!FS22,0)</f>
        <v>0.0</v>
      </c>
      <c r="DM17" s="1825">
        <f>IF(BF17=DM$2,'Result Entry'!FS22,0)</f>
        <v>0.0</v>
      </c>
      <c r="DN17" s="1825">
        <f>IF(BF17=DN$2,'Result Entry'!FS22,0)</f>
        <v>0.0</v>
      </c>
      <c r="DO17" s="1825">
        <f>IF(BF17=DO$2,'Result Entry'!FS22,0)</f>
        <v>0.0</v>
      </c>
    </row>
    <row r="18" spans="8:8" ht="15.0">
      <c r="A18" s="1888"/>
      <c r="B18" s="1889"/>
      <c r="C18" s="1890"/>
      <c r="D18" s="1891"/>
      <c r="E18" s="1891"/>
      <c r="F18" s="1891"/>
      <c r="G18" s="1892"/>
      <c r="H18" s="1890"/>
      <c r="I18" s="1891"/>
      <c r="J18" s="1891"/>
      <c r="K18" s="1891"/>
      <c r="L18" s="1892"/>
      <c r="M18" s="1890"/>
      <c r="N18" s="1891"/>
      <c r="O18" s="1891"/>
      <c r="P18" s="1891"/>
      <c r="Q18" s="1892"/>
      <c r="R18" s="1890"/>
      <c r="S18" s="1891"/>
      <c r="T18" s="1891"/>
      <c r="U18" s="1891"/>
      <c r="V18" s="1892"/>
      <c r="W18" s="1890"/>
      <c r="X18" s="1891"/>
      <c r="Y18" s="1891"/>
      <c r="Z18" s="1891"/>
      <c r="AA18" s="1892"/>
      <c r="AB18" s="1890"/>
      <c r="AC18" s="1891"/>
      <c r="AD18" s="1891"/>
      <c r="AE18" s="1891"/>
      <c r="AF18" s="1892"/>
      <c r="AG18" s="1890"/>
      <c r="AH18" s="1891"/>
      <c r="AI18" s="1891"/>
      <c r="AJ18" s="1891"/>
      <c r="AK18" s="1892"/>
      <c r="AL18" s="1881"/>
      <c r="AM18" s="1882"/>
      <c r="AN18" s="1882"/>
      <c r="AO18" s="1882"/>
      <c r="AP18" s="1882"/>
      <c r="AQ18" s="1882"/>
      <c r="AR18" s="1882"/>
      <c r="AS18" s="1882"/>
      <c r="AT18" s="1882"/>
      <c r="AU18" s="1882"/>
      <c r="AV18" s="1882"/>
      <c r="AW18" s="1882"/>
      <c r="AX18" s="1882"/>
      <c r="AY18" s="1882"/>
      <c r="AZ18" s="1809"/>
      <c r="BE18" s="1823">
        <f t="shared" si="35"/>
        <v>0.0</v>
      </c>
      <c r="BF18" s="1823">
        <f>'Result Entry'!F23</f>
        <v>0.0</v>
      </c>
      <c r="BG18" s="1823" t="str">
        <f>'Result Entry'!Y23</f>
        <v/>
      </c>
      <c r="BH18" s="1823" t="str">
        <f>'Result Entry'!AM23</f>
        <v/>
      </c>
      <c r="BI18" s="1823" t="str">
        <f>'Result Entry'!BD23</f>
        <v/>
      </c>
      <c r="BJ18" s="1823" t="str">
        <f>'Result Entry'!BU23</f>
        <v/>
      </c>
      <c r="BK18" s="1823" t="str">
        <f>'Result Entry'!CL23</f>
        <v/>
      </c>
      <c r="BL18" s="1823" t="str">
        <f>'Result Entry'!DC23</f>
        <v/>
      </c>
      <c r="BM18" s="1217" t="str">
        <f>'Result Entry'!DT23</f>
        <v/>
      </c>
      <c r="BN18" s="1822">
        <f t="shared" si="2"/>
        <v>0.0</v>
      </c>
      <c r="BO18" s="1822">
        <f t="shared" si="3"/>
        <v>0.0</v>
      </c>
      <c r="BP18" s="1822">
        <f t="shared" si="4"/>
        <v>0.0</v>
      </c>
      <c r="BQ18" s="1822">
        <f t="shared" si="5"/>
        <v>0.0</v>
      </c>
      <c r="BR18" s="1822">
        <f t="shared" si="6"/>
        <v>0.0</v>
      </c>
      <c r="BS18" s="1822">
        <f t="shared" si="7"/>
        <v>0.0</v>
      </c>
      <c r="BT18" s="1823">
        <f t="shared" si="8"/>
        <v>0.0</v>
      </c>
      <c r="BU18" s="1823">
        <f t="shared" si="9"/>
        <v>0.0</v>
      </c>
      <c r="BV18" s="1823">
        <f t="shared" si="10"/>
        <v>0.0</v>
      </c>
      <c r="BW18" s="1823">
        <f t="shared" si="11"/>
        <v>0.0</v>
      </c>
      <c r="BX18" s="1823">
        <f t="shared" si="12"/>
        <v>0.0</v>
      </c>
      <c r="BY18" s="1823">
        <f t="shared" si="13"/>
        <v>0.0</v>
      </c>
      <c r="BZ18" s="1824">
        <f t="shared" si="14"/>
        <v>0.0</v>
      </c>
      <c r="CA18" s="1822">
        <f t="shared" si="15"/>
        <v>0.0</v>
      </c>
      <c r="CB18" s="1822">
        <f t="shared" si="16"/>
        <v>0.0</v>
      </c>
      <c r="CC18" s="1822">
        <f t="shared" si="17"/>
        <v>0.0</v>
      </c>
      <c r="CD18" s="1822">
        <f t="shared" si="18"/>
        <v>0.0</v>
      </c>
      <c r="CE18" s="1822">
        <f t="shared" si="19"/>
        <v>0.0</v>
      </c>
      <c r="CF18" s="1823">
        <f t="shared" si="20"/>
        <v>0.0</v>
      </c>
      <c r="CG18" s="1823">
        <f t="shared" si="21"/>
        <v>0.0</v>
      </c>
      <c r="CH18" s="1823">
        <f t="shared" si="22"/>
        <v>0.0</v>
      </c>
      <c r="CI18" s="1823">
        <f t="shared" si="23"/>
        <v>0.0</v>
      </c>
      <c r="CJ18" s="1823">
        <f t="shared" si="24"/>
        <v>0.0</v>
      </c>
      <c r="CK18" s="1217">
        <f t="shared" si="25"/>
        <v>0.0</v>
      </c>
      <c r="CL18" s="1822">
        <f t="shared" si="26"/>
        <v>0.0</v>
      </c>
      <c r="CM18" s="1822">
        <f t="shared" si="27"/>
        <v>0.0</v>
      </c>
      <c r="CN18" s="1822">
        <f t="shared" si="28"/>
        <v>0.0</v>
      </c>
      <c r="CO18" s="1822">
        <f t="shared" si="29"/>
        <v>0.0</v>
      </c>
      <c r="CP18" s="1822">
        <f t="shared" si="30"/>
        <v>0.0</v>
      </c>
      <c r="CQ18" s="1822">
        <f t="shared" si="31"/>
        <v>0.0</v>
      </c>
      <c r="CR18" s="1245">
        <f t="shared" si="32"/>
        <v>0.0</v>
      </c>
      <c r="CS18" s="1823">
        <f t="shared" si="33"/>
        <v>0.0</v>
      </c>
      <c r="CT18" s="1823">
        <f t="shared" si="33"/>
        <v>0.0</v>
      </c>
      <c r="CU18" s="1823">
        <f t="shared" si="33"/>
        <v>0.0</v>
      </c>
      <c r="CV18" s="1823">
        <f t="shared" si="33"/>
        <v>0.0</v>
      </c>
      <c r="CW18" s="1217">
        <f t="shared" si="33"/>
        <v>0.0</v>
      </c>
      <c r="CX18" s="1822">
        <f t="shared" si="34"/>
        <v>0.0</v>
      </c>
      <c r="CY18" s="1822">
        <f t="shared" si="1"/>
        <v>0.0</v>
      </c>
      <c r="CZ18" s="1822">
        <f t="shared" si="1"/>
        <v>0.0</v>
      </c>
      <c r="DA18" s="1822">
        <f t="shared" si="1"/>
        <v>0.0</v>
      </c>
      <c r="DB18" s="1822">
        <f t="shared" si="1"/>
        <v>0.0</v>
      </c>
      <c r="DC18" s="1822">
        <f t="shared" si="1"/>
        <v>0.0</v>
      </c>
      <c r="DD18" s="1245">
        <f>IF(BF18=DD$2,'Result Entry'!G23,0)</f>
        <v>0.0</v>
      </c>
      <c r="DE18" s="1823">
        <f>IF(BF18=DE$2,'Result Entry'!G23,0)</f>
        <v>0.0</v>
      </c>
      <c r="DF18" s="1823">
        <f>IF(BF18=DF$2,'Result Entry'!G23,0)</f>
        <v>0.0</v>
      </c>
      <c r="DG18" s="1823">
        <f>IF(BF18=DG$2,'Result Entry'!G23,0)</f>
        <v>0.0</v>
      </c>
      <c r="DH18" s="1823">
        <f>IF(BF18=DH$2,'Result Entry'!G23,0)</f>
        <v>0.0</v>
      </c>
      <c r="DI18" s="1823">
        <f>IF(BF18=DI$2,'Result Entry'!G23,0)</f>
        <v>0.0</v>
      </c>
      <c r="DJ18" s="1825">
        <f>IF(BF18=DJ$2,'Result Entry'!FS23,0)</f>
        <v>0.0</v>
      </c>
      <c r="DK18" s="1825">
        <f>IF(BF18=DK$2,'Result Entry'!FS23,0)</f>
        <v>0.0</v>
      </c>
      <c r="DL18" s="1825">
        <f>IF(BF18=DL$2,'Result Entry'!FS23,0)</f>
        <v>0.0</v>
      </c>
      <c r="DM18" s="1825">
        <f>IF(BF18=DM$2,'Result Entry'!FS23,0)</f>
        <v>0.0</v>
      </c>
      <c r="DN18" s="1825">
        <f>IF(BF18=DN$2,'Result Entry'!FS23,0)</f>
        <v>0.0</v>
      </c>
      <c r="DO18" s="1825">
        <f>IF(BF18=DO$2,'Result Entry'!FS23,0)</f>
        <v>0.0</v>
      </c>
    </row>
    <row r="19" spans="8:8" ht="15.75">
      <c r="A19" s="1893"/>
      <c r="B19" s="1894"/>
      <c r="C19" s="1895"/>
      <c r="D19" s="1896"/>
      <c r="E19" s="1896"/>
      <c r="F19" s="1896"/>
      <c r="G19" s="1897"/>
      <c r="H19" s="1895"/>
      <c r="I19" s="1896"/>
      <c r="J19" s="1896"/>
      <c r="K19" s="1896"/>
      <c r="L19" s="1897"/>
      <c r="M19" s="1895"/>
      <c r="N19" s="1896"/>
      <c r="O19" s="1896"/>
      <c r="P19" s="1896"/>
      <c r="Q19" s="1897"/>
      <c r="R19" s="1895"/>
      <c r="S19" s="1896"/>
      <c r="T19" s="1896"/>
      <c r="U19" s="1896"/>
      <c r="V19" s="1897"/>
      <c r="W19" s="1895"/>
      <c r="X19" s="1896"/>
      <c r="Y19" s="1896"/>
      <c r="Z19" s="1896"/>
      <c r="AA19" s="1897"/>
      <c r="AB19" s="1895"/>
      <c r="AC19" s="1896"/>
      <c r="AD19" s="1896"/>
      <c r="AE19" s="1896"/>
      <c r="AF19" s="1897"/>
      <c r="AG19" s="1895"/>
      <c r="AH19" s="1896"/>
      <c r="AI19" s="1896"/>
      <c r="AJ19" s="1896"/>
      <c r="AK19" s="1897"/>
      <c r="AL19" s="1881"/>
      <c r="AM19" s="1882"/>
      <c r="AN19" s="1882"/>
      <c r="AO19" s="1882"/>
      <c r="AP19" s="1882"/>
      <c r="AQ19" s="1882"/>
      <c r="AR19" s="1882"/>
      <c r="AS19" s="1882"/>
      <c r="AT19" s="1882"/>
      <c r="AU19" s="1882"/>
      <c r="AV19" s="1882"/>
      <c r="AW19" s="1882"/>
      <c r="AX19" s="1882"/>
      <c r="AY19" s="1882"/>
      <c r="AZ19" s="1809"/>
      <c r="BE19" s="1823">
        <f t="shared" si="35"/>
        <v>0.0</v>
      </c>
      <c r="BF19" s="1823">
        <f>'Result Entry'!F24</f>
        <v>0.0</v>
      </c>
      <c r="BG19" s="1823" t="str">
        <f>'Result Entry'!Y24</f>
        <v/>
      </c>
      <c r="BH19" s="1823" t="str">
        <f>'Result Entry'!AM24</f>
        <v/>
      </c>
      <c r="BI19" s="1823" t="str">
        <f>'Result Entry'!BD24</f>
        <v/>
      </c>
      <c r="BJ19" s="1823" t="str">
        <f>'Result Entry'!BU24</f>
        <v/>
      </c>
      <c r="BK19" s="1823" t="str">
        <f>'Result Entry'!CL24</f>
        <v/>
      </c>
      <c r="BL19" s="1823" t="str">
        <f>'Result Entry'!DC24</f>
        <v/>
      </c>
      <c r="BM19" s="1217" t="str">
        <f>'Result Entry'!DT24</f>
        <v/>
      </c>
      <c r="BN19" s="1822">
        <f t="shared" si="2"/>
        <v>0.0</v>
      </c>
      <c r="BO19" s="1822">
        <f t="shared" si="3"/>
        <v>0.0</v>
      </c>
      <c r="BP19" s="1822">
        <f t="shared" si="4"/>
        <v>0.0</v>
      </c>
      <c r="BQ19" s="1822">
        <f t="shared" si="5"/>
        <v>0.0</v>
      </c>
      <c r="BR19" s="1822">
        <f t="shared" si="6"/>
        <v>0.0</v>
      </c>
      <c r="BS19" s="1822">
        <f t="shared" si="7"/>
        <v>0.0</v>
      </c>
      <c r="BT19" s="1823">
        <f t="shared" si="8"/>
        <v>0.0</v>
      </c>
      <c r="BU19" s="1823">
        <f t="shared" si="9"/>
        <v>0.0</v>
      </c>
      <c r="BV19" s="1823">
        <f t="shared" si="10"/>
        <v>0.0</v>
      </c>
      <c r="BW19" s="1823">
        <f t="shared" si="11"/>
        <v>0.0</v>
      </c>
      <c r="BX19" s="1823">
        <f t="shared" si="12"/>
        <v>0.0</v>
      </c>
      <c r="BY19" s="1823">
        <f t="shared" si="13"/>
        <v>0.0</v>
      </c>
      <c r="BZ19" s="1824">
        <f t="shared" si="14"/>
        <v>0.0</v>
      </c>
      <c r="CA19" s="1822">
        <f t="shared" si="15"/>
        <v>0.0</v>
      </c>
      <c r="CB19" s="1822">
        <f t="shared" si="16"/>
        <v>0.0</v>
      </c>
      <c r="CC19" s="1822">
        <f t="shared" si="17"/>
        <v>0.0</v>
      </c>
      <c r="CD19" s="1822">
        <f t="shared" si="18"/>
        <v>0.0</v>
      </c>
      <c r="CE19" s="1822">
        <f t="shared" si="19"/>
        <v>0.0</v>
      </c>
      <c r="CF19" s="1823">
        <f t="shared" si="20"/>
        <v>0.0</v>
      </c>
      <c r="CG19" s="1823">
        <f t="shared" si="21"/>
        <v>0.0</v>
      </c>
      <c r="CH19" s="1823">
        <f t="shared" si="22"/>
        <v>0.0</v>
      </c>
      <c r="CI19" s="1823">
        <f t="shared" si="23"/>
        <v>0.0</v>
      </c>
      <c r="CJ19" s="1823">
        <f t="shared" si="24"/>
        <v>0.0</v>
      </c>
      <c r="CK19" s="1217">
        <f t="shared" si="25"/>
        <v>0.0</v>
      </c>
      <c r="CL19" s="1822">
        <f t="shared" si="26"/>
        <v>0.0</v>
      </c>
      <c r="CM19" s="1822">
        <f t="shared" si="27"/>
        <v>0.0</v>
      </c>
      <c r="CN19" s="1822">
        <f t="shared" si="28"/>
        <v>0.0</v>
      </c>
      <c r="CO19" s="1822">
        <f t="shared" si="29"/>
        <v>0.0</v>
      </c>
      <c r="CP19" s="1822">
        <f t="shared" si="30"/>
        <v>0.0</v>
      </c>
      <c r="CQ19" s="1822">
        <f t="shared" si="31"/>
        <v>0.0</v>
      </c>
      <c r="CR19" s="1245">
        <f t="shared" si="32"/>
        <v>0.0</v>
      </c>
      <c r="CS19" s="1823">
        <f t="shared" si="32"/>
        <v>0.0</v>
      </c>
      <c r="CT19" s="1823">
        <f t="shared" si="32"/>
        <v>0.0</v>
      </c>
      <c r="CU19" s="1823">
        <f t="shared" si="32"/>
        <v>0.0</v>
      </c>
      <c r="CV19" s="1823">
        <f t="shared" si="32"/>
        <v>0.0</v>
      </c>
      <c r="CW19" s="1217">
        <f t="shared" si="32"/>
        <v>0.0</v>
      </c>
      <c r="CX19" s="1822">
        <f t="shared" si="34"/>
        <v>0.0</v>
      </c>
      <c r="CY19" s="1822">
        <f t="shared" si="34"/>
        <v>0.0</v>
      </c>
      <c r="CZ19" s="1822">
        <f t="shared" si="34"/>
        <v>0.0</v>
      </c>
      <c r="DA19" s="1822">
        <f t="shared" si="34"/>
        <v>0.0</v>
      </c>
      <c r="DB19" s="1822">
        <f t="shared" si="34"/>
        <v>0.0</v>
      </c>
      <c r="DC19" s="1822">
        <f t="shared" si="34"/>
        <v>0.0</v>
      </c>
      <c r="DD19" s="1245">
        <f>IF(BF19=DD$2,'Result Entry'!G24,0)</f>
        <v>0.0</v>
      </c>
      <c r="DE19" s="1823">
        <f>IF(BF19=DE$2,'Result Entry'!G24,0)</f>
        <v>0.0</v>
      </c>
      <c r="DF19" s="1823">
        <f>IF(BF19=DF$2,'Result Entry'!G24,0)</f>
        <v>0.0</v>
      </c>
      <c r="DG19" s="1823">
        <f>IF(BF19=DG$2,'Result Entry'!G24,0)</f>
        <v>0.0</v>
      </c>
      <c r="DH19" s="1823">
        <f>IF(BF19=DH$2,'Result Entry'!G24,0)</f>
        <v>0.0</v>
      </c>
      <c r="DI19" s="1823">
        <f>IF(BF19=DI$2,'Result Entry'!G24,0)</f>
        <v>0.0</v>
      </c>
      <c r="DJ19" s="1825">
        <f>IF(BF19=DJ$2,'Result Entry'!FS24,0)</f>
        <v>0.0</v>
      </c>
      <c r="DK19" s="1825">
        <f>IF(BF19=DK$2,'Result Entry'!FS24,0)</f>
        <v>0.0</v>
      </c>
      <c r="DL19" s="1825">
        <f>IF(BF19=DL$2,'Result Entry'!FS24,0)</f>
        <v>0.0</v>
      </c>
      <c r="DM19" s="1825">
        <f>IF(BF19=DM$2,'Result Entry'!FS24,0)</f>
        <v>0.0</v>
      </c>
      <c r="DN19" s="1825">
        <f>IF(BF19=DN$2,'Result Entry'!FS24,0)</f>
        <v>0.0</v>
      </c>
      <c r="DO19" s="1825">
        <f>IF(BF19=DO$2,'Result Entry'!FS24,0)</f>
        <v>0.0</v>
      </c>
    </row>
    <row r="20" spans="8:8" ht="24.75" customHeight="1">
      <c r="A20" s="1854">
        <v>1.0</v>
      </c>
      <c r="B20" s="1898" t="s">
        <v>215</v>
      </c>
      <c r="C20" s="1899">
        <f>DJ105</f>
        <v>0.0</v>
      </c>
      <c r="D20" s="1900"/>
      <c r="E20" s="1900"/>
      <c r="F20" s="1900"/>
      <c r="G20" s="1901"/>
      <c r="H20" s="1899">
        <f>DK105</f>
        <v>0.0</v>
      </c>
      <c r="I20" s="1900"/>
      <c r="J20" s="1900"/>
      <c r="K20" s="1900"/>
      <c r="L20" s="1901"/>
      <c r="M20" s="1899">
        <f>DL105</f>
        <v>0.0</v>
      </c>
      <c r="N20" s="1900"/>
      <c r="O20" s="1900"/>
      <c r="P20" s="1900"/>
      <c r="Q20" s="1901"/>
      <c r="R20" s="1899">
        <f>DM105</f>
        <v>0.0</v>
      </c>
      <c r="S20" s="1900"/>
      <c r="T20" s="1900"/>
      <c r="U20" s="1900"/>
      <c r="V20" s="1901"/>
      <c r="W20" s="1899">
        <f>DN105</f>
        <v>0.0</v>
      </c>
      <c r="X20" s="1900"/>
      <c r="Y20" s="1900"/>
      <c r="Z20" s="1900"/>
      <c r="AA20" s="1901"/>
      <c r="AB20" s="1899">
        <f>DO105</f>
        <v>0.0</v>
      </c>
      <c r="AC20" s="1900"/>
      <c r="AD20" s="1900"/>
      <c r="AE20" s="1900"/>
      <c r="AF20" s="1901"/>
      <c r="AG20" s="1902">
        <f t="shared" si="64" ref="AG20:AG25">SUM(C20:AF20)</f>
        <v>0.0</v>
      </c>
      <c r="AH20" s="1903"/>
      <c r="AI20" s="1903"/>
      <c r="AJ20" s="1903"/>
      <c r="AK20" s="1904"/>
      <c r="AL20" s="1881"/>
      <c r="AM20" s="1882"/>
      <c r="AN20" s="1882"/>
      <c r="AO20" s="1882"/>
      <c r="AP20" s="1882"/>
      <c r="AQ20" s="1882"/>
      <c r="AR20" s="1882"/>
      <c r="AS20" s="1882"/>
      <c r="AT20" s="1882"/>
      <c r="AU20" s="1882"/>
      <c r="AV20" s="1882"/>
      <c r="AW20" s="1882"/>
      <c r="AX20" s="1882"/>
      <c r="AY20" s="1882"/>
      <c r="AZ20" s="1809"/>
      <c r="BE20" s="1823">
        <f t="shared" si="35"/>
        <v>0.0</v>
      </c>
      <c r="BF20" s="1823">
        <f>'Result Entry'!F25</f>
        <v>0.0</v>
      </c>
      <c r="BG20" s="1823" t="str">
        <f>'Result Entry'!Y25</f>
        <v/>
      </c>
      <c r="BH20" s="1823" t="str">
        <f>'Result Entry'!AM25</f>
        <v/>
      </c>
      <c r="BI20" s="1823" t="str">
        <f>'Result Entry'!BD25</f>
        <v/>
      </c>
      <c r="BJ20" s="1823" t="str">
        <f>'Result Entry'!BU25</f>
        <v/>
      </c>
      <c r="BK20" s="1823" t="str">
        <f>'Result Entry'!CL25</f>
        <v/>
      </c>
      <c r="BL20" s="1823" t="str">
        <f>'Result Entry'!DC25</f>
        <v/>
      </c>
      <c r="BM20" s="1217" t="str">
        <f>'Result Entry'!DT25</f>
        <v/>
      </c>
      <c r="BN20" s="1822">
        <f t="shared" si="2"/>
        <v>0.0</v>
      </c>
      <c r="BO20" s="1822">
        <f t="shared" si="3"/>
        <v>0.0</v>
      </c>
      <c r="BP20" s="1822">
        <f t="shared" si="4"/>
        <v>0.0</v>
      </c>
      <c r="BQ20" s="1822">
        <f t="shared" si="5"/>
        <v>0.0</v>
      </c>
      <c r="BR20" s="1822">
        <f t="shared" si="6"/>
        <v>0.0</v>
      </c>
      <c r="BS20" s="1822">
        <f t="shared" si="7"/>
        <v>0.0</v>
      </c>
      <c r="BT20" s="1823">
        <f t="shared" si="8"/>
        <v>0.0</v>
      </c>
      <c r="BU20" s="1823">
        <f t="shared" si="9"/>
        <v>0.0</v>
      </c>
      <c r="BV20" s="1823">
        <f t="shared" si="10"/>
        <v>0.0</v>
      </c>
      <c r="BW20" s="1823">
        <f t="shared" si="11"/>
        <v>0.0</v>
      </c>
      <c r="BX20" s="1823">
        <f t="shared" si="12"/>
        <v>0.0</v>
      </c>
      <c r="BY20" s="1823">
        <f t="shared" si="13"/>
        <v>0.0</v>
      </c>
      <c r="BZ20" s="1824">
        <f t="shared" si="14"/>
        <v>0.0</v>
      </c>
      <c r="CA20" s="1822">
        <f t="shared" si="15"/>
        <v>0.0</v>
      </c>
      <c r="CB20" s="1822">
        <f t="shared" si="16"/>
        <v>0.0</v>
      </c>
      <c r="CC20" s="1822">
        <f t="shared" si="17"/>
        <v>0.0</v>
      </c>
      <c r="CD20" s="1822">
        <f t="shared" si="18"/>
        <v>0.0</v>
      </c>
      <c r="CE20" s="1822">
        <f t="shared" si="19"/>
        <v>0.0</v>
      </c>
      <c r="CF20" s="1823">
        <f t="shared" si="20"/>
        <v>0.0</v>
      </c>
      <c r="CG20" s="1823">
        <f t="shared" si="21"/>
        <v>0.0</v>
      </c>
      <c r="CH20" s="1823">
        <f t="shared" si="22"/>
        <v>0.0</v>
      </c>
      <c r="CI20" s="1823">
        <f t="shared" si="23"/>
        <v>0.0</v>
      </c>
      <c r="CJ20" s="1823">
        <f t="shared" si="24"/>
        <v>0.0</v>
      </c>
      <c r="CK20" s="1217">
        <f t="shared" si="25"/>
        <v>0.0</v>
      </c>
      <c r="CL20" s="1822">
        <f t="shared" si="26"/>
        <v>0.0</v>
      </c>
      <c r="CM20" s="1822">
        <f t="shared" si="27"/>
        <v>0.0</v>
      </c>
      <c r="CN20" s="1822">
        <f t="shared" si="28"/>
        <v>0.0</v>
      </c>
      <c r="CO20" s="1822">
        <f t="shared" si="29"/>
        <v>0.0</v>
      </c>
      <c r="CP20" s="1822">
        <f t="shared" si="30"/>
        <v>0.0</v>
      </c>
      <c r="CQ20" s="1822">
        <f t="shared" si="31"/>
        <v>0.0</v>
      </c>
      <c r="CR20" s="1245">
        <f t="shared" si="32"/>
        <v>0.0</v>
      </c>
      <c r="CS20" s="1823">
        <f t="shared" si="32"/>
        <v>0.0</v>
      </c>
      <c r="CT20" s="1823">
        <f t="shared" si="32"/>
        <v>0.0</v>
      </c>
      <c r="CU20" s="1823">
        <f t="shared" si="32"/>
        <v>0.0</v>
      </c>
      <c r="CV20" s="1823">
        <f t="shared" si="32"/>
        <v>0.0</v>
      </c>
      <c r="CW20" s="1217">
        <f t="shared" si="32"/>
        <v>0.0</v>
      </c>
      <c r="CX20" s="1822">
        <f t="shared" si="34"/>
        <v>0.0</v>
      </c>
      <c r="CY20" s="1822">
        <f t="shared" si="34"/>
        <v>0.0</v>
      </c>
      <c r="CZ20" s="1822">
        <f t="shared" si="34"/>
        <v>0.0</v>
      </c>
      <c r="DA20" s="1822">
        <f t="shared" si="34"/>
        <v>0.0</v>
      </c>
      <c r="DB20" s="1822">
        <f t="shared" si="34"/>
        <v>0.0</v>
      </c>
      <c r="DC20" s="1822">
        <f t="shared" si="34"/>
        <v>0.0</v>
      </c>
      <c r="DD20" s="1245">
        <f>IF(BF20=DD$2,'Result Entry'!G25,0)</f>
        <v>0.0</v>
      </c>
      <c r="DE20" s="1823">
        <f>IF(BF20=DE$2,'Result Entry'!G25,0)</f>
        <v>0.0</v>
      </c>
      <c r="DF20" s="1823">
        <f>IF(BF20=DF$2,'Result Entry'!G25,0)</f>
        <v>0.0</v>
      </c>
      <c r="DG20" s="1823">
        <f>IF(BF20=DG$2,'Result Entry'!G25,0)</f>
        <v>0.0</v>
      </c>
      <c r="DH20" s="1823">
        <f>IF(BF20=DH$2,'Result Entry'!G25,0)</f>
        <v>0.0</v>
      </c>
      <c r="DI20" s="1823">
        <f>IF(BF20=DI$2,'Result Entry'!G25,0)</f>
        <v>0.0</v>
      </c>
      <c r="DJ20" s="1825">
        <f>IF(BF20=DJ$2,'Result Entry'!FS25,0)</f>
        <v>0.0</v>
      </c>
      <c r="DK20" s="1825">
        <f>IF(BF20=DK$2,'Result Entry'!FS25,0)</f>
        <v>0.0</v>
      </c>
      <c r="DL20" s="1825">
        <f>IF(BF20=DL$2,'Result Entry'!FS25,0)</f>
        <v>0.0</v>
      </c>
      <c r="DM20" s="1825">
        <f>IF(BF20=DM$2,'Result Entry'!FS25,0)</f>
        <v>0.0</v>
      </c>
      <c r="DN20" s="1825">
        <f>IF(BF20=DN$2,'Result Entry'!FS25,0)</f>
        <v>0.0</v>
      </c>
      <c r="DO20" s="1825">
        <f>IF(BF20=DO$2,'Result Entry'!FS25,0)</f>
        <v>0.0</v>
      </c>
    </row>
    <row r="21" spans="8:8" ht="24.75" customHeight="1">
      <c r="A21" s="1861">
        <v>2.0</v>
      </c>
      <c r="B21" s="1905" t="s">
        <v>216</v>
      </c>
      <c r="C21" s="1899">
        <f>DJ106</f>
        <v>0.0</v>
      </c>
      <c r="D21" s="1900"/>
      <c r="E21" s="1900"/>
      <c r="F21" s="1900"/>
      <c r="G21" s="1901"/>
      <c r="H21" s="1899">
        <f>DK106</f>
        <v>0.0</v>
      </c>
      <c r="I21" s="1900"/>
      <c r="J21" s="1900"/>
      <c r="K21" s="1900"/>
      <c r="L21" s="1901"/>
      <c r="M21" s="1899">
        <f>DL106</f>
        <v>1.0</v>
      </c>
      <c r="N21" s="1900"/>
      <c r="O21" s="1900"/>
      <c r="P21" s="1900"/>
      <c r="Q21" s="1901"/>
      <c r="R21" s="1899">
        <f>DM106</f>
        <v>0.0</v>
      </c>
      <c r="S21" s="1900"/>
      <c r="T21" s="1900"/>
      <c r="U21" s="1900"/>
      <c r="V21" s="1901"/>
      <c r="W21" s="1899">
        <f>DN106</f>
        <v>0.0</v>
      </c>
      <c r="X21" s="1900"/>
      <c r="Y21" s="1900"/>
      <c r="Z21" s="1900"/>
      <c r="AA21" s="1901"/>
      <c r="AB21" s="1899">
        <f>DO106</f>
        <v>0.0</v>
      </c>
      <c r="AC21" s="1900"/>
      <c r="AD21" s="1900"/>
      <c r="AE21" s="1900"/>
      <c r="AF21" s="1901"/>
      <c r="AG21" s="1902">
        <f t="shared" si="64"/>
        <v>1.0</v>
      </c>
      <c r="AH21" s="1903"/>
      <c r="AI21" s="1903"/>
      <c r="AJ21" s="1903"/>
      <c r="AK21" s="1904"/>
      <c r="AL21" s="1881"/>
      <c r="AM21" s="1882"/>
      <c r="AN21" s="1882"/>
      <c r="AO21" s="1882"/>
      <c r="AP21" s="1882"/>
      <c r="AQ21" s="1882"/>
      <c r="AR21" s="1882"/>
      <c r="AS21" s="1882"/>
      <c r="AT21" s="1882"/>
      <c r="AU21" s="1882"/>
      <c r="AV21" s="1882"/>
      <c r="AW21" s="1882"/>
      <c r="AX21" s="1882"/>
      <c r="AY21" s="1882"/>
      <c r="AZ21" s="1809"/>
      <c r="BE21" s="1823">
        <f t="shared" si="35"/>
        <v>0.0</v>
      </c>
      <c r="BF21" s="1823">
        <f>'Result Entry'!F26</f>
        <v>0.0</v>
      </c>
      <c r="BG21" s="1823" t="str">
        <f>'Result Entry'!Y26</f>
        <v/>
      </c>
      <c r="BH21" s="1823" t="str">
        <f>'Result Entry'!AM26</f>
        <v/>
      </c>
      <c r="BI21" s="1823" t="str">
        <f>'Result Entry'!BD26</f>
        <v/>
      </c>
      <c r="BJ21" s="1823" t="str">
        <f>'Result Entry'!BU26</f>
        <v/>
      </c>
      <c r="BK21" s="1823" t="str">
        <f>'Result Entry'!CL26</f>
        <v/>
      </c>
      <c r="BL21" s="1823" t="str">
        <f>'Result Entry'!DC26</f>
        <v/>
      </c>
      <c r="BM21" s="1217" t="str">
        <f>'Result Entry'!DT26</f>
        <v/>
      </c>
      <c r="BN21" s="1822">
        <f t="shared" si="2"/>
        <v>0.0</v>
      </c>
      <c r="BO21" s="1822">
        <f t="shared" si="3"/>
        <v>0.0</v>
      </c>
      <c r="BP21" s="1822">
        <f t="shared" si="4"/>
        <v>0.0</v>
      </c>
      <c r="BQ21" s="1822">
        <f t="shared" si="5"/>
        <v>0.0</v>
      </c>
      <c r="BR21" s="1822">
        <f t="shared" si="6"/>
        <v>0.0</v>
      </c>
      <c r="BS21" s="1822">
        <f t="shared" si="7"/>
        <v>0.0</v>
      </c>
      <c r="BT21" s="1823">
        <f t="shared" si="8"/>
        <v>0.0</v>
      </c>
      <c r="BU21" s="1823">
        <f t="shared" si="9"/>
        <v>0.0</v>
      </c>
      <c r="BV21" s="1823">
        <f t="shared" si="10"/>
        <v>0.0</v>
      </c>
      <c r="BW21" s="1823">
        <f t="shared" si="11"/>
        <v>0.0</v>
      </c>
      <c r="BX21" s="1823">
        <f t="shared" si="12"/>
        <v>0.0</v>
      </c>
      <c r="BY21" s="1823">
        <f t="shared" si="13"/>
        <v>0.0</v>
      </c>
      <c r="BZ21" s="1824">
        <f t="shared" si="14"/>
        <v>0.0</v>
      </c>
      <c r="CA21" s="1822">
        <f t="shared" si="15"/>
        <v>0.0</v>
      </c>
      <c r="CB21" s="1822">
        <f t="shared" si="16"/>
        <v>0.0</v>
      </c>
      <c r="CC21" s="1822">
        <f t="shared" si="17"/>
        <v>0.0</v>
      </c>
      <c r="CD21" s="1822">
        <f t="shared" si="18"/>
        <v>0.0</v>
      </c>
      <c r="CE21" s="1822">
        <f t="shared" si="19"/>
        <v>0.0</v>
      </c>
      <c r="CF21" s="1823">
        <f t="shared" si="20"/>
        <v>0.0</v>
      </c>
      <c r="CG21" s="1823">
        <f t="shared" si="21"/>
        <v>0.0</v>
      </c>
      <c r="CH21" s="1823">
        <f t="shared" si="22"/>
        <v>0.0</v>
      </c>
      <c r="CI21" s="1823">
        <f t="shared" si="23"/>
        <v>0.0</v>
      </c>
      <c r="CJ21" s="1823">
        <f t="shared" si="24"/>
        <v>0.0</v>
      </c>
      <c r="CK21" s="1217">
        <f t="shared" si="25"/>
        <v>0.0</v>
      </c>
      <c r="CL21" s="1822">
        <f t="shared" si="26"/>
        <v>0.0</v>
      </c>
      <c r="CM21" s="1822">
        <f t="shared" si="27"/>
        <v>0.0</v>
      </c>
      <c r="CN21" s="1822">
        <f t="shared" si="28"/>
        <v>0.0</v>
      </c>
      <c r="CO21" s="1822">
        <f t="shared" si="29"/>
        <v>0.0</v>
      </c>
      <c r="CP21" s="1822">
        <f t="shared" si="30"/>
        <v>0.0</v>
      </c>
      <c r="CQ21" s="1822">
        <f t="shared" si="31"/>
        <v>0.0</v>
      </c>
      <c r="CR21" s="1245">
        <f t="shared" si="32"/>
        <v>0.0</v>
      </c>
      <c r="CS21" s="1823">
        <f t="shared" si="32"/>
        <v>0.0</v>
      </c>
      <c r="CT21" s="1823">
        <f t="shared" si="32"/>
        <v>0.0</v>
      </c>
      <c r="CU21" s="1823">
        <f t="shared" si="32"/>
        <v>0.0</v>
      </c>
      <c r="CV21" s="1823">
        <f t="shared" si="32"/>
        <v>0.0</v>
      </c>
      <c r="CW21" s="1217">
        <f t="shared" si="32"/>
        <v>0.0</v>
      </c>
      <c r="CX21" s="1822">
        <f t="shared" si="34"/>
        <v>0.0</v>
      </c>
      <c r="CY21" s="1822">
        <f t="shared" si="34"/>
        <v>0.0</v>
      </c>
      <c r="CZ21" s="1822">
        <f t="shared" si="34"/>
        <v>0.0</v>
      </c>
      <c r="DA21" s="1822">
        <f t="shared" si="34"/>
        <v>0.0</v>
      </c>
      <c r="DB21" s="1822">
        <f t="shared" si="34"/>
        <v>0.0</v>
      </c>
      <c r="DC21" s="1822">
        <f t="shared" si="34"/>
        <v>0.0</v>
      </c>
      <c r="DD21" s="1245">
        <f>IF(BF21=DD$2,'Result Entry'!G26,0)</f>
        <v>0.0</v>
      </c>
      <c r="DE21" s="1823">
        <f>IF(BF21=DE$2,'Result Entry'!G26,0)</f>
        <v>0.0</v>
      </c>
      <c r="DF21" s="1823">
        <f>IF(BF21=DF$2,'Result Entry'!G26,0)</f>
        <v>0.0</v>
      </c>
      <c r="DG21" s="1823">
        <f>IF(BF21=DG$2,'Result Entry'!G26,0)</f>
        <v>0.0</v>
      </c>
      <c r="DH21" s="1823">
        <f>IF(BF21=DH$2,'Result Entry'!G26,0)</f>
        <v>0.0</v>
      </c>
      <c r="DI21" s="1823">
        <f>IF(BF21=DI$2,'Result Entry'!G26,0)</f>
        <v>0.0</v>
      </c>
      <c r="DJ21" s="1825">
        <f>IF(BF21=DJ$2,'Result Entry'!FS26,0)</f>
        <v>0.0</v>
      </c>
      <c r="DK21" s="1825">
        <f>IF(BF21=DK$2,'Result Entry'!FS26,0)</f>
        <v>0.0</v>
      </c>
      <c r="DL21" s="1825">
        <f>IF(BF21=DL$2,'Result Entry'!FS26,0)</f>
        <v>0.0</v>
      </c>
      <c r="DM21" s="1825">
        <f>IF(BF21=DM$2,'Result Entry'!FS26,0)</f>
        <v>0.0</v>
      </c>
      <c r="DN21" s="1825">
        <f>IF(BF21=DN$2,'Result Entry'!FS26,0)</f>
        <v>0.0</v>
      </c>
      <c r="DO21" s="1825">
        <f>IF(BF21=DO$2,'Result Entry'!FS26,0)</f>
        <v>0.0</v>
      </c>
    </row>
    <row r="22" spans="8:8" ht="24.75" customHeight="1">
      <c r="A22" s="1861">
        <v>3.0</v>
      </c>
      <c r="B22" s="1905" t="s">
        <v>217</v>
      </c>
      <c r="C22" s="1899">
        <f>DJ107</f>
        <v>0.0</v>
      </c>
      <c r="D22" s="1900"/>
      <c r="E22" s="1900"/>
      <c r="F22" s="1900"/>
      <c r="G22" s="1901"/>
      <c r="H22" s="1899">
        <f>DK107</f>
        <v>0.0</v>
      </c>
      <c r="I22" s="1900"/>
      <c r="J22" s="1900"/>
      <c r="K22" s="1900"/>
      <c r="L22" s="1901"/>
      <c r="M22" s="1899">
        <f>DL107</f>
        <v>0.0</v>
      </c>
      <c r="N22" s="1900"/>
      <c r="O22" s="1900"/>
      <c r="P22" s="1900"/>
      <c r="Q22" s="1901"/>
      <c r="R22" s="1899">
        <f>DM107</f>
        <v>0.0</v>
      </c>
      <c r="S22" s="1900"/>
      <c r="T22" s="1900"/>
      <c r="U22" s="1900"/>
      <c r="V22" s="1901"/>
      <c r="W22" s="1899">
        <f>DN107</f>
        <v>0.0</v>
      </c>
      <c r="X22" s="1900"/>
      <c r="Y22" s="1900"/>
      <c r="Z22" s="1900"/>
      <c r="AA22" s="1901"/>
      <c r="AB22" s="1899">
        <f>DO107</f>
        <v>0.0</v>
      </c>
      <c r="AC22" s="1900"/>
      <c r="AD22" s="1900"/>
      <c r="AE22" s="1900"/>
      <c r="AF22" s="1901"/>
      <c r="AG22" s="1902">
        <f t="shared" si="64"/>
        <v>0.0</v>
      </c>
      <c r="AH22" s="1903"/>
      <c r="AI22" s="1903"/>
      <c r="AJ22" s="1903"/>
      <c r="AK22" s="1904"/>
      <c r="AL22" s="1881"/>
      <c r="AM22" s="1882"/>
      <c r="AN22" s="1882"/>
      <c r="AO22" s="1882"/>
      <c r="AP22" s="1882"/>
      <c r="AQ22" s="1882"/>
      <c r="AR22" s="1882"/>
      <c r="AS22" s="1882"/>
      <c r="AT22" s="1882"/>
      <c r="AU22" s="1882"/>
      <c r="AV22" s="1882"/>
      <c r="AW22" s="1882"/>
      <c r="AX22" s="1882"/>
      <c r="AY22" s="1882"/>
      <c r="AZ22" s="1809"/>
      <c r="BE22" s="1823">
        <f t="shared" si="35"/>
        <v>0.0</v>
      </c>
      <c r="BF22" s="1823">
        <f>'Result Entry'!F27</f>
        <v>0.0</v>
      </c>
      <c r="BG22" s="1823" t="str">
        <f>'Result Entry'!Y27</f>
        <v/>
      </c>
      <c r="BH22" s="1823" t="str">
        <f>'Result Entry'!AM27</f>
        <v/>
      </c>
      <c r="BI22" s="1823" t="str">
        <f>'Result Entry'!BD27</f>
        <v/>
      </c>
      <c r="BJ22" s="1823" t="str">
        <f>'Result Entry'!BU27</f>
        <v/>
      </c>
      <c r="BK22" s="1823" t="str">
        <f>'Result Entry'!CL27</f>
        <v/>
      </c>
      <c r="BL22" s="1823" t="str">
        <f>'Result Entry'!DC27</f>
        <v/>
      </c>
      <c r="BM22" s="1217" t="str">
        <f>'Result Entry'!DT27</f>
        <v/>
      </c>
      <c r="BN22" s="1822">
        <f t="shared" si="2"/>
        <v>0.0</v>
      </c>
      <c r="BO22" s="1822">
        <f t="shared" si="3"/>
        <v>0.0</v>
      </c>
      <c r="BP22" s="1822">
        <f t="shared" si="4"/>
        <v>0.0</v>
      </c>
      <c r="BQ22" s="1822">
        <f t="shared" si="5"/>
        <v>0.0</v>
      </c>
      <c r="BR22" s="1822">
        <f t="shared" si="6"/>
        <v>0.0</v>
      </c>
      <c r="BS22" s="1822">
        <f t="shared" si="7"/>
        <v>0.0</v>
      </c>
      <c r="BT22" s="1823">
        <f t="shared" si="8"/>
        <v>0.0</v>
      </c>
      <c r="BU22" s="1823">
        <f t="shared" si="9"/>
        <v>0.0</v>
      </c>
      <c r="BV22" s="1823">
        <f t="shared" si="10"/>
        <v>0.0</v>
      </c>
      <c r="BW22" s="1823">
        <f t="shared" si="11"/>
        <v>0.0</v>
      </c>
      <c r="BX22" s="1823">
        <f t="shared" si="12"/>
        <v>0.0</v>
      </c>
      <c r="BY22" s="1823">
        <f t="shared" si="13"/>
        <v>0.0</v>
      </c>
      <c r="BZ22" s="1824">
        <f t="shared" si="14"/>
        <v>0.0</v>
      </c>
      <c r="CA22" s="1822">
        <f t="shared" si="15"/>
        <v>0.0</v>
      </c>
      <c r="CB22" s="1822">
        <f t="shared" si="16"/>
        <v>0.0</v>
      </c>
      <c r="CC22" s="1822">
        <f t="shared" si="17"/>
        <v>0.0</v>
      </c>
      <c r="CD22" s="1822">
        <f t="shared" si="18"/>
        <v>0.0</v>
      </c>
      <c r="CE22" s="1822">
        <f t="shared" si="19"/>
        <v>0.0</v>
      </c>
      <c r="CF22" s="1823">
        <f t="shared" si="20"/>
        <v>0.0</v>
      </c>
      <c r="CG22" s="1823">
        <f t="shared" si="21"/>
        <v>0.0</v>
      </c>
      <c r="CH22" s="1823">
        <f t="shared" si="22"/>
        <v>0.0</v>
      </c>
      <c r="CI22" s="1823">
        <f t="shared" si="23"/>
        <v>0.0</v>
      </c>
      <c r="CJ22" s="1823">
        <f t="shared" si="24"/>
        <v>0.0</v>
      </c>
      <c r="CK22" s="1217">
        <f t="shared" si="25"/>
        <v>0.0</v>
      </c>
      <c r="CL22" s="1822">
        <f t="shared" si="26"/>
        <v>0.0</v>
      </c>
      <c r="CM22" s="1822">
        <f t="shared" si="27"/>
        <v>0.0</v>
      </c>
      <c r="CN22" s="1822">
        <f t="shared" si="28"/>
        <v>0.0</v>
      </c>
      <c r="CO22" s="1822">
        <f t="shared" si="29"/>
        <v>0.0</v>
      </c>
      <c r="CP22" s="1822">
        <f t="shared" si="30"/>
        <v>0.0</v>
      </c>
      <c r="CQ22" s="1822">
        <f t="shared" si="31"/>
        <v>0.0</v>
      </c>
      <c r="CR22" s="1245">
        <f t="shared" si="32"/>
        <v>0.0</v>
      </c>
      <c r="CS22" s="1823">
        <f t="shared" si="32"/>
        <v>0.0</v>
      </c>
      <c r="CT22" s="1823">
        <f t="shared" si="32"/>
        <v>0.0</v>
      </c>
      <c r="CU22" s="1823">
        <f t="shared" si="32"/>
        <v>0.0</v>
      </c>
      <c r="CV22" s="1823">
        <f t="shared" si="32"/>
        <v>0.0</v>
      </c>
      <c r="CW22" s="1217">
        <f t="shared" si="32"/>
        <v>0.0</v>
      </c>
      <c r="CX22" s="1822">
        <f t="shared" si="34"/>
        <v>0.0</v>
      </c>
      <c r="CY22" s="1822">
        <f t="shared" si="34"/>
        <v>0.0</v>
      </c>
      <c r="CZ22" s="1822">
        <f t="shared" si="34"/>
        <v>0.0</v>
      </c>
      <c r="DA22" s="1822">
        <f t="shared" si="34"/>
        <v>0.0</v>
      </c>
      <c r="DB22" s="1822">
        <f t="shared" si="34"/>
        <v>0.0</v>
      </c>
      <c r="DC22" s="1822">
        <f t="shared" si="34"/>
        <v>0.0</v>
      </c>
      <c r="DD22" s="1245">
        <f>IF(BF22=DD$2,'Result Entry'!G27,0)</f>
        <v>0.0</v>
      </c>
      <c r="DE22" s="1823">
        <f>IF(BF22=DE$2,'Result Entry'!G27,0)</f>
        <v>0.0</v>
      </c>
      <c r="DF22" s="1823">
        <f>IF(BF22=DF$2,'Result Entry'!G27,0)</f>
        <v>0.0</v>
      </c>
      <c r="DG22" s="1823">
        <f>IF(BF22=DG$2,'Result Entry'!G27,0)</f>
        <v>0.0</v>
      </c>
      <c r="DH22" s="1823">
        <f>IF(BF22=DH$2,'Result Entry'!G27,0)</f>
        <v>0.0</v>
      </c>
      <c r="DI22" s="1823">
        <f>IF(BF22=DI$2,'Result Entry'!G27,0)</f>
        <v>0.0</v>
      </c>
      <c r="DJ22" s="1825">
        <f>IF(BF22=DJ$2,'Result Entry'!FS27,0)</f>
        <v>0.0</v>
      </c>
      <c r="DK22" s="1825">
        <f>IF(BF22=DK$2,'Result Entry'!FS27,0)</f>
        <v>0.0</v>
      </c>
      <c r="DL22" s="1825">
        <f>IF(BF22=DL$2,'Result Entry'!FS27,0)</f>
        <v>0.0</v>
      </c>
      <c r="DM22" s="1825">
        <f>IF(BF22=DM$2,'Result Entry'!FS27,0)</f>
        <v>0.0</v>
      </c>
      <c r="DN22" s="1825">
        <f>IF(BF22=DN$2,'Result Entry'!FS27,0)</f>
        <v>0.0</v>
      </c>
      <c r="DO22" s="1825">
        <f>IF(BF22=DO$2,'Result Entry'!FS27,0)</f>
        <v>0.0</v>
      </c>
    </row>
    <row r="23" spans="8:8" ht="24.75" customHeight="1">
      <c r="A23" s="1861">
        <v>4.0</v>
      </c>
      <c r="B23" s="1905" t="s">
        <v>116</v>
      </c>
      <c r="C23" s="1899">
        <f>DJ108</f>
        <v>0.0</v>
      </c>
      <c r="D23" s="1900"/>
      <c r="E23" s="1900"/>
      <c r="F23" s="1900"/>
      <c r="G23" s="1901"/>
      <c r="H23" s="1899">
        <f>DK108</f>
        <v>0.0</v>
      </c>
      <c r="I23" s="1900"/>
      <c r="J23" s="1900"/>
      <c r="K23" s="1900"/>
      <c r="L23" s="1901"/>
      <c r="M23" s="1899">
        <f>DL108</f>
        <v>0.0</v>
      </c>
      <c r="N23" s="1900"/>
      <c r="O23" s="1900"/>
      <c r="P23" s="1900"/>
      <c r="Q23" s="1901"/>
      <c r="R23" s="1899">
        <f>DM108</f>
        <v>0.0</v>
      </c>
      <c r="S23" s="1900"/>
      <c r="T23" s="1900"/>
      <c r="U23" s="1900"/>
      <c r="V23" s="1901"/>
      <c r="W23" s="1899">
        <f>DN108</f>
        <v>0.0</v>
      </c>
      <c r="X23" s="1900"/>
      <c r="Y23" s="1900"/>
      <c r="Z23" s="1900"/>
      <c r="AA23" s="1901"/>
      <c r="AB23" s="1899">
        <f>DO108</f>
        <v>0.0</v>
      </c>
      <c r="AC23" s="1900"/>
      <c r="AD23" s="1900"/>
      <c r="AE23" s="1900"/>
      <c r="AF23" s="1901"/>
      <c r="AG23" s="1902">
        <f t="shared" si="64"/>
        <v>0.0</v>
      </c>
      <c r="AH23" s="1903"/>
      <c r="AI23" s="1903"/>
      <c r="AJ23" s="1903"/>
      <c r="AK23" s="1904"/>
      <c r="AL23" s="1881"/>
      <c r="AM23" s="1882"/>
      <c r="AN23" s="1882"/>
      <c r="AO23" s="1882"/>
      <c r="AP23" s="1882"/>
      <c r="AQ23" s="1882"/>
      <c r="AR23" s="1882"/>
      <c r="AS23" s="1882"/>
      <c r="AT23" s="1882"/>
      <c r="AU23" s="1882"/>
      <c r="AV23" s="1882"/>
      <c r="AW23" s="1882"/>
      <c r="AX23" s="1882"/>
      <c r="AY23" s="1882"/>
      <c r="AZ23" s="1809"/>
      <c r="BE23" s="1823">
        <f t="shared" si="35"/>
        <v>0.0</v>
      </c>
      <c r="BF23" s="1823">
        <f>'Result Entry'!F28</f>
        <v>0.0</v>
      </c>
      <c r="BG23" s="1823" t="str">
        <f>'Result Entry'!Y28</f>
        <v/>
      </c>
      <c r="BH23" s="1823" t="str">
        <f>'Result Entry'!AM28</f>
        <v/>
      </c>
      <c r="BI23" s="1823" t="str">
        <f>'Result Entry'!BD28</f>
        <v/>
      </c>
      <c r="BJ23" s="1823" t="str">
        <f>'Result Entry'!BU28</f>
        <v/>
      </c>
      <c r="BK23" s="1823" t="str">
        <f>'Result Entry'!CL28</f>
        <v/>
      </c>
      <c r="BL23" s="1823" t="str">
        <f>'Result Entry'!DC28</f>
        <v/>
      </c>
      <c r="BM23" s="1217" t="str">
        <f>'Result Entry'!DT28</f>
        <v/>
      </c>
      <c r="BN23" s="1822">
        <f t="shared" si="2"/>
        <v>0.0</v>
      </c>
      <c r="BO23" s="1822">
        <f t="shared" si="3"/>
        <v>0.0</v>
      </c>
      <c r="BP23" s="1822">
        <f t="shared" si="4"/>
        <v>0.0</v>
      </c>
      <c r="BQ23" s="1822">
        <f t="shared" si="5"/>
        <v>0.0</v>
      </c>
      <c r="BR23" s="1822">
        <f t="shared" si="6"/>
        <v>0.0</v>
      </c>
      <c r="BS23" s="1822">
        <f t="shared" si="7"/>
        <v>0.0</v>
      </c>
      <c r="BT23" s="1823">
        <f t="shared" si="8"/>
        <v>0.0</v>
      </c>
      <c r="BU23" s="1823">
        <f t="shared" si="9"/>
        <v>0.0</v>
      </c>
      <c r="BV23" s="1823">
        <f t="shared" si="10"/>
        <v>0.0</v>
      </c>
      <c r="BW23" s="1823">
        <f t="shared" si="11"/>
        <v>0.0</v>
      </c>
      <c r="BX23" s="1823">
        <f t="shared" si="12"/>
        <v>0.0</v>
      </c>
      <c r="BY23" s="1823">
        <f t="shared" si="13"/>
        <v>0.0</v>
      </c>
      <c r="BZ23" s="1824">
        <f t="shared" si="14"/>
        <v>0.0</v>
      </c>
      <c r="CA23" s="1822">
        <f t="shared" si="15"/>
        <v>0.0</v>
      </c>
      <c r="CB23" s="1822">
        <f t="shared" si="16"/>
        <v>0.0</v>
      </c>
      <c r="CC23" s="1822">
        <f t="shared" si="17"/>
        <v>0.0</v>
      </c>
      <c r="CD23" s="1822">
        <f t="shared" si="18"/>
        <v>0.0</v>
      </c>
      <c r="CE23" s="1822">
        <f t="shared" si="19"/>
        <v>0.0</v>
      </c>
      <c r="CF23" s="1823">
        <f t="shared" si="20"/>
        <v>0.0</v>
      </c>
      <c r="CG23" s="1823">
        <f t="shared" si="21"/>
        <v>0.0</v>
      </c>
      <c r="CH23" s="1823">
        <f t="shared" si="22"/>
        <v>0.0</v>
      </c>
      <c r="CI23" s="1823">
        <f t="shared" si="23"/>
        <v>0.0</v>
      </c>
      <c r="CJ23" s="1823">
        <f t="shared" si="24"/>
        <v>0.0</v>
      </c>
      <c r="CK23" s="1217">
        <f t="shared" si="25"/>
        <v>0.0</v>
      </c>
      <c r="CL23" s="1822">
        <f t="shared" si="26"/>
        <v>0.0</v>
      </c>
      <c r="CM23" s="1822">
        <f t="shared" si="27"/>
        <v>0.0</v>
      </c>
      <c r="CN23" s="1822">
        <f t="shared" si="28"/>
        <v>0.0</v>
      </c>
      <c r="CO23" s="1822">
        <f t="shared" si="29"/>
        <v>0.0</v>
      </c>
      <c r="CP23" s="1822">
        <f t="shared" si="30"/>
        <v>0.0</v>
      </c>
      <c r="CQ23" s="1822">
        <f t="shared" si="31"/>
        <v>0.0</v>
      </c>
      <c r="CR23" s="1245">
        <f t="shared" si="32"/>
        <v>0.0</v>
      </c>
      <c r="CS23" s="1823">
        <f t="shared" si="32"/>
        <v>0.0</v>
      </c>
      <c r="CT23" s="1823">
        <f t="shared" si="32"/>
        <v>0.0</v>
      </c>
      <c r="CU23" s="1823">
        <f t="shared" si="32"/>
        <v>0.0</v>
      </c>
      <c r="CV23" s="1823">
        <f t="shared" si="32"/>
        <v>0.0</v>
      </c>
      <c r="CW23" s="1217">
        <f t="shared" si="32"/>
        <v>0.0</v>
      </c>
      <c r="CX23" s="1822">
        <f t="shared" si="34"/>
        <v>0.0</v>
      </c>
      <c r="CY23" s="1822">
        <f t="shared" si="34"/>
        <v>0.0</v>
      </c>
      <c r="CZ23" s="1822">
        <f t="shared" si="34"/>
        <v>0.0</v>
      </c>
      <c r="DA23" s="1822">
        <f t="shared" si="34"/>
        <v>0.0</v>
      </c>
      <c r="DB23" s="1822">
        <f t="shared" si="34"/>
        <v>0.0</v>
      </c>
      <c r="DC23" s="1822">
        <f t="shared" si="34"/>
        <v>0.0</v>
      </c>
      <c r="DD23" s="1245">
        <f>IF(BF23=DD$2,'Result Entry'!G28,0)</f>
        <v>0.0</v>
      </c>
      <c r="DE23" s="1823">
        <f>IF(BF23=DE$2,'Result Entry'!G28,0)</f>
        <v>0.0</v>
      </c>
      <c r="DF23" s="1823">
        <f>IF(BF23=DF$2,'Result Entry'!G28,0)</f>
        <v>0.0</v>
      </c>
      <c r="DG23" s="1823">
        <f>IF(BF23=DG$2,'Result Entry'!G28,0)</f>
        <v>0.0</v>
      </c>
      <c r="DH23" s="1823">
        <f>IF(BF23=DH$2,'Result Entry'!G28,0)</f>
        <v>0.0</v>
      </c>
      <c r="DI23" s="1823">
        <f>IF(BF23=DI$2,'Result Entry'!G28,0)</f>
        <v>0.0</v>
      </c>
      <c r="DJ23" s="1825">
        <f>IF(BF23=DJ$2,'Result Entry'!FS28,0)</f>
        <v>0.0</v>
      </c>
      <c r="DK23" s="1825">
        <f>IF(BF23=DK$2,'Result Entry'!FS28,0)</f>
        <v>0.0</v>
      </c>
      <c r="DL23" s="1825">
        <f>IF(BF23=DL$2,'Result Entry'!FS28,0)</f>
        <v>0.0</v>
      </c>
      <c r="DM23" s="1825">
        <f>IF(BF23=DM$2,'Result Entry'!FS28,0)</f>
        <v>0.0</v>
      </c>
      <c r="DN23" s="1825">
        <f>IF(BF23=DN$2,'Result Entry'!FS28,0)</f>
        <v>0.0</v>
      </c>
      <c r="DO23" s="1825">
        <f>IF(BF23=DO$2,'Result Entry'!FS28,0)</f>
        <v>0.0</v>
      </c>
    </row>
    <row r="24" spans="8:8" ht="24.75" customHeight="1">
      <c r="A24" s="1861">
        <v>5.0</v>
      </c>
      <c r="B24" s="1905" t="s">
        <v>218</v>
      </c>
      <c r="C24" s="1899">
        <f>DJ109</f>
        <v>0.0</v>
      </c>
      <c r="D24" s="1900"/>
      <c r="E24" s="1900"/>
      <c r="F24" s="1900"/>
      <c r="G24" s="1901"/>
      <c r="H24" s="1899">
        <f>DK109</f>
        <v>0.0</v>
      </c>
      <c r="I24" s="1900"/>
      <c r="J24" s="1900"/>
      <c r="K24" s="1900"/>
      <c r="L24" s="1901"/>
      <c r="M24" s="1899">
        <f>DL109</f>
        <v>0.0</v>
      </c>
      <c r="N24" s="1900"/>
      <c r="O24" s="1900"/>
      <c r="P24" s="1900"/>
      <c r="Q24" s="1901"/>
      <c r="R24" s="1899">
        <f>DM109</f>
        <v>2.0</v>
      </c>
      <c r="S24" s="1900"/>
      <c r="T24" s="1900"/>
      <c r="U24" s="1900"/>
      <c r="V24" s="1901"/>
      <c r="W24" s="1899">
        <f>DN109</f>
        <v>1.0</v>
      </c>
      <c r="X24" s="1900"/>
      <c r="Y24" s="1900"/>
      <c r="Z24" s="1900"/>
      <c r="AA24" s="1901"/>
      <c r="AB24" s="1899">
        <f>DO109</f>
        <v>0.0</v>
      </c>
      <c r="AC24" s="1900"/>
      <c r="AD24" s="1900"/>
      <c r="AE24" s="1900"/>
      <c r="AF24" s="1901"/>
      <c r="AG24" s="1902">
        <f t="shared" si="64"/>
        <v>3.0</v>
      </c>
      <c r="AH24" s="1903"/>
      <c r="AI24" s="1903"/>
      <c r="AJ24" s="1903"/>
      <c r="AK24" s="1904"/>
      <c r="AL24" s="1881"/>
      <c r="AM24" s="1882"/>
      <c r="AN24" s="1882"/>
      <c r="AO24" s="1882"/>
      <c r="AP24" s="1882"/>
      <c r="AQ24" s="1882"/>
      <c r="AR24" s="1882"/>
      <c r="AS24" s="1882"/>
      <c r="AT24" s="1882"/>
      <c r="AU24" s="1882"/>
      <c r="AV24" s="1882"/>
      <c r="AW24" s="1882"/>
      <c r="AX24" s="1882"/>
      <c r="AY24" s="1882"/>
      <c r="AZ24" s="1809"/>
      <c r="BE24" s="1823">
        <f t="shared" si="35"/>
        <v>0.0</v>
      </c>
      <c r="BF24" s="1823">
        <f>'Result Entry'!F29</f>
        <v>0.0</v>
      </c>
      <c r="BG24" s="1823" t="str">
        <f>'Result Entry'!Y29</f>
        <v/>
      </c>
      <c r="BH24" s="1823" t="str">
        <f>'Result Entry'!AM29</f>
        <v/>
      </c>
      <c r="BI24" s="1823" t="str">
        <f>'Result Entry'!BD29</f>
        <v/>
      </c>
      <c r="BJ24" s="1823" t="str">
        <f>'Result Entry'!BU29</f>
        <v/>
      </c>
      <c r="BK24" s="1823" t="str">
        <f>'Result Entry'!CL29</f>
        <v/>
      </c>
      <c r="BL24" s="1823" t="str">
        <f>'Result Entry'!DC29</f>
        <v/>
      </c>
      <c r="BM24" s="1217" t="str">
        <f>'Result Entry'!DT29</f>
        <v/>
      </c>
      <c r="BN24" s="1822">
        <f t="shared" si="2"/>
        <v>0.0</v>
      </c>
      <c r="BO24" s="1822">
        <f t="shared" si="3"/>
        <v>0.0</v>
      </c>
      <c r="BP24" s="1822">
        <f t="shared" si="4"/>
        <v>0.0</v>
      </c>
      <c r="BQ24" s="1822">
        <f t="shared" si="5"/>
        <v>0.0</v>
      </c>
      <c r="BR24" s="1822">
        <f t="shared" si="6"/>
        <v>0.0</v>
      </c>
      <c r="BS24" s="1822">
        <f t="shared" si="7"/>
        <v>0.0</v>
      </c>
      <c r="BT24" s="1823">
        <f t="shared" si="8"/>
        <v>0.0</v>
      </c>
      <c r="BU24" s="1823">
        <f t="shared" si="9"/>
        <v>0.0</v>
      </c>
      <c r="BV24" s="1823">
        <f t="shared" si="10"/>
        <v>0.0</v>
      </c>
      <c r="BW24" s="1823">
        <f t="shared" si="11"/>
        <v>0.0</v>
      </c>
      <c r="BX24" s="1823">
        <f t="shared" si="12"/>
        <v>0.0</v>
      </c>
      <c r="BY24" s="1823">
        <f t="shared" si="13"/>
        <v>0.0</v>
      </c>
      <c r="BZ24" s="1824">
        <f t="shared" si="14"/>
        <v>0.0</v>
      </c>
      <c r="CA24" s="1822">
        <f t="shared" si="15"/>
        <v>0.0</v>
      </c>
      <c r="CB24" s="1822">
        <f t="shared" si="16"/>
        <v>0.0</v>
      </c>
      <c r="CC24" s="1822">
        <f t="shared" si="17"/>
        <v>0.0</v>
      </c>
      <c r="CD24" s="1822">
        <f t="shared" si="18"/>
        <v>0.0</v>
      </c>
      <c r="CE24" s="1822">
        <f t="shared" si="19"/>
        <v>0.0</v>
      </c>
      <c r="CF24" s="1823">
        <f t="shared" si="20"/>
        <v>0.0</v>
      </c>
      <c r="CG24" s="1823">
        <f t="shared" si="21"/>
        <v>0.0</v>
      </c>
      <c r="CH24" s="1823">
        <f t="shared" si="22"/>
        <v>0.0</v>
      </c>
      <c r="CI24" s="1823">
        <f t="shared" si="23"/>
        <v>0.0</v>
      </c>
      <c r="CJ24" s="1823">
        <f t="shared" si="24"/>
        <v>0.0</v>
      </c>
      <c r="CK24" s="1217">
        <f t="shared" si="25"/>
        <v>0.0</v>
      </c>
      <c r="CL24" s="1822">
        <f t="shared" si="26"/>
        <v>0.0</v>
      </c>
      <c r="CM24" s="1822">
        <f t="shared" si="27"/>
        <v>0.0</v>
      </c>
      <c r="CN24" s="1822">
        <f t="shared" si="28"/>
        <v>0.0</v>
      </c>
      <c r="CO24" s="1822">
        <f t="shared" si="29"/>
        <v>0.0</v>
      </c>
      <c r="CP24" s="1822">
        <f t="shared" si="30"/>
        <v>0.0</v>
      </c>
      <c r="CQ24" s="1822">
        <f t="shared" si="31"/>
        <v>0.0</v>
      </c>
      <c r="CR24" s="1245">
        <f t="shared" si="32"/>
        <v>0.0</v>
      </c>
      <c r="CS24" s="1823">
        <f t="shared" si="32"/>
        <v>0.0</v>
      </c>
      <c r="CT24" s="1823">
        <f t="shared" si="32"/>
        <v>0.0</v>
      </c>
      <c r="CU24" s="1823">
        <f t="shared" si="32"/>
        <v>0.0</v>
      </c>
      <c r="CV24" s="1823">
        <f t="shared" si="32"/>
        <v>0.0</v>
      </c>
      <c r="CW24" s="1217">
        <f t="shared" si="32"/>
        <v>0.0</v>
      </c>
      <c r="CX24" s="1822">
        <f t="shared" si="34"/>
        <v>0.0</v>
      </c>
      <c r="CY24" s="1822">
        <f t="shared" si="34"/>
        <v>0.0</v>
      </c>
      <c r="CZ24" s="1822">
        <f t="shared" si="34"/>
        <v>0.0</v>
      </c>
      <c r="DA24" s="1822">
        <f t="shared" si="34"/>
        <v>0.0</v>
      </c>
      <c r="DB24" s="1822">
        <f t="shared" si="34"/>
        <v>0.0</v>
      </c>
      <c r="DC24" s="1822">
        <f t="shared" si="34"/>
        <v>0.0</v>
      </c>
      <c r="DD24" s="1245">
        <f>IF(BF24=DD$2,'Result Entry'!G29,0)</f>
        <v>0.0</v>
      </c>
      <c r="DE24" s="1823">
        <f>IF(BF24=DE$2,'Result Entry'!G29,0)</f>
        <v>0.0</v>
      </c>
      <c r="DF24" s="1823">
        <f>IF(BF24=DF$2,'Result Entry'!G29,0)</f>
        <v>0.0</v>
      </c>
      <c r="DG24" s="1823">
        <f>IF(BF24=DG$2,'Result Entry'!G29,0)</f>
        <v>0.0</v>
      </c>
      <c r="DH24" s="1823">
        <f>IF(BF24=DH$2,'Result Entry'!G29,0)</f>
        <v>0.0</v>
      </c>
      <c r="DI24" s="1823">
        <f>IF(BF24=DI$2,'Result Entry'!G29,0)</f>
        <v>0.0</v>
      </c>
      <c r="DJ24" s="1825">
        <f>IF(BF24=DJ$2,'Result Entry'!FS29,0)</f>
        <v>0.0</v>
      </c>
      <c r="DK24" s="1825">
        <f>IF(BF24=DK$2,'Result Entry'!FS29,0)</f>
        <v>0.0</v>
      </c>
      <c r="DL24" s="1825">
        <f>IF(BF24=DL$2,'Result Entry'!FS29,0)</f>
        <v>0.0</v>
      </c>
      <c r="DM24" s="1825">
        <f>IF(BF24=DM$2,'Result Entry'!FS29,0)</f>
        <v>0.0</v>
      </c>
      <c r="DN24" s="1825">
        <f>IF(BF24=DN$2,'Result Entry'!FS29,0)</f>
        <v>0.0</v>
      </c>
      <c r="DO24" s="1825">
        <f>IF(BF24=DO$2,'Result Entry'!FS29,0)</f>
        <v>0.0</v>
      </c>
    </row>
    <row r="25" spans="8:8" ht="24.75" customHeight="1">
      <c r="A25" s="1868">
        <v>6.0</v>
      </c>
      <c r="B25" s="1906" t="s">
        <v>117</v>
      </c>
      <c r="C25" s="1899">
        <f>DJ111</f>
        <v>1.0</v>
      </c>
      <c r="D25" s="1900"/>
      <c r="E25" s="1900"/>
      <c r="F25" s="1900"/>
      <c r="G25" s="1901"/>
      <c r="H25" s="1899">
        <f>DK111</f>
        <v>0.0</v>
      </c>
      <c r="I25" s="1900"/>
      <c r="J25" s="1900"/>
      <c r="K25" s="1900"/>
      <c r="L25" s="1901"/>
      <c r="M25" s="1899">
        <f>DL111</f>
        <v>0.0</v>
      </c>
      <c r="N25" s="1900"/>
      <c r="O25" s="1900"/>
      <c r="P25" s="1900"/>
      <c r="Q25" s="1901"/>
      <c r="R25" s="1899">
        <f>DM111</f>
        <v>0.0</v>
      </c>
      <c r="S25" s="1900"/>
      <c r="T25" s="1900"/>
      <c r="U25" s="1900"/>
      <c r="V25" s="1901"/>
      <c r="W25" s="1899">
        <f>DN111</f>
        <v>0.0</v>
      </c>
      <c r="X25" s="1900"/>
      <c r="Y25" s="1900"/>
      <c r="Z25" s="1900"/>
      <c r="AA25" s="1901"/>
      <c r="AB25" s="1899">
        <f>DO111</f>
        <v>0.0</v>
      </c>
      <c r="AC25" s="1900"/>
      <c r="AD25" s="1900"/>
      <c r="AE25" s="1900"/>
      <c r="AF25" s="1901"/>
      <c r="AG25" s="1902">
        <f t="shared" si="64"/>
        <v>1.0</v>
      </c>
      <c r="AH25" s="1903"/>
      <c r="AI25" s="1903"/>
      <c r="AJ25" s="1903"/>
      <c r="AK25" s="1904"/>
      <c r="AL25" s="1881"/>
      <c r="AM25" s="1882"/>
      <c r="AN25" s="1882"/>
      <c r="AO25" s="1882"/>
      <c r="AP25" s="1882"/>
      <c r="AQ25" s="1882"/>
      <c r="AR25" s="1882"/>
      <c r="AS25" s="1882"/>
      <c r="AT25" s="1882"/>
      <c r="AU25" s="1882"/>
      <c r="AV25" s="1882"/>
      <c r="AW25" s="1882"/>
      <c r="AX25" s="1882"/>
      <c r="AY25" s="1882"/>
      <c r="AZ25" s="1809"/>
      <c r="BE25" s="1823">
        <f t="shared" si="35"/>
        <v>0.0</v>
      </c>
      <c r="BF25" s="1823">
        <f>'Result Entry'!F30</f>
        <v>0.0</v>
      </c>
      <c r="BG25" s="1823" t="str">
        <f>'Result Entry'!Y30</f>
        <v/>
      </c>
      <c r="BH25" s="1823" t="str">
        <f>'Result Entry'!AM30</f>
        <v/>
      </c>
      <c r="BI25" s="1823" t="str">
        <f>'Result Entry'!BD30</f>
        <v/>
      </c>
      <c r="BJ25" s="1823" t="str">
        <f>'Result Entry'!BU30</f>
        <v/>
      </c>
      <c r="BK25" s="1823" t="str">
        <f>'Result Entry'!CL30</f>
        <v/>
      </c>
      <c r="BL25" s="1823" t="str">
        <f>'Result Entry'!DC30</f>
        <v/>
      </c>
      <c r="BM25" s="1217" t="str">
        <f>'Result Entry'!DT30</f>
        <v/>
      </c>
      <c r="BN25" s="1822">
        <f t="shared" si="2"/>
        <v>0.0</v>
      </c>
      <c r="BO25" s="1822">
        <f t="shared" si="3"/>
        <v>0.0</v>
      </c>
      <c r="BP25" s="1822">
        <f t="shared" si="4"/>
        <v>0.0</v>
      </c>
      <c r="BQ25" s="1822">
        <f t="shared" si="5"/>
        <v>0.0</v>
      </c>
      <c r="BR25" s="1822">
        <f t="shared" si="6"/>
        <v>0.0</v>
      </c>
      <c r="BS25" s="1822">
        <f t="shared" si="7"/>
        <v>0.0</v>
      </c>
      <c r="BT25" s="1823">
        <f t="shared" si="8"/>
        <v>0.0</v>
      </c>
      <c r="BU25" s="1823">
        <f t="shared" si="9"/>
        <v>0.0</v>
      </c>
      <c r="BV25" s="1823">
        <f t="shared" si="10"/>
        <v>0.0</v>
      </c>
      <c r="BW25" s="1823">
        <f t="shared" si="11"/>
        <v>0.0</v>
      </c>
      <c r="BX25" s="1823">
        <f t="shared" si="12"/>
        <v>0.0</v>
      </c>
      <c r="BY25" s="1823">
        <f t="shared" si="13"/>
        <v>0.0</v>
      </c>
      <c r="BZ25" s="1824">
        <f t="shared" si="14"/>
        <v>0.0</v>
      </c>
      <c r="CA25" s="1822">
        <f t="shared" si="15"/>
        <v>0.0</v>
      </c>
      <c r="CB25" s="1822">
        <f t="shared" si="16"/>
        <v>0.0</v>
      </c>
      <c r="CC25" s="1822">
        <f t="shared" si="17"/>
        <v>0.0</v>
      </c>
      <c r="CD25" s="1822">
        <f t="shared" si="18"/>
        <v>0.0</v>
      </c>
      <c r="CE25" s="1822">
        <f t="shared" si="19"/>
        <v>0.0</v>
      </c>
      <c r="CF25" s="1823">
        <f t="shared" si="20"/>
        <v>0.0</v>
      </c>
      <c r="CG25" s="1823">
        <f t="shared" si="21"/>
        <v>0.0</v>
      </c>
      <c r="CH25" s="1823">
        <f t="shared" si="22"/>
        <v>0.0</v>
      </c>
      <c r="CI25" s="1823">
        <f t="shared" si="23"/>
        <v>0.0</v>
      </c>
      <c r="CJ25" s="1823">
        <f t="shared" si="24"/>
        <v>0.0</v>
      </c>
      <c r="CK25" s="1217">
        <f t="shared" si="25"/>
        <v>0.0</v>
      </c>
      <c r="CL25" s="1822">
        <f t="shared" si="26"/>
        <v>0.0</v>
      </c>
      <c r="CM25" s="1822">
        <f t="shared" si="27"/>
        <v>0.0</v>
      </c>
      <c r="CN25" s="1822">
        <f t="shared" si="28"/>
        <v>0.0</v>
      </c>
      <c r="CO25" s="1822">
        <f t="shared" si="29"/>
        <v>0.0</v>
      </c>
      <c r="CP25" s="1822">
        <f t="shared" si="30"/>
        <v>0.0</v>
      </c>
      <c r="CQ25" s="1822">
        <f t="shared" si="31"/>
        <v>0.0</v>
      </c>
      <c r="CR25" s="1245">
        <f t="shared" si="32"/>
        <v>0.0</v>
      </c>
      <c r="CS25" s="1823">
        <f t="shared" si="32"/>
        <v>0.0</v>
      </c>
      <c r="CT25" s="1823">
        <f t="shared" si="32"/>
        <v>0.0</v>
      </c>
      <c r="CU25" s="1823">
        <f t="shared" si="32"/>
        <v>0.0</v>
      </c>
      <c r="CV25" s="1823">
        <f t="shared" si="32"/>
        <v>0.0</v>
      </c>
      <c r="CW25" s="1217">
        <f t="shared" si="32"/>
        <v>0.0</v>
      </c>
      <c r="CX25" s="1822">
        <f t="shared" si="34"/>
        <v>0.0</v>
      </c>
      <c r="CY25" s="1822">
        <f t="shared" si="34"/>
        <v>0.0</v>
      </c>
      <c r="CZ25" s="1822">
        <f t="shared" si="34"/>
        <v>0.0</v>
      </c>
      <c r="DA25" s="1822">
        <f t="shared" si="34"/>
        <v>0.0</v>
      </c>
      <c r="DB25" s="1822">
        <f t="shared" si="34"/>
        <v>0.0</v>
      </c>
      <c r="DC25" s="1822">
        <f t="shared" si="34"/>
        <v>0.0</v>
      </c>
      <c r="DD25" s="1245">
        <f>IF(BF25=DD$2,'Result Entry'!G30,0)</f>
        <v>0.0</v>
      </c>
      <c r="DE25" s="1823">
        <f>IF(BF25=DE$2,'Result Entry'!G30,0)</f>
        <v>0.0</v>
      </c>
      <c r="DF25" s="1823">
        <f>IF(BF25=DF$2,'Result Entry'!G30,0)</f>
        <v>0.0</v>
      </c>
      <c r="DG25" s="1823">
        <f>IF(BF25=DG$2,'Result Entry'!G30,0)</f>
        <v>0.0</v>
      </c>
      <c r="DH25" s="1823">
        <f>IF(BF25=DH$2,'Result Entry'!G30,0)</f>
        <v>0.0</v>
      </c>
      <c r="DI25" s="1823">
        <f>IF(BF25=DI$2,'Result Entry'!G30,0)</f>
        <v>0.0</v>
      </c>
      <c r="DJ25" s="1825">
        <f>IF(BF25=DJ$2,'Result Entry'!FS30,0)</f>
        <v>0.0</v>
      </c>
      <c r="DK25" s="1825">
        <f>IF(BF25=DK$2,'Result Entry'!FS30,0)</f>
        <v>0.0</v>
      </c>
      <c r="DL25" s="1825">
        <f>IF(BF25=DL$2,'Result Entry'!FS30,0)</f>
        <v>0.0</v>
      </c>
      <c r="DM25" s="1825">
        <f>IF(BF25=DM$2,'Result Entry'!FS30,0)</f>
        <v>0.0</v>
      </c>
      <c r="DN25" s="1825">
        <f>IF(BF25=DN$2,'Result Entry'!FS30,0)</f>
        <v>0.0</v>
      </c>
      <c r="DO25" s="1825">
        <f>IF(BF25=DO$2,'Result Entry'!FS30,0)</f>
        <v>0.0</v>
      </c>
    </row>
    <row r="26" spans="8:8" s="1907" ht="36.75" customFormat="1" customHeight="1">
      <c r="A26" s="1908" t="s">
        <v>30</v>
      </c>
      <c r="B26" s="1909"/>
      <c r="C26" s="1908">
        <f>SUM(C20:C25)</f>
        <v>1.0</v>
      </c>
      <c r="D26" s="1910"/>
      <c r="E26" s="1910"/>
      <c r="F26" s="1910"/>
      <c r="G26" s="1911"/>
      <c r="H26" s="1908">
        <f>SUM(H20:H25)</f>
        <v>0.0</v>
      </c>
      <c r="I26" s="1910"/>
      <c r="J26" s="1910"/>
      <c r="K26" s="1910"/>
      <c r="L26" s="1911"/>
      <c r="M26" s="1908">
        <f>SUM(M20:M25)</f>
        <v>1.0</v>
      </c>
      <c r="N26" s="1910"/>
      <c r="O26" s="1910"/>
      <c r="P26" s="1910"/>
      <c r="Q26" s="1911"/>
      <c r="R26" s="1908">
        <f>SUM(R20:R25)</f>
        <v>2.0</v>
      </c>
      <c r="S26" s="1910"/>
      <c r="T26" s="1910"/>
      <c r="U26" s="1910"/>
      <c r="V26" s="1911"/>
      <c r="W26" s="1908">
        <f>SUM(W20:W25)</f>
        <v>1.0</v>
      </c>
      <c r="X26" s="1910"/>
      <c r="Y26" s="1910"/>
      <c r="Z26" s="1910"/>
      <c r="AA26" s="1911"/>
      <c r="AB26" s="1908">
        <f>SUM(AB20:AB25)</f>
        <v>0.0</v>
      </c>
      <c r="AC26" s="1910"/>
      <c r="AD26" s="1910"/>
      <c r="AE26" s="1910"/>
      <c r="AF26" s="1911"/>
      <c r="AG26" s="1912">
        <f>SUM(AG20:AG25)</f>
        <v>5.0</v>
      </c>
      <c r="AH26" s="1913"/>
      <c r="AI26" s="1913"/>
      <c r="AJ26" s="1913"/>
      <c r="AK26" s="1914"/>
      <c r="AL26" s="1881"/>
      <c r="AM26" s="1882"/>
      <c r="AN26" s="1882"/>
      <c r="AO26" s="1882"/>
      <c r="AP26" s="1882"/>
      <c r="AQ26" s="1882"/>
      <c r="AR26" s="1882"/>
      <c r="AS26" s="1882"/>
      <c r="AT26" s="1882"/>
      <c r="AU26" s="1882"/>
      <c r="AV26" s="1882"/>
      <c r="AW26" s="1882"/>
      <c r="AX26" s="1882"/>
      <c r="AY26" s="1882"/>
      <c r="AZ26" s="1809"/>
      <c r="BE26" s="1915">
        <f t="shared" si="35"/>
        <v>0.0</v>
      </c>
      <c r="BF26" s="1915">
        <f>'Result Entry'!F31</f>
        <v>0.0</v>
      </c>
      <c r="BG26" s="1915" t="str">
        <f>'Result Entry'!Y31</f>
        <v/>
      </c>
      <c r="BH26" s="1915" t="str">
        <f>'Result Entry'!AM31</f>
        <v/>
      </c>
      <c r="BI26" s="1915" t="str">
        <f>'Result Entry'!BD31</f>
        <v/>
      </c>
      <c r="BJ26" s="1915" t="str">
        <f>'Result Entry'!BU31</f>
        <v/>
      </c>
      <c r="BK26" s="1915" t="str">
        <f>'Result Entry'!CL31</f>
        <v/>
      </c>
      <c r="BL26" s="1823" t="str">
        <f>'Result Entry'!DC31</f>
        <v/>
      </c>
      <c r="BM26" s="1217" t="str">
        <f>'Result Entry'!DT31</f>
        <v/>
      </c>
      <c r="BN26" s="1916">
        <f t="shared" si="2"/>
        <v>0.0</v>
      </c>
      <c r="BO26" s="1916">
        <f t="shared" si="3"/>
        <v>0.0</v>
      </c>
      <c r="BP26" s="1916">
        <f t="shared" si="4"/>
        <v>0.0</v>
      </c>
      <c r="BQ26" s="1916">
        <f t="shared" si="5"/>
        <v>0.0</v>
      </c>
      <c r="BR26" s="1916">
        <f t="shared" si="6"/>
        <v>0.0</v>
      </c>
      <c r="BS26" s="1916">
        <f t="shared" si="7"/>
        <v>0.0</v>
      </c>
      <c r="BT26" s="1915">
        <f t="shared" si="8"/>
        <v>0.0</v>
      </c>
      <c r="BU26" s="1915">
        <f t="shared" si="9"/>
        <v>0.0</v>
      </c>
      <c r="BV26" s="1915">
        <f t="shared" si="10"/>
        <v>0.0</v>
      </c>
      <c r="BW26" s="1915">
        <f t="shared" si="11"/>
        <v>0.0</v>
      </c>
      <c r="BX26" s="1915">
        <f t="shared" si="12"/>
        <v>0.0</v>
      </c>
      <c r="BY26" s="1915">
        <f t="shared" si="13"/>
        <v>0.0</v>
      </c>
      <c r="BZ26" s="1917">
        <f t="shared" si="14"/>
        <v>0.0</v>
      </c>
      <c r="CA26" s="1916">
        <f t="shared" si="15"/>
        <v>0.0</v>
      </c>
      <c r="CB26" s="1916">
        <f t="shared" si="16"/>
        <v>0.0</v>
      </c>
      <c r="CC26" s="1916">
        <f t="shared" si="17"/>
        <v>0.0</v>
      </c>
      <c r="CD26" s="1916">
        <f t="shared" si="18"/>
        <v>0.0</v>
      </c>
      <c r="CE26" s="1916">
        <f t="shared" si="19"/>
        <v>0.0</v>
      </c>
      <c r="CF26" s="1915">
        <f t="shared" si="20"/>
        <v>0.0</v>
      </c>
      <c r="CG26" s="1915">
        <f t="shared" si="21"/>
        <v>0.0</v>
      </c>
      <c r="CH26" s="1915">
        <f t="shared" si="22"/>
        <v>0.0</v>
      </c>
      <c r="CI26" s="1915">
        <f t="shared" si="23"/>
        <v>0.0</v>
      </c>
      <c r="CJ26" s="1915">
        <f t="shared" si="24"/>
        <v>0.0</v>
      </c>
      <c r="CK26" s="1918">
        <f t="shared" si="25"/>
        <v>0.0</v>
      </c>
      <c r="CL26" s="1916">
        <f t="shared" si="26"/>
        <v>0.0</v>
      </c>
      <c r="CM26" s="1916">
        <f t="shared" si="27"/>
        <v>0.0</v>
      </c>
      <c r="CN26" s="1916">
        <f t="shared" si="28"/>
        <v>0.0</v>
      </c>
      <c r="CO26" s="1916">
        <f t="shared" si="29"/>
        <v>0.0</v>
      </c>
      <c r="CP26" s="1916">
        <f t="shared" si="30"/>
        <v>0.0</v>
      </c>
      <c r="CQ26" s="1916">
        <f t="shared" si="31"/>
        <v>0.0</v>
      </c>
      <c r="CR26" s="1245">
        <f t="shared" si="32"/>
        <v>0.0</v>
      </c>
      <c r="CS26" s="1823">
        <f t="shared" si="32"/>
        <v>0.0</v>
      </c>
      <c r="CT26" s="1823">
        <f t="shared" si="32"/>
        <v>0.0</v>
      </c>
      <c r="CU26" s="1823">
        <f t="shared" si="32"/>
        <v>0.0</v>
      </c>
      <c r="CV26" s="1823">
        <f t="shared" si="32"/>
        <v>0.0</v>
      </c>
      <c r="CW26" s="1217">
        <f t="shared" si="32"/>
        <v>0.0</v>
      </c>
      <c r="CX26" s="1822">
        <f t="shared" si="34"/>
        <v>0.0</v>
      </c>
      <c r="CY26" s="1822">
        <f t="shared" si="34"/>
        <v>0.0</v>
      </c>
      <c r="CZ26" s="1822">
        <f t="shared" si="34"/>
        <v>0.0</v>
      </c>
      <c r="DA26" s="1822">
        <f t="shared" si="34"/>
        <v>0.0</v>
      </c>
      <c r="DB26" s="1822">
        <f t="shared" si="34"/>
        <v>0.0</v>
      </c>
      <c r="DC26" s="1822">
        <f t="shared" si="34"/>
        <v>0.0</v>
      </c>
      <c r="DD26" s="1919">
        <f>IF(BF26=DD$2,'Result Entry'!G31,0)</f>
        <v>0.0</v>
      </c>
      <c r="DE26" s="1915">
        <f>IF(BF26=DE$2,'Result Entry'!G31,0)</f>
        <v>0.0</v>
      </c>
      <c r="DF26" s="1915">
        <f>IF(BF26=DF$2,'Result Entry'!G31,0)</f>
        <v>0.0</v>
      </c>
      <c r="DG26" s="1915">
        <f>IF(BF26=DG$2,'Result Entry'!G31,0)</f>
        <v>0.0</v>
      </c>
      <c r="DH26" s="1915">
        <f>IF(BF26=DH$2,'Result Entry'!G31,0)</f>
        <v>0.0</v>
      </c>
      <c r="DI26" s="1915">
        <f>IF(BF26=DI$2,'Result Entry'!G31,0)</f>
        <v>0.0</v>
      </c>
      <c r="DJ26" s="1920">
        <f>IF(BF26=DJ$2,'Result Entry'!FS31,0)</f>
        <v>0.0</v>
      </c>
      <c r="DK26" s="1920">
        <f>IF(BF26=DK$2,'Result Entry'!FS31,0)</f>
        <v>0.0</v>
      </c>
      <c r="DL26" s="1920">
        <f>IF(BF26=DL$2,'Result Entry'!FS31,0)</f>
        <v>0.0</v>
      </c>
      <c r="DM26" s="1920">
        <f>IF(BF26=DM$2,'Result Entry'!FS31,0)</f>
        <v>0.0</v>
      </c>
      <c r="DN26" s="1920">
        <f>IF(BF26=DN$2,'Result Entry'!FS31,0)</f>
        <v>0.0</v>
      </c>
      <c r="DO26" s="1920">
        <f>IF(BF26=DO$2,'Result Entry'!FS31,0)</f>
        <v>0.0</v>
      </c>
    </row>
    <row r="27" spans="8:8" ht="15.0">
      <c r="A27" s="1921"/>
      <c r="B27" s="1921"/>
      <c r="C27" s="1921"/>
      <c r="D27" s="1921"/>
      <c r="E27" s="1921"/>
      <c r="F27" s="1921"/>
      <c r="G27" s="1921"/>
      <c r="H27" s="1921"/>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1"/>
      <c r="AY27" s="1921"/>
      <c r="AZ27" s="1921"/>
      <c r="BE27" s="1823">
        <f t="shared" si="35"/>
        <v>0.0</v>
      </c>
      <c r="BF27" s="1823">
        <f>'Result Entry'!F32</f>
        <v>0.0</v>
      </c>
      <c r="BG27" s="1823" t="str">
        <f>'Result Entry'!Y32</f>
        <v/>
      </c>
      <c r="BH27" s="1823" t="str">
        <f>'Result Entry'!AM32</f>
        <v/>
      </c>
      <c r="BI27" s="1823" t="str">
        <f>'Result Entry'!BD32</f>
        <v/>
      </c>
      <c r="BJ27" s="1823" t="str">
        <f>'Result Entry'!BU32</f>
        <v/>
      </c>
      <c r="BK27" s="1823" t="str">
        <f>'Result Entry'!CL32</f>
        <v/>
      </c>
      <c r="BL27" s="1823" t="str">
        <f>'Result Entry'!DC32</f>
        <v/>
      </c>
      <c r="BM27" s="1217" t="str">
        <f>'Result Entry'!DT32</f>
        <v/>
      </c>
      <c r="BN27" s="1822">
        <f t="shared" si="2"/>
        <v>0.0</v>
      </c>
      <c r="BO27" s="1822">
        <f t="shared" si="3"/>
        <v>0.0</v>
      </c>
      <c r="BP27" s="1822">
        <f t="shared" si="4"/>
        <v>0.0</v>
      </c>
      <c r="BQ27" s="1822">
        <f t="shared" si="5"/>
        <v>0.0</v>
      </c>
      <c r="BR27" s="1822">
        <f t="shared" si="6"/>
        <v>0.0</v>
      </c>
      <c r="BS27" s="1822">
        <f t="shared" si="7"/>
        <v>0.0</v>
      </c>
      <c r="BT27" s="1823">
        <f t="shared" si="8"/>
        <v>0.0</v>
      </c>
      <c r="BU27" s="1823">
        <f t="shared" si="9"/>
        <v>0.0</v>
      </c>
      <c r="BV27" s="1823">
        <f t="shared" si="10"/>
        <v>0.0</v>
      </c>
      <c r="BW27" s="1823">
        <f t="shared" si="11"/>
        <v>0.0</v>
      </c>
      <c r="BX27" s="1823">
        <f t="shared" si="12"/>
        <v>0.0</v>
      </c>
      <c r="BY27" s="1823">
        <f t="shared" si="13"/>
        <v>0.0</v>
      </c>
      <c r="BZ27" s="1824">
        <f t="shared" si="14"/>
        <v>0.0</v>
      </c>
      <c r="CA27" s="1822">
        <f t="shared" si="15"/>
        <v>0.0</v>
      </c>
      <c r="CB27" s="1822">
        <f t="shared" si="16"/>
        <v>0.0</v>
      </c>
      <c r="CC27" s="1822">
        <f t="shared" si="17"/>
        <v>0.0</v>
      </c>
      <c r="CD27" s="1822">
        <f t="shared" si="18"/>
        <v>0.0</v>
      </c>
      <c r="CE27" s="1822">
        <f t="shared" si="19"/>
        <v>0.0</v>
      </c>
      <c r="CF27" s="1823">
        <f t="shared" si="20"/>
        <v>0.0</v>
      </c>
      <c r="CG27" s="1823">
        <f t="shared" si="21"/>
        <v>0.0</v>
      </c>
      <c r="CH27" s="1823">
        <f t="shared" si="22"/>
        <v>0.0</v>
      </c>
      <c r="CI27" s="1823">
        <f t="shared" si="23"/>
        <v>0.0</v>
      </c>
      <c r="CJ27" s="1823">
        <f t="shared" si="24"/>
        <v>0.0</v>
      </c>
      <c r="CK27" s="1217">
        <f t="shared" si="25"/>
        <v>0.0</v>
      </c>
      <c r="CL27" s="1822">
        <f t="shared" si="26"/>
        <v>0.0</v>
      </c>
      <c r="CM27" s="1822">
        <f t="shared" si="27"/>
        <v>0.0</v>
      </c>
      <c r="CN27" s="1822">
        <f t="shared" si="28"/>
        <v>0.0</v>
      </c>
      <c r="CO27" s="1822">
        <f t="shared" si="29"/>
        <v>0.0</v>
      </c>
      <c r="CP27" s="1822">
        <f t="shared" si="30"/>
        <v>0.0</v>
      </c>
      <c r="CQ27" s="1822">
        <f t="shared" si="31"/>
        <v>0.0</v>
      </c>
      <c r="CR27" s="1245">
        <f t="shared" si="32"/>
        <v>0.0</v>
      </c>
      <c r="CS27" s="1823">
        <f t="shared" si="32"/>
        <v>0.0</v>
      </c>
      <c r="CT27" s="1823">
        <f t="shared" si="32"/>
        <v>0.0</v>
      </c>
      <c r="CU27" s="1823">
        <f t="shared" si="32"/>
        <v>0.0</v>
      </c>
      <c r="CV27" s="1823">
        <f t="shared" si="32"/>
        <v>0.0</v>
      </c>
      <c r="CW27" s="1217">
        <f t="shared" si="32"/>
        <v>0.0</v>
      </c>
      <c r="CX27" s="1822">
        <f t="shared" si="34"/>
        <v>0.0</v>
      </c>
      <c r="CY27" s="1822">
        <f t="shared" si="34"/>
        <v>0.0</v>
      </c>
      <c r="CZ27" s="1822">
        <f t="shared" si="34"/>
        <v>0.0</v>
      </c>
      <c r="DA27" s="1822">
        <f t="shared" si="34"/>
        <v>0.0</v>
      </c>
      <c r="DB27" s="1822">
        <f t="shared" si="34"/>
        <v>0.0</v>
      </c>
      <c r="DC27" s="1822">
        <f t="shared" si="34"/>
        <v>0.0</v>
      </c>
      <c r="DD27" s="1245">
        <f>IF(BF27=DD$2,'Result Entry'!G32,0)</f>
        <v>0.0</v>
      </c>
      <c r="DE27" s="1823">
        <f>IF(BF27=DE$2,'Result Entry'!G32,0)</f>
        <v>0.0</v>
      </c>
      <c r="DF27" s="1823">
        <f>IF(BF27=DF$2,'Result Entry'!G32,0)</f>
        <v>0.0</v>
      </c>
      <c r="DG27" s="1823">
        <f>IF(BF27=DG$2,'Result Entry'!G32,0)</f>
        <v>0.0</v>
      </c>
      <c r="DH27" s="1823">
        <f>IF(BF27=DH$2,'Result Entry'!G32,0)</f>
        <v>0.0</v>
      </c>
      <c r="DI27" s="1823">
        <f>IF(BF27=DI$2,'Result Entry'!G32,0)</f>
        <v>0.0</v>
      </c>
      <c r="DJ27" s="1825">
        <f>IF(BF27=DJ$2,'Result Entry'!FS32,0)</f>
        <v>0.0</v>
      </c>
      <c r="DK27" s="1825">
        <f>IF(BF27=DK$2,'Result Entry'!FS32,0)</f>
        <v>0.0</v>
      </c>
      <c r="DL27" s="1825">
        <f>IF(BF27=DL$2,'Result Entry'!FS32,0)</f>
        <v>0.0</v>
      </c>
      <c r="DM27" s="1825">
        <f>IF(BF27=DM$2,'Result Entry'!FS32,0)</f>
        <v>0.0</v>
      </c>
      <c r="DN27" s="1825">
        <f>IF(BF27=DN$2,'Result Entry'!FS32,0)</f>
        <v>0.0</v>
      </c>
      <c r="DO27" s="1825">
        <f>IF(BF27=DO$2,'Result Entry'!FS32,0)</f>
        <v>0.0</v>
      </c>
    </row>
    <row r="28" spans="8:8" ht="15.0" hidden="1">
      <c r="BE28" s="1823">
        <f t="shared" si="35"/>
        <v>0.0</v>
      </c>
      <c r="BF28" s="1823">
        <f>'Result Entry'!F33</f>
        <v>0.0</v>
      </c>
      <c r="BG28" s="1823" t="str">
        <f>'Result Entry'!Y33</f>
        <v/>
      </c>
      <c r="BH28" s="1823" t="str">
        <f>'Result Entry'!AM33</f>
        <v/>
      </c>
      <c r="BI28" s="1823" t="str">
        <f>'Result Entry'!BD33</f>
        <v/>
      </c>
      <c r="BJ28" s="1823" t="str">
        <f>'Result Entry'!BU33</f>
        <v/>
      </c>
      <c r="BK28" s="1823" t="str">
        <f>'Result Entry'!CL33</f>
        <v/>
      </c>
      <c r="BL28" s="1823" t="str">
        <f>'Result Entry'!DC33</f>
        <v/>
      </c>
      <c r="BM28" s="1217" t="str">
        <f>'Result Entry'!DT33</f>
        <v/>
      </c>
      <c r="BN28" s="1822">
        <f t="shared" si="2"/>
        <v>0.0</v>
      </c>
      <c r="BO28" s="1822">
        <f t="shared" si="3"/>
        <v>0.0</v>
      </c>
      <c r="BP28" s="1822">
        <f t="shared" si="4"/>
        <v>0.0</v>
      </c>
      <c r="BQ28" s="1822">
        <f t="shared" si="5"/>
        <v>0.0</v>
      </c>
      <c r="BR28" s="1822">
        <f t="shared" si="6"/>
        <v>0.0</v>
      </c>
      <c r="BS28" s="1822">
        <f t="shared" si="7"/>
        <v>0.0</v>
      </c>
      <c r="BT28" s="1823">
        <f t="shared" si="8"/>
        <v>0.0</v>
      </c>
      <c r="BU28" s="1823">
        <f t="shared" si="9"/>
        <v>0.0</v>
      </c>
      <c r="BV28" s="1823">
        <f t="shared" si="10"/>
        <v>0.0</v>
      </c>
      <c r="BW28" s="1823">
        <f t="shared" si="11"/>
        <v>0.0</v>
      </c>
      <c r="BX28" s="1823">
        <f t="shared" si="12"/>
        <v>0.0</v>
      </c>
      <c r="BY28" s="1823">
        <f t="shared" si="13"/>
        <v>0.0</v>
      </c>
      <c r="BZ28" s="1824">
        <f t="shared" si="14"/>
        <v>0.0</v>
      </c>
      <c r="CA28" s="1822">
        <f t="shared" si="15"/>
        <v>0.0</v>
      </c>
      <c r="CB28" s="1822">
        <f t="shared" si="16"/>
        <v>0.0</v>
      </c>
      <c r="CC28" s="1822">
        <f t="shared" si="17"/>
        <v>0.0</v>
      </c>
      <c r="CD28" s="1822">
        <f t="shared" si="18"/>
        <v>0.0</v>
      </c>
      <c r="CE28" s="1822">
        <f t="shared" si="19"/>
        <v>0.0</v>
      </c>
      <c r="CF28" s="1823">
        <f t="shared" si="20"/>
        <v>0.0</v>
      </c>
      <c r="CG28" s="1823">
        <f t="shared" si="21"/>
        <v>0.0</v>
      </c>
      <c r="CH28" s="1823">
        <f t="shared" si="22"/>
        <v>0.0</v>
      </c>
      <c r="CI28" s="1823">
        <f t="shared" si="23"/>
        <v>0.0</v>
      </c>
      <c r="CJ28" s="1823">
        <f t="shared" si="24"/>
        <v>0.0</v>
      </c>
      <c r="CK28" s="1217">
        <f t="shared" si="25"/>
        <v>0.0</v>
      </c>
      <c r="CL28" s="1822">
        <f t="shared" si="26"/>
        <v>0.0</v>
      </c>
      <c r="CM28" s="1822">
        <f t="shared" si="27"/>
        <v>0.0</v>
      </c>
      <c r="CN28" s="1822">
        <f t="shared" si="28"/>
        <v>0.0</v>
      </c>
      <c r="CO28" s="1822">
        <f t="shared" si="29"/>
        <v>0.0</v>
      </c>
      <c r="CP28" s="1822">
        <f t="shared" si="30"/>
        <v>0.0</v>
      </c>
      <c r="CQ28" s="1822">
        <f t="shared" si="31"/>
        <v>0.0</v>
      </c>
      <c r="CR28" s="1245">
        <f t="shared" si="32"/>
        <v>0.0</v>
      </c>
      <c r="CS28" s="1823">
        <f t="shared" si="32"/>
        <v>0.0</v>
      </c>
      <c r="CT28" s="1823">
        <f t="shared" si="32"/>
        <v>0.0</v>
      </c>
      <c r="CU28" s="1823">
        <f t="shared" si="32"/>
        <v>0.0</v>
      </c>
      <c r="CV28" s="1823">
        <f t="shared" si="32"/>
        <v>0.0</v>
      </c>
      <c r="CW28" s="1217">
        <f t="shared" si="32"/>
        <v>0.0</v>
      </c>
      <c r="CX28" s="1822">
        <f t="shared" si="34"/>
        <v>0.0</v>
      </c>
      <c r="CY28" s="1822">
        <f t="shared" si="34"/>
        <v>0.0</v>
      </c>
      <c r="CZ28" s="1822">
        <f t="shared" si="34"/>
        <v>0.0</v>
      </c>
      <c r="DA28" s="1822">
        <f t="shared" si="34"/>
        <v>0.0</v>
      </c>
      <c r="DB28" s="1822">
        <f t="shared" si="34"/>
        <v>0.0</v>
      </c>
      <c r="DC28" s="1822">
        <f t="shared" si="34"/>
        <v>0.0</v>
      </c>
      <c r="DD28" s="1245">
        <f>IF(BF28=DD$2,'Result Entry'!G33,0)</f>
        <v>0.0</v>
      </c>
      <c r="DE28" s="1823">
        <f>IF(BF28=DE$2,'Result Entry'!G33,0)</f>
        <v>0.0</v>
      </c>
      <c r="DF28" s="1823">
        <f>IF(BF28=DF$2,'Result Entry'!G33,0)</f>
        <v>0.0</v>
      </c>
      <c r="DG28" s="1823">
        <f>IF(BF28=DG$2,'Result Entry'!G33,0)</f>
        <v>0.0</v>
      </c>
      <c r="DH28" s="1823">
        <f>IF(BF28=DH$2,'Result Entry'!G33,0)</f>
        <v>0.0</v>
      </c>
      <c r="DI28" s="1823">
        <f>IF(BF28=DI$2,'Result Entry'!G33,0)</f>
        <v>0.0</v>
      </c>
      <c r="DJ28" s="1825">
        <f>IF(BF28=DJ$2,'Result Entry'!FS33,0)</f>
        <v>0.0</v>
      </c>
      <c r="DK28" s="1825">
        <f>IF(BF28=DK$2,'Result Entry'!FS33,0)</f>
        <v>0.0</v>
      </c>
      <c r="DL28" s="1825">
        <f>IF(BF28=DL$2,'Result Entry'!FS33,0)</f>
        <v>0.0</v>
      </c>
      <c r="DM28" s="1825">
        <f>IF(BF28=DM$2,'Result Entry'!FS33,0)</f>
        <v>0.0</v>
      </c>
      <c r="DN28" s="1825">
        <f>IF(BF28=DN$2,'Result Entry'!FS33,0)</f>
        <v>0.0</v>
      </c>
      <c r="DO28" s="1825">
        <f>IF(BF28=DO$2,'Result Entry'!FS33,0)</f>
        <v>0.0</v>
      </c>
    </row>
    <row r="29" spans="8:8" ht="15.0" hidden="1">
      <c r="BE29" s="1823">
        <f t="shared" si="35"/>
        <v>0.0</v>
      </c>
      <c r="BF29" s="1823">
        <f>'Result Entry'!F34</f>
        <v>0.0</v>
      </c>
      <c r="BG29" s="1823" t="str">
        <f>'Result Entry'!Y34</f>
        <v/>
      </c>
      <c r="BH29" s="1823" t="str">
        <f>'Result Entry'!AM34</f>
        <v/>
      </c>
      <c r="BI29" s="1823" t="str">
        <f>'Result Entry'!BD34</f>
        <v/>
      </c>
      <c r="BJ29" s="1823" t="str">
        <f>'Result Entry'!BU34</f>
        <v/>
      </c>
      <c r="BK29" s="1823" t="str">
        <f>'Result Entry'!CL34</f>
        <v/>
      </c>
      <c r="BL29" s="1823" t="str">
        <f>'Result Entry'!DC34</f>
        <v/>
      </c>
      <c r="BM29" s="1217" t="str">
        <f>'Result Entry'!DT34</f>
        <v/>
      </c>
      <c r="BN29" s="1822">
        <f t="shared" si="2"/>
        <v>0.0</v>
      </c>
      <c r="BO29" s="1822">
        <f t="shared" si="3"/>
        <v>0.0</v>
      </c>
      <c r="BP29" s="1822">
        <f t="shared" si="4"/>
        <v>0.0</v>
      </c>
      <c r="BQ29" s="1822">
        <f t="shared" si="5"/>
        <v>0.0</v>
      </c>
      <c r="BR29" s="1822">
        <f t="shared" si="6"/>
        <v>0.0</v>
      </c>
      <c r="BS29" s="1822">
        <f t="shared" si="7"/>
        <v>0.0</v>
      </c>
      <c r="BT29" s="1823">
        <f t="shared" si="8"/>
        <v>0.0</v>
      </c>
      <c r="BU29" s="1823">
        <f t="shared" si="9"/>
        <v>0.0</v>
      </c>
      <c r="BV29" s="1823">
        <f t="shared" si="10"/>
        <v>0.0</v>
      </c>
      <c r="BW29" s="1823">
        <f t="shared" si="11"/>
        <v>0.0</v>
      </c>
      <c r="BX29" s="1823">
        <f t="shared" si="12"/>
        <v>0.0</v>
      </c>
      <c r="BY29" s="1823">
        <f t="shared" si="13"/>
        <v>0.0</v>
      </c>
      <c r="BZ29" s="1824">
        <f t="shared" si="14"/>
        <v>0.0</v>
      </c>
      <c r="CA29" s="1822">
        <f t="shared" si="15"/>
        <v>0.0</v>
      </c>
      <c r="CB29" s="1822">
        <f t="shared" si="16"/>
        <v>0.0</v>
      </c>
      <c r="CC29" s="1822">
        <f t="shared" si="17"/>
        <v>0.0</v>
      </c>
      <c r="CD29" s="1822">
        <f t="shared" si="18"/>
        <v>0.0</v>
      </c>
      <c r="CE29" s="1822">
        <f t="shared" si="19"/>
        <v>0.0</v>
      </c>
      <c r="CF29" s="1823">
        <f t="shared" si="20"/>
        <v>0.0</v>
      </c>
      <c r="CG29" s="1823">
        <f t="shared" si="21"/>
        <v>0.0</v>
      </c>
      <c r="CH29" s="1823">
        <f t="shared" si="22"/>
        <v>0.0</v>
      </c>
      <c r="CI29" s="1823">
        <f t="shared" si="23"/>
        <v>0.0</v>
      </c>
      <c r="CJ29" s="1823">
        <f t="shared" si="24"/>
        <v>0.0</v>
      </c>
      <c r="CK29" s="1217">
        <f t="shared" si="25"/>
        <v>0.0</v>
      </c>
      <c r="CL29" s="1822">
        <f t="shared" si="26"/>
        <v>0.0</v>
      </c>
      <c r="CM29" s="1822">
        <f t="shared" si="27"/>
        <v>0.0</v>
      </c>
      <c r="CN29" s="1822">
        <f t="shared" si="28"/>
        <v>0.0</v>
      </c>
      <c r="CO29" s="1822">
        <f t="shared" si="29"/>
        <v>0.0</v>
      </c>
      <c r="CP29" s="1822">
        <f t="shared" si="30"/>
        <v>0.0</v>
      </c>
      <c r="CQ29" s="1822">
        <f t="shared" si="31"/>
        <v>0.0</v>
      </c>
      <c r="CR29" s="1245">
        <f t="shared" si="32"/>
        <v>0.0</v>
      </c>
      <c r="CS29" s="1823">
        <f t="shared" si="32"/>
        <v>0.0</v>
      </c>
      <c r="CT29" s="1823">
        <f t="shared" si="32"/>
        <v>0.0</v>
      </c>
      <c r="CU29" s="1823">
        <f t="shared" si="32"/>
        <v>0.0</v>
      </c>
      <c r="CV29" s="1823">
        <f t="shared" si="32"/>
        <v>0.0</v>
      </c>
      <c r="CW29" s="1217">
        <f t="shared" si="32"/>
        <v>0.0</v>
      </c>
      <c r="CX29" s="1822">
        <f t="shared" si="34"/>
        <v>0.0</v>
      </c>
      <c r="CY29" s="1822">
        <f t="shared" si="34"/>
        <v>0.0</v>
      </c>
      <c r="CZ29" s="1822">
        <f t="shared" si="34"/>
        <v>0.0</v>
      </c>
      <c r="DA29" s="1822">
        <f t="shared" si="34"/>
        <v>0.0</v>
      </c>
      <c r="DB29" s="1822">
        <f t="shared" si="34"/>
        <v>0.0</v>
      </c>
      <c r="DC29" s="1822">
        <f t="shared" si="34"/>
        <v>0.0</v>
      </c>
      <c r="DD29" s="1245">
        <f>IF(BF29=DD$2,'Result Entry'!G34,0)</f>
        <v>0.0</v>
      </c>
      <c r="DE29" s="1823">
        <f>IF(BF29=DE$2,'Result Entry'!G34,0)</f>
        <v>0.0</v>
      </c>
      <c r="DF29" s="1823">
        <f>IF(BF29=DF$2,'Result Entry'!G34,0)</f>
        <v>0.0</v>
      </c>
      <c r="DG29" s="1823">
        <f>IF(BF29=DG$2,'Result Entry'!G34,0)</f>
        <v>0.0</v>
      </c>
      <c r="DH29" s="1823">
        <f>IF(BF29=DH$2,'Result Entry'!G34,0)</f>
        <v>0.0</v>
      </c>
      <c r="DI29" s="1823">
        <f>IF(BF29=DI$2,'Result Entry'!G34,0)</f>
        <v>0.0</v>
      </c>
      <c r="DJ29" s="1825">
        <f>IF(BF29=DJ$2,'Result Entry'!FS34,0)</f>
        <v>0.0</v>
      </c>
      <c r="DK29" s="1825">
        <f>IF(BF29=DK$2,'Result Entry'!FS34,0)</f>
        <v>0.0</v>
      </c>
      <c r="DL29" s="1825">
        <f>IF(BF29=DL$2,'Result Entry'!FS34,0)</f>
        <v>0.0</v>
      </c>
      <c r="DM29" s="1825">
        <f>IF(BF29=DM$2,'Result Entry'!FS34,0)</f>
        <v>0.0</v>
      </c>
      <c r="DN29" s="1825">
        <f>IF(BF29=DN$2,'Result Entry'!FS34,0)</f>
        <v>0.0</v>
      </c>
      <c r="DO29" s="1825">
        <f>IF(BF29=DO$2,'Result Entry'!FS34,0)</f>
        <v>0.0</v>
      </c>
    </row>
    <row r="30" spans="8:8" ht="15.0" hidden="1">
      <c r="BE30" s="1823">
        <f t="shared" si="35"/>
        <v>0.0</v>
      </c>
      <c r="BF30" s="1823">
        <f>'Result Entry'!F35</f>
        <v>0.0</v>
      </c>
      <c r="BG30" s="1823" t="str">
        <f>'Result Entry'!Y35</f>
        <v/>
      </c>
      <c r="BH30" s="1823" t="str">
        <f>'Result Entry'!AM35</f>
        <v/>
      </c>
      <c r="BI30" s="1823" t="str">
        <f>'Result Entry'!BD35</f>
        <v/>
      </c>
      <c r="BJ30" s="1823" t="str">
        <f>'Result Entry'!BU35</f>
        <v/>
      </c>
      <c r="BK30" s="1823" t="str">
        <f>'Result Entry'!CL35</f>
        <v/>
      </c>
      <c r="BL30" s="1823" t="str">
        <f>'Result Entry'!DC35</f>
        <v/>
      </c>
      <c r="BM30" s="1217" t="str">
        <f>'Result Entry'!DT35</f>
        <v/>
      </c>
      <c r="BN30" s="1822">
        <f t="shared" si="2"/>
        <v>0.0</v>
      </c>
      <c r="BO30" s="1822">
        <f t="shared" si="3"/>
        <v>0.0</v>
      </c>
      <c r="BP30" s="1822">
        <f t="shared" si="4"/>
        <v>0.0</v>
      </c>
      <c r="BQ30" s="1822">
        <f t="shared" si="5"/>
        <v>0.0</v>
      </c>
      <c r="BR30" s="1822">
        <f t="shared" si="6"/>
        <v>0.0</v>
      </c>
      <c r="BS30" s="1822">
        <f t="shared" si="7"/>
        <v>0.0</v>
      </c>
      <c r="BT30" s="1823">
        <f t="shared" si="8"/>
        <v>0.0</v>
      </c>
      <c r="BU30" s="1823">
        <f t="shared" si="9"/>
        <v>0.0</v>
      </c>
      <c r="BV30" s="1823">
        <f t="shared" si="10"/>
        <v>0.0</v>
      </c>
      <c r="BW30" s="1823">
        <f t="shared" si="11"/>
        <v>0.0</v>
      </c>
      <c r="BX30" s="1823">
        <f t="shared" si="12"/>
        <v>0.0</v>
      </c>
      <c r="BY30" s="1823">
        <f t="shared" si="13"/>
        <v>0.0</v>
      </c>
      <c r="BZ30" s="1824">
        <f t="shared" si="14"/>
        <v>0.0</v>
      </c>
      <c r="CA30" s="1822">
        <f t="shared" si="15"/>
        <v>0.0</v>
      </c>
      <c r="CB30" s="1822">
        <f t="shared" si="16"/>
        <v>0.0</v>
      </c>
      <c r="CC30" s="1822">
        <f t="shared" si="17"/>
        <v>0.0</v>
      </c>
      <c r="CD30" s="1822">
        <f t="shared" si="18"/>
        <v>0.0</v>
      </c>
      <c r="CE30" s="1822">
        <f t="shared" si="19"/>
        <v>0.0</v>
      </c>
      <c r="CF30" s="1823">
        <f t="shared" si="20"/>
        <v>0.0</v>
      </c>
      <c r="CG30" s="1823">
        <f t="shared" si="21"/>
        <v>0.0</v>
      </c>
      <c r="CH30" s="1823">
        <f t="shared" si="22"/>
        <v>0.0</v>
      </c>
      <c r="CI30" s="1823">
        <f t="shared" si="23"/>
        <v>0.0</v>
      </c>
      <c r="CJ30" s="1823">
        <f t="shared" si="24"/>
        <v>0.0</v>
      </c>
      <c r="CK30" s="1217">
        <f t="shared" si="25"/>
        <v>0.0</v>
      </c>
      <c r="CL30" s="1822">
        <f t="shared" si="26"/>
        <v>0.0</v>
      </c>
      <c r="CM30" s="1822">
        <f t="shared" si="27"/>
        <v>0.0</v>
      </c>
      <c r="CN30" s="1822">
        <f t="shared" si="28"/>
        <v>0.0</v>
      </c>
      <c r="CO30" s="1822">
        <f t="shared" si="29"/>
        <v>0.0</v>
      </c>
      <c r="CP30" s="1822">
        <f t="shared" si="30"/>
        <v>0.0</v>
      </c>
      <c r="CQ30" s="1822">
        <f t="shared" si="31"/>
        <v>0.0</v>
      </c>
      <c r="CR30" s="1245">
        <f t="shared" si="32"/>
        <v>0.0</v>
      </c>
      <c r="CS30" s="1823">
        <f t="shared" si="32"/>
        <v>0.0</v>
      </c>
      <c r="CT30" s="1823">
        <f t="shared" si="32"/>
        <v>0.0</v>
      </c>
      <c r="CU30" s="1823">
        <f t="shared" si="32"/>
        <v>0.0</v>
      </c>
      <c r="CV30" s="1823">
        <f t="shared" si="32"/>
        <v>0.0</v>
      </c>
      <c r="CW30" s="1217">
        <f t="shared" si="32"/>
        <v>0.0</v>
      </c>
      <c r="CX30" s="1822">
        <f t="shared" si="34"/>
        <v>0.0</v>
      </c>
      <c r="CY30" s="1822">
        <f t="shared" si="34"/>
        <v>0.0</v>
      </c>
      <c r="CZ30" s="1822">
        <f t="shared" si="34"/>
        <v>0.0</v>
      </c>
      <c r="DA30" s="1822">
        <f t="shared" si="34"/>
        <v>0.0</v>
      </c>
      <c r="DB30" s="1822">
        <f t="shared" si="34"/>
        <v>0.0</v>
      </c>
      <c r="DC30" s="1822">
        <f t="shared" si="34"/>
        <v>0.0</v>
      </c>
      <c r="DD30" s="1245">
        <f>IF(BF30=DD$2,'Result Entry'!G35,0)</f>
        <v>0.0</v>
      </c>
      <c r="DE30" s="1823">
        <f>IF(BF30=DE$2,'Result Entry'!G35,0)</f>
        <v>0.0</v>
      </c>
      <c r="DF30" s="1823">
        <f>IF(BF30=DF$2,'Result Entry'!G35,0)</f>
        <v>0.0</v>
      </c>
      <c r="DG30" s="1823">
        <f>IF(BF30=DG$2,'Result Entry'!G35,0)</f>
        <v>0.0</v>
      </c>
      <c r="DH30" s="1823">
        <f>IF(BF30=DH$2,'Result Entry'!G35,0)</f>
        <v>0.0</v>
      </c>
      <c r="DI30" s="1823">
        <f>IF(BF30=DI$2,'Result Entry'!G35,0)</f>
        <v>0.0</v>
      </c>
      <c r="DJ30" s="1825">
        <f>IF(BF30=DJ$2,'Result Entry'!FS35,0)</f>
        <v>0.0</v>
      </c>
      <c r="DK30" s="1825">
        <f>IF(BF30=DK$2,'Result Entry'!FS35,0)</f>
        <v>0.0</v>
      </c>
      <c r="DL30" s="1825">
        <f>IF(BF30=DL$2,'Result Entry'!FS35,0)</f>
        <v>0.0</v>
      </c>
      <c r="DM30" s="1825">
        <f>IF(BF30=DM$2,'Result Entry'!FS35,0)</f>
        <v>0.0</v>
      </c>
      <c r="DN30" s="1825">
        <f>IF(BF30=DN$2,'Result Entry'!FS35,0)</f>
        <v>0.0</v>
      </c>
      <c r="DO30" s="1825">
        <f>IF(BF30=DO$2,'Result Entry'!FS35,0)</f>
        <v>0.0</v>
      </c>
    </row>
    <row r="31" spans="8:8" ht="15.0" hidden="1">
      <c r="BE31" s="1823">
        <f t="shared" si="35"/>
        <v>0.0</v>
      </c>
      <c r="BF31" s="1823">
        <f>'Result Entry'!F36</f>
        <v>0.0</v>
      </c>
      <c r="BG31" s="1823" t="str">
        <f>'Result Entry'!Y36</f>
        <v/>
      </c>
      <c r="BH31" s="1823" t="str">
        <f>'Result Entry'!AM36</f>
        <v/>
      </c>
      <c r="BI31" s="1823" t="str">
        <f>'Result Entry'!BD36</f>
        <v/>
      </c>
      <c r="BJ31" s="1823" t="str">
        <f>'Result Entry'!BU36</f>
        <v/>
      </c>
      <c r="BK31" s="1823" t="str">
        <f>'Result Entry'!CL36</f>
        <v/>
      </c>
      <c r="BL31" s="1823" t="str">
        <f>'Result Entry'!DC36</f>
        <v/>
      </c>
      <c r="BM31" s="1217" t="str">
        <f>'Result Entry'!DT36</f>
        <v/>
      </c>
      <c r="BN31" s="1822">
        <f t="shared" si="2"/>
        <v>0.0</v>
      </c>
      <c r="BO31" s="1822">
        <f t="shared" si="3"/>
        <v>0.0</v>
      </c>
      <c r="BP31" s="1822">
        <f t="shared" si="4"/>
        <v>0.0</v>
      </c>
      <c r="BQ31" s="1822">
        <f t="shared" si="5"/>
        <v>0.0</v>
      </c>
      <c r="BR31" s="1822">
        <f t="shared" si="6"/>
        <v>0.0</v>
      </c>
      <c r="BS31" s="1822">
        <f t="shared" si="7"/>
        <v>0.0</v>
      </c>
      <c r="BT31" s="1823">
        <f t="shared" si="8"/>
        <v>0.0</v>
      </c>
      <c r="BU31" s="1823">
        <f t="shared" si="9"/>
        <v>0.0</v>
      </c>
      <c r="BV31" s="1823">
        <f t="shared" si="10"/>
        <v>0.0</v>
      </c>
      <c r="BW31" s="1823">
        <f t="shared" si="11"/>
        <v>0.0</v>
      </c>
      <c r="BX31" s="1823">
        <f t="shared" si="12"/>
        <v>0.0</v>
      </c>
      <c r="BY31" s="1823">
        <f t="shared" si="13"/>
        <v>0.0</v>
      </c>
      <c r="BZ31" s="1824">
        <f t="shared" si="14"/>
        <v>0.0</v>
      </c>
      <c r="CA31" s="1822">
        <f t="shared" si="15"/>
        <v>0.0</v>
      </c>
      <c r="CB31" s="1822">
        <f t="shared" si="16"/>
        <v>0.0</v>
      </c>
      <c r="CC31" s="1822">
        <f t="shared" si="17"/>
        <v>0.0</v>
      </c>
      <c r="CD31" s="1822">
        <f t="shared" si="18"/>
        <v>0.0</v>
      </c>
      <c r="CE31" s="1822">
        <f t="shared" si="19"/>
        <v>0.0</v>
      </c>
      <c r="CF31" s="1823">
        <f t="shared" si="20"/>
        <v>0.0</v>
      </c>
      <c r="CG31" s="1823">
        <f t="shared" si="21"/>
        <v>0.0</v>
      </c>
      <c r="CH31" s="1823">
        <f t="shared" si="22"/>
        <v>0.0</v>
      </c>
      <c r="CI31" s="1823">
        <f t="shared" si="23"/>
        <v>0.0</v>
      </c>
      <c r="CJ31" s="1823">
        <f t="shared" si="24"/>
        <v>0.0</v>
      </c>
      <c r="CK31" s="1217">
        <f t="shared" si="25"/>
        <v>0.0</v>
      </c>
      <c r="CL31" s="1822">
        <f t="shared" si="26"/>
        <v>0.0</v>
      </c>
      <c r="CM31" s="1822">
        <f t="shared" si="27"/>
        <v>0.0</v>
      </c>
      <c r="CN31" s="1822">
        <f t="shared" si="28"/>
        <v>0.0</v>
      </c>
      <c r="CO31" s="1822">
        <f t="shared" si="29"/>
        <v>0.0</v>
      </c>
      <c r="CP31" s="1822">
        <f t="shared" si="30"/>
        <v>0.0</v>
      </c>
      <c r="CQ31" s="1822">
        <f t="shared" si="31"/>
        <v>0.0</v>
      </c>
      <c r="CR31" s="1245">
        <f t="shared" si="32"/>
        <v>0.0</v>
      </c>
      <c r="CS31" s="1823">
        <f t="shared" si="32"/>
        <v>0.0</v>
      </c>
      <c r="CT31" s="1823">
        <f t="shared" si="32"/>
        <v>0.0</v>
      </c>
      <c r="CU31" s="1823">
        <f t="shared" si="32"/>
        <v>0.0</v>
      </c>
      <c r="CV31" s="1823">
        <f t="shared" si="32"/>
        <v>0.0</v>
      </c>
      <c r="CW31" s="1217">
        <f t="shared" si="32"/>
        <v>0.0</v>
      </c>
      <c r="CX31" s="1822">
        <f t="shared" si="34"/>
        <v>0.0</v>
      </c>
      <c r="CY31" s="1822">
        <f t="shared" si="34"/>
        <v>0.0</v>
      </c>
      <c r="CZ31" s="1822">
        <f t="shared" si="34"/>
        <v>0.0</v>
      </c>
      <c r="DA31" s="1822">
        <f t="shared" si="34"/>
        <v>0.0</v>
      </c>
      <c r="DB31" s="1822">
        <f t="shared" si="34"/>
        <v>0.0</v>
      </c>
      <c r="DC31" s="1822">
        <f t="shared" si="34"/>
        <v>0.0</v>
      </c>
      <c r="DD31" s="1245">
        <f>IF(BF31=DD$2,'Result Entry'!G36,0)</f>
        <v>0.0</v>
      </c>
      <c r="DE31" s="1823">
        <f>IF(BF31=DE$2,'Result Entry'!G36,0)</f>
        <v>0.0</v>
      </c>
      <c r="DF31" s="1823">
        <f>IF(BF31=DF$2,'Result Entry'!G36,0)</f>
        <v>0.0</v>
      </c>
      <c r="DG31" s="1823">
        <f>IF(BF31=DG$2,'Result Entry'!G36,0)</f>
        <v>0.0</v>
      </c>
      <c r="DH31" s="1823">
        <f>IF(BF31=DH$2,'Result Entry'!G36,0)</f>
        <v>0.0</v>
      </c>
      <c r="DI31" s="1823">
        <f>IF(BF31=DI$2,'Result Entry'!G36,0)</f>
        <v>0.0</v>
      </c>
      <c r="DJ31" s="1825">
        <f>IF(BF31=DJ$2,'Result Entry'!FS36,0)</f>
        <v>0.0</v>
      </c>
      <c r="DK31" s="1825">
        <f>IF(BF31=DK$2,'Result Entry'!FS36,0)</f>
        <v>0.0</v>
      </c>
      <c r="DL31" s="1825">
        <f>IF(BF31=DL$2,'Result Entry'!FS36,0)</f>
        <v>0.0</v>
      </c>
      <c r="DM31" s="1825">
        <f>IF(BF31=DM$2,'Result Entry'!FS36,0)</f>
        <v>0.0</v>
      </c>
      <c r="DN31" s="1825">
        <f>IF(BF31=DN$2,'Result Entry'!FS36,0)</f>
        <v>0.0</v>
      </c>
      <c r="DO31" s="1825">
        <f>IF(BF31=DO$2,'Result Entry'!FS36,0)</f>
        <v>0.0</v>
      </c>
    </row>
    <row r="32" spans="8:8" ht="15.0" hidden="1">
      <c r="BE32" s="1823">
        <f t="shared" si="35"/>
        <v>0.0</v>
      </c>
      <c r="BF32" s="1823">
        <f>'Result Entry'!F37</f>
        <v>0.0</v>
      </c>
      <c r="BG32" s="1823" t="str">
        <f>'Result Entry'!Y37</f>
        <v/>
      </c>
      <c r="BH32" s="1823" t="str">
        <f>'Result Entry'!AM37</f>
        <v/>
      </c>
      <c r="BI32" s="1823" t="str">
        <f>'Result Entry'!BD37</f>
        <v/>
      </c>
      <c r="BJ32" s="1823" t="str">
        <f>'Result Entry'!BU37</f>
        <v/>
      </c>
      <c r="BK32" s="1823" t="str">
        <f>'Result Entry'!CL37</f>
        <v/>
      </c>
      <c r="BL32" s="1823" t="str">
        <f>'Result Entry'!DC37</f>
        <v/>
      </c>
      <c r="BM32" s="1217" t="str">
        <f>'Result Entry'!DT37</f>
        <v/>
      </c>
      <c r="BN32" s="1822">
        <f t="shared" si="2"/>
        <v>0.0</v>
      </c>
      <c r="BO32" s="1822">
        <f t="shared" si="3"/>
        <v>0.0</v>
      </c>
      <c r="BP32" s="1822">
        <f t="shared" si="4"/>
        <v>0.0</v>
      </c>
      <c r="BQ32" s="1822">
        <f t="shared" si="5"/>
        <v>0.0</v>
      </c>
      <c r="BR32" s="1822">
        <f t="shared" si="6"/>
        <v>0.0</v>
      </c>
      <c r="BS32" s="1822">
        <f t="shared" si="7"/>
        <v>0.0</v>
      </c>
      <c r="BT32" s="1823">
        <f t="shared" si="8"/>
        <v>0.0</v>
      </c>
      <c r="BU32" s="1823">
        <f t="shared" si="9"/>
        <v>0.0</v>
      </c>
      <c r="BV32" s="1823">
        <f t="shared" si="10"/>
        <v>0.0</v>
      </c>
      <c r="BW32" s="1823">
        <f t="shared" si="11"/>
        <v>0.0</v>
      </c>
      <c r="BX32" s="1823">
        <f t="shared" si="12"/>
        <v>0.0</v>
      </c>
      <c r="BY32" s="1823">
        <f t="shared" si="13"/>
        <v>0.0</v>
      </c>
      <c r="BZ32" s="1824">
        <f t="shared" si="14"/>
        <v>0.0</v>
      </c>
      <c r="CA32" s="1822">
        <f t="shared" si="15"/>
        <v>0.0</v>
      </c>
      <c r="CB32" s="1822">
        <f t="shared" si="16"/>
        <v>0.0</v>
      </c>
      <c r="CC32" s="1822">
        <f t="shared" si="17"/>
        <v>0.0</v>
      </c>
      <c r="CD32" s="1822">
        <f t="shared" si="18"/>
        <v>0.0</v>
      </c>
      <c r="CE32" s="1822">
        <f t="shared" si="19"/>
        <v>0.0</v>
      </c>
      <c r="CF32" s="1823">
        <f t="shared" si="20"/>
        <v>0.0</v>
      </c>
      <c r="CG32" s="1823">
        <f t="shared" si="21"/>
        <v>0.0</v>
      </c>
      <c r="CH32" s="1823">
        <f t="shared" si="22"/>
        <v>0.0</v>
      </c>
      <c r="CI32" s="1823">
        <f t="shared" si="23"/>
        <v>0.0</v>
      </c>
      <c r="CJ32" s="1823">
        <f t="shared" si="24"/>
        <v>0.0</v>
      </c>
      <c r="CK32" s="1217">
        <f t="shared" si="25"/>
        <v>0.0</v>
      </c>
      <c r="CL32" s="1822">
        <f t="shared" si="26"/>
        <v>0.0</v>
      </c>
      <c r="CM32" s="1822">
        <f t="shared" si="27"/>
        <v>0.0</v>
      </c>
      <c r="CN32" s="1822">
        <f t="shared" si="28"/>
        <v>0.0</v>
      </c>
      <c r="CO32" s="1822">
        <f t="shared" si="29"/>
        <v>0.0</v>
      </c>
      <c r="CP32" s="1822">
        <f t="shared" si="30"/>
        <v>0.0</v>
      </c>
      <c r="CQ32" s="1822">
        <f t="shared" si="31"/>
        <v>0.0</v>
      </c>
      <c r="CR32" s="1245">
        <f t="shared" si="32"/>
        <v>0.0</v>
      </c>
      <c r="CS32" s="1823">
        <f t="shared" si="32"/>
        <v>0.0</v>
      </c>
      <c r="CT32" s="1823">
        <f t="shared" si="32"/>
        <v>0.0</v>
      </c>
      <c r="CU32" s="1823">
        <f t="shared" si="32"/>
        <v>0.0</v>
      </c>
      <c r="CV32" s="1823">
        <f t="shared" si="32"/>
        <v>0.0</v>
      </c>
      <c r="CW32" s="1217">
        <f t="shared" si="32"/>
        <v>0.0</v>
      </c>
      <c r="CX32" s="1822">
        <f t="shared" si="34"/>
        <v>0.0</v>
      </c>
      <c r="CY32" s="1822">
        <f t="shared" si="34"/>
        <v>0.0</v>
      </c>
      <c r="CZ32" s="1822">
        <f t="shared" si="34"/>
        <v>0.0</v>
      </c>
      <c r="DA32" s="1822">
        <f t="shared" si="34"/>
        <v>0.0</v>
      </c>
      <c r="DB32" s="1822">
        <f t="shared" si="34"/>
        <v>0.0</v>
      </c>
      <c r="DC32" s="1822">
        <f t="shared" si="34"/>
        <v>0.0</v>
      </c>
      <c r="DD32" s="1245">
        <f>IF(BF32=DD$2,'Result Entry'!G37,0)</f>
        <v>0.0</v>
      </c>
      <c r="DE32" s="1823">
        <f>IF(BF32=DE$2,'Result Entry'!G37,0)</f>
        <v>0.0</v>
      </c>
      <c r="DF32" s="1823">
        <f>IF(BF32=DF$2,'Result Entry'!G37,0)</f>
        <v>0.0</v>
      </c>
      <c r="DG32" s="1823">
        <f>IF(BF32=DG$2,'Result Entry'!G37,0)</f>
        <v>0.0</v>
      </c>
      <c r="DH32" s="1823">
        <f>IF(BF32=DH$2,'Result Entry'!G37,0)</f>
        <v>0.0</v>
      </c>
      <c r="DI32" s="1823">
        <f>IF(BF32=DI$2,'Result Entry'!G37,0)</f>
        <v>0.0</v>
      </c>
      <c r="DJ32" s="1825">
        <f>IF(BF32=DJ$2,'Result Entry'!FS37,0)</f>
        <v>0.0</v>
      </c>
      <c r="DK32" s="1825">
        <f>IF(BF32=DK$2,'Result Entry'!FS37,0)</f>
        <v>0.0</v>
      </c>
      <c r="DL32" s="1825">
        <f>IF(BF32=DL$2,'Result Entry'!FS37,0)</f>
        <v>0.0</v>
      </c>
      <c r="DM32" s="1825">
        <f>IF(BF32=DM$2,'Result Entry'!FS37,0)</f>
        <v>0.0</v>
      </c>
      <c r="DN32" s="1825">
        <f>IF(BF32=DN$2,'Result Entry'!FS37,0)</f>
        <v>0.0</v>
      </c>
      <c r="DO32" s="1825">
        <f>IF(BF32=DO$2,'Result Entry'!FS37,0)</f>
        <v>0.0</v>
      </c>
    </row>
    <row r="33" spans="8:8" ht="15.0" hidden="1">
      <c r="BE33" s="1823">
        <f t="shared" si="35"/>
        <v>0.0</v>
      </c>
      <c r="BF33" s="1823">
        <f>'Result Entry'!F38</f>
        <v>0.0</v>
      </c>
      <c r="BG33" s="1823" t="str">
        <f>'Result Entry'!Y38</f>
        <v/>
      </c>
      <c r="BH33" s="1823" t="str">
        <f>'Result Entry'!AM38</f>
        <v/>
      </c>
      <c r="BI33" s="1823" t="str">
        <f>'Result Entry'!BD38</f>
        <v/>
      </c>
      <c r="BJ33" s="1823" t="str">
        <f>'Result Entry'!BU38</f>
        <v/>
      </c>
      <c r="BK33" s="1823" t="str">
        <f>'Result Entry'!CL38</f>
        <v/>
      </c>
      <c r="BL33" s="1823" t="str">
        <f>'Result Entry'!DC38</f>
        <v/>
      </c>
      <c r="BM33" s="1217" t="str">
        <f>'Result Entry'!DT38</f>
        <v/>
      </c>
      <c r="BN33" s="1822">
        <f t="shared" si="2"/>
        <v>0.0</v>
      </c>
      <c r="BO33" s="1822">
        <f t="shared" si="3"/>
        <v>0.0</v>
      </c>
      <c r="BP33" s="1822">
        <f t="shared" si="4"/>
        <v>0.0</v>
      </c>
      <c r="BQ33" s="1822">
        <f t="shared" si="5"/>
        <v>0.0</v>
      </c>
      <c r="BR33" s="1822">
        <f t="shared" si="6"/>
        <v>0.0</v>
      </c>
      <c r="BS33" s="1822">
        <f t="shared" si="7"/>
        <v>0.0</v>
      </c>
      <c r="BT33" s="1823">
        <f t="shared" si="8"/>
        <v>0.0</v>
      </c>
      <c r="BU33" s="1823">
        <f t="shared" si="9"/>
        <v>0.0</v>
      </c>
      <c r="BV33" s="1823">
        <f t="shared" si="10"/>
        <v>0.0</v>
      </c>
      <c r="BW33" s="1823">
        <f t="shared" si="11"/>
        <v>0.0</v>
      </c>
      <c r="BX33" s="1823">
        <f t="shared" si="12"/>
        <v>0.0</v>
      </c>
      <c r="BY33" s="1823">
        <f t="shared" si="13"/>
        <v>0.0</v>
      </c>
      <c r="BZ33" s="1824">
        <f t="shared" si="14"/>
        <v>0.0</v>
      </c>
      <c r="CA33" s="1822">
        <f t="shared" si="15"/>
        <v>0.0</v>
      </c>
      <c r="CB33" s="1822">
        <f t="shared" si="16"/>
        <v>0.0</v>
      </c>
      <c r="CC33" s="1822">
        <f t="shared" si="17"/>
        <v>0.0</v>
      </c>
      <c r="CD33" s="1822">
        <f t="shared" si="18"/>
        <v>0.0</v>
      </c>
      <c r="CE33" s="1822">
        <f t="shared" si="19"/>
        <v>0.0</v>
      </c>
      <c r="CF33" s="1823">
        <f t="shared" si="20"/>
        <v>0.0</v>
      </c>
      <c r="CG33" s="1823">
        <f t="shared" si="21"/>
        <v>0.0</v>
      </c>
      <c r="CH33" s="1823">
        <f t="shared" si="22"/>
        <v>0.0</v>
      </c>
      <c r="CI33" s="1823">
        <f t="shared" si="23"/>
        <v>0.0</v>
      </c>
      <c r="CJ33" s="1823">
        <f t="shared" si="24"/>
        <v>0.0</v>
      </c>
      <c r="CK33" s="1217">
        <f t="shared" si="25"/>
        <v>0.0</v>
      </c>
      <c r="CL33" s="1822">
        <f t="shared" si="26"/>
        <v>0.0</v>
      </c>
      <c r="CM33" s="1822">
        <f t="shared" si="27"/>
        <v>0.0</v>
      </c>
      <c r="CN33" s="1822">
        <f t="shared" si="28"/>
        <v>0.0</v>
      </c>
      <c r="CO33" s="1822">
        <f t="shared" si="29"/>
        <v>0.0</v>
      </c>
      <c r="CP33" s="1822">
        <f t="shared" si="30"/>
        <v>0.0</v>
      </c>
      <c r="CQ33" s="1822">
        <f t="shared" si="31"/>
        <v>0.0</v>
      </c>
      <c r="CR33" s="1245">
        <f t="shared" si="32"/>
        <v>0.0</v>
      </c>
      <c r="CS33" s="1823">
        <f t="shared" si="32"/>
        <v>0.0</v>
      </c>
      <c r="CT33" s="1823">
        <f t="shared" si="32"/>
        <v>0.0</v>
      </c>
      <c r="CU33" s="1823">
        <f t="shared" si="32"/>
        <v>0.0</v>
      </c>
      <c r="CV33" s="1823">
        <f t="shared" si="32"/>
        <v>0.0</v>
      </c>
      <c r="CW33" s="1217">
        <f t="shared" si="32"/>
        <v>0.0</v>
      </c>
      <c r="CX33" s="1822">
        <f t="shared" si="34"/>
        <v>0.0</v>
      </c>
      <c r="CY33" s="1822">
        <f t="shared" si="34"/>
        <v>0.0</v>
      </c>
      <c r="CZ33" s="1822">
        <f t="shared" si="34"/>
        <v>0.0</v>
      </c>
      <c r="DA33" s="1822">
        <f t="shared" si="34"/>
        <v>0.0</v>
      </c>
      <c r="DB33" s="1822">
        <f t="shared" si="34"/>
        <v>0.0</v>
      </c>
      <c r="DC33" s="1822">
        <f t="shared" si="34"/>
        <v>0.0</v>
      </c>
      <c r="DD33" s="1245">
        <f>IF(BF33=DD$2,'Result Entry'!G38,0)</f>
        <v>0.0</v>
      </c>
      <c r="DE33" s="1823">
        <f>IF(BF33=DE$2,'Result Entry'!G38,0)</f>
        <v>0.0</v>
      </c>
      <c r="DF33" s="1823">
        <f>IF(BF33=DF$2,'Result Entry'!G38,0)</f>
        <v>0.0</v>
      </c>
      <c r="DG33" s="1823">
        <f>IF(BF33=DG$2,'Result Entry'!G38,0)</f>
        <v>0.0</v>
      </c>
      <c r="DH33" s="1823">
        <f>IF(BF33=DH$2,'Result Entry'!G38,0)</f>
        <v>0.0</v>
      </c>
      <c r="DI33" s="1823">
        <f>IF(BF33=DI$2,'Result Entry'!G38,0)</f>
        <v>0.0</v>
      </c>
      <c r="DJ33" s="1825">
        <f>IF(BF33=DJ$2,'Result Entry'!FS38,0)</f>
        <v>0.0</v>
      </c>
      <c r="DK33" s="1825">
        <f>IF(BF33=DK$2,'Result Entry'!FS38,0)</f>
        <v>0.0</v>
      </c>
      <c r="DL33" s="1825">
        <f>IF(BF33=DL$2,'Result Entry'!FS38,0)</f>
        <v>0.0</v>
      </c>
      <c r="DM33" s="1825">
        <f>IF(BF33=DM$2,'Result Entry'!FS38,0)</f>
        <v>0.0</v>
      </c>
      <c r="DN33" s="1825">
        <f>IF(BF33=DN$2,'Result Entry'!FS38,0)</f>
        <v>0.0</v>
      </c>
      <c r="DO33" s="1825">
        <f>IF(BF33=DO$2,'Result Entry'!FS38,0)</f>
        <v>0.0</v>
      </c>
    </row>
    <row r="34" spans="8:8" ht="15.0" hidden="1">
      <c r="BE34" s="1823">
        <f t="shared" si="35"/>
        <v>0.0</v>
      </c>
      <c r="BF34" s="1823">
        <f>'Result Entry'!F39</f>
        <v>0.0</v>
      </c>
      <c r="BG34" s="1823" t="str">
        <f>'Result Entry'!Y39</f>
        <v/>
      </c>
      <c r="BH34" s="1823" t="str">
        <f>'Result Entry'!AM39</f>
        <v/>
      </c>
      <c r="BI34" s="1823" t="str">
        <f>'Result Entry'!BD39</f>
        <v/>
      </c>
      <c r="BJ34" s="1823" t="str">
        <f>'Result Entry'!BU39</f>
        <v/>
      </c>
      <c r="BK34" s="1823" t="str">
        <f>'Result Entry'!CL39</f>
        <v/>
      </c>
      <c r="BL34" s="1823" t="str">
        <f>'Result Entry'!DC39</f>
        <v/>
      </c>
      <c r="BM34" s="1217" t="str">
        <f>'Result Entry'!DT39</f>
        <v/>
      </c>
      <c r="BN34" s="1822">
        <f t="shared" si="2"/>
        <v>0.0</v>
      </c>
      <c r="BO34" s="1822">
        <f t="shared" si="3"/>
        <v>0.0</v>
      </c>
      <c r="BP34" s="1822">
        <f t="shared" si="4"/>
        <v>0.0</v>
      </c>
      <c r="BQ34" s="1822">
        <f t="shared" si="5"/>
        <v>0.0</v>
      </c>
      <c r="BR34" s="1822">
        <f t="shared" si="6"/>
        <v>0.0</v>
      </c>
      <c r="BS34" s="1822">
        <f t="shared" si="7"/>
        <v>0.0</v>
      </c>
      <c r="BT34" s="1823">
        <f t="shared" si="8"/>
        <v>0.0</v>
      </c>
      <c r="BU34" s="1823">
        <f t="shared" si="9"/>
        <v>0.0</v>
      </c>
      <c r="BV34" s="1823">
        <f t="shared" si="10"/>
        <v>0.0</v>
      </c>
      <c r="BW34" s="1823">
        <f t="shared" si="11"/>
        <v>0.0</v>
      </c>
      <c r="BX34" s="1823">
        <f t="shared" si="12"/>
        <v>0.0</v>
      </c>
      <c r="BY34" s="1823">
        <f t="shared" si="13"/>
        <v>0.0</v>
      </c>
      <c r="BZ34" s="1824">
        <f t="shared" si="14"/>
        <v>0.0</v>
      </c>
      <c r="CA34" s="1822">
        <f t="shared" si="15"/>
        <v>0.0</v>
      </c>
      <c r="CB34" s="1822">
        <f t="shared" si="16"/>
        <v>0.0</v>
      </c>
      <c r="CC34" s="1822">
        <f t="shared" si="17"/>
        <v>0.0</v>
      </c>
      <c r="CD34" s="1822">
        <f t="shared" si="18"/>
        <v>0.0</v>
      </c>
      <c r="CE34" s="1822">
        <f t="shared" si="19"/>
        <v>0.0</v>
      </c>
      <c r="CF34" s="1823">
        <f t="shared" si="20"/>
        <v>0.0</v>
      </c>
      <c r="CG34" s="1823">
        <f t="shared" si="21"/>
        <v>0.0</v>
      </c>
      <c r="CH34" s="1823">
        <f t="shared" si="22"/>
        <v>0.0</v>
      </c>
      <c r="CI34" s="1823">
        <f t="shared" si="23"/>
        <v>0.0</v>
      </c>
      <c r="CJ34" s="1823">
        <f t="shared" si="24"/>
        <v>0.0</v>
      </c>
      <c r="CK34" s="1217">
        <f t="shared" si="25"/>
        <v>0.0</v>
      </c>
      <c r="CL34" s="1822">
        <f t="shared" si="26"/>
        <v>0.0</v>
      </c>
      <c r="CM34" s="1822">
        <f t="shared" si="27"/>
        <v>0.0</v>
      </c>
      <c r="CN34" s="1822">
        <f t="shared" si="28"/>
        <v>0.0</v>
      </c>
      <c r="CO34" s="1822">
        <f t="shared" si="29"/>
        <v>0.0</v>
      </c>
      <c r="CP34" s="1822">
        <f t="shared" si="30"/>
        <v>0.0</v>
      </c>
      <c r="CQ34" s="1822">
        <f t="shared" si="31"/>
        <v>0.0</v>
      </c>
      <c r="CR34" s="1245">
        <f t="shared" si="32"/>
        <v>0.0</v>
      </c>
      <c r="CS34" s="1823">
        <f t="shared" si="32"/>
        <v>0.0</v>
      </c>
      <c r="CT34" s="1823">
        <f t="shared" si="32"/>
        <v>0.0</v>
      </c>
      <c r="CU34" s="1823">
        <f t="shared" si="32"/>
        <v>0.0</v>
      </c>
      <c r="CV34" s="1823">
        <f t="shared" si="32"/>
        <v>0.0</v>
      </c>
      <c r="CW34" s="1217">
        <f t="shared" si="32"/>
        <v>0.0</v>
      </c>
      <c r="CX34" s="1822">
        <f t="shared" si="34"/>
        <v>0.0</v>
      </c>
      <c r="CY34" s="1822">
        <f t="shared" si="34"/>
        <v>0.0</v>
      </c>
      <c r="CZ34" s="1822">
        <f t="shared" si="34"/>
        <v>0.0</v>
      </c>
      <c r="DA34" s="1822">
        <f t="shared" si="34"/>
        <v>0.0</v>
      </c>
      <c r="DB34" s="1822">
        <f t="shared" si="34"/>
        <v>0.0</v>
      </c>
      <c r="DC34" s="1822">
        <f t="shared" si="34"/>
        <v>0.0</v>
      </c>
      <c r="DD34" s="1245">
        <f>IF(BF34=DD$2,'Result Entry'!G39,0)</f>
        <v>0.0</v>
      </c>
      <c r="DE34" s="1823">
        <f>IF(BF34=DE$2,'Result Entry'!G39,0)</f>
        <v>0.0</v>
      </c>
      <c r="DF34" s="1823">
        <f>IF(BF34=DF$2,'Result Entry'!G39,0)</f>
        <v>0.0</v>
      </c>
      <c r="DG34" s="1823">
        <f>IF(BF34=DG$2,'Result Entry'!G39,0)</f>
        <v>0.0</v>
      </c>
      <c r="DH34" s="1823">
        <f>IF(BF34=DH$2,'Result Entry'!G39,0)</f>
        <v>0.0</v>
      </c>
      <c r="DI34" s="1823">
        <f>IF(BF34=DI$2,'Result Entry'!G39,0)</f>
        <v>0.0</v>
      </c>
      <c r="DJ34" s="1825">
        <f>IF(BF34=DJ$2,'Result Entry'!FS39,0)</f>
        <v>0.0</v>
      </c>
      <c r="DK34" s="1825">
        <f>IF(BF34=DK$2,'Result Entry'!FS39,0)</f>
        <v>0.0</v>
      </c>
      <c r="DL34" s="1825">
        <f>IF(BF34=DL$2,'Result Entry'!FS39,0)</f>
        <v>0.0</v>
      </c>
      <c r="DM34" s="1825">
        <f>IF(BF34=DM$2,'Result Entry'!FS39,0)</f>
        <v>0.0</v>
      </c>
      <c r="DN34" s="1825">
        <f>IF(BF34=DN$2,'Result Entry'!FS39,0)</f>
        <v>0.0</v>
      </c>
      <c r="DO34" s="1825">
        <f>IF(BF34=DO$2,'Result Entry'!FS39,0)</f>
        <v>0.0</v>
      </c>
    </row>
    <row r="35" spans="8:8" ht="15.0" hidden="1">
      <c r="BE35" s="1823">
        <f t="shared" si="35"/>
        <v>0.0</v>
      </c>
      <c r="BF35" s="1823">
        <f>'Result Entry'!F40</f>
        <v>0.0</v>
      </c>
      <c r="BG35" s="1823" t="str">
        <f>'Result Entry'!Y40</f>
        <v/>
      </c>
      <c r="BH35" s="1823" t="str">
        <f>'Result Entry'!AM40</f>
        <v/>
      </c>
      <c r="BI35" s="1823" t="str">
        <f>'Result Entry'!BD40</f>
        <v/>
      </c>
      <c r="BJ35" s="1823" t="str">
        <f>'Result Entry'!BU40</f>
        <v/>
      </c>
      <c r="BK35" s="1823" t="str">
        <f>'Result Entry'!CL40</f>
        <v/>
      </c>
      <c r="BL35" s="1823" t="str">
        <f>'Result Entry'!DC40</f>
        <v/>
      </c>
      <c r="BM35" s="1217" t="str">
        <f>'Result Entry'!DT40</f>
        <v/>
      </c>
      <c r="BN35" s="1822">
        <f t="shared" si="2"/>
        <v>0.0</v>
      </c>
      <c r="BO35" s="1822">
        <f t="shared" si="3"/>
        <v>0.0</v>
      </c>
      <c r="BP35" s="1822">
        <f t="shared" si="4"/>
        <v>0.0</v>
      </c>
      <c r="BQ35" s="1822">
        <f t="shared" si="5"/>
        <v>0.0</v>
      </c>
      <c r="BR35" s="1822">
        <f t="shared" si="6"/>
        <v>0.0</v>
      </c>
      <c r="BS35" s="1822">
        <f t="shared" si="7"/>
        <v>0.0</v>
      </c>
      <c r="BT35" s="1823">
        <f t="shared" si="8"/>
        <v>0.0</v>
      </c>
      <c r="BU35" s="1823">
        <f t="shared" si="9"/>
        <v>0.0</v>
      </c>
      <c r="BV35" s="1823">
        <f t="shared" si="10"/>
        <v>0.0</v>
      </c>
      <c r="BW35" s="1823">
        <f t="shared" si="11"/>
        <v>0.0</v>
      </c>
      <c r="BX35" s="1823">
        <f t="shared" si="12"/>
        <v>0.0</v>
      </c>
      <c r="BY35" s="1823">
        <f t="shared" si="13"/>
        <v>0.0</v>
      </c>
      <c r="BZ35" s="1824">
        <f t="shared" si="14"/>
        <v>0.0</v>
      </c>
      <c r="CA35" s="1822">
        <f t="shared" si="15"/>
        <v>0.0</v>
      </c>
      <c r="CB35" s="1822">
        <f t="shared" si="16"/>
        <v>0.0</v>
      </c>
      <c r="CC35" s="1822">
        <f t="shared" si="17"/>
        <v>0.0</v>
      </c>
      <c r="CD35" s="1822">
        <f t="shared" si="18"/>
        <v>0.0</v>
      </c>
      <c r="CE35" s="1822">
        <f t="shared" si="19"/>
        <v>0.0</v>
      </c>
      <c r="CF35" s="1823">
        <f t="shared" si="20"/>
        <v>0.0</v>
      </c>
      <c r="CG35" s="1823">
        <f t="shared" si="21"/>
        <v>0.0</v>
      </c>
      <c r="CH35" s="1823">
        <f t="shared" si="22"/>
        <v>0.0</v>
      </c>
      <c r="CI35" s="1823">
        <f t="shared" si="23"/>
        <v>0.0</v>
      </c>
      <c r="CJ35" s="1823">
        <f t="shared" si="24"/>
        <v>0.0</v>
      </c>
      <c r="CK35" s="1217">
        <f t="shared" si="25"/>
        <v>0.0</v>
      </c>
      <c r="CL35" s="1822">
        <f t="shared" si="26"/>
        <v>0.0</v>
      </c>
      <c r="CM35" s="1822">
        <f t="shared" si="27"/>
        <v>0.0</v>
      </c>
      <c r="CN35" s="1822">
        <f t="shared" si="28"/>
        <v>0.0</v>
      </c>
      <c r="CO35" s="1822">
        <f t="shared" si="29"/>
        <v>0.0</v>
      </c>
      <c r="CP35" s="1822">
        <f t="shared" si="30"/>
        <v>0.0</v>
      </c>
      <c r="CQ35" s="1822">
        <f t="shared" si="31"/>
        <v>0.0</v>
      </c>
      <c r="CR35" s="1245">
        <f t="shared" si="32"/>
        <v>0.0</v>
      </c>
      <c r="CS35" s="1823">
        <f t="shared" si="32"/>
        <v>0.0</v>
      </c>
      <c r="CT35" s="1823">
        <f t="shared" si="32"/>
        <v>0.0</v>
      </c>
      <c r="CU35" s="1823">
        <f t="shared" si="32"/>
        <v>0.0</v>
      </c>
      <c r="CV35" s="1823">
        <f t="shared" si="32"/>
        <v>0.0</v>
      </c>
      <c r="CW35" s="1217">
        <f t="shared" si="32"/>
        <v>0.0</v>
      </c>
      <c r="CX35" s="1822">
        <f t="shared" si="34"/>
        <v>0.0</v>
      </c>
      <c r="CY35" s="1822">
        <f t="shared" si="34"/>
        <v>0.0</v>
      </c>
      <c r="CZ35" s="1822">
        <f t="shared" si="34"/>
        <v>0.0</v>
      </c>
      <c r="DA35" s="1822">
        <f t="shared" si="34"/>
        <v>0.0</v>
      </c>
      <c r="DB35" s="1822">
        <f t="shared" si="34"/>
        <v>0.0</v>
      </c>
      <c r="DC35" s="1822">
        <f t="shared" si="34"/>
        <v>0.0</v>
      </c>
      <c r="DD35" s="1245">
        <f>IF(BF35=DD$2,'Result Entry'!G40,0)</f>
        <v>0.0</v>
      </c>
      <c r="DE35" s="1823">
        <f>IF(BF35=DE$2,'Result Entry'!G40,0)</f>
        <v>0.0</v>
      </c>
      <c r="DF35" s="1823">
        <f>IF(BF35=DF$2,'Result Entry'!G40,0)</f>
        <v>0.0</v>
      </c>
      <c r="DG35" s="1823">
        <f>IF(BF35=DG$2,'Result Entry'!G40,0)</f>
        <v>0.0</v>
      </c>
      <c r="DH35" s="1823">
        <f>IF(BF35=DH$2,'Result Entry'!G40,0)</f>
        <v>0.0</v>
      </c>
      <c r="DI35" s="1823">
        <f>IF(BF35=DI$2,'Result Entry'!G40,0)</f>
        <v>0.0</v>
      </c>
      <c r="DJ35" s="1825">
        <f>IF(BF35=DJ$2,'Result Entry'!FS40,0)</f>
        <v>0.0</v>
      </c>
      <c r="DK35" s="1825">
        <f>IF(BF35=DK$2,'Result Entry'!FS40,0)</f>
        <v>0.0</v>
      </c>
      <c r="DL35" s="1825">
        <f>IF(BF35=DL$2,'Result Entry'!FS40,0)</f>
        <v>0.0</v>
      </c>
      <c r="DM35" s="1825">
        <f>IF(BF35=DM$2,'Result Entry'!FS40,0)</f>
        <v>0.0</v>
      </c>
      <c r="DN35" s="1825">
        <f>IF(BF35=DN$2,'Result Entry'!FS40,0)</f>
        <v>0.0</v>
      </c>
      <c r="DO35" s="1825">
        <f>IF(BF35=DO$2,'Result Entry'!FS40,0)</f>
        <v>0.0</v>
      </c>
    </row>
    <row r="36" spans="8:8" ht="15.0" hidden="1">
      <c r="BE36" s="1823">
        <f t="shared" si="35"/>
        <v>0.0</v>
      </c>
      <c r="BF36" s="1823">
        <f>'Result Entry'!F41</f>
        <v>0.0</v>
      </c>
      <c r="BG36" s="1823" t="str">
        <f>'Result Entry'!Y41</f>
        <v/>
      </c>
      <c r="BH36" s="1823" t="str">
        <f>'Result Entry'!AM41</f>
        <v/>
      </c>
      <c r="BI36" s="1823" t="str">
        <f>'Result Entry'!BD41</f>
        <v/>
      </c>
      <c r="BJ36" s="1823" t="str">
        <f>'Result Entry'!BU41</f>
        <v/>
      </c>
      <c r="BK36" s="1823" t="str">
        <f>'Result Entry'!CL41</f>
        <v/>
      </c>
      <c r="BL36" s="1823" t="str">
        <f>'Result Entry'!DC41</f>
        <v/>
      </c>
      <c r="BM36" s="1217" t="str">
        <f>'Result Entry'!DT41</f>
        <v/>
      </c>
      <c r="BN36" s="1822">
        <f t="shared" si="2"/>
        <v>0.0</v>
      </c>
      <c r="BO36" s="1822">
        <f t="shared" si="3"/>
        <v>0.0</v>
      </c>
      <c r="BP36" s="1822">
        <f t="shared" si="4"/>
        <v>0.0</v>
      </c>
      <c r="BQ36" s="1822">
        <f t="shared" si="5"/>
        <v>0.0</v>
      </c>
      <c r="BR36" s="1822">
        <f t="shared" si="6"/>
        <v>0.0</v>
      </c>
      <c r="BS36" s="1822">
        <f t="shared" si="7"/>
        <v>0.0</v>
      </c>
      <c r="BT36" s="1823">
        <f t="shared" si="8"/>
        <v>0.0</v>
      </c>
      <c r="BU36" s="1823">
        <f t="shared" si="9"/>
        <v>0.0</v>
      </c>
      <c r="BV36" s="1823">
        <f t="shared" si="10"/>
        <v>0.0</v>
      </c>
      <c r="BW36" s="1823">
        <f t="shared" si="11"/>
        <v>0.0</v>
      </c>
      <c r="BX36" s="1823">
        <f t="shared" si="12"/>
        <v>0.0</v>
      </c>
      <c r="BY36" s="1823">
        <f t="shared" si="13"/>
        <v>0.0</v>
      </c>
      <c r="BZ36" s="1824">
        <f t="shared" si="14"/>
        <v>0.0</v>
      </c>
      <c r="CA36" s="1822">
        <f t="shared" si="15"/>
        <v>0.0</v>
      </c>
      <c r="CB36" s="1822">
        <f t="shared" si="16"/>
        <v>0.0</v>
      </c>
      <c r="CC36" s="1822">
        <f t="shared" si="17"/>
        <v>0.0</v>
      </c>
      <c r="CD36" s="1822">
        <f t="shared" si="18"/>
        <v>0.0</v>
      </c>
      <c r="CE36" s="1822">
        <f t="shared" si="19"/>
        <v>0.0</v>
      </c>
      <c r="CF36" s="1823">
        <f t="shared" si="20"/>
        <v>0.0</v>
      </c>
      <c r="CG36" s="1823">
        <f t="shared" si="21"/>
        <v>0.0</v>
      </c>
      <c r="CH36" s="1823">
        <f t="shared" si="22"/>
        <v>0.0</v>
      </c>
      <c r="CI36" s="1823">
        <f t="shared" si="23"/>
        <v>0.0</v>
      </c>
      <c r="CJ36" s="1823">
        <f t="shared" si="24"/>
        <v>0.0</v>
      </c>
      <c r="CK36" s="1217">
        <f t="shared" si="25"/>
        <v>0.0</v>
      </c>
      <c r="CL36" s="1822">
        <f t="shared" si="26"/>
        <v>0.0</v>
      </c>
      <c r="CM36" s="1822">
        <f t="shared" si="27"/>
        <v>0.0</v>
      </c>
      <c r="CN36" s="1822">
        <f t="shared" si="28"/>
        <v>0.0</v>
      </c>
      <c r="CO36" s="1822">
        <f t="shared" si="29"/>
        <v>0.0</v>
      </c>
      <c r="CP36" s="1822">
        <f t="shared" si="30"/>
        <v>0.0</v>
      </c>
      <c r="CQ36" s="1822">
        <f t="shared" si="31"/>
        <v>0.0</v>
      </c>
      <c r="CR36" s="1245">
        <f t="shared" si="65" ref="CR36:CW67">IF($BF36=CR$2,$BL36,0)</f>
        <v>0.0</v>
      </c>
      <c r="CS36" s="1823">
        <f t="shared" si="65"/>
        <v>0.0</v>
      </c>
      <c r="CT36" s="1823">
        <f t="shared" si="65"/>
        <v>0.0</v>
      </c>
      <c r="CU36" s="1823">
        <f t="shared" si="65"/>
        <v>0.0</v>
      </c>
      <c r="CV36" s="1823">
        <f t="shared" si="65"/>
        <v>0.0</v>
      </c>
      <c r="CW36" s="1217">
        <f t="shared" si="65"/>
        <v>0.0</v>
      </c>
      <c r="CX36" s="1822">
        <f t="shared" si="66" ref="CX36:DC67">IF($BF36=CX$2,$BM36,0)</f>
        <v>0.0</v>
      </c>
      <c r="CY36" s="1822">
        <f t="shared" si="66"/>
        <v>0.0</v>
      </c>
      <c r="CZ36" s="1822">
        <f t="shared" si="66"/>
        <v>0.0</v>
      </c>
      <c r="DA36" s="1822">
        <f t="shared" si="66"/>
        <v>0.0</v>
      </c>
      <c r="DB36" s="1822">
        <f t="shared" si="66"/>
        <v>0.0</v>
      </c>
      <c r="DC36" s="1822">
        <f t="shared" si="66"/>
        <v>0.0</v>
      </c>
      <c r="DD36" s="1245">
        <f>IF(BF36=DD$2,'Result Entry'!G41,0)</f>
        <v>0.0</v>
      </c>
      <c r="DE36" s="1823">
        <f>IF(BF36=DE$2,'Result Entry'!G41,0)</f>
        <v>0.0</v>
      </c>
      <c r="DF36" s="1823">
        <f>IF(BF36=DF$2,'Result Entry'!G41,0)</f>
        <v>0.0</v>
      </c>
      <c r="DG36" s="1823">
        <f>IF(BF36=DG$2,'Result Entry'!G41,0)</f>
        <v>0.0</v>
      </c>
      <c r="DH36" s="1823">
        <f>IF(BF36=DH$2,'Result Entry'!G41,0)</f>
        <v>0.0</v>
      </c>
      <c r="DI36" s="1823">
        <f>IF(BF36=DI$2,'Result Entry'!G41,0)</f>
        <v>0.0</v>
      </c>
      <c r="DJ36" s="1825">
        <f>IF(BF36=DJ$2,'Result Entry'!FS41,0)</f>
        <v>0.0</v>
      </c>
      <c r="DK36" s="1825">
        <f>IF(BF36=DK$2,'Result Entry'!FS41,0)</f>
        <v>0.0</v>
      </c>
      <c r="DL36" s="1825">
        <f>IF(BF36=DL$2,'Result Entry'!FS41,0)</f>
        <v>0.0</v>
      </c>
      <c r="DM36" s="1825">
        <f>IF(BF36=DM$2,'Result Entry'!FS41,0)</f>
        <v>0.0</v>
      </c>
      <c r="DN36" s="1825">
        <f>IF(BF36=DN$2,'Result Entry'!FS41,0)</f>
        <v>0.0</v>
      </c>
      <c r="DO36" s="1825">
        <f>IF(BF36=DO$2,'Result Entry'!FS41,0)</f>
        <v>0.0</v>
      </c>
    </row>
    <row r="37" spans="8:8" ht="15.0" hidden="1">
      <c r="BE37" s="1823">
        <f t="shared" si="35"/>
        <v>0.0</v>
      </c>
      <c r="BF37" s="1823">
        <f>'Result Entry'!F42</f>
        <v>0.0</v>
      </c>
      <c r="BG37" s="1823" t="str">
        <f>'Result Entry'!Y42</f>
        <v/>
      </c>
      <c r="BH37" s="1823" t="str">
        <f>'Result Entry'!AM42</f>
        <v/>
      </c>
      <c r="BI37" s="1823" t="str">
        <f>'Result Entry'!BD42</f>
        <v/>
      </c>
      <c r="BJ37" s="1823" t="str">
        <f>'Result Entry'!BU42</f>
        <v/>
      </c>
      <c r="BK37" s="1823" t="str">
        <f>'Result Entry'!CL42</f>
        <v/>
      </c>
      <c r="BL37" s="1823" t="str">
        <f>'Result Entry'!DC42</f>
        <v/>
      </c>
      <c r="BM37" s="1217" t="str">
        <f>'Result Entry'!DT42</f>
        <v/>
      </c>
      <c r="BN37" s="1822">
        <f t="shared" si="2"/>
        <v>0.0</v>
      </c>
      <c r="BO37" s="1822">
        <f t="shared" si="3"/>
        <v>0.0</v>
      </c>
      <c r="BP37" s="1822">
        <f t="shared" si="4"/>
        <v>0.0</v>
      </c>
      <c r="BQ37" s="1822">
        <f t="shared" si="5"/>
        <v>0.0</v>
      </c>
      <c r="BR37" s="1822">
        <f t="shared" si="6"/>
        <v>0.0</v>
      </c>
      <c r="BS37" s="1822">
        <f t="shared" si="7"/>
        <v>0.0</v>
      </c>
      <c r="BT37" s="1823">
        <f t="shared" si="8"/>
        <v>0.0</v>
      </c>
      <c r="BU37" s="1823">
        <f t="shared" si="9"/>
        <v>0.0</v>
      </c>
      <c r="BV37" s="1823">
        <f t="shared" si="10"/>
        <v>0.0</v>
      </c>
      <c r="BW37" s="1823">
        <f t="shared" si="11"/>
        <v>0.0</v>
      </c>
      <c r="BX37" s="1823">
        <f t="shared" si="12"/>
        <v>0.0</v>
      </c>
      <c r="BY37" s="1823">
        <f t="shared" si="13"/>
        <v>0.0</v>
      </c>
      <c r="BZ37" s="1824">
        <f t="shared" si="14"/>
        <v>0.0</v>
      </c>
      <c r="CA37" s="1822">
        <f t="shared" si="15"/>
        <v>0.0</v>
      </c>
      <c r="CB37" s="1822">
        <f t="shared" si="16"/>
        <v>0.0</v>
      </c>
      <c r="CC37" s="1822">
        <f t="shared" si="17"/>
        <v>0.0</v>
      </c>
      <c r="CD37" s="1822">
        <f t="shared" si="18"/>
        <v>0.0</v>
      </c>
      <c r="CE37" s="1822">
        <f t="shared" si="19"/>
        <v>0.0</v>
      </c>
      <c r="CF37" s="1823">
        <f t="shared" si="20"/>
        <v>0.0</v>
      </c>
      <c r="CG37" s="1823">
        <f t="shared" si="21"/>
        <v>0.0</v>
      </c>
      <c r="CH37" s="1823">
        <f t="shared" si="22"/>
        <v>0.0</v>
      </c>
      <c r="CI37" s="1823">
        <f t="shared" si="23"/>
        <v>0.0</v>
      </c>
      <c r="CJ37" s="1823">
        <f t="shared" si="24"/>
        <v>0.0</v>
      </c>
      <c r="CK37" s="1217">
        <f t="shared" si="25"/>
        <v>0.0</v>
      </c>
      <c r="CL37" s="1822">
        <f t="shared" si="26"/>
        <v>0.0</v>
      </c>
      <c r="CM37" s="1822">
        <f t="shared" si="27"/>
        <v>0.0</v>
      </c>
      <c r="CN37" s="1822">
        <f t="shared" si="28"/>
        <v>0.0</v>
      </c>
      <c r="CO37" s="1822">
        <f t="shared" si="29"/>
        <v>0.0</v>
      </c>
      <c r="CP37" s="1822">
        <f t="shared" si="30"/>
        <v>0.0</v>
      </c>
      <c r="CQ37" s="1822">
        <f t="shared" si="31"/>
        <v>0.0</v>
      </c>
      <c r="CR37" s="1245">
        <f t="shared" si="65"/>
        <v>0.0</v>
      </c>
      <c r="CS37" s="1823">
        <f t="shared" si="65"/>
        <v>0.0</v>
      </c>
      <c r="CT37" s="1823">
        <f t="shared" si="65"/>
        <v>0.0</v>
      </c>
      <c r="CU37" s="1823">
        <f t="shared" si="65"/>
        <v>0.0</v>
      </c>
      <c r="CV37" s="1823">
        <f t="shared" si="65"/>
        <v>0.0</v>
      </c>
      <c r="CW37" s="1217">
        <f t="shared" si="65"/>
        <v>0.0</v>
      </c>
      <c r="CX37" s="1822">
        <f t="shared" si="66"/>
        <v>0.0</v>
      </c>
      <c r="CY37" s="1822">
        <f t="shared" si="66"/>
        <v>0.0</v>
      </c>
      <c r="CZ37" s="1822">
        <f t="shared" si="66"/>
        <v>0.0</v>
      </c>
      <c r="DA37" s="1822">
        <f t="shared" si="66"/>
        <v>0.0</v>
      </c>
      <c r="DB37" s="1822">
        <f t="shared" si="66"/>
        <v>0.0</v>
      </c>
      <c r="DC37" s="1822">
        <f t="shared" si="66"/>
        <v>0.0</v>
      </c>
      <c r="DD37" s="1245">
        <f>IF(BF37=DD$2,'Result Entry'!G42,0)</f>
        <v>0.0</v>
      </c>
      <c r="DE37" s="1823">
        <f>IF(BF37=DE$2,'Result Entry'!G42,0)</f>
        <v>0.0</v>
      </c>
      <c r="DF37" s="1823">
        <f>IF(BF37=DF$2,'Result Entry'!G42,0)</f>
        <v>0.0</v>
      </c>
      <c r="DG37" s="1823">
        <f>IF(BF37=DG$2,'Result Entry'!G42,0)</f>
        <v>0.0</v>
      </c>
      <c r="DH37" s="1823">
        <f>IF(BF37=DH$2,'Result Entry'!G42,0)</f>
        <v>0.0</v>
      </c>
      <c r="DI37" s="1823">
        <f>IF(BF37=DI$2,'Result Entry'!G42,0)</f>
        <v>0.0</v>
      </c>
      <c r="DJ37" s="1825">
        <f>IF(BF37=DJ$2,'Result Entry'!FS42,0)</f>
        <v>0.0</v>
      </c>
      <c r="DK37" s="1825">
        <f>IF(BF37=DK$2,'Result Entry'!FS42,0)</f>
        <v>0.0</v>
      </c>
      <c r="DL37" s="1825">
        <f>IF(BF37=DL$2,'Result Entry'!FS42,0)</f>
        <v>0.0</v>
      </c>
      <c r="DM37" s="1825">
        <f>IF(BF37=DM$2,'Result Entry'!FS42,0)</f>
        <v>0.0</v>
      </c>
      <c r="DN37" s="1825">
        <f>IF(BF37=DN$2,'Result Entry'!FS42,0)</f>
        <v>0.0</v>
      </c>
      <c r="DO37" s="1825">
        <f>IF(BF37=DO$2,'Result Entry'!FS42,0)</f>
        <v>0.0</v>
      </c>
    </row>
    <row r="38" spans="8:8" ht="15.0" hidden="1">
      <c r="BE38" s="1823">
        <f t="shared" si="35"/>
        <v>0.0</v>
      </c>
      <c r="BF38" s="1823">
        <f>'Result Entry'!F43</f>
        <v>0.0</v>
      </c>
      <c r="BG38" s="1823" t="str">
        <f>'Result Entry'!Y43</f>
        <v/>
      </c>
      <c r="BH38" s="1823" t="str">
        <f>'Result Entry'!AM43</f>
        <v/>
      </c>
      <c r="BI38" s="1823" t="str">
        <f>'Result Entry'!BD43</f>
        <v/>
      </c>
      <c r="BJ38" s="1823" t="str">
        <f>'Result Entry'!BU43</f>
        <v/>
      </c>
      <c r="BK38" s="1823" t="str">
        <f>'Result Entry'!CL43</f>
        <v/>
      </c>
      <c r="BL38" s="1823" t="str">
        <f>'Result Entry'!DC43</f>
        <v/>
      </c>
      <c r="BM38" s="1217" t="str">
        <f>'Result Entry'!DT43</f>
        <v/>
      </c>
      <c r="BN38" s="1822">
        <f t="shared" si="2"/>
        <v>0.0</v>
      </c>
      <c r="BO38" s="1822">
        <f t="shared" si="3"/>
        <v>0.0</v>
      </c>
      <c r="BP38" s="1822">
        <f t="shared" si="4"/>
        <v>0.0</v>
      </c>
      <c r="BQ38" s="1822">
        <f t="shared" si="5"/>
        <v>0.0</v>
      </c>
      <c r="BR38" s="1822">
        <f t="shared" si="6"/>
        <v>0.0</v>
      </c>
      <c r="BS38" s="1822">
        <f t="shared" si="7"/>
        <v>0.0</v>
      </c>
      <c r="BT38" s="1823">
        <f t="shared" si="8"/>
        <v>0.0</v>
      </c>
      <c r="BU38" s="1823">
        <f t="shared" si="9"/>
        <v>0.0</v>
      </c>
      <c r="BV38" s="1823">
        <f t="shared" si="10"/>
        <v>0.0</v>
      </c>
      <c r="BW38" s="1823">
        <f t="shared" si="11"/>
        <v>0.0</v>
      </c>
      <c r="BX38" s="1823">
        <f t="shared" si="12"/>
        <v>0.0</v>
      </c>
      <c r="BY38" s="1823">
        <f t="shared" si="13"/>
        <v>0.0</v>
      </c>
      <c r="BZ38" s="1824">
        <f t="shared" si="14"/>
        <v>0.0</v>
      </c>
      <c r="CA38" s="1822">
        <f t="shared" si="15"/>
        <v>0.0</v>
      </c>
      <c r="CB38" s="1822">
        <f t="shared" si="16"/>
        <v>0.0</v>
      </c>
      <c r="CC38" s="1822">
        <f t="shared" si="17"/>
        <v>0.0</v>
      </c>
      <c r="CD38" s="1822">
        <f t="shared" si="18"/>
        <v>0.0</v>
      </c>
      <c r="CE38" s="1822">
        <f t="shared" si="19"/>
        <v>0.0</v>
      </c>
      <c r="CF38" s="1823">
        <f t="shared" si="20"/>
        <v>0.0</v>
      </c>
      <c r="CG38" s="1823">
        <f t="shared" si="21"/>
        <v>0.0</v>
      </c>
      <c r="CH38" s="1823">
        <f t="shared" si="22"/>
        <v>0.0</v>
      </c>
      <c r="CI38" s="1823">
        <f t="shared" si="23"/>
        <v>0.0</v>
      </c>
      <c r="CJ38" s="1823">
        <f t="shared" si="24"/>
        <v>0.0</v>
      </c>
      <c r="CK38" s="1217">
        <f t="shared" si="25"/>
        <v>0.0</v>
      </c>
      <c r="CL38" s="1822">
        <f t="shared" si="26"/>
        <v>0.0</v>
      </c>
      <c r="CM38" s="1822">
        <f t="shared" si="27"/>
        <v>0.0</v>
      </c>
      <c r="CN38" s="1822">
        <f t="shared" si="28"/>
        <v>0.0</v>
      </c>
      <c r="CO38" s="1822">
        <f t="shared" si="29"/>
        <v>0.0</v>
      </c>
      <c r="CP38" s="1822">
        <f t="shared" si="30"/>
        <v>0.0</v>
      </c>
      <c r="CQ38" s="1822">
        <f t="shared" si="31"/>
        <v>0.0</v>
      </c>
      <c r="CR38" s="1245">
        <f t="shared" si="65"/>
        <v>0.0</v>
      </c>
      <c r="CS38" s="1823">
        <f t="shared" si="65"/>
        <v>0.0</v>
      </c>
      <c r="CT38" s="1823">
        <f t="shared" si="65"/>
        <v>0.0</v>
      </c>
      <c r="CU38" s="1823">
        <f t="shared" si="65"/>
        <v>0.0</v>
      </c>
      <c r="CV38" s="1823">
        <f t="shared" si="65"/>
        <v>0.0</v>
      </c>
      <c r="CW38" s="1217">
        <f t="shared" si="65"/>
        <v>0.0</v>
      </c>
      <c r="CX38" s="1822">
        <f t="shared" si="66"/>
        <v>0.0</v>
      </c>
      <c r="CY38" s="1822">
        <f t="shared" si="66"/>
        <v>0.0</v>
      </c>
      <c r="CZ38" s="1822">
        <f t="shared" si="66"/>
        <v>0.0</v>
      </c>
      <c r="DA38" s="1822">
        <f t="shared" si="66"/>
        <v>0.0</v>
      </c>
      <c r="DB38" s="1822">
        <f t="shared" si="66"/>
        <v>0.0</v>
      </c>
      <c r="DC38" s="1822">
        <f t="shared" si="66"/>
        <v>0.0</v>
      </c>
      <c r="DD38" s="1245">
        <f>IF(BF38=DD$2,'Result Entry'!G43,0)</f>
        <v>0.0</v>
      </c>
      <c r="DE38" s="1823">
        <f>IF(BF38=DE$2,'Result Entry'!G43,0)</f>
        <v>0.0</v>
      </c>
      <c r="DF38" s="1823">
        <f>IF(BF38=DF$2,'Result Entry'!G43,0)</f>
        <v>0.0</v>
      </c>
      <c r="DG38" s="1823">
        <f>IF(BF38=DG$2,'Result Entry'!G43,0)</f>
        <v>0.0</v>
      </c>
      <c r="DH38" s="1823">
        <f>IF(BF38=DH$2,'Result Entry'!G43,0)</f>
        <v>0.0</v>
      </c>
      <c r="DI38" s="1823">
        <f>IF(BF38=DI$2,'Result Entry'!G43,0)</f>
        <v>0.0</v>
      </c>
      <c r="DJ38" s="1825">
        <f>IF(BF38=DJ$2,'Result Entry'!FS43,0)</f>
        <v>0.0</v>
      </c>
      <c r="DK38" s="1825">
        <f>IF(BF38=DK$2,'Result Entry'!FS43,0)</f>
        <v>0.0</v>
      </c>
      <c r="DL38" s="1825">
        <f>IF(BF38=DL$2,'Result Entry'!FS43,0)</f>
        <v>0.0</v>
      </c>
      <c r="DM38" s="1825">
        <f>IF(BF38=DM$2,'Result Entry'!FS43,0)</f>
        <v>0.0</v>
      </c>
      <c r="DN38" s="1825">
        <f>IF(BF38=DN$2,'Result Entry'!FS43,0)</f>
        <v>0.0</v>
      </c>
      <c r="DO38" s="1825">
        <f>IF(BF38=DO$2,'Result Entry'!FS43,0)</f>
        <v>0.0</v>
      </c>
    </row>
    <row r="39" spans="8:8" ht="15.0" hidden="1">
      <c r="BE39" s="1823">
        <f t="shared" si="35"/>
        <v>0.0</v>
      </c>
      <c r="BF39" s="1823">
        <f>'Result Entry'!F44</f>
        <v>0.0</v>
      </c>
      <c r="BG39" s="1823" t="str">
        <f>'Result Entry'!Y44</f>
        <v/>
      </c>
      <c r="BH39" s="1823" t="str">
        <f>'Result Entry'!AM44</f>
        <v/>
      </c>
      <c r="BI39" s="1823" t="str">
        <f>'Result Entry'!BD44</f>
        <v/>
      </c>
      <c r="BJ39" s="1823" t="str">
        <f>'Result Entry'!BU44</f>
        <v/>
      </c>
      <c r="BK39" s="1823" t="str">
        <f>'Result Entry'!CL44</f>
        <v/>
      </c>
      <c r="BL39" s="1823" t="str">
        <f>'Result Entry'!DC44</f>
        <v/>
      </c>
      <c r="BM39" s="1217" t="str">
        <f>'Result Entry'!DT44</f>
        <v/>
      </c>
      <c r="BN39" s="1822">
        <f t="shared" si="2"/>
        <v>0.0</v>
      </c>
      <c r="BO39" s="1822">
        <f t="shared" si="3"/>
        <v>0.0</v>
      </c>
      <c r="BP39" s="1822">
        <f t="shared" si="4"/>
        <v>0.0</v>
      </c>
      <c r="BQ39" s="1822">
        <f t="shared" si="5"/>
        <v>0.0</v>
      </c>
      <c r="BR39" s="1822">
        <f t="shared" si="6"/>
        <v>0.0</v>
      </c>
      <c r="BS39" s="1822">
        <f t="shared" si="7"/>
        <v>0.0</v>
      </c>
      <c r="BT39" s="1823">
        <f t="shared" si="8"/>
        <v>0.0</v>
      </c>
      <c r="BU39" s="1823">
        <f t="shared" si="9"/>
        <v>0.0</v>
      </c>
      <c r="BV39" s="1823">
        <f t="shared" si="10"/>
        <v>0.0</v>
      </c>
      <c r="BW39" s="1823">
        <f t="shared" si="11"/>
        <v>0.0</v>
      </c>
      <c r="BX39" s="1823">
        <f t="shared" si="12"/>
        <v>0.0</v>
      </c>
      <c r="BY39" s="1823">
        <f t="shared" si="13"/>
        <v>0.0</v>
      </c>
      <c r="BZ39" s="1824">
        <f t="shared" si="14"/>
        <v>0.0</v>
      </c>
      <c r="CA39" s="1822">
        <f t="shared" si="15"/>
        <v>0.0</v>
      </c>
      <c r="CB39" s="1822">
        <f t="shared" si="16"/>
        <v>0.0</v>
      </c>
      <c r="CC39" s="1822">
        <f t="shared" si="17"/>
        <v>0.0</v>
      </c>
      <c r="CD39" s="1822">
        <f t="shared" si="18"/>
        <v>0.0</v>
      </c>
      <c r="CE39" s="1822">
        <f t="shared" si="19"/>
        <v>0.0</v>
      </c>
      <c r="CF39" s="1823">
        <f t="shared" si="20"/>
        <v>0.0</v>
      </c>
      <c r="CG39" s="1823">
        <f t="shared" si="21"/>
        <v>0.0</v>
      </c>
      <c r="CH39" s="1823">
        <f t="shared" si="22"/>
        <v>0.0</v>
      </c>
      <c r="CI39" s="1823">
        <f t="shared" si="23"/>
        <v>0.0</v>
      </c>
      <c r="CJ39" s="1823">
        <f t="shared" si="24"/>
        <v>0.0</v>
      </c>
      <c r="CK39" s="1217">
        <f t="shared" si="25"/>
        <v>0.0</v>
      </c>
      <c r="CL39" s="1822">
        <f t="shared" si="26"/>
        <v>0.0</v>
      </c>
      <c r="CM39" s="1822">
        <f t="shared" si="27"/>
        <v>0.0</v>
      </c>
      <c r="CN39" s="1822">
        <f t="shared" si="28"/>
        <v>0.0</v>
      </c>
      <c r="CO39" s="1822">
        <f t="shared" si="29"/>
        <v>0.0</v>
      </c>
      <c r="CP39" s="1822">
        <f t="shared" si="30"/>
        <v>0.0</v>
      </c>
      <c r="CQ39" s="1822">
        <f t="shared" si="31"/>
        <v>0.0</v>
      </c>
      <c r="CR39" s="1245">
        <f t="shared" si="65"/>
        <v>0.0</v>
      </c>
      <c r="CS39" s="1823">
        <f t="shared" si="65"/>
        <v>0.0</v>
      </c>
      <c r="CT39" s="1823">
        <f t="shared" si="65"/>
        <v>0.0</v>
      </c>
      <c r="CU39" s="1823">
        <f t="shared" si="65"/>
        <v>0.0</v>
      </c>
      <c r="CV39" s="1823">
        <f t="shared" si="65"/>
        <v>0.0</v>
      </c>
      <c r="CW39" s="1217">
        <f t="shared" si="65"/>
        <v>0.0</v>
      </c>
      <c r="CX39" s="1822">
        <f t="shared" si="66"/>
        <v>0.0</v>
      </c>
      <c r="CY39" s="1822">
        <f t="shared" si="66"/>
        <v>0.0</v>
      </c>
      <c r="CZ39" s="1822">
        <f t="shared" si="66"/>
        <v>0.0</v>
      </c>
      <c r="DA39" s="1822">
        <f t="shared" si="66"/>
        <v>0.0</v>
      </c>
      <c r="DB39" s="1822">
        <f t="shared" si="66"/>
        <v>0.0</v>
      </c>
      <c r="DC39" s="1822">
        <f t="shared" si="66"/>
        <v>0.0</v>
      </c>
      <c r="DD39" s="1245">
        <f>IF(BF39=DD$2,'Result Entry'!G44,0)</f>
        <v>0.0</v>
      </c>
      <c r="DE39" s="1823">
        <f>IF(BF39=DE$2,'Result Entry'!G44,0)</f>
        <v>0.0</v>
      </c>
      <c r="DF39" s="1823">
        <f>IF(BF39=DF$2,'Result Entry'!G44,0)</f>
        <v>0.0</v>
      </c>
      <c r="DG39" s="1823">
        <f>IF(BF39=DG$2,'Result Entry'!G44,0)</f>
        <v>0.0</v>
      </c>
      <c r="DH39" s="1823">
        <f>IF(BF39=DH$2,'Result Entry'!G44,0)</f>
        <v>0.0</v>
      </c>
      <c r="DI39" s="1823">
        <f>IF(BF39=DI$2,'Result Entry'!G44,0)</f>
        <v>0.0</v>
      </c>
      <c r="DJ39" s="1825">
        <f>IF(BF39=DJ$2,'Result Entry'!FS44,0)</f>
        <v>0.0</v>
      </c>
      <c r="DK39" s="1825">
        <f>IF(BF39=DK$2,'Result Entry'!FS44,0)</f>
        <v>0.0</v>
      </c>
      <c r="DL39" s="1825">
        <f>IF(BF39=DL$2,'Result Entry'!FS44,0)</f>
        <v>0.0</v>
      </c>
      <c r="DM39" s="1825">
        <f>IF(BF39=DM$2,'Result Entry'!FS44,0)</f>
        <v>0.0</v>
      </c>
      <c r="DN39" s="1825">
        <f>IF(BF39=DN$2,'Result Entry'!FS44,0)</f>
        <v>0.0</v>
      </c>
      <c r="DO39" s="1825">
        <f>IF(BF39=DO$2,'Result Entry'!FS44,0)</f>
        <v>0.0</v>
      </c>
    </row>
    <row r="40" spans="8:8" ht="15.0" hidden="1">
      <c r="BE40" s="1823">
        <f t="shared" si="35"/>
        <v>0.0</v>
      </c>
      <c r="BF40" s="1823">
        <f>'Result Entry'!F45</f>
        <v>0.0</v>
      </c>
      <c r="BG40" s="1823" t="str">
        <f>'Result Entry'!Y45</f>
        <v/>
      </c>
      <c r="BH40" s="1823" t="str">
        <f>'Result Entry'!AM45</f>
        <v/>
      </c>
      <c r="BI40" s="1823" t="str">
        <f>'Result Entry'!BD45</f>
        <v/>
      </c>
      <c r="BJ40" s="1823" t="str">
        <f>'Result Entry'!BU45</f>
        <v/>
      </c>
      <c r="BK40" s="1823" t="str">
        <f>'Result Entry'!CL45</f>
        <v/>
      </c>
      <c r="BL40" s="1823" t="str">
        <f>'Result Entry'!DC45</f>
        <v/>
      </c>
      <c r="BM40" s="1217" t="str">
        <f>'Result Entry'!DT45</f>
        <v/>
      </c>
      <c r="BN40" s="1822">
        <f t="shared" si="2"/>
        <v>0.0</v>
      </c>
      <c r="BO40" s="1822">
        <f t="shared" si="3"/>
        <v>0.0</v>
      </c>
      <c r="BP40" s="1822">
        <f t="shared" si="4"/>
        <v>0.0</v>
      </c>
      <c r="BQ40" s="1822">
        <f t="shared" si="5"/>
        <v>0.0</v>
      </c>
      <c r="BR40" s="1822">
        <f t="shared" si="6"/>
        <v>0.0</v>
      </c>
      <c r="BS40" s="1822">
        <f t="shared" si="7"/>
        <v>0.0</v>
      </c>
      <c r="BT40" s="1823">
        <f t="shared" si="8"/>
        <v>0.0</v>
      </c>
      <c r="BU40" s="1823">
        <f t="shared" si="9"/>
        <v>0.0</v>
      </c>
      <c r="BV40" s="1823">
        <f t="shared" si="10"/>
        <v>0.0</v>
      </c>
      <c r="BW40" s="1823">
        <f t="shared" si="11"/>
        <v>0.0</v>
      </c>
      <c r="BX40" s="1823">
        <f t="shared" si="12"/>
        <v>0.0</v>
      </c>
      <c r="BY40" s="1823">
        <f t="shared" si="13"/>
        <v>0.0</v>
      </c>
      <c r="BZ40" s="1824">
        <f t="shared" si="14"/>
        <v>0.0</v>
      </c>
      <c r="CA40" s="1822">
        <f t="shared" si="15"/>
        <v>0.0</v>
      </c>
      <c r="CB40" s="1822">
        <f t="shared" si="16"/>
        <v>0.0</v>
      </c>
      <c r="CC40" s="1822">
        <f t="shared" si="17"/>
        <v>0.0</v>
      </c>
      <c r="CD40" s="1822">
        <f t="shared" si="18"/>
        <v>0.0</v>
      </c>
      <c r="CE40" s="1822">
        <f t="shared" si="19"/>
        <v>0.0</v>
      </c>
      <c r="CF40" s="1823">
        <f t="shared" si="20"/>
        <v>0.0</v>
      </c>
      <c r="CG40" s="1823">
        <f t="shared" si="21"/>
        <v>0.0</v>
      </c>
      <c r="CH40" s="1823">
        <f t="shared" si="22"/>
        <v>0.0</v>
      </c>
      <c r="CI40" s="1823">
        <f t="shared" si="23"/>
        <v>0.0</v>
      </c>
      <c r="CJ40" s="1823">
        <f t="shared" si="24"/>
        <v>0.0</v>
      </c>
      <c r="CK40" s="1217">
        <f t="shared" si="25"/>
        <v>0.0</v>
      </c>
      <c r="CL40" s="1822">
        <f t="shared" si="26"/>
        <v>0.0</v>
      </c>
      <c r="CM40" s="1822">
        <f t="shared" si="27"/>
        <v>0.0</v>
      </c>
      <c r="CN40" s="1822">
        <f t="shared" si="28"/>
        <v>0.0</v>
      </c>
      <c r="CO40" s="1822">
        <f t="shared" si="29"/>
        <v>0.0</v>
      </c>
      <c r="CP40" s="1822">
        <f t="shared" si="30"/>
        <v>0.0</v>
      </c>
      <c r="CQ40" s="1822">
        <f t="shared" si="31"/>
        <v>0.0</v>
      </c>
      <c r="CR40" s="1245">
        <f t="shared" si="65"/>
        <v>0.0</v>
      </c>
      <c r="CS40" s="1823">
        <f t="shared" si="65"/>
        <v>0.0</v>
      </c>
      <c r="CT40" s="1823">
        <f t="shared" si="65"/>
        <v>0.0</v>
      </c>
      <c r="CU40" s="1823">
        <f t="shared" si="65"/>
        <v>0.0</v>
      </c>
      <c r="CV40" s="1823">
        <f t="shared" si="65"/>
        <v>0.0</v>
      </c>
      <c r="CW40" s="1217">
        <f t="shared" si="65"/>
        <v>0.0</v>
      </c>
      <c r="CX40" s="1822">
        <f t="shared" si="66"/>
        <v>0.0</v>
      </c>
      <c r="CY40" s="1822">
        <f t="shared" si="66"/>
        <v>0.0</v>
      </c>
      <c r="CZ40" s="1822">
        <f t="shared" si="66"/>
        <v>0.0</v>
      </c>
      <c r="DA40" s="1822">
        <f t="shared" si="66"/>
        <v>0.0</v>
      </c>
      <c r="DB40" s="1822">
        <f t="shared" si="66"/>
        <v>0.0</v>
      </c>
      <c r="DC40" s="1822">
        <f t="shared" si="66"/>
        <v>0.0</v>
      </c>
      <c r="DD40" s="1245">
        <f>IF(BF40=DD$2,'Result Entry'!G45,0)</f>
        <v>0.0</v>
      </c>
      <c r="DE40" s="1823">
        <f>IF(BF40=DE$2,'Result Entry'!G45,0)</f>
        <v>0.0</v>
      </c>
      <c r="DF40" s="1823">
        <f>IF(BF40=DF$2,'Result Entry'!G45,0)</f>
        <v>0.0</v>
      </c>
      <c r="DG40" s="1823">
        <f>IF(BF40=DG$2,'Result Entry'!G45,0)</f>
        <v>0.0</v>
      </c>
      <c r="DH40" s="1823">
        <f>IF(BF40=DH$2,'Result Entry'!G45,0)</f>
        <v>0.0</v>
      </c>
      <c r="DI40" s="1823">
        <f>IF(BF40=DI$2,'Result Entry'!G45,0)</f>
        <v>0.0</v>
      </c>
      <c r="DJ40" s="1825">
        <f>IF(BF40=DJ$2,'Result Entry'!FS45,0)</f>
        <v>0.0</v>
      </c>
      <c r="DK40" s="1825">
        <f>IF(BF40=DK$2,'Result Entry'!FS45,0)</f>
        <v>0.0</v>
      </c>
      <c r="DL40" s="1825">
        <f>IF(BF40=DL$2,'Result Entry'!FS45,0)</f>
        <v>0.0</v>
      </c>
      <c r="DM40" s="1825">
        <f>IF(BF40=DM$2,'Result Entry'!FS45,0)</f>
        <v>0.0</v>
      </c>
      <c r="DN40" s="1825">
        <f>IF(BF40=DN$2,'Result Entry'!FS45,0)</f>
        <v>0.0</v>
      </c>
      <c r="DO40" s="1825">
        <f>IF(BF40=DO$2,'Result Entry'!FS45,0)</f>
        <v>0.0</v>
      </c>
    </row>
    <row r="41" spans="8:8" ht="15.0" hidden="1">
      <c r="BE41" s="1823">
        <f t="shared" si="35"/>
        <v>0.0</v>
      </c>
      <c r="BF41" s="1823">
        <f>'Result Entry'!F46</f>
        <v>0.0</v>
      </c>
      <c r="BG41" s="1823" t="str">
        <f>'Result Entry'!Y46</f>
        <v/>
      </c>
      <c r="BH41" s="1823" t="str">
        <f>'Result Entry'!AM46</f>
        <v/>
      </c>
      <c r="BI41" s="1823" t="str">
        <f>'Result Entry'!BD46</f>
        <v/>
      </c>
      <c r="BJ41" s="1823" t="str">
        <f>'Result Entry'!BU46</f>
        <v/>
      </c>
      <c r="BK41" s="1823" t="str">
        <f>'Result Entry'!CL46</f>
        <v/>
      </c>
      <c r="BL41" s="1823" t="str">
        <f>'Result Entry'!DC46</f>
        <v/>
      </c>
      <c r="BM41" s="1217" t="str">
        <f>'Result Entry'!DT46</f>
        <v/>
      </c>
      <c r="BN41" s="1822">
        <f t="shared" si="2"/>
        <v>0.0</v>
      </c>
      <c r="BO41" s="1822">
        <f t="shared" si="3"/>
        <v>0.0</v>
      </c>
      <c r="BP41" s="1822">
        <f t="shared" si="4"/>
        <v>0.0</v>
      </c>
      <c r="BQ41" s="1822">
        <f t="shared" si="5"/>
        <v>0.0</v>
      </c>
      <c r="BR41" s="1822">
        <f t="shared" si="6"/>
        <v>0.0</v>
      </c>
      <c r="BS41" s="1822">
        <f t="shared" si="7"/>
        <v>0.0</v>
      </c>
      <c r="BT41" s="1823">
        <f t="shared" si="8"/>
        <v>0.0</v>
      </c>
      <c r="BU41" s="1823">
        <f t="shared" si="9"/>
        <v>0.0</v>
      </c>
      <c r="BV41" s="1823">
        <f t="shared" si="10"/>
        <v>0.0</v>
      </c>
      <c r="BW41" s="1823">
        <f t="shared" si="11"/>
        <v>0.0</v>
      </c>
      <c r="BX41" s="1823">
        <f t="shared" si="12"/>
        <v>0.0</v>
      </c>
      <c r="BY41" s="1823">
        <f t="shared" si="13"/>
        <v>0.0</v>
      </c>
      <c r="BZ41" s="1824">
        <f t="shared" si="14"/>
        <v>0.0</v>
      </c>
      <c r="CA41" s="1822">
        <f t="shared" si="15"/>
        <v>0.0</v>
      </c>
      <c r="CB41" s="1822">
        <f t="shared" si="16"/>
        <v>0.0</v>
      </c>
      <c r="CC41" s="1822">
        <f t="shared" si="17"/>
        <v>0.0</v>
      </c>
      <c r="CD41" s="1822">
        <f t="shared" si="18"/>
        <v>0.0</v>
      </c>
      <c r="CE41" s="1822">
        <f t="shared" si="19"/>
        <v>0.0</v>
      </c>
      <c r="CF41" s="1823">
        <f t="shared" si="20"/>
        <v>0.0</v>
      </c>
      <c r="CG41" s="1823">
        <f t="shared" si="21"/>
        <v>0.0</v>
      </c>
      <c r="CH41" s="1823">
        <f t="shared" si="22"/>
        <v>0.0</v>
      </c>
      <c r="CI41" s="1823">
        <f t="shared" si="23"/>
        <v>0.0</v>
      </c>
      <c r="CJ41" s="1823">
        <f t="shared" si="24"/>
        <v>0.0</v>
      </c>
      <c r="CK41" s="1217">
        <f t="shared" si="25"/>
        <v>0.0</v>
      </c>
      <c r="CL41" s="1822">
        <f t="shared" si="26"/>
        <v>0.0</v>
      </c>
      <c r="CM41" s="1822">
        <f t="shared" si="27"/>
        <v>0.0</v>
      </c>
      <c r="CN41" s="1822">
        <f t="shared" si="28"/>
        <v>0.0</v>
      </c>
      <c r="CO41" s="1822">
        <f t="shared" si="29"/>
        <v>0.0</v>
      </c>
      <c r="CP41" s="1822">
        <f t="shared" si="30"/>
        <v>0.0</v>
      </c>
      <c r="CQ41" s="1822">
        <f t="shared" si="31"/>
        <v>0.0</v>
      </c>
      <c r="CR41" s="1245">
        <f t="shared" si="65"/>
        <v>0.0</v>
      </c>
      <c r="CS41" s="1823">
        <f t="shared" si="65"/>
        <v>0.0</v>
      </c>
      <c r="CT41" s="1823">
        <f t="shared" si="65"/>
        <v>0.0</v>
      </c>
      <c r="CU41" s="1823">
        <f t="shared" si="65"/>
        <v>0.0</v>
      </c>
      <c r="CV41" s="1823">
        <f t="shared" si="65"/>
        <v>0.0</v>
      </c>
      <c r="CW41" s="1217">
        <f t="shared" si="65"/>
        <v>0.0</v>
      </c>
      <c r="CX41" s="1822">
        <f t="shared" si="66"/>
        <v>0.0</v>
      </c>
      <c r="CY41" s="1822">
        <f t="shared" si="66"/>
        <v>0.0</v>
      </c>
      <c r="CZ41" s="1822">
        <f t="shared" si="66"/>
        <v>0.0</v>
      </c>
      <c r="DA41" s="1822">
        <f t="shared" si="66"/>
        <v>0.0</v>
      </c>
      <c r="DB41" s="1822">
        <f t="shared" si="66"/>
        <v>0.0</v>
      </c>
      <c r="DC41" s="1822">
        <f t="shared" si="66"/>
        <v>0.0</v>
      </c>
      <c r="DD41" s="1245">
        <f>IF(BF41=DD$2,'Result Entry'!G46,0)</f>
        <v>0.0</v>
      </c>
      <c r="DE41" s="1823">
        <f>IF(BF41=DE$2,'Result Entry'!G46,0)</f>
        <v>0.0</v>
      </c>
      <c r="DF41" s="1823">
        <f>IF(BF41=DF$2,'Result Entry'!G46,0)</f>
        <v>0.0</v>
      </c>
      <c r="DG41" s="1823">
        <f>IF(BF41=DG$2,'Result Entry'!G46,0)</f>
        <v>0.0</v>
      </c>
      <c r="DH41" s="1823">
        <f>IF(BF41=DH$2,'Result Entry'!G46,0)</f>
        <v>0.0</v>
      </c>
      <c r="DI41" s="1823">
        <f>IF(BF41=DI$2,'Result Entry'!G46,0)</f>
        <v>0.0</v>
      </c>
      <c r="DJ41" s="1825">
        <f>IF(BF41=DJ$2,'Result Entry'!FS46,0)</f>
        <v>0.0</v>
      </c>
      <c r="DK41" s="1825">
        <f>IF(BF41=DK$2,'Result Entry'!FS46,0)</f>
        <v>0.0</v>
      </c>
      <c r="DL41" s="1825">
        <f>IF(BF41=DL$2,'Result Entry'!FS46,0)</f>
        <v>0.0</v>
      </c>
      <c r="DM41" s="1825">
        <f>IF(BF41=DM$2,'Result Entry'!FS46,0)</f>
        <v>0.0</v>
      </c>
      <c r="DN41" s="1825">
        <f>IF(BF41=DN$2,'Result Entry'!FS46,0)</f>
        <v>0.0</v>
      </c>
      <c r="DO41" s="1825">
        <f>IF(BF41=DO$2,'Result Entry'!FS46,0)</f>
        <v>0.0</v>
      </c>
    </row>
    <row r="42" spans="8:8" ht="15.0" hidden="1">
      <c r="BE42" s="1823">
        <f t="shared" si="35"/>
        <v>0.0</v>
      </c>
      <c r="BF42" s="1823">
        <f>'Result Entry'!F47</f>
        <v>0.0</v>
      </c>
      <c r="BG42" s="1823" t="str">
        <f>'Result Entry'!Y47</f>
        <v/>
      </c>
      <c r="BH42" s="1823" t="str">
        <f>'Result Entry'!AM47</f>
        <v/>
      </c>
      <c r="BI42" s="1823" t="str">
        <f>'Result Entry'!BD47</f>
        <v/>
      </c>
      <c r="BJ42" s="1823" t="str">
        <f>'Result Entry'!BU47</f>
        <v/>
      </c>
      <c r="BK42" s="1823" t="str">
        <f>'Result Entry'!CL47</f>
        <v/>
      </c>
      <c r="BL42" s="1823" t="str">
        <f>'Result Entry'!DC47</f>
        <v/>
      </c>
      <c r="BM42" s="1217" t="str">
        <f>'Result Entry'!DT47</f>
        <v/>
      </c>
      <c r="BN42" s="1822">
        <f t="shared" si="2"/>
        <v>0.0</v>
      </c>
      <c r="BO42" s="1822">
        <f t="shared" si="3"/>
        <v>0.0</v>
      </c>
      <c r="BP42" s="1822">
        <f t="shared" si="4"/>
        <v>0.0</v>
      </c>
      <c r="BQ42" s="1822">
        <f t="shared" si="5"/>
        <v>0.0</v>
      </c>
      <c r="BR42" s="1822">
        <f t="shared" si="6"/>
        <v>0.0</v>
      </c>
      <c r="BS42" s="1822">
        <f t="shared" si="7"/>
        <v>0.0</v>
      </c>
      <c r="BT42" s="1823">
        <f t="shared" si="8"/>
        <v>0.0</v>
      </c>
      <c r="BU42" s="1823">
        <f t="shared" si="9"/>
        <v>0.0</v>
      </c>
      <c r="BV42" s="1823">
        <f t="shared" si="10"/>
        <v>0.0</v>
      </c>
      <c r="BW42" s="1823">
        <f t="shared" si="11"/>
        <v>0.0</v>
      </c>
      <c r="BX42" s="1823">
        <f t="shared" si="12"/>
        <v>0.0</v>
      </c>
      <c r="BY42" s="1823">
        <f t="shared" si="13"/>
        <v>0.0</v>
      </c>
      <c r="BZ42" s="1824">
        <f t="shared" si="14"/>
        <v>0.0</v>
      </c>
      <c r="CA42" s="1822">
        <f t="shared" si="15"/>
        <v>0.0</v>
      </c>
      <c r="CB42" s="1822">
        <f t="shared" si="16"/>
        <v>0.0</v>
      </c>
      <c r="CC42" s="1822">
        <f t="shared" si="17"/>
        <v>0.0</v>
      </c>
      <c r="CD42" s="1822">
        <f t="shared" si="18"/>
        <v>0.0</v>
      </c>
      <c r="CE42" s="1822">
        <f t="shared" si="19"/>
        <v>0.0</v>
      </c>
      <c r="CF42" s="1823">
        <f t="shared" si="20"/>
        <v>0.0</v>
      </c>
      <c r="CG42" s="1823">
        <f t="shared" si="21"/>
        <v>0.0</v>
      </c>
      <c r="CH42" s="1823">
        <f t="shared" si="22"/>
        <v>0.0</v>
      </c>
      <c r="CI42" s="1823">
        <f t="shared" si="23"/>
        <v>0.0</v>
      </c>
      <c r="CJ42" s="1823">
        <f t="shared" si="24"/>
        <v>0.0</v>
      </c>
      <c r="CK42" s="1217">
        <f t="shared" si="25"/>
        <v>0.0</v>
      </c>
      <c r="CL42" s="1822">
        <f t="shared" si="26"/>
        <v>0.0</v>
      </c>
      <c r="CM42" s="1822">
        <f t="shared" si="27"/>
        <v>0.0</v>
      </c>
      <c r="CN42" s="1822">
        <f t="shared" si="28"/>
        <v>0.0</v>
      </c>
      <c r="CO42" s="1822">
        <f t="shared" si="29"/>
        <v>0.0</v>
      </c>
      <c r="CP42" s="1822">
        <f t="shared" si="30"/>
        <v>0.0</v>
      </c>
      <c r="CQ42" s="1822">
        <f t="shared" si="31"/>
        <v>0.0</v>
      </c>
      <c r="CR42" s="1245">
        <f t="shared" si="65"/>
        <v>0.0</v>
      </c>
      <c r="CS42" s="1823">
        <f t="shared" si="65"/>
        <v>0.0</v>
      </c>
      <c r="CT42" s="1823">
        <f t="shared" si="65"/>
        <v>0.0</v>
      </c>
      <c r="CU42" s="1823">
        <f t="shared" si="65"/>
        <v>0.0</v>
      </c>
      <c r="CV42" s="1823">
        <f t="shared" si="65"/>
        <v>0.0</v>
      </c>
      <c r="CW42" s="1217">
        <f t="shared" si="65"/>
        <v>0.0</v>
      </c>
      <c r="CX42" s="1822">
        <f t="shared" si="66"/>
        <v>0.0</v>
      </c>
      <c r="CY42" s="1822">
        <f t="shared" si="66"/>
        <v>0.0</v>
      </c>
      <c r="CZ42" s="1822">
        <f t="shared" si="66"/>
        <v>0.0</v>
      </c>
      <c r="DA42" s="1822">
        <f t="shared" si="66"/>
        <v>0.0</v>
      </c>
      <c r="DB42" s="1822">
        <f t="shared" si="66"/>
        <v>0.0</v>
      </c>
      <c r="DC42" s="1822">
        <f t="shared" si="66"/>
        <v>0.0</v>
      </c>
      <c r="DD42" s="1245">
        <f>IF(BF42=DD$2,'Result Entry'!G47,0)</f>
        <v>0.0</v>
      </c>
      <c r="DE42" s="1823">
        <f>IF(BF42=DE$2,'Result Entry'!G47,0)</f>
        <v>0.0</v>
      </c>
      <c r="DF42" s="1823">
        <f>IF(BF42=DF$2,'Result Entry'!G47,0)</f>
        <v>0.0</v>
      </c>
      <c r="DG42" s="1823">
        <f>IF(BF42=DG$2,'Result Entry'!G47,0)</f>
        <v>0.0</v>
      </c>
      <c r="DH42" s="1823">
        <f>IF(BF42=DH$2,'Result Entry'!G47,0)</f>
        <v>0.0</v>
      </c>
      <c r="DI42" s="1823">
        <f>IF(BF42=DI$2,'Result Entry'!G47,0)</f>
        <v>0.0</v>
      </c>
      <c r="DJ42" s="1825">
        <f>IF(BF42=DJ$2,'Result Entry'!FS47,0)</f>
        <v>0.0</v>
      </c>
      <c r="DK42" s="1825">
        <f>IF(BF42=DK$2,'Result Entry'!FS47,0)</f>
        <v>0.0</v>
      </c>
      <c r="DL42" s="1825">
        <f>IF(BF42=DL$2,'Result Entry'!FS47,0)</f>
        <v>0.0</v>
      </c>
      <c r="DM42" s="1825">
        <f>IF(BF42=DM$2,'Result Entry'!FS47,0)</f>
        <v>0.0</v>
      </c>
      <c r="DN42" s="1825">
        <f>IF(BF42=DN$2,'Result Entry'!FS47,0)</f>
        <v>0.0</v>
      </c>
      <c r="DO42" s="1825">
        <f>IF(BF42=DO$2,'Result Entry'!FS47,0)</f>
        <v>0.0</v>
      </c>
    </row>
    <row r="43" spans="8:8" ht="15.0" hidden="1">
      <c r="BE43" s="1823">
        <f t="shared" si="35"/>
        <v>0.0</v>
      </c>
      <c r="BF43" s="1823">
        <f>'Result Entry'!F48</f>
        <v>0.0</v>
      </c>
      <c r="BG43" s="1823" t="str">
        <f>'Result Entry'!Y48</f>
        <v/>
      </c>
      <c r="BH43" s="1823" t="str">
        <f>'Result Entry'!AM48</f>
        <v/>
      </c>
      <c r="BI43" s="1823" t="str">
        <f>'Result Entry'!BD48</f>
        <v/>
      </c>
      <c r="BJ43" s="1823" t="str">
        <f>'Result Entry'!BU48</f>
        <v/>
      </c>
      <c r="BK43" s="1823" t="str">
        <f>'Result Entry'!CL48</f>
        <v/>
      </c>
      <c r="BL43" s="1823" t="str">
        <f>'Result Entry'!DC48</f>
        <v/>
      </c>
      <c r="BM43" s="1217" t="str">
        <f>'Result Entry'!DT48</f>
        <v/>
      </c>
      <c r="BN43" s="1822">
        <f t="shared" si="2"/>
        <v>0.0</v>
      </c>
      <c r="BO43" s="1822">
        <f t="shared" si="3"/>
        <v>0.0</v>
      </c>
      <c r="BP43" s="1822">
        <f t="shared" si="4"/>
        <v>0.0</v>
      </c>
      <c r="BQ43" s="1822">
        <f t="shared" si="5"/>
        <v>0.0</v>
      </c>
      <c r="BR43" s="1822">
        <f t="shared" si="6"/>
        <v>0.0</v>
      </c>
      <c r="BS43" s="1822">
        <f t="shared" si="7"/>
        <v>0.0</v>
      </c>
      <c r="BT43" s="1823">
        <f t="shared" si="8"/>
        <v>0.0</v>
      </c>
      <c r="BU43" s="1823">
        <f t="shared" si="9"/>
        <v>0.0</v>
      </c>
      <c r="BV43" s="1823">
        <f t="shared" si="10"/>
        <v>0.0</v>
      </c>
      <c r="BW43" s="1823">
        <f t="shared" si="11"/>
        <v>0.0</v>
      </c>
      <c r="BX43" s="1823">
        <f t="shared" si="12"/>
        <v>0.0</v>
      </c>
      <c r="BY43" s="1823">
        <f t="shared" si="13"/>
        <v>0.0</v>
      </c>
      <c r="BZ43" s="1824">
        <f t="shared" si="14"/>
        <v>0.0</v>
      </c>
      <c r="CA43" s="1822">
        <f t="shared" si="15"/>
        <v>0.0</v>
      </c>
      <c r="CB43" s="1822">
        <f t="shared" si="16"/>
        <v>0.0</v>
      </c>
      <c r="CC43" s="1822">
        <f t="shared" si="17"/>
        <v>0.0</v>
      </c>
      <c r="CD43" s="1822">
        <f t="shared" si="18"/>
        <v>0.0</v>
      </c>
      <c r="CE43" s="1822">
        <f t="shared" si="19"/>
        <v>0.0</v>
      </c>
      <c r="CF43" s="1823">
        <f t="shared" si="20"/>
        <v>0.0</v>
      </c>
      <c r="CG43" s="1823">
        <f t="shared" si="21"/>
        <v>0.0</v>
      </c>
      <c r="CH43" s="1823">
        <f t="shared" si="22"/>
        <v>0.0</v>
      </c>
      <c r="CI43" s="1823">
        <f t="shared" si="23"/>
        <v>0.0</v>
      </c>
      <c r="CJ43" s="1823">
        <f t="shared" si="24"/>
        <v>0.0</v>
      </c>
      <c r="CK43" s="1217">
        <f t="shared" si="25"/>
        <v>0.0</v>
      </c>
      <c r="CL43" s="1822">
        <f t="shared" si="26"/>
        <v>0.0</v>
      </c>
      <c r="CM43" s="1822">
        <f t="shared" si="27"/>
        <v>0.0</v>
      </c>
      <c r="CN43" s="1822">
        <f t="shared" si="28"/>
        <v>0.0</v>
      </c>
      <c r="CO43" s="1822">
        <f t="shared" si="29"/>
        <v>0.0</v>
      </c>
      <c r="CP43" s="1822">
        <f t="shared" si="30"/>
        <v>0.0</v>
      </c>
      <c r="CQ43" s="1822">
        <f t="shared" si="31"/>
        <v>0.0</v>
      </c>
      <c r="CR43" s="1245">
        <f t="shared" si="65"/>
        <v>0.0</v>
      </c>
      <c r="CS43" s="1823">
        <f t="shared" si="65"/>
        <v>0.0</v>
      </c>
      <c r="CT43" s="1823">
        <f t="shared" si="65"/>
        <v>0.0</v>
      </c>
      <c r="CU43" s="1823">
        <f t="shared" si="65"/>
        <v>0.0</v>
      </c>
      <c r="CV43" s="1823">
        <f t="shared" si="65"/>
        <v>0.0</v>
      </c>
      <c r="CW43" s="1217">
        <f t="shared" si="65"/>
        <v>0.0</v>
      </c>
      <c r="CX43" s="1822">
        <f t="shared" si="66"/>
        <v>0.0</v>
      </c>
      <c r="CY43" s="1822">
        <f t="shared" si="66"/>
        <v>0.0</v>
      </c>
      <c r="CZ43" s="1822">
        <f t="shared" si="66"/>
        <v>0.0</v>
      </c>
      <c r="DA43" s="1822">
        <f t="shared" si="66"/>
        <v>0.0</v>
      </c>
      <c r="DB43" s="1822">
        <f t="shared" si="66"/>
        <v>0.0</v>
      </c>
      <c r="DC43" s="1822">
        <f t="shared" si="66"/>
        <v>0.0</v>
      </c>
      <c r="DD43" s="1245">
        <f>IF(BF43=DD$2,'Result Entry'!G48,0)</f>
        <v>0.0</v>
      </c>
      <c r="DE43" s="1823">
        <f>IF(BF43=DE$2,'Result Entry'!G48,0)</f>
        <v>0.0</v>
      </c>
      <c r="DF43" s="1823">
        <f>IF(BF43=DF$2,'Result Entry'!G48,0)</f>
        <v>0.0</v>
      </c>
      <c r="DG43" s="1823">
        <f>IF(BF43=DG$2,'Result Entry'!G48,0)</f>
        <v>0.0</v>
      </c>
      <c r="DH43" s="1823">
        <f>IF(BF43=DH$2,'Result Entry'!G48,0)</f>
        <v>0.0</v>
      </c>
      <c r="DI43" s="1823">
        <f>IF(BF43=DI$2,'Result Entry'!G48,0)</f>
        <v>0.0</v>
      </c>
      <c r="DJ43" s="1825">
        <f>IF(BF43=DJ$2,'Result Entry'!FS48,0)</f>
        <v>0.0</v>
      </c>
      <c r="DK43" s="1825">
        <f>IF(BF43=DK$2,'Result Entry'!FS48,0)</f>
        <v>0.0</v>
      </c>
      <c r="DL43" s="1825">
        <f>IF(BF43=DL$2,'Result Entry'!FS48,0)</f>
        <v>0.0</v>
      </c>
      <c r="DM43" s="1825">
        <f>IF(BF43=DM$2,'Result Entry'!FS48,0)</f>
        <v>0.0</v>
      </c>
      <c r="DN43" s="1825">
        <f>IF(BF43=DN$2,'Result Entry'!FS48,0)</f>
        <v>0.0</v>
      </c>
      <c r="DO43" s="1825">
        <f>IF(BF43=DO$2,'Result Entry'!FS48,0)</f>
        <v>0.0</v>
      </c>
    </row>
    <row r="44" spans="8:8" ht="15.0" hidden="1">
      <c r="BE44" s="1823">
        <f t="shared" si="35"/>
        <v>0.0</v>
      </c>
      <c r="BF44" s="1823">
        <f>'Result Entry'!F49</f>
        <v>0.0</v>
      </c>
      <c r="BG44" s="1823" t="str">
        <f>'Result Entry'!Y49</f>
        <v/>
      </c>
      <c r="BH44" s="1823" t="str">
        <f>'Result Entry'!AM49</f>
        <v/>
      </c>
      <c r="BI44" s="1823" t="str">
        <f>'Result Entry'!BD49</f>
        <v/>
      </c>
      <c r="BJ44" s="1823" t="str">
        <f>'Result Entry'!BU49</f>
        <v/>
      </c>
      <c r="BK44" s="1823" t="str">
        <f>'Result Entry'!CL49</f>
        <v/>
      </c>
      <c r="BL44" s="1823" t="str">
        <f>'Result Entry'!DC49</f>
        <v/>
      </c>
      <c r="BM44" s="1217" t="str">
        <f>'Result Entry'!DT49</f>
        <v/>
      </c>
      <c r="BN44" s="1822">
        <f t="shared" si="2"/>
        <v>0.0</v>
      </c>
      <c r="BO44" s="1822">
        <f t="shared" si="3"/>
        <v>0.0</v>
      </c>
      <c r="BP44" s="1822">
        <f t="shared" si="4"/>
        <v>0.0</v>
      </c>
      <c r="BQ44" s="1822">
        <f t="shared" si="5"/>
        <v>0.0</v>
      </c>
      <c r="BR44" s="1822">
        <f t="shared" si="6"/>
        <v>0.0</v>
      </c>
      <c r="BS44" s="1822">
        <f t="shared" si="7"/>
        <v>0.0</v>
      </c>
      <c r="BT44" s="1823">
        <f t="shared" si="8"/>
        <v>0.0</v>
      </c>
      <c r="BU44" s="1823">
        <f t="shared" si="9"/>
        <v>0.0</v>
      </c>
      <c r="BV44" s="1823">
        <f t="shared" si="10"/>
        <v>0.0</v>
      </c>
      <c r="BW44" s="1823">
        <f t="shared" si="11"/>
        <v>0.0</v>
      </c>
      <c r="BX44" s="1823">
        <f t="shared" si="12"/>
        <v>0.0</v>
      </c>
      <c r="BY44" s="1823">
        <f t="shared" si="13"/>
        <v>0.0</v>
      </c>
      <c r="BZ44" s="1824">
        <f t="shared" si="14"/>
        <v>0.0</v>
      </c>
      <c r="CA44" s="1822">
        <f t="shared" si="15"/>
        <v>0.0</v>
      </c>
      <c r="CB44" s="1822">
        <f t="shared" si="16"/>
        <v>0.0</v>
      </c>
      <c r="CC44" s="1822">
        <f t="shared" si="17"/>
        <v>0.0</v>
      </c>
      <c r="CD44" s="1822">
        <f t="shared" si="18"/>
        <v>0.0</v>
      </c>
      <c r="CE44" s="1822">
        <f t="shared" si="19"/>
        <v>0.0</v>
      </c>
      <c r="CF44" s="1823">
        <f t="shared" si="20"/>
        <v>0.0</v>
      </c>
      <c r="CG44" s="1823">
        <f t="shared" si="21"/>
        <v>0.0</v>
      </c>
      <c r="CH44" s="1823">
        <f t="shared" si="22"/>
        <v>0.0</v>
      </c>
      <c r="CI44" s="1823">
        <f t="shared" si="23"/>
        <v>0.0</v>
      </c>
      <c r="CJ44" s="1823">
        <f t="shared" si="24"/>
        <v>0.0</v>
      </c>
      <c r="CK44" s="1217">
        <f t="shared" si="25"/>
        <v>0.0</v>
      </c>
      <c r="CL44" s="1822">
        <f t="shared" si="26"/>
        <v>0.0</v>
      </c>
      <c r="CM44" s="1822">
        <f t="shared" si="27"/>
        <v>0.0</v>
      </c>
      <c r="CN44" s="1822">
        <f t="shared" si="28"/>
        <v>0.0</v>
      </c>
      <c r="CO44" s="1822">
        <f t="shared" si="29"/>
        <v>0.0</v>
      </c>
      <c r="CP44" s="1822">
        <f t="shared" si="30"/>
        <v>0.0</v>
      </c>
      <c r="CQ44" s="1822">
        <f t="shared" si="31"/>
        <v>0.0</v>
      </c>
      <c r="CR44" s="1245">
        <f t="shared" si="65"/>
        <v>0.0</v>
      </c>
      <c r="CS44" s="1823">
        <f t="shared" si="65"/>
        <v>0.0</v>
      </c>
      <c r="CT44" s="1823">
        <f t="shared" si="65"/>
        <v>0.0</v>
      </c>
      <c r="CU44" s="1823">
        <f t="shared" si="65"/>
        <v>0.0</v>
      </c>
      <c r="CV44" s="1823">
        <f t="shared" si="65"/>
        <v>0.0</v>
      </c>
      <c r="CW44" s="1217">
        <f t="shared" si="65"/>
        <v>0.0</v>
      </c>
      <c r="CX44" s="1822">
        <f t="shared" si="66"/>
        <v>0.0</v>
      </c>
      <c r="CY44" s="1822">
        <f t="shared" si="66"/>
        <v>0.0</v>
      </c>
      <c r="CZ44" s="1822">
        <f t="shared" si="66"/>
        <v>0.0</v>
      </c>
      <c r="DA44" s="1822">
        <f t="shared" si="66"/>
        <v>0.0</v>
      </c>
      <c r="DB44" s="1822">
        <f t="shared" si="66"/>
        <v>0.0</v>
      </c>
      <c r="DC44" s="1822">
        <f t="shared" si="66"/>
        <v>0.0</v>
      </c>
      <c r="DD44" s="1245">
        <f>IF(BF44=DD$2,'Result Entry'!G49,0)</f>
        <v>0.0</v>
      </c>
      <c r="DE44" s="1823">
        <f>IF(BF44=DE$2,'Result Entry'!G49,0)</f>
        <v>0.0</v>
      </c>
      <c r="DF44" s="1823">
        <f>IF(BF44=DF$2,'Result Entry'!G49,0)</f>
        <v>0.0</v>
      </c>
      <c r="DG44" s="1823">
        <f>IF(BF44=DG$2,'Result Entry'!G49,0)</f>
        <v>0.0</v>
      </c>
      <c r="DH44" s="1823">
        <f>IF(BF44=DH$2,'Result Entry'!G49,0)</f>
        <v>0.0</v>
      </c>
      <c r="DI44" s="1823">
        <f>IF(BF44=DI$2,'Result Entry'!G49,0)</f>
        <v>0.0</v>
      </c>
      <c r="DJ44" s="1825">
        <f>IF(BF44=DJ$2,'Result Entry'!FS49,0)</f>
        <v>0.0</v>
      </c>
      <c r="DK44" s="1825">
        <f>IF(BF44=DK$2,'Result Entry'!FS49,0)</f>
        <v>0.0</v>
      </c>
      <c r="DL44" s="1825">
        <f>IF(BF44=DL$2,'Result Entry'!FS49,0)</f>
        <v>0.0</v>
      </c>
      <c r="DM44" s="1825">
        <f>IF(BF44=DM$2,'Result Entry'!FS49,0)</f>
        <v>0.0</v>
      </c>
      <c r="DN44" s="1825">
        <f>IF(BF44=DN$2,'Result Entry'!FS49,0)</f>
        <v>0.0</v>
      </c>
      <c r="DO44" s="1825">
        <f>IF(BF44=DO$2,'Result Entry'!FS49,0)</f>
        <v>0.0</v>
      </c>
    </row>
    <row r="45" spans="8:8" ht="15.0" hidden="1">
      <c r="BE45" s="1823">
        <f t="shared" si="35"/>
        <v>0.0</v>
      </c>
      <c r="BF45" s="1823">
        <f>'Result Entry'!F50</f>
        <v>0.0</v>
      </c>
      <c r="BG45" s="1823" t="str">
        <f>'Result Entry'!Y50</f>
        <v/>
      </c>
      <c r="BH45" s="1823" t="str">
        <f>'Result Entry'!AM50</f>
        <v/>
      </c>
      <c r="BI45" s="1823" t="str">
        <f>'Result Entry'!BD50</f>
        <v/>
      </c>
      <c r="BJ45" s="1823" t="str">
        <f>'Result Entry'!BU50</f>
        <v/>
      </c>
      <c r="BK45" s="1823" t="str">
        <f>'Result Entry'!CL50</f>
        <v/>
      </c>
      <c r="BL45" s="1823" t="str">
        <f>'Result Entry'!DC50</f>
        <v/>
      </c>
      <c r="BM45" s="1217" t="str">
        <f>'Result Entry'!DT50</f>
        <v/>
      </c>
      <c r="BN45" s="1822">
        <f t="shared" si="2"/>
        <v>0.0</v>
      </c>
      <c r="BO45" s="1822">
        <f t="shared" si="3"/>
        <v>0.0</v>
      </c>
      <c r="BP45" s="1822">
        <f t="shared" si="4"/>
        <v>0.0</v>
      </c>
      <c r="BQ45" s="1822">
        <f t="shared" si="5"/>
        <v>0.0</v>
      </c>
      <c r="BR45" s="1822">
        <f t="shared" si="6"/>
        <v>0.0</v>
      </c>
      <c r="BS45" s="1822">
        <f t="shared" si="7"/>
        <v>0.0</v>
      </c>
      <c r="BT45" s="1823">
        <f t="shared" si="8"/>
        <v>0.0</v>
      </c>
      <c r="BU45" s="1823">
        <f t="shared" si="9"/>
        <v>0.0</v>
      </c>
      <c r="BV45" s="1823">
        <f t="shared" si="10"/>
        <v>0.0</v>
      </c>
      <c r="BW45" s="1823">
        <f t="shared" si="11"/>
        <v>0.0</v>
      </c>
      <c r="BX45" s="1823">
        <f t="shared" si="12"/>
        <v>0.0</v>
      </c>
      <c r="BY45" s="1823">
        <f t="shared" si="13"/>
        <v>0.0</v>
      </c>
      <c r="BZ45" s="1824">
        <f t="shared" si="14"/>
        <v>0.0</v>
      </c>
      <c r="CA45" s="1822">
        <f t="shared" si="15"/>
        <v>0.0</v>
      </c>
      <c r="CB45" s="1822">
        <f t="shared" si="16"/>
        <v>0.0</v>
      </c>
      <c r="CC45" s="1822">
        <f t="shared" si="17"/>
        <v>0.0</v>
      </c>
      <c r="CD45" s="1822">
        <f t="shared" si="18"/>
        <v>0.0</v>
      </c>
      <c r="CE45" s="1822">
        <f t="shared" si="19"/>
        <v>0.0</v>
      </c>
      <c r="CF45" s="1823">
        <f t="shared" si="20"/>
        <v>0.0</v>
      </c>
      <c r="CG45" s="1823">
        <f t="shared" si="21"/>
        <v>0.0</v>
      </c>
      <c r="CH45" s="1823">
        <f t="shared" si="22"/>
        <v>0.0</v>
      </c>
      <c r="CI45" s="1823">
        <f t="shared" si="23"/>
        <v>0.0</v>
      </c>
      <c r="CJ45" s="1823">
        <f t="shared" si="24"/>
        <v>0.0</v>
      </c>
      <c r="CK45" s="1217">
        <f t="shared" si="25"/>
        <v>0.0</v>
      </c>
      <c r="CL45" s="1822">
        <f t="shared" si="26"/>
        <v>0.0</v>
      </c>
      <c r="CM45" s="1822">
        <f t="shared" si="27"/>
        <v>0.0</v>
      </c>
      <c r="CN45" s="1822">
        <f t="shared" si="28"/>
        <v>0.0</v>
      </c>
      <c r="CO45" s="1822">
        <f t="shared" si="29"/>
        <v>0.0</v>
      </c>
      <c r="CP45" s="1822">
        <f t="shared" si="30"/>
        <v>0.0</v>
      </c>
      <c r="CQ45" s="1822">
        <f t="shared" si="31"/>
        <v>0.0</v>
      </c>
      <c r="CR45" s="1245">
        <f t="shared" si="65"/>
        <v>0.0</v>
      </c>
      <c r="CS45" s="1823">
        <f t="shared" si="65"/>
        <v>0.0</v>
      </c>
      <c r="CT45" s="1823">
        <f t="shared" si="65"/>
        <v>0.0</v>
      </c>
      <c r="CU45" s="1823">
        <f t="shared" si="65"/>
        <v>0.0</v>
      </c>
      <c r="CV45" s="1823">
        <f t="shared" si="65"/>
        <v>0.0</v>
      </c>
      <c r="CW45" s="1217">
        <f t="shared" si="65"/>
        <v>0.0</v>
      </c>
      <c r="CX45" s="1822">
        <f t="shared" si="66"/>
        <v>0.0</v>
      </c>
      <c r="CY45" s="1822">
        <f t="shared" si="66"/>
        <v>0.0</v>
      </c>
      <c r="CZ45" s="1822">
        <f t="shared" si="66"/>
        <v>0.0</v>
      </c>
      <c r="DA45" s="1822">
        <f t="shared" si="66"/>
        <v>0.0</v>
      </c>
      <c r="DB45" s="1822">
        <f t="shared" si="66"/>
        <v>0.0</v>
      </c>
      <c r="DC45" s="1822">
        <f t="shared" si="66"/>
        <v>0.0</v>
      </c>
      <c r="DD45" s="1245">
        <f>IF(BF45=DD$2,'Result Entry'!G50,0)</f>
        <v>0.0</v>
      </c>
      <c r="DE45" s="1823">
        <f>IF(BF45=DE$2,'Result Entry'!G50,0)</f>
        <v>0.0</v>
      </c>
      <c r="DF45" s="1823">
        <f>IF(BF45=DF$2,'Result Entry'!G50,0)</f>
        <v>0.0</v>
      </c>
      <c r="DG45" s="1823">
        <f>IF(BF45=DG$2,'Result Entry'!G50,0)</f>
        <v>0.0</v>
      </c>
      <c r="DH45" s="1823">
        <f>IF(BF45=DH$2,'Result Entry'!G50,0)</f>
        <v>0.0</v>
      </c>
      <c r="DI45" s="1823">
        <f>IF(BF45=DI$2,'Result Entry'!G50,0)</f>
        <v>0.0</v>
      </c>
      <c r="DJ45" s="1825">
        <f>IF(BF45=DJ$2,'Result Entry'!FS50,0)</f>
        <v>0.0</v>
      </c>
      <c r="DK45" s="1825">
        <f>IF(BF45=DK$2,'Result Entry'!FS50,0)</f>
        <v>0.0</v>
      </c>
      <c r="DL45" s="1825">
        <f>IF(BF45=DL$2,'Result Entry'!FS50,0)</f>
        <v>0.0</v>
      </c>
      <c r="DM45" s="1825">
        <f>IF(BF45=DM$2,'Result Entry'!FS50,0)</f>
        <v>0.0</v>
      </c>
      <c r="DN45" s="1825">
        <f>IF(BF45=DN$2,'Result Entry'!FS50,0)</f>
        <v>0.0</v>
      </c>
      <c r="DO45" s="1825">
        <f>IF(BF45=DO$2,'Result Entry'!FS50,0)</f>
        <v>0.0</v>
      </c>
    </row>
    <row r="46" spans="8:8" ht="15.0" hidden="1">
      <c r="BE46" s="1823">
        <f t="shared" si="35"/>
        <v>0.0</v>
      </c>
      <c r="BF46" s="1823">
        <f>'Result Entry'!F51</f>
        <v>0.0</v>
      </c>
      <c r="BG46" s="1823" t="str">
        <f>'Result Entry'!Y51</f>
        <v/>
      </c>
      <c r="BH46" s="1823" t="str">
        <f>'Result Entry'!AM51</f>
        <v/>
      </c>
      <c r="BI46" s="1823" t="str">
        <f>'Result Entry'!BD51</f>
        <v/>
      </c>
      <c r="BJ46" s="1823" t="str">
        <f>'Result Entry'!BU51</f>
        <v/>
      </c>
      <c r="BK46" s="1823" t="str">
        <f>'Result Entry'!CL51</f>
        <v/>
      </c>
      <c r="BL46" s="1823" t="str">
        <f>'Result Entry'!DC51</f>
        <v/>
      </c>
      <c r="BM46" s="1217" t="str">
        <f>'Result Entry'!DT51</f>
        <v/>
      </c>
      <c r="BN46" s="1822">
        <f t="shared" si="2"/>
        <v>0.0</v>
      </c>
      <c r="BO46" s="1822">
        <f t="shared" si="3"/>
        <v>0.0</v>
      </c>
      <c r="BP46" s="1822">
        <f t="shared" si="4"/>
        <v>0.0</v>
      </c>
      <c r="BQ46" s="1822">
        <f t="shared" si="5"/>
        <v>0.0</v>
      </c>
      <c r="BR46" s="1822">
        <f t="shared" si="6"/>
        <v>0.0</v>
      </c>
      <c r="BS46" s="1822">
        <f t="shared" si="7"/>
        <v>0.0</v>
      </c>
      <c r="BT46" s="1823">
        <f t="shared" si="8"/>
        <v>0.0</v>
      </c>
      <c r="BU46" s="1823">
        <f t="shared" si="9"/>
        <v>0.0</v>
      </c>
      <c r="BV46" s="1823">
        <f t="shared" si="10"/>
        <v>0.0</v>
      </c>
      <c r="BW46" s="1823">
        <f t="shared" si="11"/>
        <v>0.0</v>
      </c>
      <c r="BX46" s="1823">
        <f t="shared" si="12"/>
        <v>0.0</v>
      </c>
      <c r="BY46" s="1823">
        <f t="shared" si="13"/>
        <v>0.0</v>
      </c>
      <c r="BZ46" s="1824">
        <f t="shared" si="14"/>
        <v>0.0</v>
      </c>
      <c r="CA46" s="1822">
        <f t="shared" si="15"/>
        <v>0.0</v>
      </c>
      <c r="CB46" s="1822">
        <f t="shared" si="16"/>
        <v>0.0</v>
      </c>
      <c r="CC46" s="1822">
        <f t="shared" si="17"/>
        <v>0.0</v>
      </c>
      <c r="CD46" s="1822">
        <f t="shared" si="18"/>
        <v>0.0</v>
      </c>
      <c r="CE46" s="1822">
        <f t="shared" si="19"/>
        <v>0.0</v>
      </c>
      <c r="CF46" s="1823">
        <f t="shared" si="20"/>
        <v>0.0</v>
      </c>
      <c r="CG46" s="1823">
        <f t="shared" si="21"/>
        <v>0.0</v>
      </c>
      <c r="CH46" s="1823">
        <f t="shared" si="22"/>
        <v>0.0</v>
      </c>
      <c r="CI46" s="1823">
        <f t="shared" si="23"/>
        <v>0.0</v>
      </c>
      <c r="CJ46" s="1823">
        <f t="shared" si="24"/>
        <v>0.0</v>
      </c>
      <c r="CK46" s="1217">
        <f t="shared" si="25"/>
        <v>0.0</v>
      </c>
      <c r="CL46" s="1822">
        <f t="shared" si="26"/>
        <v>0.0</v>
      </c>
      <c r="CM46" s="1822">
        <f t="shared" si="27"/>
        <v>0.0</v>
      </c>
      <c r="CN46" s="1822">
        <f t="shared" si="28"/>
        <v>0.0</v>
      </c>
      <c r="CO46" s="1822">
        <f t="shared" si="29"/>
        <v>0.0</v>
      </c>
      <c r="CP46" s="1822">
        <f t="shared" si="30"/>
        <v>0.0</v>
      </c>
      <c r="CQ46" s="1822">
        <f t="shared" si="31"/>
        <v>0.0</v>
      </c>
      <c r="CR46" s="1245">
        <f t="shared" si="65"/>
        <v>0.0</v>
      </c>
      <c r="CS46" s="1823">
        <f t="shared" si="65"/>
        <v>0.0</v>
      </c>
      <c r="CT46" s="1823">
        <f t="shared" si="65"/>
        <v>0.0</v>
      </c>
      <c r="CU46" s="1823">
        <f t="shared" si="65"/>
        <v>0.0</v>
      </c>
      <c r="CV46" s="1823">
        <f t="shared" si="65"/>
        <v>0.0</v>
      </c>
      <c r="CW46" s="1217">
        <f t="shared" si="65"/>
        <v>0.0</v>
      </c>
      <c r="CX46" s="1822">
        <f t="shared" si="66"/>
        <v>0.0</v>
      </c>
      <c r="CY46" s="1822">
        <f t="shared" si="66"/>
        <v>0.0</v>
      </c>
      <c r="CZ46" s="1822">
        <f t="shared" si="66"/>
        <v>0.0</v>
      </c>
      <c r="DA46" s="1822">
        <f t="shared" si="66"/>
        <v>0.0</v>
      </c>
      <c r="DB46" s="1822">
        <f t="shared" si="66"/>
        <v>0.0</v>
      </c>
      <c r="DC46" s="1822">
        <f t="shared" si="66"/>
        <v>0.0</v>
      </c>
      <c r="DD46" s="1245">
        <f>IF(BF46=DD$2,'Result Entry'!G51,0)</f>
        <v>0.0</v>
      </c>
      <c r="DE46" s="1823">
        <f>IF(BF46=DE$2,'Result Entry'!G51,0)</f>
        <v>0.0</v>
      </c>
      <c r="DF46" s="1823">
        <f>IF(BF46=DF$2,'Result Entry'!G51,0)</f>
        <v>0.0</v>
      </c>
      <c r="DG46" s="1823">
        <f>IF(BF46=DG$2,'Result Entry'!G51,0)</f>
        <v>0.0</v>
      </c>
      <c r="DH46" s="1823">
        <f>IF(BF46=DH$2,'Result Entry'!G51,0)</f>
        <v>0.0</v>
      </c>
      <c r="DI46" s="1823">
        <f>IF(BF46=DI$2,'Result Entry'!G51,0)</f>
        <v>0.0</v>
      </c>
      <c r="DJ46" s="1825">
        <f>IF(BF46=DJ$2,'Result Entry'!FS51,0)</f>
        <v>0.0</v>
      </c>
      <c r="DK46" s="1825">
        <f>IF(BF46=DK$2,'Result Entry'!FS51,0)</f>
        <v>0.0</v>
      </c>
      <c r="DL46" s="1825">
        <f>IF(BF46=DL$2,'Result Entry'!FS51,0)</f>
        <v>0.0</v>
      </c>
      <c r="DM46" s="1825">
        <f>IF(BF46=DM$2,'Result Entry'!FS51,0)</f>
        <v>0.0</v>
      </c>
      <c r="DN46" s="1825">
        <f>IF(BF46=DN$2,'Result Entry'!FS51,0)</f>
        <v>0.0</v>
      </c>
      <c r="DO46" s="1825">
        <f>IF(BF46=DO$2,'Result Entry'!FS51,0)</f>
        <v>0.0</v>
      </c>
    </row>
    <row r="47" spans="8:8" ht="15.0" hidden="1">
      <c r="BE47" s="1823">
        <f t="shared" si="35"/>
        <v>0.0</v>
      </c>
      <c r="BF47" s="1823">
        <f>'Result Entry'!F52</f>
        <v>0.0</v>
      </c>
      <c r="BG47" s="1823" t="str">
        <f>'Result Entry'!Y52</f>
        <v/>
      </c>
      <c r="BH47" s="1823" t="str">
        <f>'Result Entry'!AM52</f>
        <v/>
      </c>
      <c r="BI47" s="1823" t="str">
        <f>'Result Entry'!BD52</f>
        <v/>
      </c>
      <c r="BJ47" s="1823" t="str">
        <f>'Result Entry'!BU52</f>
        <v/>
      </c>
      <c r="BK47" s="1823" t="str">
        <f>'Result Entry'!CL52</f>
        <v/>
      </c>
      <c r="BL47" s="1823" t="str">
        <f>'Result Entry'!DC52</f>
        <v/>
      </c>
      <c r="BM47" s="1217" t="str">
        <f>'Result Entry'!DT52</f>
        <v/>
      </c>
      <c r="BN47" s="1822">
        <f t="shared" si="2"/>
        <v>0.0</v>
      </c>
      <c r="BO47" s="1822">
        <f t="shared" si="3"/>
        <v>0.0</v>
      </c>
      <c r="BP47" s="1822">
        <f t="shared" si="4"/>
        <v>0.0</v>
      </c>
      <c r="BQ47" s="1822">
        <f t="shared" si="5"/>
        <v>0.0</v>
      </c>
      <c r="BR47" s="1822">
        <f t="shared" si="6"/>
        <v>0.0</v>
      </c>
      <c r="BS47" s="1822">
        <f t="shared" si="7"/>
        <v>0.0</v>
      </c>
      <c r="BT47" s="1823">
        <f t="shared" si="8"/>
        <v>0.0</v>
      </c>
      <c r="BU47" s="1823">
        <f t="shared" si="9"/>
        <v>0.0</v>
      </c>
      <c r="BV47" s="1823">
        <f t="shared" si="10"/>
        <v>0.0</v>
      </c>
      <c r="BW47" s="1823">
        <f t="shared" si="11"/>
        <v>0.0</v>
      </c>
      <c r="BX47" s="1823">
        <f t="shared" si="12"/>
        <v>0.0</v>
      </c>
      <c r="BY47" s="1823">
        <f t="shared" si="13"/>
        <v>0.0</v>
      </c>
      <c r="BZ47" s="1824">
        <f t="shared" si="14"/>
        <v>0.0</v>
      </c>
      <c r="CA47" s="1822">
        <f t="shared" si="15"/>
        <v>0.0</v>
      </c>
      <c r="CB47" s="1822">
        <f t="shared" si="16"/>
        <v>0.0</v>
      </c>
      <c r="CC47" s="1822">
        <f t="shared" si="17"/>
        <v>0.0</v>
      </c>
      <c r="CD47" s="1822">
        <f t="shared" si="18"/>
        <v>0.0</v>
      </c>
      <c r="CE47" s="1822">
        <f t="shared" si="19"/>
        <v>0.0</v>
      </c>
      <c r="CF47" s="1823">
        <f t="shared" si="20"/>
        <v>0.0</v>
      </c>
      <c r="CG47" s="1823">
        <f t="shared" si="21"/>
        <v>0.0</v>
      </c>
      <c r="CH47" s="1823">
        <f t="shared" si="22"/>
        <v>0.0</v>
      </c>
      <c r="CI47" s="1823">
        <f t="shared" si="23"/>
        <v>0.0</v>
      </c>
      <c r="CJ47" s="1823">
        <f t="shared" si="24"/>
        <v>0.0</v>
      </c>
      <c r="CK47" s="1217">
        <f t="shared" si="25"/>
        <v>0.0</v>
      </c>
      <c r="CL47" s="1822">
        <f t="shared" si="26"/>
        <v>0.0</v>
      </c>
      <c r="CM47" s="1822">
        <f t="shared" si="27"/>
        <v>0.0</v>
      </c>
      <c r="CN47" s="1822">
        <f t="shared" si="28"/>
        <v>0.0</v>
      </c>
      <c r="CO47" s="1822">
        <f t="shared" si="29"/>
        <v>0.0</v>
      </c>
      <c r="CP47" s="1822">
        <f t="shared" si="30"/>
        <v>0.0</v>
      </c>
      <c r="CQ47" s="1822">
        <f t="shared" si="31"/>
        <v>0.0</v>
      </c>
      <c r="CR47" s="1245">
        <f t="shared" si="65"/>
        <v>0.0</v>
      </c>
      <c r="CS47" s="1823">
        <f t="shared" si="65"/>
        <v>0.0</v>
      </c>
      <c r="CT47" s="1823">
        <f t="shared" si="65"/>
        <v>0.0</v>
      </c>
      <c r="CU47" s="1823">
        <f t="shared" si="65"/>
        <v>0.0</v>
      </c>
      <c r="CV47" s="1823">
        <f t="shared" si="65"/>
        <v>0.0</v>
      </c>
      <c r="CW47" s="1217">
        <f t="shared" si="65"/>
        <v>0.0</v>
      </c>
      <c r="CX47" s="1822">
        <f t="shared" si="66"/>
        <v>0.0</v>
      </c>
      <c r="CY47" s="1822">
        <f t="shared" si="66"/>
        <v>0.0</v>
      </c>
      <c r="CZ47" s="1822">
        <f t="shared" si="66"/>
        <v>0.0</v>
      </c>
      <c r="DA47" s="1822">
        <f t="shared" si="66"/>
        <v>0.0</v>
      </c>
      <c r="DB47" s="1822">
        <f t="shared" si="66"/>
        <v>0.0</v>
      </c>
      <c r="DC47" s="1822">
        <f t="shared" si="66"/>
        <v>0.0</v>
      </c>
      <c r="DD47" s="1245">
        <f>IF(BF47=DD$2,'Result Entry'!G52,0)</f>
        <v>0.0</v>
      </c>
      <c r="DE47" s="1823">
        <f>IF(BF47=DE$2,'Result Entry'!G52,0)</f>
        <v>0.0</v>
      </c>
      <c r="DF47" s="1823">
        <f>IF(BF47=DF$2,'Result Entry'!G52,0)</f>
        <v>0.0</v>
      </c>
      <c r="DG47" s="1823">
        <f>IF(BF47=DG$2,'Result Entry'!G52,0)</f>
        <v>0.0</v>
      </c>
      <c r="DH47" s="1823">
        <f>IF(BF47=DH$2,'Result Entry'!G52,0)</f>
        <v>0.0</v>
      </c>
      <c r="DI47" s="1823">
        <f>IF(BF47=DI$2,'Result Entry'!G52,0)</f>
        <v>0.0</v>
      </c>
      <c r="DJ47" s="1825">
        <f>IF(BF47=DJ$2,'Result Entry'!FS52,0)</f>
        <v>0.0</v>
      </c>
      <c r="DK47" s="1825">
        <f>IF(BF47=DK$2,'Result Entry'!FS52,0)</f>
        <v>0.0</v>
      </c>
      <c r="DL47" s="1825">
        <f>IF(BF47=DL$2,'Result Entry'!FS52,0)</f>
        <v>0.0</v>
      </c>
      <c r="DM47" s="1825">
        <f>IF(BF47=DM$2,'Result Entry'!FS52,0)</f>
        <v>0.0</v>
      </c>
      <c r="DN47" s="1825">
        <f>IF(BF47=DN$2,'Result Entry'!FS52,0)</f>
        <v>0.0</v>
      </c>
      <c r="DO47" s="1825">
        <f>IF(BF47=DO$2,'Result Entry'!FS52,0)</f>
        <v>0.0</v>
      </c>
    </row>
    <row r="48" spans="8:8" ht="15.0" hidden="1">
      <c r="BE48" s="1823">
        <f t="shared" si="35"/>
        <v>0.0</v>
      </c>
      <c r="BF48" s="1823">
        <f>'Result Entry'!F53</f>
        <v>0.0</v>
      </c>
      <c r="BG48" s="1823" t="str">
        <f>'Result Entry'!Y53</f>
        <v/>
      </c>
      <c r="BH48" s="1823" t="str">
        <f>'Result Entry'!AM53</f>
        <v/>
      </c>
      <c r="BI48" s="1823" t="str">
        <f>'Result Entry'!BD53</f>
        <v/>
      </c>
      <c r="BJ48" s="1823" t="str">
        <f>'Result Entry'!BU53</f>
        <v/>
      </c>
      <c r="BK48" s="1823" t="str">
        <f>'Result Entry'!CL53</f>
        <v/>
      </c>
      <c r="BL48" s="1823" t="str">
        <f>'Result Entry'!DC53</f>
        <v/>
      </c>
      <c r="BM48" s="1217" t="str">
        <f>'Result Entry'!DT53</f>
        <v/>
      </c>
      <c r="BN48" s="1822">
        <f t="shared" si="2"/>
        <v>0.0</v>
      </c>
      <c r="BO48" s="1822">
        <f t="shared" si="3"/>
        <v>0.0</v>
      </c>
      <c r="BP48" s="1822">
        <f t="shared" si="4"/>
        <v>0.0</v>
      </c>
      <c r="BQ48" s="1822">
        <f t="shared" si="5"/>
        <v>0.0</v>
      </c>
      <c r="BR48" s="1822">
        <f t="shared" si="6"/>
        <v>0.0</v>
      </c>
      <c r="BS48" s="1822">
        <f t="shared" si="7"/>
        <v>0.0</v>
      </c>
      <c r="BT48" s="1823">
        <f t="shared" si="8"/>
        <v>0.0</v>
      </c>
      <c r="BU48" s="1823">
        <f t="shared" si="9"/>
        <v>0.0</v>
      </c>
      <c r="BV48" s="1823">
        <f t="shared" si="10"/>
        <v>0.0</v>
      </c>
      <c r="BW48" s="1823">
        <f t="shared" si="11"/>
        <v>0.0</v>
      </c>
      <c r="BX48" s="1823">
        <f t="shared" si="12"/>
        <v>0.0</v>
      </c>
      <c r="BY48" s="1823">
        <f t="shared" si="13"/>
        <v>0.0</v>
      </c>
      <c r="BZ48" s="1824">
        <f t="shared" si="14"/>
        <v>0.0</v>
      </c>
      <c r="CA48" s="1822">
        <f t="shared" si="15"/>
        <v>0.0</v>
      </c>
      <c r="CB48" s="1822">
        <f t="shared" si="16"/>
        <v>0.0</v>
      </c>
      <c r="CC48" s="1822">
        <f t="shared" si="17"/>
        <v>0.0</v>
      </c>
      <c r="CD48" s="1822">
        <f t="shared" si="18"/>
        <v>0.0</v>
      </c>
      <c r="CE48" s="1822">
        <f t="shared" si="19"/>
        <v>0.0</v>
      </c>
      <c r="CF48" s="1823">
        <f t="shared" si="20"/>
        <v>0.0</v>
      </c>
      <c r="CG48" s="1823">
        <f t="shared" si="21"/>
        <v>0.0</v>
      </c>
      <c r="CH48" s="1823">
        <f t="shared" si="22"/>
        <v>0.0</v>
      </c>
      <c r="CI48" s="1823">
        <f t="shared" si="23"/>
        <v>0.0</v>
      </c>
      <c r="CJ48" s="1823">
        <f t="shared" si="24"/>
        <v>0.0</v>
      </c>
      <c r="CK48" s="1217">
        <f t="shared" si="25"/>
        <v>0.0</v>
      </c>
      <c r="CL48" s="1822">
        <f t="shared" si="26"/>
        <v>0.0</v>
      </c>
      <c r="CM48" s="1822">
        <f t="shared" si="27"/>
        <v>0.0</v>
      </c>
      <c r="CN48" s="1822">
        <f t="shared" si="28"/>
        <v>0.0</v>
      </c>
      <c r="CO48" s="1822">
        <f t="shared" si="29"/>
        <v>0.0</v>
      </c>
      <c r="CP48" s="1822">
        <f t="shared" si="30"/>
        <v>0.0</v>
      </c>
      <c r="CQ48" s="1822">
        <f t="shared" si="31"/>
        <v>0.0</v>
      </c>
      <c r="CR48" s="1245">
        <f t="shared" si="65"/>
        <v>0.0</v>
      </c>
      <c r="CS48" s="1823">
        <f t="shared" si="65"/>
        <v>0.0</v>
      </c>
      <c r="CT48" s="1823">
        <f t="shared" si="65"/>
        <v>0.0</v>
      </c>
      <c r="CU48" s="1823">
        <f t="shared" si="65"/>
        <v>0.0</v>
      </c>
      <c r="CV48" s="1823">
        <f t="shared" si="65"/>
        <v>0.0</v>
      </c>
      <c r="CW48" s="1217">
        <f t="shared" si="65"/>
        <v>0.0</v>
      </c>
      <c r="CX48" s="1822">
        <f t="shared" si="66"/>
        <v>0.0</v>
      </c>
      <c r="CY48" s="1822">
        <f t="shared" si="66"/>
        <v>0.0</v>
      </c>
      <c r="CZ48" s="1822">
        <f t="shared" si="66"/>
        <v>0.0</v>
      </c>
      <c r="DA48" s="1822">
        <f t="shared" si="66"/>
        <v>0.0</v>
      </c>
      <c r="DB48" s="1822">
        <f t="shared" si="66"/>
        <v>0.0</v>
      </c>
      <c r="DC48" s="1822">
        <f t="shared" si="66"/>
        <v>0.0</v>
      </c>
      <c r="DD48" s="1245">
        <f>IF(BF48=DD$2,'Result Entry'!G53,0)</f>
        <v>0.0</v>
      </c>
      <c r="DE48" s="1823">
        <f>IF(BF48=DE$2,'Result Entry'!G53,0)</f>
        <v>0.0</v>
      </c>
      <c r="DF48" s="1823">
        <f>IF(BF48=DF$2,'Result Entry'!G53,0)</f>
        <v>0.0</v>
      </c>
      <c r="DG48" s="1823">
        <f>IF(BF48=DG$2,'Result Entry'!G53,0)</f>
        <v>0.0</v>
      </c>
      <c r="DH48" s="1823">
        <f>IF(BF48=DH$2,'Result Entry'!G53,0)</f>
        <v>0.0</v>
      </c>
      <c r="DI48" s="1823">
        <f>IF(BF48=DI$2,'Result Entry'!G53,0)</f>
        <v>0.0</v>
      </c>
      <c r="DJ48" s="1825">
        <f>IF(BF48=DJ$2,'Result Entry'!FS53,0)</f>
        <v>0.0</v>
      </c>
      <c r="DK48" s="1825">
        <f>IF(BF48=DK$2,'Result Entry'!FS53,0)</f>
        <v>0.0</v>
      </c>
      <c r="DL48" s="1825">
        <f>IF(BF48=DL$2,'Result Entry'!FS53,0)</f>
        <v>0.0</v>
      </c>
      <c r="DM48" s="1825">
        <f>IF(BF48=DM$2,'Result Entry'!FS53,0)</f>
        <v>0.0</v>
      </c>
      <c r="DN48" s="1825">
        <f>IF(BF48=DN$2,'Result Entry'!FS53,0)</f>
        <v>0.0</v>
      </c>
      <c r="DO48" s="1825">
        <f>IF(BF48=DO$2,'Result Entry'!FS53,0)</f>
        <v>0.0</v>
      </c>
    </row>
    <row r="49" spans="8:8" ht="15.0" hidden="1">
      <c r="BE49" s="1823">
        <f t="shared" si="35"/>
        <v>0.0</v>
      </c>
      <c r="BF49" s="1823">
        <f>'Result Entry'!F54</f>
        <v>0.0</v>
      </c>
      <c r="BG49" s="1823" t="str">
        <f>'Result Entry'!Y54</f>
        <v/>
      </c>
      <c r="BH49" s="1823" t="str">
        <f>'Result Entry'!AM54</f>
        <v/>
      </c>
      <c r="BI49" s="1823" t="str">
        <f>'Result Entry'!BD54</f>
        <v/>
      </c>
      <c r="BJ49" s="1823" t="str">
        <f>'Result Entry'!BU54</f>
        <v/>
      </c>
      <c r="BK49" s="1823" t="str">
        <f>'Result Entry'!CL54</f>
        <v/>
      </c>
      <c r="BL49" s="1823" t="str">
        <f>'Result Entry'!DC54</f>
        <v/>
      </c>
      <c r="BM49" s="1217" t="str">
        <f>'Result Entry'!DT54</f>
        <v/>
      </c>
      <c r="BN49" s="1822">
        <f t="shared" si="2"/>
        <v>0.0</v>
      </c>
      <c r="BO49" s="1822">
        <f t="shared" si="3"/>
        <v>0.0</v>
      </c>
      <c r="BP49" s="1822">
        <f t="shared" si="4"/>
        <v>0.0</v>
      </c>
      <c r="BQ49" s="1822">
        <f t="shared" si="5"/>
        <v>0.0</v>
      </c>
      <c r="BR49" s="1822">
        <f t="shared" si="6"/>
        <v>0.0</v>
      </c>
      <c r="BS49" s="1822">
        <f t="shared" si="7"/>
        <v>0.0</v>
      </c>
      <c r="BT49" s="1823">
        <f t="shared" si="8"/>
        <v>0.0</v>
      </c>
      <c r="BU49" s="1823">
        <f t="shared" si="9"/>
        <v>0.0</v>
      </c>
      <c r="BV49" s="1823">
        <f t="shared" si="10"/>
        <v>0.0</v>
      </c>
      <c r="BW49" s="1823">
        <f t="shared" si="11"/>
        <v>0.0</v>
      </c>
      <c r="BX49" s="1823">
        <f t="shared" si="12"/>
        <v>0.0</v>
      </c>
      <c r="BY49" s="1823">
        <f t="shared" si="13"/>
        <v>0.0</v>
      </c>
      <c r="BZ49" s="1824">
        <f t="shared" si="14"/>
        <v>0.0</v>
      </c>
      <c r="CA49" s="1822">
        <f t="shared" si="15"/>
        <v>0.0</v>
      </c>
      <c r="CB49" s="1822">
        <f t="shared" si="16"/>
        <v>0.0</v>
      </c>
      <c r="CC49" s="1822">
        <f t="shared" si="17"/>
        <v>0.0</v>
      </c>
      <c r="CD49" s="1822">
        <f t="shared" si="18"/>
        <v>0.0</v>
      </c>
      <c r="CE49" s="1822">
        <f t="shared" si="19"/>
        <v>0.0</v>
      </c>
      <c r="CF49" s="1823">
        <f t="shared" si="20"/>
        <v>0.0</v>
      </c>
      <c r="CG49" s="1823">
        <f t="shared" si="21"/>
        <v>0.0</v>
      </c>
      <c r="CH49" s="1823">
        <f t="shared" si="22"/>
        <v>0.0</v>
      </c>
      <c r="CI49" s="1823">
        <f t="shared" si="23"/>
        <v>0.0</v>
      </c>
      <c r="CJ49" s="1823">
        <f t="shared" si="24"/>
        <v>0.0</v>
      </c>
      <c r="CK49" s="1217">
        <f t="shared" si="25"/>
        <v>0.0</v>
      </c>
      <c r="CL49" s="1822">
        <f t="shared" si="26"/>
        <v>0.0</v>
      </c>
      <c r="CM49" s="1822">
        <f t="shared" si="27"/>
        <v>0.0</v>
      </c>
      <c r="CN49" s="1822">
        <f t="shared" si="28"/>
        <v>0.0</v>
      </c>
      <c r="CO49" s="1822">
        <f t="shared" si="29"/>
        <v>0.0</v>
      </c>
      <c r="CP49" s="1822">
        <f t="shared" si="30"/>
        <v>0.0</v>
      </c>
      <c r="CQ49" s="1822">
        <f t="shared" si="31"/>
        <v>0.0</v>
      </c>
      <c r="CR49" s="1245">
        <f t="shared" si="65"/>
        <v>0.0</v>
      </c>
      <c r="CS49" s="1823">
        <f t="shared" si="65"/>
        <v>0.0</v>
      </c>
      <c r="CT49" s="1823">
        <f t="shared" si="65"/>
        <v>0.0</v>
      </c>
      <c r="CU49" s="1823">
        <f t="shared" si="65"/>
        <v>0.0</v>
      </c>
      <c r="CV49" s="1823">
        <f t="shared" si="65"/>
        <v>0.0</v>
      </c>
      <c r="CW49" s="1217">
        <f t="shared" si="65"/>
        <v>0.0</v>
      </c>
      <c r="CX49" s="1822">
        <f t="shared" si="66"/>
        <v>0.0</v>
      </c>
      <c r="CY49" s="1822">
        <f t="shared" si="66"/>
        <v>0.0</v>
      </c>
      <c r="CZ49" s="1822">
        <f t="shared" si="66"/>
        <v>0.0</v>
      </c>
      <c r="DA49" s="1822">
        <f t="shared" si="66"/>
        <v>0.0</v>
      </c>
      <c r="DB49" s="1822">
        <f t="shared" si="66"/>
        <v>0.0</v>
      </c>
      <c r="DC49" s="1822">
        <f t="shared" si="66"/>
        <v>0.0</v>
      </c>
      <c r="DD49" s="1245">
        <f>IF(BF49=DD$2,'Result Entry'!G54,0)</f>
        <v>0.0</v>
      </c>
      <c r="DE49" s="1823">
        <f>IF(BF49=DE$2,'Result Entry'!G54,0)</f>
        <v>0.0</v>
      </c>
      <c r="DF49" s="1823">
        <f>IF(BF49=DF$2,'Result Entry'!G54,0)</f>
        <v>0.0</v>
      </c>
      <c r="DG49" s="1823">
        <f>IF(BF49=DG$2,'Result Entry'!G54,0)</f>
        <v>0.0</v>
      </c>
      <c r="DH49" s="1823">
        <f>IF(BF49=DH$2,'Result Entry'!G54,0)</f>
        <v>0.0</v>
      </c>
      <c r="DI49" s="1823">
        <f>IF(BF49=DI$2,'Result Entry'!G54,0)</f>
        <v>0.0</v>
      </c>
      <c r="DJ49" s="1825">
        <f>IF(BF49=DJ$2,'Result Entry'!FS54,0)</f>
        <v>0.0</v>
      </c>
      <c r="DK49" s="1825">
        <f>IF(BF49=DK$2,'Result Entry'!FS54,0)</f>
        <v>0.0</v>
      </c>
      <c r="DL49" s="1825">
        <f>IF(BF49=DL$2,'Result Entry'!FS54,0)</f>
        <v>0.0</v>
      </c>
      <c r="DM49" s="1825">
        <f>IF(BF49=DM$2,'Result Entry'!FS54,0)</f>
        <v>0.0</v>
      </c>
      <c r="DN49" s="1825">
        <f>IF(BF49=DN$2,'Result Entry'!FS54,0)</f>
        <v>0.0</v>
      </c>
      <c r="DO49" s="1825">
        <f>IF(BF49=DO$2,'Result Entry'!FS54,0)</f>
        <v>0.0</v>
      </c>
    </row>
    <row r="50" spans="8:8" ht="15.0" hidden="1">
      <c r="BE50" s="1823">
        <f t="shared" si="35"/>
        <v>0.0</v>
      </c>
      <c r="BF50" s="1823">
        <f>'Result Entry'!F55</f>
        <v>0.0</v>
      </c>
      <c r="BG50" s="1823" t="str">
        <f>'Result Entry'!Y55</f>
        <v/>
      </c>
      <c r="BH50" s="1823" t="str">
        <f>'Result Entry'!AM55</f>
        <v/>
      </c>
      <c r="BI50" s="1823" t="str">
        <f>'Result Entry'!BD55</f>
        <v/>
      </c>
      <c r="BJ50" s="1823" t="str">
        <f>'Result Entry'!BU55</f>
        <v/>
      </c>
      <c r="BK50" s="1823" t="str">
        <f>'Result Entry'!CL55</f>
        <v/>
      </c>
      <c r="BL50" s="1823" t="str">
        <f>'Result Entry'!DC55</f>
        <v/>
      </c>
      <c r="BM50" s="1217" t="str">
        <f>'Result Entry'!DT55</f>
        <v/>
      </c>
      <c r="BN50" s="1822">
        <f t="shared" si="2"/>
        <v>0.0</v>
      </c>
      <c r="BO50" s="1822">
        <f t="shared" si="3"/>
        <v>0.0</v>
      </c>
      <c r="BP50" s="1822">
        <f t="shared" si="4"/>
        <v>0.0</v>
      </c>
      <c r="BQ50" s="1822">
        <f t="shared" si="5"/>
        <v>0.0</v>
      </c>
      <c r="BR50" s="1822">
        <f t="shared" si="6"/>
        <v>0.0</v>
      </c>
      <c r="BS50" s="1822">
        <f t="shared" si="7"/>
        <v>0.0</v>
      </c>
      <c r="BT50" s="1823">
        <f t="shared" si="8"/>
        <v>0.0</v>
      </c>
      <c r="BU50" s="1823">
        <f t="shared" si="9"/>
        <v>0.0</v>
      </c>
      <c r="BV50" s="1823">
        <f t="shared" si="10"/>
        <v>0.0</v>
      </c>
      <c r="BW50" s="1823">
        <f t="shared" si="11"/>
        <v>0.0</v>
      </c>
      <c r="BX50" s="1823">
        <f t="shared" si="12"/>
        <v>0.0</v>
      </c>
      <c r="BY50" s="1823">
        <f t="shared" si="13"/>
        <v>0.0</v>
      </c>
      <c r="BZ50" s="1824">
        <f t="shared" si="14"/>
        <v>0.0</v>
      </c>
      <c r="CA50" s="1822">
        <f t="shared" si="15"/>
        <v>0.0</v>
      </c>
      <c r="CB50" s="1822">
        <f t="shared" si="16"/>
        <v>0.0</v>
      </c>
      <c r="CC50" s="1822">
        <f t="shared" si="17"/>
        <v>0.0</v>
      </c>
      <c r="CD50" s="1822">
        <f t="shared" si="18"/>
        <v>0.0</v>
      </c>
      <c r="CE50" s="1822">
        <f t="shared" si="19"/>
        <v>0.0</v>
      </c>
      <c r="CF50" s="1823">
        <f t="shared" si="20"/>
        <v>0.0</v>
      </c>
      <c r="CG50" s="1823">
        <f t="shared" si="21"/>
        <v>0.0</v>
      </c>
      <c r="CH50" s="1823">
        <f t="shared" si="22"/>
        <v>0.0</v>
      </c>
      <c r="CI50" s="1823">
        <f t="shared" si="23"/>
        <v>0.0</v>
      </c>
      <c r="CJ50" s="1823">
        <f t="shared" si="24"/>
        <v>0.0</v>
      </c>
      <c r="CK50" s="1217">
        <f t="shared" si="25"/>
        <v>0.0</v>
      </c>
      <c r="CL50" s="1822">
        <f t="shared" si="26"/>
        <v>0.0</v>
      </c>
      <c r="CM50" s="1822">
        <f t="shared" si="27"/>
        <v>0.0</v>
      </c>
      <c r="CN50" s="1822">
        <f t="shared" si="28"/>
        <v>0.0</v>
      </c>
      <c r="CO50" s="1822">
        <f t="shared" si="29"/>
        <v>0.0</v>
      </c>
      <c r="CP50" s="1822">
        <f t="shared" si="30"/>
        <v>0.0</v>
      </c>
      <c r="CQ50" s="1822">
        <f t="shared" si="31"/>
        <v>0.0</v>
      </c>
      <c r="CR50" s="1245">
        <f t="shared" si="65"/>
        <v>0.0</v>
      </c>
      <c r="CS50" s="1823">
        <f t="shared" si="65"/>
        <v>0.0</v>
      </c>
      <c r="CT50" s="1823">
        <f t="shared" si="65"/>
        <v>0.0</v>
      </c>
      <c r="CU50" s="1823">
        <f t="shared" si="65"/>
        <v>0.0</v>
      </c>
      <c r="CV50" s="1823">
        <f t="shared" si="65"/>
        <v>0.0</v>
      </c>
      <c r="CW50" s="1217">
        <f t="shared" si="65"/>
        <v>0.0</v>
      </c>
      <c r="CX50" s="1822">
        <f t="shared" si="66"/>
        <v>0.0</v>
      </c>
      <c r="CY50" s="1822">
        <f t="shared" si="66"/>
        <v>0.0</v>
      </c>
      <c r="CZ50" s="1822">
        <f t="shared" si="66"/>
        <v>0.0</v>
      </c>
      <c r="DA50" s="1822">
        <f t="shared" si="66"/>
        <v>0.0</v>
      </c>
      <c r="DB50" s="1822">
        <f t="shared" si="66"/>
        <v>0.0</v>
      </c>
      <c r="DC50" s="1822">
        <f t="shared" si="66"/>
        <v>0.0</v>
      </c>
      <c r="DD50" s="1245">
        <f>IF(BF50=DD$2,'Result Entry'!G55,0)</f>
        <v>0.0</v>
      </c>
      <c r="DE50" s="1823">
        <f>IF(BF50=DE$2,'Result Entry'!G55,0)</f>
        <v>0.0</v>
      </c>
      <c r="DF50" s="1823">
        <f>IF(BF50=DF$2,'Result Entry'!G55,0)</f>
        <v>0.0</v>
      </c>
      <c r="DG50" s="1823">
        <f>IF(BF50=DG$2,'Result Entry'!G55,0)</f>
        <v>0.0</v>
      </c>
      <c r="DH50" s="1823">
        <f>IF(BF50=DH$2,'Result Entry'!G55,0)</f>
        <v>0.0</v>
      </c>
      <c r="DI50" s="1823">
        <f>IF(BF50=DI$2,'Result Entry'!G55,0)</f>
        <v>0.0</v>
      </c>
      <c r="DJ50" s="1825">
        <f>IF(BF50=DJ$2,'Result Entry'!FS55,0)</f>
        <v>0.0</v>
      </c>
      <c r="DK50" s="1825">
        <f>IF(BF50=DK$2,'Result Entry'!FS55,0)</f>
        <v>0.0</v>
      </c>
      <c r="DL50" s="1825">
        <f>IF(BF50=DL$2,'Result Entry'!FS55,0)</f>
        <v>0.0</v>
      </c>
      <c r="DM50" s="1825">
        <f>IF(BF50=DM$2,'Result Entry'!FS55,0)</f>
        <v>0.0</v>
      </c>
      <c r="DN50" s="1825">
        <f>IF(BF50=DN$2,'Result Entry'!FS55,0)</f>
        <v>0.0</v>
      </c>
      <c r="DO50" s="1825">
        <f>IF(BF50=DO$2,'Result Entry'!FS55,0)</f>
        <v>0.0</v>
      </c>
    </row>
    <row r="51" spans="8:8" ht="15.0" hidden="1">
      <c r="BE51" s="1823">
        <f t="shared" si="35"/>
        <v>0.0</v>
      </c>
      <c r="BF51" s="1823">
        <f>'Result Entry'!F56</f>
        <v>0.0</v>
      </c>
      <c r="BG51" s="1823" t="str">
        <f>'Result Entry'!Y56</f>
        <v/>
      </c>
      <c r="BH51" s="1823" t="str">
        <f>'Result Entry'!AM56</f>
        <v/>
      </c>
      <c r="BI51" s="1823" t="str">
        <f>'Result Entry'!BD56</f>
        <v/>
      </c>
      <c r="BJ51" s="1823" t="str">
        <f>'Result Entry'!BU56</f>
        <v/>
      </c>
      <c r="BK51" s="1823" t="str">
        <f>'Result Entry'!CL56</f>
        <v/>
      </c>
      <c r="BL51" s="1823" t="str">
        <f>'Result Entry'!DC56</f>
        <v/>
      </c>
      <c r="BM51" s="1217" t="str">
        <f>'Result Entry'!DT56</f>
        <v/>
      </c>
      <c r="BN51" s="1822">
        <f t="shared" si="2"/>
        <v>0.0</v>
      </c>
      <c r="BO51" s="1822">
        <f t="shared" si="3"/>
        <v>0.0</v>
      </c>
      <c r="BP51" s="1822">
        <f t="shared" si="4"/>
        <v>0.0</v>
      </c>
      <c r="BQ51" s="1822">
        <f t="shared" si="5"/>
        <v>0.0</v>
      </c>
      <c r="BR51" s="1822">
        <f t="shared" si="6"/>
        <v>0.0</v>
      </c>
      <c r="BS51" s="1822">
        <f t="shared" si="7"/>
        <v>0.0</v>
      </c>
      <c r="BT51" s="1823">
        <f t="shared" si="8"/>
        <v>0.0</v>
      </c>
      <c r="BU51" s="1823">
        <f t="shared" si="9"/>
        <v>0.0</v>
      </c>
      <c r="BV51" s="1823">
        <f t="shared" si="10"/>
        <v>0.0</v>
      </c>
      <c r="BW51" s="1823">
        <f t="shared" si="11"/>
        <v>0.0</v>
      </c>
      <c r="BX51" s="1823">
        <f t="shared" si="12"/>
        <v>0.0</v>
      </c>
      <c r="BY51" s="1823">
        <f t="shared" si="13"/>
        <v>0.0</v>
      </c>
      <c r="BZ51" s="1824">
        <f t="shared" si="14"/>
        <v>0.0</v>
      </c>
      <c r="CA51" s="1822">
        <f t="shared" si="15"/>
        <v>0.0</v>
      </c>
      <c r="CB51" s="1822">
        <f t="shared" si="16"/>
        <v>0.0</v>
      </c>
      <c r="CC51" s="1822">
        <f t="shared" si="17"/>
        <v>0.0</v>
      </c>
      <c r="CD51" s="1822">
        <f t="shared" si="18"/>
        <v>0.0</v>
      </c>
      <c r="CE51" s="1822">
        <f t="shared" si="19"/>
        <v>0.0</v>
      </c>
      <c r="CF51" s="1823">
        <f t="shared" si="20"/>
        <v>0.0</v>
      </c>
      <c r="CG51" s="1823">
        <f t="shared" si="21"/>
        <v>0.0</v>
      </c>
      <c r="CH51" s="1823">
        <f t="shared" si="22"/>
        <v>0.0</v>
      </c>
      <c r="CI51" s="1823">
        <f t="shared" si="23"/>
        <v>0.0</v>
      </c>
      <c r="CJ51" s="1823">
        <f t="shared" si="24"/>
        <v>0.0</v>
      </c>
      <c r="CK51" s="1217">
        <f t="shared" si="25"/>
        <v>0.0</v>
      </c>
      <c r="CL51" s="1822">
        <f t="shared" si="26"/>
        <v>0.0</v>
      </c>
      <c r="CM51" s="1822">
        <f t="shared" si="27"/>
        <v>0.0</v>
      </c>
      <c r="CN51" s="1822">
        <f t="shared" si="28"/>
        <v>0.0</v>
      </c>
      <c r="CO51" s="1822">
        <f t="shared" si="29"/>
        <v>0.0</v>
      </c>
      <c r="CP51" s="1822">
        <f t="shared" si="30"/>
        <v>0.0</v>
      </c>
      <c r="CQ51" s="1822">
        <f t="shared" si="31"/>
        <v>0.0</v>
      </c>
      <c r="CR51" s="1245">
        <f t="shared" si="65"/>
        <v>0.0</v>
      </c>
      <c r="CS51" s="1823">
        <f t="shared" si="65"/>
        <v>0.0</v>
      </c>
      <c r="CT51" s="1823">
        <f t="shared" si="65"/>
        <v>0.0</v>
      </c>
      <c r="CU51" s="1823">
        <f t="shared" si="65"/>
        <v>0.0</v>
      </c>
      <c r="CV51" s="1823">
        <f t="shared" si="65"/>
        <v>0.0</v>
      </c>
      <c r="CW51" s="1217">
        <f t="shared" si="65"/>
        <v>0.0</v>
      </c>
      <c r="CX51" s="1822">
        <f t="shared" si="66"/>
        <v>0.0</v>
      </c>
      <c r="CY51" s="1822">
        <f t="shared" si="66"/>
        <v>0.0</v>
      </c>
      <c r="CZ51" s="1822">
        <f t="shared" si="66"/>
        <v>0.0</v>
      </c>
      <c r="DA51" s="1822">
        <f t="shared" si="66"/>
        <v>0.0</v>
      </c>
      <c r="DB51" s="1822">
        <f t="shared" si="66"/>
        <v>0.0</v>
      </c>
      <c r="DC51" s="1822">
        <f t="shared" si="66"/>
        <v>0.0</v>
      </c>
      <c r="DD51" s="1245">
        <f>IF(BF51=DD$2,'Result Entry'!G56,0)</f>
        <v>0.0</v>
      </c>
      <c r="DE51" s="1823">
        <f>IF(BF51=DE$2,'Result Entry'!G56,0)</f>
        <v>0.0</v>
      </c>
      <c r="DF51" s="1823">
        <f>IF(BF51=DF$2,'Result Entry'!G56,0)</f>
        <v>0.0</v>
      </c>
      <c r="DG51" s="1823">
        <f>IF(BF51=DG$2,'Result Entry'!G56,0)</f>
        <v>0.0</v>
      </c>
      <c r="DH51" s="1823">
        <f>IF(BF51=DH$2,'Result Entry'!G56,0)</f>
        <v>0.0</v>
      </c>
      <c r="DI51" s="1823">
        <f>IF(BF51=DI$2,'Result Entry'!G56,0)</f>
        <v>0.0</v>
      </c>
      <c r="DJ51" s="1825">
        <f>IF(BF51=DJ$2,'Result Entry'!FS56,0)</f>
        <v>0.0</v>
      </c>
      <c r="DK51" s="1825">
        <f>IF(BF51=DK$2,'Result Entry'!FS56,0)</f>
        <v>0.0</v>
      </c>
      <c r="DL51" s="1825">
        <f>IF(BF51=DL$2,'Result Entry'!FS56,0)</f>
        <v>0.0</v>
      </c>
      <c r="DM51" s="1825">
        <f>IF(BF51=DM$2,'Result Entry'!FS56,0)</f>
        <v>0.0</v>
      </c>
      <c r="DN51" s="1825">
        <f>IF(BF51=DN$2,'Result Entry'!FS56,0)</f>
        <v>0.0</v>
      </c>
      <c r="DO51" s="1825">
        <f>IF(BF51=DO$2,'Result Entry'!FS56,0)</f>
        <v>0.0</v>
      </c>
    </row>
    <row r="52" spans="8:8" ht="15.0" hidden="1">
      <c r="BE52" s="1823">
        <f t="shared" si="35"/>
        <v>0.0</v>
      </c>
      <c r="BF52" s="1823">
        <f>'Result Entry'!F57</f>
        <v>0.0</v>
      </c>
      <c r="BG52" s="1823" t="str">
        <f>'Result Entry'!Y57</f>
        <v/>
      </c>
      <c r="BH52" s="1823" t="str">
        <f>'Result Entry'!AM57</f>
        <v/>
      </c>
      <c r="BI52" s="1823" t="str">
        <f>'Result Entry'!BD57</f>
        <v/>
      </c>
      <c r="BJ52" s="1823" t="str">
        <f>'Result Entry'!BU57</f>
        <v/>
      </c>
      <c r="BK52" s="1823" t="str">
        <f>'Result Entry'!CL57</f>
        <v/>
      </c>
      <c r="BL52" s="1823" t="str">
        <f>'Result Entry'!DC57</f>
        <v/>
      </c>
      <c r="BM52" s="1217" t="str">
        <f>'Result Entry'!DT57</f>
        <v/>
      </c>
      <c r="BN52" s="1822">
        <f t="shared" si="2"/>
        <v>0.0</v>
      </c>
      <c r="BO52" s="1822">
        <f t="shared" si="3"/>
        <v>0.0</v>
      </c>
      <c r="BP52" s="1822">
        <f t="shared" si="4"/>
        <v>0.0</v>
      </c>
      <c r="BQ52" s="1822">
        <f t="shared" si="5"/>
        <v>0.0</v>
      </c>
      <c r="BR52" s="1822">
        <f t="shared" si="6"/>
        <v>0.0</v>
      </c>
      <c r="BS52" s="1822">
        <f t="shared" si="7"/>
        <v>0.0</v>
      </c>
      <c r="BT52" s="1823">
        <f t="shared" si="8"/>
        <v>0.0</v>
      </c>
      <c r="BU52" s="1823">
        <f t="shared" si="9"/>
        <v>0.0</v>
      </c>
      <c r="BV52" s="1823">
        <f t="shared" si="10"/>
        <v>0.0</v>
      </c>
      <c r="BW52" s="1823">
        <f t="shared" si="11"/>
        <v>0.0</v>
      </c>
      <c r="BX52" s="1823">
        <f t="shared" si="12"/>
        <v>0.0</v>
      </c>
      <c r="BY52" s="1823">
        <f t="shared" si="13"/>
        <v>0.0</v>
      </c>
      <c r="BZ52" s="1824">
        <f t="shared" si="14"/>
        <v>0.0</v>
      </c>
      <c r="CA52" s="1822">
        <f t="shared" si="15"/>
        <v>0.0</v>
      </c>
      <c r="CB52" s="1822">
        <f t="shared" si="16"/>
        <v>0.0</v>
      </c>
      <c r="CC52" s="1822">
        <f t="shared" si="17"/>
        <v>0.0</v>
      </c>
      <c r="CD52" s="1822">
        <f t="shared" si="18"/>
        <v>0.0</v>
      </c>
      <c r="CE52" s="1822">
        <f t="shared" si="19"/>
        <v>0.0</v>
      </c>
      <c r="CF52" s="1823">
        <f t="shared" si="20"/>
        <v>0.0</v>
      </c>
      <c r="CG52" s="1823">
        <f t="shared" si="21"/>
        <v>0.0</v>
      </c>
      <c r="CH52" s="1823">
        <f t="shared" si="22"/>
        <v>0.0</v>
      </c>
      <c r="CI52" s="1823">
        <f t="shared" si="23"/>
        <v>0.0</v>
      </c>
      <c r="CJ52" s="1823">
        <f t="shared" si="24"/>
        <v>0.0</v>
      </c>
      <c r="CK52" s="1217">
        <f t="shared" si="25"/>
        <v>0.0</v>
      </c>
      <c r="CL52" s="1822">
        <f t="shared" si="26"/>
        <v>0.0</v>
      </c>
      <c r="CM52" s="1822">
        <f t="shared" si="27"/>
        <v>0.0</v>
      </c>
      <c r="CN52" s="1822">
        <f t="shared" si="28"/>
        <v>0.0</v>
      </c>
      <c r="CO52" s="1822">
        <f t="shared" si="29"/>
        <v>0.0</v>
      </c>
      <c r="CP52" s="1822">
        <f t="shared" si="30"/>
        <v>0.0</v>
      </c>
      <c r="CQ52" s="1822">
        <f t="shared" si="31"/>
        <v>0.0</v>
      </c>
      <c r="CR52" s="1245">
        <f t="shared" si="65"/>
        <v>0.0</v>
      </c>
      <c r="CS52" s="1823">
        <f t="shared" si="65"/>
        <v>0.0</v>
      </c>
      <c r="CT52" s="1823">
        <f t="shared" si="65"/>
        <v>0.0</v>
      </c>
      <c r="CU52" s="1823">
        <f t="shared" si="65"/>
        <v>0.0</v>
      </c>
      <c r="CV52" s="1823">
        <f t="shared" si="65"/>
        <v>0.0</v>
      </c>
      <c r="CW52" s="1217">
        <f t="shared" si="65"/>
        <v>0.0</v>
      </c>
      <c r="CX52" s="1822">
        <f t="shared" si="66"/>
        <v>0.0</v>
      </c>
      <c r="CY52" s="1822">
        <f t="shared" si="66"/>
        <v>0.0</v>
      </c>
      <c r="CZ52" s="1822">
        <f t="shared" si="66"/>
        <v>0.0</v>
      </c>
      <c r="DA52" s="1822">
        <f t="shared" si="66"/>
        <v>0.0</v>
      </c>
      <c r="DB52" s="1822">
        <f t="shared" si="66"/>
        <v>0.0</v>
      </c>
      <c r="DC52" s="1822">
        <f t="shared" si="66"/>
        <v>0.0</v>
      </c>
      <c r="DD52" s="1245">
        <f>IF(BF52=DD$2,'Result Entry'!G57,0)</f>
        <v>0.0</v>
      </c>
      <c r="DE52" s="1823">
        <f>IF(BF52=DE$2,'Result Entry'!G57,0)</f>
        <v>0.0</v>
      </c>
      <c r="DF52" s="1823">
        <f>IF(BF52=DF$2,'Result Entry'!G57,0)</f>
        <v>0.0</v>
      </c>
      <c r="DG52" s="1823">
        <f>IF(BF52=DG$2,'Result Entry'!G57,0)</f>
        <v>0.0</v>
      </c>
      <c r="DH52" s="1823">
        <f>IF(BF52=DH$2,'Result Entry'!G57,0)</f>
        <v>0.0</v>
      </c>
      <c r="DI52" s="1823">
        <f>IF(BF52=DI$2,'Result Entry'!G57,0)</f>
        <v>0.0</v>
      </c>
      <c r="DJ52" s="1825">
        <f>IF(BF52=DJ$2,'Result Entry'!FS57,0)</f>
        <v>0.0</v>
      </c>
      <c r="DK52" s="1825">
        <f>IF(BF52=DK$2,'Result Entry'!FS57,0)</f>
        <v>0.0</v>
      </c>
      <c r="DL52" s="1825">
        <f>IF(BF52=DL$2,'Result Entry'!FS57,0)</f>
        <v>0.0</v>
      </c>
      <c r="DM52" s="1825">
        <f>IF(BF52=DM$2,'Result Entry'!FS57,0)</f>
        <v>0.0</v>
      </c>
      <c r="DN52" s="1825">
        <f>IF(BF52=DN$2,'Result Entry'!FS57,0)</f>
        <v>0.0</v>
      </c>
      <c r="DO52" s="1825">
        <f>IF(BF52=DO$2,'Result Entry'!FS57,0)</f>
        <v>0.0</v>
      </c>
    </row>
    <row r="53" spans="8:8" ht="15.0" hidden="1">
      <c r="BE53" s="1823">
        <f t="shared" si="35"/>
        <v>0.0</v>
      </c>
      <c r="BF53" s="1823">
        <f>'Result Entry'!F58</f>
        <v>0.0</v>
      </c>
      <c r="BG53" s="1823" t="str">
        <f>'Result Entry'!Y58</f>
        <v/>
      </c>
      <c r="BH53" s="1823" t="str">
        <f>'Result Entry'!AM58</f>
        <v/>
      </c>
      <c r="BI53" s="1823" t="str">
        <f>'Result Entry'!BD58</f>
        <v/>
      </c>
      <c r="BJ53" s="1823" t="str">
        <f>'Result Entry'!BU58</f>
        <v/>
      </c>
      <c r="BK53" s="1823" t="str">
        <f>'Result Entry'!CL58</f>
        <v/>
      </c>
      <c r="BL53" s="1823" t="str">
        <f>'Result Entry'!DC58</f>
        <v/>
      </c>
      <c r="BM53" s="1217" t="str">
        <f>'Result Entry'!DT58</f>
        <v/>
      </c>
      <c r="BN53" s="1822">
        <f t="shared" si="2"/>
        <v>0.0</v>
      </c>
      <c r="BO53" s="1822">
        <f t="shared" si="3"/>
        <v>0.0</v>
      </c>
      <c r="BP53" s="1822">
        <f t="shared" si="4"/>
        <v>0.0</v>
      </c>
      <c r="BQ53" s="1822">
        <f t="shared" si="5"/>
        <v>0.0</v>
      </c>
      <c r="BR53" s="1822">
        <f t="shared" si="6"/>
        <v>0.0</v>
      </c>
      <c r="BS53" s="1822">
        <f t="shared" si="7"/>
        <v>0.0</v>
      </c>
      <c r="BT53" s="1823">
        <f t="shared" si="8"/>
        <v>0.0</v>
      </c>
      <c r="BU53" s="1823">
        <f t="shared" si="9"/>
        <v>0.0</v>
      </c>
      <c r="BV53" s="1823">
        <f t="shared" si="10"/>
        <v>0.0</v>
      </c>
      <c r="BW53" s="1823">
        <f t="shared" si="11"/>
        <v>0.0</v>
      </c>
      <c r="BX53" s="1823">
        <f t="shared" si="12"/>
        <v>0.0</v>
      </c>
      <c r="BY53" s="1823">
        <f t="shared" si="13"/>
        <v>0.0</v>
      </c>
      <c r="BZ53" s="1824">
        <f t="shared" si="14"/>
        <v>0.0</v>
      </c>
      <c r="CA53" s="1822">
        <f t="shared" si="15"/>
        <v>0.0</v>
      </c>
      <c r="CB53" s="1822">
        <f t="shared" si="16"/>
        <v>0.0</v>
      </c>
      <c r="CC53" s="1822">
        <f t="shared" si="17"/>
        <v>0.0</v>
      </c>
      <c r="CD53" s="1822">
        <f t="shared" si="18"/>
        <v>0.0</v>
      </c>
      <c r="CE53" s="1822">
        <f t="shared" si="19"/>
        <v>0.0</v>
      </c>
      <c r="CF53" s="1823">
        <f t="shared" si="20"/>
        <v>0.0</v>
      </c>
      <c r="CG53" s="1823">
        <f t="shared" si="21"/>
        <v>0.0</v>
      </c>
      <c r="CH53" s="1823">
        <f t="shared" si="22"/>
        <v>0.0</v>
      </c>
      <c r="CI53" s="1823">
        <f t="shared" si="23"/>
        <v>0.0</v>
      </c>
      <c r="CJ53" s="1823">
        <f t="shared" si="24"/>
        <v>0.0</v>
      </c>
      <c r="CK53" s="1217">
        <f t="shared" si="25"/>
        <v>0.0</v>
      </c>
      <c r="CL53" s="1822">
        <f t="shared" si="26"/>
        <v>0.0</v>
      </c>
      <c r="CM53" s="1822">
        <f t="shared" si="27"/>
        <v>0.0</v>
      </c>
      <c r="CN53" s="1822">
        <f t="shared" si="28"/>
        <v>0.0</v>
      </c>
      <c r="CO53" s="1822">
        <f t="shared" si="29"/>
        <v>0.0</v>
      </c>
      <c r="CP53" s="1822">
        <f t="shared" si="30"/>
        <v>0.0</v>
      </c>
      <c r="CQ53" s="1822">
        <f t="shared" si="31"/>
        <v>0.0</v>
      </c>
      <c r="CR53" s="1245">
        <f t="shared" si="65"/>
        <v>0.0</v>
      </c>
      <c r="CS53" s="1823">
        <f t="shared" si="65"/>
        <v>0.0</v>
      </c>
      <c r="CT53" s="1823">
        <f t="shared" si="65"/>
        <v>0.0</v>
      </c>
      <c r="CU53" s="1823">
        <f t="shared" si="65"/>
        <v>0.0</v>
      </c>
      <c r="CV53" s="1823">
        <f t="shared" si="65"/>
        <v>0.0</v>
      </c>
      <c r="CW53" s="1217">
        <f t="shared" si="65"/>
        <v>0.0</v>
      </c>
      <c r="CX53" s="1822">
        <f t="shared" si="66"/>
        <v>0.0</v>
      </c>
      <c r="CY53" s="1822">
        <f t="shared" si="66"/>
        <v>0.0</v>
      </c>
      <c r="CZ53" s="1822">
        <f t="shared" si="66"/>
        <v>0.0</v>
      </c>
      <c r="DA53" s="1822">
        <f t="shared" si="66"/>
        <v>0.0</v>
      </c>
      <c r="DB53" s="1822">
        <f t="shared" si="66"/>
        <v>0.0</v>
      </c>
      <c r="DC53" s="1822">
        <f t="shared" si="66"/>
        <v>0.0</v>
      </c>
      <c r="DD53" s="1245">
        <f>IF(BF53=DD$2,'Result Entry'!G58,0)</f>
        <v>0.0</v>
      </c>
      <c r="DE53" s="1823">
        <f>IF(BF53=DE$2,'Result Entry'!G58,0)</f>
        <v>0.0</v>
      </c>
      <c r="DF53" s="1823">
        <f>IF(BF53=DF$2,'Result Entry'!G58,0)</f>
        <v>0.0</v>
      </c>
      <c r="DG53" s="1823">
        <f>IF(BF53=DG$2,'Result Entry'!G58,0)</f>
        <v>0.0</v>
      </c>
      <c r="DH53" s="1823">
        <f>IF(BF53=DH$2,'Result Entry'!G58,0)</f>
        <v>0.0</v>
      </c>
      <c r="DI53" s="1823">
        <f>IF(BF53=DI$2,'Result Entry'!G58,0)</f>
        <v>0.0</v>
      </c>
      <c r="DJ53" s="1825">
        <f>IF(BF53=DJ$2,'Result Entry'!FS58,0)</f>
        <v>0.0</v>
      </c>
      <c r="DK53" s="1825">
        <f>IF(BF53=DK$2,'Result Entry'!FS58,0)</f>
        <v>0.0</v>
      </c>
      <c r="DL53" s="1825">
        <f>IF(BF53=DL$2,'Result Entry'!FS58,0)</f>
        <v>0.0</v>
      </c>
      <c r="DM53" s="1825">
        <f>IF(BF53=DM$2,'Result Entry'!FS58,0)</f>
        <v>0.0</v>
      </c>
      <c r="DN53" s="1825">
        <f>IF(BF53=DN$2,'Result Entry'!FS58,0)</f>
        <v>0.0</v>
      </c>
      <c r="DO53" s="1825">
        <f>IF(BF53=DO$2,'Result Entry'!FS58,0)</f>
        <v>0.0</v>
      </c>
    </row>
    <row r="54" spans="8:8" ht="15.0" hidden="1">
      <c r="BE54" s="1823">
        <f t="shared" si="35"/>
        <v>0.0</v>
      </c>
      <c r="BF54" s="1823">
        <f>'Result Entry'!F59</f>
        <v>0.0</v>
      </c>
      <c r="BG54" s="1823" t="str">
        <f>'Result Entry'!Y59</f>
        <v/>
      </c>
      <c r="BH54" s="1823" t="str">
        <f>'Result Entry'!AM59</f>
        <v/>
      </c>
      <c r="BI54" s="1823" t="str">
        <f>'Result Entry'!BD59</f>
        <v/>
      </c>
      <c r="BJ54" s="1823" t="str">
        <f>'Result Entry'!BU59</f>
        <v/>
      </c>
      <c r="BK54" s="1823" t="str">
        <f>'Result Entry'!CL59</f>
        <v/>
      </c>
      <c r="BL54" s="1823" t="str">
        <f>'Result Entry'!DC59</f>
        <v/>
      </c>
      <c r="BM54" s="1217" t="str">
        <f>'Result Entry'!DT59</f>
        <v/>
      </c>
      <c r="BN54" s="1822">
        <f t="shared" si="2"/>
        <v>0.0</v>
      </c>
      <c r="BO54" s="1822">
        <f t="shared" si="3"/>
        <v>0.0</v>
      </c>
      <c r="BP54" s="1822">
        <f t="shared" si="4"/>
        <v>0.0</v>
      </c>
      <c r="BQ54" s="1822">
        <f t="shared" si="5"/>
        <v>0.0</v>
      </c>
      <c r="BR54" s="1822">
        <f t="shared" si="6"/>
        <v>0.0</v>
      </c>
      <c r="BS54" s="1822">
        <f t="shared" si="7"/>
        <v>0.0</v>
      </c>
      <c r="BT54" s="1823">
        <f t="shared" si="8"/>
        <v>0.0</v>
      </c>
      <c r="BU54" s="1823">
        <f t="shared" si="9"/>
        <v>0.0</v>
      </c>
      <c r="BV54" s="1823">
        <f t="shared" si="10"/>
        <v>0.0</v>
      </c>
      <c r="BW54" s="1823">
        <f t="shared" si="11"/>
        <v>0.0</v>
      </c>
      <c r="BX54" s="1823">
        <f t="shared" si="12"/>
        <v>0.0</v>
      </c>
      <c r="BY54" s="1823">
        <f t="shared" si="13"/>
        <v>0.0</v>
      </c>
      <c r="BZ54" s="1824">
        <f t="shared" si="14"/>
        <v>0.0</v>
      </c>
      <c r="CA54" s="1822">
        <f t="shared" si="15"/>
        <v>0.0</v>
      </c>
      <c r="CB54" s="1822">
        <f t="shared" si="16"/>
        <v>0.0</v>
      </c>
      <c r="CC54" s="1822">
        <f t="shared" si="17"/>
        <v>0.0</v>
      </c>
      <c r="CD54" s="1822">
        <f t="shared" si="18"/>
        <v>0.0</v>
      </c>
      <c r="CE54" s="1822">
        <f t="shared" si="19"/>
        <v>0.0</v>
      </c>
      <c r="CF54" s="1823">
        <f t="shared" si="20"/>
        <v>0.0</v>
      </c>
      <c r="CG54" s="1823">
        <f t="shared" si="21"/>
        <v>0.0</v>
      </c>
      <c r="CH54" s="1823">
        <f t="shared" si="22"/>
        <v>0.0</v>
      </c>
      <c r="CI54" s="1823">
        <f t="shared" si="23"/>
        <v>0.0</v>
      </c>
      <c r="CJ54" s="1823">
        <f t="shared" si="24"/>
        <v>0.0</v>
      </c>
      <c r="CK54" s="1217">
        <f t="shared" si="25"/>
        <v>0.0</v>
      </c>
      <c r="CL54" s="1822">
        <f t="shared" si="26"/>
        <v>0.0</v>
      </c>
      <c r="CM54" s="1822">
        <f t="shared" si="27"/>
        <v>0.0</v>
      </c>
      <c r="CN54" s="1822">
        <f t="shared" si="28"/>
        <v>0.0</v>
      </c>
      <c r="CO54" s="1822">
        <f t="shared" si="29"/>
        <v>0.0</v>
      </c>
      <c r="CP54" s="1822">
        <f t="shared" si="30"/>
        <v>0.0</v>
      </c>
      <c r="CQ54" s="1822">
        <f t="shared" si="31"/>
        <v>0.0</v>
      </c>
      <c r="CR54" s="1245">
        <f t="shared" si="65"/>
        <v>0.0</v>
      </c>
      <c r="CS54" s="1823">
        <f t="shared" si="65"/>
        <v>0.0</v>
      </c>
      <c r="CT54" s="1823">
        <f t="shared" si="65"/>
        <v>0.0</v>
      </c>
      <c r="CU54" s="1823">
        <f t="shared" si="65"/>
        <v>0.0</v>
      </c>
      <c r="CV54" s="1823">
        <f t="shared" si="65"/>
        <v>0.0</v>
      </c>
      <c r="CW54" s="1217">
        <f t="shared" si="65"/>
        <v>0.0</v>
      </c>
      <c r="CX54" s="1822">
        <f t="shared" si="66"/>
        <v>0.0</v>
      </c>
      <c r="CY54" s="1822">
        <f t="shared" si="66"/>
        <v>0.0</v>
      </c>
      <c r="CZ54" s="1822">
        <f t="shared" si="66"/>
        <v>0.0</v>
      </c>
      <c r="DA54" s="1822">
        <f t="shared" si="66"/>
        <v>0.0</v>
      </c>
      <c r="DB54" s="1822">
        <f t="shared" si="66"/>
        <v>0.0</v>
      </c>
      <c r="DC54" s="1822">
        <f t="shared" si="66"/>
        <v>0.0</v>
      </c>
      <c r="DD54" s="1245">
        <f>IF(BF54=DD$2,'Result Entry'!G59,0)</f>
        <v>0.0</v>
      </c>
      <c r="DE54" s="1823">
        <f>IF(BF54=DE$2,'Result Entry'!G59,0)</f>
        <v>0.0</v>
      </c>
      <c r="DF54" s="1823">
        <f>IF(BF54=DF$2,'Result Entry'!G59,0)</f>
        <v>0.0</v>
      </c>
      <c r="DG54" s="1823">
        <f>IF(BF54=DG$2,'Result Entry'!G59,0)</f>
        <v>0.0</v>
      </c>
      <c r="DH54" s="1823">
        <f>IF(BF54=DH$2,'Result Entry'!G59,0)</f>
        <v>0.0</v>
      </c>
      <c r="DI54" s="1823">
        <f>IF(BF54=DI$2,'Result Entry'!G59,0)</f>
        <v>0.0</v>
      </c>
      <c r="DJ54" s="1825">
        <f>IF(BF54=DJ$2,'Result Entry'!FS59,0)</f>
        <v>0.0</v>
      </c>
      <c r="DK54" s="1825">
        <f>IF(BF54=DK$2,'Result Entry'!FS59,0)</f>
        <v>0.0</v>
      </c>
      <c r="DL54" s="1825">
        <f>IF(BF54=DL$2,'Result Entry'!FS59,0)</f>
        <v>0.0</v>
      </c>
      <c r="DM54" s="1825">
        <f>IF(BF54=DM$2,'Result Entry'!FS59,0)</f>
        <v>0.0</v>
      </c>
      <c r="DN54" s="1825">
        <f>IF(BF54=DN$2,'Result Entry'!FS59,0)</f>
        <v>0.0</v>
      </c>
      <c r="DO54" s="1825">
        <f>IF(BF54=DO$2,'Result Entry'!FS59,0)</f>
        <v>0.0</v>
      </c>
    </row>
    <row r="55" spans="8:8" ht="15.0" hidden="1">
      <c r="BE55" s="1823">
        <f t="shared" si="35"/>
        <v>0.0</v>
      </c>
      <c r="BF55" s="1823">
        <f>'Result Entry'!F60</f>
        <v>0.0</v>
      </c>
      <c r="BG55" s="1823" t="str">
        <f>'Result Entry'!Y60</f>
        <v/>
      </c>
      <c r="BH55" s="1823" t="str">
        <f>'Result Entry'!AM60</f>
        <v/>
      </c>
      <c r="BI55" s="1823" t="str">
        <f>'Result Entry'!BD60</f>
        <v/>
      </c>
      <c r="BJ55" s="1823" t="str">
        <f>'Result Entry'!BU60</f>
        <v/>
      </c>
      <c r="BK55" s="1823" t="str">
        <f>'Result Entry'!CL60</f>
        <v/>
      </c>
      <c r="BL55" s="1823" t="str">
        <f>'Result Entry'!DC60</f>
        <v/>
      </c>
      <c r="BM55" s="1217" t="str">
        <f>'Result Entry'!DT60</f>
        <v/>
      </c>
      <c r="BN55" s="1822">
        <f t="shared" si="2"/>
        <v>0.0</v>
      </c>
      <c r="BO55" s="1822">
        <f t="shared" si="3"/>
        <v>0.0</v>
      </c>
      <c r="BP55" s="1822">
        <f t="shared" si="4"/>
        <v>0.0</v>
      </c>
      <c r="BQ55" s="1822">
        <f t="shared" si="5"/>
        <v>0.0</v>
      </c>
      <c r="BR55" s="1822">
        <f t="shared" si="6"/>
        <v>0.0</v>
      </c>
      <c r="BS55" s="1822">
        <f t="shared" si="7"/>
        <v>0.0</v>
      </c>
      <c r="BT55" s="1823">
        <f t="shared" si="8"/>
        <v>0.0</v>
      </c>
      <c r="BU55" s="1823">
        <f t="shared" si="9"/>
        <v>0.0</v>
      </c>
      <c r="BV55" s="1823">
        <f t="shared" si="10"/>
        <v>0.0</v>
      </c>
      <c r="BW55" s="1823">
        <f t="shared" si="11"/>
        <v>0.0</v>
      </c>
      <c r="BX55" s="1823">
        <f t="shared" si="12"/>
        <v>0.0</v>
      </c>
      <c r="BY55" s="1823">
        <f t="shared" si="13"/>
        <v>0.0</v>
      </c>
      <c r="BZ55" s="1824">
        <f t="shared" si="14"/>
        <v>0.0</v>
      </c>
      <c r="CA55" s="1822">
        <f t="shared" si="15"/>
        <v>0.0</v>
      </c>
      <c r="CB55" s="1822">
        <f t="shared" si="16"/>
        <v>0.0</v>
      </c>
      <c r="CC55" s="1822">
        <f t="shared" si="17"/>
        <v>0.0</v>
      </c>
      <c r="CD55" s="1822">
        <f t="shared" si="18"/>
        <v>0.0</v>
      </c>
      <c r="CE55" s="1822">
        <f t="shared" si="19"/>
        <v>0.0</v>
      </c>
      <c r="CF55" s="1823">
        <f t="shared" si="20"/>
        <v>0.0</v>
      </c>
      <c r="CG55" s="1823">
        <f t="shared" si="21"/>
        <v>0.0</v>
      </c>
      <c r="CH55" s="1823">
        <f t="shared" si="22"/>
        <v>0.0</v>
      </c>
      <c r="CI55" s="1823">
        <f t="shared" si="23"/>
        <v>0.0</v>
      </c>
      <c r="CJ55" s="1823">
        <f t="shared" si="24"/>
        <v>0.0</v>
      </c>
      <c r="CK55" s="1217">
        <f t="shared" si="25"/>
        <v>0.0</v>
      </c>
      <c r="CL55" s="1822">
        <f t="shared" si="26"/>
        <v>0.0</v>
      </c>
      <c r="CM55" s="1822">
        <f t="shared" si="27"/>
        <v>0.0</v>
      </c>
      <c r="CN55" s="1822">
        <f t="shared" si="28"/>
        <v>0.0</v>
      </c>
      <c r="CO55" s="1822">
        <f t="shared" si="29"/>
        <v>0.0</v>
      </c>
      <c r="CP55" s="1822">
        <f t="shared" si="30"/>
        <v>0.0</v>
      </c>
      <c r="CQ55" s="1822">
        <f t="shared" si="31"/>
        <v>0.0</v>
      </c>
      <c r="CR55" s="1245">
        <f t="shared" si="65"/>
        <v>0.0</v>
      </c>
      <c r="CS55" s="1823">
        <f t="shared" si="65"/>
        <v>0.0</v>
      </c>
      <c r="CT55" s="1823">
        <f t="shared" si="65"/>
        <v>0.0</v>
      </c>
      <c r="CU55" s="1823">
        <f t="shared" si="65"/>
        <v>0.0</v>
      </c>
      <c r="CV55" s="1823">
        <f t="shared" si="65"/>
        <v>0.0</v>
      </c>
      <c r="CW55" s="1217">
        <f t="shared" si="65"/>
        <v>0.0</v>
      </c>
      <c r="CX55" s="1822">
        <f t="shared" si="66"/>
        <v>0.0</v>
      </c>
      <c r="CY55" s="1822">
        <f t="shared" si="66"/>
        <v>0.0</v>
      </c>
      <c r="CZ55" s="1822">
        <f t="shared" si="66"/>
        <v>0.0</v>
      </c>
      <c r="DA55" s="1822">
        <f t="shared" si="66"/>
        <v>0.0</v>
      </c>
      <c r="DB55" s="1822">
        <f t="shared" si="66"/>
        <v>0.0</v>
      </c>
      <c r="DC55" s="1822">
        <f t="shared" si="66"/>
        <v>0.0</v>
      </c>
      <c r="DD55" s="1245">
        <f>IF(BF55=DD$2,'Result Entry'!G60,0)</f>
        <v>0.0</v>
      </c>
      <c r="DE55" s="1823">
        <f>IF(BF55=DE$2,'Result Entry'!G60,0)</f>
        <v>0.0</v>
      </c>
      <c r="DF55" s="1823">
        <f>IF(BF55=DF$2,'Result Entry'!G60,0)</f>
        <v>0.0</v>
      </c>
      <c r="DG55" s="1823">
        <f>IF(BF55=DG$2,'Result Entry'!G60,0)</f>
        <v>0.0</v>
      </c>
      <c r="DH55" s="1823">
        <f>IF(BF55=DH$2,'Result Entry'!G60,0)</f>
        <v>0.0</v>
      </c>
      <c r="DI55" s="1823">
        <f>IF(BF55=DI$2,'Result Entry'!G60,0)</f>
        <v>0.0</v>
      </c>
      <c r="DJ55" s="1825">
        <f>IF(BF55=DJ$2,'Result Entry'!FS60,0)</f>
        <v>0.0</v>
      </c>
      <c r="DK55" s="1825">
        <f>IF(BF55=DK$2,'Result Entry'!FS60,0)</f>
        <v>0.0</v>
      </c>
      <c r="DL55" s="1825">
        <f>IF(BF55=DL$2,'Result Entry'!FS60,0)</f>
        <v>0.0</v>
      </c>
      <c r="DM55" s="1825">
        <f>IF(BF55=DM$2,'Result Entry'!FS60,0)</f>
        <v>0.0</v>
      </c>
      <c r="DN55" s="1825">
        <f>IF(BF55=DN$2,'Result Entry'!FS60,0)</f>
        <v>0.0</v>
      </c>
      <c r="DO55" s="1825">
        <f>IF(BF55=DO$2,'Result Entry'!FS60,0)</f>
        <v>0.0</v>
      </c>
    </row>
    <row r="56" spans="8:8" ht="15.0" hidden="1">
      <c r="BE56" s="1823">
        <f t="shared" si="35"/>
        <v>0.0</v>
      </c>
      <c r="BF56" s="1823">
        <f>'Result Entry'!F61</f>
        <v>0.0</v>
      </c>
      <c r="BG56" s="1823" t="str">
        <f>'Result Entry'!Y61</f>
        <v/>
      </c>
      <c r="BH56" s="1823" t="str">
        <f>'Result Entry'!AM61</f>
        <v/>
      </c>
      <c r="BI56" s="1823" t="str">
        <f>'Result Entry'!BD61</f>
        <v/>
      </c>
      <c r="BJ56" s="1823" t="str">
        <f>'Result Entry'!BU61</f>
        <v/>
      </c>
      <c r="BK56" s="1823" t="str">
        <f>'Result Entry'!CL61</f>
        <v/>
      </c>
      <c r="BL56" s="1823" t="str">
        <f>'Result Entry'!DC61</f>
        <v/>
      </c>
      <c r="BM56" s="1217" t="str">
        <f>'Result Entry'!DT61</f>
        <v/>
      </c>
      <c r="BN56" s="1822">
        <f t="shared" si="2"/>
        <v>0.0</v>
      </c>
      <c r="BO56" s="1822">
        <f t="shared" si="3"/>
        <v>0.0</v>
      </c>
      <c r="BP56" s="1822">
        <f t="shared" si="4"/>
        <v>0.0</v>
      </c>
      <c r="BQ56" s="1822">
        <f t="shared" si="5"/>
        <v>0.0</v>
      </c>
      <c r="BR56" s="1822">
        <f t="shared" si="6"/>
        <v>0.0</v>
      </c>
      <c r="BS56" s="1822">
        <f t="shared" si="7"/>
        <v>0.0</v>
      </c>
      <c r="BT56" s="1823">
        <f t="shared" si="8"/>
        <v>0.0</v>
      </c>
      <c r="BU56" s="1823">
        <f t="shared" si="9"/>
        <v>0.0</v>
      </c>
      <c r="BV56" s="1823">
        <f t="shared" si="10"/>
        <v>0.0</v>
      </c>
      <c r="BW56" s="1823">
        <f t="shared" si="11"/>
        <v>0.0</v>
      </c>
      <c r="BX56" s="1823">
        <f t="shared" si="12"/>
        <v>0.0</v>
      </c>
      <c r="BY56" s="1823">
        <f t="shared" si="13"/>
        <v>0.0</v>
      </c>
      <c r="BZ56" s="1824">
        <f t="shared" si="14"/>
        <v>0.0</v>
      </c>
      <c r="CA56" s="1822">
        <f t="shared" si="15"/>
        <v>0.0</v>
      </c>
      <c r="CB56" s="1822">
        <f t="shared" si="16"/>
        <v>0.0</v>
      </c>
      <c r="CC56" s="1822">
        <f t="shared" si="17"/>
        <v>0.0</v>
      </c>
      <c r="CD56" s="1822">
        <f t="shared" si="18"/>
        <v>0.0</v>
      </c>
      <c r="CE56" s="1822">
        <f t="shared" si="19"/>
        <v>0.0</v>
      </c>
      <c r="CF56" s="1823">
        <f t="shared" si="20"/>
        <v>0.0</v>
      </c>
      <c r="CG56" s="1823">
        <f t="shared" si="21"/>
        <v>0.0</v>
      </c>
      <c r="CH56" s="1823">
        <f t="shared" si="22"/>
        <v>0.0</v>
      </c>
      <c r="CI56" s="1823">
        <f t="shared" si="23"/>
        <v>0.0</v>
      </c>
      <c r="CJ56" s="1823">
        <f t="shared" si="24"/>
        <v>0.0</v>
      </c>
      <c r="CK56" s="1217">
        <f t="shared" si="25"/>
        <v>0.0</v>
      </c>
      <c r="CL56" s="1822">
        <f t="shared" si="26"/>
        <v>0.0</v>
      </c>
      <c r="CM56" s="1822">
        <f t="shared" si="27"/>
        <v>0.0</v>
      </c>
      <c r="CN56" s="1822">
        <f t="shared" si="28"/>
        <v>0.0</v>
      </c>
      <c r="CO56" s="1822">
        <f t="shared" si="29"/>
        <v>0.0</v>
      </c>
      <c r="CP56" s="1822">
        <f t="shared" si="30"/>
        <v>0.0</v>
      </c>
      <c r="CQ56" s="1822">
        <f t="shared" si="31"/>
        <v>0.0</v>
      </c>
      <c r="CR56" s="1245">
        <f t="shared" si="65"/>
        <v>0.0</v>
      </c>
      <c r="CS56" s="1823">
        <f t="shared" si="65"/>
        <v>0.0</v>
      </c>
      <c r="CT56" s="1823">
        <f t="shared" si="65"/>
        <v>0.0</v>
      </c>
      <c r="CU56" s="1823">
        <f t="shared" si="65"/>
        <v>0.0</v>
      </c>
      <c r="CV56" s="1823">
        <f t="shared" si="65"/>
        <v>0.0</v>
      </c>
      <c r="CW56" s="1217">
        <f t="shared" si="65"/>
        <v>0.0</v>
      </c>
      <c r="CX56" s="1822">
        <f t="shared" si="66"/>
        <v>0.0</v>
      </c>
      <c r="CY56" s="1822">
        <f t="shared" si="66"/>
        <v>0.0</v>
      </c>
      <c r="CZ56" s="1822">
        <f t="shared" si="66"/>
        <v>0.0</v>
      </c>
      <c r="DA56" s="1822">
        <f t="shared" si="66"/>
        <v>0.0</v>
      </c>
      <c r="DB56" s="1822">
        <f t="shared" si="66"/>
        <v>0.0</v>
      </c>
      <c r="DC56" s="1822">
        <f t="shared" si="66"/>
        <v>0.0</v>
      </c>
      <c r="DD56" s="1245">
        <f>IF(BF56=DD$2,'Result Entry'!G61,0)</f>
        <v>0.0</v>
      </c>
      <c r="DE56" s="1823">
        <f>IF(BF56=DE$2,'Result Entry'!G61,0)</f>
        <v>0.0</v>
      </c>
      <c r="DF56" s="1823">
        <f>IF(BF56=DF$2,'Result Entry'!G61,0)</f>
        <v>0.0</v>
      </c>
      <c r="DG56" s="1823">
        <f>IF(BF56=DG$2,'Result Entry'!G61,0)</f>
        <v>0.0</v>
      </c>
      <c r="DH56" s="1823">
        <f>IF(BF56=DH$2,'Result Entry'!G61,0)</f>
        <v>0.0</v>
      </c>
      <c r="DI56" s="1823">
        <f>IF(BF56=DI$2,'Result Entry'!G61,0)</f>
        <v>0.0</v>
      </c>
      <c r="DJ56" s="1825">
        <f>IF(BF56=DJ$2,'Result Entry'!FS61,0)</f>
        <v>0.0</v>
      </c>
      <c r="DK56" s="1825">
        <f>IF(BF56=DK$2,'Result Entry'!FS61,0)</f>
        <v>0.0</v>
      </c>
      <c r="DL56" s="1825">
        <f>IF(BF56=DL$2,'Result Entry'!FS61,0)</f>
        <v>0.0</v>
      </c>
      <c r="DM56" s="1825">
        <f>IF(BF56=DM$2,'Result Entry'!FS61,0)</f>
        <v>0.0</v>
      </c>
      <c r="DN56" s="1825">
        <f>IF(BF56=DN$2,'Result Entry'!FS61,0)</f>
        <v>0.0</v>
      </c>
      <c r="DO56" s="1825">
        <f>IF(BF56=DO$2,'Result Entry'!FS61,0)</f>
        <v>0.0</v>
      </c>
    </row>
    <row r="57" spans="8:8" ht="15.0" hidden="1">
      <c r="BE57" s="1823">
        <f t="shared" si="35"/>
        <v>0.0</v>
      </c>
      <c r="BF57" s="1823">
        <f>'Result Entry'!F62</f>
        <v>0.0</v>
      </c>
      <c r="BG57" s="1823" t="str">
        <f>'Result Entry'!Y62</f>
        <v/>
      </c>
      <c r="BH57" s="1823" t="str">
        <f>'Result Entry'!AM62</f>
        <v/>
      </c>
      <c r="BI57" s="1823" t="str">
        <f>'Result Entry'!BD62</f>
        <v/>
      </c>
      <c r="BJ57" s="1823" t="str">
        <f>'Result Entry'!BU62</f>
        <v/>
      </c>
      <c r="BK57" s="1823" t="str">
        <f>'Result Entry'!CL62</f>
        <v/>
      </c>
      <c r="BL57" s="1823" t="str">
        <f>'Result Entry'!DC62</f>
        <v/>
      </c>
      <c r="BM57" s="1217" t="str">
        <f>'Result Entry'!DT62</f>
        <v/>
      </c>
      <c r="BN57" s="1822">
        <f t="shared" si="2"/>
        <v>0.0</v>
      </c>
      <c r="BO57" s="1822">
        <f t="shared" si="3"/>
        <v>0.0</v>
      </c>
      <c r="BP57" s="1822">
        <f t="shared" si="4"/>
        <v>0.0</v>
      </c>
      <c r="BQ57" s="1822">
        <f t="shared" si="5"/>
        <v>0.0</v>
      </c>
      <c r="BR57" s="1822">
        <f t="shared" si="6"/>
        <v>0.0</v>
      </c>
      <c r="BS57" s="1822">
        <f t="shared" si="7"/>
        <v>0.0</v>
      </c>
      <c r="BT57" s="1823">
        <f t="shared" si="8"/>
        <v>0.0</v>
      </c>
      <c r="BU57" s="1823">
        <f t="shared" si="9"/>
        <v>0.0</v>
      </c>
      <c r="BV57" s="1823">
        <f t="shared" si="10"/>
        <v>0.0</v>
      </c>
      <c r="BW57" s="1823">
        <f t="shared" si="11"/>
        <v>0.0</v>
      </c>
      <c r="BX57" s="1823">
        <f t="shared" si="12"/>
        <v>0.0</v>
      </c>
      <c r="BY57" s="1823">
        <f t="shared" si="13"/>
        <v>0.0</v>
      </c>
      <c r="BZ57" s="1824">
        <f t="shared" si="14"/>
        <v>0.0</v>
      </c>
      <c r="CA57" s="1822">
        <f t="shared" si="15"/>
        <v>0.0</v>
      </c>
      <c r="CB57" s="1822">
        <f t="shared" si="16"/>
        <v>0.0</v>
      </c>
      <c r="CC57" s="1822">
        <f t="shared" si="17"/>
        <v>0.0</v>
      </c>
      <c r="CD57" s="1822">
        <f t="shared" si="18"/>
        <v>0.0</v>
      </c>
      <c r="CE57" s="1822">
        <f t="shared" si="19"/>
        <v>0.0</v>
      </c>
      <c r="CF57" s="1823">
        <f t="shared" si="20"/>
        <v>0.0</v>
      </c>
      <c r="CG57" s="1823">
        <f t="shared" si="21"/>
        <v>0.0</v>
      </c>
      <c r="CH57" s="1823">
        <f t="shared" si="22"/>
        <v>0.0</v>
      </c>
      <c r="CI57" s="1823">
        <f t="shared" si="23"/>
        <v>0.0</v>
      </c>
      <c r="CJ57" s="1823">
        <f t="shared" si="24"/>
        <v>0.0</v>
      </c>
      <c r="CK57" s="1217">
        <f t="shared" si="25"/>
        <v>0.0</v>
      </c>
      <c r="CL57" s="1822">
        <f t="shared" si="26"/>
        <v>0.0</v>
      </c>
      <c r="CM57" s="1822">
        <f t="shared" si="27"/>
        <v>0.0</v>
      </c>
      <c r="CN57" s="1822">
        <f t="shared" si="28"/>
        <v>0.0</v>
      </c>
      <c r="CO57" s="1822">
        <f t="shared" si="29"/>
        <v>0.0</v>
      </c>
      <c r="CP57" s="1822">
        <f t="shared" si="30"/>
        <v>0.0</v>
      </c>
      <c r="CQ57" s="1822">
        <f t="shared" si="31"/>
        <v>0.0</v>
      </c>
      <c r="CR57" s="1245">
        <f t="shared" si="65"/>
        <v>0.0</v>
      </c>
      <c r="CS57" s="1823">
        <f t="shared" si="65"/>
        <v>0.0</v>
      </c>
      <c r="CT57" s="1823">
        <f t="shared" si="65"/>
        <v>0.0</v>
      </c>
      <c r="CU57" s="1823">
        <f t="shared" si="65"/>
        <v>0.0</v>
      </c>
      <c r="CV57" s="1823">
        <f t="shared" si="65"/>
        <v>0.0</v>
      </c>
      <c r="CW57" s="1217">
        <f t="shared" si="65"/>
        <v>0.0</v>
      </c>
      <c r="CX57" s="1822">
        <f t="shared" si="66"/>
        <v>0.0</v>
      </c>
      <c r="CY57" s="1822">
        <f t="shared" si="66"/>
        <v>0.0</v>
      </c>
      <c r="CZ57" s="1822">
        <f t="shared" si="66"/>
        <v>0.0</v>
      </c>
      <c r="DA57" s="1822">
        <f t="shared" si="66"/>
        <v>0.0</v>
      </c>
      <c r="DB57" s="1822">
        <f t="shared" si="66"/>
        <v>0.0</v>
      </c>
      <c r="DC57" s="1822">
        <f t="shared" si="66"/>
        <v>0.0</v>
      </c>
      <c r="DD57" s="1245">
        <f>IF(BF57=DD$2,'Result Entry'!G62,0)</f>
        <v>0.0</v>
      </c>
      <c r="DE57" s="1823">
        <f>IF(BF57=DE$2,'Result Entry'!G62,0)</f>
        <v>0.0</v>
      </c>
      <c r="DF57" s="1823">
        <f>IF(BF57=DF$2,'Result Entry'!G62,0)</f>
        <v>0.0</v>
      </c>
      <c r="DG57" s="1823">
        <f>IF(BF57=DG$2,'Result Entry'!G62,0)</f>
        <v>0.0</v>
      </c>
      <c r="DH57" s="1823">
        <f>IF(BF57=DH$2,'Result Entry'!G62,0)</f>
        <v>0.0</v>
      </c>
      <c r="DI57" s="1823">
        <f>IF(BF57=DI$2,'Result Entry'!G62,0)</f>
        <v>0.0</v>
      </c>
      <c r="DJ57" s="1825">
        <f>IF(BF57=DJ$2,'Result Entry'!FS62,0)</f>
        <v>0.0</v>
      </c>
      <c r="DK57" s="1825">
        <f>IF(BF57=DK$2,'Result Entry'!FS62,0)</f>
        <v>0.0</v>
      </c>
      <c r="DL57" s="1825">
        <f>IF(BF57=DL$2,'Result Entry'!FS62,0)</f>
        <v>0.0</v>
      </c>
      <c r="DM57" s="1825">
        <f>IF(BF57=DM$2,'Result Entry'!FS62,0)</f>
        <v>0.0</v>
      </c>
      <c r="DN57" s="1825">
        <f>IF(BF57=DN$2,'Result Entry'!FS62,0)</f>
        <v>0.0</v>
      </c>
      <c r="DO57" s="1825">
        <f>IF(BF57=DO$2,'Result Entry'!FS62,0)</f>
        <v>0.0</v>
      </c>
    </row>
    <row r="58" spans="8:8" ht="15.0" hidden="1">
      <c r="BE58" s="1823">
        <f t="shared" si="35"/>
        <v>0.0</v>
      </c>
      <c r="BF58" s="1823">
        <f>'Result Entry'!F63</f>
        <v>0.0</v>
      </c>
      <c r="BG58" s="1823" t="str">
        <f>'Result Entry'!Y63</f>
        <v/>
      </c>
      <c r="BH58" s="1823" t="str">
        <f>'Result Entry'!AM63</f>
        <v/>
      </c>
      <c r="BI58" s="1823" t="str">
        <f>'Result Entry'!BD63</f>
        <v/>
      </c>
      <c r="BJ58" s="1823" t="str">
        <f>'Result Entry'!BU63</f>
        <v/>
      </c>
      <c r="BK58" s="1823" t="str">
        <f>'Result Entry'!CL63</f>
        <v/>
      </c>
      <c r="BL58" s="1823" t="str">
        <f>'Result Entry'!DC63</f>
        <v/>
      </c>
      <c r="BM58" s="1217" t="str">
        <f>'Result Entry'!DT63</f>
        <v/>
      </c>
      <c r="BN58" s="1822">
        <f t="shared" si="2"/>
        <v>0.0</v>
      </c>
      <c r="BO58" s="1822">
        <f t="shared" si="3"/>
        <v>0.0</v>
      </c>
      <c r="BP58" s="1822">
        <f t="shared" si="4"/>
        <v>0.0</v>
      </c>
      <c r="BQ58" s="1822">
        <f t="shared" si="5"/>
        <v>0.0</v>
      </c>
      <c r="BR58" s="1822">
        <f t="shared" si="6"/>
        <v>0.0</v>
      </c>
      <c r="BS58" s="1822">
        <f t="shared" si="7"/>
        <v>0.0</v>
      </c>
      <c r="BT58" s="1823">
        <f t="shared" si="8"/>
        <v>0.0</v>
      </c>
      <c r="BU58" s="1823">
        <f t="shared" si="9"/>
        <v>0.0</v>
      </c>
      <c r="BV58" s="1823">
        <f t="shared" si="10"/>
        <v>0.0</v>
      </c>
      <c r="BW58" s="1823">
        <f t="shared" si="11"/>
        <v>0.0</v>
      </c>
      <c r="BX58" s="1823">
        <f t="shared" si="12"/>
        <v>0.0</v>
      </c>
      <c r="BY58" s="1823">
        <f t="shared" si="13"/>
        <v>0.0</v>
      </c>
      <c r="BZ58" s="1824">
        <f t="shared" si="14"/>
        <v>0.0</v>
      </c>
      <c r="CA58" s="1822">
        <f t="shared" si="15"/>
        <v>0.0</v>
      </c>
      <c r="CB58" s="1822">
        <f t="shared" si="16"/>
        <v>0.0</v>
      </c>
      <c r="CC58" s="1822">
        <f t="shared" si="17"/>
        <v>0.0</v>
      </c>
      <c r="CD58" s="1822">
        <f t="shared" si="18"/>
        <v>0.0</v>
      </c>
      <c r="CE58" s="1822">
        <f t="shared" si="19"/>
        <v>0.0</v>
      </c>
      <c r="CF58" s="1823">
        <f t="shared" si="20"/>
        <v>0.0</v>
      </c>
      <c r="CG58" s="1823">
        <f t="shared" si="21"/>
        <v>0.0</v>
      </c>
      <c r="CH58" s="1823">
        <f t="shared" si="22"/>
        <v>0.0</v>
      </c>
      <c r="CI58" s="1823">
        <f t="shared" si="23"/>
        <v>0.0</v>
      </c>
      <c r="CJ58" s="1823">
        <f t="shared" si="24"/>
        <v>0.0</v>
      </c>
      <c r="CK58" s="1217">
        <f t="shared" si="25"/>
        <v>0.0</v>
      </c>
      <c r="CL58" s="1822">
        <f t="shared" si="26"/>
        <v>0.0</v>
      </c>
      <c r="CM58" s="1822">
        <f t="shared" si="27"/>
        <v>0.0</v>
      </c>
      <c r="CN58" s="1822">
        <f t="shared" si="28"/>
        <v>0.0</v>
      </c>
      <c r="CO58" s="1822">
        <f t="shared" si="29"/>
        <v>0.0</v>
      </c>
      <c r="CP58" s="1822">
        <f t="shared" si="30"/>
        <v>0.0</v>
      </c>
      <c r="CQ58" s="1822">
        <f t="shared" si="31"/>
        <v>0.0</v>
      </c>
      <c r="CR58" s="1245">
        <f t="shared" si="65"/>
        <v>0.0</v>
      </c>
      <c r="CS58" s="1823">
        <f t="shared" si="65"/>
        <v>0.0</v>
      </c>
      <c r="CT58" s="1823">
        <f t="shared" si="65"/>
        <v>0.0</v>
      </c>
      <c r="CU58" s="1823">
        <f t="shared" si="65"/>
        <v>0.0</v>
      </c>
      <c r="CV58" s="1823">
        <f t="shared" si="65"/>
        <v>0.0</v>
      </c>
      <c r="CW58" s="1217">
        <f t="shared" si="65"/>
        <v>0.0</v>
      </c>
      <c r="CX58" s="1822">
        <f t="shared" si="66"/>
        <v>0.0</v>
      </c>
      <c r="CY58" s="1822">
        <f t="shared" si="66"/>
        <v>0.0</v>
      </c>
      <c r="CZ58" s="1822">
        <f t="shared" si="66"/>
        <v>0.0</v>
      </c>
      <c r="DA58" s="1822">
        <f t="shared" si="66"/>
        <v>0.0</v>
      </c>
      <c r="DB58" s="1822">
        <f t="shared" si="66"/>
        <v>0.0</v>
      </c>
      <c r="DC58" s="1822">
        <f t="shared" si="66"/>
        <v>0.0</v>
      </c>
      <c r="DD58" s="1245">
        <f>IF(BF58=DD$2,'Result Entry'!G63,0)</f>
        <v>0.0</v>
      </c>
      <c r="DE58" s="1823">
        <f>IF(BF58=DE$2,'Result Entry'!G63,0)</f>
        <v>0.0</v>
      </c>
      <c r="DF58" s="1823">
        <f>IF(BF58=DF$2,'Result Entry'!G63,0)</f>
        <v>0.0</v>
      </c>
      <c r="DG58" s="1823">
        <f>IF(BF58=DG$2,'Result Entry'!G63,0)</f>
        <v>0.0</v>
      </c>
      <c r="DH58" s="1823">
        <f>IF(BF58=DH$2,'Result Entry'!G63,0)</f>
        <v>0.0</v>
      </c>
      <c r="DI58" s="1823">
        <f>IF(BF58=DI$2,'Result Entry'!G63,0)</f>
        <v>0.0</v>
      </c>
      <c r="DJ58" s="1825">
        <f>IF(BF58=DJ$2,'Result Entry'!FS63,0)</f>
        <v>0.0</v>
      </c>
      <c r="DK58" s="1825">
        <f>IF(BF58=DK$2,'Result Entry'!FS63,0)</f>
        <v>0.0</v>
      </c>
      <c r="DL58" s="1825">
        <f>IF(BF58=DL$2,'Result Entry'!FS63,0)</f>
        <v>0.0</v>
      </c>
      <c r="DM58" s="1825">
        <f>IF(BF58=DM$2,'Result Entry'!FS63,0)</f>
        <v>0.0</v>
      </c>
      <c r="DN58" s="1825">
        <f>IF(BF58=DN$2,'Result Entry'!FS63,0)</f>
        <v>0.0</v>
      </c>
      <c r="DO58" s="1825">
        <f>IF(BF58=DO$2,'Result Entry'!FS63,0)</f>
        <v>0.0</v>
      </c>
    </row>
    <row r="59" spans="8:8" ht="15.0" hidden="1">
      <c r="BE59" s="1823">
        <f t="shared" si="35"/>
        <v>0.0</v>
      </c>
      <c r="BF59" s="1823">
        <f>'Result Entry'!F64</f>
        <v>0.0</v>
      </c>
      <c r="BG59" s="1823" t="str">
        <f>'Result Entry'!Y64</f>
        <v/>
      </c>
      <c r="BH59" s="1823" t="str">
        <f>'Result Entry'!AM64</f>
        <v/>
      </c>
      <c r="BI59" s="1823" t="str">
        <f>'Result Entry'!BD64</f>
        <v/>
      </c>
      <c r="BJ59" s="1823" t="str">
        <f>'Result Entry'!BU64</f>
        <v/>
      </c>
      <c r="BK59" s="1823" t="str">
        <f>'Result Entry'!CL64</f>
        <v/>
      </c>
      <c r="BL59" s="1823" t="str">
        <f>'Result Entry'!DC64</f>
        <v/>
      </c>
      <c r="BM59" s="1217" t="str">
        <f>'Result Entry'!DT64</f>
        <v/>
      </c>
      <c r="BN59" s="1822">
        <f t="shared" si="2"/>
        <v>0.0</v>
      </c>
      <c r="BO59" s="1822">
        <f t="shared" si="3"/>
        <v>0.0</v>
      </c>
      <c r="BP59" s="1822">
        <f t="shared" si="4"/>
        <v>0.0</v>
      </c>
      <c r="BQ59" s="1822">
        <f t="shared" si="5"/>
        <v>0.0</v>
      </c>
      <c r="BR59" s="1822">
        <f t="shared" si="6"/>
        <v>0.0</v>
      </c>
      <c r="BS59" s="1822">
        <f t="shared" si="7"/>
        <v>0.0</v>
      </c>
      <c r="BT59" s="1823">
        <f t="shared" si="8"/>
        <v>0.0</v>
      </c>
      <c r="BU59" s="1823">
        <f t="shared" si="9"/>
        <v>0.0</v>
      </c>
      <c r="BV59" s="1823">
        <f t="shared" si="10"/>
        <v>0.0</v>
      </c>
      <c r="BW59" s="1823">
        <f t="shared" si="11"/>
        <v>0.0</v>
      </c>
      <c r="BX59" s="1823">
        <f t="shared" si="12"/>
        <v>0.0</v>
      </c>
      <c r="BY59" s="1823">
        <f t="shared" si="13"/>
        <v>0.0</v>
      </c>
      <c r="BZ59" s="1824">
        <f t="shared" si="14"/>
        <v>0.0</v>
      </c>
      <c r="CA59" s="1822">
        <f t="shared" si="15"/>
        <v>0.0</v>
      </c>
      <c r="CB59" s="1822">
        <f t="shared" si="16"/>
        <v>0.0</v>
      </c>
      <c r="CC59" s="1822">
        <f t="shared" si="17"/>
        <v>0.0</v>
      </c>
      <c r="CD59" s="1822">
        <f t="shared" si="18"/>
        <v>0.0</v>
      </c>
      <c r="CE59" s="1822">
        <f t="shared" si="19"/>
        <v>0.0</v>
      </c>
      <c r="CF59" s="1823">
        <f t="shared" si="20"/>
        <v>0.0</v>
      </c>
      <c r="CG59" s="1823">
        <f t="shared" si="21"/>
        <v>0.0</v>
      </c>
      <c r="CH59" s="1823">
        <f t="shared" si="22"/>
        <v>0.0</v>
      </c>
      <c r="CI59" s="1823">
        <f t="shared" si="23"/>
        <v>0.0</v>
      </c>
      <c r="CJ59" s="1823">
        <f t="shared" si="24"/>
        <v>0.0</v>
      </c>
      <c r="CK59" s="1217">
        <f t="shared" si="25"/>
        <v>0.0</v>
      </c>
      <c r="CL59" s="1822">
        <f t="shared" si="26"/>
        <v>0.0</v>
      </c>
      <c r="CM59" s="1822">
        <f t="shared" si="27"/>
        <v>0.0</v>
      </c>
      <c r="CN59" s="1822">
        <f t="shared" si="28"/>
        <v>0.0</v>
      </c>
      <c r="CO59" s="1822">
        <f t="shared" si="29"/>
        <v>0.0</v>
      </c>
      <c r="CP59" s="1822">
        <f t="shared" si="30"/>
        <v>0.0</v>
      </c>
      <c r="CQ59" s="1822">
        <f t="shared" si="31"/>
        <v>0.0</v>
      </c>
      <c r="CR59" s="1245">
        <f t="shared" si="65"/>
        <v>0.0</v>
      </c>
      <c r="CS59" s="1823">
        <f t="shared" si="65"/>
        <v>0.0</v>
      </c>
      <c r="CT59" s="1823">
        <f t="shared" si="65"/>
        <v>0.0</v>
      </c>
      <c r="CU59" s="1823">
        <f t="shared" si="65"/>
        <v>0.0</v>
      </c>
      <c r="CV59" s="1823">
        <f t="shared" si="65"/>
        <v>0.0</v>
      </c>
      <c r="CW59" s="1217">
        <f t="shared" si="65"/>
        <v>0.0</v>
      </c>
      <c r="CX59" s="1822">
        <f t="shared" si="66"/>
        <v>0.0</v>
      </c>
      <c r="CY59" s="1822">
        <f t="shared" si="66"/>
        <v>0.0</v>
      </c>
      <c r="CZ59" s="1822">
        <f t="shared" si="66"/>
        <v>0.0</v>
      </c>
      <c r="DA59" s="1822">
        <f t="shared" si="66"/>
        <v>0.0</v>
      </c>
      <c r="DB59" s="1822">
        <f t="shared" si="66"/>
        <v>0.0</v>
      </c>
      <c r="DC59" s="1822">
        <f t="shared" si="66"/>
        <v>0.0</v>
      </c>
      <c r="DD59" s="1245">
        <f>IF(BF59=DD$2,'Result Entry'!G64,0)</f>
        <v>0.0</v>
      </c>
      <c r="DE59" s="1823">
        <f>IF(BF59=DE$2,'Result Entry'!G64,0)</f>
        <v>0.0</v>
      </c>
      <c r="DF59" s="1823">
        <f>IF(BF59=DF$2,'Result Entry'!G64,0)</f>
        <v>0.0</v>
      </c>
      <c r="DG59" s="1823">
        <f>IF(BF59=DG$2,'Result Entry'!G64,0)</f>
        <v>0.0</v>
      </c>
      <c r="DH59" s="1823">
        <f>IF(BF59=DH$2,'Result Entry'!G64,0)</f>
        <v>0.0</v>
      </c>
      <c r="DI59" s="1823">
        <f>IF(BF59=DI$2,'Result Entry'!G64,0)</f>
        <v>0.0</v>
      </c>
      <c r="DJ59" s="1825">
        <f>IF(BF59=DJ$2,'Result Entry'!FS64,0)</f>
        <v>0.0</v>
      </c>
      <c r="DK59" s="1825">
        <f>IF(BF59=DK$2,'Result Entry'!FS64,0)</f>
        <v>0.0</v>
      </c>
      <c r="DL59" s="1825">
        <f>IF(BF59=DL$2,'Result Entry'!FS64,0)</f>
        <v>0.0</v>
      </c>
      <c r="DM59" s="1825">
        <f>IF(BF59=DM$2,'Result Entry'!FS64,0)</f>
        <v>0.0</v>
      </c>
      <c r="DN59" s="1825">
        <f>IF(BF59=DN$2,'Result Entry'!FS64,0)</f>
        <v>0.0</v>
      </c>
      <c r="DO59" s="1825">
        <f>IF(BF59=DO$2,'Result Entry'!FS64,0)</f>
        <v>0.0</v>
      </c>
    </row>
    <row r="60" spans="8:8" ht="15.0" hidden="1">
      <c r="BE60" s="1823">
        <f t="shared" si="35"/>
        <v>0.0</v>
      </c>
      <c r="BF60" s="1823">
        <f>'Result Entry'!F65</f>
        <v>0.0</v>
      </c>
      <c r="BG60" s="1823" t="str">
        <f>'Result Entry'!Y65</f>
        <v/>
      </c>
      <c r="BH60" s="1823" t="str">
        <f>'Result Entry'!AM65</f>
        <v/>
      </c>
      <c r="BI60" s="1823" t="str">
        <f>'Result Entry'!BD65</f>
        <v/>
      </c>
      <c r="BJ60" s="1823" t="str">
        <f>'Result Entry'!BU65</f>
        <v/>
      </c>
      <c r="BK60" s="1823" t="str">
        <f>'Result Entry'!CL65</f>
        <v/>
      </c>
      <c r="BL60" s="1823" t="str">
        <f>'Result Entry'!DC65</f>
        <v/>
      </c>
      <c r="BM60" s="1217" t="str">
        <f>'Result Entry'!DT65</f>
        <v/>
      </c>
      <c r="BN60" s="1822">
        <f t="shared" si="2"/>
        <v>0.0</v>
      </c>
      <c r="BO60" s="1822">
        <f t="shared" si="3"/>
        <v>0.0</v>
      </c>
      <c r="BP60" s="1822">
        <f t="shared" si="4"/>
        <v>0.0</v>
      </c>
      <c r="BQ60" s="1822">
        <f t="shared" si="5"/>
        <v>0.0</v>
      </c>
      <c r="BR60" s="1822">
        <f t="shared" si="6"/>
        <v>0.0</v>
      </c>
      <c r="BS60" s="1822">
        <f t="shared" si="7"/>
        <v>0.0</v>
      </c>
      <c r="BT60" s="1823">
        <f t="shared" si="8"/>
        <v>0.0</v>
      </c>
      <c r="BU60" s="1823">
        <f t="shared" si="9"/>
        <v>0.0</v>
      </c>
      <c r="BV60" s="1823">
        <f t="shared" si="10"/>
        <v>0.0</v>
      </c>
      <c r="BW60" s="1823">
        <f t="shared" si="11"/>
        <v>0.0</v>
      </c>
      <c r="BX60" s="1823">
        <f t="shared" si="12"/>
        <v>0.0</v>
      </c>
      <c r="BY60" s="1823">
        <f t="shared" si="13"/>
        <v>0.0</v>
      </c>
      <c r="BZ60" s="1824">
        <f t="shared" si="14"/>
        <v>0.0</v>
      </c>
      <c r="CA60" s="1822">
        <f t="shared" si="15"/>
        <v>0.0</v>
      </c>
      <c r="CB60" s="1822">
        <f t="shared" si="16"/>
        <v>0.0</v>
      </c>
      <c r="CC60" s="1822">
        <f t="shared" si="17"/>
        <v>0.0</v>
      </c>
      <c r="CD60" s="1822">
        <f t="shared" si="18"/>
        <v>0.0</v>
      </c>
      <c r="CE60" s="1822">
        <f t="shared" si="19"/>
        <v>0.0</v>
      </c>
      <c r="CF60" s="1823">
        <f t="shared" si="20"/>
        <v>0.0</v>
      </c>
      <c r="CG60" s="1823">
        <f t="shared" si="21"/>
        <v>0.0</v>
      </c>
      <c r="CH60" s="1823">
        <f t="shared" si="22"/>
        <v>0.0</v>
      </c>
      <c r="CI60" s="1823">
        <f t="shared" si="23"/>
        <v>0.0</v>
      </c>
      <c r="CJ60" s="1823">
        <f t="shared" si="24"/>
        <v>0.0</v>
      </c>
      <c r="CK60" s="1217">
        <f t="shared" si="25"/>
        <v>0.0</v>
      </c>
      <c r="CL60" s="1822">
        <f t="shared" si="26"/>
        <v>0.0</v>
      </c>
      <c r="CM60" s="1822">
        <f t="shared" si="27"/>
        <v>0.0</v>
      </c>
      <c r="CN60" s="1822">
        <f t="shared" si="28"/>
        <v>0.0</v>
      </c>
      <c r="CO60" s="1822">
        <f t="shared" si="29"/>
        <v>0.0</v>
      </c>
      <c r="CP60" s="1822">
        <f t="shared" si="30"/>
        <v>0.0</v>
      </c>
      <c r="CQ60" s="1822">
        <f t="shared" si="31"/>
        <v>0.0</v>
      </c>
      <c r="CR60" s="1245">
        <f t="shared" si="65"/>
        <v>0.0</v>
      </c>
      <c r="CS60" s="1823">
        <f t="shared" si="65"/>
        <v>0.0</v>
      </c>
      <c r="CT60" s="1823">
        <f t="shared" si="65"/>
        <v>0.0</v>
      </c>
      <c r="CU60" s="1823">
        <f t="shared" si="65"/>
        <v>0.0</v>
      </c>
      <c r="CV60" s="1823">
        <f t="shared" si="65"/>
        <v>0.0</v>
      </c>
      <c r="CW60" s="1217">
        <f t="shared" si="65"/>
        <v>0.0</v>
      </c>
      <c r="CX60" s="1822">
        <f t="shared" si="66"/>
        <v>0.0</v>
      </c>
      <c r="CY60" s="1822">
        <f t="shared" si="66"/>
        <v>0.0</v>
      </c>
      <c r="CZ60" s="1822">
        <f t="shared" si="66"/>
        <v>0.0</v>
      </c>
      <c r="DA60" s="1822">
        <f t="shared" si="66"/>
        <v>0.0</v>
      </c>
      <c r="DB60" s="1822">
        <f t="shared" si="66"/>
        <v>0.0</v>
      </c>
      <c r="DC60" s="1822">
        <f t="shared" si="66"/>
        <v>0.0</v>
      </c>
      <c r="DD60" s="1245">
        <f>IF(BF60=DD$2,'Result Entry'!G65,0)</f>
        <v>0.0</v>
      </c>
      <c r="DE60" s="1823">
        <f>IF(BF60=DE$2,'Result Entry'!G65,0)</f>
        <v>0.0</v>
      </c>
      <c r="DF60" s="1823">
        <f>IF(BF60=DF$2,'Result Entry'!G65,0)</f>
        <v>0.0</v>
      </c>
      <c r="DG60" s="1823">
        <f>IF(BF60=DG$2,'Result Entry'!G65,0)</f>
        <v>0.0</v>
      </c>
      <c r="DH60" s="1823">
        <f>IF(BF60=DH$2,'Result Entry'!G65,0)</f>
        <v>0.0</v>
      </c>
      <c r="DI60" s="1823">
        <f>IF(BF60=DI$2,'Result Entry'!G65,0)</f>
        <v>0.0</v>
      </c>
      <c r="DJ60" s="1825">
        <f>IF(BF60=DJ$2,'Result Entry'!FS65,0)</f>
        <v>0.0</v>
      </c>
      <c r="DK60" s="1825">
        <f>IF(BF60=DK$2,'Result Entry'!FS65,0)</f>
        <v>0.0</v>
      </c>
      <c r="DL60" s="1825">
        <f>IF(BF60=DL$2,'Result Entry'!FS65,0)</f>
        <v>0.0</v>
      </c>
      <c r="DM60" s="1825">
        <f>IF(BF60=DM$2,'Result Entry'!FS65,0)</f>
        <v>0.0</v>
      </c>
      <c r="DN60" s="1825">
        <f>IF(BF60=DN$2,'Result Entry'!FS65,0)</f>
        <v>0.0</v>
      </c>
      <c r="DO60" s="1825">
        <f>IF(BF60=DO$2,'Result Entry'!FS65,0)</f>
        <v>0.0</v>
      </c>
    </row>
    <row r="61" spans="8:8" ht="15.0" hidden="1">
      <c r="BE61" s="1823">
        <f t="shared" si="35"/>
        <v>0.0</v>
      </c>
      <c r="BF61" s="1823">
        <f>'Result Entry'!F66</f>
        <v>0.0</v>
      </c>
      <c r="BG61" s="1823" t="str">
        <f>'Result Entry'!Y66</f>
        <v/>
      </c>
      <c r="BH61" s="1823" t="str">
        <f>'Result Entry'!AM66</f>
        <v/>
      </c>
      <c r="BI61" s="1823" t="str">
        <f>'Result Entry'!BD66</f>
        <v/>
      </c>
      <c r="BJ61" s="1823" t="str">
        <f>'Result Entry'!BU66</f>
        <v/>
      </c>
      <c r="BK61" s="1823" t="str">
        <f>'Result Entry'!CL66</f>
        <v/>
      </c>
      <c r="BL61" s="1823" t="str">
        <f>'Result Entry'!DC66</f>
        <v/>
      </c>
      <c r="BM61" s="1217" t="str">
        <f>'Result Entry'!DT66</f>
        <v/>
      </c>
      <c r="BN61" s="1822">
        <f t="shared" si="2"/>
        <v>0.0</v>
      </c>
      <c r="BO61" s="1822">
        <f t="shared" si="3"/>
        <v>0.0</v>
      </c>
      <c r="BP61" s="1822">
        <f t="shared" si="4"/>
        <v>0.0</v>
      </c>
      <c r="BQ61" s="1822">
        <f t="shared" si="5"/>
        <v>0.0</v>
      </c>
      <c r="BR61" s="1822">
        <f t="shared" si="6"/>
        <v>0.0</v>
      </c>
      <c r="BS61" s="1822">
        <f t="shared" si="7"/>
        <v>0.0</v>
      </c>
      <c r="BT61" s="1823">
        <f t="shared" si="8"/>
        <v>0.0</v>
      </c>
      <c r="BU61" s="1823">
        <f t="shared" si="9"/>
        <v>0.0</v>
      </c>
      <c r="BV61" s="1823">
        <f t="shared" si="10"/>
        <v>0.0</v>
      </c>
      <c r="BW61" s="1823">
        <f t="shared" si="11"/>
        <v>0.0</v>
      </c>
      <c r="BX61" s="1823">
        <f t="shared" si="12"/>
        <v>0.0</v>
      </c>
      <c r="BY61" s="1823">
        <f t="shared" si="13"/>
        <v>0.0</v>
      </c>
      <c r="BZ61" s="1824">
        <f t="shared" si="14"/>
        <v>0.0</v>
      </c>
      <c r="CA61" s="1822">
        <f t="shared" si="15"/>
        <v>0.0</v>
      </c>
      <c r="CB61" s="1822">
        <f t="shared" si="16"/>
        <v>0.0</v>
      </c>
      <c r="CC61" s="1822">
        <f t="shared" si="17"/>
        <v>0.0</v>
      </c>
      <c r="CD61" s="1822">
        <f t="shared" si="18"/>
        <v>0.0</v>
      </c>
      <c r="CE61" s="1822">
        <f t="shared" si="19"/>
        <v>0.0</v>
      </c>
      <c r="CF61" s="1823">
        <f t="shared" si="20"/>
        <v>0.0</v>
      </c>
      <c r="CG61" s="1823">
        <f t="shared" si="21"/>
        <v>0.0</v>
      </c>
      <c r="CH61" s="1823">
        <f t="shared" si="22"/>
        <v>0.0</v>
      </c>
      <c r="CI61" s="1823">
        <f t="shared" si="23"/>
        <v>0.0</v>
      </c>
      <c r="CJ61" s="1823">
        <f t="shared" si="24"/>
        <v>0.0</v>
      </c>
      <c r="CK61" s="1217">
        <f t="shared" si="25"/>
        <v>0.0</v>
      </c>
      <c r="CL61" s="1822">
        <f t="shared" si="26"/>
        <v>0.0</v>
      </c>
      <c r="CM61" s="1822">
        <f t="shared" si="27"/>
        <v>0.0</v>
      </c>
      <c r="CN61" s="1822">
        <f t="shared" si="28"/>
        <v>0.0</v>
      </c>
      <c r="CO61" s="1822">
        <f t="shared" si="29"/>
        <v>0.0</v>
      </c>
      <c r="CP61" s="1822">
        <f t="shared" si="30"/>
        <v>0.0</v>
      </c>
      <c r="CQ61" s="1822">
        <f t="shared" si="31"/>
        <v>0.0</v>
      </c>
      <c r="CR61" s="1245">
        <f t="shared" si="65"/>
        <v>0.0</v>
      </c>
      <c r="CS61" s="1823">
        <f t="shared" si="65"/>
        <v>0.0</v>
      </c>
      <c r="CT61" s="1823">
        <f t="shared" si="65"/>
        <v>0.0</v>
      </c>
      <c r="CU61" s="1823">
        <f t="shared" si="65"/>
        <v>0.0</v>
      </c>
      <c r="CV61" s="1823">
        <f t="shared" si="65"/>
        <v>0.0</v>
      </c>
      <c r="CW61" s="1217">
        <f t="shared" si="65"/>
        <v>0.0</v>
      </c>
      <c r="CX61" s="1822">
        <f t="shared" si="66"/>
        <v>0.0</v>
      </c>
      <c r="CY61" s="1822">
        <f t="shared" si="66"/>
        <v>0.0</v>
      </c>
      <c r="CZ61" s="1822">
        <f t="shared" si="66"/>
        <v>0.0</v>
      </c>
      <c r="DA61" s="1822">
        <f t="shared" si="66"/>
        <v>0.0</v>
      </c>
      <c r="DB61" s="1822">
        <f t="shared" si="66"/>
        <v>0.0</v>
      </c>
      <c r="DC61" s="1822">
        <f t="shared" si="66"/>
        <v>0.0</v>
      </c>
      <c r="DD61" s="1245">
        <f>IF(BF61=DD$2,'Result Entry'!G66,0)</f>
        <v>0.0</v>
      </c>
      <c r="DE61" s="1823">
        <f>IF(BF61=DE$2,'Result Entry'!G66,0)</f>
        <v>0.0</v>
      </c>
      <c r="DF61" s="1823">
        <f>IF(BF61=DF$2,'Result Entry'!G66,0)</f>
        <v>0.0</v>
      </c>
      <c r="DG61" s="1823">
        <f>IF(BF61=DG$2,'Result Entry'!G66,0)</f>
        <v>0.0</v>
      </c>
      <c r="DH61" s="1823">
        <f>IF(BF61=DH$2,'Result Entry'!G66,0)</f>
        <v>0.0</v>
      </c>
      <c r="DI61" s="1823">
        <f>IF(BF61=DI$2,'Result Entry'!G66,0)</f>
        <v>0.0</v>
      </c>
      <c r="DJ61" s="1825">
        <f>IF(BF61=DJ$2,'Result Entry'!FS66,0)</f>
        <v>0.0</v>
      </c>
      <c r="DK61" s="1825">
        <f>IF(BF61=DK$2,'Result Entry'!FS66,0)</f>
        <v>0.0</v>
      </c>
      <c r="DL61" s="1825">
        <f>IF(BF61=DL$2,'Result Entry'!FS66,0)</f>
        <v>0.0</v>
      </c>
      <c r="DM61" s="1825">
        <f>IF(BF61=DM$2,'Result Entry'!FS66,0)</f>
        <v>0.0</v>
      </c>
      <c r="DN61" s="1825">
        <f>IF(BF61=DN$2,'Result Entry'!FS66,0)</f>
        <v>0.0</v>
      </c>
      <c r="DO61" s="1825">
        <f>IF(BF61=DO$2,'Result Entry'!FS66,0)</f>
        <v>0.0</v>
      </c>
    </row>
    <row r="62" spans="8:8" ht="15.0" hidden="1">
      <c r="BE62" s="1823">
        <f t="shared" si="35"/>
        <v>0.0</v>
      </c>
      <c r="BF62" s="1823">
        <f>'Result Entry'!F67</f>
        <v>0.0</v>
      </c>
      <c r="BG62" s="1823" t="str">
        <f>'Result Entry'!Y67</f>
        <v/>
      </c>
      <c r="BH62" s="1823" t="str">
        <f>'Result Entry'!AM67</f>
        <v/>
      </c>
      <c r="BI62" s="1823" t="str">
        <f>'Result Entry'!BD67</f>
        <v/>
      </c>
      <c r="BJ62" s="1823" t="str">
        <f>'Result Entry'!BU67</f>
        <v/>
      </c>
      <c r="BK62" s="1823" t="str">
        <f>'Result Entry'!CL67</f>
        <v/>
      </c>
      <c r="BL62" s="1823" t="str">
        <f>'Result Entry'!DC67</f>
        <v/>
      </c>
      <c r="BM62" s="1217" t="str">
        <f>'Result Entry'!DT67</f>
        <v/>
      </c>
      <c r="BN62" s="1822">
        <f t="shared" si="2"/>
        <v>0.0</v>
      </c>
      <c r="BO62" s="1822">
        <f t="shared" si="3"/>
        <v>0.0</v>
      </c>
      <c r="BP62" s="1822">
        <f t="shared" si="4"/>
        <v>0.0</v>
      </c>
      <c r="BQ62" s="1822">
        <f t="shared" si="5"/>
        <v>0.0</v>
      </c>
      <c r="BR62" s="1822">
        <f t="shared" si="6"/>
        <v>0.0</v>
      </c>
      <c r="BS62" s="1822">
        <f t="shared" si="7"/>
        <v>0.0</v>
      </c>
      <c r="BT62" s="1823">
        <f t="shared" si="8"/>
        <v>0.0</v>
      </c>
      <c r="BU62" s="1823">
        <f t="shared" si="9"/>
        <v>0.0</v>
      </c>
      <c r="BV62" s="1823">
        <f t="shared" si="10"/>
        <v>0.0</v>
      </c>
      <c r="BW62" s="1823">
        <f t="shared" si="11"/>
        <v>0.0</v>
      </c>
      <c r="BX62" s="1823">
        <f t="shared" si="12"/>
        <v>0.0</v>
      </c>
      <c r="BY62" s="1823">
        <f t="shared" si="13"/>
        <v>0.0</v>
      </c>
      <c r="BZ62" s="1824">
        <f t="shared" si="14"/>
        <v>0.0</v>
      </c>
      <c r="CA62" s="1822">
        <f t="shared" si="15"/>
        <v>0.0</v>
      </c>
      <c r="CB62" s="1822">
        <f t="shared" si="16"/>
        <v>0.0</v>
      </c>
      <c r="CC62" s="1822">
        <f t="shared" si="17"/>
        <v>0.0</v>
      </c>
      <c r="CD62" s="1822">
        <f t="shared" si="18"/>
        <v>0.0</v>
      </c>
      <c r="CE62" s="1822">
        <f t="shared" si="19"/>
        <v>0.0</v>
      </c>
      <c r="CF62" s="1823">
        <f t="shared" si="20"/>
        <v>0.0</v>
      </c>
      <c r="CG62" s="1823">
        <f t="shared" si="21"/>
        <v>0.0</v>
      </c>
      <c r="CH62" s="1823">
        <f t="shared" si="22"/>
        <v>0.0</v>
      </c>
      <c r="CI62" s="1823">
        <f t="shared" si="23"/>
        <v>0.0</v>
      </c>
      <c r="CJ62" s="1823">
        <f t="shared" si="24"/>
        <v>0.0</v>
      </c>
      <c r="CK62" s="1217">
        <f t="shared" si="25"/>
        <v>0.0</v>
      </c>
      <c r="CL62" s="1822">
        <f t="shared" si="26"/>
        <v>0.0</v>
      </c>
      <c r="CM62" s="1822">
        <f t="shared" si="27"/>
        <v>0.0</v>
      </c>
      <c r="CN62" s="1822">
        <f t="shared" si="28"/>
        <v>0.0</v>
      </c>
      <c r="CO62" s="1822">
        <f t="shared" si="29"/>
        <v>0.0</v>
      </c>
      <c r="CP62" s="1822">
        <f t="shared" si="30"/>
        <v>0.0</v>
      </c>
      <c r="CQ62" s="1822">
        <f t="shared" si="31"/>
        <v>0.0</v>
      </c>
      <c r="CR62" s="1245">
        <f t="shared" si="65"/>
        <v>0.0</v>
      </c>
      <c r="CS62" s="1823">
        <f t="shared" si="65"/>
        <v>0.0</v>
      </c>
      <c r="CT62" s="1823">
        <f t="shared" si="65"/>
        <v>0.0</v>
      </c>
      <c r="CU62" s="1823">
        <f t="shared" si="65"/>
        <v>0.0</v>
      </c>
      <c r="CV62" s="1823">
        <f t="shared" si="65"/>
        <v>0.0</v>
      </c>
      <c r="CW62" s="1217">
        <f t="shared" si="65"/>
        <v>0.0</v>
      </c>
      <c r="CX62" s="1822">
        <f t="shared" si="66"/>
        <v>0.0</v>
      </c>
      <c r="CY62" s="1822">
        <f t="shared" si="66"/>
        <v>0.0</v>
      </c>
      <c r="CZ62" s="1822">
        <f t="shared" si="66"/>
        <v>0.0</v>
      </c>
      <c r="DA62" s="1822">
        <f t="shared" si="66"/>
        <v>0.0</v>
      </c>
      <c r="DB62" s="1822">
        <f t="shared" si="66"/>
        <v>0.0</v>
      </c>
      <c r="DC62" s="1822">
        <f t="shared" si="66"/>
        <v>0.0</v>
      </c>
      <c r="DD62" s="1245">
        <f>IF(BF62=DD$2,'Result Entry'!G67,0)</f>
        <v>0.0</v>
      </c>
      <c r="DE62" s="1823">
        <f>IF(BF62=DE$2,'Result Entry'!G67,0)</f>
        <v>0.0</v>
      </c>
      <c r="DF62" s="1823">
        <f>IF(BF62=DF$2,'Result Entry'!G67,0)</f>
        <v>0.0</v>
      </c>
      <c r="DG62" s="1823">
        <f>IF(BF62=DG$2,'Result Entry'!G67,0)</f>
        <v>0.0</v>
      </c>
      <c r="DH62" s="1823">
        <f>IF(BF62=DH$2,'Result Entry'!G67,0)</f>
        <v>0.0</v>
      </c>
      <c r="DI62" s="1823">
        <f>IF(BF62=DI$2,'Result Entry'!G67,0)</f>
        <v>0.0</v>
      </c>
      <c r="DJ62" s="1825">
        <f>IF(BF62=DJ$2,'Result Entry'!FS67,0)</f>
        <v>0.0</v>
      </c>
      <c r="DK62" s="1825">
        <f>IF(BF62=DK$2,'Result Entry'!FS67,0)</f>
        <v>0.0</v>
      </c>
      <c r="DL62" s="1825">
        <f>IF(BF62=DL$2,'Result Entry'!FS67,0)</f>
        <v>0.0</v>
      </c>
      <c r="DM62" s="1825">
        <f>IF(BF62=DM$2,'Result Entry'!FS67,0)</f>
        <v>0.0</v>
      </c>
      <c r="DN62" s="1825">
        <f>IF(BF62=DN$2,'Result Entry'!FS67,0)</f>
        <v>0.0</v>
      </c>
      <c r="DO62" s="1825">
        <f>IF(BF62=DO$2,'Result Entry'!FS67,0)</f>
        <v>0.0</v>
      </c>
    </row>
    <row r="63" spans="8:8" ht="15.0" hidden="1">
      <c r="BE63" s="1823">
        <f t="shared" si="35"/>
        <v>0.0</v>
      </c>
      <c r="BF63" s="1823">
        <f>'Result Entry'!F68</f>
        <v>0.0</v>
      </c>
      <c r="BG63" s="1823" t="str">
        <f>'Result Entry'!Y68</f>
        <v/>
      </c>
      <c r="BH63" s="1823" t="str">
        <f>'Result Entry'!AM68</f>
        <v/>
      </c>
      <c r="BI63" s="1823" t="str">
        <f>'Result Entry'!BD68</f>
        <v/>
      </c>
      <c r="BJ63" s="1823" t="str">
        <f>'Result Entry'!BU68</f>
        <v/>
      </c>
      <c r="BK63" s="1823" t="str">
        <f>'Result Entry'!CL68</f>
        <v/>
      </c>
      <c r="BL63" s="1823" t="str">
        <f>'Result Entry'!DC68</f>
        <v/>
      </c>
      <c r="BM63" s="1217" t="str">
        <f>'Result Entry'!DT68</f>
        <v/>
      </c>
      <c r="BN63" s="1822">
        <f t="shared" si="2"/>
        <v>0.0</v>
      </c>
      <c r="BO63" s="1822">
        <f t="shared" si="3"/>
        <v>0.0</v>
      </c>
      <c r="BP63" s="1822">
        <f t="shared" si="4"/>
        <v>0.0</v>
      </c>
      <c r="BQ63" s="1822">
        <f t="shared" si="5"/>
        <v>0.0</v>
      </c>
      <c r="BR63" s="1822">
        <f t="shared" si="6"/>
        <v>0.0</v>
      </c>
      <c r="BS63" s="1822">
        <f t="shared" si="7"/>
        <v>0.0</v>
      </c>
      <c r="BT63" s="1823">
        <f t="shared" si="8"/>
        <v>0.0</v>
      </c>
      <c r="BU63" s="1823">
        <f t="shared" si="9"/>
        <v>0.0</v>
      </c>
      <c r="BV63" s="1823">
        <f t="shared" si="10"/>
        <v>0.0</v>
      </c>
      <c r="BW63" s="1823">
        <f t="shared" si="11"/>
        <v>0.0</v>
      </c>
      <c r="BX63" s="1823">
        <f t="shared" si="12"/>
        <v>0.0</v>
      </c>
      <c r="BY63" s="1823">
        <f t="shared" si="13"/>
        <v>0.0</v>
      </c>
      <c r="BZ63" s="1824">
        <f t="shared" si="14"/>
        <v>0.0</v>
      </c>
      <c r="CA63" s="1822">
        <f t="shared" si="15"/>
        <v>0.0</v>
      </c>
      <c r="CB63" s="1822">
        <f t="shared" si="16"/>
        <v>0.0</v>
      </c>
      <c r="CC63" s="1822">
        <f t="shared" si="17"/>
        <v>0.0</v>
      </c>
      <c r="CD63" s="1822">
        <f t="shared" si="18"/>
        <v>0.0</v>
      </c>
      <c r="CE63" s="1822">
        <f t="shared" si="19"/>
        <v>0.0</v>
      </c>
      <c r="CF63" s="1823">
        <f t="shared" si="20"/>
        <v>0.0</v>
      </c>
      <c r="CG63" s="1823">
        <f t="shared" si="21"/>
        <v>0.0</v>
      </c>
      <c r="CH63" s="1823">
        <f t="shared" si="22"/>
        <v>0.0</v>
      </c>
      <c r="CI63" s="1823">
        <f t="shared" si="23"/>
        <v>0.0</v>
      </c>
      <c r="CJ63" s="1823">
        <f t="shared" si="24"/>
        <v>0.0</v>
      </c>
      <c r="CK63" s="1217">
        <f t="shared" si="25"/>
        <v>0.0</v>
      </c>
      <c r="CL63" s="1822">
        <f t="shared" si="26"/>
        <v>0.0</v>
      </c>
      <c r="CM63" s="1822">
        <f t="shared" si="27"/>
        <v>0.0</v>
      </c>
      <c r="CN63" s="1822">
        <f t="shared" si="28"/>
        <v>0.0</v>
      </c>
      <c r="CO63" s="1822">
        <f t="shared" si="29"/>
        <v>0.0</v>
      </c>
      <c r="CP63" s="1822">
        <f t="shared" si="30"/>
        <v>0.0</v>
      </c>
      <c r="CQ63" s="1822">
        <f t="shared" si="31"/>
        <v>0.0</v>
      </c>
      <c r="CR63" s="1245">
        <f t="shared" si="65"/>
        <v>0.0</v>
      </c>
      <c r="CS63" s="1823">
        <f t="shared" si="65"/>
        <v>0.0</v>
      </c>
      <c r="CT63" s="1823">
        <f t="shared" si="65"/>
        <v>0.0</v>
      </c>
      <c r="CU63" s="1823">
        <f t="shared" si="65"/>
        <v>0.0</v>
      </c>
      <c r="CV63" s="1823">
        <f t="shared" si="65"/>
        <v>0.0</v>
      </c>
      <c r="CW63" s="1217">
        <f t="shared" si="65"/>
        <v>0.0</v>
      </c>
      <c r="CX63" s="1822">
        <f t="shared" si="66"/>
        <v>0.0</v>
      </c>
      <c r="CY63" s="1822">
        <f t="shared" si="66"/>
        <v>0.0</v>
      </c>
      <c r="CZ63" s="1822">
        <f t="shared" si="66"/>
        <v>0.0</v>
      </c>
      <c r="DA63" s="1822">
        <f t="shared" si="66"/>
        <v>0.0</v>
      </c>
      <c r="DB63" s="1822">
        <f t="shared" si="66"/>
        <v>0.0</v>
      </c>
      <c r="DC63" s="1822">
        <f t="shared" si="66"/>
        <v>0.0</v>
      </c>
      <c r="DD63" s="1245">
        <f>IF(BF63=DD$2,'Result Entry'!G68,0)</f>
        <v>0.0</v>
      </c>
      <c r="DE63" s="1823">
        <f>IF(BF63=DE$2,'Result Entry'!G68,0)</f>
        <v>0.0</v>
      </c>
      <c r="DF63" s="1823">
        <f>IF(BF63=DF$2,'Result Entry'!G68,0)</f>
        <v>0.0</v>
      </c>
      <c r="DG63" s="1823">
        <f>IF(BF63=DG$2,'Result Entry'!G68,0)</f>
        <v>0.0</v>
      </c>
      <c r="DH63" s="1823">
        <f>IF(BF63=DH$2,'Result Entry'!G68,0)</f>
        <v>0.0</v>
      </c>
      <c r="DI63" s="1823">
        <f>IF(BF63=DI$2,'Result Entry'!G68,0)</f>
        <v>0.0</v>
      </c>
      <c r="DJ63" s="1825">
        <f>IF(BF63=DJ$2,'Result Entry'!FS68,0)</f>
        <v>0.0</v>
      </c>
      <c r="DK63" s="1825">
        <f>IF(BF63=DK$2,'Result Entry'!FS68,0)</f>
        <v>0.0</v>
      </c>
      <c r="DL63" s="1825">
        <f>IF(BF63=DL$2,'Result Entry'!FS68,0)</f>
        <v>0.0</v>
      </c>
      <c r="DM63" s="1825">
        <f>IF(BF63=DM$2,'Result Entry'!FS68,0)</f>
        <v>0.0</v>
      </c>
      <c r="DN63" s="1825">
        <f>IF(BF63=DN$2,'Result Entry'!FS68,0)</f>
        <v>0.0</v>
      </c>
      <c r="DO63" s="1825">
        <f>IF(BF63=DO$2,'Result Entry'!FS68,0)</f>
        <v>0.0</v>
      </c>
    </row>
    <row r="64" spans="8:8" ht="15.0" hidden="1">
      <c r="BE64" s="1823">
        <f t="shared" si="35"/>
        <v>0.0</v>
      </c>
      <c r="BF64" s="1823">
        <f>'Result Entry'!F69</f>
        <v>0.0</v>
      </c>
      <c r="BG64" s="1823" t="str">
        <f>'Result Entry'!Y69</f>
        <v/>
      </c>
      <c r="BH64" s="1823" t="str">
        <f>'Result Entry'!AM69</f>
        <v/>
      </c>
      <c r="BI64" s="1823" t="str">
        <f>'Result Entry'!BD69</f>
        <v/>
      </c>
      <c r="BJ64" s="1823" t="str">
        <f>'Result Entry'!BU69</f>
        <v/>
      </c>
      <c r="BK64" s="1823" t="str">
        <f>'Result Entry'!CL69</f>
        <v/>
      </c>
      <c r="BL64" s="1823" t="str">
        <f>'Result Entry'!DC69</f>
        <v/>
      </c>
      <c r="BM64" s="1217" t="str">
        <f>'Result Entry'!DT69</f>
        <v/>
      </c>
      <c r="BN64" s="1822">
        <f t="shared" si="2"/>
        <v>0.0</v>
      </c>
      <c r="BO64" s="1822">
        <f t="shared" si="3"/>
        <v>0.0</v>
      </c>
      <c r="BP64" s="1822">
        <f t="shared" si="4"/>
        <v>0.0</v>
      </c>
      <c r="BQ64" s="1822">
        <f t="shared" si="5"/>
        <v>0.0</v>
      </c>
      <c r="BR64" s="1822">
        <f t="shared" si="6"/>
        <v>0.0</v>
      </c>
      <c r="BS64" s="1822">
        <f t="shared" si="7"/>
        <v>0.0</v>
      </c>
      <c r="BT64" s="1823">
        <f t="shared" si="8"/>
        <v>0.0</v>
      </c>
      <c r="BU64" s="1823">
        <f t="shared" si="9"/>
        <v>0.0</v>
      </c>
      <c r="BV64" s="1823">
        <f t="shared" si="10"/>
        <v>0.0</v>
      </c>
      <c r="BW64" s="1823">
        <f t="shared" si="11"/>
        <v>0.0</v>
      </c>
      <c r="BX64" s="1823">
        <f t="shared" si="12"/>
        <v>0.0</v>
      </c>
      <c r="BY64" s="1823">
        <f t="shared" si="13"/>
        <v>0.0</v>
      </c>
      <c r="BZ64" s="1824">
        <f t="shared" si="14"/>
        <v>0.0</v>
      </c>
      <c r="CA64" s="1822">
        <f t="shared" si="15"/>
        <v>0.0</v>
      </c>
      <c r="CB64" s="1822">
        <f t="shared" si="16"/>
        <v>0.0</v>
      </c>
      <c r="CC64" s="1822">
        <f t="shared" si="17"/>
        <v>0.0</v>
      </c>
      <c r="CD64" s="1822">
        <f t="shared" si="18"/>
        <v>0.0</v>
      </c>
      <c r="CE64" s="1822">
        <f t="shared" si="19"/>
        <v>0.0</v>
      </c>
      <c r="CF64" s="1823">
        <f t="shared" si="20"/>
        <v>0.0</v>
      </c>
      <c r="CG64" s="1823">
        <f t="shared" si="21"/>
        <v>0.0</v>
      </c>
      <c r="CH64" s="1823">
        <f t="shared" si="22"/>
        <v>0.0</v>
      </c>
      <c r="CI64" s="1823">
        <f t="shared" si="23"/>
        <v>0.0</v>
      </c>
      <c r="CJ64" s="1823">
        <f t="shared" si="24"/>
        <v>0.0</v>
      </c>
      <c r="CK64" s="1217">
        <f t="shared" si="25"/>
        <v>0.0</v>
      </c>
      <c r="CL64" s="1822">
        <f t="shared" si="26"/>
        <v>0.0</v>
      </c>
      <c r="CM64" s="1822">
        <f t="shared" si="27"/>
        <v>0.0</v>
      </c>
      <c r="CN64" s="1822">
        <f t="shared" si="28"/>
        <v>0.0</v>
      </c>
      <c r="CO64" s="1822">
        <f t="shared" si="29"/>
        <v>0.0</v>
      </c>
      <c r="CP64" s="1822">
        <f t="shared" si="30"/>
        <v>0.0</v>
      </c>
      <c r="CQ64" s="1822">
        <f t="shared" si="31"/>
        <v>0.0</v>
      </c>
      <c r="CR64" s="1245">
        <f t="shared" si="65"/>
        <v>0.0</v>
      </c>
      <c r="CS64" s="1823">
        <f t="shared" si="65"/>
        <v>0.0</v>
      </c>
      <c r="CT64" s="1823">
        <f t="shared" si="65"/>
        <v>0.0</v>
      </c>
      <c r="CU64" s="1823">
        <f t="shared" si="65"/>
        <v>0.0</v>
      </c>
      <c r="CV64" s="1823">
        <f t="shared" si="65"/>
        <v>0.0</v>
      </c>
      <c r="CW64" s="1217">
        <f t="shared" si="65"/>
        <v>0.0</v>
      </c>
      <c r="CX64" s="1822">
        <f t="shared" si="66"/>
        <v>0.0</v>
      </c>
      <c r="CY64" s="1822">
        <f t="shared" si="66"/>
        <v>0.0</v>
      </c>
      <c r="CZ64" s="1822">
        <f t="shared" si="66"/>
        <v>0.0</v>
      </c>
      <c r="DA64" s="1822">
        <f t="shared" si="66"/>
        <v>0.0</v>
      </c>
      <c r="DB64" s="1822">
        <f t="shared" si="66"/>
        <v>0.0</v>
      </c>
      <c r="DC64" s="1822">
        <f t="shared" si="66"/>
        <v>0.0</v>
      </c>
      <c r="DD64" s="1245">
        <f>IF(BF64=DD$2,'Result Entry'!G69,0)</f>
        <v>0.0</v>
      </c>
      <c r="DE64" s="1823">
        <f>IF(BF64=DE$2,'Result Entry'!G69,0)</f>
        <v>0.0</v>
      </c>
      <c r="DF64" s="1823">
        <f>IF(BF64=DF$2,'Result Entry'!G69,0)</f>
        <v>0.0</v>
      </c>
      <c r="DG64" s="1823">
        <f>IF(BF64=DG$2,'Result Entry'!G69,0)</f>
        <v>0.0</v>
      </c>
      <c r="DH64" s="1823">
        <f>IF(BF64=DH$2,'Result Entry'!G69,0)</f>
        <v>0.0</v>
      </c>
      <c r="DI64" s="1823">
        <f>IF(BF64=DI$2,'Result Entry'!G69,0)</f>
        <v>0.0</v>
      </c>
      <c r="DJ64" s="1825">
        <f>IF(BF64=DJ$2,'Result Entry'!FS69,0)</f>
        <v>0.0</v>
      </c>
      <c r="DK64" s="1825">
        <f>IF(BF64=DK$2,'Result Entry'!FS69,0)</f>
        <v>0.0</v>
      </c>
      <c r="DL64" s="1825">
        <f>IF(BF64=DL$2,'Result Entry'!FS69,0)</f>
        <v>0.0</v>
      </c>
      <c r="DM64" s="1825">
        <f>IF(BF64=DM$2,'Result Entry'!FS69,0)</f>
        <v>0.0</v>
      </c>
      <c r="DN64" s="1825">
        <f>IF(BF64=DN$2,'Result Entry'!FS69,0)</f>
        <v>0.0</v>
      </c>
      <c r="DO64" s="1825">
        <f>IF(BF64=DO$2,'Result Entry'!FS69,0)</f>
        <v>0.0</v>
      </c>
    </row>
    <row r="65" spans="8:8" ht="15.0" hidden="1">
      <c r="BE65" s="1823">
        <f t="shared" si="35"/>
        <v>0.0</v>
      </c>
      <c r="BF65" s="1823">
        <f>'Result Entry'!F70</f>
        <v>0.0</v>
      </c>
      <c r="BG65" s="1823" t="str">
        <f>'Result Entry'!Y70</f>
        <v/>
      </c>
      <c r="BH65" s="1823" t="str">
        <f>'Result Entry'!AM70</f>
        <v/>
      </c>
      <c r="BI65" s="1823" t="str">
        <f>'Result Entry'!BD70</f>
        <v/>
      </c>
      <c r="BJ65" s="1823" t="str">
        <f>'Result Entry'!BU70</f>
        <v/>
      </c>
      <c r="BK65" s="1823" t="str">
        <f>'Result Entry'!CL70</f>
        <v/>
      </c>
      <c r="BL65" s="1823" t="str">
        <f>'Result Entry'!DC70</f>
        <v/>
      </c>
      <c r="BM65" s="1217" t="str">
        <f>'Result Entry'!DT70</f>
        <v/>
      </c>
      <c r="BN65" s="1822">
        <f t="shared" si="2"/>
        <v>0.0</v>
      </c>
      <c r="BO65" s="1822">
        <f t="shared" si="3"/>
        <v>0.0</v>
      </c>
      <c r="BP65" s="1822">
        <f t="shared" si="4"/>
        <v>0.0</v>
      </c>
      <c r="BQ65" s="1822">
        <f t="shared" si="5"/>
        <v>0.0</v>
      </c>
      <c r="BR65" s="1822">
        <f t="shared" si="6"/>
        <v>0.0</v>
      </c>
      <c r="BS65" s="1822">
        <f t="shared" si="7"/>
        <v>0.0</v>
      </c>
      <c r="BT65" s="1823">
        <f t="shared" si="8"/>
        <v>0.0</v>
      </c>
      <c r="BU65" s="1823">
        <f t="shared" si="9"/>
        <v>0.0</v>
      </c>
      <c r="BV65" s="1823">
        <f t="shared" si="10"/>
        <v>0.0</v>
      </c>
      <c r="BW65" s="1823">
        <f t="shared" si="11"/>
        <v>0.0</v>
      </c>
      <c r="BX65" s="1823">
        <f t="shared" si="12"/>
        <v>0.0</v>
      </c>
      <c r="BY65" s="1823">
        <f t="shared" si="13"/>
        <v>0.0</v>
      </c>
      <c r="BZ65" s="1824">
        <f t="shared" si="14"/>
        <v>0.0</v>
      </c>
      <c r="CA65" s="1822">
        <f t="shared" si="15"/>
        <v>0.0</v>
      </c>
      <c r="CB65" s="1822">
        <f t="shared" si="16"/>
        <v>0.0</v>
      </c>
      <c r="CC65" s="1822">
        <f t="shared" si="17"/>
        <v>0.0</v>
      </c>
      <c r="CD65" s="1822">
        <f t="shared" si="18"/>
        <v>0.0</v>
      </c>
      <c r="CE65" s="1822">
        <f t="shared" si="19"/>
        <v>0.0</v>
      </c>
      <c r="CF65" s="1823">
        <f t="shared" si="20"/>
        <v>0.0</v>
      </c>
      <c r="CG65" s="1823">
        <f t="shared" si="21"/>
        <v>0.0</v>
      </c>
      <c r="CH65" s="1823">
        <f t="shared" si="22"/>
        <v>0.0</v>
      </c>
      <c r="CI65" s="1823">
        <f t="shared" si="23"/>
        <v>0.0</v>
      </c>
      <c r="CJ65" s="1823">
        <f t="shared" si="24"/>
        <v>0.0</v>
      </c>
      <c r="CK65" s="1217">
        <f t="shared" si="25"/>
        <v>0.0</v>
      </c>
      <c r="CL65" s="1822">
        <f t="shared" si="26"/>
        <v>0.0</v>
      </c>
      <c r="CM65" s="1822">
        <f t="shared" si="27"/>
        <v>0.0</v>
      </c>
      <c r="CN65" s="1822">
        <f t="shared" si="28"/>
        <v>0.0</v>
      </c>
      <c r="CO65" s="1822">
        <f t="shared" si="29"/>
        <v>0.0</v>
      </c>
      <c r="CP65" s="1822">
        <f t="shared" si="30"/>
        <v>0.0</v>
      </c>
      <c r="CQ65" s="1822">
        <f t="shared" si="31"/>
        <v>0.0</v>
      </c>
      <c r="CR65" s="1245">
        <f t="shared" si="65"/>
        <v>0.0</v>
      </c>
      <c r="CS65" s="1823">
        <f t="shared" si="65"/>
        <v>0.0</v>
      </c>
      <c r="CT65" s="1823">
        <f t="shared" si="65"/>
        <v>0.0</v>
      </c>
      <c r="CU65" s="1823">
        <f t="shared" si="65"/>
        <v>0.0</v>
      </c>
      <c r="CV65" s="1823">
        <f t="shared" si="65"/>
        <v>0.0</v>
      </c>
      <c r="CW65" s="1217">
        <f t="shared" si="65"/>
        <v>0.0</v>
      </c>
      <c r="CX65" s="1822">
        <f t="shared" si="66"/>
        <v>0.0</v>
      </c>
      <c r="CY65" s="1822">
        <f t="shared" si="66"/>
        <v>0.0</v>
      </c>
      <c r="CZ65" s="1822">
        <f t="shared" si="66"/>
        <v>0.0</v>
      </c>
      <c r="DA65" s="1822">
        <f t="shared" si="66"/>
        <v>0.0</v>
      </c>
      <c r="DB65" s="1822">
        <f t="shared" si="66"/>
        <v>0.0</v>
      </c>
      <c r="DC65" s="1822">
        <f t="shared" si="66"/>
        <v>0.0</v>
      </c>
      <c r="DD65" s="1245">
        <f>IF(BF65=DD$2,'Result Entry'!G70,0)</f>
        <v>0.0</v>
      </c>
      <c r="DE65" s="1823">
        <f>IF(BF65=DE$2,'Result Entry'!G70,0)</f>
        <v>0.0</v>
      </c>
      <c r="DF65" s="1823">
        <f>IF(BF65=DF$2,'Result Entry'!G70,0)</f>
        <v>0.0</v>
      </c>
      <c r="DG65" s="1823">
        <f>IF(BF65=DG$2,'Result Entry'!G70,0)</f>
        <v>0.0</v>
      </c>
      <c r="DH65" s="1823">
        <f>IF(BF65=DH$2,'Result Entry'!G70,0)</f>
        <v>0.0</v>
      </c>
      <c r="DI65" s="1823">
        <f>IF(BF65=DI$2,'Result Entry'!G70,0)</f>
        <v>0.0</v>
      </c>
      <c r="DJ65" s="1825">
        <f>IF(BF65=DJ$2,'Result Entry'!FS70,0)</f>
        <v>0.0</v>
      </c>
      <c r="DK65" s="1825">
        <f>IF(BF65=DK$2,'Result Entry'!FS70,0)</f>
        <v>0.0</v>
      </c>
      <c r="DL65" s="1825">
        <f>IF(BF65=DL$2,'Result Entry'!FS70,0)</f>
        <v>0.0</v>
      </c>
      <c r="DM65" s="1825">
        <f>IF(BF65=DM$2,'Result Entry'!FS70,0)</f>
        <v>0.0</v>
      </c>
      <c r="DN65" s="1825">
        <f>IF(BF65=DN$2,'Result Entry'!FS70,0)</f>
        <v>0.0</v>
      </c>
      <c r="DO65" s="1825">
        <f>IF(BF65=DO$2,'Result Entry'!FS70,0)</f>
        <v>0.0</v>
      </c>
    </row>
    <row r="66" spans="8:8" ht="15.0" hidden="1">
      <c r="BE66" s="1823">
        <f t="shared" si="35"/>
        <v>0.0</v>
      </c>
      <c r="BF66" s="1823">
        <f>'Result Entry'!F71</f>
        <v>0.0</v>
      </c>
      <c r="BG66" s="1823" t="str">
        <f>'Result Entry'!Y71</f>
        <v/>
      </c>
      <c r="BH66" s="1823" t="str">
        <f>'Result Entry'!AM71</f>
        <v/>
      </c>
      <c r="BI66" s="1823" t="str">
        <f>'Result Entry'!BD71</f>
        <v/>
      </c>
      <c r="BJ66" s="1823" t="str">
        <f>'Result Entry'!BU71</f>
        <v/>
      </c>
      <c r="BK66" s="1823" t="str">
        <f>'Result Entry'!CL71</f>
        <v/>
      </c>
      <c r="BL66" s="1823" t="str">
        <f>'Result Entry'!DC71</f>
        <v/>
      </c>
      <c r="BM66" s="1217" t="str">
        <f>'Result Entry'!DT71</f>
        <v/>
      </c>
      <c r="BN66" s="1822">
        <f t="shared" si="2"/>
        <v>0.0</v>
      </c>
      <c r="BO66" s="1822">
        <f t="shared" si="3"/>
        <v>0.0</v>
      </c>
      <c r="BP66" s="1822">
        <f t="shared" si="4"/>
        <v>0.0</v>
      </c>
      <c r="BQ66" s="1822">
        <f t="shared" si="5"/>
        <v>0.0</v>
      </c>
      <c r="BR66" s="1822">
        <f t="shared" si="6"/>
        <v>0.0</v>
      </c>
      <c r="BS66" s="1822">
        <f t="shared" si="7"/>
        <v>0.0</v>
      </c>
      <c r="BT66" s="1823">
        <f t="shared" si="8"/>
        <v>0.0</v>
      </c>
      <c r="BU66" s="1823">
        <f t="shared" si="9"/>
        <v>0.0</v>
      </c>
      <c r="BV66" s="1823">
        <f t="shared" si="10"/>
        <v>0.0</v>
      </c>
      <c r="BW66" s="1823">
        <f t="shared" si="11"/>
        <v>0.0</v>
      </c>
      <c r="BX66" s="1823">
        <f t="shared" si="12"/>
        <v>0.0</v>
      </c>
      <c r="BY66" s="1823">
        <f t="shared" si="13"/>
        <v>0.0</v>
      </c>
      <c r="BZ66" s="1824">
        <f t="shared" si="14"/>
        <v>0.0</v>
      </c>
      <c r="CA66" s="1822">
        <f t="shared" si="15"/>
        <v>0.0</v>
      </c>
      <c r="CB66" s="1822">
        <f t="shared" si="16"/>
        <v>0.0</v>
      </c>
      <c r="CC66" s="1822">
        <f t="shared" si="17"/>
        <v>0.0</v>
      </c>
      <c r="CD66" s="1822">
        <f t="shared" si="18"/>
        <v>0.0</v>
      </c>
      <c r="CE66" s="1822">
        <f t="shared" si="19"/>
        <v>0.0</v>
      </c>
      <c r="CF66" s="1823">
        <f t="shared" si="20"/>
        <v>0.0</v>
      </c>
      <c r="CG66" s="1823">
        <f t="shared" si="21"/>
        <v>0.0</v>
      </c>
      <c r="CH66" s="1823">
        <f t="shared" si="22"/>
        <v>0.0</v>
      </c>
      <c r="CI66" s="1823">
        <f t="shared" si="23"/>
        <v>0.0</v>
      </c>
      <c r="CJ66" s="1823">
        <f t="shared" si="24"/>
        <v>0.0</v>
      </c>
      <c r="CK66" s="1217">
        <f t="shared" si="25"/>
        <v>0.0</v>
      </c>
      <c r="CL66" s="1822">
        <f t="shared" si="26"/>
        <v>0.0</v>
      </c>
      <c r="CM66" s="1822">
        <f t="shared" si="27"/>
        <v>0.0</v>
      </c>
      <c r="CN66" s="1822">
        <f t="shared" si="28"/>
        <v>0.0</v>
      </c>
      <c r="CO66" s="1822">
        <f t="shared" si="29"/>
        <v>0.0</v>
      </c>
      <c r="CP66" s="1822">
        <f t="shared" si="30"/>
        <v>0.0</v>
      </c>
      <c r="CQ66" s="1822">
        <f t="shared" si="31"/>
        <v>0.0</v>
      </c>
      <c r="CR66" s="1245">
        <f t="shared" si="65"/>
        <v>0.0</v>
      </c>
      <c r="CS66" s="1823">
        <f t="shared" si="65"/>
        <v>0.0</v>
      </c>
      <c r="CT66" s="1823">
        <f t="shared" si="65"/>
        <v>0.0</v>
      </c>
      <c r="CU66" s="1823">
        <f t="shared" si="65"/>
        <v>0.0</v>
      </c>
      <c r="CV66" s="1823">
        <f t="shared" si="65"/>
        <v>0.0</v>
      </c>
      <c r="CW66" s="1217">
        <f t="shared" si="65"/>
        <v>0.0</v>
      </c>
      <c r="CX66" s="1822">
        <f t="shared" si="66"/>
        <v>0.0</v>
      </c>
      <c r="CY66" s="1822">
        <f t="shared" si="66"/>
        <v>0.0</v>
      </c>
      <c r="CZ66" s="1822">
        <f t="shared" si="66"/>
        <v>0.0</v>
      </c>
      <c r="DA66" s="1822">
        <f t="shared" si="66"/>
        <v>0.0</v>
      </c>
      <c r="DB66" s="1822">
        <f t="shared" si="66"/>
        <v>0.0</v>
      </c>
      <c r="DC66" s="1822">
        <f t="shared" si="66"/>
        <v>0.0</v>
      </c>
      <c r="DD66" s="1245">
        <f>IF(BF66=DD$2,'Result Entry'!G71,0)</f>
        <v>0.0</v>
      </c>
      <c r="DE66" s="1823">
        <f>IF(BF66=DE$2,'Result Entry'!G71,0)</f>
        <v>0.0</v>
      </c>
      <c r="DF66" s="1823">
        <f>IF(BF66=DF$2,'Result Entry'!G71,0)</f>
        <v>0.0</v>
      </c>
      <c r="DG66" s="1823">
        <f>IF(BF66=DG$2,'Result Entry'!G71,0)</f>
        <v>0.0</v>
      </c>
      <c r="DH66" s="1823">
        <f>IF(BF66=DH$2,'Result Entry'!G71,0)</f>
        <v>0.0</v>
      </c>
      <c r="DI66" s="1823">
        <f>IF(BF66=DI$2,'Result Entry'!G71,0)</f>
        <v>0.0</v>
      </c>
      <c r="DJ66" s="1825">
        <f>IF(BF66=DJ$2,'Result Entry'!FS71,0)</f>
        <v>0.0</v>
      </c>
      <c r="DK66" s="1825">
        <f>IF(BF66=DK$2,'Result Entry'!FS71,0)</f>
        <v>0.0</v>
      </c>
      <c r="DL66" s="1825">
        <f>IF(BF66=DL$2,'Result Entry'!FS71,0)</f>
        <v>0.0</v>
      </c>
      <c r="DM66" s="1825">
        <f>IF(BF66=DM$2,'Result Entry'!FS71,0)</f>
        <v>0.0</v>
      </c>
      <c r="DN66" s="1825">
        <f>IF(BF66=DN$2,'Result Entry'!FS71,0)</f>
        <v>0.0</v>
      </c>
      <c r="DO66" s="1825">
        <f>IF(BF66=DO$2,'Result Entry'!FS71,0)</f>
        <v>0.0</v>
      </c>
    </row>
    <row r="67" spans="8:8" ht="15.0" hidden="1">
      <c r="BE67" s="1823">
        <f t="shared" si="35"/>
        <v>0.0</v>
      </c>
      <c r="BF67" s="1823">
        <f>'Result Entry'!F72</f>
        <v>0.0</v>
      </c>
      <c r="BG67" s="1823" t="str">
        <f>'Result Entry'!Y72</f>
        <v/>
      </c>
      <c r="BH67" s="1823" t="str">
        <f>'Result Entry'!AM72</f>
        <v/>
      </c>
      <c r="BI67" s="1823" t="str">
        <f>'Result Entry'!BD72</f>
        <v/>
      </c>
      <c r="BJ67" s="1823" t="str">
        <f>'Result Entry'!BU72</f>
        <v/>
      </c>
      <c r="BK67" s="1823" t="str">
        <f>'Result Entry'!CL72</f>
        <v/>
      </c>
      <c r="BL67" s="1823" t="str">
        <f>'Result Entry'!DC72</f>
        <v/>
      </c>
      <c r="BM67" s="1217" t="str">
        <f>'Result Entry'!DT72</f>
        <v/>
      </c>
      <c r="BN67" s="1822">
        <f t="shared" si="2"/>
        <v>0.0</v>
      </c>
      <c r="BO67" s="1822">
        <f t="shared" si="3"/>
        <v>0.0</v>
      </c>
      <c r="BP67" s="1822">
        <f t="shared" si="4"/>
        <v>0.0</v>
      </c>
      <c r="BQ67" s="1822">
        <f t="shared" si="5"/>
        <v>0.0</v>
      </c>
      <c r="BR67" s="1822">
        <f t="shared" si="6"/>
        <v>0.0</v>
      </c>
      <c r="BS67" s="1822">
        <f t="shared" si="7"/>
        <v>0.0</v>
      </c>
      <c r="BT67" s="1823">
        <f t="shared" si="8"/>
        <v>0.0</v>
      </c>
      <c r="BU67" s="1823">
        <f t="shared" si="9"/>
        <v>0.0</v>
      </c>
      <c r="BV67" s="1823">
        <f t="shared" si="10"/>
        <v>0.0</v>
      </c>
      <c r="BW67" s="1823">
        <f t="shared" si="11"/>
        <v>0.0</v>
      </c>
      <c r="BX67" s="1823">
        <f t="shared" si="12"/>
        <v>0.0</v>
      </c>
      <c r="BY67" s="1823">
        <f t="shared" si="13"/>
        <v>0.0</v>
      </c>
      <c r="BZ67" s="1824">
        <f t="shared" si="14"/>
        <v>0.0</v>
      </c>
      <c r="CA67" s="1822">
        <f t="shared" si="15"/>
        <v>0.0</v>
      </c>
      <c r="CB67" s="1822">
        <f t="shared" si="16"/>
        <v>0.0</v>
      </c>
      <c r="CC67" s="1822">
        <f t="shared" si="17"/>
        <v>0.0</v>
      </c>
      <c r="CD67" s="1822">
        <f t="shared" si="18"/>
        <v>0.0</v>
      </c>
      <c r="CE67" s="1822">
        <f t="shared" si="19"/>
        <v>0.0</v>
      </c>
      <c r="CF67" s="1823">
        <f t="shared" si="20"/>
        <v>0.0</v>
      </c>
      <c r="CG67" s="1823">
        <f t="shared" si="21"/>
        <v>0.0</v>
      </c>
      <c r="CH67" s="1823">
        <f t="shared" si="22"/>
        <v>0.0</v>
      </c>
      <c r="CI67" s="1823">
        <f t="shared" si="23"/>
        <v>0.0</v>
      </c>
      <c r="CJ67" s="1823">
        <f t="shared" si="24"/>
        <v>0.0</v>
      </c>
      <c r="CK67" s="1217">
        <f t="shared" si="25"/>
        <v>0.0</v>
      </c>
      <c r="CL67" s="1822">
        <f t="shared" si="26"/>
        <v>0.0</v>
      </c>
      <c r="CM67" s="1822">
        <f t="shared" si="27"/>
        <v>0.0</v>
      </c>
      <c r="CN67" s="1822">
        <f t="shared" si="28"/>
        <v>0.0</v>
      </c>
      <c r="CO67" s="1822">
        <f t="shared" si="29"/>
        <v>0.0</v>
      </c>
      <c r="CP67" s="1822">
        <f t="shared" si="30"/>
        <v>0.0</v>
      </c>
      <c r="CQ67" s="1822">
        <f t="shared" si="31"/>
        <v>0.0</v>
      </c>
      <c r="CR67" s="1245">
        <f t="shared" si="65"/>
        <v>0.0</v>
      </c>
      <c r="CS67" s="1823">
        <f t="shared" si="65"/>
        <v>0.0</v>
      </c>
      <c r="CT67" s="1823">
        <f t="shared" si="65"/>
        <v>0.0</v>
      </c>
      <c r="CU67" s="1823">
        <f t="shared" si="65"/>
        <v>0.0</v>
      </c>
      <c r="CV67" s="1823">
        <f t="shared" si="65"/>
        <v>0.0</v>
      </c>
      <c r="CW67" s="1217">
        <f t="shared" si="65"/>
        <v>0.0</v>
      </c>
      <c r="CX67" s="1822">
        <f t="shared" si="66"/>
        <v>0.0</v>
      </c>
      <c r="CY67" s="1822">
        <f t="shared" si="66"/>
        <v>0.0</v>
      </c>
      <c r="CZ67" s="1822">
        <f t="shared" si="66"/>
        <v>0.0</v>
      </c>
      <c r="DA67" s="1822">
        <f t="shared" si="66"/>
        <v>0.0</v>
      </c>
      <c r="DB67" s="1822">
        <f t="shared" si="66"/>
        <v>0.0</v>
      </c>
      <c r="DC67" s="1822">
        <f t="shared" si="66"/>
        <v>0.0</v>
      </c>
      <c r="DD67" s="1245">
        <f>IF(BF67=DD$2,'Result Entry'!G72,0)</f>
        <v>0.0</v>
      </c>
      <c r="DE67" s="1823">
        <f>IF(BF67=DE$2,'Result Entry'!G72,0)</f>
        <v>0.0</v>
      </c>
      <c r="DF67" s="1823">
        <f>IF(BF67=DF$2,'Result Entry'!G72,0)</f>
        <v>0.0</v>
      </c>
      <c r="DG67" s="1823">
        <f>IF(BF67=DG$2,'Result Entry'!G72,0)</f>
        <v>0.0</v>
      </c>
      <c r="DH67" s="1823">
        <f>IF(BF67=DH$2,'Result Entry'!G72,0)</f>
        <v>0.0</v>
      </c>
      <c r="DI67" s="1823">
        <f>IF(BF67=DI$2,'Result Entry'!G72,0)</f>
        <v>0.0</v>
      </c>
      <c r="DJ67" s="1825">
        <f>IF(BF67=DJ$2,'Result Entry'!FS72,0)</f>
        <v>0.0</v>
      </c>
      <c r="DK67" s="1825">
        <f>IF(BF67=DK$2,'Result Entry'!FS72,0)</f>
        <v>0.0</v>
      </c>
      <c r="DL67" s="1825">
        <f>IF(BF67=DL$2,'Result Entry'!FS72,0)</f>
        <v>0.0</v>
      </c>
      <c r="DM67" s="1825">
        <f>IF(BF67=DM$2,'Result Entry'!FS72,0)</f>
        <v>0.0</v>
      </c>
      <c r="DN67" s="1825">
        <f>IF(BF67=DN$2,'Result Entry'!FS72,0)</f>
        <v>0.0</v>
      </c>
      <c r="DO67" s="1825">
        <f>IF(BF67=DO$2,'Result Entry'!FS72,0)</f>
        <v>0.0</v>
      </c>
    </row>
    <row r="68" spans="8:8" ht="15.0" hidden="1">
      <c r="BE68" s="1823">
        <f t="shared" si="35"/>
        <v>0.0</v>
      </c>
      <c r="BF68" s="1823">
        <f>'Result Entry'!F73</f>
        <v>0.0</v>
      </c>
      <c r="BG68" s="1823" t="str">
        <f>'Result Entry'!Y73</f>
        <v/>
      </c>
      <c r="BH68" s="1823" t="str">
        <f>'Result Entry'!AM73</f>
        <v/>
      </c>
      <c r="BI68" s="1823" t="str">
        <f>'Result Entry'!BD73</f>
        <v/>
      </c>
      <c r="BJ68" s="1823" t="str">
        <f>'Result Entry'!BU73</f>
        <v/>
      </c>
      <c r="BK68" s="1823" t="str">
        <f>'Result Entry'!CL73</f>
        <v/>
      </c>
      <c r="BL68" s="1823" t="str">
        <f>'Result Entry'!DC73</f>
        <v/>
      </c>
      <c r="BM68" s="1217" t="str">
        <f>'Result Entry'!DT73</f>
        <v/>
      </c>
      <c r="BN68" s="1822">
        <f t="shared" si="2"/>
        <v>0.0</v>
      </c>
      <c r="BO68" s="1822">
        <f t="shared" si="3"/>
        <v>0.0</v>
      </c>
      <c r="BP68" s="1822">
        <f t="shared" si="4"/>
        <v>0.0</v>
      </c>
      <c r="BQ68" s="1822">
        <f t="shared" si="5"/>
        <v>0.0</v>
      </c>
      <c r="BR68" s="1822">
        <f t="shared" si="6"/>
        <v>0.0</v>
      </c>
      <c r="BS68" s="1822">
        <f t="shared" si="7"/>
        <v>0.0</v>
      </c>
      <c r="BT68" s="1823">
        <f t="shared" si="8"/>
        <v>0.0</v>
      </c>
      <c r="BU68" s="1823">
        <f t="shared" si="9"/>
        <v>0.0</v>
      </c>
      <c r="BV68" s="1823">
        <f t="shared" si="10"/>
        <v>0.0</v>
      </c>
      <c r="BW68" s="1823">
        <f t="shared" si="11"/>
        <v>0.0</v>
      </c>
      <c r="BX68" s="1823">
        <f t="shared" si="12"/>
        <v>0.0</v>
      </c>
      <c r="BY68" s="1823">
        <f t="shared" si="13"/>
        <v>0.0</v>
      </c>
      <c r="BZ68" s="1824">
        <f t="shared" si="14"/>
        <v>0.0</v>
      </c>
      <c r="CA68" s="1822">
        <f t="shared" si="15"/>
        <v>0.0</v>
      </c>
      <c r="CB68" s="1822">
        <f t="shared" si="16"/>
        <v>0.0</v>
      </c>
      <c r="CC68" s="1822">
        <f t="shared" si="17"/>
        <v>0.0</v>
      </c>
      <c r="CD68" s="1822">
        <f t="shared" si="18"/>
        <v>0.0</v>
      </c>
      <c r="CE68" s="1822">
        <f t="shared" si="19"/>
        <v>0.0</v>
      </c>
      <c r="CF68" s="1823">
        <f t="shared" si="20"/>
        <v>0.0</v>
      </c>
      <c r="CG68" s="1823">
        <f t="shared" si="21"/>
        <v>0.0</v>
      </c>
      <c r="CH68" s="1823">
        <f t="shared" si="22"/>
        <v>0.0</v>
      </c>
      <c r="CI68" s="1823">
        <f t="shared" si="23"/>
        <v>0.0</v>
      </c>
      <c r="CJ68" s="1823">
        <f t="shared" si="24"/>
        <v>0.0</v>
      </c>
      <c r="CK68" s="1217">
        <f t="shared" si="25"/>
        <v>0.0</v>
      </c>
      <c r="CL68" s="1822">
        <f t="shared" si="26"/>
        <v>0.0</v>
      </c>
      <c r="CM68" s="1822">
        <f t="shared" si="27"/>
        <v>0.0</v>
      </c>
      <c r="CN68" s="1822">
        <f t="shared" si="28"/>
        <v>0.0</v>
      </c>
      <c r="CO68" s="1822">
        <f t="shared" si="29"/>
        <v>0.0</v>
      </c>
      <c r="CP68" s="1822">
        <f t="shared" si="30"/>
        <v>0.0</v>
      </c>
      <c r="CQ68" s="1822">
        <f t="shared" si="31"/>
        <v>0.0</v>
      </c>
      <c r="CR68" s="1245">
        <f t="shared" si="67" ref="CR68:CW103">IF($BF68=CR$2,$BL68,0)</f>
        <v>0.0</v>
      </c>
      <c r="CS68" s="1823">
        <f t="shared" si="67"/>
        <v>0.0</v>
      </c>
      <c r="CT68" s="1823">
        <f t="shared" si="67"/>
        <v>0.0</v>
      </c>
      <c r="CU68" s="1823">
        <f t="shared" si="67"/>
        <v>0.0</v>
      </c>
      <c r="CV68" s="1823">
        <f t="shared" si="67"/>
        <v>0.0</v>
      </c>
      <c r="CW68" s="1217">
        <f t="shared" si="67"/>
        <v>0.0</v>
      </c>
      <c r="CX68" s="1822">
        <f t="shared" si="68" ref="CX68:DC103">IF($BF68=CX$2,$BM68,0)</f>
        <v>0.0</v>
      </c>
      <c r="CY68" s="1822">
        <f t="shared" si="68"/>
        <v>0.0</v>
      </c>
      <c r="CZ68" s="1822">
        <f t="shared" si="68"/>
        <v>0.0</v>
      </c>
      <c r="DA68" s="1822">
        <f t="shared" si="68"/>
        <v>0.0</v>
      </c>
      <c r="DB68" s="1822">
        <f t="shared" si="68"/>
        <v>0.0</v>
      </c>
      <c r="DC68" s="1822">
        <f t="shared" si="68"/>
        <v>0.0</v>
      </c>
      <c r="DD68" s="1245">
        <f>IF(BF68=DD$2,'Result Entry'!G73,0)</f>
        <v>0.0</v>
      </c>
      <c r="DE68" s="1823">
        <f>IF(BF68=DE$2,'Result Entry'!G73,0)</f>
        <v>0.0</v>
      </c>
      <c r="DF68" s="1823">
        <f>IF(BF68=DF$2,'Result Entry'!G73,0)</f>
        <v>0.0</v>
      </c>
      <c r="DG68" s="1823">
        <f>IF(BF68=DG$2,'Result Entry'!G73,0)</f>
        <v>0.0</v>
      </c>
      <c r="DH68" s="1823">
        <f>IF(BF68=DH$2,'Result Entry'!G73,0)</f>
        <v>0.0</v>
      </c>
      <c r="DI68" s="1823">
        <f>IF(BF68=DI$2,'Result Entry'!G73,0)</f>
        <v>0.0</v>
      </c>
      <c r="DJ68" s="1825">
        <f>IF(BF68=DJ$2,'Result Entry'!FS73,0)</f>
        <v>0.0</v>
      </c>
      <c r="DK68" s="1825">
        <f>IF(BF68=DK$2,'Result Entry'!FS73,0)</f>
        <v>0.0</v>
      </c>
      <c r="DL68" s="1825">
        <f>IF(BF68=DL$2,'Result Entry'!FS73,0)</f>
        <v>0.0</v>
      </c>
      <c r="DM68" s="1825">
        <f>IF(BF68=DM$2,'Result Entry'!FS73,0)</f>
        <v>0.0</v>
      </c>
      <c r="DN68" s="1825">
        <f>IF(BF68=DN$2,'Result Entry'!FS73,0)</f>
        <v>0.0</v>
      </c>
      <c r="DO68" s="1825">
        <f>IF(BF68=DO$2,'Result Entry'!FS73,0)</f>
        <v>0.0</v>
      </c>
    </row>
    <row r="69" spans="8:8" ht="15.0" hidden="1">
      <c r="BE69" s="1823">
        <f t="shared" si="35"/>
        <v>0.0</v>
      </c>
      <c r="BF69" s="1823">
        <f>'Result Entry'!F74</f>
        <v>0.0</v>
      </c>
      <c r="BG69" s="1823" t="str">
        <f>'Result Entry'!Y74</f>
        <v/>
      </c>
      <c r="BH69" s="1823" t="str">
        <f>'Result Entry'!AM74</f>
        <v/>
      </c>
      <c r="BI69" s="1823" t="str">
        <f>'Result Entry'!BD74</f>
        <v/>
      </c>
      <c r="BJ69" s="1823" t="str">
        <f>'Result Entry'!BU74</f>
        <v/>
      </c>
      <c r="BK69" s="1823" t="str">
        <f>'Result Entry'!CL74</f>
        <v/>
      </c>
      <c r="BL69" s="1823" t="str">
        <f>'Result Entry'!DC74</f>
        <v/>
      </c>
      <c r="BM69" s="1217" t="str">
        <f>'Result Entry'!DT74</f>
        <v/>
      </c>
      <c r="BN69" s="1822">
        <f t="shared" si="69" ref="BN69:BN103">IF(BF69=BN$2,BG69,0)</f>
        <v>0.0</v>
      </c>
      <c r="BO69" s="1822">
        <f t="shared" si="70" ref="BO69:BO103">IF(BF69=BO$2,BG69,0)</f>
        <v>0.0</v>
      </c>
      <c r="BP69" s="1822">
        <f t="shared" si="71" ref="BP69:BP103">IF(BF69=BP$2,BG69,0)</f>
        <v>0.0</v>
      </c>
      <c r="BQ69" s="1822">
        <f t="shared" si="72" ref="BQ69:BQ103">IF(BF69=BQ$2,BG69,0)</f>
        <v>0.0</v>
      </c>
      <c r="BR69" s="1822">
        <f t="shared" si="73" ref="BR69:BR103">IF(BF69=BR$2,BG69,0)</f>
        <v>0.0</v>
      </c>
      <c r="BS69" s="1822">
        <f t="shared" si="74" ref="BS69:BS103">IF(BF69=BS$2,BG69,0)</f>
        <v>0.0</v>
      </c>
      <c r="BT69" s="1823">
        <f t="shared" si="75" ref="BT69:BT103">IF(BF69=BT$2,BH69,0)</f>
        <v>0.0</v>
      </c>
      <c r="BU69" s="1823">
        <f t="shared" si="76" ref="BU69:BU103">IF(BF69=BU$2,BH69,0)</f>
        <v>0.0</v>
      </c>
      <c r="BV69" s="1823">
        <f t="shared" si="77" ref="BV69:BV103">IF(BF69=BV$2,BH69,0)</f>
        <v>0.0</v>
      </c>
      <c r="BW69" s="1823">
        <f t="shared" si="78" ref="BW69:BW103">IF(BF69=BW$2,BH69,0)</f>
        <v>0.0</v>
      </c>
      <c r="BX69" s="1823">
        <f t="shared" si="79" ref="BX69:BX103">IF(BF69=BX$2,BH69,0)</f>
        <v>0.0</v>
      </c>
      <c r="BY69" s="1823">
        <f t="shared" si="80" ref="BY69:BY103">IF(BF69=BY$2,BH69,0)</f>
        <v>0.0</v>
      </c>
      <c r="BZ69" s="1824">
        <f t="shared" si="81" ref="BZ69:BZ103">IF(BF69=BZ$2,BI69,0)</f>
        <v>0.0</v>
      </c>
      <c r="CA69" s="1822">
        <f t="shared" si="82" ref="CA69:CA103">IF(BF69=CA$2,BI69,0)</f>
        <v>0.0</v>
      </c>
      <c r="CB69" s="1822">
        <f t="shared" si="83" ref="CB69:CB103">IF(BF69=CB$2,BI69,0)</f>
        <v>0.0</v>
      </c>
      <c r="CC69" s="1822">
        <f t="shared" si="84" ref="CC69:CC103">IF(BF69=CC$2,BI69,0)</f>
        <v>0.0</v>
      </c>
      <c r="CD69" s="1822">
        <f t="shared" si="85" ref="CD69:CD103">IF(BF69=CD$2,BI69,0)</f>
        <v>0.0</v>
      </c>
      <c r="CE69" s="1822">
        <f t="shared" si="86" ref="CE69:CE103">IF(BF69=CE$2,BI69,0)</f>
        <v>0.0</v>
      </c>
      <c r="CF69" s="1823">
        <f t="shared" si="87" ref="CF69:CF103">IF(BF69=CF$2,BJ69,0)</f>
        <v>0.0</v>
      </c>
      <c r="CG69" s="1823">
        <f t="shared" si="88" ref="CG69:CG103">IF(BF69=CG$2,BJ69,0)</f>
        <v>0.0</v>
      </c>
      <c r="CH69" s="1823">
        <f t="shared" si="89" ref="CH69:CH103">IF(BF69=CH$2,BJ69,0)</f>
        <v>0.0</v>
      </c>
      <c r="CI69" s="1823">
        <f t="shared" si="90" ref="CI69:CI103">IF(BF69=CI$2,BJ69,0)</f>
        <v>0.0</v>
      </c>
      <c r="CJ69" s="1823">
        <f t="shared" si="91" ref="CJ69:CJ103">IF(BF69=CJ$2,BJ69,0)</f>
        <v>0.0</v>
      </c>
      <c r="CK69" s="1217">
        <f t="shared" si="92" ref="CK69:CK103">IF(BF69=CK$2,BJ69,0)</f>
        <v>0.0</v>
      </c>
      <c r="CL69" s="1822">
        <f t="shared" si="93" ref="CL69:CL103">IF(BF69=CL$2,BK69,0)</f>
        <v>0.0</v>
      </c>
      <c r="CM69" s="1822">
        <f t="shared" si="94" ref="CM69:CM103">IF(BF69=CM$2,BK69,0)</f>
        <v>0.0</v>
      </c>
      <c r="CN69" s="1822">
        <f t="shared" si="95" ref="CN69:CN103">IF(BF69=CN$2,BK69,0)</f>
        <v>0.0</v>
      </c>
      <c r="CO69" s="1822">
        <f t="shared" si="96" ref="CO69:CO103">IF(BF69=CO$2,BK69,0)</f>
        <v>0.0</v>
      </c>
      <c r="CP69" s="1822">
        <f t="shared" si="97" ref="CP69:CP103">IF(BF69=CP$2,BK69,0)</f>
        <v>0.0</v>
      </c>
      <c r="CQ69" s="1822">
        <f t="shared" si="98" ref="CQ69:CQ103">IF(BF69=CQ$2,BK69,0)</f>
        <v>0.0</v>
      </c>
      <c r="CR69" s="1245">
        <f t="shared" si="67"/>
        <v>0.0</v>
      </c>
      <c r="CS69" s="1823">
        <f t="shared" si="67"/>
        <v>0.0</v>
      </c>
      <c r="CT69" s="1823">
        <f t="shared" si="67"/>
        <v>0.0</v>
      </c>
      <c r="CU69" s="1823">
        <f t="shared" si="67"/>
        <v>0.0</v>
      </c>
      <c r="CV69" s="1823">
        <f t="shared" si="67"/>
        <v>0.0</v>
      </c>
      <c r="CW69" s="1217">
        <f t="shared" si="67"/>
        <v>0.0</v>
      </c>
      <c r="CX69" s="1822">
        <f t="shared" si="68"/>
        <v>0.0</v>
      </c>
      <c r="CY69" s="1822">
        <f t="shared" si="68"/>
        <v>0.0</v>
      </c>
      <c r="CZ69" s="1822">
        <f t="shared" si="68"/>
        <v>0.0</v>
      </c>
      <c r="DA69" s="1822">
        <f t="shared" si="68"/>
        <v>0.0</v>
      </c>
      <c r="DB69" s="1822">
        <f t="shared" si="68"/>
        <v>0.0</v>
      </c>
      <c r="DC69" s="1822">
        <f t="shared" si="68"/>
        <v>0.0</v>
      </c>
      <c r="DD69" s="1245">
        <f>IF(BF69=DD$2,'Result Entry'!G74,0)</f>
        <v>0.0</v>
      </c>
      <c r="DE69" s="1823">
        <f>IF(BF69=DE$2,'Result Entry'!G74,0)</f>
        <v>0.0</v>
      </c>
      <c r="DF69" s="1823">
        <f>IF(BF69=DF$2,'Result Entry'!G74,0)</f>
        <v>0.0</v>
      </c>
      <c r="DG69" s="1823">
        <f>IF(BF69=DG$2,'Result Entry'!G74,0)</f>
        <v>0.0</v>
      </c>
      <c r="DH69" s="1823">
        <f>IF(BF69=DH$2,'Result Entry'!G74,0)</f>
        <v>0.0</v>
      </c>
      <c r="DI69" s="1823">
        <f>IF(BF69=DI$2,'Result Entry'!G74,0)</f>
        <v>0.0</v>
      </c>
      <c r="DJ69" s="1825">
        <f>IF(BF69=DJ$2,'Result Entry'!FS74,0)</f>
        <v>0.0</v>
      </c>
      <c r="DK69" s="1825">
        <f>IF(BF69=DK$2,'Result Entry'!FS74,0)</f>
        <v>0.0</v>
      </c>
      <c r="DL69" s="1825">
        <f>IF(BF69=DL$2,'Result Entry'!FS74,0)</f>
        <v>0.0</v>
      </c>
      <c r="DM69" s="1825">
        <f>IF(BF69=DM$2,'Result Entry'!FS74,0)</f>
        <v>0.0</v>
      </c>
      <c r="DN69" s="1825">
        <f>IF(BF69=DN$2,'Result Entry'!FS74,0)</f>
        <v>0.0</v>
      </c>
      <c r="DO69" s="1825">
        <f>IF(BF69=DO$2,'Result Entry'!FS74,0)</f>
        <v>0.0</v>
      </c>
    </row>
    <row r="70" spans="8:8" ht="15.0" hidden="1">
      <c r="BE70" s="1823">
        <f t="shared" si="99" ref="BE70:BE103">IF(BF70&gt;0,BE69+1,0)</f>
        <v>0.0</v>
      </c>
      <c r="BF70" s="1823">
        <f>'Result Entry'!F75</f>
        <v>0.0</v>
      </c>
      <c r="BG70" s="1823" t="str">
        <f>'Result Entry'!Y75</f>
        <v/>
      </c>
      <c r="BH70" s="1823" t="str">
        <f>'Result Entry'!AM75</f>
        <v/>
      </c>
      <c r="BI70" s="1823" t="str">
        <f>'Result Entry'!BD75</f>
        <v/>
      </c>
      <c r="BJ70" s="1823" t="str">
        <f>'Result Entry'!BU75</f>
        <v/>
      </c>
      <c r="BK70" s="1823" t="str">
        <f>'Result Entry'!CL75</f>
        <v/>
      </c>
      <c r="BL70" s="1823" t="str">
        <f>'Result Entry'!DC75</f>
        <v/>
      </c>
      <c r="BM70" s="1217" t="str">
        <f>'Result Entry'!DT75</f>
        <v/>
      </c>
      <c r="BN70" s="1822">
        <f t="shared" si="69"/>
        <v>0.0</v>
      </c>
      <c r="BO70" s="1822">
        <f t="shared" si="70"/>
        <v>0.0</v>
      </c>
      <c r="BP70" s="1822">
        <f t="shared" si="71"/>
        <v>0.0</v>
      </c>
      <c r="BQ70" s="1822">
        <f t="shared" si="72"/>
        <v>0.0</v>
      </c>
      <c r="BR70" s="1822">
        <f t="shared" si="73"/>
        <v>0.0</v>
      </c>
      <c r="BS70" s="1822">
        <f t="shared" si="74"/>
        <v>0.0</v>
      </c>
      <c r="BT70" s="1823">
        <f t="shared" si="75"/>
        <v>0.0</v>
      </c>
      <c r="BU70" s="1823">
        <f t="shared" si="76"/>
        <v>0.0</v>
      </c>
      <c r="BV70" s="1823">
        <f t="shared" si="77"/>
        <v>0.0</v>
      </c>
      <c r="BW70" s="1823">
        <f t="shared" si="78"/>
        <v>0.0</v>
      </c>
      <c r="BX70" s="1823">
        <f t="shared" si="79"/>
        <v>0.0</v>
      </c>
      <c r="BY70" s="1823">
        <f t="shared" si="80"/>
        <v>0.0</v>
      </c>
      <c r="BZ70" s="1824">
        <f t="shared" si="81"/>
        <v>0.0</v>
      </c>
      <c r="CA70" s="1822">
        <f t="shared" si="82"/>
        <v>0.0</v>
      </c>
      <c r="CB70" s="1822">
        <f t="shared" si="83"/>
        <v>0.0</v>
      </c>
      <c r="CC70" s="1822">
        <f t="shared" si="84"/>
        <v>0.0</v>
      </c>
      <c r="CD70" s="1822">
        <f t="shared" si="85"/>
        <v>0.0</v>
      </c>
      <c r="CE70" s="1822">
        <f t="shared" si="86"/>
        <v>0.0</v>
      </c>
      <c r="CF70" s="1823">
        <f t="shared" si="87"/>
        <v>0.0</v>
      </c>
      <c r="CG70" s="1823">
        <f t="shared" si="88"/>
        <v>0.0</v>
      </c>
      <c r="CH70" s="1823">
        <f t="shared" si="89"/>
        <v>0.0</v>
      </c>
      <c r="CI70" s="1823">
        <f t="shared" si="90"/>
        <v>0.0</v>
      </c>
      <c r="CJ70" s="1823">
        <f t="shared" si="91"/>
        <v>0.0</v>
      </c>
      <c r="CK70" s="1217">
        <f t="shared" si="92"/>
        <v>0.0</v>
      </c>
      <c r="CL70" s="1822">
        <f t="shared" si="93"/>
        <v>0.0</v>
      </c>
      <c r="CM70" s="1822">
        <f t="shared" si="94"/>
        <v>0.0</v>
      </c>
      <c r="CN70" s="1822">
        <f t="shared" si="95"/>
        <v>0.0</v>
      </c>
      <c r="CO70" s="1822">
        <f t="shared" si="96"/>
        <v>0.0</v>
      </c>
      <c r="CP70" s="1822">
        <f t="shared" si="97"/>
        <v>0.0</v>
      </c>
      <c r="CQ70" s="1822">
        <f t="shared" si="98"/>
        <v>0.0</v>
      </c>
      <c r="CR70" s="1245">
        <f t="shared" si="67"/>
        <v>0.0</v>
      </c>
      <c r="CS70" s="1823">
        <f t="shared" si="67"/>
        <v>0.0</v>
      </c>
      <c r="CT70" s="1823">
        <f t="shared" si="67"/>
        <v>0.0</v>
      </c>
      <c r="CU70" s="1823">
        <f t="shared" si="67"/>
        <v>0.0</v>
      </c>
      <c r="CV70" s="1823">
        <f t="shared" si="67"/>
        <v>0.0</v>
      </c>
      <c r="CW70" s="1217">
        <f t="shared" si="67"/>
        <v>0.0</v>
      </c>
      <c r="CX70" s="1822">
        <f t="shared" si="68"/>
        <v>0.0</v>
      </c>
      <c r="CY70" s="1822">
        <f t="shared" si="68"/>
        <v>0.0</v>
      </c>
      <c r="CZ70" s="1822">
        <f t="shared" si="68"/>
        <v>0.0</v>
      </c>
      <c r="DA70" s="1822">
        <f t="shared" si="68"/>
        <v>0.0</v>
      </c>
      <c r="DB70" s="1822">
        <f t="shared" si="68"/>
        <v>0.0</v>
      </c>
      <c r="DC70" s="1822">
        <f t="shared" si="68"/>
        <v>0.0</v>
      </c>
      <c r="DD70" s="1245">
        <f>IF(BF70=DD$2,'Result Entry'!G75,0)</f>
        <v>0.0</v>
      </c>
      <c r="DE70" s="1823">
        <f>IF(BF70=DE$2,'Result Entry'!G75,0)</f>
        <v>0.0</v>
      </c>
      <c r="DF70" s="1823">
        <f>IF(BF70=DF$2,'Result Entry'!G75,0)</f>
        <v>0.0</v>
      </c>
      <c r="DG70" s="1823">
        <f>IF(BF70=DG$2,'Result Entry'!G75,0)</f>
        <v>0.0</v>
      </c>
      <c r="DH70" s="1823">
        <f>IF(BF70=DH$2,'Result Entry'!G75,0)</f>
        <v>0.0</v>
      </c>
      <c r="DI70" s="1823">
        <f>IF(BF70=DI$2,'Result Entry'!G75,0)</f>
        <v>0.0</v>
      </c>
      <c r="DJ70" s="1825">
        <f>IF(BF70=DJ$2,'Result Entry'!FS75,0)</f>
        <v>0.0</v>
      </c>
      <c r="DK70" s="1825">
        <f>IF(BF70=DK$2,'Result Entry'!FS75,0)</f>
        <v>0.0</v>
      </c>
      <c r="DL70" s="1825">
        <f>IF(BF70=DL$2,'Result Entry'!FS75,0)</f>
        <v>0.0</v>
      </c>
      <c r="DM70" s="1825">
        <f>IF(BF70=DM$2,'Result Entry'!FS75,0)</f>
        <v>0.0</v>
      </c>
      <c r="DN70" s="1825">
        <f>IF(BF70=DN$2,'Result Entry'!FS75,0)</f>
        <v>0.0</v>
      </c>
      <c r="DO70" s="1825">
        <f>IF(BF70=DO$2,'Result Entry'!FS75,0)</f>
        <v>0.0</v>
      </c>
    </row>
    <row r="71" spans="8:8" ht="15.0" hidden="1">
      <c r="BE71" s="1823">
        <f t="shared" si="99"/>
        <v>0.0</v>
      </c>
      <c r="BF71" s="1823">
        <f>'Result Entry'!F76</f>
        <v>0.0</v>
      </c>
      <c r="BG71" s="1823" t="str">
        <f>'Result Entry'!Y76</f>
        <v/>
      </c>
      <c r="BH71" s="1823" t="str">
        <f>'Result Entry'!AM76</f>
        <v/>
      </c>
      <c r="BI71" s="1823" t="str">
        <f>'Result Entry'!BD76</f>
        <v/>
      </c>
      <c r="BJ71" s="1823" t="str">
        <f>'Result Entry'!BU76</f>
        <v/>
      </c>
      <c r="BK71" s="1823" t="str">
        <f>'Result Entry'!CL76</f>
        <v/>
      </c>
      <c r="BL71" s="1823" t="str">
        <f>'Result Entry'!DC76</f>
        <v/>
      </c>
      <c r="BM71" s="1217" t="str">
        <f>'Result Entry'!DT76</f>
        <v/>
      </c>
      <c r="BN71" s="1822">
        <f t="shared" si="69"/>
        <v>0.0</v>
      </c>
      <c r="BO71" s="1822">
        <f t="shared" si="70"/>
        <v>0.0</v>
      </c>
      <c r="BP71" s="1822">
        <f t="shared" si="71"/>
        <v>0.0</v>
      </c>
      <c r="BQ71" s="1822">
        <f t="shared" si="72"/>
        <v>0.0</v>
      </c>
      <c r="BR71" s="1822">
        <f t="shared" si="73"/>
        <v>0.0</v>
      </c>
      <c r="BS71" s="1822">
        <f t="shared" si="74"/>
        <v>0.0</v>
      </c>
      <c r="BT71" s="1823">
        <f t="shared" si="75"/>
        <v>0.0</v>
      </c>
      <c r="BU71" s="1823">
        <f t="shared" si="76"/>
        <v>0.0</v>
      </c>
      <c r="BV71" s="1823">
        <f t="shared" si="77"/>
        <v>0.0</v>
      </c>
      <c r="BW71" s="1823">
        <f t="shared" si="78"/>
        <v>0.0</v>
      </c>
      <c r="BX71" s="1823">
        <f t="shared" si="79"/>
        <v>0.0</v>
      </c>
      <c r="BY71" s="1823">
        <f t="shared" si="80"/>
        <v>0.0</v>
      </c>
      <c r="BZ71" s="1824">
        <f t="shared" si="81"/>
        <v>0.0</v>
      </c>
      <c r="CA71" s="1822">
        <f t="shared" si="82"/>
        <v>0.0</v>
      </c>
      <c r="CB71" s="1822">
        <f t="shared" si="83"/>
        <v>0.0</v>
      </c>
      <c r="CC71" s="1822">
        <f t="shared" si="84"/>
        <v>0.0</v>
      </c>
      <c r="CD71" s="1822">
        <f t="shared" si="85"/>
        <v>0.0</v>
      </c>
      <c r="CE71" s="1822">
        <f t="shared" si="86"/>
        <v>0.0</v>
      </c>
      <c r="CF71" s="1823">
        <f t="shared" si="87"/>
        <v>0.0</v>
      </c>
      <c r="CG71" s="1823">
        <f t="shared" si="88"/>
        <v>0.0</v>
      </c>
      <c r="CH71" s="1823">
        <f t="shared" si="89"/>
        <v>0.0</v>
      </c>
      <c r="CI71" s="1823">
        <f t="shared" si="90"/>
        <v>0.0</v>
      </c>
      <c r="CJ71" s="1823">
        <f t="shared" si="91"/>
        <v>0.0</v>
      </c>
      <c r="CK71" s="1217">
        <f t="shared" si="92"/>
        <v>0.0</v>
      </c>
      <c r="CL71" s="1822">
        <f t="shared" si="93"/>
        <v>0.0</v>
      </c>
      <c r="CM71" s="1822">
        <f t="shared" si="94"/>
        <v>0.0</v>
      </c>
      <c r="CN71" s="1822">
        <f t="shared" si="95"/>
        <v>0.0</v>
      </c>
      <c r="CO71" s="1822">
        <f t="shared" si="96"/>
        <v>0.0</v>
      </c>
      <c r="CP71" s="1822">
        <f t="shared" si="97"/>
        <v>0.0</v>
      </c>
      <c r="CQ71" s="1822">
        <f t="shared" si="98"/>
        <v>0.0</v>
      </c>
      <c r="CR71" s="1245">
        <f t="shared" si="67"/>
        <v>0.0</v>
      </c>
      <c r="CS71" s="1823">
        <f t="shared" si="67"/>
        <v>0.0</v>
      </c>
      <c r="CT71" s="1823">
        <f t="shared" si="67"/>
        <v>0.0</v>
      </c>
      <c r="CU71" s="1823">
        <f t="shared" si="67"/>
        <v>0.0</v>
      </c>
      <c r="CV71" s="1823">
        <f t="shared" si="67"/>
        <v>0.0</v>
      </c>
      <c r="CW71" s="1217">
        <f t="shared" si="67"/>
        <v>0.0</v>
      </c>
      <c r="CX71" s="1822">
        <f t="shared" si="68"/>
        <v>0.0</v>
      </c>
      <c r="CY71" s="1822">
        <f t="shared" si="68"/>
        <v>0.0</v>
      </c>
      <c r="CZ71" s="1822">
        <f t="shared" si="68"/>
        <v>0.0</v>
      </c>
      <c r="DA71" s="1822">
        <f t="shared" si="68"/>
        <v>0.0</v>
      </c>
      <c r="DB71" s="1822">
        <f t="shared" si="68"/>
        <v>0.0</v>
      </c>
      <c r="DC71" s="1822">
        <f t="shared" si="68"/>
        <v>0.0</v>
      </c>
      <c r="DD71" s="1245">
        <f>IF(BF71=DD$2,'Result Entry'!G76,0)</f>
        <v>0.0</v>
      </c>
      <c r="DE71" s="1823">
        <f>IF(BF71=DE$2,'Result Entry'!G76,0)</f>
        <v>0.0</v>
      </c>
      <c r="DF71" s="1823">
        <f>IF(BF71=DF$2,'Result Entry'!G76,0)</f>
        <v>0.0</v>
      </c>
      <c r="DG71" s="1823">
        <f>IF(BF71=DG$2,'Result Entry'!G76,0)</f>
        <v>0.0</v>
      </c>
      <c r="DH71" s="1823">
        <f>IF(BF71=DH$2,'Result Entry'!G76,0)</f>
        <v>0.0</v>
      </c>
      <c r="DI71" s="1823">
        <f>IF(BF71=DI$2,'Result Entry'!G76,0)</f>
        <v>0.0</v>
      </c>
      <c r="DJ71" s="1825">
        <f>IF(BF71=DJ$2,'Result Entry'!FS76,0)</f>
        <v>0.0</v>
      </c>
      <c r="DK71" s="1825">
        <f>IF(BF71=DK$2,'Result Entry'!FS76,0)</f>
        <v>0.0</v>
      </c>
      <c r="DL71" s="1825">
        <f>IF(BF71=DL$2,'Result Entry'!FS76,0)</f>
        <v>0.0</v>
      </c>
      <c r="DM71" s="1825">
        <f>IF(BF71=DM$2,'Result Entry'!FS76,0)</f>
        <v>0.0</v>
      </c>
      <c r="DN71" s="1825">
        <f>IF(BF71=DN$2,'Result Entry'!FS76,0)</f>
        <v>0.0</v>
      </c>
      <c r="DO71" s="1825">
        <f>IF(BF71=DO$2,'Result Entry'!FS76,0)</f>
        <v>0.0</v>
      </c>
    </row>
    <row r="72" spans="8:8" ht="15.0" hidden="1">
      <c r="BE72" s="1823">
        <f t="shared" si="99"/>
        <v>0.0</v>
      </c>
      <c r="BF72" s="1823">
        <f>'Result Entry'!F77</f>
        <v>0.0</v>
      </c>
      <c r="BG72" s="1823" t="str">
        <f>'Result Entry'!Y77</f>
        <v/>
      </c>
      <c r="BH72" s="1823" t="str">
        <f>'Result Entry'!AM77</f>
        <v/>
      </c>
      <c r="BI72" s="1823" t="str">
        <f>'Result Entry'!BD77</f>
        <v/>
      </c>
      <c r="BJ72" s="1823" t="str">
        <f>'Result Entry'!BU77</f>
        <v/>
      </c>
      <c r="BK72" s="1823" t="str">
        <f>'Result Entry'!CL77</f>
        <v/>
      </c>
      <c r="BL72" s="1823" t="str">
        <f>'Result Entry'!DC77</f>
        <v/>
      </c>
      <c r="BM72" s="1217" t="str">
        <f>'Result Entry'!DT77</f>
        <v/>
      </c>
      <c r="BN72" s="1822">
        <f t="shared" si="69"/>
        <v>0.0</v>
      </c>
      <c r="BO72" s="1822">
        <f t="shared" si="70"/>
        <v>0.0</v>
      </c>
      <c r="BP72" s="1822">
        <f t="shared" si="71"/>
        <v>0.0</v>
      </c>
      <c r="BQ72" s="1822">
        <f t="shared" si="72"/>
        <v>0.0</v>
      </c>
      <c r="BR72" s="1822">
        <f t="shared" si="73"/>
        <v>0.0</v>
      </c>
      <c r="BS72" s="1822">
        <f t="shared" si="74"/>
        <v>0.0</v>
      </c>
      <c r="BT72" s="1823">
        <f t="shared" si="75"/>
        <v>0.0</v>
      </c>
      <c r="BU72" s="1823">
        <f t="shared" si="76"/>
        <v>0.0</v>
      </c>
      <c r="BV72" s="1823">
        <f t="shared" si="77"/>
        <v>0.0</v>
      </c>
      <c r="BW72" s="1823">
        <f t="shared" si="78"/>
        <v>0.0</v>
      </c>
      <c r="BX72" s="1823">
        <f t="shared" si="79"/>
        <v>0.0</v>
      </c>
      <c r="BY72" s="1823">
        <f t="shared" si="80"/>
        <v>0.0</v>
      </c>
      <c r="BZ72" s="1824">
        <f t="shared" si="81"/>
        <v>0.0</v>
      </c>
      <c r="CA72" s="1822">
        <f t="shared" si="82"/>
        <v>0.0</v>
      </c>
      <c r="CB72" s="1822">
        <f t="shared" si="83"/>
        <v>0.0</v>
      </c>
      <c r="CC72" s="1822">
        <f t="shared" si="84"/>
        <v>0.0</v>
      </c>
      <c r="CD72" s="1822">
        <f t="shared" si="85"/>
        <v>0.0</v>
      </c>
      <c r="CE72" s="1822">
        <f t="shared" si="86"/>
        <v>0.0</v>
      </c>
      <c r="CF72" s="1823">
        <f t="shared" si="87"/>
        <v>0.0</v>
      </c>
      <c r="CG72" s="1823">
        <f t="shared" si="88"/>
        <v>0.0</v>
      </c>
      <c r="CH72" s="1823">
        <f t="shared" si="89"/>
        <v>0.0</v>
      </c>
      <c r="CI72" s="1823">
        <f t="shared" si="90"/>
        <v>0.0</v>
      </c>
      <c r="CJ72" s="1823">
        <f t="shared" si="91"/>
        <v>0.0</v>
      </c>
      <c r="CK72" s="1217">
        <f t="shared" si="92"/>
        <v>0.0</v>
      </c>
      <c r="CL72" s="1822">
        <f t="shared" si="93"/>
        <v>0.0</v>
      </c>
      <c r="CM72" s="1822">
        <f t="shared" si="94"/>
        <v>0.0</v>
      </c>
      <c r="CN72" s="1822">
        <f t="shared" si="95"/>
        <v>0.0</v>
      </c>
      <c r="CO72" s="1822">
        <f t="shared" si="96"/>
        <v>0.0</v>
      </c>
      <c r="CP72" s="1822">
        <f t="shared" si="97"/>
        <v>0.0</v>
      </c>
      <c r="CQ72" s="1822">
        <f t="shared" si="98"/>
        <v>0.0</v>
      </c>
      <c r="CR72" s="1245">
        <f t="shared" si="67"/>
        <v>0.0</v>
      </c>
      <c r="CS72" s="1823">
        <f t="shared" si="67"/>
        <v>0.0</v>
      </c>
      <c r="CT72" s="1823">
        <f t="shared" si="67"/>
        <v>0.0</v>
      </c>
      <c r="CU72" s="1823">
        <f t="shared" si="67"/>
        <v>0.0</v>
      </c>
      <c r="CV72" s="1823">
        <f t="shared" si="67"/>
        <v>0.0</v>
      </c>
      <c r="CW72" s="1217">
        <f t="shared" si="67"/>
        <v>0.0</v>
      </c>
      <c r="CX72" s="1822">
        <f t="shared" si="68"/>
        <v>0.0</v>
      </c>
      <c r="CY72" s="1822">
        <f t="shared" si="68"/>
        <v>0.0</v>
      </c>
      <c r="CZ72" s="1822">
        <f t="shared" si="68"/>
        <v>0.0</v>
      </c>
      <c r="DA72" s="1822">
        <f t="shared" si="68"/>
        <v>0.0</v>
      </c>
      <c r="DB72" s="1822">
        <f t="shared" si="68"/>
        <v>0.0</v>
      </c>
      <c r="DC72" s="1822">
        <f t="shared" si="68"/>
        <v>0.0</v>
      </c>
      <c r="DD72" s="1245">
        <f>IF(BF72=DD$2,'Result Entry'!G77,0)</f>
        <v>0.0</v>
      </c>
      <c r="DE72" s="1823">
        <f>IF(BF72=DE$2,'Result Entry'!G77,0)</f>
        <v>0.0</v>
      </c>
      <c r="DF72" s="1823">
        <f>IF(BF72=DF$2,'Result Entry'!G77,0)</f>
        <v>0.0</v>
      </c>
      <c r="DG72" s="1823">
        <f>IF(BF72=DG$2,'Result Entry'!G77,0)</f>
        <v>0.0</v>
      </c>
      <c r="DH72" s="1823">
        <f>IF(BF72=DH$2,'Result Entry'!G77,0)</f>
        <v>0.0</v>
      </c>
      <c r="DI72" s="1823">
        <f>IF(BF72=DI$2,'Result Entry'!G77,0)</f>
        <v>0.0</v>
      </c>
      <c r="DJ72" s="1825">
        <f>IF(BF72=DJ$2,'Result Entry'!FS77,0)</f>
        <v>0.0</v>
      </c>
      <c r="DK72" s="1825">
        <f>IF(BF72=DK$2,'Result Entry'!FS77,0)</f>
        <v>0.0</v>
      </c>
      <c r="DL72" s="1825">
        <f>IF(BF72=DL$2,'Result Entry'!FS77,0)</f>
        <v>0.0</v>
      </c>
      <c r="DM72" s="1825">
        <f>IF(BF72=DM$2,'Result Entry'!FS77,0)</f>
        <v>0.0</v>
      </c>
      <c r="DN72" s="1825">
        <f>IF(BF72=DN$2,'Result Entry'!FS77,0)</f>
        <v>0.0</v>
      </c>
      <c r="DO72" s="1825">
        <f>IF(BF72=DO$2,'Result Entry'!FS77,0)</f>
        <v>0.0</v>
      </c>
    </row>
    <row r="73" spans="8:8" ht="15.0" hidden="1">
      <c r="BE73" s="1823">
        <f t="shared" si="99"/>
        <v>0.0</v>
      </c>
      <c r="BF73" s="1823">
        <f>'Result Entry'!F78</f>
        <v>0.0</v>
      </c>
      <c r="BG73" s="1823" t="str">
        <f>'Result Entry'!Y78</f>
        <v/>
      </c>
      <c r="BH73" s="1823" t="str">
        <f>'Result Entry'!AM78</f>
        <v/>
      </c>
      <c r="BI73" s="1823" t="str">
        <f>'Result Entry'!BD78</f>
        <v/>
      </c>
      <c r="BJ73" s="1823" t="str">
        <f>'Result Entry'!BU78</f>
        <v/>
      </c>
      <c r="BK73" s="1823" t="str">
        <f>'Result Entry'!CL78</f>
        <v/>
      </c>
      <c r="BL73" s="1823" t="str">
        <f>'Result Entry'!DC78</f>
        <v/>
      </c>
      <c r="BM73" s="1217" t="str">
        <f>'Result Entry'!DT78</f>
        <v/>
      </c>
      <c r="BN73" s="1822">
        <f t="shared" si="69"/>
        <v>0.0</v>
      </c>
      <c r="BO73" s="1822">
        <f t="shared" si="70"/>
        <v>0.0</v>
      </c>
      <c r="BP73" s="1822">
        <f t="shared" si="71"/>
        <v>0.0</v>
      </c>
      <c r="BQ73" s="1822">
        <f t="shared" si="72"/>
        <v>0.0</v>
      </c>
      <c r="BR73" s="1822">
        <f t="shared" si="73"/>
        <v>0.0</v>
      </c>
      <c r="BS73" s="1822">
        <f t="shared" si="74"/>
        <v>0.0</v>
      </c>
      <c r="BT73" s="1823">
        <f t="shared" si="75"/>
        <v>0.0</v>
      </c>
      <c r="BU73" s="1823">
        <f t="shared" si="76"/>
        <v>0.0</v>
      </c>
      <c r="BV73" s="1823">
        <f t="shared" si="77"/>
        <v>0.0</v>
      </c>
      <c r="BW73" s="1823">
        <f t="shared" si="78"/>
        <v>0.0</v>
      </c>
      <c r="BX73" s="1823">
        <f t="shared" si="79"/>
        <v>0.0</v>
      </c>
      <c r="BY73" s="1823">
        <f t="shared" si="80"/>
        <v>0.0</v>
      </c>
      <c r="BZ73" s="1824">
        <f t="shared" si="81"/>
        <v>0.0</v>
      </c>
      <c r="CA73" s="1822">
        <f t="shared" si="82"/>
        <v>0.0</v>
      </c>
      <c r="CB73" s="1822">
        <f t="shared" si="83"/>
        <v>0.0</v>
      </c>
      <c r="CC73" s="1822">
        <f t="shared" si="84"/>
        <v>0.0</v>
      </c>
      <c r="CD73" s="1822">
        <f t="shared" si="85"/>
        <v>0.0</v>
      </c>
      <c r="CE73" s="1822">
        <f t="shared" si="86"/>
        <v>0.0</v>
      </c>
      <c r="CF73" s="1823">
        <f t="shared" si="87"/>
        <v>0.0</v>
      </c>
      <c r="CG73" s="1823">
        <f t="shared" si="88"/>
        <v>0.0</v>
      </c>
      <c r="CH73" s="1823">
        <f t="shared" si="89"/>
        <v>0.0</v>
      </c>
      <c r="CI73" s="1823">
        <f t="shared" si="90"/>
        <v>0.0</v>
      </c>
      <c r="CJ73" s="1823">
        <f t="shared" si="91"/>
        <v>0.0</v>
      </c>
      <c r="CK73" s="1217">
        <f t="shared" si="92"/>
        <v>0.0</v>
      </c>
      <c r="CL73" s="1822">
        <f t="shared" si="93"/>
        <v>0.0</v>
      </c>
      <c r="CM73" s="1822">
        <f t="shared" si="94"/>
        <v>0.0</v>
      </c>
      <c r="CN73" s="1822">
        <f t="shared" si="95"/>
        <v>0.0</v>
      </c>
      <c r="CO73" s="1822">
        <f t="shared" si="96"/>
        <v>0.0</v>
      </c>
      <c r="CP73" s="1822">
        <f t="shared" si="97"/>
        <v>0.0</v>
      </c>
      <c r="CQ73" s="1822">
        <f t="shared" si="98"/>
        <v>0.0</v>
      </c>
      <c r="CR73" s="1245">
        <f t="shared" si="67"/>
        <v>0.0</v>
      </c>
      <c r="CS73" s="1823">
        <f t="shared" si="67"/>
        <v>0.0</v>
      </c>
      <c r="CT73" s="1823">
        <f t="shared" si="67"/>
        <v>0.0</v>
      </c>
      <c r="CU73" s="1823">
        <f t="shared" si="67"/>
        <v>0.0</v>
      </c>
      <c r="CV73" s="1823">
        <f t="shared" si="67"/>
        <v>0.0</v>
      </c>
      <c r="CW73" s="1217">
        <f t="shared" si="67"/>
        <v>0.0</v>
      </c>
      <c r="CX73" s="1822">
        <f t="shared" si="68"/>
        <v>0.0</v>
      </c>
      <c r="CY73" s="1822">
        <f t="shared" si="68"/>
        <v>0.0</v>
      </c>
      <c r="CZ73" s="1822">
        <f t="shared" si="68"/>
        <v>0.0</v>
      </c>
      <c r="DA73" s="1822">
        <f t="shared" si="68"/>
        <v>0.0</v>
      </c>
      <c r="DB73" s="1822">
        <f t="shared" si="68"/>
        <v>0.0</v>
      </c>
      <c r="DC73" s="1822">
        <f t="shared" si="68"/>
        <v>0.0</v>
      </c>
      <c r="DD73" s="1245">
        <f>IF(BF73=DD$2,'Result Entry'!G78,0)</f>
        <v>0.0</v>
      </c>
      <c r="DE73" s="1823">
        <f>IF(BF73=DE$2,'Result Entry'!G78,0)</f>
        <v>0.0</v>
      </c>
      <c r="DF73" s="1823">
        <f>IF(BF73=DF$2,'Result Entry'!G78,0)</f>
        <v>0.0</v>
      </c>
      <c r="DG73" s="1823">
        <f>IF(BF73=DG$2,'Result Entry'!G78,0)</f>
        <v>0.0</v>
      </c>
      <c r="DH73" s="1823">
        <f>IF(BF73=DH$2,'Result Entry'!G78,0)</f>
        <v>0.0</v>
      </c>
      <c r="DI73" s="1823">
        <f>IF(BF73=DI$2,'Result Entry'!G78,0)</f>
        <v>0.0</v>
      </c>
      <c r="DJ73" s="1825">
        <f>IF(BF73=DJ$2,'Result Entry'!FS78,0)</f>
        <v>0.0</v>
      </c>
      <c r="DK73" s="1825">
        <f>IF(BF73=DK$2,'Result Entry'!FS78,0)</f>
        <v>0.0</v>
      </c>
      <c r="DL73" s="1825">
        <f>IF(BF73=DL$2,'Result Entry'!FS78,0)</f>
        <v>0.0</v>
      </c>
      <c r="DM73" s="1825">
        <f>IF(BF73=DM$2,'Result Entry'!FS78,0)</f>
        <v>0.0</v>
      </c>
      <c r="DN73" s="1825">
        <f>IF(BF73=DN$2,'Result Entry'!FS78,0)</f>
        <v>0.0</v>
      </c>
      <c r="DO73" s="1825">
        <f>IF(BF73=DO$2,'Result Entry'!FS78,0)</f>
        <v>0.0</v>
      </c>
    </row>
    <row r="74" spans="8:8" ht="15.0" hidden="1">
      <c r="BE74" s="1823">
        <f t="shared" si="99"/>
        <v>0.0</v>
      </c>
      <c r="BF74" s="1823">
        <f>'Result Entry'!F79</f>
        <v>0.0</v>
      </c>
      <c r="BG74" s="1823" t="str">
        <f>'Result Entry'!Y79</f>
        <v/>
      </c>
      <c r="BH74" s="1823" t="str">
        <f>'Result Entry'!AM79</f>
        <v/>
      </c>
      <c r="BI74" s="1823" t="str">
        <f>'Result Entry'!BD79</f>
        <v/>
      </c>
      <c r="BJ74" s="1823" t="str">
        <f>'Result Entry'!BU79</f>
        <v/>
      </c>
      <c r="BK74" s="1823" t="str">
        <f>'Result Entry'!CL79</f>
        <v/>
      </c>
      <c r="BL74" s="1823" t="str">
        <f>'Result Entry'!DC79</f>
        <v/>
      </c>
      <c r="BM74" s="1217" t="str">
        <f>'Result Entry'!DT79</f>
        <v/>
      </c>
      <c r="BN74" s="1822">
        <f t="shared" si="69"/>
        <v>0.0</v>
      </c>
      <c r="BO74" s="1822">
        <f t="shared" si="70"/>
        <v>0.0</v>
      </c>
      <c r="BP74" s="1822">
        <f t="shared" si="71"/>
        <v>0.0</v>
      </c>
      <c r="BQ74" s="1822">
        <f t="shared" si="72"/>
        <v>0.0</v>
      </c>
      <c r="BR74" s="1822">
        <f t="shared" si="73"/>
        <v>0.0</v>
      </c>
      <c r="BS74" s="1822">
        <f t="shared" si="74"/>
        <v>0.0</v>
      </c>
      <c r="BT74" s="1823">
        <f t="shared" si="75"/>
        <v>0.0</v>
      </c>
      <c r="BU74" s="1823">
        <f t="shared" si="76"/>
        <v>0.0</v>
      </c>
      <c r="BV74" s="1823">
        <f t="shared" si="77"/>
        <v>0.0</v>
      </c>
      <c r="BW74" s="1823">
        <f t="shared" si="78"/>
        <v>0.0</v>
      </c>
      <c r="BX74" s="1823">
        <f t="shared" si="79"/>
        <v>0.0</v>
      </c>
      <c r="BY74" s="1823">
        <f t="shared" si="80"/>
        <v>0.0</v>
      </c>
      <c r="BZ74" s="1824">
        <f t="shared" si="81"/>
        <v>0.0</v>
      </c>
      <c r="CA74" s="1822">
        <f t="shared" si="82"/>
        <v>0.0</v>
      </c>
      <c r="CB74" s="1822">
        <f t="shared" si="83"/>
        <v>0.0</v>
      </c>
      <c r="CC74" s="1822">
        <f t="shared" si="84"/>
        <v>0.0</v>
      </c>
      <c r="CD74" s="1822">
        <f t="shared" si="85"/>
        <v>0.0</v>
      </c>
      <c r="CE74" s="1822">
        <f t="shared" si="86"/>
        <v>0.0</v>
      </c>
      <c r="CF74" s="1823">
        <f t="shared" si="87"/>
        <v>0.0</v>
      </c>
      <c r="CG74" s="1823">
        <f t="shared" si="88"/>
        <v>0.0</v>
      </c>
      <c r="CH74" s="1823">
        <f t="shared" si="89"/>
        <v>0.0</v>
      </c>
      <c r="CI74" s="1823">
        <f t="shared" si="90"/>
        <v>0.0</v>
      </c>
      <c r="CJ74" s="1823">
        <f t="shared" si="91"/>
        <v>0.0</v>
      </c>
      <c r="CK74" s="1217">
        <f t="shared" si="92"/>
        <v>0.0</v>
      </c>
      <c r="CL74" s="1822">
        <f t="shared" si="93"/>
        <v>0.0</v>
      </c>
      <c r="CM74" s="1822">
        <f t="shared" si="94"/>
        <v>0.0</v>
      </c>
      <c r="CN74" s="1822">
        <f t="shared" si="95"/>
        <v>0.0</v>
      </c>
      <c r="CO74" s="1822">
        <f t="shared" si="96"/>
        <v>0.0</v>
      </c>
      <c r="CP74" s="1822">
        <f t="shared" si="97"/>
        <v>0.0</v>
      </c>
      <c r="CQ74" s="1822">
        <f t="shared" si="98"/>
        <v>0.0</v>
      </c>
      <c r="CR74" s="1245">
        <f t="shared" si="67"/>
        <v>0.0</v>
      </c>
      <c r="CS74" s="1823">
        <f t="shared" si="67"/>
        <v>0.0</v>
      </c>
      <c r="CT74" s="1823">
        <f t="shared" si="67"/>
        <v>0.0</v>
      </c>
      <c r="CU74" s="1823">
        <f t="shared" si="67"/>
        <v>0.0</v>
      </c>
      <c r="CV74" s="1823">
        <f t="shared" si="67"/>
        <v>0.0</v>
      </c>
      <c r="CW74" s="1217">
        <f t="shared" si="67"/>
        <v>0.0</v>
      </c>
      <c r="CX74" s="1822">
        <f t="shared" si="68"/>
        <v>0.0</v>
      </c>
      <c r="CY74" s="1822">
        <f t="shared" si="68"/>
        <v>0.0</v>
      </c>
      <c r="CZ74" s="1822">
        <f t="shared" si="68"/>
        <v>0.0</v>
      </c>
      <c r="DA74" s="1822">
        <f t="shared" si="68"/>
        <v>0.0</v>
      </c>
      <c r="DB74" s="1822">
        <f t="shared" si="68"/>
        <v>0.0</v>
      </c>
      <c r="DC74" s="1822">
        <f t="shared" si="68"/>
        <v>0.0</v>
      </c>
      <c r="DD74" s="1245">
        <f>IF(BF74=DD$2,'Result Entry'!G79,0)</f>
        <v>0.0</v>
      </c>
      <c r="DE74" s="1823">
        <f>IF(BF74=DE$2,'Result Entry'!G79,0)</f>
        <v>0.0</v>
      </c>
      <c r="DF74" s="1823">
        <f>IF(BF74=DF$2,'Result Entry'!G79,0)</f>
        <v>0.0</v>
      </c>
      <c r="DG74" s="1823">
        <f>IF(BF74=DG$2,'Result Entry'!G79,0)</f>
        <v>0.0</v>
      </c>
      <c r="DH74" s="1823">
        <f>IF(BF74=DH$2,'Result Entry'!G79,0)</f>
        <v>0.0</v>
      </c>
      <c r="DI74" s="1823">
        <f>IF(BF74=DI$2,'Result Entry'!G79,0)</f>
        <v>0.0</v>
      </c>
      <c r="DJ74" s="1825">
        <f>IF(BF74=DJ$2,'Result Entry'!FS79,0)</f>
        <v>0.0</v>
      </c>
      <c r="DK74" s="1825">
        <f>IF(BF74=DK$2,'Result Entry'!FS79,0)</f>
        <v>0.0</v>
      </c>
      <c r="DL74" s="1825">
        <f>IF(BF74=DL$2,'Result Entry'!FS79,0)</f>
        <v>0.0</v>
      </c>
      <c r="DM74" s="1825">
        <f>IF(BF74=DM$2,'Result Entry'!FS79,0)</f>
        <v>0.0</v>
      </c>
      <c r="DN74" s="1825">
        <f>IF(BF74=DN$2,'Result Entry'!FS79,0)</f>
        <v>0.0</v>
      </c>
      <c r="DO74" s="1825">
        <f>IF(BF74=DO$2,'Result Entry'!FS79,0)</f>
        <v>0.0</v>
      </c>
    </row>
    <row r="75" spans="8:8" ht="15.0" hidden="1">
      <c r="BE75" s="1823">
        <f t="shared" si="99"/>
        <v>0.0</v>
      </c>
      <c r="BF75" s="1823">
        <f>'Result Entry'!F80</f>
        <v>0.0</v>
      </c>
      <c r="BG75" s="1823" t="str">
        <f>'Result Entry'!Y80</f>
        <v/>
      </c>
      <c r="BH75" s="1823" t="str">
        <f>'Result Entry'!AM80</f>
        <v/>
      </c>
      <c r="BI75" s="1823" t="str">
        <f>'Result Entry'!BD80</f>
        <v/>
      </c>
      <c r="BJ75" s="1823" t="str">
        <f>'Result Entry'!BU80</f>
        <v/>
      </c>
      <c r="BK75" s="1823" t="str">
        <f>'Result Entry'!CL80</f>
        <v/>
      </c>
      <c r="BL75" s="1823" t="str">
        <f>'Result Entry'!DC80</f>
        <v/>
      </c>
      <c r="BM75" s="1217" t="str">
        <f>'Result Entry'!DT80</f>
        <v/>
      </c>
      <c r="BN75" s="1822">
        <f t="shared" si="69"/>
        <v>0.0</v>
      </c>
      <c r="BO75" s="1822">
        <f t="shared" si="70"/>
        <v>0.0</v>
      </c>
      <c r="BP75" s="1822">
        <f t="shared" si="71"/>
        <v>0.0</v>
      </c>
      <c r="BQ75" s="1822">
        <f t="shared" si="72"/>
        <v>0.0</v>
      </c>
      <c r="BR75" s="1822">
        <f t="shared" si="73"/>
        <v>0.0</v>
      </c>
      <c r="BS75" s="1822">
        <f t="shared" si="74"/>
        <v>0.0</v>
      </c>
      <c r="BT75" s="1823">
        <f t="shared" si="75"/>
        <v>0.0</v>
      </c>
      <c r="BU75" s="1823">
        <f t="shared" si="76"/>
        <v>0.0</v>
      </c>
      <c r="BV75" s="1823">
        <f t="shared" si="77"/>
        <v>0.0</v>
      </c>
      <c r="BW75" s="1823">
        <f t="shared" si="78"/>
        <v>0.0</v>
      </c>
      <c r="BX75" s="1823">
        <f t="shared" si="79"/>
        <v>0.0</v>
      </c>
      <c r="BY75" s="1823">
        <f t="shared" si="80"/>
        <v>0.0</v>
      </c>
      <c r="BZ75" s="1824">
        <f t="shared" si="81"/>
        <v>0.0</v>
      </c>
      <c r="CA75" s="1822">
        <f t="shared" si="82"/>
        <v>0.0</v>
      </c>
      <c r="CB75" s="1822">
        <f t="shared" si="83"/>
        <v>0.0</v>
      </c>
      <c r="CC75" s="1822">
        <f t="shared" si="84"/>
        <v>0.0</v>
      </c>
      <c r="CD75" s="1822">
        <f t="shared" si="85"/>
        <v>0.0</v>
      </c>
      <c r="CE75" s="1822">
        <f t="shared" si="86"/>
        <v>0.0</v>
      </c>
      <c r="CF75" s="1823">
        <f t="shared" si="87"/>
        <v>0.0</v>
      </c>
      <c r="CG75" s="1823">
        <f t="shared" si="88"/>
        <v>0.0</v>
      </c>
      <c r="CH75" s="1823">
        <f t="shared" si="89"/>
        <v>0.0</v>
      </c>
      <c r="CI75" s="1823">
        <f t="shared" si="90"/>
        <v>0.0</v>
      </c>
      <c r="CJ75" s="1823">
        <f t="shared" si="91"/>
        <v>0.0</v>
      </c>
      <c r="CK75" s="1217">
        <f t="shared" si="92"/>
        <v>0.0</v>
      </c>
      <c r="CL75" s="1822">
        <f t="shared" si="93"/>
        <v>0.0</v>
      </c>
      <c r="CM75" s="1822">
        <f t="shared" si="94"/>
        <v>0.0</v>
      </c>
      <c r="CN75" s="1822">
        <f t="shared" si="95"/>
        <v>0.0</v>
      </c>
      <c r="CO75" s="1822">
        <f t="shared" si="96"/>
        <v>0.0</v>
      </c>
      <c r="CP75" s="1822">
        <f t="shared" si="97"/>
        <v>0.0</v>
      </c>
      <c r="CQ75" s="1822">
        <f t="shared" si="98"/>
        <v>0.0</v>
      </c>
      <c r="CR75" s="1245">
        <f t="shared" si="67"/>
        <v>0.0</v>
      </c>
      <c r="CS75" s="1823">
        <f t="shared" si="67"/>
        <v>0.0</v>
      </c>
      <c r="CT75" s="1823">
        <f t="shared" si="67"/>
        <v>0.0</v>
      </c>
      <c r="CU75" s="1823">
        <f t="shared" si="67"/>
        <v>0.0</v>
      </c>
      <c r="CV75" s="1823">
        <f t="shared" si="67"/>
        <v>0.0</v>
      </c>
      <c r="CW75" s="1217">
        <f t="shared" si="67"/>
        <v>0.0</v>
      </c>
      <c r="CX75" s="1822">
        <f t="shared" si="68"/>
        <v>0.0</v>
      </c>
      <c r="CY75" s="1822">
        <f t="shared" si="68"/>
        <v>0.0</v>
      </c>
      <c r="CZ75" s="1822">
        <f t="shared" si="68"/>
        <v>0.0</v>
      </c>
      <c r="DA75" s="1822">
        <f t="shared" si="68"/>
        <v>0.0</v>
      </c>
      <c r="DB75" s="1822">
        <f t="shared" si="68"/>
        <v>0.0</v>
      </c>
      <c r="DC75" s="1822">
        <f t="shared" si="68"/>
        <v>0.0</v>
      </c>
      <c r="DD75" s="1245">
        <f>IF(BF75=DD$2,'Result Entry'!G80,0)</f>
        <v>0.0</v>
      </c>
      <c r="DE75" s="1823">
        <f>IF(BF75=DE$2,'Result Entry'!G80,0)</f>
        <v>0.0</v>
      </c>
      <c r="DF75" s="1823">
        <f>IF(BF75=DF$2,'Result Entry'!G80,0)</f>
        <v>0.0</v>
      </c>
      <c r="DG75" s="1823">
        <f>IF(BF75=DG$2,'Result Entry'!G80,0)</f>
        <v>0.0</v>
      </c>
      <c r="DH75" s="1823">
        <f>IF(BF75=DH$2,'Result Entry'!G80,0)</f>
        <v>0.0</v>
      </c>
      <c r="DI75" s="1823">
        <f>IF(BF75=DI$2,'Result Entry'!G80,0)</f>
        <v>0.0</v>
      </c>
      <c r="DJ75" s="1825">
        <f>IF(BF75=DJ$2,'Result Entry'!FS80,0)</f>
        <v>0.0</v>
      </c>
      <c r="DK75" s="1825">
        <f>IF(BF75=DK$2,'Result Entry'!FS80,0)</f>
        <v>0.0</v>
      </c>
      <c r="DL75" s="1825">
        <f>IF(BF75=DL$2,'Result Entry'!FS80,0)</f>
        <v>0.0</v>
      </c>
      <c r="DM75" s="1825">
        <f>IF(BF75=DM$2,'Result Entry'!FS80,0)</f>
        <v>0.0</v>
      </c>
      <c r="DN75" s="1825">
        <f>IF(BF75=DN$2,'Result Entry'!FS80,0)</f>
        <v>0.0</v>
      </c>
      <c r="DO75" s="1825">
        <f>IF(BF75=DO$2,'Result Entry'!FS80,0)</f>
        <v>0.0</v>
      </c>
    </row>
    <row r="76" spans="8:8" ht="15.0" hidden="1">
      <c r="BE76" s="1823">
        <f t="shared" si="99"/>
        <v>0.0</v>
      </c>
      <c r="BF76" s="1823">
        <f>'Result Entry'!F81</f>
        <v>0.0</v>
      </c>
      <c r="BG76" s="1823" t="str">
        <f>'Result Entry'!Y81</f>
        <v/>
      </c>
      <c r="BH76" s="1823" t="str">
        <f>'Result Entry'!AM81</f>
        <v/>
      </c>
      <c r="BI76" s="1823" t="str">
        <f>'Result Entry'!BD81</f>
        <v/>
      </c>
      <c r="BJ76" s="1823" t="str">
        <f>'Result Entry'!BU81</f>
        <v/>
      </c>
      <c r="BK76" s="1823" t="str">
        <f>'Result Entry'!CL81</f>
        <v/>
      </c>
      <c r="BL76" s="1823" t="str">
        <f>'Result Entry'!DC81</f>
        <v/>
      </c>
      <c r="BM76" s="1217" t="str">
        <f>'Result Entry'!DT81</f>
        <v/>
      </c>
      <c r="BN76" s="1822">
        <f t="shared" si="69"/>
        <v>0.0</v>
      </c>
      <c r="BO76" s="1822">
        <f t="shared" si="70"/>
        <v>0.0</v>
      </c>
      <c r="BP76" s="1822">
        <f t="shared" si="71"/>
        <v>0.0</v>
      </c>
      <c r="BQ76" s="1822">
        <f t="shared" si="72"/>
        <v>0.0</v>
      </c>
      <c r="BR76" s="1822">
        <f t="shared" si="73"/>
        <v>0.0</v>
      </c>
      <c r="BS76" s="1822">
        <f t="shared" si="74"/>
        <v>0.0</v>
      </c>
      <c r="BT76" s="1823">
        <f t="shared" si="75"/>
        <v>0.0</v>
      </c>
      <c r="BU76" s="1823">
        <f t="shared" si="76"/>
        <v>0.0</v>
      </c>
      <c r="BV76" s="1823">
        <f t="shared" si="77"/>
        <v>0.0</v>
      </c>
      <c r="BW76" s="1823">
        <f t="shared" si="78"/>
        <v>0.0</v>
      </c>
      <c r="BX76" s="1823">
        <f t="shared" si="79"/>
        <v>0.0</v>
      </c>
      <c r="BY76" s="1823">
        <f t="shared" si="80"/>
        <v>0.0</v>
      </c>
      <c r="BZ76" s="1824">
        <f t="shared" si="81"/>
        <v>0.0</v>
      </c>
      <c r="CA76" s="1822">
        <f t="shared" si="82"/>
        <v>0.0</v>
      </c>
      <c r="CB76" s="1822">
        <f t="shared" si="83"/>
        <v>0.0</v>
      </c>
      <c r="CC76" s="1822">
        <f t="shared" si="84"/>
        <v>0.0</v>
      </c>
      <c r="CD76" s="1822">
        <f t="shared" si="85"/>
        <v>0.0</v>
      </c>
      <c r="CE76" s="1822">
        <f t="shared" si="86"/>
        <v>0.0</v>
      </c>
      <c r="CF76" s="1823">
        <f t="shared" si="87"/>
        <v>0.0</v>
      </c>
      <c r="CG76" s="1823">
        <f t="shared" si="88"/>
        <v>0.0</v>
      </c>
      <c r="CH76" s="1823">
        <f t="shared" si="89"/>
        <v>0.0</v>
      </c>
      <c r="CI76" s="1823">
        <f t="shared" si="90"/>
        <v>0.0</v>
      </c>
      <c r="CJ76" s="1823">
        <f t="shared" si="91"/>
        <v>0.0</v>
      </c>
      <c r="CK76" s="1217">
        <f t="shared" si="92"/>
        <v>0.0</v>
      </c>
      <c r="CL76" s="1822">
        <f t="shared" si="93"/>
        <v>0.0</v>
      </c>
      <c r="CM76" s="1822">
        <f t="shared" si="94"/>
        <v>0.0</v>
      </c>
      <c r="CN76" s="1822">
        <f t="shared" si="95"/>
        <v>0.0</v>
      </c>
      <c r="CO76" s="1822">
        <f t="shared" si="96"/>
        <v>0.0</v>
      </c>
      <c r="CP76" s="1822">
        <f t="shared" si="97"/>
        <v>0.0</v>
      </c>
      <c r="CQ76" s="1822">
        <f t="shared" si="98"/>
        <v>0.0</v>
      </c>
      <c r="CR76" s="1245">
        <f t="shared" si="67"/>
        <v>0.0</v>
      </c>
      <c r="CS76" s="1823">
        <f t="shared" si="67"/>
        <v>0.0</v>
      </c>
      <c r="CT76" s="1823">
        <f t="shared" si="67"/>
        <v>0.0</v>
      </c>
      <c r="CU76" s="1823">
        <f t="shared" si="67"/>
        <v>0.0</v>
      </c>
      <c r="CV76" s="1823">
        <f t="shared" si="67"/>
        <v>0.0</v>
      </c>
      <c r="CW76" s="1217">
        <f t="shared" si="67"/>
        <v>0.0</v>
      </c>
      <c r="CX76" s="1822">
        <f t="shared" si="68"/>
        <v>0.0</v>
      </c>
      <c r="CY76" s="1822">
        <f t="shared" si="68"/>
        <v>0.0</v>
      </c>
      <c r="CZ76" s="1822">
        <f t="shared" si="68"/>
        <v>0.0</v>
      </c>
      <c r="DA76" s="1822">
        <f t="shared" si="68"/>
        <v>0.0</v>
      </c>
      <c r="DB76" s="1822">
        <f t="shared" si="68"/>
        <v>0.0</v>
      </c>
      <c r="DC76" s="1822">
        <f t="shared" si="68"/>
        <v>0.0</v>
      </c>
      <c r="DD76" s="1245">
        <f>IF(BF76=DD$2,'Result Entry'!G81,0)</f>
        <v>0.0</v>
      </c>
      <c r="DE76" s="1823">
        <f>IF(BF76=DE$2,'Result Entry'!G81,0)</f>
        <v>0.0</v>
      </c>
      <c r="DF76" s="1823">
        <f>IF(BF76=DF$2,'Result Entry'!G81,0)</f>
        <v>0.0</v>
      </c>
      <c r="DG76" s="1823">
        <f>IF(BF76=DG$2,'Result Entry'!G81,0)</f>
        <v>0.0</v>
      </c>
      <c r="DH76" s="1823">
        <f>IF(BF76=DH$2,'Result Entry'!G81,0)</f>
        <v>0.0</v>
      </c>
      <c r="DI76" s="1823">
        <f>IF(BF76=DI$2,'Result Entry'!G81,0)</f>
        <v>0.0</v>
      </c>
      <c r="DJ76" s="1825">
        <f>IF(BF76=DJ$2,'Result Entry'!FS81,0)</f>
        <v>0.0</v>
      </c>
      <c r="DK76" s="1825">
        <f>IF(BF76=DK$2,'Result Entry'!FS81,0)</f>
        <v>0.0</v>
      </c>
      <c r="DL76" s="1825">
        <f>IF(BF76=DL$2,'Result Entry'!FS81,0)</f>
        <v>0.0</v>
      </c>
      <c r="DM76" s="1825">
        <f>IF(BF76=DM$2,'Result Entry'!FS81,0)</f>
        <v>0.0</v>
      </c>
      <c r="DN76" s="1825">
        <f>IF(BF76=DN$2,'Result Entry'!FS81,0)</f>
        <v>0.0</v>
      </c>
      <c r="DO76" s="1825">
        <f>IF(BF76=DO$2,'Result Entry'!FS81,0)</f>
        <v>0.0</v>
      </c>
    </row>
    <row r="77" spans="8:8" ht="15.0" hidden="1">
      <c r="BE77" s="1823">
        <f t="shared" si="99"/>
        <v>0.0</v>
      </c>
      <c r="BF77" s="1823">
        <f>'Result Entry'!F82</f>
        <v>0.0</v>
      </c>
      <c r="BG77" s="1823" t="str">
        <f>'Result Entry'!Y82</f>
        <v/>
      </c>
      <c r="BH77" s="1823" t="str">
        <f>'Result Entry'!AM82</f>
        <v/>
      </c>
      <c r="BI77" s="1823" t="str">
        <f>'Result Entry'!BD82</f>
        <v/>
      </c>
      <c r="BJ77" s="1823" t="str">
        <f>'Result Entry'!BU82</f>
        <v/>
      </c>
      <c r="BK77" s="1823" t="str">
        <f>'Result Entry'!CL82</f>
        <v/>
      </c>
      <c r="BL77" s="1823" t="str">
        <f>'Result Entry'!DC82</f>
        <v/>
      </c>
      <c r="BM77" s="1217" t="str">
        <f>'Result Entry'!DT82</f>
        <v/>
      </c>
      <c r="BN77" s="1822">
        <f t="shared" si="69"/>
        <v>0.0</v>
      </c>
      <c r="BO77" s="1822">
        <f t="shared" si="70"/>
        <v>0.0</v>
      </c>
      <c r="BP77" s="1822">
        <f t="shared" si="71"/>
        <v>0.0</v>
      </c>
      <c r="BQ77" s="1822">
        <f t="shared" si="72"/>
        <v>0.0</v>
      </c>
      <c r="BR77" s="1822">
        <f t="shared" si="73"/>
        <v>0.0</v>
      </c>
      <c r="BS77" s="1822">
        <f t="shared" si="74"/>
        <v>0.0</v>
      </c>
      <c r="BT77" s="1823">
        <f t="shared" si="75"/>
        <v>0.0</v>
      </c>
      <c r="BU77" s="1823">
        <f t="shared" si="76"/>
        <v>0.0</v>
      </c>
      <c r="BV77" s="1823">
        <f t="shared" si="77"/>
        <v>0.0</v>
      </c>
      <c r="BW77" s="1823">
        <f t="shared" si="78"/>
        <v>0.0</v>
      </c>
      <c r="BX77" s="1823">
        <f t="shared" si="79"/>
        <v>0.0</v>
      </c>
      <c r="BY77" s="1823">
        <f t="shared" si="80"/>
        <v>0.0</v>
      </c>
      <c r="BZ77" s="1824">
        <f t="shared" si="81"/>
        <v>0.0</v>
      </c>
      <c r="CA77" s="1822">
        <f t="shared" si="82"/>
        <v>0.0</v>
      </c>
      <c r="CB77" s="1822">
        <f t="shared" si="83"/>
        <v>0.0</v>
      </c>
      <c r="CC77" s="1822">
        <f t="shared" si="84"/>
        <v>0.0</v>
      </c>
      <c r="CD77" s="1822">
        <f t="shared" si="85"/>
        <v>0.0</v>
      </c>
      <c r="CE77" s="1822">
        <f t="shared" si="86"/>
        <v>0.0</v>
      </c>
      <c r="CF77" s="1823">
        <f t="shared" si="87"/>
        <v>0.0</v>
      </c>
      <c r="CG77" s="1823">
        <f t="shared" si="88"/>
        <v>0.0</v>
      </c>
      <c r="CH77" s="1823">
        <f t="shared" si="89"/>
        <v>0.0</v>
      </c>
      <c r="CI77" s="1823">
        <f t="shared" si="90"/>
        <v>0.0</v>
      </c>
      <c r="CJ77" s="1823">
        <f t="shared" si="91"/>
        <v>0.0</v>
      </c>
      <c r="CK77" s="1217">
        <f t="shared" si="92"/>
        <v>0.0</v>
      </c>
      <c r="CL77" s="1822">
        <f t="shared" si="93"/>
        <v>0.0</v>
      </c>
      <c r="CM77" s="1822">
        <f t="shared" si="94"/>
        <v>0.0</v>
      </c>
      <c r="CN77" s="1822">
        <f t="shared" si="95"/>
        <v>0.0</v>
      </c>
      <c r="CO77" s="1822">
        <f t="shared" si="96"/>
        <v>0.0</v>
      </c>
      <c r="CP77" s="1822">
        <f t="shared" si="97"/>
        <v>0.0</v>
      </c>
      <c r="CQ77" s="1822">
        <f t="shared" si="98"/>
        <v>0.0</v>
      </c>
      <c r="CR77" s="1245">
        <f t="shared" si="67"/>
        <v>0.0</v>
      </c>
      <c r="CS77" s="1823">
        <f t="shared" si="67"/>
        <v>0.0</v>
      </c>
      <c r="CT77" s="1823">
        <f t="shared" si="67"/>
        <v>0.0</v>
      </c>
      <c r="CU77" s="1823">
        <f t="shared" si="67"/>
        <v>0.0</v>
      </c>
      <c r="CV77" s="1823">
        <f t="shared" si="67"/>
        <v>0.0</v>
      </c>
      <c r="CW77" s="1217">
        <f t="shared" si="67"/>
        <v>0.0</v>
      </c>
      <c r="CX77" s="1822">
        <f t="shared" si="68"/>
        <v>0.0</v>
      </c>
      <c r="CY77" s="1822">
        <f t="shared" si="68"/>
        <v>0.0</v>
      </c>
      <c r="CZ77" s="1822">
        <f t="shared" si="68"/>
        <v>0.0</v>
      </c>
      <c r="DA77" s="1822">
        <f t="shared" si="68"/>
        <v>0.0</v>
      </c>
      <c r="DB77" s="1822">
        <f t="shared" si="68"/>
        <v>0.0</v>
      </c>
      <c r="DC77" s="1822">
        <f t="shared" si="68"/>
        <v>0.0</v>
      </c>
      <c r="DD77" s="1245">
        <f>IF(BF77=DD$2,'Result Entry'!G82,0)</f>
        <v>0.0</v>
      </c>
      <c r="DE77" s="1823">
        <f>IF(BF77=DE$2,'Result Entry'!G82,0)</f>
        <v>0.0</v>
      </c>
      <c r="DF77" s="1823">
        <f>IF(BF77=DF$2,'Result Entry'!G82,0)</f>
        <v>0.0</v>
      </c>
      <c r="DG77" s="1823">
        <f>IF(BF77=DG$2,'Result Entry'!G82,0)</f>
        <v>0.0</v>
      </c>
      <c r="DH77" s="1823">
        <f>IF(BF77=DH$2,'Result Entry'!G82,0)</f>
        <v>0.0</v>
      </c>
      <c r="DI77" s="1823">
        <f>IF(BF77=DI$2,'Result Entry'!G82,0)</f>
        <v>0.0</v>
      </c>
      <c r="DJ77" s="1825">
        <f>IF(BF77=DJ$2,'Result Entry'!FS82,0)</f>
        <v>0.0</v>
      </c>
      <c r="DK77" s="1825">
        <f>IF(BF77=DK$2,'Result Entry'!FS82,0)</f>
        <v>0.0</v>
      </c>
      <c r="DL77" s="1825">
        <f>IF(BF77=DL$2,'Result Entry'!FS82,0)</f>
        <v>0.0</v>
      </c>
      <c r="DM77" s="1825">
        <f>IF(BF77=DM$2,'Result Entry'!FS82,0)</f>
        <v>0.0</v>
      </c>
      <c r="DN77" s="1825">
        <f>IF(BF77=DN$2,'Result Entry'!FS82,0)</f>
        <v>0.0</v>
      </c>
      <c r="DO77" s="1825">
        <f>IF(BF77=DO$2,'Result Entry'!FS82,0)</f>
        <v>0.0</v>
      </c>
    </row>
    <row r="78" spans="8:8" ht="15.0" hidden="1">
      <c r="BE78" s="1823">
        <f t="shared" si="99"/>
        <v>0.0</v>
      </c>
      <c r="BF78" s="1823">
        <f>'Result Entry'!F83</f>
        <v>0.0</v>
      </c>
      <c r="BG78" s="1823" t="str">
        <f>'Result Entry'!Y83</f>
        <v/>
      </c>
      <c r="BH78" s="1823" t="str">
        <f>'Result Entry'!AM83</f>
        <v/>
      </c>
      <c r="BI78" s="1823" t="str">
        <f>'Result Entry'!BD83</f>
        <v/>
      </c>
      <c r="BJ78" s="1823" t="str">
        <f>'Result Entry'!BU83</f>
        <v/>
      </c>
      <c r="BK78" s="1823" t="str">
        <f>'Result Entry'!CL83</f>
        <v/>
      </c>
      <c r="BL78" s="1823" t="str">
        <f>'Result Entry'!DC83</f>
        <v/>
      </c>
      <c r="BM78" s="1217" t="str">
        <f>'Result Entry'!DT83</f>
        <v/>
      </c>
      <c r="BN78" s="1822">
        <f t="shared" si="69"/>
        <v>0.0</v>
      </c>
      <c r="BO78" s="1822">
        <f t="shared" si="70"/>
        <v>0.0</v>
      </c>
      <c r="BP78" s="1822">
        <f t="shared" si="71"/>
        <v>0.0</v>
      </c>
      <c r="BQ78" s="1822">
        <f t="shared" si="72"/>
        <v>0.0</v>
      </c>
      <c r="BR78" s="1822">
        <f t="shared" si="73"/>
        <v>0.0</v>
      </c>
      <c r="BS78" s="1822">
        <f t="shared" si="74"/>
        <v>0.0</v>
      </c>
      <c r="BT78" s="1823">
        <f t="shared" si="75"/>
        <v>0.0</v>
      </c>
      <c r="BU78" s="1823">
        <f t="shared" si="76"/>
        <v>0.0</v>
      </c>
      <c r="BV78" s="1823">
        <f t="shared" si="77"/>
        <v>0.0</v>
      </c>
      <c r="BW78" s="1823">
        <f t="shared" si="78"/>
        <v>0.0</v>
      </c>
      <c r="BX78" s="1823">
        <f t="shared" si="79"/>
        <v>0.0</v>
      </c>
      <c r="BY78" s="1823">
        <f t="shared" si="80"/>
        <v>0.0</v>
      </c>
      <c r="BZ78" s="1824">
        <f t="shared" si="81"/>
        <v>0.0</v>
      </c>
      <c r="CA78" s="1822">
        <f t="shared" si="82"/>
        <v>0.0</v>
      </c>
      <c r="CB78" s="1822">
        <f t="shared" si="83"/>
        <v>0.0</v>
      </c>
      <c r="CC78" s="1822">
        <f t="shared" si="84"/>
        <v>0.0</v>
      </c>
      <c r="CD78" s="1822">
        <f t="shared" si="85"/>
        <v>0.0</v>
      </c>
      <c r="CE78" s="1822">
        <f t="shared" si="86"/>
        <v>0.0</v>
      </c>
      <c r="CF78" s="1823">
        <f t="shared" si="87"/>
        <v>0.0</v>
      </c>
      <c r="CG78" s="1823">
        <f t="shared" si="88"/>
        <v>0.0</v>
      </c>
      <c r="CH78" s="1823">
        <f t="shared" si="89"/>
        <v>0.0</v>
      </c>
      <c r="CI78" s="1823">
        <f t="shared" si="90"/>
        <v>0.0</v>
      </c>
      <c r="CJ78" s="1823">
        <f t="shared" si="91"/>
        <v>0.0</v>
      </c>
      <c r="CK78" s="1217">
        <f t="shared" si="92"/>
        <v>0.0</v>
      </c>
      <c r="CL78" s="1822">
        <f t="shared" si="93"/>
        <v>0.0</v>
      </c>
      <c r="CM78" s="1822">
        <f t="shared" si="94"/>
        <v>0.0</v>
      </c>
      <c r="CN78" s="1822">
        <f t="shared" si="95"/>
        <v>0.0</v>
      </c>
      <c r="CO78" s="1822">
        <f t="shared" si="96"/>
        <v>0.0</v>
      </c>
      <c r="CP78" s="1822">
        <f t="shared" si="97"/>
        <v>0.0</v>
      </c>
      <c r="CQ78" s="1822">
        <f t="shared" si="98"/>
        <v>0.0</v>
      </c>
      <c r="CR78" s="1245">
        <f t="shared" si="67"/>
        <v>0.0</v>
      </c>
      <c r="CS78" s="1823">
        <f t="shared" si="67"/>
        <v>0.0</v>
      </c>
      <c r="CT78" s="1823">
        <f t="shared" si="67"/>
        <v>0.0</v>
      </c>
      <c r="CU78" s="1823">
        <f t="shared" si="67"/>
        <v>0.0</v>
      </c>
      <c r="CV78" s="1823">
        <f t="shared" si="67"/>
        <v>0.0</v>
      </c>
      <c r="CW78" s="1217">
        <f t="shared" si="67"/>
        <v>0.0</v>
      </c>
      <c r="CX78" s="1822">
        <f t="shared" si="68"/>
        <v>0.0</v>
      </c>
      <c r="CY78" s="1822">
        <f t="shared" si="68"/>
        <v>0.0</v>
      </c>
      <c r="CZ78" s="1822">
        <f t="shared" si="68"/>
        <v>0.0</v>
      </c>
      <c r="DA78" s="1822">
        <f t="shared" si="68"/>
        <v>0.0</v>
      </c>
      <c r="DB78" s="1822">
        <f t="shared" si="68"/>
        <v>0.0</v>
      </c>
      <c r="DC78" s="1822">
        <f t="shared" si="68"/>
        <v>0.0</v>
      </c>
      <c r="DD78" s="1245">
        <f>IF(BF78=DD$2,'Result Entry'!G83,0)</f>
        <v>0.0</v>
      </c>
      <c r="DE78" s="1823">
        <f>IF(BF78=DE$2,'Result Entry'!G83,0)</f>
        <v>0.0</v>
      </c>
      <c r="DF78" s="1823">
        <f>IF(BF78=DF$2,'Result Entry'!G83,0)</f>
        <v>0.0</v>
      </c>
      <c r="DG78" s="1823">
        <f>IF(BF78=DG$2,'Result Entry'!G83,0)</f>
        <v>0.0</v>
      </c>
      <c r="DH78" s="1823">
        <f>IF(BF78=DH$2,'Result Entry'!G83,0)</f>
        <v>0.0</v>
      </c>
      <c r="DI78" s="1823">
        <f>IF(BF78=DI$2,'Result Entry'!G83,0)</f>
        <v>0.0</v>
      </c>
      <c r="DJ78" s="1825">
        <f>IF(BF78=DJ$2,'Result Entry'!FS83,0)</f>
        <v>0.0</v>
      </c>
      <c r="DK78" s="1825">
        <f>IF(BF78=DK$2,'Result Entry'!FS83,0)</f>
        <v>0.0</v>
      </c>
      <c r="DL78" s="1825">
        <f>IF(BF78=DL$2,'Result Entry'!FS83,0)</f>
        <v>0.0</v>
      </c>
      <c r="DM78" s="1825">
        <f>IF(BF78=DM$2,'Result Entry'!FS83,0)</f>
        <v>0.0</v>
      </c>
      <c r="DN78" s="1825">
        <f>IF(BF78=DN$2,'Result Entry'!FS83,0)</f>
        <v>0.0</v>
      </c>
      <c r="DO78" s="1825">
        <f>IF(BF78=DO$2,'Result Entry'!FS83,0)</f>
        <v>0.0</v>
      </c>
    </row>
    <row r="79" spans="8:8" ht="15.0" hidden="1">
      <c r="BE79" s="1823">
        <f t="shared" si="99"/>
        <v>0.0</v>
      </c>
      <c r="BF79" s="1823">
        <f>'Result Entry'!F84</f>
        <v>0.0</v>
      </c>
      <c r="BG79" s="1823" t="str">
        <f>'Result Entry'!Y84</f>
        <v/>
      </c>
      <c r="BH79" s="1823" t="str">
        <f>'Result Entry'!AM84</f>
        <v/>
      </c>
      <c r="BI79" s="1823" t="str">
        <f>'Result Entry'!BD84</f>
        <v/>
      </c>
      <c r="BJ79" s="1823" t="str">
        <f>'Result Entry'!BU84</f>
        <v/>
      </c>
      <c r="BK79" s="1823" t="str">
        <f>'Result Entry'!CL84</f>
        <v/>
      </c>
      <c r="BL79" s="1823" t="str">
        <f>'Result Entry'!DC84</f>
        <v/>
      </c>
      <c r="BM79" s="1217" t="str">
        <f>'Result Entry'!DT84</f>
        <v/>
      </c>
      <c r="BN79" s="1822">
        <f t="shared" si="69"/>
        <v>0.0</v>
      </c>
      <c r="BO79" s="1822">
        <f t="shared" si="70"/>
        <v>0.0</v>
      </c>
      <c r="BP79" s="1822">
        <f t="shared" si="71"/>
        <v>0.0</v>
      </c>
      <c r="BQ79" s="1822">
        <f t="shared" si="72"/>
        <v>0.0</v>
      </c>
      <c r="BR79" s="1822">
        <f t="shared" si="73"/>
        <v>0.0</v>
      </c>
      <c r="BS79" s="1822">
        <f t="shared" si="74"/>
        <v>0.0</v>
      </c>
      <c r="BT79" s="1823">
        <f t="shared" si="75"/>
        <v>0.0</v>
      </c>
      <c r="BU79" s="1823">
        <f t="shared" si="76"/>
        <v>0.0</v>
      </c>
      <c r="BV79" s="1823">
        <f t="shared" si="77"/>
        <v>0.0</v>
      </c>
      <c r="BW79" s="1823">
        <f t="shared" si="78"/>
        <v>0.0</v>
      </c>
      <c r="BX79" s="1823">
        <f t="shared" si="79"/>
        <v>0.0</v>
      </c>
      <c r="BY79" s="1823">
        <f t="shared" si="80"/>
        <v>0.0</v>
      </c>
      <c r="BZ79" s="1824">
        <f t="shared" si="81"/>
        <v>0.0</v>
      </c>
      <c r="CA79" s="1822">
        <f t="shared" si="82"/>
        <v>0.0</v>
      </c>
      <c r="CB79" s="1822">
        <f t="shared" si="83"/>
        <v>0.0</v>
      </c>
      <c r="CC79" s="1822">
        <f t="shared" si="84"/>
        <v>0.0</v>
      </c>
      <c r="CD79" s="1822">
        <f t="shared" si="85"/>
        <v>0.0</v>
      </c>
      <c r="CE79" s="1822">
        <f t="shared" si="86"/>
        <v>0.0</v>
      </c>
      <c r="CF79" s="1823">
        <f t="shared" si="87"/>
        <v>0.0</v>
      </c>
      <c r="CG79" s="1823">
        <f t="shared" si="88"/>
        <v>0.0</v>
      </c>
      <c r="CH79" s="1823">
        <f t="shared" si="89"/>
        <v>0.0</v>
      </c>
      <c r="CI79" s="1823">
        <f t="shared" si="90"/>
        <v>0.0</v>
      </c>
      <c r="CJ79" s="1823">
        <f t="shared" si="91"/>
        <v>0.0</v>
      </c>
      <c r="CK79" s="1217">
        <f t="shared" si="92"/>
        <v>0.0</v>
      </c>
      <c r="CL79" s="1822">
        <f t="shared" si="93"/>
        <v>0.0</v>
      </c>
      <c r="CM79" s="1822">
        <f t="shared" si="94"/>
        <v>0.0</v>
      </c>
      <c r="CN79" s="1822">
        <f t="shared" si="95"/>
        <v>0.0</v>
      </c>
      <c r="CO79" s="1822">
        <f t="shared" si="96"/>
        <v>0.0</v>
      </c>
      <c r="CP79" s="1822">
        <f t="shared" si="97"/>
        <v>0.0</v>
      </c>
      <c r="CQ79" s="1822">
        <f t="shared" si="98"/>
        <v>0.0</v>
      </c>
      <c r="CR79" s="1245">
        <f t="shared" si="67"/>
        <v>0.0</v>
      </c>
      <c r="CS79" s="1823">
        <f t="shared" si="67"/>
        <v>0.0</v>
      </c>
      <c r="CT79" s="1823">
        <f t="shared" si="67"/>
        <v>0.0</v>
      </c>
      <c r="CU79" s="1823">
        <f t="shared" si="67"/>
        <v>0.0</v>
      </c>
      <c r="CV79" s="1823">
        <f t="shared" si="67"/>
        <v>0.0</v>
      </c>
      <c r="CW79" s="1217">
        <f t="shared" si="67"/>
        <v>0.0</v>
      </c>
      <c r="CX79" s="1822">
        <f t="shared" si="68"/>
        <v>0.0</v>
      </c>
      <c r="CY79" s="1822">
        <f t="shared" si="68"/>
        <v>0.0</v>
      </c>
      <c r="CZ79" s="1822">
        <f t="shared" si="68"/>
        <v>0.0</v>
      </c>
      <c r="DA79" s="1822">
        <f t="shared" si="68"/>
        <v>0.0</v>
      </c>
      <c r="DB79" s="1822">
        <f t="shared" si="68"/>
        <v>0.0</v>
      </c>
      <c r="DC79" s="1822">
        <f t="shared" si="68"/>
        <v>0.0</v>
      </c>
      <c r="DD79" s="1245">
        <f>IF(BF79=DD$2,'Result Entry'!G84,0)</f>
        <v>0.0</v>
      </c>
      <c r="DE79" s="1823">
        <f>IF(BF79=DE$2,'Result Entry'!G84,0)</f>
        <v>0.0</v>
      </c>
      <c r="DF79" s="1823">
        <f>IF(BF79=DF$2,'Result Entry'!G84,0)</f>
        <v>0.0</v>
      </c>
      <c r="DG79" s="1823">
        <f>IF(BF79=DG$2,'Result Entry'!G84,0)</f>
        <v>0.0</v>
      </c>
      <c r="DH79" s="1823">
        <f>IF(BF79=DH$2,'Result Entry'!G84,0)</f>
        <v>0.0</v>
      </c>
      <c r="DI79" s="1823">
        <f>IF(BF79=DI$2,'Result Entry'!G84,0)</f>
        <v>0.0</v>
      </c>
      <c r="DJ79" s="1825">
        <f>IF(BF79=DJ$2,'Result Entry'!FS84,0)</f>
        <v>0.0</v>
      </c>
      <c r="DK79" s="1825">
        <f>IF(BF79=DK$2,'Result Entry'!FS84,0)</f>
        <v>0.0</v>
      </c>
      <c r="DL79" s="1825">
        <f>IF(BF79=DL$2,'Result Entry'!FS84,0)</f>
        <v>0.0</v>
      </c>
      <c r="DM79" s="1825">
        <f>IF(BF79=DM$2,'Result Entry'!FS84,0)</f>
        <v>0.0</v>
      </c>
      <c r="DN79" s="1825">
        <f>IF(BF79=DN$2,'Result Entry'!FS84,0)</f>
        <v>0.0</v>
      </c>
      <c r="DO79" s="1825">
        <f>IF(BF79=DO$2,'Result Entry'!FS84,0)</f>
        <v>0.0</v>
      </c>
    </row>
    <row r="80" spans="8:8" ht="15.0" hidden="1">
      <c r="BE80" s="1823">
        <f t="shared" si="99"/>
        <v>0.0</v>
      </c>
      <c r="BF80" s="1823">
        <f>'Result Entry'!F85</f>
        <v>0.0</v>
      </c>
      <c r="BG80" s="1823" t="str">
        <f>'Result Entry'!Y85</f>
        <v/>
      </c>
      <c r="BH80" s="1823" t="str">
        <f>'Result Entry'!AM85</f>
        <v/>
      </c>
      <c r="BI80" s="1823" t="str">
        <f>'Result Entry'!BD85</f>
        <v/>
      </c>
      <c r="BJ80" s="1823" t="str">
        <f>'Result Entry'!BU85</f>
        <v/>
      </c>
      <c r="BK80" s="1823" t="str">
        <f>'Result Entry'!CL85</f>
        <v/>
      </c>
      <c r="BL80" s="1823" t="str">
        <f>'Result Entry'!DC85</f>
        <v/>
      </c>
      <c r="BM80" s="1217" t="str">
        <f>'Result Entry'!DT85</f>
        <v/>
      </c>
      <c r="BN80" s="1822">
        <f t="shared" si="69"/>
        <v>0.0</v>
      </c>
      <c r="BO80" s="1822">
        <f t="shared" si="70"/>
        <v>0.0</v>
      </c>
      <c r="BP80" s="1822">
        <f t="shared" si="71"/>
        <v>0.0</v>
      </c>
      <c r="BQ80" s="1822">
        <f t="shared" si="72"/>
        <v>0.0</v>
      </c>
      <c r="BR80" s="1822">
        <f t="shared" si="73"/>
        <v>0.0</v>
      </c>
      <c r="BS80" s="1822">
        <f t="shared" si="74"/>
        <v>0.0</v>
      </c>
      <c r="BT80" s="1823">
        <f t="shared" si="75"/>
        <v>0.0</v>
      </c>
      <c r="BU80" s="1823">
        <f t="shared" si="76"/>
        <v>0.0</v>
      </c>
      <c r="BV80" s="1823">
        <f t="shared" si="77"/>
        <v>0.0</v>
      </c>
      <c r="BW80" s="1823">
        <f t="shared" si="78"/>
        <v>0.0</v>
      </c>
      <c r="BX80" s="1823">
        <f t="shared" si="79"/>
        <v>0.0</v>
      </c>
      <c r="BY80" s="1823">
        <f t="shared" si="80"/>
        <v>0.0</v>
      </c>
      <c r="BZ80" s="1824">
        <f t="shared" si="81"/>
        <v>0.0</v>
      </c>
      <c r="CA80" s="1822">
        <f t="shared" si="82"/>
        <v>0.0</v>
      </c>
      <c r="CB80" s="1822">
        <f t="shared" si="83"/>
        <v>0.0</v>
      </c>
      <c r="CC80" s="1822">
        <f t="shared" si="84"/>
        <v>0.0</v>
      </c>
      <c r="CD80" s="1822">
        <f t="shared" si="85"/>
        <v>0.0</v>
      </c>
      <c r="CE80" s="1822">
        <f t="shared" si="86"/>
        <v>0.0</v>
      </c>
      <c r="CF80" s="1823">
        <f t="shared" si="87"/>
        <v>0.0</v>
      </c>
      <c r="CG80" s="1823">
        <f t="shared" si="88"/>
        <v>0.0</v>
      </c>
      <c r="CH80" s="1823">
        <f t="shared" si="89"/>
        <v>0.0</v>
      </c>
      <c r="CI80" s="1823">
        <f t="shared" si="90"/>
        <v>0.0</v>
      </c>
      <c r="CJ80" s="1823">
        <f t="shared" si="91"/>
        <v>0.0</v>
      </c>
      <c r="CK80" s="1217">
        <f t="shared" si="92"/>
        <v>0.0</v>
      </c>
      <c r="CL80" s="1822">
        <f t="shared" si="93"/>
        <v>0.0</v>
      </c>
      <c r="CM80" s="1822">
        <f t="shared" si="94"/>
        <v>0.0</v>
      </c>
      <c r="CN80" s="1822">
        <f t="shared" si="95"/>
        <v>0.0</v>
      </c>
      <c r="CO80" s="1822">
        <f t="shared" si="96"/>
        <v>0.0</v>
      </c>
      <c r="CP80" s="1822">
        <f t="shared" si="97"/>
        <v>0.0</v>
      </c>
      <c r="CQ80" s="1822">
        <f t="shared" si="98"/>
        <v>0.0</v>
      </c>
      <c r="CR80" s="1245">
        <f t="shared" si="67"/>
        <v>0.0</v>
      </c>
      <c r="CS80" s="1823">
        <f t="shared" si="67"/>
        <v>0.0</v>
      </c>
      <c r="CT80" s="1823">
        <f t="shared" si="67"/>
        <v>0.0</v>
      </c>
      <c r="CU80" s="1823">
        <f t="shared" si="67"/>
        <v>0.0</v>
      </c>
      <c r="CV80" s="1823">
        <f t="shared" si="67"/>
        <v>0.0</v>
      </c>
      <c r="CW80" s="1217">
        <f t="shared" si="67"/>
        <v>0.0</v>
      </c>
      <c r="CX80" s="1822">
        <f t="shared" si="68"/>
        <v>0.0</v>
      </c>
      <c r="CY80" s="1822">
        <f t="shared" si="68"/>
        <v>0.0</v>
      </c>
      <c r="CZ80" s="1822">
        <f t="shared" si="68"/>
        <v>0.0</v>
      </c>
      <c r="DA80" s="1822">
        <f t="shared" si="68"/>
        <v>0.0</v>
      </c>
      <c r="DB80" s="1822">
        <f t="shared" si="68"/>
        <v>0.0</v>
      </c>
      <c r="DC80" s="1822">
        <f t="shared" si="68"/>
        <v>0.0</v>
      </c>
      <c r="DD80" s="1245">
        <f>IF(BF80=DD$2,'Result Entry'!G85,0)</f>
        <v>0.0</v>
      </c>
      <c r="DE80" s="1823">
        <f>IF(BF80=DE$2,'Result Entry'!G85,0)</f>
        <v>0.0</v>
      </c>
      <c r="DF80" s="1823">
        <f>IF(BF80=DF$2,'Result Entry'!G85,0)</f>
        <v>0.0</v>
      </c>
      <c r="DG80" s="1823">
        <f>IF(BF80=DG$2,'Result Entry'!G85,0)</f>
        <v>0.0</v>
      </c>
      <c r="DH80" s="1823">
        <f>IF(BF80=DH$2,'Result Entry'!G85,0)</f>
        <v>0.0</v>
      </c>
      <c r="DI80" s="1823">
        <f>IF(BF80=DI$2,'Result Entry'!G85,0)</f>
        <v>0.0</v>
      </c>
      <c r="DJ80" s="1825">
        <f>IF(BF80=DJ$2,'Result Entry'!FS85,0)</f>
        <v>0.0</v>
      </c>
      <c r="DK80" s="1825">
        <f>IF(BF80=DK$2,'Result Entry'!FS85,0)</f>
        <v>0.0</v>
      </c>
      <c r="DL80" s="1825">
        <f>IF(BF80=DL$2,'Result Entry'!FS85,0)</f>
        <v>0.0</v>
      </c>
      <c r="DM80" s="1825">
        <f>IF(BF80=DM$2,'Result Entry'!FS85,0)</f>
        <v>0.0</v>
      </c>
      <c r="DN80" s="1825">
        <f>IF(BF80=DN$2,'Result Entry'!FS85,0)</f>
        <v>0.0</v>
      </c>
      <c r="DO80" s="1825">
        <f>IF(BF80=DO$2,'Result Entry'!FS85,0)</f>
        <v>0.0</v>
      </c>
    </row>
    <row r="81" spans="8:8" ht="15.0" hidden="1">
      <c r="BE81" s="1823">
        <f t="shared" si="99"/>
        <v>0.0</v>
      </c>
      <c r="BF81" s="1823">
        <f>'Result Entry'!F86</f>
        <v>0.0</v>
      </c>
      <c r="BG81" s="1823" t="str">
        <f>'Result Entry'!Y86</f>
        <v/>
      </c>
      <c r="BH81" s="1823" t="str">
        <f>'Result Entry'!AM86</f>
        <v/>
      </c>
      <c r="BI81" s="1823" t="str">
        <f>'Result Entry'!BD86</f>
        <v/>
      </c>
      <c r="BJ81" s="1823" t="str">
        <f>'Result Entry'!BU86</f>
        <v/>
      </c>
      <c r="BK81" s="1823" t="str">
        <f>'Result Entry'!CL86</f>
        <v/>
      </c>
      <c r="BL81" s="1823" t="str">
        <f>'Result Entry'!DC86</f>
        <v/>
      </c>
      <c r="BM81" s="1217" t="str">
        <f>'Result Entry'!DT86</f>
        <v/>
      </c>
      <c r="BN81" s="1822">
        <f t="shared" si="69"/>
        <v>0.0</v>
      </c>
      <c r="BO81" s="1822">
        <f t="shared" si="70"/>
        <v>0.0</v>
      </c>
      <c r="BP81" s="1822">
        <f t="shared" si="71"/>
        <v>0.0</v>
      </c>
      <c r="BQ81" s="1822">
        <f t="shared" si="72"/>
        <v>0.0</v>
      </c>
      <c r="BR81" s="1822">
        <f t="shared" si="73"/>
        <v>0.0</v>
      </c>
      <c r="BS81" s="1822">
        <f t="shared" si="74"/>
        <v>0.0</v>
      </c>
      <c r="BT81" s="1823">
        <f t="shared" si="75"/>
        <v>0.0</v>
      </c>
      <c r="BU81" s="1823">
        <f t="shared" si="76"/>
        <v>0.0</v>
      </c>
      <c r="BV81" s="1823">
        <f t="shared" si="77"/>
        <v>0.0</v>
      </c>
      <c r="BW81" s="1823">
        <f t="shared" si="78"/>
        <v>0.0</v>
      </c>
      <c r="BX81" s="1823">
        <f t="shared" si="79"/>
        <v>0.0</v>
      </c>
      <c r="BY81" s="1823">
        <f t="shared" si="80"/>
        <v>0.0</v>
      </c>
      <c r="BZ81" s="1824">
        <f t="shared" si="81"/>
        <v>0.0</v>
      </c>
      <c r="CA81" s="1822">
        <f t="shared" si="82"/>
        <v>0.0</v>
      </c>
      <c r="CB81" s="1822">
        <f t="shared" si="83"/>
        <v>0.0</v>
      </c>
      <c r="CC81" s="1822">
        <f t="shared" si="84"/>
        <v>0.0</v>
      </c>
      <c r="CD81" s="1822">
        <f t="shared" si="85"/>
        <v>0.0</v>
      </c>
      <c r="CE81" s="1822">
        <f t="shared" si="86"/>
        <v>0.0</v>
      </c>
      <c r="CF81" s="1823">
        <f t="shared" si="87"/>
        <v>0.0</v>
      </c>
      <c r="CG81" s="1823">
        <f t="shared" si="88"/>
        <v>0.0</v>
      </c>
      <c r="CH81" s="1823">
        <f t="shared" si="89"/>
        <v>0.0</v>
      </c>
      <c r="CI81" s="1823">
        <f t="shared" si="90"/>
        <v>0.0</v>
      </c>
      <c r="CJ81" s="1823">
        <f t="shared" si="91"/>
        <v>0.0</v>
      </c>
      <c r="CK81" s="1217">
        <f t="shared" si="92"/>
        <v>0.0</v>
      </c>
      <c r="CL81" s="1822">
        <f t="shared" si="93"/>
        <v>0.0</v>
      </c>
      <c r="CM81" s="1822">
        <f t="shared" si="94"/>
        <v>0.0</v>
      </c>
      <c r="CN81" s="1822">
        <f t="shared" si="95"/>
        <v>0.0</v>
      </c>
      <c r="CO81" s="1822">
        <f t="shared" si="96"/>
        <v>0.0</v>
      </c>
      <c r="CP81" s="1822">
        <f t="shared" si="97"/>
        <v>0.0</v>
      </c>
      <c r="CQ81" s="1822">
        <f t="shared" si="98"/>
        <v>0.0</v>
      </c>
      <c r="CR81" s="1245">
        <f t="shared" si="67"/>
        <v>0.0</v>
      </c>
      <c r="CS81" s="1823">
        <f t="shared" si="67"/>
        <v>0.0</v>
      </c>
      <c r="CT81" s="1823">
        <f t="shared" si="67"/>
        <v>0.0</v>
      </c>
      <c r="CU81" s="1823">
        <f t="shared" si="67"/>
        <v>0.0</v>
      </c>
      <c r="CV81" s="1823">
        <f t="shared" si="67"/>
        <v>0.0</v>
      </c>
      <c r="CW81" s="1217">
        <f t="shared" si="67"/>
        <v>0.0</v>
      </c>
      <c r="CX81" s="1822">
        <f t="shared" si="68"/>
        <v>0.0</v>
      </c>
      <c r="CY81" s="1822">
        <f t="shared" si="68"/>
        <v>0.0</v>
      </c>
      <c r="CZ81" s="1822">
        <f t="shared" si="68"/>
        <v>0.0</v>
      </c>
      <c r="DA81" s="1822">
        <f t="shared" si="68"/>
        <v>0.0</v>
      </c>
      <c r="DB81" s="1822">
        <f t="shared" si="68"/>
        <v>0.0</v>
      </c>
      <c r="DC81" s="1822">
        <f t="shared" si="68"/>
        <v>0.0</v>
      </c>
      <c r="DD81" s="1245">
        <f>IF(BF81=DD$2,'Result Entry'!G86,0)</f>
        <v>0.0</v>
      </c>
      <c r="DE81" s="1823">
        <f>IF(BF81=DE$2,'Result Entry'!G86,0)</f>
        <v>0.0</v>
      </c>
      <c r="DF81" s="1823">
        <f>IF(BF81=DF$2,'Result Entry'!G86,0)</f>
        <v>0.0</v>
      </c>
      <c r="DG81" s="1823">
        <f>IF(BF81=DG$2,'Result Entry'!G86,0)</f>
        <v>0.0</v>
      </c>
      <c r="DH81" s="1823">
        <f>IF(BF81=DH$2,'Result Entry'!G86,0)</f>
        <v>0.0</v>
      </c>
      <c r="DI81" s="1823">
        <f>IF(BF81=DI$2,'Result Entry'!G86,0)</f>
        <v>0.0</v>
      </c>
      <c r="DJ81" s="1825">
        <f>IF(BF81=DJ$2,'Result Entry'!FS86,0)</f>
        <v>0.0</v>
      </c>
      <c r="DK81" s="1825">
        <f>IF(BF81=DK$2,'Result Entry'!FS86,0)</f>
        <v>0.0</v>
      </c>
      <c r="DL81" s="1825">
        <f>IF(BF81=DL$2,'Result Entry'!FS86,0)</f>
        <v>0.0</v>
      </c>
      <c r="DM81" s="1825">
        <f>IF(BF81=DM$2,'Result Entry'!FS86,0)</f>
        <v>0.0</v>
      </c>
      <c r="DN81" s="1825">
        <f>IF(BF81=DN$2,'Result Entry'!FS86,0)</f>
        <v>0.0</v>
      </c>
      <c r="DO81" s="1825">
        <f>IF(BF81=DO$2,'Result Entry'!FS86,0)</f>
        <v>0.0</v>
      </c>
    </row>
    <row r="82" spans="8:8" ht="15.0" hidden="1">
      <c r="BE82" s="1823">
        <f t="shared" si="99"/>
        <v>0.0</v>
      </c>
      <c r="BF82" s="1823">
        <f>'Result Entry'!F87</f>
        <v>0.0</v>
      </c>
      <c r="BG82" s="1823" t="str">
        <f>'Result Entry'!Y87</f>
        <v/>
      </c>
      <c r="BH82" s="1823" t="str">
        <f>'Result Entry'!AM87</f>
        <v/>
      </c>
      <c r="BI82" s="1823" t="str">
        <f>'Result Entry'!BD87</f>
        <v/>
      </c>
      <c r="BJ82" s="1823" t="str">
        <f>'Result Entry'!BU87</f>
        <v/>
      </c>
      <c r="BK82" s="1823" t="str">
        <f>'Result Entry'!CL87</f>
        <v/>
      </c>
      <c r="BL82" s="1823" t="str">
        <f>'Result Entry'!DC87</f>
        <v/>
      </c>
      <c r="BM82" s="1217" t="str">
        <f>'Result Entry'!DT87</f>
        <v/>
      </c>
      <c r="BN82" s="1822">
        <f t="shared" si="69"/>
        <v>0.0</v>
      </c>
      <c r="BO82" s="1822">
        <f t="shared" si="70"/>
        <v>0.0</v>
      </c>
      <c r="BP82" s="1822">
        <f t="shared" si="71"/>
        <v>0.0</v>
      </c>
      <c r="BQ82" s="1822">
        <f t="shared" si="72"/>
        <v>0.0</v>
      </c>
      <c r="BR82" s="1822">
        <f t="shared" si="73"/>
        <v>0.0</v>
      </c>
      <c r="BS82" s="1822">
        <f t="shared" si="74"/>
        <v>0.0</v>
      </c>
      <c r="BT82" s="1823">
        <f t="shared" si="75"/>
        <v>0.0</v>
      </c>
      <c r="BU82" s="1823">
        <f t="shared" si="76"/>
        <v>0.0</v>
      </c>
      <c r="BV82" s="1823">
        <f t="shared" si="77"/>
        <v>0.0</v>
      </c>
      <c r="BW82" s="1823">
        <f t="shared" si="78"/>
        <v>0.0</v>
      </c>
      <c r="BX82" s="1823">
        <f t="shared" si="79"/>
        <v>0.0</v>
      </c>
      <c r="BY82" s="1823">
        <f t="shared" si="80"/>
        <v>0.0</v>
      </c>
      <c r="BZ82" s="1824">
        <f t="shared" si="81"/>
        <v>0.0</v>
      </c>
      <c r="CA82" s="1822">
        <f t="shared" si="82"/>
        <v>0.0</v>
      </c>
      <c r="CB82" s="1822">
        <f t="shared" si="83"/>
        <v>0.0</v>
      </c>
      <c r="CC82" s="1822">
        <f t="shared" si="84"/>
        <v>0.0</v>
      </c>
      <c r="CD82" s="1822">
        <f t="shared" si="85"/>
        <v>0.0</v>
      </c>
      <c r="CE82" s="1822">
        <f t="shared" si="86"/>
        <v>0.0</v>
      </c>
      <c r="CF82" s="1823">
        <f t="shared" si="87"/>
        <v>0.0</v>
      </c>
      <c r="CG82" s="1823">
        <f t="shared" si="88"/>
        <v>0.0</v>
      </c>
      <c r="CH82" s="1823">
        <f t="shared" si="89"/>
        <v>0.0</v>
      </c>
      <c r="CI82" s="1823">
        <f t="shared" si="90"/>
        <v>0.0</v>
      </c>
      <c r="CJ82" s="1823">
        <f t="shared" si="91"/>
        <v>0.0</v>
      </c>
      <c r="CK82" s="1217">
        <f t="shared" si="92"/>
        <v>0.0</v>
      </c>
      <c r="CL82" s="1822">
        <f t="shared" si="93"/>
        <v>0.0</v>
      </c>
      <c r="CM82" s="1822">
        <f t="shared" si="94"/>
        <v>0.0</v>
      </c>
      <c r="CN82" s="1822">
        <f t="shared" si="95"/>
        <v>0.0</v>
      </c>
      <c r="CO82" s="1822">
        <f t="shared" si="96"/>
        <v>0.0</v>
      </c>
      <c r="CP82" s="1822">
        <f t="shared" si="97"/>
        <v>0.0</v>
      </c>
      <c r="CQ82" s="1822">
        <f t="shared" si="98"/>
        <v>0.0</v>
      </c>
      <c r="CR82" s="1245">
        <f t="shared" si="67"/>
        <v>0.0</v>
      </c>
      <c r="CS82" s="1823">
        <f t="shared" si="67"/>
        <v>0.0</v>
      </c>
      <c r="CT82" s="1823">
        <f t="shared" si="67"/>
        <v>0.0</v>
      </c>
      <c r="CU82" s="1823">
        <f t="shared" si="67"/>
        <v>0.0</v>
      </c>
      <c r="CV82" s="1823">
        <f t="shared" si="67"/>
        <v>0.0</v>
      </c>
      <c r="CW82" s="1217">
        <f t="shared" si="67"/>
        <v>0.0</v>
      </c>
      <c r="CX82" s="1822">
        <f t="shared" si="68"/>
        <v>0.0</v>
      </c>
      <c r="CY82" s="1822">
        <f t="shared" si="68"/>
        <v>0.0</v>
      </c>
      <c r="CZ82" s="1822">
        <f t="shared" si="68"/>
        <v>0.0</v>
      </c>
      <c r="DA82" s="1822">
        <f t="shared" si="68"/>
        <v>0.0</v>
      </c>
      <c r="DB82" s="1822">
        <f t="shared" si="68"/>
        <v>0.0</v>
      </c>
      <c r="DC82" s="1822">
        <f t="shared" si="68"/>
        <v>0.0</v>
      </c>
      <c r="DD82" s="1245">
        <f>IF(BF82=DD$2,'Result Entry'!G87,0)</f>
        <v>0.0</v>
      </c>
      <c r="DE82" s="1823">
        <f>IF(BF82=DE$2,'Result Entry'!G87,0)</f>
        <v>0.0</v>
      </c>
      <c r="DF82" s="1823">
        <f>IF(BF82=DF$2,'Result Entry'!G87,0)</f>
        <v>0.0</v>
      </c>
      <c r="DG82" s="1823">
        <f>IF(BF82=DG$2,'Result Entry'!G87,0)</f>
        <v>0.0</v>
      </c>
      <c r="DH82" s="1823">
        <f>IF(BF82=DH$2,'Result Entry'!G87,0)</f>
        <v>0.0</v>
      </c>
      <c r="DI82" s="1823">
        <f>IF(BF82=DI$2,'Result Entry'!G87,0)</f>
        <v>0.0</v>
      </c>
      <c r="DJ82" s="1825">
        <f>IF(BF82=DJ$2,'Result Entry'!FS87,0)</f>
        <v>0.0</v>
      </c>
      <c r="DK82" s="1825">
        <f>IF(BF82=DK$2,'Result Entry'!FS87,0)</f>
        <v>0.0</v>
      </c>
      <c r="DL82" s="1825">
        <f>IF(BF82=DL$2,'Result Entry'!FS87,0)</f>
        <v>0.0</v>
      </c>
      <c r="DM82" s="1825">
        <f>IF(BF82=DM$2,'Result Entry'!FS87,0)</f>
        <v>0.0</v>
      </c>
      <c r="DN82" s="1825">
        <f>IF(BF82=DN$2,'Result Entry'!FS87,0)</f>
        <v>0.0</v>
      </c>
      <c r="DO82" s="1825">
        <f>IF(BF82=DO$2,'Result Entry'!FS87,0)</f>
        <v>0.0</v>
      </c>
    </row>
    <row r="83" spans="8:8" ht="15.0" hidden="1">
      <c r="BE83" s="1823">
        <f t="shared" si="99"/>
        <v>0.0</v>
      </c>
      <c r="BF83" s="1823">
        <f>'Result Entry'!F88</f>
        <v>0.0</v>
      </c>
      <c r="BG83" s="1823" t="str">
        <f>'Result Entry'!Y88</f>
        <v/>
      </c>
      <c r="BH83" s="1823" t="str">
        <f>'Result Entry'!AM88</f>
        <v/>
      </c>
      <c r="BI83" s="1823" t="str">
        <f>'Result Entry'!BD88</f>
        <v/>
      </c>
      <c r="BJ83" s="1823" t="str">
        <f>'Result Entry'!BU88</f>
        <v/>
      </c>
      <c r="BK83" s="1823" t="str">
        <f>'Result Entry'!CL88</f>
        <v/>
      </c>
      <c r="BL83" s="1823" t="str">
        <f>'Result Entry'!DC88</f>
        <v/>
      </c>
      <c r="BM83" s="1217" t="str">
        <f>'Result Entry'!DT88</f>
        <v/>
      </c>
      <c r="BN83" s="1822">
        <f t="shared" si="69"/>
        <v>0.0</v>
      </c>
      <c r="BO83" s="1822">
        <f t="shared" si="70"/>
        <v>0.0</v>
      </c>
      <c r="BP83" s="1822">
        <f t="shared" si="71"/>
        <v>0.0</v>
      </c>
      <c r="BQ83" s="1822">
        <f t="shared" si="72"/>
        <v>0.0</v>
      </c>
      <c r="BR83" s="1822">
        <f t="shared" si="73"/>
        <v>0.0</v>
      </c>
      <c r="BS83" s="1822">
        <f t="shared" si="74"/>
        <v>0.0</v>
      </c>
      <c r="BT83" s="1823">
        <f t="shared" si="75"/>
        <v>0.0</v>
      </c>
      <c r="BU83" s="1823">
        <f t="shared" si="76"/>
        <v>0.0</v>
      </c>
      <c r="BV83" s="1823">
        <f t="shared" si="77"/>
        <v>0.0</v>
      </c>
      <c r="BW83" s="1823">
        <f t="shared" si="78"/>
        <v>0.0</v>
      </c>
      <c r="BX83" s="1823">
        <f t="shared" si="79"/>
        <v>0.0</v>
      </c>
      <c r="BY83" s="1823">
        <f t="shared" si="80"/>
        <v>0.0</v>
      </c>
      <c r="BZ83" s="1824">
        <f t="shared" si="81"/>
        <v>0.0</v>
      </c>
      <c r="CA83" s="1822">
        <f t="shared" si="82"/>
        <v>0.0</v>
      </c>
      <c r="CB83" s="1822">
        <f t="shared" si="83"/>
        <v>0.0</v>
      </c>
      <c r="CC83" s="1822">
        <f t="shared" si="84"/>
        <v>0.0</v>
      </c>
      <c r="CD83" s="1822">
        <f t="shared" si="85"/>
        <v>0.0</v>
      </c>
      <c r="CE83" s="1822">
        <f t="shared" si="86"/>
        <v>0.0</v>
      </c>
      <c r="CF83" s="1823">
        <f t="shared" si="87"/>
        <v>0.0</v>
      </c>
      <c r="CG83" s="1823">
        <f t="shared" si="88"/>
        <v>0.0</v>
      </c>
      <c r="CH83" s="1823">
        <f t="shared" si="89"/>
        <v>0.0</v>
      </c>
      <c r="CI83" s="1823">
        <f t="shared" si="90"/>
        <v>0.0</v>
      </c>
      <c r="CJ83" s="1823">
        <f t="shared" si="91"/>
        <v>0.0</v>
      </c>
      <c r="CK83" s="1217">
        <f t="shared" si="92"/>
        <v>0.0</v>
      </c>
      <c r="CL83" s="1822">
        <f t="shared" si="93"/>
        <v>0.0</v>
      </c>
      <c r="CM83" s="1822">
        <f t="shared" si="94"/>
        <v>0.0</v>
      </c>
      <c r="CN83" s="1822">
        <f t="shared" si="95"/>
        <v>0.0</v>
      </c>
      <c r="CO83" s="1822">
        <f t="shared" si="96"/>
        <v>0.0</v>
      </c>
      <c r="CP83" s="1822">
        <f t="shared" si="97"/>
        <v>0.0</v>
      </c>
      <c r="CQ83" s="1822">
        <f t="shared" si="98"/>
        <v>0.0</v>
      </c>
      <c r="CR83" s="1245">
        <f t="shared" si="67"/>
        <v>0.0</v>
      </c>
      <c r="CS83" s="1823">
        <f t="shared" si="67"/>
        <v>0.0</v>
      </c>
      <c r="CT83" s="1823">
        <f t="shared" si="67"/>
        <v>0.0</v>
      </c>
      <c r="CU83" s="1823">
        <f t="shared" si="67"/>
        <v>0.0</v>
      </c>
      <c r="CV83" s="1823">
        <f t="shared" si="67"/>
        <v>0.0</v>
      </c>
      <c r="CW83" s="1217">
        <f t="shared" si="67"/>
        <v>0.0</v>
      </c>
      <c r="CX83" s="1822">
        <f t="shared" si="68"/>
        <v>0.0</v>
      </c>
      <c r="CY83" s="1822">
        <f t="shared" si="68"/>
        <v>0.0</v>
      </c>
      <c r="CZ83" s="1822">
        <f t="shared" si="68"/>
        <v>0.0</v>
      </c>
      <c r="DA83" s="1822">
        <f t="shared" si="68"/>
        <v>0.0</v>
      </c>
      <c r="DB83" s="1822">
        <f t="shared" si="68"/>
        <v>0.0</v>
      </c>
      <c r="DC83" s="1822">
        <f t="shared" si="68"/>
        <v>0.0</v>
      </c>
      <c r="DD83" s="1245">
        <f>IF(BF83=DD$2,'Result Entry'!G88,0)</f>
        <v>0.0</v>
      </c>
      <c r="DE83" s="1823">
        <f>IF(BF83=DE$2,'Result Entry'!G88,0)</f>
        <v>0.0</v>
      </c>
      <c r="DF83" s="1823">
        <f>IF(BF83=DF$2,'Result Entry'!G88,0)</f>
        <v>0.0</v>
      </c>
      <c r="DG83" s="1823">
        <f>IF(BF83=DG$2,'Result Entry'!G88,0)</f>
        <v>0.0</v>
      </c>
      <c r="DH83" s="1823">
        <f>IF(BF83=DH$2,'Result Entry'!G88,0)</f>
        <v>0.0</v>
      </c>
      <c r="DI83" s="1823">
        <f>IF(BF83=DI$2,'Result Entry'!G88,0)</f>
        <v>0.0</v>
      </c>
      <c r="DJ83" s="1825">
        <f>IF(BF83=DJ$2,'Result Entry'!FS88,0)</f>
        <v>0.0</v>
      </c>
      <c r="DK83" s="1825">
        <f>IF(BF83=DK$2,'Result Entry'!FS88,0)</f>
        <v>0.0</v>
      </c>
      <c r="DL83" s="1825">
        <f>IF(BF83=DL$2,'Result Entry'!FS88,0)</f>
        <v>0.0</v>
      </c>
      <c r="DM83" s="1825">
        <f>IF(BF83=DM$2,'Result Entry'!FS88,0)</f>
        <v>0.0</v>
      </c>
      <c r="DN83" s="1825">
        <f>IF(BF83=DN$2,'Result Entry'!FS88,0)</f>
        <v>0.0</v>
      </c>
      <c r="DO83" s="1825">
        <f>IF(BF83=DO$2,'Result Entry'!FS88,0)</f>
        <v>0.0</v>
      </c>
    </row>
    <row r="84" spans="8:8" ht="15.0" hidden="1">
      <c r="BE84" s="1823">
        <f t="shared" si="99"/>
        <v>0.0</v>
      </c>
      <c r="BF84" s="1823">
        <f>'Result Entry'!F89</f>
        <v>0.0</v>
      </c>
      <c r="BG84" s="1823" t="str">
        <f>'Result Entry'!Y89</f>
        <v/>
      </c>
      <c r="BH84" s="1823" t="str">
        <f>'Result Entry'!AM89</f>
        <v/>
      </c>
      <c r="BI84" s="1823" t="str">
        <f>'Result Entry'!BD89</f>
        <v/>
      </c>
      <c r="BJ84" s="1823" t="str">
        <f>'Result Entry'!BU89</f>
        <v/>
      </c>
      <c r="BK84" s="1823" t="str">
        <f>'Result Entry'!CL89</f>
        <v/>
      </c>
      <c r="BL84" s="1823" t="str">
        <f>'Result Entry'!DC89</f>
        <v/>
      </c>
      <c r="BM84" s="1217" t="str">
        <f>'Result Entry'!DT89</f>
        <v/>
      </c>
      <c r="BN84" s="1822">
        <f t="shared" si="69"/>
        <v>0.0</v>
      </c>
      <c r="BO84" s="1822">
        <f t="shared" si="70"/>
        <v>0.0</v>
      </c>
      <c r="BP84" s="1822">
        <f t="shared" si="71"/>
        <v>0.0</v>
      </c>
      <c r="BQ84" s="1822">
        <f t="shared" si="72"/>
        <v>0.0</v>
      </c>
      <c r="BR84" s="1822">
        <f t="shared" si="73"/>
        <v>0.0</v>
      </c>
      <c r="BS84" s="1822">
        <f t="shared" si="74"/>
        <v>0.0</v>
      </c>
      <c r="BT84" s="1823">
        <f t="shared" si="75"/>
        <v>0.0</v>
      </c>
      <c r="BU84" s="1823">
        <f t="shared" si="76"/>
        <v>0.0</v>
      </c>
      <c r="BV84" s="1823">
        <f t="shared" si="77"/>
        <v>0.0</v>
      </c>
      <c r="BW84" s="1823">
        <f t="shared" si="78"/>
        <v>0.0</v>
      </c>
      <c r="BX84" s="1823">
        <f t="shared" si="79"/>
        <v>0.0</v>
      </c>
      <c r="BY84" s="1823">
        <f t="shared" si="80"/>
        <v>0.0</v>
      </c>
      <c r="BZ84" s="1824">
        <f t="shared" si="81"/>
        <v>0.0</v>
      </c>
      <c r="CA84" s="1822">
        <f t="shared" si="82"/>
        <v>0.0</v>
      </c>
      <c r="CB84" s="1822">
        <f t="shared" si="83"/>
        <v>0.0</v>
      </c>
      <c r="CC84" s="1822">
        <f t="shared" si="84"/>
        <v>0.0</v>
      </c>
      <c r="CD84" s="1822">
        <f t="shared" si="85"/>
        <v>0.0</v>
      </c>
      <c r="CE84" s="1822">
        <f t="shared" si="86"/>
        <v>0.0</v>
      </c>
      <c r="CF84" s="1823">
        <f t="shared" si="87"/>
        <v>0.0</v>
      </c>
      <c r="CG84" s="1823">
        <f t="shared" si="88"/>
        <v>0.0</v>
      </c>
      <c r="CH84" s="1823">
        <f t="shared" si="89"/>
        <v>0.0</v>
      </c>
      <c r="CI84" s="1823">
        <f t="shared" si="90"/>
        <v>0.0</v>
      </c>
      <c r="CJ84" s="1823">
        <f t="shared" si="91"/>
        <v>0.0</v>
      </c>
      <c r="CK84" s="1217">
        <f t="shared" si="92"/>
        <v>0.0</v>
      </c>
      <c r="CL84" s="1822">
        <f t="shared" si="93"/>
        <v>0.0</v>
      </c>
      <c r="CM84" s="1822">
        <f t="shared" si="94"/>
        <v>0.0</v>
      </c>
      <c r="CN84" s="1822">
        <f t="shared" si="95"/>
        <v>0.0</v>
      </c>
      <c r="CO84" s="1822">
        <f t="shared" si="96"/>
        <v>0.0</v>
      </c>
      <c r="CP84" s="1822">
        <f t="shared" si="97"/>
        <v>0.0</v>
      </c>
      <c r="CQ84" s="1822">
        <f t="shared" si="98"/>
        <v>0.0</v>
      </c>
      <c r="CR84" s="1245">
        <f t="shared" si="67"/>
        <v>0.0</v>
      </c>
      <c r="CS84" s="1823">
        <f t="shared" si="67"/>
        <v>0.0</v>
      </c>
      <c r="CT84" s="1823">
        <f t="shared" si="67"/>
        <v>0.0</v>
      </c>
      <c r="CU84" s="1823">
        <f t="shared" si="67"/>
        <v>0.0</v>
      </c>
      <c r="CV84" s="1823">
        <f t="shared" si="67"/>
        <v>0.0</v>
      </c>
      <c r="CW84" s="1217">
        <f t="shared" si="67"/>
        <v>0.0</v>
      </c>
      <c r="CX84" s="1822">
        <f t="shared" si="68"/>
        <v>0.0</v>
      </c>
      <c r="CY84" s="1822">
        <f t="shared" si="68"/>
        <v>0.0</v>
      </c>
      <c r="CZ84" s="1822">
        <f t="shared" si="68"/>
        <v>0.0</v>
      </c>
      <c r="DA84" s="1822">
        <f t="shared" si="68"/>
        <v>0.0</v>
      </c>
      <c r="DB84" s="1822">
        <f t="shared" si="68"/>
        <v>0.0</v>
      </c>
      <c r="DC84" s="1822">
        <f t="shared" si="68"/>
        <v>0.0</v>
      </c>
      <c r="DD84" s="1245">
        <f>IF(BF84=DD$2,'Result Entry'!G89,0)</f>
        <v>0.0</v>
      </c>
      <c r="DE84" s="1823">
        <f>IF(BF84=DE$2,'Result Entry'!G89,0)</f>
        <v>0.0</v>
      </c>
      <c r="DF84" s="1823">
        <f>IF(BF84=DF$2,'Result Entry'!G89,0)</f>
        <v>0.0</v>
      </c>
      <c r="DG84" s="1823">
        <f>IF(BF84=DG$2,'Result Entry'!G89,0)</f>
        <v>0.0</v>
      </c>
      <c r="DH84" s="1823">
        <f>IF(BF84=DH$2,'Result Entry'!G89,0)</f>
        <v>0.0</v>
      </c>
      <c r="DI84" s="1823">
        <f>IF(BF84=DI$2,'Result Entry'!G89,0)</f>
        <v>0.0</v>
      </c>
      <c r="DJ84" s="1825">
        <f>IF(BF84=DJ$2,'Result Entry'!FS89,0)</f>
        <v>0.0</v>
      </c>
      <c r="DK84" s="1825">
        <f>IF(BF84=DK$2,'Result Entry'!FS89,0)</f>
        <v>0.0</v>
      </c>
      <c r="DL84" s="1825">
        <f>IF(BF84=DL$2,'Result Entry'!FS89,0)</f>
        <v>0.0</v>
      </c>
      <c r="DM84" s="1825">
        <f>IF(BF84=DM$2,'Result Entry'!FS89,0)</f>
        <v>0.0</v>
      </c>
      <c r="DN84" s="1825">
        <f>IF(BF84=DN$2,'Result Entry'!FS89,0)</f>
        <v>0.0</v>
      </c>
      <c r="DO84" s="1825">
        <f>IF(BF84=DO$2,'Result Entry'!FS89,0)</f>
        <v>0.0</v>
      </c>
    </row>
    <row r="85" spans="8:8" ht="15.0" hidden="1">
      <c r="BE85" s="1823">
        <f t="shared" si="99"/>
        <v>0.0</v>
      </c>
      <c r="BF85" s="1823">
        <f>'Result Entry'!F90</f>
        <v>0.0</v>
      </c>
      <c r="BG85" s="1823" t="str">
        <f>'Result Entry'!Y90</f>
        <v/>
      </c>
      <c r="BH85" s="1823" t="str">
        <f>'Result Entry'!AM90</f>
        <v/>
      </c>
      <c r="BI85" s="1823" t="str">
        <f>'Result Entry'!BD90</f>
        <v/>
      </c>
      <c r="BJ85" s="1823" t="str">
        <f>'Result Entry'!BU90</f>
        <v/>
      </c>
      <c r="BK85" s="1823" t="str">
        <f>'Result Entry'!CL90</f>
        <v/>
      </c>
      <c r="BL85" s="1823" t="str">
        <f>'Result Entry'!DC90</f>
        <v/>
      </c>
      <c r="BM85" s="1217" t="str">
        <f>'Result Entry'!DT90</f>
        <v/>
      </c>
      <c r="BN85" s="1822">
        <f t="shared" si="69"/>
        <v>0.0</v>
      </c>
      <c r="BO85" s="1822">
        <f t="shared" si="70"/>
        <v>0.0</v>
      </c>
      <c r="BP85" s="1822">
        <f t="shared" si="71"/>
        <v>0.0</v>
      </c>
      <c r="BQ85" s="1822">
        <f t="shared" si="72"/>
        <v>0.0</v>
      </c>
      <c r="BR85" s="1822">
        <f t="shared" si="73"/>
        <v>0.0</v>
      </c>
      <c r="BS85" s="1822">
        <f t="shared" si="74"/>
        <v>0.0</v>
      </c>
      <c r="BT85" s="1823">
        <f t="shared" si="75"/>
        <v>0.0</v>
      </c>
      <c r="BU85" s="1823">
        <f t="shared" si="76"/>
        <v>0.0</v>
      </c>
      <c r="BV85" s="1823">
        <f t="shared" si="77"/>
        <v>0.0</v>
      </c>
      <c r="BW85" s="1823">
        <f t="shared" si="78"/>
        <v>0.0</v>
      </c>
      <c r="BX85" s="1823">
        <f t="shared" si="79"/>
        <v>0.0</v>
      </c>
      <c r="BY85" s="1823">
        <f t="shared" si="80"/>
        <v>0.0</v>
      </c>
      <c r="BZ85" s="1824">
        <f t="shared" si="81"/>
        <v>0.0</v>
      </c>
      <c r="CA85" s="1822">
        <f t="shared" si="82"/>
        <v>0.0</v>
      </c>
      <c r="CB85" s="1822">
        <f t="shared" si="83"/>
        <v>0.0</v>
      </c>
      <c r="CC85" s="1822">
        <f t="shared" si="84"/>
        <v>0.0</v>
      </c>
      <c r="CD85" s="1822">
        <f t="shared" si="85"/>
        <v>0.0</v>
      </c>
      <c r="CE85" s="1822">
        <f t="shared" si="86"/>
        <v>0.0</v>
      </c>
      <c r="CF85" s="1823">
        <f t="shared" si="87"/>
        <v>0.0</v>
      </c>
      <c r="CG85" s="1823">
        <f t="shared" si="88"/>
        <v>0.0</v>
      </c>
      <c r="CH85" s="1823">
        <f t="shared" si="89"/>
        <v>0.0</v>
      </c>
      <c r="CI85" s="1823">
        <f t="shared" si="90"/>
        <v>0.0</v>
      </c>
      <c r="CJ85" s="1823">
        <f t="shared" si="91"/>
        <v>0.0</v>
      </c>
      <c r="CK85" s="1217">
        <f t="shared" si="92"/>
        <v>0.0</v>
      </c>
      <c r="CL85" s="1822">
        <f t="shared" si="93"/>
        <v>0.0</v>
      </c>
      <c r="CM85" s="1822">
        <f t="shared" si="94"/>
        <v>0.0</v>
      </c>
      <c r="CN85" s="1822">
        <f t="shared" si="95"/>
        <v>0.0</v>
      </c>
      <c r="CO85" s="1822">
        <f t="shared" si="96"/>
        <v>0.0</v>
      </c>
      <c r="CP85" s="1822">
        <f t="shared" si="97"/>
        <v>0.0</v>
      </c>
      <c r="CQ85" s="1822">
        <f t="shared" si="98"/>
        <v>0.0</v>
      </c>
      <c r="CR85" s="1245">
        <f t="shared" si="67"/>
        <v>0.0</v>
      </c>
      <c r="CS85" s="1823">
        <f t="shared" si="67"/>
        <v>0.0</v>
      </c>
      <c r="CT85" s="1823">
        <f t="shared" si="67"/>
        <v>0.0</v>
      </c>
      <c r="CU85" s="1823">
        <f t="shared" si="67"/>
        <v>0.0</v>
      </c>
      <c r="CV85" s="1823">
        <f t="shared" si="67"/>
        <v>0.0</v>
      </c>
      <c r="CW85" s="1217">
        <f t="shared" si="67"/>
        <v>0.0</v>
      </c>
      <c r="CX85" s="1822">
        <f t="shared" si="68"/>
        <v>0.0</v>
      </c>
      <c r="CY85" s="1822">
        <f t="shared" si="68"/>
        <v>0.0</v>
      </c>
      <c r="CZ85" s="1822">
        <f t="shared" si="68"/>
        <v>0.0</v>
      </c>
      <c r="DA85" s="1822">
        <f t="shared" si="68"/>
        <v>0.0</v>
      </c>
      <c r="DB85" s="1822">
        <f t="shared" si="68"/>
        <v>0.0</v>
      </c>
      <c r="DC85" s="1822">
        <f t="shared" si="68"/>
        <v>0.0</v>
      </c>
      <c r="DD85" s="1245">
        <f>IF(BF85=DD$2,'Result Entry'!G90,0)</f>
        <v>0.0</v>
      </c>
      <c r="DE85" s="1823">
        <f>IF(BF85=DE$2,'Result Entry'!G90,0)</f>
        <v>0.0</v>
      </c>
      <c r="DF85" s="1823">
        <f>IF(BF85=DF$2,'Result Entry'!G90,0)</f>
        <v>0.0</v>
      </c>
      <c r="DG85" s="1823">
        <f>IF(BF85=DG$2,'Result Entry'!G90,0)</f>
        <v>0.0</v>
      </c>
      <c r="DH85" s="1823">
        <f>IF(BF85=DH$2,'Result Entry'!G90,0)</f>
        <v>0.0</v>
      </c>
      <c r="DI85" s="1823">
        <f>IF(BF85=DI$2,'Result Entry'!G90,0)</f>
        <v>0.0</v>
      </c>
      <c r="DJ85" s="1825">
        <f>IF(BF85=DJ$2,'Result Entry'!FS90,0)</f>
        <v>0.0</v>
      </c>
      <c r="DK85" s="1825">
        <f>IF(BF85=DK$2,'Result Entry'!FS90,0)</f>
        <v>0.0</v>
      </c>
      <c r="DL85" s="1825">
        <f>IF(BF85=DL$2,'Result Entry'!FS90,0)</f>
        <v>0.0</v>
      </c>
      <c r="DM85" s="1825">
        <f>IF(BF85=DM$2,'Result Entry'!FS90,0)</f>
        <v>0.0</v>
      </c>
      <c r="DN85" s="1825">
        <f>IF(BF85=DN$2,'Result Entry'!FS90,0)</f>
        <v>0.0</v>
      </c>
      <c r="DO85" s="1825">
        <f>IF(BF85=DO$2,'Result Entry'!FS90,0)</f>
        <v>0.0</v>
      </c>
    </row>
    <row r="86" spans="8:8" ht="15.0" hidden="1">
      <c r="BE86" s="1823">
        <f t="shared" si="99"/>
        <v>0.0</v>
      </c>
      <c r="BF86" s="1823">
        <f>'Result Entry'!F91</f>
        <v>0.0</v>
      </c>
      <c r="BG86" s="1823" t="str">
        <f>'Result Entry'!Y91</f>
        <v/>
      </c>
      <c r="BH86" s="1823" t="str">
        <f>'Result Entry'!AM91</f>
        <v/>
      </c>
      <c r="BI86" s="1823" t="str">
        <f>'Result Entry'!BD91</f>
        <v/>
      </c>
      <c r="BJ86" s="1823" t="str">
        <f>'Result Entry'!BU91</f>
        <v/>
      </c>
      <c r="BK86" s="1823" t="str">
        <f>'Result Entry'!CL91</f>
        <v/>
      </c>
      <c r="BL86" s="1823" t="str">
        <f>'Result Entry'!DC91</f>
        <v/>
      </c>
      <c r="BM86" s="1217" t="str">
        <f>'Result Entry'!DT91</f>
        <v/>
      </c>
      <c r="BN86" s="1822">
        <f t="shared" si="69"/>
        <v>0.0</v>
      </c>
      <c r="BO86" s="1822">
        <f t="shared" si="70"/>
        <v>0.0</v>
      </c>
      <c r="BP86" s="1822">
        <f t="shared" si="71"/>
        <v>0.0</v>
      </c>
      <c r="BQ86" s="1822">
        <f t="shared" si="72"/>
        <v>0.0</v>
      </c>
      <c r="BR86" s="1822">
        <f t="shared" si="73"/>
        <v>0.0</v>
      </c>
      <c r="BS86" s="1822">
        <f t="shared" si="74"/>
        <v>0.0</v>
      </c>
      <c r="BT86" s="1823">
        <f t="shared" si="75"/>
        <v>0.0</v>
      </c>
      <c r="BU86" s="1823">
        <f t="shared" si="76"/>
        <v>0.0</v>
      </c>
      <c r="BV86" s="1823">
        <f t="shared" si="77"/>
        <v>0.0</v>
      </c>
      <c r="BW86" s="1823">
        <f t="shared" si="78"/>
        <v>0.0</v>
      </c>
      <c r="BX86" s="1823">
        <f t="shared" si="79"/>
        <v>0.0</v>
      </c>
      <c r="BY86" s="1823">
        <f t="shared" si="80"/>
        <v>0.0</v>
      </c>
      <c r="BZ86" s="1824">
        <f t="shared" si="81"/>
        <v>0.0</v>
      </c>
      <c r="CA86" s="1822">
        <f t="shared" si="82"/>
        <v>0.0</v>
      </c>
      <c r="CB86" s="1822">
        <f t="shared" si="83"/>
        <v>0.0</v>
      </c>
      <c r="CC86" s="1822">
        <f t="shared" si="84"/>
        <v>0.0</v>
      </c>
      <c r="CD86" s="1822">
        <f t="shared" si="85"/>
        <v>0.0</v>
      </c>
      <c r="CE86" s="1822">
        <f t="shared" si="86"/>
        <v>0.0</v>
      </c>
      <c r="CF86" s="1823">
        <f t="shared" si="87"/>
        <v>0.0</v>
      </c>
      <c r="CG86" s="1823">
        <f t="shared" si="88"/>
        <v>0.0</v>
      </c>
      <c r="CH86" s="1823">
        <f t="shared" si="89"/>
        <v>0.0</v>
      </c>
      <c r="CI86" s="1823">
        <f t="shared" si="90"/>
        <v>0.0</v>
      </c>
      <c r="CJ86" s="1823">
        <f t="shared" si="91"/>
        <v>0.0</v>
      </c>
      <c r="CK86" s="1217">
        <f t="shared" si="92"/>
        <v>0.0</v>
      </c>
      <c r="CL86" s="1822">
        <f t="shared" si="93"/>
        <v>0.0</v>
      </c>
      <c r="CM86" s="1822">
        <f t="shared" si="94"/>
        <v>0.0</v>
      </c>
      <c r="CN86" s="1822">
        <f t="shared" si="95"/>
        <v>0.0</v>
      </c>
      <c r="CO86" s="1822">
        <f t="shared" si="96"/>
        <v>0.0</v>
      </c>
      <c r="CP86" s="1822">
        <f t="shared" si="97"/>
        <v>0.0</v>
      </c>
      <c r="CQ86" s="1822">
        <f t="shared" si="98"/>
        <v>0.0</v>
      </c>
      <c r="CR86" s="1245">
        <f t="shared" si="67"/>
        <v>0.0</v>
      </c>
      <c r="CS86" s="1823">
        <f t="shared" si="67"/>
        <v>0.0</v>
      </c>
      <c r="CT86" s="1823">
        <f t="shared" si="67"/>
        <v>0.0</v>
      </c>
      <c r="CU86" s="1823">
        <f t="shared" si="67"/>
        <v>0.0</v>
      </c>
      <c r="CV86" s="1823">
        <f t="shared" si="67"/>
        <v>0.0</v>
      </c>
      <c r="CW86" s="1217">
        <f t="shared" si="67"/>
        <v>0.0</v>
      </c>
      <c r="CX86" s="1822">
        <f t="shared" si="68"/>
        <v>0.0</v>
      </c>
      <c r="CY86" s="1822">
        <f t="shared" si="68"/>
        <v>0.0</v>
      </c>
      <c r="CZ86" s="1822">
        <f t="shared" si="68"/>
        <v>0.0</v>
      </c>
      <c r="DA86" s="1822">
        <f t="shared" si="68"/>
        <v>0.0</v>
      </c>
      <c r="DB86" s="1822">
        <f t="shared" si="68"/>
        <v>0.0</v>
      </c>
      <c r="DC86" s="1822">
        <f t="shared" si="68"/>
        <v>0.0</v>
      </c>
      <c r="DD86" s="1245">
        <f>IF(BF86=DD$2,'Result Entry'!G91,0)</f>
        <v>0.0</v>
      </c>
      <c r="DE86" s="1823">
        <f>IF(BF86=DE$2,'Result Entry'!G91,0)</f>
        <v>0.0</v>
      </c>
      <c r="DF86" s="1823">
        <f>IF(BF86=DF$2,'Result Entry'!G91,0)</f>
        <v>0.0</v>
      </c>
      <c r="DG86" s="1823">
        <f>IF(BF86=DG$2,'Result Entry'!G91,0)</f>
        <v>0.0</v>
      </c>
      <c r="DH86" s="1823">
        <f>IF(BF86=DH$2,'Result Entry'!G91,0)</f>
        <v>0.0</v>
      </c>
      <c r="DI86" s="1823">
        <f>IF(BF86=DI$2,'Result Entry'!G91,0)</f>
        <v>0.0</v>
      </c>
      <c r="DJ86" s="1825">
        <f>IF(BF86=DJ$2,'Result Entry'!FS91,0)</f>
        <v>0.0</v>
      </c>
      <c r="DK86" s="1825">
        <f>IF(BF86=DK$2,'Result Entry'!FS91,0)</f>
        <v>0.0</v>
      </c>
      <c r="DL86" s="1825">
        <f>IF(BF86=DL$2,'Result Entry'!FS91,0)</f>
        <v>0.0</v>
      </c>
      <c r="DM86" s="1825">
        <f>IF(BF86=DM$2,'Result Entry'!FS91,0)</f>
        <v>0.0</v>
      </c>
      <c r="DN86" s="1825">
        <f>IF(BF86=DN$2,'Result Entry'!FS91,0)</f>
        <v>0.0</v>
      </c>
      <c r="DO86" s="1825">
        <f>IF(BF86=DO$2,'Result Entry'!FS91,0)</f>
        <v>0.0</v>
      </c>
    </row>
    <row r="87" spans="8:8" ht="15.0" hidden="1">
      <c r="BE87" s="1823">
        <f t="shared" si="99"/>
        <v>0.0</v>
      </c>
      <c r="BF87" s="1823">
        <f>'Result Entry'!F92</f>
        <v>0.0</v>
      </c>
      <c r="BG87" s="1823" t="str">
        <f>'Result Entry'!Y92</f>
        <v/>
      </c>
      <c r="BH87" s="1823" t="str">
        <f>'Result Entry'!AM92</f>
        <v/>
      </c>
      <c r="BI87" s="1823" t="str">
        <f>'Result Entry'!BD92</f>
        <v/>
      </c>
      <c r="BJ87" s="1823" t="str">
        <f>'Result Entry'!BU92</f>
        <v/>
      </c>
      <c r="BK87" s="1823" t="str">
        <f>'Result Entry'!CL92</f>
        <v/>
      </c>
      <c r="BL87" s="1823" t="str">
        <f>'Result Entry'!DC92</f>
        <v/>
      </c>
      <c r="BM87" s="1217" t="str">
        <f>'Result Entry'!DT92</f>
        <v/>
      </c>
      <c r="BN87" s="1822">
        <f t="shared" si="69"/>
        <v>0.0</v>
      </c>
      <c r="BO87" s="1822">
        <f t="shared" si="70"/>
        <v>0.0</v>
      </c>
      <c r="BP87" s="1822">
        <f t="shared" si="71"/>
        <v>0.0</v>
      </c>
      <c r="BQ87" s="1822">
        <f t="shared" si="72"/>
        <v>0.0</v>
      </c>
      <c r="BR87" s="1822">
        <f t="shared" si="73"/>
        <v>0.0</v>
      </c>
      <c r="BS87" s="1822">
        <f t="shared" si="74"/>
        <v>0.0</v>
      </c>
      <c r="BT87" s="1823">
        <f t="shared" si="75"/>
        <v>0.0</v>
      </c>
      <c r="BU87" s="1823">
        <f t="shared" si="76"/>
        <v>0.0</v>
      </c>
      <c r="BV87" s="1823">
        <f t="shared" si="77"/>
        <v>0.0</v>
      </c>
      <c r="BW87" s="1823">
        <f t="shared" si="78"/>
        <v>0.0</v>
      </c>
      <c r="BX87" s="1823">
        <f t="shared" si="79"/>
        <v>0.0</v>
      </c>
      <c r="BY87" s="1823">
        <f t="shared" si="80"/>
        <v>0.0</v>
      </c>
      <c r="BZ87" s="1824">
        <f t="shared" si="81"/>
        <v>0.0</v>
      </c>
      <c r="CA87" s="1822">
        <f t="shared" si="82"/>
        <v>0.0</v>
      </c>
      <c r="CB87" s="1822">
        <f t="shared" si="83"/>
        <v>0.0</v>
      </c>
      <c r="CC87" s="1822">
        <f t="shared" si="84"/>
        <v>0.0</v>
      </c>
      <c r="CD87" s="1822">
        <f t="shared" si="85"/>
        <v>0.0</v>
      </c>
      <c r="CE87" s="1822">
        <f t="shared" si="86"/>
        <v>0.0</v>
      </c>
      <c r="CF87" s="1823">
        <f t="shared" si="87"/>
        <v>0.0</v>
      </c>
      <c r="CG87" s="1823">
        <f t="shared" si="88"/>
        <v>0.0</v>
      </c>
      <c r="CH87" s="1823">
        <f t="shared" si="89"/>
        <v>0.0</v>
      </c>
      <c r="CI87" s="1823">
        <f t="shared" si="90"/>
        <v>0.0</v>
      </c>
      <c r="CJ87" s="1823">
        <f t="shared" si="91"/>
        <v>0.0</v>
      </c>
      <c r="CK87" s="1217">
        <f t="shared" si="92"/>
        <v>0.0</v>
      </c>
      <c r="CL87" s="1822">
        <f t="shared" si="93"/>
        <v>0.0</v>
      </c>
      <c r="CM87" s="1822">
        <f t="shared" si="94"/>
        <v>0.0</v>
      </c>
      <c r="CN87" s="1822">
        <f t="shared" si="95"/>
        <v>0.0</v>
      </c>
      <c r="CO87" s="1822">
        <f t="shared" si="96"/>
        <v>0.0</v>
      </c>
      <c r="CP87" s="1822">
        <f t="shared" si="97"/>
        <v>0.0</v>
      </c>
      <c r="CQ87" s="1822">
        <f t="shared" si="98"/>
        <v>0.0</v>
      </c>
      <c r="CR87" s="1245">
        <f t="shared" si="67"/>
        <v>0.0</v>
      </c>
      <c r="CS87" s="1823">
        <f t="shared" si="67"/>
        <v>0.0</v>
      </c>
      <c r="CT87" s="1823">
        <f t="shared" si="67"/>
        <v>0.0</v>
      </c>
      <c r="CU87" s="1823">
        <f t="shared" si="67"/>
        <v>0.0</v>
      </c>
      <c r="CV87" s="1823">
        <f t="shared" si="67"/>
        <v>0.0</v>
      </c>
      <c r="CW87" s="1217">
        <f t="shared" si="67"/>
        <v>0.0</v>
      </c>
      <c r="CX87" s="1822">
        <f t="shared" si="68"/>
        <v>0.0</v>
      </c>
      <c r="CY87" s="1822">
        <f t="shared" si="68"/>
        <v>0.0</v>
      </c>
      <c r="CZ87" s="1822">
        <f t="shared" si="68"/>
        <v>0.0</v>
      </c>
      <c r="DA87" s="1822">
        <f t="shared" si="68"/>
        <v>0.0</v>
      </c>
      <c r="DB87" s="1822">
        <f t="shared" si="68"/>
        <v>0.0</v>
      </c>
      <c r="DC87" s="1822">
        <f t="shared" si="68"/>
        <v>0.0</v>
      </c>
      <c r="DD87" s="1245">
        <f>IF(BF87=DD$2,'Result Entry'!G92,0)</f>
        <v>0.0</v>
      </c>
      <c r="DE87" s="1823">
        <f>IF(BF87=DE$2,'Result Entry'!G92,0)</f>
        <v>0.0</v>
      </c>
      <c r="DF87" s="1823">
        <f>IF(BF87=DF$2,'Result Entry'!G92,0)</f>
        <v>0.0</v>
      </c>
      <c r="DG87" s="1823">
        <f>IF(BF87=DG$2,'Result Entry'!G92,0)</f>
        <v>0.0</v>
      </c>
      <c r="DH87" s="1823">
        <f>IF(BF87=DH$2,'Result Entry'!G92,0)</f>
        <v>0.0</v>
      </c>
      <c r="DI87" s="1823">
        <f>IF(BF87=DI$2,'Result Entry'!G92,0)</f>
        <v>0.0</v>
      </c>
      <c r="DJ87" s="1825">
        <f>IF(BF87=DJ$2,'Result Entry'!FS92,0)</f>
        <v>0.0</v>
      </c>
      <c r="DK87" s="1825">
        <f>IF(BF87=DK$2,'Result Entry'!FS92,0)</f>
        <v>0.0</v>
      </c>
      <c r="DL87" s="1825">
        <f>IF(BF87=DL$2,'Result Entry'!FS92,0)</f>
        <v>0.0</v>
      </c>
      <c r="DM87" s="1825">
        <f>IF(BF87=DM$2,'Result Entry'!FS92,0)</f>
        <v>0.0</v>
      </c>
      <c r="DN87" s="1825">
        <f>IF(BF87=DN$2,'Result Entry'!FS92,0)</f>
        <v>0.0</v>
      </c>
      <c r="DO87" s="1825">
        <f>IF(BF87=DO$2,'Result Entry'!FS92,0)</f>
        <v>0.0</v>
      </c>
    </row>
    <row r="88" spans="8:8" ht="15.0" hidden="1">
      <c r="BE88" s="1823">
        <f t="shared" si="99"/>
        <v>0.0</v>
      </c>
      <c r="BF88" s="1823">
        <f>'Result Entry'!F93</f>
        <v>0.0</v>
      </c>
      <c r="BG88" s="1823" t="str">
        <f>'Result Entry'!Y93</f>
        <v/>
      </c>
      <c r="BH88" s="1823" t="str">
        <f>'Result Entry'!AM93</f>
        <v/>
      </c>
      <c r="BI88" s="1823" t="str">
        <f>'Result Entry'!BD93</f>
        <v/>
      </c>
      <c r="BJ88" s="1823" t="str">
        <f>'Result Entry'!BU93</f>
        <v/>
      </c>
      <c r="BK88" s="1823" t="str">
        <f>'Result Entry'!CL93</f>
        <v/>
      </c>
      <c r="BL88" s="1823" t="str">
        <f>'Result Entry'!DC93</f>
        <v/>
      </c>
      <c r="BM88" s="1217" t="str">
        <f>'Result Entry'!DT93</f>
        <v/>
      </c>
      <c r="BN88" s="1822">
        <f t="shared" si="69"/>
        <v>0.0</v>
      </c>
      <c r="BO88" s="1822">
        <f t="shared" si="70"/>
        <v>0.0</v>
      </c>
      <c r="BP88" s="1822">
        <f t="shared" si="71"/>
        <v>0.0</v>
      </c>
      <c r="BQ88" s="1822">
        <f t="shared" si="72"/>
        <v>0.0</v>
      </c>
      <c r="BR88" s="1822">
        <f t="shared" si="73"/>
        <v>0.0</v>
      </c>
      <c r="BS88" s="1822">
        <f t="shared" si="74"/>
        <v>0.0</v>
      </c>
      <c r="BT88" s="1823">
        <f t="shared" si="75"/>
        <v>0.0</v>
      </c>
      <c r="BU88" s="1823">
        <f t="shared" si="76"/>
        <v>0.0</v>
      </c>
      <c r="BV88" s="1823">
        <f t="shared" si="77"/>
        <v>0.0</v>
      </c>
      <c r="BW88" s="1823">
        <f t="shared" si="78"/>
        <v>0.0</v>
      </c>
      <c r="BX88" s="1823">
        <f t="shared" si="79"/>
        <v>0.0</v>
      </c>
      <c r="BY88" s="1823">
        <f t="shared" si="80"/>
        <v>0.0</v>
      </c>
      <c r="BZ88" s="1824">
        <f t="shared" si="81"/>
        <v>0.0</v>
      </c>
      <c r="CA88" s="1822">
        <f t="shared" si="82"/>
        <v>0.0</v>
      </c>
      <c r="CB88" s="1822">
        <f t="shared" si="83"/>
        <v>0.0</v>
      </c>
      <c r="CC88" s="1822">
        <f t="shared" si="84"/>
        <v>0.0</v>
      </c>
      <c r="CD88" s="1822">
        <f t="shared" si="85"/>
        <v>0.0</v>
      </c>
      <c r="CE88" s="1822">
        <f t="shared" si="86"/>
        <v>0.0</v>
      </c>
      <c r="CF88" s="1823">
        <f t="shared" si="87"/>
        <v>0.0</v>
      </c>
      <c r="CG88" s="1823">
        <f t="shared" si="88"/>
        <v>0.0</v>
      </c>
      <c r="CH88" s="1823">
        <f t="shared" si="89"/>
        <v>0.0</v>
      </c>
      <c r="CI88" s="1823">
        <f t="shared" si="90"/>
        <v>0.0</v>
      </c>
      <c r="CJ88" s="1823">
        <f t="shared" si="91"/>
        <v>0.0</v>
      </c>
      <c r="CK88" s="1217">
        <f t="shared" si="92"/>
        <v>0.0</v>
      </c>
      <c r="CL88" s="1822">
        <f t="shared" si="93"/>
        <v>0.0</v>
      </c>
      <c r="CM88" s="1822">
        <f t="shared" si="94"/>
        <v>0.0</v>
      </c>
      <c r="CN88" s="1822">
        <f t="shared" si="95"/>
        <v>0.0</v>
      </c>
      <c r="CO88" s="1822">
        <f t="shared" si="96"/>
        <v>0.0</v>
      </c>
      <c r="CP88" s="1822">
        <f t="shared" si="97"/>
        <v>0.0</v>
      </c>
      <c r="CQ88" s="1822">
        <f t="shared" si="98"/>
        <v>0.0</v>
      </c>
      <c r="CR88" s="1245">
        <f t="shared" si="67"/>
        <v>0.0</v>
      </c>
      <c r="CS88" s="1823">
        <f t="shared" si="67"/>
        <v>0.0</v>
      </c>
      <c r="CT88" s="1823">
        <f t="shared" si="67"/>
        <v>0.0</v>
      </c>
      <c r="CU88" s="1823">
        <f t="shared" si="67"/>
        <v>0.0</v>
      </c>
      <c r="CV88" s="1823">
        <f t="shared" si="67"/>
        <v>0.0</v>
      </c>
      <c r="CW88" s="1217">
        <f t="shared" si="67"/>
        <v>0.0</v>
      </c>
      <c r="CX88" s="1822">
        <f t="shared" si="68"/>
        <v>0.0</v>
      </c>
      <c r="CY88" s="1822">
        <f t="shared" si="68"/>
        <v>0.0</v>
      </c>
      <c r="CZ88" s="1822">
        <f t="shared" si="68"/>
        <v>0.0</v>
      </c>
      <c r="DA88" s="1822">
        <f t="shared" si="68"/>
        <v>0.0</v>
      </c>
      <c r="DB88" s="1822">
        <f t="shared" si="68"/>
        <v>0.0</v>
      </c>
      <c r="DC88" s="1822">
        <f t="shared" si="68"/>
        <v>0.0</v>
      </c>
      <c r="DD88" s="1245">
        <f>IF(BF88=DD$2,'Result Entry'!G93,0)</f>
        <v>0.0</v>
      </c>
      <c r="DE88" s="1823">
        <f>IF(BF88=DE$2,'Result Entry'!G93,0)</f>
        <v>0.0</v>
      </c>
      <c r="DF88" s="1823">
        <f>IF(BF88=DF$2,'Result Entry'!G93,0)</f>
        <v>0.0</v>
      </c>
      <c r="DG88" s="1823">
        <f>IF(BF88=DG$2,'Result Entry'!G93,0)</f>
        <v>0.0</v>
      </c>
      <c r="DH88" s="1823">
        <f>IF(BF88=DH$2,'Result Entry'!G93,0)</f>
        <v>0.0</v>
      </c>
      <c r="DI88" s="1823">
        <f>IF(BF88=DI$2,'Result Entry'!G93,0)</f>
        <v>0.0</v>
      </c>
      <c r="DJ88" s="1825">
        <f>IF(BF88=DJ$2,'Result Entry'!FS93,0)</f>
        <v>0.0</v>
      </c>
      <c r="DK88" s="1825">
        <f>IF(BF88=DK$2,'Result Entry'!FS93,0)</f>
        <v>0.0</v>
      </c>
      <c r="DL88" s="1825">
        <f>IF(BF88=DL$2,'Result Entry'!FS93,0)</f>
        <v>0.0</v>
      </c>
      <c r="DM88" s="1825">
        <f>IF(BF88=DM$2,'Result Entry'!FS93,0)</f>
        <v>0.0</v>
      </c>
      <c r="DN88" s="1825">
        <f>IF(BF88=DN$2,'Result Entry'!FS93,0)</f>
        <v>0.0</v>
      </c>
      <c r="DO88" s="1825">
        <f>IF(BF88=DO$2,'Result Entry'!FS93,0)</f>
        <v>0.0</v>
      </c>
    </row>
    <row r="89" spans="8:8" ht="15.0" hidden="1">
      <c r="BE89" s="1823">
        <f t="shared" si="99"/>
        <v>0.0</v>
      </c>
      <c r="BF89" s="1823">
        <f>'Result Entry'!F94</f>
        <v>0.0</v>
      </c>
      <c r="BG89" s="1823" t="str">
        <f>'Result Entry'!Y94</f>
        <v/>
      </c>
      <c r="BH89" s="1823" t="str">
        <f>'Result Entry'!AM94</f>
        <v/>
      </c>
      <c r="BI89" s="1823" t="str">
        <f>'Result Entry'!BD94</f>
        <v/>
      </c>
      <c r="BJ89" s="1823" t="str">
        <f>'Result Entry'!BU94</f>
        <v/>
      </c>
      <c r="BK89" s="1823" t="str">
        <f>'Result Entry'!CL94</f>
        <v/>
      </c>
      <c r="BL89" s="1823" t="str">
        <f>'Result Entry'!DC94</f>
        <v/>
      </c>
      <c r="BM89" s="1217" t="str">
        <f>'Result Entry'!DT94</f>
        <v/>
      </c>
      <c r="BN89" s="1822">
        <f t="shared" si="69"/>
        <v>0.0</v>
      </c>
      <c r="BO89" s="1822">
        <f t="shared" si="70"/>
        <v>0.0</v>
      </c>
      <c r="BP89" s="1822">
        <f t="shared" si="71"/>
        <v>0.0</v>
      </c>
      <c r="BQ89" s="1822">
        <f t="shared" si="72"/>
        <v>0.0</v>
      </c>
      <c r="BR89" s="1822">
        <f t="shared" si="73"/>
        <v>0.0</v>
      </c>
      <c r="BS89" s="1822">
        <f t="shared" si="74"/>
        <v>0.0</v>
      </c>
      <c r="BT89" s="1823">
        <f t="shared" si="75"/>
        <v>0.0</v>
      </c>
      <c r="BU89" s="1823">
        <f t="shared" si="76"/>
        <v>0.0</v>
      </c>
      <c r="BV89" s="1823">
        <f t="shared" si="77"/>
        <v>0.0</v>
      </c>
      <c r="BW89" s="1823">
        <f t="shared" si="78"/>
        <v>0.0</v>
      </c>
      <c r="BX89" s="1823">
        <f t="shared" si="79"/>
        <v>0.0</v>
      </c>
      <c r="BY89" s="1823">
        <f t="shared" si="80"/>
        <v>0.0</v>
      </c>
      <c r="BZ89" s="1824">
        <f t="shared" si="81"/>
        <v>0.0</v>
      </c>
      <c r="CA89" s="1822">
        <f t="shared" si="82"/>
        <v>0.0</v>
      </c>
      <c r="CB89" s="1822">
        <f t="shared" si="83"/>
        <v>0.0</v>
      </c>
      <c r="CC89" s="1822">
        <f t="shared" si="84"/>
        <v>0.0</v>
      </c>
      <c r="CD89" s="1822">
        <f t="shared" si="85"/>
        <v>0.0</v>
      </c>
      <c r="CE89" s="1822">
        <f t="shared" si="86"/>
        <v>0.0</v>
      </c>
      <c r="CF89" s="1823">
        <f t="shared" si="87"/>
        <v>0.0</v>
      </c>
      <c r="CG89" s="1823">
        <f t="shared" si="88"/>
        <v>0.0</v>
      </c>
      <c r="CH89" s="1823">
        <f t="shared" si="89"/>
        <v>0.0</v>
      </c>
      <c r="CI89" s="1823">
        <f t="shared" si="90"/>
        <v>0.0</v>
      </c>
      <c r="CJ89" s="1823">
        <f t="shared" si="91"/>
        <v>0.0</v>
      </c>
      <c r="CK89" s="1217">
        <f t="shared" si="92"/>
        <v>0.0</v>
      </c>
      <c r="CL89" s="1822">
        <f t="shared" si="93"/>
        <v>0.0</v>
      </c>
      <c r="CM89" s="1822">
        <f t="shared" si="94"/>
        <v>0.0</v>
      </c>
      <c r="CN89" s="1822">
        <f t="shared" si="95"/>
        <v>0.0</v>
      </c>
      <c r="CO89" s="1822">
        <f t="shared" si="96"/>
        <v>0.0</v>
      </c>
      <c r="CP89" s="1822">
        <f t="shared" si="97"/>
        <v>0.0</v>
      </c>
      <c r="CQ89" s="1822">
        <f t="shared" si="98"/>
        <v>0.0</v>
      </c>
      <c r="CR89" s="1245">
        <f t="shared" si="67"/>
        <v>0.0</v>
      </c>
      <c r="CS89" s="1823">
        <f t="shared" si="67"/>
        <v>0.0</v>
      </c>
      <c r="CT89" s="1823">
        <f t="shared" si="67"/>
        <v>0.0</v>
      </c>
      <c r="CU89" s="1823">
        <f t="shared" si="67"/>
        <v>0.0</v>
      </c>
      <c r="CV89" s="1823">
        <f t="shared" si="67"/>
        <v>0.0</v>
      </c>
      <c r="CW89" s="1217">
        <f t="shared" si="67"/>
        <v>0.0</v>
      </c>
      <c r="CX89" s="1822">
        <f t="shared" si="68"/>
        <v>0.0</v>
      </c>
      <c r="CY89" s="1822">
        <f t="shared" si="68"/>
        <v>0.0</v>
      </c>
      <c r="CZ89" s="1822">
        <f t="shared" si="68"/>
        <v>0.0</v>
      </c>
      <c r="DA89" s="1822">
        <f t="shared" si="68"/>
        <v>0.0</v>
      </c>
      <c r="DB89" s="1822">
        <f t="shared" si="68"/>
        <v>0.0</v>
      </c>
      <c r="DC89" s="1822">
        <f t="shared" si="68"/>
        <v>0.0</v>
      </c>
      <c r="DD89" s="1245">
        <f>IF(BF89=DD$2,'Result Entry'!G94,0)</f>
        <v>0.0</v>
      </c>
      <c r="DE89" s="1823">
        <f>IF(BF89=DE$2,'Result Entry'!G94,0)</f>
        <v>0.0</v>
      </c>
      <c r="DF89" s="1823">
        <f>IF(BF89=DF$2,'Result Entry'!G94,0)</f>
        <v>0.0</v>
      </c>
      <c r="DG89" s="1823">
        <f>IF(BF89=DG$2,'Result Entry'!G94,0)</f>
        <v>0.0</v>
      </c>
      <c r="DH89" s="1823">
        <f>IF(BF89=DH$2,'Result Entry'!G94,0)</f>
        <v>0.0</v>
      </c>
      <c r="DI89" s="1823">
        <f>IF(BF89=DI$2,'Result Entry'!G94,0)</f>
        <v>0.0</v>
      </c>
      <c r="DJ89" s="1825">
        <f>IF(BF89=DJ$2,'Result Entry'!FS94,0)</f>
        <v>0.0</v>
      </c>
      <c r="DK89" s="1825">
        <f>IF(BF89=DK$2,'Result Entry'!FS94,0)</f>
        <v>0.0</v>
      </c>
      <c r="DL89" s="1825">
        <f>IF(BF89=DL$2,'Result Entry'!FS94,0)</f>
        <v>0.0</v>
      </c>
      <c r="DM89" s="1825">
        <f>IF(BF89=DM$2,'Result Entry'!FS94,0)</f>
        <v>0.0</v>
      </c>
      <c r="DN89" s="1825">
        <f>IF(BF89=DN$2,'Result Entry'!FS94,0)</f>
        <v>0.0</v>
      </c>
      <c r="DO89" s="1825">
        <f>IF(BF89=DO$2,'Result Entry'!FS94,0)</f>
        <v>0.0</v>
      </c>
    </row>
    <row r="90" spans="8:8" ht="15.0" hidden="1">
      <c r="BE90" s="1823">
        <f t="shared" si="99"/>
        <v>0.0</v>
      </c>
      <c r="BF90" s="1823">
        <f>'Result Entry'!F95</f>
        <v>0.0</v>
      </c>
      <c r="BG90" s="1823" t="str">
        <f>'Result Entry'!Y95</f>
        <v/>
      </c>
      <c r="BH90" s="1823" t="str">
        <f>'Result Entry'!AM95</f>
        <v/>
      </c>
      <c r="BI90" s="1823" t="str">
        <f>'Result Entry'!BD95</f>
        <v/>
      </c>
      <c r="BJ90" s="1823" t="str">
        <f>'Result Entry'!BU95</f>
        <v/>
      </c>
      <c r="BK90" s="1823" t="str">
        <f>'Result Entry'!CL95</f>
        <v/>
      </c>
      <c r="BL90" s="1823" t="str">
        <f>'Result Entry'!DC95</f>
        <v/>
      </c>
      <c r="BM90" s="1217" t="str">
        <f>'Result Entry'!DT95</f>
        <v/>
      </c>
      <c r="BN90" s="1822">
        <f t="shared" si="69"/>
        <v>0.0</v>
      </c>
      <c r="BO90" s="1822">
        <f t="shared" si="70"/>
        <v>0.0</v>
      </c>
      <c r="BP90" s="1822">
        <f t="shared" si="71"/>
        <v>0.0</v>
      </c>
      <c r="BQ90" s="1822">
        <f t="shared" si="72"/>
        <v>0.0</v>
      </c>
      <c r="BR90" s="1822">
        <f t="shared" si="73"/>
        <v>0.0</v>
      </c>
      <c r="BS90" s="1822">
        <f t="shared" si="74"/>
        <v>0.0</v>
      </c>
      <c r="BT90" s="1823">
        <f t="shared" si="75"/>
        <v>0.0</v>
      </c>
      <c r="BU90" s="1823">
        <f t="shared" si="76"/>
        <v>0.0</v>
      </c>
      <c r="BV90" s="1823">
        <f t="shared" si="77"/>
        <v>0.0</v>
      </c>
      <c r="BW90" s="1823">
        <f t="shared" si="78"/>
        <v>0.0</v>
      </c>
      <c r="BX90" s="1823">
        <f t="shared" si="79"/>
        <v>0.0</v>
      </c>
      <c r="BY90" s="1823">
        <f t="shared" si="80"/>
        <v>0.0</v>
      </c>
      <c r="BZ90" s="1824">
        <f t="shared" si="81"/>
        <v>0.0</v>
      </c>
      <c r="CA90" s="1822">
        <f t="shared" si="82"/>
        <v>0.0</v>
      </c>
      <c r="CB90" s="1822">
        <f t="shared" si="83"/>
        <v>0.0</v>
      </c>
      <c r="CC90" s="1822">
        <f t="shared" si="84"/>
        <v>0.0</v>
      </c>
      <c r="CD90" s="1822">
        <f t="shared" si="85"/>
        <v>0.0</v>
      </c>
      <c r="CE90" s="1822">
        <f t="shared" si="86"/>
        <v>0.0</v>
      </c>
      <c r="CF90" s="1823">
        <f t="shared" si="87"/>
        <v>0.0</v>
      </c>
      <c r="CG90" s="1823">
        <f t="shared" si="88"/>
        <v>0.0</v>
      </c>
      <c r="CH90" s="1823">
        <f t="shared" si="89"/>
        <v>0.0</v>
      </c>
      <c r="CI90" s="1823">
        <f t="shared" si="90"/>
        <v>0.0</v>
      </c>
      <c r="CJ90" s="1823">
        <f t="shared" si="91"/>
        <v>0.0</v>
      </c>
      <c r="CK90" s="1217">
        <f t="shared" si="92"/>
        <v>0.0</v>
      </c>
      <c r="CL90" s="1822">
        <f t="shared" si="93"/>
        <v>0.0</v>
      </c>
      <c r="CM90" s="1822">
        <f t="shared" si="94"/>
        <v>0.0</v>
      </c>
      <c r="CN90" s="1822">
        <f t="shared" si="95"/>
        <v>0.0</v>
      </c>
      <c r="CO90" s="1822">
        <f t="shared" si="96"/>
        <v>0.0</v>
      </c>
      <c r="CP90" s="1822">
        <f t="shared" si="97"/>
        <v>0.0</v>
      </c>
      <c r="CQ90" s="1822">
        <f t="shared" si="98"/>
        <v>0.0</v>
      </c>
      <c r="CR90" s="1245">
        <f t="shared" si="67"/>
        <v>0.0</v>
      </c>
      <c r="CS90" s="1823">
        <f t="shared" si="67"/>
        <v>0.0</v>
      </c>
      <c r="CT90" s="1823">
        <f t="shared" si="67"/>
        <v>0.0</v>
      </c>
      <c r="CU90" s="1823">
        <f t="shared" si="67"/>
        <v>0.0</v>
      </c>
      <c r="CV90" s="1823">
        <f t="shared" si="67"/>
        <v>0.0</v>
      </c>
      <c r="CW90" s="1217">
        <f t="shared" si="67"/>
        <v>0.0</v>
      </c>
      <c r="CX90" s="1822">
        <f t="shared" si="68"/>
        <v>0.0</v>
      </c>
      <c r="CY90" s="1822">
        <f t="shared" si="68"/>
        <v>0.0</v>
      </c>
      <c r="CZ90" s="1822">
        <f t="shared" si="68"/>
        <v>0.0</v>
      </c>
      <c r="DA90" s="1822">
        <f t="shared" si="68"/>
        <v>0.0</v>
      </c>
      <c r="DB90" s="1822">
        <f t="shared" si="68"/>
        <v>0.0</v>
      </c>
      <c r="DC90" s="1822">
        <f t="shared" si="68"/>
        <v>0.0</v>
      </c>
      <c r="DD90" s="1245">
        <f>IF(BF90=DD$2,'Result Entry'!G95,0)</f>
        <v>0.0</v>
      </c>
      <c r="DE90" s="1823">
        <f>IF(BF90=DE$2,'Result Entry'!G95,0)</f>
        <v>0.0</v>
      </c>
      <c r="DF90" s="1823">
        <f>IF(BF90=DF$2,'Result Entry'!G95,0)</f>
        <v>0.0</v>
      </c>
      <c r="DG90" s="1823">
        <f>IF(BF90=DG$2,'Result Entry'!G95,0)</f>
        <v>0.0</v>
      </c>
      <c r="DH90" s="1823">
        <f>IF(BF90=DH$2,'Result Entry'!G95,0)</f>
        <v>0.0</v>
      </c>
      <c r="DI90" s="1823">
        <f>IF(BF90=DI$2,'Result Entry'!G95,0)</f>
        <v>0.0</v>
      </c>
      <c r="DJ90" s="1825">
        <f>IF(BF90=DJ$2,'Result Entry'!FS95,0)</f>
        <v>0.0</v>
      </c>
      <c r="DK90" s="1825">
        <f>IF(BF90=DK$2,'Result Entry'!FS95,0)</f>
        <v>0.0</v>
      </c>
      <c r="DL90" s="1825">
        <f>IF(BF90=DL$2,'Result Entry'!FS95,0)</f>
        <v>0.0</v>
      </c>
      <c r="DM90" s="1825">
        <f>IF(BF90=DM$2,'Result Entry'!FS95,0)</f>
        <v>0.0</v>
      </c>
      <c r="DN90" s="1825">
        <f>IF(BF90=DN$2,'Result Entry'!FS95,0)</f>
        <v>0.0</v>
      </c>
      <c r="DO90" s="1825">
        <f>IF(BF90=DO$2,'Result Entry'!FS95,0)</f>
        <v>0.0</v>
      </c>
    </row>
    <row r="91" spans="8:8" ht="15.0" hidden="1">
      <c r="BE91" s="1823">
        <f t="shared" si="99"/>
        <v>0.0</v>
      </c>
      <c r="BF91" s="1823">
        <f>'Result Entry'!F96</f>
        <v>0.0</v>
      </c>
      <c r="BG91" s="1823" t="str">
        <f>'Result Entry'!Y96</f>
        <v/>
      </c>
      <c r="BH91" s="1823" t="str">
        <f>'Result Entry'!AM96</f>
        <v/>
      </c>
      <c r="BI91" s="1823" t="str">
        <f>'Result Entry'!BD96</f>
        <v/>
      </c>
      <c r="BJ91" s="1823" t="str">
        <f>'Result Entry'!BU96</f>
        <v/>
      </c>
      <c r="BK91" s="1823" t="str">
        <f>'Result Entry'!CL96</f>
        <v/>
      </c>
      <c r="BL91" s="1823" t="str">
        <f>'Result Entry'!DC96</f>
        <v/>
      </c>
      <c r="BM91" s="1217" t="str">
        <f>'Result Entry'!DT96</f>
        <v/>
      </c>
      <c r="BN91" s="1822">
        <f t="shared" si="69"/>
        <v>0.0</v>
      </c>
      <c r="BO91" s="1822">
        <f t="shared" si="70"/>
        <v>0.0</v>
      </c>
      <c r="BP91" s="1822">
        <f t="shared" si="71"/>
        <v>0.0</v>
      </c>
      <c r="BQ91" s="1822">
        <f t="shared" si="72"/>
        <v>0.0</v>
      </c>
      <c r="BR91" s="1822">
        <f t="shared" si="73"/>
        <v>0.0</v>
      </c>
      <c r="BS91" s="1822">
        <f t="shared" si="74"/>
        <v>0.0</v>
      </c>
      <c r="BT91" s="1823">
        <f t="shared" si="75"/>
        <v>0.0</v>
      </c>
      <c r="BU91" s="1823">
        <f t="shared" si="76"/>
        <v>0.0</v>
      </c>
      <c r="BV91" s="1823">
        <f t="shared" si="77"/>
        <v>0.0</v>
      </c>
      <c r="BW91" s="1823">
        <f t="shared" si="78"/>
        <v>0.0</v>
      </c>
      <c r="BX91" s="1823">
        <f t="shared" si="79"/>
        <v>0.0</v>
      </c>
      <c r="BY91" s="1823">
        <f t="shared" si="80"/>
        <v>0.0</v>
      </c>
      <c r="BZ91" s="1824">
        <f t="shared" si="81"/>
        <v>0.0</v>
      </c>
      <c r="CA91" s="1822">
        <f t="shared" si="82"/>
        <v>0.0</v>
      </c>
      <c r="CB91" s="1822">
        <f t="shared" si="83"/>
        <v>0.0</v>
      </c>
      <c r="CC91" s="1822">
        <f t="shared" si="84"/>
        <v>0.0</v>
      </c>
      <c r="CD91" s="1822">
        <f t="shared" si="85"/>
        <v>0.0</v>
      </c>
      <c r="CE91" s="1822">
        <f t="shared" si="86"/>
        <v>0.0</v>
      </c>
      <c r="CF91" s="1823">
        <f t="shared" si="87"/>
        <v>0.0</v>
      </c>
      <c r="CG91" s="1823">
        <f t="shared" si="88"/>
        <v>0.0</v>
      </c>
      <c r="CH91" s="1823">
        <f t="shared" si="89"/>
        <v>0.0</v>
      </c>
      <c r="CI91" s="1823">
        <f t="shared" si="90"/>
        <v>0.0</v>
      </c>
      <c r="CJ91" s="1823">
        <f t="shared" si="91"/>
        <v>0.0</v>
      </c>
      <c r="CK91" s="1217">
        <f t="shared" si="92"/>
        <v>0.0</v>
      </c>
      <c r="CL91" s="1822">
        <f t="shared" si="93"/>
        <v>0.0</v>
      </c>
      <c r="CM91" s="1822">
        <f t="shared" si="94"/>
        <v>0.0</v>
      </c>
      <c r="CN91" s="1822">
        <f t="shared" si="95"/>
        <v>0.0</v>
      </c>
      <c r="CO91" s="1822">
        <f t="shared" si="96"/>
        <v>0.0</v>
      </c>
      <c r="CP91" s="1822">
        <f t="shared" si="97"/>
        <v>0.0</v>
      </c>
      <c r="CQ91" s="1822">
        <f t="shared" si="98"/>
        <v>0.0</v>
      </c>
      <c r="CR91" s="1245">
        <f t="shared" si="67"/>
        <v>0.0</v>
      </c>
      <c r="CS91" s="1823">
        <f t="shared" si="67"/>
        <v>0.0</v>
      </c>
      <c r="CT91" s="1823">
        <f t="shared" si="67"/>
        <v>0.0</v>
      </c>
      <c r="CU91" s="1823">
        <f t="shared" si="67"/>
        <v>0.0</v>
      </c>
      <c r="CV91" s="1823">
        <f t="shared" si="67"/>
        <v>0.0</v>
      </c>
      <c r="CW91" s="1217">
        <f t="shared" si="67"/>
        <v>0.0</v>
      </c>
      <c r="CX91" s="1822">
        <f t="shared" si="68"/>
        <v>0.0</v>
      </c>
      <c r="CY91" s="1822">
        <f t="shared" si="68"/>
        <v>0.0</v>
      </c>
      <c r="CZ91" s="1822">
        <f t="shared" si="68"/>
        <v>0.0</v>
      </c>
      <c r="DA91" s="1822">
        <f t="shared" si="68"/>
        <v>0.0</v>
      </c>
      <c r="DB91" s="1822">
        <f t="shared" si="68"/>
        <v>0.0</v>
      </c>
      <c r="DC91" s="1822">
        <f t="shared" si="68"/>
        <v>0.0</v>
      </c>
      <c r="DD91" s="1245">
        <f>IF(BF91=DD$2,'Result Entry'!G96,0)</f>
        <v>0.0</v>
      </c>
      <c r="DE91" s="1823">
        <f>IF(BF91=DE$2,'Result Entry'!G96,0)</f>
        <v>0.0</v>
      </c>
      <c r="DF91" s="1823">
        <f>IF(BF91=DF$2,'Result Entry'!G96,0)</f>
        <v>0.0</v>
      </c>
      <c r="DG91" s="1823">
        <f>IF(BF91=DG$2,'Result Entry'!G96,0)</f>
        <v>0.0</v>
      </c>
      <c r="DH91" s="1823">
        <f>IF(BF91=DH$2,'Result Entry'!G96,0)</f>
        <v>0.0</v>
      </c>
      <c r="DI91" s="1823">
        <f>IF(BF91=DI$2,'Result Entry'!G96,0)</f>
        <v>0.0</v>
      </c>
      <c r="DJ91" s="1825">
        <f>IF(BF91=DJ$2,'Result Entry'!FS96,0)</f>
        <v>0.0</v>
      </c>
      <c r="DK91" s="1825">
        <f>IF(BF91=DK$2,'Result Entry'!FS96,0)</f>
        <v>0.0</v>
      </c>
      <c r="DL91" s="1825">
        <f>IF(BF91=DL$2,'Result Entry'!FS96,0)</f>
        <v>0.0</v>
      </c>
      <c r="DM91" s="1825">
        <f>IF(BF91=DM$2,'Result Entry'!FS96,0)</f>
        <v>0.0</v>
      </c>
      <c r="DN91" s="1825">
        <f>IF(BF91=DN$2,'Result Entry'!FS96,0)</f>
        <v>0.0</v>
      </c>
      <c r="DO91" s="1825">
        <f>IF(BF91=DO$2,'Result Entry'!FS96,0)</f>
        <v>0.0</v>
      </c>
    </row>
    <row r="92" spans="8:8" ht="15.0" hidden="1">
      <c r="BE92" s="1823">
        <f t="shared" si="99"/>
        <v>0.0</v>
      </c>
      <c r="BF92" s="1823">
        <f>'Result Entry'!F97</f>
        <v>0.0</v>
      </c>
      <c r="BG92" s="1823" t="str">
        <f>'Result Entry'!Y97</f>
        <v/>
      </c>
      <c r="BH92" s="1823" t="str">
        <f>'Result Entry'!AM97</f>
        <v/>
      </c>
      <c r="BI92" s="1823" t="str">
        <f>'Result Entry'!BD97</f>
        <v/>
      </c>
      <c r="BJ92" s="1823" t="str">
        <f>'Result Entry'!BU97</f>
        <v/>
      </c>
      <c r="BK92" s="1823" t="str">
        <f>'Result Entry'!CL97</f>
        <v/>
      </c>
      <c r="BL92" s="1823" t="str">
        <f>'Result Entry'!DC97</f>
        <v/>
      </c>
      <c r="BM92" s="1217" t="str">
        <f>'Result Entry'!DT97</f>
        <v/>
      </c>
      <c r="BN92" s="1822">
        <f t="shared" si="69"/>
        <v>0.0</v>
      </c>
      <c r="BO92" s="1822">
        <f t="shared" si="70"/>
        <v>0.0</v>
      </c>
      <c r="BP92" s="1822">
        <f t="shared" si="71"/>
        <v>0.0</v>
      </c>
      <c r="BQ92" s="1822">
        <f t="shared" si="72"/>
        <v>0.0</v>
      </c>
      <c r="BR92" s="1822">
        <f t="shared" si="73"/>
        <v>0.0</v>
      </c>
      <c r="BS92" s="1822">
        <f t="shared" si="74"/>
        <v>0.0</v>
      </c>
      <c r="BT92" s="1823">
        <f t="shared" si="75"/>
        <v>0.0</v>
      </c>
      <c r="BU92" s="1823">
        <f t="shared" si="76"/>
        <v>0.0</v>
      </c>
      <c r="BV92" s="1823">
        <f t="shared" si="77"/>
        <v>0.0</v>
      </c>
      <c r="BW92" s="1823">
        <f t="shared" si="78"/>
        <v>0.0</v>
      </c>
      <c r="BX92" s="1823">
        <f t="shared" si="79"/>
        <v>0.0</v>
      </c>
      <c r="BY92" s="1823">
        <f t="shared" si="80"/>
        <v>0.0</v>
      </c>
      <c r="BZ92" s="1824">
        <f t="shared" si="81"/>
        <v>0.0</v>
      </c>
      <c r="CA92" s="1822">
        <f t="shared" si="82"/>
        <v>0.0</v>
      </c>
      <c r="CB92" s="1822">
        <f t="shared" si="83"/>
        <v>0.0</v>
      </c>
      <c r="CC92" s="1822">
        <f t="shared" si="84"/>
        <v>0.0</v>
      </c>
      <c r="CD92" s="1822">
        <f t="shared" si="85"/>
        <v>0.0</v>
      </c>
      <c r="CE92" s="1822">
        <f t="shared" si="86"/>
        <v>0.0</v>
      </c>
      <c r="CF92" s="1823">
        <f t="shared" si="87"/>
        <v>0.0</v>
      </c>
      <c r="CG92" s="1823">
        <f t="shared" si="88"/>
        <v>0.0</v>
      </c>
      <c r="CH92" s="1823">
        <f t="shared" si="89"/>
        <v>0.0</v>
      </c>
      <c r="CI92" s="1823">
        <f t="shared" si="90"/>
        <v>0.0</v>
      </c>
      <c r="CJ92" s="1823">
        <f t="shared" si="91"/>
        <v>0.0</v>
      </c>
      <c r="CK92" s="1217">
        <f t="shared" si="92"/>
        <v>0.0</v>
      </c>
      <c r="CL92" s="1822">
        <f t="shared" si="93"/>
        <v>0.0</v>
      </c>
      <c r="CM92" s="1822">
        <f t="shared" si="94"/>
        <v>0.0</v>
      </c>
      <c r="CN92" s="1822">
        <f t="shared" si="95"/>
        <v>0.0</v>
      </c>
      <c r="CO92" s="1822">
        <f t="shared" si="96"/>
        <v>0.0</v>
      </c>
      <c r="CP92" s="1822">
        <f t="shared" si="97"/>
        <v>0.0</v>
      </c>
      <c r="CQ92" s="1822">
        <f t="shared" si="98"/>
        <v>0.0</v>
      </c>
      <c r="CR92" s="1245">
        <f t="shared" si="67"/>
        <v>0.0</v>
      </c>
      <c r="CS92" s="1823">
        <f t="shared" si="67"/>
        <v>0.0</v>
      </c>
      <c r="CT92" s="1823">
        <f t="shared" si="67"/>
        <v>0.0</v>
      </c>
      <c r="CU92" s="1823">
        <f t="shared" si="67"/>
        <v>0.0</v>
      </c>
      <c r="CV92" s="1823">
        <f t="shared" si="67"/>
        <v>0.0</v>
      </c>
      <c r="CW92" s="1217">
        <f t="shared" si="67"/>
        <v>0.0</v>
      </c>
      <c r="CX92" s="1822">
        <f t="shared" si="68"/>
        <v>0.0</v>
      </c>
      <c r="CY92" s="1822">
        <f t="shared" si="68"/>
        <v>0.0</v>
      </c>
      <c r="CZ92" s="1822">
        <f t="shared" si="68"/>
        <v>0.0</v>
      </c>
      <c r="DA92" s="1822">
        <f t="shared" si="68"/>
        <v>0.0</v>
      </c>
      <c r="DB92" s="1822">
        <f t="shared" si="68"/>
        <v>0.0</v>
      </c>
      <c r="DC92" s="1822">
        <f t="shared" si="68"/>
        <v>0.0</v>
      </c>
      <c r="DD92" s="1245">
        <f>IF(BF92=DD$2,'Result Entry'!G97,0)</f>
        <v>0.0</v>
      </c>
      <c r="DE92" s="1823">
        <f>IF(BF92=DE$2,'Result Entry'!G97,0)</f>
        <v>0.0</v>
      </c>
      <c r="DF92" s="1823">
        <f>IF(BF92=DF$2,'Result Entry'!G97,0)</f>
        <v>0.0</v>
      </c>
      <c r="DG92" s="1823">
        <f>IF(BF92=DG$2,'Result Entry'!G97,0)</f>
        <v>0.0</v>
      </c>
      <c r="DH92" s="1823">
        <f>IF(BF92=DH$2,'Result Entry'!G97,0)</f>
        <v>0.0</v>
      </c>
      <c r="DI92" s="1823">
        <f>IF(BF92=DI$2,'Result Entry'!G97,0)</f>
        <v>0.0</v>
      </c>
      <c r="DJ92" s="1825">
        <f>IF(BF92=DJ$2,'Result Entry'!FS97,0)</f>
        <v>0.0</v>
      </c>
      <c r="DK92" s="1825">
        <f>IF(BF92=DK$2,'Result Entry'!FS97,0)</f>
        <v>0.0</v>
      </c>
      <c r="DL92" s="1825">
        <f>IF(BF92=DL$2,'Result Entry'!FS97,0)</f>
        <v>0.0</v>
      </c>
      <c r="DM92" s="1825">
        <f>IF(BF92=DM$2,'Result Entry'!FS97,0)</f>
        <v>0.0</v>
      </c>
      <c r="DN92" s="1825">
        <f>IF(BF92=DN$2,'Result Entry'!FS97,0)</f>
        <v>0.0</v>
      </c>
      <c r="DO92" s="1825">
        <f>IF(BF92=DO$2,'Result Entry'!FS97,0)</f>
        <v>0.0</v>
      </c>
    </row>
    <row r="93" spans="8:8" ht="15.0" hidden="1">
      <c r="BE93" s="1823">
        <f t="shared" si="99"/>
        <v>0.0</v>
      </c>
      <c r="BF93" s="1823">
        <f>'Result Entry'!F98</f>
        <v>0.0</v>
      </c>
      <c r="BG93" s="1823" t="str">
        <f>'Result Entry'!Y98</f>
        <v/>
      </c>
      <c r="BH93" s="1823" t="str">
        <f>'Result Entry'!AM98</f>
        <v/>
      </c>
      <c r="BI93" s="1823" t="str">
        <f>'Result Entry'!BD98</f>
        <v/>
      </c>
      <c r="BJ93" s="1823" t="str">
        <f>'Result Entry'!BU98</f>
        <v/>
      </c>
      <c r="BK93" s="1823" t="str">
        <f>'Result Entry'!CL98</f>
        <v/>
      </c>
      <c r="BL93" s="1823" t="str">
        <f>'Result Entry'!DC98</f>
        <v/>
      </c>
      <c r="BM93" s="1217" t="str">
        <f>'Result Entry'!DT98</f>
        <v/>
      </c>
      <c r="BN93" s="1822">
        <f t="shared" si="69"/>
        <v>0.0</v>
      </c>
      <c r="BO93" s="1822">
        <f t="shared" si="70"/>
        <v>0.0</v>
      </c>
      <c r="BP93" s="1822">
        <f t="shared" si="71"/>
        <v>0.0</v>
      </c>
      <c r="BQ93" s="1822">
        <f t="shared" si="72"/>
        <v>0.0</v>
      </c>
      <c r="BR93" s="1822">
        <f t="shared" si="73"/>
        <v>0.0</v>
      </c>
      <c r="BS93" s="1822">
        <f t="shared" si="74"/>
        <v>0.0</v>
      </c>
      <c r="BT93" s="1823">
        <f t="shared" si="75"/>
        <v>0.0</v>
      </c>
      <c r="BU93" s="1823">
        <f t="shared" si="76"/>
        <v>0.0</v>
      </c>
      <c r="BV93" s="1823">
        <f t="shared" si="77"/>
        <v>0.0</v>
      </c>
      <c r="BW93" s="1823">
        <f t="shared" si="78"/>
        <v>0.0</v>
      </c>
      <c r="BX93" s="1823">
        <f t="shared" si="79"/>
        <v>0.0</v>
      </c>
      <c r="BY93" s="1823">
        <f t="shared" si="80"/>
        <v>0.0</v>
      </c>
      <c r="BZ93" s="1824">
        <f t="shared" si="81"/>
        <v>0.0</v>
      </c>
      <c r="CA93" s="1822">
        <f t="shared" si="82"/>
        <v>0.0</v>
      </c>
      <c r="CB93" s="1822">
        <f t="shared" si="83"/>
        <v>0.0</v>
      </c>
      <c r="CC93" s="1822">
        <f t="shared" si="84"/>
        <v>0.0</v>
      </c>
      <c r="CD93" s="1822">
        <f t="shared" si="85"/>
        <v>0.0</v>
      </c>
      <c r="CE93" s="1822">
        <f t="shared" si="86"/>
        <v>0.0</v>
      </c>
      <c r="CF93" s="1823">
        <f t="shared" si="87"/>
        <v>0.0</v>
      </c>
      <c r="CG93" s="1823">
        <f t="shared" si="88"/>
        <v>0.0</v>
      </c>
      <c r="CH93" s="1823">
        <f t="shared" si="89"/>
        <v>0.0</v>
      </c>
      <c r="CI93" s="1823">
        <f t="shared" si="90"/>
        <v>0.0</v>
      </c>
      <c r="CJ93" s="1823">
        <f t="shared" si="91"/>
        <v>0.0</v>
      </c>
      <c r="CK93" s="1217">
        <f t="shared" si="92"/>
        <v>0.0</v>
      </c>
      <c r="CL93" s="1822">
        <f t="shared" si="93"/>
        <v>0.0</v>
      </c>
      <c r="CM93" s="1822">
        <f t="shared" si="94"/>
        <v>0.0</v>
      </c>
      <c r="CN93" s="1822">
        <f t="shared" si="95"/>
        <v>0.0</v>
      </c>
      <c r="CO93" s="1822">
        <f t="shared" si="96"/>
        <v>0.0</v>
      </c>
      <c r="CP93" s="1822">
        <f t="shared" si="97"/>
        <v>0.0</v>
      </c>
      <c r="CQ93" s="1822">
        <f t="shared" si="98"/>
        <v>0.0</v>
      </c>
      <c r="CR93" s="1245">
        <f t="shared" si="67"/>
        <v>0.0</v>
      </c>
      <c r="CS93" s="1823">
        <f t="shared" si="67"/>
        <v>0.0</v>
      </c>
      <c r="CT93" s="1823">
        <f t="shared" si="67"/>
        <v>0.0</v>
      </c>
      <c r="CU93" s="1823">
        <f t="shared" si="67"/>
        <v>0.0</v>
      </c>
      <c r="CV93" s="1823">
        <f t="shared" si="67"/>
        <v>0.0</v>
      </c>
      <c r="CW93" s="1217">
        <f t="shared" si="67"/>
        <v>0.0</v>
      </c>
      <c r="CX93" s="1822">
        <f t="shared" si="68"/>
        <v>0.0</v>
      </c>
      <c r="CY93" s="1822">
        <f t="shared" si="68"/>
        <v>0.0</v>
      </c>
      <c r="CZ93" s="1822">
        <f t="shared" si="68"/>
        <v>0.0</v>
      </c>
      <c r="DA93" s="1822">
        <f t="shared" si="68"/>
        <v>0.0</v>
      </c>
      <c r="DB93" s="1822">
        <f t="shared" si="68"/>
        <v>0.0</v>
      </c>
      <c r="DC93" s="1822">
        <f t="shared" si="68"/>
        <v>0.0</v>
      </c>
      <c r="DD93" s="1245">
        <f>IF(BF93=DD$2,'Result Entry'!G98,0)</f>
        <v>0.0</v>
      </c>
      <c r="DE93" s="1823">
        <f>IF(BF93=DE$2,'Result Entry'!G98,0)</f>
        <v>0.0</v>
      </c>
      <c r="DF93" s="1823">
        <f>IF(BF93=DF$2,'Result Entry'!G98,0)</f>
        <v>0.0</v>
      </c>
      <c r="DG93" s="1823">
        <f>IF(BF93=DG$2,'Result Entry'!G98,0)</f>
        <v>0.0</v>
      </c>
      <c r="DH93" s="1823">
        <f>IF(BF93=DH$2,'Result Entry'!G98,0)</f>
        <v>0.0</v>
      </c>
      <c r="DI93" s="1823">
        <f>IF(BF93=DI$2,'Result Entry'!G98,0)</f>
        <v>0.0</v>
      </c>
      <c r="DJ93" s="1825">
        <f>IF(BF93=DJ$2,'Result Entry'!FS98,0)</f>
        <v>0.0</v>
      </c>
      <c r="DK93" s="1825">
        <f>IF(BF93=DK$2,'Result Entry'!FS98,0)</f>
        <v>0.0</v>
      </c>
      <c r="DL93" s="1825">
        <f>IF(BF93=DL$2,'Result Entry'!FS98,0)</f>
        <v>0.0</v>
      </c>
      <c r="DM93" s="1825">
        <f>IF(BF93=DM$2,'Result Entry'!FS98,0)</f>
        <v>0.0</v>
      </c>
      <c r="DN93" s="1825">
        <f>IF(BF93=DN$2,'Result Entry'!FS98,0)</f>
        <v>0.0</v>
      </c>
      <c r="DO93" s="1825">
        <f>IF(BF93=DO$2,'Result Entry'!FS98,0)</f>
        <v>0.0</v>
      </c>
    </row>
    <row r="94" spans="8:8" ht="15.0" hidden="1">
      <c r="BE94" s="1823">
        <f t="shared" si="99"/>
        <v>0.0</v>
      </c>
      <c r="BF94" s="1823">
        <f>'Result Entry'!F99</f>
        <v>0.0</v>
      </c>
      <c r="BG94" s="1823" t="str">
        <f>'Result Entry'!Y99</f>
        <v/>
      </c>
      <c r="BH94" s="1823" t="str">
        <f>'Result Entry'!AM99</f>
        <v/>
      </c>
      <c r="BI94" s="1823" t="str">
        <f>'Result Entry'!BD99</f>
        <v/>
      </c>
      <c r="BJ94" s="1823" t="str">
        <f>'Result Entry'!BU99</f>
        <v/>
      </c>
      <c r="BK94" s="1823" t="str">
        <f>'Result Entry'!CL99</f>
        <v/>
      </c>
      <c r="BL94" s="1823" t="str">
        <f>'Result Entry'!DC99</f>
        <v/>
      </c>
      <c r="BM94" s="1217" t="str">
        <f>'Result Entry'!DT99</f>
        <v/>
      </c>
      <c r="BN94" s="1822">
        <f t="shared" si="69"/>
        <v>0.0</v>
      </c>
      <c r="BO94" s="1822">
        <f t="shared" si="70"/>
        <v>0.0</v>
      </c>
      <c r="BP94" s="1822">
        <f t="shared" si="71"/>
        <v>0.0</v>
      </c>
      <c r="BQ94" s="1822">
        <f t="shared" si="72"/>
        <v>0.0</v>
      </c>
      <c r="BR94" s="1822">
        <f t="shared" si="73"/>
        <v>0.0</v>
      </c>
      <c r="BS94" s="1822">
        <f t="shared" si="74"/>
        <v>0.0</v>
      </c>
      <c r="BT94" s="1823">
        <f t="shared" si="75"/>
        <v>0.0</v>
      </c>
      <c r="BU94" s="1823">
        <f t="shared" si="76"/>
        <v>0.0</v>
      </c>
      <c r="BV94" s="1823">
        <f t="shared" si="77"/>
        <v>0.0</v>
      </c>
      <c r="BW94" s="1823">
        <f t="shared" si="78"/>
        <v>0.0</v>
      </c>
      <c r="BX94" s="1823">
        <f t="shared" si="79"/>
        <v>0.0</v>
      </c>
      <c r="BY94" s="1823">
        <f t="shared" si="80"/>
        <v>0.0</v>
      </c>
      <c r="BZ94" s="1824">
        <f t="shared" si="81"/>
        <v>0.0</v>
      </c>
      <c r="CA94" s="1822">
        <f t="shared" si="82"/>
        <v>0.0</v>
      </c>
      <c r="CB94" s="1822">
        <f t="shared" si="83"/>
        <v>0.0</v>
      </c>
      <c r="CC94" s="1822">
        <f t="shared" si="84"/>
        <v>0.0</v>
      </c>
      <c r="CD94" s="1822">
        <f t="shared" si="85"/>
        <v>0.0</v>
      </c>
      <c r="CE94" s="1822">
        <f t="shared" si="86"/>
        <v>0.0</v>
      </c>
      <c r="CF94" s="1823">
        <f t="shared" si="87"/>
        <v>0.0</v>
      </c>
      <c r="CG94" s="1823">
        <f t="shared" si="88"/>
        <v>0.0</v>
      </c>
      <c r="CH94" s="1823">
        <f t="shared" si="89"/>
        <v>0.0</v>
      </c>
      <c r="CI94" s="1823">
        <f t="shared" si="90"/>
        <v>0.0</v>
      </c>
      <c r="CJ94" s="1823">
        <f t="shared" si="91"/>
        <v>0.0</v>
      </c>
      <c r="CK94" s="1217">
        <f t="shared" si="92"/>
        <v>0.0</v>
      </c>
      <c r="CL94" s="1822">
        <f t="shared" si="93"/>
        <v>0.0</v>
      </c>
      <c r="CM94" s="1822">
        <f t="shared" si="94"/>
        <v>0.0</v>
      </c>
      <c r="CN94" s="1822">
        <f t="shared" si="95"/>
        <v>0.0</v>
      </c>
      <c r="CO94" s="1822">
        <f t="shared" si="96"/>
        <v>0.0</v>
      </c>
      <c r="CP94" s="1822">
        <f t="shared" si="97"/>
        <v>0.0</v>
      </c>
      <c r="CQ94" s="1822">
        <f t="shared" si="98"/>
        <v>0.0</v>
      </c>
      <c r="CR94" s="1245">
        <f t="shared" si="67"/>
        <v>0.0</v>
      </c>
      <c r="CS94" s="1823">
        <f t="shared" si="67"/>
        <v>0.0</v>
      </c>
      <c r="CT94" s="1823">
        <f t="shared" si="67"/>
        <v>0.0</v>
      </c>
      <c r="CU94" s="1823">
        <f t="shared" si="67"/>
        <v>0.0</v>
      </c>
      <c r="CV94" s="1823">
        <f t="shared" si="67"/>
        <v>0.0</v>
      </c>
      <c r="CW94" s="1217">
        <f t="shared" si="67"/>
        <v>0.0</v>
      </c>
      <c r="CX94" s="1822">
        <f t="shared" si="68"/>
        <v>0.0</v>
      </c>
      <c r="CY94" s="1822">
        <f t="shared" si="68"/>
        <v>0.0</v>
      </c>
      <c r="CZ94" s="1822">
        <f t="shared" si="68"/>
        <v>0.0</v>
      </c>
      <c r="DA94" s="1822">
        <f t="shared" si="68"/>
        <v>0.0</v>
      </c>
      <c r="DB94" s="1822">
        <f t="shared" si="68"/>
        <v>0.0</v>
      </c>
      <c r="DC94" s="1822">
        <f t="shared" si="68"/>
        <v>0.0</v>
      </c>
      <c r="DD94" s="1245">
        <f>IF(BF94=DD$2,'Result Entry'!G99,0)</f>
        <v>0.0</v>
      </c>
      <c r="DE94" s="1823">
        <f>IF(BF94=DE$2,'Result Entry'!G99,0)</f>
        <v>0.0</v>
      </c>
      <c r="DF94" s="1823">
        <f>IF(BF94=DF$2,'Result Entry'!G99,0)</f>
        <v>0.0</v>
      </c>
      <c r="DG94" s="1823">
        <f>IF(BF94=DG$2,'Result Entry'!G99,0)</f>
        <v>0.0</v>
      </c>
      <c r="DH94" s="1823">
        <f>IF(BF94=DH$2,'Result Entry'!G99,0)</f>
        <v>0.0</v>
      </c>
      <c r="DI94" s="1823">
        <f>IF(BF94=DI$2,'Result Entry'!G99,0)</f>
        <v>0.0</v>
      </c>
      <c r="DJ94" s="1825">
        <f>IF(BF94=DJ$2,'Result Entry'!FS99,0)</f>
        <v>0.0</v>
      </c>
      <c r="DK94" s="1825">
        <f>IF(BF94=DK$2,'Result Entry'!FS99,0)</f>
        <v>0.0</v>
      </c>
      <c r="DL94" s="1825">
        <f>IF(BF94=DL$2,'Result Entry'!FS99,0)</f>
        <v>0.0</v>
      </c>
      <c r="DM94" s="1825">
        <f>IF(BF94=DM$2,'Result Entry'!FS99,0)</f>
        <v>0.0</v>
      </c>
      <c r="DN94" s="1825">
        <f>IF(BF94=DN$2,'Result Entry'!FS99,0)</f>
        <v>0.0</v>
      </c>
      <c r="DO94" s="1825">
        <f>IF(BF94=DO$2,'Result Entry'!FS99,0)</f>
        <v>0.0</v>
      </c>
    </row>
    <row r="95" spans="8:8" ht="15.0" hidden="1">
      <c r="BE95" s="1823">
        <f t="shared" si="99"/>
        <v>0.0</v>
      </c>
      <c r="BF95" s="1823">
        <f>'Result Entry'!F100</f>
        <v>0.0</v>
      </c>
      <c r="BG95" s="1823" t="str">
        <f>'Result Entry'!Y100</f>
        <v/>
      </c>
      <c r="BH95" s="1823" t="str">
        <f>'Result Entry'!AM100</f>
        <v/>
      </c>
      <c r="BI95" s="1823" t="str">
        <f>'Result Entry'!BD100</f>
        <v/>
      </c>
      <c r="BJ95" s="1823" t="str">
        <f>'Result Entry'!BU100</f>
        <v/>
      </c>
      <c r="BK95" s="1823" t="str">
        <f>'Result Entry'!CL100</f>
        <v/>
      </c>
      <c r="BL95" s="1823" t="str">
        <f>'Result Entry'!DC100</f>
        <v/>
      </c>
      <c r="BM95" s="1217" t="str">
        <f>'Result Entry'!DT100</f>
        <v/>
      </c>
      <c r="BN95" s="1822">
        <f t="shared" si="69"/>
        <v>0.0</v>
      </c>
      <c r="BO95" s="1822">
        <f t="shared" si="70"/>
        <v>0.0</v>
      </c>
      <c r="BP95" s="1822">
        <f t="shared" si="71"/>
        <v>0.0</v>
      </c>
      <c r="BQ95" s="1822">
        <f t="shared" si="72"/>
        <v>0.0</v>
      </c>
      <c r="BR95" s="1822">
        <f t="shared" si="73"/>
        <v>0.0</v>
      </c>
      <c r="BS95" s="1822">
        <f t="shared" si="74"/>
        <v>0.0</v>
      </c>
      <c r="BT95" s="1823">
        <f t="shared" si="75"/>
        <v>0.0</v>
      </c>
      <c r="BU95" s="1823">
        <f t="shared" si="76"/>
        <v>0.0</v>
      </c>
      <c r="BV95" s="1823">
        <f t="shared" si="77"/>
        <v>0.0</v>
      </c>
      <c r="BW95" s="1823">
        <f t="shared" si="78"/>
        <v>0.0</v>
      </c>
      <c r="BX95" s="1823">
        <f t="shared" si="79"/>
        <v>0.0</v>
      </c>
      <c r="BY95" s="1823">
        <f t="shared" si="80"/>
        <v>0.0</v>
      </c>
      <c r="BZ95" s="1824">
        <f t="shared" si="81"/>
        <v>0.0</v>
      </c>
      <c r="CA95" s="1822">
        <f t="shared" si="82"/>
        <v>0.0</v>
      </c>
      <c r="CB95" s="1822">
        <f t="shared" si="83"/>
        <v>0.0</v>
      </c>
      <c r="CC95" s="1822">
        <f t="shared" si="84"/>
        <v>0.0</v>
      </c>
      <c r="CD95" s="1822">
        <f t="shared" si="85"/>
        <v>0.0</v>
      </c>
      <c r="CE95" s="1822">
        <f t="shared" si="86"/>
        <v>0.0</v>
      </c>
      <c r="CF95" s="1823">
        <f t="shared" si="87"/>
        <v>0.0</v>
      </c>
      <c r="CG95" s="1823">
        <f t="shared" si="88"/>
        <v>0.0</v>
      </c>
      <c r="CH95" s="1823">
        <f t="shared" si="89"/>
        <v>0.0</v>
      </c>
      <c r="CI95" s="1823">
        <f t="shared" si="90"/>
        <v>0.0</v>
      </c>
      <c r="CJ95" s="1823">
        <f t="shared" si="91"/>
        <v>0.0</v>
      </c>
      <c r="CK95" s="1217">
        <f t="shared" si="92"/>
        <v>0.0</v>
      </c>
      <c r="CL95" s="1822">
        <f t="shared" si="93"/>
        <v>0.0</v>
      </c>
      <c r="CM95" s="1822">
        <f t="shared" si="94"/>
        <v>0.0</v>
      </c>
      <c r="CN95" s="1822">
        <f t="shared" si="95"/>
        <v>0.0</v>
      </c>
      <c r="CO95" s="1822">
        <f t="shared" si="96"/>
        <v>0.0</v>
      </c>
      <c r="CP95" s="1822">
        <f t="shared" si="97"/>
        <v>0.0</v>
      </c>
      <c r="CQ95" s="1822">
        <f t="shared" si="98"/>
        <v>0.0</v>
      </c>
      <c r="CR95" s="1245">
        <f t="shared" si="67"/>
        <v>0.0</v>
      </c>
      <c r="CS95" s="1823">
        <f t="shared" si="67"/>
        <v>0.0</v>
      </c>
      <c r="CT95" s="1823">
        <f t="shared" si="67"/>
        <v>0.0</v>
      </c>
      <c r="CU95" s="1823">
        <f t="shared" si="67"/>
        <v>0.0</v>
      </c>
      <c r="CV95" s="1823">
        <f t="shared" si="67"/>
        <v>0.0</v>
      </c>
      <c r="CW95" s="1217">
        <f t="shared" si="67"/>
        <v>0.0</v>
      </c>
      <c r="CX95" s="1822">
        <f t="shared" si="68"/>
        <v>0.0</v>
      </c>
      <c r="CY95" s="1822">
        <f t="shared" si="68"/>
        <v>0.0</v>
      </c>
      <c r="CZ95" s="1822">
        <f t="shared" si="68"/>
        <v>0.0</v>
      </c>
      <c r="DA95" s="1822">
        <f t="shared" si="68"/>
        <v>0.0</v>
      </c>
      <c r="DB95" s="1822">
        <f t="shared" si="68"/>
        <v>0.0</v>
      </c>
      <c r="DC95" s="1822">
        <f t="shared" si="68"/>
        <v>0.0</v>
      </c>
      <c r="DD95" s="1245">
        <f>IF(BF95=DD$2,'Result Entry'!G100,0)</f>
        <v>0.0</v>
      </c>
      <c r="DE95" s="1823">
        <f>IF(BF95=DE$2,'Result Entry'!G100,0)</f>
        <v>0.0</v>
      </c>
      <c r="DF95" s="1823">
        <f>IF(BF95=DF$2,'Result Entry'!G100,0)</f>
        <v>0.0</v>
      </c>
      <c r="DG95" s="1823">
        <f>IF(BF95=DG$2,'Result Entry'!G100,0)</f>
        <v>0.0</v>
      </c>
      <c r="DH95" s="1823">
        <f>IF(BF95=DH$2,'Result Entry'!G100,0)</f>
        <v>0.0</v>
      </c>
      <c r="DI95" s="1823">
        <f>IF(BF95=DI$2,'Result Entry'!G100,0)</f>
        <v>0.0</v>
      </c>
      <c r="DJ95" s="1825">
        <f>IF(BF95=DJ$2,'Result Entry'!FS100,0)</f>
        <v>0.0</v>
      </c>
      <c r="DK95" s="1825">
        <f>IF(BF95=DK$2,'Result Entry'!FS100,0)</f>
        <v>0.0</v>
      </c>
      <c r="DL95" s="1825">
        <f>IF(BF95=DL$2,'Result Entry'!FS100,0)</f>
        <v>0.0</v>
      </c>
      <c r="DM95" s="1825">
        <f>IF(BF95=DM$2,'Result Entry'!FS100,0)</f>
        <v>0.0</v>
      </c>
      <c r="DN95" s="1825">
        <f>IF(BF95=DN$2,'Result Entry'!FS100,0)</f>
        <v>0.0</v>
      </c>
      <c r="DO95" s="1825">
        <f>IF(BF95=DO$2,'Result Entry'!FS100,0)</f>
        <v>0.0</v>
      </c>
    </row>
    <row r="96" spans="8:8" ht="15.0" hidden="1">
      <c r="BE96" s="1823">
        <f t="shared" si="99"/>
        <v>0.0</v>
      </c>
      <c r="BF96" s="1823">
        <f>'Result Entry'!F101</f>
        <v>0.0</v>
      </c>
      <c r="BG96" s="1823" t="str">
        <f>'Result Entry'!Y101</f>
        <v/>
      </c>
      <c r="BH96" s="1823" t="str">
        <f>'Result Entry'!AM101</f>
        <v/>
      </c>
      <c r="BI96" s="1823" t="str">
        <f>'Result Entry'!BD101</f>
        <v/>
      </c>
      <c r="BJ96" s="1823" t="str">
        <f>'Result Entry'!BU101</f>
        <v/>
      </c>
      <c r="BK96" s="1823" t="str">
        <f>'Result Entry'!CL101</f>
        <v/>
      </c>
      <c r="BL96" s="1823" t="str">
        <f>'Result Entry'!DC101</f>
        <v/>
      </c>
      <c r="BM96" s="1217" t="str">
        <f>'Result Entry'!DT101</f>
        <v/>
      </c>
      <c r="BN96" s="1822">
        <f t="shared" si="69"/>
        <v>0.0</v>
      </c>
      <c r="BO96" s="1822">
        <f t="shared" si="70"/>
        <v>0.0</v>
      </c>
      <c r="BP96" s="1822">
        <f t="shared" si="71"/>
        <v>0.0</v>
      </c>
      <c r="BQ96" s="1822">
        <f t="shared" si="72"/>
        <v>0.0</v>
      </c>
      <c r="BR96" s="1822">
        <f t="shared" si="73"/>
        <v>0.0</v>
      </c>
      <c r="BS96" s="1822">
        <f t="shared" si="74"/>
        <v>0.0</v>
      </c>
      <c r="BT96" s="1823">
        <f t="shared" si="75"/>
        <v>0.0</v>
      </c>
      <c r="BU96" s="1823">
        <f t="shared" si="76"/>
        <v>0.0</v>
      </c>
      <c r="BV96" s="1823">
        <f t="shared" si="77"/>
        <v>0.0</v>
      </c>
      <c r="BW96" s="1823">
        <f t="shared" si="78"/>
        <v>0.0</v>
      </c>
      <c r="BX96" s="1823">
        <f t="shared" si="79"/>
        <v>0.0</v>
      </c>
      <c r="BY96" s="1823">
        <f t="shared" si="80"/>
        <v>0.0</v>
      </c>
      <c r="BZ96" s="1824">
        <f t="shared" si="81"/>
        <v>0.0</v>
      </c>
      <c r="CA96" s="1822">
        <f t="shared" si="82"/>
        <v>0.0</v>
      </c>
      <c r="CB96" s="1822">
        <f t="shared" si="83"/>
        <v>0.0</v>
      </c>
      <c r="CC96" s="1822">
        <f t="shared" si="84"/>
        <v>0.0</v>
      </c>
      <c r="CD96" s="1822">
        <f t="shared" si="85"/>
        <v>0.0</v>
      </c>
      <c r="CE96" s="1822">
        <f t="shared" si="86"/>
        <v>0.0</v>
      </c>
      <c r="CF96" s="1823">
        <f t="shared" si="87"/>
        <v>0.0</v>
      </c>
      <c r="CG96" s="1823">
        <f t="shared" si="88"/>
        <v>0.0</v>
      </c>
      <c r="CH96" s="1823">
        <f t="shared" si="89"/>
        <v>0.0</v>
      </c>
      <c r="CI96" s="1823">
        <f t="shared" si="90"/>
        <v>0.0</v>
      </c>
      <c r="CJ96" s="1823">
        <f t="shared" si="91"/>
        <v>0.0</v>
      </c>
      <c r="CK96" s="1217">
        <f t="shared" si="92"/>
        <v>0.0</v>
      </c>
      <c r="CL96" s="1822">
        <f t="shared" si="93"/>
        <v>0.0</v>
      </c>
      <c r="CM96" s="1822">
        <f t="shared" si="94"/>
        <v>0.0</v>
      </c>
      <c r="CN96" s="1822">
        <f t="shared" si="95"/>
        <v>0.0</v>
      </c>
      <c r="CO96" s="1822">
        <f t="shared" si="96"/>
        <v>0.0</v>
      </c>
      <c r="CP96" s="1822">
        <f t="shared" si="97"/>
        <v>0.0</v>
      </c>
      <c r="CQ96" s="1822">
        <f t="shared" si="98"/>
        <v>0.0</v>
      </c>
      <c r="CR96" s="1245">
        <f t="shared" si="67"/>
        <v>0.0</v>
      </c>
      <c r="CS96" s="1823">
        <f t="shared" si="67"/>
        <v>0.0</v>
      </c>
      <c r="CT96" s="1823">
        <f t="shared" si="67"/>
        <v>0.0</v>
      </c>
      <c r="CU96" s="1823">
        <f t="shared" si="67"/>
        <v>0.0</v>
      </c>
      <c r="CV96" s="1823">
        <f t="shared" si="67"/>
        <v>0.0</v>
      </c>
      <c r="CW96" s="1217">
        <f t="shared" si="67"/>
        <v>0.0</v>
      </c>
      <c r="CX96" s="1822">
        <f t="shared" si="68"/>
        <v>0.0</v>
      </c>
      <c r="CY96" s="1822">
        <f t="shared" si="68"/>
        <v>0.0</v>
      </c>
      <c r="CZ96" s="1822">
        <f t="shared" si="68"/>
        <v>0.0</v>
      </c>
      <c r="DA96" s="1822">
        <f t="shared" si="68"/>
        <v>0.0</v>
      </c>
      <c r="DB96" s="1822">
        <f t="shared" si="68"/>
        <v>0.0</v>
      </c>
      <c r="DC96" s="1822">
        <f t="shared" si="68"/>
        <v>0.0</v>
      </c>
      <c r="DD96" s="1245">
        <f>IF(BF96=DD$2,'Result Entry'!G101,0)</f>
        <v>0.0</v>
      </c>
      <c r="DE96" s="1823">
        <f>IF(BF96=DE$2,'Result Entry'!G101,0)</f>
        <v>0.0</v>
      </c>
      <c r="DF96" s="1823">
        <f>IF(BF96=DF$2,'Result Entry'!G101,0)</f>
        <v>0.0</v>
      </c>
      <c r="DG96" s="1823">
        <f>IF(BF96=DG$2,'Result Entry'!G101,0)</f>
        <v>0.0</v>
      </c>
      <c r="DH96" s="1823">
        <f>IF(BF96=DH$2,'Result Entry'!G101,0)</f>
        <v>0.0</v>
      </c>
      <c r="DI96" s="1823">
        <f>IF(BF96=DI$2,'Result Entry'!G101,0)</f>
        <v>0.0</v>
      </c>
      <c r="DJ96" s="1825">
        <f>IF(BF96=DJ$2,'Result Entry'!FS101,0)</f>
        <v>0.0</v>
      </c>
      <c r="DK96" s="1825">
        <f>IF(BF96=DK$2,'Result Entry'!FS101,0)</f>
        <v>0.0</v>
      </c>
      <c r="DL96" s="1825">
        <f>IF(BF96=DL$2,'Result Entry'!FS101,0)</f>
        <v>0.0</v>
      </c>
      <c r="DM96" s="1825">
        <f>IF(BF96=DM$2,'Result Entry'!FS101,0)</f>
        <v>0.0</v>
      </c>
      <c r="DN96" s="1825">
        <f>IF(BF96=DN$2,'Result Entry'!FS101,0)</f>
        <v>0.0</v>
      </c>
      <c r="DO96" s="1825">
        <f>IF(BF96=DO$2,'Result Entry'!FS101,0)</f>
        <v>0.0</v>
      </c>
    </row>
    <row r="97" spans="8:8" ht="15.0" hidden="1">
      <c r="BE97" s="1823">
        <f t="shared" si="99"/>
        <v>0.0</v>
      </c>
      <c r="BF97" s="1823">
        <f>'Result Entry'!F102</f>
        <v>0.0</v>
      </c>
      <c r="BG97" s="1823" t="str">
        <f>'Result Entry'!Y102</f>
        <v/>
      </c>
      <c r="BH97" s="1823" t="str">
        <f>'Result Entry'!AM102</f>
        <v/>
      </c>
      <c r="BI97" s="1823" t="str">
        <f>'Result Entry'!BD102</f>
        <v/>
      </c>
      <c r="BJ97" s="1823" t="str">
        <f>'Result Entry'!BU102</f>
        <v/>
      </c>
      <c r="BK97" s="1823" t="str">
        <f>'Result Entry'!CL102</f>
        <v/>
      </c>
      <c r="BL97" s="1823" t="str">
        <f>'Result Entry'!DC102</f>
        <v/>
      </c>
      <c r="BM97" s="1217" t="str">
        <f>'Result Entry'!DT102</f>
        <v/>
      </c>
      <c r="BN97" s="1822">
        <f t="shared" si="69"/>
        <v>0.0</v>
      </c>
      <c r="BO97" s="1822">
        <f t="shared" si="70"/>
        <v>0.0</v>
      </c>
      <c r="BP97" s="1822">
        <f t="shared" si="71"/>
        <v>0.0</v>
      </c>
      <c r="BQ97" s="1822">
        <f t="shared" si="72"/>
        <v>0.0</v>
      </c>
      <c r="BR97" s="1822">
        <f t="shared" si="73"/>
        <v>0.0</v>
      </c>
      <c r="BS97" s="1822">
        <f t="shared" si="74"/>
        <v>0.0</v>
      </c>
      <c r="BT97" s="1823">
        <f t="shared" si="75"/>
        <v>0.0</v>
      </c>
      <c r="BU97" s="1823">
        <f t="shared" si="76"/>
        <v>0.0</v>
      </c>
      <c r="BV97" s="1823">
        <f t="shared" si="77"/>
        <v>0.0</v>
      </c>
      <c r="BW97" s="1823">
        <f t="shared" si="78"/>
        <v>0.0</v>
      </c>
      <c r="BX97" s="1823">
        <f t="shared" si="79"/>
        <v>0.0</v>
      </c>
      <c r="BY97" s="1823">
        <f t="shared" si="80"/>
        <v>0.0</v>
      </c>
      <c r="BZ97" s="1824">
        <f t="shared" si="81"/>
        <v>0.0</v>
      </c>
      <c r="CA97" s="1822">
        <f t="shared" si="82"/>
        <v>0.0</v>
      </c>
      <c r="CB97" s="1822">
        <f t="shared" si="83"/>
        <v>0.0</v>
      </c>
      <c r="CC97" s="1822">
        <f t="shared" si="84"/>
        <v>0.0</v>
      </c>
      <c r="CD97" s="1822">
        <f t="shared" si="85"/>
        <v>0.0</v>
      </c>
      <c r="CE97" s="1822">
        <f t="shared" si="86"/>
        <v>0.0</v>
      </c>
      <c r="CF97" s="1823">
        <f t="shared" si="87"/>
        <v>0.0</v>
      </c>
      <c r="CG97" s="1823">
        <f t="shared" si="88"/>
        <v>0.0</v>
      </c>
      <c r="CH97" s="1823">
        <f t="shared" si="89"/>
        <v>0.0</v>
      </c>
      <c r="CI97" s="1823">
        <f t="shared" si="90"/>
        <v>0.0</v>
      </c>
      <c r="CJ97" s="1823">
        <f t="shared" si="91"/>
        <v>0.0</v>
      </c>
      <c r="CK97" s="1217">
        <f t="shared" si="92"/>
        <v>0.0</v>
      </c>
      <c r="CL97" s="1822">
        <f t="shared" si="93"/>
        <v>0.0</v>
      </c>
      <c r="CM97" s="1822">
        <f t="shared" si="94"/>
        <v>0.0</v>
      </c>
      <c r="CN97" s="1822">
        <f t="shared" si="95"/>
        <v>0.0</v>
      </c>
      <c r="CO97" s="1822">
        <f t="shared" si="96"/>
        <v>0.0</v>
      </c>
      <c r="CP97" s="1822">
        <f t="shared" si="97"/>
        <v>0.0</v>
      </c>
      <c r="CQ97" s="1822">
        <f t="shared" si="98"/>
        <v>0.0</v>
      </c>
      <c r="CR97" s="1245">
        <f t="shared" si="67"/>
        <v>0.0</v>
      </c>
      <c r="CS97" s="1823">
        <f t="shared" si="67"/>
        <v>0.0</v>
      </c>
      <c r="CT97" s="1823">
        <f t="shared" si="67"/>
        <v>0.0</v>
      </c>
      <c r="CU97" s="1823">
        <f t="shared" si="67"/>
        <v>0.0</v>
      </c>
      <c r="CV97" s="1823">
        <f t="shared" si="67"/>
        <v>0.0</v>
      </c>
      <c r="CW97" s="1217">
        <f t="shared" si="67"/>
        <v>0.0</v>
      </c>
      <c r="CX97" s="1822">
        <f t="shared" si="68"/>
        <v>0.0</v>
      </c>
      <c r="CY97" s="1822">
        <f t="shared" si="68"/>
        <v>0.0</v>
      </c>
      <c r="CZ97" s="1822">
        <f t="shared" si="68"/>
        <v>0.0</v>
      </c>
      <c r="DA97" s="1822">
        <f t="shared" si="68"/>
        <v>0.0</v>
      </c>
      <c r="DB97" s="1822">
        <f t="shared" si="68"/>
        <v>0.0</v>
      </c>
      <c r="DC97" s="1822">
        <f t="shared" si="68"/>
        <v>0.0</v>
      </c>
      <c r="DD97" s="1245">
        <f>IF(BF97=DD$2,'Result Entry'!G102,0)</f>
        <v>0.0</v>
      </c>
      <c r="DE97" s="1823">
        <f>IF(BF97=DE$2,'Result Entry'!G102,0)</f>
        <v>0.0</v>
      </c>
      <c r="DF97" s="1823">
        <f>IF(BF97=DF$2,'Result Entry'!G102,0)</f>
        <v>0.0</v>
      </c>
      <c r="DG97" s="1823">
        <f>IF(BF97=DG$2,'Result Entry'!G102,0)</f>
        <v>0.0</v>
      </c>
      <c r="DH97" s="1823">
        <f>IF(BF97=DH$2,'Result Entry'!G102,0)</f>
        <v>0.0</v>
      </c>
      <c r="DI97" s="1823">
        <f>IF(BF97=DI$2,'Result Entry'!G102,0)</f>
        <v>0.0</v>
      </c>
      <c r="DJ97" s="1825">
        <f>IF(BF97=DJ$2,'Result Entry'!FS102,0)</f>
        <v>0.0</v>
      </c>
      <c r="DK97" s="1825">
        <f>IF(BF97=DK$2,'Result Entry'!FS102,0)</f>
        <v>0.0</v>
      </c>
      <c r="DL97" s="1825">
        <f>IF(BF97=DL$2,'Result Entry'!FS102,0)</f>
        <v>0.0</v>
      </c>
      <c r="DM97" s="1825">
        <f>IF(BF97=DM$2,'Result Entry'!FS102,0)</f>
        <v>0.0</v>
      </c>
      <c r="DN97" s="1825">
        <f>IF(BF97=DN$2,'Result Entry'!FS102,0)</f>
        <v>0.0</v>
      </c>
      <c r="DO97" s="1825">
        <f>IF(BF97=DO$2,'Result Entry'!FS102,0)</f>
        <v>0.0</v>
      </c>
    </row>
    <row r="98" spans="8:8" ht="15.0" hidden="1">
      <c r="BE98" s="1823">
        <f t="shared" si="99"/>
        <v>0.0</v>
      </c>
      <c r="BF98" s="1823">
        <f>'Result Entry'!F103</f>
        <v>0.0</v>
      </c>
      <c r="BG98" s="1823" t="str">
        <f>'Result Entry'!Y103</f>
        <v/>
      </c>
      <c r="BH98" s="1823" t="str">
        <f>'Result Entry'!AM103</f>
        <v/>
      </c>
      <c r="BI98" s="1823" t="str">
        <f>'Result Entry'!BD103</f>
        <v/>
      </c>
      <c r="BJ98" s="1823" t="str">
        <f>'Result Entry'!BU103</f>
        <v/>
      </c>
      <c r="BK98" s="1823" t="str">
        <f>'Result Entry'!CL103</f>
        <v/>
      </c>
      <c r="BL98" s="1823" t="str">
        <f>'Result Entry'!DC103</f>
        <v/>
      </c>
      <c r="BM98" s="1217" t="str">
        <f>'Result Entry'!DT103</f>
        <v/>
      </c>
      <c r="BN98" s="1822">
        <f t="shared" si="69"/>
        <v>0.0</v>
      </c>
      <c r="BO98" s="1822">
        <f t="shared" si="70"/>
        <v>0.0</v>
      </c>
      <c r="BP98" s="1822">
        <f t="shared" si="71"/>
        <v>0.0</v>
      </c>
      <c r="BQ98" s="1822">
        <f t="shared" si="72"/>
        <v>0.0</v>
      </c>
      <c r="BR98" s="1822">
        <f t="shared" si="73"/>
        <v>0.0</v>
      </c>
      <c r="BS98" s="1822">
        <f t="shared" si="74"/>
        <v>0.0</v>
      </c>
      <c r="BT98" s="1823">
        <f t="shared" si="75"/>
        <v>0.0</v>
      </c>
      <c r="BU98" s="1823">
        <f t="shared" si="76"/>
        <v>0.0</v>
      </c>
      <c r="BV98" s="1823">
        <f t="shared" si="77"/>
        <v>0.0</v>
      </c>
      <c r="BW98" s="1823">
        <f t="shared" si="78"/>
        <v>0.0</v>
      </c>
      <c r="BX98" s="1823">
        <f t="shared" si="79"/>
        <v>0.0</v>
      </c>
      <c r="BY98" s="1823">
        <f t="shared" si="80"/>
        <v>0.0</v>
      </c>
      <c r="BZ98" s="1824">
        <f t="shared" si="81"/>
        <v>0.0</v>
      </c>
      <c r="CA98" s="1822">
        <f t="shared" si="82"/>
        <v>0.0</v>
      </c>
      <c r="CB98" s="1822">
        <f t="shared" si="83"/>
        <v>0.0</v>
      </c>
      <c r="CC98" s="1822">
        <f t="shared" si="84"/>
        <v>0.0</v>
      </c>
      <c r="CD98" s="1822">
        <f t="shared" si="85"/>
        <v>0.0</v>
      </c>
      <c r="CE98" s="1822">
        <f t="shared" si="86"/>
        <v>0.0</v>
      </c>
      <c r="CF98" s="1823">
        <f t="shared" si="87"/>
        <v>0.0</v>
      </c>
      <c r="CG98" s="1823">
        <f t="shared" si="88"/>
        <v>0.0</v>
      </c>
      <c r="CH98" s="1823">
        <f t="shared" si="89"/>
        <v>0.0</v>
      </c>
      <c r="CI98" s="1823">
        <f t="shared" si="90"/>
        <v>0.0</v>
      </c>
      <c r="CJ98" s="1823">
        <f t="shared" si="91"/>
        <v>0.0</v>
      </c>
      <c r="CK98" s="1217">
        <f t="shared" si="92"/>
        <v>0.0</v>
      </c>
      <c r="CL98" s="1822">
        <f t="shared" si="93"/>
        <v>0.0</v>
      </c>
      <c r="CM98" s="1822">
        <f t="shared" si="94"/>
        <v>0.0</v>
      </c>
      <c r="CN98" s="1822">
        <f t="shared" si="95"/>
        <v>0.0</v>
      </c>
      <c r="CO98" s="1822">
        <f t="shared" si="96"/>
        <v>0.0</v>
      </c>
      <c r="CP98" s="1822">
        <f t="shared" si="97"/>
        <v>0.0</v>
      </c>
      <c r="CQ98" s="1822">
        <f t="shared" si="98"/>
        <v>0.0</v>
      </c>
      <c r="CR98" s="1245">
        <f t="shared" si="67"/>
        <v>0.0</v>
      </c>
      <c r="CS98" s="1823">
        <f t="shared" si="67"/>
        <v>0.0</v>
      </c>
      <c r="CT98" s="1823">
        <f t="shared" si="67"/>
        <v>0.0</v>
      </c>
      <c r="CU98" s="1823">
        <f t="shared" si="67"/>
        <v>0.0</v>
      </c>
      <c r="CV98" s="1823">
        <f t="shared" si="67"/>
        <v>0.0</v>
      </c>
      <c r="CW98" s="1217">
        <f t="shared" si="67"/>
        <v>0.0</v>
      </c>
      <c r="CX98" s="1822">
        <f t="shared" si="68"/>
        <v>0.0</v>
      </c>
      <c r="CY98" s="1822">
        <f t="shared" si="68"/>
        <v>0.0</v>
      </c>
      <c r="CZ98" s="1822">
        <f t="shared" si="68"/>
        <v>0.0</v>
      </c>
      <c r="DA98" s="1822">
        <f t="shared" si="68"/>
        <v>0.0</v>
      </c>
      <c r="DB98" s="1822">
        <f t="shared" si="68"/>
        <v>0.0</v>
      </c>
      <c r="DC98" s="1822">
        <f t="shared" si="68"/>
        <v>0.0</v>
      </c>
      <c r="DD98" s="1245">
        <f>IF(BF98=DD$2,'Result Entry'!G103,0)</f>
        <v>0.0</v>
      </c>
      <c r="DE98" s="1823">
        <f>IF(BF98=DE$2,'Result Entry'!G103,0)</f>
        <v>0.0</v>
      </c>
      <c r="DF98" s="1823">
        <f>IF(BF98=DF$2,'Result Entry'!G103,0)</f>
        <v>0.0</v>
      </c>
      <c r="DG98" s="1823">
        <f>IF(BF98=DG$2,'Result Entry'!G103,0)</f>
        <v>0.0</v>
      </c>
      <c r="DH98" s="1823">
        <f>IF(BF98=DH$2,'Result Entry'!G103,0)</f>
        <v>0.0</v>
      </c>
      <c r="DI98" s="1823">
        <f>IF(BF98=DI$2,'Result Entry'!G103,0)</f>
        <v>0.0</v>
      </c>
      <c r="DJ98" s="1825">
        <f>IF(BF98=DJ$2,'Result Entry'!FS103,0)</f>
        <v>0.0</v>
      </c>
      <c r="DK98" s="1825">
        <f>IF(BF98=DK$2,'Result Entry'!FS103,0)</f>
        <v>0.0</v>
      </c>
      <c r="DL98" s="1825">
        <f>IF(BF98=DL$2,'Result Entry'!FS103,0)</f>
        <v>0.0</v>
      </c>
      <c r="DM98" s="1825">
        <f>IF(BF98=DM$2,'Result Entry'!FS103,0)</f>
        <v>0.0</v>
      </c>
      <c r="DN98" s="1825">
        <f>IF(BF98=DN$2,'Result Entry'!FS103,0)</f>
        <v>0.0</v>
      </c>
      <c r="DO98" s="1825">
        <f>IF(BF98=DO$2,'Result Entry'!FS103,0)</f>
        <v>0.0</v>
      </c>
    </row>
    <row r="99" spans="8:8" ht="15.0" hidden="1">
      <c r="BE99" s="1823">
        <f t="shared" si="99"/>
        <v>0.0</v>
      </c>
      <c r="BF99" s="1823">
        <f>'Result Entry'!F104</f>
        <v>0.0</v>
      </c>
      <c r="BG99" s="1823" t="str">
        <f>'Result Entry'!Y104</f>
        <v/>
      </c>
      <c r="BH99" s="1823" t="str">
        <f>'Result Entry'!AM104</f>
        <v/>
      </c>
      <c r="BI99" s="1823" t="str">
        <f>'Result Entry'!BD104</f>
        <v/>
      </c>
      <c r="BJ99" s="1823" t="str">
        <f>'Result Entry'!BU104</f>
        <v/>
      </c>
      <c r="BK99" s="1823" t="str">
        <f>'Result Entry'!CL104</f>
        <v/>
      </c>
      <c r="BL99" s="1823" t="str">
        <f>'Result Entry'!DC104</f>
        <v/>
      </c>
      <c r="BM99" s="1217" t="str">
        <f>'Result Entry'!DT104</f>
        <v/>
      </c>
      <c r="BN99" s="1822">
        <f t="shared" si="69"/>
        <v>0.0</v>
      </c>
      <c r="BO99" s="1822">
        <f t="shared" si="70"/>
        <v>0.0</v>
      </c>
      <c r="BP99" s="1822">
        <f t="shared" si="71"/>
        <v>0.0</v>
      </c>
      <c r="BQ99" s="1822">
        <f t="shared" si="72"/>
        <v>0.0</v>
      </c>
      <c r="BR99" s="1822">
        <f t="shared" si="73"/>
        <v>0.0</v>
      </c>
      <c r="BS99" s="1822">
        <f t="shared" si="74"/>
        <v>0.0</v>
      </c>
      <c r="BT99" s="1823">
        <f t="shared" si="75"/>
        <v>0.0</v>
      </c>
      <c r="BU99" s="1823">
        <f t="shared" si="76"/>
        <v>0.0</v>
      </c>
      <c r="BV99" s="1823">
        <f t="shared" si="77"/>
        <v>0.0</v>
      </c>
      <c r="BW99" s="1823">
        <f t="shared" si="78"/>
        <v>0.0</v>
      </c>
      <c r="BX99" s="1823">
        <f t="shared" si="79"/>
        <v>0.0</v>
      </c>
      <c r="BY99" s="1823">
        <f t="shared" si="80"/>
        <v>0.0</v>
      </c>
      <c r="BZ99" s="1824">
        <f t="shared" si="81"/>
        <v>0.0</v>
      </c>
      <c r="CA99" s="1822">
        <f t="shared" si="82"/>
        <v>0.0</v>
      </c>
      <c r="CB99" s="1822">
        <f t="shared" si="83"/>
        <v>0.0</v>
      </c>
      <c r="CC99" s="1822">
        <f t="shared" si="84"/>
        <v>0.0</v>
      </c>
      <c r="CD99" s="1822">
        <f t="shared" si="85"/>
        <v>0.0</v>
      </c>
      <c r="CE99" s="1822">
        <f t="shared" si="86"/>
        <v>0.0</v>
      </c>
      <c r="CF99" s="1823">
        <f t="shared" si="87"/>
        <v>0.0</v>
      </c>
      <c r="CG99" s="1823">
        <f t="shared" si="88"/>
        <v>0.0</v>
      </c>
      <c r="CH99" s="1823">
        <f t="shared" si="89"/>
        <v>0.0</v>
      </c>
      <c r="CI99" s="1823">
        <f t="shared" si="90"/>
        <v>0.0</v>
      </c>
      <c r="CJ99" s="1823">
        <f t="shared" si="91"/>
        <v>0.0</v>
      </c>
      <c r="CK99" s="1217">
        <f t="shared" si="92"/>
        <v>0.0</v>
      </c>
      <c r="CL99" s="1822">
        <f t="shared" si="93"/>
        <v>0.0</v>
      </c>
      <c r="CM99" s="1822">
        <f t="shared" si="94"/>
        <v>0.0</v>
      </c>
      <c r="CN99" s="1822">
        <f t="shared" si="95"/>
        <v>0.0</v>
      </c>
      <c r="CO99" s="1822">
        <f t="shared" si="96"/>
        <v>0.0</v>
      </c>
      <c r="CP99" s="1822">
        <f t="shared" si="97"/>
        <v>0.0</v>
      </c>
      <c r="CQ99" s="1822">
        <f t="shared" si="98"/>
        <v>0.0</v>
      </c>
      <c r="CR99" s="1245">
        <f t="shared" si="67"/>
        <v>0.0</v>
      </c>
      <c r="CS99" s="1823">
        <f t="shared" si="67"/>
        <v>0.0</v>
      </c>
      <c r="CT99" s="1823">
        <f t="shared" si="67"/>
        <v>0.0</v>
      </c>
      <c r="CU99" s="1823">
        <f t="shared" si="67"/>
        <v>0.0</v>
      </c>
      <c r="CV99" s="1823">
        <f t="shared" si="67"/>
        <v>0.0</v>
      </c>
      <c r="CW99" s="1217">
        <f t="shared" si="67"/>
        <v>0.0</v>
      </c>
      <c r="CX99" s="1822">
        <f t="shared" si="68"/>
        <v>0.0</v>
      </c>
      <c r="CY99" s="1822">
        <f t="shared" si="68"/>
        <v>0.0</v>
      </c>
      <c r="CZ99" s="1822">
        <f t="shared" si="68"/>
        <v>0.0</v>
      </c>
      <c r="DA99" s="1822">
        <f t="shared" si="68"/>
        <v>0.0</v>
      </c>
      <c r="DB99" s="1822">
        <f t="shared" si="68"/>
        <v>0.0</v>
      </c>
      <c r="DC99" s="1822">
        <f t="shared" si="68"/>
        <v>0.0</v>
      </c>
      <c r="DD99" s="1245">
        <f>IF(BF99=DD$2,'Result Entry'!G104,0)</f>
        <v>0.0</v>
      </c>
      <c r="DE99" s="1823">
        <f>IF(BF99=DE$2,'Result Entry'!G104,0)</f>
        <v>0.0</v>
      </c>
      <c r="DF99" s="1823">
        <f>IF(BF99=DF$2,'Result Entry'!G104,0)</f>
        <v>0.0</v>
      </c>
      <c r="DG99" s="1823">
        <f>IF(BF99=DG$2,'Result Entry'!G104,0)</f>
        <v>0.0</v>
      </c>
      <c r="DH99" s="1823">
        <f>IF(BF99=DH$2,'Result Entry'!G104,0)</f>
        <v>0.0</v>
      </c>
      <c r="DI99" s="1823">
        <f>IF(BF99=DI$2,'Result Entry'!G104,0)</f>
        <v>0.0</v>
      </c>
      <c r="DJ99" s="1825">
        <f>IF(BF99=DJ$2,'Result Entry'!FS104,0)</f>
        <v>0.0</v>
      </c>
      <c r="DK99" s="1825">
        <f>IF(BF99=DK$2,'Result Entry'!FS104,0)</f>
        <v>0.0</v>
      </c>
      <c r="DL99" s="1825">
        <f>IF(BF99=DL$2,'Result Entry'!FS104,0)</f>
        <v>0.0</v>
      </c>
      <c r="DM99" s="1825">
        <f>IF(BF99=DM$2,'Result Entry'!FS104,0)</f>
        <v>0.0</v>
      </c>
      <c r="DN99" s="1825">
        <f>IF(BF99=DN$2,'Result Entry'!FS104,0)</f>
        <v>0.0</v>
      </c>
      <c r="DO99" s="1825">
        <f>IF(BF99=DO$2,'Result Entry'!FS104,0)</f>
        <v>0.0</v>
      </c>
    </row>
    <row r="100" spans="8:8" ht="15.0" hidden="1">
      <c r="BE100" s="1823">
        <f t="shared" si="99"/>
        <v>0.0</v>
      </c>
      <c r="BF100" s="1823">
        <f>'Result Entry'!F105</f>
        <v>0.0</v>
      </c>
      <c r="BG100" s="1823" t="str">
        <f>'Result Entry'!Y105</f>
        <v/>
      </c>
      <c r="BH100" s="1823" t="str">
        <f>'Result Entry'!AM105</f>
        <v/>
      </c>
      <c r="BI100" s="1823" t="str">
        <f>'Result Entry'!BD105</f>
        <v/>
      </c>
      <c r="BJ100" s="1823" t="str">
        <f>'Result Entry'!BU105</f>
        <v/>
      </c>
      <c r="BK100" s="1823" t="str">
        <f>'Result Entry'!CL105</f>
        <v/>
      </c>
      <c r="BL100" s="1823" t="str">
        <f>'Result Entry'!DC105</f>
        <v/>
      </c>
      <c r="BM100" s="1217" t="str">
        <f>'Result Entry'!DT105</f>
        <v/>
      </c>
      <c r="BN100" s="1822">
        <f t="shared" si="69"/>
        <v>0.0</v>
      </c>
      <c r="BO100" s="1822">
        <f t="shared" si="70"/>
        <v>0.0</v>
      </c>
      <c r="BP100" s="1822">
        <f t="shared" si="71"/>
        <v>0.0</v>
      </c>
      <c r="BQ100" s="1822">
        <f t="shared" si="72"/>
        <v>0.0</v>
      </c>
      <c r="BR100" s="1822">
        <f t="shared" si="73"/>
        <v>0.0</v>
      </c>
      <c r="BS100" s="1822">
        <f t="shared" si="74"/>
        <v>0.0</v>
      </c>
      <c r="BT100" s="1823">
        <f t="shared" si="75"/>
        <v>0.0</v>
      </c>
      <c r="BU100" s="1823">
        <f t="shared" si="76"/>
        <v>0.0</v>
      </c>
      <c r="BV100" s="1823">
        <f t="shared" si="77"/>
        <v>0.0</v>
      </c>
      <c r="BW100" s="1823">
        <f t="shared" si="78"/>
        <v>0.0</v>
      </c>
      <c r="BX100" s="1823">
        <f t="shared" si="79"/>
        <v>0.0</v>
      </c>
      <c r="BY100" s="1823">
        <f t="shared" si="80"/>
        <v>0.0</v>
      </c>
      <c r="BZ100" s="1824">
        <f t="shared" si="81"/>
        <v>0.0</v>
      </c>
      <c r="CA100" s="1822">
        <f t="shared" si="82"/>
        <v>0.0</v>
      </c>
      <c r="CB100" s="1822">
        <f t="shared" si="83"/>
        <v>0.0</v>
      </c>
      <c r="CC100" s="1822">
        <f t="shared" si="84"/>
        <v>0.0</v>
      </c>
      <c r="CD100" s="1822">
        <f t="shared" si="85"/>
        <v>0.0</v>
      </c>
      <c r="CE100" s="1822">
        <f t="shared" si="86"/>
        <v>0.0</v>
      </c>
      <c r="CF100" s="1823">
        <f t="shared" si="87"/>
        <v>0.0</v>
      </c>
      <c r="CG100" s="1823">
        <f t="shared" si="88"/>
        <v>0.0</v>
      </c>
      <c r="CH100" s="1823">
        <f t="shared" si="89"/>
        <v>0.0</v>
      </c>
      <c r="CI100" s="1823">
        <f t="shared" si="90"/>
        <v>0.0</v>
      </c>
      <c r="CJ100" s="1823">
        <f t="shared" si="91"/>
        <v>0.0</v>
      </c>
      <c r="CK100" s="1217">
        <f t="shared" si="92"/>
        <v>0.0</v>
      </c>
      <c r="CL100" s="1822">
        <f t="shared" si="93"/>
        <v>0.0</v>
      </c>
      <c r="CM100" s="1822">
        <f t="shared" si="94"/>
        <v>0.0</v>
      </c>
      <c r="CN100" s="1822">
        <f t="shared" si="95"/>
        <v>0.0</v>
      </c>
      <c r="CO100" s="1822">
        <f t="shared" si="96"/>
        <v>0.0</v>
      </c>
      <c r="CP100" s="1822">
        <f t="shared" si="97"/>
        <v>0.0</v>
      </c>
      <c r="CQ100" s="1822">
        <f t="shared" si="98"/>
        <v>0.0</v>
      </c>
      <c r="CR100" s="1245">
        <f t="shared" si="67"/>
        <v>0.0</v>
      </c>
      <c r="CS100" s="1823">
        <f t="shared" si="67"/>
        <v>0.0</v>
      </c>
      <c r="CT100" s="1823">
        <f t="shared" si="67"/>
        <v>0.0</v>
      </c>
      <c r="CU100" s="1823">
        <f t="shared" si="67"/>
        <v>0.0</v>
      </c>
      <c r="CV100" s="1823">
        <f t="shared" si="67"/>
        <v>0.0</v>
      </c>
      <c r="CW100" s="1217">
        <f t="shared" si="67"/>
        <v>0.0</v>
      </c>
      <c r="CX100" s="1822">
        <f t="shared" si="68"/>
        <v>0.0</v>
      </c>
      <c r="CY100" s="1822">
        <f t="shared" si="68"/>
        <v>0.0</v>
      </c>
      <c r="CZ100" s="1822">
        <f t="shared" si="68"/>
        <v>0.0</v>
      </c>
      <c r="DA100" s="1822">
        <f t="shared" si="68"/>
        <v>0.0</v>
      </c>
      <c r="DB100" s="1822">
        <f t="shared" si="68"/>
        <v>0.0</v>
      </c>
      <c r="DC100" s="1822">
        <f t="shared" si="68"/>
        <v>0.0</v>
      </c>
      <c r="DD100" s="1245">
        <f>IF(BF100=DD$2,'Result Entry'!G105,0)</f>
        <v>0.0</v>
      </c>
      <c r="DE100" s="1823">
        <f>IF(BF100=DE$2,'Result Entry'!G105,0)</f>
        <v>0.0</v>
      </c>
      <c r="DF100" s="1823">
        <f>IF(BF100=DF$2,'Result Entry'!G105,0)</f>
        <v>0.0</v>
      </c>
      <c r="DG100" s="1823">
        <f>IF(BF100=DG$2,'Result Entry'!G105,0)</f>
        <v>0.0</v>
      </c>
      <c r="DH100" s="1823">
        <f>IF(BF100=DH$2,'Result Entry'!G105,0)</f>
        <v>0.0</v>
      </c>
      <c r="DI100" s="1823">
        <f>IF(BF100=DI$2,'Result Entry'!G105,0)</f>
        <v>0.0</v>
      </c>
      <c r="DJ100" s="1825">
        <f>IF(BF100=DJ$2,'Result Entry'!FS105,0)</f>
        <v>0.0</v>
      </c>
      <c r="DK100" s="1825">
        <f>IF(BF100=DK$2,'Result Entry'!FS105,0)</f>
        <v>0.0</v>
      </c>
      <c r="DL100" s="1825">
        <f>IF(BF100=DL$2,'Result Entry'!FS105,0)</f>
        <v>0.0</v>
      </c>
      <c r="DM100" s="1825">
        <f>IF(BF100=DM$2,'Result Entry'!FS105,0)</f>
        <v>0.0</v>
      </c>
      <c r="DN100" s="1825">
        <f>IF(BF100=DN$2,'Result Entry'!FS105,0)</f>
        <v>0.0</v>
      </c>
      <c r="DO100" s="1825">
        <f>IF(BF100=DO$2,'Result Entry'!FS105,0)</f>
        <v>0.0</v>
      </c>
    </row>
    <row r="101" spans="8:8" ht="15.0" hidden="1">
      <c r="BE101" s="1823">
        <f t="shared" si="99"/>
        <v>0.0</v>
      </c>
      <c r="BF101" s="1823">
        <f>'Result Entry'!F106</f>
        <v>0.0</v>
      </c>
      <c r="BG101" s="1823" t="str">
        <f>'Result Entry'!Y106</f>
        <v/>
      </c>
      <c r="BH101" s="1823" t="str">
        <f>'Result Entry'!AM106</f>
        <v/>
      </c>
      <c r="BI101" s="1823" t="str">
        <f>'Result Entry'!BD106</f>
        <v/>
      </c>
      <c r="BJ101" s="1823" t="str">
        <f>'Result Entry'!BU106</f>
        <v/>
      </c>
      <c r="BK101" s="1823" t="str">
        <f>'Result Entry'!CL106</f>
        <v/>
      </c>
      <c r="BL101" s="1823" t="str">
        <f>'Result Entry'!DC106</f>
        <v/>
      </c>
      <c r="BM101" s="1217" t="str">
        <f>'Result Entry'!DT106</f>
        <v/>
      </c>
      <c r="BN101" s="1822">
        <f t="shared" si="69"/>
        <v>0.0</v>
      </c>
      <c r="BO101" s="1822">
        <f t="shared" si="70"/>
        <v>0.0</v>
      </c>
      <c r="BP101" s="1822">
        <f t="shared" si="71"/>
        <v>0.0</v>
      </c>
      <c r="BQ101" s="1822">
        <f t="shared" si="72"/>
        <v>0.0</v>
      </c>
      <c r="BR101" s="1822">
        <f t="shared" si="73"/>
        <v>0.0</v>
      </c>
      <c r="BS101" s="1822">
        <f t="shared" si="74"/>
        <v>0.0</v>
      </c>
      <c r="BT101" s="1823">
        <f t="shared" si="75"/>
        <v>0.0</v>
      </c>
      <c r="BU101" s="1823">
        <f t="shared" si="76"/>
        <v>0.0</v>
      </c>
      <c r="BV101" s="1823">
        <f t="shared" si="77"/>
        <v>0.0</v>
      </c>
      <c r="BW101" s="1823">
        <f t="shared" si="78"/>
        <v>0.0</v>
      </c>
      <c r="BX101" s="1823">
        <f t="shared" si="79"/>
        <v>0.0</v>
      </c>
      <c r="BY101" s="1823">
        <f t="shared" si="80"/>
        <v>0.0</v>
      </c>
      <c r="BZ101" s="1824">
        <f t="shared" si="81"/>
        <v>0.0</v>
      </c>
      <c r="CA101" s="1822">
        <f t="shared" si="82"/>
        <v>0.0</v>
      </c>
      <c r="CB101" s="1822">
        <f t="shared" si="83"/>
        <v>0.0</v>
      </c>
      <c r="CC101" s="1822">
        <f t="shared" si="84"/>
        <v>0.0</v>
      </c>
      <c r="CD101" s="1822">
        <f t="shared" si="85"/>
        <v>0.0</v>
      </c>
      <c r="CE101" s="1822">
        <f t="shared" si="86"/>
        <v>0.0</v>
      </c>
      <c r="CF101" s="1823">
        <f t="shared" si="87"/>
        <v>0.0</v>
      </c>
      <c r="CG101" s="1823">
        <f t="shared" si="88"/>
        <v>0.0</v>
      </c>
      <c r="CH101" s="1823">
        <f t="shared" si="89"/>
        <v>0.0</v>
      </c>
      <c r="CI101" s="1823">
        <f t="shared" si="90"/>
        <v>0.0</v>
      </c>
      <c r="CJ101" s="1823">
        <f t="shared" si="91"/>
        <v>0.0</v>
      </c>
      <c r="CK101" s="1217">
        <f t="shared" si="92"/>
        <v>0.0</v>
      </c>
      <c r="CL101" s="1822">
        <f t="shared" si="93"/>
        <v>0.0</v>
      </c>
      <c r="CM101" s="1822">
        <f t="shared" si="94"/>
        <v>0.0</v>
      </c>
      <c r="CN101" s="1822">
        <f t="shared" si="95"/>
        <v>0.0</v>
      </c>
      <c r="CO101" s="1822">
        <f t="shared" si="96"/>
        <v>0.0</v>
      </c>
      <c r="CP101" s="1822">
        <f t="shared" si="97"/>
        <v>0.0</v>
      </c>
      <c r="CQ101" s="1822">
        <f t="shared" si="98"/>
        <v>0.0</v>
      </c>
      <c r="CR101" s="1245">
        <f t="shared" si="67"/>
        <v>0.0</v>
      </c>
      <c r="CS101" s="1823">
        <f t="shared" si="67"/>
        <v>0.0</v>
      </c>
      <c r="CT101" s="1823">
        <f t="shared" si="67"/>
        <v>0.0</v>
      </c>
      <c r="CU101" s="1823">
        <f t="shared" si="67"/>
        <v>0.0</v>
      </c>
      <c r="CV101" s="1823">
        <f t="shared" si="67"/>
        <v>0.0</v>
      </c>
      <c r="CW101" s="1217">
        <f t="shared" si="67"/>
        <v>0.0</v>
      </c>
      <c r="CX101" s="1822">
        <f t="shared" si="68"/>
        <v>0.0</v>
      </c>
      <c r="CY101" s="1822">
        <f t="shared" si="68"/>
        <v>0.0</v>
      </c>
      <c r="CZ101" s="1822">
        <f t="shared" si="68"/>
        <v>0.0</v>
      </c>
      <c r="DA101" s="1822">
        <f t="shared" si="68"/>
        <v>0.0</v>
      </c>
      <c r="DB101" s="1822">
        <f t="shared" si="68"/>
        <v>0.0</v>
      </c>
      <c r="DC101" s="1822">
        <f t="shared" si="68"/>
        <v>0.0</v>
      </c>
      <c r="DD101" s="1245">
        <f>IF(BF101=DD$2,'Result Entry'!G106,0)</f>
        <v>0.0</v>
      </c>
      <c r="DE101" s="1823">
        <f>IF(BF101=DE$2,'Result Entry'!G106,0)</f>
        <v>0.0</v>
      </c>
      <c r="DF101" s="1823">
        <f>IF(BF101=DF$2,'Result Entry'!G106,0)</f>
        <v>0.0</v>
      </c>
      <c r="DG101" s="1823">
        <f>IF(BF101=DG$2,'Result Entry'!G106,0)</f>
        <v>0.0</v>
      </c>
      <c r="DH101" s="1823">
        <f>IF(BF101=DH$2,'Result Entry'!G106,0)</f>
        <v>0.0</v>
      </c>
      <c r="DI101" s="1823">
        <f>IF(BF101=DI$2,'Result Entry'!G106,0)</f>
        <v>0.0</v>
      </c>
      <c r="DJ101" s="1825">
        <f>IF(BF101=DJ$2,'Result Entry'!FS106,0)</f>
        <v>0.0</v>
      </c>
      <c r="DK101" s="1825">
        <f>IF(BF101=DK$2,'Result Entry'!FS106,0)</f>
        <v>0.0</v>
      </c>
      <c r="DL101" s="1825">
        <f>IF(BF101=DL$2,'Result Entry'!FS106,0)</f>
        <v>0.0</v>
      </c>
      <c r="DM101" s="1825">
        <f>IF(BF101=DM$2,'Result Entry'!FS106,0)</f>
        <v>0.0</v>
      </c>
      <c r="DN101" s="1825">
        <f>IF(BF101=DN$2,'Result Entry'!FS106,0)</f>
        <v>0.0</v>
      </c>
      <c r="DO101" s="1825">
        <f>IF(BF101=DO$2,'Result Entry'!FS106,0)</f>
        <v>0.0</v>
      </c>
    </row>
    <row r="102" spans="8:8" ht="15.0" hidden="1">
      <c r="BE102" s="1823">
        <f t="shared" si="99"/>
        <v>0.0</v>
      </c>
      <c r="BF102" s="1823">
        <f>'Result Entry'!F107</f>
        <v>0.0</v>
      </c>
      <c r="BG102" s="1823" t="str">
        <f>'Result Entry'!Y107</f>
        <v/>
      </c>
      <c r="BH102" s="1823" t="str">
        <f>'Result Entry'!AM107</f>
        <v/>
      </c>
      <c r="BI102" s="1823" t="str">
        <f>'Result Entry'!BD107</f>
        <v/>
      </c>
      <c r="BJ102" s="1823" t="str">
        <f>'Result Entry'!BU107</f>
        <v/>
      </c>
      <c r="BK102" s="1823" t="str">
        <f>'Result Entry'!CL107</f>
        <v/>
      </c>
      <c r="BL102" s="1823" t="str">
        <f>'Result Entry'!DC107</f>
        <v/>
      </c>
      <c r="BM102" s="1217" t="str">
        <f>'Result Entry'!DT107</f>
        <v/>
      </c>
      <c r="BN102" s="1822">
        <f t="shared" si="69"/>
        <v>0.0</v>
      </c>
      <c r="BO102" s="1822">
        <f t="shared" si="70"/>
        <v>0.0</v>
      </c>
      <c r="BP102" s="1822">
        <f t="shared" si="71"/>
        <v>0.0</v>
      </c>
      <c r="BQ102" s="1822">
        <f t="shared" si="72"/>
        <v>0.0</v>
      </c>
      <c r="BR102" s="1822">
        <f t="shared" si="73"/>
        <v>0.0</v>
      </c>
      <c r="BS102" s="1822">
        <f t="shared" si="74"/>
        <v>0.0</v>
      </c>
      <c r="BT102" s="1823">
        <f t="shared" si="75"/>
        <v>0.0</v>
      </c>
      <c r="BU102" s="1823">
        <f t="shared" si="76"/>
        <v>0.0</v>
      </c>
      <c r="BV102" s="1823">
        <f t="shared" si="77"/>
        <v>0.0</v>
      </c>
      <c r="BW102" s="1823">
        <f t="shared" si="78"/>
        <v>0.0</v>
      </c>
      <c r="BX102" s="1823">
        <f t="shared" si="79"/>
        <v>0.0</v>
      </c>
      <c r="BY102" s="1823">
        <f t="shared" si="80"/>
        <v>0.0</v>
      </c>
      <c r="BZ102" s="1824">
        <f t="shared" si="81"/>
        <v>0.0</v>
      </c>
      <c r="CA102" s="1822">
        <f t="shared" si="82"/>
        <v>0.0</v>
      </c>
      <c r="CB102" s="1822">
        <f t="shared" si="83"/>
        <v>0.0</v>
      </c>
      <c r="CC102" s="1822">
        <f t="shared" si="84"/>
        <v>0.0</v>
      </c>
      <c r="CD102" s="1822">
        <f t="shared" si="85"/>
        <v>0.0</v>
      </c>
      <c r="CE102" s="1822">
        <f t="shared" si="86"/>
        <v>0.0</v>
      </c>
      <c r="CF102" s="1823">
        <f t="shared" si="87"/>
        <v>0.0</v>
      </c>
      <c r="CG102" s="1823">
        <f t="shared" si="88"/>
        <v>0.0</v>
      </c>
      <c r="CH102" s="1823">
        <f t="shared" si="89"/>
        <v>0.0</v>
      </c>
      <c r="CI102" s="1823">
        <f t="shared" si="90"/>
        <v>0.0</v>
      </c>
      <c r="CJ102" s="1823">
        <f t="shared" si="91"/>
        <v>0.0</v>
      </c>
      <c r="CK102" s="1217">
        <f t="shared" si="92"/>
        <v>0.0</v>
      </c>
      <c r="CL102" s="1822">
        <f t="shared" si="93"/>
        <v>0.0</v>
      </c>
      <c r="CM102" s="1822">
        <f t="shared" si="94"/>
        <v>0.0</v>
      </c>
      <c r="CN102" s="1822">
        <f t="shared" si="95"/>
        <v>0.0</v>
      </c>
      <c r="CO102" s="1822">
        <f t="shared" si="96"/>
        <v>0.0</v>
      </c>
      <c r="CP102" s="1822">
        <f t="shared" si="97"/>
        <v>0.0</v>
      </c>
      <c r="CQ102" s="1822">
        <f t="shared" si="98"/>
        <v>0.0</v>
      </c>
      <c r="CR102" s="1245">
        <f t="shared" si="67"/>
        <v>0.0</v>
      </c>
      <c r="CS102" s="1823">
        <f t="shared" si="67"/>
        <v>0.0</v>
      </c>
      <c r="CT102" s="1823">
        <f t="shared" si="67"/>
        <v>0.0</v>
      </c>
      <c r="CU102" s="1823">
        <f t="shared" si="67"/>
        <v>0.0</v>
      </c>
      <c r="CV102" s="1823">
        <f t="shared" si="67"/>
        <v>0.0</v>
      </c>
      <c r="CW102" s="1217">
        <f t="shared" si="67"/>
        <v>0.0</v>
      </c>
      <c r="CX102" s="1822">
        <f t="shared" si="68"/>
        <v>0.0</v>
      </c>
      <c r="CY102" s="1822">
        <f t="shared" si="68"/>
        <v>0.0</v>
      </c>
      <c r="CZ102" s="1822">
        <f t="shared" si="68"/>
        <v>0.0</v>
      </c>
      <c r="DA102" s="1822">
        <f t="shared" si="68"/>
        <v>0.0</v>
      </c>
      <c r="DB102" s="1822">
        <f t="shared" si="68"/>
        <v>0.0</v>
      </c>
      <c r="DC102" s="1822">
        <f t="shared" si="68"/>
        <v>0.0</v>
      </c>
      <c r="DD102" s="1245">
        <f>IF(BF102=DD$2,'Result Entry'!G107,0)</f>
        <v>0.0</v>
      </c>
      <c r="DE102" s="1823">
        <f>IF(BF102=DE$2,'Result Entry'!G107,0)</f>
        <v>0.0</v>
      </c>
      <c r="DF102" s="1823">
        <f>IF(BF102=DF$2,'Result Entry'!G107,0)</f>
        <v>0.0</v>
      </c>
      <c r="DG102" s="1823">
        <f>IF(BF102=DG$2,'Result Entry'!G107,0)</f>
        <v>0.0</v>
      </c>
      <c r="DH102" s="1823">
        <f>IF(BF102=DH$2,'Result Entry'!G107,0)</f>
        <v>0.0</v>
      </c>
      <c r="DI102" s="1823">
        <f>IF(BF102=DI$2,'Result Entry'!G107,0)</f>
        <v>0.0</v>
      </c>
      <c r="DJ102" s="1825">
        <f>IF(BF102=DJ$2,'Result Entry'!FS107,0)</f>
        <v>0.0</v>
      </c>
      <c r="DK102" s="1825">
        <f>IF(BF102=DK$2,'Result Entry'!FS107,0)</f>
        <v>0.0</v>
      </c>
      <c r="DL102" s="1825">
        <f>IF(BF102=DL$2,'Result Entry'!FS107,0)</f>
        <v>0.0</v>
      </c>
      <c r="DM102" s="1825">
        <f>IF(BF102=DM$2,'Result Entry'!FS107,0)</f>
        <v>0.0</v>
      </c>
      <c r="DN102" s="1825">
        <f>IF(BF102=DN$2,'Result Entry'!FS107,0)</f>
        <v>0.0</v>
      </c>
      <c r="DO102" s="1825">
        <f>IF(BF102=DO$2,'Result Entry'!FS107,0)</f>
        <v>0.0</v>
      </c>
    </row>
    <row r="103" spans="8:8" ht="15.75" hidden="1">
      <c r="BE103" s="1922">
        <f t="shared" si="99"/>
        <v>0.0</v>
      </c>
      <c r="BF103" s="1922">
        <f>'Result Entry'!F108</f>
        <v>0.0</v>
      </c>
      <c r="BG103" s="1922" t="str">
        <f>'Result Entry'!Y108</f>
        <v/>
      </c>
      <c r="BH103" s="1922" t="str">
        <f>'Result Entry'!AM108</f>
        <v/>
      </c>
      <c r="BI103" s="1922" t="str">
        <f>'Result Entry'!BD108</f>
        <v/>
      </c>
      <c r="BJ103" s="1922" t="str">
        <f>'Result Entry'!BU108</f>
        <v/>
      </c>
      <c r="BK103" s="1922" t="str">
        <f>'Result Entry'!CL108</f>
        <v/>
      </c>
      <c r="BL103" s="1922" t="str">
        <f>'Result Entry'!DC108</f>
        <v/>
      </c>
      <c r="BM103" s="1923" t="str">
        <f>'Result Entry'!DT108</f>
        <v/>
      </c>
      <c r="BN103" s="1924">
        <f t="shared" si="69"/>
        <v>0.0</v>
      </c>
      <c r="BO103" s="1924">
        <f t="shared" si="70"/>
        <v>0.0</v>
      </c>
      <c r="BP103" s="1924">
        <f t="shared" si="71"/>
        <v>0.0</v>
      </c>
      <c r="BQ103" s="1924">
        <f t="shared" si="72"/>
        <v>0.0</v>
      </c>
      <c r="BR103" s="1924">
        <f t="shared" si="73"/>
        <v>0.0</v>
      </c>
      <c r="BS103" s="1924">
        <f t="shared" si="74"/>
        <v>0.0</v>
      </c>
      <c r="BT103" s="1922">
        <f t="shared" si="75"/>
        <v>0.0</v>
      </c>
      <c r="BU103" s="1922">
        <f t="shared" si="76"/>
        <v>0.0</v>
      </c>
      <c r="BV103" s="1922">
        <f t="shared" si="77"/>
        <v>0.0</v>
      </c>
      <c r="BW103" s="1922">
        <f t="shared" si="78"/>
        <v>0.0</v>
      </c>
      <c r="BX103" s="1922">
        <f t="shared" si="79"/>
        <v>0.0</v>
      </c>
      <c r="BY103" s="1922">
        <f t="shared" si="80"/>
        <v>0.0</v>
      </c>
      <c r="BZ103" s="1925">
        <f t="shared" si="81"/>
        <v>0.0</v>
      </c>
      <c r="CA103" s="1924">
        <f t="shared" si="82"/>
        <v>0.0</v>
      </c>
      <c r="CB103" s="1924">
        <f t="shared" si="83"/>
        <v>0.0</v>
      </c>
      <c r="CC103" s="1924">
        <f t="shared" si="84"/>
        <v>0.0</v>
      </c>
      <c r="CD103" s="1924">
        <f t="shared" si="85"/>
        <v>0.0</v>
      </c>
      <c r="CE103" s="1924">
        <f t="shared" si="86"/>
        <v>0.0</v>
      </c>
      <c r="CF103" s="1922">
        <f t="shared" si="87"/>
        <v>0.0</v>
      </c>
      <c r="CG103" s="1922">
        <f t="shared" si="88"/>
        <v>0.0</v>
      </c>
      <c r="CH103" s="1922">
        <f t="shared" si="89"/>
        <v>0.0</v>
      </c>
      <c r="CI103" s="1922">
        <f t="shared" si="90"/>
        <v>0.0</v>
      </c>
      <c r="CJ103" s="1922">
        <f t="shared" si="91"/>
        <v>0.0</v>
      </c>
      <c r="CK103" s="1923">
        <f t="shared" si="92"/>
        <v>0.0</v>
      </c>
      <c r="CL103" s="1924">
        <f t="shared" si="93"/>
        <v>0.0</v>
      </c>
      <c r="CM103" s="1924">
        <f t="shared" si="94"/>
        <v>0.0</v>
      </c>
      <c r="CN103" s="1924">
        <f t="shared" si="95"/>
        <v>0.0</v>
      </c>
      <c r="CO103" s="1924">
        <f t="shared" si="96"/>
        <v>0.0</v>
      </c>
      <c r="CP103" s="1924">
        <f t="shared" si="97"/>
        <v>0.0</v>
      </c>
      <c r="CQ103" s="1924">
        <f t="shared" si="98"/>
        <v>0.0</v>
      </c>
      <c r="CR103" s="1926">
        <f t="shared" si="67"/>
        <v>0.0</v>
      </c>
      <c r="CS103" s="1922">
        <f t="shared" si="67"/>
        <v>0.0</v>
      </c>
      <c r="CT103" s="1922">
        <f t="shared" si="67"/>
        <v>0.0</v>
      </c>
      <c r="CU103" s="1922">
        <f t="shared" si="67"/>
        <v>0.0</v>
      </c>
      <c r="CV103" s="1922">
        <f t="shared" si="67"/>
        <v>0.0</v>
      </c>
      <c r="CW103" s="1923">
        <f t="shared" si="67"/>
        <v>0.0</v>
      </c>
      <c r="CX103" s="1924">
        <f t="shared" si="68"/>
        <v>0.0</v>
      </c>
      <c r="CY103" s="1924">
        <f t="shared" si="68"/>
        <v>0.0</v>
      </c>
      <c r="CZ103" s="1924">
        <f t="shared" si="68"/>
        <v>0.0</v>
      </c>
      <c r="DA103" s="1924">
        <f t="shared" si="68"/>
        <v>0.0</v>
      </c>
      <c r="DB103" s="1924">
        <f t="shared" si="68"/>
        <v>0.0</v>
      </c>
      <c r="DC103" s="1924">
        <f t="shared" si="68"/>
        <v>0.0</v>
      </c>
      <c r="DD103" s="1245">
        <f>IF(BF103=DD$2,'Result Entry'!G108,0)</f>
        <v>0.0</v>
      </c>
      <c r="DE103" s="1823">
        <f>IF(BF103=DE$2,'Result Entry'!G108,0)</f>
        <v>0.0</v>
      </c>
      <c r="DF103" s="1823">
        <f>IF(BF103=DF$2,'Result Entry'!G108,0)</f>
        <v>0.0</v>
      </c>
      <c r="DG103" s="1823">
        <f>IF(BF103=DG$2,'Result Entry'!G108,0)</f>
        <v>0.0</v>
      </c>
      <c r="DH103" s="1823">
        <f>IF(BF103=DH$2,'Result Entry'!G108,0)</f>
        <v>0.0</v>
      </c>
      <c r="DI103" s="1823">
        <f>IF(BF103=DI$2,'Result Entry'!G108,0)</f>
        <v>0.0</v>
      </c>
      <c r="DJ103" s="1825">
        <f>IF(BF103=DJ$2,'Result Entry'!FS108,0)</f>
        <v>0.0</v>
      </c>
      <c r="DK103" s="1825">
        <f>IF(BF103=DK$2,'Result Entry'!FS108,0)</f>
        <v>0.0</v>
      </c>
      <c r="DL103" s="1825">
        <f>IF(BF103=DL$2,'Result Entry'!FS108,0)</f>
        <v>0.0</v>
      </c>
      <c r="DM103" s="1825">
        <f>IF(BF103=DM$2,'Result Entry'!FS108,0)</f>
        <v>0.0</v>
      </c>
      <c r="DN103" s="1825">
        <f>IF(BF103=DN$2,'Result Entry'!FS108,0)</f>
        <v>0.0</v>
      </c>
      <c r="DO103" s="1825">
        <f>IF(BF103=DO$2,'Result Entry'!FS108,0)</f>
        <v>0.0</v>
      </c>
    </row>
    <row r="104" spans="8:8" ht="15.0" hidden="1">
      <c r="BE104" s="1927" t="s">
        <v>204</v>
      </c>
      <c r="BF104" s="1928"/>
      <c r="BG104" s="1928"/>
      <c r="BH104" s="1928"/>
      <c r="BI104" s="1928"/>
      <c r="BJ104" s="1928"/>
      <c r="BK104" s="1928"/>
      <c r="BL104" s="1928"/>
      <c r="BM104" s="1928"/>
      <c r="BN104" s="1929">
        <f>COUNTIF(BN$3:BN$103,"d")</f>
        <v>0.0</v>
      </c>
      <c r="BO104" s="1929">
        <f t="shared" si="100" ref="BO104:DC104">COUNTIF(BO$3:BO$103,"d")</f>
        <v>0.0</v>
      </c>
      <c r="BP104" s="1929">
        <f t="shared" si="100"/>
        <v>0.0</v>
      </c>
      <c r="BQ104" s="1929">
        <f t="shared" si="100"/>
        <v>0.0</v>
      </c>
      <c r="BR104" s="1929">
        <f t="shared" si="100"/>
        <v>0.0</v>
      </c>
      <c r="BS104" s="1929">
        <f t="shared" si="100"/>
        <v>0.0</v>
      </c>
      <c r="BT104" s="1930">
        <f t="shared" si="100"/>
        <v>0.0</v>
      </c>
      <c r="BU104" s="1930">
        <f t="shared" si="100"/>
        <v>0.0</v>
      </c>
      <c r="BV104" s="1930">
        <f t="shared" si="100"/>
        <v>0.0</v>
      </c>
      <c r="BW104" s="1930">
        <f t="shared" si="100"/>
        <v>0.0</v>
      </c>
      <c r="BX104" s="1930">
        <f t="shared" si="100"/>
        <v>0.0</v>
      </c>
      <c r="BY104" s="1930">
        <f t="shared" si="100"/>
        <v>0.0</v>
      </c>
      <c r="BZ104" s="1929">
        <f t="shared" si="100"/>
        <v>0.0</v>
      </c>
      <c r="CA104" s="1929">
        <f t="shared" si="100"/>
        <v>0.0</v>
      </c>
      <c r="CB104" s="1929">
        <f t="shared" si="100"/>
        <v>0.0</v>
      </c>
      <c r="CC104" s="1929">
        <f t="shared" si="100"/>
        <v>2.0</v>
      </c>
      <c r="CD104" s="1929">
        <f t="shared" si="100"/>
        <v>0.0</v>
      </c>
      <c r="CE104" s="1929">
        <f t="shared" si="100"/>
        <v>0.0</v>
      </c>
      <c r="CF104" s="1930">
        <f t="shared" si="100"/>
        <v>0.0</v>
      </c>
      <c r="CG104" s="1930">
        <f t="shared" si="100"/>
        <v>0.0</v>
      </c>
      <c r="CH104" s="1930">
        <f t="shared" si="100"/>
        <v>1.0</v>
      </c>
      <c r="CI104" s="1930">
        <f t="shared" si="100"/>
        <v>2.0</v>
      </c>
      <c r="CJ104" s="1930">
        <f t="shared" si="100"/>
        <v>0.0</v>
      </c>
      <c r="CK104" s="1930">
        <f t="shared" si="100"/>
        <v>0.0</v>
      </c>
      <c r="CL104" s="1929">
        <f t="shared" si="100"/>
        <v>0.0</v>
      </c>
      <c r="CM104" s="1929">
        <f t="shared" si="100"/>
        <v>0.0</v>
      </c>
      <c r="CN104" s="1929">
        <f t="shared" si="100"/>
        <v>0.0</v>
      </c>
      <c r="CO104" s="1929">
        <f t="shared" si="100"/>
        <v>2.0</v>
      </c>
      <c r="CP104" s="1929">
        <f t="shared" si="100"/>
        <v>0.0</v>
      </c>
      <c r="CQ104" s="1929">
        <f t="shared" si="100"/>
        <v>0.0</v>
      </c>
      <c r="CR104" s="1930">
        <f t="shared" si="100"/>
        <v>0.0</v>
      </c>
      <c r="CS104" s="1930">
        <f t="shared" si="100"/>
        <v>0.0</v>
      </c>
      <c r="CT104" s="1930">
        <f t="shared" si="100"/>
        <v>0.0</v>
      </c>
      <c r="CU104" s="1930">
        <f t="shared" si="100"/>
        <v>0.0</v>
      </c>
      <c r="CV104" s="1930">
        <f t="shared" si="100"/>
        <v>0.0</v>
      </c>
      <c r="CW104" s="1930">
        <f t="shared" si="100"/>
        <v>0.0</v>
      </c>
      <c r="CX104" s="1929">
        <f t="shared" si="100"/>
        <v>0.0</v>
      </c>
      <c r="CY104" s="1929">
        <f t="shared" si="100"/>
        <v>0.0</v>
      </c>
      <c r="CZ104" s="1929">
        <f t="shared" si="100"/>
        <v>0.0</v>
      </c>
      <c r="DA104" s="1929">
        <f t="shared" si="100"/>
        <v>0.0</v>
      </c>
      <c r="DB104" s="1929">
        <f t="shared" si="100"/>
        <v>0.0</v>
      </c>
      <c r="DC104" s="1931">
        <f t="shared" si="100"/>
        <v>0.0</v>
      </c>
      <c r="DD104" s="113">
        <f t="shared" si="101" ref="DD104:DI104">COUNTIF(DD$3:DD$103,"NSO")</f>
        <v>1.0</v>
      </c>
      <c r="DE104" s="113">
        <f t="shared" si="101"/>
        <v>0.0</v>
      </c>
      <c r="DF104" s="113">
        <f t="shared" si="101"/>
        <v>0.0</v>
      </c>
      <c r="DG104" s="113">
        <f t="shared" si="101"/>
        <v>0.0</v>
      </c>
      <c r="DH104" s="113">
        <f t="shared" si="101"/>
        <v>0.0</v>
      </c>
      <c r="DI104" s="113">
        <f t="shared" si="101"/>
        <v>0.0</v>
      </c>
      <c r="DJ104" s="1237"/>
      <c r="DK104" s="1238"/>
      <c r="DL104" s="1238"/>
      <c r="DM104" s="1238"/>
      <c r="DN104" s="1238"/>
      <c r="DO104" s="1234"/>
    </row>
    <row r="105" spans="8:8" ht="15.0" hidden="1">
      <c r="BE105" s="1932" t="s">
        <v>205</v>
      </c>
      <c r="BF105" s="1423"/>
      <c r="BG105" s="1423"/>
      <c r="BH105" s="1423"/>
      <c r="BI105" s="1423"/>
      <c r="BJ105" s="1423"/>
      <c r="BK105" s="1423"/>
      <c r="BL105" s="1423"/>
      <c r="BM105" s="1423"/>
      <c r="BN105" s="1822">
        <f>COUNTIF(BN$3:BN$103,"I")</f>
        <v>0.0</v>
      </c>
      <c r="BO105" s="1822">
        <f t="shared" si="102" ref="BO105:DC105">COUNTIF(BO$3:BO$103,"I")</f>
        <v>0.0</v>
      </c>
      <c r="BP105" s="1822">
        <f t="shared" si="102"/>
        <v>0.0</v>
      </c>
      <c r="BQ105" s="1822">
        <f t="shared" si="102"/>
        <v>0.0</v>
      </c>
      <c r="BR105" s="1822">
        <f t="shared" si="102"/>
        <v>0.0</v>
      </c>
      <c r="BS105" s="1822">
        <f t="shared" si="102"/>
        <v>0.0</v>
      </c>
      <c r="BT105" s="1823">
        <f t="shared" si="102"/>
        <v>0.0</v>
      </c>
      <c r="BU105" s="1823">
        <f t="shared" si="102"/>
        <v>0.0</v>
      </c>
      <c r="BV105" s="1823">
        <f t="shared" si="102"/>
        <v>0.0</v>
      </c>
      <c r="BW105" s="1823">
        <f t="shared" si="102"/>
        <v>0.0</v>
      </c>
      <c r="BX105" s="1823">
        <f t="shared" si="102"/>
        <v>0.0</v>
      </c>
      <c r="BY105" s="1823">
        <f t="shared" si="102"/>
        <v>0.0</v>
      </c>
      <c r="BZ105" s="1822">
        <f t="shared" si="102"/>
        <v>0.0</v>
      </c>
      <c r="CA105" s="1822">
        <f t="shared" si="102"/>
        <v>0.0</v>
      </c>
      <c r="CB105" s="1822">
        <f t="shared" si="102"/>
        <v>0.0</v>
      </c>
      <c r="CC105" s="1822">
        <f t="shared" si="102"/>
        <v>0.0</v>
      </c>
      <c r="CD105" s="1822">
        <f t="shared" si="102"/>
        <v>0.0</v>
      </c>
      <c r="CE105" s="1822">
        <f t="shared" si="102"/>
        <v>0.0</v>
      </c>
      <c r="CF105" s="1823">
        <f t="shared" si="102"/>
        <v>0.0</v>
      </c>
      <c r="CG105" s="1823">
        <f t="shared" si="102"/>
        <v>0.0</v>
      </c>
      <c r="CH105" s="1823">
        <f t="shared" si="102"/>
        <v>0.0</v>
      </c>
      <c r="CI105" s="1823">
        <f t="shared" si="102"/>
        <v>0.0</v>
      </c>
      <c r="CJ105" s="1823">
        <f t="shared" si="102"/>
        <v>1.0</v>
      </c>
      <c r="CK105" s="1823">
        <f t="shared" si="102"/>
        <v>0.0</v>
      </c>
      <c r="CL105" s="1822">
        <f t="shared" si="102"/>
        <v>0.0</v>
      </c>
      <c r="CM105" s="1822">
        <f t="shared" si="102"/>
        <v>0.0</v>
      </c>
      <c r="CN105" s="1822">
        <f t="shared" si="102"/>
        <v>0.0</v>
      </c>
      <c r="CO105" s="1822">
        <f t="shared" si="102"/>
        <v>0.0</v>
      </c>
      <c r="CP105" s="1822">
        <f t="shared" si="102"/>
        <v>0.0</v>
      </c>
      <c r="CQ105" s="1822">
        <f t="shared" si="102"/>
        <v>0.0</v>
      </c>
      <c r="CR105" s="1823">
        <f t="shared" si="102"/>
        <v>0.0</v>
      </c>
      <c r="CS105" s="1823">
        <f t="shared" si="102"/>
        <v>0.0</v>
      </c>
      <c r="CT105" s="1823">
        <f t="shared" si="102"/>
        <v>0.0</v>
      </c>
      <c r="CU105" s="1823">
        <f t="shared" si="102"/>
        <v>0.0</v>
      </c>
      <c r="CV105" s="1823">
        <f t="shared" si="102"/>
        <v>0.0</v>
      </c>
      <c r="CW105" s="1823">
        <f t="shared" si="102"/>
        <v>0.0</v>
      </c>
      <c r="CX105" s="1822">
        <f t="shared" si="102"/>
        <v>0.0</v>
      </c>
      <c r="CY105" s="1822">
        <f t="shared" si="102"/>
        <v>0.0</v>
      </c>
      <c r="CZ105" s="1822">
        <f t="shared" si="102"/>
        <v>0.0</v>
      </c>
      <c r="DA105" s="1822">
        <f t="shared" si="102"/>
        <v>0.0</v>
      </c>
      <c r="DB105" s="1822">
        <f t="shared" si="102"/>
        <v>0.0</v>
      </c>
      <c r="DC105" s="1933">
        <f t="shared" si="102"/>
        <v>0.0</v>
      </c>
      <c r="DJ105" s="1934">
        <f t="shared" si="103" ref="DJ105:DO105">COUNTIF(DJ$3:DJ$103,"First")</f>
        <v>0.0</v>
      </c>
      <c r="DK105" s="1934">
        <f t="shared" si="103"/>
        <v>0.0</v>
      </c>
      <c r="DL105" s="1934">
        <f t="shared" si="103"/>
        <v>0.0</v>
      </c>
      <c r="DM105" s="1934">
        <f t="shared" si="103"/>
        <v>0.0</v>
      </c>
      <c r="DN105" s="1934">
        <f t="shared" si="103"/>
        <v>0.0</v>
      </c>
      <c r="DO105" s="1934">
        <f t="shared" si="103"/>
        <v>0.0</v>
      </c>
    </row>
    <row r="106" spans="8:8" ht="15.0" hidden="1">
      <c r="BE106" s="1932" t="s">
        <v>206</v>
      </c>
      <c r="BF106" s="1423"/>
      <c r="BG106" s="1423"/>
      <c r="BH106" s="1423"/>
      <c r="BI106" s="1423"/>
      <c r="BJ106" s="1423"/>
      <c r="BK106" s="1423"/>
      <c r="BL106" s="1423"/>
      <c r="BM106" s="1423"/>
      <c r="BN106" s="1822">
        <f>COUNTIF(BN$3:BN$103,"II")</f>
        <v>0.0</v>
      </c>
      <c r="BO106" s="1822">
        <f t="shared" si="104" ref="BO106:DC106">COUNTIF(BO$3:BO$103,"II")</f>
        <v>0.0</v>
      </c>
      <c r="BP106" s="1822">
        <f t="shared" si="104"/>
        <v>0.0</v>
      </c>
      <c r="BQ106" s="1822">
        <f t="shared" si="104"/>
        <v>0.0</v>
      </c>
      <c r="BR106" s="1822">
        <f t="shared" si="104"/>
        <v>0.0</v>
      </c>
      <c r="BS106" s="1822">
        <f t="shared" si="104"/>
        <v>0.0</v>
      </c>
      <c r="BT106" s="1823">
        <f t="shared" si="104"/>
        <v>0.0</v>
      </c>
      <c r="BU106" s="1823">
        <f t="shared" si="104"/>
        <v>0.0</v>
      </c>
      <c r="BV106" s="1823">
        <f t="shared" si="104"/>
        <v>0.0</v>
      </c>
      <c r="BW106" s="1823">
        <f t="shared" si="104"/>
        <v>1.0</v>
      </c>
      <c r="BX106" s="1823">
        <f t="shared" si="104"/>
        <v>0.0</v>
      </c>
      <c r="BY106" s="1823">
        <f t="shared" si="104"/>
        <v>0.0</v>
      </c>
      <c r="BZ106" s="1822">
        <f t="shared" si="104"/>
        <v>0.0</v>
      </c>
      <c r="CA106" s="1822">
        <f t="shared" si="104"/>
        <v>0.0</v>
      </c>
      <c r="CB106" s="1822">
        <f t="shared" si="104"/>
        <v>0.0</v>
      </c>
      <c r="CC106" s="1822">
        <f t="shared" si="104"/>
        <v>0.0</v>
      </c>
      <c r="CD106" s="1822">
        <f t="shared" si="104"/>
        <v>0.0</v>
      </c>
      <c r="CE106" s="1822">
        <f t="shared" si="104"/>
        <v>0.0</v>
      </c>
      <c r="CF106" s="1823">
        <f t="shared" si="104"/>
        <v>0.0</v>
      </c>
      <c r="CG106" s="1823">
        <f t="shared" si="104"/>
        <v>0.0</v>
      </c>
      <c r="CH106" s="1823">
        <f t="shared" si="104"/>
        <v>0.0</v>
      </c>
      <c r="CI106" s="1823">
        <f t="shared" si="104"/>
        <v>0.0</v>
      </c>
      <c r="CJ106" s="1823">
        <f t="shared" si="104"/>
        <v>0.0</v>
      </c>
      <c r="CK106" s="1823">
        <f t="shared" si="104"/>
        <v>0.0</v>
      </c>
      <c r="CL106" s="1822">
        <f t="shared" si="104"/>
        <v>0.0</v>
      </c>
      <c r="CM106" s="1822">
        <f t="shared" si="104"/>
        <v>0.0</v>
      </c>
      <c r="CN106" s="1822">
        <f t="shared" si="104"/>
        <v>0.0</v>
      </c>
      <c r="CO106" s="1822">
        <f t="shared" si="104"/>
        <v>0.0</v>
      </c>
      <c r="CP106" s="1822">
        <f t="shared" si="104"/>
        <v>0.0</v>
      </c>
      <c r="CQ106" s="1822">
        <f t="shared" si="104"/>
        <v>0.0</v>
      </c>
      <c r="CR106" s="1823">
        <f t="shared" si="104"/>
        <v>0.0</v>
      </c>
      <c r="CS106" s="1823">
        <f t="shared" si="104"/>
        <v>0.0</v>
      </c>
      <c r="CT106" s="1823">
        <f t="shared" si="104"/>
        <v>1.0</v>
      </c>
      <c r="CU106" s="1823">
        <f t="shared" si="104"/>
        <v>0.0</v>
      </c>
      <c r="CV106" s="1823">
        <f t="shared" si="104"/>
        <v>0.0</v>
      </c>
      <c r="CW106" s="1823">
        <f t="shared" si="104"/>
        <v>0.0</v>
      </c>
      <c r="CX106" s="1822">
        <f t="shared" si="104"/>
        <v>0.0</v>
      </c>
      <c r="CY106" s="1822">
        <f t="shared" si="104"/>
        <v>0.0</v>
      </c>
      <c r="CZ106" s="1822">
        <f t="shared" si="104"/>
        <v>0.0</v>
      </c>
      <c r="DA106" s="1822">
        <f t="shared" si="104"/>
        <v>0.0</v>
      </c>
      <c r="DB106" s="1822">
        <f t="shared" si="104"/>
        <v>0.0</v>
      </c>
      <c r="DC106" s="1933">
        <f t="shared" si="104"/>
        <v>0.0</v>
      </c>
      <c r="DJ106" s="1934">
        <f t="shared" si="105" ref="DJ106:DO106">COUNTIF(DJ$3:DJ$103,"Second")</f>
        <v>0.0</v>
      </c>
      <c r="DK106" s="1934">
        <f t="shared" si="105"/>
        <v>0.0</v>
      </c>
      <c r="DL106" s="1934">
        <f t="shared" si="105"/>
        <v>1.0</v>
      </c>
      <c r="DM106" s="1934">
        <f t="shared" si="105"/>
        <v>0.0</v>
      </c>
      <c r="DN106" s="1934">
        <f t="shared" si="105"/>
        <v>0.0</v>
      </c>
      <c r="DO106" s="1934">
        <f t="shared" si="105"/>
        <v>0.0</v>
      </c>
    </row>
    <row r="107" spans="8:8" ht="15.0" hidden="1">
      <c r="BE107" s="1932" t="s">
        <v>207</v>
      </c>
      <c r="BF107" s="1423"/>
      <c r="BG107" s="1423"/>
      <c r="BH107" s="1423"/>
      <c r="BI107" s="1423"/>
      <c r="BJ107" s="1423"/>
      <c r="BK107" s="1423"/>
      <c r="BL107" s="1423"/>
      <c r="BM107" s="1423"/>
      <c r="BN107" s="1822">
        <f>COUNTIF(BN$3:BN$103,"III")+COUNTIF(BN$3:BN$103,"G1")+COUNTIF(BN$3:BN$103,"g2")</f>
        <v>0.0</v>
      </c>
      <c r="BO107" s="1822">
        <f t="shared" si="106" ref="BO107:DC107">COUNTIF(BO$3:BO$103,"III")+COUNTIF(BO$3:BO$103,"G1")+COUNTIF(BO$3:BO$103,"g2")</f>
        <v>0.0</v>
      </c>
      <c r="BP107" s="1822">
        <f t="shared" si="106"/>
        <v>1.0</v>
      </c>
      <c r="BQ107" s="1822">
        <f t="shared" si="106"/>
        <v>1.0</v>
      </c>
      <c r="BR107" s="1822">
        <f t="shared" si="106"/>
        <v>1.0</v>
      </c>
      <c r="BS107" s="1822">
        <f t="shared" si="106"/>
        <v>0.0</v>
      </c>
      <c r="BT107" s="1823">
        <f t="shared" si="106"/>
        <v>0.0</v>
      </c>
      <c r="BU107" s="1823">
        <f t="shared" si="106"/>
        <v>0.0</v>
      </c>
      <c r="BV107" s="1823">
        <f t="shared" si="106"/>
        <v>1.0</v>
      </c>
      <c r="BW107" s="1823">
        <f t="shared" si="106"/>
        <v>0.0</v>
      </c>
      <c r="BX107" s="1823">
        <f t="shared" si="106"/>
        <v>1.0</v>
      </c>
      <c r="BY107" s="1823">
        <f t="shared" si="106"/>
        <v>0.0</v>
      </c>
      <c r="BZ107" s="1822">
        <f t="shared" si="106"/>
        <v>0.0</v>
      </c>
      <c r="CA107" s="1822">
        <f t="shared" si="106"/>
        <v>0.0</v>
      </c>
      <c r="CB107" s="1822">
        <f t="shared" si="106"/>
        <v>1.0</v>
      </c>
      <c r="CC107" s="1822">
        <f t="shared" si="106"/>
        <v>0.0</v>
      </c>
      <c r="CD107" s="1822">
        <f t="shared" si="106"/>
        <v>1.0</v>
      </c>
      <c r="CE107" s="1822">
        <f t="shared" si="106"/>
        <v>0.0</v>
      </c>
      <c r="CF107" s="1823">
        <f t="shared" si="106"/>
        <v>0.0</v>
      </c>
      <c r="CG107" s="1823">
        <f t="shared" si="106"/>
        <v>0.0</v>
      </c>
      <c r="CH107" s="1823">
        <f t="shared" si="106"/>
        <v>0.0</v>
      </c>
      <c r="CI107" s="1823">
        <f t="shared" si="106"/>
        <v>0.0</v>
      </c>
      <c r="CJ107" s="1823">
        <f t="shared" si="106"/>
        <v>0.0</v>
      </c>
      <c r="CK107" s="1823">
        <f t="shared" si="106"/>
        <v>0.0</v>
      </c>
      <c r="CL107" s="1822">
        <f t="shared" si="106"/>
        <v>0.0</v>
      </c>
      <c r="CM107" s="1822">
        <f t="shared" si="106"/>
        <v>0.0</v>
      </c>
      <c r="CN107" s="1822">
        <f t="shared" si="106"/>
        <v>0.0</v>
      </c>
      <c r="CO107" s="1822">
        <f t="shared" si="106"/>
        <v>0.0</v>
      </c>
      <c r="CP107" s="1822">
        <f t="shared" si="106"/>
        <v>1.0</v>
      </c>
      <c r="CQ107" s="1822">
        <f t="shared" si="106"/>
        <v>0.0</v>
      </c>
      <c r="CR107" s="1823">
        <f t="shared" si="106"/>
        <v>0.0</v>
      </c>
      <c r="CS107" s="1823">
        <f t="shared" si="106"/>
        <v>0.0</v>
      </c>
      <c r="CT107" s="1823">
        <f t="shared" si="106"/>
        <v>0.0</v>
      </c>
      <c r="CU107" s="1823">
        <f t="shared" si="106"/>
        <v>0.0</v>
      </c>
      <c r="CV107" s="1823">
        <f t="shared" si="106"/>
        <v>0.0</v>
      </c>
      <c r="CW107" s="1823">
        <f t="shared" si="106"/>
        <v>0.0</v>
      </c>
      <c r="CX107" s="1822">
        <f t="shared" si="106"/>
        <v>0.0</v>
      </c>
      <c r="CY107" s="1822">
        <f t="shared" si="106"/>
        <v>0.0</v>
      </c>
      <c r="CZ107" s="1822">
        <f t="shared" si="106"/>
        <v>0.0</v>
      </c>
      <c r="DA107" s="1822">
        <f t="shared" si="106"/>
        <v>0.0</v>
      </c>
      <c r="DB107" s="1822">
        <f t="shared" si="106"/>
        <v>0.0</v>
      </c>
      <c r="DC107" s="1933">
        <f t="shared" si="106"/>
        <v>0.0</v>
      </c>
      <c r="DJ107" s="1934">
        <f t="shared" si="107" ref="DJ107:DO107">COUNTIF(DJ$3:DJ$103,"Third")</f>
        <v>0.0</v>
      </c>
      <c r="DK107" s="1934">
        <f t="shared" si="107"/>
        <v>0.0</v>
      </c>
      <c r="DL107" s="1934">
        <f t="shared" si="107"/>
        <v>0.0</v>
      </c>
      <c r="DM107" s="1934">
        <f t="shared" si="107"/>
        <v>0.0</v>
      </c>
      <c r="DN107" s="1934">
        <f t="shared" si="107"/>
        <v>0.0</v>
      </c>
      <c r="DO107" s="1934">
        <f t="shared" si="107"/>
        <v>0.0</v>
      </c>
    </row>
    <row r="108" spans="8:8" ht="15.0" hidden="1">
      <c r="BE108" s="1932" t="s">
        <v>208</v>
      </c>
      <c r="BF108" s="1423"/>
      <c r="BG108" s="1423"/>
      <c r="BH108" s="1423"/>
      <c r="BI108" s="1423"/>
      <c r="BJ108" s="1423"/>
      <c r="BK108" s="1423"/>
      <c r="BL108" s="1423"/>
      <c r="BM108" s="1423"/>
      <c r="BN108" s="1822">
        <f>COUNTIF(BN$3:BN$103,"S")</f>
        <v>0.0</v>
      </c>
      <c r="BO108" s="1822">
        <f t="shared" si="108" ref="BO108:DC108">COUNTIF(BO$3:BO$103,"S")</f>
        <v>0.0</v>
      </c>
      <c r="BP108" s="1822">
        <f t="shared" si="108"/>
        <v>0.0</v>
      </c>
      <c r="BQ108" s="1822">
        <f t="shared" si="108"/>
        <v>0.0</v>
      </c>
      <c r="BR108" s="1822">
        <f t="shared" si="108"/>
        <v>0.0</v>
      </c>
      <c r="BS108" s="1822">
        <f t="shared" si="108"/>
        <v>0.0</v>
      </c>
      <c r="BT108" s="1823">
        <f t="shared" si="108"/>
        <v>0.0</v>
      </c>
      <c r="BU108" s="1823">
        <f t="shared" si="108"/>
        <v>0.0</v>
      </c>
      <c r="BV108" s="1823">
        <f t="shared" si="108"/>
        <v>0.0</v>
      </c>
      <c r="BW108" s="1823">
        <f t="shared" si="108"/>
        <v>0.0</v>
      </c>
      <c r="BX108" s="1823">
        <f t="shared" si="108"/>
        <v>0.0</v>
      </c>
      <c r="BY108" s="1823">
        <f t="shared" si="108"/>
        <v>0.0</v>
      </c>
      <c r="BZ108" s="1822">
        <f t="shared" si="108"/>
        <v>0.0</v>
      </c>
      <c r="CA108" s="1822">
        <f t="shared" si="108"/>
        <v>0.0</v>
      </c>
      <c r="CB108" s="1822">
        <f t="shared" si="108"/>
        <v>0.0</v>
      </c>
      <c r="CC108" s="1822">
        <f t="shared" si="108"/>
        <v>0.0</v>
      </c>
      <c r="CD108" s="1822">
        <f t="shared" si="108"/>
        <v>0.0</v>
      </c>
      <c r="CE108" s="1822">
        <f t="shared" si="108"/>
        <v>0.0</v>
      </c>
      <c r="CF108" s="1823">
        <f t="shared" si="108"/>
        <v>0.0</v>
      </c>
      <c r="CG108" s="1823">
        <f t="shared" si="108"/>
        <v>0.0</v>
      </c>
      <c r="CH108" s="1823">
        <f t="shared" si="108"/>
        <v>0.0</v>
      </c>
      <c r="CI108" s="1823">
        <f t="shared" si="108"/>
        <v>0.0</v>
      </c>
      <c r="CJ108" s="1823">
        <f t="shared" si="108"/>
        <v>0.0</v>
      </c>
      <c r="CK108" s="1823">
        <f t="shared" si="108"/>
        <v>0.0</v>
      </c>
      <c r="CL108" s="1822">
        <f t="shared" si="108"/>
        <v>0.0</v>
      </c>
      <c r="CM108" s="1822">
        <f t="shared" si="108"/>
        <v>0.0</v>
      </c>
      <c r="CN108" s="1822">
        <f t="shared" si="108"/>
        <v>0.0</v>
      </c>
      <c r="CO108" s="1822">
        <f t="shared" si="108"/>
        <v>0.0</v>
      </c>
      <c r="CP108" s="1822">
        <f t="shared" si="108"/>
        <v>0.0</v>
      </c>
      <c r="CQ108" s="1822">
        <f t="shared" si="108"/>
        <v>0.0</v>
      </c>
      <c r="CR108" s="1823">
        <f t="shared" si="108"/>
        <v>0.0</v>
      </c>
      <c r="CS108" s="1823">
        <f t="shared" si="108"/>
        <v>0.0</v>
      </c>
      <c r="CT108" s="1823">
        <f t="shared" si="108"/>
        <v>0.0</v>
      </c>
      <c r="CU108" s="1823">
        <f t="shared" si="108"/>
        <v>0.0</v>
      </c>
      <c r="CV108" s="1823">
        <f t="shared" si="108"/>
        <v>0.0</v>
      </c>
      <c r="CW108" s="1823">
        <f t="shared" si="108"/>
        <v>0.0</v>
      </c>
      <c r="CX108" s="1822">
        <f t="shared" si="108"/>
        <v>0.0</v>
      </c>
      <c r="CY108" s="1822">
        <f t="shared" si="108"/>
        <v>0.0</v>
      </c>
      <c r="CZ108" s="1822">
        <f t="shared" si="108"/>
        <v>0.0</v>
      </c>
      <c r="DA108" s="1822">
        <f t="shared" si="108"/>
        <v>0.0</v>
      </c>
      <c r="DB108" s="1822">
        <f t="shared" si="108"/>
        <v>0.0</v>
      </c>
      <c r="DC108" s="1933">
        <f t="shared" si="108"/>
        <v>0.0</v>
      </c>
      <c r="DJ108" s="1934">
        <f>COUNTIF(DJ$3:DJ$103,"supp.")</f>
        <v>0.0</v>
      </c>
      <c r="DK108" s="1934">
        <f t="shared" si="109" ref="DK108:DO108">COUNTIF(DK$3:DK$103,"supp.")</f>
        <v>0.0</v>
      </c>
      <c r="DL108" s="1934">
        <f t="shared" si="109"/>
        <v>0.0</v>
      </c>
      <c r="DM108" s="1934">
        <f t="shared" si="109"/>
        <v>0.0</v>
      </c>
      <c r="DN108" s="1934">
        <f t="shared" si="109"/>
        <v>0.0</v>
      </c>
      <c r="DO108" s="1934">
        <f t="shared" si="109"/>
        <v>0.0</v>
      </c>
    </row>
    <row r="109" spans="8:8" ht="15.0" hidden="1">
      <c r="BE109" s="1932" t="s">
        <v>209</v>
      </c>
      <c r="BF109" s="1423"/>
      <c r="BG109" s="1423"/>
      <c r="BH109" s="1423"/>
      <c r="BI109" s="1423"/>
      <c r="BJ109" s="1423"/>
      <c r="BK109" s="1423"/>
      <c r="BL109" s="1423"/>
      <c r="BM109" s="1423"/>
      <c r="BN109" s="1822">
        <f>COUNTIF(BN$3:BN$103,"F")+COUNTIF(BO$3:BO$102,"AB")</f>
        <v>0.0</v>
      </c>
      <c r="BO109" s="1822">
        <f t="shared" si="110" ref="BO109:CP109">COUNTIF(BO$3:BO$103,"F")+COUNTIF(BP$3:BP$102,"AB")</f>
        <v>0.0</v>
      </c>
      <c r="BP109" s="1822">
        <f t="shared" si="110"/>
        <v>0.0</v>
      </c>
      <c r="BQ109" s="1822">
        <f t="shared" si="110"/>
        <v>1.0</v>
      </c>
      <c r="BR109" s="1822">
        <f t="shared" si="110"/>
        <v>0.0</v>
      </c>
      <c r="BS109" s="1822">
        <f t="shared" si="110"/>
        <v>0.0</v>
      </c>
      <c r="BT109" s="1823">
        <f t="shared" si="110"/>
        <v>0.0</v>
      </c>
      <c r="BU109" s="1823">
        <f t="shared" si="110"/>
        <v>0.0</v>
      </c>
      <c r="BV109" s="1823">
        <f t="shared" si="110"/>
        <v>0.0</v>
      </c>
      <c r="BW109" s="1823">
        <f t="shared" si="110"/>
        <v>1.0</v>
      </c>
      <c r="BX109" s="1823">
        <f t="shared" si="110"/>
        <v>0.0</v>
      </c>
      <c r="BY109" s="1823">
        <f t="shared" si="110"/>
        <v>0.0</v>
      </c>
      <c r="BZ109" s="1822">
        <f t="shared" si="110"/>
        <v>0.0</v>
      </c>
      <c r="CA109" s="1822">
        <f t="shared" si="110"/>
        <v>0.0</v>
      </c>
      <c r="CB109" s="1822">
        <f t="shared" si="110"/>
        <v>0.0</v>
      </c>
      <c r="CC109" s="1822">
        <f t="shared" si="110"/>
        <v>0.0</v>
      </c>
      <c r="CD109" s="1822">
        <f t="shared" si="110"/>
        <v>0.0</v>
      </c>
      <c r="CE109" s="1822">
        <f t="shared" si="110"/>
        <v>0.0</v>
      </c>
      <c r="CF109" s="1823">
        <f t="shared" si="110"/>
        <v>0.0</v>
      </c>
      <c r="CG109" s="1823">
        <f t="shared" si="110"/>
        <v>0.0</v>
      </c>
      <c r="CH109" s="1823">
        <f t="shared" si="110"/>
        <v>0.0</v>
      </c>
      <c r="CI109" s="1823">
        <f t="shared" si="110"/>
        <v>0.0</v>
      </c>
      <c r="CJ109" s="1823">
        <f t="shared" si="110"/>
        <v>0.0</v>
      </c>
      <c r="CK109" s="1823">
        <f t="shared" si="110"/>
        <v>0.0</v>
      </c>
      <c r="CL109" s="1822">
        <f t="shared" si="110"/>
        <v>0.0</v>
      </c>
      <c r="CM109" s="1822">
        <f t="shared" si="110"/>
        <v>0.0</v>
      </c>
      <c r="CN109" s="1822">
        <f t="shared" si="110"/>
        <v>0.0</v>
      </c>
      <c r="CO109" s="1822">
        <f t="shared" si="110"/>
        <v>0.0</v>
      </c>
      <c r="CP109" s="1822">
        <f t="shared" si="110"/>
        <v>0.0</v>
      </c>
      <c r="CQ109" s="1822">
        <f>COUNTIF(CQ$3:CQ$103,"F")+COUNTIF(DD$3:DD$102,"AB")</f>
        <v>0.0</v>
      </c>
      <c r="CR109" s="1823">
        <f t="shared" si="111" ref="CR109">COUNTIF(CR$3:CR$103,"F")+COUNTIF(CS$3:CS$102,"AB")</f>
        <v>0.0</v>
      </c>
      <c r="CS109" s="1823">
        <f t="shared" si="112" ref="CS109">COUNTIF(CS$3:CS$103,"F")+COUNTIF(CT$3:CT$102,"AB")</f>
        <v>0.0</v>
      </c>
      <c r="CT109" s="1823">
        <f t="shared" si="113" ref="CT109">COUNTIF(CT$3:CT$103,"F")+COUNTIF(CU$3:CU$102,"AB")</f>
        <v>0.0</v>
      </c>
      <c r="CU109" s="1823">
        <f t="shared" si="114" ref="CU109">COUNTIF(CU$3:CU$103,"F")+COUNTIF(CV$3:CV$102,"AB")</f>
        <v>2.0</v>
      </c>
      <c r="CV109" s="1823">
        <f t="shared" si="115" ref="CV109">COUNTIF(CV$3:CV$103,"F")+COUNTIF(CW$3:CW$102,"AB")</f>
        <v>1.0</v>
      </c>
      <c r="CW109" s="1823">
        <f>COUNTIF(CW$3:CW$103,"F")+COUNTIF(DJ$3:DJ$102,"AB")</f>
        <v>0.0</v>
      </c>
      <c r="CX109" s="1822">
        <f t="shared" si="116" ref="CX109">COUNTIF(CX$3:CX$103,"F")+COUNTIF(CY$3:CY$102,"AB")</f>
        <v>0.0</v>
      </c>
      <c r="CY109" s="1822">
        <f t="shared" si="117" ref="CY109">COUNTIF(CY$3:CY$103,"F")+COUNTIF(CZ$3:CZ$102,"AB")</f>
        <v>0.0</v>
      </c>
      <c r="CZ109" s="1822">
        <f t="shared" si="118" ref="CZ109">COUNTIF(CZ$3:CZ$103,"F")+COUNTIF(DA$3:DA$102,"AB")</f>
        <v>0.0</v>
      </c>
      <c r="DA109" s="1822">
        <f t="shared" si="119" ref="DA109">COUNTIF(DA$3:DA$103,"F")+COUNTIF(DB$3:DB$102,"AB")</f>
        <v>0.0</v>
      </c>
      <c r="DB109" s="1822">
        <f t="shared" si="120" ref="DB109">COUNTIF(DB$3:DB$103,"F")+COUNTIF(DC$3:DC$102,"AB")</f>
        <v>0.0</v>
      </c>
      <c r="DC109" s="1933">
        <f>COUNTIF(DC$3:DC$103,"F")+COUNTIF(DP$3:DP$102,"AB")</f>
        <v>0.0</v>
      </c>
      <c r="DJ109" s="1934">
        <f t="shared" si="121" ref="DJ109:DO109">COUNTIF(DJ$3:DJ$103,"Failed")</f>
        <v>0.0</v>
      </c>
      <c r="DK109" s="1934">
        <f t="shared" si="121"/>
        <v>0.0</v>
      </c>
      <c r="DL109" s="1934">
        <f t="shared" si="121"/>
        <v>0.0</v>
      </c>
      <c r="DM109" s="1934">
        <f t="shared" si="121"/>
        <v>2.0</v>
      </c>
      <c r="DN109" s="1934">
        <f t="shared" si="121"/>
        <v>1.0</v>
      </c>
      <c r="DO109" s="1934">
        <f t="shared" si="121"/>
        <v>0.0</v>
      </c>
    </row>
    <row r="110" spans="8:8" ht="15.0" hidden="1">
      <c r="BE110" s="1935" t="s">
        <v>140</v>
      </c>
      <c r="BF110" s="1936"/>
      <c r="BG110" s="1936"/>
      <c r="BH110" s="1936"/>
      <c r="BI110" s="1936"/>
      <c r="BJ110" s="1936"/>
      <c r="BK110" s="1936"/>
      <c r="BL110" s="1936"/>
      <c r="BM110" s="1936"/>
      <c r="BN110" s="1937">
        <f>SUM(BN104:BN109)</f>
        <v>0.0</v>
      </c>
      <c r="BO110" s="1937">
        <f t="shared" si="122" ref="BO110:CQ110">SUM(BO104:BO109)</f>
        <v>0.0</v>
      </c>
      <c r="BP110" s="1937">
        <f t="shared" si="122"/>
        <v>1.0</v>
      </c>
      <c r="BQ110" s="1937">
        <f t="shared" si="122"/>
        <v>2.0</v>
      </c>
      <c r="BR110" s="1937">
        <f t="shared" si="122"/>
        <v>1.0</v>
      </c>
      <c r="BS110" s="1937">
        <f t="shared" si="122"/>
        <v>0.0</v>
      </c>
      <c r="BT110" s="1938">
        <f t="shared" si="122"/>
        <v>0.0</v>
      </c>
      <c r="BU110" s="1938">
        <f t="shared" si="122"/>
        <v>0.0</v>
      </c>
      <c r="BV110" s="1938">
        <f t="shared" si="122"/>
        <v>1.0</v>
      </c>
      <c r="BW110" s="1938">
        <f t="shared" si="122"/>
        <v>2.0</v>
      </c>
      <c r="BX110" s="1938">
        <f t="shared" si="122"/>
        <v>1.0</v>
      </c>
      <c r="BY110" s="1938">
        <f t="shared" si="122"/>
        <v>0.0</v>
      </c>
      <c r="BZ110" s="1937">
        <f t="shared" si="122"/>
        <v>0.0</v>
      </c>
      <c r="CA110" s="1937">
        <f t="shared" si="122"/>
        <v>0.0</v>
      </c>
      <c r="CB110" s="1937">
        <f t="shared" si="122"/>
        <v>1.0</v>
      </c>
      <c r="CC110" s="1937">
        <f t="shared" si="122"/>
        <v>2.0</v>
      </c>
      <c r="CD110" s="1937">
        <f t="shared" si="122"/>
        <v>1.0</v>
      </c>
      <c r="CE110" s="1937">
        <f t="shared" si="122"/>
        <v>0.0</v>
      </c>
      <c r="CF110" s="1938">
        <f t="shared" si="122"/>
        <v>0.0</v>
      </c>
      <c r="CG110" s="1938">
        <f t="shared" si="122"/>
        <v>0.0</v>
      </c>
      <c r="CH110" s="1938">
        <f t="shared" si="122"/>
        <v>1.0</v>
      </c>
      <c r="CI110" s="1938">
        <f t="shared" si="122"/>
        <v>2.0</v>
      </c>
      <c r="CJ110" s="1938">
        <f t="shared" si="122"/>
        <v>1.0</v>
      </c>
      <c r="CK110" s="1938">
        <f t="shared" si="122"/>
        <v>0.0</v>
      </c>
      <c r="CL110" s="1937">
        <f t="shared" si="122"/>
        <v>0.0</v>
      </c>
      <c r="CM110" s="1937">
        <f t="shared" si="122"/>
        <v>0.0</v>
      </c>
      <c r="CN110" s="1937">
        <f t="shared" si="122"/>
        <v>0.0</v>
      </c>
      <c r="CO110" s="1937">
        <f t="shared" si="122"/>
        <v>2.0</v>
      </c>
      <c r="CP110" s="1937">
        <f t="shared" si="122"/>
        <v>1.0</v>
      </c>
      <c r="CQ110" s="1937">
        <f t="shared" si="122"/>
        <v>0.0</v>
      </c>
      <c r="CR110" s="1938">
        <f t="shared" si="123" ref="CR110:CW110">SUM(CR104:CR109)</f>
        <v>0.0</v>
      </c>
      <c r="CS110" s="1938">
        <f t="shared" si="123"/>
        <v>0.0</v>
      </c>
      <c r="CT110" s="1938">
        <f t="shared" si="123"/>
        <v>1.0</v>
      </c>
      <c r="CU110" s="1938">
        <f t="shared" si="123"/>
        <v>2.0</v>
      </c>
      <c r="CV110" s="1938">
        <f t="shared" si="123"/>
        <v>1.0</v>
      </c>
      <c r="CW110" s="1938">
        <f t="shared" si="123"/>
        <v>0.0</v>
      </c>
      <c r="CX110" s="1937">
        <f t="shared" si="124" ref="CX110:DC110">SUM(CX104:CX109)</f>
        <v>0.0</v>
      </c>
      <c r="CY110" s="1937">
        <f t="shared" si="124"/>
        <v>0.0</v>
      </c>
      <c r="CZ110" s="1937">
        <f t="shared" si="124"/>
        <v>0.0</v>
      </c>
      <c r="DA110" s="1937">
        <f t="shared" si="124"/>
        <v>0.0</v>
      </c>
      <c r="DB110" s="1937">
        <f t="shared" si="124"/>
        <v>0.0</v>
      </c>
      <c r="DC110" s="1939">
        <f t="shared" si="124"/>
        <v>0.0</v>
      </c>
      <c r="DD110" s="1940">
        <f t="shared" si="125" ref="DD110:DI110">SUM(DD104:DD109)</f>
        <v>1.0</v>
      </c>
      <c r="DE110" s="1940">
        <f t="shared" si="125"/>
        <v>0.0</v>
      </c>
      <c r="DF110" s="1940">
        <f t="shared" si="125"/>
        <v>0.0</v>
      </c>
      <c r="DG110" s="1940">
        <f t="shared" si="125"/>
        <v>0.0</v>
      </c>
      <c r="DH110" s="1940">
        <f t="shared" si="125"/>
        <v>0.0</v>
      </c>
      <c r="DI110" s="1940">
        <f t="shared" si="125"/>
        <v>0.0</v>
      </c>
    </row>
    <row r="111" spans="8:8" ht="15.0" hidden="1">
      <c r="BE111" s="1932" t="s">
        <v>211</v>
      </c>
      <c r="BF111" s="1423"/>
      <c r="BG111" s="1423"/>
      <c r="BH111" s="1423"/>
      <c r="BI111" s="1423"/>
      <c r="BJ111" s="1423"/>
      <c r="BK111" s="1423"/>
      <c r="BL111" s="1423"/>
      <c r="BM111" s="1423"/>
      <c r="BN111" s="1822">
        <f t="shared" si="126" ref="BN111:BS111">DD$104</f>
        <v>1.0</v>
      </c>
      <c r="BO111" s="1822">
        <f t="shared" si="126"/>
        <v>0.0</v>
      </c>
      <c r="BP111" s="1822">
        <f t="shared" si="126"/>
        <v>0.0</v>
      </c>
      <c r="BQ111" s="1822">
        <f t="shared" si="126"/>
        <v>0.0</v>
      </c>
      <c r="BR111" s="1822">
        <f t="shared" si="126"/>
        <v>0.0</v>
      </c>
      <c r="BS111" s="1822">
        <f t="shared" si="126"/>
        <v>0.0</v>
      </c>
      <c r="BT111" s="1823">
        <f t="shared" si="127" ref="BT111:BY111">DD$104</f>
        <v>1.0</v>
      </c>
      <c r="BU111" s="1823">
        <f t="shared" si="127"/>
        <v>0.0</v>
      </c>
      <c r="BV111" s="1823">
        <f t="shared" si="127"/>
        <v>0.0</v>
      </c>
      <c r="BW111" s="1823">
        <f t="shared" si="127"/>
        <v>0.0</v>
      </c>
      <c r="BX111" s="1823">
        <f t="shared" si="127"/>
        <v>0.0</v>
      </c>
      <c r="BY111" s="1823">
        <f t="shared" si="127"/>
        <v>0.0</v>
      </c>
      <c r="BZ111" s="1822">
        <f t="shared" si="128" ref="BZ111:CE111">DD$104</f>
        <v>1.0</v>
      </c>
      <c r="CA111" s="1822">
        <f t="shared" si="128"/>
        <v>0.0</v>
      </c>
      <c r="CB111" s="1822">
        <f t="shared" si="128"/>
        <v>0.0</v>
      </c>
      <c r="CC111" s="1822">
        <f t="shared" si="128"/>
        <v>0.0</v>
      </c>
      <c r="CD111" s="1822">
        <f t="shared" si="128"/>
        <v>0.0</v>
      </c>
      <c r="CE111" s="1822">
        <f t="shared" si="128"/>
        <v>0.0</v>
      </c>
      <c r="CF111" s="1823">
        <f t="shared" si="129" ref="CF111:CK111">DD$104</f>
        <v>1.0</v>
      </c>
      <c r="CG111" s="1823">
        <f t="shared" si="129"/>
        <v>0.0</v>
      </c>
      <c r="CH111" s="1823">
        <f t="shared" si="129"/>
        <v>0.0</v>
      </c>
      <c r="CI111" s="1823">
        <f t="shared" si="129"/>
        <v>0.0</v>
      </c>
      <c r="CJ111" s="1823">
        <f t="shared" si="129"/>
        <v>0.0</v>
      </c>
      <c r="CK111" s="1823">
        <f t="shared" si="129"/>
        <v>0.0</v>
      </c>
      <c r="CL111" s="1822">
        <f t="shared" si="130" ref="CL111:CQ111">DD$104</f>
        <v>1.0</v>
      </c>
      <c r="CM111" s="1822">
        <f t="shared" si="130"/>
        <v>0.0</v>
      </c>
      <c r="CN111" s="1822">
        <f t="shared" si="130"/>
        <v>0.0</v>
      </c>
      <c r="CO111" s="1822">
        <f t="shared" si="130"/>
        <v>0.0</v>
      </c>
      <c r="CP111" s="1822">
        <f t="shared" si="130"/>
        <v>0.0</v>
      </c>
      <c r="CQ111" s="1822">
        <f t="shared" si="130"/>
        <v>0.0</v>
      </c>
      <c r="CR111" s="1823">
        <f t="shared" si="131" ref="CR111">DJ$104</f>
        <v>0.0</v>
      </c>
      <c r="CS111" s="1823">
        <f t="shared" si="132" ref="CS111">DK$104</f>
        <v>0.0</v>
      </c>
      <c r="CT111" s="1823">
        <f t="shared" si="133" ref="CT111">DL$104</f>
        <v>0.0</v>
      </c>
      <c r="CU111" s="1823">
        <f t="shared" si="134" ref="CU111">DM$104</f>
        <v>0.0</v>
      </c>
      <c r="CV111" s="1823">
        <f t="shared" si="135" ref="CV111">DN$104</f>
        <v>0.0</v>
      </c>
      <c r="CW111" s="1823">
        <f t="shared" si="136" ref="CW111">DO$104</f>
        <v>0.0</v>
      </c>
      <c r="CX111" s="1822">
        <f t="shared" si="137" ref="CX111">DP$104</f>
        <v>0.0</v>
      </c>
      <c r="CY111" s="1822">
        <f t="shared" si="138" ref="CY111">DQ$104</f>
        <v>0.0</v>
      </c>
      <c r="CZ111" s="1822">
        <f t="shared" si="139" ref="CZ111">DR$104</f>
        <v>0.0</v>
      </c>
      <c r="DA111" s="1822">
        <f t="shared" si="140" ref="DA111">DS$104</f>
        <v>0.0</v>
      </c>
      <c r="DB111" s="1822">
        <f t="shared" si="141" ref="DB111">DT$104</f>
        <v>0.0</v>
      </c>
      <c r="DC111" s="1933">
        <f t="shared" si="142" ref="DC111">DU$104</f>
        <v>0.0</v>
      </c>
      <c r="DJ111" s="1934">
        <f t="shared" si="143" ref="DJ111:DO111">COUNTIF(DJ$3:DJ$103,"NSO")</f>
        <v>1.0</v>
      </c>
      <c r="DK111" s="1934">
        <f t="shared" si="143"/>
        <v>0.0</v>
      </c>
      <c r="DL111" s="1934">
        <f t="shared" si="143"/>
        <v>0.0</v>
      </c>
      <c r="DM111" s="1934">
        <f t="shared" si="143"/>
        <v>0.0</v>
      </c>
      <c r="DN111" s="1934">
        <f t="shared" si="143"/>
        <v>0.0</v>
      </c>
      <c r="DO111" s="1934">
        <f t="shared" si="143"/>
        <v>0.0</v>
      </c>
    </row>
    <row r="112" spans="8:8" ht="15.75" hidden="1">
      <c r="BE112" s="1941"/>
      <c r="BF112" s="1942"/>
      <c r="BG112" s="1942"/>
      <c r="BH112" s="1942"/>
      <c r="BI112" s="1942"/>
      <c r="BJ112" s="1942"/>
      <c r="BK112" s="1942"/>
      <c r="BL112" s="1943"/>
      <c r="BM112" s="1943"/>
      <c r="BN112" s="1944">
        <f>BN110+BN111</f>
        <v>1.0</v>
      </c>
      <c r="BO112" s="1944">
        <f t="shared" si="144" ref="BO112:CQ112">BO110+BO111</f>
        <v>0.0</v>
      </c>
      <c r="BP112" s="1944">
        <f t="shared" si="144"/>
        <v>1.0</v>
      </c>
      <c r="BQ112" s="1944">
        <f t="shared" si="144"/>
        <v>2.0</v>
      </c>
      <c r="BR112" s="1944">
        <f t="shared" si="144"/>
        <v>1.0</v>
      </c>
      <c r="BS112" s="1944">
        <f t="shared" si="144"/>
        <v>0.0</v>
      </c>
      <c r="BT112" s="1945">
        <f t="shared" si="144"/>
        <v>1.0</v>
      </c>
      <c r="BU112" s="1945">
        <f t="shared" si="144"/>
        <v>0.0</v>
      </c>
      <c r="BV112" s="1945">
        <f t="shared" si="144"/>
        <v>1.0</v>
      </c>
      <c r="BW112" s="1945">
        <f t="shared" si="144"/>
        <v>2.0</v>
      </c>
      <c r="BX112" s="1945">
        <f t="shared" si="144"/>
        <v>1.0</v>
      </c>
      <c r="BY112" s="1945">
        <f t="shared" si="144"/>
        <v>0.0</v>
      </c>
      <c r="BZ112" s="1944">
        <f t="shared" si="144"/>
        <v>1.0</v>
      </c>
      <c r="CA112" s="1944">
        <f t="shared" si="144"/>
        <v>0.0</v>
      </c>
      <c r="CB112" s="1944">
        <f t="shared" si="144"/>
        <v>1.0</v>
      </c>
      <c r="CC112" s="1944">
        <f t="shared" si="144"/>
        <v>2.0</v>
      </c>
      <c r="CD112" s="1944">
        <f t="shared" si="144"/>
        <v>1.0</v>
      </c>
      <c r="CE112" s="1944">
        <f t="shared" si="144"/>
        <v>0.0</v>
      </c>
      <c r="CF112" s="1945">
        <f t="shared" si="144"/>
        <v>1.0</v>
      </c>
      <c r="CG112" s="1945">
        <f t="shared" si="144"/>
        <v>0.0</v>
      </c>
      <c r="CH112" s="1945">
        <f t="shared" si="144"/>
        <v>1.0</v>
      </c>
      <c r="CI112" s="1945">
        <f t="shared" si="144"/>
        <v>2.0</v>
      </c>
      <c r="CJ112" s="1945">
        <f t="shared" si="144"/>
        <v>1.0</v>
      </c>
      <c r="CK112" s="1945">
        <f t="shared" si="144"/>
        <v>0.0</v>
      </c>
      <c r="CL112" s="1944">
        <f t="shared" si="144"/>
        <v>1.0</v>
      </c>
      <c r="CM112" s="1944">
        <f t="shared" si="144"/>
        <v>0.0</v>
      </c>
      <c r="CN112" s="1944">
        <f t="shared" si="144"/>
        <v>0.0</v>
      </c>
      <c r="CO112" s="1944">
        <f t="shared" si="144"/>
        <v>2.0</v>
      </c>
      <c r="CP112" s="1944">
        <f t="shared" si="144"/>
        <v>1.0</v>
      </c>
      <c r="CQ112" s="1944">
        <f t="shared" si="144"/>
        <v>0.0</v>
      </c>
      <c r="CR112" s="1945">
        <f t="shared" si="145" ref="CR112:CW112">CR110+CR111</f>
        <v>0.0</v>
      </c>
      <c r="CS112" s="1945">
        <f t="shared" si="145"/>
        <v>0.0</v>
      </c>
      <c r="CT112" s="1945">
        <f t="shared" si="145"/>
        <v>1.0</v>
      </c>
      <c r="CU112" s="1945">
        <f t="shared" si="145"/>
        <v>2.0</v>
      </c>
      <c r="CV112" s="1945">
        <f t="shared" si="145"/>
        <v>1.0</v>
      </c>
      <c r="CW112" s="1945">
        <f t="shared" si="145"/>
        <v>0.0</v>
      </c>
      <c r="CX112" s="1944">
        <f t="shared" si="146" ref="CX112:DC112">CX110+CX111</f>
        <v>0.0</v>
      </c>
      <c r="CY112" s="1944">
        <f t="shared" si="146"/>
        <v>0.0</v>
      </c>
      <c r="CZ112" s="1944">
        <f t="shared" si="146"/>
        <v>0.0</v>
      </c>
      <c r="DA112" s="1944">
        <f t="shared" si="146"/>
        <v>0.0</v>
      </c>
      <c r="DB112" s="1944">
        <f t="shared" si="146"/>
        <v>0.0</v>
      </c>
      <c r="DC112" s="1946">
        <f t="shared" si="146"/>
        <v>0.0</v>
      </c>
      <c r="DJ112" s="1947">
        <f t="shared" si="147" ref="DJ112:DO112">SUM(DJ105:DJ111)</f>
        <v>1.0</v>
      </c>
      <c r="DK112" s="1947">
        <f t="shared" si="147"/>
        <v>0.0</v>
      </c>
      <c r="DL112" s="1947">
        <f t="shared" si="147"/>
        <v>1.0</v>
      </c>
      <c r="DM112" s="1947">
        <f t="shared" si="147"/>
        <v>2.0</v>
      </c>
      <c r="DN112" s="1947">
        <f t="shared" si="147"/>
        <v>1.0</v>
      </c>
      <c r="DO112" s="1947">
        <f t="shared" si="147"/>
        <v>0.0</v>
      </c>
    </row>
    <row r="113" spans="8:8" ht="15.0" hidden="1">
      <c r="BN113" s="1948">
        <f>SUM(BN112:BS112)</f>
        <v>5.0</v>
      </c>
      <c r="BO113" s="1948"/>
      <c r="BP113" s="1948"/>
      <c r="BQ113" s="1948"/>
      <c r="BR113" s="1948"/>
      <c r="BS113" s="1948"/>
      <c r="BT113" s="1948">
        <f>SUM(BT112:BY112)</f>
        <v>5.0</v>
      </c>
      <c r="BU113" s="1948"/>
      <c r="BV113" s="1948"/>
      <c r="BW113" s="1948"/>
      <c r="BX113" s="1948"/>
      <c r="BY113" s="1948"/>
      <c r="BZ113" s="1948">
        <f>SUM(BZ112:CE112)</f>
        <v>5.0</v>
      </c>
      <c r="CA113" s="1948"/>
      <c r="CB113" s="1948"/>
      <c r="CC113" s="1948"/>
      <c r="CD113" s="1948"/>
      <c r="CE113" s="1948"/>
      <c r="CF113" s="1948">
        <f>SUM(CF112:CK112)</f>
        <v>5.0</v>
      </c>
      <c r="CG113" s="1948"/>
      <c r="CH113" s="1948"/>
      <c r="CI113" s="1948"/>
      <c r="CJ113" s="1948"/>
      <c r="CK113" s="1948"/>
      <c r="CL113" s="1948">
        <f>SUM(CL112:CQ112)</f>
        <v>4.0</v>
      </c>
      <c r="CM113" s="1948"/>
      <c r="CN113" s="1948"/>
      <c r="CO113" s="1948"/>
      <c r="CP113" s="1948"/>
      <c r="CQ113" s="1948"/>
      <c r="CR113" s="1948">
        <f>SUM(CR112:CW112)</f>
        <v>4.0</v>
      </c>
      <c r="CS113" s="1948"/>
      <c r="CT113" s="1948"/>
      <c r="CU113" s="1948"/>
      <c r="CV113" s="1948"/>
      <c r="CW113" s="1948"/>
      <c r="CX113" s="1948">
        <f>SUM(CX112:DC112)</f>
        <v>0.0</v>
      </c>
      <c r="CY113" s="1948"/>
      <c r="CZ113" s="1948"/>
      <c r="DA113" s="1948"/>
      <c r="DB113" s="1948"/>
      <c r="DC113" s="1948"/>
      <c r="DJ113" s="1948">
        <f>SUM(DJ112:DO112)</f>
        <v>5.0</v>
      </c>
      <c r="DK113" s="1948"/>
      <c r="DL113" s="1948"/>
      <c r="DM113" s="1948"/>
      <c r="DN113" s="1948"/>
      <c r="DO113" s="1948"/>
    </row>
  </sheetData>
  <sheetProtection password="e8fa" sheet="1" objects="1" scenarios="1" formatColumns="0" formatRows="0"/>
  <mergeCells count="155">
    <mergeCell ref="AP5:AP6"/>
    <mergeCell ref="AQ5:AQ6"/>
    <mergeCell ref="AR5:AR6"/>
    <mergeCell ref="BE109:BM109"/>
    <mergeCell ref="BE110:BM110"/>
    <mergeCell ref="CR113:CW113"/>
    <mergeCell ref="CX113:DC113"/>
    <mergeCell ref="Y5:Y6"/>
    <mergeCell ref="D5:D6"/>
    <mergeCell ref="N5:N6"/>
    <mergeCell ref="E5:E6"/>
    <mergeCell ref="J5:J6"/>
    <mergeCell ref="A2:AY2"/>
    <mergeCell ref="F5:F6"/>
    <mergeCell ref="BT113:BY113"/>
    <mergeCell ref="BN113:BS113"/>
    <mergeCell ref="BE112:BK112"/>
    <mergeCell ref="AL16:AY26"/>
    <mergeCell ref="CF113:CK113"/>
    <mergeCell ref="CL113:CQ113"/>
    <mergeCell ref="C5:C6"/>
    <mergeCell ref="W5:W6"/>
    <mergeCell ref="A1:AY1"/>
    <mergeCell ref="BZ113:CE113"/>
    <mergeCell ref="H21:L21"/>
    <mergeCell ref="T5:T6"/>
    <mergeCell ref="A27:AZ27"/>
    <mergeCell ref="K5:K6"/>
    <mergeCell ref="AU5:AU6"/>
    <mergeCell ref="H5:H6"/>
    <mergeCell ref="G5:G6"/>
    <mergeCell ref="A14:B14"/>
    <mergeCell ref="AK5:AK6"/>
    <mergeCell ref="L5:L6"/>
    <mergeCell ref="CR1:CW1"/>
    <mergeCell ref="CX1:DC1"/>
    <mergeCell ref="DJ104:DO104"/>
    <mergeCell ref="BE104:BM104"/>
    <mergeCell ref="AM5:AM6"/>
    <mergeCell ref="BE105:BM105"/>
    <mergeCell ref="BE106:BM106"/>
    <mergeCell ref="BE107:BM107"/>
    <mergeCell ref="BE108:BM108"/>
    <mergeCell ref="BE111:BM111"/>
    <mergeCell ref="DJ113:DO113"/>
    <mergeCell ref="F3:AY3"/>
    <mergeCell ref="M5:M6"/>
    <mergeCell ref="BN1:BS1"/>
    <mergeCell ref="AL5:AL6"/>
    <mergeCell ref="BT1:BY1"/>
    <mergeCell ref="BZ1:CE1"/>
    <mergeCell ref="CF1:CK1"/>
    <mergeCell ref="CL1:CQ1"/>
    <mergeCell ref="X5:X6"/>
    <mergeCell ref="BE1:BM2"/>
    <mergeCell ref="AN5:AN6"/>
    <mergeCell ref="AV5:AV6"/>
    <mergeCell ref="AT5:AT6"/>
    <mergeCell ref="AO5:AO6"/>
    <mergeCell ref="AY5:AY6"/>
    <mergeCell ref="DJ1:DO1"/>
    <mergeCell ref="AF5:AF6"/>
    <mergeCell ref="H23:L23"/>
    <mergeCell ref="B17:B19"/>
    <mergeCell ref="R24:V24"/>
    <mergeCell ref="Q5:Q6"/>
    <mergeCell ref="AW5:AW6"/>
    <mergeCell ref="AS5:AS6"/>
    <mergeCell ref="S5:S6"/>
    <mergeCell ref="AL4:AR4"/>
    <mergeCell ref="A4:A6"/>
    <mergeCell ref="A3:E3"/>
    <mergeCell ref="H20:L20"/>
    <mergeCell ref="W24:AA24"/>
    <mergeCell ref="AB21:AF21"/>
    <mergeCell ref="A16:E16"/>
    <mergeCell ref="AG24:AK24"/>
    <mergeCell ref="M21:Q21"/>
    <mergeCell ref="C22:G22"/>
    <mergeCell ref="AG21:AK21"/>
    <mergeCell ref="AB24:AF24"/>
    <mergeCell ref="M22:Q22"/>
    <mergeCell ref="R21:V21"/>
    <mergeCell ref="F16:AK16"/>
    <mergeCell ref="H22:L22"/>
    <mergeCell ref="AB22:AF22"/>
    <mergeCell ref="M23:Q23"/>
    <mergeCell ref="W21:AA21"/>
    <mergeCell ref="W22:AA22"/>
    <mergeCell ref="R22:V22"/>
    <mergeCell ref="AG22:AK22"/>
    <mergeCell ref="A15:AK15"/>
    <mergeCell ref="AG5:AG6"/>
    <mergeCell ref="V5:V6"/>
    <mergeCell ref="AA5:AA6"/>
    <mergeCell ref="Z5:Z6"/>
    <mergeCell ref="AE5:AE6"/>
    <mergeCell ref="AC5:AC6"/>
    <mergeCell ref="AD5:AD6"/>
    <mergeCell ref="DD1:DI1"/>
    <mergeCell ref="M26:Q26"/>
    <mergeCell ref="C20:G20"/>
    <mergeCell ref="C26:G26"/>
    <mergeCell ref="C23:G23"/>
    <mergeCell ref="C21:G21"/>
    <mergeCell ref="C25:G25"/>
    <mergeCell ref="O5:O6"/>
    <mergeCell ref="C24:G24"/>
    <mergeCell ref="A17:A19"/>
    <mergeCell ref="R20:V20"/>
    <mergeCell ref="R5:R6"/>
    <mergeCell ref="AX5:AX6"/>
    <mergeCell ref="AI5:AI6"/>
    <mergeCell ref="AJ5:AJ6"/>
    <mergeCell ref="I5:I6"/>
    <mergeCell ref="C4:I4"/>
    <mergeCell ref="AE4:AK4"/>
    <mergeCell ref="R17:V19"/>
    <mergeCell ref="AB17:AF19"/>
    <mergeCell ref="W17:AA19"/>
    <mergeCell ref="AB20:AF20"/>
    <mergeCell ref="AG20:AK20"/>
    <mergeCell ref="AZ1:AZ26"/>
    <mergeCell ref="AG26:AK26"/>
    <mergeCell ref="M25:Q25"/>
    <mergeCell ref="H26:L26"/>
    <mergeCell ref="AG25:AK25"/>
    <mergeCell ref="H24:L24"/>
    <mergeCell ref="M24:Q24"/>
    <mergeCell ref="AS4:AY4"/>
    <mergeCell ref="P5:P6"/>
    <mergeCell ref="J4:P4"/>
    <mergeCell ref="C17:G19"/>
    <mergeCell ref="AB26:AF26"/>
    <mergeCell ref="A26:B26"/>
    <mergeCell ref="AB23:AF23"/>
    <mergeCell ref="R25:V25"/>
    <mergeCell ref="W26:AA26"/>
    <mergeCell ref="R23:V23"/>
    <mergeCell ref="W25:AA25"/>
    <mergeCell ref="AG23:AK23"/>
    <mergeCell ref="M20:Q20"/>
    <mergeCell ref="H25:L25"/>
    <mergeCell ref="W23:AA23"/>
    <mergeCell ref="AB25:AF25"/>
    <mergeCell ref="R26:V26"/>
    <mergeCell ref="X4:AD4"/>
    <mergeCell ref="U5:U6"/>
    <mergeCell ref="AH5:AH6"/>
    <mergeCell ref="H17:L19"/>
    <mergeCell ref="M17:Q19"/>
    <mergeCell ref="AB5:AB6"/>
    <mergeCell ref="AG17:AK19"/>
    <mergeCell ref="Q4:W4"/>
    <mergeCell ref="W20:AA20"/>
  </mergeCells>
  <conditionalFormatting sqref="C12:AK12 AM12:AR12 AT12:AY12">
    <cfRule type="cellIs" operator="greaterThan" priority="1" dxfId="4817">
      <formula>0</formula>
    </cfRule>
  </conditionalFormatting>
  <conditionalFormatting sqref="C11:AK11 AM11:AR11 AT11:AY11">
    <cfRule type="cellIs" operator="greaterThan" priority="2" dxfId="4818">
      <formula>0</formula>
    </cfRule>
  </conditionalFormatting>
  <pageMargins left="0.2" right="0.2" top="0.22" bottom="0.24" header="0.2" footer="0.2"/>
  <pageSetup paperSize="9" scale="65" orientation="landscape"/>
</worksheet>
</file>

<file path=xl/worksheets/sheet9.xml><?xml version="1.0" encoding="utf-8"?>
<worksheet xmlns:r="http://schemas.openxmlformats.org/officeDocument/2006/relationships" xmlns="http://schemas.openxmlformats.org/spreadsheetml/2006/main">
  <sheetPr>
    <tabColor rgb="FF006600"/>
  </sheetPr>
  <dimension ref="A1:Z3900"/>
  <sheetViews>
    <sheetView workbookViewId="0" topLeftCell="A172" zoomScale="85">
      <selection activeCell="A3901" sqref="A3901:XFD1048576"/>
    </sheetView>
  </sheetViews>
  <sheetFormatPr defaultRowHeight="15.0" defaultColWidth="0" zeroHeight="1"/>
  <cols>
    <col min="1" max="1" customWidth="1" width="2.140625" style="23"/>
    <col min="2" max="2" customWidth="1" width="3.8554688" style="23"/>
    <col min="3" max="17" customWidth="1" width="9.7109375" style="23"/>
    <col min="18" max="18" customWidth="1" width="1.0" style="23"/>
    <col min="19" max="25" hidden="1" customWidth="1" width="0.0" style="23"/>
    <col min="26" max="16384" hidden="1" customWidth="0" width="9.140625" style="23"/>
  </cols>
  <sheetData>
    <row r="1" spans="8:8" ht="9.75" customHeight="1">
      <c r="A1" s="1949">
        <v>1.0</v>
      </c>
      <c r="B1" s="1949"/>
      <c r="C1" s="1949"/>
      <c r="D1" s="1949"/>
      <c r="E1" s="1949"/>
      <c r="F1" s="1949"/>
      <c r="G1" s="1949"/>
      <c r="H1" s="1949"/>
      <c r="I1" s="1949"/>
      <c r="J1" s="1949"/>
      <c r="K1" s="1949"/>
      <c r="L1" s="1949"/>
      <c r="M1" s="1949"/>
      <c r="N1" s="1949"/>
      <c r="O1" s="1949"/>
      <c r="P1" s="1949"/>
      <c r="Q1" s="1949"/>
      <c r="R1" s="1949"/>
    </row>
    <row r="2" spans="8:8" ht="16.5" customHeight="1">
      <c r="A2" s="1950"/>
      <c r="B2" s="1951" t="s">
        <v>51</v>
      </c>
      <c r="C2" s="1952"/>
      <c r="D2" s="1952"/>
      <c r="E2" s="1952"/>
      <c r="F2" s="1952"/>
      <c r="G2" s="1952"/>
      <c r="H2" s="1952"/>
      <c r="I2" s="1952"/>
      <c r="J2" s="1952"/>
      <c r="K2" s="1952"/>
      <c r="L2" s="1952"/>
      <c r="M2" s="1952"/>
      <c r="N2" s="1952"/>
      <c r="O2" s="1952"/>
      <c r="P2" s="1952"/>
      <c r="Q2" s="1953"/>
      <c r="R2" s="610"/>
    </row>
    <row r="3" spans="8:8" ht="62.25" customHeight="1">
      <c r="A3" s="1954"/>
      <c r="B3" s="1955"/>
      <c r="C3" s="1956"/>
      <c r="D3" s="1957" t="str">
        <f>Master!$E$8</f>
        <v>Govt. Sr. Secondary School </v>
      </c>
      <c r="E3" s="1958"/>
      <c r="F3" s="1958"/>
      <c r="G3" s="1958"/>
      <c r="H3" s="1958"/>
      <c r="I3" s="1958"/>
      <c r="J3" s="1958"/>
      <c r="K3" s="1958"/>
      <c r="L3" s="1958"/>
      <c r="M3" s="1958"/>
      <c r="N3" s="1958"/>
      <c r="O3" s="1958"/>
      <c r="P3" s="1958"/>
      <c r="Q3" s="1959"/>
      <c r="R3" s="610"/>
    </row>
    <row r="4" spans="8:8" ht="33.0" customHeight="1">
      <c r="A4" s="1954"/>
      <c r="B4" s="1960"/>
      <c r="C4" s="1961"/>
      <c r="D4" s="1962" t="str">
        <f>Master!$E$11</f>
        <v>P.S.-Bapini (Jodhpur)</v>
      </c>
      <c r="E4" s="1962"/>
      <c r="F4" s="1962"/>
      <c r="G4" s="1962"/>
      <c r="H4" s="1962"/>
      <c r="I4" s="1962"/>
      <c r="J4" s="1962"/>
      <c r="K4" s="1962"/>
      <c r="L4" s="1962"/>
      <c r="M4" s="1962"/>
      <c r="N4" s="1962"/>
      <c r="O4" s="1962"/>
      <c r="P4" s="1962"/>
      <c r="Q4" s="1963"/>
      <c r="R4" s="610"/>
    </row>
    <row r="5" spans="8:8" ht="21.75" customHeight="1">
      <c r="A5" s="1954"/>
      <c r="B5" s="1964"/>
      <c r="C5" s="1965" t="s">
        <v>151</v>
      </c>
      <c r="D5" s="1966"/>
      <c r="E5" s="1966"/>
      <c r="F5" s="1966"/>
      <c r="G5" s="1966"/>
      <c r="H5" s="1967"/>
      <c r="I5" s="1968" t="s">
        <v>128</v>
      </c>
      <c r="J5" s="1969"/>
      <c r="K5" s="1969"/>
      <c r="L5" s="1970">
        <f>VLOOKUP(A1,'Result Entry'!$B$6:$K$108,6,0)</f>
        <v>1101.0</v>
      </c>
      <c r="M5" s="1971"/>
      <c r="N5" s="1972" t="s">
        <v>69</v>
      </c>
      <c r="O5" s="1973"/>
      <c r="P5" s="1974">
        <f>Master!$E$14</f>
        <v>8.151106901E9</v>
      </c>
      <c r="Q5" s="1975"/>
      <c r="R5" s="610"/>
    </row>
    <row r="6" spans="8:8" ht="21.75" customHeight="1">
      <c r="A6" s="1954"/>
      <c r="B6" s="1976"/>
      <c r="C6" s="1965"/>
      <c r="D6" s="1966"/>
      <c r="E6" s="1966"/>
      <c r="F6" s="1966"/>
      <c r="G6" s="1966"/>
      <c r="H6" s="1967"/>
      <c r="I6" s="1968"/>
      <c r="J6" s="1969"/>
      <c r="K6" s="1969"/>
      <c r="L6" s="1970"/>
      <c r="M6" s="1971"/>
      <c r="N6" s="1470" t="s">
        <v>67</v>
      </c>
      <c r="O6" s="1471"/>
      <c r="P6" s="1472"/>
      <c r="Q6" s="1977"/>
      <c r="R6" s="610"/>
    </row>
    <row r="7" spans="8:8" ht="21.75" customHeight="1">
      <c r="A7" s="1954"/>
      <c r="B7" s="1976"/>
      <c r="C7" s="1978"/>
      <c r="D7" s="1979"/>
      <c r="E7" s="1979"/>
      <c r="F7" s="1979"/>
      <c r="G7" s="1979"/>
      <c r="H7" s="1980"/>
      <c r="I7" s="1981"/>
      <c r="J7" s="1982"/>
      <c r="K7" s="1982"/>
      <c r="L7" s="1983"/>
      <c r="M7" s="1984"/>
      <c r="N7" s="1479" t="s">
        <v>52</v>
      </c>
      <c r="O7" s="1480"/>
      <c r="P7" s="1481" t="str">
        <f>Master!$E$6</f>
        <v>2022-23</v>
      </c>
      <c r="Q7" s="1985"/>
      <c r="R7" s="610"/>
    </row>
    <row r="8" spans="8:8" ht="33.75" customHeight="1">
      <c r="A8" s="1954"/>
      <c r="B8" s="1986" t="s">
        <v>70</v>
      </c>
      <c r="C8" s="1677" t="s">
        <v>21</v>
      </c>
      <c r="D8" s="1678"/>
      <c r="E8" s="1678"/>
      <c r="F8" s="1678"/>
      <c r="G8" s="1679"/>
      <c r="H8" s="1680" t="s">
        <v>150</v>
      </c>
      <c r="I8" s="1681">
        <f>VLOOKUP($A1,'Result Entry'!$B$9:$FW$108,4,0)</f>
        <v>793.0</v>
      </c>
      <c r="J8" s="1681"/>
      <c r="K8" s="1681"/>
      <c r="L8" s="1681"/>
      <c r="M8" s="1681"/>
      <c r="N8" s="1681"/>
      <c r="O8" s="1681"/>
      <c r="P8" s="1681"/>
      <c r="Q8" s="1987"/>
      <c r="R8" s="610"/>
    </row>
    <row r="9" spans="8:8" ht="33.75" customHeight="1">
      <c r="A9" s="1954"/>
      <c r="B9" s="1986" t="s">
        <v>70</v>
      </c>
      <c r="C9" s="1683" t="s">
        <v>23</v>
      </c>
      <c r="D9" s="1684"/>
      <c r="E9" s="1684"/>
      <c r="F9" s="1684"/>
      <c r="G9" s="1685"/>
      <c r="H9" s="1686" t="s">
        <v>150</v>
      </c>
      <c r="I9" s="1687" t="str">
        <f>VLOOKUP($A1,'Result Entry'!$B$9:$FW$108,7,0)</f>
        <v>ABHISHEK</v>
      </c>
      <c r="J9" s="1687"/>
      <c r="K9" s="1687"/>
      <c r="L9" s="1687"/>
      <c r="M9" s="1687"/>
      <c r="N9" s="1687"/>
      <c r="O9" s="1687"/>
      <c r="P9" s="1687"/>
      <c r="Q9" s="1988"/>
      <c r="R9" s="610"/>
    </row>
    <row r="10" spans="8:8" ht="33.75" customHeight="1">
      <c r="A10" s="1954"/>
      <c r="B10" s="1986" t="s">
        <v>70</v>
      </c>
      <c r="C10" s="1683" t="s">
        <v>24</v>
      </c>
      <c r="D10" s="1684"/>
      <c r="E10" s="1684"/>
      <c r="F10" s="1684"/>
      <c r="G10" s="1685"/>
      <c r="H10" s="1686" t="s">
        <v>150</v>
      </c>
      <c r="I10" s="1687" t="str">
        <f>VLOOKUP($A1,'Result Entry'!$B$9:$FW$108,8,0)</f>
        <v>RAMU KHAN</v>
      </c>
      <c r="J10" s="1687"/>
      <c r="K10" s="1687"/>
      <c r="L10" s="1687"/>
      <c r="M10" s="1687"/>
      <c r="N10" s="1687"/>
      <c r="O10" s="1687"/>
      <c r="P10" s="1687"/>
      <c r="Q10" s="1988"/>
      <c r="R10" s="610"/>
    </row>
    <row r="11" spans="8:8" ht="33.75" customHeight="1">
      <c r="A11" s="1954"/>
      <c r="B11" s="1986" t="s">
        <v>70</v>
      </c>
      <c r="C11" s="1683" t="s">
        <v>53</v>
      </c>
      <c r="D11" s="1684"/>
      <c r="E11" s="1684"/>
      <c r="F11" s="1684"/>
      <c r="G11" s="1685"/>
      <c r="H11" s="1686" t="s">
        <v>150</v>
      </c>
      <c r="I11" s="1687" t="str">
        <f>VLOOKUP($A1,'Result Entry'!$B$9:$FW$108,9,0)</f>
        <v>SEEPA DEVI</v>
      </c>
      <c r="J11" s="1687"/>
      <c r="K11" s="1687"/>
      <c r="L11" s="1687"/>
      <c r="M11" s="1687"/>
      <c r="N11" s="1687"/>
      <c r="O11" s="1687"/>
      <c r="P11" s="1687"/>
      <c r="Q11" s="1988"/>
      <c r="R11" s="610"/>
    </row>
    <row r="12" spans="8:8" ht="33.75" customHeight="1">
      <c r="A12" s="1954"/>
      <c r="B12" s="1986" t="s">
        <v>70</v>
      </c>
      <c r="C12" s="1683" t="s">
        <v>54</v>
      </c>
      <c r="D12" s="1684"/>
      <c r="E12" s="1684"/>
      <c r="F12" s="1684"/>
      <c r="G12" s="1685"/>
      <c r="H12" s="1686" t="s">
        <v>150</v>
      </c>
      <c r="I12" s="1689" t="str">
        <f>CONCATENATE('Result Entry'!$G$4,'Result Entry'!$J$4)</f>
        <v>11(A)</v>
      </c>
      <c r="J12" s="1687"/>
      <c r="K12" s="1687"/>
      <c r="L12" s="1687"/>
      <c r="M12" s="1687"/>
      <c r="N12" s="1687"/>
      <c r="O12" s="1687"/>
      <c r="P12" s="1687"/>
      <c r="Q12" s="1988"/>
      <c r="R12" s="610"/>
    </row>
    <row r="13" spans="8:8" ht="33.75" customHeight="1">
      <c r="A13" s="1954"/>
      <c r="B13" s="1986" t="s">
        <v>70</v>
      </c>
      <c r="C13" s="1742" t="s">
        <v>26</v>
      </c>
      <c r="D13" s="1763"/>
      <c r="E13" s="1763"/>
      <c r="F13" s="1763"/>
      <c r="G13" s="1989"/>
      <c r="H13" s="1693" t="s">
        <v>150</v>
      </c>
      <c r="I13" s="1694">
        <f>VLOOKUP($A1,'Result Entry'!$B$9:$FW$108,10,0)</f>
        <v>38555.0</v>
      </c>
      <c r="J13" s="1694"/>
      <c r="K13" s="1694"/>
      <c r="L13" s="1694"/>
      <c r="M13" s="1694"/>
      <c r="N13" s="1694"/>
      <c r="O13" s="1694"/>
      <c r="P13" s="1694"/>
      <c r="Q13" s="1990"/>
      <c r="R13" s="610"/>
    </row>
    <row r="14" spans="8:8" ht="33.75" customHeight="1">
      <c r="A14" s="1954"/>
      <c r="B14" s="1986" t="s">
        <v>70</v>
      </c>
      <c r="C14" s="1991" t="s">
        <v>244</v>
      </c>
      <c r="D14" s="1992"/>
      <c r="E14" s="1993" t="s">
        <v>73</v>
      </c>
      <c r="F14" s="1994" t="s">
        <v>74</v>
      </c>
      <c r="G14" s="1994" t="s">
        <v>230</v>
      </c>
      <c r="H14" s="1995" t="s">
        <v>169</v>
      </c>
      <c r="I14" s="1701" t="s">
        <v>56</v>
      </c>
      <c r="J14" s="1996"/>
      <c r="K14" s="1996"/>
      <c r="L14" s="1997" t="s">
        <v>231</v>
      </c>
      <c r="M14" s="1998" t="s">
        <v>85</v>
      </c>
      <c r="N14" s="1998"/>
      <c r="O14" s="1999"/>
      <c r="P14" s="2000" t="s">
        <v>77</v>
      </c>
      <c r="Q14" s="2001" t="s">
        <v>99</v>
      </c>
      <c r="R14" s="610"/>
    </row>
    <row r="15" spans="8:8" ht="33.75" customHeight="1">
      <c r="A15" s="1954"/>
      <c r="B15" s="1986" t="s">
        <v>70</v>
      </c>
      <c r="C15" s="2002"/>
      <c r="D15" s="2003"/>
      <c r="E15" s="2004"/>
      <c r="F15" s="2005"/>
      <c r="G15" s="2005"/>
      <c r="H15" s="2006"/>
      <c r="I15" s="2007" t="s">
        <v>233</v>
      </c>
      <c r="J15" s="2008" t="s">
        <v>87</v>
      </c>
      <c r="K15" s="2009" t="s">
        <v>109</v>
      </c>
      <c r="L15" s="2010"/>
      <c r="M15" s="2007" t="s">
        <v>233</v>
      </c>
      <c r="N15" s="2008" t="s">
        <v>87</v>
      </c>
      <c r="O15" s="2011" t="s">
        <v>110</v>
      </c>
      <c r="P15" s="2012"/>
      <c r="Q15" s="2013"/>
      <c r="R15" s="610"/>
    </row>
    <row r="16" spans="8:8" s="2014" ht="33.75" customFormat="1" customHeight="1">
      <c r="A16" s="1954"/>
      <c r="B16" s="1986" t="s">
        <v>70</v>
      </c>
      <c r="C16" s="2015" t="s">
        <v>57</v>
      </c>
      <c r="D16" s="2016"/>
      <c r="E16" s="2017">
        <f>'Result Entry'!$L$7</f>
        <v>10.0</v>
      </c>
      <c r="F16" s="2018">
        <f>'Result Entry'!$M$7</f>
        <v>10.0</v>
      </c>
      <c r="G16" s="2018">
        <f>'Result Entry'!$N$7</f>
        <v>10.0</v>
      </c>
      <c r="H16" s="2019">
        <f>SUM(E16:G16)</f>
        <v>30.0</v>
      </c>
      <c r="I16" s="2020" t="s">
        <v>243</v>
      </c>
      <c r="J16" s="2021" t="s">
        <v>243</v>
      </c>
      <c r="K16" s="2022">
        <f>'Result Entry'!$P$7</f>
        <v>70.0</v>
      </c>
      <c r="L16" s="2023">
        <f>SUM(H16,K16)</f>
        <v>100.0</v>
      </c>
      <c r="M16" s="2020" t="s">
        <v>243</v>
      </c>
      <c r="N16" s="2021" t="s">
        <v>243</v>
      </c>
      <c r="O16" s="2019">
        <f>'Result Entry'!$R$7</f>
        <v>100.0</v>
      </c>
      <c r="P16" s="2024">
        <f>SUM(L16,O16)</f>
        <v>200.0</v>
      </c>
      <c r="Q16" s="2025"/>
      <c r="R16" s="610"/>
    </row>
    <row r="17" spans="8:8" s="1538" ht="33.75" customFormat="1" customHeight="1">
      <c r="A17" s="1954"/>
      <c r="B17" s="1986" t="s">
        <v>70</v>
      </c>
      <c r="C17" s="1540" t="str">
        <f>'Result Entry'!$L$3</f>
        <v>HINDI Comp.</v>
      </c>
      <c r="D17" s="1541"/>
      <c r="E17" s="1728">
        <f>IF($L5="TC",0,IF($L5="Nso",0,VLOOKUP($A1,'Result Entry'!$B$9:$FW$108,11,0)))</f>
        <v>8.0</v>
      </c>
      <c r="F17" s="1729">
        <f>IF($L5="TC",0,IF($L5="Nso",0,VLOOKUP($A1,'Result Entry'!$B$9:$FW$108,12,0)))</f>
        <v>10.0</v>
      </c>
      <c r="G17" s="1729">
        <f>IF($L5="TC",0,IF($L5="Nso",0,VLOOKUP($A1,'Result Entry'!$B$9:$FW$108,13,0)))</f>
        <v>5.0</v>
      </c>
      <c r="H17" s="2026">
        <f>SUM(E17:G17)</f>
        <v>23.0</v>
      </c>
      <c r="I17" s="2027" t="str">
        <f>CONCATENATE(U17,"/",'Result Entry'!$P$7)</f>
        <v>10/70</v>
      </c>
      <c r="J17" s="2028" t="str">
        <f>IF(V17=0,"--",CONCATENATE(V17,"/"))</f>
        <v>--</v>
      </c>
      <c r="K17" s="2029">
        <f>SUM(U17:V17)</f>
        <v>10.0</v>
      </c>
      <c r="L17" s="2030">
        <f>SUM(H17,K17)</f>
        <v>33.0</v>
      </c>
      <c r="M17" s="2027" t="str">
        <f>CONCATENATE(W17,"/",'Result Entry'!$R$7)</f>
        <v>40/100</v>
      </c>
      <c r="N17" s="2028" t="str">
        <f>IF(X17=0,"--",CONCATENATE(X17,"/"))</f>
        <v>--</v>
      </c>
      <c r="O17" s="2031">
        <f>SUM(W17:X17)</f>
        <v>40.0</v>
      </c>
      <c r="P17" s="1734">
        <f>SUM(L17,O17)</f>
        <v>73.0</v>
      </c>
      <c r="Q17" s="2032" t="str">
        <f>IF($L5="TC",0,IF($L5="Nso",0,VLOOKUP($A1,'Result Entry'!$B$9:$FW$108,24,0)))</f>
        <v>III</v>
      </c>
      <c r="R17" s="610"/>
      <c r="U17" s="2033">
        <f>IF($L5="TC",0,IF($L5="Nso",0,VLOOKUP($A1,'Result Entry'!$B$9:$FW$108,15,0)))</f>
        <v>10.0</v>
      </c>
      <c r="V17" s="2033">
        <v>0.0</v>
      </c>
      <c r="W17" s="2033">
        <f>IF($L5="TC",0,IF($L5="Nso",0,VLOOKUP($A1,'Result Entry'!$B$9:$FW$108,17,0)))</f>
        <v>40.0</v>
      </c>
      <c r="X17" s="2033">
        <v>0.0</v>
      </c>
    </row>
    <row r="18" spans="8:8" s="1538" ht="33.75" customFormat="1" customHeight="1">
      <c r="A18" s="1954"/>
      <c r="B18" s="1986" t="s">
        <v>70</v>
      </c>
      <c r="C18" s="1551" t="str">
        <f>'Result Entry'!$Z$3</f>
        <v>ENGLISH Comp.</v>
      </c>
      <c r="D18" s="1552"/>
      <c r="E18" s="1728">
        <f>IF($L5="TC",0,IF($L5="Nso",0,VLOOKUP($A1,'Result Entry'!$B$9:$FW$108,25,0)))</f>
        <v>2.0</v>
      </c>
      <c r="F18" s="1729">
        <f>IF($L5="TC",0,IF($L5="Nso",0,VLOOKUP($A1,'Result Entry'!$B$9:$FW$108,26,0)))</f>
        <v>10.0</v>
      </c>
      <c r="G18" s="1729">
        <f>IF($L5="TC",0,IF($L5="Nso",0,VLOOKUP($A1,'Result Entry'!$B$9:$FW$108,27,0)))</f>
        <v>5.0</v>
      </c>
      <c r="H18" s="2034">
        <f t="shared" si="0" ref="H18:H23">SUM(E18:G18)</f>
        <v>17.0</v>
      </c>
      <c r="I18" s="2035" t="str">
        <f>CONCATENATE(U18,"/",'Result Entry'!$AD$7)</f>
        <v>40/70</v>
      </c>
      <c r="J18" s="2036" t="str">
        <f>IF(V18=0,"--",CONCATENATE(V18,"/"))</f>
        <v>--</v>
      </c>
      <c r="K18" s="2037">
        <f t="shared" si="1" ref="K18:K23">SUM(U18:V18)</f>
        <v>40.0</v>
      </c>
      <c r="L18" s="2038">
        <f t="shared" si="2" ref="L18:L23">SUM(H18,K18)</f>
        <v>57.0</v>
      </c>
      <c r="M18" s="2035" t="str">
        <f>CONCATENATE(W18,"/",'Result Entry'!$AF$7)</f>
        <v>40/100</v>
      </c>
      <c r="N18" s="2036" t="str">
        <f>IF(X18=0,"--",CONCATENATE(X18,"/"))</f>
        <v>--</v>
      </c>
      <c r="O18" s="2031">
        <f t="shared" si="3" ref="O18:O23">SUM(W18:X18)</f>
        <v>40.0</v>
      </c>
      <c r="P18" s="1734">
        <f t="shared" si="4" ref="P18:P23">SUM(L18,O18)</f>
        <v>97.0</v>
      </c>
      <c r="Q18" s="2032" t="str">
        <f>IF($L5="TC",0,IF($L5="Nso",0,VLOOKUP($A1,'Result Entry'!$B$9:$FW$108,38,0)))</f>
        <v>II</v>
      </c>
      <c r="R18" s="610"/>
      <c r="U18" s="2039">
        <f>IF($L5="TC",0,IF($L5="Nso",0,VLOOKUP($A1,'Result Entry'!$B$9:$FW$108,29,0)))</f>
        <v>40.0</v>
      </c>
      <c r="V18" s="2039">
        <v>0.0</v>
      </c>
      <c r="W18" s="2039">
        <f>IF($L5="TC",0,IF($L5="Nso",0,VLOOKUP($A1,'Result Entry'!$B$9:$FW$108,31,0)))</f>
        <v>40.0</v>
      </c>
      <c r="X18" s="2039">
        <v>0.0</v>
      </c>
    </row>
    <row r="19" spans="8:8" s="1538" ht="33.75" customFormat="1" customHeight="1">
      <c r="A19" s="1954"/>
      <c r="B19" s="1986" t="s">
        <v>70</v>
      </c>
      <c r="C19" s="1551" t="str">
        <f>IF(Y19&gt;=1,'Result Entry'!$AO$3,0)</f>
        <v>PHYSICS</v>
      </c>
      <c r="D19" s="1552"/>
      <c r="E19" s="1728">
        <f>IF($L5="TC",0,IF($L5="Nso",0,VLOOKUP($A1,'Result Entry'!$B$9:$FW$108,40,0)))</f>
        <v>10.0</v>
      </c>
      <c r="F19" s="1729">
        <f>IF($L5="TC",0,IF($L5="Nso",0,VLOOKUP($A1,'Result Entry'!$B$9:$FW$108,41,0)))</f>
        <v>10.0</v>
      </c>
      <c r="G19" s="1729">
        <f>IF($L5="TC",0,IF($L5="Nso",0,VLOOKUP($A1,'Result Entry'!$B$9:$FW$108,42,0)))</f>
        <v>10.0</v>
      </c>
      <c r="H19" s="2034">
        <f t="shared" si="0"/>
        <v>30.0</v>
      </c>
      <c r="I19" s="2035" t="str">
        <f>CONCATENATE(U19,"/",'Result Entry'!$AS$7)</f>
        <v>35/40</v>
      </c>
      <c r="J19" s="2036" t="str">
        <f>IF(V19=0,"--",CONCATENATE(V19,"/",'Result Entry'!$AT$7))</f>
        <v>25/30</v>
      </c>
      <c r="K19" s="2037">
        <f t="shared" si="1"/>
        <v>60.0</v>
      </c>
      <c r="L19" s="2038">
        <f t="shared" si="2"/>
        <v>90.0</v>
      </c>
      <c r="M19" s="2035" t="str">
        <f>CONCATENATE(W19,"/",'Result Entry'!$AW$7)</f>
        <v>100/100</v>
      </c>
      <c r="N19" s="2036" t="str">
        <f>IF(X19=0,"--",CONCATENATE(X19,"/",'Result Entry'!$AX$7))</f>
        <v>--</v>
      </c>
      <c r="O19" s="2031">
        <f t="shared" si="3"/>
        <v>100.0</v>
      </c>
      <c r="P19" s="1734">
        <f t="shared" si="4"/>
        <v>190.0</v>
      </c>
      <c r="Q19" s="2032" t="str">
        <f>IF($L5="TC",0,IF($L5="Nso",0,VLOOKUP($A1,'Result Entry'!$B$9:$FW$108,55,0)))</f>
        <v>D</v>
      </c>
      <c r="R19" s="610"/>
      <c r="U19" s="2039">
        <f>IF($L5="TC",0,IF($L5="Nso",0,VLOOKUP($A1,'Result Entry'!$B$9:$FW$108,44,0)))</f>
        <v>35.0</v>
      </c>
      <c r="V19" s="2039">
        <f>IF($L5="TC",0,IF($L5="Nso",0,VLOOKUP($A1,'Result Entry'!$B$9:$FW$108,45,0)))</f>
        <v>25.0</v>
      </c>
      <c r="W19" s="2039">
        <f>IF($L5="TC",0,IF($L5="Nso",0,VLOOKUP($A1,'Result Entry'!$B$9:$FW$108,48,0)))</f>
        <v>100.0</v>
      </c>
      <c r="X19" s="2039">
        <f>IF($L5="TC",0,IF($L5="Nso",0,VLOOKUP($A1,'Result Entry'!$B$9:$FW$108,49,0)))</f>
        <v>0.0</v>
      </c>
      <c r="Y19" s="2039">
        <f>VLOOKUP($A1,'Result Entry'!$B$9:$FW$108,39,0)</f>
        <v>1.0</v>
      </c>
    </row>
    <row r="20" spans="8:8" s="1538" ht="33.75" customFormat="1" customHeight="1">
      <c r="A20" s="1954"/>
      <c r="B20" s="1986" t="s">
        <v>70</v>
      </c>
      <c r="C20" s="1551" t="str">
        <f>IF(Y20&gt;=1,'Result Entry'!$BF$3,0)</f>
        <v>CHEMISTRY</v>
      </c>
      <c r="D20" s="1552"/>
      <c r="E20" s="1728">
        <f>IF($L5="TC",0,IF($L5="Nso",0,VLOOKUP($A1,'Result Entry'!$B$9:$FW$108,57,0)))</f>
        <v>10.0</v>
      </c>
      <c r="F20" s="1729">
        <f>IF($L5="TC",0,IF($L5="Nso",0,VLOOKUP($A1,'Result Entry'!$B$9:$FW$108,58,0)))</f>
        <v>10.0</v>
      </c>
      <c r="G20" s="1729">
        <f>IF($L5="TC",0,IF($L5="Nso",0,VLOOKUP($A1,'Result Entry'!$B$9:$FW$108,59,0)))</f>
        <v>10.0</v>
      </c>
      <c r="H20" s="2034">
        <f t="shared" si="0"/>
        <v>30.0</v>
      </c>
      <c r="I20" s="2035" t="str">
        <f>CONCATENATE(U20,"/",'Result Entry'!$BJ$7)</f>
        <v>70/70</v>
      </c>
      <c r="J20" s="2036" t="str">
        <f>IF(V20=0,"--",CONCATENATE(V20,"/",'Result Entry'!$BK$7))</f>
        <v>--</v>
      </c>
      <c r="K20" s="2037">
        <f t="shared" si="1"/>
        <v>70.0</v>
      </c>
      <c r="L20" s="2038">
        <f t="shared" si="2"/>
        <v>100.0</v>
      </c>
      <c r="M20" s="2035" t="str">
        <f>CONCATENATE(W20,"/",'Result Entry'!$BN$7)</f>
        <v>100/100</v>
      </c>
      <c r="N20" s="2036" t="str">
        <f>IF(X20=0,"--",CONCATENATE(X20,"/",'Result Entry'!$BO$7))</f>
        <v>--</v>
      </c>
      <c r="O20" s="2031">
        <f t="shared" si="3"/>
        <v>100.0</v>
      </c>
      <c r="P20" s="1734">
        <f t="shared" si="4"/>
        <v>200.0</v>
      </c>
      <c r="Q20" s="2032" t="str">
        <f>IF($L5="TC",0,IF($L5="Nso",0,VLOOKUP($A1,'Result Entry'!$B$9:$FW$108,72,0)))</f>
        <v>D</v>
      </c>
      <c r="R20" s="610"/>
      <c r="U20" s="2039">
        <f>IF($L5="TC",0,IF($L5="Nso",0,VLOOKUP($A1,'Result Entry'!$B$9:$FW$108,61,0)))</f>
        <v>70.0</v>
      </c>
      <c r="V20" s="2039">
        <f>IF($L5="TC",0,IF($L5="Nso",0,VLOOKUP($A1,'Result Entry'!$B$9:$FW$108,62,0)))</f>
        <v>0.0</v>
      </c>
      <c r="W20" s="2039">
        <f>IF($L5="TC",0,IF($L5="Nso",0,VLOOKUP($A1,'Result Entry'!$B$9:$FW$108,65,0)))</f>
        <v>100.0</v>
      </c>
      <c r="X20" s="2039">
        <f>IF($L5="TC",0,IF($L5="Nso",0,VLOOKUP($A1,'Result Entry'!$B$9:$FW$108,66,0)))</f>
        <v>0.0</v>
      </c>
      <c r="Y20" s="2039">
        <f>VLOOKUP($A1,'Result Entry'!$B$9:$FW$108,56,0)</f>
        <v>2.0</v>
      </c>
    </row>
    <row r="21" spans="8:8" s="1538" ht="33.75" customFormat="1" customHeight="1">
      <c r="A21" s="1954"/>
      <c r="B21" s="1986" t="s">
        <v>70</v>
      </c>
      <c r="C21" s="1554" t="str">
        <f>IF(Y21&gt;=1,'Result Entry'!$BW$3,0)</f>
        <v>BIOLOGY</v>
      </c>
      <c r="D21" s="2040"/>
      <c r="E21" s="2041">
        <f>IF($L5="TC",0,IF($L5="Nso",0,VLOOKUP($A1,'Result Entry'!$B$9:$FW$108,74,0)))</f>
        <v>10.0</v>
      </c>
      <c r="F21" s="2042">
        <f>IF($L5="TC",0,IF($L5="Nso",0,VLOOKUP($A1,'Result Entry'!$B$9:$FW$108,75,0)))</f>
        <v>10.0</v>
      </c>
      <c r="G21" s="2042">
        <f>IF($L5="TC",0,IF($L5="Nso",0,VLOOKUP($A1,'Result Entry'!$B$9:$FW$108,76,0)))</f>
        <v>10.0</v>
      </c>
      <c r="H21" s="2043">
        <f t="shared" si="0"/>
        <v>30.0</v>
      </c>
      <c r="I21" s="2044" t="str">
        <f>CONCATENATE(U21,"/",'Result Entry'!$CA$7)</f>
        <v>70/70</v>
      </c>
      <c r="J21" s="2045" t="str">
        <f>IF(V21=0,"--",CONCATENATE(V21,"/",'Result Entry'!$CB$7))</f>
        <v>--</v>
      </c>
      <c r="K21" s="2046">
        <f t="shared" si="1"/>
        <v>70.0</v>
      </c>
      <c r="L21" s="2047">
        <f t="shared" si="2"/>
        <v>100.0</v>
      </c>
      <c r="M21" s="2044" t="str">
        <f>CONCATENATE(W21,"/",'Result Entry'!$CE$7)</f>
        <v>100/100</v>
      </c>
      <c r="N21" s="2045" t="str">
        <f>IF(X21=0,"--",CONCATENATE(X21,"/",'Result Entry'!$CF$7))</f>
        <v>--</v>
      </c>
      <c r="O21" s="2043">
        <f t="shared" si="3"/>
        <v>100.0</v>
      </c>
      <c r="P21" s="2048">
        <f t="shared" si="4"/>
        <v>200.0</v>
      </c>
      <c r="Q21" s="2049" t="str">
        <f>IF($L5="TC",0,IF($L5="Nso",0,VLOOKUP($A1,'Result Entry'!$B$9:$FW$108,89,0)))</f>
        <v>D</v>
      </c>
      <c r="R21" s="610"/>
      <c r="U21" s="2041">
        <f>IF($L5="TC",0,IF($L5="Nso",0,VLOOKUP($A1,'Result Entry'!$B$9:$FW$108,78,0)))</f>
        <v>70.0</v>
      </c>
      <c r="V21" s="2041">
        <f>IF($L5="TC",0,IF($L5="Nso",0,VLOOKUP($A1,'Result Entry'!$B$9:$FW$108,79,0)))</f>
        <v>0.0</v>
      </c>
      <c r="W21" s="2041">
        <f>IF($L5="TC",0,IF($L5="Nso",0,VLOOKUP($A1,'Result Entry'!$B$9:$FW$108,82,0)))</f>
        <v>100.0</v>
      </c>
      <c r="X21" s="2041">
        <f>IF($L5="TC",0,IF($L5="Nso",0,VLOOKUP($A1,'Result Entry'!$B$9:$FW$108,83,0)))</f>
        <v>0.0</v>
      </c>
      <c r="Y21" s="2041">
        <f>VLOOKUP($A1,'Result Entry'!$B$9:$FW$108,73,0)</f>
        <v>3.0</v>
      </c>
    </row>
    <row r="22" spans="8:8" s="1538" ht="33.75" customFormat="1" customHeight="1">
      <c r="A22" s="1954"/>
      <c r="B22" s="1986" t="s">
        <v>70</v>
      </c>
      <c r="C22" s="2050">
        <f>IF(Y22&gt;=1,'Result Entry'!$CN$3,0)</f>
        <v>0.0</v>
      </c>
      <c r="D22" s="2040"/>
      <c r="E22" s="2051">
        <f>IF($L5="TC",0,IF($L5="Nso",0,VLOOKUP($A1,'Result Entry'!$B$9:$FW$108,91,0)))</f>
        <v>0.0</v>
      </c>
      <c r="F22" s="2052">
        <f>IF($L5="TC",0,IF($L5="Nso",0,VLOOKUP($A1,'Result Entry'!$B$9:$FW$108,92,0)))</f>
        <v>0.0</v>
      </c>
      <c r="G22" s="2052">
        <f>IF($L5="TC",0,IF($L5="Nso",0,VLOOKUP($A1,'Result Entry'!$B$9:$FW$108,93,0)))</f>
        <v>0.0</v>
      </c>
      <c r="H22" s="2053">
        <f t="shared" si="0"/>
        <v>0.0</v>
      </c>
      <c r="I22" s="2054" t="str">
        <f>CONCATENATE(U22,"/",'Result Entry'!$CR$7)</f>
        <v>0/70</v>
      </c>
      <c r="J22" s="2055" t="str">
        <f>IF(V22=0,"--",CONCATENATE(V22,"/",'Result Entry'!$CS$7))</f>
        <v>--</v>
      </c>
      <c r="K22" s="2056">
        <f t="shared" si="1"/>
        <v>0.0</v>
      </c>
      <c r="L22" s="2057">
        <f t="shared" si="2"/>
        <v>0.0</v>
      </c>
      <c r="M22" s="2054" t="str">
        <f>CONCATENATE(W22,"/",'Result Entry'!$CV$7)</f>
        <v>0/100</v>
      </c>
      <c r="N22" s="2055" t="str">
        <f>IF(X22=0,"--",CONCATENATE(X22,"/",'Result Entry'!$CW$7))</f>
        <v>--</v>
      </c>
      <c r="O22" s="2053">
        <f t="shared" si="3"/>
        <v>0.0</v>
      </c>
      <c r="P22" s="2058">
        <f t="shared" si="4"/>
        <v>0.0</v>
      </c>
      <c r="Q22" s="2059" t="str">
        <f>IF($L5="TC",0,IF($L5="Nso",0,VLOOKUP($A1,'Result Entry'!$B$9:$FW$108,106,0)))</f>
        <v>F</v>
      </c>
      <c r="R22" s="610"/>
      <c r="U22" s="2051">
        <f>IF($L5="TC",0,IF($L5="Nso",0,VLOOKUP($A1,'Result Entry'!$B$9:$FW$108,95,0)))</f>
        <v>0.0</v>
      </c>
      <c r="V22" s="2051">
        <f>IF($L5="TC",0,IF($L5="Nso",0,VLOOKUP($A1,'Result Entry'!$B$9:$FW$108,96,0)))</f>
        <v>0.0</v>
      </c>
      <c r="W22" s="2051">
        <f>IF($L5="TC",0,IF($L5="Nso",0,VLOOKUP($A1,'Result Entry'!$B$9:$FW$108,99,0)))</f>
        <v>0.0</v>
      </c>
      <c r="X22" s="2051">
        <f>IF($L5="TC",0,IF($L5="Nso",0,VLOOKUP($A1,'Result Entry'!$B$9:$FW$108,100,0)))</f>
        <v>0.0</v>
      </c>
      <c r="Y22" s="2051">
        <f>VLOOKUP($A1,'Result Entry'!$B$9:$FW$108,90,0)</f>
        <v>0.0</v>
      </c>
    </row>
    <row r="23" spans="8:8" s="1538" ht="33.75" customFormat="1" customHeight="1">
      <c r="A23" s="1954"/>
      <c r="B23" s="1986" t="s">
        <v>70</v>
      </c>
      <c r="C23" s="1554">
        <f>IF(Y23&gt;=1,'Result Entry'!$DE$3,0)</f>
        <v>0.0</v>
      </c>
      <c r="D23" s="2040"/>
      <c r="E23" s="1739">
        <f>IF($L5="TC",0,IF($L5="Nso",0,VLOOKUP($A1,'Result Entry'!$B$9:$FW$108,108,0)))</f>
        <v>0.0</v>
      </c>
      <c r="F23" s="1740">
        <f>IF($L5="TC",0,IF($L5="Nso",0,VLOOKUP($A1,'Result Entry'!$B$9:$FW$108,109,0)))</f>
        <v>0.0</v>
      </c>
      <c r="G23" s="1740">
        <f>IF($L5="TC",0,IF($L5="Nso",0,VLOOKUP($A1,'Result Entry'!$B$9:$FW$108,110,0)))</f>
        <v>0.0</v>
      </c>
      <c r="H23" s="2060">
        <f t="shared" si="0"/>
        <v>0.0</v>
      </c>
      <c r="I23" s="2061" t="str">
        <f>CONCATENATE(U23,"/",'Result Entry'!$DI$7)</f>
        <v>0/70</v>
      </c>
      <c r="J23" s="2062" t="str">
        <f>IF(V23=0,"--",CONCATENATE(V23,"/",'Result Entry'!$DJ$7))</f>
        <v>--</v>
      </c>
      <c r="K23" s="2063">
        <f t="shared" si="1"/>
        <v>0.0</v>
      </c>
      <c r="L23" s="2064">
        <f t="shared" si="2"/>
        <v>0.0</v>
      </c>
      <c r="M23" s="2061" t="str">
        <f>CONCATENATE(W23,"/",'Result Entry'!$DM$7)</f>
        <v>0/100</v>
      </c>
      <c r="N23" s="2062" t="str">
        <f>IF(X23=0,"--",CONCATENATE(X23,"/",'Result Entry'!$DN$7))</f>
        <v>--</v>
      </c>
      <c r="O23" s="2060">
        <f t="shared" si="3"/>
        <v>0.0</v>
      </c>
      <c r="P23" s="1746">
        <f t="shared" si="4"/>
        <v>0.0</v>
      </c>
      <c r="Q23" s="2032" t="str">
        <f>IF($L5="TC",0,IF($L5="Nso",0,VLOOKUP($A1,'Result Entry'!$B$9:$FW$108,123,0)))</f>
        <v/>
      </c>
      <c r="R23" s="610"/>
      <c r="U23" s="2065">
        <f>IF($L5="TC",0,IF($L5="Nso",0,VLOOKUP($A1,'Result Entry'!$B$9:$FW$108,112,0)))</f>
        <v>0.0</v>
      </c>
      <c r="V23" s="2065">
        <f>IF($L5="TC",0,IF($L5="Nso",0,VLOOKUP($A1,'Result Entry'!$B$9:$FW$108,113,0)))</f>
        <v>0.0</v>
      </c>
      <c r="W23" s="2065">
        <f>IF($L5="TC",0,IF($L5="Nso",0,VLOOKUP($A1,'Result Entry'!$B$9:$FW$108,116,0)))</f>
        <v>0.0</v>
      </c>
      <c r="X23" s="2065">
        <f>IF($L5="TC",0,IF($L5="Nso",0,VLOOKUP($A1,'Result Entry'!$B$9:$FW$108,117,0)))</f>
        <v>0.0</v>
      </c>
      <c r="Y23" s="2065">
        <f>VLOOKUP($A1,'Result Entry'!$B$9:$FW$108,107,0)</f>
        <v>0.0</v>
      </c>
    </row>
    <row r="24" spans="8:8" ht="33.75" customHeight="1">
      <c r="A24" s="1954"/>
      <c r="B24" s="1986" t="s">
        <v>70</v>
      </c>
      <c r="C24" s="1565" t="s">
        <v>78</v>
      </c>
      <c r="D24" s="1566"/>
      <c r="E24" s="1567"/>
      <c r="F24" s="1747" t="s">
        <v>79</v>
      </c>
      <c r="G24" s="2066"/>
      <c r="H24" s="1748"/>
      <c r="I24" s="1747" t="s">
        <v>80</v>
      </c>
      <c r="J24" s="1749"/>
      <c r="K24" s="2067" t="s">
        <v>42</v>
      </c>
      <c r="L24" s="2068"/>
      <c r="M24" s="2067" t="s">
        <v>92</v>
      </c>
      <c r="N24" s="1753"/>
      <c r="O24" s="1752" t="s">
        <v>40</v>
      </c>
      <c r="P24" s="1753"/>
      <c r="Q24" s="2069" t="s">
        <v>44</v>
      </c>
      <c r="R24" s="610"/>
    </row>
    <row r="25" spans="8:8" ht="33.75" customHeight="1">
      <c r="A25" s="1954"/>
      <c r="B25" s="1986" t="s">
        <v>70</v>
      </c>
      <c r="C25" s="1577"/>
      <c r="D25" s="1578"/>
      <c r="E25" s="1579"/>
      <c r="F25" s="1755">
        <f>IF($L5="TC",0,IF($L5="Nso",0,VLOOKUP($A1,'Result Entry'!$B$9:$FW$108,171,0)))</f>
        <v>1000.0</v>
      </c>
      <c r="G25" s="2070"/>
      <c r="H25" s="1756"/>
      <c r="I25" s="2071">
        <f>IF($L5="TC",0,IF($L5="Nso",0,VLOOKUP($A1,'Result Entry'!$B$9:$FW$108,172,0)))</f>
        <v>700.0</v>
      </c>
      <c r="J25" s="2072"/>
      <c r="K25" s="2073">
        <f>IF($L5="TC",0,IF($L5="Nso",0,VLOOKUP($A1,'Result Entry'!$B$9:$FW$108,173,0)))</f>
        <v>0.0</v>
      </c>
      <c r="L25" s="2074"/>
      <c r="M25" s="2075" t="str">
        <f>IF($L5="TC",0,IF($L5="Nso",0,VLOOKUP($A1,'Result Entry'!$B$9:$FW$108,174,0)))</f>
        <v>FAILED</v>
      </c>
      <c r="N25" s="2076"/>
      <c r="O25" s="1535" t="str">
        <f>VLOOKUP($A1,'Result Entry'!$B$9:$FW$108,175,0)</f>
        <v>FAILED</v>
      </c>
      <c r="P25" s="1534"/>
      <c r="Q25" s="2077" t="str">
        <f>IF($L5="TC",0,IF($L5="Nso",0,VLOOKUP($A1,'Result Entry'!$B$9:$FW$108,177,0)))</f>
        <v/>
      </c>
      <c r="R25" s="610"/>
    </row>
    <row r="26" spans="8:8" ht="33.75" customHeight="1">
      <c r="A26" s="1954"/>
      <c r="B26" s="1986" t="s">
        <v>70</v>
      </c>
      <c r="C26" s="2078" t="s">
        <v>59</v>
      </c>
      <c r="D26" s="2079"/>
      <c r="E26" s="2079"/>
      <c r="F26" s="2079"/>
      <c r="G26" s="2079"/>
      <c r="H26" s="2079"/>
      <c r="I26" s="2080"/>
      <c r="J26" s="1592" t="s">
        <v>60</v>
      </c>
      <c r="K26" s="1592"/>
      <c r="L26" s="1592"/>
      <c r="M26" s="1593"/>
      <c r="N26" s="1760">
        <f>VLOOKUP($A1,'Result Entry'!$B$9:$FW$108,168,0)</f>
        <v>362.0</v>
      </c>
      <c r="O26" s="1761"/>
      <c r="P26" s="2081" t="s">
        <v>38</v>
      </c>
      <c r="Q26" s="2082"/>
      <c r="R26" s="610"/>
    </row>
    <row r="27" spans="8:8" ht="33.75" customHeight="1">
      <c r="A27" s="1954"/>
      <c r="B27" s="1986" t="s">
        <v>70</v>
      </c>
      <c r="C27" s="1598" t="s">
        <v>244</v>
      </c>
      <c r="D27" s="1599"/>
      <c r="E27" s="1599"/>
      <c r="F27" s="2083" t="s">
        <v>158</v>
      </c>
      <c r="G27" s="2084"/>
      <c r="H27" s="2085"/>
      <c r="I27" s="2086" t="s">
        <v>242</v>
      </c>
      <c r="J27" s="1603" t="s">
        <v>61</v>
      </c>
      <c r="K27" s="1603"/>
      <c r="L27" s="1603"/>
      <c r="M27" s="1604"/>
      <c r="N27" s="1762">
        <f>VLOOKUP($A1,'Result Entry'!$B$9:$FW$108,169,0)</f>
        <v>274.0</v>
      </c>
      <c r="O27" s="1763"/>
      <c r="P27" s="1607">
        <f>VLOOKUP($A1,'Result Entry'!$B$9:$FW$108,170,0)</f>
        <v>75.69060773480662</v>
      </c>
      <c r="Q27" s="2087"/>
      <c r="R27" s="610"/>
    </row>
    <row r="28" spans="8:8" ht="33.75" customHeight="1">
      <c r="A28" s="1954"/>
      <c r="B28" s="1986" t="s">
        <v>70</v>
      </c>
      <c r="C28" s="1598"/>
      <c r="D28" s="1599"/>
      <c r="E28" s="1599"/>
      <c r="F28" s="2088"/>
      <c r="G28" s="2089"/>
      <c r="H28" s="2090"/>
      <c r="I28" s="2091" t="s">
        <v>100</v>
      </c>
      <c r="J28" s="1612" t="s">
        <v>62</v>
      </c>
      <c r="K28" s="1612"/>
      <c r="L28" s="1612"/>
      <c r="M28" s="1613"/>
      <c r="N28" s="2092" t="str">
        <f>IF($L5="TC","Transferred",IF($L5="Nso","NameSeparated",VLOOKUP($A1,'Result Entry'!$B$9:$FW$108,178,0)))</f>
        <v>Need Improvement</v>
      </c>
      <c r="O28" s="2092"/>
      <c r="P28" s="2092"/>
      <c r="Q28" s="2093"/>
      <c r="R28" s="610"/>
    </row>
    <row r="29" spans="8:8" ht="33.75" customHeight="1">
      <c r="A29" s="1954"/>
      <c r="B29" s="1986" t="s">
        <v>70</v>
      </c>
      <c r="C29" s="1766" t="str">
        <f>'Result Entry'!$DU$3</f>
        <v>Foundation Of Information Tech.</v>
      </c>
      <c r="D29" s="1767"/>
      <c r="E29" s="1768"/>
      <c r="F29" s="1769" t="str">
        <f>IF(OR($L5="TC",$L5="Nso"),"",VLOOKUP($A1,'Result Entry'!$B$9:$GS$108,196,0))</f>
        <v>180/200</v>
      </c>
      <c r="G29" s="1769"/>
      <c r="H29" s="1769"/>
      <c r="I29" s="1770" t="str">
        <f>IF(F29="","",VLOOKUP($A1,'Result Entry'!$B$9:$GS$108,137,0))</f>
        <v>A</v>
      </c>
      <c r="J29" s="1621" t="s">
        <v>72</v>
      </c>
      <c r="K29" s="1621"/>
      <c r="L29" s="1621"/>
      <c r="M29" s="1622"/>
      <c r="N29" s="2094">
        <f>'Result Entry'!$T$2</f>
        <v>45041.0</v>
      </c>
      <c r="O29" s="2095"/>
      <c r="P29" s="2095"/>
      <c r="Q29" s="2096"/>
      <c r="R29" s="610"/>
    </row>
    <row r="30" spans="8:8" ht="33.75" customHeight="1">
      <c r="A30" s="1954"/>
      <c r="B30" s="1986" t="s">
        <v>70</v>
      </c>
      <c r="C30" s="1774" t="str">
        <f>'Result Entry'!$EI$3</f>
        <v>G.I.A.I.-II</v>
      </c>
      <c r="D30" s="1775"/>
      <c r="E30" s="1776"/>
      <c r="F30" s="1769" t="str">
        <f>IF(OR($L5="TC",$L5="Nso"),"",VLOOKUP($A1,'Result Entry'!$B$9:$GS$108,200,0))</f>
        <v>94/200</v>
      </c>
      <c r="G30" s="1769"/>
      <c r="H30" s="1769"/>
      <c r="I30" s="1770" t="str">
        <f>IF(F30="","",VLOOKUP($A1,'Result Entry'!$B$9:$GS$108,149,0))</f>
        <v>C</v>
      </c>
      <c r="J30" s="1626"/>
      <c r="K30" s="1627"/>
      <c r="L30" s="1627"/>
      <c r="M30" s="1627"/>
      <c r="N30" s="1627"/>
      <c r="O30" s="1627"/>
      <c r="P30" s="1627"/>
      <c r="Q30" s="2097"/>
      <c r="R30" s="610"/>
    </row>
    <row r="31" spans="8:8" ht="33.75" customHeight="1">
      <c r="A31" s="1954"/>
      <c r="B31" s="1986" t="s">
        <v>70</v>
      </c>
      <c r="C31" s="1774" t="str">
        <f>'Result Entry'!$EU$3</f>
        <v>SOC.SER.PLAN</v>
      </c>
      <c r="D31" s="1775"/>
      <c r="E31" s="1776"/>
      <c r="F31" s="1769" t="str">
        <f>IF(OR($L5="TC",$L5="Nso"),"",VLOOKUP($A1,'Result Entry'!$B$9:$HS$108,204,0))</f>
        <v>129/200</v>
      </c>
      <c r="G31" s="1769"/>
      <c r="H31" s="1769"/>
      <c r="I31" s="1770" t="str">
        <f>IF(F31="","",VLOOKUP($A1,'Result Entry'!$B$9:$GS$108,161,0))</f>
        <v>B</v>
      </c>
      <c r="J31" s="1629" t="s">
        <v>175</v>
      </c>
      <c r="K31" s="2098"/>
      <c r="L31" s="2098"/>
      <c r="M31" s="1630"/>
      <c r="N31" s="2099"/>
      <c r="O31" s="2100"/>
      <c r="P31" s="2100"/>
      <c r="Q31" s="2101"/>
      <c r="R31" s="610"/>
    </row>
    <row r="32" spans="8:8" ht="33.75" customHeight="1">
      <c r="A32" s="1954"/>
      <c r="B32" s="1986" t="s">
        <v>70</v>
      </c>
      <c r="C32" s="1774" t="str">
        <f>'Result Entry'!$FG$3</f>
        <v>Jeewan Kaushal</v>
      </c>
      <c r="D32" s="1775"/>
      <c r="E32" s="1776"/>
      <c r="F32" s="1769" t="str">
        <f>IF(OR($L5="TC",$L5="Nso"),"",VLOOKUP($A1,'Result Entry'!$B$9:$HS$108,208,0))</f>
        <v>55/100</v>
      </c>
      <c r="G32" s="1769"/>
      <c r="H32" s="1769"/>
      <c r="I32" s="1770" t="str">
        <f>IF(F32="","",VLOOKUP($A1,'Result Entry'!$B$9:$HS$108,167,0))</f>
        <v>C</v>
      </c>
      <c r="J32" s="1629" t="s">
        <v>149</v>
      </c>
      <c r="K32" s="2098"/>
      <c r="L32" s="2098"/>
      <c r="M32" s="1630"/>
      <c r="N32" s="1630"/>
      <c r="O32" s="1630"/>
      <c r="P32" s="1630"/>
      <c r="Q32" s="2102"/>
      <c r="R32" s="610"/>
    </row>
    <row r="33" spans="8:8" ht="33.75" customHeight="1">
      <c r="A33" s="1954"/>
      <c r="B33" s="1986" t="s">
        <v>70</v>
      </c>
      <c r="C33" s="1777" t="s">
        <v>181</v>
      </c>
      <c r="D33" s="1778"/>
      <c r="E33" s="1779"/>
      <c r="F33" s="2103" t="s">
        <v>182</v>
      </c>
      <c r="G33" s="2104"/>
      <c r="H33" s="2105"/>
      <c r="I33" s="1782" t="s">
        <v>31</v>
      </c>
      <c r="J33" s="1629" t="s">
        <v>176</v>
      </c>
      <c r="K33" s="2098"/>
      <c r="L33" s="2098"/>
      <c r="M33" s="1630"/>
      <c r="N33" s="1630"/>
      <c r="O33" s="1630"/>
      <c r="P33" s="1630"/>
      <c r="Q33" s="2102"/>
      <c r="R33" s="610"/>
    </row>
    <row r="34" spans="8:8" ht="33.75" customHeight="1">
      <c r="A34" s="1954"/>
      <c r="B34" s="1986" t="s">
        <v>70</v>
      </c>
      <c r="C34" s="1783"/>
      <c r="D34" s="1784"/>
      <c r="E34" s="1785"/>
      <c r="F34" s="1786" t="s">
        <v>245</v>
      </c>
      <c r="G34" s="2106"/>
      <c r="H34" s="1787"/>
      <c r="I34" s="1788" t="s">
        <v>63</v>
      </c>
      <c r="J34" s="1647" t="s">
        <v>68</v>
      </c>
      <c r="K34" s="1648"/>
      <c r="L34" s="1648"/>
      <c r="M34" s="1648"/>
      <c r="N34" s="1648"/>
      <c r="O34" s="1648"/>
      <c r="P34" s="1648"/>
      <c r="Q34" s="2107"/>
      <c r="R34" s="610"/>
    </row>
    <row r="35" spans="8:8" ht="33.75" customHeight="1">
      <c r="A35" s="1954"/>
      <c r="B35" s="1986" t="s">
        <v>70</v>
      </c>
      <c r="C35" s="1783"/>
      <c r="D35" s="1784"/>
      <c r="E35" s="1785"/>
      <c r="F35" s="1786" t="s">
        <v>246</v>
      </c>
      <c r="G35" s="2106"/>
      <c r="H35" s="1787"/>
      <c r="I35" s="1788" t="s">
        <v>64</v>
      </c>
      <c r="J35" s="1650"/>
      <c r="K35" s="1651"/>
      <c r="L35" s="1651"/>
      <c r="M35" s="1651"/>
      <c r="N35" s="1651"/>
      <c r="O35" s="1651"/>
      <c r="P35" s="1651"/>
      <c r="Q35" s="2108"/>
      <c r="R35" s="610"/>
    </row>
    <row r="36" spans="8:8" ht="33.75" customHeight="1">
      <c r="A36" s="1954"/>
      <c r="B36" s="1986" t="s">
        <v>70</v>
      </c>
      <c r="C36" s="1783"/>
      <c r="D36" s="1784"/>
      <c r="E36" s="1785"/>
      <c r="F36" s="1786" t="s">
        <v>247</v>
      </c>
      <c r="G36" s="2106"/>
      <c r="H36" s="1787"/>
      <c r="I36" s="1788" t="s">
        <v>66</v>
      </c>
      <c r="J36" s="1650"/>
      <c r="K36" s="1651"/>
      <c r="L36" s="1651"/>
      <c r="M36" s="1651"/>
      <c r="N36" s="1651"/>
      <c r="O36" s="1651"/>
      <c r="P36" s="1651"/>
      <c r="Q36" s="2108"/>
      <c r="R36" s="610"/>
    </row>
    <row r="37" spans="8:8" ht="33.75" customHeight="1">
      <c r="A37" s="1954"/>
      <c r="B37" s="1986" t="s">
        <v>70</v>
      </c>
      <c r="C37" s="1783"/>
      <c r="D37" s="1784"/>
      <c r="E37" s="1785"/>
      <c r="F37" s="1786" t="s">
        <v>248</v>
      </c>
      <c r="G37" s="2106"/>
      <c r="H37" s="1787"/>
      <c r="I37" s="1788" t="s">
        <v>65</v>
      </c>
      <c r="J37" s="1653" t="s">
        <v>81</v>
      </c>
      <c r="K37" s="1654"/>
      <c r="L37" s="1654"/>
      <c r="M37" s="1654"/>
      <c r="N37" s="1654"/>
      <c r="O37" s="1654"/>
      <c r="P37" s="1654"/>
      <c r="Q37" s="2109"/>
      <c r="R37" s="610"/>
    </row>
    <row r="38" spans="8:8" ht="33.75" customHeight="1">
      <c r="A38" s="1954"/>
      <c r="B38" s="2110" t="s">
        <v>70</v>
      </c>
      <c r="C38" s="2111"/>
      <c r="D38" s="2112"/>
      <c r="E38" s="2113"/>
      <c r="F38" s="2114"/>
      <c r="G38" s="2115"/>
      <c r="H38" s="2115"/>
      <c r="I38" s="2116"/>
      <c r="J38" s="2117"/>
      <c r="K38" s="2118"/>
      <c r="L38" s="2118"/>
      <c r="M38" s="2118"/>
      <c r="N38" s="2118"/>
      <c r="O38" s="2118"/>
      <c r="P38" s="2118"/>
      <c r="Q38" s="2119"/>
      <c r="R38" s="610"/>
    </row>
    <row r="39" spans="8:8" s="927" ht="48.75" customFormat="1" customHeight="1">
      <c r="A39" s="1439"/>
      <c r="B39" s="2120"/>
      <c r="C39" s="2120"/>
      <c r="D39" s="2120"/>
      <c r="E39" s="2120"/>
      <c r="F39" s="2120"/>
      <c r="G39" s="2120"/>
      <c r="H39" s="2120"/>
      <c r="I39" s="2120"/>
      <c r="J39" s="2120"/>
      <c r="K39" s="2120"/>
      <c r="L39" s="2120"/>
      <c r="M39" s="2120"/>
      <c r="N39" s="2120"/>
      <c r="O39" s="2120"/>
      <c r="P39" s="2120"/>
      <c r="Q39" s="2120"/>
      <c r="R39" s="610"/>
    </row>
    <row r="40" spans="8:8" ht="9.75" customHeight="1">
      <c r="A40" s="1949">
        <f>A1+1</f>
        <v>2.0</v>
      </c>
      <c r="B40" s="1949"/>
      <c r="C40" s="1949"/>
      <c r="D40" s="1949"/>
      <c r="E40" s="1949"/>
      <c r="F40" s="1949"/>
      <c r="G40" s="1949"/>
      <c r="H40" s="1949"/>
      <c r="I40" s="1949"/>
      <c r="J40" s="1949"/>
      <c r="K40" s="1949"/>
      <c r="L40" s="1949"/>
      <c r="M40" s="1949"/>
      <c r="N40" s="1949"/>
      <c r="O40" s="1949"/>
      <c r="P40" s="1949"/>
      <c r="Q40" s="1949"/>
      <c r="R40" s="1949"/>
    </row>
    <row r="41" spans="8:8" ht="16.5" customHeight="1">
      <c r="A41" s="1950"/>
      <c r="B41" s="1951" t="s">
        <v>51</v>
      </c>
      <c r="C41" s="1952"/>
      <c r="D41" s="1952"/>
      <c r="E41" s="1952"/>
      <c r="F41" s="1952"/>
      <c r="G41" s="1952"/>
      <c r="H41" s="1952"/>
      <c r="I41" s="1952"/>
      <c r="J41" s="1952"/>
      <c r="K41" s="1952"/>
      <c r="L41" s="1952"/>
      <c r="M41" s="1952"/>
      <c r="N41" s="1952"/>
      <c r="O41" s="1952"/>
      <c r="P41" s="1952"/>
      <c r="Q41" s="1953"/>
      <c r="R41" s="610"/>
    </row>
    <row r="42" spans="8:8" ht="62.25" customHeight="1">
      <c r="A42" s="1954"/>
      <c r="B42" s="1955"/>
      <c r="C42" s="1956"/>
      <c r="D42" s="1957" t="str">
        <f>Master!$E$8</f>
        <v>Govt. Sr. Secondary School </v>
      </c>
      <c r="E42" s="1958"/>
      <c r="F42" s="1958"/>
      <c r="G42" s="1958"/>
      <c r="H42" s="1958"/>
      <c r="I42" s="1958"/>
      <c r="J42" s="1958"/>
      <c r="K42" s="1958"/>
      <c r="L42" s="1958"/>
      <c r="M42" s="1958"/>
      <c r="N42" s="1958"/>
      <c r="O42" s="1958"/>
      <c r="P42" s="1958"/>
      <c r="Q42" s="1959"/>
      <c r="R42" s="610"/>
    </row>
    <row r="43" spans="8:8" ht="33.0" customHeight="1">
      <c r="A43" s="1954"/>
      <c r="B43" s="1960"/>
      <c r="C43" s="1961"/>
      <c r="D43" s="1962" t="str">
        <f>Master!$E$11</f>
        <v>P.S.-Bapini (Jodhpur)</v>
      </c>
      <c r="E43" s="1962"/>
      <c r="F43" s="1962"/>
      <c r="G43" s="1962"/>
      <c r="H43" s="1962"/>
      <c r="I43" s="1962"/>
      <c r="J43" s="1962"/>
      <c r="K43" s="1962"/>
      <c r="L43" s="1962"/>
      <c r="M43" s="1962"/>
      <c r="N43" s="1962"/>
      <c r="O43" s="1962"/>
      <c r="P43" s="1962"/>
      <c r="Q43" s="1963"/>
      <c r="R43" s="610"/>
    </row>
    <row r="44" spans="8:8" ht="21.75" customHeight="1">
      <c r="A44" s="1954"/>
      <c r="B44" s="1964"/>
      <c r="C44" s="1965" t="s">
        <v>151</v>
      </c>
      <c r="D44" s="1966"/>
      <c r="E44" s="1966"/>
      <c r="F44" s="1966"/>
      <c r="G44" s="1966"/>
      <c r="H44" s="1967"/>
      <c r="I44" s="1968" t="s">
        <v>128</v>
      </c>
      <c r="J44" s="1969"/>
      <c r="K44" s="1969"/>
      <c r="L44" s="1970">
        <f>VLOOKUP(A40,'Result Entry'!$B$6:$K$108,6,0)</f>
        <v>1102.0</v>
      </c>
      <c r="M44" s="1971"/>
      <c r="N44" s="1972" t="s">
        <v>69</v>
      </c>
      <c r="O44" s="1973"/>
      <c r="P44" s="1974">
        <f>Master!$E$14</f>
        <v>8.151106901E9</v>
      </c>
      <c r="Q44" s="1975"/>
      <c r="R44" s="610"/>
    </row>
    <row r="45" spans="8:8" ht="21.75" customHeight="1">
      <c r="A45" s="1954"/>
      <c r="B45" s="1976"/>
      <c r="C45" s="1965"/>
      <c r="D45" s="1966"/>
      <c r="E45" s="1966"/>
      <c r="F45" s="1966"/>
      <c r="G45" s="1966"/>
      <c r="H45" s="1967"/>
      <c r="I45" s="1968"/>
      <c r="J45" s="1969"/>
      <c r="K45" s="1969"/>
      <c r="L45" s="1970"/>
      <c r="M45" s="1971"/>
      <c r="N45" s="1470" t="s">
        <v>67</v>
      </c>
      <c r="O45" s="1471"/>
      <c r="P45" s="1472"/>
      <c r="Q45" s="1977"/>
      <c r="R45" s="610"/>
    </row>
    <row r="46" spans="8:8" ht="21.75" customHeight="1">
      <c r="A46" s="1954"/>
      <c r="B46" s="1976"/>
      <c r="C46" s="1978"/>
      <c r="D46" s="1979"/>
      <c r="E46" s="1979"/>
      <c r="F46" s="1979"/>
      <c r="G46" s="1979"/>
      <c r="H46" s="1980"/>
      <c r="I46" s="1981"/>
      <c r="J46" s="1982"/>
      <c r="K46" s="1982"/>
      <c r="L46" s="1983"/>
      <c r="M46" s="1984"/>
      <c r="N46" s="1479" t="s">
        <v>52</v>
      </c>
      <c r="O46" s="1480"/>
      <c r="P46" s="1481" t="str">
        <f>Master!$E$6</f>
        <v>2022-23</v>
      </c>
      <c r="Q46" s="1985"/>
      <c r="R46" s="610"/>
    </row>
    <row r="47" spans="8:8" ht="33.75" customHeight="1">
      <c r="A47" s="1954"/>
      <c r="B47" s="1986" t="s">
        <v>70</v>
      </c>
      <c r="C47" s="1677" t="s">
        <v>21</v>
      </c>
      <c r="D47" s="1678"/>
      <c r="E47" s="1678"/>
      <c r="F47" s="1678"/>
      <c r="G47" s="1679"/>
      <c r="H47" s="1680" t="s">
        <v>150</v>
      </c>
      <c r="I47" s="1681">
        <f>VLOOKUP($A40,'Result Entry'!$B$9:$FW$108,4,0)</f>
        <v>565.0</v>
      </c>
      <c r="J47" s="1681"/>
      <c r="K47" s="1681"/>
      <c r="L47" s="1681"/>
      <c r="M47" s="1681"/>
      <c r="N47" s="1681"/>
      <c r="O47" s="1681"/>
      <c r="P47" s="1681"/>
      <c r="Q47" s="1987"/>
      <c r="R47" s="610"/>
    </row>
    <row r="48" spans="8:8" ht="33.75" customHeight="1">
      <c r="A48" s="1954"/>
      <c r="B48" s="1986" t="s">
        <v>70</v>
      </c>
      <c r="C48" s="1683" t="s">
        <v>23</v>
      </c>
      <c r="D48" s="1684"/>
      <c r="E48" s="1684"/>
      <c r="F48" s="1684"/>
      <c r="G48" s="1685"/>
      <c r="H48" s="1686" t="s">
        <v>150</v>
      </c>
      <c r="I48" s="1687" t="str">
        <f>VLOOKUP($A40,'Result Entry'!$B$9:$FW$108,7,0)</f>
        <v>DASFS`</v>
      </c>
      <c r="J48" s="1687"/>
      <c r="K48" s="1687"/>
      <c r="L48" s="1687"/>
      <c r="M48" s="1687"/>
      <c r="N48" s="1687"/>
      <c r="O48" s="1687"/>
      <c r="P48" s="1687"/>
      <c r="Q48" s="1988"/>
      <c r="R48" s="610"/>
    </row>
    <row r="49" spans="8:8" ht="33.75" customHeight="1">
      <c r="A49" s="1954"/>
      <c r="B49" s="1986" t="s">
        <v>70</v>
      </c>
      <c r="C49" s="1683" t="s">
        <v>24</v>
      </c>
      <c r="D49" s="1684"/>
      <c r="E49" s="1684"/>
      <c r="F49" s="1684"/>
      <c r="G49" s="1685"/>
      <c r="H49" s="1686" t="s">
        <v>150</v>
      </c>
      <c r="I49" s="1687" t="str">
        <f>VLOOKUP($A40,'Result Entry'!$B$9:$FW$108,8,0)</f>
        <v>GBGHG</v>
      </c>
      <c r="J49" s="1687"/>
      <c r="K49" s="1687"/>
      <c r="L49" s="1687"/>
      <c r="M49" s="1687"/>
      <c r="N49" s="1687"/>
      <c r="O49" s="1687"/>
      <c r="P49" s="1687"/>
      <c r="Q49" s="1988"/>
      <c r="R49" s="610"/>
    </row>
    <row r="50" spans="8:8" ht="33.75" customHeight="1">
      <c r="A50" s="1954"/>
      <c r="B50" s="1986" t="s">
        <v>70</v>
      </c>
      <c r="C50" s="1683" t="s">
        <v>53</v>
      </c>
      <c r="D50" s="1684"/>
      <c r="E50" s="1684"/>
      <c r="F50" s="1684"/>
      <c r="G50" s="1685"/>
      <c r="H50" s="1686" t="s">
        <v>150</v>
      </c>
      <c r="I50" s="1687" t="str">
        <f>VLOOKUP($A40,'Result Entry'!$B$9:$FW$108,9,0)</f>
        <v>GHGHG</v>
      </c>
      <c r="J50" s="1687"/>
      <c r="K50" s="1687"/>
      <c r="L50" s="1687"/>
      <c r="M50" s="1687"/>
      <c r="N50" s="1687"/>
      <c r="O50" s="1687"/>
      <c r="P50" s="1687"/>
      <c r="Q50" s="1988"/>
      <c r="R50" s="610"/>
    </row>
    <row r="51" spans="8:8" ht="33.75" customHeight="1">
      <c r="A51" s="1954"/>
      <c r="B51" s="1986" t="s">
        <v>70</v>
      </c>
      <c r="C51" s="1683" t="s">
        <v>54</v>
      </c>
      <c r="D51" s="1684"/>
      <c r="E51" s="1684"/>
      <c r="F51" s="1684"/>
      <c r="G51" s="1685"/>
      <c r="H51" s="1686" t="s">
        <v>150</v>
      </c>
      <c r="I51" s="1689" t="str">
        <f>CONCATENATE('Result Entry'!$G$4,'Result Entry'!$J$4)</f>
        <v>11(A)</v>
      </c>
      <c r="J51" s="1687"/>
      <c r="K51" s="1687"/>
      <c r="L51" s="1687"/>
      <c r="M51" s="1687"/>
      <c r="N51" s="1687"/>
      <c r="O51" s="1687"/>
      <c r="P51" s="1687"/>
      <c r="Q51" s="1988"/>
      <c r="R51" s="610"/>
    </row>
    <row r="52" spans="8:8" ht="33.75" customHeight="1">
      <c r="A52" s="1954"/>
      <c r="B52" s="1986" t="s">
        <v>70</v>
      </c>
      <c r="C52" s="1742" t="s">
        <v>26</v>
      </c>
      <c r="D52" s="1763"/>
      <c r="E52" s="1763"/>
      <c r="F52" s="1763"/>
      <c r="G52" s="1989"/>
      <c r="H52" s="1693" t="s">
        <v>150</v>
      </c>
      <c r="I52" s="1694">
        <f>VLOOKUP($A40,'Result Entry'!$B$9:$FW$108,10,0)</f>
        <v>38555.0</v>
      </c>
      <c r="J52" s="1694"/>
      <c r="K52" s="1694"/>
      <c r="L52" s="1694"/>
      <c r="M52" s="1694"/>
      <c r="N52" s="1694"/>
      <c r="O52" s="1694"/>
      <c r="P52" s="1694"/>
      <c r="Q52" s="1990"/>
      <c r="R52" s="610"/>
    </row>
    <row r="53" spans="8:8" ht="33.75" customHeight="1">
      <c r="A53" s="1954"/>
      <c r="B53" s="1986" t="s">
        <v>70</v>
      </c>
      <c r="C53" s="1991" t="s">
        <v>244</v>
      </c>
      <c r="D53" s="1992"/>
      <c r="E53" s="1993" t="s">
        <v>73</v>
      </c>
      <c r="F53" s="1994" t="s">
        <v>74</v>
      </c>
      <c r="G53" s="1994" t="s">
        <v>230</v>
      </c>
      <c r="H53" s="1995" t="s">
        <v>169</v>
      </c>
      <c r="I53" s="1701" t="s">
        <v>56</v>
      </c>
      <c r="J53" s="1996"/>
      <c r="K53" s="1996"/>
      <c r="L53" s="1997" t="s">
        <v>231</v>
      </c>
      <c r="M53" s="1998" t="s">
        <v>85</v>
      </c>
      <c r="N53" s="1998"/>
      <c r="O53" s="1999"/>
      <c r="P53" s="2000" t="s">
        <v>77</v>
      </c>
      <c r="Q53" s="2001" t="s">
        <v>99</v>
      </c>
      <c r="R53" s="610"/>
    </row>
    <row r="54" spans="8:8" ht="33.75" customHeight="1">
      <c r="A54" s="1954"/>
      <c r="B54" s="1986" t="s">
        <v>70</v>
      </c>
      <c r="C54" s="2002"/>
      <c r="D54" s="2003"/>
      <c r="E54" s="2004"/>
      <c r="F54" s="2005"/>
      <c r="G54" s="2005"/>
      <c r="H54" s="2006"/>
      <c r="I54" s="2007" t="s">
        <v>233</v>
      </c>
      <c r="J54" s="2008" t="s">
        <v>87</v>
      </c>
      <c r="K54" s="2009" t="s">
        <v>109</v>
      </c>
      <c r="L54" s="2010"/>
      <c r="M54" s="2007" t="s">
        <v>233</v>
      </c>
      <c r="N54" s="2008" t="s">
        <v>87</v>
      </c>
      <c r="O54" s="2011" t="s">
        <v>110</v>
      </c>
      <c r="P54" s="2012"/>
      <c r="Q54" s="2013"/>
      <c r="R54" s="610"/>
    </row>
    <row r="55" spans="8:8" s="2014" ht="33.75" customFormat="1" customHeight="1">
      <c r="A55" s="1954"/>
      <c r="B55" s="1986" t="s">
        <v>70</v>
      </c>
      <c r="C55" s="2015" t="s">
        <v>57</v>
      </c>
      <c r="D55" s="2016"/>
      <c r="E55" s="2017">
        <f>'Result Entry'!$L$7</f>
        <v>10.0</v>
      </c>
      <c r="F55" s="2018">
        <f>'Result Entry'!$M$7</f>
        <v>10.0</v>
      </c>
      <c r="G55" s="2018">
        <f>'Result Entry'!$N$7</f>
        <v>10.0</v>
      </c>
      <c r="H55" s="2019">
        <f>SUM(E55:G55)</f>
        <v>30.0</v>
      </c>
      <c r="I55" s="2020" t="s">
        <v>243</v>
      </c>
      <c r="J55" s="2021" t="s">
        <v>243</v>
      </c>
      <c r="K55" s="2022">
        <f>'Result Entry'!$P$7</f>
        <v>70.0</v>
      </c>
      <c r="L55" s="2023">
        <f>SUM(H55,K55)</f>
        <v>100.0</v>
      </c>
      <c r="M55" s="2020" t="s">
        <v>243</v>
      </c>
      <c r="N55" s="2021" t="s">
        <v>243</v>
      </c>
      <c r="O55" s="2019">
        <f>'Result Entry'!$R$7</f>
        <v>100.0</v>
      </c>
      <c r="P55" s="2024">
        <f>SUM(L55,O55)</f>
        <v>200.0</v>
      </c>
      <c r="Q55" s="2025"/>
      <c r="R55" s="610"/>
    </row>
    <row r="56" spans="8:8" s="1538" ht="33.75" customFormat="1" customHeight="1">
      <c r="A56" s="1954"/>
      <c r="B56" s="1986" t="s">
        <v>70</v>
      </c>
      <c r="C56" s="1540" t="str">
        <f>'Result Entry'!$L$3</f>
        <v>HINDI Comp.</v>
      </c>
      <c r="D56" s="1541"/>
      <c r="E56" s="1728">
        <f>IF($L44="TC",0,IF($L44="Nso",0,VLOOKUP($A40,'Result Entry'!$B$9:$FW$108,11,0)))</f>
        <v>5.0</v>
      </c>
      <c r="F56" s="1729">
        <f>IF($L44="TC",0,IF($L44="Nso",0,VLOOKUP($A40,'Result Entry'!$B$9:$FW$108,12,0)))</f>
        <v>10.0</v>
      </c>
      <c r="G56" s="1729">
        <f>IF($L44="TC",0,IF($L44="Nso",0,VLOOKUP($A40,'Result Entry'!$B$9:$FW$108,13,0)))</f>
        <v>4.0</v>
      </c>
      <c r="H56" s="2026">
        <f>SUM(E56:G56)</f>
        <v>19.0</v>
      </c>
      <c r="I56" s="2027" t="str">
        <f>CONCATENATE(U56,"/",'Result Entry'!$P$7)</f>
        <v>10/70</v>
      </c>
      <c r="J56" s="2028" t="str">
        <f>IF(V56=0,"--",CONCATENATE(V56,"/"))</f>
        <v>--</v>
      </c>
      <c r="K56" s="2029">
        <f>SUM(U56:V56)</f>
        <v>10.0</v>
      </c>
      <c r="L56" s="2030">
        <f>SUM(H56,K56)</f>
        <v>29.0</v>
      </c>
      <c r="M56" s="2027" t="str">
        <f>CONCATENATE(W56,"/",'Result Entry'!$R$7)</f>
        <v>20/100</v>
      </c>
      <c r="N56" s="2028" t="str">
        <f>IF(X56=0,"--",CONCATENATE(X56,"/"))</f>
        <v>--</v>
      </c>
      <c r="O56" s="2031">
        <f>SUM(W56:X56)</f>
        <v>20.0</v>
      </c>
      <c r="P56" s="1734">
        <f>SUM(L56,O56)</f>
        <v>49.0</v>
      </c>
      <c r="Q56" s="2032" t="str">
        <f>IF($L44="TC",0,IF($L44="Nso",0,VLOOKUP($A40,'Result Entry'!$B$9:$FW$108,24,0)))</f>
        <v>F</v>
      </c>
      <c r="R56" s="610"/>
      <c r="U56" s="2033">
        <f>IF($L44="TC",0,IF($L44="Nso",0,VLOOKUP($A40,'Result Entry'!$B$9:$FW$108,15,0)))</f>
        <v>10.0</v>
      </c>
      <c r="V56" s="2033">
        <v>0.0</v>
      </c>
      <c r="W56" s="2033">
        <f>IF($L44="TC",0,IF($L44="Nso",0,VLOOKUP($A40,'Result Entry'!$B$9:$FW$108,17,0)))</f>
        <v>20.0</v>
      </c>
      <c r="X56" s="2033">
        <v>0.0</v>
      </c>
    </row>
    <row r="57" spans="8:8" s="1538" ht="33.75" customFormat="1" customHeight="1">
      <c r="A57" s="1954"/>
      <c r="B57" s="1986" t="s">
        <v>70</v>
      </c>
      <c r="C57" s="1551" t="str">
        <f>'Result Entry'!$Z$3</f>
        <v>ENGLISH Comp.</v>
      </c>
      <c r="D57" s="1552"/>
      <c r="E57" s="1728">
        <f>IF($L44="TC",0,IF($L44="Nso",0,VLOOKUP($A40,'Result Entry'!$B$9:$FW$108,25,0)))</f>
        <v>10.0</v>
      </c>
      <c r="F57" s="1729">
        <f>IF($L44="TC",0,IF($L44="Nso",0,VLOOKUP($A40,'Result Entry'!$B$9:$FW$108,26,0)))</f>
        <v>10.0</v>
      </c>
      <c r="G57" s="1729">
        <f>IF($L44="TC",0,IF($L44="Nso",0,VLOOKUP($A40,'Result Entry'!$B$9:$FW$108,27,0)))</f>
        <v>4.0</v>
      </c>
      <c r="H57" s="2034">
        <f t="shared" si="5" ref="H57:H62">SUM(E57:G57)</f>
        <v>24.0</v>
      </c>
      <c r="I57" s="2035" t="str">
        <f>CONCATENATE(U57,"/",'Result Entry'!$AD$7)</f>
        <v>10/70</v>
      </c>
      <c r="J57" s="2036" t="str">
        <f>IF(V57=0,"--",CONCATENATE(V57,"/"))</f>
        <v>--</v>
      </c>
      <c r="K57" s="2037">
        <f t="shared" si="6" ref="K57:K62">SUM(U57:V57)</f>
        <v>10.0</v>
      </c>
      <c r="L57" s="2038">
        <f t="shared" si="7" ref="L57:L62">SUM(H57,K57)</f>
        <v>34.0</v>
      </c>
      <c r="M57" s="2035" t="str">
        <f>CONCATENATE(W57,"/",'Result Entry'!$AF$7)</f>
        <v>10/100</v>
      </c>
      <c r="N57" s="2036" t="str">
        <f>IF(X57=0,"--",CONCATENATE(X57,"/"))</f>
        <v>--</v>
      </c>
      <c r="O57" s="2031">
        <f t="shared" si="8" ref="O57:O62">SUM(W57:X57)</f>
        <v>10.0</v>
      </c>
      <c r="P57" s="1734">
        <f t="shared" si="9" ref="P57:P62">SUM(L57,O57)</f>
        <v>44.0</v>
      </c>
      <c r="Q57" s="2032" t="str">
        <f>IF($L44="TC",0,IF($L44="Nso",0,VLOOKUP($A40,'Result Entry'!$B$9:$FW$108,38,0)))</f>
        <v>F</v>
      </c>
      <c r="R57" s="610"/>
      <c r="U57" s="2039">
        <f>IF($L44="TC",0,IF($L44="Nso",0,VLOOKUP($A40,'Result Entry'!$B$9:$FW$108,29,0)))</f>
        <v>10.0</v>
      </c>
      <c r="V57" s="2039">
        <v>0.0</v>
      </c>
      <c r="W57" s="2039">
        <f>IF($L44="TC",0,IF($L44="Nso",0,VLOOKUP($A40,'Result Entry'!$B$9:$FW$108,31,0)))</f>
        <v>10.0</v>
      </c>
      <c r="X57" s="2039">
        <v>0.0</v>
      </c>
    </row>
    <row r="58" spans="8:8" s="1538" ht="33.75" customFormat="1" customHeight="1">
      <c r="A58" s="1954"/>
      <c r="B58" s="1986" t="s">
        <v>70</v>
      </c>
      <c r="C58" s="1551" t="str">
        <f>IF(Y58&gt;=1,'Result Entry'!$AO$3,0)</f>
        <v>PHYSICS</v>
      </c>
      <c r="D58" s="1552"/>
      <c r="E58" s="1728">
        <f>IF($L44="TC",0,IF($L44="Nso",0,VLOOKUP($A40,'Result Entry'!$B$9:$FW$108,40,0)))</f>
        <v>10.0</v>
      </c>
      <c r="F58" s="1729">
        <f>IF($L44="TC",0,IF($L44="Nso",0,VLOOKUP($A40,'Result Entry'!$B$9:$FW$108,41,0)))</f>
        <v>10.0</v>
      </c>
      <c r="G58" s="1729">
        <f>IF($L44="TC",0,IF($L44="Nso",0,VLOOKUP($A40,'Result Entry'!$B$9:$FW$108,42,0)))</f>
        <v>10.0</v>
      </c>
      <c r="H58" s="2034">
        <f t="shared" si="5"/>
        <v>30.0</v>
      </c>
      <c r="I58" s="2035" t="str">
        <f>CONCATENATE(U58,"/",'Result Entry'!$AS$7)</f>
        <v>70/40</v>
      </c>
      <c r="J58" s="2036" t="str">
        <f>IF(V58=0,"--",CONCATENATE(V58,"/",'Result Entry'!$AT$7))</f>
        <v>--</v>
      </c>
      <c r="K58" s="2037">
        <f t="shared" si="6"/>
        <v>70.0</v>
      </c>
      <c r="L58" s="2038">
        <f t="shared" si="7"/>
        <v>100.0</v>
      </c>
      <c r="M58" s="2035" t="str">
        <f>CONCATENATE(W58,"/",'Result Entry'!$AW$7)</f>
        <v>100/100</v>
      </c>
      <c r="N58" s="2036" t="str">
        <f>IF(X58=0,"--",CONCATENATE(X58,"/",'Result Entry'!$AX$7))</f>
        <v>--</v>
      </c>
      <c r="O58" s="2031">
        <f t="shared" si="8"/>
        <v>100.0</v>
      </c>
      <c r="P58" s="1734">
        <f t="shared" si="9"/>
        <v>200.0</v>
      </c>
      <c r="Q58" s="2032" t="str">
        <f>IF($L44="TC",0,IF($L44="Nso",0,VLOOKUP($A40,'Result Entry'!$B$9:$FW$108,55,0)))</f>
        <v>D</v>
      </c>
      <c r="R58" s="610"/>
      <c r="U58" s="2039">
        <f>IF($L44="TC",0,IF($L44="Nso",0,VLOOKUP($A40,'Result Entry'!$B$9:$FW$108,44,0)))</f>
        <v>70.0</v>
      </c>
      <c r="V58" s="2039">
        <f>IF($L44="TC",0,IF($L44="Nso",0,VLOOKUP($A40,'Result Entry'!$B$9:$FW$108,45,0)))</f>
        <v>0.0</v>
      </c>
      <c r="W58" s="2039">
        <f>IF($L44="TC",0,IF($L44="Nso",0,VLOOKUP($A40,'Result Entry'!$B$9:$FW$108,48,0)))</f>
        <v>100.0</v>
      </c>
      <c r="X58" s="2039">
        <f>IF($L44="TC",0,IF($L44="Nso",0,VLOOKUP($A40,'Result Entry'!$B$9:$FW$108,49,0)))</f>
        <v>0.0</v>
      </c>
      <c r="Y58" s="2039">
        <f>VLOOKUP($A40,'Result Entry'!$B$9:$FW$108,39,0)</f>
        <v>1.0</v>
      </c>
    </row>
    <row r="59" spans="8:8" s="1538" ht="33.75" customFormat="1" customHeight="1">
      <c r="A59" s="1954"/>
      <c r="B59" s="1986" t="s">
        <v>70</v>
      </c>
      <c r="C59" s="1551" t="str">
        <f>IF(Y59&gt;=1,'Result Entry'!$BF$3,0)</f>
        <v>CHEMISTRY</v>
      </c>
      <c r="D59" s="1552"/>
      <c r="E59" s="1728">
        <f>IF($L44="TC",0,IF($L44="Nso",0,VLOOKUP($A40,'Result Entry'!$B$9:$FW$108,57,0)))</f>
        <v>10.0</v>
      </c>
      <c r="F59" s="1729">
        <f>IF($L44="TC",0,IF($L44="Nso",0,VLOOKUP($A40,'Result Entry'!$B$9:$FW$108,58,0)))</f>
        <v>10.0</v>
      </c>
      <c r="G59" s="1729">
        <f>IF($L44="TC",0,IF($L44="Nso",0,VLOOKUP($A40,'Result Entry'!$B$9:$FW$108,59,0)))</f>
        <v>10.0</v>
      </c>
      <c r="H59" s="2034">
        <f t="shared" si="5"/>
        <v>30.0</v>
      </c>
      <c r="I59" s="2035" t="str">
        <f>CONCATENATE(U59,"/",'Result Entry'!$BJ$7)</f>
        <v>70/70</v>
      </c>
      <c r="J59" s="2036" t="str">
        <f>IF(V59=0,"--",CONCATENATE(V59,"/",'Result Entry'!$BK$7))</f>
        <v>--</v>
      </c>
      <c r="K59" s="2037">
        <f t="shared" si="6"/>
        <v>70.0</v>
      </c>
      <c r="L59" s="2038">
        <f t="shared" si="7"/>
        <v>100.0</v>
      </c>
      <c r="M59" s="2035" t="str">
        <f>CONCATENATE(W59,"/",'Result Entry'!$BN$7)</f>
        <v>100/100</v>
      </c>
      <c r="N59" s="2036" t="str">
        <f>IF(X59=0,"--",CONCATENATE(X59,"/",'Result Entry'!$BO$7))</f>
        <v>--</v>
      </c>
      <c r="O59" s="2031">
        <f t="shared" si="8"/>
        <v>100.0</v>
      </c>
      <c r="P59" s="1734">
        <f t="shared" si="9"/>
        <v>200.0</v>
      </c>
      <c r="Q59" s="2032" t="str">
        <f>IF($L44="TC",0,IF($L44="Nso",0,VLOOKUP($A40,'Result Entry'!$B$9:$FW$108,72,0)))</f>
        <v>D</v>
      </c>
      <c r="R59" s="610"/>
      <c r="U59" s="2039">
        <f>IF($L44="TC",0,IF($L44="Nso",0,VLOOKUP($A40,'Result Entry'!$B$9:$FW$108,61,0)))</f>
        <v>70.0</v>
      </c>
      <c r="V59" s="2039">
        <f>IF($L44="TC",0,IF($L44="Nso",0,VLOOKUP($A40,'Result Entry'!$B$9:$FW$108,62,0)))</f>
        <v>0.0</v>
      </c>
      <c r="W59" s="2039">
        <f>IF($L44="TC",0,IF($L44="Nso",0,VLOOKUP($A40,'Result Entry'!$B$9:$FW$108,65,0)))</f>
        <v>100.0</v>
      </c>
      <c r="X59" s="2039">
        <f>IF($L44="TC",0,IF($L44="Nso",0,VLOOKUP($A40,'Result Entry'!$B$9:$FW$108,66,0)))</f>
        <v>0.0</v>
      </c>
      <c r="Y59" s="2039">
        <f>VLOOKUP($A40,'Result Entry'!$B$9:$FW$108,56,0)</f>
        <v>2.0</v>
      </c>
    </row>
    <row r="60" spans="8:8" s="1538" ht="33.75" customFormat="1" customHeight="1">
      <c r="A60" s="1954"/>
      <c r="B60" s="1986" t="s">
        <v>70</v>
      </c>
      <c r="C60" s="1554" t="str">
        <f>IF(Y60&gt;=1,'Result Entry'!$BW$3,0)</f>
        <v>BIOLOGY</v>
      </c>
      <c r="D60" s="2040"/>
      <c r="E60" s="2041">
        <f>IF($L44="TC",0,IF($L44="Nso",0,VLOOKUP($A40,'Result Entry'!$B$9:$FW$108,74,0)))</f>
        <v>10.0</v>
      </c>
      <c r="F60" s="2042">
        <f>IF($L44="TC",0,IF($L44="Nso",0,VLOOKUP($A40,'Result Entry'!$B$9:$FW$108,75,0)))</f>
        <v>10.0</v>
      </c>
      <c r="G60" s="2042">
        <f>IF($L44="TC",0,IF($L44="Nso",0,VLOOKUP($A40,'Result Entry'!$B$9:$FW$108,76,0)))</f>
        <v>10.0</v>
      </c>
      <c r="H60" s="2043">
        <f t="shared" si="5"/>
        <v>30.0</v>
      </c>
      <c r="I60" s="2044" t="str">
        <f>CONCATENATE(U60,"/",'Result Entry'!$CA$7)</f>
        <v>70/70</v>
      </c>
      <c r="J60" s="2045" t="str">
        <f>IF(V60=0,"--",CONCATENATE(V60,"/",'Result Entry'!$CB$7))</f>
        <v>--</v>
      </c>
      <c r="K60" s="2046">
        <f t="shared" si="6"/>
        <v>70.0</v>
      </c>
      <c r="L60" s="2047">
        <f t="shared" si="7"/>
        <v>100.0</v>
      </c>
      <c r="M60" s="2044" t="str">
        <f>CONCATENATE(W60,"/",'Result Entry'!$CE$7)</f>
        <v>100/100</v>
      </c>
      <c r="N60" s="2045" t="str">
        <f>IF(X60=0,"--",CONCATENATE(X60,"/",'Result Entry'!$CF$7))</f>
        <v>--</v>
      </c>
      <c r="O60" s="2043">
        <f t="shared" si="8"/>
        <v>100.0</v>
      </c>
      <c r="P60" s="2048">
        <f t="shared" si="9"/>
        <v>200.0</v>
      </c>
      <c r="Q60" s="2049" t="str">
        <f>IF($L44="TC",0,IF($L44="Nso",0,VLOOKUP($A40,'Result Entry'!$B$9:$FW$108,89,0)))</f>
        <v>D</v>
      </c>
      <c r="R60" s="610"/>
      <c r="U60" s="2041">
        <f>IF($L44="TC",0,IF($L44="Nso",0,VLOOKUP($A40,'Result Entry'!$B$9:$FW$108,78,0)))</f>
        <v>70.0</v>
      </c>
      <c r="V60" s="2041">
        <f>IF($L44="TC",0,IF($L44="Nso",0,VLOOKUP($A40,'Result Entry'!$B$9:$FW$108,79,0)))</f>
        <v>0.0</v>
      </c>
      <c r="W60" s="2041">
        <f>IF($L44="TC",0,IF($L44="Nso",0,VLOOKUP($A40,'Result Entry'!$B$9:$FW$108,82,0)))</f>
        <v>100.0</v>
      </c>
      <c r="X60" s="2041">
        <f>IF($L44="TC",0,IF($L44="Nso",0,VLOOKUP($A40,'Result Entry'!$B$9:$FW$108,83,0)))</f>
        <v>0.0</v>
      </c>
      <c r="Y60" s="2041">
        <f>VLOOKUP($A40,'Result Entry'!$B$9:$FW$108,73,0)</f>
        <v>3.0</v>
      </c>
    </row>
    <row r="61" spans="8:8" s="1538" ht="33.75" customFormat="1" customHeight="1">
      <c r="A61" s="1954"/>
      <c r="B61" s="1986" t="s">
        <v>70</v>
      </c>
      <c r="C61" s="2050">
        <f>IF(Y61&gt;=1,'Result Entry'!$CN$3,0)</f>
        <v>0.0</v>
      </c>
      <c r="D61" s="2040"/>
      <c r="E61" s="2051">
        <f>IF($L44="TC",0,IF($L44="Nso",0,VLOOKUP($A40,'Result Entry'!$B$9:$FW$108,91,0)))</f>
        <v>0.0</v>
      </c>
      <c r="F61" s="2052">
        <f>IF($L44="TC",0,IF($L44="Nso",0,VLOOKUP($A40,'Result Entry'!$B$9:$FW$108,92,0)))</f>
        <v>0.0</v>
      </c>
      <c r="G61" s="2052">
        <f>IF($L44="TC",0,IF($L44="Nso",0,VLOOKUP($A40,'Result Entry'!$B$9:$FW$108,93,0)))</f>
        <v>0.0</v>
      </c>
      <c r="H61" s="2053">
        <f t="shared" si="5"/>
        <v>0.0</v>
      </c>
      <c r="I61" s="2054" t="str">
        <f>CONCATENATE(U61,"/",'Result Entry'!$CR$7)</f>
        <v>0/70</v>
      </c>
      <c r="J61" s="2055" t="str">
        <f>IF(V61=0,"--",CONCATENATE(V61,"/",'Result Entry'!$CS$7))</f>
        <v>--</v>
      </c>
      <c r="K61" s="2056">
        <f t="shared" si="6"/>
        <v>0.0</v>
      </c>
      <c r="L61" s="2057">
        <f t="shared" si="7"/>
        <v>0.0</v>
      </c>
      <c r="M61" s="2054" t="str">
        <f>CONCATENATE(W61,"/",'Result Entry'!$CV$7)</f>
        <v>0/100</v>
      </c>
      <c r="N61" s="2055" t="str">
        <f>IF(X61=0,"--",CONCATENATE(X61,"/",'Result Entry'!$CW$7))</f>
        <v>--</v>
      </c>
      <c r="O61" s="2053">
        <f t="shared" si="8"/>
        <v>0.0</v>
      </c>
      <c r="P61" s="2058">
        <f t="shared" si="9"/>
        <v>0.0</v>
      </c>
      <c r="Q61" s="2059" t="str">
        <f>IF($L44="TC",0,IF($L44="Nso",0,VLOOKUP($A40,'Result Entry'!$B$9:$FW$108,106,0)))</f>
        <v>F</v>
      </c>
      <c r="R61" s="610"/>
      <c r="U61" s="2051">
        <f>IF($L44="TC",0,IF($L44="Nso",0,VLOOKUP($A40,'Result Entry'!$B$9:$FW$108,95,0)))</f>
        <v>0.0</v>
      </c>
      <c r="V61" s="2051">
        <f>IF($L44="TC",0,IF($L44="Nso",0,VLOOKUP($A40,'Result Entry'!$B$9:$FW$108,96,0)))</f>
        <v>0.0</v>
      </c>
      <c r="W61" s="2051">
        <f>IF($L44="TC",0,IF($L44="Nso",0,VLOOKUP($A40,'Result Entry'!$B$9:$FW$108,99,0)))</f>
        <v>0.0</v>
      </c>
      <c r="X61" s="2051">
        <f>IF($L44="TC",0,IF($L44="Nso",0,VLOOKUP($A40,'Result Entry'!$B$9:$FW$108,100,0)))</f>
        <v>0.0</v>
      </c>
      <c r="Y61" s="2051">
        <f>VLOOKUP($A40,'Result Entry'!$B$9:$FW$108,90,0)</f>
        <v>0.0</v>
      </c>
    </row>
    <row r="62" spans="8:8" s="1538" ht="33.75" customFormat="1" customHeight="1">
      <c r="A62" s="1954"/>
      <c r="B62" s="1986" t="s">
        <v>70</v>
      </c>
      <c r="C62" s="1554">
        <f>IF(Y62&gt;=1,'Result Entry'!$DE$3,0)</f>
        <v>0.0</v>
      </c>
      <c r="D62" s="2040"/>
      <c r="E62" s="1739">
        <f>IF($L44="TC",0,IF($L44="Nso",0,VLOOKUP($A40,'Result Entry'!$B$9:$FW$108,108,0)))</f>
        <v>0.0</v>
      </c>
      <c r="F62" s="1740">
        <f>IF($L44="TC",0,IF($L44="Nso",0,VLOOKUP($A40,'Result Entry'!$B$9:$FW$108,109,0)))</f>
        <v>0.0</v>
      </c>
      <c r="G62" s="1740">
        <f>IF($L44="TC",0,IF($L44="Nso",0,VLOOKUP($A40,'Result Entry'!$B$9:$FW$108,110,0)))</f>
        <v>0.0</v>
      </c>
      <c r="H62" s="2060">
        <f t="shared" si="5"/>
        <v>0.0</v>
      </c>
      <c r="I62" s="2061" t="str">
        <f>CONCATENATE(U62,"/",'Result Entry'!$DI$7)</f>
        <v>0/70</v>
      </c>
      <c r="J62" s="2062" t="str">
        <f>IF(V62=0,"--",CONCATENATE(V62,"/",'Result Entry'!$DJ$7))</f>
        <v>--</v>
      </c>
      <c r="K62" s="2063">
        <f t="shared" si="6"/>
        <v>0.0</v>
      </c>
      <c r="L62" s="2064">
        <f t="shared" si="7"/>
        <v>0.0</v>
      </c>
      <c r="M62" s="2061" t="str">
        <f>CONCATENATE(W62,"/",'Result Entry'!$DM$7)</f>
        <v>0/100</v>
      </c>
      <c r="N62" s="2062" t="str">
        <f>IF(X62=0,"--",CONCATENATE(X62,"/",'Result Entry'!$DN$7))</f>
        <v>--</v>
      </c>
      <c r="O62" s="2060">
        <f t="shared" si="8"/>
        <v>0.0</v>
      </c>
      <c r="P62" s="1746">
        <f t="shared" si="9"/>
        <v>0.0</v>
      </c>
      <c r="Q62" s="2032" t="str">
        <f>IF($L44="TC",0,IF($L44="Nso",0,VLOOKUP($A40,'Result Entry'!$B$9:$FW$108,123,0)))</f>
        <v/>
      </c>
      <c r="R62" s="610"/>
      <c r="U62" s="2065">
        <f>IF($L44="TC",0,IF($L44="Nso",0,VLOOKUP($A40,'Result Entry'!$B$9:$FW$108,112,0)))</f>
        <v>0.0</v>
      </c>
      <c r="V62" s="2065">
        <f>IF($L44="TC",0,IF($L44="Nso",0,VLOOKUP($A40,'Result Entry'!$B$9:$FW$108,113,0)))</f>
        <v>0.0</v>
      </c>
      <c r="W62" s="2065">
        <f>IF($L44="TC",0,IF($L44="Nso",0,VLOOKUP($A40,'Result Entry'!$B$9:$FW$108,116,0)))</f>
        <v>0.0</v>
      </c>
      <c r="X62" s="2065">
        <f>IF($L44="TC",0,IF($L44="Nso",0,VLOOKUP($A40,'Result Entry'!$B$9:$FW$108,117,0)))</f>
        <v>0.0</v>
      </c>
      <c r="Y62" s="2065">
        <f>VLOOKUP($A40,'Result Entry'!$B$9:$FW$108,107,0)</f>
        <v>0.0</v>
      </c>
    </row>
    <row r="63" spans="8:8" ht="33.75" customHeight="1">
      <c r="A63" s="1954"/>
      <c r="B63" s="1986" t="s">
        <v>70</v>
      </c>
      <c r="C63" s="1565" t="s">
        <v>78</v>
      </c>
      <c r="D63" s="1566"/>
      <c r="E63" s="1567"/>
      <c r="F63" s="1747" t="s">
        <v>79</v>
      </c>
      <c r="G63" s="2066"/>
      <c r="H63" s="1748"/>
      <c r="I63" s="1747" t="s">
        <v>80</v>
      </c>
      <c r="J63" s="1749"/>
      <c r="K63" s="2067" t="s">
        <v>42</v>
      </c>
      <c r="L63" s="2068"/>
      <c r="M63" s="2067" t="s">
        <v>92</v>
      </c>
      <c r="N63" s="1753"/>
      <c r="O63" s="1752" t="s">
        <v>40</v>
      </c>
      <c r="P63" s="1753"/>
      <c r="Q63" s="2069" t="s">
        <v>44</v>
      </c>
      <c r="R63" s="610"/>
    </row>
    <row r="64" spans="8:8" ht="33.75" customHeight="1">
      <c r="A64" s="1954"/>
      <c r="B64" s="1986" t="s">
        <v>70</v>
      </c>
      <c r="C64" s="1577"/>
      <c r="D64" s="1578"/>
      <c r="E64" s="1579"/>
      <c r="F64" s="1755">
        <f>IF($L44="TC",0,IF($L44="Nso",0,VLOOKUP($A40,'Result Entry'!$B$9:$FW$108,171,0)))</f>
        <v>1000.0</v>
      </c>
      <c r="G64" s="2070"/>
      <c r="H64" s="1756"/>
      <c r="I64" s="2071">
        <f>IF($L44="TC",0,IF($L44="Nso",0,VLOOKUP($A40,'Result Entry'!$B$9:$FW$108,172,0)))</f>
        <v>633.0</v>
      </c>
      <c r="J64" s="2072"/>
      <c r="K64" s="2073">
        <f>IF($L44="TC",0,IF($L44="Nso",0,VLOOKUP($A40,'Result Entry'!$B$9:$FW$108,173,0)))</f>
        <v>0.0</v>
      </c>
      <c r="L64" s="2074"/>
      <c r="M64" s="2075" t="str">
        <f>IF($L44="TC",0,IF($L44="Nso",0,VLOOKUP($A40,'Result Entry'!$B$9:$FW$108,174,0)))</f>
        <v>FAILED</v>
      </c>
      <c r="N64" s="2076"/>
      <c r="O64" s="1535" t="str">
        <f>VLOOKUP($A40,'Result Entry'!$B$9:$FW$108,175,0)</f>
        <v>FAILED</v>
      </c>
      <c r="P64" s="1534"/>
      <c r="Q64" s="2077" t="str">
        <f>IF($L44="TC",0,IF($L44="Nso",0,VLOOKUP($A40,'Result Entry'!$B$9:$FW$108,177,0)))</f>
        <v/>
      </c>
      <c r="R64" s="610"/>
    </row>
    <row r="65" spans="8:8" ht="33.75" customHeight="1">
      <c r="A65" s="1954"/>
      <c r="B65" s="1986" t="s">
        <v>70</v>
      </c>
      <c r="C65" s="2078" t="s">
        <v>59</v>
      </c>
      <c r="D65" s="2079"/>
      <c r="E65" s="2079"/>
      <c r="F65" s="2079"/>
      <c r="G65" s="2079"/>
      <c r="H65" s="2079"/>
      <c r="I65" s="2080"/>
      <c r="J65" s="1592" t="s">
        <v>60</v>
      </c>
      <c r="K65" s="1592"/>
      <c r="L65" s="1592"/>
      <c r="M65" s="1593"/>
      <c r="N65" s="1760">
        <f>VLOOKUP($A40,'Result Entry'!$B$9:$FW$108,168,0)</f>
        <v>362.0</v>
      </c>
      <c r="O65" s="1761"/>
      <c r="P65" s="2081" t="s">
        <v>38</v>
      </c>
      <c r="Q65" s="2082"/>
      <c r="R65" s="610"/>
    </row>
    <row r="66" spans="8:8" ht="33.75" customHeight="1">
      <c r="A66" s="1954"/>
      <c r="B66" s="1986" t="s">
        <v>70</v>
      </c>
      <c r="C66" s="1598" t="s">
        <v>244</v>
      </c>
      <c r="D66" s="1599"/>
      <c r="E66" s="1599"/>
      <c r="F66" s="2083" t="s">
        <v>158</v>
      </c>
      <c r="G66" s="2084"/>
      <c r="H66" s="2085"/>
      <c r="I66" s="2086" t="s">
        <v>242</v>
      </c>
      <c r="J66" s="1603" t="s">
        <v>61</v>
      </c>
      <c r="K66" s="1603"/>
      <c r="L66" s="1603"/>
      <c r="M66" s="1604"/>
      <c r="N66" s="1762">
        <f>VLOOKUP($A40,'Result Entry'!$B$9:$FW$108,169,0)</f>
        <v>275.0</v>
      </c>
      <c r="O66" s="1763"/>
      <c r="P66" s="1607">
        <f>VLOOKUP($A40,'Result Entry'!$B$9:$FW$108,170,0)</f>
        <v>75.96685082872928</v>
      </c>
      <c r="Q66" s="2087"/>
      <c r="R66" s="610"/>
    </row>
    <row r="67" spans="8:8" ht="33.75" customHeight="1">
      <c r="A67" s="1954"/>
      <c r="B67" s="1986" t="s">
        <v>70</v>
      </c>
      <c r="C67" s="1598"/>
      <c r="D67" s="1599"/>
      <c r="E67" s="1599"/>
      <c r="F67" s="2088"/>
      <c r="G67" s="2089"/>
      <c r="H67" s="2090"/>
      <c r="I67" s="2091" t="s">
        <v>100</v>
      </c>
      <c r="J67" s="1612" t="s">
        <v>62</v>
      </c>
      <c r="K67" s="1612"/>
      <c r="L67" s="1612"/>
      <c r="M67" s="1613"/>
      <c r="N67" s="2092" t="str">
        <f>IF($L44="TC","Transferred",IF($L44="Nso","NameSeparated",VLOOKUP($A40,'Result Entry'!$B$9:$FW$108,178,0)))</f>
        <v>Need Improvement</v>
      </c>
      <c r="O67" s="2092"/>
      <c r="P67" s="2092"/>
      <c r="Q67" s="2093"/>
      <c r="R67" s="610"/>
    </row>
    <row r="68" spans="8:8" ht="33.75" customHeight="1">
      <c r="A68" s="1954"/>
      <c r="B68" s="1986" t="s">
        <v>70</v>
      </c>
      <c r="C68" s="1766" t="str">
        <f>'Result Entry'!$DU$3</f>
        <v>Foundation Of Information Tech.</v>
      </c>
      <c r="D68" s="1767"/>
      <c r="E68" s="1768"/>
      <c r="F68" s="1769" t="str">
        <f>IF(OR($L44="TC",$L44="Nso"),"",VLOOKUP($A40,'Result Entry'!$B$9:$GS$108,196,0))</f>
        <v>180/200</v>
      </c>
      <c r="G68" s="1769"/>
      <c r="H68" s="1769"/>
      <c r="I68" s="1770" t="str">
        <f>IF(F68="","",VLOOKUP($A40,'Result Entry'!$B$9:$GS$108,137,0))</f>
        <v>A</v>
      </c>
      <c r="J68" s="1621" t="s">
        <v>72</v>
      </c>
      <c r="K68" s="1621"/>
      <c r="L68" s="1621"/>
      <c r="M68" s="1622"/>
      <c r="N68" s="2094">
        <f>'Result Entry'!$T$2</f>
        <v>45041.0</v>
      </c>
      <c r="O68" s="2095"/>
      <c r="P68" s="2095"/>
      <c r="Q68" s="2096"/>
      <c r="R68" s="610"/>
    </row>
    <row r="69" spans="8:8" ht="33.75" customHeight="1">
      <c r="A69" s="1954"/>
      <c r="B69" s="1986" t="s">
        <v>70</v>
      </c>
      <c r="C69" s="1774" t="str">
        <f>'Result Entry'!$EI$3</f>
        <v>G.I.A.I.-II</v>
      </c>
      <c r="D69" s="1775"/>
      <c r="E69" s="1776"/>
      <c r="F69" s="1769" t="str">
        <f>IF(OR($L44="TC",$L44="Nso"),"",VLOOKUP($A40,'Result Entry'!$B$9:$GS$108,200,0))</f>
        <v>88/200</v>
      </c>
      <c r="G69" s="1769"/>
      <c r="H69" s="1769"/>
      <c r="I69" s="1770" t="str">
        <f>IF(F69="","",VLOOKUP($A40,'Result Entry'!$B$9:$GS$108,149,0))</f>
        <v>C</v>
      </c>
      <c r="J69" s="1626"/>
      <c r="K69" s="1627"/>
      <c r="L69" s="1627"/>
      <c r="M69" s="1627"/>
      <c r="N69" s="1627"/>
      <c r="O69" s="1627"/>
      <c r="P69" s="1627"/>
      <c r="Q69" s="2097"/>
      <c r="R69" s="610"/>
    </row>
    <row r="70" spans="8:8" ht="33.75" customHeight="1">
      <c r="A70" s="1954"/>
      <c r="B70" s="1986" t="s">
        <v>70</v>
      </c>
      <c r="C70" s="1774" t="str">
        <f>'Result Entry'!$EU$3</f>
        <v>SOC.SER.PLAN</v>
      </c>
      <c r="D70" s="1775"/>
      <c r="E70" s="1776"/>
      <c r="F70" s="1769" t="str">
        <f>IF(OR($L44="TC",$L44="Nso"),"",VLOOKUP($A40,'Result Entry'!$B$9:$HS$108,204,0))</f>
        <v>80/200</v>
      </c>
      <c r="G70" s="1769"/>
      <c r="H70" s="1769"/>
      <c r="I70" s="1770" t="str">
        <f>IF(F70="","",VLOOKUP($A40,'Result Entry'!$B$9:$GS$108,161,0))</f>
        <v>C</v>
      </c>
      <c r="J70" s="1629" t="s">
        <v>175</v>
      </c>
      <c r="K70" s="2098"/>
      <c r="L70" s="2098"/>
      <c r="M70" s="1630"/>
      <c r="N70" s="2099"/>
      <c r="O70" s="2100"/>
      <c r="P70" s="2100"/>
      <c r="Q70" s="2101"/>
      <c r="R70" s="610"/>
    </row>
    <row r="71" spans="8:8" ht="33.75" customHeight="1">
      <c r="A71" s="1954"/>
      <c r="B71" s="1986" t="s">
        <v>70</v>
      </c>
      <c r="C71" s="1774" t="str">
        <f>'Result Entry'!$FG$3</f>
        <v>Jeewan Kaushal</v>
      </c>
      <c r="D71" s="1775"/>
      <c r="E71" s="1776"/>
      <c r="F71" s="1769" t="str">
        <f>IF(OR($L44="TC",$L44="Nso"),"",VLOOKUP($A40,'Result Entry'!$B$9:$HS$108,208,0))</f>
        <v>0/100</v>
      </c>
      <c r="G71" s="1769"/>
      <c r="H71" s="1769"/>
      <c r="I71" s="1770">
        <f>IF(F71="","",VLOOKUP($A40,'Result Entry'!$B$9:$HS$108,167,0))</f>
        <v>0.0</v>
      </c>
      <c r="J71" s="1629" t="s">
        <v>149</v>
      </c>
      <c r="K71" s="2098"/>
      <c r="L71" s="2098"/>
      <c r="M71" s="1630"/>
      <c r="N71" s="1630"/>
      <c r="O71" s="1630"/>
      <c r="P71" s="1630"/>
      <c r="Q71" s="2102"/>
      <c r="R71" s="610"/>
    </row>
    <row r="72" spans="8:8" ht="33.75" customHeight="1">
      <c r="A72" s="1954"/>
      <c r="B72" s="1986" t="s">
        <v>70</v>
      </c>
      <c r="C72" s="1777" t="s">
        <v>181</v>
      </c>
      <c r="D72" s="1778"/>
      <c r="E72" s="1779"/>
      <c r="F72" s="2103" t="s">
        <v>182</v>
      </c>
      <c r="G72" s="2104"/>
      <c r="H72" s="2105"/>
      <c r="I72" s="1782" t="s">
        <v>31</v>
      </c>
      <c r="J72" s="1629" t="s">
        <v>176</v>
      </c>
      <c r="K72" s="2098"/>
      <c r="L72" s="2098"/>
      <c r="M72" s="1630"/>
      <c r="N72" s="1630"/>
      <c r="O72" s="1630"/>
      <c r="P72" s="1630"/>
      <c r="Q72" s="2102"/>
      <c r="R72" s="610"/>
    </row>
    <row r="73" spans="8:8" ht="33.75" customHeight="1">
      <c r="A73" s="1954"/>
      <c r="B73" s="1986" t="s">
        <v>70</v>
      </c>
      <c r="C73" s="1783"/>
      <c r="D73" s="1784"/>
      <c r="E73" s="1785"/>
      <c r="F73" s="1786" t="s">
        <v>245</v>
      </c>
      <c r="G73" s="2106"/>
      <c r="H73" s="1787"/>
      <c r="I73" s="1788" t="s">
        <v>63</v>
      </c>
      <c r="J73" s="1647" t="s">
        <v>68</v>
      </c>
      <c r="K73" s="1648"/>
      <c r="L73" s="1648"/>
      <c r="M73" s="1648"/>
      <c r="N73" s="1648"/>
      <c r="O73" s="1648"/>
      <c r="P73" s="1648"/>
      <c r="Q73" s="2107"/>
      <c r="R73" s="610"/>
    </row>
    <row r="74" spans="8:8" ht="33.75" customHeight="1">
      <c r="A74" s="1954"/>
      <c r="B74" s="1986" t="s">
        <v>70</v>
      </c>
      <c r="C74" s="1783"/>
      <c r="D74" s="1784"/>
      <c r="E74" s="1785"/>
      <c r="F74" s="1786" t="s">
        <v>246</v>
      </c>
      <c r="G74" s="2106"/>
      <c r="H74" s="1787"/>
      <c r="I74" s="1788" t="s">
        <v>64</v>
      </c>
      <c r="J74" s="1650"/>
      <c r="K74" s="1651"/>
      <c r="L74" s="1651"/>
      <c r="M74" s="1651"/>
      <c r="N74" s="1651"/>
      <c r="O74" s="1651"/>
      <c r="P74" s="1651"/>
      <c r="Q74" s="2108"/>
      <c r="R74" s="610"/>
    </row>
    <row r="75" spans="8:8" ht="33.75" customHeight="1">
      <c r="A75" s="1954"/>
      <c r="B75" s="1986" t="s">
        <v>70</v>
      </c>
      <c r="C75" s="1783"/>
      <c r="D75" s="1784"/>
      <c r="E75" s="1785"/>
      <c r="F75" s="1786" t="s">
        <v>247</v>
      </c>
      <c r="G75" s="2106"/>
      <c r="H75" s="1787"/>
      <c r="I75" s="1788" t="s">
        <v>66</v>
      </c>
      <c r="J75" s="1650"/>
      <c r="K75" s="1651"/>
      <c r="L75" s="1651"/>
      <c r="M75" s="1651"/>
      <c r="N75" s="1651"/>
      <c r="O75" s="1651"/>
      <c r="P75" s="1651"/>
      <c r="Q75" s="2108"/>
      <c r="R75" s="610"/>
    </row>
    <row r="76" spans="8:8" ht="33.75" customHeight="1">
      <c r="A76" s="1954"/>
      <c r="B76" s="1986" t="s">
        <v>70</v>
      </c>
      <c r="C76" s="1783"/>
      <c r="D76" s="1784"/>
      <c r="E76" s="1785"/>
      <c r="F76" s="1786" t="s">
        <v>248</v>
      </c>
      <c r="G76" s="2106"/>
      <c r="H76" s="1787"/>
      <c r="I76" s="1788" t="s">
        <v>65</v>
      </c>
      <c r="J76" s="1653" t="s">
        <v>81</v>
      </c>
      <c r="K76" s="1654"/>
      <c r="L76" s="1654"/>
      <c r="M76" s="1654"/>
      <c r="N76" s="1654"/>
      <c r="O76" s="1654"/>
      <c r="P76" s="1654"/>
      <c r="Q76" s="2109"/>
      <c r="R76" s="610"/>
    </row>
    <row r="77" spans="8:8" ht="33.75" customHeight="1">
      <c r="A77" s="1954"/>
      <c r="B77" s="2110" t="s">
        <v>70</v>
      </c>
      <c r="C77" s="2111"/>
      <c r="D77" s="2112"/>
      <c r="E77" s="2113"/>
      <c r="F77" s="2114"/>
      <c r="G77" s="2115"/>
      <c r="H77" s="2115"/>
      <c r="I77" s="2116"/>
      <c r="J77" s="2117"/>
      <c r="K77" s="2118"/>
      <c r="L77" s="2118"/>
      <c r="M77" s="2118"/>
      <c r="N77" s="2118"/>
      <c r="O77" s="2118"/>
      <c r="P77" s="2118"/>
      <c r="Q77" s="2119"/>
      <c r="R77" s="610"/>
    </row>
    <row r="78" spans="8:8" s="927" ht="48.75" customFormat="1" customHeight="1">
      <c r="A78" s="1439"/>
      <c r="B78" s="2120"/>
      <c r="C78" s="2120"/>
      <c r="D78" s="2120"/>
      <c r="E78" s="2120"/>
      <c r="F78" s="2120"/>
      <c r="G78" s="2120"/>
      <c r="H78" s="2120"/>
      <c r="I78" s="2120"/>
      <c r="J78" s="2120"/>
      <c r="K78" s="2120"/>
      <c r="L78" s="2120"/>
      <c r="M78" s="2120"/>
      <c r="N78" s="2120"/>
      <c r="O78" s="2120"/>
      <c r="P78" s="2120"/>
      <c r="Q78" s="2120"/>
      <c r="R78" s="610"/>
    </row>
    <row r="79" spans="8:8" ht="9.75" customHeight="1">
      <c r="A79" s="1949">
        <f>A40+1</f>
        <v>3.0</v>
      </c>
      <c r="B79" s="1949"/>
      <c r="C79" s="1949"/>
      <c r="D79" s="1949"/>
      <c r="E79" s="1949"/>
      <c r="F79" s="1949"/>
      <c r="G79" s="1949"/>
      <c r="H79" s="1949"/>
      <c r="I79" s="1949"/>
      <c r="J79" s="1949"/>
      <c r="K79" s="1949"/>
      <c r="L79" s="1949"/>
      <c r="M79" s="1949"/>
      <c r="N79" s="1949"/>
      <c r="O79" s="1949"/>
      <c r="P79" s="1949"/>
      <c r="Q79" s="1949"/>
      <c r="R79" s="1949"/>
    </row>
    <row r="80" spans="8:8" ht="16.5" customHeight="1">
      <c r="A80" s="1950"/>
      <c r="B80" s="1951" t="s">
        <v>51</v>
      </c>
      <c r="C80" s="1952"/>
      <c r="D80" s="1952"/>
      <c r="E80" s="1952"/>
      <c r="F80" s="1952"/>
      <c r="G80" s="1952"/>
      <c r="H80" s="1952"/>
      <c r="I80" s="1952"/>
      <c r="J80" s="1952"/>
      <c r="K80" s="1952"/>
      <c r="L80" s="1952"/>
      <c r="M80" s="1952"/>
      <c r="N80" s="1952"/>
      <c r="O80" s="1952"/>
      <c r="P80" s="1952"/>
      <c r="Q80" s="1953"/>
      <c r="R80" s="610"/>
    </row>
    <row r="81" spans="8:8" ht="62.25" customHeight="1">
      <c r="A81" s="1954"/>
      <c r="B81" s="1955"/>
      <c r="C81" s="1956"/>
      <c r="D81" s="1957" t="str">
        <f>Master!$E$8</f>
        <v>Govt. Sr. Secondary School </v>
      </c>
      <c r="E81" s="1958"/>
      <c r="F81" s="1958"/>
      <c r="G81" s="1958"/>
      <c r="H81" s="1958"/>
      <c r="I81" s="1958"/>
      <c r="J81" s="1958"/>
      <c r="K81" s="1958"/>
      <c r="L81" s="1958"/>
      <c r="M81" s="1958"/>
      <c r="N81" s="1958"/>
      <c r="O81" s="1958"/>
      <c r="P81" s="1958"/>
      <c r="Q81" s="1959"/>
      <c r="R81" s="610"/>
    </row>
    <row r="82" spans="8:8" ht="33.0" customHeight="1">
      <c r="A82" s="1954"/>
      <c r="B82" s="1960"/>
      <c r="C82" s="1961"/>
      <c r="D82" s="1962" t="str">
        <f>Master!$E$11</f>
        <v>P.S.-Bapini (Jodhpur)</v>
      </c>
      <c r="E82" s="1962"/>
      <c r="F82" s="1962"/>
      <c r="G82" s="1962"/>
      <c r="H82" s="1962"/>
      <c r="I82" s="1962"/>
      <c r="J82" s="1962"/>
      <c r="K82" s="1962"/>
      <c r="L82" s="1962"/>
      <c r="M82" s="1962"/>
      <c r="N82" s="1962"/>
      <c r="O82" s="1962"/>
      <c r="P82" s="1962"/>
      <c r="Q82" s="1963"/>
      <c r="R82" s="610"/>
    </row>
    <row r="83" spans="8:8" ht="21.75" customHeight="1">
      <c r="A83" s="1954"/>
      <c r="B83" s="1964"/>
      <c r="C83" s="1965" t="s">
        <v>151</v>
      </c>
      <c r="D83" s="1966"/>
      <c r="E83" s="1966"/>
      <c r="F83" s="1966"/>
      <c r="G83" s="1966"/>
      <c r="H83" s="1967"/>
      <c r="I83" s="1968" t="s">
        <v>128</v>
      </c>
      <c r="J83" s="1969"/>
      <c r="K83" s="1969"/>
      <c r="L83" s="1970">
        <f>VLOOKUP(A79,'Result Entry'!$B$6:$K$108,6,0)</f>
        <v>1103.0</v>
      </c>
      <c r="M83" s="1971"/>
      <c r="N83" s="1972" t="s">
        <v>69</v>
      </c>
      <c r="O83" s="1973"/>
      <c r="P83" s="1974">
        <f>Master!$E$14</f>
        <v>8.151106901E9</v>
      </c>
      <c r="Q83" s="1975"/>
      <c r="R83" s="610"/>
    </row>
    <row r="84" spans="8:8" ht="21.75" customHeight="1">
      <c r="A84" s="1954"/>
      <c r="B84" s="1976"/>
      <c r="C84" s="1965"/>
      <c r="D84" s="1966"/>
      <c r="E84" s="1966"/>
      <c r="F84" s="1966"/>
      <c r="G84" s="1966"/>
      <c r="H84" s="1967"/>
      <c r="I84" s="1968"/>
      <c r="J84" s="1969"/>
      <c r="K84" s="1969"/>
      <c r="L84" s="1970"/>
      <c r="M84" s="1971"/>
      <c r="N84" s="1470" t="s">
        <v>67</v>
      </c>
      <c r="O84" s="1471"/>
      <c r="P84" s="1472"/>
      <c r="Q84" s="1977"/>
      <c r="R84" s="610"/>
    </row>
    <row r="85" spans="8:8" ht="21.75" customHeight="1">
      <c r="A85" s="1954"/>
      <c r="B85" s="1976"/>
      <c r="C85" s="1978"/>
      <c r="D85" s="1979"/>
      <c r="E85" s="1979"/>
      <c r="F85" s="1979"/>
      <c r="G85" s="1979"/>
      <c r="H85" s="1980"/>
      <c r="I85" s="1981"/>
      <c r="J85" s="1982"/>
      <c r="K85" s="1982"/>
      <c r="L85" s="1983"/>
      <c r="M85" s="1984"/>
      <c r="N85" s="1479" t="s">
        <v>52</v>
      </c>
      <c r="O85" s="1480"/>
      <c r="P85" s="1481" t="str">
        <f>Master!$E$6</f>
        <v>2022-23</v>
      </c>
      <c r="Q85" s="1985"/>
      <c r="R85" s="610"/>
    </row>
    <row r="86" spans="8:8" ht="33.75" customHeight="1">
      <c r="A86" s="1954"/>
      <c r="B86" s="1986" t="s">
        <v>70</v>
      </c>
      <c r="C86" s="1677" t="s">
        <v>21</v>
      </c>
      <c r="D86" s="1678"/>
      <c r="E86" s="1678"/>
      <c r="F86" s="1678"/>
      <c r="G86" s="1679"/>
      <c r="H86" s="1680" t="s">
        <v>150</v>
      </c>
      <c r="I86" s="1681">
        <f>VLOOKUP($A79,'Result Entry'!$B$9:$FW$108,4,0)</f>
        <v>123.0</v>
      </c>
      <c r="J86" s="1681"/>
      <c r="K86" s="1681"/>
      <c r="L86" s="1681"/>
      <c r="M86" s="1681"/>
      <c r="N86" s="1681"/>
      <c r="O86" s="1681"/>
      <c r="P86" s="1681"/>
      <c r="Q86" s="1987"/>
      <c r="R86" s="610"/>
    </row>
    <row r="87" spans="8:8" ht="33.75" customHeight="1">
      <c r="A87" s="1954"/>
      <c r="B87" s="1986" t="s">
        <v>70</v>
      </c>
      <c r="C87" s="1683" t="s">
        <v>23</v>
      </c>
      <c r="D87" s="1684"/>
      <c r="E87" s="1684"/>
      <c r="F87" s="1684"/>
      <c r="G87" s="1685"/>
      <c r="H87" s="1686" t="s">
        <v>150</v>
      </c>
      <c r="I87" s="1687" t="str">
        <f>VLOOKUP($A79,'Result Entry'!$B$9:$FW$108,7,0)</f>
        <v>JHGBHJ</v>
      </c>
      <c r="J87" s="1687"/>
      <c r="K87" s="1687"/>
      <c r="L87" s="1687"/>
      <c r="M87" s="1687"/>
      <c r="N87" s="1687"/>
      <c r="O87" s="1687"/>
      <c r="P87" s="1687"/>
      <c r="Q87" s="1988"/>
      <c r="R87" s="610"/>
    </row>
    <row r="88" spans="8:8" ht="33.75" customHeight="1">
      <c r="A88" s="1954"/>
      <c r="B88" s="1986" t="s">
        <v>70</v>
      </c>
      <c r="C88" s="1683" t="s">
        <v>24</v>
      </c>
      <c r="D88" s="1684"/>
      <c r="E88" s="1684"/>
      <c r="F88" s="1684"/>
      <c r="G88" s="1685"/>
      <c r="H88" s="1686" t="s">
        <v>150</v>
      </c>
      <c r="I88" s="1687" t="str">
        <f>VLOOKUP($A79,'Result Entry'!$B$9:$FW$108,8,0)</f>
        <v>HB</v>
      </c>
      <c r="J88" s="1687"/>
      <c r="K88" s="1687"/>
      <c r="L88" s="1687"/>
      <c r="M88" s="1687"/>
      <c r="N88" s="1687"/>
      <c r="O88" s="1687"/>
      <c r="P88" s="1687"/>
      <c r="Q88" s="1988"/>
      <c r="R88" s="610"/>
    </row>
    <row r="89" spans="8:8" ht="33.75" customHeight="1">
      <c r="A89" s="1954"/>
      <c r="B89" s="1986" t="s">
        <v>70</v>
      </c>
      <c r="C89" s="1683" t="s">
        <v>53</v>
      </c>
      <c r="D89" s="1684"/>
      <c r="E89" s="1684"/>
      <c r="F89" s="1684"/>
      <c r="G89" s="1685"/>
      <c r="H89" s="1686" t="s">
        <v>150</v>
      </c>
      <c r="I89" s="1687" t="str">
        <f>VLOOKUP($A79,'Result Entry'!$B$9:$FW$108,9,0)</f>
        <v>BJH</v>
      </c>
      <c r="J89" s="1687"/>
      <c r="K89" s="1687"/>
      <c r="L89" s="1687"/>
      <c r="M89" s="1687"/>
      <c r="N89" s="1687"/>
      <c r="O89" s="1687"/>
      <c r="P89" s="1687"/>
      <c r="Q89" s="1988"/>
      <c r="R89" s="610"/>
    </row>
    <row r="90" spans="8:8" ht="33.75" customHeight="1">
      <c r="A90" s="1954"/>
      <c r="B90" s="1986" t="s">
        <v>70</v>
      </c>
      <c r="C90" s="1683" t="s">
        <v>54</v>
      </c>
      <c r="D90" s="1684"/>
      <c r="E90" s="1684"/>
      <c r="F90" s="1684"/>
      <c r="G90" s="1685"/>
      <c r="H90" s="1686" t="s">
        <v>150</v>
      </c>
      <c r="I90" s="1689" t="str">
        <f>CONCATENATE('Result Entry'!$G$4,'Result Entry'!$J$4)</f>
        <v>11(A)</v>
      </c>
      <c r="J90" s="1687"/>
      <c r="K90" s="1687"/>
      <c r="L90" s="1687"/>
      <c r="M90" s="1687"/>
      <c r="N90" s="1687"/>
      <c r="O90" s="1687"/>
      <c r="P90" s="1687"/>
      <c r="Q90" s="1988"/>
      <c r="R90" s="610"/>
    </row>
    <row r="91" spans="8:8" ht="33.75" customHeight="1">
      <c r="A91" s="1954"/>
      <c r="B91" s="1986" t="s">
        <v>70</v>
      </c>
      <c r="C91" s="1742" t="s">
        <v>26</v>
      </c>
      <c r="D91" s="1763"/>
      <c r="E91" s="1763"/>
      <c r="F91" s="1763"/>
      <c r="G91" s="1989"/>
      <c r="H91" s="1693" t="s">
        <v>150</v>
      </c>
      <c r="I91" s="1694">
        <f>VLOOKUP($A79,'Result Entry'!$B$9:$FW$108,10,0)</f>
        <v>0.0</v>
      </c>
      <c r="J91" s="1694"/>
      <c r="K91" s="1694"/>
      <c r="L91" s="1694"/>
      <c r="M91" s="1694"/>
      <c r="N91" s="1694"/>
      <c r="O91" s="1694"/>
      <c r="P91" s="1694"/>
      <c r="Q91" s="1990"/>
      <c r="R91" s="610"/>
    </row>
    <row r="92" spans="8:8" ht="33.75" customHeight="1">
      <c r="A92" s="1954"/>
      <c r="B92" s="1986" t="s">
        <v>70</v>
      </c>
      <c r="C92" s="1991" t="s">
        <v>244</v>
      </c>
      <c r="D92" s="1992"/>
      <c r="E92" s="1993" t="s">
        <v>73</v>
      </c>
      <c r="F92" s="1994" t="s">
        <v>74</v>
      </c>
      <c r="G92" s="1994" t="s">
        <v>230</v>
      </c>
      <c r="H92" s="1995" t="s">
        <v>169</v>
      </c>
      <c r="I92" s="1701" t="s">
        <v>56</v>
      </c>
      <c r="J92" s="1996"/>
      <c r="K92" s="1996"/>
      <c r="L92" s="1997" t="s">
        <v>231</v>
      </c>
      <c r="M92" s="1998" t="s">
        <v>85</v>
      </c>
      <c r="N92" s="1998"/>
      <c r="O92" s="1999"/>
      <c r="P92" s="2000" t="s">
        <v>77</v>
      </c>
      <c r="Q92" s="2001" t="s">
        <v>99</v>
      </c>
      <c r="R92" s="610"/>
    </row>
    <row r="93" spans="8:8" ht="33.75" customHeight="1">
      <c r="A93" s="1954"/>
      <c r="B93" s="1986" t="s">
        <v>70</v>
      </c>
      <c r="C93" s="2002"/>
      <c r="D93" s="2003"/>
      <c r="E93" s="2004"/>
      <c r="F93" s="2005"/>
      <c r="G93" s="2005"/>
      <c r="H93" s="2006"/>
      <c r="I93" s="2007" t="s">
        <v>233</v>
      </c>
      <c r="J93" s="2008" t="s">
        <v>87</v>
      </c>
      <c r="K93" s="2009" t="s">
        <v>109</v>
      </c>
      <c r="L93" s="2010"/>
      <c r="M93" s="2007" t="s">
        <v>233</v>
      </c>
      <c r="N93" s="2008" t="s">
        <v>87</v>
      </c>
      <c r="O93" s="2011" t="s">
        <v>110</v>
      </c>
      <c r="P93" s="2012"/>
      <c r="Q93" s="2013"/>
      <c r="R93" s="610"/>
    </row>
    <row r="94" spans="8:8" s="2014" ht="33.75" customFormat="1" customHeight="1">
      <c r="A94" s="1954"/>
      <c r="B94" s="1986" t="s">
        <v>70</v>
      </c>
      <c r="C94" s="2015" t="s">
        <v>57</v>
      </c>
      <c r="D94" s="2016"/>
      <c r="E94" s="2017">
        <f>'Result Entry'!$L$7</f>
        <v>10.0</v>
      </c>
      <c r="F94" s="2018">
        <f>'Result Entry'!$M$7</f>
        <v>10.0</v>
      </c>
      <c r="G94" s="2018">
        <f>'Result Entry'!$N$7</f>
        <v>10.0</v>
      </c>
      <c r="H94" s="2019">
        <f>SUM(E94:G94)</f>
        <v>30.0</v>
      </c>
      <c r="I94" s="2020" t="s">
        <v>243</v>
      </c>
      <c r="J94" s="2021" t="s">
        <v>243</v>
      </c>
      <c r="K94" s="2022">
        <f>'Result Entry'!$P$7</f>
        <v>70.0</v>
      </c>
      <c r="L94" s="2023">
        <f>SUM(H94,K94)</f>
        <v>100.0</v>
      </c>
      <c r="M94" s="2020" t="s">
        <v>243</v>
      </c>
      <c r="N94" s="2021" t="s">
        <v>243</v>
      </c>
      <c r="O94" s="2019">
        <f>'Result Entry'!$R$7</f>
        <v>100.0</v>
      </c>
      <c r="P94" s="2024">
        <f>SUM(L94,O94)</f>
        <v>200.0</v>
      </c>
      <c r="Q94" s="2025"/>
      <c r="R94" s="610"/>
    </row>
    <row r="95" spans="8:8" s="1538" ht="33.75" customFormat="1" customHeight="1">
      <c r="A95" s="1954"/>
      <c r="B95" s="1986" t="s">
        <v>70</v>
      </c>
      <c r="C95" s="1540" t="str">
        <f>'Result Entry'!$L$3</f>
        <v>HINDI Comp.</v>
      </c>
      <c r="D95" s="1541"/>
      <c r="E95" s="1728">
        <f>IF($L83="TC",0,IF($L83="Nso",0,VLOOKUP($A79,'Result Entry'!$B$9:$FW$108,11,0)))</f>
        <v>10.0</v>
      </c>
      <c r="F95" s="1729">
        <f>IF($L83="TC",0,IF($L83="Nso",0,VLOOKUP($A79,'Result Entry'!$B$9:$FW$108,12,0)))</f>
        <v>11.0</v>
      </c>
      <c r="G95" s="1729">
        <f>IF($L83="TC",0,IF($L83="Nso",0,VLOOKUP($A79,'Result Entry'!$B$9:$FW$108,13,0)))</f>
        <v>2.0</v>
      </c>
      <c r="H95" s="2026">
        <f>SUM(E95:G95)</f>
        <v>23.0</v>
      </c>
      <c r="I95" s="2027" t="str">
        <f>CONCATENATE(U95,"/",'Result Entry'!$P$7)</f>
        <v>8/70</v>
      </c>
      <c r="J95" s="2028" t="str">
        <f>IF(V95=0,"--",CONCATENATE(V95,"/"))</f>
        <v>--</v>
      </c>
      <c r="K95" s="2029">
        <f>SUM(U95:V95)</f>
        <v>8.0</v>
      </c>
      <c r="L95" s="2030">
        <f>SUM(H95,K95)</f>
        <v>31.0</v>
      </c>
      <c r="M95" s="2027" t="str">
        <f>CONCATENATE(W95,"/",'Result Entry'!$R$7)</f>
        <v>45/100</v>
      </c>
      <c r="N95" s="2028" t="str">
        <f>IF(X95=0,"--",CONCATENATE(X95,"/"))</f>
        <v>--</v>
      </c>
      <c r="O95" s="2031">
        <f>SUM(W95:X95)</f>
        <v>45.0</v>
      </c>
      <c r="P95" s="1734">
        <f>SUM(L95,O95)</f>
        <v>76.0</v>
      </c>
      <c r="Q95" s="2032" t="str">
        <f>IF($L83="TC",0,IF($L83="Nso",0,VLOOKUP($A79,'Result Entry'!$B$9:$FW$108,24,0)))</f>
        <v>III</v>
      </c>
      <c r="R95" s="610"/>
      <c r="U95" s="2033">
        <f>IF($L83="TC",0,IF($L83="Nso",0,VLOOKUP($A79,'Result Entry'!$B$9:$FW$108,15,0)))</f>
        <v>8.0</v>
      </c>
      <c r="V95" s="2033">
        <v>0.0</v>
      </c>
      <c r="W95" s="2033">
        <f>IF($L83="TC",0,IF($L83="Nso",0,VLOOKUP($A79,'Result Entry'!$B$9:$FW$108,17,0)))</f>
        <v>45.0</v>
      </c>
      <c r="X95" s="2033">
        <v>0.0</v>
      </c>
    </row>
    <row r="96" spans="8:8" s="1538" ht="33.75" customFormat="1" customHeight="1">
      <c r="A96" s="1954"/>
      <c r="B96" s="1986" t="s">
        <v>70</v>
      </c>
      <c r="C96" s="1551" t="str">
        <f>'Result Entry'!$Z$3</f>
        <v>ENGLISH Comp.</v>
      </c>
      <c r="D96" s="1552"/>
      <c r="E96" s="1728">
        <f>IF($L83="TC",0,IF($L83="Nso",0,VLOOKUP($A79,'Result Entry'!$B$9:$FW$108,25,0)))</f>
        <v>10.0</v>
      </c>
      <c r="F96" s="1729">
        <f>IF($L83="TC",0,IF($L83="Nso",0,VLOOKUP($A79,'Result Entry'!$B$9:$FW$108,26,0)))</f>
        <v>11.0</v>
      </c>
      <c r="G96" s="1729">
        <f>IF($L83="TC",0,IF($L83="Nso",0,VLOOKUP($A79,'Result Entry'!$B$9:$FW$108,27,0)))</f>
        <v>2.0</v>
      </c>
      <c r="H96" s="2034">
        <f t="shared" si="10" ref="H96:H101">SUM(E96:G96)</f>
        <v>23.0</v>
      </c>
      <c r="I96" s="2035" t="str">
        <f>CONCATENATE(U96,"/",'Result Entry'!$AD$7)</f>
        <v>8/70</v>
      </c>
      <c r="J96" s="2036" t="str">
        <f>IF(V96=0,"--",CONCATENATE(V96,"/"))</f>
        <v>--</v>
      </c>
      <c r="K96" s="2037">
        <f t="shared" si="11" ref="K96:K101">SUM(U96:V96)</f>
        <v>8.0</v>
      </c>
      <c r="L96" s="2038">
        <f t="shared" si="12" ref="L96:L101">SUM(H96,K96)</f>
        <v>31.0</v>
      </c>
      <c r="M96" s="2035" t="str">
        <f>CONCATENATE(W96,"/",'Result Entry'!$AF$7)</f>
        <v>45/100</v>
      </c>
      <c r="N96" s="2036" t="str">
        <f>IF(X96=0,"--",CONCATENATE(X96,"/"))</f>
        <v>--</v>
      </c>
      <c r="O96" s="2031">
        <f t="shared" si="13" ref="O96:O101">SUM(W96:X96)</f>
        <v>45.0</v>
      </c>
      <c r="P96" s="1734">
        <f t="shared" si="14" ref="P96:P101">SUM(L96,O96)</f>
        <v>76.0</v>
      </c>
      <c r="Q96" s="2032" t="str">
        <f>IF($L83="TC",0,IF($L83="Nso",0,VLOOKUP($A79,'Result Entry'!$B$9:$FW$108,38,0)))</f>
        <v>III</v>
      </c>
      <c r="R96" s="610"/>
      <c r="U96" s="2039">
        <f>IF($L83="TC",0,IF($L83="Nso",0,VLOOKUP($A79,'Result Entry'!$B$9:$FW$108,29,0)))</f>
        <v>8.0</v>
      </c>
      <c r="V96" s="2039">
        <v>0.0</v>
      </c>
      <c r="W96" s="2039">
        <f>IF($L83="TC",0,IF($L83="Nso",0,VLOOKUP($A79,'Result Entry'!$B$9:$FW$108,31,0)))</f>
        <v>45.0</v>
      </c>
      <c r="X96" s="2039">
        <v>0.0</v>
      </c>
    </row>
    <row r="97" spans="8:8" s="1538" ht="33.75" customFormat="1" customHeight="1">
      <c r="A97" s="1954"/>
      <c r="B97" s="1986" t="s">
        <v>70</v>
      </c>
      <c r="C97" s="1551" t="str">
        <f>IF(Y97&gt;=1,'Result Entry'!$AO$3,0)</f>
        <v>PHYSICS</v>
      </c>
      <c r="D97" s="1552"/>
      <c r="E97" s="1728">
        <f>IF($L83="TC",0,IF($L83="Nso",0,VLOOKUP($A79,'Result Entry'!$B$9:$FW$108,40,0)))</f>
        <v>10.0</v>
      </c>
      <c r="F97" s="1729">
        <f>IF($L83="TC",0,IF($L83="Nso",0,VLOOKUP($A79,'Result Entry'!$B$9:$FW$108,41,0)))</f>
        <v>10.0</v>
      </c>
      <c r="G97" s="1729">
        <f>IF($L83="TC",0,IF($L83="Nso",0,VLOOKUP($A79,'Result Entry'!$B$9:$FW$108,42,0)))</f>
        <v>10.0</v>
      </c>
      <c r="H97" s="2034">
        <f t="shared" si="10"/>
        <v>30.0</v>
      </c>
      <c r="I97" s="2035" t="str">
        <f>CONCATENATE(U97,"/",'Result Entry'!$AS$7)</f>
        <v>20/40</v>
      </c>
      <c r="J97" s="2036" t="str">
        <f>IF(V97=0,"--",CONCATENATE(V97,"/",'Result Entry'!$AT$7))</f>
        <v>--</v>
      </c>
      <c r="K97" s="2037">
        <f t="shared" si="11"/>
        <v>20.0</v>
      </c>
      <c r="L97" s="2038">
        <f t="shared" si="12"/>
        <v>50.0</v>
      </c>
      <c r="M97" s="2035" t="str">
        <f>CONCATENATE(W97,"/",'Result Entry'!$AW$7)</f>
        <v>40/100</v>
      </c>
      <c r="N97" s="2036" t="str">
        <f>IF(X97=0,"--",CONCATENATE(X97,"/",'Result Entry'!$AX$7))</f>
        <v>--</v>
      </c>
      <c r="O97" s="2031">
        <f t="shared" si="13"/>
        <v>40.0</v>
      </c>
      <c r="P97" s="1734">
        <f t="shared" si="14"/>
        <v>90.0</v>
      </c>
      <c r="Q97" s="2032" t="str">
        <f>IF($L83="TC",0,IF($L83="Nso",0,VLOOKUP($A79,'Result Entry'!$B$9:$FW$108,55,0)))</f>
        <v>G2</v>
      </c>
      <c r="R97" s="610"/>
      <c r="U97" s="2039">
        <f>IF($L83="TC",0,IF($L83="Nso",0,VLOOKUP($A79,'Result Entry'!$B$9:$FW$108,44,0)))</f>
        <v>20.0</v>
      </c>
      <c r="V97" s="2039">
        <f>IF($L83="TC",0,IF($L83="Nso",0,VLOOKUP($A79,'Result Entry'!$B$9:$FW$108,45,0)))</f>
        <v>0.0</v>
      </c>
      <c r="W97" s="2039">
        <f>IF($L83="TC",0,IF($L83="Nso",0,VLOOKUP($A79,'Result Entry'!$B$9:$FW$108,48,0)))</f>
        <v>40.0</v>
      </c>
      <c r="X97" s="2039">
        <f>IF($L83="TC",0,IF($L83="Nso",0,VLOOKUP($A79,'Result Entry'!$B$9:$FW$108,49,0)))</f>
        <v>0.0</v>
      </c>
      <c r="Y97" s="2039">
        <f>VLOOKUP($A79,'Result Entry'!$B$9:$FW$108,39,0)</f>
        <v>1.0</v>
      </c>
    </row>
    <row r="98" spans="8:8" s="1538" ht="33.75" customFormat="1" customHeight="1">
      <c r="A98" s="1954"/>
      <c r="B98" s="1986" t="s">
        <v>70</v>
      </c>
      <c r="C98" s="1551" t="str">
        <f>IF(Y98&gt;=1,'Result Entry'!$BF$3,0)</f>
        <v>CHEMISTRY</v>
      </c>
      <c r="D98" s="1552"/>
      <c r="E98" s="1728">
        <f>IF($L83="TC",0,IF($L83="Nso",0,VLOOKUP($A79,'Result Entry'!$B$9:$FW$108,57,0)))</f>
        <v>10.0</v>
      </c>
      <c r="F98" s="1729">
        <f>IF($L83="TC",0,IF($L83="Nso",0,VLOOKUP($A79,'Result Entry'!$B$9:$FW$108,58,0)))</f>
        <v>10.0</v>
      </c>
      <c r="G98" s="1729">
        <f>IF($L83="TC",0,IF($L83="Nso",0,VLOOKUP($A79,'Result Entry'!$B$9:$FW$108,59,0)))</f>
        <v>10.0</v>
      </c>
      <c r="H98" s="2034">
        <f t="shared" si="10"/>
        <v>30.0</v>
      </c>
      <c r="I98" s="2035" t="str">
        <f>CONCATENATE(U98,"/",'Result Entry'!$BJ$7)</f>
        <v>70/70</v>
      </c>
      <c r="J98" s="2036" t="str">
        <f>IF(V98=0,"--",CONCATENATE(V98,"/",'Result Entry'!$BK$7))</f>
        <v>--</v>
      </c>
      <c r="K98" s="2037">
        <f t="shared" si="11"/>
        <v>70.0</v>
      </c>
      <c r="L98" s="2038">
        <f t="shared" si="12"/>
        <v>100.0</v>
      </c>
      <c r="M98" s="2035" t="str">
        <f>CONCATENATE(W98,"/",'Result Entry'!$BN$7)</f>
        <v>40/100</v>
      </c>
      <c r="N98" s="2036" t="str">
        <f>IF(X98=0,"--",CONCATENATE(X98,"/",'Result Entry'!$BO$7))</f>
        <v>--</v>
      </c>
      <c r="O98" s="2031">
        <f t="shared" si="13"/>
        <v>40.0</v>
      </c>
      <c r="P98" s="1734">
        <f t="shared" si="14"/>
        <v>140.0</v>
      </c>
      <c r="Q98" s="2032" t="str">
        <f>IF($L83="TC",0,IF($L83="Nso",0,VLOOKUP($A79,'Result Entry'!$B$9:$FW$108,72,0)))</f>
        <v>I</v>
      </c>
      <c r="R98" s="610"/>
      <c r="U98" s="2039">
        <f>IF($L83="TC",0,IF($L83="Nso",0,VLOOKUP($A79,'Result Entry'!$B$9:$FW$108,61,0)))</f>
        <v>70.0</v>
      </c>
      <c r="V98" s="2039">
        <f>IF($L83="TC",0,IF($L83="Nso",0,VLOOKUP($A79,'Result Entry'!$B$9:$FW$108,62,0)))</f>
        <v>0.0</v>
      </c>
      <c r="W98" s="2039">
        <f>IF($L83="TC",0,IF($L83="Nso",0,VLOOKUP($A79,'Result Entry'!$B$9:$FW$108,65,0)))</f>
        <v>40.0</v>
      </c>
      <c r="X98" s="2039">
        <f>IF($L83="TC",0,IF($L83="Nso",0,VLOOKUP($A79,'Result Entry'!$B$9:$FW$108,66,0)))</f>
        <v>0.0</v>
      </c>
      <c r="Y98" s="2039">
        <f>VLOOKUP($A79,'Result Entry'!$B$9:$FW$108,56,0)</f>
        <v>2.0</v>
      </c>
    </row>
    <row r="99" spans="8:8" s="1538" ht="33.75" customFormat="1" customHeight="1">
      <c r="A99" s="1954"/>
      <c r="B99" s="1986" t="s">
        <v>70</v>
      </c>
      <c r="C99" s="1554" t="str">
        <f>IF(Y99&gt;=1,'Result Entry'!$BW$3,0)</f>
        <v>BIOLOGY</v>
      </c>
      <c r="D99" s="2040"/>
      <c r="E99" s="2041">
        <f>IF($L83="TC",0,IF($L83="Nso",0,VLOOKUP($A79,'Result Entry'!$B$9:$FW$108,74,0)))</f>
        <v>10.0</v>
      </c>
      <c r="F99" s="2042">
        <f>IF($L83="TC",0,IF($L83="Nso",0,VLOOKUP($A79,'Result Entry'!$B$9:$FW$108,75,0)))</f>
        <v>10.0</v>
      </c>
      <c r="G99" s="2042">
        <f>IF($L83="TC",0,IF($L83="Nso",0,VLOOKUP($A79,'Result Entry'!$B$9:$FW$108,76,0)))</f>
        <v>10.0</v>
      </c>
      <c r="H99" s="2043">
        <f t="shared" si="10"/>
        <v>30.0</v>
      </c>
      <c r="I99" s="2044" t="str">
        <f>CONCATENATE(U99,"/",'Result Entry'!$CA$7)</f>
        <v>35/70</v>
      </c>
      <c r="J99" s="2045" t="str">
        <f>IF(V99=0,"--",CONCATENATE(V99,"/",'Result Entry'!$CB$7))</f>
        <v>--</v>
      </c>
      <c r="K99" s="2046">
        <f t="shared" si="11"/>
        <v>35.0</v>
      </c>
      <c r="L99" s="2047">
        <f t="shared" si="12"/>
        <v>65.0</v>
      </c>
      <c r="M99" s="2044" t="str">
        <f>CONCATENATE(W99,"/",'Result Entry'!$CE$7)</f>
        <v>35/100</v>
      </c>
      <c r="N99" s="2045" t="str">
        <f>IF(X99=0,"--",CONCATENATE(X99,"/",'Result Entry'!$CF$7))</f>
        <v>--</v>
      </c>
      <c r="O99" s="2043">
        <f t="shared" si="13"/>
        <v>35.0</v>
      </c>
      <c r="P99" s="2048">
        <f t="shared" si="14"/>
        <v>100.0</v>
      </c>
      <c r="Q99" s="2049" t="str">
        <f>IF($L83="TC",0,IF($L83="Nso",0,VLOOKUP($A79,'Result Entry'!$B$9:$FW$108,89,0)))</f>
        <v>III</v>
      </c>
      <c r="R99" s="610"/>
      <c r="U99" s="2041">
        <f>IF($L83="TC",0,IF($L83="Nso",0,VLOOKUP($A79,'Result Entry'!$B$9:$FW$108,78,0)))</f>
        <v>35.0</v>
      </c>
      <c r="V99" s="2041">
        <f>IF($L83="TC",0,IF($L83="Nso",0,VLOOKUP($A79,'Result Entry'!$B$9:$FW$108,79,0)))</f>
        <v>0.0</v>
      </c>
      <c r="W99" s="2041">
        <f>IF($L83="TC",0,IF($L83="Nso",0,VLOOKUP($A79,'Result Entry'!$B$9:$FW$108,82,0)))</f>
        <v>35.0</v>
      </c>
      <c r="X99" s="2041">
        <f>IF($L83="TC",0,IF($L83="Nso",0,VLOOKUP($A79,'Result Entry'!$B$9:$FW$108,83,0)))</f>
        <v>0.0</v>
      </c>
      <c r="Y99" s="2041">
        <f>VLOOKUP($A79,'Result Entry'!$B$9:$FW$108,73,0)</f>
        <v>3.0</v>
      </c>
    </row>
    <row r="100" spans="8:8" s="1538" ht="33.75" customFormat="1" customHeight="1">
      <c r="A100" s="1954"/>
      <c r="B100" s="1986" t="s">
        <v>70</v>
      </c>
      <c r="C100" s="2050">
        <f>IF(Y100&gt;=1,'Result Entry'!$CN$3,0)</f>
        <v>0.0</v>
      </c>
      <c r="D100" s="2040"/>
      <c r="E100" s="2051">
        <f>IF($L83="TC",0,IF($L83="Nso",0,VLOOKUP($A79,'Result Entry'!$B$9:$FW$108,91,0)))</f>
        <v>0.0</v>
      </c>
      <c r="F100" s="2052">
        <f>IF($L83="TC",0,IF($L83="Nso",0,VLOOKUP($A79,'Result Entry'!$B$9:$FW$108,92,0)))</f>
        <v>0.0</v>
      </c>
      <c r="G100" s="2052">
        <f>IF($L83="TC",0,IF($L83="Nso",0,VLOOKUP($A79,'Result Entry'!$B$9:$FW$108,93,0)))</f>
        <v>0.0</v>
      </c>
      <c r="H100" s="2053">
        <f t="shared" si="10"/>
        <v>0.0</v>
      </c>
      <c r="I100" s="2054" t="str">
        <f>CONCATENATE(U100,"/",'Result Entry'!$CR$7)</f>
        <v>0/70</v>
      </c>
      <c r="J100" s="2055" t="str">
        <f>IF(V100=0,"--",CONCATENATE(V100,"/",'Result Entry'!$CS$7))</f>
        <v>--</v>
      </c>
      <c r="K100" s="2056">
        <f t="shared" si="11"/>
        <v>0.0</v>
      </c>
      <c r="L100" s="2057">
        <f t="shared" si="12"/>
        <v>0.0</v>
      </c>
      <c r="M100" s="2054" t="str">
        <f>CONCATENATE(W100,"/",'Result Entry'!$CV$7)</f>
        <v>0/100</v>
      </c>
      <c r="N100" s="2055" t="str">
        <f>IF(X100=0,"--",CONCATENATE(X100,"/",'Result Entry'!$CW$7))</f>
        <v>--</v>
      </c>
      <c r="O100" s="2053">
        <f t="shared" si="13"/>
        <v>0.0</v>
      </c>
      <c r="P100" s="2058">
        <f t="shared" si="14"/>
        <v>0.0</v>
      </c>
      <c r="Q100" s="2059" t="str">
        <f>IF($L83="TC",0,IF($L83="Nso",0,VLOOKUP($A79,'Result Entry'!$B$9:$FW$108,106,0)))</f>
        <v>F</v>
      </c>
      <c r="R100" s="610"/>
      <c r="U100" s="2051">
        <f>IF($L83="TC",0,IF($L83="Nso",0,VLOOKUP($A79,'Result Entry'!$B$9:$FW$108,95,0)))</f>
        <v>0.0</v>
      </c>
      <c r="V100" s="2051">
        <f>IF($L83="TC",0,IF($L83="Nso",0,VLOOKUP($A79,'Result Entry'!$B$9:$FW$108,96,0)))</f>
        <v>0.0</v>
      </c>
      <c r="W100" s="2051">
        <f>IF($L83="TC",0,IF($L83="Nso",0,VLOOKUP($A79,'Result Entry'!$B$9:$FW$108,99,0)))</f>
        <v>0.0</v>
      </c>
      <c r="X100" s="2051">
        <f>IF($L83="TC",0,IF($L83="Nso",0,VLOOKUP($A79,'Result Entry'!$B$9:$FW$108,100,0)))</f>
        <v>0.0</v>
      </c>
      <c r="Y100" s="2051">
        <f>VLOOKUP($A79,'Result Entry'!$B$9:$FW$108,90,0)</f>
        <v>0.0</v>
      </c>
    </row>
    <row r="101" spans="8:8" s="1538" ht="33.75" customFormat="1" customHeight="1">
      <c r="A101" s="1954"/>
      <c r="B101" s="1986" t="s">
        <v>70</v>
      </c>
      <c r="C101" s="1554">
        <f>IF(Y101&gt;=1,'Result Entry'!$DE$3,0)</f>
        <v>0.0</v>
      </c>
      <c r="D101" s="2040"/>
      <c r="E101" s="1739">
        <f>IF($L83="TC",0,IF($L83="Nso",0,VLOOKUP($A79,'Result Entry'!$B$9:$FW$108,108,0)))</f>
        <v>0.0</v>
      </c>
      <c r="F101" s="1740">
        <f>IF($L83="TC",0,IF($L83="Nso",0,VLOOKUP($A79,'Result Entry'!$B$9:$FW$108,109,0)))</f>
        <v>0.0</v>
      </c>
      <c r="G101" s="1740">
        <f>IF($L83="TC",0,IF($L83="Nso",0,VLOOKUP($A79,'Result Entry'!$B$9:$FW$108,110,0)))</f>
        <v>0.0</v>
      </c>
      <c r="H101" s="2060">
        <f t="shared" si="10"/>
        <v>0.0</v>
      </c>
      <c r="I101" s="2061" t="str">
        <f>CONCATENATE(U101,"/",'Result Entry'!$DI$7)</f>
        <v>0/70</v>
      </c>
      <c r="J101" s="2062" t="str">
        <f>IF(V101=0,"--",CONCATENATE(V101,"/",'Result Entry'!$DJ$7))</f>
        <v>--</v>
      </c>
      <c r="K101" s="2063">
        <f t="shared" si="11"/>
        <v>0.0</v>
      </c>
      <c r="L101" s="2064">
        <f t="shared" si="12"/>
        <v>0.0</v>
      </c>
      <c r="M101" s="2061" t="str">
        <f>CONCATENATE(W101,"/",'Result Entry'!$DM$7)</f>
        <v>0/100</v>
      </c>
      <c r="N101" s="2062" t="str">
        <f>IF(X101=0,"--",CONCATENATE(X101,"/",'Result Entry'!$DN$7))</f>
        <v>--</v>
      </c>
      <c r="O101" s="2060">
        <f t="shared" si="13"/>
        <v>0.0</v>
      </c>
      <c r="P101" s="1746">
        <f t="shared" si="14"/>
        <v>0.0</v>
      </c>
      <c r="Q101" s="2032" t="str">
        <f>IF($L83="TC",0,IF($L83="Nso",0,VLOOKUP($A79,'Result Entry'!$B$9:$FW$108,123,0)))</f>
        <v/>
      </c>
      <c r="R101" s="610"/>
      <c r="U101" s="2065">
        <f>IF($L83="TC",0,IF($L83="Nso",0,VLOOKUP($A79,'Result Entry'!$B$9:$FW$108,112,0)))</f>
        <v>0.0</v>
      </c>
      <c r="V101" s="2065">
        <f>IF($L83="TC",0,IF($L83="Nso",0,VLOOKUP($A79,'Result Entry'!$B$9:$FW$108,113,0)))</f>
        <v>0.0</v>
      </c>
      <c r="W101" s="2065">
        <f>IF($L83="TC",0,IF($L83="Nso",0,VLOOKUP($A79,'Result Entry'!$B$9:$FW$108,116,0)))</f>
        <v>0.0</v>
      </c>
      <c r="X101" s="2065">
        <f>IF($L83="TC",0,IF($L83="Nso",0,VLOOKUP($A79,'Result Entry'!$B$9:$FW$108,117,0)))</f>
        <v>0.0</v>
      </c>
      <c r="Y101" s="2065">
        <f>VLOOKUP($A79,'Result Entry'!$B$9:$FW$108,107,0)</f>
        <v>0.0</v>
      </c>
    </row>
    <row r="102" spans="8:8" ht="33.75" customHeight="1">
      <c r="A102" s="1954"/>
      <c r="B102" s="1986" t="s">
        <v>70</v>
      </c>
      <c r="C102" s="1565" t="s">
        <v>78</v>
      </c>
      <c r="D102" s="1566"/>
      <c r="E102" s="1567"/>
      <c r="F102" s="1747" t="s">
        <v>79</v>
      </c>
      <c r="G102" s="2066"/>
      <c r="H102" s="1748"/>
      <c r="I102" s="1747" t="s">
        <v>80</v>
      </c>
      <c r="J102" s="1749"/>
      <c r="K102" s="2067" t="s">
        <v>42</v>
      </c>
      <c r="L102" s="2068"/>
      <c r="M102" s="2067" t="s">
        <v>92</v>
      </c>
      <c r="N102" s="1753"/>
      <c r="O102" s="1752" t="s">
        <v>40</v>
      </c>
      <c r="P102" s="1753"/>
      <c r="Q102" s="2069" t="s">
        <v>44</v>
      </c>
      <c r="R102" s="610"/>
    </row>
    <row r="103" spans="8:8" ht="33.75" customHeight="1">
      <c r="A103" s="1954"/>
      <c r="B103" s="1986" t="s">
        <v>70</v>
      </c>
      <c r="C103" s="1577"/>
      <c r="D103" s="1578"/>
      <c r="E103" s="1579"/>
      <c r="F103" s="1755">
        <f>IF($L83="TC",0,IF($L83="Nso",0,VLOOKUP($A79,'Result Entry'!$B$9:$FW$108,171,0)))</f>
        <v>1000.0</v>
      </c>
      <c r="G103" s="2070"/>
      <c r="H103" s="1756"/>
      <c r="I103" s="2071">
        <f>IF($L83="TC",0,IF($L83="Nso",0,VLOOKUP($A79,'Result Entry'!$B$9:$FW$108,172,0)))</f>
        <v>422.0</v>
      </c>
      <c r="J103" s="2072"/>
      <c r="K103" s="2073">
        <f>IF($L83="TC",0,IF($L83="Nso",0,VLOOKUP($A79,'Result Entry'!$B$9:$FW$108,173,0)))</f>
        <v>0.0</v>
      </c>
      <c r="L103" s="2074"/>
      <c r="M103" s="2075" t="str">
        <f>IF($L83="TC",0,IF($L83="Nso",0,VLOOKUP($A79,'Result Entry'!$B$9:$FW$108,174,0)))</f>
        <v>FAILED</v>
      </c>
      <c r="N103" s="2076"/>
      <c r="O103" s="1535" t="str">
        <f>VLOOKUP($A79,'Result Entry'!$B$9:$FW$108,175,0)</f>
        <v>FAILED</v>
      </c>
      <c r="P103" s="1534"/>
      <c r="Q103" s="2077" t="str">
        <f>IF($L83="TC",0,IF($L83="Nso",0,VLOOKUP($A79,'Result Entry'!$B$9:$FW$108,177,0)))</f>
        <v/>
      </c>
      <c r="R103" s="610"/>
    </row>
    <row r="104" spans="8:8" ht="33.75" customHeight="1">
      <c r="A104" s="1954"/>
      <c r="B104" s="1986" t="s">
        <v>70</v>
      </c>
      <c r="C104" s="2078" t="s">
        <v>59</v>
      </c>
      <c r="D104" s="2079"/>
      <c r="E104" s="2079"/>
      <c r="F104" s="2079"/>
      <c r="G104" s="2079"/>
      <c r="H104" s="2079"/>
      <c r="I104" s="2080"/>
      <c r="J104" s="1592" t="s">
        <v>60</v>
      </c>
      <c r="K104" s="1592"/>
      <c r="L104" s="1592"/>
      <c r="M104" s="1593"/>
      <c r="N104" s="1760">
        <f>VLOOKUP($A79,'Result Entry'!$B$9:$FW$108,168,0)</f>
        <v>0.0</v>
      </c>
      <c r="O104" s="1761"/>
      <c r="P104" s="2081" t="s">
        <v>38</v>
      </c>
      <c r="Q104" s="2082"/>
      <c r="R104" s="610"/>
    </row>
    <row r="105" spans="8:8" ht="33.75" customHeight="1">
      <c r="A105" s="1954"/>
      <c r="B105" s="1986" t="s">
        <v>70</v>
      </c>
      <c r="C105" s="1598" t="s">
        <v>244</v>
      </c>
      <c r="D105" s="1599"/>
      <c r="E105" s="1599"/>
      <c r="F105" s="2083" t="s">
        <v>158</v>
      </c>
      <c r="G105" s="2084"/>
      <c r="H105" s="2085"/>
      <c r="I105" s="2086" t="s">
        <v>242</v>
      </c>
      <c r="J105" s="1603" t="s">
        <v>61</v>
      </c>
      <c r="K105" s="1603"/>
      <c r="L105" s="1603"/>
      <c r="M105" s="1604"/>
      <c r="N105" s="1762">
        <f>VLOOKUP($A79,'Result Entry'!$B$9:$FW$108,169,0)</f>
        <v>0.0</v>
      </c>
      <c r="O105" s="1763"/>
      <c r="P105" s="1607" t="str">
        <f>VLOOKUP($A79,'Result Entry'!$B$9:$FW$108,170,0)</f>
        <v/>
      </c>
      <c r="Q105" s="2087"/>
      <c r="R105" s="610"/>
    </row>
    <row r="106" spans="8:8" ht="33.75" customHeight="1">
      <c r="A106" s="1954"/>
      <c r="B106" s="1986" t="s">
        <v>70</v>
      </c>
      <c r="C106" s="1598"/>
      <c r="D106" s="1599"/>
      <c r="E106" s="1599"/>
      <c r="F106" s="2088"/>
      <c r="G106" s="2089"/>
      <c r="H106" s="2090"/>
      <c r="I106" s="2091" t="s">
        <v>100</v>
      </c>
      <c r="J106" s="1612" t="s">
        <v>62</v>
      </c>
      <c r="K106" s="1612"/>
      <c r="L106" s="1612"/>
      <c r="M106" s="1613"/>
      <c r="N106" s="2092" t="str">
        <f>IF($L83="TC","Transferred",IF($L83="Nso","NameSeparated",VLOOKUP($A79,'Result Entry'!$B$9:$FW$108,178,0)))</f>
        <v>Need Improvement</v>
      </c>
      <c r="O106" s="2092"/>
      <c r="P106" s="2092"/>
      <c r="Q106" s="2093"/>
      <c r="R106" s="610"/>
    </row>
    <row r="107" spans="8:8" ht="33.75" customHeight="1">
      <c r="A107" s="1954"/>
      <c r="B107" s="1986" t="s">
        <v>70</v>
      </c>
      <c r="C107" s="1766" t="str">
        <f>'Result Entry'!$DU$3</f>
        <v>Foundation Of Information Tech.</v>
      </c>
      <c r="D107" s="1767"/>
      <c r="E107" s="1768"/>
      <c r="F107" s="1769" t="str">
        <f>IF(OR($L83="TC",$L83="Nso"),"",VLOOKUP($A79,'Result Entry'!$B$9:$GS$108,196,0))</f>
        <v>180/200</v>
      </c>
      <c r="G107" s="1769"/>
      <c r="H107" s="1769"/>
      <c r="I107" s="1770" t="str">
        <f>IF(F107="","",VLOOKUP($A79,'Result Entry'!$B$9:$GS$108,137,0))</f>
        <v>A</v>
      </c>
      <c r="J107" s="1621" t="s">
        <v>72</v>
      </c>
      <c r="K107" s="1621"/>
      <c r="L107" s="1621"/>
      <c r="M107" s="1622"/>
      <c r="N107" s="2094">
        <f>'Result Entry'!$T$2</f>
        <v>45041.0</v>
      </c>
      <c r="O107" s="2095"/>
      <c r="P107" s="2095"/>
      <c r="Q107" s="2096"/>
      <c r="R107" s="610"/>
    </row>
    <row r="108" spans="8:8" ht="33.75" customHeight="1">
      <c r="A108" s="1954"/>
      <c r="B108" s="1986" t="s">
        <v>70</v>
      </c>
      <c r="C108" s="1774" t="str">
        <f>'Result Entry'!$EI$3</f>
        <v>G.I.A.I.-II</v>
      </c>
      <c r="D108" s="1775"/>
      <c r="E108" s="1776"/>
      <c r="F108" s="1769" t="str">
        <f>IF(OR($L83="TC",$L83="Nso"),"",VLOOKUP($A79,'Result Entry'!$B$9:$GS$108,200,0))</f>
        <v>78/200</v>
      </c>
      <c r="G108" s="1769"/>
      <c r="H108" s="1769"/>
      <c r="I108" s="1770" t="str">
        <f>IF(F108="","",VLOOKUP($A79,'Result Entry'!$B$9:$GS$108,149,0))</f>
        <v>D</v>
      </c>
      <c r="J108" s="1626"/>
      <c r="K108" s="1627"/>
      <c r="L108" s="1627"/>
      <c r="M108" s="1627"/>
      <c r="N108" s="1627"/>
      <c r="O108" s="1627"/>
      <c r="P108" s="1627"/>
      <c r="Q108" s="2097"/>
      <c r="R108" s="610"/>
    </row>
    <row r="109" spans="8:8" ht="33.75" customHeight="1">
      <c r="A109" s="1954"/>
      <c r="B109" s="1986" t="s">
        <v>70</v>
      </c>
      <c r="C109" s="1774" t="str">
        <f>'Result Entry'!$EU$3</f>
        <v>SOC.SER.PLAN</v>
      </c>
      <c r="D109" s="1775"/>
      <c r="E109" s="1776"/>
      <c r="F109" s="1769" t="str">
        <f>IF(OR($L83="TC",$L83="Nso"),"",VLOOKUP($A79,'Result Entry'!$B$9:$HS$108,204,0))</f>
        <v>95/200</v>
      </c>
      <c r="G109" s="1769"/>
      <c r="H109" s="1769"/>
      <c r="I109" s="1770" t="str">
        <f>IF(F109="","",VLOOKUP($A79,'Result Entry'!$B$9:$GS$108,161,0))</f>
        <v>C</v>
      </c>
      <c r="J109" s="1629" t="s">
        <v>175</v>
      </c>
      <c r="K109" s="2098"/>
      <c r="L109" s="2098"/>
      <c r="M109" s="1630"/>
      <c r="N109" s="2099"/>
      <c r="O109" s="2100"/>
      <c r="P109" s="2100"/>
      <c r="Q109" s="2101"/>
      <c r="R109" s="610"/>
    </row>
    <row r="110" spans="8:8" ht="33.75" customHeight="1">
      <c r="A110" s="1954"/>
      <c r="B110" s="1986" t="s">
        <v>70</v>
      </c>
      <c r="C110" s="1774" t="str">
        <f>'Result Entry'!$FG$3</f>
        <v>Jeewan Kaushal</v>
      </c>
      <c r="D110" s="1775"/>
      <c r="E110" s="1776"/>
      <c r="F110" s="1769" t="str">
        <f>IF(OR($L83="TC",$L83="Nso"),"",VLOOKUP($A79,'Result Entry'!$B$9:$HS$108,208,0))</f>
        <v>0/100</v>
      </c>
      <c r="G110" s="1769"/>
      <c r="H110" s="1769"/>
      <c r="I110" s="1770">
        <f>IF(F110="","",VLOOKUP($A79,'Result Entry'!$B$9:$HS$108,167,0))</f>
        <v>0.0</v>
      </c>
      <c r="J110" s="1629" t="s">
        <v>149</v>
      </c>
      <c r="K110" s="2098"/>
      <c r="L110" s="2098"/>
      <c r="M110" s="1630"/>
      <c r="N110" s="1630"/>
      <c r="O110" s="1630"/>
      <c r="P110" s="1630"/>
      <c r="Q110" s="2102"/>
      <c r="R110" s="610"/>
    </row>
    <row r="111" spans="8:8" ht="33.75" customHeight="1">
      <c r="A111" s="1954"/>
      <c r="B111" s="1986" t="s">
        <v>70</v>
      </c>
      <c r="C111" s="1777" t="s">
        <v>181</v>
      </c>
      <c r="D111" s="1778"/>
      <c r="E111" s="1779"/>
      <c r="F111" s="2103" t="s">
        <v>182</v>
      </c>
      <c r="G111" s="2104"/>
      <c r="H111" s="2105"/>
      <c r="I111" s="1782" t="s">
        <v>31</v>
      </c>
      <c r="J111" s="1629" t="s">
        <v>176</v>
      </c>
      <c r="K111" s="2098"/>
      <c r="L111" s="2098"/>
      <c r="M111" s="1630"/>
      <c r="N111" s="1630"/>
      <c r="O111" s="1630"/>
      <c r="P111" s="1630"/>
      <c r="Q111" s="2102"/>
      <c r="R111" s="610"/>
    </row>
    <row r="112" spans="8:8" ht="33.75" customHeight="1">
      <c r="A112" s="1954"/>
      <c r="B112" s="1986" t="s">
        <v>70</v>
      </c>
      <c r="C112" s="1783"/>
      <c r="D112" s="1784"/>
      <c r="E112" s="1785"/>
      <c r="F112" s="1786" t="s">
        <v>245</v>
      </c>
      <c r="G112" s="2106"/>
      <c r="H112" s="1787"/>
      <c r="I112" s="1788" t="s">
        <v>63</v>
      </c>
      <c r="J112" s="1647" t="s">
        <v>68</v>
      </c>
      <c r="K112" s="1648"/>
      <c r="L112" s="1648"/>
      <c r="M112" s="1648"/>
      <c r="N112" s="1648"/>
      <c r="O112" s="1648"/>
      <c r="P112" s="1648"/>
      <c r="Q112" s="2107"/>
      <c r="R112" s="610"/>
    </row>
    <row r="113" spans="8:8" ht="33.75" customHeight="1">
      <c r="A113" s="1954"/>
      <c r="B113" s="1986" t="s">
        <v>70</v>
      </c>
      <c r="C113" s="1783"/>
      <c r="D113" s="1784"/>
      <c r="E113" s="1785"/>
      <c r="F113" s="1786" t="s">
        <v>246</v>
      </c>
      <c r="G113" s="2106"/>
      <c r="H113" s="1787"/>
      <c r="I113" s="1788" t="s">
        <v>64</v>
      </c>
      <c r="J113" s="1650"/>
      <c r="K113" s="1651"/>
      <c r="L113" s="1651"/>
      <c r="M113" s="1651"/>
      <c r="N113" s="1651"/>
      <c r="O113" s="1651"/>
      <c r="P113" s="1651"/>
      <c r="Q113" s="2108"/>
      <c r="R113" s="610"/>
    </row>
    <row r="114" spans="8:8" ht="33.75" customHeight="1">
      <c r="A114" s="1954"/>
      <c r="B114" s="1986" t="s">
        <v>70</v>
      </c>
      <c r="C114" s="1783"/>
      <c r="D114" s="1784"/>
      <c r="E114" s="1785"/>
      <c r="F114" s="1786" t="s">
        <v>247</v>
      </c>
      <c r="G114" s="2106"/>
      <c r="H114" s="1787"/>
      <c r="I114" s="1788" t="s">
        <v>66</v>
      </c>
      <c r="J114" s="1650"/>
      <c r="K114" s="1651"/>
      <c r="L114" s="1651"/>
      <c r="M114" s="1651"/>
      <c r="N114" s="1651"/>
      <c r="O114" s="1651"/>
      <c r="P114" s="1651"/>
      <c r="Q114" s="2108"/>
      <c r="R114" s="610"/>
    </row>
    <row r="115" spans="8:8" ht="33.75" customHeight="1">
      <c r="A115" s="1954"/>
      <c r="B115" s="1986" t="s">
        <v>70</v>
      </c>
      <c r="C115" s="1783"/>
      <c r="D115" s="1784"/>
      <c r="E115" s="1785"/>
      <c r="F115" s="1786" t="s">
        <v>248</v>
      </c>
      <c r="G115" s="2106"/>
      <c r="H115" s="1787"/>
      <c r="I115" s="1788" t="s">
        <v>65</v>
      </c>
      <c r="J115" s="1653" t="s">
        <v>81</v>
      </c>
      <c r="K115" s="1654"/>
      <c r="L115" s="1654"/>
      <c r="M115" s="1654"/>
      <c r="N115" s="1654"/>
      <c r="O115" s="1654"/>
      <c r="P115" s="1654"/>
      <c r="Q115" s="2109"/>
      <c r="R115" s="610"/>
    </row>
    <row r="116" spans="8:8" ht="33.75" customHeight="1">
      <c r="A116" s="1954"/>
      <c r="B116" s="2110" t="s">
        <v>70</v>
      </c>
      <c r="C116" s="2111"/>
      <c r="D116" s="2112"/>
      <c r="E116" s="2113"/>
      <c r="F116" s="2114"/>
      <c r="G116" s="2115"/>
      <c r="H116" s="2115"/>
      <c r="I116" s="2116"/>
      <c r="J116" s="2117"/>
      <c r="K116" s="2118"/>
      <c r="L116" s="2118"/>
      <c r="M116" s="2118"/>
      <c r="N116" s="2118"/>
      <c r="O116" s="2118"/>
      <c r="P116" s="2118"/>
      <c r="Q116" s="2119"/>
      <c r="R116" s="610"/>
    </row>
    <row r="117" spans="8:8" s="927" ht="48.75" customFormat="1" customHeight="1">
      <c r="A117" s="1439"/>
      <c r="B117" s="2120"/>
      <c r="C117" s="2120"/>
      <c r="D117" s="2120"/>
      <c r="E117" s="2120"/>
      <c r="F117" s="2120"/>
      <c r="G117" s="2120"/>
      <c r="H117" s="2120"/>
      <c r="I117" s="2120"/>
      <c r="J117" s="2120"/>
      <c r="K117" s="2120"/>
      <c r="L117" s="2120"/>
      <c r="M117" s="2120"/>
      <c r="N117" s="2120"/>
      <c r="O117" s="2120"/>
      <c r="P117" s="2120"/>
      <c r="Q117" s="2120"/>
      <c r="R117" s="610"/>
    </row>
    <row r="118" spans="8:8" ht="9.75" customHeight="1">
      <c r="A118" s="1949">
        <f>A79+1</f>
        <v>4.0</v>
      </c>
      <c r="B118" s="1949"/>
      <c r="C118" s="1949"/>
      <c r="D118" s="1949"/>
      <c r="E118" s="1949"/>
      <c r="F118" s="1949"/>
      <c r="G118" s="1949"/>
      <c r="H118" s="1949"/>
      <c r="I118" s="1949"/>
      <c r="J118" s="1949"/>
      <c r="K118" s="1949"/>
      <c r="L118" s="1949"/>
      <c r="M118" s="1949"/>
      <c r="N118" s="1949"/>
      <c r="O118" s="1949"/>
      <c r="P118" s="1949"/>
      <c r="Q118" s="1949"/>
      <c r="R118" s="1949"/>
    </row>
    <row r="119" spans="8:8" ht="16.5" customHeight="1">
      <c r="A119" s="1950"/>
      <c r="B119" s="1951" t="s">
        <v>51</v>
      </c>
      <c r="C119" s="1952"/>
      <c r="D119" s="1952"/>
      <c r="E119" s="1952"/>
      <c r="F119" s="1952"/>
      <c r="G119" s="1952"/>
      <c r="H119" s="1952"/>
      <c r="I119" s="1952"/>
      <c r="J119" s="1952"/>
      <c r="K119" s="1952"/>
      <c r="L119" s="1952"/>
      <c r="M119" s="1952"/>
      <c r="N119" s="1952"/>
      <c r="O119" s="1952"/>
      <c r="P119" s="1952"/>
      <c r="Q119" s="1953"/>
      <c r="R119" s="610"/>
    </row>
    <row r="120" spans="8:8" ht="62.25" customHeight="1">
      <c r="A120" s="1954"/>
      <c r="B120" s="1955"/>
      <c r="C120" s="1956"/>
      <c r="D120" s="1957" t="str">
        <f>Master!$E$8</f>
        <v>Govt. Sr. Secondary School </v>
      </c>
      <c r="E120" s="1958"/>
      <c r="F120" s="1958"/>
      <c r="G120" s="1958"/>
      <c r="H120" s="1958"/>
      <c r="I120" s="1958"/>
      <c r="J120" s="1958"/>
      <c r="K120" s="1958"/>
      <c r="L120" s="1958"/>
      <c r="M120" s="1958"/>
      <c r="N120" s="1958"/>
      <c r="O120" s="1958"/>
      <c r="P120" s="1958"/>
      <c r="Q120" s="1959"/>
      <c r="R120" s="610"/>
    </row>
    <row r="121" spans="8:8" ht="33.0" customHeight="1">
      <c r="A121" s="1954"/>
      <c r="B121" s="1960"/>
      <c r="C121" s="1961"/>
      <c r="D121" s="1962" t="str">
        <f>Master!$E$11</f>
        <v>P.S.-Bapini (Jodhpur)</v>
      </c>
      <c r="E121" s="1962"/>
      <c r="F121" s="1962"/>
      <c r="G121" s="1962"/>
      <c r="H121" s="1962"/>
      <c r="I121" s="1962"/>
      <c r="J121" s="1962"/>
      <c r="K121" s="1962"/>
      <c r="L121" s="1962"/>
      <c r="M121" s="1962"/>
      <c r="N121" s="1962"/>
      <c r="O121" s="1962"/>
      <c r="P121" s="1962"/>
      <c r="Q121" s="1963"/>
      <c r="R121" s="610"/>
    </row>
    <row r="122" spans="8:8" ht="21.75" customHeight="1">
      <c r="A122" s="1954"/>
      <c r="B122" s="1964"/>
      <c r="C122" s="1965" t="s">
        <v>151</v>
      </c>
      <c r="D122" s="1966"/>
      <c r="E122" s="1966"/>
      <c r="F122" s="1966"/>
      <c r="G122" s="1966"/>
      <c r="H122" s="1967"/>
      <c r="I122" s="1968" t="s">
        <v>128</v>
      </c>
      <c r="J122" s="1969"/>
      <c r="K122" s="1969"/>
      <c r="L122" s="1970" t="str">
        <f>VLOOKUP(A118,'Result Entry'!$B$6:$K$108,6,0)</f>
        <v>NSO</v>
      </c>
      <c r="M122" s="1971"/>
      <c r="N122" s="1972" t="s">
        <v>69</v>
      </c>
      <c r="O122" s="1973"/>
      <c r="P122" s="1974">
        <f>Master!$E$14</f>
        <v>8.151106901E9</v>
      </c>
      <c r="Q122" s="1975"/>
      <c r="R122" s="610"/>
    </row>
    <row r="123" spans="8:8" ht="21.75" customHeight="1">
      <c r="A123" s="1954"/>
      <c r="B123" s="1976"/>
      <c r="C123" s="1965"/>
      <c r="D123" s="1966"/>
      <c r="E123" s="1966"/>
      <c r="F123" s="1966"/>
      <c r="G123" s="1966"/>
      <c r="H123" s="1967"/>
      <c r="I123" s="1968"/>
      <c r="J123" s="1969"/>
      <c r="K123" s="1969"/>
      <c r="L123" s="1970"/>
      <c r="M123" s="1971"/>
      <c r="N123" s="1470" t="s">
        <v>67</v>
      </c>
      <c r="O123" s="1471"/>
      <c r="P123" s="1472"/>
      <c r="Q123" s="1977"/>
      <c r="R123" s="610"/>
    </row>
    <row r="124" spans="8:8" ht="21.75" customHeight="1">
      <c r="A124" s="1954"/>
      <c r="B124" s="1976"/>
      <c r="C124" s="1978"/>
      <c r="D124" s="1979"/>
      <c r="E124" s="1979"/>
      <c r="F124" s="1979"/>
      <c r="G124" s="1979"/>
      <c r="H124" s="1980"/>
      <c r="I124" s="1981"/>
      <c r="J124" s="1982"/>
      <c r="K124" s="1982"/>
      <c r="L124" s="1983"/>
      <c r="M124" s="1984"/>
      <c r="N124" s="1479" t="s">
        <v>52</v>
      </c>
      <c r="O124" s="1480"/>
      <c r="P124" s="1481" t="str">
        <f>Master!$E$6</f>
        <v>2022-23</v>
      </c>
      <c r="Q124" s="1985"/>
      <c r="R124" s="610"/>
    </row>
    <row r="125" spans="8:8" ht="33.75" customHeight="1">
      <c r="A125" s="1954"/>
      <c r="B125" s="1986" t="s">
        <v>70</v>
      </c>
      <c r="C125" s="1677" t="s">
        <v>21</v>
      </c>
      <c r="D125" s="1678"/>
      <c r="E125" s="1678"/>
      <c r="F125" s="1678"/>
      <c r="G125" s="1679"/>
      <c r="H125" s="1680" t="s">
        <v>150</v>
      </c>
      <c r="I125" s="1681">
        <f>VLOOKUP($A118,'Result Entry'!$B$9:$FW$108,4,0)</f>
        <v>51.0</v>
      </c>
      <c r="J125" s="1681"/>
      <c r="K125" s="1681"/>
      <c r="L125" s="1681"/>
      <c r="M125" s="1681"/>
      <c r="N125" s="1681"/>
      <c r="O125" s="1681"/>
      <c r="P125" s="1681"/>
      <c r="Q125" s="1987"/>
      <c r="R125" s="610"/>
    </row>
    <row r="126" spans="8:8" ht="33.75" customHeight="1">
      <c r="A126" s="1954"/>
      <c r="B126" s="1986" t="s">
        <v>70</v>
      </c>
      <c r="C126" s="1683" t="s">
        <v>23</v>
      </c>
      <c r="D126" s="1684"/>
      <c r="E126" s="1684"/>
      <c r="F126" s="1684"/>
      <c r="G126" s="1685"/>
      <c r="H126" s="1686" t="s">
        <v>150</v>
      </c>
      <c r="I126" s="1687" t="str">
        <f>VLOOKUP($A118,'Result Entry'!$B$9:$FW$108,7,0)</f>
        <v>HGJG</v>
      </c>
      <c r="J126" s="1687"/>
      <c r="K126" s="1687"/>
      <c r="L126" s="1687"/>
      <c r="M126" s="1687"/>
      <c r="N126" s="1687"/>
      <c r="O126" s="1687"/>
      <c r="P126" s="1687"/>
      <c r="Q126" s="1988"/>
      <c r="R126" s="610"/>
    </row>
    <row r="127" spans="8:8" ht="33.75" customHeight="1">
      <c r="A127" s="1954"/>
      <c r="B127" s="1986" t="s">
        <v>70</v>
      </c>
      <c r="C127" s="1683" t="s">
        <v>24</v>
      </c>
      <c r="D127" s="1684"/>
      <c r="E127" s="1684"/>
      <c r="F127" s="1684"/>
      <c r="G127" s="1685"/>
      <c r="H127" s="1686" t="s">
        <v>150</v>
      </c>
      <c r="I127" s="1687" t="str">
        <f>VLOOKUP($A118,'Result Entry'!$B$9:$FW$108,8,0)</f>
        <v>HJGG</v>
      </c>
      <c r="J127" s="1687"/>
      <c r="K127" s="1687"/>
      <c r="L127" s="1687"/>
      <c r="M127" s="1687"/>
      <c r="N127" s="1687"/>
      <c r="O127" s="1687"/>
      <c r="P127" s="1687"/>
      <c r="Q127" s="1988"/>
      <c r="R127" s="610"/>
    </row>
    <row r="128" spans="8:8" ht="33.75" customHeight="1">
      <c r="A128" s="1954"/>
      <c r="B128" s="1986" t="s">
        <v>70</v>
      </c>
      <c r="C128" s="1683" t="s">
        <v>53</v>
      </c>
      <c r="D128" s="1684"/>
      <c r="E128" s="1684"/>
      <c r="F128" s="1684"/>
      <c r="G128" s="1685"/>
      <c r="H128" s="1686" t="s">
        <v>150</v>
      </c>
      <c r="I128" s="1687" t="str">
        <f>VLOOKUP($A118,'Result Entry'!$B$9:$FW$108,9,0)</f>
        <v>BGJHGJ</v>
      </c>
      <c r="J128" s="1687"/>
      <c r="K128" s="1687"/>
      <c r="L128" s="1687"/>
      <c r="M128" s="1687"/>
      <c r="N128" s="1687"/>
      <c r="O128" s="1687"/>
      <c r="P128" s="1687"/>
      <c r="Q128" s="1988"/>
      <c r="R128" s="610"/>
    </row>
    <row r="129" spans="8:8" ht="33.75" customHeight="1">
      <c r="A129" s="1954"/>
      <c r="B129" s="1986" t="s">
        <v>70</v>
      </c>
      <c r="C129" s="1683" t="s">
        <v>54</v>
      </c>
      <c r="D129" s="1684"/>
      <c r="E129" s="1684"/>
      <c r="F129" s="1684"/>
      <c r="G129" s="1685"/>
      <c r="H129" s="1686" t="s">
        <v>150</v>
      </c>
      <c r="I129" s="1689" t="str">
        <f>CONCATENATE('Result Entry'!$G$4,'Result Entry'!$J$4)</f>
        <v>11(A)</v>
      </c>
      <c r="J129" s="1687"/>
      <c r="K129" s="1687"/>
      <c r="L129" s="1687"/>
      <c r="M129" s="1687"/>
      <c r="N129" s="1687"/>
      <c r="O129" s="1687"/>
      <c r="P129" s="1687"/>
      <c r="Q129" s="1988"/>
      <c r="R129" s="610"/>
    </row>
    <row r="130" spans="8:8" ht="33.75" customHeight="1">
      <c r="A130" s="1954"/>
      <c r="B130" s="1986" t="s">
        <v>70</v>
      </c>
      <c r="C130" s="1742" t="s">
        <v>26</v>
      </c>
      <c r="D130" s="1763"/>
      <c r="E130" s="1763"/>
      <c r="F130" s="1763"/>
      <c r="G130" s="1989"/>
      <c r="H130" s="1693" t="s">
        <v>150</v>
      </c>
      <c r="I130" s="1694">
        <f>VLOOKUP($A118,'Result Entry'!$B$9:$FW$108,10,0)</f>
        <v>0.0</v>
      </c>
      <c r="J130" s="1694"/>
      <c r="K130" s="1694"/>
      <c r="L130" s="1694"/>
      <c r="M130" s="1694"/>
      <c r="N130" s="1694"/>
      <c r="O130" s="1694"/>
      <c r="P130" s="1694"/>
      <c r="Q130" s="1990"/>
      <c r="R130" s="610"/>
    </row>
    <row r="131" spans="8:8" ht="33.75" customHeight="1">
      <c r="A131" s="1954"/>
      <c r="B131" s="1986" t="s">
        <v>70</v>
      </c>
      <c r="C131" s="1991" t="s">
        <v>244</v>
      </c>
      <c r="D131" s="1992"/>
      <c r="E131" s="1993" t="s">
        <v>73</v>
      </c>
      <c r="F131" s="1994" t="s">
        <v>74</v>
      </c>
      <c r="G131" s="1994" t="s">
        <v>230</v>
      </c>
      <c r="H131" s="1995" t="s">
        <v>169</v>
      </c>
      <c r="I131" s="1701" t="s">
        <v>56</v>
      </c>
      <c r="J131" s="1996"/>
      <c r="K131" s="1996"/>
      <c r="L131" s="1997" t="s">
        <v>231</v>
      </c>
      <c r="M131" s="1998" t="s">
        <v>85</v>
      </c>
      <c r="N131" s="1998"/>
      <c r="O131" s="1999"/>
      <c r="P131" s="2000" t="s">
        <v>77</v>
      </c>
      <c r="Q131" s="2001" t="s">
        <v>99</v>
      </c>
      <c r="R131" s="610"/>
    </row>
    <row r="132" spans="8:8" ht="33.75" customHeight="1">
      <c r="A132" s="1954"/>
      <c r="B132" s="1986" t="s">
        <v>70</v>
      </c>
      <c r="C132" s="2002"/>
      <c r="D132" s="2003"/>
      <c r="E132" s="2004"/>
      <c r="F132" s="2005"/>
      <c r="G132" s="2005"/>
      <c r="H132" s="2006"/>
      <c r="I132" s="2007" t="s">
        <v>233</v>
      </c>
      <c r="J132" s="2008" t="s">
        <v>87</v>
      </c>
      <c r="K132" s="2009" t="s">
        <v>109</v>
      </c>
      <c r="L132" s="2010"/>
      <c r="M132" s="2007" t="s">
        <v>233</v>
      </c>
      <c r="N132" s="2008" t="s">
        <v>87</v>
      </c>
      <c r="O132" s="2011" t="s">
        <v>110</v>
      </c>
      <c r="P132" s="2012"/>
      <c r="Q132" s="2013"/>
      <c r="R132" s="610"/>
    </row>
    <row r="133" spans="8:8" s="2014" ht="33.75" customFormat="1" customHeight="1">
      <c r="A133" s="1954"/>
      <c r="B133" s="1986" t="s">
        <v>70</v>
      </c>
      <c r="C133" s="2015" t="s">
        <v>57</v>
      </c>
      <c r="D133" s="2016"/>
      <c r="E133" s="2017">
        <f>'Result Entry'!$L$7</f>
        <v>10.0</v>
      </c>
      <c r="F133" s="2018">
        <f>'Result Entry'!$M$7</f>
        <v>10.0</v>
      </c>
      <c r="G133" s="2018">
        <f>'Result Entry'!$N$7</f>
        <v>10.0</v>
      </c>
      <c r="H133" s="2019">
        <f>SUM(E133:G133)</f>
        <v>30.0</v>
      </c>
      <c r="I133" s="2020" t="s">
        <v>243</v>
      </c>
      <c r="J133" s="2021" t="s">
        <v>243</v>
      </c>
      <c r="K133" s="2022">
        <f>'Result Entry'!$P$7</f>
        <v>70.0</v>
      </c>
      <c r="L133" s="2023">
        <f>SUM(H133,K133)</f>
        <v>100.0</v>
      </c>
      <c r="M133" s="2020" t="s">
        <v>243</v>
      </c>
      <c r="N133" s="2021" t="s">
        <v>243</v>
      </c>
      <c r="O133" s="2019">
        <f>'Result Entry'!$R$7</f>
        <v>100.0</v>
      </c>
      <c r="P133" s="2024">
        <f>SUM(L133,O133)</f>
        <v>200.0</v>
      </c>
      <c r="Q133" s="2025"/>
      <c r="R133" s="610"/>
    </row>
    <row r="134" spans="8:8" s="1538" ht="33.75" customFormat="1" customHeight="1">
      <c r="A134" s="1954"/>
      <c r="B134" s="1986" t="s">
        <v>70</v>
      </c>
      <c r="C134" s="1540" t="str">
        <f>'Result Entry'!$L$3</f>
        <v>HINDI Comp.</v>
      </c>
      <c r="D134" s="1541"/>
      <c r="E134" s="1728">
        <f>IF($L122="TC",0,IF($L122="Nso",0,VLOOKUP($A118,'Result Entry'!$B$9:$FW$108,11,0)))</f>
        <v>0.0</v>
      </c>
      <c r="F134" s="1729">
        <f>IF($L122="TC",0,IF($L122="Nso",0,VLOOKUP($A118,'Result Entry'!$B$9:$FW$108,12,0)))</f>
        <v>0.0</v>
      </c>
      <c r="G134" s="1729">
        <f>IF($L122="TC",0,IF($L122="Nso",0,VLOOKUP($A118,'Result Entry'!$B$9:$FW$108,13,0)))</f>
        <v>0.0</v>
      </c>
      <c r="H134" s="2026">
        <f>SUM(E134:G134)</f>
        <v>0.0</v>
      </c>
      <c r="I134" s="2027" t="str">
        <f>CONCATENATE(U134,"/",'Result Entry'!$P$7)</f>
        <v>0/70</v>
      </c>
      <c r="J134" s="2028" t="str">
        <f>IF(V134=0,"--",CONCATENATE(V134,"/"))</f>
        <v>--</v>
      </c>
      <c r="K134" s="2029">
        <f>SUM(U134:V134)</f>
        <v>0.0</v>
      </c>
      <c r="L134" s="2030">
        <f>SUM(H134,K134)</f>
        <v>0.0</v>
      </c>
      <c r="M134" s="2027" t="str">
        <f>CONCATENATE(W134,"/",'Result Entry'!$R$7)</f>
        <v>0/100</v>
      </c>
      <c r="N134" s="2028" t="str">
        <f>IF(X134=0,"--",CONCATENATE(X134,"/"))</f>
        <v>--</v>
      </c>
      <c r="O134" s="2031">
        <f>SUM(W134:X134)</f>
        <v>0.0</v>
      </c>
      <c r="P134" s="1734">
        <f>SUM(L134,O134)</f>
        <v>0.0</v>
      </c>
      <c r="Q134" s="2032">
        <f>IF($L122="TC",0,IF($L122="Nso",0,VLOOKUP($A118,'Result Entry'!$B$9:$FW$108,24,0)))</f>
        <v>0.0</v>
      </c>
      <c r="R134" s="610"/>
      <c r="U134" s="2033">
        <f>IF($L122="TC",0,IF($L122="Nso",0,VLOOKUP($A118,'Result Entry'!$B$9:$FW$108,15,0)))</f>
        <v>0.0</v>
      </c>
      <c r="V134" s="2033">
        <v>0.0</v>
      </c>
      <c r="W134" s="2033">
        <f>IF($L122="TC",0,IF($L122="Nso",0,VLOOKUP($A118,'Result Entry'!$B$9:$FW$108,17,0)))</f>
        <v>0.0</v>
      </c>
      <c r="X134" s="2033">
        <v>0.0</v>
      </c>
    </row>
    <row r="135" spans="8:8" s="1538" ht="33.75" customFormat="1" customHeight="1">
      <c r="A135" s="1954"/>
      <c r="B135" s="1986" t="s">
        <v>70</v>
      </c>
      <c r="C135" s="1551" t="str">
        <f>'Result Entry'!$Z$3</f>
        <v>ENGLISH Comp.</v>
      </c>
      <c r="D135" s="1552"/>
      <c r="E135" s="1728">
        <f>IF($L122="TC",0,IF($L122="Nso",0,VLOOKUP($A118,'Result Entry'!$B$9:$FW$108,25,0)))</f>
        <v>0.0</v>
      </c>
      <c r="F135" s="1729">
        <f>IF($L122="TC",0,IF($L122="Nso",0,VLOOKUP($A118,'Result Entry'!$B$9:$FW$108,26,0)))</f>
        <v>0.0</v>
      </c>
      <c r="G135" s="1729">
        <f>IF($L122="TC",0,IF($L122="Nso",0,VLOOKUP($A118,'Result Entry'!$B$9:$FW$108,27,0)))</f>
        <v>0.0</v>
      </c>
      <c r="H135" s="2034">
        <f t="shared" si="15" ref="H135:H140">SUM(E135:G135)</f>
        <v>0.0</v>
      </c>
      <c r="I135" s="2035" t="str">
        <f>CONCATENATE(U135,"/",'Result Entry'!$AD$7)</f>
        <v>0/70</v>
      </c>
      <c r="J135" s="2036" t="str">
        <f>IF(V135=0,"--",CONCATENATE(V135,"/"))</f>
        <v>--</v>
      </c>
      <c r="K135" s="2037">
        <f t="shared" si="16" ref="K135:K140">SUM(U135:V135)</f>
        <v>0.0</v>
      </c>
      <c r="L135" s="2038">
        <f t="shared" si="17" ref="L135:L140">SUM(H135,K135)</f>
        <v>0.0</v>
      </c>
      <c r="M135" s="2035" t="str">
        <f>CONCATENATE(W135,"/",'Result Entry'!$AF$7)</f>
        <v>0/100</v>
      </c>
      <c r="N135" s="2036" t="str">
        <f>IF(X135=0,"--",CONCATENATE(X135,"/"))</f>
        <v>--</v>
      </c>
      <c r="O135" s="2031">
        <f t="shared" si="18" ref="O135:O140">SUM(W135:X135)</f>
        <v>0.0</v>
      </c>
      <c r="P135" s="1734">
        <f t="shared" si="19" ref="P135:P140">SUM(L135,O135)</f>
        <v>0.0</v>
      </c>
      <c r="Q135" s="2032">
        <f>IF($L122="TC",0,IF($L122="Nso",0,VLOOKUP($A118,'Result Entry'!$B$9:$FW$108,38,0)))</f>
        <v>0.0</v>
      </c>
      <c r="R135" s="610"/>
      <c r="U135" s="2039">
        <f>IF($L122="TC",0,IF($L122="Nso",0,VLOOKUP($A118,'Result Entry'!$B$9:$FW$108,29,0)))</f>
        <v>0.0</v>
      </c>
      <c r="V135" s="2039">
        <v>0.0</v>
      </c>
      <c r="W135" s="2039">
        <f>IF($L122="TC",0,IF($L122="Nso",0,VLOOKUP($A118,'Result Entry'!$B$9:$FW$108,31,0)))</f>
        <v>0.0</v>
      </c>
      <c r="X135" s="2039">
        <v>0.0</v>
      </c>
    </row>
    <row r="136" spans="8:8" s="1538" ht="33.75" customFormat="1" customHeight="1">
      <c r="A136" s="1954"/>
      <c r="B136" s="1986" t="s">
        <v>70</v>
      </c>
      <c r="C136" s="1551" t="str">
        <f>IF(Y136&gt;=1,'Result Entry'!$AO$3,0)</f>
        <v>PHYSICS</v>
      </c>
      <c r="D136" s="1552"/>
      <c r="E136" s="1728">
        <f>IF($L122="TC",0,IF($L122="Nso",0,VLOOKUP($A118,'Result Entry'!$B$9:$FW$108,40,0)))</f>
        <v>0.0</v>
      </c>
      <c r="F136" s="1729">
        <f>IF($L122="TC",0,IF($L122="Nso",0,VLOOKUP($A118,'Result Entry'!$B$9:$FW$108,41,0)))</f>
        <v>0.0</v>
      </c>
      <c r="G136" s="1729">
        <f>IF($L122="TC",0,IF($L122="Nso",0,VLOOKUP($A118,'Result Entry'!$B$9:$FW$108,42,0)))</f>
        <v>0.0</v>
      </c>
      <c r="H136" s="2034">
        <f t="shared" si="15"/>
        <v>0.0</v>
      </c>
      <c r="I136" s="2035" t="str">
        <f>CONCATENATE(U136,"/",'Result Entry'!$AS$7)</f>
        <v>0/40</v>
      </c>
      <c r="J136" s="2036" t="str">
        <f>IF(V136=0,"--",CONCATENATE(V136,"/",'Result Entry'!$AT$7))</f>
        <v>--</v>
      </c>
      <c r="K136" s="2037">
        <f t="shared" si="16"/>
        <v>0.0</v>
      </c>
      <c r="L136" s="2038">
        <f t="shared" si="17"/>
        <v>0.0</v>
      </c>
      <c r="M136" s="2035" t="str">
        <f>CONCATENATE(W136,"/",'Result Entry'!$AW$7)</f>
        <v>0/100</v>
      </c>
      <c r="N136" s="2036" t="str">
        <f>IF(X136=0,"--",CONCATENATE(X136,"/",'Result Entry'!$AX$7))</f>
        <v>--</v>
      </c>
      <c r="O136" s="2031">
        <f t="shared" si="18"/>
        <v>0.0</v>
      </c>
      <c r="P136" s="1734">
        <f t="shared" si="19"/>
        <v>0.0</v>
      </c>
      <c r="Q136" s="2032">
        <f>IF($L122="TC",0,IF($L122="Nso",0,VLOOKUP($A118,'Result Entry'!$B$9:$FW$108,55,0)))</f>
        <v>0.0</v>
      </c>
      <c r="R136" s="610"/>
      <c r="U136" s="2039">
        <f>IF($L122="TC",0,IF($L122="Nso",0,VLOOKUP($A118,'Result Entry'!$B$9:$FW$108,44,0)))</f>
        <v>0.0</v>
      </c>
      <c r="V136" s="2039">
        <f>IF($L122="TC",0,IF($L122="Nso",0,VLOOKUP($A118,'Result Entry'!$B$9:$FW$108,45,0)))</f>
        <v>0.0</v>
      </c>
      <c r="W136" s="2039">
        <f>IF($L122="TC",0,IF($L122="Nso",0,VLOOKUP($A118,'Result Entry'!$B$9:$FW$108,48,0)))</f>
        <v>0.0</v>
      </c>
      <c r="X136" s="2039">
        <f>IF($L122="TC",0,IF($L122="Nso",0,VLOOKUP($A118,'Result Entry'!$B$9:$FW$108,49,0)))</f>
        <v>0.0</v>
      </c>
      <c r="Y136" s="2039">
        <f>VLOOKUP($A118,'Result Entry'!$B$9:$FW$108,39,0)</f>
        <v>1.0</v>
      </c>
    </row>
    <row r="137" spans="8:8" s="1538" ht="33.75" customFormat="1" customHeight="1">
      <c r="A137" s="1954"/>
      <c r="B137" s="1986" t="s">
        <v>70</v>
      </c>
      <c r="C137" s="1551" t="str">
        <f>IF(Y137&gt;=1,'Result Entry'!$BF$3,0)</f>
        <v>CHEMISTRY</v>
      </c>
      <c r="D137" s="1552"/>
      <c r="E137" s="1728">
        <f>IF($L122="TC",0,IF($L122="Nso",0,VLOOKUP($A118,'Result Entry'!$B$9:$FW$108,57,0)))</f>
        <v>0.0</v>
      </c>
      <c r="F137" s="1729">
        <f>IF($L122="TC",0,IF($L122="Nso",0,VLOOKUP($A118,'Result Entry'!$B$9:$FW$108,58,0)))</f>
        <v>0.0</v>
      </c>
      <c r="G137" s="1729">
        <f>IF($L122="TC",0,IF($L122="Nso",0,VLOOKUP($A118,'Result Entry'!$B$9:$FW$108,59,0)))</f>
        <v>0.0</v>
      </c>
      <c r="H137" s="2034">
        <f t="shared" si="15"/>
        <v>0.0</v>
      </c>
      <c r="I137" s="2035" t="str">
        <f>CONCATENATE(U137,"/",'Result Entry'!$BJ$7)</f>
        <v>0/70</v>
      </c>
      <c r="J137" s="2036" t="str">
        <f>IF(V137=0,"--",CONCATENATE(V137,"/",'Result Entry'!$BK$7))</f>
        <v>--</v>
      </c>
      <c r="K137" s="2037">
        <f t="shared" si="16"/>
        <v>0.0</v>
      </c>
      <c r="L137" s="2038">
        <f t="shared" si="17"/>
        <v>0.0</v>
      </c>
      <c r="M137" s="2035" t="str">
        <f>CONCATENATE(W137,"/",'Result Entry'!$BN$7)</f>
        <v>0/100</v>
      </c>
      <c r="N137" s="2036" t="str">
        <f>IF(X137=0,"--",CONCATENATE(X137,"/",'Result Entry'!$BO$7))</f>
        <v>--</v>
      </c>
      <c r="O137" s="2031">
        <f t="shared" si="18"/>
        <v>0.0</v>
      </c>
      <c r="P137" s="1734">
        <f t="shared" si="19"/>
        <v>0.0</v>
      </c>
      <c r="Q137" s="2032">
        <f>IF($L122="TC",0,IF($L122="Nso",0,VLOOKUP($A118,'Result Entry'!$B$9:$FW$108,72,0)))</f>
        <v>0.0</v>
      </c>
      <c r="R137" s="610"/>
      <c r="U137" s="2039">
        <f>IF($L122="TC",0,IF($L122="Nso",0,VLOOKUP($A118,'Result Entry'!$B$9:$FW$108,61,0)))</f>
        <v>0.0</v>
      </c>
      <c r="V137" s="2039">
        <f>IF($L122="TC",0,IF($L122="Nso",0,VLOOKUP($A118,'Result Entry'!$B$9:$FW$108,62,0)))</f>
        <v>0.0</v>
      </c>
      <c r="W137" s="2039">
        <f>IF($L122="TC",0,IF($L122="Nso",0,VLOOKUP($A118,'Result Entry'!$B$9:$FW$108,65,0)))</f>
        <v>0.0</v>
      </c>
      <c r="X137" s="2039">
        <f>IF($L122="TC",0,IF($L122="Nso",0,VLOOKUP($A118,'Result Entry'!$B$9:$FW$108,66,0)))</f>
        <v>0.0</v>
      </c>
      <c r="Y137" s="2039">
        <f>VLOOKUP($A118,'Result Entry'!$B$9:$FW$108,56,0)</f>
        <v>2.0</v>
      </c>
    </row>
    <row r="138" spans="8:8" s="1538" ht="33.75" customFormat="1" customHeight="1">
      <c r="A138" s="1954"/>
      <c r="B138" s="1986" t="s">
        <v>70</v>
      </c>
      <c r="C138" s="1554" t="str">
        <f>IF(Y138&gt;=1,'Result Entry'!$BW$3,0)</f>
        <v>BIOLOGY</v>
      </c>
      <c r="D138" s="2040"/>
      <c r="E138" s="2041">
        <f>IF($L122="TC",0,IF($L122="Nso",0,VLOOKUP($A118,'Result Entry'!$B$9:$FW$108,74,0)))</f>
        <v>0.0</v>
      </c>
      <c r="F138" s="2042">
        <f>IF($L122="TC",0,IF($L122="Nso",0,VLOOKUP($A118,'Result Entry'!$B$9:$FW$108,75,0)))</f>
        <v>0.0</v>
      </c>
      <c r="G138" s="2042">
        <f>IF($L122="TC",0,IF($L122="Nso",0,VLOOKUP($A118,'Result Entry'!$B$9:$FW$108,76,0)))</f>
        <v>0.0</v>
      </c>
      <c r="H138" s="2043">
        <f t="shared" si="15"/>
        <v>0.0</v>
      </c>
      <c r="I138" s="2044" t="str">
        <f>CONCATENATE(U138,"/",'Result Entry'!$CA$7)</f>
        <v>0/70</v>
      </c>
      <c r="J138" s="2045" t="str">
        <f>IF(V138=0,"--",CONCATENATE(V138,"/",'Result Entry'!$CB$7))</f>
        <v>--</v>
      </c>
      <c r="K138" s="2046">
        <f t="shared" si="16"/>
        <v>0.0</v>
      </c>
      <c r="L138" s="2047">
        <f t="shared" si="17"/>
        <v>0.0</v>
      </c>
      <c r="M138" s="2044" t="str">
        <f>CONCATENATE(W138,"/",'Result Entry'!$CE$7)</f>
        <v>0/100</v>
      </c>
      <c r="N138" s="2045" t="str">
        <f>IF(X138=0,"--",CONCATENATE(X138,"/",'Result Entry'!$CF$7))</f>
        <v>--</v>
      </c>
      <c r="O138" s="2043">
        <f t="shared" si="18"/>
        <v>0.0</v>
      </c>
      <c r="P138" s="2048">
        <f t="shared" si="19"/>
        <v>0.0</v>
      </c>
      <c r="Q138" s="2049">
        <f>IF($L122="TC",0,IF($L122="Nso",0,VLOOKUP($A118,'Result Entry'!$B$9:$FW$108,89,0)))</f>
        <v>0.0</v>
      </c>
      <c r="R138" s="610"/>
      <c r="U138" s="2041">
        <f>IF($L122="TC",0,IF($L122="Nso",0,VLOOKUP($A118,'Result Entry'!$B$9:$FW$108,78,0)))</f>
        <v>0.0</v>
      </c>
      <c r="V138" s="2041">
        <f>IF($L122="TC",0,IF($L122="Nso",0,VLOOKUP($A118,'Result Entry'!$B$9:$FW$108,79,0)))</f>
        <v>0.0</v>
      </c>
      <c r="W138" s="2041">
        <f>IF($L122="TC",0,IF($L122="Nso",0,VLOOKUP($A118,'Result Entry'!$B$9:$FW$108,82,0)))</f>
        <v>0.0</v>
      </c>
      <c r="X138" s="2041">
        <f>IF($L122="TC",0,IF($L122="Nso",0,VLOOKUP($A118,'Result Entry'!$B$9:$FW$108,83,0)))</f>
        <v>0.0</v>
      </c>
      <c r="Y138" s="2041">
        <f>VLOOKUP($A118,'Result Entry'!$B$9:$FW$108,73,0)</f>
        <v>3.0</v>
      </c>
    </row>
    <row r="139" spans="8:8" s="1538" ht="33.75" customFormat="1" customHeight="1">
      <c r="A139" s="1954"/>
      <c r="B139" s="1986" t="s">
        <v>70</v>
      </c>
      <c r="C139" s="2050">
        <f>IF(Y139&gt;=1,'Result Entry'!$CN$3,0)</f>
        <v>0.0</v>
      </c>
      <c r="D139" s="2040"/>
      <c r="E139" s="2051">
        <f>IF($L122="TC",0,IF($L122="Nso",0,VLOOKUP($A118,'Result Entry'!$B$9:$FW$108,91,0)))</f>
        <v>0.0</v>
      </c>
      <c r="F139" s="2052">
        <f>IF($L122="TC",0,IF($L122="Nso",0,VLOOKUP($A118,'Result Entry'!$B$9:$FW$108,92,0)))</f>
        <v>0.0</v>
      </c>
      <c r="G139" s="2052">
        <f>IF($L122="TC",0,IF($L122="Nso",0,VLOOKUP($A118,'Result Entry'!$B$9:$FW$108,93,0)))</f>
        <v>0.0</v>
      </c>
      <c r="H139" s="2053">
        <f t="shared" si="15"/>
        <v>0.0</v>
      </c>
      <c r="I139" s="2054" t="str">
        <f>CONCATENATE(U139,"/",'Result Entry'!$CR$7)</f>
        <v>0/70</v>
      </c>
      <c r="J139" s="2055" t="str">
        <f>IF(V139=0,"--",CONCATENATE(V139,"/",'Result Entry'!$CS$7))</f>
        <v>--</v>
      </c>
      <c r="K139" s="2056">
        <f t="shared" si="16"/>
        <v>0.0</v>
      </c>
      <c r="L139" s="2057">
        <f t="shared" si="17"/>
        <v>0.0</v>
      </c>
      <c r="M139" s="2054" t="str">
        <f>CONCATENATE(W139,"/",'Result Entry'!$CV$7)</f>
        <v>0/100</v>
      </c>
      <c r="N139" s="2055" t="str">
        <f>IF(X139=0,"--",CONCATENATE(X139,"/",'Result Entry'!$CW$7))</f>
        <v>--</v>
      </c>
      <c r="O139" s="2053">
        <f t="shared" si="18"/>
        <v>0.0</v>
      </c>
      <c r="P139" s="2058">
        <f t="shared" si="19"/>
        <v>0.0</v>
      </c>
      <c r="Q139" s="2059">
        <f>IF($L122="TC",0,IF($L122="Nso",0,VLOOKUP($A118,'Result Entry'!$B$9:$FW$108,106,0)))</f>
        <v>0.0</v>
      </c>
      <c r="R139" s="610"/>
      <c r="U139" s="2051">
        <f>IF($L122="TC",0,IF($L122="Nso",0,VLOOKUP($A118,'Result Entry'!$B$9:$FW$108,95,0)))</f>
        <v>0.0</v>
      </c>
      <c r="V139" s="2051">
        <f>IF($L122="TC",0,IF($L122="Nso",0,VLOOKUP($A118,'Result Entry'!$B$9:$FW$108,96,0)))</f>
        <v>0.0</v>
      </c>
      <c r="W139" s="2051">
        <f>IF($L122="TC",0,IF($L122="Nso",0,VLOOKUP($A118,'Result Entry'!$B$9:$FW$108,99,0)))</f>
        <v>0.0</v>
      </c>
      <c r="X139" s="2051">
        <f>IF($L122="TC",0,IF($L122="Nso",0,VLOOKUP($A118,'Result Entry'!$B$9:$FW$108,100,0)))</f>
        <v>0.0</v>
      </c>
      <c r="Y139" s="2051">
        <f>VLOOKUP($A118,'Result Entry'!$B$9:$FW$108,90,0)</f>
        <v>0.0</v>
      </c>
    </row>
    <row r="140" spans="8:8" s="1538" ht="33.75" customFormat="1" customHeight="1">
      <c r="A140" s="1954"/>
      <c r="B140" s="1986" t="s">
        <v>70</v>
      </c>
      <c r="C140" s="1554">
        <f>IF(Y140&gt;=1,'Result Entry'!$DE$3,0)</f>
        <v>0.0</v>
      </c>
      <c r="D140" s="2040"/>
      <c r="E140" s="1739">
        <f>IF($L122="TC",0,IF($L122="Nso",0,VLOOKUP($A118,'Result Entry'!$B$9:$FW$108,108,0)))</f>
        <v>0.0</v>
      </c>
      <c r="F140" s="1740">
        <f>IF($L122="TC",0,IF($L122="Nso",0,VLOOKUP($A118,'Result Entry'!$B$9:$FW$108,109,0)))</f>
        <v>0.0</v>
      </c>
      <c r="G140" s="1740">
        <f>IF($L122="TC",0,IF($L122="Nso",0,VLOOKUP($A118,'Result Entry'!$B$9:$FW$108,110,0)))</f>
        <v>0.0</v>
      </c>
      <c r="H140" s="2060">
        <f t="shared" si="15"/>
        <v>0.0</v>
      </c>
      <c r="I140" s="2061" t="str">
        <f>CONCATENATE(U140,"/",'Result Entry'!$DI$7)</f>
        <v>0/70</v>
      </c>
      <c r="J140" s="2062" t="str">
        <f>IF(V140=0,"--",CONCATENATE(V140,"/",'Result Entry'!$DJ$7))</f>
        <v>--</v>
      </c>
      <c r="K140" s="2063">
        <f t="shared" si="16"/>
        <v>0.0</v>
      </c>
      <c r="L140" s="2064">
        <f t="shared" si="17"/>
        <v>0.0</v>
      </c>
      <c r="M140" s="2061" t="str">
        <f>CONCATENATE(W140,"/",'Result Entry'!$DM$7)</f>
        <v>0/100</v>
      </c>
      <c r="N140" s="2062" t="str">
        <f>IF(X140=0,"--",CONCATENATE(X140,"/",'Result Entry'!$DN$7))</f>
        <v>--</v>
      </c>
      <c r="O140" s="2060">
        <f t="shared" si="18"/>
        <v>0.0</v>
      </c>
      <c r="P140" s="1746">
        <f t="shared" si="19"/>
        <v>0.0</v>
      </c>
      <c r="Q140" s="2032">
        <f>IF($L122="TC",0,IF($L122="Nso",0,VLOOKUP($A118,'Result Entry'!$B$9:$FW$108,123,0)))</f>
        <v>0.0</v>
      </c>
      <c r="R140" s="610"/>
      <c r="U140" s="2065">
        <f>IF($L122="TC",0,IF($L122="Nso",0,VLOOKUP($A118,'Result Entry'!$B$9:$FW$108,112,0)))</f>
        <v>0.0</v>
      </c>
      <c r="V140" s="2065">
        <f>IF($L122="TC",0,IF($L122="Nso",0,VLOOKUP($A118,'Result Entry'!$B$9:$FW$108,113,0)))</f>
        <v>0.0</v>
      </c>
      <c r="W140" s="2065">
        <f>IF($L122="TC",0,IF($L122="Nso",0,VLOOKUP($A118,'Result Entry'!$B$9:$FW$108,116,0)))</f>
        <v>0.0</v>
      </c>
      <c r="X140" s="2065">
        <f>IF($L122="TC",0,IF($L122="Nso",0,VLOOKUP($A118,'Result Entry'!$B$9:$FW$108,117,0)))</f>
        <v>0.0</v>
      </c>
      <c r="Y140" s="2065">
        <f>VLOOKUP($A118,'Result Entry'!$B$9:$FW$108,107,0)</f>
        <v>0.0</v>
      </c>
    </row>
    <row r="141" spans="8:8" ht="33.75" customHeight="1">
      <c r="A141" s="1954"/>
      <c r="B141" s="1986" t="s">
        <v>70</v>
      </c>
      <c r="C141" s="1565" t="s">
        <v>78</v>
      </c>
      <c r="D141" s="1566"/>
      <c r="E141" s="1567"/>
      <c r="F141" s="1747" t="s">
        <v>79</v>
      </c>
      <c r="G141" s="2066"/>
      <c r="H141" s="1748"/>
      <c r="I141" s="1747" t="s">
        <v>80</v>
      </c>
      <c r="J141" s="1749"/>
      <c r="K141" s="2067" t="s">
        <v>42</v>
      </c>
      <c r="L141" s="2068"/>
      <c r="M141" s="2067" t="s">
        <v>92</v>
      </c>
      <c r="N141" s="1753"/>
      <c r="O141" s="1752" t="s">
        <v>40</v>
      </c>
      <c r="P141" s="1753"/>
      <c r="Q141" s="2069" t="s">
        <v>44</v>
      </c>
      <c r="R141" s="610"/>
    </row>
    <row r="142" spans="8:8" ht="33.75" customHeight="1">
      <c r="A142" s="1954"/>
      <c r="B142" s="1986" t="s">
        <v>70</v>
      </c>
      <c r="C142" s="1577"/>
      <c r="D142" s="1578"/>
      <c r="E142" s="1579"/>
      <c r="F142" s="1755">
        <f>IF($L122="TC",0,IF($L122="Nso",0,VLOOKUP($A118,'Result Entry'!$B$9:$FW$108,171,0)))</f>
        <v>0.0</v>
      </c>
      <c r="G142" s="2070"/>
      <c r="H142" s="1756"/>
      <c r="I142" s="2071">
        <f>IF($L122="TC",0,IF($L122="Nso",0,VLOOKUP($A118,'Result Entry'!$B$9:$FW$108,172,0)))</f>
        <v>0.0</v>
      </c>
      <c r="J142" s="2072"/>
      <c r="K142" s="2073">
        <f>IF($L122="TC",0,IF($L122="Nso",0,VLOOKUP($A118,'Result Entry'!$B$9:$FW$108,173,0)))</f>
        <v>0.0</v>
      </c>
      <c r="L142" s="2074"/>
      <c r="M142" s="2075">
        <f>IF($L122="TC",0,IF($L122="Nso",0,VLOOKUP($A118,'Result Entry'!$B$9:$FW$108,174,0)))</f>
        <v>0.0</v>
      </c>
      <c r="N142" s="2076"/>
      <c r="O142" s="1535" t="str">
        <f>VLOOKUP($A118,'Result Entry'!$B$9:$FW$108,175,0)</f>
        <v>NSO</v>
      </c>
      <c r="P142" s="1534"/>
      <c r="Q142" s="2077">
        <f>IF($L122="TC",0,IF($L122="Nso",0,VLOOKUP($A118,'Result Entry'!$B$9:$FW$108,177,0)))</f>
        <v>0.0</v>
      </c>
      <c r="R142" s="610"/>
    </row>
    <row r="143" spans="8:8" ht="33.75" customHeight="1">
      <c r="A143" s="1954"/>
      <c r="B143" s="1986" t="s">
        <v>70</v>
      </c>
      <c r="C143" s="2078" t="s">
        <v>59</v>
      </c>
      <c r="D143" s="2079"/>
      <c r="E143" s="2079"/>
      <c r="F143" s="2079"/>
      <c r="G143" s="2079"/>
      <c r="H143" s="2079"/>
      <c r="I143" s="2080"/>
      <c r="J143" s="1592" t="s">
        <v>60</v>
      </c>
      <c r="K143" s="1592"/>
      <c r="L143" s="1592"/>
      <c r="M143" s="1593"/>
      <c r="N143" s="1760">
        <f>VLOOKUP($A118,'Result Entry'!$B$9:$FW$108,168,0)</f>
        <v>0.0</v>
      </c>
      <c r="O143" s="1761"/>
      <c r="P143" s="2081" t="s">
        <v>38</v>
      </c>
      <c r="Q143" s="2082"/>
      <c r="R143" s="610"/>
    </row>
    <row r="144" spans="8:8" ht="33.75" customHeight="1">
      <c r="A144" s="1954"/>
      <c r="B144" s="1986" t="s">
        <v>70</v>
      </c>
      <c r="C144" s="1598" t="s">
        <v>244</v>
      </c>
      <c r="D144" s="1599"/>
      <c r="E144" s="1599"/>
      <c r="F144" s="2083" t="s">
        <v>158</v>
      </c>
      <c r="G144" s="2084"/>
      <c r="H144" s="2085"/>
      <c r="I144" s="2086" t="s">
        <v>242</v>
      </c>
      <c r="J144" s="1603" t="s">
        <v>61</v>
      </c>
      <c r="K144" s="1603"/>
      <c r="L144" s="1603"/>
      <c r="M144" s="1604"/>
      <c r="N144" s="1762">
        <f>VLOOKUP($A118,'Result Entry'!$B$9:$FW$108,169,0)</f>
        <v>0.0</v>
      </c>
      <c r="O144" s="1763"/>
      <c r="P144" s="1607" t="str">
        <f>VLOOKUP($A118,'Result Entry'!$B$9:$FW$108,170,0)</f>
        <v/>
      </c>
      <c r="Q144" s="2087"/>
      <c r="R144" s="610"/>
    </row>
    <row r="145" spans="8:8" ht="33.75" customHeight="1">
      <c r="A145" s="1954"/>
      <c r="B145" s="1986" t="s">
        <v>70</v>
      </c>
      <c r="C145" s="1598"/>
      <c r="D145" s="1599"/>
      <c r="E145" s="1599"/>
      <c r="F145" s="2088"/>
      <c r="G145" s="2089"/>
      <c r="H145" s="2090"/>
      <c r="I145" s="2091" t="s">
        <v>100</v>
      </c>
      <c r="J145" s="1612" t="s">
        <v>62</v>
      </c>
      <c r="K145" s="1612"/>
      <c r="L145" s="1612"/>
      <c r="M145" s="1613"/>
      <c r="N145" s="2092" t="str">
        <f>IF($L122="TC","Transferred",IF($L122="Nso","NameSeparated",VLOOKUP($A118,'Result Entry'!$B$9:$FW$108,178,0)))</f>
        <v>NameSeparated</v>
      </c>
      <c r="O145" s="2092"/>
      <c r="P145" s="2092"/>
      <c r="Q145" s="2093"/>
      <c r="R145" s="610"/>
    </row>
    <row r="146" spans="8:8" ht="33.75" customHeight="1">
      <c r="A146" s="1954"/>
      <c r="B146" s="1986" t="s">
        <v>70</v>
      </c>
      <c r="C146" s="1766" t="str">
        <f>'Result Entry'!$DU$3</f>
        <v>Foundation Of Information Tech.</v>
      </c>
      <c r="D146" s="1767"/>
      <c r="E146" s="1768"/>
      <c r="F146" s="1769" t="str">
        <f>IF(OR($L122="TC",$L122="Nso"),"",VLOOKUP($A118,'Result Entry'!$B$9:$GS$108,196,0))</f>
        <v/>
      </c>
      <c r="G146" s="1769"/>
      <c r="H146" s="1769"/>
      <c r="I146" s="1770" t="str">
        <f>IF(F146="","",VLOOKUP($A118,'Result Entry'!$B$9:$GS$108,137,0))</f>
        <v/>
      </c>
      <c r="J146" s="1621" t="s">
        <v>72</v>
      </c>
      <c r="K146" s="1621"/>
      <c r="L146" s="1621"/>
      <c r="M146" s="1622"/>
      <c r="N146" s="2094">
        <f>'Result Entry'!$T$2</f>
        <v>45041.0</v>
      </c>
      <c r="O146" s="2095"/>
      <c r="P146" s="2095"/>
      <c r="Q146" s="2096"/>
      <c r="R146" s="610"/>
    </row>
    <row r="147" spans="8:8" ht="33.75" customHeight="1">
      <c r="A147" s="1954"/>
      <c r="B147" s="1986" t="s">
        <v>70</v>
      </c>
      <c r="C147" s="1774" t="str">
        <f>'Result Entry'!$EI$3</f>
        <v>G.I.A.I.-II</v>
      </c>
      <c r="D147" s="1775"/>
      <c r="E147" s="1776"/>
      <c r="F147" s="1769" t="str">
        <f>IF(OR($L122="TC",$L122="Nso"),"",VLOOKUP($A118,'Result Entry'!$B$9:$GS$108,200,0))</f>
        <v/>
      </c>
      <c r="G147" s="1769"/>
      <c r="H147" s="1769"/>
      <c r="I147" s="1770" t="str">
        <f>IF(F147="","",VLOOKUP($A118,'Result Entry'!$B$9:$GS$108,149,0))</f>
        <v/>
      </c>
      <c r="J147" s="1626"/>
      <c r="K147" s="1627"/>
      <c r="L147" s="1627"/>
      <c r="M147" s="1627"/>
      <c r="N147" s="1627"/>
      <c r="O147" s="1627"/>
      <c r="P147" s="1627"/>
      <c r="Q147" s="2097"/>
      <c r="R147" s="610"/>
    </row>
    <row r="148" spans="8:8" ht="33.75" customHeight="1">
      <c r="A148" s="1954"/>
      <c r="B148" s="1986" t="s">
        <v>70</v>
      </c>
      <c r="C148" s="1774" t="str">
        <f>'Result Entry'!$EU$3</f>
        <v>SOC.SER.PLAN</v>
      </c>
      <c r="D148" s="1775"/>
      <c r="E148" s="1776"/>
      <c r="F148" s="1769" t="str">
        <f>IF(OR($L122="TC",$L122="Nso"),"",VLOOKUP($A118,'Result Entry'!$B$9:$HS$108,204,0))</f>
        <v/>
      </c>
      <c r="G148" s="1769"/>
      <c r="H148" s="1769"/>
      <c r="I148" s="1770" t="str">
        <f>IF(F148="","",VLOOKUP($A118,'Result Entry'!$B$9:$GS$108,161,0))</f>
        <v/>
      </c>
      <c r="J148" s="1629" t="s">
        <v>175</v>
      </c>
      <c r="K148" s="2098"/>
      <c r="L148" s="2098"/>
      <c r="M148" s="1630"/>
      <c r="N148" s="2099"/>
      <c r="O148" s="2100"/>
      <c r="P148" s="2100"/>
      <c r="Q148" s="2101"/>
      <c r="R148" s="610"/>
    </row>
    <row r="149" spans="8:8" ht="33.75" customHeight="1">
      <c r="A149" s="1954"/>
      <c r="B149" s="1986" t="s">
        <v>70</v>
      </c>
      <c r="C149" s="1774" t="str">
        <f>'Result Entry'!$FG$3</f>
        <v>Jeewan Kaushal</v>
      </c>
      <c r="D149" s="1775"/>
      <c r="E149" s="1776"/>
      <c r="F149" s="1769" t="str">
        <f>IF(OR($L122="TC",$L122="Nso"),"",VLOOKUP($A118,'Result Entry'!$B$9:$HS$108,208,0))</f>
        <v/>
      </c>
      <c r="G149" s="1769"/>
      <c r="H149" s="1769"/>
      <c r="I149" s="1770" t="str">
        <f>IF(F149="","",VLOOKUP($A118,'Result Entry'!$B$9:$HS$108,167,0))</f>
        <v/>
      </c>
      <c r="J149" s="1629" t="s">
        <v>149</v>
      </c>
      <c r="K149" s="2098"/>
      <c r="L149" s="2098"/>
      <c r="M149" s="1630"/>
      <c r="N149" s="1630"/>
      <c r="O149" s="1630"/>
      <c r="P149" s="1630"/>
      <c r="Q149" s="2102"/>
      <c r="R149" s="610"/>
    </row>
    <row r="150" spans="8:8" ht="33.75" customHeight="1">
      <c r="A150" s="1954"/>
      <c r="B150" s="1986" t="s">
        <v>70</v>
      </c>
      <c r="C150" s="1777" t="s">
        <v>181</v>
      </c>
      <c r="D150" s="1778"/>
      <c r="E150" s="1779"/>
      <c r="F150" s="2103" t="s">
        <v>182</v>
      </c>
      <c r="G150" s="2104"/>
      <c r="H150" s="2105"/>
      <c r="I150" s="1782" t="s">
        <v>31</v>
      </c>
      <c r="J150" s="1629" t="s">
        <v>176</v>
      </c>
      <c r="K150" s="2098"/>
      <c r="L150" s="2098"/>
      <c r="M150" s="1630"/>
      <c r="N150" s="1630"/>
      <c r="O150" s="1630"/>
      <c r="P150" s="1630"/>
      <c r="Q150" s="2102"/>
      <c r="R150" s="610"/>
    </row>
    <row r="151" spans="8:8" ht="33.75" customHeight="1">
      <c r="A151" s="1954"/>
      <c r="B151" s="1986" t="s">
        <v>70</v>
      </c>
      <c r="C151" s="1783"/>
      <c r="D151" s="1784"/>
      <c r="E151" s="1785"/>
      <c r="F151" s="1786" t="s">
        <v>245</v>
      </c>
      <c r="G151" s="2106"/>
      <c r="H151" s="1787"/>
      <c r="I151" s="1788" t="s">
        <v>63</v>
      </c>
      <c r="J151" s="1647" t="s">
        <v>68</v>
      </c>
      <c r="K151" s="1648"/>
      <c r="L151" s="1648"/>
      <c r="M151" s="1648"/>
      <c r="N151" s="1648"/>
      <c r="O151" s="1648"/>
      <c r="P151" s="1648"/>
      <c r="Q151" s="2107"/>
      <c r="R151" s="610"/>
    </row>
    <row r="152" spans="8:8" ht="33.75" customHeight="1">
      <c r="A152" s="1954"/>
      <c r="B152" s="1986" t="s">
        <v>70</v>
      </c>
      <c r="C152" s="1783"/>
      <c r="D152" s="1784"/>
      <c r="E152" s="1785"/>
      <c r="F152" s="1786" t="s">
        <v>246</v>
      </c>
      <c r="G152" s="2106"/>
      <c r="H152" s="1787"/>
      <c r="I152" s="1788" t="s">
        <v>64</v>
      </c>
      <c r="J152" s="1650"/>
      <c r="K152" s="1651"/>
      <c r="L152" s="1651"/>
      <c r="M152" s="1651"/>
      <c r="N152" s="1651"/>
      <c r="O152" s="1651"/>
      <c r="P152" s="1651"/>
      <c r="Q152" s="2108"/>
      <c r="R152" s="610"/>
    </row>
    <row r="153" spans="8:8" ht="33.75" customHeight="1">
      <c r="A153" s="1954"/>
      <c r="B153" s="1986" t="s">
        <v>70</v>
      </c>
      <c r="C153" s="1783"/>
      <c r="D153" s="1784"/>
      <c r="E153" s="1785"/>
      <c r="F153" s="1786" t="s">
        <v>247</v>
      </c>
      <c r="G153" s="2106"/>
      <c r="H153" s="1787"/>
      <c r="I153" s="1788" t="s">
        <v>66</v>
      </c>
      <c r="J153" s="1650"/>
      <c r="K153" s="1651"/>
      <c r="L153" s="1651"/>
      <c r="M153" s="1651"/>
      <c r="N153" s="1651"/>
      <c r="O153" s="1651"/>
      <c r="P153" s="1651"/>
      <c r="Q153" s="2108"/>
      <c r="R153" s="610"/>
    </row>
    <row r="154" spans="8:8" ht="33.75" customHeight="1">
      <c r="A154" s="1954"/>
      <c r="B154" s="1986" t="s">
        <v>70</v>
      </c>
      <c r="C154" s="1783"/>
      <c r="D154" s="1784"/>
      <c r="E154" s="1785"/>
      <c r="F154" s="1786" t="s">
        <v>248</v>
      </c>
      <c r="G154" s="2106"/>
      <c r="H154" s="1787"/>
      <c r="I154" s="1788" t="s">
        <v>65</v>
      </c>
      <c r="J154" s="1653" t="s">
        <v>81</v>
      </c>
      <c r="K154" s="1654"/>
      <c r="L154" s="1654"/>
      <c r="M154" s="1654"/>
      <c r="N154" s="1654"/>
      <c r="O154" s="1654"/>
      <c r="P154" s="1654"/>
      <c r="Q154" s="2109"/>
      <c r="R154" s="610"/>
    </row>
    <row r="155" spans="8:8" ht="33.75" customHeight="1">
      <c r="A155" s="1954"/>
      <c r="B155" s="2110" t="s">
        <v>70</v>
      </c>
      <c r="C155" s="2111"/>
      <c r="D155" s="2112"/>
      <c r="E155" s="2113"/>
      <c r="F155" s="2114"/>
      <c r="G155" s="2115"/>
      <c r="H155" s="2115"/>
      <c r="I155" s="2116"/>
      <c r="J155" s="2117"/>
      <c r="K155" s="2118"/>
      <c r="L155" s="2118"/>
      <c r="M155" s="2118"/>
      <c r="N155" s="2118"/>
      <c r="O155" s="2118"/>
      <c r="P155" s="2118"/>
      <c r="Q155" s="2119"/>
      <c r="R155" s="610"/>
    </row>
    <row r="156" spans="8:8" s="927" ht="48.75" customFormat="1" customHeight="1">
      <c r="A156" s="1439"/>
      <c r="B156" s="2120"/>
      <c r="C156" s="2120"/>
      <c r="D156" s="2120"/>
      <c r="E156" s="2120"/>
      <c r="F156" s="2120"/>
      <c r="G156" s="2120"/>
      <c r="H156" s="2120"/>
      <c r="I156" s="2120"/>
      <c r="J156" s="2120"/>
      <c r="K156" s="2120"/>
      <c r="L156" s="2120"/>
      <c r="M156" s="2120"/>
      <c r="N156" s="2120"/>
      <c r="O156" s="2120"/>
      <c r="P156" s="2120"/>
      <c r="Q156" s="2120"/>
      <c r="R156" s="610"/>
    </row>
    <row r="157" spans="8:8" ht="9.75" customHeight="1">
      <c r="A157" s="1949">
        <f>A118+1</f>
        <v>5.0</v>
      </c>
      <c r="B157" s="1949"/>
      <c r="C157" s="1949"/>
      <c r="D157" s="1949"/>
      <c r="E157" s="1949"/>
      <c r="F157" s="1949"/>
      <c r="G157" s="1949"/>
      <c r="H157" s="1949"/>
      <c r="I157" s="1949"/>
      <c r="J157" s="1949"/>
      <c r="K157" s="1949"/>
      <c r="L157" s="1949"/>
      <c r="M157" s="1949"/>
      <c r="N157" s="1949"/>
      <c r="O157" s="1949"/>
      <c r="P157" s="1949"/>
      <c r="Q157" s="1949"/>
      <c r="R157" s="1949"/>
    </row>
    <row r="158" spans="8:8" ht="16.5" customHeight="1">
      <c r="A158" s="1950"/>
      <c r="B158" s="1951" t="s">
        <v>51</v>
      </c>
      <c r="C158" s="1952"/>
      <c r="D158" s="1952"/>
      <c r="E158" s="1952"/>
      <c r="F158" s="1952"/>
      <c r="G158" s="1952"/>
      <c r="H158" s="1952"/>
      <c r="I158" s="1952"/>
      <c r="J158" s="1952"/>
      <c r="K158" s="1952"/>
      <c r="L158" s="1952"/>
      <c r="M158" s="1952"/>
      <c r="N158" s="1952"/>
      <c r="O158" s="1952"/>
      <c r="P158" s="1952"/>
      <c r="Q158" s="1953"/>
      <c r="R158" s="610"/>
    </row>
    <row r="159" spans="8:8" ht="62.25" customHeight="1">
      <c r="A159" s="1954"/>
      <c r="B159" s="1955"/>
      <c r="C159" s="1956"/>
      <c r="D159" s="1957" t="str">
        <f>Master!$E$8</f>
        <v>Govt. Sr. Secondary School </v>
      </c>
      <c r="E159" s="1958"/>
      <c r="F159" s="1958"/>
      <c r="G159" s="1958"/>
      <c r="H159" s="1958"/>
      <c r="I159" s="1958"/>
      <c r="J159" s="1958"/>
      <c r="K159" s="1958"/>
      <c r="L159" s="1958"/>
      <c r="M159" s="1958"/>
      <c r="N159" s="1958"/>
      <c r="O159" s="1958"/>
      <c r="P159" s="1958"/>
      <c r="Q159" s="1959"/>
      <c r="R159" s="610"/>
    </row>
    <row r="160" spans="8:8" ht="33.0" customHeight="1">
      <c r="A160" s="1954"/>
      <c r="B160" s="1960"/>
      <c r="C160" s="1961"/>
      <c r="D160" s="1962" t="str">
        <f>Master!$E$11</f>
        <v>P.S.-Bapini (Jodhpur)</v>
      </c>
      <c r="E160" s="1962"/>
      <c r="F160" s="1962"/>
      <c r="G160" s="1962"/>
      <c r="H160" s="1962"/>
      <c r="I160" s="1962"/>
      <c r="J160" s="1962"/>
      <c r="K160" s="1962"/>
      <c r="L160" s="1962"/>
      <c r="M160" s="1962"/>
      <c r="N160" s="1962"/>
      <c r="O160" s="1962"/>
      <c r="P160" s="1962"/>
      <c r="Q160" s="1963"/>
      <c r="R160" s="610"/>
    </row>
    <row r="161" spans="8:8" ht="21.75" customHeight="1">
      <c r="A161" s="1954"/>
      <c r="B161" s="1964"/>
      <c r="C161" s="1965" t="s">
        <v>151</v>
      </c>
      <c r="D161" s="1966"/>
      <c r="E161" s="1966"/>
      <c r="F161" s="1966"/>
      <c r="G161" s="1966"/>
      <c r="H161" s="1967"/>
      <c r="I161" s="1968" t="s">
        <v>128</v>
      </c>
      <c r="J161" s="1969"/>
      <c r="K161" s="1969"/>
      <c r="L161" s="1970">
        <f>VLOOKUP(A157,'Result Entry'!$B$6:$K$108,6,0)</f>
        <v>1105.0</v>
      </c>
      <c r="M161" s="1971"/>
      <c r="N161" s="1972" t="s">
        <v>69</v>
      </c>
      <c r="O161" s="1973"/>
      <c r="P161" s="1974">
        <f>Master!$E$14</f>
        <v>8.151106901E9</v>
      </c>
      <c r="Q161" s="1975"/>
      <c r="R161" s="610"/>
    </row>
    <row r="162" spans="8:8" ht="21.75" customHeight="1">
      <c r="A162" s="1954"/>
      <c r="B162" s="1976"/>
      <c r="C162" s="1965"/>
      <c r="D162" s="1966"/>
      <c r="E162" s="1966"/>
      <c r="F162" s="1966"/>
      <c r="G162" s="1966"/>
      <c r="H162" s="1967"/>
      <c r="I162" s="1968"/>
      <c r="J162" s="1969"/>
      <c r="K162" s="1969"/>
      <c r="L162" s="1970"/>
      <c r="M162" s="1971"/>
      <c r="N162" s="1470" t="s">
        <v>67</v>
      </c>
      <c r="O162" s="1471"/>
      <c r="P162" s="1472"/>
      <c r="Q162" s="1977"/>
      <c r="R162" s="610"/>
    </row>
    <row r="163" spans="8:8" ht="21.75" customHeight="1">
      <c r="A163" s="1954"/>
      <c r="B163" s="1976"/>
      <c r="C163" s="1978"/>
      <c r="D163" s="1979"/>
      <c r="E163" s="1979"/>
      <c r="F163" s="1979"/>
      <c r="G163" s="1979"/>
      <c r="H163" s="1980"/>
      <c r="I163" s="1981"/>
      <c r="J163" s="1982"/>
      <c r="K163" s="1982"/>
      <c r="L163" s="1983"/>
      <c r="M163" s="1984"/>
      <c r="N163" s="1479" t="s">
        <v>52</v>
      </c>
      <c r="O163" s="1480"/>
      <c r="P163" s="1481" t="str">
        <f>Master!$E$6</f>
        <v>2022-23</v>
      </c>
      <c r="Q163" s="1985"/>
      <c r="R163" s="610"/>
    </row>
    <row r="164" spans="8:8" ht="33.75" customHeight="1">
      <c r="A164" s="1954"/>
      <c r="B164" s="1986" t="s">
        <v>70</v>
      </c>
      <c r="C164" s="1677" t="s">
        <v>21</v>
      </c>
      <c r="D164" s="1678"/>
      <c r="E164" s="1678"/>
      <c r="F164" s="1678"/>
      <c r="G164" s="1679"/>
      <c r="H164" s="1680" t="s">
        <v>150</v>
      </c>
      <c r="I164" s="1681">
        <f>VLOOKUP($A157,'Result Entry'!$B$9:$FW$108,4,0)</f>
        <v>745.0</v>
      </c>
      <c r="J164" s="1681"/>
      <c r="K164" s="1681"/>
      <c r="L164" s="1681"/>
      <c r="M164" s="1681"/>
      <c r="N164" s="1681"/>
      <c r="O164" s="1681"/>
      <c r="P164" s="1681"/>
      <c r="Q164" s="1987"/>
      <c r="R164" s="610"/>
    </row>
    <row r="165" spans="8:8" ht="33.75" customHeight="1">
      <c r="A165" s="1954"/>
      <c r="B165" s="1986" t="s">
        <v>70</v>
      </c>
      <c r="C165" s="1683" t="s">
        <v>23</v>
      </c>
      <c r="D165" s="1684"/>
      <c r="E165" s="1684"/>
      <c r="F165" s="1684"/>
      <c r="G165" s="1685"/>
      <c r="H165" s="1686" t="s">
        <v>150</v>
      </c>
      <c r="I165" s="1687" t="str">
        <f>VLOOKUP($A157,'Result Entry'!$B$9:$FW$108,7,0)</f>
        <v>BHKBK</v>
      </c>
      <c r="J165" s="1687"/>
      <c r="K165" s="1687"/>
      <c r="L165" s="1687"/>
      <c r="M165" s="1687"/>
      <c r="N165" s="1687"/>
      <c r="O165" s="1687"/>
      <c r="P165" s="1687"/>
      <c r="Q165" s="1988"/>
      <c r="R165" s="610"/>
    </row>
    <row r="166" spans="8:8" ht="33.75" customHeight="1">
      <c r="A166" s="1954"/>
      <c r="B166" s="1986" t="s">
        <v>70</v>
      </c>
      <c r="C166" s="1683" t="s">
        <v>24</v>
      </c>
      <c r="D166" s="1684"/>
      <c r="E166" s="1684"/>
      <c r="F166" s="1684"/>
      <c r="G166" s="1685"/>
      <c r="H166" s="1686" t="s">
        <v>150</v>
      </c>
      <c r="I166" s="1687" t="str">
        <f>VLOOKUP($A157,'Result Entry'!$B$9:$FW$108,8,0)</f>
        <v>KJKHK</v>
      </c>
      <c r="J166" s="1687"/>
      <c r="K166" s="1687"/>
      <c r="L166" s="1687"/>
      <c r="M166" s="1687"/>
      <c r="N166" s="1687"/>
      <c r="O166" s="1687"/>
      <c r="P166" s="1687"/>
      <c r="Q166" s="1988"/>
      <c r="R166" s="610"/>
    </row>
    <row r="167" spans="8:8" ht="33.75" customHeight="1">
      <c r="A167" s="1954"/>
      <c r="B167" s="1986" t="s">
        <v>70</v>
      </c>
      <c r="C167" s="1683" t="s">
        <v>53</v>
      </c>
      <c r="D167" s="1684"/>
      <c r="E167" s="1684"/>
      <c r="F167" s="1684"/>
      <c r="G167" s="1685"/>
      <c r="H167" s="1686" t="s">
        <v>150</v>
      </c>
      <c r="I167" s="1687" t="str">
        <f>VLOOKUP($A157,'Result Entry'!$B$9:$FW$108,9,0)</f>
        <v>HKHK</v>
      </c>
      <c r="J167" s="1687"/>
      <c r="K167" s="1687"/>
      <c r="L167" s="1687"/>
      <c r="M167" s="1687"/>
      <c r="N167" s="1687"/>
      <c r="O167" s="1687"/>
      <c r="P167" s="1687"/>
      <c r="Q167" s="1988"/>
      <c r="R167" s="610"/>
    </row>
    <row r="168" spans="8:8" ht="33.75" customHeight="1">
      <c r="A168" s="1954"/>
      <c r="B168" s="1986" t="s">
        <v>70</v>
      </c>
      <c r="C168" s="1683" t="s">
        <v>54</v>
      </c>
      <c r="D168" s="1684"/>
      <c r="E168" s="1684"/>
      <c r="F168" s="1684"/>
      <c r="G168" s="1685"/>
      <c r="H168" s="1686" t="s">
        <v>150</v>
      </c>
      <c r="I168" s="1689" t="str">
        <f>CONCATENATE('Result Entry'!$G$4,'Result Entry'!$J$4)</f>
        <v>11(A)</v>
      </c>
      <c r="J168" s="1687"/>
      <c r="K168" s="1687"/>
      <c r="L168" s="1687"/>
      <c r="M168" s="1687"/>
      <c r="N168" s="1687"/>
      <c r="O168" s="1687"/>
      <c r="P168" s="1687"/>
      <c r="Q168" s="1988"/>
      <c r="R168" s="610"/>
    </row>
    <row r="169" spans="8:8" ht="33.75" customHeight="1">
      <c r="A169" s="1954"/>
      <c r="B169" s="1986" t="s">
        <v>70</v>
      </c>
      <c r="C169" s="1742" t="s">
        <v>26</v>
      </c>
      <c r="D169" s="1763"/>
      <c r="E169" s="1763"/>
      <c r="F169" s="1763"/>
      <c r="G169" s="1989"/>
      <c r="H169" s="1693" t="s">
        <v>150</v>
      </c>
      <c r="I169" s="1694">
        <f>VLOOKUP($A157,'Result Entry'!$B$9:$FW$108,10,0)</f>
        <v>0.0</v>
      </c>
      <c r="J169" s="1694"/>
      <c r="K169" s="1694"/>
      <c r="L169" s="1694"/>
      <c r="M169" s="1694"/>
      <c r="N169" s="1694"/>
      <c r="O169" s="1694"/>
      <c r="P169" s="1694"/>
      <c r="Q169" s="1990"/>
      <c r="R169" s="610"/>
    </row>
    <row r="170" spans="8:8" ht="33.75" customHeight="1">
      <c r="A170" s="1954"/>
      <c r="B170" s="1986" t="s">
        <v>70</v>
      </c>
      <c r="C170" s="1991" t="s">
        <v>244</v>
      </c>
      <c r="D170" s="1992"/>
      <c r="E170" s="1993" t="s">
        <v>73</v>
      </c>
      <c r="F170" s="1994" t="s">
        <v>74</v>
      </c>
      <c r="G170" s="1994" t="s">
        <v>230</v>
      </c>
      <c r="H170" s="1995" t="s">
        <v>169</v>
      </c>
      <c r="I170" s="1701" t="s">
        <v>56</v>
      </c>
      <c r="J170" s="1996"/>
      <c r="K170" s="1996"/>
      <c r="L170" s="1997" t="s">
        <v>231</v>
      </c>
      <c r="M170" s="1998" t="s">
        <v>85</v>
      </c>
      <c r="N170" s="1998"/>
      <c r="O170" s="1999"/>
      <c r="P170" s="2000" t="s">
        <v>77</v>
      </c>
      <c r="Q170" s="2001" t="s">
        <v>99</v>
      </c>
      <c r="R170" s="610"/>
    </row>
    <row r="171" spans="8:8" ht="33.75" customHeight="1">
      <c r="A171" s="1954"/>
      <c r="B171" s="1986" t="s">
        <v>70</v>
      </c>
      <c r="C171" s="2002"/>
      <c r="D171" s="2003"/>
      <c r="E171" s="2004"/>
      <c r="F171" s="2005"/>
      <c r="G171" s="2005"/>
      <c r="H171" s="2006"/>
      <c r="I171" s="2007" t="s">
        <v>233</v>
      </c>
      <c r="J171" s="2008" t="s">
        <v>87</v>
      </c>
      <c r="K171" s="2009" t="s">
        <v>109</v>
      </c>
      <c r="L171" s="2010"/>
      <c r="M171" s="2007" t="s">
        <v>233</v>
      </c>
      <c r="N171" s="2008" t="s">
        <v>87</v>
      </c>
      <c r="O171" s="2011" t="s">
        <v>110</v>
      </c>
      <c r="P171" s="2012"/>
      <c r="Q171" s="2013"/>
      <c r="R171" s="610"/>
    </row>
    <row r="172" spans="8:8" s="2014" ht="33.75" customFormat="1" customHeight="1">
      <c r="A172" s="1954"/>
      <c r="B172" s="1986" t="s">
        <v>70</v>
      </c>
      <c r="C172" s="2015" t="s">
        <v>57</v>
      </c>
      <c r="D172" s="2016"/>
      <c r="E172" s="2017">
        <f>'Result Entry'!$L$7</f>
        <v>10.0</v>
      </c>
      <c r="F172" s="2018">
        <f>'Result Entry'!$M$7</f>
        <v>10.0</v>
      </c>
      <c r="G172" s="2018">
        <f>'Result Entry'!$N$7</f>
        <v>10.0</v>
      </c>
      <c r="H172" s="2019">
        <f>SUM(E172:G172)</f>
        <v>30.0</v>
      </c>
      <c r="I172" s="2020" t="s">
        <v>243</v>
      </c>
      <c r="J172" s="2021" t="s">
        <v>243</v>
      </c>
      <c r="K172" s="2022">
        <f>'Result Entry'!$P$7</f>
        <v>70.0</v>
      </c>
      <c r="L172" s="2023">
        <f>SUM(H172,K172)</f>
        <v>100.0</v>
      </c>
      <c r="M172" s="2020" t="s">
        <v>243</v>
      </c>
      <c r="N172" s="2021" t="s">
        <v>243</v>
      </c>
      <c r="O172" s="2019">
        <f>'Result Entry'!$R$7</f>
        <v>100.0</v>
      </c>
      <c r="P172" s="2024">
        <f>SUM(L172,O172)</f>
        <v>200.0</v>
      </c>
      <c r="Q172" s="2025"/>
      <c r="R172" s="610"/>
    </row>
    <row r="173" spans="8:8" s="1538" ht="33.75" customFormat="1" customHeight="1">
      <c r="A173" s="1954"/>
      <c r="B173" s="1986" t="s">
        <v>70</v>
      </c>
      <c r="C173" s="1540" t="str">
        <f>'Result Entry'!$L$3</f>
        <v>HINDI Comp.</v>
      </c>
      <c r="D173" s="1541"/>
      <c r="E173" s="1728">
        <f>IF($L161="TC",0,IF($L161="Nso",0,VLOOKUP($A157,'Result Entry'!$B$9:$FW$108,11,0)))</f>
        <v>8.0</v>
      </c>
      <c r="F173" s="1729">
        <f>IF($L161="TC",0,IF($L161="Nso",0,VLOOKUP($A157,'Result Entry'!$B$9:$FW$108,12,0)))</f>
        <v>11.0</v>
      </c>
      <c r="G173" s="1729">
        <f>IF($L161="TC",0,IF($L161="Nso",0,VLOOKUP($A157,'Result Entry'!$B$9:$FW$108,13,0)))</f>
        <v>2.0</v>
      </c>
      <c r="H173" s="2026">
        <f>SUM(E173:G173)</f>
        <v>21.0</v>
      </c>
      <c r="I173" s="2027" t="str">
        <f>CONCATENATE(U173,"/",'Result Entry'!$P$7)</f>
        <v>10/70</v>
      </c>
      <c r="J173" s="2028" t="str">
        <f>IF(V173=0,"--",CONCATENATE(V173,"/"))</f>
        <v>--</v>
      </c>
      <c r="K173" s="2029">
        <f>SUM(U173:V173)</f>
        <v>10.0</v>
      </c>
      <c r="L173" s="2030">
        <f>SUM(H173,K173)</f>
        <v>31.0</v>
      </c>
      <c r="M173" s="2027" t="str">
        <f>CONCATENATE(W173,"/",'Result Entry'!$R$7)</f>
        <v>55/100</v>
      </c>
      <c r="N173" s="2028" t="str">
        <f>IF(X173=0,"--",CONCATENATE(X173,"/"))</f>
        <v>--</v>
      </c>
      <c r="O173" s="2031">
        <f>SUM(W173:X173)</f>
        <v>55.0</v>
      </c>
      <c r="P173" s="1734">
        <f>SUM(L173,O173)</f>
        <v>86.0</v>
      </c>
      <c r="Q173" s="2032" t="str">
        <f>IF($L161="TC",0,IF($L161="Nso",0,VLOOKUP($A157,'Result Entry'!$B$9:$FW$108,24,0)))</f>
        <v>III</v>
      </c>
      <c r="R173" s="610"/>
      <c r="U173" s="2033">
        <f>IF($L161="TC",0,IF($L161="Nso",0,VLOOKUP($A157,'Result Entry'!$B$9:$FW$108,15,0)))</f>
        <v>10.0</v>
      </c>
      <c r="V173" s="2033">
        <v>0.0</v>
      </c>
      <c r="W173" s="2033">
        <f>IF($L161="TC",0,IF($L161="Nso",0,VLOOKUP($A157,'Result Entry'!$B$9:$FW$108,17,0)))</f>
        <v>55.0</v>
      </c>
      <c r="X173" s="2033">
        <v>0.0</v>
      </c>
    </row>
    <row r="174" spans="8:8" s="1538" ht="33.75" customFormat="1" customHeight="1">
      <c r="A174" s="1954"/>
      <c r="B174" s="1986" t="s">
        <v>70</v>
      </c>
      <c r="C174" s="1551" t="str">
        <f>'Result Entry'!$Z$3</f>
        <v>ENGLISH Comp.</v>
      </c>
      <c r="D174" s="1552"/>
      <c r="E174" s="1728">
        <f>IF($L161="TC",0,IF($L161="Nso",0,VLOOKUP($A157,'Result Entry'!$B$9:$FW$108,25,0)))</f>
        <v>8.0</v>
      </c>
      <c r="F174" s="1729">
        <f>IF($L161="TC",0,IF($L161="Nso",0,VLOOKUP($A157,'Result Entry'!$B$9:$FW$108,26,0)))</f>
        <v>11.0</v>
      </c>
      <c r="G174" s="1729">
        <f>IF($L161="TC",0,IF($L161="Nso",0,VLOOKUP($A157,'Result Entry'!$B$9:$FW$108,27,0)))</f>
        <v>2.0</v>
      </c>
      <c r="H174" s="2034">
        <f t="shared" si="20" ref="H174:H179">SUM(E174:G174)</f>
        <v>21.0</v>
      </c>
      <c r="I174" s="2035" t="str">
        <f>CONCATENATE(U174,"/",'Result Entry'!$AD$7)</f>
        <v>10/70</v>
      </c>
      <c r="J174" s="2036" t="str">
        <f>IF(V174=0,"--",CONCATENATE(V174,"/"))</f>
        <v>--</v>
      </c>
      <c r="K174" s="2037">
        <f t="shared" si="21" ref="K174:K179">SUM(U174:V174)</f>
        <v>10.0</v>
      </c>
      <c r="L174" s="2038">
        <f t="shared" si="22" ref="L174:L179">SUM(H174,K174)</f>
        <v>31.0</v>
      </c>
      <c r="M174" s="2035" t="str">
        <f>CONCATENATE(W174,"/",'Result Entry'!$AF$7)</f>
        <v>55/100</v>
      </c>
      <c r="N174" s="2036" t="str">
        <f>IF(X174=0,"--",CONCATENATE(X174,"/"))</f>
        <v>--</v>
      </c>
      <c r="O174" s="2031">
        <f t="shared" si="23" ref="O174:O179">SUM(W174:X174)</f>
        <v>55.0</v>
      </c>
      <c r="P174" s="1734">
        <f t="shared" si="24" ref="P174:P179">SUM(L174,O174)</f>
        <v>86.0</v>
      </c>
      <c r="Q174" s="2032" t="str">
        <f>IF($L161="TC",0,IF($L161="Nso",0,VLOOKUP($A157,'Result Entry'!$B$9:$FW$108,38,0)))</f>
        <v>III</v>
      </c>
      <c r="R174" s="610"/>
      <c r="U174" s="2039">
        <f>IF($L161="TC",0,IF($L161="Nso",0,VLOOKUP($A157,'Result Entry'!$B$9:$FW$108,29,0)))</f>
        <v>10.0</v>
      </c>
      <c r="V174" s="2039">
        <v>0.0</v>
      </c>
      <c r="W174" s="2039">
        <f>IF($L161="TC",0,IF($L161="Nso",0,VLOOKUP($A157,'Result Entry'!$B$9:$FW$108,31,0)))</f>
        <v>55.0</v>
      </c>
      <c r="X174" s="2039">
        <v>0.0</v>
      </c>
    </row>
    <row r="175" spans="8:8" s="1538" ht="33.75" customFormat="1" customHeight="1">
      <c r="A175" s="1954"/>
      <c r="B175" s="1986" t="s">
        <v>70</v>
      </c>
      <c r="C175" s="1551" t="str">
        <f>IF(Y175&gt;=1,'Result Entry'!$AO$3,0)</f>
        <v>PHYSICS</v>
      </c>
      <c r="D175" s="1552"/>
      <c r="E175" s="1728">
        <f>IF($L161="TC",0,IF($L161="Nso",0,VLOOKUP($A157,'Result Entry'!$B$9:$FW$108,40,0)))</f>
        <v>10.0</v>
      </c>
      <c r="F175" s="1729">
        <f>IF($L161="TC",0,IF($L161="Nso",0,VLOOKUP($A157,'Result Entry'!$B$9:$FW$108,41,0)))</f>
        <v>10.0</v>
      </c>
      <c r="G175" s="1729">
        <f>IF($L161="TC",0,IF($L161="Nso",0,VLOOKUP($A157,'Result Entry'!$B$9:$FW$108,42,0)))</f>
        <v>10.0</v>
      </c>
      <c r="H175" s="2034">
        <f t="shared" si="20"/>
        <v>30.0</v>
      </c>
      <c r="I175" s="2035" t="str">
        <f>CONCATENATE(U175,"/",'Result Entry'!$AS$7)</f>
        <v>70/40</v>
      </c>
      <c r="J175" s="2036" t="str">
        <f>IF(V175=0,"--",CONCATENATE(V175,"/",'Result Entry'!$AT$7))</f>
        <v>--</v>
      </c>
      <c r="K175" s="2037">
        <f t="shared" si="21"/>
        <v>70.0</v>
      </c>
      <c r="L175" s="2038">
        <f t="shared" si="22"/>
        <v>100.0</v>
      </c>
      <c r="M175" s="2035" t="str">
        <f>CONCATENATE(W175,"/",'Result Entry'!$AW$7)</f>
        <v>10/100</v>
      </c>
      <c r="N175" s="2036" t="str">
        <f>IF(X175=0,"--",CONCATENATE(X175,"/",'Result Entry'!$AX$7))</f>
        <v>--</v>
      </c>
      <c r="O175" s="2031">
        <f t="shared" si="23"/>
        <v>10.0</v>
      </c>
      <c r="P175" s="1734">
        <f t="shared" si="24"/>
        <v>110.0</v>
      </c>
      <c r="Q175" s="2032" t="str">
        <f>IF($L161="TC",0,IF($L161="Nso",0,VLOOKUP($A157,'Result Entry'!$B$9:$FW$108,55,0)))</f>
        <v>III</v>
      </c>
      <c r="R175" s="610"/>
      <c r="U175" s="2039">
        <f>IF($L161="TC",0,IF($L161="Nso",0,VLOOKUP($A157,'Result Entry'!$B$9:$FW$108,44,0)))</f>
        <v>70.0</v>
      </c>
      <c r="V175" s="2039">
        <f>IF($L161="TC",0,IF($L161="Nso",0,VLOOKUP($A157,'Result Entry'!$B$9:$FW$108,45,0)))</f>
        <v>0.0</v>
      </c>
      <c r="W175" s="2039">
        <f>IF($L161="TC",0,IF($L161="Nso",0,VLOOKUP($A157,'Result Entry'!$B$9:$FW$108,48,0)))</f>
        <v>10.0</v>
      </c>
      <c r="X175" s="2039">
        <f>IF($L161="TC",0,IF($L161="Nso",0,VLOOKUP($A157,'Result Entry'!$B$9:$FW$108,49,0)))</f>
        <v>0.0</v>
      </c>
      <c r="Y175" s="2039">
        <f>VLOOKUP($A157,'Result Entry'!$B$9:$FW$108,39,0)</f>
        <v>1.0</v>
      </c>
    </row>
    <row r="176" spans="8:8" s="1538" ht="33.75" customFormat="1" customHeight="1">
      <c r="A176" s="1954"/>
      <c r="B176" s="1986" t="s">
        <v>70</v>
      </c>
      <c r="C176" s="1551" t="str">
        <f>IF(Y176&gt;=1,'Result Entry'!$BF$3,0)</f>
        <v>CHEMISTRY</v>
      </c>
      <c r="D176" s="1552"/>
      <c r="E176" s="1728">
        <f>IF($L161="TC",0,IF($L161="Nso",0,VLOOKUP($A157,'Result Entry'!$B$9:$FW$108,57,0)))</f>
        <v>10.0</v>
      </c>
      <c r="F176" s="1729">
        <f>IF($L161="TC",0,IF($L161="Nso",0,VLOOKUP($A157,'Result Entry'!$B$9:$FW$108,58,0)))</f>
        <v>10.0</v>
      </c>
      <c r="G176" s="1729">
        <f>IF($L161="TC",0,IF($L161="Nso",0,VLOOKUP($A157,'Result Entry'!$B$9:$FW$108,59,0)))</f>
        <v>10.0</v>
      </c>
      <c r="H176" s="2034">
        <f t="shared" si="20"/>
        <v>30.0</v>
      </c>
      <c r="I176" s="2035" t="str">
        <f>CONCATENATE(U176,"/",'Result Entry'!$BJ$7)</f>
        <v>70/70</v>
      </c>
      <c r="J176" s="2036" t="str">
        <f>IF(V176=0,"--",CONCATENATE(V176,"/",'Result Entry'!$BK$7))</f>
        <v>--</v>
      </c>
      <c r="K176" s="2037">
        <f t="shared" si="21"/>
        <v>70.0</v>
      </c>
      <c r="L176" s="2038">
        <f t="shared" si="22"/>
        <v>100.0</v>
      </c>
      <c r="M176" s="2035" t="str">
        <f>CONCATENATE(W176,"/",'Result Entry'!$BN$7)</f>
        <v>100/100</v>
      </c>
      <c r="N176" s="2036" t="str">
        <f>IF(X176=0,"--",CONCATENATE(X176,"/",'Result Entry'!$BO$7))</f>
        <v>--</v>
      </c>
      <c r="O176" s="2031">
        <f t="shared" si="23"/>
        <v>100.0</v>
      </c>
      <c r="P176" s="1734">
        <f t="shared" si="24"/>
        <v>200.0</v>
      </c>
      <c r="Q176" s="2032" t="str">
        <f>IF($L161="TC",0,IF($L161="Nso",0,VLOOKUP($A157,'Result Entry'!$B$9:$FW$108,72,0)))</f>
        <v>D</v>
      </c>
      <c r="R176" s="610"/>
      <c r="U176" s="2039">
        <f>IF($L161="TC",0,IF($L161="Nso",0,VLOOKUP($A157,'Result Entry'!$B$9:$FW$108,61,0)))</f>
        <v>70.0</v>
      </c>
      <c r="V176" s="2039">
        <f>IF($L161="TC",0,IF($L161="Nso",0,VLOOKUP($A157,'Result Entry'!$B$9:$FW$108,62,0)))</f>
        <v>0.0</v>
      </c>
      <c r="W176" s="2039">
        <f>IF($L161="TC",0,IF($L161="Nso",0,VLOOKUP($A157,'Result Entry'!$B$9:$FW$108,65,0)))</f>
        <v>100.0</v>
      </c>
      <c r="X176" s="2039">
        <f>IF($L161="TC",0,IF($L161="Nso",0,VLOOKUP($A157,'Result Entry'!$B$9:$FW$108,66,0)))</f>
        <v>0.0</v>
      </c>
      <c r="Y176" s="2039">
        <f>VLOOKUP($A157,'Result Entry'!$B$9:$FW$108,56,0)</f>
        <v>2.0</v>
      </c>
    </row>
    <row r="177" spans="8:8" s="1538" ht="33.75" customFormat="1" customHeight="1">
      <c r="A177" s="1954"/>
      <c r="B177" s="1986" t="s">
        <v>70</v>
      </c>
      <c r="C177" s="1554">
        <f>IF(Y177&gt;=1,'Result Entry'!$BW$3,0)</f>
        <v>0.0</v>
      </c>
      <c r="D177" s="2040"/>
      <c r="E177" s="2041">
        <f>IF($L161="TC",0,IF($L161="Nso",0,VLOOKUP($A157,'Result Entry'!$B$9:$FW$108,74,0)))</f>
        <v>0.0</v>
      </c>
      <c r="F177" s="2042">
        <f>IF($L161="TC",0,IF($L161="Nso",0,VLOOKUP($A157,'Result Entry'!$B$9:$FW$108,75,0)))</f>
        <v>0.0</v>
      </c>
      <c r="G177" s="2042">
        <f>IF($L161="TC",0,IF($L161="Nso",0,VLOOKUP($A157,'Result Entry'!$B$9:$FW$108,76,0)))</f>
        <v>0.0</v>
      </c>
      <c r="H177" s="2043">
        <f t="shared" si="20"/>
        <v>0.0</v>
      </c>
      <c r="I177" s="2044" t="str">
        <f>CONCATENATE(U177,"/",'Result Entry'!$CA$7)</f>
        <v>0/70</v>
      </c>
      <c r="J177" s="2045" t="str">
        <f>IF(V177=0,"--",CONCATENATE(V177,"/",'Result Entry'!$CB$7))</f>
        <v>--</v>
      </c>
      <c r="K177" s="2046">
        <f t="shared" si="21"/>
        <v>0.0</v>
      </c>
      <c r="L177" s="2047">
        <f t="shared" si="22"/>
        <v>0.0</v>
      </c>
      <c r="M177" s="2044" t="str">
        <f>CONCATENATE(W177,"/",'Result Entry'!$CE$7)</f>
        <v>0/100</v>
      </c>
      <c r="N177" s="2045" t="str">
        <f>IF(X177=0,"--",CONCATENATE(X177,"/",'Result Entry'!$CF$7))</f>
        <v>--</v>
      </c>
      <c r="O177" s="2043">
        <f t="shared" si="23"/>
        <v>0.0</v>
      </c>
      <c r="P177" s="2048">
        <f t="shared" si="24"/>
        <v>0.0</v>
      </c>
      <c r="Q177" s="2049" t="str">
        <f>IF($L161="TC",0,IF($L161="Nso",0,VLOOKUP($A157,'Result Entry'!$B$9:$FW$108,89,0)))</f>
        <v/>
      </c>
      <c r="R177" s="610"/>
      <c r="U177" s="2041">
        <f>IF($L161="TC",0,IF($L161="Nso",0,VLOOKUP($A157,'Result Entry'!$B$9:$FW$108,78,0)))</f>
        <v>0.0</v>
      </c>
      <c r="V177" s="2041">
        <f>IF($L161="TC",0,IF($L161="Nso",0,VLOOKUP($A157,'Result Entry'!$B$9:$FW$108,79,0)))</f>
        <v>0.0</v>
      </c>
      <c r="W177" s="2041">
        <f>IF($L161="TC",0,IF($L161="Nso",0,VLOOKUP($A157,'Result Entry'!$B$9:$FW$108,82,0)))</f>
        <v>0.0</v>
      </c>
      <c r="X177" s="2041">
        <f>IF($L161="TC",0,IF($L161="Nso",0,VLOOKUP($A157,'Result Entry'!$B$9:$FW$108,83,0)))</f>
        <v>0.0</v>
      </c>
      <c r="Y177" s="2041">
        <f>VLOOKUP($A157,'Result Entry'!$B$9:$FW$108,73,0)</f>
        <v>0.0</v>
      </c>
    </row>
    <row r="178" spans="8:8" s="1538" ht="33.75" customFormat="1" customHeight="1">
      <c r="A178" s="1954"/>
      <c r="B178" s="1986" t="s">
        <v>70</v>
      </c>
      <c r="C178" s="2050" t="str">
        <f>IF(Y178&gt;=1,'Result Entry'!$CN$3,0)</f>
        <v>History</v>
      </c>
      <c r="D178" s="2040"/>
      <c r="E178" s="2051">
        <f>IF($L161="TC",0,IF($L161="Nso",0,VLOOKUP($A157,'Result Entry'!$B$9:$FW$108,91,0)))</f>
        <v>10.0</v>
      </c>
      <c r="F178" s="2052">
        <f>IF($L161="TC",0,IF($L161="Nso",0,VLOOKUP($A157,'Result Entry'!$B$9:$FW$108,92,0)))</f>
        <v>5.0</v>
      </c>
      <c r="G178" s="2052">
        <f>IF($L161="TC",0,IF($L161="Nso",0,VLOOKUP($A157,'Result Entry'!$B$9:$FW$108,93,0)))</f>
        <v>6.0</v>
      </c>
      <c r="H178" s="2053">
        <f t="shared" si="20"/>
        <v>21.0</v>
      </c>
      <c r="I178" s="2054" t="str">
        <f>CONCATENATE(U178,"/",'Result Entry'!$CR$7)</f>
        <v>50/70</v>
      </c>
      <c r="J178" s="2055" t="str">
        <f>IF(V178=0,"--",CONCATENATE(V178,"/",'Result Entry'!$CS$7))</f>
        <v>--</v>
      </c>
      <c r="K178" s="2056">
        <f t="shared" si="21"/>
        <v>50.0</v>
      </c>
      <c r="L178" s="2057">
        <f t="shared" si="22"/>
        <v>71.0</v>
      </c>
      <c r="M178" s="2054" t="str">
        <f>CONCATENATE(W178,"/",'Result Entry'!$CV$7)</f>
        <v>60/100</v>
      </c>
      <c r="N178" s="2055" t="str">
        <f>IF(X178=0,"--",CONCATENATE(X178,"/",'Result Entry'!$CW$7))</f>
        <v>--</v>
      </c>
      <c r="O178" s="2053">
        <f t="shared" si="23"/>
        <v>60.0</v>
      </c>
      <c r="P178" s="2058">
        <f t="shared" si="24"/>
        <v>131.0</v>
      </c>
      <c r="Q178" s="2059" t="str">
        <f>IF($L161="TC",0,IF($L161="Nso",0,VLOOKUP($A157,'Result Entry'!$B$9:$FW$108,106,0)))</f>
        <v>II</v>
      </c>
      <c r="R178" s="610"/>
      <c r="U178" s="2051">
        <f>IF($L161="TC",0,IF($L161="Nso",0,VLOOKUP($A157,'Result Entry'!$B$9:$FW$108,95,0)))</f>
        <v>50.0</v>
      </c>
      <c r="V178" s="2051">
        <f>IF($L161="TC",0,IF($L161="Nso",0,VLOOKUP($A157,'Result Entry'!$B$9:$FW$108,96,0)))</f>
        <v>0.0</v>
      </c>
      <c r="W178" s="2051">
        <f>IF($L161="TC",0,IF($L161="Nso",0,VLOOKUP($A157,'Result Entry'!$B$9:$FW$108,99,0)))</f>
        <v>60.0</v>
      </c>
      <c r="X178" s="2051">
        <f>IF($L161="TC",0,IF($L161="Nso",0,VLOOKUP($A157,'Result Entry'!$B$9:$FW$108,100,0)))</f>
        <v>0.0</v>
      </c>
      <c r="Y178" s="2051">
        <f>VLOOKUP($A157,'Result Entry'!$B$9:$FW$108,90,0)</f>
        <v>3.0</v>
      </c>
    </row>
    <row r="179" spans="8:8" s="1538" ht="33.75" customFormat="1" customHeight="1">
      <c r="A179" s="1954"/>
      <c r="B179" s="1986" t="s">
        <v>70</v>
      </c>
      <c r="C179" s="1554">
        <f>IF(Y179&gt;=1,'Result Entry'!$DE$3,0)</f>
        <v>0.0</v>
      </c>
      <c r="D179" s="2040"/>
      <c r="E179" s="1739">
        <f>IF($L161="TC",0,IF($L161="Nso",0,VLOOKUP($A157,'Result Entry'!$B$9:$FW$108,108,0)))</f>
        <v>0.0</v>
      </c>
      <c r="F179" s="1740">
        <f>IF($L161="TC",0,IF($L161="Nso",0,VLOOKUP($A157,'Result Entry'!$B$9:$FW$108,109,0)))</f>
        <v>0.0</v>
      </c>
      <c r="G179" s="1740">
        <f>IF($L161="TC",0,IF($L161="Nso",0,VLOOKUP($A157,'Result Entry'!$B$9:$FW$108,110,0)))</f>
        <v>0.0</v>
      </c>
      <c r="H179" s="2060">
        <f t="shared" si="20"/>
        <v>0.0</v>
      </c>
      <c r="I179" s="2061" t="str">
        <f>CONCATENATE(U179,"/",'Result Entry'!$DI$7)</f>
        <v>0/70</v>
      </c>
      <c r="J179" s="2062" t="str">
        <f>IF(V179=0,"--",CONCATENATE(V179,"/",'Result Entry'!$DJ$7))</f>
        <v>--</v>
      </c>
      <c r="K179" s="2063">
        <f t="shared" si="21"/>
        <v>0.0</v>
      </c>
      <c r="L179" s="2064">
        <f t="shared" si="22"/>
        <v>0.0</v>
      </c>
      <c r="M179" s="2061" t="str">
        <f>CONCATENATE(W179,"/",'Result Entry'!$DM$7)</f>
        <v>0/100</v>
      </c>
      <c r="N179" s="2062" t="str">
        <f>IF(X179=0,"--",CONCATENATE(X179,"/",'Result Entry'!$DN$7))</f>
        <v>--</v>
      </c>
      <c r="O179" s="2060">
        <f t="shared" si="23"/>
        <v>0.0</v>
      </c>
      <c r="P179" s="1746">
        <f t="shared" si="24"/>
        <v>0.0</v>
      </c>
      <c r="Q179" s="2032" t="str">
        <f>IF($L161="TC",0,IF($L161="Nso",0,VLOOKUP($A157,'Result Entry'!$B$9:$FW$108,123,0)))</f>
        <v/>
      </c>
      <c r="R179" s="610"/>
      <c r="U179" s="2065">
        <f>IF($L161="TC",0,IF($L161="Nso",0,VLOOKUP($A157,'Result Entry'!$B$9:$FW$108,112,0)))</f>
        <v>0.0</v>
      </c>
      <c r="V179" s="2065">
        <f>IF($L161="TC",0,IF($L161="Nso",0,VLOOKUP($A157,'Result Entry'!$B$9:$FW$108,113,0)))</f>
        <v>0.0</v>
      </c>
      <c r="W179" s="2065">
        <f>IF($L161="TC",0,IF($L161="Nso",0,VLOOKUP($A157,'Result Entry'!$B$9:$FW$108,116,0)))</f>
        <v>0.0</v>
      </c>
      <c r="X179" s="2065">
        <f>IF($L161="TC",0,IF($L161="Nso",0,VLOOKUP($A157,'Result Entry'!$B$9:$FW$108,117,0)))</f>
        <v>0.0</v>
      </c>
      <c r="Y179" s="2065">
        <f>VLOOKUP($A157,'Result Entry'!$B$9:$FW$108,107,0)</f>
        <v>0.0</v>
      </c>
    </row>
    <row r="180" spans="8:8" ht="33.75" customHeight="1">
      <c r="A180" s="1954"/>
      <c r="B180" s="1986" t="s">
        <v>70</v>
      </c>
      <c r="C180" s="1565" t="s">
        <v>78</v>
      </c>
      <c r="D180" s="1566"/>
      <c r="E180" s="1567"/>
      <c r="F180" s="1747" t="s">
        <v>79</v>
      </c>
      <c r="G180" s="2066"/>
      <c r="H180" s="1748"/>
      <c r="I180" s="1747" t="s">
        <v>80</v>
      </c>
      <c r="J180" s="1749"/>
      <c r="K180" s="2067" t="s">
        <v>42</v>
      </c>
      <c r="L180" s="2068"/>
      <c r="M180" s="2067" t="s">
        <v>92</v>
      </c>
      <c r="N180" s="1753"/>
      <c r="O180" s="1752" t="s">
        <v>40</v>
      </c>
      <c r="P180" s="1753"/>
      <c r="Q180" s="2069" t="s">
        <v>44</v>
      </c>
      <c r="R180" s="610"/>
    </row>
    <row r="181" spans="8:8" ht="33.75" customHeight="1">
      <c r="A181" s="1954"/>
      <c r="B181" s="1986" t="s">
        <v>70</v>
      </c>
      <c r="C181" s="1577"/>
      <c r="D181" s="1578"/>
      <c r="E181" s="1579"/>
      <c r="F181" s="1755">
        <f>IF($L161="TC",0,IF($L161="Nso",0,VLOOKUP($A157,'Result Entry'!$B$9:$FW$108,171,0)))</f>
        <v>1000.0</v>
      </c>
      <c r="G181" s="2070"/>
      <c r="H181" s="1756"/>
      <c r="I181" s="2071">
        <f>IF($L161="TC",0,IF($L161="Nso",0,VLOOKUP($A157,'Result Entry'!$B$9:$FW$108,172,0)))</f>
        <v>558.0</v>
      </c>
      <c r="J181" s="2072"/>
      <c r="K181" s="2073">
        <f>IF($L161="TC",0,IF($L161="Nso",0,VLOOKUP($A157,'Result Entry'!$B$9:$FW$108,173,0)))</f>
        <v>55.800000000000004</v>
      </c>
      <c r="L181" s="2074"/>
      <c r="M181" s="2075" t="str">
        <f>IF($L161="TC",0,IF($L161="Nso",0,VLOOKUP($A157,'Result Entry'!$B$9:$FW$108,174,0)))</f>
        <v>Second</v>
      </c>
      <c r="N181" s="2076"/>
      <c r="O181" s="1535" t="str">
        <f>VLOOKUP($A157,'Result Entry'!$B$9:$FW$108,175,0)</f>
        <v>Passed</v>
      </c>
      <c r="P181" s="1534"/>
      <c r="Q181" s="2077">
        <f>IF($L161="TC",0,IF($L161="Nso",0,VLOOKUP($A157,'Result Entry'!$B$9:$FW$108,177,0)))</f>
        <v>0.999999999999998</v>
      </c>
      <c r="R181" s="610"/>
    </row>
    <row r="182" spans="8:8" ht="33.75" customHeight="1">
      <c r="A182" s="1954"/>
      <c r="B182" s="1986" t="s">
        <v>70</v>
      </c>
      <c r="C182" s="2078" t="s">
        <v>59</v>
      </c>
      <c r="D182" s="2079"/>
      <c r="E182" s="2079"/>
      <c r="F182" s="2079"/>
      <c r="G182" s="2079"/>
      <c r="H182" s="2079"/>
      <c r="I182" s="2080"/>
      <c r="J182" s="1592" t="s">
        <v>60</v>
      </c>
      <c r="K182" s="1592"/>
      <c r="L182" s="1592"/>
      <c r="M182" s="1593"/>
      <c r="N182" s="1760">
        <f>VLOOKUP($A157,'Result Entry'!$B$9:$FW$108,168,0)</f>
        <v>0.0</v>
      </c>
      <c r="O182" s="1761"/>
      <c r="P182" s="2081" t="s">
        <v>38</v>
      </c>
      <c r="Q182" s="2082"/>
      <c r="R182" s="610"/>
    </row>
    <row r="183" spans="8:8" ht="33.75" customHeight="1">
      <c r="A183" s="1954"/>
      <c r="B183" s="1986" t="s">
        <v>70</v>
      </c>
      <c r="C183" s="1598" t="s">
        <v>244</v>
      </c>
      <c r="D183" s="1599"/>
      <c r="E183" s="1599"/>
      <c r="F183" s="2083" t="s">
        <v>158</v>
      </c>
      <c r="G183" s="2084"/>
      <c r="H183" s="2085"/>
      <c r="I183" s="2086" t="s">
        <v>242</v>
      </c>
      <c r="J183" s="1603" t="s">
        <v>61</v>
      </c>
      <c r="K183" s="1603"/>
      <c r="L183" s="1603"/>
      <c r="M183" s="1604"/>
      <c r="N183" s="1762">
        <f>VLOOKUP($A157,'Result Entry'!$B$9:$FW$108,169,0)</f>
        <v>0.0</v>
      </c>
      <c r="O183" s="1763"/>
      <c r="P183" s="1607" t="str">
        <f>VLOOKUP($A157,'Result Entry'!$B$9:$FW$108,170,0)</f>
        <v/>
      </c>
      <c r="Q183" s="2087"/>
      <c r="R183" s="610"/>
    </row>
    <row r="184" spans="8:8" ht="33.75" customHeight="1">
      <c r="A184" s="1954"/>
      <c r="B184" s="1986" t="s">
        <v>70</v>
      </c>
      <c r="C184" s="1598"/>
      <c r="D184" s="1599"/>
      <c r="E184" s="1599"/>
      <c r="F184" s="2088"/>
      <c r="G184" s="2089"/>
      <c r="H184" s="2090"/>
      <c r="I184" s="2091" t="s">
        <v>100</v>
      </c>
      <c r="J184" s="1612" t="s">
        <v>62</v>
      </c>
      <c r="K184" s="1612"/>
      <c r="L184" s="1612"/>
      <c r="M184" s="1613"/>
      <c r="N184" s="2092" t="str">
        <f>IF($L161="TC","Transferred",IF($L161="Nso","NameSeparated",VLOOKUP($A157,'Result Entry'!$B$9:$FW$108,178,0)))</f>
        <v>Good</v>
      </c>
      <c r="O184" s="2092"/>
      <c r="P184" s="2092"/>
      <c r="Q184" s="2093"/>
      <c r="R184" s="610"/>
    </row>
    <row r="185" spans="8:8" ht="33.75" customHeight="1">
      <c r="A185" s="1954"/>
      <c r="B185" s="1986" t="s">
        <v>70</v>
      </c>
      <c r="C185" s="1766" t="str">
        <f>'Result Entry'!$DU$3</f>
        <v>Foundation Of Information Tech.</v>
      </c>
      <c r="D185" s="1767"/>
      <c r="E185" s="1768"/>
      <c r="F185" s="1769" t="str">
        <f>IF(OR($L161="TC",$L161="Nso"),"",VLOOKUP($A157,'Result Entry'!$B$9:$GS$108,196,0))</f>
        <v>180/200</v>
      </c>
      <c r="G185" s="1769"/>
      <c r="H185" s="1769"/>
      <c r="I185" s="1770" t="str">
        <f>IF(F185="","",VLOOKUP($A157,'Result Entry'!$B$9:$GS$108,137,0))</f>
        <v>A</v>
      </c>
      <c r="J185" s="1621" t="s">
        <v>72</v>
      </c>
      <c r="K185" s="1621"/>
      <c r="L185" s="1621"/>
      <c r="M185" s="1622"/>
      <c r="N185" s="2094">
        <f>'Result Entry'!$T$2</f>
        <v>45041.0</v>
      </c>
      <c r="O185" s="2095"/>
      <c r="P185" s="2095"/>
      <c r="Q185" s="2096"/>
      <c r="R185" s="610"/>
    </row>
    <row r="186" spans="8:8" ht="33.75" customHeight="1">
      <c r="A186" s="1954"/>
      <c r="B186" s="1986" t="s">
        <v>70</v>
      </c>
      <c r="C186" s="1774" t="str">
        <f>'Result Entry'!$EI$3</f>
        <v>G.I.A.I.-II</v>
      </c>
      <c r="D186" s="1775"/>
      <c r="E186" s="1776"/>
      <c r="F186" s="1769" t="str">
        <f>IF(OR($L161="TC",$L161="Nso"),"",VLOOKUP($A157,'Result Entry'!$B$9:$GS$108,200,0))</f>
        <v>0/200</v>
      </c>
      <c r="G186" s="1769"/>
      <c r="H186" s="1769"/>
      <c r="I186" s="1770">
        <f>IF(F186="","",VLOOKUP($A157,'Result Entry'!$B$9:$GS$108,149,0))</f>
        <v>0.0</v>
      </c>
      <c r="J186" s="1626"/>
      <c r="K186" s="1627"/>
      <c r="L186" s="1627"/>
      <c r="M186" s="1627"/>
      <c r="N186" s="1627"/>
      <c r="O186" s="1627"/>
      <c r="P186" s="1627"/>
      <c r="Q186" s="2097"/>
      <c r="R186" s="610"/>
    </row>
    <row r="187" spans="8:8" ht="33.75" customHeight="1">
      <c r="A187" s="1954"/>
      <c r="B187" s="1986" t="s">
        <v>70</v>
      </c>
      <c r="C187" s="1774" t="str">
        <f>'Result Entry'!$EU$3</f>
        <v>SOC.SER.PLAN</v>
      </c>
      <c r="D187" s="1775"/>
      <c r="E187" s="1776"/>
      <c r="F187" s="1769" t="str">
        <f>IF(OR($L161="TC",$L161="Nso"),"",VLOOKUP($A157,'Result Entry'!$B$9:$HS$108,204,0))</f>
        <v>103/200</v>
      </c>
      <c r="G187" s="1769"/>
      <c r="H187" s="1769"/>
      <c r="I187" s="1770" t="str">
        <f>IF(F187="","",VLOOKUP($A157,'Result Entry'!$B$9:$GS$108,161,0))</f>
        <v>C</v>
      </c>
      <c r="J187" s="1629" t="s">
        <v>175</v>
      </c>
      <c r="K187" s="2098"/>
      <c r="L187" s="2098"/>
      <c r="M187" s="1630"/>
      <c r="N187" s="2099"/>
      <c r="O187" s="2100"/>
      <c r="P187" s="2100"/>
      <c r="Q187" s="2101"/>
      <c r="R187" s="610"/>
    </row>
    <row r="188" spans="8:8" ht="33.75" customHeight="1">
      <c r="A188" s="1954"/>
      <c r="B188" s="1986" t="s">
        <v>70</v>
      </c>
      <c r="C188" s="1774" t="str">
        <f>'Result Entry'!$FG$3</f>
        <v>Jeewan Kaushal</v>
      </c>
      <c r="D188" s="1775"/>
      <c r="E188" s="1776"/>
      <c r="F188" s="1769" t="str">
        <f>IF(OR($L161="TC",$L161="Nso"),"",VLOOKUP($A157,'Result Entry'!$B$9:$HS$108,208,0))</f>
        <v>0/100</v>
      </c>
      <c r="G188" s="1769"/>
      <c r="H188" s="1769"/>
      <c r="I188" s="1770">
        <f>IF(F188="","",VLOOKUP($A157,'Result Entry'!$B$9:$HS$108,167,0))</f>
        <v>0.0</v>
      </c>
      <c r="J188" s="1629" t="s">
        <v>149</v>
      </c>
      <c r="K188" s="2098"/>
      <c r="L188" s="2098"/>
      <c r="M188" s="1630"/>
      <c r="N188" s="1630"/>
      <c r="O188" s="1630"/>
      <c r="P188" s="1630"/>
      <c r="Q188" s="2102"/>
      <c r="R188" s="610"/>
    </row>
    <row r="189" spans="8:8" ht="33.75" customHeight="1">
      <c r="A189" s="1954"/>
      <c r="B189" s="1986" t="s">
        <v>70</v>
      </c>
      <c r="C189" s="1777" t="s">
        <v>181</v>
      </c>
      <c r="D189" s="1778"/>
      <c r="E189" s="1779"/>
      <c r="F189" s="2103" t="s">
        <v>182</v>
      </c>
      <c r="G189" s="2104"/>
      <c r="H189" s="2105"/>
      <c r="I189" s="1782" t="s">
        <v>31</v>
      </c>
      <c r="J189" s="1629" t="s">
        <v>176</v>
      </c>
      <c r="K189" s="2098"/>
      <c r="L189" s="2098"/>
      <c r="M189" s="1630"/>
      <c r="N189" s="1630"/>
      <c r="O189" s="1630"/>
      <c r="P189" s="1630"/>
      <c r="Q189" s="2102"/>
      <c r="R189" s="610"/>
    </row>
    <row r="190" spans="8:8" ht="33.75" customHeight="1">
      <c r="A190" s="1954"/>
      <c r="B190" s="1986" t="s">
        <v>70</v>
      </c>
      <c r="C190" s="1783"/>
      <c r="D190" s="1784"/>
      <c r="E190" s="1785"/>
      <c r="F190" s="1786" t="s">
        <v>245</v>
      </c>
      <c r="G190" s="2106"/>
      <c r="H190" s="1787"/>
      <c r="I190" s="1788" t="s">
        <v>63</v>
      </c>
      <c r="J190" s="1647" t="s">
        <v>68</v>
      </c>
      <c r="K190" s="1648"/>
      <c r="L190" s="1648"/>
      <c r="M190" s="1648"/>
      <c r="N190" s="1648"/>
      <c r="O190" s="1648"/>
      <c r="P190" s="1648"/>
      <c r="Q190" s="2107"/>
      <c r="R190" s="610"/>
    </row>
    <row r="191" spans="8:8" ht="33.75" customHeight="1">
      <c r="A191" s="1954"/>
      <c r="B191" s="1986" t="s">
        <v>70</v>
      </c>
      <c r="C191" s="1783"/>
      <c r="D191" s="1784"/>
      <c r="E191" s="1785"/>
      <c r="F191" s="1786" t="s">
        <v>246</v>
      </c>
      <c r="G191" s="2106"/>
      <c r="H191" s="1787"/>
      <c r="I191" s="1788" t="s">
        <v>64</v>
      </c>
      <c r="J191" s="1650"/>
      <c r="K191" s="1651"/>
      <c r="L191" s="1651"/>
      <c r="M191" s="1651"/>
      <c r="N191" s="1651"/>
      <c r="O191" s="1651"/>
      <c r="P191" s="1651"/>
      <c r="Q191" s="2108"/>
      <c r="R191" s="610"/>
    </row>
    <row r="192" spans="8:8" ht="33.75" customHeight="1">
      <c r="A192" s="1954"/>
      <c r="B192" s="1986" t="s">
        <v>70</v>
      </c>
      <c r="C192" s="1783"/>
      <c r="D192" s="1784"/>
      <c r="E192" s="1785"/>
      <c r="F192" s="1786" t="s">
        <v>247</v>
      </c>
      <c r="G192" s="2106"/>
      <c r="H192" s="1787"/>
      <c r="I192" s="1788" t="s">
        <v>66</v>
      </c>
      <c r="J192" s="1650"/>
      <c r="K192" s="1651"/>
      <c r="L192" s="1651"/>
      <c r="M192" s="1651"/>
      <c r="N192" s="1651"/>
      <c r="O192" s="1651"/>
      <c r="P192" s="1651"/>
      <c r="Q192" s="2108"/>
      <c r="R192" s="610"/>
    </row>
    <row r="193" spans="8:8" ht="33.75" customHeight="1">
      <c r="A193" s="1954"/>
      <c r="B193" s="1986" t="s">
        <v>70</v>
      </c>
      <c r="C193" s="1783"/>
      <c r="D193" s="1784"/>
      <c r="E193" s="1785"/>
      <c r="F193" s="1786" t="s">
        <v>248</v>
      </c>
      <c r="G193" s="2106"/>
      <c r="H193" s="1787"/>
      <c r="I193" s="1788" t="s">
        <v>65</v>
      </c>
      <c r="J193" s="1653" t="s">
        <v>81</v>
      </c>
      <c r="K193" s="1654"/>
      <c r="L193" s="1654"/>
      <c r="M193" s="1654"/>
      <c r="N193" s="1654"/>
      <c r="O193" s="1654"/>
      <c r="P193" s="1654"/>
      <c r="Q193" s="2109"/>
      <c r="R193" s="610"/>
    </row>
    <row r="194" spans="8:8" ht="33.75" customHeight="1">
      <c r="A194" s="1954"/>
      <c r="B194" s="2110" t="s">
        <v>70</v>
      </c>
      <c r="C194" s="2111"/>
      <c r="D194" s="2112"/>
      <c r="E194" s="2113"/>
      <c r="F194" s="2114"/>
      <c r="G194" s="2115"/>
      <c r="H194" s="2115"/>
      <c r="I194" s="2116"/>
      <c r="J194" s="2117"/>
      <c r="K194" s="2118"/>
      <c r="L194" s="2118"/>
      <c r="M194" s="2118"/>
      <c r="N194" s="2118"/>
      <c r="O194" s="2118"/>
      <c r="P194" s="2118"/>
      <c r="Q194" s="2119"/>
      <c r="R194" s="610"/>
    </row>
    <row r="195" spans="8:8" s="927" ht="48.75" customFormat="1" customHeight="1">
      <c r="A195" s="1439"/>
      <c r="B195" s="2120"/>
      <c r="C195" s="2120"/>
      <c r="D195" s="2120"/>
      <c r="E195" s="2120"/>
      <c r="F195" s="2120"/>
      <c r="G195" s="2120"/>
      <c r="H195" s="2120"/>
      <c r="I195" s="2120"/>
      <c r="J195" s="2120"/>
      <c r="K195" s="2120"/>
      <c r="L195" s="2120"/>
      <c r="M195" s="2120"/>
      <c r="N195" s="2120"/>
      <c r="O195" s="2120"/>
      <c r="P195" s="2120"/>
      <c r="Q195" s="2120"/>
      <c r="R195" s="610"/>
    </row>
    <row r="196" spans="8:8" ht="9.75" customHeight="1">
      <c r="A196" s="1949">
        <f>A157+1</f>
        <v>6.0</v>
      </c>
      <c r="B196" s="1949"/>
      <c r="C196" s="1949"/>
      <c r="D196" s="1949"/>
      <c r="E196" s="1949"/>
      <c r="F196" s="1949"/>
      <c r="G196" s="1949"/>
      <c r="H196" s="1949"/>
      <c r="I196" s="1949"/>
      <c r="J196" s="1949"/>
      <c r="K196" s="1949"/>
      <c r="L196" s="1949"/>
      <c r="M196" s="1949"/>
      <c r="N196" s="1949"/>
      <c r="O196" s="1949"/>
      <c r="P196" s="1949"/>
      <c r="Q196" s="1949"/>
      <c r="R196" s="1949"/>
    </row>
    <row r="197" spans="8:8" ht="16.5" customHeight="1">
      <c r="A197" s="1950"/>
      <c r="B197" s="1951" t="s">
        <v>51</v>
      </c>
      <c r="C197" s="1952"/>
      <c r="D197" s="1952"/>
      <c r="E197" s="1952"/>
      <c r="F197" s="1952"/>
      <c r="G197" s="1952"/>
      <c r="H197" s="1952"/>
      <c r="I197" s="1952"/>
      <c r="J197" s="1952"/>
      <c r="K197" s="1952"/>
      <c r="L197" s="1952"/>
      <c r="M197" s="1952"/>
      <c r="N197" s="1952"/>
      <c r="O197" s="1952"/>
      <c r="P197" s="1952"/>
      <c r="Q197" s="1953"/>
      <c r="R197" s="610"/>
    </row>
    <row r="198" spans="8:8" ht="62.25" customHeight="1">
      <c r="A198" s="1954"/>
      <c r="B198" s="1955"/>
      <c r="C198" s="1956"/>
      <c r="D198" s="1957" t="str">
        <f>Master!$E$8</f>
        <v>Govt. Sr. Secondary School </v>
      </c>
      <c r="E198" s="1958"/>
      <c r="F198" s="1958"/>
      <c r="G198" s="1958"/>
      <c r="H198" s="1958"/>
      <c r="I198" s="1958"/>
      <c r="J198" s="1958"/>
      <c r="K198" s="1958"/>
      <c r="L198" s="1958"/>
      <c r="M198" s="1958"/>
      <c r="N198" s="1958"/>
      <c r="O198" s="1958"/>
      <c r="P198" s="1958"/>
      <c r="Q198" s="1959"/>
      <c r="R198" s="610"/>
    </row>
    <row r="199" spans="8:8" ht="33.0" customHeight="1">
      <c r="A199" s="1954"/>
      <c r="B199" s="1960"/>
      <c r="C199" s="1961"/>
      <c r="D199" s="1962" t="str">
        <f>Master!$E$11</f>
        <v>P.S.-Bapini (Jodhpur)</v>
      </c>
      <c r="E199" s="1962"/>
      <c r="F199" s="1962"/>
      <c r="G199" s="1962"/>
      <c r="H199" s="1962"/>
      <c r="I199" s="1962"/>
      <c r="J199" s="1962"/>
      <c r="K199" s="1962"/>
      <c r="L199" s="1962"/>
      <c r="M199" s="1962"/>
      <c r="N199" s="1962"/>
      <c r="O199" s="1962"/>
      <c r="P199" s="1962"/>
      <c r="Q199" s="1963"/>
      <c r="R199" s="610"/>
    </row>
    <row r="200" spans="8:8" ht="21.75" customHeight="1">
      <c r="A200" s="1954"/>
      <c r="B200" s="1964"/>
      <c r="C200" s="1965" t="s">
        <v>151</v>
      </c>
      <c r="D200" s="1966"/>
      <c r="E200" s="1966"/>
      <c r="F200" s="1966"/>
      <c r="G200" s="1966"/>
      <c r="H200" s="1967"/>
      <c r="I200" s="1968" t="s">
        <v>128</v>
      </c>
      <c r="J200" s="1969"/>
      <c r="K200" s="1969"/>
      <c r="L200" s="1970">
        <f>VLOOKUP(A196,'Result Entry'!$B$6:$K$108,6,0)</f>
        <v>0.0</v>
      </c>
      <c r="M200" s="1971"/>
      <c r="N200" s="1972" t="s">
        <v>69</v>
      </c>
      <c r="O200" s="1973"/>
      <c r="P200" s="1974">
        <f>Master!$E$14</f>
        <v>8.151106901E9</v>
      </c>
      <c r="Q200" s="1975"/>
      <c r="R200" s="610"/>
    </row>
    <row r="201" spans="8:8" ht="21.75" customHeight="1">
      <c r="A201" s="1954"/>
      <c r="B201" s="1976"/>
      <c r="C201" s="1965"/>
      <c r="D201" s="1966"/>
      <c r="E201" s="1966"/>
      <c r="F201" s="1966"/>
      <c r="G201" s="1966"/>
      <c r="H201" s="1967"/>
      <c r="I201" s="1968"/>
      <c r="J201" s="1969"/>
      <c r="K201" s="1969"/>
      <c r="L201" s="1970"/>
      <c r="M201" s="1971"/>
      <c r="N201" s="1470" t="s">
        <v>67</v>
      </c>
      <c r="O201" s="1471"/>
      <c r="P201" s="1472"/>
      <c r="Q201" s="1977"/>
      <c r="R201" s="610"/>
    </row>
    <row r="202" spans="8:8" ht="21.75" customHeight="1">
      <c r="A202" s="1954"/>
      <c r="B202" s="1976"/>
      <c r="C202" s="1978"/>
      <c r="D202" s="1979"/>
      <c r="E202" s="1979"/>
      <c r="F202" s="1979"/>
      <c r="G202" s="1979"/>
      <c r="H202" s="1980"/>
      <c r="I202" s="1981"/>
      <c r="J202" s="1982"/>
      <c r="K202" s="1982"/>
      <c r="L202" s="1983"/>
      <c r="M202" s="1984"/>
      <c r="N202" s="1479" t="s">
        <v>52</v>
      </c>
      <c r="O202" s="1480"/>
      <c r="P202" s="1481" t="str">
        <f>Master!$E$6</f>
        <v>2022-23</v>
      </c>
      <c r="Q202" s="1985"/>
      <c r="R202" s="610"/>
    </row>
    <row r="203" spans="8:8" ht="33.75" customHeight="1">
      <c r="A203" s="1954"/>
      <c r="B203" s="1986" t="s">
        <v>70</v>
      </c>
      <c r="C203" s="1677" t="s">
        <v>21</v>
      </c>
      <c r="D203" s="1678"/>
      <c r="E203" s="1678"/>
      <c r="F203" s="1678"/>
      <c r="G203" s="1679"/>
      <c r="H203" s="1680" t="s">
        <v>150</v>
      </c>
      <c r="I203" s="1681">
        <f>VLOOKUP($A196,'Result Entry'!$B$9:$FW$108,4,0)</f>
        <v>0.0</v>
      </c>
      <c r="J203" s="1681"/>
      <c r="K203" s="1681"/>
      <c r="L203" s="1681"/>
      <c r="M203" s="1681"/>
      <c r="N203" s="1681"/>
      <c r="O203" s="1681"/>
      <c r="P203" s="1681"/>
      <c r="Q203" s="1987"/>
      <c r="R203" s="610"/>
    </row>
    <row r="204" spans="8:8" ht="33.75" customHeight="1">
      <c r="A204" s="1954"/>
      <c r="B204" s="1986" t="s">
        <v>70</v>
      </c>
      <c r="C204" s="1683" t="s">
        <v>23</v>
      </c>
      <c r="D204" s="1684"/>
      <c r="E204" s="1684"/>
      <c r="F204" s="1684"/>
      <c r="G204" s="1685"/>
      <c r="H204" s="1686" t="s">
        <v>150</v>
      </c>
      <c r="I204" s="1687">
        <f>VLOOKUP($A196,'Result Entry'!$B$9:$FW$108,7,0)</f>
        <v>0.0</v>
      </c>
      <c r="J204" s="1687"/>
      <c r="K204" s="1687"/>
      <c r="L204" s="1687"/>
      <c r="M204" s="1687"/>
      <c r="N204" s="1687"/>
      <c r="O204" s="1687"/>
      <c r="P204" s="1687"/>
      <c r="Q204" s="1988"/>
      <c r="R204" s="610"/>
    </row>
    <row r="205" spans="8:8" ht="33.75" customHeight="1">
      <c r="A205" s="1954"/>
      <c r="B205" s="1986" t="s">
        <v>70</v>
      </c>
      <c r="C205" s="1683" t="s">
        <v>24</v>
      </c>
      <c r="D205" s="1684"/>
      <c r="E205" s="1684"/>
      <c r="F205" s="1684"/>
      <c r="G205" s="1685"/>
      <c r="H205" s="1686" t="s">
        <v>150</v>
      </c>
      <c r="I205" s="1687">
        <f>VLOOKUP($A196,'Result Entry'!$B$9:$FW$108,8,0)</f>
        <v>0.0</v>
      </c>
      <c r="J205" s="1687"/>
      <c r="K205" s="1687"/>
      <c r="L205" s="1687"/>
      <c r="M205" s="1687"/>
      <c r="N205" s="1687"/>
      <c r="O205" s="1687"/>
      <c r="P205" s="1687"/>
      <c r="Q205" s="1988"/>
      <c r="R205" s="610"/>
    </row>
    <row r="206" spans="8:8" ht="33.75" customHeight="1">
      <c r="A206" s="1954"/>
      <c r="B206" s="1986" t="s">
        <v>70</v>
      </c>
      <c r="C206" s="1683" t="s">
        <v>53</v>
      </c>
      <c r="D206" s="1684"/>
      <c r="E206" s="1684"/>
      <c r="F206" s="1684"/>
      <c r="G206" s="1685"/>
      <c r="H206" s="1686" t="s">
        <v>150</v>
      </c>
      <c r="I206" s="1687">
        <f>VLOOKUP($A196,'Result Entry'!$B$9:$FW$108,9,0)</f>
        <v>0.0</v>
      </c>
      <c r="J206" s="1687"/>
      <c r="K206" s="1687"/>
      <c r="L206" s="1687"/>
      <c r="M206" s="1687"/>
      <c r="N206" s="1687"/>
      <c r="O206" s="1687"/>
      <c r="P206" s="1687"/>
      <c r="Q206" s="1988"/>
      <c r="R206" s="610"/>
    </row>
    <row r="207" spans="8:8" ht="33.75" customHeight="1">
      <c r="A207" s="1954"/>
      <c r="B207" s="1986" t="s">
        <v>70</v>
      </c>
      <c r="C207" s="1683" t="s">
        <v>54</v>
      </c>
      <c r="D207" s="1684"/>
      <c r="E207" s="1684"/>
      <c r="F207" s="1684"/>
      <c r="G207" s="1685"/>
      <c r="H207" s="1686" t="s">
        <v>150</v>
      </c>
      <c r="I207" s="1689" t="str">
        <f>CONCATENATE('Result Entry'!$G$4,'Result Entry'!$J$4)</f>
        <v>11(A)</v>
      </c>
      <c r="J207" s="1687"/>
      <c r="K207" s="1687"/>
      <c r="L207" s="1687"/>
      <c r="M207" s="1687"/>
      <c r="N207" s="1687"/>
      <c r="O207" s="1687"/>
      <c r="P207" s="1687"/>
      <c r="Q207" s="1988"/>
      <c r="R207" s="610"/>
    </row>
    <row r="208" spans="8:8" ht="33.75" customHeight="1">
      <c r="A208" s="1954"/>
      <c r="B208" s="1986" t="s">
        <v>70</v>
      </c>
      <c r="C208" s="1742" t="s">
        <v>26</v>
      </c>
      <c r="D208" s="1763"/>
      <c r="E208" s="1763"/>
      <c r="F208" s="1763"/>
      <c r="G208" s="1989"/>
      <c r="H208" s="1693" t="s">
        <v>150</v>
      </c>
      <c r="I208" s="1694">
        <f>VLOOKUP($A196,'Result Entry'!$B$9:$FW$108,10,0)</f>
        <v>0.0</v>
      </c>
      <c r="J208" s="1694"/>
      <c r="K208" s="1694"/>
      <c r="L208" s="1694"/>
      <c r="M208" s="1694"/>
      <c r="N208" s="1694"/>
      <c r="O208" s="1694"/>
      <c r="P208" s="1694"/>
      <c r="Q208" s="1990"/>
      <c r="R208" s="610"/>
    </row>
    <row r="209" spans="8:8" ht="33.75" customHeight="1">
      <c r="A209" s="1954"/>
      <c r="B209" s="1986" t="s">
        <v>70</v>
      </c>
      <c r="C209" s="1991" t="s">
        <v>244</v>
      </c>
      <c r="D209" s="1992"/>
      <c r="E209" s="1993" t="s">
        <v>73</v>
      </c>
      <c r="F209" s="1994" t="s">
        <v>74</v>
      </c>
      <c r="G209" s="1994" t="s">
        <v>230</v>
      </c>
      <c r="H209" s="1995" t="s">
        <v>169</v>
      </c>
      <c r="I209" s="1701" t="s">
        <v>56</v>
      </c>
      <c r="J209" s="1996"/>
      <c r="K209" s="1996"/>
      <c r="L209" s="1997" t="s">
        <v>231</v>
      </c>
      <c r="M209" s="1998" t="s">
        <v>85</v>
      </c>
      <c r="N209" s="1998"/>
      <c r="O209" s="1999"/>
      <c r="P209" s="2000" t="s">
        <v>77</v>
      </c>
      <c r="Q209" s="2001" t="s">
        <v>99</v>
      </c>
      <c r="R209" s="610"/>
    </row>
    <row r="210" spans="8:8" ht="33.75" customHeight="1">
      <c r="A210" s="1954"/>
      <c r="B210" s="1986" t="s">
        <v>70</v>
      </c>
      <c r="C210" s="2002"/>
      <c r="D210" s="2003"/>
      <c r="E210" s="2004"/>
      <c r="F210" s="2005"/>
      <c r="G210" s="2005"/>
      <c r="H210" s="2006"/>
      <c r="I210" s="2007" t="s">
        <v>233</v>
      </c>
      <c r="J210" s="2008" t="s">
        <v>87</v>
      </c>
      <c r="K210" s="2009" t="s">
        <v>109</v>
      </c>
      <c r="L210" s="2010"/>
      <c r="M210" s="2007" t="s">
        <v>233</v>
      </c>
      <c r="N210" s="2008" t="s">
        <v>87</v>
      </c>
      <c r="O210" s="2011" t="s">
        <v>110</v>
      </c>
      <c r="P210" s="2012"/>
      <c r="Q210" s="2013"/>
      <c r="R210" s="610"/>
    </row>
    <row r="211" spans="8:8" s="2014" ht="33.75" customFormat="1" customHeight="1">
      <c r="A211" s="1954"/>
      <c r="B211" s="1986" t="s">
        <v>70</v>
      </c>
      <c r="C211" s="2015" t="s">
        <v>57</v>
      </c>
      <c r="D211" s="2016"/>
      <c r="E211" s="2017">
        <f>'Result Entry'!$L$7</f>
        <v>10.0</v>
      </c>
      <c r="F211" s="2018">
        <f>'Result Entry'!$M$7</f>
        <v>10.0</v>
      </c>
      <c r="G211" s="2018">
        <f>'Result Entry'!$N$7</f>
        <v>10.0</v>
      </c>
      <c r="H211" s="2019">
        <f>SUM(E211:G211)</f>
        <v>30.0</v>
      </c>
      <c r="I211" s="2020" t="s">
        <v>243</v>
      </c>
      <c r="J211" s="2021" t="s">
        <v>243</v>
      </c>
      <c r="K211" s="2022">
        <f>'Result Entry'!$P$7</f>
        <v>70.0</v>
      </c>
      <c r="L211" s="2023">
        <f>SUM(H211,K211)</f>
        <v>100.0</v>
      </c>
      <c r="M211" s="2020" t="s">
        <v>243</v>
      </c>
      <c r="N211" s="2021" t="s">
        <v>243</v>
      </c>
      <c r="O211" s="2019">
        <f>'Result Entry'!$R$7</f>
        <v>100.0</v>
      </c>
      <c r="P211" s="2024">
        <f>SUM(L211,O211)</f>
        <v>200.0</v>
      </c>
      <c r="Q211" s="2025"/>
      <c r="R211" s="610"/>
    </row>
    <row r="212" spans="8:8" s="1538" ht="33.75" customFormat="1" customHeight="1">
      <c r="A212" s="1954"/>
      <c r="B212" s="1986" t="s">
        <v>70</v>
      </c>
      <c r="C212" s="1540" t="str">
        <f>'Result Entry'!$L$3</f>
        <v>HINDI Comp.</v>
      </c>
      <c r="D212" s="1541"/>
      <c r="E212" s="1728">
        <f>IF($L200="TC",0,IF($L200="Nso",0,VLOOKUP($A196,'Result Entry'!$B$9:$FW$108,11,0)))</f>
        <v>0.0</v>
      </c>
      <c r="F212" s="1729">
        <f>IF($L200="TC",0,IF($L200="Nso",0,VLOOKUP($A196,'Result Entry'!$B$9:$FW$108,12,0)))</f>
        <v>0.0</v>
      </c>
      <c r="G212" s="1729">
        <f>IF($L200="TC",0,IF($L200="Nso",0,VLOOKUP($A196,'Result Entry'!$B$9:$FW$108,13,0)))</f>
        <v>0.0</v>
      </c>
      <c r="H212" s="2026">
        <f>SUM(E212:G212)</f>
        <v>0.0</v>
      </c>
      <c r="I212" s="2027" t="str">
        <f>CONCATENATE(U212,"/",'Result Entry'!$P$7)</f>
        <v>0/70</v>
      </c>
      <c r="J212" s="2028" t="str">
        <f>IF(V212=0,"--",CONCATENATE(V212,"/"))</f>
        <v>--</v>
      </c>
      <c r="K212" s="2029">
        <f>SUM(U212:V212)</f>
        <v>0.0</v>
      </c>
      <c r="L212" s="2030">
        <f>SUM(H212,K212)</f>
        <v>0.0</v>
      </c>
      <c r="M212" s="2027" t="str">
        <f>CONCATENATE(W212,"/",'Result Entry'!$R$7)</f>
        <v>0/100</v>
      </c>
      <c r="N212" s="2028" t="str">
        <f>IF(X212=0,"--",CONCATENATE(X212,"/"))</f>
        <v>--</v>
      </c>
      <c r="O212" s="2031">
        <f>SUM(W212:X212)</f>
        <v>0.0</v>
      </c>
      <c r="P212" s="1734">
        <f>SUM(L212,O212)</f>
        <v>0.0</v>
      </c>
      <c r="Q212" s="2032" t="str">
        <f>IF($L200="TC",0,IF($L200="Nso",0,VLOOKUP($A196,'Result Entry'!$B$9:$FW$108,24,0)))</f>
        <v/>
      </c>
      <c r="R212" s="610"/>
      <c r="U212" s="2033">
        <f>IF($L200="TC",0,IF($L200="Nso",0,VLOOKUP($A196,'Result Entry'!$B$9:$FW$108,15,0)))</f>
        <v>0.0</v>
      </c>
      <c r="V212" s="2033">
        <v>0.0</v>
      </c>
      <c r="W212" s="2033">
        <f>IF($L200="TC",0,IF($L200="Nso",0,VLOOKUP($A196,'Result Entry'!$B$9:$FW$108,17,0)))</f>
        <v>0.0</v>
      </c>
      <c r="X212" s="2033">
        <v>0.0</v>
      </c>
    </row>
    <row r="213" spans="8:8" s="1538" ht="33.75" customFormat="1" customHeight="1">
      <c r="A213" s="1954"/>
      <c r="B213" s="1986" t="s">
        <v>70</v>
      </c>
      <c r="C213" s="1551" t="str">
        <f>'Result Entry'!$Z$3</f>
        <v>ENGLISH Comp.</v>
      </c>
      <c r="D213" s="1552"/>
      <c r="E213" s="1728">
        <f>IF($L200="TC",0,IF($L200="Nso",0,VLOOKUP($A196,'Result Entry'!$B$9:$FW$108,25,0)))</f>
        <v>0.0</v>
      </c>
      <c r="F213" s="1729">
        <f>IF($L200="TC",0,IF($L200="Nso",0,VLOOKUP($A196,'Result Entry'!$B$9:$FW$108,26,0)))</f>
        <v>0.0</v>
      </c>
      <c r="G213" s="1729">
        <f>IF($L200="TC",0,IF($L200="Nso",0,VLOOKUP($A196,'Result Entry'!$B$9:$FW$108,27,0)))</f>
        <v>0.0</v>
      </c>
      <c r="H213" s="2034">
        <f t="shared" si="25" ref="H213:H218">SUM(E213:G213)</f>
        <v>0.0</v>
      </c>
      <c r="I213" s="2035" t="str">
        <f>CONCATENATE(U213,"/",'Result Entry'!$AD$7)</f>
        <v>0/70</v>
      </c>
      <c r="J213" s="2036" t="str">
        <f>IF(V213=0,"--",CONCATENATE(V213,"/"))</f>
        <v>--</v>
      </c>
      <c r="K213" s="2037">
        <f t="shared" si="26" ref="K213:K218">SUM(U213:V213)</f>
        <v>0.0</v>
      </c>
      <c r="L213" s="2038">
        <f t="shared" si="27" ref="L213:L218">SUM(H213,K213)</f>
        <v>0.0</v>
      </c>
      <c r="M213" s="2035" t="str">
        <f>CONCATENATE(W213,"/",'Result Entry'!$AF$7)</f>
        <v>0/100</v>
      </c>
      <c r="N213" s="2036" t="str">
        <f>IF(X213=0,"--",CONCATENATE(X213,"/"))</f>
        <v>--</v>
      </c>
      <c r="O213" s="2031">
        <f t="shared" si="28" ref="O213:O218">SUM(W213:X213)</f>
        <v>0.0</v>
      </c>
      <c r="P213" s="1734">
        <f t="shared" si="29" ref="P213:P218">SUM(L213,O213)</f>
        <v>0.0</v>
      </c>
      <c r="Q213" s="2032" t="str">
        <f>IF($L200="TC",0,IF($L200="Nso",0,VLOOKUP($A196,'Result Entry'!$B$9:$FW$108,38,0)))</f>
        <v/>
      </c>
      <c r="R213" s="610"/>
      <c r="U213" s="2039">
        <f>IF($L200="TC",0,IF($L200="Nso",0,VLOOKUP($A196,'Result Entry'!$B$9:$FW$108,29,0)))</f>
        <v>0.0</v>
      </c>
      <c r="V213" s="2039">
        <v>0.0</v>
      </c>
      <c r="W213" s="2039">
        <f>IF($L200="TC",0,IF($L200="Nso",0,VLOOKUP($A196,'Result Entry'!$B$9:$FW$108,31,0)))</f>
        <v>0.0</v>
      </c>
      <c r="X213" s="2039">
        <v>0.0</v>
      </c>
    </row>
    <row r="214" spans="8:8" s="1538" ht="33.75" customFormat="1" customHeight="1">
      <c r="A214" s="1954"/>
      <c r="B214" s="1986" t="s">
        <v>70</v>
      </c>
      <c r="C214" s="1551">
        <f>IF(Y214&gt;=1,'Result Entry'!$AO$3,0)</f>
        <v>0.0</v>
      </c>
      <c r="D214" s="1552"/>
      <c r="E214" s="1728">
        <f>IF($L200="TC",0,IF($L200="Nso",0,VLOOKUP($A196,'Result Entry'!$B$9:$FW$108,40,0)))</f>
        <v>0.0</v>
      </c>
      <c r="F214" s="1729">
        <f>IF($L200="TC",0,IF($L200="Nso",0,VLOOKUP($A196,'Result Entry'!$B$9:$FW$108,41,0)))</f>
        <v>0.0</v>
      </c>
      <c r="G214" s="1729">
        <f>IF($L200="TC",0,IF($L200="Nso",0,VLOOKUP($A196,'Result Entry'!$B$9:$FW$108,42,0)))</f>
        <v>0.0</v>
      </c>
      <c r="H214" s="2034">
        <f t="shared" si="25"/>
        <v>0.0</v>
      </c>
      <c r="I214" s="2035" t="str">
        <f>CONCATENATE(U214,"/",'Result Entry'!$AS$7)</f>
        <v>0/40</v>
      </c>
      <c r="J214" s="2036" t="str">
        <f>IF(V214=0,"--",CONCATENATE(V214,"/",'Result Entry'!$AT$7))</f>
        <v>--</v>
      </c>
      <c r="K214" s="2037">
        <f t="shared" si="26"/>
        <v>0.0</v>
      </c>
      <c r="L214" s="2038">
        <f t="shared" si="27"/>
        <v>0.0</v>
      </c>
      <c r="M214" s="2035" t="str">
        <f>CONCATENATE(W214,"/",'Result Entry'!$AW$7)</f>
        <v>0/100</v>
      </c>
      <c r="N214" s="2036" t="str">
        <f>IF(X214=0,"--",CONCATENATE(X214,"/",'Result Entry'!$AX$7))</f>
        <v>--</v>
      </c>
      <c r="O214" s="2031">
        <f t="shared" si="28"/>
        <v>0.0</v>
      </c>
      <c r="P214" s="1734">
        <f t="shared" si="29"/>
        <v>0.0</v>
      </c>
      <c r="Q214" s="2032" t="str">
        <f>IF($L200="TC",0,IF($L200="Nso",0,VLOOKUP($A196,'Result Entry'!$B$9:$FW$108,55,0)))</f>
        <v/>
      </c>
      <c r="R214" s="610"/>
      <c r="U214" s="2039">
        <f>IF($L200="TC",0,IF($L200="Nso",0,VLOOKUP($A196,'Result Entry'!$B$9:$FW$108,44,0)))</f>
        <v>0.0</v>
      </c>
      <c r="V214" s="2039">
        <f>IF($L200="TC",0,IF($L200="Nso",0,VLOOKUP($A196,'Result Entry'!$B$9:$FW$108,45,0)))</f>
        <v>0.0</v>
      </c>
      <c r="W214" s="2039">
        <f>IF($L200="TC",0,IF($L200="Nso",0,VLOOKUP($A196,'Result Entry'!$B$9:$FW$108,48,0)))</f>
        <v>0.0</v>
      </c>
      <c r="X214" s="2039">
        <f>IF($L200="TC",0,IF($L200="Nso",0,VLOOKUP($A196,'Result Entry'!$B$9:$FW$108,49,0)))</f>
        <v>0.0</v>
      </c>
      <c r="Y214" s="2039">
        <f>VLOOKUP($A196,'Result Entry'!$B$9:$FW$108,39,0)</f>
        <v>0.0</v>
      </c>
    </row>
    <row r="215" spans="8:8" s="1538" ht="33.75" customFormat="1" customHeight="1">
      <c r="A215" s="1954"/>
      <c r="B215" s="1986" t="s">
        <v>70</v>
      </c>
      <c r="C215" s="1551">
        <f>IF(Y215&gt;=1,'Result Entry'!$BF$3,0)</f>
        <v>0.0</v>
      </c>
      <c r="D215" s="1552"/>
      <c r="E215" s="1728">
        <f>IF($L200="TC",0,IF($L200="Nso",0,VLOOKUP($A196,'Result Entry'!$B$9:$FW$108,57,0)))</f>
        <v>0.0</v>
      </c>
      <c r="F215" s="1729">
        <f>IF($L200="TC",0,IF($L200="Nso",0,VLOOKUP($A196,'Result Entry'!$B$9:$FW$108,58,0)))</f>
        <v>0.0</v>
      </c>
      <c r="G215" s="1729">
        <f>IF($L200="TC",0,IF($L200="Nso",0,VLOOKUP($A196,'Result Entry'!$B$9:$FW$108,59,0)))</f>
        <v>0.0</v>
      </c>
      <c r="H215" s="2034">
        <f t="shared" si="25"/>
        <v>0.0</v>
      </c>
      <c r="I215" s="2035" t="str">
        <f>CONCATENATE(U215,"/",'Result Entry'!$BJ$7)</f>
        <v>0/70</v>
      </c>
      <c r="J215" s="2036" t="str">
        <f>IF(V215=0,"--",CONCATENATE(V215,"/",'Result Entry'!$BK$7))</f>
        <v>--</v>
      </c>
      <c r="K215" s="2037">
        <f t="shared" si="26"/>
        <v>0.0</v>
      </c>
      <c r="L215" s="2038">
        <f t="shared" si="27"/>
        <v>0.0</v>
      </c>
      <c r="M215" s="2035" t="str">
        <f>CONCATENATE(W215,"/",'Result Entry'!$BN$7)</f>
        <v>0/100</v>
      </c>
      <c r="N215" s="2036" t="str">
        <f>IF(X215=0,"--",CONCATENATE(X215,"/",'Result Entry'!$BO$7))</f>
        <v>--</v>
      </c>
      <c r="O215" s="2031">
        <f t="shared" si="28"/>
        <v>0.0</v>
      </c>
      <c r="P215" s="1734">
        <f t="shared" si="29"/>
        <v>0.0</v>
      </c>
      <c r="Q215" s="2032" t="str">
        <f>IF($L200="TC",0,IF($L200="Nso",0,VLOOKUP($A196,'Result Entry'!$B$9:$FW$108,72,0)))</f>
        <v/>
      </c>
      <c r="R215" s="610"/>
      <c r="U215" s="2039">
        <f>IF($L200="TC",0,IF($L200="Nso",0,VLOOKUP($A196,'Result Entry'!$B$9:$FW$108,61,0)))</f>
        <v>0.0</v>
      </c>
      <c r="V215" s="2039">
        <f>IF($L200="TC",0,IF($L200="Nso",0,VLOOKUP($A196,'Result Entry'!$B$9:$FW$108,62,0)))</f>
        <v>0.0</v>
      </c>
      <c r="W215" s="2039">
        <f>IF($L200="TC",0,IF($L200="Nso",0,VLOOKUP($A196,'Result Entry'!$B$9:$FW$108,65,0)))</f>
        <v>0.0</v>
      </c>
      <c r="X215" s="2039">
        <f>IF($L200="TC",0,IF($L200="Nso",0,VLOOKUP($A196,'Result Entry'!$B$9:$FW$108,66,0)))</f>
        <v>0.0</v>
      </c>
      <c r="Y215" s="2039">
        <f>VLOOKUP($A196,'Result Entry'!$B$9:$FW$108,56,0)</f>
        <v>0.0</v>
      </c>
    </row>
    <row r="216" spans="8:8" s="1538" ht="33.75" customFormat="1" customHeight="1">
      <c r="A216" s="1954"/>
      <c r="B216" s="1986" t="s">
        <v>70</v>
      </c>
      <c r="C216" s="1554">
        <f>IF(Y216&gt;=1,'Result Entry'!$BW$3,0)</f>
        <v>0.0</v>
      </c>
      <c r="D216" s="2040"/>
      <c r="E216" s="2041">
        <f>IF($L200="TC",0,IF($L200="Nso",0,VLOOKUP($A196,'Result Entry'!$B$9:$FW$108,74,0)))</f>
        <v>0.0</v>
      </c>
      <c r="F216" s="2042">
        <f>IF($L200="TC",0,IF($L200="Nso",0,VLOOKUP($A196,'Result Entry'!$B$9:$FW$108,75,0)))</f>
        <v>0.0</v>
      </c>
      <c r="G216" s="2042">
        <f>IF($L200="TC",0,IF($L200="Nso",0,VLOOKUP($A196,'Result Entry'!$B$9:$FW$108,76,0)))</f>
        <v>0.0</v>
      </c>
      <c r="H216" s="2043">
        <f t="shared" si="25"/>
        <v>0.0</v>
      </c>
      <c r="I216" s="2044" t="str">
        <f>CONCATENATE(U216,"/",'Result Entry'!$CA$7)</f>
        <v>0/70</v>
      </c>
      <c r="J216" s="2045" t="str">
        <f>IF(V216=0,"--",CONCATENATE(V216,"/",'Result Entry'!$CB$7))</f>
        <v>--</v>
      </c>
      <c r="K216" s="2046">
        <f t="shared" si="26"/>
        <v>0.0</v>
      </c>
      <c r="L216" s="2047">
        <f t="shared" si="27"/>
        <v>0.0</v>
      </c>
      <c r="M216" s="2044" t="str">
        <f>CONCATENATE(W216,"/",'Result Entry'!$CE$7)</f>
        <v>0/100</v>
      </c>
      <c r="N216" s="2045" t="str">
        <f>IF(X216=0,"--",CONCATENATE(X216,"/",'Result Entry'!$CF$7))</f>
        <v>--</v>
      </c>
      <c r="O216" s="2043">
        <f t="shared" si="28"/>
        <v>0.0</v>
      </c>
      <c r="P216" s="2048">
        <f t="shared" si="29"/>
        <v>0.0</v>
      </c>
      <c r="Q216" s="2049" t="str">
        <f>IF($L200="TC",0,IF($L200="Nso",0,VLOOKUP($A196,'Result Entry'!$B$9:$FW$108,89,0)))</f>
        <v/>
      </c>
      <c r="R216" s="610"/>
      <c r="U216" s="2041">
        <f>IF($L200="TC",0,IF($L200="Nso",0,VLOOKUP($A196,'Result Entry'!$B$9:$FW$108,78,0)))</f>
        <v>0.0</v>
      </c>
      <c r="V216" s="2041">
        <f>IF($L200="TC",0,IF($L200="Nso",0,VLOOKUP($A196,'Result Entry'!$B$9:$FW$108,79,0)))</f>
        <v>0.0</v>
      </c>
      <c r="W216" s="2041">
        <f>IF($L200="TC",0,IF($L200="Nso",0,VLOOKUP($A196,'Result Entry'!$B$9:$FW$108,82,0)))</f>
        <v>0.0</v>
      </c>
      <c r="X216" s="2041">
        <f>IF($L200="TC",0,IF($L200="Nso",0,VLOOKUP($A196,'Result Entry'!$B$9:$FW$108,83,0)))</f>
        <v>0.0</v>
      </c>
      <c r="Y216" s="2041">
        <f>VLOOKUP($A196,'Result Entry'!$B$9:$FW$108,73,0)</f>
        <v>0.0</v>
      </c>
    </row>
    <row r="217" spans="8:8" s="1538" ht="33.75" customFormat="1" customHeight="1">
      <c r="A217" s="1954"/>
      <c r="B217" s="1986" t="s">
        <v>70</v>
      </c>
      <c r="C217" s="2050">
        <f>IF(Y217&gt;=1,'Result Entry'!$CN$3,0)</f>
        <v>0.0</v>
      </c>
      <c r="D217" s="2040"/>
      <c r="E217" s="2051">
        <f>IF($L200="TC",0,IF($L200="Nso",0,VLOOKUP($A196,'Result Entry'!$B$9:$FW$108,91,0)))</f>
        <v>0.0</v>
      </c>
      <c r="F217" s="2052">
        <f>IF($L200="TC",0,IF($L200="Nso",0,VLOOKUP($A196,'Result Entry'!$B$9:$FW$108,92,0)))</f>
        <v>0.0</v>
      </c>
      <c r="G217" s="2052">
        <f>IF($L200="TC",0,IF($L200="Nso",0,VLOOKUP($A196,'Result Entry'!$B$9:$FW$108,93,0)))</f>
        <v>0.0</v>
      </c>
      <c r="H217" s="2053">
        <f t="shared" si="25"/>
        <v>0.0</v>
      </c>
      <c r="I217" s="2054" t="str">
        <f>CONCATENATE(U217,"/",'Result Entry'!$CR$7)</f>
        <v>0/70</v>
      </c>
      <c r="J217" s="2055" t="str">
        <f>IF(V217=0,"--",CONCATENATE(V217,"/",'Result Entry'!$CS$7))</f>
        <v>--</v>
      </c>
      <c r="K217" s="2056">
        <f t="shared" si="26"/>
        <v>0.0</v>
      </c>
      <c r="L217" s="2057">
        <f t="shared" si="27"/>
        <v>0.0</v>
      </c>
      <c r="M217" s="2054" t="str">
        <f>CONCATENATE(W217,"/",'Result Entry'!$CV$7)</f>
        <v>0/100</v>
      </c>
      <c r="N217" s="2055" t="str">
        <f>IF(X217=0,"--",CONCATENATE(X217,"/",'Result Entry'!$CW$7))</f>
        <v>--</v>
      </c>
      <c r="O217" s="2053">
        <f t="shared" si="28"/>
        <v>0.0</v>
      </c>
      <c r="P217" s="2058">
        <f t="shared" si="29"/>
        <v>0.0</v>
      </c>
      <c r="Q217" s="2059" t="str">
        <f>IF($L200="TC",0,IF($L200="Nso",0,VLOOKUP($A196,'Result Entry'!$B$9:$FW$108,106,0)))</f>
        <v/>
      </c>
      <c r="R217" s="610"/>
      <c r="U217" s="2051">
        <f>IF($L200="TC",0,IF($L200="Nso",0,VLOOKUP($A196,'Result Entry'!$B$9:$FW$108,95,0)))</f>
        <v>0.0</v>
      </c>
      <c r="V217" s="2051">
        <f>IF($L200="TC",0,IF($L200="Nso",0,VLOOKUP($A196,'Result Entry'!$B$9:$FW$108,96,0)))</f>
        <v>0.0</v>
      </c>
      <c r="W217" s="2051">
        <f>IF($L200="TC",0,IF($L200="Nso",0,VLOOKUP($A196,'Result Entry'!$B$9:$FW$108,99,0)))</f>
        <v>0.0</v>
      </c>
      <c r="X217" s="2051">
        <f>IF($L200="TC",0,IF($L200="Nso",0,VLOOKUP($A196,'Result Entry'!$B$9:$FW$108,100,0)))</f>
        <v>0.0</v>
      </c>
      <c r="Y217" s="2051">
        <f>VLOOKUP($A196,'Result Entry'!$B$9:$FW$108,90,0)</f>
        <v>0.0</v>
      </c>
    </row>
    <row r="218" spans="8:8" s="1538" ht="33.75" customFormat="1" customHeight="1">
      <c r="A218" s="1954"/>
      <c r="B218" s="1986" t="s">
        <v>70</v>
      </c>
      <c r="C218" s="1554">
        <f>IF(Y218&gt;=1,'Result Entry'!$DE$3,0)</f>
        <v>0.0</v>
      </c>
      <c r="D218" s="2040"/>
      <c r="E218" s="1739">
        <f>IF($L200="TC",0,IF($L200="Nso",0,VLOOKUP($A196,'Result Entry'!$B$9:$FW$108,108,0)))</f>
        <v>0.0</v>
      </c>
      <c r="F218" s="1740">
        <f>IF($L200="TC",0,IF($L200="Nso",0,VLOOKUP($A196,'Result Entry'!$B$9:$FW$108,109,0)))</f>
        <v>0.0</v>
      </c>
      <c r="G218" s="1740">
        <f>IF($L200="TC",0,IF($L200="Nso",0,VLOOKUP($A196,'Result Entry'!$B$9:$FW$108,110,0)))</f>
        <v>0.0</v>
      </c>
      <c r="H218" s="2060">
        <f t="shared" si="25"/>
        <v>0.0</v>
      </c>
      <c r="I218" s="2061" t="str">
        <f>CONCATENATE(U218,"/",'Result Entry'!$DI$7)</f>
        <v>0/70</v>
      </c>
      <c r="J218" s="2062" t="str">
        <f>IF(V218=0,"--",CONCATENATE(V218,"/",'Result Entry'!$DJ$7))</f>
        <v>--</v>
      </c>
      <c r="K218" s="2063">
        <f t="shared" si="26"/>
        <v>0.0</v>
      </c>
      <c r="L218" s="2064">
        <f t="shared" si="27"/>
        <v>0.0</v>
      </c>
      <c r="M218" s="2061" t="str">
        <f>CONCATENATE(W218,"/",'Result Entry'!$DM$7)</f>
        <v>0/100</v>
      </c>
      <c r="N218" s="2062" t="str">
        <f>IF(X218=0,"--",CONCATENATE(X218,"/",'Result Entry'!$DN$7))</f>
        <v>--</v>
      </c>
      <c r="O218" s="2060">
        <f t="shared" si="28"/>
        <v>0.0</v>
      </c>
      <c r="P218" s="1746">
        <f t="shared" si="29"/>
        <v>0.0</v>
      </c>
      <c r="Q218" s="2032" t="str">
        <f>IF($L200="TC",0,IF($L200="Nso",0,VLOOKUP($A196,'Result Entry'!$B$9:$FW$108,123,0)))</f>
        <v/>
      </c>
      <c r="R218" s="610"/>
      <c r="U218" s="2065">
        <f>IF($L200="TC",0,IF($L200="Nso",0,VLOOKUP($A196,'Result Entry'!$B$9:$FW$108,112,0)))</f>
        <v>0.0</v>
      </c>
      <c r="V218" s="2065">
        <f>IF($L200="TC",0,IF($L200="Nso",0,VLOOKUP($A196,'Result Entry'!$B$9:$FW$108,113,0)))</f>
        <v>0.0</v>
      </c>
      <c r="W218" s="2065">
        <f>IF($L200="TC",0,IF($L200="Nso",0,VLOOKUP($A196,'Result Entry'!$B$9:$FW$108,116,0)))</f>
        <v>0.0</v>
      </c>
      <c r="X218" s="2065">
        <f>IF($L200="TC",0,IF($L200="Nso",0,VLOOKUP($A196,'Result Entry'!$B$9:$FW$108,117,0)))</f>
        <v>0.0</v>
      </c>
      <c r="Y218" s="2065">
        <f>VLOOKUP($A196,'Result Entry'!$B$9:$FW$108,107,0)</f>
        <v>0.0</v>
      </c>
    </row>
    <row r="219" spans="8:8" ht="33.75" customHeight="1">
      <c r="A219" s="1954"/>
      <c r="B219" s="1986" t="s">
        <v>70</v>
      </c>
      <c r="C219" s="1565" t="s">
        <v>78</v>
      </c>
      <c r="D219" s="1566"/>
      <c r="E219" s="1567"/>
      <c r="F219" s="1747" t="s">
        <v>79</v>
      </c>
      <c r="G219" s="2066"/>
      <c r="H219" s="1748"/>
      <c r="I219" s="1747" t="s">
        <v>80</v>
      </c>
      <c r="J219" s="1749"/>
      <c r="K219" s="2067" t="s">
        <v>42</v>
      </c>
      <c r="L219" s="2068"/>
      <c r="M219" s="2067" t="s">
        <v>92</v>
      </c>
      <c r="N219" s="1753"/>
      <c r="O219" s="1752" t="s">
        <v>40</v>
      </c>
      <c r="P219" s="1753"/>
      <c r="Q219" s="2069" t="s">
        <v>44</v>
      </c>
      <c r="R219" s="610"/>
    </row>
    <row r="220" spans="8:8" ht="33.75" customHeight="1">
      <c r="A220" s="1954"/>
      <c r="B220" s="1986" t="s">
        <v>70</v>
      </c>
      <c r="C220" s="1577"/>
      <c r="D220" s="1578"/>
      <c r="E220" s="1579"/>
      <c r="F220" s="1755">
        <f>IF($L200="TC",0,IF($L200="Nso",0,VLOOKUP($A196,'Result Entry'!$B$9:$FW$108,171,0)))</f>
        <v>0.0</v>
      </c>
      <c r="G220" s="2070"/>
      <c r="H220" s="1756"/>
      <c r="I220" s="2071">
        <f>IF($L200="TC",0,IF($L200="Nso",0,VLOOKUP($A196,'Result Entry'!$B$9:$FW$108,172,0)))</f>
        <v>0.0</v>
      </c>
      <c r="J220" s="2072"/>
      <c r="K220" s="2073">
        <f>IF($L200="TC",0,IF($L200="Nso",0,VLOOKUP($A196,'Result Entry'!$B$9:$FW$108,173,0)))</f>
        <v>0.0</v>
      </c>
      <c r="L220" s="2074"/>
      <c r="M220" s="2075" t="str">
        <f>IF($L200="TC",0,IF($L200="Nso",0,VLOOKUP($A196,'Result Entry'!$B$9:$FW$108,174,0)))</f>
        <v/>
      </c>
      <c r="N220" s="2076"/>
      <c r="O220" s="1535" t="str">
        <f>VLOOKUP($A196,'Result Entry'!$B$9:$FW$108,175,0)</f>
        <v/>
      </c>
      <c r="P220" s="1534"/>
      <c r="Q220" s="2077" t="str">
        <f>IF($L200="TC",0,IF($L200="Nso",0,VLOOKUP($A196,'Result Entry'!$B$9:$FW$108,177,0)))</f>
        <v/>
      </c>
      <c r="R220" s="610"/>
    </row>
    <row r="221" spans="8:8" ht="33.75" customHeight="1">
      <c r="A221" s="1954"/>
      <c r="B221" s="1986" t="s">
        <v>70</v>
      </c>
      <c r="C221" s="2078" t="s">
        <v>59</v>
      </c>
      <c r="D221" s="2079"/>
      <c r="E221" s="2079"/>
      <c r="F221" s="2079"/>
      <c r="G221" s="2079"/>
      <c r="H221" s="2079"/>
      <c r="I221" s="2080"/>
      <c r="J221" s="1592" t="s">
        <v>60</v>
      </c>
      <c r="K221" s="1592"/>
      <c r="L221" s="1592"/>
      <c r="M221" s="1593"/>
      <c r="N221" s="1760">
        <f>VLOOKUP($A196,'Result Entry'!$B$9:$FW$108,168,0)</f>
        <v>0.0</v>
      </c>
      <c r="O221" s="1761"/>
      <c r="P221" s="2081" t="s">
        <v>38</v>
      </c>
      <c r="Q221" s="2082"/>
      <c r="R221" s="610"/>
    </row>
    <row r="222" spans="8:8" ht="33.75" customHeight="1">
      <c r="A222" s="1954"/>
      <c r="B222" s="1986" t="s">
        <v>70</v>
      </c>
      <c r="C222" s="1598" t="s">
        <v>244</v>
      </c>
      <c r="D222" s="1599"/>
      <c r="E222" s="1599"/>
      <c r="F222" s="2083" t="s">
        <v>158</v>
      </c>
      <c r="G222" s="2084"/>
      <c r="H222" s="2085"/>
      <c r="I222" s="2086" t="s">
        <v>242</v>
      </c>
      <c r="J222" s="1603" t="s">
        <v>61</v>
      </c>
      <c r="K222" s="1603"/>
      <c r="L222" s="1603"/>
      <c r="M222" s="1604"/>
      <c r="N222" s="1762">
        <f>VLOOKUP($A196,'Result Entry'!$B$9:$FW$108,169,0)</f>
        <v>0.0</v>
      </c>
      <c r="O222" s="1763"/>
      <c r="P222" s="1607" t="str">
        <f>VLOOKUP($A196,'Result Entry'!$B$9:$FW$108,170,0)</f>
        <v/>
      </c>
      <c r="Q222" s="2087"/>
      <c r="R222" s="610"/>
    </row>
    <row r="223" spans="8:8" ht="33.75" customHeight="1">
      <c r="A223" s="1954"/>
      <c r="B223" s="1986" t="s">
        <v>70</v>
      </c>
      <c r="C223" s="1598"/>
      <c r="D223" s="1599"/>
      <c r="E223" s="1599"/>
      <c r="F223" s="2088"/>
      <c r="G223" s="2089"/>
      <c r="H223" s="2090"/>
      <c r="I223" s="2091" t="s">
        <v>100</v>
      </c>
      <c r="J223" s="1612" t="s">
        <v>62</v>
      </c>
      <c r="K223" s="1612"/>
      <c r="L223" s="1612"/>
      <c r="M223" s="1613"/>
      <c r="N223" s="2092">
        <f>IF($L200="TC","Transferred",IF($L200="Nso","NameSeparated",VLOOKUP($A196,'Result Entry'!$B$9:$FW$108,178,0)))</f>
        <v>0.0</v>
      </c>
      <c r="O223" s="2092"/>
      <c r="P223" s="2092"/>
      <c r="Q223" s="2093"/>
      <c r="R223" s="610"/>
    </row>
    <row r="224" spans="8:8" ht="33.75" customHeight="1">
      <c r="A224" s="1954"/>
      <c r="B224" s="1986" t="s">
        <v>70</v>
      </c>
      <c r="C224" s="1766" t="str">
        <f>'Result Entry'!$DU$3</f>
        <v>Foundation Of Information Tech.</v>
      </c>
      <c r="D224" s="1767"/>
      <c r="E224" s="1768"/>
      <c r="F224" s="1769" t="str">
        <f>IF(OR($L200="TC",$L200="Nso"),"",VLOOKUP($A196,'Result Entry'!$B$9:$GS$108,196,0))</f>
        <v>0/200</v>
      </c>
      <c r="G224" s="1769"/>
      <c r="H224" s="1769"/>
      <c r="I224" s="1770" t="str">
        <f>IF(F224="","",VLOOKUP($A196,'Result Entry'!$B$9:$GS$108,137,0))</f>
        <v/>
      </c>
      <c r="J224" s="1621" t="s">
        <v>72</v>
      </c>
      <c r="K224" s="1621"/>
      <c r="L224" s="1621"/>
      <c r="M224" s="1622"/>
      <c r="N224" s="2094">
        <f>'Result Entry'!$T$2</f>
        <v>45041.0</v>
      </c>
      <c r="O224" s="2095"/>
      <c r="P224" s="2095"/>
      <c r="Q224" s="2096"/>
      <c r="R224" s="610"/>
    </row>
    <row r="225" spans="8:8" ht="33.75" customHeight="1">
      <c r="A225" s="1954"/>
      <c r="B225" s="1986" t="s">
        <v>70</v>
      </c>
      <c r="C225" s="1774" t="str">
        <f>'Result Entry'!$EI$3</f>
        <v>G.I.A.I.-II</v>
      </c>
      <c r="D225" s="1775"/>
      <c r="E225" s="1776"/>
      <c r="F225" s="1769" t="str">
        <f>IF(OR($L200="TC",$L200="Nso"),"",VLOOKUP($A196,'Result Entry'!$B$9:$GS$108,200,0))</f>
        <v>0/200</v>
      </c>
      <c r="G225" s="1769"/>
      <c r="H225" s="1769"/>
      <c r="I225" s="1770" t="str">
        <f>IF(F225="","",VLOOKUP($A196,'Result Entry'!$B$9:$GS$108,149,0))</f>
        <v/>
      </c>
      <c r="J225" s="1626"/>
      <c r="K225" s="1627"/>
      <c r="L225" s="1627"/>
      <c r="M225" s="1627"/>
      <c r="N225" s="1627"/>
      <c r="O225" s="1627"/>
      <c r="P225" s="1627"/>
      <c r="Q225" s="2097"/>
      <c r="R225" s="610"/>
    </row>
    <row r="226" spans="8:8" ht="33.75" customHeight="1">
      <c r="A226" s="1954"/>
      <c r="B226" s="1986" t="s">
        <v>70</v>
      </c>
      <c r="C226" s="1774" t="str">
        <f>'Result Entry'!$EU$3</f>
        <v>SOC.SER.PLAN</v>
      </c>
      <c r="D226" s="1775"/>
      <c r="E226" s="1776"/>
      <c r="F226" s="1769" t="str">
        <f>IF(OR($L200="TC",$L200="Nso"),"",VLOOKUP($A196,'Result Entry'!$B$9:$HS$108,204,0))</f>
        <v>0/200</v>
      </c>
      <c r="G226" s="1769"/>
      <c r="H226" s="1769"/>
      <c r="I226" s="1770" t="str">
        <f>IF(F226="","",VLOOKUP($A196,'Result Entry'!$B$9:$GS$108,161,0))</f>
        <v/>
      </c>
      <c r="J226" s="1629" t="s">
        <v>175</v>
      </c>
      <c r="K226" s="2098"/>
      <c r="L226" s="2098"/>
      <c r="M226" s="1630"/>
      <c r="N226" s="2099"/>
      <c r="O226" s="2100"/>
      <c r="P226" s="2100"/>
      <c r="Q226" s="2101"/>
      <c r="R226" s="610"/>
    </row>
    <row r="227" spans="8:8" ht="33.75" customHeight="1">
      <c r="A227" s="1954"/>
      <c r="B227" s="1986" t="s">
        <v>70</v>
      </c>
      <c r="C227" s="1774" t="str">
        <f>'Result Entry'!$FG$3</f>
        <v>Jeewan Kaushal</v>
      </c>
      <c r="D227" s="1775"/>
      <c r="E227" s="1776"/>
      <c r="F227" s="1769" t="str">
        <f>IF(OR($L200="TC",$L200="Nso"),"",VLOOKUP($A196,'Result Entry'!$B$9:$HS$108,208,0))</f>
        <v>0/100</v>
      </c>
      <c r="G227" s="1769"/>
      <c r="H227" s="1769"/>
      <c r="I227" s="1770" t="str">
        <f>IF(F227="","",VLOOKUP($A196,'Result Entry'!$B$9:$HS$108,167,0))</f>
        <v/>
      </c>
      <c r="J227" s="1629" t="s">
        <v>149</v>
      </c>
      <c r="K227" s="2098"/>
      <c r="L227" s="2098"/>
      <c r="M227" s="1630"/>
      <c r="N227" s="1630"/>
      <c r="O227" s="1630"/>
      <c r="P227" s="1630"/>
      <c r="Q227" s="2102"/>
      <c r="R227" s="610"/>
    </row>
    <row r="228" spans="8:8" ht="33.75" customHeight="1">
      <c r="A228" s="1954"/>
      <c r="B228" s="1986" t="s">
        <v>70</v>
      </c>
      <c r="C228" s="1777" t="s">
        <v>181</v>
      </c>
      <c r="D228" s="1778"/>
      <c r="E228" s="1779"/>
      <c r="F228" s="2103" t="s">
        <v>182</v>
      </c>
      <c r="G228" s="2104"/>
      <c r="H228" s="2105"/>
      <c r="I228" s="1782" t="s">
        <v>31</v>
      </c>
      <c r="J228" s="1629" t="s">
        <v>176</v>
      </c>
      <c r="K228" s="2098"/>
      <c r="L228" s="2098"/>
      <c r="M228" s="1630"/>
      <c r="N228" s="1630"/>
      <c r="O228" s="1630"/>
      <c r="P228" s="1630"/>
      <c r="Q228" s="2102"/>
      <c r="R228" s="610"/>
    </row>
    <row r="229" spans="8:8" ht="33.75" customHeight="1">
      <c r="A229" s="1954"/>
      <c r="B229" s="1986" t="s">
        <v>70</v>
      </c>
      <c r="C229" s="1783"/>
      <c r="D229" s="1784"/>
      <c r="E229" s="1785"/>
      <c r="F229" s="1786" t="s">
        <v>245</v>
      </c>
      <c r="G229" s="2106"/>
      <c r="H229" s="1787"/>
      <c r="I229" s="1788" t="s">
        <v>63</v>
      </c>
      <c r="J229" s="1647" t="s">
        <v>68</v>
      </c>
      <c r="K229" s="1648"/>
      <c r="L229" s="1648"/>
      <c r="M229" s="1648"/>
      <c r="N229" s="1648"/>
      <c r="O229" s="1648"/>
      <c r="P229" s="1648"/>
      <c r="Q229" s="2107"/>
      <c r="R229" s="610"/>
    </row>
    <row r="230" spans="8:8" ht="33.75" customHeight="1">
      <c r="A230" s="1954"/>
      <c r="B230" s="1986" t="s">
        <v>70</v>
      </c>
      <c r="C230" s="1783"/>
      <c r="D230" s="1784"/>
      <c r="E230" s="1785"/>
      <c r="F230" s="1786" t="s">
        <v>246</v>
      </c>
      <c r="G230" s="2106"/>
      <c r="H230" s="1787"/>
      <c r="I230" s="1788" t="s">
        <v>64</v>
      </c>
      <c r="J230" s="1650"/>
      <c r="K230" s="1651"/>
      <c r="L230" s="1651"/>
      <c r="M230" s="1651"/>
      <c r="N230" s="1651"/>
      <c r="O230" s="1651"/>
      <c r="P230" s="1651"/>
      <c r="Q230" s="2108"/>
      <c r="R230" s="610"/>
    </row>
    <row r="231" spans="8:8" ht="33.75" customHeight="1">
      <c r="A231" s="1954"/>
      <c r="B231" s="1986" t="s">
        <v>70</v>
      </c>
      <c r="C231" s="1783"/>
      <c r="D231" s="1784"/>
      <c r="E231" s="1785"/>
      <c r="F231" s="1786" t="s">
        <v>247</v>
      </c>
      <c r="G231" s="2106"/>
      <c r="H231" s="1787"/>
      <c r="I231" s="1788" t="s">
        <v>66</v>
      </c>
      <c r="J231" s="1650"/>
      <c r="K231" s="1651"/>
      <c r="L231" s="1651"/>
      <c r="M231" s="1651"/>
      <c r="N231" s="1651"/>
      <c r="O231" s="1651"/>
      <c r="P231" s="1651"/>
      <c r="Q231" s="2108"/>
      <c r="R231" s="610"/>
    </row>
    <row r="232" spans="8:8" ht="33.75" customHeight="1">
      <c r="A232" s="1954"/>
      <c r="B232" s="1986" t="s">
        <v>70</v>
      </c>
      <c r="C232" s="1783"/>
      <c r="D232" s="1784"/>
      <c r="E232" s="1785"/>
      <c r="F232" s="1786" t="s">
        <v>248</v>
      </c>
      <c r="G232" s="2106"/>
      <c r="H232" s="1787"/>
      <c r="I232" s="1788" t="s">
        <v>65</v>
      </c>
      <c r="J232" s="1653" t="s">
        <v>81</v>
      </c>
      <c r="K232" s="1654"/>
      <c r="L232" s="1654"/>
      <c r="M232" s="1654"/>
      <c r="N232" s="1654"/>
      <c r="O232" s="1654"/>
      <c r="P232" s="1654"/>
      <c r="Q232" s="2109"/>
      <c r="R232" s="610"/>
    </row>
    <row r="233" spans="8:8" ht="33.75" customHeight="1">
      <c r="A233" s="1954"/>
      <c r="B233" s="2110" t="s">
        <v>70</v>
      </c>
      <c r="C233" s="2111"/>
      <c r="D233" s="2112"/>
      <c r="E233" s="2113"/>
      <c r="F233" s="2114"/>
      <c r="G233" s="2115"/>
      <c r="H233" s="2115"/>
      <c r="I233" s="2116"/>
      <c r="J233" s="2117"/>
      <c r="K233" s="2118"/>
      <c r="L233" s="2118"/>
      <c r="M233" s="2118"/>
      <c r="N233" s="2118"/>
      <c r="O233" s="2118"/>
      <c r="P233" s="2118"/>
      <c r="Q233" s="2119"/>
      <c r="R233" s="610"/>
    </row>
    <row r="234" spans="8:8" s="927" ht="48.75" customFormat="1" customHeight="1">
      <c r="A234" s="1439"/>
      <c r="B234" s="2120"/>
      <c r="C234" s="2120"/>
      <c r="D234" s="2120"/>
      <c r="E234" s="2120"/>
      <c r="F234" s="2120"/>
      <c r="G234" s="2120"/>
      <c r="H234" s="2120"/>
      <c r="I234" s="2120"/>
      <c r="J234" s="2120"/>
      <c r="K234" s="2120"/>
      <c r="L234" s="2120"/>
      <c r="M234" s="2120"/>
      <c r="N234" s="2120"/>
      <c r="O234" s="2120"/>
      <c r="P234" s="2120"/>
      <c r="Q234" s="2120"/>
      <c r="R234" s="610"/>
    </row>
    <row r="235" spans="8:8" ht="9.75" customHeight="1">
      <c r="A235" s="1949">
        <f>A196+1</f>
        <v>7.0</v>
      </c>
      <c r="B235" s="1949"/>
      <c r="C235" s="1949"/>
      <c r="D235" s="1949"/>
      <c r="E235" s="1949"/>
      <c r="F235" s="1949"/>
      <c r="G235" s="1949"/>
      <c r="H235" s="1949"/>
      <c r="I235" s="1949"/>
      <c r="J235" s="1949"/>
      <c r="K235" s="1949"/>
      <c r="L235" s="1949"/>
      <c r="M235" s="1949"/>
      <c r="N235" s="1949"/>
      <c r="O235" s="1949"/>
      <c r="P235" s="1949"/>
      <c r="Q235" s="1949"/>
      <c r="R235" s="1949"/>
    </row>
    <row r="236" spans="8:8" ht="16.5" customHeight="1">
      <c r="A236" s="1950"/>
      <c r="B236" s="1951" t="s">
        <v>51</v>
      </c>
      <c r="C236" s="1952"/>
      <c r="D236" s="1952"/>
      <c r="E236" s="1952"/>
      <c r="F236" s="1952"/>
      <c r="G236" s="1952"/>
      <c r="H236" s="1952"/>
      <c r="I236" s="1952"/>
      <c r="J236" s="1952"/>
      <c r="K236" s="1952"/>
      <c r="L236" s="1952"/>
      <c r="M236" s="1952"/>
      <c r="N236" s="1952"/>
      <c r="O236" s="1952"/>
      <c r="P236" s="1952"/>
      <c r="Q236" s="1953"/>
      <c r="R236" s="610"/>
    </row>
    <row r="237" spans="8:8" ht="62.25" customHeight="1">
      <c r="A237" s="1954"/>
      <c r="B237" s="1955"/>
      <c r="C237" s="1956"/>
      <c r="D237" s="1957" t="str">
        <f>Master!$E$8</f>
        <v>Govt. Sr. Secondary School </v>
      </c>
      <c r="E237" s="1958"/>
      <c r="F237" s="1958"/>
      <c r="G237" s="1958"/>
      <c r="H237" s="1958"/>
      <c r="I237" s="1958"/>
      <c r="J237" s="1958"/>
      <c r="K237" s="1958"/>
      <c r="L237" s="1958"/>
      <c r="M237" s="1958"/>
      <c r="N237" s="1958"/>
      <c r="O237" s="1958"/>
      <c r="P237" s="1958"/>
      <c r="Q237" s="1959"/>
      <c r="R237" s="610"/>
    </row>
    <row r="238" spans="8:8" ht="33.0" customHeight="1">
      <c r="A238" s="1954"/>
      <c r="B238" s="1960"/>
      <c r="C238" s="1961"/>
      <c r="D238" s="1962" t="str">
        <f>Master!$E$11</f>
        <v>P.S.-Bapini (Jodhpur)</v>
      </c>
      <c r="E238" s="1962"/>
      <c r="F238" s="1962"/>
      <c r="G238" s="1962"/>
      <c r="H238" s="1962"/>
      <c r="I238" s="1962"/>
      <c r="J238" s="1962"/>
      <c r="K238" s="1962"/>
      <c r="L238" s="1962"/>
      <c r="M238" s="1962"/>
      <c r="N238" s="1962"/>
      <c r="O238" s="1962"/>
      <c r="P238" s="1962"/>
      <c r="Q238" s="1963"/>
      <c r="R238" s="610"/>
    </row>
    <row r="239" spans="8:8" ht="21.75" customHeight="1">
      <c r="A239" s="1954"/>
      <c r="B239" s="1964"/>
      <c r="C239" s="1965" t="s">
        <v>151</v>
      </c>
      <c r="D239" s="1966"/>
      <c r="E239" s="1966"/>
      <c r="F239" s="1966"/>
      <c r="G239" s="1966"/>
      <c r="H239" s="1967"/>
      <c r="I239" s="1968" t="s">
        <v>128</v>
      </c>
      <c r="J239" s="1969"/>
      <c r="K239" s="1969"/>
      <c r="L239" s="1970">
        <f>VLOOKUP(A235,'Result Entry'!$B$6:$K$108,6,0)</f>
        <v>0.0</v>
      </c>
      <c r="M239" s="1971"/>
      <c r="N239" s="1972" t="s">
        <v>69</v>
      </c>
      <c r="O239" s="1973"/>
      <c r="P239" s="1974">
        <f>Master!$E$14</f>
        <v>8.151106901E9</v>
      </c>
      <c r="Q239" s="1975"/>
      <c r="R239" s="610"/>
    </row>
    <row r="240" spans="8:8" ht="21.75" customHeight="1">
      <c r="A240" s="1954"/>
      <c r="B240" s="1976"/>
      <c r="C240" s="1965"/>
      <c r="D240" s="1966"/>
      <c r="E240" s="1966"/>
      <c r="F240" s="1966"/>
      <c r="G240" s="1966"/>
      <c r="H240" s="1967"/>
      <c r="I240" s="1968"/>
      <c r="J240" s="1969"/>
      <c r="K240" s="1969"/>
      <c r="L240" s="1970"/>
      <c r="M240" s="1971"/>
      <c r="N240" s="1470" t="s">
        <v>67</v>
      </c>
      <c r="O240" s="1471"/>
      <c r="P240" s="1472"/>
      <c r="Q240" s="1977"/>
      <c r="R240" s="610"/>
    </row>
    <row r="241" spans="8:8" ht="21.75" customHeight="1">
      <c r="A241" s="1954"/>
      <c r="B241" s="1976"/>
      <c r="C241" s="1978"/>
      <c r="D241" s="1979"/>
      <c r="E241" s="1979"/>
      <c r="F241" s="1979"/>
      <c r="G241" s="1979"/>
      <c r="H241" s="1980"/>
      <c r="I241" s="1981"/>
      <c r="J241" s="1982"/>
      <c r="K241" s="1982"/>
      <c r="L241" s="1983"/>
      <c r="M241" s="1984"/>
      <c r="N241" s="1479" t="s">
        <v>52</v>
      </c>
      <c r="O241" s="1480"/>
      <c r="P241" s="1481" t="str">
        <f>Master!$E$6</f>
        <v>2022-23</v>
      </c>
      <c r="Q241" s="1985"/>
      <c r="R241" s="610"/>
    </row>
    <row r="242" spans="8:8" ht="33.75" customHeight="1">
      <c r="A242" s="1954"/>
      <c r="B242" s="1986" t="s">
        <v>70</v>
      </c>
      <c r="C242" s="1677" t="s">
        <v>21</v>
      </c>
      <c r="D242" s="1678"/>
      <c r="E242" s="1678"/>
      <c r="F242" s="1678"/>
      <c r="G242" s="1679"/>
      <c r="H242" s="1680" t="s">
        <v>150</v>
      </c>
      <c r="I242" s="1681">
        <f>VLOOKUP($A235,'Result Entry'!$B$9:$FW$108,4,0)</f>
        <v>0.0</v>
      </c>
      <c r="J242" s="1681"/>
      <c r="K242" s="1681"/>
      <c r="L242" s="1681"/>
      <c r="M242" s="1681"/>
      <c r="N242" s="1681"/>
      <c r="O242" s="1681"/>
      <c r="P242" s="1681"/>
      <c r="Q242" s="1987"/>
      <c r="R242" s="610"/>
    </row>
    <row r="243" spans="8:8" ht="33.75" customHeight="1">
      <c r="A243" s="1954"/>
      <c r="B243" s="1986" t="s">
        <v>70</v>
      </c>
      <c r="C243" s="1683" t="s">
        <v>23</v>
      </c>
      <c r="D243" s="1684"/>
      <c r="E243" s="1684"/>
      <c r="F243" s="1684"/>
      <c r="G243" s="1685"/>
      <c r="H243" s="1686" t="s">
        <v>150</v>
      </c>
      <c r="I243" s="1687">
        <f>VLOOKUP($A235,'Result Entry'!$B$9:$FW$108,7,0)</f>
        <v>0.0</v>
      </c>
      <c r="J243" s="1687"/>
      <c r="K243" s="1687"/>
      <c r="L243" s="1687"/>
      <c r="M243" s="1687"/>
      <c r="N243" s="1687"/>
      <c r="O243" s="1687"/>
      <c r="P243" s="1687"/>
      <c r="Q243" s="1988"/>
      <c r="R243" s="610"/>
    </row>
    <row r="244" spans="8:8" ht="33.75" customHeight="1">
      <c r="A244" s="1954"/>
      <c r="B244" s="1986" t="s">
        <v>70</v>
      </c>
      <c r="C244" s="1683" t="s">
        <v>24</v>
      </c>
      <c r="D244" s="1684"/>
      <c r="E244" s="1684"/>
      <c r="F244" s="1684"/>
      <c r="G244" s="1685"/>
      <c r="H244" s="1686" t="s">
        <v>150</v>
      </c>
      <c r="I244" s="1687">
        <f>VLOOKUP($A235,'Result Entry'!$B$9:$FW$108,8,0)</f>
        <v>0.0</v>
      </c>
      <c r="J244" s="1687"/>
      <c r="K244" s="1687"/>
      <c r="L244" s="1687"/>
      <c r="M244" s="1687"/>
      <c r="N244" s="1687"/>
      <c r="O244" s="1687"/>
      <c r="P244" s="1687"/>
      <c r="Q244" s="1988"/>
      <c r="R244" s="610"/>
    </row>
    <row r="245" spans="8:8" ht="33.75" customHeight="1">
      <c r="A245" s="1954"/>
      <c r="B245" s="1986" t="s">
        <v>70</v>
      </c>
      <c r="C245" s="1683" t="s">
        <v>53</v>
      </c>
      <c r="D245" s="1684"/>
      <c r="E245" s="1684"/>
      <c r="F245" s="1684"/>
      <c r="G245" s="1685"/>
      <c r="H245" s="1686" t="s">
        <v>150</v>
      </c>
      <c r="I245" s="1687">
        <f>VLOOKUP($A235,'Result Entry'!$B$9:$FW$108,9,0)</f>
        <v>0.0</v>
      </c>
      <c r="J245" s="1687"/>
      <c r="K245" s="1687"/>
      <c r="L245" s="1687"/>
      <c r="M245" s="1687"/>
      <c r="N245" s="1687"/>
      <c r="O245" s="1687"/>
      <c r="P245" s="1687"/>
      <c r="Q245" s="1988"/>
      <c r="R245" s="610"/>
    </row>
    <row r="246" spans="8:8" ht="33.75" customHeight="1">
      <c r="A246" s="1954"/>
      <c r="B246" s="1986" t="s">
        <v>70</v>
      </c>
      <c r="C246" s="1683" t="s">
        <v>54</v>
      </c>
      <c r="D246" s="1684"/>
      <c r="E246" s="1684"/>
      <c r="F246" s="1684"/>
      <c r="G246" s="1685"/>
      <c r="H246" s="1686" t="s">
        <v>150</v>
      </c>
      <c r="I246" s="1689" t="str">
        <f>CONCATENATE('Result Entry'!$G$4,'Result Entry'!$J$4)</f>
        <v>11(A)</v>
      </c>
      <c r="J246" s="1687"/>
      <c r="K246" s="1687"/>
      <c r="L246" s="1687"/>
      <c r="M246" s="1687"/>
      <c r="N246" s="1687"/>
      <c r="O246" s="1687"/>
      <c r="P246" s="1687"/>
      <c r="Q246" s="1988"/>
      <c r="R246" s="610"/>
    </row>
    <row r="247" spans="8:8" ht="33.75" customHeight="1">
      <c r="A247" s="1954"/>
      <c r="B247" s="1986" t="s">
        <v>70</v>
      </c>
      <c r="C247" s="1742" t="s">
        <v>26</v>
      </c>
      <c r="D247" s="1763"/>
      <c r="E247" s="1763"/>
      <c r="F247" s="1763"/>
      <c r="G247" s="1989"/>
      <c r="H247" s="1693" t="s">
        <v>150</v>
      </c>
      <c r="I247" s="1694">
        <f>VLOOKUP($A235,'Result Entry'!$B$9:$FW$108,10,0)</f>
        <v>0.0</v>
      </c>
      <c r="J247" s="1694"/>
      <c r="K247" s="1694"/>
      <c r="L247" s="1694"/>
      <c r="M247" s="1694"/>
      <c r="N247" s="1694"/>
      <c r="O247" s="1694"/>
      <c r="P247" s="1694"/>
      <c r="Q247" s="1990"/>
      <c r="R247" s="610"/>
    </row>
    <row r="248" spans="8:8" ht="33.75" customHeight="1">
      <c r="A248" s="1954"/>
      <c r="B248" s="1986" t="s">
        <v>70</v>
      </c>
      <c r="C248" s="1991" t="s">
        <v>244</v>
      </c>
      <c r="D248" s="1992"/>
      <c r="E248" s="1993" t="s">
        <v>73</v>
      </c>
      <c r="F248" s="1994" t="s">
        <v>74</v>
      </c>
      <c r="G248" s="1994" t="s">
        <v>230</v>
      </c>
      <c r="H248" s="1995" t="s">
        <v>169</v>
      </c>
      <c r="I248" s="1701" t="s">
        <v>56</v>
      </c>
      <c r="J248" s="1996"/>
      <c r="K248" s="1996"/>
      <c r="L248" s="1997" t="s">
        <v>231</v>
      </c>
      <c r="M248" s="1998" t="s">
        <v>85</v>
      </c>
      <c r="N248" s="1998"/>
      <c r="O248" s="1999"/>
      <c r="P248" s="2000" t="s">
        <v>77</v>
      </c>
      <c r="Q248" s="2001" t="s">
        <v>99</v>
      </c>
      <c r="R248" s="610"/>
    </row>
    <row r="249" spans="8:8" ht="33.75" customHeight="1">
      <c r="A249" s="1954"/>
      <c r="B249" s="1986" t="s">
        <v>70</v>
      </c>
      <c r="C249" s="2002"/>
      <c r="D249" s="2003"/>
      <c r="E249" s="2004"/>
      <c r="F249" s="2005"/>
      <c r="G249" s="2005"/>
      <c r="H249" s="2006"/>
      <c r="I249" s="2007" t="s">
        <v>233</v>
      </c>
      <c r="J249" s="2008" t="s">
        <v>87</v>
      </c>
      <c r="K249" s="2009" t="s">
        <v>109</v>
      </c>
      <c r="L249" s="2010"/>
      <c r="M249" s="2007" t="s">
        <v>233</v>
      </c>
      <c r="N249" s="2008" t="s">
        <v>87</v>
      </c>
      <c r="O249" s="2011" t="s">
        <v>110</v>
      </c>
      <c r="P249" s="2012"/>
      <c r="Q249" s="2013"/>
      <c r="R249" s="610"/>
    </row>
    <row r="250" spans="8:8" s="2014" ht="33.75" customFormat="1" customHeight="1">
      <c r="A250" s="1954"/>
      <c r="B250" s="1986" t="s">
        <v>70</v>
      </c>
      <c r="C250" s="2015" t="s">
        <v>57</v>
      </c>
      <c r="D250" s="2016"/>
      <c r="E250" s="2017">
        <f>'Result Entry'!$L$7</f>
        <v>10.0</v>
      </c>
      <c r="F250" s="2018">
        <f>'Result Entry'!$M$7</f>
        <v>10.0</v>
      </c>
      <c r="G250" s="2018">
        <f>'Result Entry'!$N$7</f>
        <v>10.0</v>
      </c>
      <c r="H250" s="2019">
        <f>SUM(E250:G250)</f>
        <v>30.0</v>
      </c>
      <c r="I250" s="2020" t="s">
        <v>243</v>
      </c>
      <c r="J250" s="2021" t="s">
        <v>243</v>
      </c>
      <c r="K250" s="2022">
        <f>'Result Entry'!$P$7</f>
        <v>70.0</v>
      </c>
      <c r="L250" s="2023">
        <f>SUM(H250,K250)</f>
        <v>100.0</v>
      </c>
      <c r="M250" s="2020" t="s">
        <v>243</v>
      </c>
      <c r="N250" s="2021" t="s">
        <v>243</v>
      </c>
      <c r="O250" s="2019">
        <f>'Result Entry'!$R$7</f>
        <v>100.0</v>
      </c>
      <c r="P250" s="2024">
        <f>SUM(L250,O250)</f>
        <v>200.0</v>
      </c>
      <c r="Q250" s="2025"/>
      <c r="R250" s="610"/>
    </row>
    <row r="251" spans="8:8" s="1538" ht="33.75" customFormat="1" customHeight="1">
      <c r="A251" s="1954"/>
      <c r="B251" s="1986" t="s">
        <v>70</v>
      </c>
      <c r="C251" s="1540" t="str">
        <f>'Result Entry'!$L$3</f>
        <v>HINDI Comp.</v>
      </c>
      <c r="D251" s="1541"/>
      <c r="E251" s="1728">
        <f>IF($L239="TC",0,IF($L239="Nso",0,VLOOKUP($A235,'Result Entry'!$B$9:$FW$108,11,0)))</f>
        <v>0.0</v>
      </c>
      <c r="F251" s="1729">
        <f>IF($L239="TC",0,IF($L239="Nso",0,VLOOKUP($A235,'Result Entry'!$B$9:$FW$108,12,0)))</f>
        <v>0.0</v>
      </c>
      <c r="G251" s="1729">
        <f>IF($L239="TC",0,IF($L239="Nso",0,VLOOKUP($A235,'Result Entry'!$B$9:$FW$108,13,0)))</f>
        <v>0.0</v>
      </c>
      <c r="H251" s="2026">
        <f>SUM(E251:G251)</f>
        <v>0.0</v>
      </c>
      <c r="I251" s="2027" t="str">
        <f>CONCATENATE(U251,"/",'Result Entry'!$P$7)</f>
        <v>0/70</v>
      </c>
      <c r="J251" s="2028" t="str">
        <f>IF(V251=0,"--",CONCATENATE(V251,"/"))</f>
        <v>--</v>
      </c>
      <c r="K251" s="2029">
        <f>SUM(U251:V251)</f>
        <v>0.0</v>
      </c>
      <c r="L251" s="2030">
        <f>SUM(H251,K251)</f>
        <v>0.0</v>
      </c>
      <c r="M251" s="2027" t="str">
        <f>CONCATENATE(W251,"/",'Result Entry'!$R$7)</f>
        <v>0/100</v>
      </c>
      <c r="N251" s="2028" t="str">
        <f>IF(X251=0,"--",CONCATENATE(X251,"/"))</f>
        <v>--</v>
      </c>
      <c r="O251" s="2031">
        <f>SUM(W251:X251)</f>
        <v>0.0</v>
      </c>
      <c r="P251" s="1734">
        <f>SUM(L251,O251)</f>
        <v>0.0</v>
      </c>
      <c r="Q251" s="2032" t="str">
        <f>IF($L239="TC",0,IF($L239="Nso",0,VLOOKUP($A235,'Result Entry'!$B$9:$FW$108,24,0)))</f>
        <v/>
      </c>
      <c r="R251" s="610"/>
      <c r="U251" s="2033">
        <f>IF($L239="TC",0,IF($L239="Nso",0,VLOOKUP($A235,'Result Entry'!$B$9:$FW$108,15,0)))</f>
        <v>0.0</v>
      </c>
      <c r="V251" s="2033">
        <v>0.0</v>
      </c>
      <c r="W251" s="2033">
        <f>IF($L239="TC",0,IF($L239="Nso",0,VLOOKUP($A235,'Result Entry'!$B$9:$FW$108,17,0)))</f>
        <v>0.0</v>
      </c>
      <c r="X251" s="2033">
        <v>0.0</v>
      </c>
    </row>
    <row r="252" spans="8:8" s="1538" ht="33.75" customFormat="1" customHeight="1">
      <c r="A252" s="1954"/>
      <c r="B252" s="1986" t="s">
        <v>70</v>
      </c>
      <c r="C252" s="1551" t="str">
        <f>'Result Entry'!$Z$3</f>
        <v>ENGLISH Comp.</v>
      </c>
      <c r="D252" s="1552"/>
      <c r="E252" s="1728">
        <f>IF($L239="TC",0,IF($L239="Nso",0,VLOOKUP($A235,'Result Entry'!$B$9:$FW$108,25,0)))</f>
        <v>0.0</v>
      </c>
      <c r="F252" s="1729">
        <f>IF($L239="TC",0,IF($L239="Nso",0,VLOOKUP($A235,'Result Entry'!$B$9:$FW$108,26,0)))</f>
        <v>0.0</v>
      </c>
      <c r="G252" s="1729">
        <f>IF($L239="TC",0,IF($L239="Nso",0,VLOOKUP($A235,'Result Entry'!$B$9:$FW$108,27,0)))</f>
        <v>0.0</v>
      </c>
      <c r="H252" s="2034">
        <f t="shared" si="30" ref="H252:H257">SUM(E252:G252)</f>
        <v>0.0</v>
      </c>
      <c r="I252" s="2035" t="str">
        <f>CONCATENATE(U252,"/",'Result Entry'!$AD$7)</f>
        <v>0/70</v>
      </c>
      <c r="J252" s="2036" t="str">
        <f>IF(V252=0,"--",CONCATENATE(V252,"/"))</f>
        <v>--</v>
      </c>
      <c r="K252" s="2037">
        <f t="shared" si="31" ref="K252:K257">SUM(U252:V252)</f>
        <v>0.0</v>
      </c>
      <c r="L252" s="2038">
        <f t="shared" si="32" ref="L252:L257">SUM(H252,K252)</f>
        <v>0.0</v>
      </c>
      <c r="M252" s="2035" t="str">
        <f>CONCATENATE(W252,"/",'Result Entry'!$AF$7)</f>
        <v>0/100</v>
      </c>
      <c r="N252" s="2036" t="str">
        <f>IF(X252=0,"--",CONCATENATE(X252,"/"))</f>
        <v>--</v>
      </c>
      <c r="O252" s="2031">
        <f t="shared" si="33" ref="O252:O257">SUM(W252:X252)</f>
        <v>0.0</v>
      </c>
      <c r="P252" s="1734">
        <f t="shared" si="34" ref="P252:P257">SUM(L252,O252)</f>
        <v>0.0</v>
      </c>
      <c r="Q252" s="2032" t="str">
        <f>IF($L239="TC",0,IF($L239="Nso",0,VLOOKUP($A235,'Result Entry'!$B$9:$FW$108,38,0)))</f>
        <v/>
      </c>
      <c r="R252" s="610"/>
      <c r="U252" s="2039">
        <f>IF($L239="TC",0,IF($L239="Nso",0,VLOOKUP($A235,'Result Entry'!$B$9:$FW$108,29,0)))</f>
        <v>0.0</v>
      </c>
      <c r="V252" s="2039">
        <v>0.0</v>
      </c>
      <c r="W252" s="2039">
        <f>IF($L239="TC",0,IF($L239="Nso",0,VLOOKUP($A235,'Result Entry'!$B$9:$FW$108,31,0)))</f>
        <v>0.0</v>
      </c>
      <c r="X252" s="2039">
        <v>0.0</v>
      </c>
    </row>
    <row r="253" spans="8:8" s="1538" ht="33.75" customFormat="1" customHeight="1">
      <c r="A253" s="1954"/>
      <c r="B253" s="1986" t="s">
        <v>70</v>
      </c>
      <c r="C253" s="1551">
        <f>IF(Y253&gt;=1,'Result Entry'!$AO$3,0)</f>
        <v>0.0</v>
      </c>
      <c r="D253" s="1552"/>
      <c r="E253" s="1728">
        <f>IF($L239="TC",0,IF($L239="Nso",0,VLOOKUP($A235,'Result Entry'!$B$9:$FW$108,40,0)))</f>
        <v>0.0</v>
      </c>
      <c r="F253" s="1729">
        <f>IF($L239="TC",0,IF($L239="Nso",0,VLOOKUP($A235,'Result Entry'!$B$9:$FW$108,41,0)))</f>
        <v>0.0</v>
      </c>
      <c r="G253" s="1729">
        <f>IF($L239="TC",0,IF($L239="Nso",0,VLOOKUP($A235,'Result Entry'!$B$9:$FW$108,42,0)))</f>
        <v>0.0</v>
      </c>
      <c r="H253" s="2034">
        <f t="shared" si="30"/>
        <v>0.0</v>
      </c>
      <c r="I253" s="2035" t="str">
        <f>CONCATENATE(U253,"/",'Result Entry'!$AS$7)</f>
        <v>0/40</v>
      </c>
      <c r="J253" s="2036" t="str">
        <f>IF(V253=0,"--",CONCATENATE(V253,"/",'Result Entry'!$AT$7))</f>
        <v>--</v>
      </c>
      <c r="K253" s="2037">
        <f t="shared" si="31"/>
        <v>0.0</v>
      </c>
      <c r="L253" s="2038">
        <f t="shared" si="32"/>
        <v>0.0</v>
      </c>
      <c r="M253" s="2035" t="str">
        <f>CONCATENATE(W253,"/",'Result Entry'!$AW$7)</f>
        <v>0/100</v>
      </c>
      <c r="N253" s="2036" t="str">
        <f>IF(X253=0,"--",CONCATENATE(X253,"/",'Result Entry'!$AX$7))</f>
        <v>--</v>
      </c>
      <c r="O253" s="2031">
        <f t="shared" si="33"/>
        <v>0.0</v>
      </c>
      <c r="P253" s="1734">
        <f t="shared" si="34"/>
        <v>0.0</v>
      </c>
      <c r="Q253" s="2032" t="str">
        <f>IF($L239="TC",0,IF($L239="Nso",0,VLOOKUP($A235,'Result Entry'!$B$9:$FW$108,55,0)))</f>
        <v/>
      </c>
      <c r="R253" s="610"/>
      <c r="U253" s="2039">
        <f>IF($L239="TC",0,IF($L239="Nso",0,VLOOKUP($A235,'Result Entry'!$B$9:$FW$108,44,0)))</f>
        <v>0.0</v>
      </c>
      <c r="V253" s="2039">
        <f>IF($L239="TC",0,IF($L239="Nso",0,VLOOKUP($A235,'Result Entry'!$B$9:$FW$108,45,0)))</f>
        <v>0.0</v>
      </c>
      <c r="W253" s="2039">
        <f>IF($L239="TC",0,IF($L239="Nso",0,VLOOKUP($A235,'Result Entry'!$B$9:$FW$108,48,0)))</f>
        <v>0.0</v>
      </c>
      <c r="X253" s="2039">
        <f>IF($L239="TC",0,IF($L239="Nso",0,VLOOKUP($A235,'Result Entry'!$B$9:$FW$108,49,0)))</f>
        <v>0.0</v>
      </c>
      <c r="Y253" s="2039">
        <f>VLOOKUP($A235,'Result Entry'!$B$9:$FW$108,39,0)</f>
        <v>0.0</v>
      </c>
    </row>
    <row r="254" spans="8:8" s="1538" ht="33.75" customFormat="1" customHeight="1">
      <c r="A254" s="1954"/>
      <c r="B254" s="1986" t="s">
        <v>70</v>
      </c>
      <c r="C254" s="1551">
        <f>IF(Y254&gt;=1,'Result Entry'!$BF$3,0)</f>
        <v>0.0</v>
      </c>
      <c r="D254" s="1552"/>
      <c r="E254" s="1728">
        <f>IF($L239="TC",0,IF($L239="Nso",0,VLOOKUP($A235,'Result Entry'!$B$9:$FW$108,57,0)))</f>
        <v>0.0</v>
      </c>
      <c r="F254" s="1729">
        <f>IF($L239="TC",0,IF($L239="Nso",0,VLOOKUP($A235,'Result Entry'!$B$9:$FW$108,58,0)))</f>
        <v>0.0</v>
      </c>
      <c r="G254" s="1729">
        <f>IF($L239="TC",0,IF($L239="Nso",0,VLOOKUP($A235,'Result Entry'!$B$9:$FW$108,59,0)))</f>
        <v>0.0</v>
      </c>
      <c r="H254" s="2034">
        <f t="shared" si="30"/>
        <v>0.0</v>
      </c>
      <c r="I254" s="2035" t="str">
        <f>CONCATENATE(U254,"/",'Result Entry'!$BJ$7)</f>
        <v>0/70</v>
      </c>
      <c r="J254" s="2036" t="str">
        <f>IF(V254=0,"--",CONCATENATE(V254,"/",'Result Entry'!$BK$7))</f>
        <v>--</v>
      </c>
      <c r="K254" s="2037">
        <f t="shared" si="31"/>
        <v>0.0</v>
      </c>
      <c r="L254" s="2038">
        <f t="shared" si="32"/>
        <v>0.0</v>
      </c>
      <c r="M254" s="2035" t="str">
        <f>CONCATENATE(W254,"/",'Result Entry'!$BN$7)</f>
        <v>0/100</v>
      </c>
      <c r="N254" s="2036" t="str">
        <f>IF(X254=0,"--",CONCATENATE(X254,"/",'Result Entry'!$BO$7))</f>
        <v>--</v>
      </c>
      <c r="O254" s="2031">
        <f t="shared" si="33"/>
        <v>0.0</v>
      </c>
      <c r="P254" s="1734">
        <f t="shared" si="34"/>
        <v>0.0</v>
      </c>
      <c r="Q254" s="2032" t="str">
        <f>IF($L239="TC",0,IF($L239="Nso",0,VLOOKUP($A235,'Result Entry'!$B$9:$FW$108,72,0)))</f>
        <v/>
      </c>
      <c r="R254" s="610"/>
      <c r="U254" s="2039">
        <f>IF($L239="TC",0,IF($L239="Nso",0,VLOOKUP($A235,'Result Entry'!$B$9:$FW$108,61,0)))</f>
        <v>0.0</v>
      </c>
      <c r="V254" s="2039">
        <f>IF($L239="TC",0,IF($L239="Nso",0,VLOOKUP($A235,'Result Entry'!$B$9:$FW$108,62,0)))</f>
        <v>0.0</v>
      </c>
      <c r="W254" s="2039">
        <f>IF($L239="TC",0,IF($L239="Nso",0,VLOOKUP($A235,'Result Entry'!$B$9:$FW$108,65,0)))</f>
        <v>0.0</v>
      </c>
      <c r="X254" s="2039">
        <f>IF($L239="TC",0,IF($L239="Nso",0,VLOOKUP($A235,'Result Entry'!$B$9:$FW$108,66,0)))</f>
        <v>0.0</v>
      </c>
      <c r="Y254" s="2039">
        <f>VLOOKUP($A235,'Result Entry'!$B$9:$FW$108,56,0)</f>
        <v>0.0</v>
      </c>
    </row>
    <row r="255" spans="8:8" s="1538" ht="33.75" customFormat="1" customHeight="1">
      <c r="A255" s="1954"/>
      <c r="B255" s="1986" t="s">
        <v>70</v>
      </c>
      <c r="C255" s="1554">
        <f>IF(Y255&gt;=1,'Result Entry'!$BW$3,0)</f>
        <v>0.0</v>
      </c>
      <c r="D255" s="2040"/>
      <c r="E255" s="2041">
        <f>IF($L239="TC",0,IF($L239="Nso",0,VLOOKUP($A235,'Result Entry'!$B$9:$FW$108,74,0)))</f>
        <v>0.0</v>
      </c>
      <c r="F255" s="2042">
        <f>IF($L239="TC",0,IF($L239="Nso",0,VLOOKUP($A235,'Result Entry'!$B$9:$FW$108,75,0)))</f>
        <v>0.0</v>
      </c>
      <c r="G255" s="2042">
        <f>IF($L239="TC",0,IF($L239="Nso",0,VLOOKUP($A235,'Result Entry'!$B$9:$FW$108,76,0)))</f>
        <v>0.0</v>
      </c>
      <c r="H255" s="2043">
        <f t="shared" si="30"/>
        <v>0.0</v>
      </c>
      <c r="I255" s="2044" t="str">
        <f>CONCATENATE(U255,"/",'Result Entry'!$CA$7)</f>
        <v>0/70</v>
      </c>
      <c r="J255" s="2045" t="str">
        <f>IF(V255=0,"--",CONCATENATE(V255,"/",'Result Entry'!$CB$7))</f>
        <v>--</v>
      </c>
      <c r="K255" s="2046">
        <f t="shared" si="31"/>
        <v>0.0</v>
      </c>
      <c r="L255" s="2047">
        <f t="shared" si="32"/>
        <v>0.0</v>
      </c>
      <c r="M255" s="2044" t="str">
        <f>CONCATENATE(W255,"/",'Result Entry'!$CE$7)</f>
        <v>0/100</v>
      </c>
      <c r="N255" s="2045" t="str">
        <f>IF(X255=0,"--",CONCATENATE(X255,"/",'Result Entry'!$CF$7))</f>
        <v>--</v>
      </c>
      <c r="O255" s="2043">
        <f t="shared" si="33"/>
        <v>0.0</v>
      </c>
      <c r="P255" s="2048">
        <f t="shared" si="34"/>
        <v>0.0</v>
      </c>
      <c r="Q255" s="2049" t="str">
        <f>IF($L239="TC",0,IF($L239="Nso",0,VLOOKUP($A235,'Result Entry'!$B$9:$FW$108,89,0)))</f>
        <v/>
      </c>
      <c r="R255" s="610"/>
      <c r="U255" s="2041">
        <f>IF($L239="TC",0,IF($L239="Nso",0,VLOOKUP($A235,'Result Entry'!$B$9:$FW$108,78,0)))</f>
        <v>0.0</v>
      </c>
      <c r="V255" s="2041">
        <f>IF($L239="TC",0,IF($L239="Nso",0,VLOOKUP($A235,'Result Entry'!$B$9:$FW$108,79,0)))</f>
        <v>0.0</v>
      </c>
      <c r="W255" s="2041">
        <f>IF($L239="TC",0,IF($L239="Nso",0,VLOOKUP($A235,'Result Entry'!$B$9:$FW$108,82,0)))</f>
        <v>0.0</v>
      </c>
      <c r="X255" s="2041">
        <f>IF($L239="TC",0,IF($L239="Nso",0,VLOOKUP($A235,'Result Entry'!$B$9:$FW$108,83,0)))</f>
        <v>0.0</v>
      </c>
      <c r="Y255" s="2041">
        <f>VLOOKUP($A235,'Result Entry'!$B$9:$FW$108,73,0)</f>
        <v>0.0</v>
      </c>
    </row>
    <row r="256" spans="8:8" s="1538" ht="33.75" customFormat="1" customHeight="1">
      <c r="A256" s="1954"/>
      <c r="B256" s="1986" t="s">
        <v>70</v>
      </c>
      <c r="C256" s="2050">
        <f>IF(Y256&gt;=1,'Result Entry'!$CN$3,0)</f>
        <v>0.0</v>
      </c>
      <c r="D256" s="2040"/>
      <c r="E256" s="2051">
        <f>IF($L239="TC",0,IF($L239="Nso",0,VLOOKUP($A235,'Result Entry'!$B$9:$FW$108,91,0)))</f>
        <v>0.0</v>
      </c>
      <c r="F256" s="2052">
        <f>IF($L239="TC",0,IF($L239="Nso",0,VLOOKUP($A235,'Result Entry'!$B$9:$FW$108,92,0)))</f>
        <v>0.0</v>
      </c>
      <c r="G256" s="2052">
        <f>IF($L239="TC",0,IF($L239="Nso",0,VLOOKUP($A235,'Result Entry'!$B$9:$FW$108,93,0)))</f>
        <v>0.0</v>
      </c>
      <c r="H256" s="2053">
        <f t="shared" si="30"/>
        <v>0.0</v>
      </c>
      <c r="I256" s="2054" t="str">
        <f>CONCATENATE(U256,"/",'Result Entry'!$CR$7)</f>
        <v>0/70</v>
      </c>
      <c r="J256" s="2055" t="str">
        <f>IF(V256=0,"--",CONCATENATE(V256,"/",'Result Entry'!$CS$7))</f>
        <v>--</v>
      </c>
      <c r="K256" s="2056">
        <f t="shared" si="31"/>
        <v>0.0</v>
      </c>
      <c r="L256" s="2057">
        <f t="shared" si="32"/>
        <v>0.0</v>
      </c>
      <c r="M256" s="2054" t="str">
        <f>CONCATENATE(W256,"/",'Result Entry'!$CV$7)</f>
        <v>0/100</v>
      </c>
      <c r="N256" s="2055" t="str">
        <f>IF(X256=0,"--",CONCATENATE(X256,"/",'Result Entry'!$CW$7))</f>
        <v>--</v>
      </c>
      <c r="O256" s="2053">
        <f t="shared" si="33"/>
        <v>0.0</v>
      </c>
      <c r="P256" s="2058">
        <f t="shared" si="34"/>
        <v>0.0</v>
      </c>
      <c r="Q256" s="2059" t="str">
        <f>IF($L239="TC",0,IF($L239="Nso",0,VLOOKUP($A235,'Result Entry'!$B$9:$FW$108,106,0)))</f>
        <v/>
      </c>
      <c r="R256" s="610"/>
      <c r="U256" s="2051">
        <f>IF($L239="TC",0,IF($L239="Nso",0,VLOOKUP($A235,'Result Entry'!$B$9:$FW$108,95,0)))</f>
        <v>0.0</v>
      </c>
      <c r="V256" s="2051">
        <f>IF($L239="TC",0,IF($L239="Nso",0,VLOOKUP($A235,'Result Entry'!$B$9:$FW$108,96,0)))</f>
        <v>0.0</v>
      </c>
      <c r="W256" s="2051">
        <f>IF($L239="TC",0,IF($L239="Nso",0,VLOOKUP($A235,'Result Entry'!$B$9:$FW$108,99,0)))</f>
        <v>0.0</v>
      </c>
      <c r="X256" s="2051">
        <f>IF($L239="TC",0,IF($L239="Nso",0,VLOOKUP($A235,'Result Entry'!$B$9:$FW$108,100,0)))</f>
        <v>0.0</v>
      </c>
      <c r="Y256" s="2051">
        <f>VLOOKUP($A235,'Result Entry'!$B$9:$FW$108,90,0)</f>
        <v>0.0</v>
      </c>
    </row>
    <row r="257" spans="8:8" s="1538" ht="33.75" customFormat="1" customHeight="1">
      <c r="A257" s="1954"/>
      <c r="B257" s="1986" t="s">
        <v>70</v>
      </c>
      <c r="C257" s="1554">
        <f>IF(Y257&gt;=1,'Result Entry'!$DE$3,0)</f>
        <v>0.0</v>
      </c>
      <c r="D257" s="2040"/>
      <c r="E257" s="1739">
        <f>IF($L239="TC",0,IF($L239="Nso",0,VLOOKUP($A235,'Result Entry'!$B$9:$FW$108,108,0)))</f>
        <v>0.0</v>
      </c>
      <c r="F257" s="1740">
        <f>IF($L239="TC",0,IF($L239="Nso",0,VLOOKUP($A235,'Result Entry'!$B$9:$FW$108,109,0)))</f>
        <v>0.0</v>
      </c>
      <c r="G257" s="1740">
        <f>IF($L239="TC",0,IF($L239="Nso",0,VLOOKUP($A235,'Result Entry'!$B$9:$FW$108,110,0)))</f>
        <v>0.0</v>
      </c>
      <c r="H257" s="2060">
        <f t="shared" si="30"/>
        <v>0.0</v>
      </c>
      <c r="I257" s="2061" t="str">
        <f>CONCATENATE(U257,"/",'Result Entry'!$DI$7)</f>
        <v>0/70</v>
      </c>
      <c r="J257" s="2062" t="str">
        <f>IF(V257=0,"--",CONCATENATE(V257,"/",'Result Entry'!$DJ$7))</f>
        <v>--</v>
      </c>
      <c r="K257" s="2063">
        <f t="shared" si="31"/>
        <v>0.0</v>
      </c>
      <c r="L257" s="2064">
        <f t="shared" si="32"/>
        <v>0.0</v>
      </c>
      <c r="M257" s="2061" t="str">
        <f>CONCATENATE(W257,"/",'Result Entry'!$DM$7)</f>
        <v>0/100</v>
      </c>
      <c r="N257" s="2062" t="str">
        <f>IF(X257=0,"--",CONCATENATE(X257,"/",'Result Entry'!$DN$7))</f>
        <v>--</v>
      </c>
      <c r="O257" s="2060">
        <f t="shared" si="33"/>
        <v>0.0</v>
      </c>
      <c r="P257" s="1746">
        <f t="shared" si="34"/>
        <v>0.0</v>
      </c>
      <c r="Q257" s="2032" t="str">
        <f>IF($L239="TC",0,IF($L239="Nso",0,VLOOKUP($A235,'Result Entry'!$B$9:$FW$108,123,0)))</f>
        <v/>
      </c>
      <c r="R257" s="610"/>
      <c r="U257" s="2065">
        <f>IF($L239="TC",0,IF($L239="Nso",0,VLOOKUP($A235,'Result Entry'!$B$9:$FW$108,112,0)))</f>
        <v>0.0</v>
      </c>
      <c r="V257" s="2065">
        <f>IF($L239="TC",0,IF($L239="Nso",0,VLOOKUP($A235,'Result Entry'!$B$9:$FW$108,113,0)))</f>
        <v>0.0</v>
      </c>
      <c r="W257" s="2065">
        <f>IF($L239="TC",0,IF($L239="Nso",0,VLOOKUP($A235,'Result Entry'!$B$9:$FW$108,116,0)))</f>
        <v>0.0</v>
      </c>
      <c r="X257" s="2065">
        <f>IF($L239="TC",0,IF($L239="Nso",0,VLOOKUP($A235,'Result Entry'!$B$9:$FW$108,117,0)))</f>
        <v>0.0</v>
      </c>
      <c r="Y257" s="2065">
        <f>VLOOKUP($A235,'Result Entry'!$B$9:$FW$108,107,0)</f>
        <v>0.0</v>
      </c>
    </row>
    <row r="258" spans="8:8" ht="33.75" customHeight="1">
      <c r="A258" s="1954"/>
      <c r="B258" s="1986" t="s">
        <v>70</v>
      </c>
      <c r="C258" s="1565" t="s">
        <v>78</v>
      </c>
      <c r="D258" s="1566"/>
      <c r="E258" s="1567"/>
      <c r="F258" s="1747" t="s">
        <v>79</v>
      </c>
      <c r="G258" s="2066"/>
      <c r="H258" s="1748"/>
      <c r="I258" s="1747" t="s">
        <v>80</v>
      </c>
      <c r="J258" s="1749"/>
      <c r="K258" s="2067" t="s">
        <v>42</v>
      </c>
      <c r="L258" s="2068"/>
      <c r="M258" s="2067" t="s">
        <v>92</v>
      </c>
      <c r="N258" s="1753"/>
      <c r="O258" s="1752" t="s">
        <v>40</v>
      </c>
      <c r="P258" s="1753"/>
      <c r="Q258" s="2069" t="s">
        <v>44</v>
      </c>
      <c r="R258" s="610"/>
    </row>
    <row r="259" spans="8:8" ht="33.75" customHeight="1">
      <c r="A259" s="1954"/>
      <c r="B259" s="1986" t="s">
        <v>70</v>
      </c>
      <c r="C259" s="1577"/>
      <c r="D259" s="1578"/>
      <c r="E259" s="1579"/>
      <c r="F259" s="1755">
        <f>IF($L239="TC",0,IF($L239="Nso",0,VLOOKUP($A235,'Result Entry'!$B$9:$FW$108,171,0)))</f>
        <v>0.0</v>
      </c>
      <c r="G259" s="2070"/>
      <c r="H259" s="1756"/>
      <c r="I259" s="2071">
        <f>IF($L239="TC",0,IF($L239="Nso",0,VLOOKUP($A235,'Result Entry'!$B$9:$FW$108,172,0)))</f>
        <v>0.0</v>
      </c>
      <c r="J259" s="2072"/>
      <c r="K259" s="2073">
        <f>IF($L239="TC",0,IF($L239="Nso",0,VLOOKUP($A235,'Result Entry'!$B$9:$FW$108,173,0)))</f>
        <v>0.0</v>
      </c>
      <c r="L259" s="2074"/>
      <c r="M259" s="2075" t="str">
        <f>IF($L239="TC",0,IF($L239="Nso",0,VLOOKUP($A235,'Result Entry'!$B$9:$FW$108,174,0)))</f>
        <v/>
      </c>
      <c r="N259" s="2076"/>
      <c r="O259" s="1535" t="str">
        <f>VLOOKUP($A235,'Result Entry'!$B$9:$FW$108,175,0)</f>
        <v/>
      </c>
      <c r="P259" s="1534"/>
      <c r="Q259" s="2077" t="str">
        <f>IF($L239="TC",0,IF($L239="Nso",0,VLOOKUP($A235,'Result Entry'!$B$9:$FW$108,177,0)))</f>
        <v/>
      </c>
      <c r="R259" s="610"/>
    </row>
    <row r="260" spans="8:8" ht="33.75" customHeight="1">
      <c r="A260" s="1954"/>
      <c r="B260" s="1986" t="s">
        <v>70</v>
      </c>
      <c r="C260" s="2078" t="s">
        <v>59</v>
      </c>
      <c r="D260" s="2079"/>
      <c r="E260" s="2079"/>
      <c r="F260" s="2079"/>
      <c r="G260" s="2079"/>
      <c r="H260" s="2079"/>
      <c r="I260" s="2080"/>
      <c r="J260" s="1592" t="s">
        <v>60</v>
      </c>
      <c r="K260" s="1592"/>
      <c r="L260" s="1592"/>
      <c r="M260" s="1593"/>
      <c r="N260" s="1760">
        <f>VLOOKUP($A235,'Result Entry'!$B$9:$FW$108,168,0)</f>
        <v>0.0</v>
      </c>
      <c r="O260" s="1761"/>
      <c r="P260" s="2081" t="s">
        <v>38</v>
      </c>
      <c r="Q260" s="2082"/>
      <c r="R260" s="610"/>
    </row>
    <row r="261" spans="8:8" ht="33.75" customHeight="1">
      <c r="A261" s="1954"/>
      <c r="B261" s="1986" t="s">
        <v>70</v>
      </c>
      <c r="C261" s="1598" t="s">
        <v>244</v>
      </c>
      <c r="D261" s="1599"/>
      <c r="E261" s="1599"/>
      <c r="F261" s="2083" t="s">
        <v>158</v>
      </c>
      <c r="G261" s="2084"/>
      <c r="H261" s="2085"/>
      <c r="I261" s="2086" t="s">
        <v>242</v>
      </c>
      <c r="J261" s="1603" t="s">
        <v>61</v>
      </c>
      <c r="K261" s="1603"/>
      <c r="L261" s="1603"/>
      <c r="M261" s="1604"/>
      <c r="N261" s="1762">
        <f>VLOOKUP($A235,'Result Entry'!$B$9:$FW$108,169,0)</f>
        <v>0.0</v>
      </c>
      <c r="O261" s="1763"/>
      <c r="P261" s="1607" t="str">
        <f>VLOOKUP($A235,'Result Entry'!$B$9:$FW$108,170,0)</f>
        <v/>
      </c>
      <c r="Q261" s="2087"/>
      <c r="R261" s="610"/>
    </row>
    <row r="262" spans="8:8" ht="33.75" customHeight="1">
      <c r="A262" s="1954"/>
      <c r="B262" s="1986" t="s">
        <v>70</v>
      </c>
      <c r="C262" s="1598"/>
      <c r="D262" s="1599"/>
      <c r="E262" s="1599"/>
      <c r="F262" s="2088"/>
      <c r="G262" s="2089"/>
      <c r="H262" s="2090"/>
      <c r="I262" s="2091" t="s">
        <v>100</v>
      </c>
      <c r="J262" s="1612" t="s">
        <v>62</v>
      </c>
      <c r="K262" s="1612"/>
      <c r="L262" s="1612"/>
      <c r="M262" s="1613"/>
      <c r="N262" s="2092">
        <f>IF($L239="TC","Transferred",IF($L239="Nso","NameSeparated",VLOOKUP($A235,'Result Entry'!$B$9:$FW$108,178,0)))</f>
        <v>0.0</v>
      </c>
      <c r="O262" s="2092"/>
      <c r="P262" s="2092"/>
      <c r="Q262" s="2093"/>
      <c r="R262" s="610"/>
    </row>
    <row r="263" spans="8:8" ht="33.75" customHeight="1">
      <c r="A263" s="1954"/>
      <c r="B263" s="1986" t="s">
        <v>70</v>
      </c>
      <c r="C263" s="1766" t="str">
        <f>'Result Entry'!$DU$3</f>
        <v>Foundation Of Information Tech.</v>
      </c>
      <c r="D263" s="1767"/>
      <c r="E263" s="1768"/>
      <c r="F263" s="1769" t="str">
        <f>IF(OR($L239="TC",$L239="Nso"),"",VLOOKUP($A235,'Result Entry'!$B$9:$GS$108,196,0))</f>
        <v>0/200</v>
      </c>
      <c r="G263" s="1769"/>
      <c r="H263" s="1769"/>
      <c r="I263" s="1770" t="str">
        <f>IF(F263="","",VLOOKUP($A235,'Result Entry'!$B$9:$GS$108,137,0))</f>
        <v/>
      </c>
      <c r="J263" s="1621" t="s">
        <v>72</v>
      </c>
      <c r="K263" s="1621"/>
      <c r="L263" s="1621"/>
      <c r="M263" s="1622"/>
      <c r="N263" s="2094">
        <f>'Result Entry'!$T$2</f>
        <v>45041.0</v>
      </c>
      <c r="O263" s="2095"/>
      <c r="P263" s="2095"/>
      <c r="Q263" s="2096"/>
      <c r="R263" s="610"/>
    </row>
    <row r="264" spans="8:8" ht="33.75" customHeight="1">
      <c r="A264" s="1954"/>
      <c r="B264" s="1986" t="s">
        <v>70</v>
      </c>
      <c r="C264" s="1774" t="str">
        <f>'Result Entry'!$EI$3</f>
        <v>G.I.A.I.-II</v>
      </c>
      <c r="D264" s="1775"/>
      <c r="E264" s="1776"/>
      <c r="F264" s="1769" t="str">
        <f>IF(OR($L239="TC",$L239="Nso"),"",VLOOKUP($A235,'Result Entry'!$B$9:$GS$108,200,0))</f>
        <v>0/200</v>
      </c>
      <c r="G264" s="1769"/>
      <c r="H264" s="1769"/>
      <c r="I264" s="1770" t="str">
        <f>IF(F264="","",VLOOKUP($A235,'Result Entry'!$B$9:$GS$108,149,0))</f>
        <v/>
      </c>
      <c r="J264" s="1626"/>
      <c r="K264" s="1627"/>
      <c r="L264" s="1627"/>
      <c r="M264" s="1627"/>
      <c r="N264" s="1627"/>
      <c r="O264" s="1627"/>
      <c r="P264" s="1627"/>
      <c r="Q264" s="2097"/>
      <c r="R264" s="610"/>
    </row>
    <row r="265" spans="8:8" ht="33.75" customHeight="1">
      <c r="A265" s="1954"/>
      <c r="B265" s="1986" t="s">
        <v>70</v>
      </c>
      <c r="C265" s="1774" t="str">
        <f>'Result Entry'!$EU$3</f>
        <v>SOC.SER.PLAN</v>
      </c>
      <c r="D265" s="1775"/>
      <c r="E265" s="1776"/>
      <c r="F265" s="1769" t="str">
        <f>IF(OR($L239="TC",$L239="Nso"),"",VLOOKUP($A235,'Result Entry'!$B$9:$HS$108,204,0))</f>
        <v>0/200</v>
      </c>
      <c r="G265" s="1769"/>
      <c r="H265" s="1769"/>
      <c r="I265" s="1770" t="str">
        <f>IF(F265="","",VLOOKUP($A235,'Result Entry'!$B$9:$GS$108,161,0))</f>
        <v/>
      </c>
      <c r="J265" s="1629" t="s">
        <v>175</v>
      </c>
      <c r="K265" s="2098"/>
      <c r="L265" s="2098"/>
      <c r="M265" s="1630"/>
      <c r="N265" s="2099"/>
      <c r="O265" s="2100"/>
      <c r="P265" s="2100"/>
      <c r="Q265" s="2101"/>
      <c r="R265" s="610"/>
    </row>
    <row r="266" spans="8:8" ht="33.75" customHeight="1">
      <c r="A266" s="1954"/>
      <c r="B266" s="1986" t="s">
        <v>70</v>
      </c>
      <c r="C266" s="1774" t="str">
        <f>'Result Entry'!$FG$3</f>
        <v>Jeewan Kaushal</v>
      </c>
      <c r="D266" s="1775"/>
      <c r="E266" s="1776"/>
      <c r="F266" s="1769" t="str">
        <f>IF(OR($L239="TC",$L239="Nso"),"",VLOOKUP($A235,'Result Entry'!$B$9:$HS$108,208,0))</f>
        <v>0/100</v>
      </c>
      <c r="G266" s="1769"/>
      <c r="H266" s="1769"/>
      <c r="I266" s="1770" t="str">
        <f>IF(F266="","",VLOOKUP($A235,'Result Entry'!$B$9:$HS$108,167,0))</f>
        <v/>
      </c>
      <c r="J266" s="1629" t="s">
        <v>149</v>
      </c>
      <c r="K266" s="2098"/>
      <c r="L266" s="2098"/>
      <c r="M266" s="1630"/>
      <c r="N266" s="1630"/>
      <c r="O266" s="1630"/>
      <c r="P266" s="1630"/>
      <c r="Q266" s="2102"/>
      <c r="R266" s="610"/>
    </row>
    <row r="267" spans="8:8" ht="33.75" customHeight="1">
      <c r="A267" s="1954"/>
      <c r="B267" s="1986" t="s">
        <v>70</v>
      </c>
      <c r="C267" s="1777" t="s">
        <v>181</v>
      </c>
      <c r="D267" s="1778"/>
      <c r="E267" s="1779"/>
      <c r="F267" s="2103" t="s">
        <v>182</v>
      </c>
      <c r="G267" s="2104"/>
      <c r="H267" s="2105"/>
      <c r="I267" s="1782" t="s">
        <v>31</v>
      </c>
      <c r="J267" s="1629" t="s">
        <v>176</v>
      </c>
      <c r="K267" s="2098"/>
      <c r="L267" s="2098"/>
      <c r="M267" s="1630"/>
      <c r="N267" s="1630"/>
      <c r="O267" s="1630"/>
      <c r="P267" s="1630"/>
      <c r="Q267" s="2102"/>
      <c r="R267" s="610"/>
    </row>
    <row r="268" spans="8:8" ht="33.75" customHeight="1">
      <c r="A268" s="1954"/>
      <c r="B268" s="1986" t="s">
        <v>70</v>
      </c>
      <c r="C268" s="1783"/>
      <c r="D268" s="1784"/>
      <c r="E268" s="1785"/>
      <c r="F268" s="1786" t="s">
        <v>245</v>
      </c>
      <c r="G268" s="2106"/>
      <c r="H268" s="1787"/>
      <c r="I268" s="1788" t="s">
        <v>63</v>
      </c>
      <c r="J268" s="1647" t="s">
        <v>68</v>
      </c>
      <c r="K268" s="1648"/>
      <c r="L268" s="1648"/>
      <c r="M268" s="1648"/>
      <c r="N268" s="1648"/>
      <c r="O268" s="1648"/>
      <c r="P268" s="1648"/>
      <c r="Q268" s="2107"/>
      <c r="R268" s="610"/>
    </row>
    <row r="269" spans="8:8" ht="33.75" customHeight="1">
      <c r="A269" s="1954"/>
      <c r="B269" s="1986" t="s">
        <v>70</v>
      </c>
      <c r="C269" s="1783"/>
      <c r="D269" s="1784"/>
      <c r="E269" s="1785"/>
      <c r="F269" s="1786" t="s">
        <v>246</v>
      </c>
      <c r="G269" s="2106"/>
      <c r="H269" s="1787"/>
      <c r="I269" s="1788" t="s">
        <v>64</v>
      </c>
      <c r="J269" s="1650"/>
      <c r="K269" s="1651"/>
      <c r="L269" s="1651"/>
      <c r="M269" s="1651"/>
      <c r="N269" s="1651"/>
      <c r="O269" s="1651"/>
      <c r="P269" s="1651"/>
      <c r="Q269" s="2108"/>
      <c r="R269" s="610"/>
    </row>
    <row r="270" spans="8:8" ht="33.75" customHeight="1">
      <c r="A270" s="1954"/>
      <c r="B270" s="1986" t="s">
        <v>70</v>
      </c>
      <c r="C270" s="1783"/>
      <c r="D270" s="1784"/>
      <c r="E270" s="1785"/>
      <c r="F270" s="1786" t="s">
        <v>247</v>
      </c>
      <c r="G270" s="2106"/>
      <c r="H270" s="1787"/>
      <c r="I270" s="1788" t="s">
        <v>66</v>
      </c>
      <c r="J270" s="1650"/>
      <c r="K270" s="1651"/>
      <c r="L270" s="1651"/>
      <c r="M270" s="1651"/>
      <c r="N270" s="1651"/>
      <c r="O270" s="1651"/>
      <c r="P270" s="1651"/>
      <c r="Q270" s="2108"/>
      <c r="R270" s="610"/>
    </row>
    <row r="271" spans="8:8" ht="33.75" customHeight="1">
      <c r="A271" s="1954"/>
      <c r="B271" s="1986" t="s">
        <v>70</v>
      </c>
      <c r="C271" s="1783"/>
      <c r="D271" s="1784"/>
      <c r="E271" s="1785"/>
      <c r="F271" s="1786" t="s">
        <v>248</v>
      </c>
      <c r="G271" s="2106"/>
      <c r="H271" s="1787"/>
      <c r="I271" s="1788" t="s">
        <v>65</v>
      </c>
      <c r="J271" s="1653" t="s">
        <v>81</v>
      </c>
      <c r="K271" s="1654"/>
      <c r="L271" s="1654"/>
      <c r="M271" s="1654"/>
      <c r="N271" s="1654"/>
      <c r="O271" s="1654"/>
      <c r="P271" s="1654"/>
      <c r="Q271" s="2109"/>
      <c r="R271" s="610"/>
    </row>
    <row r="272" spans="8:8" ht="33.75" customHeight="1">
      <c r="A272" s="1954"/>
      <c r="B272" s="2110" t="s">
        <v>70</v>
      </c>
      <c r="C272" s="2111"/>
      <c r="D272" s="2112"/>
      <c r="E272" s="2113"/>
      <c r="F272" s="2114"/>
      <c r="G272" s="2115"/>
      <c r="H272" s="2115"/>
      <c r="I272" s="2116"/>
      <c r="J272" s="2117"/>
      <c r="K272" s="2118"/>
      <c r="L272" s="2118"/>
      <c r="M272" s="2118"/>
      <c r="N272" s="2118"/>
      <c r="O272" s="2118"/>
      <c r="P272" s="2118"/>
      <c r="Q272" s="2119"/>
      <c r="R272" s="610"/>
    </row>
    <row r="273" spans="8:8" s="927" ht="48.75" customFormat="1" customHeight="1">
      <c r="A273" s="1439"/>
      <c r="B273" s="2120"/>
      <c r="C273" s="2120"/>
      <c r="D273" s="2120"/>
      <c r="E273" s="2120"/>
      <c r="F273" s="2120"/>
      <c r="G273" s="2120"/>
      <c r="H273" s="2120"/>
      <c r="I273" s="2120"/>
      <c r="J273" s="2120"/>
      <c r="K273" s="2120"/>
      <c r="L273" s="2120"/>
      <c r="M273" s="2120"/>
      <c r="N273" s="2120"/>
      <c r="O273" s="2120"/>
      <c r="P273" s="2120"/>
      <c r="Q273" s="2120"/>
      <c r="R273" s="610"/>
    </row>
    <row r="274" spans="8:8" ht="9.75" customHeight="1">
      <c r="A274" s="1949">
        <f>A235+1</f>
        <v>8.0</v>
      </c>
      <c r="B274" s="1949"/>
      <c r="C274" s="1949"/>
      <c r="D274" s="1949"/>
      <c r="E274" s="1949"/>
      <c r="F274" s="1949"/>
      <c r="G274" s="1949"/>
      <c r="H274" s="1949"/>
      <c r="I274" s="1949"/>
      <c r="J274" s="1949"/>
      <c r="K274" s="1949"/>
      <c r="L274" s="1949"/>
      <c r="M274" s="1949"/>
      <c r="N274" s="1949"/>
      <c r="O274" s="1949"/>
      <c r="P274" s="1949"/>
      <c r="Q274" s="1949"/>
      <c r="R274" s="1949"/>
    </row>
    <row r="275" spans="8:8" ht="16.5" customHeight="1">
      <c r="A275" s="1950"/>
      <c r="B275" s="1951" t="s">
        <v>51</v>
      </c>
      <c r="C275" s="1952"/>
      <c r="D275" s="1952"/>
      <c r="E275" s="1952"/>
      <c r="F275" s="1952"/>
      <c r="G275" s="1952"/>
      <c r="H275" s="1952"/>
      <c r="I275" s="1952"/>
      <c r="J275" s="1952"/>
      <c r="K275" s="1952"/>
      <c r="L275" s="1952"/>
      <c r="M275" s="1952"/>
      <c r="N275" s="1952"/>
      <c r="O275" s="1952"/>
      <c r="P275" s="1952"/>
      <c r="Q275" s="1953"/>
      <c r="R275" s="610"/>
    </row>
    <row r="276" spans="8:8" ht="62.25" customHeight="1">
      <c r="A276" s="1954"/>
      <c r="B276" s="1955"/>
      <c r="C276" s="1956"/>
      <c r="D276" s="1957" t="str">
        <f>Master!$E$8</f>
        <v>Govt. Sr. Secondary School </v>
      </c>
      <c r="E276" s="1958"/>
      <c r="F276" s="1958"/>
      <c r="G276" s="1958"/>
      <c r="H276" s="1958"/>
      <c r="I276" s="1958"/>
      <c r="J276" s="1958"/>
      <c r="K276" s="1958"/>
      <c r="L276" s="1958"/>
      <c r="M276" s="1958"/>
      <c r="N276" s="1958"/>
      <c r="O276" s="1958"/>
      <c r="P276" s="1958"/>
      <c r="Q276" s="1959"/>
      <c r="R276" s="610"/>
    </row>
    <row r="277" spans="8:8" ht="33.0" customHeight="1">
      <c r="A277" s="1954"/>
      <c r="B277" s="1960"/>
      <c r="C277" s="1961"/>
      <c r="D277" s="1962" t="str">
        <f>Master!$E$11</f>
        <v>P.S.-Bapini (Jodhpur)</v>
      </c>
      <c r="E277" s="1962"/>
      <c r="F277" s="1962"/>
      <c r="G277" s="1962"/>
      <c r="H277" s="1962"/>
      <c r="I277" s="1962"/>
      <c r="J277" s="1962"/>
      <c r="K277" s="1962"/>
      <c r="L277" s="1962"/>
      <c r="M277" s="1962"/>
      <c r="N277" s="1962"/>
      <c r="O277" s="1962"/>
      <c r="P277" s="1962"/>
      <c r="Q277" s="1963"/>
      <c r="R277" s="610"/>
    </row>
    <row r="278" spans="8:8" ht="21.75" customHeight="1">
      <c r="A278" s="1954"/>
      <c r="B278" s="1964"/>
      <c r="C278" s="1965" t="s">
        <v>151</v>
      </c>
      <c r="D278" s="1966"/>
      <c r="E278" s="1966"/>
      <c r="F278" s="1966"/>
      <c r="G278" s="1966"/>
      <c r="H278" s="1967"/>
      <c r="I278" s="1968" t="s">
        <v>128</v>
      </c>
      <c r="J278" s="1969"/>
      <c r="K278" s="1969"/>
      <c r="L278" s="1970">
        <f>VLOOKUP(A274,'Result Entry'!$B$6:$K$108,6,0)</f>
        <v>0.0</v>
      </c>
      <c r="M278" s="1971"/>
      <c r="N278" s="1972" t="s">
        <v>69</v>
      </c>
      <c r="O278" s="1973"/>
      <c r="P278" s="1974">
        <f>Master!$E$14</f>
        <v>8.151106901E9</v>
      </c>
      <c r="Q278" s="1975"/>
      <c r="R278" s="610"/>
    </row>
    <row r="279" spans="8:8" ht="21.75" customHeight="1">
      <c r="A279" s="1954"/>
      <c r="B279" s="1976"/>
      <c r="C279" s="1965"/>
      <c r="D279" s="1966"/>
      <c r="E279" s="1966"/>
      <c r="F279" s="1966"/>
      <c r="G279" s="1966"/>
      <c r="H279" s="1967"/>
      <c r="I279" s="1968"/>
      <c r="J279" s="1969"/>
      <c r="K279" s="1969"/>
      <c r="L279" s="1970"/>
      <c r="M279" s="1971"/>
      <c r="N279" s="1470" t="s">
        <v>67</v>
      </c>
      <c r="O279" s="1471"/>
      <c r="P279" s="1472"/>
      <c r="Q279" s="1977"/>
      <c r="R279" s="610"/>
    </row>
    <row r="280" spans="8:8" ht="21.75" customHeight="1">
      <c r="A280" s="1954"/>
      <c r="B280" s="1976"/>
      <c r="C280" s="1978"/>
      <c r="D280" s="1979"/>
      <c r="E280" s="1979"/>
      <c r="F280" s="1979"/>
      <c r="G280" s="1979"/>
      <c r="H280" s="1980"/>
      <c r="I280" s="1981"/>
      <c r="J280" s="1982"/>
      <c r="K280" s="1982"/>
      <c r="L280" s="1983"/>
      <c r="M280" s="1984"/>
      <c r="N280" s="1479" t="s">
        <v>52</v>
      </c>
      <c r="O280" s="1480"/>
      <c r="P280" s="1481" t="str">
        <f>Master!$E$6</f>
        <v>2022-23</v>
      </c>
      <c r="Q280" s="1985"/>
      <c r="R280" s="610"/>
    </row>
    <row r="281" spans="8:8" ht="33.75" customHeight="1">
      <c r="A281" s="1954"/>
      <c r="B281" s="1986" t="s">
        <v>70</v>
      </c>
      <c r="C281" s="1677" t="s">
        <v>21</v>
      </c>
      <c r="D281" s="1678"/>
      <c r="E281" s="1678"/>
      <c r="F281" s="1678"/>
      <c r="G281" s="1679"/>
      <c r="H281" s="1680" t="s">
        <v>150</v>
      </c>
      <c r="I281" s="1681">
        <f>VLOOKUP($A274,'Result Entry'!$B$9:$FW$108,4,0)</f>
        <v>0.0</v>
      </c>
      <c r="J281" s="1681"/>
      <c r="K281" s="1681"/>
      <c r="L281" s="1681"/>
      <c r="M281" s="1681"/>
      <c r="N281" s="1681"/>
      <c r="O281" s="1681"/>
      <c r="P281" s="1681"/>
      <c r="Q281" s="1987"/>
      <c r="R281" s="610"/>
    </row>
    <row r="282" spans="8:8" ht="33.75" customHeight="1">
      <c r="A282" s="1954"/>
      <c r="B282" s="1986" t="s">
        <v>70</v>
      </c>
      <c r="C282" s="1683" t="s">
        <v>23</v>
      </c>
      <c r="D282" s="1684"/>
      <c r="E282" s="1684"/>
      <c r="F282" s="1684"/>
      <c r="G282" s="1685"/>
      <c r="H282" s="1686" t="s">
        <v>150</v>
      </c>
      <c r="I282" s="1687">
        <f>VLOOKUP($A274,'Result Entry'!$B$9:$FW$108,7,0)</f>
        <v>0.0</v>
      </c>
      <c r="J282" s="1687"/>
      <c r="K282" s="1687"/>
      <c r="L282" s="1687"/>
      <c r="M282" s="1687"/>
      <c r="N282" s="1687"/>
      <c r="O282" s="1687"/>
      <c r="P282" s="1687"/>
      <c r="Q282" s="1988"/>
      <c r="R282" s="610"/>
    </row>
    <row r="283" spans="8:8" ht="33.75" customHeight="1">
      <c r="A283" s="1954"/>
      <c r="B283" s="1986" t="s">
        <v>70</v>
      </c>
      <c r="C283" s="1683" t="s">
        <v>24</v>
      </c>
      <c r="D283" s="1684"/>
      <c r="E283" s="1684"/>
      <c r="F283" s="1684"/>
      <c r="G283" s="1685"/>
      <c r="H283" s="1686" t="s">
        <v>150</v>
      </c>
      <c r="I283" s="1687">
        <f>VLOOKUP($A274,'Result Entry'!$B$9:$FW$108,8,0)</f>
        <v>0.0</v>
      </c>
      <c r="J283" s="1687"/>
      <c r="K283" s="1687"/>
      <c r="L283" s="1687"/>
      <c r="M283" s="1687"/>
      <c r="N283" s="1687"/>
      <c r="O283" s="1687"/>
      <c r="P283" s="1687"/>
      <c r="Q283" s="1988"/>
      <c r="R283" s="610"/>
    </row>
    <row r="284" spans="8:8" ht="33.75" customHeight="1">
      <c r="A284" s="1954"/>
      <c r="B284" s="1986" t="s">
        <v>70</v>
      </c>
      <c r="C284" s="1683" t="s">
        <v>53</v>
      </c>
      <c r="D284" s="1684"/>
      <c r="E284" s="1684"/>
      <c r="F284" s="1684"/>
      <c r="G284" s="1685"/>
      <c r="H284" s="1686" t="s">
        <v>150</v>
      </c>
      <c r="I284" s="1687">
        <f>VLOOKUP($A274,'Result Entry'!$B$9:$FW$108,9,0)</f>
        <v>0.0</v>
      </c>
      <c r="J284" s="1687"/>
      <c r="K284" s="1687"/>
      <c r="L284" s="1687"/>
      <c r="M284" s="1687"/>
      <c r="N284" s="1687"/>
      <c r="O284" s="1687"/>
      <c r="P284" s="1687"/>
      <c r="Q284" s="1988"/>
      <c r="R284" s="610"/>
    </row>
    <row r="285" spans="8:8" ht="33.75" customHeight="1">
      <c r="A285" s="1954"/>
      <c r="B285" s="1986" t="s">
        <v>70</v>
      </c>
      <c r="C285" s="1683" t="s">
        <v>54</v>
      </c>
      <c r="D285" s="1684"/>
      <c r="E285" s="1684"/>
      <c r="F285" s="1684"/>
      <c r="G285" s="1685"/>
      <c r="H285" s="1686" t="s">
        <v>150</v>
      </c>
      <c r="I285" s="1689" t="str">
        <f>CONCATENATE('Result Entry'!$G$4,'Result Entry'!$J$4)</f>
        <v>11(A)</v>
      </c>
      <c r="J285" s="1687"/>
      <c r="K285" s="1687"/>
      <c r="L285" s="1687"/>
      <c r="M285" s="1687"/>
      <c r="N285" s="1687"/>
      <c r="O285" s="1687"/>
      <c r="P285" s="1687"/>
      <c r="Q285" s="1988"/>
      <c r="R285" s="610"/>
    </row>
    <row r="286" spans="8:8" ht="33.75" customHeight="1">
      <c r="A286" s="1954"/>
      <c r="B286" s="1986" t="s">
        <v>70</v>
      </c>
      <c r="C286" s="1742" t="s">
        <v>26</v>
      </c>
      <c r="D286" s="1763"/>
      <c r="E286" s="1763"/>
      <c r="F286" s="1763"/>
      <c r="G286" s="1989"/>
      <c r="H286" s="1693" t="s">
        <v>150</v>
      </c>
      <c r="I286" s="1694">
        <f>VLOOKUP($A274,'Result Entry'!$B$9:$FW$108,10,0)</f>
        <v>0.0</v>
      </c>
      <c r="J286" s="1694"/>
      <c r="K286" s="1694"/>
      <c r="L286" s="1694"/>
      <c r="M286" s="1694"/>
      <c r="N286" s="1694"/>
      <c r="O286" s="1694"/>
      <c r="P286" s="1694"/>
      <c r="Q286" s="1990"/>
      <c r="R286" s="610"/>
    </row>
    <row r="287" spans="8:8" ht="33.75" customHeight="1">
      <c r="A287" s="1954"/>
      <c r="B287" s="1986" t="s">
        <v>70</v>
      </c>
      <c r="C287" s="1991" t="s">
        <v>244</v>
      </c>
      <c r="D287" s="1992"/>
      <c r="E287" s="1993" t="s">
        <v>73</v>
      </c>
      <c r="F287" s="1994" t="s">
        <v>74</v>
      </c>
      <c r="G287" s="1994" t="s">
        <v>230</v>
      </c>
      <c r="H287" s="1995" t="s">
        <v>169</v>
      </c>
      <c r="I287" s="1701" t="s">
        <v>56</v>
      </c>
      <c r="J287" s="1996"/>
      <c r="K287" s="1996"/>
      <c r="L287" s="1997" t="s">
        <v>231</v>
      </c>
      <c r="M287" s="1998" t="s">
        <v>85</v>
      </c>
      <c r="N287" s="1998"/>
      <c r="O287" s="1999"/>
      <c r="P287" s="2000" t="s">
        <v>77</v>
      </c>
      <c r="Q287" s="2001" t="s">
        <v>99</v>
      </c>
      <c r="R287" s="610"/>
    </row>
    <row r="288" spans="8:8" ht="33.75" customHeight="1">
      <c r="A288" s="1954"/>
      <c r="B288" s="1986" t="s">
        <v>70</v>
      </c>
      <c r="C288" s="2002"/>
      <c r="D288" s="2003"/>
      <c r="E288" s="2004"/>
      <c r="F288" s="2005"/>
      <c r="G288" s="2005"/>
      <c r="H288" s="2006"/>
      <c r="I288" s="2007" t="s">
        <v>233</v>
      </c>
      <c r="J288" s="2008" t="s">
        <v>87</v>
      </c>
      <c r="K288" s="2009" t="s">
        <v>109</v>
      </c>
      <c r="L288" s="2010"/>
      <c r="M288" s="2007" t="s">
        <v>233</v>
      </c>
      <c r="N288" s="2008" t="s">
        <v>87</v>
      </c>
      <c r="O288" s="2011" t="s">
        <v>110</v>
      </c>
      <c r="P288" s="2012"/>
      <c r="Q288" s="2013"/>
      <c r="R288" s="610"/>
    </row>
    <row r="289" spans="8:8" s="2014" ht="33.75" customFormat="1" customHeight="1">
      <c r="A289" s="1954"/>
      <c r="B289" s="1986" t="s">
        <v>70</v>
      </c>
      <c r="C289" s="2015" t="s">
        <v>57</v>
      </c>
      <c r="D289" s="2016"/>
      <c r="E289" s="2017">
        <f>'Result Entry'!$L$7</f>
        <v>10.0</v>
      </c>
      <c r="F289" s="2018">
        <f>'Result Entry'!$M$7</f>
        <v>10.0</v>
      </c>
      <c r="G289" s="2018">
        <f>'Result Entry'!$N$7</f>
        <v>10.0</v>
      </c>
      <c r="H289" s="2019">
        <f>SUM(E289:G289)</f>
        <v>30.0</v>
      </c>
      <c r="I289" s="2020" t="s">
        <v>243</v>
      </c>
      <c r="J289" s="2021" t="s">
        <v>243</v>
      </c>
      <c r="K289" s="2022">
        <f>'Result Entry'!$P$7</f>
        <v>70.0</v>
      </c>
      <c r="L289" s="2023">
        <f>SUM(H289,K289)</f>
        <v>100.0</v>
      </c>
      <c r="M289" s="2020" t="s">
        <v>243</v>
      </c>
      <c r="N289" s="2021" t="s">
        <v>243</v>
      </c>
      <c r="O289" s="2019">
        <f>'Result Entry'!$R$7</f>
        <v>100.0</v>
      </c>
      <c r="P289" s="2024">
        <f>SUM(L289,O289)</f>
        <v>200.0</v>
      </c>
      <c r="Q289" s="2025"/>
      <c r="R289" s="610"/>
    </row>
    <row r="290" spans="8:8" s="1538" ht="33.75" customFormat="1" customHeight="1">
      <c r="A290" s="1954"/>
      <c r="B290" s="1986" t="s">
        <v>70</v>
      </c>
      <c r="C290" s="1540" t="str">
        <f>'Result Entry'!$L$3</f>
        <v>HINDI Comp.</v>
      </c>
      <c r="D290" s="1541"/>
      <c r="E290" s="1728">
        <f>IF($L278="TC",0,IF($L278="Nso",0,VLOOKUP($A274,'Result Entry'!$B$9:$FW$108,11,0)))</f>
        <v>0.0</v>
      </c>
      <c r="F290" s="1729">
        <f>IF($L278="TC",0,IF($L278="Nso",0,VLOOKUP($A274,'Result Entry'!$B$9:$FW$108,12,0)))</f>
        <v>0.0</v>
      </c>
      <c r="G290" s="1729">
        <f>IF($L278="TC",0,IF($L278="Nso",0,VLOOKUP($A274,'Result Entry'!$B$9:$FW$108,13,0)))</f>
        <v>0.0</v>
      </c>
      <c r="H290" s="2026">
        <f>SUM(E290:G290)</f>
        <v>0.0</v>
      </c>
      <c r="I290" s="2027" t="str">
        <f>CONCATENATE(U290,"/",'Result Entry'!$P$7)</f>
        <v>0/70</v>
      </c>
      <c r="J290" s="2028" t="str">
        <f>IF(V290=0,"--",CONCATENATE(V290,"/"))</f>
        <v>--</v>
      </c>
      <c r="K290" s="2029">
        <f>SUM(U290:V290)</f>
        <v>0.0</v>
      </c>
      <c r="L290" s="2030">
        <f>SUM(H290,K290)</f>
        <v>0.0</v>
      </c>
      <c r="M290" s="2027" t="str">
        <f>CONCATENATE(W290,"/",'Result Entry'!$R$7)</f>
        <v>0/100</v>
      </c>
      <c r="N290" s="2028" t="str">
        <f>IF(X290=0,"--",CONCATENATE(X290,"/"))</f>
        <v>--</v>
      </c>
      <c r="O290" s="2031">
        <f>SUM(W290:X290)</f>
        <v>0.0</v>
      </c>
      <c r="P290" s="1734">
        <f>SUM(L290,O290)</f>
        <v>0.0</v>
      </c>
      <c r="Q290" s="2032" t="str">
        <f>IF($L278="TC",0,IF($L278="Nso",0,VLOOKUP($A274,'Result Entry'!$B$9:$FW$108,24,0)))</f>
        <v/>
      </c>
      <c r="R290" s="610"/>
      <c r="U290" s="2033">
        <f>IF($L278="TC",0,IF($L278="Nso",0,VLOOKUP($A274,'Result Entry'!$B$9:$FW$108,15,0)))</f>
        <v>0.0</v>
      </c>
      <c r="V290" s="2033">
        <v>0.0</v>
      </c>
      <c r="W290" s="2033">
        <f>IF($L278="TC",0,IF($L278="Nso",0,VLOOKUP($A274,'Result Entry'!$B$9:$FW$108,17,0)))</f>
        <v>0.0</v>
      </c>
      <c r="X290" s="2033">
        <v>0.0</v>
      </c>
    </row>
    <row r="291" spans="8:8" s="1538" ht="33.75" customFormat="1" customHeight="1">
      <c r="A291" s="1954"/>
      <c r="B291" s="1986" t="s">
        <v>70</v>
      </c>
      <c r="C291" s="1551" t="str">
        <f>'Result Entry'!$Z$3</f>
        <v>ENGLISH Comp.</v>
      </c>
      <c r="D291" s="1552"/>
      <c r="E291" s="1728">
        <f>IF($L278="TC",0,IF($L278="Nso",0,VLOOKUP($A274,'Result Entry'!$B$9:$FW$108,25,0)))</f>
        <v>0.0</v>
      </c>
      <c r="F291" s="1729">
        <f>IF($L278="TC",0,IF($L278="Nso",0,VLOOKUP($A274,'Result Entry'!$B$9:$FW$108,26,0)))</f>
        <v>0.0</v>
      </c>
      <c r="G291" s="1729">
        <f>IF($L278="TC",0,IF($L278="Nso",0,VLOOKUP($A274,'Result Entry'!$B$9:$FW$108,27,0)))</f>
        <v>0.0</v>
      </c>
      <c r="H291" s="2034">
        <f t="shared" si="35" ref="H291:H296">SUM(E291:G291)</f>
        <v>0.0</v>
      </c>
      <c r="I291" s="2035" t="str">
        <f>CONCATENATE(U291,"/",'Result Entry'!$AD$7)</f>
        <v>0/70</v>
      </c>
      <c r="J291" s="2036" t="str">
        <f>IF(V291=0,"--",CONCATENATE(V291,"/"))</f>
        <v>--</v>
      </c>
      <c r="K291" s="2037">
        <f t="shared" si="36" ref="K291:K296">SUM(U291:V291)</f>
        <v>0.0</v>
      </c>
      <c r="L291" s="2038">
        <f t="shared" si="37" ref="L291:L296">SUM(H291,K291)</f>
        <v>0.0</v>
      </c>
      <c r="M291" s="2035" t="str">
        <f>CONCATENATE(W291,"/",'Result Entry'!$AF$7)</f>
        <v>0/100</v>
      </c>
      <c r="N291" s="2036" t="str">
        <f>IF(X291=0,"--",CONCATENATE(X291,"/"))</f>
        <v>--</v>
      </c>
      <c r="O291" s="2031">
        <f t="shared" si="38" ref="O291:O296">SUM(W291:X291)</f>
        <v>0.0</v>
      </c>
      <c r="P291" s="1734">
        <f t="shared" si="39" ref="P291:P296">SUM(L291,O291)</f>
        <v>0.0</v>
      </c>
      <c r="Q291" s="2032" t="str">
        <f>IF($L278="TC",0,IF($L278="Nso",0,VLOOKUP($A274,'Result Entry'!$B$9:$FW$108,38,0)))</f>
        <v/>
      </c>
      <c r="R291" s="610"/>
      <c r="U291" s="2039">
        <f>IF($L278="TC",0,IF($L278="Nso",0,VLOOKUP($A274,'Result Entry'!$B$9:$FW$108,29,0)))</f>
        <v>0.0</v>
      </c>
      <c r="V291" s="2039">
        <v>0.0</v>
      </c>
      <c r="W291" s="2039">
        <f>IF($L278="TC",0,IF($L278="Nso",0,VLOOKUP($A274,'Result Entry'!$B$9:$FW$108,31,0)))</f>
        <v>0.0</v>
      </c>
      <c r="X291" s="2039">
        <v>0.0</v>
      </c>
    </row>
    <row r="292" spans="8:8" s="1538" ht="33.75" customFormat="1" customHeight="1">
      <c r="A292" s="1954"/>
      <c r="B292" s="1986" t="s">
        <v>70</v>
      </c>
      <c r="C292" s="1551">
        <f>IF(Y292&gt;=1,'Result Entry'!$AO$3,0)</f>
        <v>0.0</v>
      </c>
      <c r="D292" s="1552"/>
      <c r="E292" s="1728">
        <f>IF($L278="TC",0,IF($L278="Nso",0,VLOOKUP($A274,'Result Entry'!$B$9:$FW$108,40,0)))</f>
        <v>0.0</v>
      </c>
      <c r="F292" s="1729">
        <f>IF($L278="TC",0,IF($L278="Nso",0,VLOOKUP($A274,'Result Entry'!$B$9:$FW$108,41,0)))</f>
        <v>0.0</v>
      </c>
      <c r="G292" s="1729">
        <f>IF($L278="TC",0,IF($L278="Nso",0,VLOOKUP($A274,'Result Entry'!$B$9:$FW$108,42,0)))</f>
        <v>0.0</v>
      </c>
      <c r="H292" s="2034">
        <f t="shared" si="35"/>
        <v>0.0</v>
      </c>
      <c r="I292" s="2035" t="str">
        <f>CONCATENATE(U292,"/",'Result Entry'!$AS$7)</f>
        <v>0/40</v>
      </c>
      <c r="J292" s="2036" t="str">
        <f>IF(V292=0,"--",CONCATENATE(V292,"/",'Result Entry'!$AT$7))</f>
        <v>--</v>
      </c>
      <c r="K292" s="2037">
        <f t="shared" si="36"/>
        <v>0.0</v>
      </c>
      <c r="L292" s="2038">
        <f t="shared" si="37"/>
        <v>0.0</v>
      </c>
      <c r="M292" s="2035" t="str">
        <f>CONCATENATE(W292,"/",'Result Entry'!$AW$7)</f>
        <v>0/100</v>
      </c>
      <c r="N292" s="2036" t="str">
        <f>IF(X292=0,"--",CONCATENATE(X292,"/",'Result Entry'!$AX$7))</f>
        <v>--</v>
      </c>
      <c r="O292" s="2031">
        <f t="shared" si="38"/>
        <v>0.0</v>
      </c>
      <c r="P292" s="1734">
        <f t="shared" si="39"/>
        <v>0.0</v>
      </c>
      <c r="Q292" s="2032" t="str">
        <f>IF($L278="TC",0,IF($L278="Nso",0,VLOOKUP($A274,'Result Entry'!$B$9:$FW$108,55,0)))</f>
        <v/>
      </c>
      <c r="R292" s="610"/>
      <c r="U292" s="2039">
        <f>IF($L278="TC",0,IF($L278="Nso",0,VLOOKUP($A274,'Result Entry'!$B$9:$FW$108,44,0)))</f>
        <v>0.0</v>
      </c>
      <c r="V292" s="2039">
        <f>IF($L278="TC",0,IF($L278="Nso",0,VLOOKUP($A274,'Result Entry'!$B$9:$FW$108,45,0)))</f>
        <v>0.0</v>
      </c>
      <c r="W292" s="2039">
        <f>IF($L278="TC",0,IF($L278="Nso",0,VLOOKUP($A274,'Result Entry'!$B$9:$FW$108,48,0)))</f>
        <v>0.0</v>
      </c>
      <c r="X292" s="2039">
        <f>IF($L278="TC",0,IF($L278="Nso",0,VLOOKUP($A274,'Result Entry'!$B$9:$FW$108,49,0)))</f>
        <v>0.0</v>
      </c>
      <c r="Y292" s="2039">
        <f>VLOOKUP($A274,'Result Entry'!$B$9:$FW$108,39,0)</f>
        <v>0.0</v>
      </c>
    </row>
    <row r="293" spans="8:8" s="1538" ht="33.75" customFormat="1" customHeight="1">
      <c r="A293" s="1954"/>
      <c r="B293" s="1986" t="s">
        <v>70</v>
      </c>
      <c r="C293" s="1551">
        <f>IF(Y293&gt;=1,'Result Entry'!$BF$3,0)</f>
        <v>0.0</v>
      </c>
      <c r="D293" s="1552"/>
      <c r="E293" s="1728">
        <f>IF($L278="TC",0,IF($L278="Nso",0,VLOOKUP($A274,'Result Entry'!$B$9:$FW$108,57,0)))</f>
        <v>0.0</v>
      </c>
      <c r="F293" s="1729">
        <f>IF($L278="TC",0,IF($L278="Nso",0,VLOOKUP($A274,'Result Entry'!$B$9:$FW$108,58,0)))</f>
        <v>0.0</v>
      </c>
      <c r="G293" s="1729">
        <f>IF($L278="TC",0,IF($L278="Nso",0,VLOOKUP($A274,'Result Entry'!$B$9:$FW$108,59,0)))</f>
        <v>0.0</v>
      </c>
      <c r="H293" s="2034">
        <f t="shared" si="35"/>
        <v>0.0</v>
      </c>
      <c r="I293" s="2035" t="str">
        <f>CONCATENATE(U293,"/",'Result Entry'!$BJ$7)</f>
        <v>0/70</v>
      </c>
      <c r="J293" s="2036" t="str">
        <f>IF(V293=0,"--",CONCATENATE(V293,"/",'Result Entry'!$BK$7))</f>
        <v>--</v>
      </c>
      <c r="K293" s="2037">
        <f t="shared" si="36"/>
        <v>0.0</v>
      </c>
      <c r="L293" s="2038">
        <f t="shared" si="37"/>
        <v>0.0</v>
      </c>
      <c r="M293" s="2035" t="str">
        <f>CONCATENATE(W293,"/",'Result Entry'!$BN$7)</f>
        <v>0/100</v>
      </c>
      <c r="N293" s="2036" t="str">
        <f>IF(X293=0,"--",CONCATENATE(X293,"/",'Result Entry'!$BO$7))</f>
        <v>--</v>
      </c>
      <c r="O293" s="2031">
        <f t="shared" si="38"/>
        <v>0.0</v>
      </c>
      <c r="P293" s="1734">
        <f t="shared" si="39"/>
        <v>0.0</v>
      </c>
      <c r="Q293" s="2032" t="str">
        <f>IF($L278="TC",0,IF($L278="Nso",0,VLOOKUP($A274,'Result Entry'!$B$9:$FW$108,72,0)))</f>
        <v/>
      </c>
      <c r="R293" s="610"/>
      <c r="U293" s="2039">
        <f>IF($L278="TC",0,IF($L278="Nso",0,VLOOKUP($A274,'Result Entry'!$B$9:$FW$108,61,0)))</f>
        <v>0.0</v>
      </c>
      <c r="V293" s="2039">
        <f>IF($L278="TC",0,IF($L278="Nso",0,VLOOKUP($A274,'Result Entry'!$B$9:$FW$108,62,0)))</f>
        <v>0.0</v>
      </c>
      <c r="W293" s="2039">
        <f>IF($L278="TC",0,IF($L278="Nso",0,VLOOKUP($A274,'Result Entry'!$B$9:$FW$108,65,0)))</f>
        <v>0.0</v>
      </c>
      <c r="X293" s="2039">
        <f>IF($L278="TC",0,IF($L278="Nso",0,VLOOKUP($A274,'Result Entry'!$B$9:$FW$108,66,0)))</f>
        <v>0.0</v>
      </c>
      <c r="Y293" s="2039">
        <f>VLOOKUP($A274,'Result Entry'!$B$9:$FW$108,56,0)</f>
        <v>0.0</v>
      </c>
    </row>
    <row r="294" spans="8:8" s="1538" ht="33.75" customFormat="1" customHeight="1">
      <c r="A294" s="1954"/>
      <c r="B294" s="1986" t="s">
        <v>70</v>
      </c>
      <c r="C294" s="1554">
        <f>IF(Y294&gt;=1,'Result Entry'!$BW$3,0)</f>
        <v>0.0</v>
      </c>
      <c r="D294" s="2040"/>
      <c r="E294" s="2041">
        <f>IF($L278="TC",0,IF($L278="Nso",0,VLOOKUP($A274,'Result Entry'!$B$9:$FW$108,74,0)))</f>
        <v>0.0</v>
      </c>
      <c r="F294" s="2042">
        <f>IF($L278="TC",0,IF($L278="Nso",0,VLOOKUP($A274,'Result Entry'!$B$9:$FW$108,75,0)))</f>
        <v>0.0</v>
      </c>
      <c r="G294" s="2042">
        <f>IF($L278="TC",0,IF($L278="Nso",0,VLOOKUP($A274,'Result Entry'!$B$9:$FW$108,76,0)))</f>
        <v>0.0</v>
      </c>
      <c r="H294" s="2043">
        <f t="shared" si="35"/>
        <v>0.0</v>
      </c>
      <c r="I294" s="2044" t="str">
        <f>CONCATENATE(U294,"/",'Result Entry'!$CA$7)</f>
        <v>0/70</v>
      </c>
      <c r="J294" s="2045" t="str">
        <f>IF(V294=0,"--",CONCATENATE(V294,"/",'Result Entry'!$CB$7))</f>
        <v>--</v>
      </c>
      <c r="K294" s="2046">
        <f t="shared" si="36"/>
        <v>0.0</v>
      </c>
      <c r="L294" s="2047">
        <f t="shared" si="37"/>
        <v>0.0</v>
      </c>
      <c r="M294" s="2044" t="str">
        <f>CONCATENATE(W294,"/",'Result Entry'!$CE$7)</f>
        <v>0/100</v>
      </c>
      <c r="N294" s="2045" t="str">
        <f>IF(X294=0,"--",CONCATENATE(X294,"/",'Result Entry'!$CF$7))</f>
        <v>--</v>
      </c>
      <c r="O294" s="2043">
        <f t="shared" si="38"/>
        <v>0.0</v>
      </c>
      <c r="P294" s="2048">
        <f t="shared" si="39"/>
        <v>0.0</v>
      </c>
      <c r="Q294" s="2049" t="str">
        <f>IF($L278="TC",0,IF($L278="Nso",0,VLOOKUP($A274,'Result Entry'!$B$9:$FW$108,89,0)))</f>
        <v/>
      </c>
      <c r="R294" s="610"/>
      <c r="U294" s="2041">
        <f>IF($L278="TC",0,IF($L278="Nso",0,VLOOKUP($A274,'Result Entry'!$B$9:$FW$108,78,0)))</f>
        <v>0.0</v>
      </c>
      <c r="V294" s="2041">
        <f>IF($L278="TC",0,IF($L278="Nso",0,VLOOKUP($A274,'Result Entry'!$B$9:$FW$108,79,0)))</f>
        <v>0.0</v>
      </c>
      <c r="W294" s="2041">
        <f>IF($L278="TC",0,IF($L278="Nso",0,VLOOKUP($A274,'Result Entry'!$B$9:$FW$108,82,0)))</f>
        <v>0.0</v>
      </c>
      <c r="X294" s="2041">
        <f>IF($L278="TC",0,IF($L278="Nso",0,VLOOKUP($A274,'Result Entry'!$B$9:$FW$108,83,0)))</f>
        <v>0.0</v>
      </c>
      <c r="Y294" s="2041">
        <f>VLOOKUP($A274,'Result Entry'!$B$9:$FW$108,73,0)</f>
        <v>0.0</v>
      </c>
    </row>
    <row r="295" spans="8:8" s="1538" ht="33.75" customFormat="1" customHeight="1">
      <c r="A295" s="1954"/>
      <c r="B295" s="1986" t="s">
        <v>70</v>
      </c>
      <c r="C295" s="2050">
        <f>IF(Y295&gt;=1,'Result Entry'!$CN$3,0)</f>
        <v>0.0</v>
      </c>
      <c r="D295" s="2040"/>
      <c r="E295" s="2051">
        <f>IF($L278="TC",0,IF($L278="Nso",0,VLOOKUP($A274,'Result Entry'!$B$9:$FW$108,91,0)))</f>
        <v>0.0</v>
      </c>
      <c r="F295" s="2052">
        <f>IF($L278="TC",0,IF($L278="Nso",0,VLOOKUP($A274,'Result Entry'!$B$9:$FW$108,92,0)))</f>
        <v>0.0</v>
      </c>
      <c r="G295" s="2052">
        <f>IF($L278="TC",0,IF($L278="Nso",0,VLOOKUP($A274,'Result Entry'!$B$9:$FW$108,93,0)))</f>
        <v>0.0</v>
      </c>
      <c r="H295" s="2053">
        <f t="shared" si="35"/>
        <v>0.0</v>
      </c>
      <c r="I295" s="2054" t="str">
        <f>CONCATENATE(U295,"/",'Result Entry'!$CR$7)</f>
        <v>0/70</v>
      </c>
      <c r="J295" s="2055" t="str">
        <f>IF(V295=0,"--",CONCATENATE(V295,"/",'Result Entry'!$CS$7))</f>
        <v>--</v>
      </c>
      <c r="K295" s="2056">
        <f t="shared" si="36"/>
        <v>0.0</v>
      </c>
      <c r="L295" s="2057">
        <f t="shared" si="37"/>
        <v>0.0</v>
      </c>
      <c r="M295" s="2054" t="str">
        <f>CONCATENATE(W295,"/",'Result Entry'!$CV$7)</f>
        <v>0/100</v>
      </c>
      <c r="N295" s="2055" t="str">
        <f>IF(X295=0,"--",CONCATENATE(X295,"/",'Result Entry'!$CW$7))</f>
        <v>--</v>
      </c>
      <c r="O295" s="2053">
        <f t="shared" si="38"/>
        <v>0.0</v>
      </c>
      <c r="P295" s="2058">
        <f t="shared" si="39"/>
        <v>0.0</v>
      </c>
      <c r="Q295" s="2059" t="str">
        <f>IF($L278="TC",0,IF($L278="Nso",0,VLOOKUP($A274,'Result Entry'!$B$9:$FW$108,106,0)))</f>
        <v/>
      </c>
      <c r="R295" s="610"/>
      <c r="U295" s="2051">
        <f>IF($L278="TC",0,IF($L278="Nso",0,VLOOKUP($A274,'Result Entry'!$B$9:$FW$108,95,0)))</f>
        <v>0.0</v>
      </c>
      <c r="V295" s="2051">
        <f>IF($L278="TC",0,IF($L278="Nso",0,VLOOKUP($A274,'Result Entry'!$B$9:$FW$108,96,0)))</f>
        <v>0.0</v>
      </c>
      <c r="W295" s="2051">
        <f>IF($L278="TC",0,IF($L278="Nso",0,VLOOKUP($A274,'Result Entry'!$B$9:$FW$108,99,0)))</f>
        <v>0.0</v>
      </c>
      <c r="X295" s="2051">
        <f>IF($L278="TC",0,IF($L278="Nso",0,VLOOKUP($A274,'Result Entry'!$B$9:$FW$108,100,0)))</f>
        <v>0.0</v>
      </c>
      <c r="Y295" s="2051">
        <f>VLOOKUP($A274,'Result Entry'!$B$9:$FW$108,90,0)</f>
        <v>0.0</v>
      </c>
    </row>
    <row r="296" spans="8:8" s="1538" ht="33.75" customFormat="1" customHeight="1">
      <c r="A296" s="1954"/>
      <c r="B296" s="1986" t="s">
        <v>70</v>
      </c>
      <c r="C296" s="1554">
        <f>IF(Y296&gt;=1,'Result Entry'!$DE$3,0)</f>
        <v>0.0</v>
      </c>
      <c r="D296" s="2040"/>
      <c r="E296" s="1739">
        <f>IF($L278="TC",0,IF($L278="Nso",0,VLOOKUP($A274,'Result Entry'!$B$9:$FW$108,108,0)))</f>
        <v>0.0</v>
      </c>
      <c r="F296" s="1740">
        <f>IF($L278="TC",0,IF($L278="Nso",0,VLOOKUP($A274,'Result Entry'!$B$9:$FW$108,109,0)))</f>
        <v>0.0</v>
      </c>
      <c r="G296" s="1740">
        <f>IF($L278="TC",0,IF($L278="Nso",0,VLOOKUP($A274,'Result Entry'!$B$9:$FW$108,110,0)))</f>
        <v>0.0</v>
      </c>
      <c r="H296" s="2060">
        <f t="shared" si="35"/>
        <v>0.0</v>
      </c>
      <c r="I296" s="2061" t="str">
        <f>CONCATENATE(U296,"/",'Result Entry'!$DI$7)</f>
        <v>0/70</v>
      </c>
      <c r="J296" s="2062" t="str">
        <f>IF(V296=0,"--",CONCATENATE(V296,"/",'Result Entry'!$DJ$7))</f>
        <v>--</v>
      </c>
      <c r="K296" s="2063">
        <f t="shared" si="36"/>
        <v>0.0</v>
      </c>
      <c r="L296" s="2064">
        <f t="shared" si="37"/>
        <v>0.0</v>
      </c>
      <c r="M296" s="2061" t="str">
        <f>CONCATENATE(W296,"/",'Result Entry'!$DM$7)</f>
        <v>0/100</v>
      </c>
      <c r="N296" s="2062" t="str">
        <f>IF(X296=0,"--",CONCATENATE(X296,"/",'Result Entry'!$DN$7))</f>
        <v>--</v>
      </c>
      <c r="O296" s="2060">
        <f t="shared" si="38"/>
        <v>0.0</v>
      </c>
      <c r="P296" s="1746">
        <f t="shared" si="39"/>
        <v>0.0</v>
      </c>
      <c r="Q296" s="2032" t="str">
        <f>IF($L278="TC",0,IF($L278="Nso",0,VLOOKUP($A274,'Result Entry'!$B$9:$FW$108,123,0)))</f>
        <v/>
      </c>
      <c r="R296" s="610"/>
      <c r="U296" s="2065">
        <f>IF($L278="TC",0,IF($L278="Nso",0,VLOOKUP($A274,'Result Entry'!$B$9:$FW$108,112,0)))</f>
        <v>0.0</v>
      </c>
      <c r="V296" s="2065">
        <f>IF($L278="TC",0,IF($L278="Nso",0,VLOOKUP($A274,'Result Entry'!$B$9:$FW$108,113,0)))</f>
        <v>0.0</v>
      </c>
      <c r="W296" s="2065">
        <f>IF($L278="TC",0,IF($L278="Nso",0,VLOOKUP($A274,'Result Entry'!$B$9:$FW$108,116,0)))</f>
        <v>0.0</v>
      </c>
      <c r="X296" s="2065">
        <f>IF($L278="TC",0,IF($L278="Nso",0,VLOOKUP($A274,'Result Entry'!$B$9:$FW$108,117,0)))</f>
        <v>0.0</v>
      </c>
      <c r="Y296" s="2065">
        <f>VLOOKUP($A274,'Result Entry'!$B$9:$FW$108,107,0)</f>
        <v>0.0</v>
      </c>
    </row>
    <row r="297" spans="8:8" ht="33.75" customHeight="1">
      <c r="A297" s="1954"/>
      <c r="B297" s="1986" t="s">
        <v>70</v>
      </c>
      <c r="C297" s="1565" t="s">
        <v>78</v>
      </c>
      <c r="D297" s="1566"/>
      <c r="E297" s="1567"/>
      <c r="F297" s="1747" t="s">
        <v>79</v>
      </c>
      <c r="G297" s="2066"/>
      <c r="H297" s="1748"/>
      <c r="I297" s="1747" t="s">
        <v>80</v>
      </c>
      <c r="J297" s="1749"/>
      <c r="K297" s="2067" t="s">
        <v>42</v>
      </c>
      <c r="L297" s="2068"/>
      <c r="M297" s="2067" t="s">
        <v>92</v>
      </c>
      <c r="N297" s="1753"/>
      <c r="O297" s="1752" t="s">
        <v>40</v>
      </c>
      <c r="P297" s="1753"/>
      <c r="Q297" s="2069" t="s">
        <v>44</v>
      </c>
      <c r="R297" s="610"/>
    </row>
    <row r="298" spans="8:8" ht="33.75" customHeight="1">
      <c r="A298" s="1954"/>
      <c r="B298" s="1986" t="s">
        <v>70</v>
      </c>
      <c r="C298" s="1577"/>
      <c r="D298" s="1578"/>
      <c r="E298" s="1579"/>
      <c r="F298" s="1755">
        <f>IF($L278="TC",0,IF($L278="Nso",0,VLOOKUP($A274,'Result Entry'!$B$9:$FW$108,171,0)))</f>
        <v>0.0</v>
      </c>
      <c r="G298" s="2070"/>
      <c r="H298" s="1756"/>
      <c r="I298" s="2071">
        <f>IF($L278="TC",0,IF($L278="Nso",0,VLOOKUP($A274,'Result Entry'!$B$9:$FW$108,172,0)))</f>
        <v>0.0</v>
      </c>
      <c r="J298" s="2072"/>
      <c r="K298" s="2073">
        <f>IF($L278="TC",0,IF($L278="Nso",0,VLOOKUP($A274,'Result Entry'!$B$9:$FW$108,173,0)))</f>
        <v>0.0</v>
      </c>
      <c r="L298" s="2074"/>
      <c r="M298" s="2075" t="str">
        <f>IF($L278="TC",0,IF($L278="Nso",0,VLOOKUP($A274,'Result Entry'!$B$9:$FW$108,174,0)))</f>
        <v/>
      </c>
      <c r="N298" s="2076"/>
      <c r="O298" s="1535" t="str">
        <f>VLOOKUP($A274,'Result Entry'!$B$9:$FW$108,175,0)</f>
        <v/>
      </c>
      <c r="P298" s="1534"/>
      <c r="Q298" s="2077" t="str">
        <f>IF($L278="TC",0,IF($L278="Nso",0,VLOOKUP($A274,'Result Entry'!$B$9:$FW$108,177,0)))</f>
        <v/>
      </c>
      <c r="R298" s="610"/>
    </row>
    <row r="299" spans="8:8" ht="33.75" customHeight="1">
      <c r="A299" s="1954"/>
      <c r="B299" s="1986" t="s">
        <v>70</v>
      </c>
      <c r="C299" s="2078" t="s">
        <v>59</v>
      </c>
      <c r="D299" s="2079"/>
      <c r="E299" s="2079"/>
      <c r="F299" s="2079"/>
      <c r="G299" s="2079"/>
      <c r="H299" s="2079"/>
      <c r="I299" s="2080"/>
      <c r="J299" s="1592" t="s">
        <v>60</v>
      </c>
      <c r="K299" s="1592"/>
      <c r="L299" s="1592"/>
      <c r="M299" s="1593"/>
      <c r="N299" s="1760">
        <f>VLOOKUP($A274,'Result Entry'!$B$9:$FW$108,168,0)</f>
        <v>0.0</v>
      </c>
      <c r="O299" s="1761"/>
      <c r="P299" s="2081" t="s">
        <v>38</v>
      </c>
      <c r="Q299" s="2082"/>
      <c r="R299" s="610"/>
    </row>
    <row r="300" spans="8:8" ht="33.75" customHeight="1">
      <c r="A300" s="1954"/>
      <c r="B300" s="1986" t="s">
        <v>70</v>
      </c>
      <c r="C300" s="1598" t="s">
        <v>244</v>
      </c>
      <c r="D300" s="1599"/>
      <c r="E300" s="1599"/>
      <c r="F300" s="2083" t="s">
        <v>158</v>
      </c>
      <c r="G300" s="2084"/>
      <c r="H300" s="2085"/>
      <c r="I300" s="2086" t="s">
        <v>242</v>
      </c>
      <c r="J300" s="1603" t="s">
        <v>61</v>
      </c>
      <c r="K300" s="1603"/>
      <c r="L300" s="1603"/>
      <c r="M300" s="1604"/>
      <c r="N300" s="1762">
        <f>VLOOKUP($A274,'Result Entry'!$B$9:$FW$108,169,0)</f>
        <v>0.0</v>
      </c>
      <c r="O300" s="1763"/>
      <c r="P300" s="1607" t="str">
        <f>VLOOKUP($A274,'Result Entry'!$B$9:$FW$108,170,0)</f>
        <v/>
      </c>
      <c r="Q300" s="2087"/>
      <c r="R300" s="610"/>
    </row>
    <row r="301" spans="8:8" ht="33.75" customHeight="1">
      <c r="A301" s="1954"/>
      <c r="B301" s="1986" t="s">
        <v>70</v>
      </c>
      <c r="C301" s="1598"/>
      <c r="D301" s="1599"/>
      <c r="E301" s="1599"/>
      <c r="F301" s="2088"/>
      <c r="G301" s="2089"/>
      <c r="H301" s="2090"/>
      <c r="I301" s="2091" t="s">
        <v>100</v>
      </c>
      <c r="J301" s="1612" t="s">
        <v>62</v>
      </c>
      <c r="K301" s="1612"/>
      <c r="L301" s="1612"/>
      <c r="M301" s="1613"/>
      <c r="N301" s="2092">
        <f>IF($L278="TC","Transferred",IF($L278="Nso","NameSeparated",VLOOKUP($A274,'Result Entry'!$B$9:$FW$108,178,0)))</f>
        <v>0.0</v>
      </c>
      <c r="O301" s="2092"/>
      <c r="P301" s="2092"/>
      <c r="Q301" s="2093"/>
      <c r="R301" s="610"/>
    </row>
    <row r="302" spans="8:8" ht="33.75" customHeight="1">
      <c r="A302" s="1954"/>
      <c r="B302" s="1986" t="s">
        <v>70</v>
      </c>
      <c r="C302" s="1766" t="str">
        <f>'Result Entry'!$DU$3</f>
        <v>Foundation Of Information Tech.</v>
      </c>
      <c r="D302" s="1767"/>
      <c r="E302" s="1768"/>
      <c r="F302" s="1769" t="str">
        <f>IF(OR($L278="TC",$L278="Nso"),"",VLOOKUP($A274,'Result Entry'!$B$9:$GS$108,196,0))</f>
        <v>0/200</v>
      </c>
      <c r="G302" s="1769"/>
      <c r="H302" s="1769"/>
      <c r="I302" s="1770" t="str">
        <f>IF(F302="","",VLOOKUP($A274,'Result Entry'!$B$9:$GS$108,137,0))</f>
        <v/>
      </c>
      <c r="J302" s="1621" t="s">
        <v>72</v>
      </c>
      <c r="K302" s="1621"/>
      <c r="L302" s="1621"/>
      <c r="M302" s="1622"/>
      <c r="N302" s="2094">
        <f>'Result Entry'!$T$2</f>
        <v>45041.0</v>
      </c>
      <c r="O302" s="2095"/>
      <c r="P302" s="2095"/>
      <c r="Q302" s="2096"/>
      <c r="R302" s="610"/>
    </row>
    <row r="303" spans="8:8" ht="33.75" customHeight="1">
      <c r="A303" s="1954"/>
      <c r="B303" s="1986" t="s">
        <v>70</v>
      </c>
      <c r="C303" s="1774" t="str">
        <f>'Result Entry'!$EI$3</f>
        <v>G.I.A.I.-II</v>
      </c>
      <c r="D303" s="1775"/>
      <c r="E303" s="1776"/>
      <c r="F303" s="1769" t="str">
        <f>IF(OR($L278="TC",$L278="Nso"),"",VLOOKUP($A274,'Result Entry'!$B$9:$GS$108,200,0))</f>
        <v>0/200</v>
      </c>
      <c r="G303" s="1769"/>
      <c r="H303" s="1769"/>
      <c r="I303" s="1770" t="str">
        <f>IF(F303="","",VLOOKUP($A274,'Result Entry'!$B$9:$GS$108,149,0))</f>
        <v/>
      </c>
      <c r="J303" s="1626"/>
      <c r="K303" s="1627"/>
      <c r="L303" s="1627"/>
      <c r="M303" s="1627"/>
      <c r="N303" s="1627"/>
      <c r="O303" s="1627"/>
      <c r="P303" s="1627"/>
      <c r="Q303" s="2097"/>
      <c r="R303" s="610"/>
    </row>
    <row r="304" spans="8:8" ht="33.75" customHeight="1">
      <c r="A304" s="1954"/>
      <c r="B304" s="1986" t="s">
        <v>70</v>
      </c>
      <c r="C304" s="1774" t="str">
        <f>'Result Entry'!$EU$3</f>
        <v>SOC.SER.PLAN</v>
      </c>
      <c r="D304" s="1775"/>
      <c r="E304" s="1776"/>
      <c r="F304" s="1769" t="str">
        <f>IF(OR($L278="TC",$L278="Nso"),"",VLOOKUP($A274,'Result Entry'!$B$9:$HS$108,204,0))</f>
        <v>0/200</v>
      </c>
      <c r="G304" s="1769"/>
      <c r="H304" s="1769"/>
      <c r="I304" s="1770" t="str">
        <f>IF(F304="","",VLOOKUP($A274,'Result Entry'!$B$9:$GS$108,161,0))</f>
        <v/>
      </c>
      <c r="J304" s="1629" t="s">
        <v>175</v>
      </c>
      <c r="K304" s="2098"/>
      <c r="L304" s="2098"/>
      <c r="M304" s="1630"/>
      <c r="N304" s="2099"/>
      <c r="O304" s="2100"/>
      <c r="P304" s="2100"/>
      <c r="Q304" s="2101"/>
      <c r="R304" s="610"/>
    </row>
    <row r="305" spans="8:8" ht="33.75" customHeight="1">
      <c r="A305" s="1954"/>
      <c r="B305" s="1986" t="s">
        <v>70</v>
      </c>
      <c r="C305" s="1774" t="str">
        <f>'Result Entry'!$FG$3</f>
        <v>Jeewan Kaushal</v>
      </c>
      <c r="D305" s="1775"/>
      <c r="E305" s="1776"/>
      <c r="F305" s="1769" t="str">
        <f>IF(OR($L278="TC",$L278="Nso"),"",VLOOKUP($A274,'Result Entry'!$B$9:$HS$108,208,0))</f>
        <v>0/100</v>
      </c>
      <c r="G305" s="1769"/>
      <c r="H305" s="1769"/>
      <c r="I305" s="1770" t="str">
        <f>IF(F305="","",VLOOKUP($A274,'Result Entry'!$B$9:$HS$108,167,0))</f>
        <v/>
      </c>
      <c r="J305" s="1629" t="s">
        <v>149</v>
      </c>
      <c r="K305" s="2098"/>
      <c r="L305" s="2098"/>
      <c r="M305" s="1630"/>
      <c r="N305" s="1630"/>
      <c r="O305" s="1630"/>
      <c r="P305" s="1630"/>
      <c r="Q305" s="2102"/>
      <c r="R305" s="610"/>
    </row>
    <row r="306" spans="8:8" ht="33.75" customHeight="1">
      <c r="A306" s="1954"/>
      <c r="B306" s="1986" t="s">
        <v>70</v>
      </c>
      <c r="C306" s="1777" t="s">
        <v>181</v>
      </c>
      <c r="D306" s="1778"/>
      <c r="E306" s="1779"/>
      <c r="F306" s="2103" t="s">
        <v>182</v>
      </c>
      <c r="G306" s="2104"/>
      <c r="H306" s="2105"/>
      <c r="I306" s="1782" t="s">
        <v>31</v>
      </c>
      <c r="J306" s="1629" t="s">
        <v>176</v>
      </c>
      <c r="K306" s="2098"/>
      <c r="L306" s="2098"/>
      <c r="M306" s="1630"/>
      <c r="N306" s="1630"/>
      <c r="O306" s="1630"/>
      <c r="P306" s="1630"/>
      <c r="Q306" s="2102"/>
      <c r="R306" s="610"/>
    </row>
    <row r="307" spans="8:8" ht="33.75" customHeight="1">
      <c r="A307" s="1954"/>
      <c r="B307" s="1986" t="s">
        <v>70</v>
      </c>
      <c r="C307" s="1783"/>
      <c r="D307" s="1784"/>
      <c r="E307" s="1785"/>
      <c r="F307" s="1786" t="s">
        <v>245</v>
      </c>
      <c r="G307" s="2106"/>
      <c r="H307" s="1787"/>
      <c r="I307" s="1788" t="s">
        <v>63</v>
      </c>
      <c r="J307" s="1647" t="s">
        <v>68</v>
      </c>
      <c r="K307" s="1648"/>
      <c r="L307" s="1648"/>
      <c r="M307" s="1648"/>
      <c r="N307" s="1648"/>
      <c r="O307" s="1648"/>
      <c r="P307" s="1648"/>
      <c r="Q307" s="2107"/>
      <c r="R307" s="610"/>
    </row>
    <row r="308" spans="8:8" ht="33.75" customHeight="1">
      <c r="A308" s="1954"/>
      <c r="B308" s="1986" t="s">
        <v>70</v>
      </c>
      <c r="C308" s="1783"/>
      <c r="D308" s="1784"/>
      <c r="E308" s="1785"/>
      <c r="F308" s="1786" t="s">
        <v>246</v>
      </c>
      <c r="G308" s="2106"/>
      <c r="H308" s="1787"/>
      <c r="I308" s="1788" t="s">
        <v>64</v>
      </c>
      <c r="J308" s="1650"/>
      <c r="K308" s="1651"/>
      <c r="L308" s="1651"/>
      <c r="M308" s="1651"/>
      <c r="N308" s="1651"/>
      <c r="O308" s="1651"/>
      <c r="P308" s="1651"/>
      <c r="Q308" s="2108"/>
      <c r="R308" s="610"/>
    </row>
    <row r="309" spans="8:8" ht="33.75" customHeight="1">
      <c r="A309" s="1954"/>
      <c r="B309" s="1986" t="s">
        <v>70</v>
      </c>
      <c r="C309" s="1783"/>
      <c r="D309" s="1784"/>
      <c r="E309" s="1785"/>
      <c r="F309" s="1786" t="s">
        <v>247</v>
      </c>
      <c r="G309" s="2106"/>
      <c r="H309" s="1787"/>
      <c r="I309" s="1788" t="s">
        <v>66</v>
      </c>
      <c r="J309" s="1650"/>
      <c r="K309" s="1651"/>
      <c r="L309" s="1651"/>
      <c r="M309" s="1651"/>
      <c r="N309" s="1651"/>
      <c r="O309" s="1651"/>
      <c r="P309" s="1651"/>
      <c r="Q309" s="2108"/>
      <c r="R309" s="610"/>
    </row>
    <row r="310" spans="8:8" ht="33.75" customHeight="1">
      <c r="A310" s="1954"/>
      <c r="B310" s="1986" t="s">
        <v>70</v>
      </c>
      <c r="C310" s="1783"/>
      <c r="D310" s="1784"/>
      <c r="E310" s="1785"/>
      <c r="F310" s="1786" t="s">
        <v>248</v>
      </c>
      <c r="G310" s="2106"/>
      <c r="H310" s="1787"/>
      <c r="I310" s="1788" t="s">
        <v>65</v>
      </c>
      <c r="J310" s="1653" t="s">
        <v>81</v>
      </c>
      <c r="K310" s="1654"/>
      <c r="L310" s="1654"/>
      <c r="M310" s="1654"/>
      <c r="N310" s="1654"/>
      <c r="O310" s="1654"/>
      <c r="P310" s="1654"/>
      <c r="Q310" s="2109"/>
      <c r="R310" s="610"/>
    </row>
    <row r="311" spans="8:8" ht="33.75" customHeight="1">
      <c r="A311" s="1954"/>
      <c r="B311" s="2110" t="s">
        <v>70</v>
      </c>
      <c r="C311" s="2111"/>
      <c r="D311" s="2112"/>
      <c r="E311" s="2113"/>
      <c r="F311" s="2114"/>
      <c r="G311" s="2115"/>
      <c r="H311" s="2115"/>
      <c r="I311" s="2116"/>
      <c r="J311" s="2117"/>
      <c r="K311" s="2118"/>
      <c r="L311" s="2118"/>
      <c r="M311" s="2118"/>
      <c r="N311" s="2118"/>
      <c r="O311" s="2118"/>
      <c r="P311" s="2118"/>
      <c r="Q311" s="2119"/>
      <c r="R311" s="610"/>
    </row>
    <row r="312" spans="8:8" s="927" ht="48.75" customFormat="1" customHeight="1">
      <c r="A312" s="1439"/>
      <c r="B312" s="2120"/>
      <c r="C312" s="2120"/>
      <c r="D312" s="2120"/>
      <c r="E312" s="2120"/>
      <c r="F312" s="2120"/>
      <c r="G312" s="2120"/>
      <c r="H312" s="2120"/>
      <c r="I312" s="2120"/>
      <c r="J312" s="2120"/>
      <c r="K312" s="2120"/>
      <c r="L312" s="2120"/>
      <c r="M312" s="2120"/>
      <c r="N312" s="2120"/>
      <c r="O312" s="2120"/>
      <c r="P312" s="2120"/>
      <c r="Q312" s="2120"/>
      <c r="R312" s="610"/>
    </row>
    <row r="313" spans="8:8" ht="9.75" customHeight="1">
      <c r="A313" s="1949">
        <f>A274+1</f>
        <v>9.0</v>
      </c>
      <c r="B313" s="1949"/>
      <c r="C313" s="1949"/>
      <c r="D313" s="1949"/>
      <c r="E313" s="1949"/>
      <c r="F313" s="1949"/>
      <c r="G313" s="1949"/>
      <c r="H313" s="1949"/>
      <c r="I313" s="1949"/>
      <c r="J313" s="1949"/>
      <c r="K313" s="1949"/>
      <c r="L313" s="1949"/>
      <c r="M313" s="1949"/>
      <c r="N313" s="1949"/>
      <c r="O313" s="1949"/>
      <c r="P313" s="1949"/>
      <c r="Q313" s="1949"/>
      <c r="R313" s="1949"/>
    </row>
    <row r="314" spans="8:8" ht="16.5" customHeight="1">
      <c r="A314" s="1950"/>
      <c r="B314" s="1951" t="s">
        <v>51</v>
      </c>
      <c r="C314" s="1952"/>
      <c r="D314" s="1952"/>
      <c r="E314" s="1952"/>
      <c r="F314" s="1952"/>
      <c r="G314" s="1952"/>
      <c r="H314" s="1952"/>
      <c r="I314" s="1952"/>
      <c r="J314" s="1952"/>
      <c r="K314" s="1952"/>
      <c r="L314" s="1952"/>
      <c r="M314" s="1952"/>
      <c r="N314" s="1952"/>
      <c r="O314" s="1952"/>
      <c r="P314" s="1952"/>
      <c r="Q314" s="1953"/>
      <c r="R314" s="610"/>
    </row>
    <row r="315" spans="8:8" ht="62.25" customHeight="1">
      <c r="A315" s="1954"/>
      <c r="B315" s="1955"/>
      <c r="C315" s="1956"/>
      <c r="D315" s="1957" t="str">
        <f>Master!$E$8</f>
        <v>Govt. Sr. Secondary School </v>
      </c>
      <c r="E315" s="1958"/>
      <c r="F315" s="1958"/>
      <c r="G315" s="1958"/>
      <c r="H315" s="1958"/>
      <c r="I315" s="1958"/>
      <c r="J315" s="1958"/>
      <c r="K315" s="1958"/>
      <c r="L315" s="1958"/>
      <c r="M315" s="1958"/>
      <c r="N315" s="1958"/>
      <c r="O315" s="1958"/>
      <c r="P315" s="1958"/>
      <c r="Q315" s="1959"/>
      <c r="R315" s="610"/>
    </row>
    <row r="316" spans="8:8" ht="33.0" customHeight="1">
      <c r="A316" s="1954"/>
      <c r="B316" s="1960"/>
      <c r="C316" s="1961"/>
      <c r="D316" s="1962" t="str">
        <f>Master!$E$11</f>
        <v>P.S.-Bapini (Jodhpur)</v>
      </c>
      <c r="E316" s="1962"/>
      <c r="F316" s="1962"/>
      <c r="G316" s="1962"/>
      <c r="H316" s="1962"/>
      <c r="I316" s="1962"/>
      <c r="J316" s="1962"/>
      <c r="K316" s="1962"/>
      <c r="L316" s="1962"/>
      <c r="M316" s="1962"/>
      <c r="N316" s="1962"/>
      <c r="O316" s="1962"/>
      <c r="P316" s="1962"/>
      <c r="Q316" s="1963"/>
      <c r="R316" s="610"/>
    </row>
    <row r="317" spans="8:8" ht="21.75" customHeight="1">
      <c r="A317" s="1954"/>
      <c r="B317" s="1964"/>
      <c r="C317" s="1965" t="s">
        <v>151</v>
      </c>
      <c r="D317" s="1966"/>
      <c r="E317" s="1966"/>
      <c r="F317" s="1966"/>
      <c r="G317" s="1966"/>
      <c r="H317" s="1967"/>
      <c r="I317" s="1968" t="s">
        <v>128</v>
      </c>
      <c r="J317" s="1969"/>
      <c r="K317" s="1969"/>
      <c r="L317" s="1970">
        <f>VLOOKUP(A313,'Result Entry'!$B$6:$K$108,6,0)</f>
        <v>0.0</v>
      </c>
      <c r="M317" s="1971"/>
      <c r="N317" s="1972" t="s">
        <v>69</v>
      </c>
      <c r="O317" s="1973"/>
      <c r="P317" s="1974">
        <f>Master!$E$14</f>
        <v>8.151106901E9</v>
      </c>
      <c r="Q317" s="1975"/>
      <c r="R317" s="610"/>
    </row>
    <row r="318" spans="8:8" ht="21.75" customHeight="1">
      <c r="A318" s="1954"/>
      <c r="B318" s="1976"/>
      <c r="C318" s="1965"/>
      <c r="D318" s="1966"/>
      <c r="E318" s="1966"/>
      <c r="F318" s="1966"/>
      <c r="G318" s="1966"/>
      <c r="H318" s="1967"/>
      <c r="I318" s="1968"/>
      <c r="J318" s="1969"/>
      <c r="K318" s="1969"/>
      <c r="L318" s="1970"/>
      <c r="M318" s="1971"/>
      <c r="N318" s="1470" t="s">
        <v>67</v>
      </c>
      <c r="O318" s="1471"/>
      <c r="P318" s="1472"/>
      <c r="Q318" s="1977"/>
      <c r="R318" s="610"/>
    </row>
    <row r="319" spans="8:8" ht="21.75" customHeight="1">
      <c r="A319" s="1954"/>
      <c r="B319" s="1976"/>
      <c r="C319" s="1978"/>
      <c r="D319" s="1979"/>
      <c r="E319" s="1979"/>
      <c r="F319" s="1979"/>
      <c r="G319" s="1979"/>
      <c r="H319" s="1980"/>
      <c r="I319" s="1981"/>
      <c r="J319" s="1982"/>
      <c r="K319" s="1982"/>
      <c r="L319" s="1983"/>
      <c r="M319" s="1984"/>
      <c r="N319" s="1479" t="s">
        <v>52</v>
      </c>
      <c r="O319" s="1480"/>
      <c r="P319" s="1481" t="str">
        <f>Master!$E$6</f>
        <v>2022-23</v>
      </c>
      <c r="Q319" s="1985"/>
      <c r="R319" s="610"/>
    </row>
    <row r="320" spans="8:8" ht="33.75" customHeight="1">
      <c r="A320" s="1954"/>
      <c r="B320" s="1986" t="s">
        <v>70</v>
      </c>
      <c r="C320" s="1677" t="s">
        <v>21</v>
      </c>
      <c r="D320" s="1678"/>
      <c r="E320" s="1678"/>
      <c r="F320" s="1678"/>
      <c r="G320" s="1679"/>
      <c r="H320" s="1680" t="s">
        <v>150</v>
      </c>
      <c r="I320" s="1681">
        <f>VLOOKUP($A313,'Result Entry'!$B$9:$FW$108,4,0)</f>
        <v>0.0</v>
      </c>
      <c r="J320" s="1681"/>
      <c r="K320" s="1681"/>
      <c r="L320" s="1681"/>
      <c r="M320" s="1681"/>
      <c r="N320" s="1681"/>
      <c r="O320" s="1681"/>
      <c r="P320" s="1681"/>
      <c r="Q320" s="1987"/>
      <c r="R320" s="610"/>
    </row>
    <row r="321" spans="8:8" ht="33.75" customHeight="1">
      <c r="A321" s="1954"/>
      <c r="B321" s="1986" t="s">
        <v>70</v>
      </c>
      <c r="C321" s="1683" t="s">
        <v>23</v>
      </c>
      <c r="D321" s="1684"/>
      <c r="E321" s="1684"/>
      <c r="F321" s="1684"/>
      <c r="G321" s="1685"/>
      <c r="H321" s="1686" t="s">
        <v>150</v>
      </c>
      <c r="I321" s="1687">
        <f>VLOOKUP($A313,'Result Entry'!$B$9:$FW$108,7,0)</f>
        <v>0.0</v>
      </c>
      <c r="J321" s="1687"/>
      <c r="K321" s="1687"/>
      <c r="L321" s="1687"/>
      <c r="M321" s="1687"/>
      <c r="N321" s="1687"/>
      <c r="O321" s="1687"/>
      <c r="P321" s="1687"/>
      <c r="Q321" s="1988"/>
      <c r="R321" s="610"/>
    </row>
    <row r="322" spans="8:8" ht="33.75" customHeight="1">
      <c r="A322" s="1954"/>
      <c r="B322" s="1986" t="s">
        <v>70</v>
      </c>
      <c r="C322" s="1683" t="s">
        <v>24</v>
      </c>
      <c r="D322" s="1684"/>
      <c r="E322" s="1684"/>
      <c r="F322" s="1684"/>
      <c r="G322" s="1685"/>
      <c r="H322" s="1686" t="s">
        <v>150</v>
      </c>
      <c r="I322" s="1687">
        <f>VLOOKUP($A313,'Result Entry'!$B$9:$FW$108,8,0)</f>
        <v>0.0</v>
      </c>
      <c r="J322" s="1687"/>
      <c r="K322" s="1687"/>
      <c r="L322" s="1687"/>
      <c r="M322" s="1687"/>
      <c r="N322" s="1687"/>
      <c r="O322" s="1687"/>
      <c r="P322" s="1687"/>
      <c r="Q322" s="1988"/>
      <c r="R322" s="610"/>
    </row>
    <row r="323" spans="8:8" ht="33.75" customHeight="1">
      <c r="A323" s="1954"/>
      <c r="B323" s="1986" t="s">
        <v>70</v>
      </c>
      <c r="C323" s="1683" t="s">
        <v>53</v>
      </c>
      <c r="D323" s="1684"/>
      <c r="E323" s="1684"/>
      <c r="F323" s="1684"/>
      <c r="G323" s="1685"/>
      <c r="H323" s="1686" t="s">
        <v>150</v>
      </c>
      <c r="I323" s="1687">
        <f>VLOOKUP($A313,'Result Entry'!$B$9:$FW$108,9,0)</f>
        <v>0.0</v>
      </c>
      <c r="J323" s="1687"/>
      <c r="K323" s="1687"/>
      <c r="L323" s="1687"/>
      <c r="M323" s="1687"/>
      <c r="N323" s="1687"/>
      <c r="O323" s="1687"/>
      <c r="P323" s="1687"/>
      <c r="Q323" s="1988"/>
      <c r="R323" s="610"/>
    </row>
    <row r="324" spans="8:8" ht="33.75" customHeight="1">
      <c r="A324" s="1954"/>
      <c r="B324" s="1986" t="s">
        <v>70</v>
      </c>
      <c r="C324" s="1683" t="s">
        <v>54</v>
      </c>
      <c r="D324" s="1684"/>
      <c r="E324" s="1684"/>
      <c r="F324" s="1684"/>
      <c r="G324" s="1685"/>
      <c r="H324" s="1686" t="s">
        <v>150</v>
      </c>
      <c r="I324" s="1689" t="str">
        <f>CONCATENATE('Result Entry'!$G$4,'Result Entry'!$J$4)</f>
        <v>11(A)</v>
      </c>
      <c r="J324" s="1687"/>
      <c r="K324" s="1687"/>
      <c r="L324" s="1687"/>
      <c r="M324" s="1687"/>
      <c r="N324" s="1687"/>
      <c r="O324" s="1687"/>
      <c r="P324" s="1687"/>
      <c r="Q324" s="1988"/>
      <c r="R324" s="610"/>
    </row>
    <row r="325" spans="8:8" ht="33.75" customHeight="1">
      <c r="A325" s="1954"/>
      <c r="B325" s="1986" t="s">
        <v>70</v>
      </c>
      <c r="C325" s="1742" t="s">
        <v>26</v>
      </c>
      <c r="D325" s="1763"/>
      <c r="E325" s="1763"/>
      <c r="F325" s="1763"/>
      <c r="G325" s="1989"/>
      <c r="H325" s="1693" t="s">
        <v>150</v>
      </c>
      <c r="I325" s="1694">
        <f>VLOOKUP($A313,'Result Entry'!$B$9:$FW$108,10,0)</f>
        <v>0.0</v>
      </c>
      <c r="J325" s="1694"/>
      <c r="K325" s="1694"/>
      <c r="L325" s="1694"/>
      <c r="M325" s="1694"/>
      <c r="N325" s="1694"/>
      <c r="O325" s="1694"/>
      <c r="P325" s="1694"/>
      <c r="Q325" s="1990"/>
      <c r="R325" s="610"/>
    </row>
    <row r="326" spans="8:8" ht="33.75" customHeight="1">
      <c r="A326" s="1954"/>
      <c r="B326" s="1986" t="s">
        <v>70</v>
      </c>
      <c r="C326" s="1991" t="s">
        <v>244</v>
      </c>
      <c r="D326" s="1992"/>
      <c r="E326" s="1993" t="s">
        <v>73</v>
      </c>
      <c r="F326" s="1994" t="s">
        <v>74</v>
      </c>
      <c r="G326" s="1994" t="s">
        <v>230</v>
      </c>
      <c r="H326" s="1995" t="s">
        <v>169</v>
      </c>
      <c r="I326" s="1701" t="s">
        <v>56</v>
      </c>
      <c r="J326" s="1996"/>
      <c r="K326" s="1996"/>
      <c r="L326" s="1997" t="s">
        <v>231</v>
      </c>
      <c r="M326" s="1998" t="s">
        <v>85</v>
      </c>
      <c r="N326" s="1998"/>
      <c r="O326" s="1999"/>
      <c r="P326" s="2000" t="s">
        <v>77</v>
      </c>
      <c r="Q326" s="2001" t="s">
        <v>99</v>
      </c>
      <c r="R326" s="610"/>
    </row>
    <row r="327" spans="8:8" ht="33.75" customHeight="1">
      <c r="A327" s="1954"/>
      <c r="B327" s="1986" t="s">
        <v>70</v>
      </c>
      <c r="C327" s="2002"/>
      <c r="D327" s="2003"/>
      <c r="E327" s="2004"/>
      <c r="F327" s="2005"/>
      <c r="G327" s="2005"/>
      <c r="H327" s="2006"/>
      <c r="I327" s="2007" t="s">
        <v>233</v>
      </c>
      <c r="J327" s="2008" t="s">
        <v>87</v>
      </c>
      <c r="K327" s="2009" t="s">
        <v>109</v>
      </c>
      <c r="L327" s="2010"/>
      <c r="M327" s="2007" t="s">
        <v>233</v>
      </c>
      <c r="N327" s="2008" t="s">
        <v>87</v>
      </c>
      <c r="O327" s="2011" t="s">
        <v>110</v>
      </c>
      <c r="P327" s="2012"/>
      <c r="Q327" s="2013"/>
      <c r="R327" s="610"/>
    </row>
    <row r="328" spans="8:8" s="2014" ht="33.75" customFormat="1" customHeight="1">
      <c r="A328" s="1954"/>
      <c r="B328" s="1986" t="s">
        <v>70</v>
      </c>
      <c r="C328" s="2015" t="s">
        <v>57</v>
      </c>
      <c r="D328" s="2016"/>
      <c r="E328" s="2017">
        <f>'Result Entry'!$L$7</f>
        <v>10.0</v>
      </c>
      <c r="F328" s="2018">
        <f>'Result Entry'!$M$7</f>
        <v>10.0</v>
      </c>
      <c r="G328" s="2018">
        <f>'Result Entry'!$N$7</f>
        <v>10.0</v>
      </c>
      <c r="H328" s="2019">
        <f>SUM(E328:G328)</f>
        <v>30.0</v>
      </c>
      <c r="I328" s="2020" t="s">
        <v>243</v>
      </c>
      <c r="J328" s="2021" t="s">
        <v>243</v>
      </c>
      <c r="K328" s="2022">
        <f>'Result Entry'!$P$7</f>
        <v>70.0</v>
      </c>
      <c r="L328" s="2023">
        <f>SUM(H328,K328)</f>
        <v>100.0</v>
      </c>
      <c r="M328" s="2020" t="s">
        <v>243</v>
      </c>
      <c r="N328" s="2021" t="s">
        <v>243</v>
      </c>
      <c r="O328" s="2019">
        <f>'Result Entry'!$R$7</f>
        <v>100.0</v>
      </c>
      <c r="P328" s="2024">
        <f>SUM(L328,O328)</f>
        <v>200.0</v>
      </c>
      <c r="Q328" s="2025"/>
      <c r="R328" s="610"/>
    </row>
    <row r="329" spans="8:8" s="1538" ht="33.75" customFormat="1" customHeight="1">
      <c r="A329" s="1954"/>
      <c r="B329" s="1986" t="s">
        <v>70</v>
      </c>
      <c r="C329" s="1540" t="str">
        <f>'Result Entry'!$L$3</f>
        <v>HINDI Comp.</v>
      </c>
      <c r="D329" s="1541"/>
      <c r="E329" s="1728">
        <f>IF($L317="TC",0,IF($L317="Nso",0,VLOOKUP($A313,'Result Entry'!$B$9:$FW$108,11,0)))</f>
        <v>0.0</v>
      </c>
      <c r="F329" s="1729">
        <f>IF($L317="TC",0,IF($L317="Nso",0,VLOOKUP($A313,'Result Entry'!$B$9:$FW$108,12,0)))</f>
        <v>0.0</v>
      </c>
      <c r="G329" s="1729">
        <f>IF($L317="TC",0,IF($L317="Nso",0,VLOOKUP($A313,'Result Entry'!$B$9:$FW$108,13,0)))</f>
        <v>0.0</v>
      </c>
      <c r="H329" s="2026">
        <f>SUM(E329:G329)</f>
        <v>0.0</v>
      </c>
      <c r="I329" s="2027" t="str">
        <f>CONCATENATE(U329,"/",'Result Entry'!$P$7)</f>
        <v>0/70</v>
      </c>
      <c r="J329" s="2028" t="str">
        <f>IF(V329=0,"--",CONCATENATE(V329,"/"))</f>
        <v>--</v>
      </c>
      <c r="K329" s="2029">
        <f>SUM(U329:V329)</f>
        <v>0.0</v>
      </c>
      <c r="L329" s="2030">
        <f>SUM(H329,K329)</f>
        <v>0.0</v>
      </c>
      <c r="M329" s="2027" t="str">
        <f>CONCATENATE(W329,"/",'Result Entry'!$R$7)</f>
        <v>0/100</v>
      </c>
      <c r="N329" s="2028" t="str">
        <f>IF(X329=0,"--",CONCATENATE(X329,"/"))</f>
        <v>--</v>
      </c>
      <c r="O329" s="2031">
        <f>SUM(W329:X329)</f>
        <v>0.0</v>
      </c>
      <c r="P329" s="1734">
        <f>SUM(L329,O329)</f>
        <v>0.0</v>
      </c>
      <c r="Q329" s="2032" t="str">
        <f>IF($L317="TC",0,IF($L317="Nso",0,VLOOKUP($A313,'Result Entry'!$B$9:$FW$108,24,0)))</f>
        <v/>
      </c>
      <c r="R329" s="610"/>
      <c r="U329" s="2033">
        <f>IF($L317="TC",0,IF($L317="Nso",0,VLOOKUP($A313,'Result Entry'!$B$9:$FW$108,15,0)))</f>
        <v>0.0</v>
      </c>
      <c r="V329" s="2033">
        <v>0.0</v>
      </c>
      <c r="W329" s="2033">
        <f>IF($L317="TC",0,IF($L317="Nso",0,VLOOKUP($A313,'Result Entry'!$B$9:$FW$108,17,0)))</f>
        <v>0.0</v>
      </c>
      <c r="X329" s="2033">
        <v>0.0</v>
      </c>
    </row>
    <row r="330" spans="8:8" s="1538" ht="33.75" customFormat="1" customHeight="1">
      <c r="A330" s="1954"/>
      <c r="B330" s="1986" t="s">
        <v>70</v>
      </c>
      <c r="C330" s="1551" t="str">
        <f>'Result Entry'!$Z$3</f>
        <v>ENGLISH Comp.</v>
      </c>
      <c r="D330" s="1552"/>
      <c r="E330" s="1728">
        <f>IF($L317="TC",0,IF($L317="Nso",0,VLOOKUP($A313,'Result Entry'!$B$9:$FW$108,25,0)))</f>
        <v>0.0</v>
      </c>
      <c r="F330" s="1729">
        <f>IF($L317="TC",0,IF($L317="Nso",0,VLOOKUP($A313,'Result Entry'!$B$9:$FW$108,26,0)))</f>
        <v>0.0</v>
      </c>
      <c r="G330" s="1729">
        <f>IF($L317="TC",0,IF($L317="Nso",0,VLOOKUP($A313,'Result Entry'!$B$9:$FW$108,27,0)))</f>
        <v>0.0</v>
      </c>
      <c r="H330" s="2034">
        <f t="shared" si="40" ref="H330:H335">SUM(E330:G330)</f>
        <v>0.0</v>
      </c>
      <c r="I330" s="2035" t="str">
        <f>CONCATENATE(U330,"/",'Result Entry'!$AD$7)</f>
        <v>0/70</v>
      </c>
      <c r="J330" s="2036" t="str">
        <f>IF(V330=0,"--",CONCATENATE(V330,"/"))</f>
        <v>--</v>
      </c>
      <c r="K330" s="2037">
        <f t="shared" si="41" ref="K330:K335">SUM(U330:V330)</f>
        <v>0.0</v>
      </c>
      <c r="L330" s="2038">
        <f t="shared" si="42" ref="L330:L335">SUM(H330,K330)</f>
        <v>0.0</v>
      </c>
      <c r="M330" s="2035" t="str">
        <f>CONCATENATE(W330,"/",'Result Entry'!$AF$7)</f>
        <v>0/100</v>
      </c>
      <c r="N330" s="2036" t="str">
        <f>IF(X330=0,"--",CONCATENATE(X330,"/"))</f>
        <v>--</v>
      </c>
      <c r="O330" s="2031">
        <f t="shared" si="43" ref="O330:O335">SUM(W330:X330)</f>
        <v>0.0</v>
      </c>
      <c r="P330" s="1734">
        <f t="shared" si="44" ref="P330:P335">SUM(L330,O330)</f>
        <v>0.0</v>
      </c>
      <c r="Q330" s="2032" t="str">
        <f>IF($L317="TC",0,IF($L317="Nso",0,VLOOKUP($A313,'Result Entry'!$B$9:$FW$108,38,0)))</f>
        <v/>
      </c>
      <c r="R330" s="610"/>
      <c r="U330" s="2039">
        <f>IF($L317="TC",0,IF($L317="Nso",0,VLOOKUP($A313,'Result Entry'!$B$9:$FW$108,29,0)))</f>
        <v>0.0</v>
      </c>
      <c r="V330" s="2039">
        <v>0.0</v>
      </c>
      <c r="W330" s="2039">
        <f>IF($L317="TC",0,IF($L317="Nso",0,VLOOKUP($A313,'Result Entry'!$B$9:$FW$108,31,0)))</f>
        <v>0.0</v>
      </c>
      <c r="X330" s="2039">
        <v>0.0</v>
      </c>
    </row>
    <row r="331" spans="8:8" s="1538" ht="33.75" customFormat="1" customHeight="1">
      <c r="A331" s="1954"/>
      <c r="B331" s="1986" t="s">
        <v>70</v>
      </c>
      <c r="C331" s="1551">
        <f>IF(Y331&gt;=1,'Result Entry'!$AO$3,0)</f>
        <v>0.0</v>
      </c>
      <c r="D331" s="1552"/>
      <c r="E331" s="1728">
        <f>IF($L317="TC",0,IF($L317="Nso",0,VLOOKUP($A313,'Result Entry'!$B$9:$FW$108,40,0)))</f>
        <v>0.0</v>
      </c>
      <c r="F331" s="1729">
        <f>IF($L317="TC",0,IF($L317="Nso",0,VLOOKUP($A313,'Result Entry'!$B$9:$FW$108,41,0)))</f>
        <v>0.0</v>
      </c>
      <c r="G331" s="1729">
        <f>IF($L317="TC",0,IF($L317="Nso",0,VLOOKUP($A313,'Result Entry'!$B$9:$FW$108,42,0)))</f>
        <v>0.0</v>
      </c>
      <c r="H331" s="2034">
        <f t="shared" si="40"/>
        <v>0.0</v>
      </c>
      <c r="I331" s="2035" t="str">
        <f>CONCATENATE(U331,"/",'Result Entry'!$AS$7)</f>
        <v>0/40</v>
      </c>
      <c r="J331" s="2036" t="str">
        <f>IF(V331=0,"--",CONCATENATE(V331,"/",'Result Entry'!$AT$7))</f>
        <v>--</v>
      </c>
      <c r="K331" s="2037">
        <f t="shared" si="41"/>
        <v>0.0</v>
      </c>
      <c r="L331" s="2038">
        <f t="shared" si="42"/>
        <v>0.0</v>
      </c>
      <c r="M331" s="2035" t="str">
        <f>CONCATENATE(W331,"/",'Result Entry'!$AW$7)</f>
        <v>0/100</v>
      </c>
      <c r="N331" s="2036" t="str">
        <f>IF(X331=0,"--",CONCATENATE(X331,"/",'Result Entry'!$AX$7))</f>
        <v>--</v>
      </c>
      <c r="O331" s="2031">
        <f t="shared" si="43"/>
        <v>0.0</v>
      </c>
      <c r="P331" s="1734">
        <f t="shared" si="44"/>
        <v>0.0</v>
      </c>
      <c r="Q331" s="2032" t="str">
        <f>IF($L317="TC",0,IF($L317="Nso",0,VLOOKUP($A313,'Result Entry'!$B$9:$FW$108,55,0)))</f>
        <v/>
      </c>
      <c r="R331" s="610"/>
      <c r="U331" s="2039">
        <f>IF($L317="TC",0,IF($L317="Nso",0,VLOOKUP($A313,'Result Entry'!$B$9:$FW$108,44,0)))</f>
        <v>0.0</v>
      </c>
      <c r="V331" s="2039">
        <f>IF($L317="TC",0,IF($L317="Nso",0,VLOOKUP($A313,'Result Entry'!$B$9:$FW$108,45,0)))</f>
        <v>0.0</v>
      </c>
      <c r="W331" s="2039">
        <f>IF($L317="TC",0,IF($L317="Nso",0,VLOOKUP($A313,'Result Entry'!$B$9:$FW$108,48,0)))</f>
        <v>0.0</v>
      </c>
      <c r="X331" s="2039">
        <f>IF($L317="TC",0,IF($L317="Nso",0,VLOOKUP($A313,'Result Entry'!$B$9:$FW$108,49,0)))</f>
        <v>0.0</v>
      </c>
      <c r="Y331" s="2039">
        <f>VLOOKUP($A313,'Result Entry'!$B$9:$FW$108,39,0)</f>
        <v>0.0</v>
      </c>
    </row>
    <row r="332" spans="8:8" s="1538" ht="33.75" customFormat="1" customHeight="1">
      <c r="A332" s="1954"/>
      <c r="B332" s="1986" t="s">
        <v>70</v>
      </c>
      <c r="C332" s="1551">
        <f>IF(Y332&gt;=1,'Result Entry'!$BF$3,0)</f>
        <v>0.0</v>
      </c>
      <c r="D332" s="1552"/>
      <c r="E332" s="1728">
        <f>IF($L317="TC",0,IF($L317="Nso",0,VLOOKUP($A313,'Result Entry'!$B$9:$FW$108,57,0)))</f>
        <v>0.0</v>
      </c>
      <c r="F332" s="1729">
        <f>IF($L317="TC",0,IF($L317="Nso",0,VLOOKUP($A313,'Result Entry'!$B$9:$FW$108,58,0)))</f>
        <v>0.0</v>
      </c>
      <c r="G332" s="1729">
        <f>IF($L317="TC",0,IF($L317="Nso",0,VLOOKUP($A313,'Result Entry'!$B$9:$FW$108,59,0)))</f>
        <v>0.0</v>
      </c>
      <c r="H332" s="2034">
        <f t="shared" si="40"/>
        <v>0.0</v>
      </c>
      <c r="I332" s="2035" t="str">
        <f>CONCATENATE(U332,"/",'Result Entry'!$BJ$7)</f>
        <v>0/70</v>
      </c>
      <c r="J332" s="2036" t="str">
        <f>IF(V332=0,"--",CONCATENATE(V332,"/",'Result Entry'!$BK$7))</f>
        <v>--</v>
      </c>
      <c r="K332" s="2037">
        <f t="shared" si="41"/>
        <v>0.0</v>
      </c>
      <c r="L332" s="2038">
        <f t="shared" si="42"/>
        <v>0.0</v>
      </c>
      <c r="M332" s="2035" t="str">
        <f>CONCATENATE(W332,"/",'Result Entry'!$BN$7)</f>
        <v>0/100</v>
      </c>
      <c r="N332" s="2036" t="str">
        <f>IF(X332=0,"--",CONCATENATE(X332,"/",'Result Entry'!$BO$7))</f>
        <v>--</v>
      </c>
      <c r="O332" s="2031">
        <f t="shared" si="43"/>
        <v>0.0</v>
      </c>
      <c r="P332" s="1734">
        <f t="shared" si="44"/>
        <v>0.0</v>
      </c>
      <c r="Q332" s="2032" t="str">
        <f>IF($L317="TC",0,IF($L317="Nso",0,VLOOKUP($A313,'Result Entry'!$B$9:$FW$108,72,0)))</f>
        <v/>
      </c>
      <c r="R332" s="610"/>
      <c r="U332" s="2039">
        <f>IF($L317="TC",0,IF($L317="Nso",0,VLOOKUP($A313,'Result Entry'!$B$9:$FW$108,61,0)))</f>
        <v>0.0</v>
      </c>
      <c r="V332" s="2039">
        <f>IF($L317="TC",0,IF($L317="Nso",0,VLOOKUP($A313,'Result Entry'!$B$9:$FW$108,62,0)))</f>
        <v>0.0</v>
      </c>
      <c r="W332" s="2039">
        <f>IF($L317="TC",0,IF($L317="Nso",0,VLOOKUP($A313,'Result Entry'!$B$9:$FW$108,65,0)))</f>
        <v>0.0</v>
      </c>
      <c r="X332" s="2039">
        <f>IF($L317="TC",0,IF($L317="Nso",0,VLOOKUP($A313,'Result Entry'!$B$9:$FW$108,66,0)))</f>
        <v>0.0</v>
      </c>
      <c r="Y332" s="2039">
        <f>VLOOKUP($A313,'Result Entry'!$B$9:$FW$108,56,0)</f>
        <v>0.0</v>
      </c>
    </row>
    <row r="333" spans="8:8" s="1538" ht="33.75" customFormat="1" customHeight="1">
      <c r="A333" s="1954"/>
      <c r="B333" s="1986" t="s">
        <v>70</v>
      </c>
      <c r="C333" s="1554">
        <f>IF(Y333&gt;=1,'Result Entry'!$BW$3,0)</f>
        <v>0.0</v>
      </c>
      <c r="D333" s="2040"/>
      <c r="E333" s="2041">
        <f>IF($L317="TC",0,IF($L317="Nso",0,VLOOKUP($A313,'Result Entry'!$B$9:$FW$108,74,0)))</f>
        <v>0.0</v>
      </c>
      <c r="F333" s="2042">
        <f>IF($L317="TC",0,IF($L317="Nso",0,VLOOKUP($A313,'Result Entry'!$B$9:$FW$108,75,0)))</f>
        <v>0.0</v>
      </c>
      <c r="G333" s="2042">
        <f>IF($L317="TC",0,IF($L317="Nso",0,VLOOKUP($A313,'Result Entry'!$B$9:$FW$108,76,0)))</f>
        <v>0.0</v>
      </c>
      <c r="H333" s="2043">
        <f t="shared" si="40"/>
        <v>0.0</v>
      </c>
      <c r="I333" s="2044" t="str">
        <f>CONCATENATE(U333,"/",'Result Entry'!$CA$7)</f>
        <v>0/70</v>
      </c>
      <c r="J333" s="2045" t="str">
        <f>IF(V333=0,"--",CONCATENATE(V333,"/",'Result Entry'!$CB$7))</f>
        <v>--</v>
      </c>
      <c r="K333" s="2046">
        <f t="shared" si="41"/>
        <v>0.0</v>
      </c>
      <c r="L333" s="2047">
        <f t="shared" si="42"/>
        <v>0.0</v>
      </c>
      <c r="M333" s="2044" t="str">
        <f>CONCATENATE(W333,"/",'Result Entry'!$CE$7)</f>
        <v>0/100</v>
      </c>
      <c r="N333" s="2045" t="str">
        <f>IF(X333=0,"--",CONCATENATE(X333,"/",'Result Entry'!$CF$7))</f>
        <v>--</v>
      </c>
      <c r="O333" s="2043">
        <f t="shared" si="43"/>
        <v>0.0</v>
      </c>
      <c r="P333" s="2048">
        <f t="shared" si="44"/>
        <v>0.0</v>
      </c>
      <c r="Q333" s="2049" t="str">
        <f>IF($L317="TC",0,IF($L317="Nso",0,VLOOKUP($A313,'Result Entry'!$B$9:$FW$108,89,0)))</f>
        <v/>
      </c>
      <c r="R333" s="610"/>
      <c r="U333" s="2041">
        <f>IF($L317="TC",0,IF($L317="Nso",0,VLOOKUP($A313,'Result Entry'!$B$9:$FW$108,78,0)))</f>
        <v>0.0</v>
      </c>
      <c r="V333" s="2041">
        <f>IF($L317="TC",0,IF($L317="Nso",0,VLOOKUP($A313,'Result Entry'!$B$9:$FW$108,79,0)))</f>
        <v>0.0</v>
      </c>
      <c r="W333" s="2041">
        <f>IF($L317="TC",0,IF($L317="Nso",0,VLOOKUP($A313,'Result Entry'!$B$9:$FW$108,82,0)))</f>
        <v>0.0</v>
      </c>
      <c r="X333" s="2041">
        <f>IF($L317="TC",0,IF($L317="Nso",0,VLOOKUP($A313,'Result Entry'!$B$9:$FW$108,83,0)))</f>
        <v>0.0</v>
      </c>
      <c r="Y333" s="2041">
        <f>VLOOKUP($A313,'Result Entry'!$B$9:$FW$108,73,0)</f>
        <v>0.0</v>
      </c>
    </row>
    <row r="334" spans="8:8" s="1538" ht="33.75" customFormat="1" customHeight="1">
      <c r="A334" s="1954"/>
      <c r="B334" s="1986" t="s">
        <v>70</v>
      </c>
      <c r="C334" s="2050">
        <f>IF(Y334&gt;=1,'Result Entry'!$CN$3,0)</f>
        <v>0.0</v>
      </c>
      <c r="D334" s="2040"/>
      <c r="E334" s="2051">
        <f>IF($L317="TC",0,IF($L317="Nso",0,VLOOKUP($A313,'Result Entry'!$B$9:$FW$108,91,0)))</f>
        <v>0.0</v>
      </c>
      <c r="F334" s="2052">
        <f>IF($L317="TC",0,IF($L317="Nso",0,VLOOKUP($A313,'Result Entry'!$B$9:$FW$108,92,0)))</f>
        <v>0.0</v>
      </c>
      <c r="G334" s="2052">
        <f>IF($L317="TC",0,IF($L317="Nso",0,VLOOKUP($A313,'Result Entry'!$B$9:$FW$108,93,0)))</f>
        <v>0.0</v>
      </c>
      <c r="H334" s="2053">
        <f t="shared" si="40"/>
        <v>0.0</v>
      </c>
      <c r="I334" s="2054" t="str">
        <f>CONCATENATE(U334,"/",'Result Entry'!$CR$7)</f>
        <v>0/70</v>
      </c>
      <c r="J334" s="2055" t="str">
        <f>IF(V334=0,"--",CONCATENATE(V334,"/",'Result Entry'!$CS$7))</f>
        <v>--</v>
      </c>
      <c r="K334" s="2056">
        <f t="shared" si="41"/>
        <v>0.0</v>
      </c>
      <c r="L334" s="2057">
        <f t="shared" si="42"/>
        <v>0.0</v>
      </c>
      <c r="M334" s="2054" t="str">
        <f>CONCATENATE(W334,"/",'Result Entry'!$CV$7)</f>
        <v>0/100</v>
      </c>
      <c r="N334" s="2055" t="str">
        <f>IF(X334=0,"--",CONCATENATE(X334,"/",'Result Entry'!$CW$7))</f>
        <v>--</v>
      </c>
      <c r="O334" s="2053">
        <f t="shared" si="43"/>
        <v>0.0</v>
      </c>
      <c r="P334" s="2058">
        <f t="shared" si="44"/>
        <v>0.0</v>
      </c>
      <c r="Q334" s="2059" t="str">
        <f>IF($L317="TC",0,IF($L317="Nso",0,VLOOKUP($A313,'Result Entry'!$B$9:$FW$108,106,0)))</f>
        <v/>
      </c>
      <c r="R334" s="610"/>
      <c r="U334" s="2051">
        <f>IF($L317="TC",0,IF($L317="Nso",0,VLOOKUP($A313,'Result Entry'!$B$9:$FW$108,95,0)))</f>
        <v>0.0</v>
      </c>
      <c r="V334" s="2051">
        <f>IF($L317="TC",0,IF($L317="Nso",0,VLOOKUP($A313,'Result Entry'!$B$9:$FW$108,96,0)))</f>
        <v>0.0</v>
      </c>
      <c r="W334" s="2051">
        <f>IF($L317="TC",0,IF($L317="Nso",0,VLOOKUP($A313,'Result Entry'!$B$9:$FW$108,99,0)))</f>
        <v>0.0</v>
      </c>
      <c r="X334" s="2051">
        <f>IF($L317="TC",0,IF($L317="Nso",0,VLOOKUP($A313,'Result Entry'!$B$9:$FW$108,100,0)))</f>
        <v>0.0</v>
      </c>
      <c r="Y334" s="2051">
        <f>VLOOKUP($A313,'Result Entry'!$B$9:$FW$108,90,0)</f>
        <v>0.0</v>
      </c>
    </row>
    <row r="335" spans="8:8" s="1538" ht="33.75" customFormat="1" customHeight="1">
      <c r="A335" s="1954"/>
      <c r="B335" s="1986" t="s">
        <v>70</v>
      </c>
      <c r="C335" s="1554">
        <f>IF(Y335&gt;=1,'Result Entry'!$DE$3,0)</f>
        <v>0.0</v>
      </c>
      <c r="D335" s="2040"/>
      <c r="E335" s="1739">
        <f>IF($L317="TC",0,IF($L317="Nso",0,VLOOKUP($A313,'Result Entry'!$B$9:$FW$108,108,0)))</f>
        <v>0.0</v>
      </c>
      <c r="F335" s="1740">
        <f>IF($L317="TC",0,IF($L317="Nso",0,VLOOKUP($A313,'Result Entry'!$B$9:$FW$108,109,0)))</f>
        <v>0.0</v>
      </c>
      <c r="G335" s="1740">
        <f>IF($L317="TC",0,IF($L317="Nso",0,VLOOKUP($A313,'Result Entry'!$B$9:$FW$108,110,0)))</f>
        <v>0.0</v>
      </c>
      <c r="H335" s="2060">
        <f t="shared" si="40"/>
        <v>0.0</v>
      </c>
      <c r="I335" s="2061" t="str">
        <f>CONCATENATE(U335,"/",'Result Entry'!$DI$7)</f>
        <v>0/70</v>
      </c>
      <c r="J335" s="2062" t="str">
        <f>IF(V335=0,"--",CONCATENATE(V335,"/",'Result Entry'!$DJ$7))</f>
        <v>--</v>
      </c>
      <c r="K335" s="2063">
        <f t="shared" si="41"/>
        <v>0.0</v>
      </c>
      <c r="L335" s="2064">
        <f t="shared" si="42"/>
        <v>0.0</v>
      </c>
      <c r="M335" s="2061" t="str">
        <f>CONCATENATE(W335,"/",'Result Entry'!$DM$7)</f>
        <v>0/100</v>
      </c>
      <c r="N335" s="2062" t="str">
        <f>IF(X335=0,"--",CONCATENATE(X335,"/",'Result Entry'!$DN$7))</f>
        <v>--</v>
      </c>
      <c r="O335" s="2060">
        <f t="shared" si="43"/>
        <v>0.0</v>
      </c>
      <c r="P335" s="1746">
        <f t="shared" si="44"/>
        <v>0.0</v>
      </c>
      <c r="Q335" s="2032" t="str">
        <f>IF($L317="TC",0,IF($L317="Nso",0,VLOOKUP($A313,'Result Entry'!$B$9:$FW$108,123,0)))</f>
        <v/>
      </c>
      <c r="R335" s="610"/>
      <c r="U335" s="2065">
        <f>IF($L317="TC",0,IF($L317="Nso",0,VLOOKUP($A313,'Result Entry'!$B$9:$FW$108,112,0)))</f>
        <v>0.0</v>
      </c>
      <c r="V335" s="2065">
        <f>IF($L317="TC",0,IF($L317="Nso",0,VLOOKUP($A313,'Result Entry'!$B$9:$FW$108,113,0)))</f>
        <v>0.0</v>
      </c>
      <c r="W335" s="2065">
        <f>IF($L317="TC",0,IF($L317="Nso",0,VLOOKUP($A313,'Result Entry'!$B$9:$FW$108,116,0)))</f>
        <v>0.0</v>
      </c>
      <c r="X335" s="2065">
        <f>IF($L317="TC",0,IF($L317="Nso",0,VLOOKUP($A313,'Result Entry'!$B$9:$FW$108,117,0)))</f>
        <v>0.0</v>
      </c>
      <c r="Y335" s="2065">
        <f>VLOOKUP($A313,'Result Entry'!$B$9:$FW$108,107,0)</f>
        <v>0.0</v>
      </c>
    </row>
    <row r="336" spans="8:8" ht="33.75" customHeight="1">
      <c r="A336" s="1954"/>
      <c r="B336" s="1986" t="s">
        <v>70</v>
      </c>
      <c r="C336" s="1565" t="s">
        <v>78</v>
      </c>
      <c r="D336" s="1566"/>
      <c r="E336" s="1567"/>
      <c r="F336" s="1747" t="s">
        <v>79</v>
      </c>
      <c r="G336" s="2066"/>
      <c r="H336" s="1748"/>
      <c r="I336" s="1747" t="s">
        <v>80</v>
      </c>
      <c r="J336" s="1749"/>
      <c r="K336" s="2067" t="s">
        <v>42</v>
      </c>
      <c r="L336" s="2068"/>
      <c r="M336" s="2067" t="s">
        <v>92</v>
      </c>
      <c r="N336" s="1753"/>
      <c r="O336" s="1752" t="s">
        <v>40</v>
      </c>
      <c r="P336" s="1753"/>
      <c r="Q336" s="2069" t="s">
        <v>44</v>
      </c>
      <c r="R336" s="610"/>
    </row>
    <row r="337" spans="8:8" ht="33.75" customHeight="1">
      <c r="A337" s="1954"/>
      <c r="B337" s="1986" t="s">
        <v>70</v>
      </c>
      <c r="C337" s="1577"/>
      <c r="D337" s="1578"/>
      <c r="E337" s="1579"/>
      <c r="F337" s="1755">
        <f>IF($L317="TC",0,IF($L317="Nso",0,VLOOKUP($A313,'Result Entry'!$B$9:$FW$108,171,0)))</f>
        <v>0.0</v>
      </c>
      <c r="G337" s="2070"/>
      <c r="H337" s="1756"/>
      <c r="I337" s="2071">
        <f>IF($L317="TC",0,IF($L317="Nso",0,VLOOKUP($A313,'Result Entry'!$B$9:$FW$108,172,0)))</f>
        <v>0.0</v>
      </c>
      <c r="J337" s="2072"/>
      <c r="K337" s="2073">
        <f>IF($L317="TC",0,IF($L317="Nso",0,VLOOKUP($A313,'Result Entry'!$B$9:$FW$108,173,0)))</f>
        <v>0.0</v>
      </c>
      <c r="L337" s="2074"/>
      <c r="M337" s="2075" t="str">
        <f>IF($L317="TC",0,IF($L317="Nso",0,VLOOKUP($A313,'Result Entry'!$B$9:$FW$108,174,0)))</f>
        <v/>
      </c>
      <c r="N337" s="2076"/>
      <c r="O337" s="1535" t="str">
        <f>VLOOKUP($A313,'Result Entry'!$B$9:$FW$108,175,0)</f>
        <v/>
      </c>
      <c r="P337" s="1534"/>
      <c r="Q337" s="2077" t="str">
        <f>IF($L317="TC",0,IF($L317="Nso",0,VLOOKUP($A313,'Result Entry'!$B$9:$FW$108,177,0)))</f>
        <v/>
      </c>
      <c r="R337" s="610"/>
    </row>
    <row r="338" spans="8:8" ht="33.75" customHeight="1">
      <c r="A338" s="1954"/>
      <c r="B338" s="1986" t="s">
        <v>70</v>
      </c>
      <c r="C338" s="2078" t="s">
        <v>59</v>
      </c>
      <c r="D338" s="2079"/>
      <c r="E338" s="2079"/>
      <c r="F338" s="2079"/>
      <c r="G338" s="2079"/>
      <c r="H338" s="2079"/>
      <c r="I338" s="2080"/>
      <c r="J338" s="1592" t="s">
        <v>60</v>
      </c>
      <c r="K338" s="1592"/>
      <c r="L338" s="1592"/>
      <c r="M338" s="1593"/>
      <c r="N338" s="1760">
        <f>VLOOKUP($A313,'Result Entry'!$B$9:$FW$108,168,0)</f>
        <v>0.0</v>
      </c>
      <c r="O338" s="1761"/>
      <c r="P338" s="2081" t="s">
        <v>38</v>
      </c>
      <c r="Q338" s="2082"/>
      <c r="R338" s="610"/>
    </row>
    <row r="339" spans="8:8" ht="33.75" customHeight="1">
      <c r="A339" s="1954"/>
      <c r="B339" s="1986" t="s">
        <v>70</v>
      </c>
      <c r="C339" s="1598" t="s">
        <v>244</v>
      </c>
      <c r="D339" s="1599"/>
      <c r="E339" s="1599"/>
      <c r="F339" s="2083" t="s">
        <v>158</v>
      </c>
      <c r="G339" s="2084"/>
      <c r="H339" s="2085"/>
      <c r="I339" s="2086" t="s">
        <v>242</v>
      </c>
      <c r="J339" s="1603" t="s">
        <v>61</v>
      </c>
      <c r="K339" s="1603"/>
      <c r="L339" s="1603"/>
      <c r="M339" s="1604"/>
      <c r="N339" s="1762">
        <f>VLOOKUP($A313,'Result Entry'!$B$9:$FW$108,169,0)</f>
        <v>0.0</v>
      </c>
      <c r="O339" s="1763"/>
      <c r="P339" s="1607" t="str">
        <f>VLOOKUP($A313,'Result Entry'!$B$9:$FW$108,170,0)</f>
        <v/>
      </c>
      <c r="Q339" s="2087"/>
      <c r="R339" s="610"/>
    </row>
    <row r="340" spans="8:8" ht="33.75" customHeight="1">
      <c r="A340" s="1954"/>
      <c r="B340" s="1986" t="s">
        <v>70</v>
      </c>
      <c r="C340" s="1598"/>
      <c r="D340" s="1599"/>
      <c r="E340" s="1599"/>
      <c r="F340" s="2088"/>
      <c r="G340" s="2089"/>
      <c r="H340" s="2090"/>
      <c r="I340" s="2091" t="s">
        <v>100</v>
      </c>
      <c r="J340" s="1612" t="s">
        <v>62</v>
      </c>
      <c r="K340" s="1612"/>
      <c r="L340" s="1612"/>
      <c r="M340" s="1613"/>
      <c r="N340" s="2092">
        <f>IF($L317="TC","Transferred",IF($L317="Nso","NameSeparated",VLOOKUP($A313,'Result Entry'!$B$9:$FW$108,178,0)))</f>
        <v>0.0</v>
      </c>
      <c r="O340" s="2092"/>
      <c r="P340" s="2092"/>
      <c r="Q340" s="2093"/>
      <c r="R340" s="610"/>
    </row>
    <row r="341" spans="8:8" ht="33.75" customHeight="1">
      <c r="A341" s="1954"/>
      <c r="B341" s="1986" t="s">
        <v>70</v>
      </c>
      <c r="C341" s="1766" t="str">
        <f>'Result Entry'!$DU$3</f>
        <v>Foundation Of Information Tech.</v>
      </c>
      <c r="D341" s="1767"/>
      <c r="E341" s="1768"/>
      <c r="F341" s="1769" t="str">
        <f>IF(OR($L317="TC",$L317="Nso"),"",VLOOKUP($A313,'Result Entry'!$B$9:$GS$108,196,0))</f>
        <v>0/200</v>
      </c>
      <c r="G341" s="1769"/>
      <c r="H341" s="1769"/>
      <c r="I341" s="1770" t="str">
        <f>IF(F341="","",VLOOKUP($A313,'Result Entry'!$B$9:$GS$108,137,0))</f>
        <v/>
      </c>
      <c r="J341" s="1621" t="s">
        <v>72</v>
      </c>
      <c r="K341" s="1621"/>
      <c r="L341" s="1621"/>
      <c r="M341" s="1622"/>
      <c r="N341" s="2094">
        <f>'Result Entry'!$T$2</f>
        <v>45041.0</v>
      </c>
      <c r="O341" s="2095"/>
      <c r="P341" s="2095"/>
      <c r="Q341" s="2096"/>
      <c r="R341" s="610"/>
    </row>
    <row r="342" spans="8:8" ht="33.75" customHeight="1">
      <c r="A342" s="1954"/>
      <c r="B342" s="1986" t="s">
        <v>70</v>
      </c>
      <c r="C342" s="1774" t="str">
        <f>'Result Entry'!$EI$3</f>
        <v>G.I.A.I.-II</v>
      </c>
      <c r="D342" s="1775"/>
      <c r="E342" s="1776"/>
      <c r="F342" s="1769" t="str">
        <f>IF(OR($L317="TC",$L317="Nso"),"",VLOOKUP($A313,'Result Entry'!$B$9:$GS$108,200,0))</f>
        <v>0/200</v>
      </c>
      <c r="G342" s="1769"/>
      <c r="H342" s="1769"/>
      <c r="I342" s="1770" t="str">
        <f>IF(F342="","",VLOOKUP($A313,'Result Entry'!$B$9:$GS$108,149,0))</f>
        <v/>
      </c>
      <c r="J342" s="1626"/>
      <c r="K342" s="1627"/>
      <c r="L342" s="1627"/>
      <c r="M342" s="1627"/>
      <c r="N342" s="1627"/>
      <c r="O342" s="1627"/>
      <c r="P342" s="1627"/>
      <c r="Q342" s="2097"/>
      <c r="R342" s="610"/>
    </row>
    <row r="343" spans="8:8" ht="33.75" customHeight="1">
      <c r="A343" s="1954"/>
      <c r="B343" s="1986" t="s">
        <v>70</v>
      </c>
      <c r="C343" s="1774" t="str">
        <f>'Result Entry'!$EU$3</f>
        <v>SOC.SER.PLAN</v>
      </c>
      <c r="D343" s="1775"/>
      <c r="E343" s="1776"/>
      <c r="F343" s="1769" t="str">
        <f>IF(OR($L317="TC",$L317="Nso"),"",VLOOKUP($A313,'Result Entry'!$B$9:$HS$108,204,0))</f>
        <v>0/200</v>
      </c>
      <c r="G343" s="1769"/>
      <c r="H343" s="1769"/>
      <c r="I343" s="1770" t="str">
        <f>IF(F343="","",VLOOKUP($A313,'Result Entry'!$B$9:$GS$108,161,0))</f>
        <v/>
      </c>
      <c r="J343" s="1629" t="s">
        <v>175</v>
      </c>
      <c r="K343" s="2098"/>
      <c r="L343" s="2098"/>
      <c r="M343" s="1630"/>
      <c r="N343" s="2099"/>
      <c r="O343" s="2100"/>
      <c r="P343" s="2100"/>
      <c r="Q343" s="2101"/>
      <c r="R343" s="610"/>
    </row>
    <row r="344" spans="8:8" ht="33.75" customHeight="1">
      <c r="A344" s="1954"/>
      <c r="B344" s="1986" t="s">
        <v>70</v>
      </c>
      <c r="C344" s="1774" t="str">
        <f>'Result Entry'!$FG$3</f>
        <v>Jeewan Kaushal</v>
      </c>
      <c r="D344" s="1775"/>
      <c r="E344" s="1776"/>
      <c r="F344" s="1769" t="str">
        <f>IF(OR($L317="TC",$L317="Nso"),"",VLOOKUP($A313,'Result Entry'!$B$9:$HS$108,208,0))</f>
        <v>0/100</v>
      </c>
      <c r="G344" s="1769"/>
      <c r="H344" s="1769"/>
      <c r="I344" s="1770" t="str">
        <f>IF(F344="","",VLOOKUP($A313,'Result Entry'!$B$9:$HS$108,167,0))</f>
        <v/>
      </c>
      <c r="J344" s="1629" t="s">
        <v>149</v>
      </c>
      <c r="K344" s="2098"/>
      <c r="L344" s="2098"/>
      <c r="M344" s="1630"/>
      <c r="N344" s="1630"/>
      <c r="O344" s="1630"/>
      <c r="P344" s="1630"/>
      <c r="Q344" s="2102"/>
      <c r="R344" s="610"/>
    </row>
    <row r="345" spans="8:8" ht="33.75" customHeight="1">
      <c r="A345" s="1954"/>
      <c r="B345" s="1986" t="s">
        <v>70</v>
      </c>
      <c r="C345" s="1777" t="s">
        <v>181</v>
      </c>
      <c r="D345" s="1778"/>
      <c r="E345" s="1779"/>
      <c r="F345" s="2103" t="s">
        <v>182</v>
      </c>
      <c r="G345" s="2104"/>
      <c r="H345" s="2105"/>
      <c r="I345" s="1782" t="s">
        <v>31</v>
      </c>
      <c r="J345" s="1629" t="s">
        <v>176</v>
      </c>
      <c r="K345" s="2098"/>
      <c r="L345" s="2098"/>
      <c r="M345" s="1630"/>
      <c r="N345" s="1630"/>
      <c r="O345" s="1630"/>
      <c r="P345" s="1630"/>
      <c r="Q345" s="2102"/>
      <c r="R345" s="610"/>
    </row>
    <row r="346" spans="8:8" ht="33.75" customHeight="1">
      <c r="A346" s="1954"/>
      <c r="B346" s="1986" t="s">
        <v>70</v>
      </c>
      <c r="C346" s="1783"/>
      <c r="D346" s="1784"/>
      <c r="E346" s="1785"/>
      <c r="F346" s="1786" t="s">
        <v>245</v>
      </c>
      <c r="G346" s="2106"/>
      <c r="H346" s="1787"/>
      <c r="I346" s="1788" t="s">
        <v>63</v>
      </c>
      <c r="J346" s="1647" t="s">
        <v>68</v>
      </c>
      <c r="K346" s="1648"/>
      <c r="L346" s="1648"/>
      <c r="M346" s="1648"/>
      <c r="N346" s="1648"/>
      <c r="O346" s="1648"/>
      <c r="P346" s="1648"/>
      <c r="Q346" s="2107"/>
      <c r="R346" s="610"/>
    </row>
    <row r="347" spans="8:8" ht="33.75" customHeight="1">
      <c r="A347" s="1954"/>
      <c r="B347" s="1986" t="s">
        <v>70</v>
      </c>
      <c r="C347" s="1783"/>
      <c r="D347" s="1784"/>
      <c r="E347" s="1785"/>
      <c r="F347" s="1786" t="s">
        <v>246</v>
      </c>
      <c r="G347" s="2106"/>
      <c r="H347" s="1787"/>
      <c r="I347" s="1788" t="s">
        <v>64</v>
      </c>
      <c r="J347" s="1650"/>
      <c r="K347" s="1651"/>
      <c r="L347" s="1651"/>
      <c r="M347" s="1651"/>
      <c r="N347" s="1651"/>
      <c r="O347" s="1651"/>
      <c r="P347" s="1651"/>
      <c r="Q347" s="2108"/>
      <c r="R347" s="610"/>
    </row>
    <row r="348" spans="8:8" ht="33.75" customHeight="1">
      <c r="A348" s="1954"/>
      <c r="B348" s="1986" t="s">
        <v>70</v>
      </c>
      <c r="C348" s="1783"/>
      <c r="D348" s="1784"/>
      <c r="E348" s="1785"/>
      <c r="F348" s="1786" t="s">
        <v>247</v>
      </c>
      <c r="G348" s="2106"/>
      <c r="H348" s="1787"/>
      <c r="I348" s="1788" t="s">
        <v>66</v>
      </c>
      <c r="J348" s="1650"/>
      <c r="K348" s="1651"/>
      <c r="L348" s="1651"/>
      <c r="M348" s="1651"/>
      <c r="N348" s="1651"/>
      <c r="O348" s="1651"/>
      <c r="P348" s="1651"/>
      <c r="Q348" s="2108"/>
      <c r="R348" s="610"/>
    </row>
    <row r="349" spans="8:8" ht="33.75" customHeight="1">
      <c r="A349" s="1954"/>
      <c r="B349" s="1986" t="s">
        <v>70</v>
      </c>
      <c r="C349" s="1783"/>
      <c r="D349" s="1784"/>
      <c r="E349" s="1785"/>
      <c r="F349" s="1786" t="s">
        <v>248</v>
      </c>
      <c r="G349" s="2106"/>
      <c r="H349" s="1787"/>
      <c r="I349" s="1788" t="s">
        <v>65</v>
      </c>
      <c r="J349" s="1653" t="s">
        <v>81</v>
      </c>
      <c r="K349" s="1654"/>
      <c r="L349" s="1654"/>
      <c r="M349" s="1654"/>
      <c r="N349" s="1654"/>
      <c r="O349" s="1654"/>
      <c r="P349" s="1654"/>
      <c r="Q349" s="2109"/>
      <c r="R349" s="610"/>
    </row>
    <row r="350" spans="8:8" ht="33.75" customHeight="1">
      <c r="A350" s="1954"/>
      <c r="B350" s="2110" t="s">
        <v>70</v>
      </c>
      <c r="C350" s="2111"/>
      <c r="D350" s="2112"/>
      <c r="E350" s="2113"/>
      <c r="F350" s="2114"/>
      <c r="G350" s="2115"/>
      <c r="H350" s="2115"/>
      <c r="I350" s="2116"/>
      <c r="J350" s="2117"/>
      <c r="K350" s="2118"/>
      <c r="L350" s="2118"/>
      <c r="M350" s="2118"/>
      <c r="N350" s="2118"/>
      <c r="O350" s="2118"/>
      <c r="P350" s="2118"/>
      <c r="Q350" s="2119"/>
      <c r="R350" s="610"/>
    </row>
    <row r="351" spans="8:8" s="927" ht="48.75" customFormat="1" customHeight="1">
      <c r="A351" s="1439"/>
      <c r="B351" s="2120"/>
      <c r="C351" s="2120"/>
      <c r="D351" s="2120"/>
      <c r="E351" s="2120"/>
      <c r="F351" s="2120"/>
      <c r="G351" s="2120"/>
      <c r="H351" s="2120"/>
      <c r="I351" s="2120"/>
      <c r="J351" s="2120"/>
      <c r="K351" s="2120"/>
      <c r="L351" s="2120"/>
      <c r="M351" s="2120"/>
      <c r="N351" s="2120"/>
      <c r="O351" s="2120"/>
      <c r="P351" s="2120"/>
      <c r="Q351" s="2120"/>
      <c r="R351" s="610"/>
    </row>
    <row r="352" spans="8:8" ht="9.75" customHeight="1">
      <c r="A352" s="1949">
        <f>A313+1</f>
        <v>10.0</v>
      </c>
      <c r="B352" s="1949"/>
      <c r="C352" s="1949"/>
      <c r="D352" s="1949"/>
      <c r="E352" s="1949"/>
      <c r="F352" s="1949"/>
      <c r="G352" s="1949"/>
      <c r="H352" s="1949"/>
      <c r="I352" s="1949"/>
      <c r="J352" s="1949"/>
      <c r="K352" s="1949"/>
      <c r="L352" s="1949"/>
      <c r="M352" s="1949"/>
      <c r="N352" s="1949"/>
      <c r="O352" s="1949"/>
      <c r="P352" s="1949"/>
      <c r="Q352" s="1949"/>
      <c r="R352" s="1949"/>
    </row>
    <row r="353" spans="8:8" ht="16.5" customHeight="1">
      <c r="A353" s="1950"/>
      <c r="B353" s="1951" t="s">
        <v>51</v>
      </c>
      <c r="C353" s="1952"/>
      <c r="D353" s="1952"/>
      <c r="E353" s="1952"/>
      <c r="F353" s="1952"/>
      <c r="G353" s="1952"/>
      <c r="H353" s="1952"/>
      <c r="I353" s="1952"/>
      <c r="J353" s="1952"/>
      <c r="K353" s="1952"/>
      <c r="L353" s="1952"/>
      <c r="M353" s="1952"/>
      <c r="N353" s="1952"/>
      <c r="O353" s="1952"/>
      <c r="P353" s="1952"/>
      <c r="Q353" s="1953"/>
      <c r="R353" s="610"/>
    </row>
    <row r="354" spans="8:8" ht="62.25" customHeight="1">
      <c r="A354" s="1954"/>
      <c r="B354" s="1955"/>
      <c r="C354" s="1956"/>
      <c r="D354" s="1957" t="str">
        <f>Master!$E$8</f>
        <v>Govt. Sr. Secondary School </v>
      </c>
      <c r="E354" s="1958"/>
      <c r="F354" s="1958"/>
      <c r="G354" s="1958"/>
      <c r="H354" s="1958"/>
      <c r="I354" s="1958"/>
      <c r="J354" s="1958"/>
      <c r="K354" s="1958"/>
      <c r="L354" s="1958"/>
      <c r="M354" s="1958"/>
      <c r="N354" s="1958"/>
      <c r="O354" s="1958"/>
      <c r="P354" s="1958"/>
      <c r="Q354" s="1959"/>
      <c r="R354" s="610"/>
    </row>
    <row r="355" spans="8:8" ht="33.0" customHeight="1">
      <c r="A355" s="1954"/>
      <c r="B355" s="1960"/>
      <c r="C355" s="1961"/>
      <c r="D355" s="1962" t="str">
        <f>Master!$E$11</f>
        <v>P.S.-Bapini (Jodhpur)</v>
      </c>
      <c r="E355" s="1962"/>
      <c r="F355" s="1962"/>
      <c r="G355" s="1962"/>
      <c r="H355" s="1962"/>
      <c r="I355" s="1962"/>
      <c r="J355" s="1962"/>
      <c r="K355" s="1962"/>
      <c r="L355" s="1962"/>
      <c r="M355" s="1962"/>
      <c r="N355" s="1962"/>
      <c r="O355" s="1962"/>
      <c r="P355" s="1962"/>
      <c r="Q355" s="1963"/>
      <c r="R355" s="610"/>
    </row>
    <row r="356" spans="8:8" ht="21.75" customHeight="1">
      <c r="A356" s="1954"/>
      <c r="B356" s="1964"/>
      <c r="C356" s="1965" t="s">
        <v>151</v>
      </c>
      <c r="D356" s="1966"/>
      <c r="E356" s="1966"/>
      <c r="F356" s="1966"/>
      <c r="G356" s="1966"/>
      <c r="H356" s="1967"/>
      <c r="I356" s="1968" t="s">
        <v>128</v>
      </c>
      <c r="J356" s="1969"/>
      <c r="K356" s="1969"/>
      <c r="L356" s="1970">
        <f>VLOOKUP(A352,'Result Entry'!$B$6:$K$108,6,0)</f>
        <v>0.0</v>
      </c>
      <c r="M356" s="1971"/>
      <c r="N356" s="1972" t="s">
        <v>69</v>
      </c>
      <c r="O356" s="1973"/>
      <c r="P356" s="1974">
        <f>Master!$E$14</f>
        <v>8.151106901E9</v>
      </c>
      <c r="Q356" s="1975"/>
      <c r="R356" s="610"/>
    </row>
    <row r="357" spans="8:8" ht="21.75" customHeight="1">
      <c r="A357" s="1954"/>
      <c r="B357" s="1976"/>
      <c r="C357" s="1965"/>
      <c r="D357" s="1966"/>
      <c r="E357" s="1966"/>
      <c r="F357" s="1966"/>
      <c r="G357" s="1966"/>
      <c r="H357" s="1967"/>
      <c r="I357" s="1968"/>
      <c r="J357" s="1969"/>
      <c r="K357" s="1969"/>
      <c r="L357" s="1970"/>
      <c r="M357" s="1971"/>
      <c r="N357" s="1470" t="s">
        <v>67</v>
      </c>
      <c r="O357" s="1471"/>
      <c r="P357" s="1472"/>
      <c r="Q357" s="1977"/>
      <c r="R357" s="610"/>
    </row>
    <row r="358" spans="8:8" ht="21.75" customHeight="1">
      <c r="A358" s="1954"/>
      <c r="B358" s="1976"/>
      <c r="C358" s="1978"/>
      <c r="D358" s="1979"/>
      <c r="E358" s="1979"/>
      <c r="F358" s="1979"/>
      <c r="G358" s="1979"/>
      <c r="H358" s="1980"/>
      <c r="I358" s="1981"/>
      <c r="J358" s="1982"/>
      <c r="K358" s="1982"/>
      <c r="L358" s="1983"/>
      <c r="M358" s="1984"/>
      <c r="N358" s="1479" t="s">
        <v>52</v>
      </c>
      <c r="O358" s="1480"/>
      <c r="P358" s="1481" t="str">
        <f>Master!$E$6</f>
        <v>2022-23</v>
      </c>
      <c r="Q358" s="1985"/>
      <c r="R358" s="610"/>
    </row>
    <row r="359" spans="8:8" ht="33.75" customHeight="1">
      <c r="A359" s="1954"/>
      <c r="B359" s="1986" t="s">
        <v>70</v>
      </c>
      <c r="C359" s="1677" t="s">
        <v>21</v>
      </c>
      <c r="D359" s="1678"/>
      <c r="E359" s="1678"/>
      <c r="F359" s="1678"/>
      <c r="G359" s="1679"/>
      <c r="H359" s="1680" t="s">
        <v>150</v>
      </c>
      <c r="I359" s="1681">
        <f>VLOOKUP($A352,'Result Entry'!$B$9:$FW$108,4,0)</f>
        <v>0.0</v>
      </c>
      <c r="J359" s="1681"/>
      <c r="K359" s="1681"/>
      <c r="L359" s="1681"/>
      <c r="M359" s="1681"/>
      <c r="N359" s="1681"/>
      <c r="O359" s="1681"/>
      <c r="P359" s="1681"/>
      <c r="Q359" s="1987"/>
      <c r="R359" s="610"/>
    </row>
    <row r="360" spans="8:8" ht="33.75" customHeight="1">
      <c r="A360" s="1954"/>
      <c r="B360" s="1986" t="s">
        <v>70</v>
      </c>
      <c r="C360" s="1683" t="s">
        <v>23</v>
      </c>
      <c r="D360" s="1684"/>
      <c r="E360" s="1684"/>
      <c r="F360" s="1684"/>
      <c r="G360" s="1685"/>
      <c r="H360" s="1686" t="s">
        <v>150</v>
      </c>
      <c r="I360" s="1687">
        <f>VLOOKUP($A352,'Result Entry'!$B$9:$FW$108,7,0)</f>
        <v>0.0</v>
      </c>
      <c r="J360" s="1687"/>
      <c r="K360" s="1687"/>
      <c r="L360" s="1687"/>
      <c r="M360" s="1687"/>
      <c r="N360" s="1687"/>
      <c r="O360" s="1687"/>
      <c r="P360" s="1687"/>
      <c r="Q360" s="1988"/>
      <c r="R360" s="610"/>
    </row>
    <row r="361" spans="8:8" ht="33.75" customHeight="1">
      <c r="A361" s="1954"/>
      <c r="B361" s="1986" t="s">
        <v>70</v>
      </c>
      <c r="C361" s="1683" t="s">
        <v>24</v>
      </c>
      <c r="D361" s="1684"/>
      <c r="E361" s="1684"/>
      <c r="F361" s="1684"/>
      <c r="G361" s="1685"/>
      <c r="H361" s="1686" t="s">
        <v>150</v>
      </c>
      <c r="I361" s="1687">
        <f>VLOOKUP($A352,'Result Entry'!$B$9:$FW$108,8,0)</f>
        <v>0.0</v>
      </c>
      <c r="J361" s="1687"/>
      <c r="K361" s="1687"/>
      <c r="L361" s="1687"/>
      <c r="M361" s="1687"/>
      <c r="N361" s="1687"/>
      <c r="O361" s="1687"/>
      <c r="P361" s="1687"/>
      <c r="Q361" s="1988"/>
      <c r="R361" s="610"/>
    </row>
    <row r="362" spans="8:8" ht="33.75" customHeight="1">
      <c r="A362" s="1954"/>
      <c r="B362" s="1986" t="s">
        <v>70</v>
      </c>
      <c r="C362" s="1683" t="s">
        <v>53</v>
      </c>
      <c r="D362" s="1684"/>
      <c r="E362" s="1684"/>
      <c r="F362" s="1684"/>
      <c r="G362" s="1685"/>
      <c r="H362" s="1686" t="s">
        <v>150</v>
      </c>
      <c r="I362" s="1687">
        <f>VLOOKUP($A352,'Result Entry'!$B$9:$FW$108,9,0)</f>
        <v>0.0</v>
      </c>
      <c r="J362" s="1687"/>
      <c r="K362" s="1687"/>
      <c r="L362" s="1687"/>
      <c r="M362" s="1687"/>
      <c r="N362" s="1687"/>
      <c r="O362" s="1687"/>
      <c r="P362" s="1687"/>
      <c r="Q362" s="1988"/>
      <c r="R362" s="610"/>
    </row>
    <row r="363" spans="8:8" ht="33.75" customHeight="1">
      <c r="A363" s="1954"/>
      <c r="B363" s="1986" t="s">
        <v>70</v>
      </c>
      <c r="C363" s="1683" t="s">
        <v>54</v>
      </c>
      <c r="D363" s="1684"/>
      <c r="E363" s="1684"/>
      <c r="F363" s="1684"/>
      <c r="G363" s="1685"/>
      <c r="H363" s="1686" t="s">
        <v>150</v>
      </c>
      <c r="I363" s="1689" t="str">
        <f>CONCATENATE('Result Entry'!$G$4,'Result Entry'!$J$4)</f>
        <v>11(A)</v>
      </c>
      <c r="J363" s="1687"/>
      <c r="K363" s="1687"/>
      <c r="L363" s="1687"/>
      <c r="M363" s="1687"/>
      <c r="N363" s="1687"/>
      <c r="O363" s="1687"/>
      <c r="P363" s="1687"/>
      <c r="Q363" s="1988"/>
      <c r="R363" s="610"/>
    </row>
    <row r="364" spans="8:8" ht="33.75" customHeight="1">
      <c r="A364" s="1954"/>
      <c r="B364" s="1986" t="s">
        <v>70</v>
      </c>
      <c r="C364" s="1742" t="s">
        <v>26</v>
      </c>
      <c r="D364" s="1763"/>
      <c r="E364" s="1763"/>
      <c r="F364" s="1763"/>
      <c r="G364" s="1989"/>
      <c r="H364" s="1693" t="s">
        <v>150</v>
      </c>
      <c r="I364" s="1694">
        <f>VLOOKUP($A352,'Result Entry'!$B$9:$FW$108,10,0)</f>
        <v>0.0</v>
      </c>
      <c r="J364" s="1694"/>
      <c r="K364" s="1694"/>
      <c r="L364" s="1694"/>
      <c r="M364" s="1694"/>
      <c r="N364" s="1694"/>
      <c r="O364" s="1694"/>
      <c r="P364" s="1694"/>
      <c r="Q364" s="1990"/>
      <c r="R364" s="610"/>
    </row>
    <row r="365" spans="8:8" ht="33.75" customHeight="1">
      <c r="A365" s="1954"/>
      <c r="B365" s="1986" t="s">
        <v>70</v>
      </c>
      <c r="C365" s="1991" t="s">
        <v>244</v>
      </c>
      <c r="D365" s="1992"/>
      <c r="E365" s="1993" t="s">
        <v>73</v>
      </c>
      <c r="F365" s="1994" t="s">
        <v>74</v>
      </c>
      <c r="G365" s="1994" t="s">
        <v>230</v>
      </c>
      <c r="H365" s="1995" t="s">
        <v>169</v>
      </c>
      <c r="I365" s="1701" t="s">
        <v>56</v>
      </c>
      <c r="J365" s="1996"/>
      <c r="K365" s="1996"/>
      <c r="L365" s="1997" t="s">
        <v>231</v>
      </c>
      <c r="M365" s="1998" t="s">
        <v>85</v>
      </c>
      <c r="N365" s="1998"/>
      <c r="O365" s="1999"/>
      <c r="P365" s="2000" t="s">
        <v>77</v>
      </c>
      <c r="Q365" s="2001" t="s">
        <v>99</v>
      </c>
      <c r="R365" s="610"/>
    </row>
    <row r="366" spans="8:8" ht="33.75" customHeight="1">
      <c r="A366" s="1954"/>
      <c r="B366" s="1986" t="s">
        <v>70</v>
      </c>
      <c r="C366" s="2002"/>
      <c r="D366" s="2003"/>
      <c r="E366" s="2004"/>
      <c r="F366" s="2005"/>
      <c r="G366" s="2005"/>
      <c r="H366" s="2006"/>
      <c r="I366" s="2007" t="s">
        <v>233</v>
      </c>
      <c r="J366" s="2008" t="s">
        <v>87</v>
      </c>
      <c r="K366" s="2009" t="s">
        <v>109</v>
      </c>
      <c r="L366" s="2010"/>
      <c r="M366" s="2007" t="s">
        <v>233</v>
      </c>
      <c r="N366" s="2008" t="s">
        <v>87</v>
      </c>
      <c r="O366" s="2011" t="s">
        <v>110</v>
      </c>
      <c r="P366" s="2012"/>
      <c r="Q366" s="2013"/>
      <c r="R366" s="610"/>
    </row>
    <row r="367" spans="8:8" s="2014" ht="33.75" customFormat="1" customHeight="1">
      <c r="A367" s="1954"/>
      <c r="B367" s="1986" t="s">
        <v>70</v>
      </c>
      <c r="C367" s="2015" t="s">
        <v>57</v>
      </c>
      <c r="D367" s="2016"/>
      <c r="E367" s="2017">
        <f>'Result Entry'!$L$7</f>
        <v>10.0</v>
      </c>
      <c r="F367" s="2018">
        <f>'Result Entry'!$M$7</f>
        <v>10.0</v>
      </c>
      <c r="G367" s="2018">
        <f>'Result Entry'!$N$7</f>
        <v>10.0</v>
      </c>
      <c r="H367" s="2019">
        <f>SUM(E367:G367)</f>
        <v>30.0</v>
      </c>
      <c r="I367" s="2020" t="s">
        <v>243</v>
      </c>
      <c r="J367" s="2021" t="s">
        <v>243</v>
      </c>
      <c r="K367" s="2022">
        <f>'Result Entry'!$P$7</f>
        <v>70.0</v>
      </c>
      <c r="L367" s="2023">
        <f>SUM(H367,K367)</f>
        <v>100.0</v>
      </c>
      <c r="M367" s="2020" t="s">
        <v>243</v>
      </c>
      <c r="N367" s="2021" t="s">
        <v>243</v>
      </c>
      <c r="O367" s="2019">
        <f>'Result Entry'!$R$7</f>
        <v>100.0</v>
      </c>
      <c r="P367" s="2024">
        <f>SUM(L367,O367)</f>
        <v>200.0</v>
      </c>
      <c r="Q367" s="2025"/>
      <c r="R367" s="610"/>
    </row>
    <row r="368" spans="8:8" s="1538" ht="33.75" customFormat="1" customHeight="1">
      <c r="A368" s="1954"/>
      <c r="B368" s="1986" t="s">
        <v>70</v>
      </c>
      <c r="C368" s="1540" t="str">
        <f>'Result Entry'!$L$3</f>
        <v>HINDI Comp.</v>
      </c>
      <c r="D368" s="1541"/>
      <c r="E368" s="1728">
        <f>IF($L356="TC",0,IF($L356="Nso",0,VLOOKUP($A352,'Result Entry'!$B$9:$FW$108,11,0)))</f>
        <v>0.0</v>
      </c>
      <c r="F368" s="1729">
        <f>IF($L356="TC",0,IF($L356="Nso",0,VLOOKUP($A352,'Result Entry'!$B$9:$FW$108,12,0)))</f>
        <v>0.0</v>
      </c>
      <c r="G368" s="1729">
        <f>IF($L356="TC",0,IF($L356="Nso",0,VLOOKUP($A352,'Result Entry'!$B$9:$FW$108,13,0)))</f>
        <v>0.0</v>
      </c>
      <c r="H368" s="2026">
        <f>SUM(E368:G368)</f>
        <v>0.0</v>
      </c>
      <c r="I368" s="2027" t="str">
        <f>CONCATENATE(U368,"/",'Result Entry'!$P$7)</f>
        <v>0/70</v>
      </c>
      <c r="J368" s="2028" t="str">
        <f>IF(V368=0,"--",CONCATENATE(V368,"/"))</f>
        <v>--</v>
      </c>
      <c r="K368" s="2029">
        <f>SUM(U368:V368)</f>
        <v>0.0</v>
      </c>
      <c r="L368" s="2030">
        <f>SUM(H368,K368)</f>
        <v>0.0</v>
      </c>
      <c r="M368" s="2027" t="str">
        <f>CONCATENATE(W368,"/",'Result Entry'!$R$7)</f>
        <v>0/100</v>
      </c>
      <c r="N368" s="2028" t="str">
        <f>IF(X368=0,"--",CONCATENATE(X368,"/"))</f>
        <v>--</v>
      </c>
      <c r="O368" s="2031">
        <f>SUM(W368:X368)</f>
        <v>0.0</v>
      </c>
      <c r="P368" s="1734">
        <f>SUM(L368,O368)</f>
        <v>0.0</v>
      </c>
      <c r="Q368" s="2032" t="str">
        <f>IF($L356="TC",0,IF($L356="Nso",0,VLOOKUP($A352,'Result Entry'!$B$9:$FW$108,24,0)))</f>
        <v/>
      </c>
      <c r="R368" s="610"/>
      <c r="U368" s="2033">
        <f>IF($L356="TC",0,IF($L356="Nso",0,VLOOKUP($A352,'Result Entry'!$B$9:$FW$108,15,0)))</f>
        <v>0.0</v>
      </c>
      <c r="V368" s="2033">
        <v>0.0</v>
      </c>
      <c r="W368" s="2033">
        <f>IF($L356="TC",0,IF($L356="Nso",0,VLOOKUP($A352,'Result Entry'!$B$9:$FW$108,17,0)))</f>
        <v>0.0</v>
      </c>
      <c r="X368" s="2033">
        <v>0.0</v>
      </c>
    </row>
    <row r="369" spans="8:8" s="1538" ht="33.75" customFormat="1" customHeight="1">
      <c r="A369" s="1954"/>
      <c r="B369" s="1986" t="s">
        <v>70</v>
      </c>
      <c r="C369" s="1551" t="str">
        <f>'Result Entry'!$Z$3</f>
        <v>ENGLISH Comp.</v>
      </c>
      <c r="D369" s="1552"/>
      <c r="E369" s="1728">
        <f>IF($L356="TC",0,IF($L356="Nso",0,VLOOKUP($A352,'Result Entry'!$B$9:$FW$108,25,0)))</f>
        <v>0.0</v>
      </c>
      <c r="F369" s="1729">
        <f>IF($L356="TC",0,IF($L356="Nso",0,VLOOKUP($A352,'Result Entry'!$B$9:$FW$108,26,0)))</f>
        <v>0.0</v>
      </c>
      <c r="G369" s="1729">
        <f>IF($L356="TC",0,IF($L356="Nso",0,VLOOKUP($A352,'Result Entry'!$B$9:$FW$108,27,0)))</f>
        <v>0.0</v>
      </c>
      <c r="H369" s="2034">
        <f t="shared" si="45" ref="H369:H374">SUM(E369:G369)</f>
        <v>0.0</v>
      </c>
      <c r="I369" s="2035" t="str">
        <f>CONCATENATE(U369,"/",'Result Entry'!$AD$7)</f>
        <v>0/70</v>
      </c>
      <c r="J369" s="2036" t="str">
        <f>IF(V369=0,"--",CONCATENATE(V369,"/"))</f>
        <v>--</v>
      </c>
      <c r="K369" s="2037">
        <f t="shared" si="46" ref="K369:K374">SUM(U369:V369)</f>
        <v>0.0</v>
      </c>
      <c r="L369" s="2038">
        <f t="shared" si="47" ref="L369:L374">SUM(H369,K369)</f>
        <v>0.0</v>
      </c>
      <c r="M369" s="2035" t="str">
        <f>CONCATENATE(W369,"/",'Result Entry'!$AF$7)</f>
        <v>0/100</v>
      </c>
      <c r="N369" s="2036" t="str">
        <f>IF(X369=0,"--",CONCATENATE(X369,"/"))</f>
        <v>--</v>
      </c>
      <c r="O369" s="2031">
        <f t="shared" si="48" ref="O369:O374">SUM(W369:X369)</f>
        <v>0.0</v>
      </c>
      <c r="P369" s="1734">
        <f t="shared" si="49" ref="P369:P374">SUM(L369,O369)</f>
        <v>0.0</v>
      </c>
      <c r="Q369" s="2032" t="str">
        <f>IF($L356="TC",0,IF($L356="Nso",0,VLOOKUP($A352,'Result Entry'!$B$9:$FW$108,38,0)))</f>
        <v/>
      </c>
      <c r="R369" s="610"/>
      <c r="U369" s="2039">
        <f>IF($L356="TC",0,IF($L356="Nso",0,VLOOKUP($A352,'Result Entry'!$B$9:$FW$108,29,0)))</f>
        <v>0.0</v>
      </c>
      <c r="V369" s="2039">
        <v>0.0</v>
      </c>
      <c r="W369" s="2039">
        <f>IF($L356="TC",0,IF($L356="Nso",0,VLOOKUP($A352,'Result Entry'!$B$9:$FW$108,31,0)))</f>
        <v>0.0</v>
      </c>
      <c r="X369" s="2039">
        <v>0.0</v>
      </c>
    </row>
    <row r="370" spans="8:8" s="1538" ht="33.75" customFormat="1" customHeight="1">
      <c r="A370" s="1954"/>
      <c r="B370" s="1986" t="s">
        <v>70</v>
      </c>
      <c r="C370" s="1551">
        <f>IF(Y370&gt;=1,'Result Entry'!$AO$3,0)</f>
        <v>0.0</v>
      </c>
      <c r="D370" s="1552"/>
      <c r="E370" s="1728">
        <f>IF($L356="TC",0,IF($L356="Nso",0,VLOOKUP($A352,'Result Entry'!$B$9:$FW$108,40,0)))</f>
        <v>0.0</v>
      </c>
      <c r="F370" s="1729">
        <f>IF($L356="TC",0,IF($L356="Nso",0,VLOOKUP($A352,'Result Entry'!$B$9:$FW$108,41,0)))</f>
        <v>0.0</v>
      </c>
      <c r="G370" s="1729">
        <f>IF($L356="TC",0,IF($L356="Nso",0,VLOOKUP($A352,'Result Entry'!$B$9:$FW$108,42,0)))</f>
        <v>0.0</v>
      </c>
      <c r="H370" s="2034">
        <f t="shared" si="45"/>
        <v>0.0</v>
      </c>
      <c r="I370" s="2035" t="str">
        <f>CONCATENATE(U370,"/",'Result Entry'!$AS$7)</f>
        <v>0/40</v>
      </c>
      <c r="J370" s="2036" t="str">
        <f>IF(V370=0,"--",CONCATENATE(V370,"/",'Result Entry'!$AT$7))</f>
        <v>--</v>
      </c>
      <c r="K370" s="2037">
        <f t="shared" si="46"/>
        <v>0.0</v>
      </c>
      <c r="L370" s="2038">
        <f t="shared" si="47"/>
        <v>0.0</v>
      </c>
      <c r="M370" s="2035" t="str">
        <f>CONCATENATE(W370,"/",'Result Entry'!$AW$7)</f>
        <v>0/100</v>
      </c>
      <c r="N370" s="2036" t="str">
        <f>IF(X370=0,"--",CONCATENATE(X370,"/",'Result Entry'!$AX$7))</f>
        <v>--</v>
      </c>
      <c r="O370" s="2031">
        <f t="shared" si="48"/>
        <v>0.0</v>
      </c>
      <c r="P370" s="1734">
        <f t="shared" si="49"/>
        <v>0.0</v>
      </c>
      <c r="Q370" s="2032" t="str">
        <f>IF($L356="TC",0,IF($L356="Nso",0,VLOOKUP($A352,'Result Entry'!$B$9:$FW$108,55,0)))</f>
        <v/>
      </c>
      <c r="R370" s="610"/>
      <c r="U370" s="2039">
        <f>IF($L356="TC",0,IF($L356="Nso",0,VLOOKUP($A352,'Result Entry'!$B$9:$FW$108,44,0)))</f>
        <v>0.0</v>
      </c>
      <c r="V370" s="2039">
        <f>IF($L356="TC",0,IF($L356="Nso",0,VLOOKUP($A352,'Result Entry'!$B$9:$FW$108,45,0)))</f>
        <v>0.0</v>
      </c>
      <c r="W370" s="2039">
        <f>IF($L356="TC",0,IF($L356="Nso",0,VLOOKUP($A352,'Result Entry'!$B$9:$FW$108,48,0)))</f>
        <v>0.0</v>
      </c>
      <c r="X370" s="2039">
        <f>IF($L356="TC",0,IF($L356="Nso",0,VLOOKUP($A352,'Result Entry'!$B$9:$FW$108,49,0)))</f>
        <v>0.0</v>
      </c>
      <c r="Y370" s="2039">
        <f>VLOOKUP($A352,'Result Entry'!$B$9:$FW$108,39,0)</f>
        <v>0.0</v>
      </c>
    </row>
    <row r="371" spans="8:8" s="1538" ht="33.75" customFormat="1" customHeight="1">
      <c r="A371" s="1954"/>
      <c r="B371" s="1986" t="s">
        <v>70</v>
      </c>
      <c r="C371" s="1551">
        <f>IF(Y371&gt;=1,'Result Entry'!$BF$3,0)</f>
        <v>0.0</v>
      </c>
      <c r="D371" s="1552"/>
      <c r="E371" s="1728">
        <f>IF($L356="TC",0,IF($L356="Nso",0,VLOOKUP($A352,'Result Entry'!$B$9:$FW$108,57,0)))</f>
        <v>0.0</v>
      </c>
      <c r="F371" s="1729">
        <f>IF($L356="TC",0,IF($L356="Nso",0,VLOOKUP($A352,'Result Entry'!$B$9:$FW$108,58,0)))</f>
        <v>0.0</v>
      </c>
      <c r="G371" s="1729">
        <f>IF($L356="TC",0,IF($L356="Nso",0,VLOOKUP($A352,'Result Entry'!$B$9:$FW$108,59,0)))</f>
        <v>0.0</v>
      </c>
      <c r="H371" s="2034">
        <f t="shared" si="45"/>
        <v>0.0</v>
      </c>
      <c r="I371" s="2035" t="str">
        <f>CONCATENATE(U371,"/",'Result Entry'!$BJ$7)</f>
        <v>0/70</v>
      </c>
      <c r="J371" s="2036" t="str">
        <f>IF(V371=0,"--",CONCATENATE(V371,"/",'Result Entry'!$BK$7))</f>
        <v>--</v>
      </c>
      <c r="K371" s="2037">
        <f t="shared" si="46"/>
        <v>0.0</v>
      </c>
      <c r="L371" s="2038">
        <f t="shared" si="47"/>
        <v>0.0</v>
      </c>
      <c r="M371" s="2035" t="str">
        <f>CONCATENATE(W371,"/",'Result Entry'!$BN$7)</f>
        <v>0/100</v>
      </c>
      <c r="N371" s="2036" t="str">
        <f>IF(X371=0,"--",CONCATENATE(X371,"/",'Result Entry'!$BO$7))</f>
        <v>--</v>
      </c>
      <c r="O371" s="2031">
        <f t="shared" si="48"/>
        <v>0.0</v>
      </c>
      <c r="P371" s="1734">
        <f t="shared" si="49"/>
        <v>0.0</v>
      </c>
      <c r="Q371" s="2032" t="str">
        <f>IF($L356="TC",0,IF($L356="Nso",0,VLOOKUP($A352,'Result Entry'!$B$9:$FW$108,72,0)))</f>
        <v/>
      </c>
      <c r="R371" s="610"/>
      <c r="U371" s="2039">
        <f>IF($L356="TC",0,IF($L356="Nso",0,VLOOKUP($A352,'Result Entry'!$B$9:$FW$108,61,0)))</f>
        <v>0.0</v>
      </c>
      <c r="V371" s="2039">
        <f>IF($L356="TC",0,IF($L356="Nso",0,VLOOKUP($A352,'Result Entry'!$B$9:$FW$108,62,0)))</f>
        <v>0.0</v>
      </c>
      <c r="W371" s="2039">
        <f>IF($L356="TC",0,IF($L356="Nso",0,VLOOKUP($A352,'Result Entry'!$B$9:$FW$108,65,0)))</f>
        <v>0.0</v>
      </c>
      <c r="X371" s="2039">
        <f>IF($L356="TC",0,IF($L356="Nso",0,VLOOKUP($A352,'Result Entry'!$B$9:$FW$108,66,0)))</f>
        <v>0.0</v>
      </c>
      <c r="Y371" s="2039">
        <f>VLOOKUP($A352,'Result Entry'!$B$9:$FW$108,56,0)</f>
        <v>0.0</v>
      </c>
    </row>
    <row r="372" spans="8:8" s="1538" ht="33.75" customFormat="1" customHeight="1">
      <c r="A372" s="1954"/>
      <c r="B372" s="1986" t="s">
        <v>70</v>
      </c>
      <c r="C372" s="1554">
        <f>IF(Y372&gt;=1,'Result Entry'!$BW$3,0)</f>
        <v>0.0</v>
      </c>
      <c r="D372" s="2040"/>
      <c r="E372" s="2041">
        <f>IF($L356="TC",0,IF($L356="Nso",0,VLOOKUP($A352,'Result Entry'!$B$9:$FW$108,74,0)))</f>
        <v>0.0</v>
      </c>
      <c r="F372" s="2042">
        <f>IF($L356="TC",0,IF($L356="Nso",0,VLOOKUP($A352,'Result Entry'!$B$9:$FW$108,75,0)))</f>
        <v>0.0</v>
      </c>
      <c r="G372" s="2042">
        <f>IF($L356="TC",0,IF($L356="Nso",0,VLOOKUP($A352,'Result Entry'!$B$9:$FW$108,76,0)))</f>
        <v>0.0</v>
      </c>
      <c r="H372" s="2043">
        <f t="shared" si="45"/>
        <v>0.0</v>
      </c>
      <c r="I372" s="2044" t="str">
        <f>CONCATENATE(U372,"/",'Result Entry'!$CA$7)</f>
        <v>0/70</v>
      </c>
      <c r="J372" s="2045" t="str">
        <f>IF(V372=0,"--",CONCATENATE(V372,"/",'Result Entry'!$CB$7))</f>
        <v>--</v>
      </c>
      <c r="K372" s="2046">
        <f t="shared" si="46"/>
        <v>0.0</v>
      </c>
      <c r="L372" s="2047">
        <f t="shared" si="47"/>
        <v>0.0</v>
      </c>
      <c r="M372" s="2044" t="str">
        <f>CONCATENATE(W372,"/",'Result Entry'!$CE$7)</f>
        <v>0/100</v>
      </c>
      <c r="N372" s="2045" t="str">
        <f>IF(X372=0,"--",CONCATENATE(X372,"/",'Result Entry'!$CF$7))</f>
        <v>--</v>
      </c>
      <c r="O372" s="2043">
        <f t="shared" si="48"/>
        <v>0.0</v>
      </c>
      <c r="P372" s="2048">
        <f t="shared" si="49"/>
        <v>0.0</v>
      </c>
      <c r="Q372" s="2049" t="str">
        <f>IF($L356="TC",0,IF($L356="Nso",0,VLOOKUP($A352,'Result Entry'!$B$9:$FW$108,89,0)))</f>
        <v/>
      </c>
      <c r="R372" s="610"/>
      <c r="U372" s="2041">
        <f>IF($L356="TC",0,IF($L356="Nso",0,VLOOKUP($A352,'Result Entry'!$B$9:$FW$108,78,0)))</f>
        <v>0.0</v>
      </c>
      <c r="V372" s="2041">
        <f>IF($L356="TC",0,IF($L356="Nso",0,VLOOKUP($A352,'Result Entry'!$B$9:$FW$108,79,0)))</f>
        <v>0.0</v>
      </c>
      <c r="W372" s="2041">
        <f>IF($L356="TC",0,IF($L356="Nso",0,VLOOKUP($A352,'Result Entry'!$B$9:$FW$108,82,0)))</f>
        <v>0.0</v>
      </c>
      <c r="X372" s="2041">
        <f>IF($L356="TC",0,IF($L356="Nso",0,VLOOKUP($A352,'Result Entry'!$B$9:$FW$108,83,0)))</f>
        <v>0.0</v>
      </c>
      <c r="Y372" s="2041">
        <f>VLOOKUP($A352,'Result Entry'!$B$9:$FW$108,73,0)</f>
        <v>0.0</v>
      </c>
    </row>
    <row r="373" spans="8:8" s="1538" ht="33.75" customFormat="1" customHeight="1">
      <c r="A373" s="1954"/>
      <c r="B373" s="1986" t="s">
        <v>70</v>
      </c>
      <c r="C373" s="2050">
        <f>IF(Y373&gt;=1,'Result Entry'!$CN$3,0)</f>
        <v>0.0</v>
      </c>
      <c r="D373" s="2040"/>
      <c r="E373" s="2051">
        <f>IF($L356="TC",0,IF($L356="Nso",0,VLOOKUP($A352,'Result Entry'!$B$9:$FW$108,91,0)))</f>
        <v>0.0</v>
      </c>
      <c r="F373" s="2052">
        <f>IF($L356="TC",0,IF($L356="Nso",0,VLOOKUP($A352,'Result Entry'!$B$9:$FW$108,92,0)))</f>
        <v>0.0</v>
      </c>
      <c r="G373" s="2052">
        <f>IF($L356="TC",0,IF($L356="Nso",0,VLOOKUP($A352,'Result Entry'!$B$9:$FW$108,93,0)))</f>
        <v>0.0</v>
      </c>
      <c r="H373" s="2053">
        <f t="shared" si="45"/>
        <v>0.0</v>
      </c>
      <c r="I373" s="2054" t="str">
        <f>CONCATENATE(U373,"/",'Result Entry'!$CR$7)</f>
        <v>0/70</v>
      </c>
      <c r="J373" s="2055" t="str">
        <f>IF(V373=0,"--",CONCATENATE(V373,"/",'Result Entry'!$CS$7))</f>
        <v>--</v>
      </c>
      <c r="K373" s="2056">
        <f t="shared" si="46"/>
        <v>0.0</v>
      </c>
      <c r="L373" s="2057">
        <f t="shared" si="47"/>
        <v>0.0</v>
      </c>
      <c r="M373" s="2054" t="str">
        <f>CONCATENATE(W373,"/",'Result Entry'!$CV$7)</f>
        <v>0/100</v>
      </c>
      <c r="N373" s="2055" t="str">
        <f>IF(X373=0,"--",CONCATENATE(X373,"/",'Result Entry'!$CW$7))</f>
        <v>--</v>
      </c>
      <c r="O373" s="2053">
        <f t="shared" si="48"/>
        <v>0.0</v>
      </c>
      <c r="P373" s="2058">
        <f t="shared" si="49"/>
        <v>0.0</v>
      </c>
      <c r="Q373" s="2059" t="str">
        <f>IF($L356="TC",0,IF($L356="Nso",0,VLOOKUP($A352,'Result Entry'!$B$9:$FW$108,106,0)))</f>
        <v/>
      </c>
      <c r="R373" s="610"/>
      <c r="U373" s="2051">
        <f>IF($L356="TC",0,IF($L356="Nso",0,VLOOKUP($A352,'Result Entry'!$B$9:$FW$108,95,0)))</f>
        <v>0.0</v>
      </c>
      <c r="V373" s="2051">
        <f>IF($L356="TC",0,IF($L356="Nso",0,VLOOKUP($A352,'Result Entry'!$B$9:$FW$108,96,0)))</f>
        <v>0.0</v>
      </c>
      <c r="W373" s="2051">
        <f>IF($L356="TC",0,IF($L356="Nso",0,VLOOKUP($A352,'Result Entry'!$B$9:$FW$108,99,0)))</f>
        <v>0.0</v>
      </c>
      <c r="X373" s="2051">
        <f>IF($L356="TC",0,IF($L356="Nso",0,VLOOKUP($A352,'Result Entry'!$B$9:$FW$108,100,0)))</f>
        <v>0.0</v>
      </c>
      <c r="Y373" s="2051">
        <f>VLOOKUP($A352,'Result Entry'!$B$9:$FW$108,90,0)</f>
        <v>0.0</v>
      </c>
    </row>
    <row r="374" spans="8:8" s="1538" ht="33.75" customFormat="1" customHeight="1">
      <c r="A374" s="1954"/>
      <c r="B374" s="1986" t="s">
        <v>70</v>
      </c>
      <c r="C374" s="1554">
        <f>IF(Y374&gt;=1,'Result Entry'!$DE$3,0)</f>
        <v>0.0</v>
      </c>
      <c r="D374" s="2040"/>
      <c r="E374" s="1739">
        <f>IF($L356="TC",0,IF($L356="Nso",0,VLOOKUP($A352,'Result Entry'!$B$9:$FW$108,108,0)))</f>
        <v>0.0</v>
      </c>
      <c r="F374" s="1740">
        <f>IF($L356="TC",0,IF($L356="Nso",0,VLOOKUP($A352,'Result Entry'!$B$9:$FW$108,109,0)))</f>
        <v>0.0</v>
      </c>
      <c r="G374" s="1740">
        <f>IF($L356="TC",0,IF($L356="Nso",0,VLOOKUP($A352,'Result Entry'!$B$9:$FW$108,110,0)))</f>
        <v>0.0</v>
      </c>
      <c r="H374" s="2060">
        <f t="shared" si="45"/>
        <v>0.0</v>
      </c>
      <c r="I374" s="2061" t="str">
        <f>CONCATENATE(U374,"/",'Result Entry'!$DI$7)</f>
        <v>0/70</v>
      </c>
      <c r="J374" s="2062" t="str">
        <f>IF(V374=0,"--",CONCATENATE(V374,"/",'Result Entry'!$DJ$7))</f>
        <v>--</v>
      </c>
      <c r="K374" s="2063">
        <f t="shared" si="46"/>
        <v>0.0</v>
      </c>
      <c r="L374" s="2064">
        <f t="shared" si="47"/>
        <v>0.0</v>
      </c>
      <c r="M374" s="2061" t="str">
        <f>CONCATENATE(W374,"/",'Result Entry'!$DM$7)</f>
        <v>0/100</v>
      </c>
      <c r="N374" s="2062" t="str">
        <f>IF(X374=0,"--",CONCATENATE(X374,"/",'Result Entry'!$DN$7))</f>
        <v>--</v>
      </c>
      <c r="O374" s="2060">
        <f t="shared" si="48"/>
        <v>0.0</v>
      </c>
      <c r="P374" s="1746">
        <f t="shared" si="49"/>
        <v>0.0</v>
      </c>
      <c r="Q374" s="2032" t="str">
        <f>IF($L356="TC",0,IF($L356="Nso",0,VLOOKUP($A352,'Result Entry'!$B$9:$FW$108,123,0)))</f>
        <v/>
      </c>
      <c r="R374" s="610"/>
      <c r="U374" s="2065">
        <f>IF($L356="TC",0,IF($L356="Nso",0,VLOOKUP($A352,'Result Entry'!$B$9:$FW$108,112,0)))</f>
        <v>0.0</v>
      </c>
      <c r="V374" s="2065">
        <f>IF($L356="TC",0,IF($L356="Nso",0,VLOOKUP($A352,'Result Entry'!$B$9:$FW$108,113,0)))</f>
        <v>0.0</v>
      </c>
      <c r="W374" s="2065">
        <f>IF($L356="TC",0,IF($L356="Nso",0,VLOOKUP($A352,'Result Entry'!$B$9:$FW$108,116,0)))</f>
        <v>0.0</v>
      </c>
      <c r="X374" s="2065">
        <f>IF($L356="TC",0,IF($L356="Nso",0,VLOOKUP($A352,'Result Entry'!$B$9:$FW$108,117,0)))</f>
        <v>0.0</v>
      </c>
      <c r="Y374" s="2065">
        <f>VLOOKUP($A352,'Result Entry'!$B$9:$FW$108,107,0)</f>
        <v>0.0</v>
      </c>
    </row>
    <row r="375" spans="8:8" ht="33.75" customHeight="1">
      <c r="A375" s="1954"/>
      <c r="B375" s="1986" t="s">
        <v>70</v>
      </c>
      <c r="C375" s="1565" t="s">
        <v>78</v>
      </c>
      <c r="D375" s="1566"/>
      <c r="E375" s="1567"/>
      <c r="F375" s="1747" t="s">
        <v>79</v>
      </c>
      <c r="G375" s="2066"/>
      <c r="H375" s="1748"/>
      <c r="I375" s="1747" t="s">
        <v>80</v>
      </c>
      <c r="J375" s="1749"/>
      <c r="K375" s="2067" t="s">
        <v>42</v>
      </c>
      <c r="L375" s="2068"/>
      <c r="M375" s="2067" t="s">
        <v>92</v>
      </c>
      <c r="N375" s="1753"/>
      <c r="O375" s="1752" t="s">
        <v>40</v>
      </c>
      <c r="P375" s="1753"/>
      <c r="Q375" s="2069" t="s">
        <v>44</v>
      </c>
      <c r="R375" s="610"/>
    </row>
    <row r="376" spans="8:8" ht="33.75" customHeight="1">
      <c r="A376" s="1954"/>
      <c r="B376" s="1986" t="s">
        <v>70</v>
      </c>
      <c r="C376" s="1577"/>
      <c r="D376" s="1578"/>
      <c r="E376" s="1579"/>
      <c r="F376" s="1755">
        <f>IF($L356="TC",0,IF($L356="Nso",0,VLOOKUP($A352,'Result Entry'!$B$9:$FW$108,171,0)))</f>
        <v>0.0</v>
      </c>
      <c r="G376" s="2070"/>
      <c r="H376" s="1756"/>
      <c r="I376" s="2071">
        <f>IF($L356="TC",0,IF($L356="Nso",0,VLOOKUP($A352,'Result Entry'!$B$9:$FW$108,172,0)))</f>
        <v>0.0</v>
      </c>
      <c r="J376" s="2072"/>
      <c r="K376" s="2073">
        <f>IF($L356="TC",0,IF($L356="Nso",0,VLOOKUP($A352,'Result Entry'!$B$9:$FW$108,173,0)))</f>
        <v>0.0</v>
      </c>
      <c r="L376" s="2074"/>
      <c r="M376" s="2075" t="str">
        <f>IF($L356="TC",0,IF($L356="Nso",0,VLOOKUP($A352,'Result Entry'!$B$9:$FW$108,174,0)))</f>
        <v/>
      </c>
      <c r="N376" s="2076"/>
      <c r="O376" s="1535" t="str">
        <f>VLOOKUP($A352,'Result Entry'!$B$9:$FW$108,175,0)</f>
        <v/>
      </c>
      <c r="P376" s="1534"/>
      <c r="Q376" s="2077" t="str">
        <f>IF($L356="TC",0,IF($L356="Nso",0,VLOOKUP($A352,'Result Entry'!$B$9:$FW$108,177,0)))</f>
        <v/>
      </c>
      <c r="R376" s="610"/>
    </row>
    <row r="377" spans="8:8" ht="33.75" customHeight="1">
      <c r="A377" s="1954"/>
      <c r="B377" s="1986" t="s">
        <v>70</v>
      </c>
      <c r="C377" s="2078" t="s">
        <v>59</v>
      </c>
      <c r="D377" s="2079"/>
      <c r="E377" s="2079"/>
      <c r="F377" s="2079"/>
      <c r="G377" s="2079"/>
      <c r="H377" s="2079"/>
      <c r="I377" s="2080"/>
      <c r="J377" s="1592" t="s">
        <v>60</v>
      </c>
      <c r="K377" s="1592"/>
      <c r="L377" s="1592"/>
      <c r="M377" s="1593"/>
      <c r="N377" s="1760">
        <f>VLOOKUP($A352,'Result Entry'!$B$9:$FW$108,168,0)</f>
        <v>0.0</v>
      </c>
      <c r="O377" s="1761"/>
      <c r="P377" s="2081" t="s">
        <v>38</v>
      </c>
      <c r="Q377" s="2082"/>
      <c r="R377" s="610"/>
    </row>
    <row r="378" spans="8:8" ht="33.75" customHeight="1">
      <c r="A378" s="1954"/>
      <c r="B378" s="1986" t="s">
        <v>70</v>
      </c>
      <c r="C378" s="1598" t="s">
        <v>244</v>
      </c>
      <c r="D378" s="1599"/>
      <c r="E378" s="1599"/>
      <c r="F378" s="2083" t="s">
        <v>158</v>
      </c>
      <c r="G378" s="2084"/>
      <c r="H378" s="2085"/>
      <c r="I378" s="2086" t="s">
        <v>242</v>
      </c>
      <c r="J378" s="1603" t="s">
        <v>61</v>
      </c>
      <c r="K378" s="1603"/>
      <c r="L378" s="1603"/>
      <c r="M378" s="1604"/>
      <c r="N378" s="1762">
        <f>VLOOKUP($A352,'Result Entry'!$B$9:$FW$108,169,0)</f>
        <v>0.0</v>
      </c>
      <c r="O378" s="1763"/>
      <c r="P378" s="1607" t="str">
        <f>VLOOKUP($A352,'Result Entry'!$B$9:$FW$108,170,0)</f>
        <v/>
      </c>
      <c r="Q378" s="2087"/>
      <c r="R378" s="610"/>
    </row>
    <row r="379" spans="8:8" ht="33.75" customHeight="1">
      <c r="A379" s="1954"/>
      <c r="B379" s="1986" t="s">
        <v>70</v>
      </c>
      <c r="C379" s="1598"/>
      <c r="D379" s="1599"/>
      <c r="E379" s="1599"/>
      <c r="F379" s="2088"/>
      <c r="G379" s="2089"/>
      <c r="H379" s="2090"/>
      <c r="I379" s="2091" t="s">
        <v>100</v>
      </c>
      <c r="J379" s="1612" t="s">
        <v>62</v>
      </c>
      <c r="K379" s="1612"/>
      <c r="L379" s="1612"/>
      <c r="M379" s="1613"/>
      <c r="N379" s="2092">
        <f>IF($L356="TC","Transferred",IF($L356="Nso","NameSeparated",VLOOKUP($A352,'Result Entry'!$B$9:$FW$108,178,0)))</f>
        <v>0.0</v>
      </c>
      <c r="O379" s="2092"/>
      <c r="P379" s="2092"/>
      <c r="Q379" s="2093"/>
      <c r="R379" s="610"/>
    </row>
    <row r="380" spans="8:8" ht="33.75" customHeight="1">
      <c r="A380" s="1954"/>
      <c r="B380" s="1986" t="s">
        <v>70</v>
      </c>
      <c r="C380" s="1766" t="str">
        <f>'Result Entry'!$DU$3</f>
        <v>Foundation Of Information Tech.</v>
      </c>
      <c r="D380" s="1767"/>
      <c r="E380" s="1768"/>
      <c r="F380" s="1769" t="str">
        <f>IF(OR($L356="TC",$L356="Nso"),"",VLOOKUP($A352,'Result Entry'!$B$9:$GS$108,196,0))</f>
        <v>0/200</v>
      </c>
      <c r="G380" s="1769"/>
      <c r="H380" s="1769"/>
      <c r="I380" s="1770" t="str">
        <f>IF(F380="","",VLOOKUP($A352,'Result Entry'!$B$9:$GS$108,137,0))</f>
        <v/>
      </c>
      <c r="J380" s="1621" t="s">
        <v>72</v>
      </c>
      <c r="K380" s="1621"/>
      <c r="L380" s="1621"/>
      <c r="M380" s="1622"/>
      <c r="N380" s="2094">
        <f>'Result Entry'!$T$2</f>
        <v>45041.0</v>
      </c>
      <c r="O380" s="2095"/>
      <c r="P380" s="2095"/>
      <c r="Q380" s="2096"/>
      <c r="R380" s="610"/>
    </row>
    <row r="381" spans="8:8" ht="33.75" customHeight="1">
      <c r="A381" s="1954"/>
      <c r="B381" s="1986" t="s">
        <v>70</v>
      </c>
      <c r="C381" s="1774" t="str">
        <f>'Result Entry'!$EI$3</f>
        <v>G.I.A.I.-II</v>
      </c>
      <c r="D381" s="1775"/>
      <c r="E381" s="1776"/>
      <c r="F381" s="1769" t="str">
        <f>IF(OR($L356="TC",$L356="Nso"),"",VLOOKUP($A352,'Result Entry'!$B$9:$GS$108,200,0))</f>
        <v>0/200</v>
      </c>
      <c r="G381" s="1769"/>
      <c r="H381" s="1769"/>
      <c r="I381" s="1770" t="str">
        <f>IF(F381="","",VLOOKUP($A352,'Result Entry'!$B$9:$GS$108,149,0))</f>
        <v/>
      </c>
      <c r="J381" s="1626"/>
      <c r="K381" s="1627"/>
      <c r="L381" s="1627"/>
      <c r="M381" s="1627"/>
      <c r="N381" s="1627"/>
      <c r="O381" s="1627"/>
      <c r="P381" s="1627"/>
      <c r="Q381" s="2097"/>
      <c r="R381" s="610"/>
    </row>
    <row r="382" spans="8:8" ht="33.75" customHeight="1">
      <c r="A382" s="1954"/>
      <c r="B382" s="1986" t="s">
        <v>70</v>
      </c>
      <c r="C382" s="1774" t="str">
        <f>'Result Entry'!$EU$3</f>
        <v>SOC.SER.PLAN</v>
      </c>
      <c r="D382" s="1775"/>
      <c r="E382" s="1776"/>
      <c r="F382" s="1769" t="str">
        <f>IF(OR($L356="TC",$L356="Nso"),"",VLOOKUP($A352,'Result Entry'!$B$9:$HS$108,204,0))</f>
        <v>0/200</v>
      </c>
      <c r="G382" s="1769"/>
      <c r="H382" s="1769"/>
      <c r="I382" s="1770" t="str">
        <f>IF(F382="","",VLOOKUP($A352,'Result Entry'!$B$9:$GS$108,161,0))</f>
        <v/>
      </c>
      <c r="J382" s="1629" t="s">
        <v>175</v>
      </c>
      <c r="K382" s="2098"/>
      <c r="L382" s="2098"/>
      <c r="M382" s="1630"/>
      <c r="N382" s="2099"/>
      <c r="O382" s="2100"/>
      <c r="P382" s="2100"/>
      <c r="Q382" s="2101"/>
      <c r="R382" s="610"/>
    </row>
    <row r="383" spans="8:8" ht="33.75" customHeight="1">
      <c r="A383" s="1954"/>
      <c r="B383" s="1986" t="s">
        <v>70</v>
      </c>
      <c r="C383" s="1774" t="str">
        <f>'Result Entry'!$FG$3</f>
        <v>Jeewan Kaushal</v>
      </c>
      <c r="D383" s="1775"/>
      <c r="E383" s="1776"/>
      <c r="F383" s="1769" t="str">
        <f>IF(OR($L356="TC",$L356="Nso"),"",VLOOKUP($A352,'Result Entry'!$B$9:$HS$108,208,0))</f>
        <v>0/100</v>
      </c>
      <c r="G383" s="1769"/>
      <c r="H383" s="1769"/>
      <c r="I383" s="1770" t="str">
        <f>IF(F383="","",VLOOKUP($A352,'Result Entry'!$B$9:$HS$108,167,0))</f>
        <v/>
      </c>
      <c r="J383" s="1629" t="s">
        <v>149</v>
      </c>
      <c r="K383" s="2098"/>
      <c r="L383" s="2098"/>
      <c r="M383" s="1630"/>
      <c r="N383" s="1630"/>
      <c r="O383" s="1630"/>
      <c r="P383" s="1630"/>
      <c r="Q383" s="2102"/>
      <c r="R383" s="610"/>
    </row>
    <row r="384" spans="8:8" ht="33.75" customHeight="1">
      <c r="A384" s="1954"/>
      <c r="B384" s="1986" t="s">
        <v>70</v>
      </c>
      <c r="C384" s="1777" t="s">
        <v>181</v>
      </c>
      <c r="D384" s="1778"/>
      <c r="E384" s="1779"/>
      <c r="F384" s="2103" t="s">
        <v>182</v>
      </c>
      <c r="G384" s="2104"/>
      <c r="H384" s="2105"/>
      <c r="I384" s="1782" t="s">
        <v>31</v>
      </c>
      <c r="J384" s="1629" t="s">
        <v>176</v>
      </c>
      <c r="K384" s="2098"/>
      <c r="L384" s="2098"/>
      <c r="M384" s="1630"/>
      <c r="N384" s="1630"/>
      <c r="O384" s="1630"/>
      <c r="P384" s="1630"/>
      <c r="Q384" s="2102"/>
      <c r="R384" s="610"/>
    </row>
    <row r="385" spans="8:8" ht="33.75" customHeight="1">
      <c r="A385" s="1954"/>
      <c r="B385" s="1986" t="s">
        <v>70</v>
      </c>
      <c r="C385" s="1783"/>
      <c r="D385" s="1784"/>
      <c r="E385" s="1785"/>
      <c r="F385" s="1786" t="s">
        <v>245</v>
      </c>
      <c r="G385" s="2106"/>
      <c r="H385" s="1787"/>
      <c r="I385" s="1788" t="s">
        <v>63</v>
      </c>
      <c r="J385" s="1647" t="s">
        <v>68</v>
      </c>
      <c r="K385" s="1648"/>
      <c r="L385" s="1648"/>
      <c r="M385" s="1648"/>
      <c r="N385" s="1648"/>
      <c r="O385" s="1648"/>
      <c r="P385" s="1648"/>
      <c r="Q385" s="2107"/>
      <c r="R385" s="610"/>
    </row>
    <row r="386" spans="8:8" ht="33.75" customHeight="1">
      <c r="A386" s="1954"/>
      <c r="B386" s="1986" t="s">
        <v>70</v>
      </c>
      <c r="C386" s="1783"/>
      <c r="D386" s="1784"/>
      <c r="E386" s="1785"/>
      <c r="F386" s="1786" t="s">
        <v>246</v>
      </c>
      <c r="G386" s="2106"/>
      <c r="H386" s="1787"/>
      <c r="I386" s="1788" t="s">
        <v>64</v>
      </c>
      <c r="J386" s="1650"/>
      <c r="K386" s="1651"/>
      <c r="L386" s="1651"/>
      <c r="M386" s="1651"/>
      <c r="N386" s="1651"/>
      <c r="O386" s="1651"/>
      <c r="P386" s="1651"/>
      <c r="Q386" s="2108"/>
      <c r="R386" s="610"/>
    </row>
    <row r="387" spans="8:8" ht="33.75" customHeight="1">
      <c r="A387" s="1954"/>
      <c r="B387" s="1986" t="s">
        <v>70</v>
      </c>
      <c r="C387" s="1783"/>
      <c r="D387" s="1784"/>
      <c r="E387" s="1785"/>
      <c r="F387" s="1786" t="s">
        <v>247</v>
      </c>
      <c r="G387" s="2106"/>
      <c r="H387" s="1787"/>
      <c r="I387" s="1788" t="s">
        <v>66</v>
      </c>
      <c r="J387" s="1650"/>
      <c r="K387" s="1651"/>
      <c r="L387" s="1651"/>
      <c r="M387" s="1651"/>
      <c r="N387" s="1651"/>
      <c r="O387" s="1651"/>
      <c r="P387" s="1651"/>
      <c r="Q387" s="2108"/>
      <c r="R387" s="610"/>
    </row>
    <row r="388" spans="8:8" ht="33.75" customHeight="1">
      <c r="A388" s="1954"/>
      <c r="B388" s="1986" t="s">
        <v>70</v>
      </c>
      <c r="C388" s="1783"/>
      <c r="D388" s="1784"/>
      <c r="E388" s="1785"/>
      <c r="F388" s="1786" t="s">
        <v>248</v>
      </c>
      <c r="G388" s="2106"/>
      <c r="H388" s="1787"/>
      <c r="I388" s="1788" t="s">
        <v>65</v>
      </c>
      <c r="J388" s="1653" t="s">
        <v>81</v>
      </c>
      <c r="K388" s="1654"/>
      <c r="L388" s="1654"/>
      <c r="M388" s="1654"/>
      <c r="N388" s="1654"/>
      <c r="O388" s="1654"/>
      <c r="P388" s="1654"/>
      <c r="Q388" s="2109"/>
      <c r="R388" s="610"/>
    </row>
    <row r="389" spans="8:8" ht="33.75" customHeight="1">
      <c r="A389" s="1954"/>
      <c r="B389" s="2110" t="s">
        <v>70</v>
      </c>
      <c r="C389" s="2111"/>
      <c r="D389" s="2112"/>
      <c r="E389" s="2113"/>
      <c r="F389" s="2114"/>
      <c r="G389" s="2115"/>
      <c r="H389" s="2115"/>
      <c r="I389" s="2116"/>
      <c r="J389" s="2117"/>
      <c r="K389" s="2118"/>
      <c r="L389" s="2118"/>
      <c r="M389" s="2118"/>
      <c r="N389" s="2118"/>
      <c r="O389" s="2118"/>
      <c r="P389" s="2118"/>
      <c r="Q389" s="2119"/>
      <c r="R389" s="610"/>
    </row>
    <row r="390" spans="8:8" s="927" ht="48.75" customFormat="1" customHeight="1">
      <c r="A390" s="1439"/>
      <c r="B390" s="2120"/>
      <c r="C390" s="2120"/>
      <c r="D390" s="2120"/>
      <c r="E390" s="2120"/>
      <c r="F390" s="2120"/>
      <c r="G390" s="2120"/>
      <c r="H390" s="2120"/>
      <c r="I390" s="2120"/>
      <c r="J390" s="2120"/>
      <c r="K390" s="2120"/>
      <c r="L390" s="2120"/>
      <c r="M390" s="2120"/>
      <c r="N390" s="2120"/>
      <c r="O390" s="2120"/>
      <c r="P390" s="2120"/>
      <c r="Q390" s="2120"/>
      <c r="R390" s="610"/>
    </row>
    <row r="391" spans="8:8" ht="9.75" customHeight="1">
      <c r="A391" s="1949">
        <f>A352+1</f>
        <v>11.0</v>
      </c>
      <c r="B391" s="1949"/>
      <c r="C391" s="1949"/>
      <c r="D391" s="1949"/>
      <c r="E391" s="1949"/>
      <c r="F391" s="1949"/>
      <c r="G391" s="1949"/>
      <c r="H391" s="1949"/>
      <c r="I391" s="1949"/>
      <c r="J391" s="1949"/>
      <c r="K391" s="1949"/>
      <c r="L391" s="1949"/>
      <c r="M391" s="1949"/>
      <c r="N391" s="1949"/>
      <c r="O391" s="1949"/>
      <c r="P391" s="1949"/>
      <c r="Q391" s="1949"/>
      <c r="R391" s="1949"/>
    </row>
    <row r="392" spans="8:8" ht="16.5" customHeight="1">
      <c r="A392" s="1950"/>
      <c r="B392" s="1951" t="s">
        <v>51</v>
      </c>
      <c r="C392" s="1952"/>
      <c r="D392" s="1952"/>
      <c r="E392" s="1952"/>
      <c r="F392" s="1952"/>
      <c r="G392" s="1952"/>
      <c r="H392" s="1952"/>
      <c r="I392" s="1952"/>
      <c r="J392" s="1952"/>
      <c r="K392" s="1952"/>
      <c r="L392" s="1952"/>
      <c r="M392" s="1952"/>
      <c r="N392" s="1952"/>
      <c r="O392" s="1952"/>
      <c r="P392" s="1952"/>
      <c r="Q392" s="1953"/>
      <c r="R392" s="610"/>
    </row>
    <row r="393" spans="8:8" ht="62.25" customHeight="1">
      <c r="A393" s="1954"/>
      <c r="B393" s="1955"/>
      <c r="C393" s="1956"/>
      <c r="D393" s="1957" t="str">
        <f>Master!$E$8</f>
        <v>Govt. Sr. Secondary School </v>
      </c>
      <c r="E393" s="1958"/>
      <c r="F393" s="1958"/>
      <c r="G393" s="1958"/>
      <c r="H393" s="1958"/>
      <c r="I393" s="1958"/>
      <c r="J393" s="1958"/>
      <c r="K393" s="1958"/>
      <c r="L393" s="1958"/>
      <c r="M393" s="1958"/>
      <c r="N393" s="1958"/>
      <c r="O393" s="1958"/>
      <c r="P393" s="1958"/>
      <c r="Q393" s="1959"/>
      <c r="R393" s="610"/>
    </row>
    <row r="394" spans="8:8" ht="33.0" customHeight="1">
      <c r="A394" s="1954"/>
      <c r="B394" s="1960"/>
      <c r="C394" s="1961"/>
      <c r="D394" s="1962" t="str">
        <f>Master!$E$11</f>
        <v>P.S.-Bapini (Jodhpur)</v>
      </c>
      <c r="E394" s="1962"/>
      <c r="F394" s="1962"/>
      <c r="G394" s="1962"/>
      <c r="H394" s="1962"/>
      <c r="I394" s="1962"/>
      <c r="J394" s="1962"/>
      <c r="K394" s="1962"/>
      <c r="L394" s="1962"/>
      <c r="M394" s="1962"/>
      <c r="N394" s="1962"/>
      <c r="O394" s="1962"/>
      <c r="P394" s="1962"/>
      <c r="Q394" s="1963"/>
      <c r="R394" s="610"/>
    </row>
    <row r="395" spans="8:8" ht="21.75" customHeight="1">
      <c r="A395" s="1954"/>
      <c r="B395" s="1964"/>
      <c r="C395" s="1965" t="s">
        <v>151</v>
      </c>
      <c r="D395" s="1966"/>
      <c r="E395" s="1966"/>
      <c r="F395" s="1966"/>
      <c r="G395" s="1966"/>
      <c r="H395" s="1967"/>
      <c r="I395" s="1968" t="s">
        <v>128</v>
      </c>
      <c r="J395" s="1969"/>
      <c r="K395" s="1969"/>
      <c r="L395" s="1970">
        <f>VLOOKUP(A391,'Result Entry'!$B$6:$K$108,6,0)</f>
        <v>0.0</v>
      </c>
      <c r="M395" s="1971"/>
      <c r="N395" s="1972" t="s">
        <v>69</v>
      </c>
      <c r="O395" s="1973"/>
      <c r="P395" s="1974">
        <f>Master!$E$14</f>
        <v>8.151106901E9</v>
      </c>
      <c r="Q395" s="1975"/>
      <c r="R395" s="610"/>
    </row>
    <row r="396" spans="8:8" ht="21.75" customHeight="1">
      <c r="A396" s="1954"/>
      <c r="B396" s="1976"/>
      <c r="C396" s="1965"/>
      <c r="D396" s="1966"/>
      <c r="E396" s="1966"/>
      <c r="F396" s="1966"/>
      <c r="G396" s="1966"/>
      <c r="H396" s="1967"/>
      <c r="I396" s="1968"/>
      <c r="J396" s="1969"/>
      <c r="K396" s="1969"/>
      <c r="L396" s="1970"/>
      <c r="M396" s="1971"/>
      <c r="N396" s="1470" t="s">
        <v>67</v>
      </c>
      <c r="O396" s="1471"/>
      <c r="P396" s="1472"/>
      <c r="Q396" s="1977"/>
      <c r="R396" s="610"/>
    </row>
    <row r="397" spans="8:8" ht="21.75" customHeight="1">
      <c r="A397" s="1954"/>
      <c r="B397" s="1976"/>
      <c r="C397" s="1978"/>
      <c r="D397" s="1979"/>
      <c r="E397" s="1979"/>
      <c r="F397" s="1979"/>
      <c r="G397" s="1979"/>
      <c r="H397" s="1980"/>
      <c r="I397" s="1981"/>
      <c r="J397" s="1982"/>
      <c r="K397" s="1982"/>
      <c r="L397" s="1983"/>
      <c r="M397" s="1984"/>
      <c r="N397" s="1479" t="s">
        <v>52</v>
      </c>
      <c r="O397" s="1480"/>
      <c r="P397" s="1481" t="str">
        <f>Master!$E$6</f>
        <v>2022-23</v>
      </c>
      <c r="Q397" s="1985"/>
      <c r="R397" s="610"/>
    </row>
    <row r="398" spans="8:8" ht="33.75" customHeight="1">
      <c r="A398" s="1954"/>
      <c r="B398" s="1986" t="s">
        <v>70</v>
      </c>
      <c r="C398" s="1677" t="s">
        <v>21</v>
      </c>
      <c r="D398" s="1678"/>
      <c r="E398" s="1678"/>
      <c r="F398" s="1678"/>
      <c r="G398" s="1679"/>
      <c r="H398" s="1680" t="s">
        <v>150</v>
      </c>
      <c r="I398" s="1681">
        <f>VLOOKUP($A391,'Result Entry'!$B$9:$FW$108,4,0)</f>
        <v>0.0</v>
      </c>
      <c r="J398" s="1681"/>
      <c r="K398" s="1681"/>
      <c r="L398" s="1681"/>
      <c r="M398" s="1681"/>
      <c r="N398" s="1681"/>
      <c r="O398" s="1681"/>
      <c r="P398" s="1681"/>
      <c r="Q398" s="1987"/>
      <c r="R398" s="610"/>
    </row>
    <row r="399" spans="8:8" ht="33.75" customHeight="1">
      <c r="A399" s="1954"/>
      <c r="B399" s="1986" t="s">
        <v>70</v>
      </c>
      <c r="C399" s="1683" t="s">
        <v>23</v>
      </c>
      <c r="D399" s="1684"/>
      <c r="E399" s="1684"/>
      <c r="F399" s="1684"/>
      <c r="G399" s="1685"/>
      <c r="H399" s="1686" t="s">
        <v>150</v>
      </c>
      <c r="I399" s="1687">
        <f>VLOOKUP($A391,'Result Entry'!$B$9:$FW$108,7,0)</f>
        <v>0.0</v>
      </c>
      <c r="J399" s="1687"/>
      <c r="K399" s="1687"/>
      <c r="L399" s="1687"/>
      <c r="M399" s="1687"/>
      <c r="N399" s="1687"/>
      <c r="O399" s="1687"/>
      <c r="P399" s="1687"/>
      <c r="Q399" s="1988"/>
      <c r="R399" s="610"/>
    </row>
    <row r="400" spans="8:8" ht="33.75" customHeight="1">
      <c r="A400" s="1954"/>
      <c r="B400" s="1986" t="s">
        <v>70</v>
      </c>
      <c r="C400" s="1683" t="s">
        <v>24</v>
      </c>
      <c r="D400" s="1684"/>
      <c r="E400" s="1684"/>
      <c r="F400" s="1684"/>
      <c r="G400" s="1685"/>
      <c r="H400" s="1686" t="s">
        <v>150</v>
      </c>
      <c r="I400" s="1687">
        <f>VLOOKUP($A391,'Result Entry'!$B$9:$FW$108,8,0)</f>
        <v>0.0</v>
      </c>
      <c r="J400" s="1687"/>
      <c r="K400" s="1687"/>
      <c r="L400" s="1687"/>
      <c r="M400" s="1687"/>
      <c r="N400" s="1687"/>
      <c r="O400" s="1687"/>
      <c r="P400" s="1687"/>
      <c r="Q400" s="1988"/>
      <c r="R400" s="610"/>
    </row>
    <row r="401" spans="8:8" ht="33.75" customHeight="1">
      <c r="A401" s="1954"/>
      <c r="B401" s="1986" t="s">
        <v>70</v>
      </c>
      <c r="C401" s="1683" t="s">
        <v>53</v>
      </c>
      <c r="D401" s="1684"/>
      <c r="E401" s="1684"/>
      <c r="F401" s="1684"/>
      <c r="G401" s="1685"/>
      <c r="H401" s="1686" t="s">
        <v>150</v>
      </c>
      <c r="I401" s="1687">
        <f>VLOOKUP($A391,'Result Entry'!$B$9:$FW$108,9,0)</f>
        <v>0.0</v>
      </c>
      <c r="J401" s="1687"/>
      <c r="K401" s="1687"/>
      <c r="L401" s="1687"/>
      <c r="M401" s="1687"/>
      <c r="N401" s="1687"/>
      <c r="O401" s="1687"/>
      <c r="P401" s="1687"/>
      <c r="Q401" s="1988"/>
      <c r="R401" s="610"/>
    </row>
    <row r="402" spans="8:8" ht="33.75" customHeight="1">
      <c r="A402" s="1954"/>
      <c r="B402" s="1986" t="s">
        <v>70</v>
      </c>
      <c r="C402" s="1683" t="s">
        <v>54</v>
      </c>
      <c r="D402" s="1684"/>
      <c r="E402" s="1684"/>
      <c r="F402" s="1684"/>
      <c r="G402" s="1685"/>
      <c r="H402" s="1686" t="s">
        <v>150</v>
      </c>
      <c r="I402" s="1689" t="str">
        <f>CONCATENATE('Result Entry'!$G$4,'Result Entry'!$J$4)</f>
        <v>11(A)</v>
      </c>
      <c r="J402" s="1687"/>
      <c r="K402" s="1687"/>
      <c r="L402" s="1687"/>
      <c r="M402" s="1687"/>
      <c r="N402" s="1687"/>
      <c r="O402" s="1687"/>
      <c r="P402" s="1687"/>
      <c r="Q402" s="1988"/>
      <c r="R402" s="610"/>
    </row>
    <row r="403" spans="8:8" ht="33.75" customHeight="1">
      <c r="A403" s="1954"/>
      <c r="B403" s="1986" t="s">
        <v>70</v>
      </c>
      <c r="C403" s="1742" t="s">
        <v>26</v>
      </c>
      <c r="D403" s="1763"/>
      <c r="E403" s="1763"/>
      <c r="F403" s="1763"/>
      <c r="G403" s="1989"/>
      <c r="H403" s="1693" t="s">
        <v>150</v>
      </c>
      <c r="I403" s="1694">
        <f>VLOOKUP($A391,'Result Entry'!$B$9:$FW$108,10,0)</f>
        <v>0.0</v>
      </c>
      <c r="J403" s="1694"/>
      <c r="K403" s="1694"/>
      <c r="L403" s="1694"/>
      <c r="M403" s="1694"/>
      <c r="N403" s="1694"/>
      <c r="O403" s="1694"/>
      <c r="P403" s="1694"/>
      <c r="Q403" s="1990"/>
      <c r="R403" s="610"/>
    </row>
    <row r="404" spans="8:8" ht="33.75" customHeight="1">
      <c r="A404" s="1954"/>
      <c r="B404" s="1986" t="s">
        <v>70</v>
      </c>
      <c r="C404" s="1991" t="s">
        <v>244</v>
      </c>
      <c r="D404" s="1992"/>
      <c r="E404" s="1993" t="s">
        <v>73</v>
      </c>
      <c r="F404" s="1994" t="s">
        <v>74</v>
      </c>
      <c r="G404" s="1994" t="s">
        <v>230</v>
      </c>
      <c r="H404" s="1995" t="s">
        <v>169</v>
      </c>
      <c r="I404" s="1701" t="s">
        <v>56</v>
      </c>
      <c r="J404" s="1996"/>
      <c r="K404" s="1996"/>
      <c r="L404" s="1997" t="s">
        <v>231</v>
      </c>
      <c r="M404" s="1998" t="s">
        <v>85</v>
      </c>
      <c r="N404" s="1998"/>
      <c r="O404" s="1999"/>
      <c r="P404" s="2000" t="s">
        <v>77</v>
      </c>
      <c r="Q404" s="2001" t="s">
        <v>99</v>
      </c>
      <c r="R404" s="610"/>
    </row>
    <row r="405" spans="8:8" ht="33.75" customHeight="1">
      <c r="A405" s="1954"/>
      <c r="B405" s="1986" t="s">
        <v>70</v>
      </c>
      <c r="C405" s="2002"/>
      <c r="D405" s="2003"/>
      <c r="E405" s="2004"/>
      <c r="F405" s="2005"/>
      <c r="G405" s="2005"/>
      <c r="H405" s="2006"/>
      <c r="I405" s="2007" t="s">
        <v>233</v>
      </c>
      <c r="J405" s="2008" t="s">
        <v>87</v>
      </c>
      <c r="K405" s="2009" t="s">
        <v>109</v>
      </c>
      <c r="L405" s="2010"/>
      <c r="M405" s="2007" t="s">
        <v>233</v>
      </c>
      <c r="N405" s="2008" t="s">
        <v>87</v>
      </c>
      <c r="O405" s="2011" t="s">
        <v>110</v>
      </c>
      <c r="P405" s="2012"/>
      <c r="Q405" s="2013"/>
      <c r="R405" s="610"/>
    </row>
    <row r="406" spans="8:8" s="2014" ht="33.75" customFormat="1" customHeight="1">
      <c r="A406" s="1954"/>
      <c r="B406" s="1986" t="s">
        <v>70</v>
      </c>
      <c r="C406" s="2015" t="s">
        <v>57</v>
      </c>
      <c r="D406" s="2016"/>
      <c r="E406" s="2017">
        <f>'Result Entry'!$L$7</f>
        <v>10.0</v>
      </c>
      <c r="F406" s="2018">
        <f>'Result Entry'!$M$7</f>
        <v>10.0</v>
      </c>
      <c r="G406" s="2018">
        <f>'Result Entry'!$N$7</f>
        <v>10.0</v>
      </c>
      <c r="H406" s="2019">
        <f>SUM(E406:G406)</f>
        <v>30.0</v>
      </c>
      <c r="I406" s="2020" t="s">
        <v>243</v>
      </c>
      <c r="J406" s="2021" t="s">
        <v>243</v>
      </c>
      <c r="K406" s="2022">
        <f>'Result Entry'!$P$7</f>
        <v>70.0</v>
      </c>
      <c r="L406" s="2023">
        <f>SUM(H406,K406)</f>
        <v>100.0</v>
      </c>
      <c r="M406" s="2020" t="s">
        <v>243</v>
      </c>
      <c r="N406" s="2021" t="s">
        <v>243</v>
      </c>
      <c r="O406" s="2019">
        <f>'Result Entry'!$R$7</f>
        <v>100.0</v>
      </c>
      <c r="P406" s="2024">
        <f>SUM(L406,O406)</f>
        <v>200.0</v>
      </c>
      <c r="Q406" s="2025"/>
      <c r="R406" s="610"/>
    </row>
    <row r="407" spans="8:8" s="1538" ht="33.75" customFormat="1" customHeight="1">
      <c r="A407" s="1954"/>
      <c r="B407" s="1986" t="s">
        <v>70</v>
      </c>
      <c r="C407" s="1540" t="str">
        <f>'Result Entry'!$L$3</f>
        <v>HINDI Comp.</v>
      </c>
      <c r="D407" s="1541"/>
      <c r="E407" s="1728">
        <f>IF($L395="TC",0,IF($L395="Nso",0,VLOOKUP($A391,'Result Entry'!$B$9:$FW$108,11,0)))</f>
        <v>0.0</v>
      </c>
      <c r="F407" s="1729">
        <f>IF($L395="TC",0,IF($L395="Nso",0,VLOOKUP($A391,'Result Entry'!$B$9:$FW$108,12,0)))</f>
        <v>0.0</v>
      </c>
      <c r="G407" s="1729">
        <f>IF($L395="TC",0,IF($L395="Nso",0,VLOOKUP($A391,'Result Entry'!$B$9:$FW$108,13,0)))</f>
        <v>0.0</v>
      </c>
      <c r="H407" s="2026">
        <f>SUM(E407:G407)</f>
        <v>0.0</v>
      </c>
      <c r="I407" s="2027" t="str">
        <f>CONCATENATE(U407,"/",'Result Entry'!$P$7)</f>
        <v>0/70</v>
      </c>
      <c r="J407" s="2028" t="str">
        <f>IF(V407=0,"--",CONCATENATE(V407,"/"))</f>
        <v>--</v>
      </c>
      <c r="K407" s="2029">
        <f>SUM(U407:V407)</f>
        <v>0.0</v>
      </c>
      <c r="L407" s="2030">
        <f>SUM(H407,K407)</f>
        <v>0.0</v>
      </c>
      <c r="M407" s="2027" t="str">
        <f>CONCATENATE(W407,"/",'Result Entry'!$R$7)</f>
        <v>0/100</v>
      </c>
      <c r="N407" s="2028" t="str">
        <f>IF(X407=0,"--",CONCATENATE(X407,"/"))</f>
        <v>--</v>
      </c>
      <c r="O407" s="2031">
        <f>SUM(W407:X407)</f>
        <v>0.0</v>
      </c>
      <c r="P407" s="1734">
        <f>SUM(L407,O407)</f>
        <v>0.0</v>
      </c>
      <c r="Q407" s="2032" t="str">
        <f>IF($L395="TC",0,IF($L395="Nso",0,VLOOKUP($A391,'Result Entry'!$B$9:$FW$108,24,0)))</f>
        <v/>
      </c>
      <c r="R407" s="610"/>
      <c r="U407" s="2033">
        <f>IF($L395="TC",0,IF($L395="Nso",0,VLOOKUP($A391,'Result Entry'!$B$9:$FW$108,15,0)))</f>
        <v>0.0</v>
      </c>
      <c r="V407" s="2033">
        <v>0.0</v>
      </c>
      <c r="W407" s="2033">
        <f>IF($L395="TC",0,IF($L395="Nso",0,VLOOKUP($A391,'Result Entry'!$B$9:$FW$108,17,0)))</f>
        <v>0.0</v>
      </c>
      <c r="X407" s="2033">
        <v>0.0</v>
      </c>
    </row>
    <row r="408" spans="8:8" s="1538" ht="33.75" customFormat="1" customHeight="1">
      <c r="A408" s="1954"/>
      <c r="B408" s="1986" t="s">
        <v>70</v>
      </c>
      <c r="C408" s="1551" t="str">
        <f>'Result Entry'!$Z$3</f>
        <v>ENGLISH Comp.</v>
      </c>
      <c r="D408" s="1552"/>
      <c r="E408" s="1728">
        <f>IF($L395="TC",0,IF($L395="Nso",0,VLOOKUP($A391,'Result Entry'!$B$9:$FW$108,25,0)))</f>
        <v>0.0</v>
      </c>
      <c r="F408" s="1729">
        <f>IF($L395="TC",0,IF($L395="Nso",0,VLOOKUP($A391,'Result Entry'!$B$9:$FW$108,26,0)))</f>
        <v>0.0</v>
      </c>
      <c r="G408" s="1729">
        <f>IF($L395="TC",0,IF($L395="Nso",0,VLOOKUP($A391,'Result Entry'!$B$9:$FW$108,27,0)))</f>
        <v>0.0</v>
      </c>
      <c r="H408" s="2034">
        <f t="shared" si="50" ref="H408:H413">SUM(E408:G408)</f>
        <v>0.0</v>
      </c>
      <c r="I408" s="2035" t="str">
        <f>CONCATENATE(U408,"/",'Result Entry'!$AD$7)</f>
        <v>0/70</v>
      </c>
      <c r="J408" s="2036" t="str">
        <f>IF(V408=0,"--",CONCATENATE(V408,"/"))</f>
        <v>--</v>
      </c>
      <c r="K408" s="2037">
        <f t="shared" si="51" ref="K408:K413">SUM(U408:V408)</f>
        <v>0.0</v>
      </c>
      <c r="L408" s="2038">
        <f t="shared" si="52" ref="L408:L413">SUM(H408,K408)</f>
        <v>0.0</v>
      </c>
      <c r="M408" s="2035" t="str">
        <f>CONCATENATE(W408,"/",'Result Entry'!$AF$7)</f>
        <v>0/100</v>
      </c>
      <c r="N408" s="2036" t="str">
        <f>IF(X408=0,"--",CONCATENATE(X408,"/"))</f>
        <v>--</v>
      </c>
      <c r="O408" s="2031">
        <f t="shared" si="53" ref="O408:O413">SUM(W408:X408)</f>
        <v>0.0</v>
      </c>
      <c r="P408" s="1734">
        <f t="shared" si="54" ref="P408:P413">SUM(L408,O408)</f>
        <v>0.0</v>
      </c>
      <c r="Q408" s="2032" t="str">
        <f>IF($L395="TC",0,IF($L395="Nso",0,VLOOKUP($A391,'Result Entry'!$B$9:$FW$108,38,0)))</f>
        <v/>
      </c>
      <c r="R408" s="610"/>
      <c r="U408" s="2039">
        <f>IF($L395="TC",0,IF($L395="Nso",0,VLOOKUP($A391,'Result Entry'!$B$9:$FW$108,29,0)))</f>
        <v>0.0</v>
      </c>
      <c r="V408" s="2039">
        <v>0.0</v>
      </c>
      <c r="W408" s="2039">
        <f>IF($L395="TC",0,IF($L395="Nso",0,VLOOKUP($A391,'Result Entry'!$B$9:$FW$108,31,0)))</f>
        <v>0.0</v>
      </c>
      <c r="X408" s="2039">
        <v>0.0</v>
      </c>
    </row>
    <row r="409" spans="8:8" s="1538" ht="33.75" customFormat="1" customHeight="1">
      <c r="A409" s="1954"/>
      <c r="B409" s="1986" t="s">
        <v>70</v>
      </c>
      <c r="C409" s="1551">
        <f>IF(Y409&gt;=1,'Result Entry'!$AO$3,0)</f>
        <v>0.0</v>
      </c>
      <c r="D409" s="1552"/>
      <c r="E409" s="1728">
        <f>IF($L395="TC",0,IF($L395="Nso",0,VLOOKUP($A391,'Result Entry'!$B$9:$FW$108,40,0)))</f>
        <v>0.0</v>
      </c>
      <c r="F409" s="1729">
        <f>IF($L395="TC",0,IF($L395="Nso",0,VLOOKUP($A391,'Result Entry'!$B$9:$FW$108,41,0)))</f>
        <v>0.0</v>
      </c>
      <c r="G409" s="1729">
        <f>IF($L395="TC",0,IF($L395="Nso",0,VLOOKUP($A391,'Result Entry'!$B$9:$FW$108,42,0)))</f>
        <v>0.0</v>
      </c>
      <c r="H409" s="2034">
        <f t="shared" si="50"/>
        <v>0.0</v>
      </c>
      <c r="I409" s="2035" t="str">
        <f>CONCATENATE(U409,"/",'Result Entry'!$AS$7)</f>
        <v>0/40</v>
      </c>
      <c r="J409" s="2036" t="str">
        <f>IF(V409=0,"--",CONCATENATE(V409,"/",'Result Entry'!$AT$7))</f>
        <v>--</v>
      </c>
      <c r="K409" s="2037">
        <f t="shared" si="51"/>
        <v>0.0</v>
      </c>
      <c r="L409" s="2038">
        <f t="shared" si="52"/>
        <v>0.0</v>
      </c>
      <c r="M409" s="2035" t="str">
        <f>CONCATENATE(W409,"/",'Result Entry'!$AW$7)</f>
        <v>0/100</v>
      </c>
      <c r="N409" s="2036" t="str">
        <f>IF(X409=0,"--",CONCATENATE(X409,"/",'Result Entry'!$AX$7))</f>
        <v>--</v>
      </c>
      <c r="O409" s="2031">
        <f t="shared" si="53"/>
        <v>0.0</v>
      </c>
      <c r="P409" s="1734">
        <f t="shared" si="54"/>
        <v>0.0</v>
      </c>
      <c r="Q409" s="2032" t="str">
        <f>IF($L395="TC",0,IF($L395="Nso",0,VLOOKUP($A391,'Result Entry'!$B$9:$FW$108,55,0)))</f>
        <v/>
      </c>
      <c r="R409" s="610"/>
      <c r="U409" s="2039">
        <f>IF($L395="TC",0,IF($L395="Nso",0,VLOOKUP($A391,'Result Entry'!$B$9:$FW$108,44,0)))</f>
        <v>0.0</v>
      </c>
      <c r="V409" s="2039">
        <f>IF($L395="TC",0,IF($L395="Nso",0,VLOOKUP($A391,'Result Entry'!$B$9:$FW$108,45,0)))</f>
        <v>0.0</v>
      </c>
      <c r="W409" s="2039">
        <f>IF($L395="TC",0,IF($L395="Nso",0,VLOOKUP($A391,'Result Entry'!$B$9:$FW$108,48,0)))</f>
        <v>0.0</v>
      </c>
      <c r="X409" s="2039">
        <f>IF($L395="TC",0,IF($L395="Nso",0,VLOOKUP($A391,'Result Entry'!$B$9:$FW$108,49,0)))</f>
        <v>0.0</v>
      </c>
      <c r="Y409" s="2039">
        <f>VLOOKUP($A391,'Result Entry'!$B$9:$FW$108,39,0)</f>
        <v>0.0</v>
      </c>
    </row>
    <row r="410" spans="8:8" s="1538" ht="33.75" customFormat="1" customHeight="1">
      <c r="A410" s="1954"/>
      <c r="B410" s="1986" t="s">
        <v>70</v>
      </c>
      <c r="C410" s="1551">
        <f>IF(Y410&gt;=1,'Result Entry'!$BF$3,0)</f>
        <v>0.0</v>
      </c>
      <c r="D410" s="1552"/>
      <c r="E410" s="1728">
        <f>IF($L395="TC",0,IF($L395="Nso",0,VLOOKUP($A391,'Result Entry'!$B$9:$FW$108,57,0)))</f>
        <v>0.0</v>
      </c>
      <c r="F410" s="1729">
        <f>IF($L395="TC",0,IF($L395="Nso",0,VLOOKUP($A391,'Result Entry'!$B$9:$FW$108,58,0)))</f>
        <v>0.0</v>
      </c>
      <c r="G410" s="1729">
        <f>IF($L395="TC",0,IF($L395="Nso",0,VLOOKUP($A391,'Result Entry'!$B$9:$FW$108,59,0)))</f>
        <v>0.0</v>
      </c>
      <c r="H410" s="2034">
        <f t="shared" si="50"/>
        <v>0.0</v>
      </c>
      <c r="I410" s="2035" t="str">
        <f>CONCATENATE(U410,"/",'Result Entry'!$BJ$7)</f>
        <v>0/70</v>
      </c>
      <c r="J410" s="2036" t="str">
        <f>IF(V410=0,"--",CONCATENATE(V410,"/",'Result Entry'!$BK$7))</f>
        <v>--</v>
      </c>
      <c r="K410" s="2037">
        <f t="shared" si="51"/>
        <v>0.0</v>
      </c>
      <c r="L410" s="2038">
        <f t="shared" si="52"/>
        <v>0.0</v>
      </c>
      <c r="M410" s="2035" t="str">
        <f>CONCATENATE(W410,"/",'Result Entry'!$BN$7)</f>
        <v>0/100</v>
      </c>
      <c r="N410" s="2036" t="str">
        <f>IF(X410=0,"--",CONCATENATE(X410,"/",'Result Entry'!$BO$7))</f>
        <v>--</v>
      </c>
      <c r="O410" s="2031">
        <f t="shared" si="53"/>
        <v>0.0</v>
      </c>
      <c r="P410" s="1734">
        <f t="shared" si="54"/>
        <v>0.0</v>
      </c>
      <c r="Q410" s="2032" t="str">
        <f>IF($L395="TC",0,IF($L395="Nso",0,VLOOKUP($A391,'Result Entry'!$B$9:$FW$108,72,0)))</f>
        <v/>
      </c>
      <c r="R410" s="610"/>
      <c r="U410" s="2039">
        <f>IF($L395="TC",0,IF($L395="Nso",0,VLOOKUP($A391,'Result Entry'!$B$9:$FW$108,61,0)))</f>
        <v>0.0</v>
      </c>
      <c r="V410" s="2039">
        <f>IF($L395="TC",0,IF($L395="Nso",0,VLOOKUP($A391,'Result Entry'!$B$9:$FW$108,62,0)))</f>
        <v>0.0</v>
      </c>
      <c r="W410" s="2039">
        <f>IF($L395="TC",0,IF($L395="Nso",0,VLOOKUP($A391,'Result Entry'!$B$9:$FW$108,65,0)))</f>
        <v>0.0</v>
      </c>
      <c r="X410" s="2039">
        <f>IF($L395="TC",0,IF($L395="Nso",0,VLOOKUP($A391,'Result Entry'!$B$9:$FW$108,66,0)))</f>
        <v>0.0</v>
      </c>
      <c r="Y410" s="2039">
        <f>VLOOKUP($A391,'Result Entry'!$B$9:$FW$108,56,0)</f>
        <v>0.0</v>
      </c>
    </row>
    <row r="411" spans="8:8" s="1538" ht="33.75" customFormat="1" customHeight="1">
      <c r="A411" s="1954"/>
      <c r="B411" s="1986" t="s">
        <v>70</v>
      </c>
      <c r="C411" s="1554">
        <f>IF(Y411&gt;=1,'Result Entry'!$BW$3,0)</f>
        <v>0.0</v>
      </c>
      <c r="D411" s="2040"/>
      <c r="E411" s="2041">
        <f>IF($L395="TC",0,IF($L395="Nso",0,VLOOKUP($A391,'Result Entry'!$B$9:$FW$108,74,0)))</f>
        <v>0.0</v>
      </c>
      <c r="F411" s="2042">
        <f>IF($L395="TC",0,IF($L395="Nso",0,VLOOKUP($A391,'Result Entry'!$B$9:$FW$108,75,0)))</f>
        <v>0.0</v>
      </c>
      <c r="G411" s="2042">
        <f>IF($L395="TC",0,IF($L395="Nso",0,VLOOKUP($A391,'Result Entry'!$B$9:$FW$108,76,0)))</f>
        <v>0.0</v>
      </c>
      <c r="H411" s="2043">
        <f t="shared" si="50"/>
        <v>0.0</v>
      </c>
      <c r="I411" s="2044" t="str">
        <f>CONCATENATE(U411,"/",'Result Entry'!$CA$7)</f>
        <v>0/70</v>
      </c>
      <c r="J411" s="2045" t="str">
        <f>IF(V411=0,"--",CONCATENATE(V411,"/",'Result Entry'!$CB$7))</f>
        <v>--</v>
      </c>
      <c r="K411" s="2046">
        <f t="shared" si="51"/>
        <v>0.0</v>
      </c>
      <c r="L411" s="2047">
        <f t="shared" si="52"/>
        <v>0.0</v>
      </c>
      <c r="M411" s="2044" t="str">
        <f>CONCATENATE(W411,"/",'Result Entry'!$CE$7)</f>
        <v>0/100</v>
      </c>
      <c r="N411" s="2045" t="str">
        <f>IF(X411=0,"--",CONCATENATE(X411,"/",'Result Entry'!$CF$7))</f>
        <v>--</v>
      </c>
      <c r="O411" s="2043">
        <f t="shared" si="53"/>
        <v>0.0</v>
      </c>
      <c r="P411" s="2048">
        <f t="shared" si="54"/>
        <v>0.0</v>
      </c>
      <c r="Q411" s="2049" t="str">
        <f>IF($L395="TC",0,IF($L395="Nso",0,VLOOKUP($A391,'Result Entry'!$B$9:$FW$108,89,0)))</f>
        <v/>
      </c>
      <c r="R411" s="610"/>
      <c r="U411" s="2041">
        <f>IF($L395="TC",0,IF($L395="Nso",0,VLOOKUP($A391,'Result Entry'!$B$9:$FW$108,78,0)))</f>
        <v>0.0</v>
      </c>
      <c r="V411" s="2041">
        <f>IF($L395="TC",0,IF($L395="Nso",0,VLOOKUP($A391,'Result Entry'!$B$9:$FW$108,79,0)))</f>
        <v>0.0</v>
      </c>
      <c r="W411" s="2041">
        <f>IF($L395="TC",0,IF($L395="Nso",0,VLOOKUP($A391,'Result Entry'!$B$9:$FW$108,82,0)))</f>
        <v>0.0</v>
      </c>
      <c r="X411" s="2041">
        <f>IF($L395="TC",0,IF($L395="Nso",0,VLOOKUP($A391,'Result Entry'!$B$9:$FW$108,83,0)))</f>
        <v>0.0</v>
      </c>
      <c r="Y411" s="2041">
        <f>VLOOKUP($A391,'Result Entry'!$B$9:$FW$108,73,0)</f>
        <v>0.0</v>
      </c>
    </row>
    <row r="412" spans="8:8" s="1538" ht="33.75" customFormat="1" customHeight="1">
      <c r="A412" s="1954"/>
      <c r="B412" s="1986" t="s">
        <v>70</v>
      </c>
      <c r="C412" s="2050">
        <f>IF(Y412&gt;=1,'Result Entry'!$CN$3,0)</f>
        <v>0.0</v>
      </c>
      <c r="D412" s="2040"/>
      <c r="E412" s="2051">
        <f>IF($L395="TC",0,IF($L395="Nso",0,VLOOKUP($A391,'Result Entry'!$B$9:$FW$108,91,0)))</f>
        <v>0.0</v>
      </c>
      <c r="F412" s="2052">
        <f>IF($L395="TC",0,IF($L395="Nso",0,VLOOKUP($A391,'Result Entry'!$B$9:$FW$108,92,0)))</f>
        <v>0.0</v>
      </c>
      <c r="G412" s="2052">
        <f>IF($L395="TC",0,IF($L395="Nso",0,VLOOKUP($A391,'Result Entry'!$B$9:$FW$108,93,0)))</f>
        <v>0.0</v>
      </c>
      <c r="H412" s="2053">
        <f t="shared" si="50"/>
        <v>0.0</v>
      </c>
      <c r="I412" s="2054" t="str">
        <f>CONCATENATE(U412,"/",'Result Entry'!$CR$7)</f>
        <v>0/70</v>
      </c>
      <c r="J412" s="2055" t="str">
        <f>IF(V412=0,"--",CONCATENATE(V412,"/",'Result Entry'!$CS$7))</f>
        <v>--</v>
      </c>
      <c r="K412" s="2056">
        <f t="shared" si="51"/>
        <v>0.0</v>
      </c>
      <c r="L412" s="2057">
        <f t="shared" si="52"/>
        <v>0.0</v>
      </c>
      <c r="M412" s="2054" t="str">
        <f>CONCATENATE(W412,"/",'Result Entry'!$CV$7)</f>
        <v>0/100</v>
      </c>
      <c r="N412" s="2055" t="str">
        <f>IF(X412=0,"--",CONCATENATE(X412,"/",'Result Entry'!$CW$7))</f>
        <v>--</v>
      </c>
      <c r="O412" s="2053">
        <f t="shared" si="53"/>
        <v>0.0</v>
      </c>
      <c r="P412" s="2058">
        <f t="shared" si="54"/>
        <v>0.0</v>
      </c>
      <c r="Q412" s="2059" t="str">
        <f>IF($L395="TC",0,IF($L395="Nso",0,VLOOKUP($A391,'Result Entry'!$B$9:$FW$108,106,0)))</f>
        <v/>
      </c>
      <c r="R412" s="610"/>
      <c r="U412" s="2051">
        <f>IF($L395="TC",0,IF($L395="Nso",0,VLOOKUP($A391,'Result Entry'!$B$9:$FW$108,95,0)))</f>
        <v>0.0</v>
      </c>
      <c r="V412" s="2051">
        <f>IF($L395="TC",0,IF($L395="Nso",0,VLOOKUP($A391,'Result Entry'!$B$9:$FW$108,96,0)))</f>
        <v>0.0</v>
      </c>
      <c r="W412" s="2051">
        <f>IF($L395="TC",0,IF($L395="Nso",0,VLOOKUP($A391,'Result Entry'!$B$9:$FW$108,99,0)))</f>
        <v>0.0</v>
      </c>
      <c r="X412" s="2051">
        <f>IF($L395="TC",0,IF($L395="Nso",0,VLOOKUP($A391,'Result Entry'!$B$9:$FW$108,100,0)))</f>
        <v>0.0</v>
      </c>
      <c r="Y412" s="2051">
        <f>VLOOKUP($A391,'Result Entry'!$B$9:$FW$108,90,0)</f>
        <v>0.0</v>
      </c>
    </row>
    <row r="413" spans="8:8" s="1538" ht="33.75" customFormat="1" customHeight="1">
      <c r="A413" s="1954"/>
      <c r="B413" s="1986" t="s">
        <v>70</v>
      </c>
      <c r="C413" s="1554">
        <f>IF(Y413&gt;=1,'Result Entry'!$DE$3,0)</f>
        <v>0.0</v>
      </c>
      <c r="D413" s="2040"/>
      <c r="E413" s="1739">
        <f>IF($L395="TC",0,IF($L395="Nso",0,VLOOKUP($A391,'Result Entry'!$B$9:$FW$108,108,0)))</f>
        <v>0.0</v>
      </c>
      <c r="F413" s="1740">
        <f>IF($L395="TC",0,IF($L395="Nso",0,VLOOKUP($A391,'Result Entry'!$B$9:$FW$108,109,0)))</f>
        <v>0.0</v>
      </c>
      <c r="G413" s="1740">
        <f>IF($L395="TC",0,IF($L395="Nso",0,VLOOKUP($A391,'Result Entry'!$B$9:$FW$108,110,0)))</f>
        <v>0.0</v>
      </c>
      <c r="H413" s="2060">
        <f t="shared" si="50"/>
        <v>0.0</v>
      </c>
      <c r="I413" s="2061" t="str">
        <f>CONCATENATE(U413,"/",'Result Entry'!$DI$7)</f>
        <v>0/70</v>
      </c>
      <c r="J413" s="2062" t="str">
        <f>IF(V413=0,"--",CONCATENATE(V413,"/",'Result Entry'!$DJ$7))</f>
        <v>--</v>
      </c>
      <c r="K413" s="2063">
        <f t="shared" si="51"/>
        <v>0.0</v>
      </c>
      <c r="L413" s="2064">
        <f t="shared" si="52"/>
        <v>0.0</v>
      </c>
      <c r="M413" s="2061" t="str">
        <f>CONCATENATE(W413,"/",'Result Entry'!$DM$7)</f>
        <v>0/100</v>
      </c>
      <c r="N413" s="2062" t="str">
        <f>IF(X413=0,"--",CONCATENATE(X413,"/",'Result Entry'!$DN$7))</f>
        <v>--</v>
      </c>
      <c r="O413" s="2060">
        <f t="shared" si="53"/>
        <v>0.0</v>
      </c>
      <c r="P413" s="1746">
        <f t="shared" si="54"/>
        <v>0.0</v>
      </c>
      <c r="Q413" s="2032" t="str">
        <f>IF($L395="TC",0,IF($L395="Nso",0,VLOOKUP($A391,'Result Entry'!$B$9:$FW$108,123,0)))</f>
        <v/>
      </c>
      <c r="R413" s="610"/>
      <c r="U413" s="2065">
        <f>IF($L395="TC",0,IF($L395="Nso",0,VLOOKUP($A391,'Result Entry'!$B$9:$FW$108,112,0)))</f>
        <v>0.0</v>
      </c>
      <c r="V413" s="2065">
        <f>IF($L395="TC",0,IF($L395="Nso",0,VLOOKUP($A391,'Result Entry'!$B$9:$FW$108,113,0)))</f>
        <v>0.0</v>
      </c>
      <c r="W413" s="2065">
        <f>IF($L395="TC",0,IF($L395="Nso",0,VLOOKUP($A391,'Result Entry'!$B$9:$FW$108,116,0)))</f>
        <v>0.0</v>
      </c>
      <c r="X413" s="2065">
        <f>IF($L395="TC",0,IF($L395="Nso",0,VLOOKUP($A391,'Result Entry'!$B$9:$FW$108,117,0)))</f>
        <v>0.0</v>
      </c>
      <c r="Y413" s="2065">
        <f>VLOOKUP($A391,'Result Entry'!$B$9:$FW$108,107,0)</f>
        <v>0.0</v>
      </c>
    </row>
    <row r="414" spans="8:8" ht="33.75" customHeight="1">
      <c r="A414" s="1954"/>
      <c r="B414" s="1986" t="s">
        <v>70</v>
      </c>
      <c r="C414" s="1565" t="s">
        <v>78</v>
      </c>
      <c r="D414" s="1566"/>
      <c r="E414" s="1567"/>
      <c r="F414" s="1747" t="s">
        <v>79</v>
      </c>
      <c r="G414" s="2066"/>
      <c r="H414" s="1748"/>
      <c r="I414" s="1747" t="s">
        <v>80</v>
      </c>
      <c r="J414" s="1749"/>
      <c r="K414" s="2067" t="s">
        <v>42</v>
      </c>
      <c r="L414" s="2068"/>
      <c r="M414" s="2067" t="s">
        <v>92</v>
      </c>
      <c r="N414" s="1753"/>
      <c r="O414" s="1752" t="s">
        <v>40</v>
      </c>
      <c r="P414" s="1753"/>
      <c r="Q414" s="2069" t="s">
        <v>44</v>
      </c>
      <c r="R414" s="610"/>
    </row>
    <row r="415" spans="8:8" ht="33.75" customHeight="1">
      <c r="A415" s="1954"/>
      <c r="B415" s="1986" t="s">
        <v>70</v>
      </c>
      <c r="C415" s="1577"/>
      <c r="D415" s="1578"/>
      <c r="E415" s="1579"/>
      <c r="F415" s="1755">
        <f>IF($L395="TC",0,IF($L395="Nso",0,VLOOKUP($A391,'Result Entry'!$B$9:$FW$108,171,0)))</f>
        <v>0.0</v>
      </c>
      <c r="G415" s="2070"/>
      <c r="H415" s="1756"/>
      <c r="I415" s="2071">
        <f>IF($L395="TC",0,IF($L395="Nso",0,VLOOKUP($A391,'Result Entry'!$B$9:$FW$108,172,0)))</f>
        <v>0.0</v>
      </c>
      <c r="J415" s="2072"/>
      <c r="K415" s="2073">
        <f>IF($L395="TC",0,IF($L395="Nso",0,VLOOKUP($A391,'Result Entry'!$B$9:$FW$108,173,0)))</f>
        <v>0.0</v>
      </c>
      <c r="L415" s="2074"/>
      <c r="M415" s="2075" t="str">
        <f>IF($L395="TC",0,IF($L395="Nso",0,VLOOKUP($A391,'Result Entry'!$B$9:$FW$108,174,0)))</f>
        <v/>
      </c>
      <c r="N415" s="2076"/>
      <c r="O415" s="1535" t="str">
        <f>VLOOKUP($A391,'Result Entry'!$B$9:$FW$108,175,0)</f>
        <v/>
      </c>
      <c r="P415" s="1534"/>
      <c r="Q415" s="2077" t="str">
        <f>IF($L395="TC",0,IF($L395="Nso",0,VLOOKUP($A391,'Result Entry'!$B$9:$FW$108,177,0)))</f>
        <v/>
      </c>
      <c r="R415" s="610"/>
    </row>
    <row r="416" spans="8:8" ht="33.75" customHeight="1">
      <c r="A416" s="1954"/>
      <c r="B416" s="1986" t="s">
        <v>70</v>
      </c>
      <c r="C416" s="2078" t="s">
        <v>59</v>
      </c>
      <c r="D416" s="2079"/>
      <c r="E416" s="2079"/>
      <c r="F416" s="2079"/>
      <c r="G416" s="2079"/>
      <c r="H416" s="2079"/>
      <c r="I416" s="2080"/>
      <c r="J416" s="1592" t="s">
        <v>60</v>
      </c>
      <c r="K416" s="1592"/>
      <c r="L416" s="1592"/>
      <c r="M416" s="1593"/>
      <c r="N416" s="1760">
        <f>VLOOKUP($A391,'Result Entry'!$B$9:$FW$108,168,0)</f>
        <v>0.0</v>
      </c>
      <c r="O416" s="1761"/>
      <c r="P416" s="2081" t="s">
        <v>38</v>
      </c>
      <c r="Q416" s="2082"/>
      <c r="R416" s="610"/>
    </row>
    <row r="417" spans="8:8" ht="33.75" customHeight="1">
      <c r="A417" s="1954"/>
      <c r="B417" s="1986" t="s">
        <v>70</v>
      </c>
      <c r="C417" s="1598" t="s">
        <v>244</v>
      </c>
      <c r="D417" s="1599"/>
      <c r="E417" s="1599"/>
      <c r="F417" s="2083" t="s">
        <v>158</v>
      </c>
      <c r="G417" s="2084"/>
      <c r="H417" s="2085"/>
      <c r="I417" s="2086" t="s">
        <v>242</v>
      </c>
      <c r="J417" s="1603" t="s">
        <v>61</v>
      </c>
      <c r="K417" s="1603"/>
      <c r="L417" s="1603"/>
      <c r="M417" s="1604"/>
      <c r="N417" s="1762">
        <f>VLOOKUP($A391,'Result Entry'!$B$9:$FW$108,169,0)</f>
        <v>0.0</v>
      </c>
      <c r="O417" s="1763"/>
      <c r="P417" s="1607" t="str">
        <f>VLOOKUP($A391,'Result Entry'!$B$9:$FW$108,170,0)</f>
        <v/>
      </c>
      <c r="Q417" s="2087"/>
      <c r="R417" s="610"/>
    </row>
    <row r="418" spans="8:8" ht="33.75" customHeight="1">
      <c r="A418" s="1954"/>
      <c r="B418" s="1986" t="s">
        <v>70</v>
      </c>
      <c r="C418" s="1598"/>
      <c r="D418" s="1599"/>
      <c r="E418" s="1599"/>
      <c r="F418" s="2088"/>
      <c r="G418" s="2089"/>
      <c r="H418" s="2090"/>
      <c r="I418" s="2091" t="s">
        <v>100</v>
      </c>
      <c r="J418" s="1612" t="s">
        <v>62</v>
      </c>
      <c r="K418" s="1612"/>
      <c r="L418" s="1612"/>
      <c r="M418" s="1613"/>
      <c r="N418" s="2092">
        <f>IF($L395="TC","Transferred",IF($L395="Nso","NameSeparated",VLOOKUP($A391,'Result Entry'!$B$9:$FW$108,178,0)))</f>
        <v>0.0</v>
      </c>
      <c r="O418" s="2092"/>
      <c r="P418" s="2092"/>
      <c r="Q418" s="2093"/>
      <c r="R418" s="610"/>
    </row>
    <row r="419" spans="8:8" ht="33.75" customHeight="1">
      <c r="A419" s="1954"/>
      <c r="B419" s="1986" t="s">
        <v>70</v>
      </c>
      <c r="C419" s="1766" t="str">
        <f>'Result Entry'!$DU$3</f>
        <v>Foundation Of Information Tech.</v>
      </c>
      <c r="D419" s="1767"/>
      <c r="E419" s="1768"/>
      <c r="F419" s="1769" t="str">
        <f>IF(OR($L395="TC",$L395="Nso"),"",VLOOKUP($A391,'Result Entry'!$B$9:$GS$108,196,0))</f>
        <v>0/200</v>
      </c>
      <c r="G419" s="1769"/>
      <c r="H419" s="1769"/>
      <c r="I419" s="1770" t="str">
        <f>IF(F419="","",VLOOKUP($A391,'Result Entry'!$B$9:$GS$108,137,0))</f>
        <v/>
      </c>
      <c r="J419" s="1621" t="s">
        <v>72</v>
      </c>
      <c r="K419" s="1621"/>
      <c r="L419" s="1621"/>
      <c r="M419" s="1622"/>
      <c r="N419" s="2094">
        <f>'Result Entry'!$T$2</f>
        <v>45041.0</v>
      </c>
      <c r="O419" s="2095"/>
      <c r="P419" s="2095"/>
      <c r="Q419" s="2096"/>
      <c r="R419" s="610"/>
    </row>
    <row r="420" spans="8:8" ht="33.75" customHeight="1">
      <c r="A420" s="1954"/>
      <c r="B420" s="1986" t="s">
        <v>70</v>
      </c>
      <c r="C420" s="1774" t="str">
        <f>'Result Entry'!$EI$3</f>
        <v>G.I.A.I.-II</v>
      </c>
      <c r="D420" s="1775"/>
      <c r="E420" s="1776"/>
      <c r="F420" s="1769" t="str">
        <f>IF(OR($L395="TC",$L395="Nso"),"",VLOOKUP($A391,'Result Entry'!$B$9:$GS$108,200,0))</f>
        <v>0/200</v>
      </c>
      <c r="G420" s="1769"/>
      <c r="H420" s="1769"/>
      <c r="I420" s="1770" t="str">
        <f>IF(F420="","",VLOOKUP($A391,'Result Entry'!$B$9:$GS$108,149,0))</f>
        <v/>
      </c>
      <c r="J420" s="1626"/>
      <c r="K420" s="1627"/>
      <c r="L420" s="1627"/>
      <c r="M420" s="1627"/>
      <c r="N420" s="1627"/>
      <c r="O420" s="1627"/>
      <c r="P420" s="1627"/>
      <c r="Q420" s="2097"/>
      <c r="R420" s="610"/>
    </row>
    <row r="421" spans="8:8" ht="33.75" customHeight="1">
      <c r="A421" s="1954"/>
      <c r="B421" s="1986" t="s">
        <v>70</v>
      </c>
      <c r="C421" s="1774" t="str">
        <f>'Result Entry'!$EU$3</f>
        <v>SOC.SER.PLAN</v>
      </c>
      <c r="D421" s="1775"/>
      <c r="E421" s="1776"/>
      <c r="F421" s="1769" t="str">
        <f>IF(OR($L395="TC",$L395="Nso"),"",VLOOKUP($A391,'Result Entry'!$B$9:$HS$108,204,0))</f>
        <v>0/200</v>
      </c>
      <c r="G421" s="1769"/>
      <c r="H421" s="1769"/>
      <c r="I421" s="1770" t="str">
        <f>IF(F421="","",VLOOKUP($A391,'Result Entry'!$B$9:$GS$108,161,0))</f>
        <v/>
      </c>
      <c r="J421" s="1629" t="s">
        <v>175</v>
      </c>
      <c r="K421" s="2098"/>
      <c r="L421" s="2098"/>
      <c r="M421" s="1630"/>
      <c r="N421" s="2099"/>
      <c r="O421" s="2100"/>
      <c r="P421" s="2100"/>
      <c r="Q421" s="2101"/>
      <c r="R421" s="610"/>
    </row>
    <row r="422" spans="8:8" ht="33.75" customHeight="1">
      <c r="A422" s="1954"/>
      <c r="B422" s="1986" t="s">
        <v>70</v>
      </c>
      <c r="C422" s="1774" t="str">
        <f>'Result Entry'!$FG$3</f>
        <v>Jeewan Kaushal</v>
      </c>
      <c r="D422" s="1775"/>
      <c r="E422" s="1776"/>
      <c r="F422" s="1769" t="str">
        <f>IF(OR($L395="TC",$L395="Nso"),"",VLOOKUP($A391,'Result Entry'!$B$9:$HS$108,208,0))</f>
        <v>0/100</v>
      </c>
      <c r="G422" s="1769"/>
      <c r="H422" s="1769"/>
      <c r="I422" s="1770" t="str">
        <f>IF(F422="","",VLOOKUP($A391,'Result Entry'!$B$9:$HS$108,167,0))</f>
        <v/>
      </c>
      <c r="J422" s="1629" t="s">
        <v>149</v>
      </c>
      <c r="K422" s="2098"/>
      <c r="L422" s="2098"/>
      <c r="M422" s="1630"/>
      <c r="N422" s="1630"/>
      <c r="O422" s="1630"/>
      <c r="P422" s="1630"/>
      <c r="Q422" s="2102"/>
      <c r="R422" s="610"/>
    </row>
    <row r="423" spans="8:8" ht="33.75" customHeight="1">
      <c r="A423" s="1954"/>
      <c r="B423" s="1986" t="s">
        <v>70</v>
      </c>
      <c r="C423" s="1777" t="s">
        <v>181</v>
      </c>
      <c r="D423" s="1778"/>
      <c r="E423" s="1779"/>
      <c r="F423" s="2103" t="s">
        <v>182</v>
      </c>
      <c r="G423" s="2104"/>
      <c r="H423" s="2105"/>
      <c r="I423" s="1782" t="s">
        <v>31</v>
      </c>
      <c r="J423" s="1629" t="s">
        <v>176</v>
      </c>
      <c r="K423" s="2098"/>
      <c r="L423" s="2098"/>
      <c r="M423" s="1630"/>
      <c r="N423" s="1630"/>
      <c r="O423" s="1630"/>
      <c r="P423" s="1630"/>
      <c r="Q423" s="2102"/>
      <c r="R423" s="610"/>
    </row>
    <row r="424" spans="8:8" ht="33.75" customHeight="1">
      <c r="A424" s="1954"/>
      <c r="B424" s="1986" t="s">
        <v>70</v>
      </c>
      <c r="C424" s="1783"/>
      <c r="D424" s="1784"/>
      <c r="E424" s="1785"/>
      <c r="F424" s="1786" t="s">
        <v>245</v>
      </c>
      <c r="G424" s="2106"/>
      <c r="H424" s="1787"/>
      <c r="I424" s="1788" t="s">
        <v>63</v>
      </c>
      <c r="J424" s="1647" t="s">
        <v>68</v>
      </c>
      <c r="K424" s="1648"/>
      <c r="L424" s="1648"/>
      <c r="M424" s="1648"/>
      <c r="N424" s="1648"/>
      <c r="O424" s="1648"/>
      <c r="P424" s="1648"/>
      <c r="Q424" s="2107"/>
      <c r="R424" s="610"/>
    </row>
    <row r="425" spans="8:8" ht="33.75" customHeight="1">
      <c r="A425" s="1954"/>
      <c r="B425" s="1986" t="s">
        <v>70</v>
      </c>
      <c r="C425" s="1783"/>
      <c r="D425" s="1784"/>
      <c r="E425" s="1785"/>
      <c r="F425" s="1786" t="s">
        <v>246</v>
      </c>
      <c r="G425" s="2106"/>
      <c r="H425" s="1787"/>
      <c r="I425" s="1788" t="s">
        <v>64</v>
      </c>
      <c r="J425" s="1650"/>
      <c r="K425" s="1651"/>
      <c r="L425" s="1651"/>
      <c r="M425" s="1651"/>
      <c r="N425" s="1651"/>
      <c r="O425" s="1651"/>
      <c r="P425" s="1651"/>
      <c r="Q425" s="2108"/>
      <c r="R425" s="610"/>
    </row>
    <row r="426" spans="8:8" ht="33.75" customHeight="1">
      <c r="A426" s="1954"/>
      <c r="B426" s="1986" t="s">
        <v>70</v>
      </c>
      <c r="C426" s="1783"/>
      <c r="D426" s="1784"/>
      <c r="E426" s="1785"/>
      <c r="F426" s="1786" t="s">
        <v>247</v>
      </c>
      <c r="G426" s="2106"/>
      <c r="H426" s="1787"/>
      <c r="I426" s="1788" t="s">
        <v>66</v>
      </c>
      <c r="J426" s="1650"/>
      <c r="K426" s="1651"/>
      <c r="L426" s="1651"/>
      <c r="M426" s="1651"/>
      <c r="N426" s="1651"/>
      <c r="O426" s="1651"/>
      <c r="P426" s="1651"/>
      <c r="Q426" s="2108"/>
      <c r="R426" s="610"/>
    </row>
    <row r="427" spans="8:8" ht="33.75" customHeight="1">
      <c r="A427" s="1954"/>
      <c r="B427" s="1986" t="s">
        <v>70</v>
      </c>
      <c r="C427" s="1783"/>
      <c r="D427" s="1784"/>
      <c r="E427" s="1785"/>
      <c r="F427" s="1786" t="s">
        <v>248</v>
      </c>
      <c r="G427" s="2106"/>
      <c r="H427" s="1787"/>
      <c r="I427" s="1788" t="s">
        <v>65</v>
      </c>
      <c r="J427" s="1653" t="s">
        <v>81</v>
      </c>
      <c r="K427" s="1654"/>
      <c r="L427" s="1654"/>
      <c r="M427" s="1654"/>
      <c r="N427" s="1654"/>
      <c r="O427" s="1654"/>
      <c r="P427" s="1654"/>
      <c r="Q427" s="2109"/>
      <c r="R427" s="610"/>
    </row>
    <row r="428" spans="8:8" ht="33.75" customHeight="1">
      <c r="A428" s="1954"/>
      <c r="B428" s="2110" t="s">
        <v>70</v>
      </c>
      <c r="C428" s="2111"/>
      <c r="D428" s="2112"/>
      <c r="E428" s="2113"/>
      <c r="F428" s="2114"/>
      <c r="G428" s="2115"/>
      <c r="H428" s="2115"/>
      <c r="I428" s="2116"/>
      <c r="J428" s="2117"/>
      <c r="K428" s="2118"/>
      <c r="L428" s="2118"/>
      <c r="M428" s="2118"/>
      <c r="N428" s="2118"/>
      <c r="O428" s="2118"/>
      <c r="P428" s="2118"/>
      <c r="Q428" s="2119"/>
      <c r="R428" s="610"/>
    </row>
    <row r="429" spans="8:8" s="927" ht="48.75" customFormat="1" customHeight="1">
      <c r="A429" s="1439"/>
      <c r="B429" s="2120"/>
      <c r="C429" s="2120"/>
      <c r="D429" s="2120"/>
      <c r="E429" s="2120"/>
      <c r="F429" s="2120"/>
      <c r="G429" s="2120"/>
      <c r="H429" s="2120"/>
      <c r="I429" s="2120"/>
      <c r="J429" s="2120"/>
      <c r="K429" s="2120"/>
      <c r="L429" s="2120"/>
      <c r="M429" s="2120"/>
      <c r="N429" s="2120"/>
      <c r="O429" s="2120"/>
      <c r="P429" s="2120"/>
      <c r="Q429" s="2120"/>
      <c r="R429" s="610"/>
    </row>
    <row r="430" spans="8:8" ht="9.75" customHeight="1">
      <c r="A430" s="1949">
        <f>A391+1</f>
        <v>12.0</v>
      </c>
      <c r="B430" s="1949"/>
      <c r="C430" s="1949"/>
      <c r="D430" s="1949"/>
      <c r="E430" s="1949"/>
      <c r="F430" s="1949"/>
      <c r="G430" s="1949"/>
      <c r="H430" s="1949"/>
      <c r="I430" s="1949"/>
      <c r="J430" s="1949"/>
      <c r="K430" s="1949"/>
      <c r="L430" s="1949"/>
      <c r="M430" s="1949"/>
      <c r="N430" s="1949"/>
      <c r="O430" s="1949"/>
      <c r="P430" s="1949"/>
      <c r="Q430" s="1949"/>
      <c r="R430" s="1949"/>
    </row>
    <row r="431" spans="8:8" ht="16.5" customHeight="1">
      <c r="A431" s="1950"/>
      <c r="B431" s="1951" t="s">
        <v>51</v>
      </c>
      <c r="C431" s="1952"/>
      <c r="D431" s="1952"/>
      <c r="E431" s="1952"/>
      <c r="F431" s="1952"/>
      <c r="G431" s="1952"/>
      <c r="H431" s="1952"/>
      <c r="I431" s="1952"/>
      <c r="J431" s="1952"/>
      <c r="K431" s="1952"/>
      <c r="L431" s="1952"/>
      <c r="M431" s="1952"/>
      <c r="N431" s="1952"/>
      <c r="O431" s="1952"/>
      <c r="P431" s="1952"/>
      <c r="Q431" s="1953"/>
      <c r="R431" s="610"/>
    </row>
    <row r="432" spans="8:8" ht="62.25" customHeight="1">
      <c r="A432" s="1954"/>
      <c r="B432" s="1955"/>
      <c r="C432" s="1956"/>
      <c r="D432" s="1957" t="str">
        <f>Master!$E$8</f>
        <v>Govt. Sr. Secondary School </v>
      </c>
      <c r="E432" s="1958"/>
      <c r="F432" s="1958"/>
      <c r="G432" s="1958"/>
      <c r="H432" s="1958"/>
      <c r="I432" s="1958"/>
      <c r="J432" s="1958"/>
      <c r="K432" s="1958"/>
      <c r="L432" s="1958"/>
      <c r="M432" s="1958"/>
      <c r="N432" s="1958"/>
      <c r="O432" s="1958"/>
      <c r="P432" s="1958"/>
      <c r="Q432" s="1959"/>
      <c r="R432" s="610"/>
    </row>
    <row r="433" spans="8:8" ht="33.0" customHeight="1">
      <c r="A433" s="1954"/>
      <c r="B433" s="1960"/>
      <c r="C433" s="1961"/>
      <c r="D433" s="1962" t="str">
        <f>Master!$E$11</f>
        <v>P.S.-Bapini (Jodhpur)</v>
      </c>
      <c r="E433" s="1962"/>
      <c r="F433" s="1962"/>
      <c r="G433" s="1962"/>
      <c r="H433" s="1962"/>
      <c r="I433" s="1962"/>
      <c r="J433" s="1962"/>
      <c r="K433" s="1962"/>
      <c r="L433" s="1962"/>
      <c r="M433" s="1962"/>
      <c r="N433" s="1962"/>
      <c r="O433" s="1962"/>
      <c r="P433" s="1962"/>
      <c r="Q433" s="1963"/>
      <c r="R433" s="610"/>
    </row>
    <row r="434" spans="8:8" ht="21.75" customHeight="1">
      <c r="A434" s="1954"/>
      <c r="B434" s="1964"/>
      <c r="C434" s="1965" t="s">
        <v>151</v>
      </c>
      <c r="D434" s="1966"/>
      <c r="E434" s="1966"/>
      <c r="F434" s="1966"/>
      <c r="G434" s="1966"/>
      <c r="H434" s="1967"/>
      <c r="I434" s="1968" t="s">
        <v>128</v>
      </c>
      <c r="J434" s="1969"/>
      <c r="K434" s="1969"/>
      <c r="L434" s="1970">
        <f>VLOOKUP(A430,'Result Entry'!$B$6:$K$108,6,0)</f>
        <v>0.0</v>
      </c>
      <c r="M434" s="1971"/>
      <c r="N434" s="1972" t="s">
        <v>69</v>
      </c>
      <c r="O434" s="1973"/>
      <c r="P434" s="1974">
        <f>Master!$E$14</f>
        <v>8.151106901E9</v>
      </c>
      <c r="Q434" s="1975"/>
      <c r="R434" s="610"/>
    </row>
    <row r="435" spans="8:8" ht="21.75" customHeight="1">
      <c r="A435" s="1954"/>
      <c r="B435" s="1976"/>
      <c r="C435" s="1965"/>
      <c r="D435" s="1966"/>
      <c r="E435" s="1966"/>
      <c r="F435" s="1966"/>
      <c r="G435" s="1966"/>
      <c r="H435" s="1967"/>
      <c r="I435" s="1968"/>
      <c r="J435" s="1969"/>
      <c r="K435" s="1969"/>
      <c r="L435" s="1970"/>
      <c r="M435" s="1971"/>
      <c r="N435" s="1470" t="s">
        <v>67</v>
      </c>
      <c r="O435" s="1471"/>
      <c r="P435" s="1472"/>
      <c r="Q435" s="1977"/>
      <c r="R435" s="610"/>
    </row>
    <row r="436" spans="8:8" ht="21.75" customHeight="1">
      <c r="A436" s="1954"/>
      <c r="B436" s="1976"/>
      <c r="C436" s="1978"/>
      <c r="D436" s="1979"/>
      <c r="E436" s="1979"/>
      <c r="F436" s="1979"/>
      <c r="G436" s="1979"/>
      <c r="H436" s="1980"/>
      <c r="I436" s="1981"/>
      <c r="J436" s="1982"/>
      <c r="K436" s="1982"/>
      <c r="L436" s="1983"/>
      <c r="M436" s="1984"/>
      <c r="N436" s="1479" t="s">
        <v>52</v>
      </c>
      <c r="O436" s="1480"/>
      <c r="P436" s="1481" t="str">
        <f>Master!$E$6</f>
        <v>2022-23</v>
      </c>
      <c r="Q436" s="1985"/>
      <c r="R436" s="610"/>
    </row>
    <row r="437" spans="8:8" ht="33.75" customHeight="1">
      <c r="A437" s="1954"/>
      <c r="B437" s="1986" t="s">
        <v>70</v>
      </c>
      <c r="C437" s="1677" t="s">
        <v>21</v>
      </c>
      <c r="D437" s="1678"/>
      <c r="E437" s="1678"/>
      <c r="F437" s="1678"/>
      <c r="G437" s="1679"/>
      <c r="H437" s="1680" t="s">
        <v>150</v>
      </c>
      <c r="I437" s="1681">
        <f>VLOOKUP($A430,'Result Entry'!$B$9:$FW$108,4,0)</f>
        <v>0.0</v>
      </c>
      <c r="J437" s="1681"/>
      <c r="K437" s="1681"/>
      <c r="L437" s="1681"/>
      <c r="M437" s="1681"/>
      <c r="N437" s="1681"/>
      <c r="O437" s="1681"/>
      <c r="P437" s="1681"/>
      <c r="Q437" s="1987"/>
      <c r="R437" s="610"/>
    </row>
    <row r="438" spans="8:8" ht="33.75" customHeight="1">
      <c r="A438" s="1954"/>
      <c r="B438" s="1986" t="s">
        <v>70</v>
      </c>
      <c r="C438" s="1683" t="s">
        <v>23</v>
      </c>
      <c r="D438" s="1684"/>
      <c r="E438" s="1684"/>
      <c r="F438" s="1684"/>
      <c r="G438" s="1685"/>
      <c r="H438" s="1686" t="s">
        <v>150</v>
      </c>
      <c r="I438" s="1687">
        <f>VLOOKUP($A430,'Result Entry'!$B$9:$FW$108,7,0)</f>
        <v>0.0</v>
      </c>
      <c r="J438" s="1687"/>
      <c r="K438" s="1687"/>
      <c r="L438" s="1687"/>
      <c r="M438" s="1687"/>
      <c r="N438" s="1687"/>
      <c r="O438" s="1687"/>
      <c r="P438" s="1687"/>
      <c r="Q438" s="1988"/>
      <c r="R438" s="610"/>
    </row>
    <row r="439" spans="8:8" ht="33.75" customHeight="1">
      <c r="A439" s="1954"/>
      <c r="B439" s="1986" t="s">
        <v>70</v>
      </c>
      <c r="C439" s="1683" t="s">
        <v>24</v>
      </c>
      <c r="D439" s="1684"/>
      <c r="E439" s="1684"/>
      <c r="F439" s="1684"/>
      <c r="G439" s="1685"/>
      <c r="H439" s="1686" t="s">
        <v>150</v>
      </c>
      <c r="I439" s="1687">
        <f>VLOOKUP($A430,'Result Entry'!$B$9:$FW$108,8,0)</f>
        <v>0.0</v>
      </c>
      <c r="J439" s="1687"/>
      <c r="K439" s="1687"/>
      <c r="L439" s="1687"/>
      <c r="M439" s="1687"/>
      <c r="N439" s="1687"/>
      <c r="O439" s="1687"/>
      <c r="P439" s="1687"/>
      <c r="Q439" s="1988"/>
      <c r="R439" s="610"/>
    </row>
    <row r="440" spans="8:8" ht="33.75" customHeight="1">
      <c r="A440" s="1954"/>
      <c r="B440" s="1986" t="s">
        <v>70</v>
      </c>
      <c r="C440" s="1683" t="s">
        <v>53</v>
      </c>
      <c r="D440" s="1684"/>
      <c r="E440" s="1684"/>
      <c r="F440" s="1684"/>
      <c r="G440" s="1685"/>
      <c r="H440" s="1686" t="s">
        <v>150</v>
      </c>
      <c r="I440" s="1687">
        <f>VLOOKUP($A430,'Result Entry'!$B$9:$FW$108,9,0)</f>
        <v>0.0</v>
      </c>
      <c r="J440" s="1687"/>
      <c r="K440" s="1687"/>
      <c r="L440" s="1687"/>
      <c r="M440" s="1687"/>
      <c r="N440" s="1687"/>
      <c r="O440" s="1687"/>
      <c r="P440" s="1687"/>
      <c r="Q440" s="1988"/>
      <c r="R440" s="610"/>
    </row>
    <row r="441" spans="8:8" ht="33.75" customHeight="1">
      <c r="A441" s="1954"/>
      <c r="B441" s="1986" t="s">
        <v>70</v>
      </c>
      <c r="C441" s="1683" t="s">
        <v>54</v>
      </c>
      <c r="D441" s="1684"/>
      <c r="E441" s="1684"/>
      <c r="F441" s="1684"/>
      <c r="G441" s="1685"/>
      <c r="H441" s="1686" t="s">
        <v>150</v>
      </c>
      <c r="I441" s="1689" t="str">
        <f>CONCATENATE('Result Entry'!$G$4,'Result Entry'!$J$4)</f>
        <v>11(A)</v>
      </c>
      <c r="J441" s="1687"/>
      <c r="K441" s="1687"/>
      <c r="L441" s="1687"/>
      <c r="M441" s="1687"/>
      <c r="N441" s="1687"/>
      <c r="O441" s="1687"/>
      <c r="P441" s="1687"/>
      <c r="Q441" s="1988"/>
      <c r="R441" s="610"/>
    </row>
    <row r="442" spans="8:8" ht="33.75" customHeight="1">
      <c r="A442" s="1954"/>
      <c r="B442" s="1986" t="s">
        <v>70</v>
      </c>
      <c r="C442" s="1742" t="s">
        <v>26</v>
      </c>
      <c r="D442" s="1763"/>
      <c r="E442" s="1763"/>
      <c r="F442" s="1763"/>
      <c r="G442" s="1989"/>
      <c r="H442" s="1693" t="s">
        <v>150</v>
      </c>
      <c r="I442" s="1694">
        <f>VLOOKUP($A430,'Result Entry'!$B$9:$FW$108,10,0)</f>
        <v>0.0</v>
      </c>
      <c r="J442" s="1694"/>
      <c r="K442" s="1694"/>
      <c r="L442" s="1694"/>
      <c r="M442" s="1694"/>
      <c r="N442" s="1694"/>
      <c r="O442" s="1694"/>
      <c r="P442" s="1694"/>
      <c r="Q442" s="1990"/>
      <c r="R442" s="610"/>
    </row>
    <row r="443" spans="8:8" ht="33.75" customHeight="1">
      <c r="A443" s="1954"/>
      <c r="B443" s="1986" t="s">
        <v>70</v>
      </c>
      <c r="C443" s="1991" t="s">
        <v>244</v>
      </c>
      <c r="D443" s="1992"/>
      <c r="E443" s="1993" t="s">
        <v>73</v>
      </c>
      <c r="F443" s="1994" t="s">
        <v>74</v>
      </c>
      <c r="G443" s="1994" t="s">
        <v>230</v>
      </c>
      <c r="H443" s="1995" t="s">
        <v>169</v>
      </c>
      <c r="I443" s="1701" t="s">
        <v>56</v>
      </c>
      <c r="J443" s="1996"/>
      <c r="K443" s="1996"/>
      <c r="L443" s="1997" t="s">
        <v>231</v>
      </c>
      <c r="M443" s="1998" t="s">
        <v>85</v>
      </c>
      <c r="N443" s="1998"/>
      <c r="O443" s="1999"/>
      <c r="P443" s="2000" t="s">
        <v>77</v>
      </c>
      <c r="Q443" s="2001" t="s">
        <v>99</v>
      </c>
      <c r="R443" s="610"/>
    </row>
    <row r="444" spans="8:8" ht="33.75" customHeight="1">
      <c r="A444" s="1954"/>
      <c r="B444" s="1986" t="s">
        <v>70</v>
      </c>
      <c r="C444" s="2002"/>
      <c r="D444" s="2003"/>
      <c r="E444" s="2004"/>
      <c r="F444" s="2005"/>
      <c r="G444" s="2005"/>
      <c r="H444" s="2006"/>
      <c r="I444" s="2007" t="s">
        <v>233</v>
      </c>
      <c r="J444" s="2008" t="s">
        <v>87</v>
      </c>
      <c r="K444" s="2009" t="s">
        <v>109</v>
      </c>
      <c r="L444" s="2010"/>
      <c r="M444" s="2007" t="s">
        <v>233</v>
      </c>
      <c r="N444" s="2008" t="s">
        <v>87</v>
      </c>
      <c r="O444" s="2011" t="s">
        <v>110</v>
      </c>
      <c r="P444" s="2012"/>
      <c r="Q444" s="2013"/>
      <c r="R444" s="610"/>
    </row>
    <row r="445" spans="8:8" s="2014" ht="33.75" customFormat="1" customHeight="1">
      <c r="A445" s="1954"/>
      <c r="B445" s="1986" t="s">
        <v>70</v>
      </c>
      <c r="C445" s="2015" t="s">
        <v>57</v>
      </c>
      <c r="D445" s="2016"/>
      <c r="E445" s="2017">
        <f>'Result Entry'!$L$7</f>
        <v>10.0</v>
      </c>
      <c r="F445" s="2018">
        <f>'Result Entry'!$M$7</f>
        <v>10.0</v>
      </c>
      <c r="G445" s="2018">
        <f>'Result Entry'!$N$7</f>
        <v>10.0</v>
      </c>
      <c r="H445" s="2019">
        <f>SUM(E445:G445)</f>
        <v>30.0</v>
      </c>
      <c r="I445" s="2020" t="s">
        <v>243</v>
      </c>
      <c r="J445" s="2021" t="s">
        <v>243</v>
      </c>
      <c r="K445" s="2022">
        <f>'Result Entry'!$P$7</f>
        <v>70.0</v>
      </c>
      <c r="L445" s="2023">
        <f>SUM(H445,K445)</f>
        <v>100.0</v>
      </c>
      <c r="M445" s="2020" t="s">
        <v>243</v>
      </c>
      <c r="N445" s="2021" t="s">
        <v>243</v>
      </c>
      <c r="O445" s="2019">
        <f>'Result Entry'!$R$7</f>
        <v>100.0</v>
      </c>
      <c r="P445" s="2024">
        <f>SUM(L445,O445)</f>
        <v>200.0</v>
      </c>
      <c r="Q445" s="2025"/>
      <c r="R445" s="610"/>
    </row>
    <row r="446" spans="8:8" s="1538" ht="33.75" customFormat="1" customHeight="1">
      <c r="A446" s="1954"/>
      <c r="B446" s="1986" t="s">
        <v>70</v>
      </c>
      <c r="C446" s="1540" t="str">
        <f>'Result Entry'!$L$3</f>
        <v>HINDI Comp.</v>
      </c>
      <c r="D446" s="1541"/>
      <c r="E446" s="1728">
        <f>IF($L434="TC",0,IF($L434="Nso",0,VLOOKUP($A430,'Result Entry'!$B$9:$FW$108,11,0)))</f>
        <v>0.0</v>
      </c>
      <c r="F446" s="1729">
        <f>IF($L434="TC",0,IF($L434="Nso",0,VLOOKUP($A430,'Result Entry'!$B$9:$FW$108,12,0)))</f>
        <v>0.0</v>
      </c>
      <c r="G446" s="1729">
        <f>IF($L434="TC",0,IF($L434="Nso",0,VLOOKUP($A430,'Result Entry'!$B$9:$FW$108,13,0)))</f>
        <v>0.0</v>
      </c>
      <c r="H446" s="2026">
        <f>SUM(E446:G446)</f>
        <v>0.0</v>
      </c>
      <c r="I446" s="2027" t="str">
        <f>CONCATENATE(U446,"/",'Result Entry'!$P$7)</f>
        <v>0/70</v>
      </c>
      <c r="J446" s="2028" t="str">
        <f>IF(V446=0,"--",CONCATENATE(V446,"/"))</f>
        <v>--</v>
      </c>
      <c r="K446" s="2029">
        <f>SUM(U446:V446)</f>
        <v>0.0</v>
      </c>
      <c r="L446" s="2030">
        <f>SUM(H446,K446)</f>
        <v>0.0</v>
      </c>
      <c r="M446" s="2027" t="str">
        <f>CONCATENATE(W446,"/",'Result Entry'!$R$7)</f>
        <v>0/100</v>
      </c>
      <c r="N446" s="2028" t="str">
        <f>IF(X446=0,"--",CONCATENATE(X446,"/"))</f>
        <v>--</v>
      </c>
      <c r="O446" s="2031">
        <f>SUM(W446:X446)</f>
        <v>0.0</v>
      </c>
      <c r="P446" s="1734">
        <f>SUM(L446,O446)</f>
        <v>0.0</v>
      </c>
      <c r="Q446" s="2032" t="str">
        <f>IF($L434="TC",0,IF($L434="Nso",0,VLOOKUP($A430,'Result Entry'!$B$9:$FW$108,24,0)))</f>
        <v/>
      </c>
      <c r="R446" s="610"/>
      <c r="U446" s="2033">
        <f>IF($L434="TC",0,IF($L434="Nso",0,VLOOKUP($A430,'Result Entry'!$B$9:$FW$108,15,0)))</f>
        <v>0.0</v>
      </c>
      <c r="V446" s="2033">
        <v>0.0</v>
      </c>
      <c r="W446" s="2033">
        <f>IF($L434="TC",0,IF($L434="Nso",0,VLOOKUP($A430,'Result Entry'!$B$9:$FW$108,17,0)))</f>
        <v>0.0</v>
      </c>
      <c r="X446" s="2033">
        <v>0.0</v>
      </c>
    </row>
    <row r="447" spans="8:8" s="1538" ht="33.75" customFormat="1" customHeight="1">
      <c r="A447" s="1954"/>
      <c r="B447" s="1986" t="s">
        <v>70</v>
      </c>
      <c r="C447" s="1551" t="str">
        <f>'Result Entry'!$Z$3</f>
        <v>ENGLISH Comp.</v>
      </c>
      <c r="D447" s="1552"/>
      <c r="E447" s="1728">
        <f>IF($L434="TC",0,IF($L434="Nso",0,VLOOKUP($A430,'Result Entry'!$B$9:$FW$108,25,0)))</f>
        <v>0.0</v>
      </c>
      <c r="F447" s="1729">
        <f>IF($L434="TC",0,IF($L434="Nso",0,VLOOKUP($A430,'Result Entry'!$B$9:$FW$108,26,0)))</f>
        <v>0.0</v>
      </c>
      <c r="G447" s="1729">
        <f>IF($L434="TC",0,IF($L434="Nso",0,VLOOKUP($A430,'Result Entry'!$B$9:$FW$108,27,0)))</f>
        <v>0.0</v>
      </c>
      <c r="H447" s="2034">
        <f t="shared" si="55" ref="H447:H452">SUM(E447:G447)</f>
        <v>0.0</v>
      </c>
      <c r="I447" s="2035" t="str">
        <f>CONCATENATE(U447,"/",'Result Entry'!$AD$7)</f>
        <v>0/70</v>
      </c>
      <c r="J447" s="2036" t="str">
        <f>IF(V447=0,"--",CONCATENATE(V447,"/"))</f>
        <v>--</v>
      </c>
      <c r="K447" s="2037">
        <f t="shared" si="56" ref="K447:K452">SUM(U447:V447)</f>
        <v>0.0</v>
      </c>
      <c r="L447" s="2038">
        <f t="shared" si="57" ref="L447:L452">SUM(H447,K447)</f>
        <v>0.0</v>
      </c>
      <c r="M447" s="2035" t="str">
        <f>CONCATENATE(W447,"/",'Result Entry'!$AF$7)</f>
        <v>0/100</v>
      </c>
      <c r="N447" s="2036" t="str">
        <f>IF(X447=0,"--",CONCATENATE(X447,"/"))</f>
        <v>--</v>
      </c>
      <c r="O447" s="2031">
        <f t="shared" si="58" ref="O447:O452">SUM(W447:X447)</f>
        <v>0.0</v>
      </c>
      <c r="P447" s="1734">
        <f t="shared" si="59" ref="P447:P452">SUM(L447,O447)</f>
        <v>0.0</v>
      </c>
      <c r="Q447" s="2032" t="str">
        <f>IF($L434="TC",0,IF($L434="Nso",0,VLOOKUP($A430,'Result Entry'!$B$9:$FW$108,38,0)))</f>
        <v/>
      </c>
      <c r="R447" s="610"/>
      <c r="U447" s="2039">
        <f>IF($L434="TC",0,IF($L434="Nso",0,VLOOKUP($A430,'Result Entry'!$B$9:$FW$108,29,0)))</f>
        <v>0.0</v>
      </c>
      <c r="V447" s="2039">
        <v>0.0</v>
      </c>
      <c r="W447" s="2039">
        <f>IF($L434="TC",0,IF($L434="Nso",0,VLOOKUP($A430,'Result Entry'!$B$9:$FW$108,31,0)))</f>
        <v>0.0</v>
      </c>
      <c r="X447" s="2039">
        <v>0.0</v>
      </c>
    </row>
    <row r="448" spans="8:8" s="1538" ht="33.75" customFormat="1" customHeight="1">
      <c r="A448" s="1954"/>
      <c r="B448" s="1986" t="s">
        <v>70</v>
      </c>
      <c r="C448" s="1551">
        <f>IF(Y448&gt;=1,'Result Entry'!$AO$3,0)</f>
        <v>0.0</v>
      </c>
      <c r="D448" s="1552"/>
      <c r="E448" s="1728">
        <f>IF($L434="TC",0,IF($L434="Nso",0,VLOOKUP($A430,'Result Entry'!$B$9:$FW$108,40,0)))</f>
        <v>0.0</v>
      </c>
      <c r="F448" s="1729">
        <f>IF($L434="TC",0,IF($L434="Nso",0,VLOOKUP($A430,'Result Entry'!$B$9:$FW$108,41,0)))</f>
        <v>0.0</v>
      </c>
      <c r="G448" s="1729">
        <f>IF($L434="TC",0,IF($L434="Nso",0,VLOOKUP($A430,'Result Entry'!$B$9:$FW$108,42,0)))</f>
        <v>0.0</v>
      </c>
      <c r="H448" s="2034">
        <f t="shared" si="55"/>
        <v>0.0</v>
      </c>
      <c r="I448" s="2035" t="str">
        <f>CONCATENATE(U448,"/",'Result Entry'!$AS$7)</f>
        <v>0/40</v>
      </c>
      <c r="J448" s="2036" t="str">
        <f>IF(V448=0,"--",CONCATENATE(V448,"/",'Result Entry'!$AT$7))</f>
        <v>--</v>
      </c>
      <c r="K448" s="2037">
        <f t="shared" si="56"/>
        <v>0.0</v>
      </c>
      <c r="L448" s="2038">
        <f t="shared" si="57"/>
        <v>0.0</v>
      </c>
      <c r="M448" s="2035" t="str">
        <f>CONCATENATE(W448,"/",'Result Entry'!$AW$7)</f>
        <v>0/100</v>
      </c>
      <c r="N448" s="2036" t="str">
        <f>IF(X448=0,"--",CONCATENATE(X448,"/",'Result Entry'!$AX$7))</f>
        <v>--</v>
      </c>
      <c r="O448" s="2031">
        <f t="shared" si="58"/>
        <v>0.0</v>
      </c>
      <c r="P448" s="1734">
        <f t="shared" si="59"/>
        <v>0.0</v>
      </c>
      <c r="Q448" s="2032" t="str">
        <f>IF($L434="TC",0,IF($L434="Nso",0,VLOOKUP($A430,'Result Entry'!$B$9:$FW$108,55,0)))</f>
        <v/>
      </c>
      <c r="R448" s="610"/>
      <c r="U448" s="2039">
        <f>IF($L434="TC",0,IF($L434="Nso",0,VLOOKUP($A430,'Result Entry'!$B$9:$FW$108,44,0)))</f>
        <v>0.0</v>
      </c>
      <c r="V448" s="2039">
        <f>IF($L434="TC",0,IF($L434="Nso",0,VLOOKUP($A430,'Result Entry'!$B$9:$FW$108,45,0)))</f>
        <v>0.0</v>
      </c>
      <c r="W448" s="2039">
        <f>IF($L434="TC",0,IF($L434="Nso",0,VLOOKUP($A430,'Result Entry'!$B$9:$FW$108,48,0)))</f>
        <v>0.0</v>
      </c>
      <c r="X448" s="2039">
        <f>IF($L434="TC",0,IF($L434="Nso",0,VLOOKUP($A430,'Result Entry'!$B$9:$FW$108,49,0)))</f>
        <v>0.0</v>
      </c>
      <c r="Y448" s="2039">
        <f>VLOOKUP($A430,'Result Entry'!$B$9:$FW$108,39,0)</f>
        <v>0.0</v>
      </c>
    </row>
    <row r="449" spans="8:8" s="1538" ht="33.75" customFormat="1" customHeight="1">
      <c r="A449" s="1954"/>
      <c r="B449" s="1986" t="s">
        <v>70</v>
      </c>
      <c r="C449" s="1551">
        <f>IF(Y449&gt;=1,'Result Entry'!$BF$3,0)</f>
        <v>0.0</v>
      </c>
      <c r="D449" s="1552"/>
      <c r="E449" s="1728">
        <f>IF($L434="TC",0,IF($L434="Nso",0,VLOOKUP($A430,'Result Entry'!$B$9:$FW$108,57,0)))</f>
        <v>0.0</v>
      </c>
      <c r="F449" s="1729">
        <f>IF($L434="TC",0,IF($L434="Nso",0,VLOOKUP($A430,'Result Entry'!$B$9:$FW$108,58,0)))</f>
        <v>0.0</v>
      </c>
      <c r="G449" s="1729">
        <f>IF($L434="TC",0,IF($L434="Nso",0,VLOOKUP($A430,'Result Entry'!$B$9:$FW$108,59,0)))</f>
        <v>0.0</v>
      </c>
      <c r="H449" s="2034">
        <f t="shared" si="55"/>
        <v>0.0</v>
      </c>
      <c r="I449" s="2035" t="str">
        <f>CONCATENATE(U449,"/",'Result Entry'!$BJ$7)</f>
        <v>0/70</v>
      </c>
      <c r="J449" s="2036" t="str">
        <f>IF(V449=0,"--",CONCATENATE(V449,"/",'Result Entry'!$BK$7))</f>
        <v>--</v>
      </c>
      <c r="K449" s="2037">
        <f t="shared" si="56"/>
        <v>0.0</v>
      </c>
      <c r="L449" s="2038">
        <f t="shared" si="57"/>
        <v>0.0</v>
      </c>
      <c r="M449" s="2035" t="str">
        <f>CONCATENATE(W449,"/",'Result Entry'!$BN$7)</f>
        <v>0/100</v>
      </c>
      <c r="N449" s="2036" t="str">
        <f>IF(X449=0,"--",CONCATENATE(X449,"/",'Result Entry'!$BO$7))</f>
        <v>--</v>
      </c>
      <c r="O449" s="2031">
        <f t="shared" si="58"/>
        <v>0.0</v>
      </c>
      <c r="P449" s="1734">
        <f t="shared" si="59"/>
        <v>0.0</v>
      </c>
      <c r="Q449" s="2032" t="str">
        <f>IF($L434="TC",0,IF($L434="Nso",0,VLOOKUP($A430,'Result Entry'!$B$9:$FW$108,72,0)))</f>
        <v/>
      </c>
      <c r="R449" s="610"/>
      <c r="U449" s="2039">
        <f>IF($L434="TC",0,IF($L434="Nso",0,VLOOKUP($A430,'Result Entry'!$B$9:$FW$108,61,0)))</f>
        <v>0.0</v>
      </c>
      <c r="V449" s="2039">
        <f>IF($L434="TC",0,IF($L434="Nso",0,VLOOKUP($A430,'Result Entry'!$B$9:$FW$108,62,0)))</f>
        <v>0.0</v>
      </c>
      <c r="W449" s="2039">
        <f>IF($L434="TC",0,IF($L434="Nso",0,VLOOKUP($A430,'Result Entry'!$B$9:$FW$108,65,0)))</f>
        <v>0.0</v>
      </c>
      <c r="X449" s="2039">
        <f>IF($L434="TC",0,IF($L434="Nso",0,VLOOKUP($A430,'Result Entry'!$B$9:$FW$108,66,0)))</f>
        <v>0.0</v>
      </c>
      <c r="Y449" s="2039">
        <f>VLOOKUP($A430,'Result Entry'!$B$9:$FW$108,56,0)</f>
        <v>0.0</v>
      </c>
    </row>
    <row r="450" spans="8:8" s="1538" ht="33.75" customFormat="1" customHeight="1">
      <c r="A450" s="1954"/>
      <c r="B450" s="1986" t="s">
        <v>70</v>
      </c>
      <c r="C450" s="1554">
        <f>IF(Y450&gt;=1,'Result Entry'!$BW$3,0)</f>
        <v>0.0</v>
      </c>
      <c r="D450" s="2040"/>
      <c r="E450" s="2041">
        <f>IF($L434="TC",0,IF($L434="Nso",0,VLOOKUP($A430,'Result Entry'!$B$9:$FW$108,74,0)))</f>
        <v>0.0</v>
      </c>
      <c r="F450" s="2042">
        <f>IF($L434="TC",0,IF($L434="Nso",0,VLOOKUP($A430,'Result Entry'!$B$9:$FW$108,75,0)))</f>
        <v>0.0</v>
      </c>
      <c r="G450" s="2042">
        <f>IF($L434="TC",0,IF($L434="Nso",0,VLOOKUP($A430,'Result Entry'!$B$9:$FW$108,76,0)))</f>
        <v>0.0</v>
      </c>
      <c r="H450" s="2043">
        <f t="shared" si="55"/>
        <v>0.0</v>
      </c>
      <c r="I450" s="2044" t="str">
        <f>CONCATENATE(U450,"/",'Result Entry'!$CA$7)</f>
        <v>0/70</v>
      </c>
      <c r="J450" s="2045" t="str">
        <f>IF(V450=0,"--",CONCATENATE(V450,"/",'Result Entry'!$CB$7))</f>
        <v>--</v>
      </c>
      <c r="K450" s="2046">
        <f t="shared" si="56"/>
        <v>0.0</v>
      </c>
      <c r="L450" s="2047">
        <f t="shared" si="57"/>
        <v>0.0</v>
      </c>
      <c r="M450" s="2044" t="str">
        <f>CONCATENATE(W450,"/",'Result Entry'!$CE$7)</f>
        <v>0/100</v>
      </c>
      <c r="N450" s="2045" t="str">
        <f>IF(X450=0,"--",CONCATENATE(X450,"/",'Result Entry'!$CF$7))</f>
        <v>--</v>
      </c>
      <c r="O450" s="2043">
        <f t="shared" si="58"/>
        <v>0.0</v>
      </c>
      <c r="P450" s="2048">
        <f t="shared" si="59"/>
        <v>0.0</v>
      </c>
      <c r="Q450" s="2049" t="str">
        <f>IF($L434="TC",0,IF($L434="Nso",0,VLOOKUP($A430,'Result Entry'!$B$9:$FW$108,89,0)))</f>
        <v/>
      </c>
      <c r="R450" s="610"/>
      <c r="U450" s="2041">
        <f>IF($L434="TC",0,IF($L434="Nso",0,VLOOKUP($A430,'Result Entry'!$B$9:$FW$108,78,0)))</f>
        <v>0.0</v>
      </c>
      <c r="V450" s="2041">
        <f>IF($L434="TC",0,IF($L434="Nso",0,VLOOKUP($A430,'Result Entry'!$B$9:$FW$108,79,0)))</f>
        <v>0.0</v>
      </c>
      <c r="W450" s="2041">
        <f>IF($L434="TC",0,IF($L434="Nso",0,VLOOKUP($A430,'Result Entry'!$B$9:$FW$108,82,0)))</f>
        <v>0.0</v>
      </c>
      <c r="X450" s="2041">
        <f>IF($L434="TC",0,IF($L434="Nso",0,VLOOKUP($A430,'Result Entry'!$B$9:$FW$108,83,0)))</f>
        <v>0.0</v>
      </c>
      <c r="Y450" s="2041">
        <f>VLOOKUP($A430,'Result Entry'!$B$9:$FW$108,73,0)</f>
        <v>0.0</v>
      </c>
    </row>
    <row r="451" spans="8:8" s="1538" ht="33.75" customFormat="1" customHeight="1">
      <c r="A451" s="1954"/>
      <c r="B451" s="1986" t="s">
        <v>70</v>
      </c>
      <c r="C451" s="2050">
        <f>IF(Y451&gt;=1,'Result Entry'!$CN$3,0)</f>
        <v>0.0</v>
      </c>
      <c r="D451" s="2040"/>
      <c r="E451" s="2051">
        <f>IF($L434="TC",0,IF($L434="Nso",0,VLOOKUP($A430,'Result Entry'!$B$9:$FW$108,91,0)))</f>
        <v>0.0</v>
      </c>
      <c r="F451" s="2052">
        <f>IF($L434="TC",0,IF($L434="Nso",0,VLOOKUP($A430,'Result Entry'!$B$9:$FW$108,92,0)))</f>
        <v>0.0</v>
      </c>
      <c r="G451" s="2052">
        <f>IF($L434="TC",0,IF($L434="Nso",0,VLOOKUP($A430,'Result Entry'!$B$9:$FW$108,93,0)))</f>
        <v>0.0</v>
      </c>
      <c r="H451" s="2053">
        <f t="shared" si="55"/>
        <v>0.0</v>
      </c>
      <c r="I451" s="2054" t="str">
        <f>CONCATENATE(U451,"/",'Result Entry'!$CR$7)</f>
        <v>0/70</v>
      </c>
      <c r="J451" s="2055" t="str">
        <f>IF(V451=0,"--",CONCATENATE(V451,"/",'Result Entry'!$CS$7))</f>
        <v>--</v>
      </c>
      <c r="K451" s="2056">
        <f t="shared" si="56"/>
        <v>0.0</v>
      </c>
      <c r="L451" s="2057">
        <f t="shared" si="57"/>
        <v>0.0</v>
      </c>
      <c r="M451" s="2054" t="str">
        <f>CONCATENATE(W451,"/",'Result Entry'!$CV$7)</f>
        <v>0/100</v>
      </c>
      <c r="N451" s="2055" t="str">
        <f>IF(X451=0,"--",CONCATENATE(X451,"/",'Result Entry'!$CW$7))</f>
        <v>--</v>
      </c>
      <c r="O451" s="2053">
        <f t="shared" si="58"/>
        <v>0.0</v>
      </c>
      <c r="P451" s="2058">
        <f t="shared" si="59"/>
        <v>0.0</v>
      </c>
      <c r="Q451" s="2059" t="str">
        <f>IF($L434="TC",0,IF($L434="Nso",0,VLOOKUP($A430,'Result Entry'!$B$9:$FW$108,106,0)))</f>
        <v/>
      </c>
      <c r="R451" s="610"/>
      <c r="U451" s="2051">
        <f>IF($L434="TC",0,IF($L434="Nso",0,VLOOKUP($A430,'Result Entry'!$B$9:$FW$108,95,0)))</f>
        <v>0.0</v>
      </c>
      <c r="V451" s="2051">
        <f>IF($L434="TC",0,IF($L434="Nso",0,VLOOKUP($A430,'Result Entry'!$B$9:$FW$108,96,0)))</f>
        <v>0.0</v>
      </c>
      <c r="W451" s="2051">
        <f>IF($L434="TC",0,IF($L434="Nso",0,VLOOKUP($A430,'Result Entry'!$B$9:$FW$108,99,0)))</f>
        <v>0.0</v>
      </c>
      <c r="X451" s="2051">
        <f>IF($L434="TC",0,IF($L434="Nso",0,VLOOKUP($A430,'Result Entry'!$B$9:$FW$108,100,0)))</f>
        <v>0.0</v>
      </c>
      <c r="Y451" s="2051">
        <f>VLOOKUP($A430,'Result Entry'!$B$9:$FW$108,90,0)</f>
        <v>0.0</v>
      </c>
    </row>
    <row r="452" spans="8:8" s="1538" ht="33.75" customFormat="1" customHeight="1">
      <c r="A452" s="1954"/>
      <c r="B452" s="1986" t="s">
        <v>70</v>
      </c>
      <c r="C452" s="1554">
        <f>IF(Y452&gt;=1,'Result Entry'!$DE$3,0)</f>
        <v>0.0</v>
      </c>
      <c r="D452" s="2040"/>
      <c r="E452" s="1739">
        <f>IF($L434="TC",0,IF($L434="Nso",0,VLOOKUP($A430,'Result Entry'!$B$9:$FW$108,108,0)))</f>
        <v>0.0</v>
      </c>
      <c r="F452" s="1740">
        <f>IF($L434="TC",0,IF($L434="Nso",0,VLOOKUP($A430,'Result Entry'!$B$9:$FW$108,109,0)))</f>
        <v>0.0</v>
      </c>
      <c r="G452" s="1740">
        <f>IF($L434="TC",0,IF($L434="Nso",0,VLOOKUP($A430,'Result Entry'!$B$9:$FW$108,110,0)))</f>
        <v>0.0</v>
      </c>
      <c r="H452" s="2060">
        <f t="shared" si="55"/>
        <v>0.0</v>
      </c>
      <c r="I452" s="2061" t="str">
        <f>CONCATENATE(U452,"/",'Result Entry'!$DI$7)</f>
        <v>0/70</v>
      </c>
      <c r="J452" s="2062" t="str">
        <f>IF(V452=0,"--",CONCATENATE(V452,"/",'Result Entry'!$DJ$7))</f>
        <v>--</v>
      </c>
      <c r="K452" s="2063">
        <f t="shared" si="56"/>
        <v>0.0</v>
      </c>
      <c r="L452" s="2064">
        <f t="shared" si="57"/>
        <v>0.0</v>
      </c>
      <c r="M452" s="2061" t="str">
        <f>CONCATENATE(W452,"/",'Result Entry'!$DM$7)</f>
        <v>0/100</v>
      </c>
      <c r="N452" s="2062" t="str">
        <f>IF(X452=0,"--",CONCATENATE(X452,"/",'Result Entry'!$DN$7))</f>
        <v>--</v>
      </c>
      <c r="O452" s="2060">
        <f t="shared" si="58"/>
        <v>0.0</v>
      </c>
      <c r="P452" s="1746">
        <f t="shared" si="59"/>
        <v>0.0</v>
      </c>
      <c r="Q452" s="2032" t="str">
        <f>IF($L434="TC",0,IF($L434="Nso",0,VLOOKUP($A430,'Result Entry'!$B$9:$FW$108,123,0)))</f>
        <v/>
      </c>
      <c r="R452" s="610"/>
      <c r="U452" s="2065">
        <f>IF($L434="TC",0,IF($L434="Nso",0,VLOOKUP($A430,'Result Entry'!$B$9:$FW$108,112,0)))</f>
        <v>0.0</v>
      </c>
      <c r="V452" s="2065">
        <f>IF($L434="TC",0,IF($L434="Nso",0,VLOOKUP($A430,'Result Entry'!$B$9:$FW$108,113,0)))</f>
        <v>0.0</v>
      </c>
      <c r="W452" s="2065">
        <f>IF($L434="TC",0,IF($L434="Nso",0,VLOOKUP($A430,'Result Entry'!$B$9:$FW$108,116,0)))</f>
        <v>0.0</v>
      </c>
      <c r="X452" s="2065">
        <f>IF($L434="TC",0,IF($L434="Nso",0,VLOOKUP($A430,'Result Entry'!$B$9:$FW$108,117,0)))</f>
        <v>0.0</v>
      </c>
      <c r="Y452" s="2065">
        <f>VLOOKUP($A430,'Result Entry'!$B$9:$FW$108,107,0)</f>
        <v>0.0</v>
      </c>
    </row>
    <row r="453" spans="8:8" ht="33.75" customHeight="1">
      <c r="A453" s="1954"/>
      <c r="B453" s="1986" t="s">
        <v>70</v>
      </c>
      <c r="C453" s="1565" t="s">
        <v>78</v>
      </c>
      <c r="D453" s="1566"/>
      <c r="E453" s="1567"/>
      <c r="F453" s="1747" t="s">
        <v>79</v>
      </c>
      <c r="G453" s="2066"/>
      <c r="H453" s="1748"/>
      <c r="I453" s="1747" t="s">
        <v>80</v>
      </c>
      <c r="J453" s="1749"/>
      <c r="K453" s="2067" t="s">
        <v>42</v>
      </c>
      <c r="L453" s="2068"/>
      <c r="M453" s="2067" t="s">
        <v>92</v>
      </c>
      <c r="N453" s="1753"/>
      <c r="O453" s="1752" t="s">
        <v>40</v>
      </c>
      <c r="P453" s="1753"/>
      <c r="Q453" s="2069" t="s">
        <v>44</v>
      </c>
      <c r="R453" s="610"/>
    </row>
    <row r="454" spans="8:8" ht="33.75" customHeight="1">
      <c r="A454" s="1954"/>
      <c r="B454" s="1986" t="s">
        <v>70</v>
      </c>
      <c r="C454" s="1577"/>
      <c r="D454" s="1578"/>
      <c r="E454" s="1579"/>
      <c r="F454" s="1755">
        <f>IF($L434="TC",0,IF($L434="Nso",0,VLOOKUP($A430,'Result Entry'!$B$9:$FW$108,171,0)))</f>
        <v>0.0</v>
      </c>
      <c r="G454" s="2070"/>
      <c r="H454" s="1756"/>
      <c r="I454" s="2071">
        <f>IF($L434="TC",0,IF($L434="Nso",0,VLOOKUP($A430,'Result Entry'!$B$9:$FW$108,172,0)))</f>
        <v>0.0</v>
      </c>
      <c r="J454" s="2072"/>
      <c r="K454" s="2073">
        <f>IF($L434="TC",0,IF($L434="Nso",0,VLOOKUP($A430,'Result Entry'!$B$9:$FW$108,173,0)))</f>
        <v>0.0</v>
      </c>
      <c r="L454" s="2074"/>
      <c r="M454" s="2075" t="str">
        <f>IF($L434="TC",0,IF($L434="Nso",0,VLOOKUP($A430,'Result Entry'!$B$9:$FW$108,174,0)))</f>
        <v/>
      </c>
      <c r="N454" s="2076"/>
      <c r="O454" s="1535" t="str">
        <f>VLOOKUP($A430,'Result Entry'!$B$9:$FW$108,175,0)</f>
        <v/>
      </c>
      <c r="P454" s="1534"/>
      <c r="Q454" s="2077" t="str">
        <f>IF($L434="TC",0,IF($L434="Nso",0,VLOOKUP($A430,'Result Entry'!$B$9:$FW$108,177,0)))</f>
        <v/>
      </c>
      <c r="R454" s="610"/>
    </row>
    <row r="455" spans="8:8" ht="33.75" customHeight="1">
      <c r="A455" s="1954"/>
      <c r="B455" s="1986" t="s">
        <v>70</v>
      </c>
      <c r="C455" s="2078" t="s">
        <v>59</v>
      </c>
      <c r="D455" s="2079"/>
      <c r="E455" s="2079"/>
      <c r="F455" s="2079"/>
      <c r="G455" s="2079"/>
      <c r="H455" s="2079"/>
      <c r="I455" s="2080"/>
      <c r="J455" s="1592" t="s">
        <v>60</v>
      </c>
      <c r="K455" s="1592"/>
      <c r="L455" s="1592"/>
      <c r="M455" s="1593"/>
      <c r="N455" s="1760">
        <f>VLOOKUP($A430,'Result Entry'!$B$9:$FW$108,168,0)</f>
        <v>0.0</v>
      </c>
      <c r="O455" s="1761"/>
      <c r="P455" s="2081" t="s">
        <v>38</v>
      </c>
      <c r="Q455" s="2082"/>
      <c r="R455" s="610"/>
    </row>
    <row r="456" spans="8:8" ht="33.75" customHeight="1">
      <c r="A456" s="1954"/>
      <c r="B456" s="1986" t="s">
        <v>70</v>
      </c>
      <c r="C456" s="1598" t="s">
        <v>244</v>
      </c>
      <c r="D456" s="1599"/>
      <c r="E456" s="1599"/>
      <c r="F456" s="2083" t="s">
        <v>158</v>
      </c>
      <c r="G456" s="2084"/>
      <c r="H456" s="2085"/>
      <c r="I456" s="2086" t="s">
        <v>242</v>
      </c>
      <c r="J456" s="1603" t="s">
        <v>61</v>
      </c>
      <c r="K456" s="1603"/>
      <c r="L456" s="1603"/>
      <c r="M456" s="1604"/>
      <c r="N456" s="1762">
        <f>VLOOKUP($A430,'Result Entry'!$B$9:$FW$108,169,0)</f>
        <v>0.0</v>
      </c>
      <c r="O456" s="1763"/>
      <c r="P456" s="1607" t="str">
        <f>VLOOKUP($A430,'Result Entry'!$B$9:$FW$108,170,0)</f>
        <v/>
      </c>
      <c r="Q456" s="2087"/>
      <c r="R456" s="610"/>
    </row>
    <row r="457" spans="8:8" ht="33.75" customHeight="1">
      <c r="A457" s="1954"/>
      <c r="B457" s="1986" t="s">
        <v>70</v>
      </c>
      <c r="C457" s="1598"/>
      <c r="D457" s="1599"/>
      <c r="E457" s="1599"/>
      <c r="F457" s="2088"/>
      <c r="G457" s="2089"/>
      <c r="H457" s="2090"/>
      <c r="I457" s="2091" t="s">
        <v>100</v>
      </c>
      <c r="J457" s="1612" t="s">
        <v>62</v>
      </c>
      <c r="K457" s="1612"/>
      <c r="L457" s="1612"/>
      <c r="M457" s="1613"/>
      <c r="N457" s="2092">
        <f>IF($L434="TC","Transferred",IF($L434="Nso","NameSeparated",VLOOKUP($A430,'Result Entry'!$B$9:$FW$108,178,0)))</f>
        <v>0.0</v>
      </c>
      <c r="O457" s="2092"/>
      <c r="P457" s="2092"/>
      <c r="Q457" s="2093"/>
      <c r="R457" s="610"/>
    </row>
    <row r="458" spans="8:8" ht="33.75" customHeight="1">
      <c r="A458" s="1954"/>
      <c r="B458" s="1986" t="s">
        <v>70</v>
      </c>
      <c r="C458" s="1766" t="str">
        <f>'Result Entry'!$DU$3</f>
        <v>Foundation Of Information Tech.</v>
      </c>
      <c r="D458" s="1767"/>
      <c r="E458" s="1768"/>
      <c r="F458" s="1769" t="str">
        <f>IF(OR($L434="TC",$L434="Nso"),"",VLOOKUP($A430,'Result Entry'!$B$9:$GS$108,196,0))</f>
        <v>0/200</v>
      </c>
      <c r="G458" s="1769"/>
      <c r="H458" s="1769"/>
      <c r="I458" s="1770" t="str">
        <f>IF(F458="","",VLOOKUP($A430,'Result Entry'!$B$9:$GS$108,137,0))</f>
        <v/>
      </c>
      <c r="J458" s="1621" t="s">
        <v>72</v>
      </c>
      <c r="K458" s="1621"/>
      <c r="L458" s="1621"/>
      <c r="M458" s="1622"/>
      <c r="N458" s="2094">
        <f>'Result Entry'!$T$2</f>
        <v>45041.0</v>
      </c>
      <c r="O458" s="2095"/>
      <c r="P458" s="2095"/>
      <c r="Q458" s="2096"/>
      <c r="R458" s="610"/>
    </row>
    <row r="459" spans="8:8" ht="33.75" customHeight="1">
      <c r="A459" s="1954"/>
      <c r="B459" s="1986" t="s">
        <v>70</v>
      </c>
      <c r="C459" s="1774" t="str">
        <f>'Result Entry'!$EI$3</f>
        <v>G.I.A.I.-II</v>
      </c>
      <c r="D459" s="1775"/>
      <c r="E459" s="1776"/>
      <c r="F459" s="1769" t="str">
        <f>IF(OR($L434="TC",$L434="Nso"),"",VLOOKUP($A430,'Result Entry'!$B$9:$GS$108,200,0))</f>
        <v>0/200</v>
      </c>
      <c r="G459" s="1769"/>
      <c r="H459" s="1769"/>
      <c r="I459" s="1770" t="str">
        <f>IF(F459="","",VLOOKUP($A430,'Result Entry'!$B$9:$GS$108,149,0))</f>
        <v/>
      </c>
      <c r="J459" s="1626"/>
      <c r="K459" s="1627"/>
      <c r="L459" s="1627"/>
      <c r="M459" s="1627"/>
      <c r="N459" s="1627"/>
      <c r="O459" s="1627"/>
      <c r="P459" s="1627"/>
      <c r="Q459" s="2097"/>
      <c r="R459" s="610"/>
    </row>
    <row r="460" spans="8:8" ht="33.75" customHeight="1">
      <c r="A460" s="1954"/>
      <c r="B460" s="1986" t="s">
        <v>70</v>
      </c>
      <c r="C460" s="1774" t="str">
        <f>'Result Entry'!$EU$3</f>
        <v>SOC.SER.PLAN</v>
      </c>
      <c r="D460" s="1775"/>
      <c r="E460" s="1776"/>
      <c r="F460" s="1769" t="str">
        <f>IF(OR($L434="TC",$L434="Nso"),"",VLOOKUP($A430,'Result Entry'!$B$9:$HS$108,204,0))</f>
        <v>0/200</v>
      </c>
      <c r="G460" s="1769"/>
      <c r="H460" s="1769"/>
      <c r="I460" s="1770" t="str">
        <f>IF(F460="","",VLOOKUP($A430,'Result Entry'!$B$9:$GS$108,161,0))</f>
        <v/>
      </c>
      <c r="J460" s="1629" t="s">
        <v>175</v>
      </c>
      <c r="K460" s="2098"/>
      <c r="L460" s="2098"/>
      <c r="M460" s="1630"/>
      <c r="N460" s="2099"/>
      <c r="O460" s="2100"/>
      <c r="P460" s="2100"/>
      <c r="Q460" s="2101"/>
      <c r="R460" s="610"/>
    </row>
    <row r="461" spans="8:8" ht="33.75" customHeight="1">
      <c r="A461" s="1954"/>
      <c r="B461" s="1986" t="s">
        <v>70</v>
      </c>
      <c r="C461" s="1774" t="str">
        <f>'Result Entry'!$FG$3</f>
        <v>Jeewan Kaushal</v>
      </c>
      <c r="D461" s="1775"/>
      <c r="E461" s="1776"/>
      <c r="F461" s="1769" t="str">
        <f>IF(OR($L434="TC",$L434="Nso"),"",VLOOKUP($A430,'Result Entry'!$B$9:$HS$108,208,0))</f>
        <v>0/100</v>
      </c>
      <c r="G461" s="1769"/>
      <c r="H461" s="1769"/>
      <c r="I461" s="1770" t="str">
        <f>IF(F461="","",VLOOKUP($A430,'Result Entry'!$B$9:$HS$108,167,0))</f>
        <v/>
      </c>
      <c r="J461" s="1629" t="s">
        <v>149</v>
      </c>
      <c r="K461" s="2098"/>
      <c r="L461" s="2098"/>
      <c r="M461" s="1630"/>
      <c r="N461" s="1630"/>
      <c r="O461" s="1630"/>
      <c r="P461" s="1630"/>
      <c r="Q461" s="2102"/>
      <c r="R461" s="610"/>
    </row>
    <row r="462" spans="8:8" ht="33.75" customHeight="1">
      <c r="A462" s="1954"/>
      <c r="B462" s="1986" t="s">
        <v>70</v>
      </c>
      <c r="C462" s="1777" t="s">
        <v>181</v>
      </c>
      <c r="D462" s="1778"/>
      <c r="E462" s="1779"/>
      <c r="F462" s="2103" t="s">
        <v>182</v>
      </c>
      <c r="G462" s="2104"/>
      <c r="H462" s="2105"/>
      <c r="I462" s="1782" t="s">
        <v>31</v>
      </c>
      <c r="J462" s="1629" t="s">
        <v>176</v>
      </c>
      <c r="K462" s="2098"/>
      <c r="L462" s="2098"/>
      <c r="M462" s="1630"/>
      <c r="N462" s="1630"/>
      <c r="O462" s="1630"/>
      <c r="P462" s="1630"/>
      <c r="Q462" s="2102"/>
      <c r="R462" s="610"/>
    </row>
    <row r="463" spans="8:8" ht="33.75" customHeight="1">
      <c r="A463" s="1954"/>
      <c r="B463" s="1986" t="s">
        <v>70</v>
      </c>
      <c r="C463" s="1783"/>
      <c r="D463" s="1784"/>
      <c r="E463" s="1785"/>
      <c r="F463" s="1786" t="s">
        <v>245</v>
      </c>
      <c r="G463" s="2106"/>
      <c r="H463" s="1787"/>
      <c r="I463" s="1788" t="s">
        <v>63</v>
      </c>
      <c r="J463" s="1647" t="s">
        <v>68</v>
      </c>
      <c r="K463" s="1648"/>
      <c r="L463" s="1648"/>
      <c r="M463" s="1648"/>
      <c r="N463" s="1648"/>
      <c r="O463" s="1648"/>
      <c r="P463" s="1648"/>
      <c r="Q463" s="2107"/>
      <c r="R463" s="610"/>
    </row>
    <row r="464" spans="8:8" ht="33.75" customHeight="1">
      <c r="A464" s="1954"/>
      <c r="B464" s="1986" t="s">
        <v>70</v>
      </c>
      <c r="C464" s="1783"/>
      <c r="D464" s="1784"/>
      <c r="E464" s="1785"/>
      <c r="F464" s="1786" t="s">
        <v>246</v>
      </c>
      <c r="G464" s="2106"/>
      <c r="H464" s="1787"/>
      <c r="I464" s="1788" t="s">
        <v>64</v>
      </c>
      <c r="J464" s="1650"/>
      <c r="K464" s="1651"/>
      <c r="L464" s="1651"/>
      <c r="M464" s="1651"/>
      <c r="N464" s="1651"/>
      <c r="O464" s="1651"/>
      <c r="P464" s="1651"/>
      <c r="Q464" s="2108"/>
      <c r="R464" s="610"/>
    </row>
    <row r="465" spans="8:8" ht="33.75" customHeight="1">
      <c r="A465" s="1954"/>
      <c r="B465" s="1986" t="s">
        <v>70</v>
      </c>
      <c r="C465" s="1783"/>
      <c r="D465" s="1784"/>
      <c r="E465" s="1785"/>
      <c r="F465" s="1786" t="s">
        <v>247</v>
      </c>
      <c r="G465" s="2106"/>
      <c r="H465" s="1787"/>
      <c r="I465" s="1788" t="s">
        <v>66</v>
      </c>
      <c r="J465" s="1650"/>
      <c r="K465" s="1651"/>
      <c r="L465" s="1651"/>
      <c r="M465" s="1651"/>
      <c r="N465" s="1651"/>
      <c r="O465" s="1651"/>
      <c r="P465" s="1651"/>
      <c r="Q465" s="2108"/>
      <c r="R465" s="610"/>
    </row>
    <row r="466" spans="8:8" ht="33.75" customHeight="1">
      <c r="A466" s="1954"/>
      <c r="B466" s="1986" t="s">
        <v>70</v>
      </c>
      <c r="C466" s="1783"/>
      <c r="D466" s="1784"/>
      <c r="E466" s="1785"/>
      <c r="F466" s="1786" t="s">
        <v>248</v>
      </c>
      <c r="G466" s="2106"/>
      <c r="H466" s="1787"/>
      <c r="I466" s="1788" t="s">
        <v>65</v>
      </c>
      <c r="J466" s="1653" t="s">
        <v>81</v>
      </c>
      <c r="K466" s="1654"/>
      <c r="L466" s="1654"/>
      <c r="M466" s="1654"/>
      <c r="N466" s="1654"/>
      <c r="O466" s="1654"/>
      <c r="P466" s="1654"/>
      <c r="Q466" s="2109"/>
      <c r="R466" s="610"/>
    </row>
    <row r="467" spans="8:8" ht="33.75" customHeight="1">
      <c r="A467" s="1954"/>
      <c r="B467" s="2110" t="s">
        <v>70</v>
      </c>
      <c r="C467" s="2111"/>
      <c r="D467" s="2112"/>
      <c r="E467" s="2113"/>
      <c r="F467" s="2114"/>
      <c r="G467" s="2115"/>
      <c r="H467" s="2115"/>
      <c r="I467" s="2116"/>
      <c r="J467" s="2117"/>
      <c r="K467" s="2118"/>
      <c r="L467" s="2118"/>
      <c r="M467" s="2118"/>
      <c r="N467" s="2118"/>
      <c r="O467" s="2118"/>
      <c r="P467" s="2118"/>
      <c r="Q467" s="2119"/>
      <c r="R467" s="610"/>
    </row>
    <row r="468" spans="8:8" s="927" ht="48.75" customFormat="1" customHeight="1">
      <c r="A468" s="1439"/>
      <c r="B468" s="2120"/>
      <c r="C468" s="2120"/>
      <c r="D468" s="2120"/>
      <c r="E468" s="2120"/>
      <c r="F468" s="2120"/>
      <c r="G468" s="2120"/>
      <c r="H468" s="2120"/>
      <c r="I468" s="2120"/>
      <c r="J468" s="2120"/>
      <c r="K468" s="2120"/>
      <c r="L468" s="2120"/>
      <c r="M468" s="2120"/>
      <c r="N468" s="2120"/>
      <c r="O468" s="2120"/>
      <c r="P468" s="2120"/>
      <c r="Q468" s="2120"/>
      <c r="R468" s="610"/>
    </row>
    <row r="469" spans="8:8" ht="9.75" customHeight="1">
      <c r="A469" s="1949">
        <f>A430+1</f>
        <v>13.0</v>
      </c>
      <c r="B469" s="1949"/>
      <c r="C469" s="1949"/>
      <c r="D469" s="1949"/>
      <c r="E469" s="1949"/>
      <c r="F469" s="1949"/>
      <c r="G469" s="1949"/>
      <c r="H469" s="1949"/>
      <c r="I469" s="1949"/>
      <c r="J469" s="1949"/>
      <c r="K469" s="1949"/>
      <c r="L469" s="1949"/>
      <c r="M469" s="1949"/>
      <c r="N469" s="1949"/>
      <c r="O469" s="1949"/>
      <c r="P469" s="1949"/>
      <c r="Q469" s="1949"/>
      <c r="R469" s="1949"/>
    </row>
    <row r="470" spans="8:8" ht="16.5" customHeight="1">
      <c r="A470" s="1950"/>
      <c r="B470" s="1951" t="s">
        <v>51</v>
      </c>
      <c r="C470" s="1952"/>
      <c r="D470" s="1952"/>
      <c r="E470" s="1952"/>
      <c r="F470" s="1952"/>
      <c r="G470" s="1952"/>
      <c r="H470" s="1952"/>
      <c r="I470" s="1952"/>
      <c r="J470" s="1952"/>
      <c r="K470" s="1952"/>
      <c r="L470" s="1952"/>
      <c r="M470" s="1952"/>
      <c r="N470" s="1952"/>
      <c r="O470" s="1952"/>
      <c r="P470" s="1952"/>
      <c r="Q470" s="1953"/>
      <c r="R470" s="610"/>
    </row>
    <row r="471" spans="8:8" ht="62.25" customHeight="1">
      <c r="A471" s="1954"/>
      <c r="B471" s="1955"/>
      <c r="C471" s="1956"/>
      <c r="D471" s="1957" t="str">
        <f>Master!$E$8</f>
        <v>Govt. Sr. Secondary School </v>
      </c>
      <c r="E471" s="1958"/>
      <c r="F471" s="1958"/>
      <c r="G471" s="1958"/>
      <c r="H471" s="1958"/>
      <c r="I471" s="1958"/>
      <c r="J471" s="1958"/>
      <c r="K471" s="1958"/>
      <c r="L471" s="1958"/>
      <c r="M471" s="1958"/>
      <c r="N471" s="1958"/>
      <c r="O471" s="1958"/>
      <c r="P471" s="1958"/>
      <c r="Q471" s="1959"/>
      <c r="R471" s="610"/>
    </row>
    <row r="472" spans="8:8" ht="33.0" customHeight="1">
      <c r="A472" s="1954"/>
      <c r="B472" s="1960"/>
      <c r="C472" s="1961"/>
      <c r="D472" s="1962" t="str">
        <f>Master!$E$11</f>
        <v>P.S.-Bapini (Jodhpur)</v>
      </c>
      <c r="E472" s="1962"/>
      <c r="F472" s="1962"/>
      <c r="G472" s="1962"/>
      <c r="H472" s="1962"/>
      <c r="I472" s="1962"/>
      <c r="J472" s="1962"/>
      <c r="K472" s="1962"/>
      <c r="L472" s="1962"/>
      <c r="M472" s="1962"/>
      <c r="N472" s="1962"/>
      <c r="O472" s="1962"/>
      <c r="P472" s="1962"/>
      <c r="Q472" s="1963"/>
      <c r="R472" s="610"/>
    </row>
    <row r="473" spans="8:8" ht="21.75" customHeight="1">
      <c r="A473" s="1954"/>
      <c r="B473" s="1964"/>
      <c r="C473" s="1965" t="s">
        <v>151</v>
      </c>
      <c r="D473" s="1966"/>
      <c r="E473" s="1966"/>
      <c r="F473" s="1966"/>
      <c r="G473" s="1966"/>
      <c r="H473" s="1967"/>
      <c r="I473" s="1968" t="s">
        <v>128</v>
      </c>
      <c r="J473" s="1969"/>
      <c r="K473" s="1969"/>
      <c r="L473" s="1970">
        <f>VLOOKUP(A469,'Result Entry'!$B$6:$K$108,6,0)</f>
        <v>0.0</v>
      </c>
      <c r="M473" s="1971"/>
      <c r="N473" s="1972" t="s">
        <v>69</v>
      </c>
      <c r="O473" s="1973"/>
      <c r="P473" s="1974">
        <f>Master!$E$14</f>
        <v>8.151106901E9</v>
      </c>
      <c r="Q473" s="1975"/>
      <c r="R473" s="610"/>
    </row>
    <row r="474" spans="8:8" ht="21.75" customHeight="1">
      <c r="A474" s="1954"/>
      <c r="B474" s="1976"/>
      <c r="C474" s="1965"/>
      <c r="D474" s="1966"/>
      <c r="E474" s="1966"/>
      <c r="F474" s="1966"/>
      <c r="G474" s="1966"/>
      <c r="H474" s="1967"/>
      <c r="I474" s="1968"/>
      <c r="J474" s="1969"/>
      <c r="K474" s="1969"/>
      <c r="L474" s="1970"/>
      <c r="M474" s="1971"/>
      <c r="N474" s="1470" t="s">
        <v>67</v>
      </c>
      <c r="O474" s="1471"/>
      <c r="P474" s="1472"/>
      <c r="Q474" s="1977"/>
      <c r="R474" s="610"/>
    </row>
    <row r="475" spans="8:8" ht="21.75" customHeight="1">
      <c r="A475" s="1954"/>
      <c r="B475" s="1976"/>
      <c r="C475" s="1978"/>
      <c r="D475" s="1979"/>
      <c r="E475" s="1979"/>
      <c r="F475" s="1979"/>
      <c r="G475" s="1979"/>
      <c r="H475" s="1980"/>
      <c r="I475" s="1981"/>
      <c r="J475" s="1982"/>
      <c r="K475" s="1982"/>
      <c r="L475" s="1983"/>
      <c r="M475" s="1984"/>
      <c r="N475" s="1479" t="s">
        <v>52</v>
      </c>
      <c r="O475" s="1480"/>
      <c r="P475" s="1481" t="str">
        <f>Master!$E$6</f>
        <v>2022-23</v>
      </c>
      <c r="Q475" s="1985"/>
      <c r="R475" s="610"/>
    </row>
    <row r="476" spans="8:8" ht="33.75" customHeight="1">
      <c r="A476" s="1954"/>
      <c r="B476" s="1986" t="s">
        <v>70</v>
      </c>
      <c r="C476" s="1677" t="s">
        <v>21</v>
      </c>
      <c r="D476" s="1678"/>
      <c r="E476" s="1678"/>
      <c r="F476" s="1678"/>
      <c r="G476" s="1679"/>
      <c r="H476" s="1680" t="s">
        <v>150</v>
      </c>
      <c r="I476" s="1681">
        <f>VLOOKUP($A469,'Result Entry'!$B$9:$FW$108,4,0)</f>
        <v>0.0</v>
      </c>
      <c r="J476" s="1681"/>
      <c r="K476" s="1681"/>
      <c r="L476" s="1681"/>
      <c r="M476" s="1681"/>
      <c r="N476" s="1681"/>
      <c r="O476" s="1681"/>
      <c r="P476" s="1681"/>
      <c r="Q476" s="1987"/>
      <c r="R476" s="610"/>
    </row>
    <row r="477" spans="8:8" ht="33.75" customHeight="1">
      <c r="A477" s="1954"/>
      <c r="B477" s="1986" t="s">
        <v>70</v>
      </c>
      <c r="C477" s="1683" t="s">
        <v>23</v>
      </c>
      <c r="D477" s="1684"/>
      <c r="E477" s="1684"/>
      <c r="F477" s="1684"/>
      <c r="G477" s="1685"/>
      <c r="H477" s="1686" t="s">
        <v>150</v>
      </c>
      <c r="I477" s="1687">
        <f>VLOOKUP($A469,'Result Entry'!$B$9:$FW$108,7,0)</f>
        <v>0.0</v>
      </c>
      <c r="J477" s="1687"/>
      <c r="K477" s="1687"/>
      <c r="L477" s="1687"/>
      <c r="M477" s="1687"/>
      <c r="N477" s="1687"/>
      <c r="O477" s="1687"/>
      <c r="P477" s="1687"/>
      <c r="Q477" s="1988"/>
      <c r="R477" s="610"/>
    </row>
    <row r="478" spans="8:8" ht="33.75" customHeight="1">
      <c r="A478" s="1954"/>
      <c r="B478" s="1986" t="s">
        <v>70</v>
      </c>
      <c r="C478" s="1683" t="s">
        <v>24</v>
      </c>
      <c r="D478" s="1684"/>
      <c r="E478" s="1684"/>
      <c r="F478" s="1684"/>
      <c r="G478" s="1685"/>
      <c r="H478" s="1686" t="s">
        <v>150</v>
      </c>
      <c r="I478" s="1687">
        <f>VLOOKUP($A469,'Result Entry'!$B$9:$FW$108,8,0)</f>
        <v>0.0</v>
      </c>
      <c r="J478" s="1687"/>
      <c r="K478" s="1687"/>
      <c r="L478" s="1687"/>
      <c r="M478" s="1687"/>
      <c r="N478" s="1687"/>
      <c r="O478" s="1687"/>
      <c r="P478" s="1687"/>
      <c r="Q478" s="1988"/>
      <c r="R478" s="610"/>
    </row>
    <row r="479" spans="8:8" ht="33.75" customHeight="1">
      <c r="A479" s="1954"/>
      <c r="B479" s="1986" t="s">
        <v>70</v>
      </c>
      <c r="C479" s="1683" t="s">
        <v>53</v>
      </c>
      <c r="D479" s="1684"/>
      <c r="E479" s="1684"/>
      <c r="F479" s="1684"/>
      <c r="G479" s="1685"/>
      <c r="H479" s="1686" t="s">
        <v>150</v>
      </c>
      <c r="I479" s="1687">
        <f>VLOOKUP($A469,'Result Entry'!$B$9:$FW$108,9,0)</f>
        <v>0.0</v>
      </c>
      <c r="J479" s="1687"/>
      <c r="K479" s="1687"/>
      <c r="L479" s="1687"/>
      <c r="M479" s="1687"/>
      <c r="N479" s="1687"/>
      <c r="O479" s="1687"/>
      <c r="P479" s="1687"/>
      <c r="Q479" s="1988"/>
      <c r="R479" s="610"/>
    </row>
    <row r="480" spans="8:8" ht="33.75" customHeight="1">
      <c r="A480" s="1954"/>
      <c r="B480" s="1986" t="s">
        <v>70</v>
      </c>
      <c r="C480" s="1683" t="s">
        <v>54</v>
      </c>
      <c r="D480" s="1684"/>
      <c r="E480" s="1684"/>
      <c r="F480" s="1684"/>
      <c r="G480" s="1685"/>
      <c r="H480" s="1686" t="s">
        <v>150</v>
      </c>
      <c r="I480" s="1689" t="str">
        <f>CONCATENATE('Result Entry'!$G$4,'Result Entry'!$J$4)</f>
        <v>11(A)</v>
      </c>
      <c r="J480" s="1687"/>
      <c r="K480" s="1687"/>
      <c r="L480" s="1687"/>
      <c r="M480" s="1687"/>
      <c r="N480" s="1687"/>
      <c r="O480" s="1687"/>
      <c r="P480" s="1687"/>
      <c r="Q480" s="1988"/>
      <c r="R480" s="610"/>
    </row>
    <row r="481" spans="8:8" ht="33.75" customHeight="1">
      <c r="A481" s="1954"/>
      <c r="B481" s="1986" t="s">
        <v>70</v>
      </c>
      <c r="C481" s="1742" t="s">
        <v>26</v>
      </c>
      <c r="D481" s="1763"/>
      <c r="E481" s="1763"/>
      <c r="F481" s="1763"/>
      <c r="G481" s="1989"/>
      <c r="H481" s="1693" t="s">
        <v>150</v>
      </c>
      <c r="I481" s="1694">
        <f>VLOOKUP($A469,'Result Entry'!$B$9:$FW$108,10,0)</f>
        <v>0.0</v>
      </c>
      <c r="J481" s="1694"/>
      <c r="K481" s="1694"/>
      <c r="L481" s="1694"/>
      <c r="M481" s="1694"/>
      <c r="N481" s="1694"/>
      <c r="O481" s="1694"/>
      <c r="P481" s="1694"/>
      <c r="Q481" s="1990"/>
      <c r="R481" s="610"/>
    </row>
    <row r="482" spans="8:8" ht="33.75" customHeight="1">
      <c r="A482" s="1954"/>
      <c r="B482" s="1986" t="s">
        <v>70</v>
      </c>
      <c r="C482" s="1991" t="s">
        <v>244</v>
      </c>
      <c r="D482" s="1992"/>
      <c r="E482" s="1993" t="s">
        <v>73</v>
      </c>
      <c r="F482" s="1994" t="s">
        <v>74</v>
      </c>
      <c r="G482" s="1994" t="s">
        <v>230</v>
      </c>
      <c r="H482" s="1995" t="s">
        <v>169</v>
      </c>
      <c r="I482" s="1701" t="s">
        <v>56</v>
      </c>
      <c r="J482" s="1996"/>
      <c r="K482" s="1996"/>
      <c r="L482" s="1997" t="s">
        <v>231</v>
      </c>
      <c r="M482" s="1998" t="s">
        <v>85</v>
      </c>
      <c r="N482" s="1998"/>
      <c r="O482" s="1999"/>
      <c r="P482" s="2000" t="s">
        <v>77</v>
      </c>
      <c r="Q482" s="2001" t="s">
        <v>99</v>
      </c>
      <c r="R482" s="610"/>
    </row>
    <row r="483" spans="8:8" ht="33.75" customHeight="1">
      <c r="A483" s="1954"/>
      <c r="B483" s="1986" t="s">
        <v>70</v>
      </c>
      <c r="C483" s="2002"/>
      <c r="D483" s="2003"/>
      <c r="E483" s="2004"/>
      <c r="F483" s="2005"/>
      <c r="G483" s="2005"/>
      <c r="H483" s="2006"/>
      <c r="I483" s="2007" t="s">
        <v>233</v>
      </c>
      <c r="J483" s="2008" t="s">
        <v>87</v>
      </c>
      <c r="K483" s="2009" t="s">
        <v>109</v>
      </c>
      <c r="L483" s="2010"/>
      <c r="M483" s="2007" t="s">
        <v>233</v>
      </c>
      <c r="N483" s="2008" t="s">
        <v>87</v>
      </c>
      <c r="O483" s="2011" t="s">
        <v>110</v>
      </c>
      <c r="P483" s="2012"/>
      <c r="Q483" s="2013"/>
      <c r="R483" s="610"/>
    </row>
    <row r="484" spans="8:8" s="2014" ht="33.75" customFormat="1" customHeight="1">
      <c r="A484" s="1954"/>
      <c r="B484" s="1986" t="s">
        <v>70</v>
      </c>
      <c r="C484" s="2015" t="s">
        <v>57</v>
      </c>
      <c r="D484" s="2016"/>
      <c r="E484" s="2017">
        <f>'Result Entry'!$L$7</f>
        <v>10.0</v>
      </c>
      <c r="F484" s="2018">
        <f>'Result Entry'!$M$7</f>
        <v>10.0</v>
      </c>
      <c r="G484" s="2018">
        <f>'Result Entry'!$N$7</f>
        <v>10.0</v>
      </c>
      <c r="H484" s="2019">
        <f>SUM(E484:G484)</f>
        <v>30.0</v>
      </c>
      <c r="I484" s="2020" t="s">
        <v>243</v>
      </c>
      <c r="J484" s="2021" t="s">
        <v>243</v>
      </c>
      <c r="K484" s="2022">
        <f>'Result Entry'!$P$7</f>
        <v>70.0</v>
      </c>
      <c r="L484" s="2023">
        <f>SUM(H484,K484)</f>
        <v>100.0</v>
      </c>
      <c r="M484" s="2020" t="s">
        <v>243</v>
      </c>
      <c r="N484" s="2021" t="s">
        <v>243</v>
      </c>
      <c r="O484" s="2019">
        <f>'Result Entry'!$R$7</f>
        <v>100.0</v>
      </c>
      <c r="P484" s="2024">
        <f>SUM(L484,O484)</f>
        <v>200.0</v>
      </c>
      <c r="Q484" s="2025"/>
      <c r="R484" s="610"/>
    </row>
    <row r="485" spans="8:8" s="1538" ht="33.75" customFormat="1" customHeight="1">
      <c r="A485" s="1954"/>
      <c r="B485" s="1986" t="s">
        <v>70</v>
      </c>
      <c r="C485" s="1540" t="str">
        <f>'Result Entry'!$L$3</f>
        <v>HINDI Comp.</v>
      </c>
      <c r="D485" s="1541"/>
      <c r="E485" s="1728">
        <f>IF($L473="TC",0,IF($L473="Nso",0,VLOOKUP($A469,'Result Entry'!$B$9:$FW$108,11,0)))</f>
        <v>0.0</v>
      </c>
      <c r="F485" s="1729">
        <f>IF($L473="TC",0,IF($L473="Nso",0,VLOOKUP($A469,'Result Entry'!$B$9:$FW$108,12,0)))</f>
        <v>0.0</v>
      </c>
      <c r="G485" s="1729">
        <f>IF($L473="TC",0,IF($L473="Nso",0,VLOOKUP($A469,'Result Entry'!$B$9:$FW$108,13,0)))</f>
        <v>0.0</v>
      </c>
      <c r="H485" s="2026">
        <f>SUM(E485:G485)</f>
        <v>0.0</v>
      </c>
      <c r="I485" s="2027" t="str">
        <f>CONCATENATE(U485,"/",'Result Entry'!$P$7)</f>
        <v>0/70</v>
      </c>
      <c r="J485" s="2028" t="str">
        <f>IF(V485=0,"--",CONCATENATE(V485,"/"))</f>
        <v>--</v>
      </c>
      <c r="K485" s="2029">
        <f>SUM(U485:V485)</f>
        <v>0.0</v>
      </c>
      <c r="L485" s="2030">
        <f>SUM(H485,K485)</f>
        <v>0.0</v>
      </c>
      <c r="M485" s="2027" t="str">
        <f>CONCATENATE(W485,"/",'Result Entry'!$R$7)</f>
        <v>0/100</v>
      </c>
      <c r="N485" s="2028" t="str">
        <f>IF(X485=0,"--",CONCATENATE(X485,"/"))</f>
        <v>--</v>
      </c>
      <c r="O485" s="2031">
        <f>SUM(W485:X485)</f>
        <v>0.0</v>
      </c>
      <c r="P485" s="1734">
        <f>SUM(L485,O485)</f>
        <v>0.0</v>
      </c>
      <c r="Q485" s="2032" t="str">
        <f>IF($L473="TC",0,IF($L473="Nso",0,VLOOKUP($A469,'Result Entry'!$B$9:$FW$108,24,0)))</f>
        <v/>
      </c>
      <c r="R485" s="610"/>
      <c r="U485" s="2033">
        <f>IF($L473="TC",0,IF($L473="Nso",0,VLOOKUP($A469,'Result Entry'!$B$9:$FW$108,15,0)))</f>
        <v>0.0</v>
      </c>
      <c r="V485" s="2033">
        <v>0.0</v>
      </c>
      <c r="W485" s="2033">
        <f>IF($L473="TC",0,IF($L473="Nso",0,VLOOKUP($A469,'Result Entry'!$B$9:$FW$108,17,0)))</f>
        <v>0.0</v>
      </c>
      <c r="X485" s="2033">
        <v>0.0</v>
      </c>
    </row>
    <row r="486" spans="8:8" s="1538" ht="33.75" customFormat="1" customHeight="1">
      <c r="A486" s="1954"/>
      <c r="B486" s="1986" t="s">
        <v>70</v>
      </c>
      <c r="C486" s="1551" t="str">
        <f>'Result Entry'!$Z$3</f>
        <v>ENGLISH Comp.</v>
      </c>
      <c r="D486" s="1552"/>
      <c r="E486" s="1728">
        <f>IF($L473="TC",0,IF($L473="Nso",0,VLOOKUP($A469,'Result Entry'!$B$9:$FW$108,25,0)))</f>
        <v>0.0</v>
      </c>
      <c r="F486" s="1729">
        <f>IF($L473="TC",0,IF($L473="Nso",0,VLOOKUP($A469,'Result Entry'!$B$9:$FW$108,26,0)))</f>
        <v>0.0</v>
      </c>
      <c r="G486" s="1729">
        <f>IF($L473="TC",0,IF($L473="Nso",0,VLOOKUP($A469,'Result Entry'!$B$9:$FW$108,27,0)))</f>
        <v>0.0</v>
      </c>
      <c r="H486" s="2034">
        <f t="shared" si="60" ref="H486:H491">SUM(E486:G486)</f>
        <v>0.0</v>
      </c>
      <c r="I486" s="2035" t="str">
        <f>CONCATENATE(U486,"/",'Result Entry'!$AD$7)</f>
        <v>0/70</v>
      </c>
      <c r="J486" s="2036" t="str">
        <f>IF(V486=0,"--",CONCATENATE(V486,"/"))</f>
        <v>--</v>
      </c>
      <c r="K486" s="2037">
        <f t="shared" si="61" ref="K486:K491">SUM(U486:V486)</f>
        <v>0.0</v>
      </c>
      <c r="L486" s="2038">
        <f t="shared" si="62" ref="L486:L491">SUM(H486,K486)</f>
        <v>0.0</v>
      </c>
      <c r="M486" s="2035" t="str">
        <f>CONCATENATE(W486,"/",'Result Entry'!$AF$7)</f>
        <v>0/100</v>
      </c>
      <c r="N486" s="2036" t="str">
        <f>IF(X486=0,"--",CONCATENATE(X486,"/"))</f>
        <v>--</v>
      </c>
      <c r="O486" s="2031">
        <f t="shared" si="63" ref="O486:O491">SUM(W486:X486)</f>
        <v>0.0</v>
      </c>
      <c r="P486" s="1734">
        <f t="shared" si="64" ref="P486:P491">SUM(L486,O486)</f>
        <v>0.0</v>
      </c>
      <c r="Q486" s="2032" t="str">
        <f>IF($L473="TC",0,IF($L473="Nso",0,VLOOKUP($A469,'Result Entry'!$B$9:$FW$108,38,0)))</f>
        <v/>
      </c>
      <c r="R486" s="610"/>
      <c r="U486" s="2039">
        <f>IF($L473="TC",0,IF($L473="Nso",0,VLOOKUP($A469,'Result Entry'!$B$9:$FW$108,29,0)))</f>
        <v>0.0</v>
      </c>
      <c r="V486" s="2039">
        <v>0.0</v>
      </c>
      <c r="W486" s="2039">
        <f>IF($L473="TC",0,IF($L473="Nso",0,VLOOKUP($A469,'Result Entry'!$B$9:$FW$108,31,0)))</f>
        <v>0.0</v>
      </c>
      <c r="X486" s="2039">
        <v>0.0</v>
      </c>
    </row>
    <row r="487" spans="8:8" s="1538" ht="33.75" customFormat="1" customHeight="1">
      <c r="A487" s="1954"/>
      <c r="B487" s="1986" t="s">
        <v>70</v>
      </c>
      <c r="C487" s="1551">
        <f>IF(Y487&gt;=1,'Result Entry'!$AO$3,0)</f>
        <v>0.0</v>
      </c>
      <c r="D487" s="1552"/>
      <c r="E487" s="1728">
        <f>IF($L473="TC",0,IF($L473="Nso",0,VLOOKUP($A469,'Result Entry'!$B$9:$FW$108,40,0)))</f>
        <v>0.0</v>
      </c>
      <c r="F487" s="1729">
        <f>IF($L473="TC",0,IF($L473="Nso",0,VLOOKUP($A469,'Result Entry'!$B$9:$FW$108,41,0)))</f>
        <v>0.0</v>
      </c>
      <c r="G487" s="1729">
        <f>IF($L473="TC",0,IF($L473="Nso",0,VLOOKUP($A469,'Result Entry'!$B$9:$FW$108,42,0)))</f>
        <v>0.0</v>
      </c>
      <c r="H487" s="2034">
        <f t="shared" si="60"/>
        <v>0.0</v>
      </c>
      <c r="I487" s="2035" t="str">
        <f>CONCATENATE(U487,"/",'Result Entry'!$AS$7)</f>
        <v>0/40</v>
      </c>
      <c r="J487" s="2036" t="str">
        <f>IF(V487=0,"--",CONCATENATE(V487,"/",'Result Entry'!$AT$7))</f>
        <v>--</v>
      </c>
      <c r="K487" s="2037">
        <f t="shared" si="61"/>
        <v>0.0</v>
      </c>
      <c r="L487" s="2038">
        <f t="shared" si="62"/>
        <v>0.0</v>
      </c>
      <c r="M487" s="2035" t="str">
        <f>CONCATENATE(W487,"/",'Result Entry'!$AW$7)</f>
        <v>0/100</v>
      </c>
      <c r="N487" s="2036" t="str">
        <f>IF(X487=0,"--",CONCATENATE(X487,"/",'Result Entry'!$AX$7))</f>
        <v>--</v>
      </c>
      <c r="O487" s="2031">
        <f t="shared" si="63"/>
        <v>0.0</v>
      </c>
      <c r="P487" s="1734">
        <f t="shared" si="64"/>
        <v>0.0</v>
      </c>
      <c r="Q487" s="2032" t="str">
        <f>IF($L473="TC",0,IF($L473="Nso",0,VLOOKUP($A469,'Result Entry'!$B$9:$FW$108,55,0)))</f>
        <v/>
      </c>
      <c r="R487" s="610"/>
      <c r="U487" s="2039">
        <f>IF($L473="TC",0,IF($L473="Nso",0,VLOOKUP($A469,'Result Entry'!$B$9:$FW$108,44,0)))</f>
        <v>0.0</v>
      </c>
      <c r="V487" s="2039">
        <f>IF($L473="TC",0,IF($L473="Nso",0,VLOOKUP($A469,'Result Entry'!$B$9:$FW$108,45,0)))</f>
        <v>0.0</v>
      </c>
      <c r="W487" s="2039">
        <f>IF($L473="TC",0,IF($L473="Nso",0,VLOOKUP($A469,'Result Entry'!$B$9:$FW$108,48,0)))</f>
        <v>0.0</v>
      </c>
      <c r="X487" s="2039">
        <f>IF($L473="TC",0,IF($L473="Nso",0,VLOOKUP($A469,'Result Entry'!$B$9:$FW$108,49,0)))</f>
        <v>0.0</v>
      </c>
      <c r="Y487" s="2039">
        <f>VLOOKUP($A469,'Result Entry'!$B$9:$FW$108,39,0)</f>
        <v>0.0</v>
      </c>
    </row>
    <row r="488" spans="8:8" s="1538" ht="33.75" customFormat="1" customHeight="1">
      <c r="A488" s="1954"/>
      <c r="B488" s="1986" t="s">
        <v>70</v>
      </c>
      <c r="C488" s="1551">
        <f>IF(Y488&gt;=1,'Result Entry'!$BF$3,0)</f>
        <v>0.0</v>
      </c>
      <c r="D488" s="1552"/>
      <c r="E488" s="1728">
        <f>IF($L473="TC",0,IF($L473="Nso",0,VLOOKUP($A469,'Result Entry'!$B$9:$FW$108,57,0)))</f>
        <v>0.0</v>
      </c>
      <c r="F488" s="1729">
        <f>IF($L473="TC",0,IF($L473="Nso",0,VLOOKUP($A469,'Result Entry'!$B$9:$FW$108,58,0)))</f>
        <v>0.0</v>
      </c>
      <c r="G488" s="1729">
        <f>IF($L473="TC",0,IF($L473="Nso",0,VLOOKUP($A469,'Result Entry'!$B$9:$FW$108,59,0)))</f>
        <v>0.0</v>
      </c>
      <c r="H488" s="2034">
        <f t="shared" si="60"/>
        <v>0.0</v>
      </c>
      <c r="I488" s="2035" t="str">
        <f>CONCATENATE(U488,"/",'Result Entry'!$BJ$7)</f>
        <v>0/70</v>
      </c>
      <c r="J488" s="2036" t="str">
        <f>IF(V488=0,"--",CONCATENATE(V488,"/",'Result Entry'!$BK$7))</f>
        <v>--</v>
      </c>
      <c r="K488" s="2037">
        <f t="shared" si="61"/>
        <v>0.0</v>
      </c>
      <c r="L488" s="2038">
        <f t="shared" si="62"/>
        <v>0.0</v>
      </c>
      <c r="M488" s="2035" t="str">
        <f>CONCATENATE(W488,"/",'Result Entry'!$BN$7)</f>
        <v>0/100</v>
      </c>
      <c r="N488" s="2036" t="str">
        <f>IF(X488=0,"--",CONCATENATE(X488,"/",'Result Entry'!$BO$7))</f>
        <v>--</v>
      </c>
      <c r="O488" s="2031">
        <f t="shared" si="63"/>
        <v>0.0</v>
      </c>
      <c r="P488" s="1734">
        <f t="shared" si="64"/>
        <v>0.0</v>
      </c>
      <c r="Q488" s="2032" t="str">
        <f>IF($L473="TC",0,IF($L473="Nso",0,VLOOKUP($A469,'Result Entry'!$B$9:$FW$108,72,0)))</f>
        <v/>
      </c>
      <c r="R488" s="610"/>
      <c r="U488" s="2039">
        <f>IF($L473="TC",0,IF($L473="Nso",0,VLOOKUP($A469,'Result Entry'!$B$9:$FW$108,61,0)))</f>
        <v>0.0</v>
      </c>
      <c r="V488" s="2039">
        <f>IF($L473="TC",0,IF($L473="Nso",0,VLOOKUP($A469,'Result Entry'!$B$9:$FW$108,62,0)))</f>
        <v>0.0</v>
      </c>
      <c r="W488" s="2039">
        <f>IF($L473="TC",0,IF($L473="Nso",0,VLOOKUP($A469,'Result Entry'!$B$9:$FW$108,65,0)))</f>
        <v>0.0</v>
      </c>
      <c r="X488" s="2039">
        <f>IF($L473="TC",0,IF($L473="Nso",0,VLOOKUP($A469,'Result Entry'!$B$9:$FW$108,66,0)))</f>
        <v>0.0</v>
      </c>
      <c r="Y488" s="2039">
        <f>VLOOKUP($A469,'Result Entry'!$B$9:$FW$108,56,0)</f>
        <v>0.0</v>
      </c>
    </row>
    <row r="489" spans="8:8" s="1538" ht="33.75" customFormat="1" customHeight="1">
      <c r="A489" s="1954"/>
      <c r="B489" s="1986" t="s">
        <v>70</v>
      </c>
      <c r="C489" s="1554">
        <f>IF(Y489&gt;=1,'Result Entry'!$BW$3,0)</f>
        <v>0.0</v>
      </c>
      <c r="D489" s="2040"/>
      <c r="E489" s="2041">
        <f>IF($L473="TC",0,IF($L473="Nso",0,VLOOKUP($A469,'Result Entry'!$B$9:$FW$108,74,0)))</f>
        <v>0.0</v>
      </c>
      <c r="F489" s="2042">
        <f>IF($L473="TC",0,IF($L473="Nso",0,VLOOKUP($A469,'Result Entry'!$B$9:$FW$108,75,0)))</f>
        <v>0.0</v>
      </c>
      <c r="G489" s="2042">
        <f>IF($L473="TC",0,IF($L473="Nso",0,VLOOKUP($A469,'Result Entry'!$B$9:$FW$108,76,0)))</f>
        <v>0.0</v>
      </c>
      <c r="H489" s="2043">
        <f t="shared" si="60"/>
        <v>0.0</v>
      </c>
      <c r="I489" s="2044" t="str">
        <f>CONCATENATE(U489,"/",'Result Entry'!$CA$7)</f>
        <v>0/70</v>
      </c>
      <c r="J489" s="2045" t="str">
        <f>IF(V489=0,"--",CONCATENATE(V489,"/",'Result Entry'!$CB$7))</f>
        <v>--</v>
      </c>
      <c r="K489" s="2046">
        <f t="shared" si="61"/>
        <v>0.0</v>
      </c>
      <c r="L489" s="2047">
        <f t="shared" si="62"/>
        <v>0.0</v>
      </c>
      <c r="M489" s="2044" t="str">
        <f>CONCATENATE(W489,"/",'Result Entry'!$CE$7)</f>
        <v>0/100</v>
      </c>
      <c r="N489" s="2045" t="str">
        <f>IF(X489=0,"--",CONCATENATE(X489,"/",'Result Entry'!$CF$7))</f>
        <v>--</v>
      </c>
      <c r="O489" s="2043">
        <f t="shared" si="63"/>
        <v>0.0</v>
      </c>
      <c r="P489" s="2048">
        <f t="shared" si="64"/>
        <v>0.0</v>
      </c>
      <c r="Q489" s="2049" t="str">
        <f>IF($L473="TC",0,IF($L473="Nso",0,VLOOKUP($A469,'Result Entry'!$B$9:$FW$108,89,0)))</f>
        <v/>
      </c>
      <c r="R489" s="610"/>
      <c r="U489" s="2041">
        <f>IF($L473="TC",0,IF($L473="Nso",0,VLOOKUP($A469,'Result Entry'!$B$9:$FW$108,78,0)))</f>
        <v>0.0</v>
      </c>
      <c r="V489" s="2041">
        <f>IF($L473="TC",0,IF($L473="Nso",0,VLOOKUP($A469,'Result Entry'!$B$9:$FW$108,79,0)))</f>
        <v>0.0</v>
      </c>
      <c r="W489" s="2041">
        <f>IF($L473="TC",0,IF($L473="Nso",0,VLOOKUP($A469,'Result Entry'!$B$9:$FW$108,82,0)))</f>
        <v>0.0</v>
      </c>
      <c r="X489" s="2041">
        <f>IF($L473="TC",0,IF($L473="Nso",0,VLOOKUP($A469,'Result Entry'!$B$9:$FW$108,83,0)))</f>
        <v>0.0</v>
      </c>
      <c r="Y489" s="2041">
        <f>VLOOKUP($A469,'Result Entry'!$B$9:$FW$108,73,0)</f>
        <v>0.0</v>
      </c>
    </row>
    <row r="490" spans="8:8" s="1538" ht="33.75" customFormat="1" customHeight="1">
      <c r="A490" s="1954"/>
      <c r="B490" s="1986" t="s">
        <v>70</v>
      </c>
      <c r="C490" s="2050">
        <f>IF(Y490&gt;=1,'Result Entry'!$CN$3,0)</f>
        <v>0.0</v>
      </c>
      <c r="D490" s="2040"/>
      <c r="E490" s="2051">
        <f>IF($L473="TC",0,IF($L473="Nso",0,VLOOKUP($A469,'Result Entry'!$B$9:$FW$108,91,0)))</f>
        <v>0.0</v>
      </c>
      <c r="F490" s="2052">
        <f>IF($L473="TC",0,IF($L473="Nso",0,VLOOKUP($A469,'Result Entry'!$B$9:$FW$108,92,0)))</f>
        <v>0.0</v>
      </c>
      <c r="G490" s="2052">
        <f>IF($L473="TC",0,IF($L473="Nso",0,VLOOKUP($A469,'Result Entry'!$B$9:$FW$108,93,0)))</f>
        <v>0.0</v>
      </c>
      <c r="H490" s="2053">
        <f t="shared" si="60"/>
        <v>0.0</v>
      </c>
      <c r="I490" s="2054" t="str">
        <f>CONCATENATE(U490,"/",'Result Entry'!$CR$7)</f>
        <v>0/70</v>
      </c>
      <c r="J490" s="2055" t="str">
        <f>IF(V490=0,"--",CONCATENATE(V490,"/",'Result Entry'!$CS$7))</f>
        <v>--</v>
      </c>
      <c r="K490" s="2056">
        <f t="shared" si="61"/>
        <v>0.0</v>
      </c>
      <c r="L490" s="2057">
        <f t="shared" si="62"/>
        <v>0.0</v>
      </c>
      <c r="M490" s="2054" t="str">
        <f>CONCATENATE(W490,"/",'Result Entry'!$CV$7)</f>
        <v>0/100</v>
      </c>
      <c r="N490" s="2055" t="str">
        <f>IF(X490=0,"--",CONCATENATE(X490,"/",'Result Entry'!$CW$7))</f>
        <v>--</v>
      </c>
      <c r="O490" s="2053">
        <f t="shared" si="63"/>
        <v>0.0</v>
      </c>
      <c r="P490" s="2058">
        <f t="shared" si="64"/>
        <v>0.0</v>
      </c>
      <c r="Q490" s="2059" t="str">
        <f>IF($L473="TC",0,IF($L473="Nso",0,VLOOKUP($A469,'Result Entry'!$B$9:$FW$108,106,0)))</f>
        <v/>
      </c>
      <c r="R490" s="610"/>
      <c r="U490" s="2051">
        <f>IF($L473="TC",0,IF($L473="Nso",0,VLOOKUP($A469,'Result Entry'!$B$9:$FW$108,95,0)))</f>
        <v>0.0</v>
      </c>
      <c r="V490" s="2051">
        <f>IF($L473="TC",0,IF($L473="Nso",0,VLOOKUP($A469,'Result Entry'!$B$9:$FW$108,96,0)))</f>
        <v>0.0</v>
      </c>
      <c r="W490" s="2051">
        <f>IF($L473="TC",0,IF($L473="Nso",0,VLOOKUP($A469,'Result Entry'!$B$9:$FW$108,99,0)))</f>
        <v>0.0</v>
      </c>
      <c r="X490" s="2051">
        <f>IF($L473="TC",0,IF($L473="Nso",0,VLOOKUP($A469,'Result Entry'!$B$9:$FW$108,100,0)))</f>
        <v>0.0</v>
      </c>
      <c r="Y490" s="2051">
        <f>VLOOKUP($A469,'Result Entry'!$B$9:$FW$108,90,0)</f>
        <v>0.0</v>
      </c>
    </row>
    <row r="491" spans="8:8" s="1538" ht="33.75" customFormat="1" customHeight="1">
      <c r="A491" s="1954"/>
      <c r="B491" s="1986" t="s">
        <v>70</v>
      </c>
      <c r="C491" s="1554">
        <f>IF(Y491&gt;=1,'Result Entry'!$DE$3,0)</f>
        <v>0.0</v>
      </c>
      <c r="D491" s="2040"/>
      <c r="E491" s="1739">
        <f>IF($L473="TC",0,IF($L473="Nso",0,VLOOKUP($A469,'Result Entry'!$B$9:$FW$108,108,0)))</f>
        <v>0.0</v>
      </c>
      <c r="F491" s="1740">
        <f>IF($L473="TC",0,IF($L473="Nso",0,VLOOKUP($A469,'Result Entry'!$B$9:$FW$108,109,0)))</f>
        <v>0.0</v>
      </c>
      <c r="G491" s="1740">
        <f>IF($L473="TC",0,IF($L473="Nso",0,VLOOKUP($A469,'Result Entry'!$B$9:$FW$108,110,0)))</f>
        <v>0.0</v>
      </c>
      <c r="H491" s="2060">
        <f t="shared" si="60"/>
        <v>0.0</v>
      </c>
      <c r="I491" s="2061" t="str">
        <f>CONCATENATE(U491,"/",'Result Entry'!$DI$7)</f>
        <v>0/70</v>
      </c>
      <c r="J491" s="2062" t="str">
        <f>IF(V491=0,"--",CONCATENATE(V491,"/",'Result Entry'!$DJ$7))</f>
        <v>--</v>
      </c>
      <c r="K491" s="2063">
        <f t="shared" si="61"/>
        <v>0.0</v>
      </c>
      <c r="L491" s="2064">
        <f t="shared" si="62"/>
        <v>0.0</v>
      </c>
      <c r="M491" s="2061" t="str">
        <f>CONCATENATE(W491,"/",'Result Entry'!$DM$7)</f>
        <v>0/100</v>
      </c>
      <c r="N491" s="2062" t="str">
        <f>IF(X491=0,"--",CONCATENATE(X491,"/",'Result Entry'!$DN$7))</f>
        <v>--</v>
      </c>
      <c r="O491" s="2060">
        <f t="shared" si="63"/>
        <v>0.0</v>
      </c>
      <c r="P491" s="1746">
        <f t="shared" si="64"/>
        <v>0.0</v>
      </c>
      <c r="Q491" s="2032" t="str">
        <f>IF($L473="TC",0,IF($L473="Nso",0,VLOOKUP($A469,'Result Entry'!$B$9:$FW$108,123,0)))</f>
        <v/>
      </c>
      <c r="R491" s="610"/>
      <c r="U491" s="2065">
        <f>IF($L473="TC",0,IF($L473="Nso",0,VLOOKUP($A469,'Result Entry'!$B$9:$FW$108,112,0)))</f>
        <v>0.0</v>
      </c>
      <c r="V491" s="2065">
        <f>IF($L473="TC",0,IF($L473="Nso",0,VLOOKUP($A469,'Result Entry'!$B$9:$FW$108,113,0)))</f>
        <v>0.0</v>
      </c>
      <c r="W491" s="2065">
        <f>IF($L473="TC",0,IF($L473="Nso",0,VLOOKUP($A469,'Result Entry'!$B$9:$FW$108,116,0)))</f>
        <v>0.0</v>
      </c>
      <c r="X491" s="2065">
        <f>IF($L473="TC",0,IF($L473="Nso",0,VLOOKUP($A469,'Result Entry'!$B$9:$FW$108,117,0)))</f>
        <v>0.0</v>
      </c>
      <c r="Y491" s="2065">
        <f>VLOOKUP($A469,'Result Entry'!$B$9:$FW$108,107,0)</f>
        <v>0.0</v>
      </c>
    </row>
    <row r="492" spans="8:8" ht="33.75" customHeight="1">
      <c r="A492" s="1954"/>
      <c r="B492" s="1986" t="s">
        <v>70</v>
      </c>
      <c r="C492" s="1565" t="s">
        <v>78</v>
      </c>
      <c r="D492" s="1566"/>
      <c r="E492" s="1567"/>
      <c r="F492" s="1747" t="s">
        <v>79</v>
      </c>
      <c r="G492" s="2066"/>
      <c r="H492" s="1748"/>
      <c r="I492" s="1747" t="s">
        <v>80</v>
      </c>
      <c r="J492" s="1749"/>
      <c r="K492" s="2067" t="s">
        <v>42</v>
      </c>
      <c r="L492" s="2068"/>
      <c r="M492" s="2067" t="s">
        <v>92</v>
      </c>
      <c r="N492" s="1753"/>
      <c r="O492" s="1752" t="s">
        <v>40</v>
      </c>
      <c r="P492" s="1753"/>
      <c r="Q492" s="2069" t="s">
        <v>44</v>
      </c>
      <c r="R492" s="610"/>
    </row>
    <row r="493" spans="8:8" ht="33.75" customHeight="1">
      <c r="A493" s="1954"/>
      <c r="B493" s="1986" t="s">
        <v>70</v>
      </c>
      <c r="C493" s="1577"/>
      <c r="D493" s="1578"/>
      <c r="E493" s="1579"/>
      <c r="F493" s="1755">
        <f>IF($L473="TC",0,IF($L473="Nso",0,VLOOKUP($A469,'Result Entry'!$B$9:$FW$108,171,0)))</f>
        <v>0.0</v>
      </c>
      <c r="G493" s="2070"/>
      <c r="H493" s="1756"/>
      <c r="I493" s="2071">
        <f>IF($L473="TC",0,IF($L473="Nso",0,VLOOKUP($A469,'Result Entry'!$B$9:$FW$108,172,0)))</f>
        <v>0.0</v>
      </c>
      <c r="J493" s="2072"/>
      <c r="K493" s="2073">
        <f>IF($L473="TC",0,IF($L473="Nso",0,VLOOKUP($A469,'Result Entry'!$B$9:$FW$108,173,0)))</f>
        <v>0.0</v>
      </c>
      <c r="L493" s="2074"/>
      <c r="M493" s="2075" t="str">
        <f>IF($L473="TC",0,IF($L473="Nso",0,VLOOKUP($A469,'Result Entry'!$B$9:$FW$108,174,0)))</f>
        <v/>
      </c>
      <c r="N493" s="2076"/>
      <c r="O493" s="1535" t="str">
        <f>VLOOKUP($A469,'Result Entry'!$B$9:$FW$108,175,0)</f>
        <v/>
      </c>
      <c r="P493" s="1534"/>
      <c r="Q493" s="2077" t="str">
        <f>IF($L473="TC",0,IF($L473="Nso",0,VLOOKUP($A469,'Result Entry'!$B$9:$FW$108,177,0)))</f>
        <v/>
      </c>
      <c r="R493" s="610"/>
    </row>
    <row r="494" spans="8:8" ht="33.75" customHeight="1">
      <c r="A494" s="1954"/>
      <c r="B494" s="1986" t="s">
        <v>70</v>
      </c>
      <c r="C494" s="2078" t="s">
        <v>59</v>
      </c>
      <c r="D494" s="2079"/>
      <c r="E494" s="2079"/>
      <c r="F494" s="2079"/>
      <c r="G494" s="2079"/>
      <c r="H494" s="2079"/>
      <c r="I494" s="2080"/>
      <c r="J494" s="1592" t="s">
        <v>60</v>
      </c>
      <c r="K494" s="1592"/>
      <c r="L494" s="1592"/>
      <c r="M494" s="1593"/>
      <c r="N494" s="1760">
        <f>VLOOKUP($A469,'Result Entry'!$B$9:$FW$108,168,0)</f>
        <v>0.0</v>
      </c>
      <c r="O494" s="1761"/>
      <c r="P494" s="2081" t="s">
        <v>38</v>
      </c>
      <c r="Q494" s="2082"/>
      <c r="R494" s="610"/>
    </row>
    <row r="495" spans="8:8" ht="33.75" customHeight="1">
      <c r="A495" s="1954"/>
      <c r="B495" s="1986" t="s">
        <v>70</v>
      </c>
      <c r="C495" s="1598" t="s">
        <v>244</v>
      </c>
      <c r="D495" s="1599"/>
      <c r="E495" s="1599"/>
      <c r="F495" s="2083" t="s">
        <v>158</v>
      </c>
      <c r="G495" s="2084"/>
      <c r="H495" s="2085"/>
      <c r="I495" s="2086" t="s">
        <v>242</v>
      </c>
      <c r="J495" s="1603" t="s">
        <v>61</v>
      </c>
      <c r="K495" s="1603"/>
      <c r="L495" s="1603"/>
      <c r="M495" s="1604"/>
      <c r="N495" s="1762">
        <f>VLOOKUP($A469,'Result Entry'!$B$9:$FW$108,169,0)</f>
        <v>0.0</v>
      </c>
      <c r="O495" s="1763"/>
      <c r="P495" s="1607" t="str">
        <f>VLOOKUP($A469,'Result Entry'!$B$9:$FW$108,170,0)</f>
        <v/>
      </c>
      <c r="Q495" s="2087"/>
      <c r="R495" s="610"/>
    </row>
    <row r="496" spans="8:8" ht="33.75" customHeight="1">
      <c r="A496" s="1954"/>
      <c r="B496" s="1986" t="s">
        <v>70</v>
      </c>
      <c r="C496" s="1598"/>
      <c r="D496" s="1599"/>
      <c r="E496" s="1599"/>
      <c r="F496" s="2088"/>
      <c r="G496" s="2089"/>
      <c r="H496" s="2090"/>
      <c r="I496" s="2091" t="s">
        <v>100</v>
      </c>
      <c r="J496" s="1612" t="s">
        <v>62</v>
      </c>
      <c r="K496" s="1612"/>
      <c r="L496" s="1612"/>
      <c r="M496" s="1613"/>
      <c r="N496" s="2092">
        <f>IF($L473="TC","Transferred",IF($L473="Nso","NameSeparated",VLOOKUP($A469,'Result Entry'!$B$9:$FW$108,178,0)))</f>
        <v>0.0</v>
      </c>
      <c r="O496" s="2092"/>
      <c r="P496" s="2092"/>
      <c r="Q496" s="2093"/>
      <c r="R496" s="610"/>
    </row>
    <row r="497" spans="8:8" ht="33.75" customHeight="1">
      <c r="A497" s="1954"/>
      <c r="B497" s="1986" t="s">
        <v>70</v>
      </c>
      <c r="C497" s="1766" t="str">
        <f>'Result Entry'!$DU$3</f>
        <v>Foundation Of Information Tech.</v>
      </c>
      <c r="D497" s="1767"/>
      <c r="E497" s="1768"/>
      <c r="F497" s="1769" t="str">
        <f>IF(OR($L473="TC",$L473="Nso"),"",VLOOKUP($A469,'Result Entry'!$B$9:$GS$108,196,0))</f>
        <v>0/200</v>
      </c>
      <c r="G497" s="1769"/>
      <c r="H497" s="1769"/>
      <c r="I497" s="1770" t="str">
        <f>IF(F497="","",VLOOKUP($A469,'Result Entry'!$B$9:$GS$108,137,0))</f>
        <v/>
      </c>
      <c r="J497" s="1621" t="s">
        <v>72</v>
      </c>
      <c r="K497" s="1621"/>
      <c r="L497" s="1621"/>
      <c r="M497" s="1622"/>
      <c r="N497" s="2094">
        <f>'Result Entry'!$T$2</f>
        <v>45041.0</v>
      </c>
      <c r="O497" s="2095"/>
      <c r="P497" s="2095"/>
      <c r="Q497" s="2096"/>
      <c r="R497" s="610"/>
    </row>
    <row r="498" spans="8:8" ht="33.75" customHeight="1">
      <c r="A498" s="1954"/>
      <c r="B498" s="1986" t="s">
        <v>70</v>
      </c>
      <c r="C498" s="1774" t="str">
        <f>'Result Entry'!$EI$3</f>
        <v>G.I.A.I.-II</v>
      </c>
      <c r="D498" s="1775"/>
      <c r="E498" s="1776"/>
      <c r="F498" s="1769" t="str">
        <f>IF(OR($L473="TC",$L473="Nso"),"",VLOOKUP($A469,'Result Entry'!$B$9:$GS$108,200,0))</f>
        <v>0/200</v>
      </c>
      <c r="G498" s="1769"/>
      <c r="H498" s="1769"/>
      <c r="I498" s="1770" t="str">
        <f>IF(F498="","",VLOOKUP($A469,'Result Entry'!$B$9:$GS$108,149,0))</f>
        <v/>
      </c>
      <c r="J498" s="1626"/>
      <c r="K498" s="1627"/>
      <c r="L498" s="1627"/>
      <c r="M498" s="1627"/>
      <c r="N498" s="1627"/>
      <c r="O498" s="1627"/>
      <c r="P498" s="1627"/>
      <c r="Q498" s="2097"/>
      <c r="R498" s="610"/>
    </row>
    <row r="499" spans="8:8" ht="33.75" customHeight="1">
      <c r="A499" s="1954"/>
      <c r="B499" s="1986" t="s">
        <v>70</v>
      </c>
      <c r="C499" s="1774" t="str">
        <f>'Result Entry'!$EU$3</f>
        <v>SOC.SER.PLAN</v>
      </c>
      <c r="D499" s="1775"/>
      <c r="E499" s="1776"/>
      <c r="F499" s="1769" t="str">
        <f>IF(OR($L473="TC",$L473="Nso"),"",VLOOKUP($A469,'Result Entry'!$B$9:$HS$108,204,0))</f>
        <v>0/200</v>
      </c>
      <c r="G499" s="1769"/>
      <c r="H499" s="1769"/>
      <c r="I499" s="1770" t="str">
        <f>IF(F499="","",VLOOKUP($A469,'Result Entry'!$B$9:$GS$108,161,0))</f>
        <v/>
      </c>
      <c r="J499" s="1629" t="s">
        <v>175</v>
      </c>
      <c r="K499" s="2098"/>
      <c r="L499" s="2098"/>
      <c r="M499" s="1630"/>
      <c r="N499" s="2099"/>
      <c r="O499" s="2100"/>
      <c r="P499" s="2100"/>
      <c r="Q499" s="2101"/>
      <c r="R499" s="610"/>
    </row>
    <row r="500" spans="8:8" ht="33.75" customHeight="1">
      <c r="A500" s="1954"/>
      <c r="B500" s="1986" t="s">
        <v>70</v>
      </c>
      <c r="C500" s="1774" t="str">
        <f>'Result Entry'!$FG$3</f>
        <v>Jeewan Kaushal</v>
      </c>
      <c r="D500" s="1775"/>
      <c r="E500" s="1776"/>
      <c r="F500" s="1769" t="str">
        <f>IF(OR($L473="TC",$L473="Nso"),"",VLOOKUP($A469,'Result Entry'!$B$9:$HS$108,208,0))</f>
        <v>0/100</v>
      </c>
      <c r="G500" s="1769"/>
      <c r="H500" s="1769"/>
      <c r="I500" s="1770" t="str">
        <f>IF(F500="","",VLOOKUP($A469,'Result Entry'!$B$9:$HS$108,167,0))</f>
        <v/>
      </c>
      <c r="J500" s="1629" t="s">
        <v>149</v>
      </c>
      <c r="K500" s="2098"/>
      <c r="L500" s="2098"/>
      <c r="M500" s="1630"/>
      <c r="N500" s="1630"/>
      <c r="O500" s="1630"/>
      <c r="P500" s="1630"/>
      <c r="Q500" s="2102"/>
      <c r="R500" s="610"/>
    </row>
    <row r="501" spans="8:8" ht="33.75" customHeight="1">
      <c r="A501" s="1954"/>
      <c r="B501" s="1986" t="s">
        <v>70</v>
      </c>
      <c r="C501" s="1777" t="s">
        <v>181</v>
      </c>
      <c r="D501" s="1778"/>
      <c r="E501" s="1779"/>
      <c r="F501" s="2103" t="s">
        <v>182</v>
      </c>
      <c r="G501" s="2104"/>
      <c r="H501" s="2105"/>
      <c r="I501" s="1782" t="s">
        <v>31</v>
      </c>
      <c r="J501" s="1629" t="s">
        <v>176</v>
      </c>
      <c r="K501" s="2098"/>
      <c r="L501" s="2098"/>
      <c r="M501" s="1630"/>
      <c r="N501" s="1630"/>
      <c r="O501" s="1630"/>
      <c r="P501" s="1630"/>
      <c r="Q501" s="2102"/>
      <c r="R501" s="610"/>
    </row>
    <row r="502" spans="8:8" ht="33.75" customHeight="1">
      <c r="A502" s="1954"/>
      <c r="B502" s="1986" t="s">
        <v>70</v>
      </c>
      <c r="C502" s="1783"/>
      <c r="D502" s="1784"/>
      <c r="E502" s="1785"/>
      <c r="F502" s="1786" t="s">
        <v>245</v>
      </c>
      <c r="G502" s="2106"/>
      <c r="H502" s="1787"/>
      <c r="I502" s="1788" t="s">
        <v>63</v>
      </c>
      <c r="J502" s="1647" t="s">
        <v>68</v>
      </c>
      <c r="K502" s="1648"/>
      <c r="L502" s="1648"/>
      <c r="M502" s="1648"/>
      <c r="N502" s="1648"/>
      <c r="O502" s="1648"/>
      <c r="P502" s="1648"/>
      <c r="Q502" s="2107"/>
      <c r="R502" s="610"/>
    </row>
    <row r="503" spans="8:8" ht="33.75" customHeight="1">
      <c r="A503" s="1954"/>
      <c r="B503" s="1986" t="s">
        <v>70</v>
      </c>
      <c r="C503" s="1783"/>
      <c r="D503" s="1784"/>
      <c r="E503" s="1785"/>
      <c r="F503" s="1786" t="s">
        <v>246</v>
      </c>
      <c r="G503" s="2106"/>
      <c r="H503" s="1787"/>
      <c r="I503" s="1788" t="s">
        <v>64</v>
      </c>
      <c r="J503" s="1650"/>
      <c r="K503" s="1651"/>
      <c r="L503" s="1651"/>
      <c r="M503" s="1651"/>
      <c r="N503" s="1651"/>
      <c r="O503" s="1651"/>
      <c r="P503" s="1651"/>
      <c r="Q503" s="2108"/>
      <c r="R503" s="610"/>
    </row>
    <row r="504" spans="8:8" ht="33.75" customHeight="1">
      <c r="A504" s="1954"/>
      <c r="B504" s="1986" t="s">
        <v>70</v>
      </c>
      <c r="C504" s="1783"/>
      <c r="D504" s="1784"/>
      <c r="E504" s="1785"/>
      <c r="F504" s="1786" t="s">
        <v>247</v>
      </c>
      <c r="G504" s="2106"/>
      <c r="H504" s="1787"/>
      <c r="I504" s="1788" t="s">
        <v>66</v>
      </c>
      <c r="J504" s="1650"/>
      <c r="K504" s="1651"/>
      <c r="L504" s="1651"/>
      <c r="M504" s="1651"/>
      <c r="N504" s="1651"/>
      <c r="O504" s="1651"/>
      <c r="P504" s="1651"/>
      <c r="Q504" s="2108"/>
      <c r="R504" s="610"/>
    </row>
    <row r="505" spans="8:8" ht="33.75" customHeight="1">
      <c r="A505" s="1954"/>
      <c r="B505" s="1986" t="s">
        <v>70</v>
      </c>
      <c r="C505" s="1783"/>
      <c r="D505" s="1784"/>
      <c r="E505" s="1785"/>
      <c r="F505" s="1786" t="s">
        <v>248</v>
      </c>
      <c r="G505" s="2106"/>
      <c r="H505" s="1787"/>
      <c r="I505" s="1788" t="s">
        <v>65</v>
      </c>
      <c r="J505" s="1653" t="s">
        <v>81</v>
      </c>
      <c r="K505" s="1654"/>
      <c r="L505" s="1654"/>
      <c r="M505" s="1654"/>
      <c r="N505" s="1654"/>
      <c r="O505" s="1654"/>
      <c r="P505" s="1654"/>
      <c r="Q505" s="2109"/>
      <c r="R505" s="610"/>
    </row>
    <row r="506" spans="8:8" ht="33.75" customHeight="1">
      <c r="A506" s="1954"/>
      <c r="B506" s="2110" t="s">
        <v>70</v>
      </c>
      <c r="C506" s="2111"/>
      <c r="D506" s="2112"/>
      <c r="E506" s="2113"/>
      <c r="F506" s="2114"/>
      <c r="G506" s="2115"/>
      <c r="H506" s="2115"/>
      <c r="I506" s="2116"/>
      <c r="J506" s="2117"/>
      <c r="K506" s="2118"/>
      <c r="L506" s="2118"/>
      <c r="M506" s="2118"/>
      <c r="N506" s="2118"/>
      <c r="O506" s="2118"/>
      <c r="P506" s="2118"/>
      <c r="Q506" s="2119"/>
      <c r="R506" s="610"/>
    </row>
    <row r="507" spans="8:8" s="927" ht="48.75" customFormat="1" customHeight="1">
      <c r="A507" s="1439"/>
      <c r="B507" s="2120"/>
      <c r="C507" s="2120"/>
      <c r="D507" s="2120"/>
      <c r="E507" s="2120"/>
      <c r="F507" s="2120"/>
      <c r="G507" s="2120"/>
      <c r="H507" s="2120"/>
      <c r="I507" s="2120"/>
      <c r="J507" s="2120"/>
      <c r="K507" s="2120"/>
      <c r="L507" s="2120"/>
      <c r="M507" s="2120"/>
      <c r="N507" s="2120"/>
      <c r="O507" s="2120"/>
      <c r="P507" s="2120"/>
      <c r="Q507" s="2120"/>
      <c r="R507" s="610"/>
    </row>
    <row r="508" spans="8:8" ht="9.75" customHeight="1">
      <c r="A508" s="1949">
        <f>A469+1</f>
        <v>14.0</v>
      </c>
      <c r="B508" s="1949"/>
      <c r="C508" s="1949"/>
      <c r="D508" s="1949"/>
      <c r="E508" s="1949"/>
      <c r="F508" s="1949"/>
      <c r="G508" s="1949"/>
      <c r="H508" s="1949"/>
      <c r="I508" s="1949"/>
      <c r="J508" s="1949"/>
      <c r="K508" s="1949"/>
      <c r="L508" s="1949"/>
      <c r="M508" s="1949"/>
      <c r="N508" s="1949"/>
      <c r="O508" s="1949"/>
      <c r="P508" s="1949"/>
      <c r="Q508" s="1949"/>
      <c r="R508" s="1949"/>
    </row>
    <row r="509" spans="8:8" ht="16.5" customHeight="1">
      <c r="A509" s="1950"/>
      <c r="B509" s="1951" t="s">
        <v>51</v>
      </c>
      <c r="C509" s="1952"/>
      <c r="D509" s="1952"/>
      <c r="E509" s="1952"/>
      <c r="F509" s="1952"/>
      <c r="G509" s="1952"/>
      <c r="H509" s="1952"/>
      <c r="I509" s="1952"/>
      <c r="J509" s="1952"/>
      <c r="K509" s="1952"/>
      <c r="L509" s="1952"/>
      <c r="M509" s="1952"/>
      <c r="N509" s="1952"/>
      <c r="O509" s="1952"/>
      <c r="P509" s="1952"/>
      <c r="Q509" s="1953"/>
      <c r="R509" s="610"/>
    </row>
    <row r="510" spans="8:8" ht="62.25" customHeight="1">
      <c r="A510" s="1954"/>
      <c r="B510" s="1955"/>
      <c r="C510" s="1956"/>
      <c r="D510" s="1957" t="str">
        <f>Master!$E$8</f>
        <v>Govt. Sr. Secondary School </v>
      </c>
      <c r="E510" s="1958"/>
      <c r="F510" s="1958"/>
      <c r="G510" s="1958"/>
      <c r="H510" s="1958"/>
      <c r="I510" s="1958"/>
      <c r="J510" s="1958"/>
      <c r="K510" s="1958"/>
      <c r="L510" s="1958"/>
      <c r="M510" s="1958"/>
      <c r="N510" s="1958"/>
      <c r="O510" s="1958"/>
      <c r="P510" s="1958"/>
      <c r="Q510" s="1959"/>
      <c r="R510" s="610"/>
    </row>
    <row r="511" spans="8:8" ht="33.0" customHeight="1">
      <c r="A511" s="1954"/>
      <c r="B511" s="1960"/>
      <c r="C511" s="1961"/>
      <c r="D511" s="1962" t="str">
        <f>Master!$E$11</f>
        <v>P.S.-Bapini (Jodhpur)</v>
      </c>
      <c r="E511" s="1962"/>
      <c r="F511" s="1962"/>
      <c r="G511" s="1962"/>
      <c r="H511" s="1962"/>
      <c r="I511" s="1962"/>
      <c r="J511" s="1962"/>
      <c r="K511" s="1962"/>
      <c r="L511" s="1962"/>
      <c r="M511" s="1962"/>
      <c r="N511" s="1962"/>
      <c r="O511" s="1962"/>
      <c r="P511" s="1962"/>
      <c r="Q511" s="1963"/>
      <c r="R511" s="610"/>
    </row>
    <row r="512" spans="8:8" ht="21.75" customHeight="1">
      <c r="A512" s="1954"/>
      <c r="B512" s="1964"/>
      <c r="C512" s="1965" t="s">
        <v>151</v>
      </c>
      <c r="D512" s="1966"/>
      <c r="E512" s="1966"/>
      <c r="F512" s="1966"/>
      <c r="G512" s="1966"/>
      <c r="H512" s="1967"/>
      <c r="I512" s="1968" t="s">
        <v>128</v>
      </c>
      <c r="J512" s="1969"/>
      <c r="K512" s="1969"/>
      <c r="L512" s="1970">
        <f>VLOOKUP(A508,'Result Entry'!$B$6:$K$108,6,0)</f>
        <v>0.0</v>
      </c>
      <c r="M512" s="1971"/>
      <c r="N512" s="1972" t="s">
        <v>69</v>
      </c>
      <c r="O512" s="1973"/>
      <c r="P512" s="1974">
        <f>Master!$E$14</f>
        <v>8.151106901E9</v>
      </c>
      <c r="Q512" s="1975"/>
      <c r="R512" s="610"/>
    </row>
    <row r="513" spans="8:8" ht="21.75" customHeight="1">
      <c r="A513" s="1954"/>
      <c r="B513" s="1976"/>
      <c r="C513" s="1965"/>
      <c r="D513" s="1966"/>
      <c r="E513" s="1966"/>
      <c r="F513" s="1966"/>
      <c r="G513" s="1966"/>
      <c r="H513" s="1967"/>
      <c r="I513" s="1968"/>
      <c r="J513" s="1969"/>
      <c r="K513" s="1969"/>
      <c r="L513" s="1970"/>
      <c r="M513" s="1971"/>
      <c r="N513" s="1470" t="s">
        <v>67</v>
      </c>
      <c r="O513" s="1471"/>
      <c r="P513" s="1472"/>
      <c r="Q513" s="1977"/>
      <c r="R513" s="610"/>
    </row>
    <row r="514" spans="8:8" ht="21.75" customHeight="1">
      <c r="A514" s="1954"/>
      <c r="B514" s="1976"/>
      <c r="C514" s="1978"/>
      <c r="D514" s="1979"/>
      <c r="E514" s="1979"/>
      <c r="F514" s="1979"/>
      <c r="G514" s="1979"/>
      <c r="H514" s="1980"/>
      <c r="I514" s="1981"/>
      <c r="J514" s="1982"/>
      <c r="K514" s="1982"/>
      <c r="L514" s="1983"/>
      <c r="M514" s="1984"/>
      <c r="N514" s="1479" t="s">
        <v>52</v>
      </c>
      <c r="O514" s="1480"/>
      <c r="P514" s="1481" t="str">
        <f>Master!$E$6</f>
        <v>2022-23</v>
      </c>
      <c r="Q514" s="1985"/>
      <c r="R514" s="610"/>
    </row>
    <row r="515" spans="8:8" ht="33.75" customHeight="1">
      <c r="A515" s="1954"/>
      <c r="B515" s="1986" t="s">
        <v>70</v>
      </c>
      <c r="C515" s="1677" t="s">
        <v>21</v>
      </c>
      <c r="D515" s="1678"/>
      <c r="E515" s="1678"/>
      <c r="F515" s="1678"/>
      <c r="G515" s="1679"/>
      <c r="H515" s="1680" t="s">
        <v>150</v>
      </c>
      <c r="I515" s="1681">
        <f>VLOOKUP($A508,'Result Entry'!$B$9:$FW$108,4,0)</f>
        <v>0.0</v>
      </c>
      <c r="J515" s="1681"/>
      <c r="K515" s="1681"/>
      <c r="L515" s="1681"/>
      <c r="M515" s="1681"/>
      <c r="N515" s="1681"/>
      <c r="O515" s="1681"/>
      <c r="P515" s="1681"/>
      <c r="Q515" s="1987"/>
      <c r="R515" s="610"/>
    </row>
    <row r="516" spans="8:8" ht="33.75" customHeight="1">
      <c r="A516" s="1954"/>
      <c r="B516" s="1986" t="s">
        <v>70</v>
      </c>
      <c r="C516" s="1683" t="s">
        <v>23</v>
      </c>
      <c r="D516" s="1684"/>
      <c r="E516" s="1684"/>
      <c r="F516" s="1684"/>
      <c r="G516" s="1685"/>
      <c r="H516" s="1686" t="s">
        <v>150</v>
      </c>
      <c r="I516" s="1687">
        <f>VLOOKUP($A508,'Result Entry'!$B$9:$FW$108,7,0)</f>
        <v>0.0</v>
      </c>
      <c r="J516" s="1687"/>
      <c r="K516" s="1687"/>
      <c r="L516" s="1687"/>
      <c r="M516" s="1687"/>
      <c r="N516" s="1687"/>
      <c r="O516" s="1687"/>
      <c r="P516" s="1687"/>
      <c r="Q516" s="1988"/>
      <c r="R516" s="610"/>
    </row>
    <row r="517" spans="8:8" ht="33.75" customHeight="1">
      <c r="A517" s="1954"/>
      <c r="B517" s="1986" t="s">
        <v>70</v>
      </c>
      <c r="C517" s="1683" t="s">
        <v>24</v>
      </c>
      <c r="D517" s="1684"/>
      <c r="E517" s="1684"/>
      <c r="F517" s="1684"/>
      <c r="G517" s="1685"/>
      <c r="H517" s="1686" t="s">
        <v>150</v>
      </c>
      <c r="I517" s="1687">
        <f>VLOOKUP($A508,'Result Entry'!$B$9:$FW$108,8,0)</f>
        <v>0.0</v>
      </c>
      <c r="J517" s="1687"/>
      <c r="K517" s="1687"/>
      <c r="L517" s="1687"/>
      <c r="M517" s="1687"/>
      <c r="N517" s="1687"/>
      <c r="O517" s="1687"/>
      <c r="P517" s="1687"/>
      <c r="Q517" s="1988"/>
      <c r="R517" s="610"/>
    </row>
    <row r="518" spans="8:8" ht="33.75" customHeight="1">
      <c r="A518" s="1954"/>
      <c r="B518" s="1986" t="s">
        <v>70</v>
      </c>
      <c r="C518" s="1683" t="s">
        <v>53</v>
      </c>
      <c r="D518" s="1684"/>
      <c r="E518" s="1684"/>
      <c r="F518" s="1684"/>
      <c r="G518" s="1685"/>
      <c r="H518" s="1686" t="s">
        <v>150</v>
      </c>
      <c r="I518" s="1687">
        <f>VLOOKUP($A508,'Result Entry'!$B$9:$FW$108,9,0)</f>
        <v>0.0</v>
      </c>
      <c r="J518" s="1687"/>
      <c r="K518" s="1687"/>
      <c r="L518" s="1687"/>
      <c r="M518" s="1687"/>
      <c r="N518" s="1687"/>
      <c r="O518" s="1687"/>
      <c r="P518" s="1687"/>
      <c r="Q518" s="1988"/>
      <c r="R518" s="610"/>
    </row>
    <row r="519" spans="8:8" ht="33.75" customHeight="1">
      <c r="A519" s="1954"/>
      <c r="B519" s="1986" t="s">
        <v>70</v>
      </c>
      <c r="C519" s="1683" t="s">
        <v>54</v>
      </c>
      <c r="D519" s="1684"/>
      <c r="E519" s="1684"/>
      <c r="F519" s="1684"/>
      <c r="G519" s="1685"/>
      <c r="H519" s="1686" t="s">
        <v>150</v>
      </c>
      <c r="I519" s="1689" t="str">
        <f>CONCATENATE('Result Entry'!$G$4,'Result Entry'!$J$4)</f>
        <v>11(A)</v>
      </c>
      <c r="J519" s="1687"/>
      <c r="K519" s="1687"/>
      <c r="L519" s="1687"/>
      <c r="M519" s="1687"/>
      <c r="N519" s="1687"/>
      <c r="O519" s="1687"/>
      <c r="P519" s="1687"/>
      <c r="Q519" s="1988"/>
      <c r="R519" s="610"/>
    </row>
    <row r="520" spans="8:8" ht="33.75" customHeight="1">
      <c r="A520" s="1954"/>
      <c r="B520" s="1986" t="s">
        <v>70</v>
      </c>
      <c r="C520" s="1742" t="s">
        <v>26</v>
      </c>
      <c r="D520" s="1763"/>
      <c r="E520" s="1763"/>
      <c r="F520" s="1763"/>
      <c r="G520" s="1989"/>
      <c r="H520" s="1693" t="s">
        <v>150</v>
      </c>
      <c r="I520" s="1694">
        <f>VLOOKUP($A508,'Result Entry'!$B$9:$FW$108,10,0)</f>
        <v>0.0</v>
      </c>
      <c r="J520" s="1694"/>
      <c r="K520" s="1694"/>
      <c r="L520" s="1694"/>
      <c r="M520" s="1694"/>
      <c r="N520" s="1694"/>
      <c r="O520" s="1694"/>
      <c r="P520" s="1694"/>
      <c r="Q520" s="1990"/>
      <c r="R520" s="610"/>
    </row>
    <row r="521" spans="8:8" ht="33.75" customHeight="1">
      <c r="A521" s="1954"/>
      <c r="B521" s="1986" t="s">
        <v>70</v>
      </c>
      <c r="C521" s="1991" t="s">
        <v>244</v>
      </c>
      <c r="D521" s="1992"/>
      <c r="E521" s="1993" t="s">
        <v>73</v>
      </c>
      <c r="F521" s="1994" t="s">
        <v>74</v>
      </c>
      <c r="G521" s="1994" t="s">
        <v>230</v>
      </c>
      <c r="H521" s="1995" t="s">
        <v>169</v>
      </c>
      <c r="I521" s="1701" t="s">
        <v>56</v>
      </c>
      <c r="J521" s="1996"/>
      <c r="K521" s="1996"/>
      <c r="L521" s="1997" t="s">
        <v>231</v>
      </c>
      <c r="M521" s="1998" t="s">
        <v>85</v>
      </c>
      <c r="N521" s="1998"/>
      <c r="O521" s="1999"/>
      <c r="P521" s="2000" t="s">
        <v>77</v>
      </c>
      <c r="Q521" s="2001" t="s">
        <v>99</v>
      </c>
      <c r="R521" s="610"/>
    </row>
    <row r="522" spans="8:8" ht="33.75" customHeight="1">
      <c r="A522" s="1954"/>
      <c r="B522" s="1986" t="s">
        <v>70</v>
      </c>
      <c r="C522" s="2002"/>
      <c r="D522" s="2003"/>
      <c r="E522" s="2004"/>
      <c r="F522" s="2005"/>
      <c r="G522" s="2005"/>
      <c r="H522" s="2006"/>
      <c r="I522" s="2007" t="s">
        <v>233</v>
      </c>
      <c r="J522" s="2008" t="s">
        <v>87</v>
      </c>
      <c r="K522" s="2009" t="s">
        <v>109</v>
      </c>
      <c r="L522" s="2010"/>
      <c r="M522" s="2007" t="s">
        <v>233</v>
      </c>
      <c r="N522" s="2008" t="s">
        <v>87</v>
      </c>
      <c r="O522" s="2011" t="s">
        <v>110</v>
      </c>
      <c r="P522" s="2012"/>
      <c r="Q522" s="2013"/>
      <c r="R522" s="610"/>
    </row>
    <row r="523" spans="8:8" s="2014" ht="33.75" customFormat="1" customHeight="1">
      <c r="A523" s="1954"/>
      <c r="B523" s="1986" t="s">
        <v>70</v>
      </c>
      <c r="C523" s="2015" t="s">
        <v>57</v>
      </c>
      <c r="D523" s="2016"/>
      <c r="E523" s="2017">
        <f>'Result Entry'!$L$7</f>
        <v>10.0</v>
      </c>
      <c r="F523" s="2018">
        <f>'Result Entry'!$M$7</f>
        <v>10.0</v>
      </c>
      <c r="G523" s="2018">
        <f>'Result Entry'!$N$7</f>
        <v>10.0</v>
      </c>
      <c r="H523" s="2019">
        <f>SUM(E523:G523)</f>
        <v>30.0</v>
      </c>
      <c r="I523" s="2020" t="s">
        <v>243</v>
      </c>
      <c r="J523" s="2021" t="s">
        <v>243</v>
      </c>
      <c r="K523" s="2022">
        <f>'Result Entry'!$P$7</f>
        <v>70.0</v>
      </c>
      <c r="L523" s="2023">
        <f>SUM(H523,K523)</f>
        <v>100.0</v>
      </c>
      <c r="M523" s="2020" t="s">
        <v>243</v>
      </c>
      <c r="N523" s="2021" t="s">
        <v>243</v>
      </c>
      <c r="O523" s="2019">
        <f>'Result Entry'!$R$7</f>
        <v>100.0</v>
      </c>
      <c r="P523" s="2024">
        <f>SUM(L523,O523)</f>
        <v>200.0</v>
      </c>
      <c r="Q523" s="2025"/>
      <c r="R523" s="610"/>
    </row>
    <row r="524" spans="8:8" s="1538" ht="33.75" customFormat="1" customHeight="1">
      <c r="A524" s="1954"/>
      <c r="B524" s="1986" t="s">
        <v>70</v>
      </c>
      <c r="C524" s="1540" t="str">
        <f>'Result Entry'!$L$3</f>
        <v>HINDI Comp.</v>
      </c>
      <c r="D524" s="1541"/>
      <c r="E524" s="1728">
        <f>IF($L512="TC",0,IF($L512="Nso",0,VLOOKUP($A508,'Result Entry'!$B$9:$FW$108,11,0)))</f>
        <v>0.0</v>
      </c>
      <c r="F524" s="1729">
        <f>IF($L512="TC",0,IF($L512="Nso",0,VLOOKUP($A508,'Result Entry'!$B$9:$FW$108,12,0)))</f>
        <v>0.0</v>
      </c>
      <c r="G524" s="1729">
        <f>IF($L512="TC",0,IF($L512="Nso",0,VLOOKUP($A508,'Result Entry'!$B$9:$FW$108,13,0)))</f>
        <v>0.0</v>
      </c>
      <c r="H524" s="2026">
        <f>SUM(E524:G524)</f>
        <v>0.0</v>
      </c>
      <c r="I524" s="2027" t="str">
        <f>CONCATENATE(U524,"/",'Result Entry'!$P$7)</f>
        <v>0/70</v>
      </c>
      <c r="J524" s="2028" t="str">
        <f>IF(V524=0,"--",CONCATENATE(V524,"/"))</f>
        <v>--</v>
      </c>
      <c r="K524" s="2029">
        <f>SUM(U524:V524)</f>
        <v>0.0</v>
      </c>
      <c r="L524" s="2030">
        <f>SUM(H524,K524)</f>
        <v>0.0</v>
      </c>
      <c r="M524" s="2027" t="str">
        <f>CONCATENATE(W524,"/",'Result Entry'!$R$7)</f>
        <v>0/100</v>
      </c>
      <c r="N524" s="2028" t="str">
        <f>IF(X524=0,"--",CONCATENATE(X524,"/"))</f>
        <v>--</v>
      </c>
      <c r="O524" s="2031">
        <f>SUM(W524:X524)</f>
        <v>0.0</v>
      </c>
      <c r="P524" s="1734">
        <f>SUM(L524,O524)</f>
        <v>0.0</v>
      </c>
      <c r="Q524" s="2032" t="str">
        <f>IF($L512="TC",0,IF($L512="Nso",0,VLOOKUP($A508,'Result Entry'!$B$9:$FW$108,24,0)))</f>
        <v/>
      </c>
      <c r="R524" s="610"/>
      <c r="U524" s="2033">
        <f>IF($L512="TC",0,IF($L512="Nso",0,VLOOKUP($A508,'Result Entry'!$B$9:$FW$108,15,0)))</f>
        <v>0.0</v>
      </c>
      <c r="V524" s="2033">
        <v>0.0</v>
      </c>
      <c r="W524" s="2033">
        <f>IF($L512="TC",0,IF($L512="Nso",0,VLOOKUP($A508,'Result Entry'!$B$9:$FW$108,17,0)))</f>
        <v>0.0</v>
      </c>
      <c r="X524" s="2033">
        <v>0.0</v>
      </c>
    </row>
    <row r="525" spans="8:8" s="1538" ht="33.75" customFormat="1" customHeight="1">
      <c r="A525" s="1954"/>
      <c r="B525" s="1986" t="s">
        <v>70</v>
      </c>
      <c r="C525" s="1551" t="str">
        <f>'Result Entry'!$Z$3</f>
        <v>ENGLISH Comp.</v>
      </c>
      <c r="D525" s="1552"/>
      <c r="E525" s="1728">
        <f>IF($L512="TC",0,IF($L512="Nso",0,VLOOKUP($A508,'Result Entry'!$B$9:$FW$108,25,0)))</f>
        <v>0.0</v>
      </c>
      <c r="F525" s="1729">
        <f>IF($L512="TC",0,IF($L512="Nso",0,VLOOKUP($A508,'Result Entry'!$B$9:$FW$108,26,0)))</f>
        <v>0.0</v>
      </c>
      <c r="G525" s="1729">
        <f>IF($L512="TC",0,IF($L512="Nso",0,VLOOKUP($A508,'Result Entry'!$B$9:$FW$108,27,0)))</f>
        <v>0.0</v>
      </c>
      <c r="H525" s="2034">
        <f t="shared" si="65" ref="H525:H530">SUM(E525:G525)</f>
        <v>0.0</v>
      </c>
      <c r="I525" s="2035" t="str">
        <f>CONCATENATE(U525,"/",'Result Entry'!$AD$7)</f>
        <v>0/70</v>
      </c>
      <c r="J525" s="2036" t="str">
        <f>IF(V525=0,"--",CONCATENATE(V525,"/"))</f>
        <v>--</v>
      </c>
      <c r="K525" s="2037">
        <f t="shared" si="66" ref="K525:K530">SUM(U525:V525)</f>
        <v>0.0</v>
      </c>
      <c r="L525" s="2038">
        <f t="shared" si="67" ref="L525:L530">SUM(H525,K525)</f>
        <v>0.0</v>
      </c>
      <c r="M525" s="2035" t="str">
        <f>CONCATENATE(W525,"/",'Result Entry'!$AF$7)</f>
        <v>0/100</v>
      </c>
      <c r="N525" s="2036" t="str">
        <f>IF(X525=0,"--",CONCATENATE(X525,"/"))</f>
        <v>--</v>
      </c>
      <c r="O525" s="2031">
        <f t="shared" si="68" ref="O525:O530">SUM(W525:X525)</f>
        <v>0.0</v>
      </c>
      <c r="P525" s="1734">
        <f t="shared" si="69" ref="P525:P530">SUM(L525,O525)</f>
        <v>0.0</v>
      </c>
      <c r="Q525" s="2032" t="str">
        <f>IF($L512="TC",0,IF($L512="Nso",0,VLOOKUP($A508,'Result Entry'!$B$9:$FW$108,38,0)))</f>
        <v/>
      </c>
      <c r="R525" s="610"/>
      <c r="U525" s="2039">
        <f>IF($L512="TC",0,IF($L512="Nso",0,VLOOKUP($A508,'Result Entry'!$B$9:$FW$108,29,0)))</f>
        <v>0.0</v>
      </c>
      <c r="V525" s="2039">
        <v>0.0</v>
      </c>
      <c r="W525" s="2039">
        <f>IF($L512="TC",0,IF($L512="Nso",0,VLOOKUP($A508,'Result Entry'!$B$9:$FW$108,31,0)))</f>
        <v>0.0</v>
      </c>
      <c r="X525" s="2039">
        <v>0.0</v>
      </c>
    </row>
    <row r="526" spans="8:8" s="1538" ht="33.75" customFormat="1" customHeight="1">
      <c r="A526" s="1954"/>
      <c r="B526" s="1986" t="s">
        <v>70</v>
      </c>
      <c r="C526" s="1551">
        <f>IF(Y526&gt;=1,'Result Entry'!$AO$3,0)</f>
        <v>0.0</v>
      </c>
      <c r="D526" s="1552"/>
      <c r="E526" s="1728">
        <f>IF($L512="TC",0,IF($L512="Nso",0,VLOOKUP($A508,'Result Entry'!$B$9:$FW$108,40,0)))</f>
        <v>0.0</v>
      </c>
      <c r="F526" s="1729">
        <f>IF($L512="TC",0,IF($L512="Nso",0,VLOOKUP($A508,'Result Entry'!$B$9:$FW$108,41,0)))</f>
        <v>0.0</v>
      </c>
      <c r="G526" s="1729">
        <f>IF($L512="TC",0,IF($L512="Nso",0,VLOOKUP($A508,'Result Entry'!$B$9:$FW$108,42,0)))</f>
        <v>0.0</v>
      </c>
      <c r="H526" s="2034">
        <f t="shared" si="65"/>
        <v>0.0</v>
      </c>
      <c r="I526" s="2035" t="str">
        <f>CONCATENATE(U526,"/",'Result Entry'!$AS$7)</f>
        <v>0/40</v>
      </c>
      <c r="J526" s="2036" t="str">
        <f>IF(V526=0,"--",CONCATENATE(V526,"/",'Result Entry'!$AT$7))</f>
        <v>--</v>
      </c>
      <c r="K526" s="2037">
        <f t="shared" si="66"/>
        <v>0.0</v>
      </c>
      <c r="L526" s="2038">
        <f t="shared" si="67"/>
        <v>0.0</v>
      </c>
      <c r="M526" s="2035" t="str">
        <f>CONCATENATE(W526,"/",'Result Entry'!$AW$7)</f>
        <v>0/100</v>
      </c>
      <c r="N526" s="2036" t="str">
        <f>IF(X526=0,"--",CONCATENATE(X526,"/",'Result Entry'!$AX$7))</f>
        <v>--</v>
      </c>
      <c r="O526" s="2031">
        <f t="shared" si="68"/>
        <v>0.0</v>
      </c>
      <c r="P526" s="1734">
        <f t="shared" si="69"/>
        <v>0.0</v>
      </c>
      <c r="Q526" s="2032" t="str">
        <f>IF($L512="TC",0,IF($L512="Nso",0,VLOOKUP($A508,'Result Entry'!$B$9:$FW$108,55,0)))</f>
        <v/>
      </c>
      <c r="R526" s="610"/>
      <c r="U526" s="2039">
        <f>IF($L512="TC",0,IF($L512="Nso",0,VLOOKUP($A508,'Result Entry'!$B$9:$FW$108,44,0)))</f>
        <v>0.0</v>
      </c>
      <c r="V526" s="2039">
        <f>IF($L512="TC",0,IF($L512="Nso",0,VLOOKUP($A508,'Result Entry'!$B$9:$FW$108,45,0)))</f>
        <v>0.0</v>
      </c>
      <c r="W526" s="2039">
        <f>IF($L512="TC",0,IF($L512="Nso",0,VLOOKUP($A508,'Result Entry'!$B$9:$FW$108,48,0)))</f>
        <v>0.0</v>
      </c>
      <c r="X526" s="2039">
        <f>IF($L512="TC",0,IF($L512="Nso",0,VLOOKUP($A508,'Result Entry'!$B$9:$FW$108,49,0)))</f>
        <v>0.0</v>
      </c>
      <c r="Y526" s="2039">
        <f>VLOOKUP($A508,'Result Entry'!$B$9:$FW$108,39,0)</f>
        <v>0.0</v>
      </c>
    </row>
    <row r="527" spans="8:8" s="1538" ht="33.75" customFormat="1" customHeight="1">
      <c r="A527" s="1954"/>
      <c r="B527" s="1986" t="s">
        <v>70</v>
      </c>
      <c r="C527" s="1551">
        <f>IF(Y527&gt;=1,'Result Entry'!$BF$3,0)</f>
        <v>0.0</v>
      </c>
      <c r="D527" s="1552"/>
      <c r="E527" s="1728">
        <f>IF($L512="TC",0,IF($L512="Nso",0,VLOOKUP($A508,'Result Entry'!$B$9:$FW$108,57,0)))</f>
        <v>0.0</v>
      </c>
      <c r="F527" s="1729">
        <f>IF($L512="TC",0,IF($L512="Nso",0,VLOOKUP($A508,'Result Entry'!$B$9:$FW$108,58,0)))</f>
        <v>0.0</v>
      </c>
      <c r="G527" s="1729">
        <f>IF($L512="TC",0,IF($L512="Nso",0,VLOOKUP($A508,'Result Entry'!$B$9:$FW$108,59,0)))</f>
        <v>0.0</v>
      </c>
      <c r="H527" s="2034">
        <f t="shared" si="65"/>
        <v>0.0</v>
      </c>
      <c r="I527" s="2035" t="str">
        <f>CONCATENATE(U527,"/",'Result Entry'!$BJ$7)</f>
        <v>0/70</v>
      </c>
      <c r="J527" s="2036" t="str">
        <f>IF(V527=0,"--",CONCATENATE(V527,"/",'Result Entry'!$BK$7))</f>
        <v>--</v>
      </c>
      <c r="K527" s="2037">
        <f t="shared" si="66"/>
        <v>0.0</v>
      </c>
      <c r="L527" s="2038">
        <f t="shared" si="67"/>
        <v>0.0</v>
      </c>
      <c r="M527" s="2035" t="str">
        <f>CONCATENATE(W527,"/",'Result Entry'!$BN$7)</f>
        <v>0/100</v>
      </c>
      <c r="N527" s="2036" t="str">
        <f>IF(X527=0,"--",CONCATENATE(X527,"/",'Result Entry'!$BO$7))</f>
        <v>--</v>
      </c>
      <c r="O527" s="2031">
        <f t="shared" si="68"/>
        <v>0.0</v>
      </c>
      <c r="P527" s="1734">
        <f t="shared" si="69"/>
        <v>0.0</v>
      </c>
      <c r="Q527" s="2032" t="str">
        <f>IF($L512="TC",0,IF($L512="Nso",0,VLOOKUP($A508,'Result Entry'!$B$9:$FW$108,72,0)))</f>
        <v/>
      </c>
      <c r="R527" s="610"/>
      <c r="U527" s="2039">
        <f>IF($L512="TC",0,IF($L512="Nso",0,VLOOKUP($A508,'Result Entry'!$B$9:$FW$108,61,0)))</f>
        <v>0.0</v>
      </c>
      <c r="V527" s="2039">
        <f>IF($L512="TC",0,IF($L512="Nso",0,VLOOKUP($A508,'Result Entry'!$B$9:$FW$108,62,0)))</f>
        <v>0.0</v>
      </c>
      <c r="W527" s="2039">
        <f>IF($L512="TC",0,IF($L512="Nso",0,VLOOKUP($A508,'Result Entry'!$B$9:$FW$108,65,0)))</f>
        <v>0.0</v>
      </c>
      <c r="X527" s="2039">
        <f>IF($L512="TC",0,IF($L512="Nso",0,VLOOKUP($A508,'Result Entry'!$B$9:$FW$108,66,0)))</f>
        <v>0.0</v>
      </c>
      <c r="Y527" s="2039">
        <f>VLOOKUP($A508,'Result Entry'!$B$9:$FW$108,56,0)</f>
        <v>0.0</v>
      </c>
    </row>
    <row r="528" spans="8:8" s="1538" ht="33.75" customFormat="1" customHeight="1">
      <c r="A528" s="1954"/>
      <c r="B528" s="1986" t="s">
        <v>70</v>
      </c>
      <c r="C528" s="1554">
        <f>IF(Y528&gt;=1,'Result Entry'!$BW$3,0)</f>
        <v>0.0</v>
      </c>
      <c r="D528" s="2040"/>
      <c r="E528" s="2041">
        <f>IF($L512="TC",0,IF($L512="Nso",0,VLOOKUP($A508,'Result Entry'!$B$9:$FW$108,74,0)))</f>
        <v>0.0</v>
      </c>
      <c r="F528" s="2042">
        <f>IF($L512="TC",0,IF($L512="Nso",0,VLOOKUP($A508,'Result Entry'!$B$9:$FW$108,75,0)))</f>
        <v>0.0</v>
      </c>
      <c r="G528" s="2042">
        <f>IF($L512="TC",0,IF($L512="Nso",0,VLOOKUP($A508,'Result Entry'!$B$9:$FW$108,76,0)))</f>
        <v>0.0</v>
      </c>
      <c r="H528" s="2043">
        <f t="shared" si="65"/>
        <v>0.0</v>
      </c>
      <c r="I528" s="2044" t="str">
        <f>CONCATENATE(U528,"/",'Result Entry'!$CA$7)</f>
        <v>0/70</v>
      </c>
      <c r="J528" s="2045" t="str">
        <f>IF(V528=0,"--",CONCATENATE(V528,"/",'Result Entry'!$CB$7))</f>
        <v>--</v>
      </c>
      <c r="K528" s="2046">
        <f t="shared" si="66"/>
        <v>0.0</v>
      </c>
      <c r="L528" s="2047">
        <f t="shared" si="67"/>
        <v>0.0</v>
      </c>
      <c r="M528" s="2044" t="str">
        <f>CONCATENATE(W528,"/",'Result Entry'!$CE$7)</f>
        <v>0/100</v>
      </c>
      <c r="N528" s="2045" t="str">
        <f>IF(X528=0,"--",CONCATENATE(X528,"/",'Result Entry'!$CF$7))</f>
        <v>--</v>
      </c>
      <c r="O528" s="2043">
        <f t="shared" si="68"/>
        <v>0.0</v>
      </c>
      <c r="P528" s="2048">
        <f t="shared" si="69"/>
        <v>0.0</v>
      </c>
      <c r="Q528" s="2049" t="str">
        <f>IF($L512="TC",0,IF($L512="Nso",0,VLOOKUP($A508,'Result Entry'!$B$9:$FW$108,89,0)))</f>
        <v/>
      </c>
      <c r="R528" s="610"/>
      <c r="U528" s="2041">
        <f>IF($L512="TC",0,IF($L512="Nso",0,VLOOKUP($A508,'Result Entry'!$B$9:$FW$108,78,0)))</f>
        <v>0.0</v>
      </c>
      <c r="V528" s="2041">
        <f>IF($L512="TC",0,IF($L512="Nso",0,VLOOKUP($A508,'Result Entry'!$B$9:$FW$108,79,0)))</f>
        <v>0.0</v>
      </c>
      <c r="W528" s="2041">
        <f>IF($L512="TC",0,IF($L512="Nso",0,VLOOKUP($A508,'Result Entry'!$B$9:$FW$108,82,0)))</f>
        <v>0.0</v>
      </c>
      <c r="X528" s="2041">
        <f>IF($L512="TC",0,IF($L512="Nso",0,VLOOKUP($A508,'Result Entry'!$B$9:$FW$108,83,0)))</f>
        <v>0.0</v>
      </c>
      <c r="Y528" s="2041">
        <f>VLOOKUP($A508,'Result Entry'!$B$9:$FW$108,73,0)</f>
        <v>0.0</v>
      </c>
    </row>
    <row r="529" spans="8:8" s="1538" ht="33.75" customFormat="1" customHeight="1">
      <c r="A529" s="1954"/>
      <c r="B529" s="1986" t="s">
        <v>70</v>
      </c>
      <c r="C529" s="2050">
        <f>IF(Y529&gt;=1,'Result Entry'!$CN$3,0)</f>
        <v>0.0</v>
      </c>
      <c r="D529" s="2040"/>
      <c r="E529" s="2051">
        <f>IF($L512="TC",0,IF($L512="Nso",0,VLOOKUP($A508,'Result Entry'!$B$9:$FW$108,91,0)))</f>
        <v>0.0</v>
      </c>
      <c r="F529" s="2052">
        <f>IF($L512="TC",0,IF($L512="Nso",0,VLOOKUP($A508,'Result Entry'!$B$9:$FW$108,92,0)))</f>
        <v>0.0</v>
      </c>
      <c r="G529" s="2052">
        <f>IF($L512="TC",0,IF($L512="Nso",0,VLOOKUP($A508,'Result Entry'!$B$9:$FW$108,93,0)))</f>
        <v>0.0</v>
      </c>
      <c r="H529" s="2053">
        <f t="shared" si="65"/>
        <v>0.0</v>
      </c>
      <c r="I529" s="2054" t="str">
        <f>CONCATENATE(U529,"/",'Result Entry'!$CR$7)</f>
        <v>0/70</v>
      </c>
      <c r="J529" s="2055" t="str">
        <f>IF(V529=0,"--",CONCATENATE(V529,"/",'Result Entry'!$CS$7))</f>
        <v>--</v>
      </c>
      <c r="K529" s="2056">
        <f t="shared" si="66"/>
        <v>0.0</v>
      </c>
      <c r="L529" s="2057">
        <f t="shared" si="67"/>
        <v>0.0</v>
      </c>
      <c r="M529" s="2054" t="str">
        <f>CONCATENATE(W529,"/",'Result Entry'!$CV$7)</f>
        <v>0/100</v>
      </c>
      <c r="N529" s="2055" t="str">
        <f>IF(X529=0,"--",CONCATENATE(X529,"/",'Result Entry'!$CW$7))</f>
        <v>--</v>
      </c>
      <c r="O529" s="2053">
        <f t="shared" si="68"/>
        <v>0.0</v>
      </c>
      <c r="P529" s="2058">
        <f t="shared" si="69"/>
        <v>0.0</v>
      </c>
      <c r="Q529" s="2059" t="str">
        <f>IF($L512="TC",0,IF($L512="Nso",0,VLOOKUP($A508,'Result Entry'!$B$9:$FW$108,106,0)))</f>
        <v/>
      </c>
      <c r="R529" s="610"/>
      <c r="U529" s="2051">
        <f>IF($L512="TC",0,IF($L512="Nso",0,VLOOKUP($A508,'Result Entry'!$B$9:$FW$108,95,0)))</f>
        <v>0.0</v>
      </c>
      <c r="V529" s="2051">
        <f>IF($L512="TC",0,IF($L512="Nso",0,VLOOKUP($A508,'Result Entry'!$B$9:$FW$108,96,0)))</f>
        <v>0.0</v>
      </c>
      <c r="W529" s="2051">
        <f>IF($L512="TC",0,IF($L512="Nso",0,VLOOKUP($A508,'Result Entry'!$B$9:$FW$108,99,0)))</f>
        <v>0.0</v>
      </c>
      <c r="X529" s="2051">
        <f>IF($L512="TC",0,IF($L512="Nso",0,VLOOKUP($A508,'Result Entry'!$B$9:$FW$108,100,0)))</f>
        <v>0.0</v>
      </c>
      <c r="Y529" s="2051">
        <f>VLOOKUP($A508,'Result Entry'!$B$9:$FW$108,90,0)</f>
        <v>0.0</v>
      </c>
    </row>
    <row r="530" spans="8:8" s="1538" ht="33.75" customFormat="1" customHeight="1">
      <c r="A530" s="1954"/>
      <c r="B530" s="1986" t="s">
        <v>70</v>
      </c>
      <c r="C530" s="1554">
        <f>IF(Y530&gt;=1,'Result Entry'!$DE$3,0)</f>
        <v>0.0</v>
      </c>
      <c r="D530" s="2040"/>
      <c r="E530" s="1739">
        <f>IF($L512="TC",0,IF($L512="Nso",0,VLOOKUP($A508,'Result Entry'!$B$9:$FW$108,108,0)))</f>
        <v>0.0</v>
      </c>
      <c r="F530" s="1740">
        <f>IF($L512="TC",0,IF($L512="Nso",0,VLOOKUP($A508,'Result Entry'!$B$9:$FW$108,109,0)))</f>
        <v>0.0</v>
      </c>
      <c r="G530" s="1740">
        <f>IF($L512="TC",0,IF($L512="Nso",0,VLOOKUP($A508,'Result Entry'!$B$9:$FW$108,110,0)))</f>
        <v>0.0</v>
      </c>
      <c r="H530" s="2060">
        <f t="shared" si="65"/>
        <v>0.0</v>
      </c>
      <c r="I530" s="2061" t="str">
        <f>CONCATENATE(U530,"/",'Result Entry'!$DI$7)</f>
        <v>0/70</v>
      </c>
      <c r="J530" s="2062" t="str">
        <f>IF(V530=0,"--",CONCATENATE(V530,"/",'Result Entry'!$DJ$7))</f>
        <v>--</v>
      </c>
      <c r="K530" s="2063">
        <f t="shared" si="66"/>
        <v>0.0</v>
      </c>
      <c r="L530" s="2064">
        <f t="shared" si="67"/>
        <v>0.0</v>
      </c>
      <c r="M530" s="2061" t="str">
        <f>CONCATENATE(W530,"/",'Result Entry'!$DM$7)</f>
        <v>0/100</v>
      </c>
      <c r="N530" s="2062" t="str">
        <f>IF(X530=0,"--",CONCATENATE(X530,"/",'Result Entry'!$DN$7))</f>
        <v>--</v>
      </c>
      <c r="O530" s="2060">
        <f t="shared" si="68"/>
        <v>0.0</v>
      </c>
      <c r="P530" s="1746">
        <f t="shared" si="69"/>
        <v>0.0</v>
      </c>
      <c r="Q530" s="2032" t="str">
        <f>IF($L512="TC",0,IF($L512="Nso",0,VLOOKUP($A508,'Result Entry'!$B$9:$FW$108,123,0)))</f>
        <v/>
      </c>
      <c r="R530" s="610"/>
      <c r="U530" s="2065">
        <f>IF($L512="TC",0,IF($L512="Nso",0,VLOOKUP($A508,'Result Entry'!$B$9:$FW$108,112,0)))</f>
        <v>0.0</v>
      </c>
      <c r="V530" s="2065">
        <f>IF($L512="TC",0,IF($L512="Nso",0,VLOOKUP($A508,'Result Entry'!$B$9:$FW$108,113,0)))</f>
        <v>0.0</v>
      </c>
      <c r="W530" s="2065">
        <f>IF($L512="TC",0,IF($L512="Nso",0,VLOOKUP($A508,'Result Entry'!$B$9:$FW$108,116,0)))</f>
        <v>0.0</v>
      </c>
      <c r="X530" s="2065">
        <f>IF($L512="TC",0,IF($L512="Nso",0,VLOOKUP($A508,'Result Entry'!$B$9:$FW$108,117,0)))</f>
        <v>0.0</v>
      </c>
      <c r="Y530" s="2065">
        <f>VLOOKUP($A508,'Result Entry'!$B$9:$FW$108,107,0)</f>
        <v>0.0</v>
      </c>
    </row>
    <row r="531" spans="8:8" ht="33.75" customHeight="1">
      <c r="A531" s="1954"/>
      <c r="B531" s="1986" t="s">
        <v>70</v>
      </c>
      <c r="C531" s="1565" t="s">
        <v>78</v>
      </c>
      <c r="D531" s="1566"/>
      <c r="E531" s="1567"/>
      <c r="F531" s="1747" t="s">
        <v>79</v>
      </c>
      <c r="G531" s="2066"/>
      <c r="H531" s="1748"/>
      <c r="I531" s="1747" t="s">
        <v>80</v>
      </c>
      <c r="J531" s="1749"/>
      <c r="K531" s="2067" t="s">
        <v>42</v>
      </c>
      <c r="L531" s="2068"/>
      <c r="M531" s="2067" t="s">
        <v>92</v>
      </c>
      <c r="N531" s="1753"/>
      <c r="O531" s="1752" t="s">
        <v>40</v>
      </c>
      <c r="P531" s="1753"/>
      <c r="Q531" s="2069" t="s">
        <v>44</v>
      </c>
      <c r="R531" s="610"/>
    </row>
    <row r="532" spans="8:8" ht="33.75" customHeight="1">
      <c r="A532" s="1954"/>
      <c r="B532" s="1986" t="s">
        <v>70</v>
      </c>
      <c r="C532" s="1577"/>
      <c r="D532" s="1578"/>
      <c r="E532" s="1579"/>
      <c r="F532" s="1755">
        <f>IF($L512="TC",0,IF($L512="Nso",0,VLOOKUP($A508,'Result Entry'!$B$9:$FW$108,171,0)))</f>
        <v>0.0</v>
      </c>
      <c r="G532" s="2070"/>
      <c r="H532" s="1756"/>
      <c r="I532" s="2071">
        <f>IF($L512="TC",0,IF($L512="Nso",0,VLOOKUP($A508,'Result Entry'!$B$9:$FW$108,172,0)))</f>
        <v>0.0</v>
      </c>
      <c r="J532" s="2072"/>
      <c r="K532" s="2073">
        <f>IF($L512="TC",0,IF($L512="Nso",0,VLOOKUP($A508,'Result Entry'!$B$9:$FW$108,173,0)))</f>
        <v>0.0</v>
      </c>
      <c r="L532" s="2074"/>
      <c r="M532" s="2075" t="str">
        <f>IF($L512="TC",0,IF($L512="Nso",0,VLOOKUP($A508,'Result Entry'!$B$9:$FW$108,174,0)))</f>
        <v/>
      </c>
      <c r="N532" s="2076"/>
      <c r="O532" s="1535" t="str">
        <f>VLOOKUP($A508,'Result Entry'!$B$9:$FW$108,175,0)</f>
        <v/>
      </c>
      <c r="P532" s="1534"/>
      <c r="Q532" s="2077" t="str">
        <f>IF($L512="TC",0,IF($L512="Nso",0,VLOOKUP($A508,'Result Entry'!$B$9:$FW$108,177,0)))</f>
        <v/>
      </c>
      <c r="R532" s="610"/>
    </row>
    <row r="533" spans="8:8" ht="33.75" customHeight="1">
      <c r="A533" s="1954"/>
      <c r="B533" s="1986" t="s">
        <v>70</v>
      </c>
      <c r="C533" s="2078" t="s">
        <v>59</v>
      </c>
      <c r="D533" s="2079"/>
      <c r="E533" s="2079"/>
      <c r="F533" s="2079"/>
      <c r="G533" s="2079"/>
      <c r="H533" s="2079"/>
      <c r="I533" s="2080"/>
      <c r="J533" s="1592" t="s">
        <v>60</v>
      </c>
      <c r="K533" s="1592"/>
      <c r="L533" s="1592"/>
      <c r="M533" s="1593"/>
      <c r="N533" s="1760">
        <f>VLOOKUP($A508,'Result Entry'!$B$9:$FW$108,168,0)</f>
        <v>0.0</v>
      </c>
      <c r="O533" s="1761"/>
      <c r="P533" s="2081" t="s">
        <v>38</v>
      </c>
      <c r="Q533" s="2082"/>
      <c r="R533" s="610"/>
    </row>
    <row r="534" spans="8:8" ht="33.75" customHeight="1">
      <c r="A534" s="1954"/>
      <c r="B534" s="1986" t="s">
        <v>70</v>
      </c>
      <c r="C534" s="1598" t="s">
        <v>244</v>
      </c>
      <c r="D534" s="1599"/>
      <c r="E534" s="1599"/>
      <c r="F534" s="2083" t="s">
        <v>158</v>
      </c>
      <c r="G534" s="2084"/>
      <c r="H534" s="2085"/>
      <c r="I534" s="2086" t="s">
        <v>242</v>
      </c>
      <c r="J534" s="1603" t="s">
        <v>61</v>
      </c>
      <c r="K534" s="1603"/>
      <c r="L534" s="1603"/>
      <c r="M534" s="1604"/>
      <c r="N534" s="1762">
        <f>VLOOKUP($A508,'Result Entry'!$B$9:$FW$108,169,0)</f>
        <v>0.0</v>
      </c>
      <c r="O534" s="1763"/>
      <c r="P534" s="1607" t="str">
        <f>VLOOKUP($A508,'Result Entry'!$B$9:$FW$108,170,0)</f>
        <v/>
      </c>
      <c r="Q534" s="2087"/>
      <c r="R534" s="610"/>
    </row>
    <row r="535" spans="8:8" ht="33.75" customHeight="1">
      <c r="A535" s="1954"/>
      <c r="B535" s="1986" t="s">
        <v>70</v>
      </c>
      <c r="C535" s="1598"/>
      <c r="D535" s="1599"/>
      <c r="E535" s="1599"/>
      <c r="F535" s="2088"/>
      <c r="G535" s="2089"/>
      <c r="H535" s="2090"/>
      <c r="I535" s="2091" t="s">
        <v>100</v>
      </c>
      <c r="J535" s="1612" t="s">
        <v>62</v>
      </c>
      <c r="K535" s="1612"/>
      <c r="L535" s="1612"/>
      <c r="M535" s="1613"/>
      <c r="N535" s="2092">
        <f>IF($L512="TC","Transferred",IF($L512="Nso","NameSeparated",VLOOKUP($A508,'Result Entry'!$B$9:$FW$108,178,0)))</f>
        <v>0.0</v>
      </c>
      <c r="O535" s="2092"/>
      <c r="P535" s="2092"/>
      <c r="Q535" s="2093"/>
      <c r="R535" s="610"/>
    </row>
    <row r="536" spans="8:8" ht="33.75" customHeight="1">
      <c r="A536" s="1954"/>
      <c r="B536" s="1986" t="s">
        <v>70</v>
      </c>
      <c r="C536" s="1766" t="str">
        <f>'Result Entry'!$DU$3</f>
        <v>Foundation Of Information Tech.</v>
      </c>
      <c r="D536" s="1767"/>
      <c r="E536" s="1768"/>
      <c r="F536" s="1769" t="str">
        <f>IF(OR($L512="TC",$L512="Nso"),"",VLOOKUP($A508,'Result Entry'!$B$9:$GS$108,196,0))</f>
        <v>0/200</v>
      </c>
      <c r="G536" s="1769"/>
      <c r="H536" s="1769"/>
      <c r="I536" s="1770" t="str">
        <f>IF(F536="","",VLOOKUP($A508,'Result Entry'!$B$9:$GS$108,137,0))</f>
        <v/>
      </c>
      <c r="J536" s="1621" t="s">
        <v>72</v>
      </c>
      <c r="K536" s="1621"/>
      <c r="L536" s="1621"/>
      <c r="M536" s="1622"/>
      <c r="N536" s="2094">
        <f>'Result Entry'!$T$2</f>
        <v>45041.0</v>
      </c>
      <c r="O536" s="2095"/>
      <c r="P536" s="2095"/>
      <c r="Q536" s="2096"/>
      <c r="R536" s="610"/>
    </row>
    <row r="537" spans="8:8" ht="33.75" customHeight="1">
      <c r="A537" s="1954"/>
      <c r="B537" s="1986" t="s">
        <v>70</v>
      </c>
      <c r="C537" s="1774" t="str">
        <f>'Result Entry'!$EI$3</f>
        <v>G.I.A.I.-II</v>
      </c>
      <c r="D537" s="1775"/>
      <c r="E537" s="1776"/>
      <c r="F537" s="1769" t="str">
        <f>IF(OR($L512="TC",$L512="Nso"),"",VLOOKUP($A508,'Result Entry'!$B$9:$GS$108,200,0))</f>
        <v>0/200</v>
      </c>
      <c r="G537" s="1769"/>
      <c r="H537" s="1769"/>
      <c r="I537" s="1770" t="str">
        <f>IF(F537="","",VLOOKUP($A508,'Result Entry'!$B$9:$GS$108,149,0))</f>
        <v/>
      </c>
      <c r="J537" s="1626"/>
      <c r="K537" s="1627"/>
      <c r="L537" s="1627"/>
      <c r="M537" s="1627"/>
      <c r="N537" s="1627"/>
      <c r="O537" s="1627"/>
      <c r="P537" s="1627"/>
      <c r="Q537" s="2097"/>
      <c r="R537" s="610"/>
    </row>
    <row r="538" spans="8:8" ht="33.75" customHeight="1">
      <c r="A538" s="1954"/>
      <c r="B538" s="1986" t="s">
        <v>70</v>
      </c>
      <c r="C538" s="1774" t="str">
        <f>'Result Entry'!$EU$3</f>
        <v>SOC.SER.PLAN</v>
      </c>
      <c r="D538" s="1775"/>
      <c r="E538" s="1776"/>
      <c r="F538" s="1769" t="str">
        <f>IF(OR($L512="TC",$L512="Nso"),"",VLOOKUP($A508,'Result Entry'!$B$9:$HS$108,204,0))</f>
        <v>0/200</v>
      </c>
      <c r="G538" s="1769"/>
      <c r="H538" s="1769"/>
      <c r="I538" s="1770" t="str">
        <f>IF(F538="","",VLOOKUP($A508,'Result Entry'!$B$9:$GS$108,161,0))</f>
        <v/>
      </c>
      <c r="J538" s="1629" t="s">
        <v>175</v>
      </c>
      <c r="K538" s="2098"/>
      <c r="L538" s="2098"/>
      <c r="M538" s="1630"/>
      <c r="N538" s="2099"/>
      <c r="O538" s="2100"/>
      <c r="P538" s="2100"/>
      <c r="Q538" s="2101"/>
      <c r="R538" s="610"/>
    </row>
    <row r="539" spans="8:8" ht="33.75" customHeight="1">
      <c r="A539" s="1954"/>
      <c r="B539" s="1986" t="s">
        <v>70</v>
      </c>
      <c r="C539" s="1774" t="str">
        <f>'Result Entry'!$FG$3</f>
        <v>Jeewan Kaushal</v>
      </c>
      <c r="D539" s="1775"/>
      <c r="E539" s="1776"/>
      <c r="F539" s="1769" t="str">
        <f>IF(OR($L512="TC",$L512="Nso"),"",VLOOKUP($A508,'Result Entry'!$B$9:$HS$108,208,0))</f>
        <v>0/100</v>
      </c>
      <c r="G539" s="1769"/>
      <c r="H539" s="1769"/>
      <c r="I539" s="1770" t="str">
        <f>IF(F539="","",VLOOKUP($A508,'Result Entry'!$B$9:$HS$108,167,0))</f>
        <v/>
      </c>
      <c r="J539" s="1629" t="s">
        <v>149</v>
      </c>
      <c r="K539" s="2098"/>
      <c r="L539" s="2098"/>
      <c r="M539" s="1630"/>
      <c r="N539" s="1630"/>
      <c r="O539" s="1630"/>
      <c r="P539" s="1630"/>
      <c r="Q539" s="2102"/>
      <c r="R539" s="610"/>
    </row>
    <row r="540" spans="8:8" ht="33.75" customHeight="1">
      <c r="A540" s="1954"/>
      <c r="B540" s="1986" t="s">
        <v>70</v>
      </c>
      <c r="C540" s="1777" t="s">
        <v>181</v>
      </c>
      <c r="D540" s="1778"/>
      <c r="E540" s="1779"/>
      <c r="F540" s="2103" t="s">
        <v>182</v>
      </c>
      <c r="G540" s="2104"/>
      <c r="H540" s="2105"/>
      <c r="I540" s="1782" t="s">
        <v>31</v>
      </c>
      <c r="J540" s="1629" t="s">
        <v>176</v>
      </c>
      <c r="K540" s="2098"/>
      <c r="L540" s="2098"/>
      <c r="M540" s="1630"/>
      <c r="N540" s="1630"/>
      <c r="O540" s="1630"/>
      <c r="P540" s="1630"/>
      <c r="Q540" s="2102"/>
      <c r="R540" s="610"/>
    </row>
    <row r="541" spans="8:8" ht="33.75" customHeight="1">
      <c r="A541" s="1954"/>
      <c r="B541" s="1986" t="s">
        <v>70</v>
      </c>
      <c r="C541" s="1783"/>
      <c r="D541" s="1784"/>
      <c r="E541" s="1785"/>
      <c r="F541" s="1786" t="s">
        <v>245</v>
      </c>
      <c r="G541" s="2106"/>
      <c r="H541" s="1787"/>
      <c r="I541" s="1788" t="s">
        <v>63</v>
      </c>
      <c r="J541" s="1647" t="s">
        <v>68</v>
      </c>
      <c r="K541" s="1648"/>
      <c r="L541" s="1648"/>
      <c r="M541" s="1648"/>
      <c r="N541" s="1648"/>
      <c r="O541" s="1648"/>
      <c r="P541" s="1648"/>
      <c r="Q541" s="2107"/>
      <c r="R541" s="610"/>
    </row>
    <row r="542" spans="8:8" ht="33.75" customHeight="1">
      <c r="A542" s="1954"/>
      <c r="B542" s="1986" t="s">
        <v>70</v>
      </c>
      <c r="C542" s="1783"/>
      <c r="D542" s="1784"/>
      <c r="E542" s="1785"/>
      <c r="F542" s="1786" t="s">
        <v>246</v>
      </c>
      <c r="G542" s="2106"/>
      <c r="H542" s="1787"/>
      <c r="I542" s="1788" t="s">
        <v>64</v>
      </c>
      <c r="J542" s="1650"/>
      <c r="K542" s="1651"/>
      <c r="L542" s="1651"/>
      <c r="M542" s="1651"/>
      <c r="N542" s="1651"/>
      <c r="O542" s="1651"/>
      <c r="P542" s="1651"/>
      <c r="Q542" s="2108"/>
      <c r="R542" s="610"/>
    </row>
    <row r="543" spans="8:8" ht="33.75" customHeight="1">
      <c r="A543" s="1954"/>
      <c r="B543" s="1986" t="s">
        <v>70</v>
      </c>
      <c r="C543" s="1783"/>
      <c r="D543" s="1784"/>
      <c r="E543" s="1785"/>
      <c r="F543" s="1786" t="s">
        <v>247</v>
      </c>
      <c r="G543" s="2106"/>
      <c r="H543" s="1787"/>
      <c r="I543" s="1788" t="s">
        <v>66</v>
      </c>
      <c r="J543" s="1650"/>
      <c r="K543" s="1651"/>
      <c r="L543" s="1651"/>
      <c r="M543" s="1651"/>
      <c r="N543" s="1651"/>
      <c r="O543" s="1651"/>
      <c r="P543" s="1651"/>
      <c r="Q543" s="2108"/>
      <c r="R543" s="610"/>
    </row>
    <row r="544" spans="8:8" ht="33.75" customHeight="1">
      <c r="A544" s="1954"/>
      <c r="B544" s="1986" t="s">
        <v>70</v>
      </c>
      <c r="C544" s="1783"/>
      <c r="D544" s="1784"/>
      <c r="E544" s="1785"/>
      <c r="F544" s="1786" t="s">
        <v>248</v>
      </c>
      <c r="G544" s="2106"/>
      <c r="H544" s="1787"/>
      <c r="I544" s="1788" t="s">
        <v>65</v>
      </c>
      <c r="J544" s="1653" t="s">
        <v>81</v>
      </c>
      <c r="K544" s="1654"/>
      <c r="L544" s="1654"/>
      <c r="M544" s="1654"/>
      <c r="N544" s="1654"/>
      <c r="O544" s="1654"/>
      <c r="P544" s="1654"/>
      <c r="Q544" s="2109"/>
      <c r="R544" s="610"/>
    </row>
    <row r="545" spans="8:8" ht="33.75" customHeight="1">
      <c r="A545" s="1954"/>
      <c r="B545" s="2110" t="s">
        <v>70</v>
      </c>
      <c r="C545" s="2111"/>
      <c r="D545" s="2112"/>
      <c r="E545" s="2113"/>
      <c r="F545" s="2114"/>
      <c r="G545" s="2115"/>
      <c r="H545" s="2115"/>
      <c r="I545" s="2116"/>
      <c r="J545" s="2117"/>
      <c r="K545" s="2118"/>
      <c r="L545" s="2118"/>
      <c r="M545" s="2118"/>
      <c r="N545" s="2118"/>
      <c r="O545" s="2118"/>
      <c r="P545" s="2118"/>
      <c r="Q545" s="2119"/>
      <c r="R545" s="610"/>
    </row>
    <row r="546" spans="8:8" s="927" ht="48.75" customFormat="1" customHeight="1">
      <c r="A546" s="1439"/>
      <c r="B546" s="2120"/>
      <c r="C546" s="2120"/>
      <c r="D546" s="2120"/>
      <c r="E546" s="2120"/>
      <c r="F546" s="2120"/>
      <c r="G546" s="2120"/>
      <c r="H546" s="2120"/>
      <c r="I546" s="2120"/>
      <c r="J546" s="2120"/>
      <c r="K546" s="2120"/>
      <c r="L546" s="2120"/>
      <c r="M546" s="2120"/>
      <c r="N546" s="2120"/>
      <c r="O546" s="2120"/>
      <c r="P546" s="2120"/>
      <c r="Q546" s="2120"/>
      <c r="R546" s="610"/>
    </row>
    <row r="547" spans="8:8" ht="9.75" customHeight="1">
      <c r="A547" s="1949">
        <f>A508+1</f>
        <v>15.0</v>
      </c>
      <c r="B547" s="1949"/>
      <c r="C547" s="1949"/>
      <c r="D547" s="1949"/>
      <c r="E547" s="1949"/>
      <c r="F547" s="1949"/>
      <c r="G547" s="1949"/>
      <c r="H547" s="1949"/>
      <c r="I547" s="1949"/>
      <c r="J547" s="1949"/>
      <c r="K547" s="1949"/>
      <c r="L547" s="1949"/>
      <c r="M547" s="1949"/>
      <c r="N547" s="1949"/>
      <c r="O547" s="1949"/>
      <c r="P547" s="1949"/>
      <c r="Q547" s="1949"/>
      <c r="R547" s="1949"/>
    </row>
    <row r="548" spans="8:8" ht="16.5" customHeight="1">
      <c r="A548" s="1950"/>
      <c r="B548" s="1951" t="s">
        <v>51</v>
      </c>
      <c r="C548" s="1952"/>
      <c r="D548" s="1952"/>
      <c r="E548" s="1952"/>
      <c r="F548" s="1952"/>
      <c r="G548" s="1952"/>
      <c r="H548" s="1952"/>
      <c r="I548" s="1952"/>
      <c r="J548" s="1952"/>
      <c r="K548" s="1952"/>
      <c r="L548" s="1952"/>
      <c r="M548" s="1952"/>
      <c r="N548" s="1952"/>
      <c r="O548" s="1952"/>
      <c r="P548" s="1952"/>
      <c r="Q548" s="1953"/>
      <c r="R548" s="610"/>
    </row>
    <row r="549" spans="8:8" ht="62.25" customHeight="1">
      <c r="A549" s="1954"/>
      <c r="B549" s="1955"/>
      <c r="C549" s="1956"/>
      <c r="D549" s="1957" t="str">
        <f>Master!$E$8</f>
        <v>Govt. Sr. Secondary School </v>
      </c>
      <c r="E549" s="1958"/>
      <c r="F549" s="1958"/>
      <c r="G549" s="1958"/>
      <c r="H549" s="1958"/>
      <c r="I549" s="1958"/>
      <c r="J549" s="1958"/>
      <c r="K549" s="1958"/>
      <c r="L549" s="1958"/>
      <c r="M549" s="1958"/>
      <c r="N549" s="1958"/>
      <c r="O549" s="1958"/>
      <c r="P549" s="1958"/>
      <c r="Q549" s="1959"/>
      <c r="R549" s="610"/>
    </row>
    <row r="550" spans="8:8" ht="33.0" customHeight="1">
      <c r="A550" s="1954"/>
      <c r="B550" s="1960"/>
      <c r="C550" s="1961"/>
      <c r="D550" s="1962" t="str">
        <f>Master!$E$11</f>
        <v>P.S.-Bapini (Jodhpur)</v>
      </c>
      <c r="E550" s="1962"/>
      <c r="F550" s="1962"/>
      <c r="G550" s="1962"/>
      <c r="H550" s="1962"/>
      <c r="I550" s="1962"/>
      <c r="J550" s="1962"/>
      <c r="K550" s="1962"/>
      <c r="L550" s="1962"/>
      <c r="M550" s="1962"/>
      <c r="N550" s="1962"/>
      <c r="O550" s="1962"/>
      <c r="P550" s="1962"/>
      <c r="Q550" s="1963"/>
      <c r="R550" s="610"/>
    </row>
    <row r="551" spans="8:8" ht="21.75" customHeight="1">
      <c r="A551" s="1954"/>
      <c r="B551" s="1964"/>
      <c r="C551" s="1965" t="s">
        <v>151</v>
      </c>
      <c r="D551" s="1966"/>
      <c r="E551" s="1966"/>
      <c r="F551" s="1966"/>
      <c r="G551" s="1966"/>
      <c r="H551" s="1967"/>
      <c r="I551" s="1968" t="s">
        <v>128</v>
      </c>
      <c r="J551" s="1969"/>
      <c r="K551" s="1969"/>
      <c r="L551" s="1970">
        <f>VLOOKUP(A547,'Result Entry'!$B$6:$K$108,6,0)</f>
        <v>0.0</v>
      </c>
      <c r="M551" s="1971"/>
      <c r="N551" s="1972" t="s">
        <v>69</v>
      </c>
      <c r="O551" s="1973"/>
      <c r="P551" s="1974">
        <f>Master!$E$14</f>
        <v>8.151106901E9</v>
      </c>
      <c r="Q551" s="1975"/>
      <c r="R551" s="610"/>
    </row>
    <row r="552" spans="8:8" ht="21.75" customHeight="1">
      <c r="A552" s="1954"/>
      <c r="B552" s="1976"/>
      <c r="C552" s="1965"/>
      <c r="D552" s="1966"/>
      <c r="E552" s="1966"/>
      <c r="F552" s="1966"/>
      <c r="G552" s="1966"/>
      <c r="H552" s="1967"/>
      <c r="I552" s="1968"/>
      <c r="J552" s="1969"/>
      <c r="K552" s="1969"/>
      <c r="L552" s="1970"/>
      <c r="M552" s="1971"/>
      <c r="N552" s="1470" t="s">
        <v>67</v>
      </c>
      <c r="O552" s="1471"/>
      <c r="P552" s="1472"/>
      <c r="Q552" s="1977"/>
      <c r="R552" s="610"/>
    </row>
    <row r="553" spans="8:8" ht="21.75" customHeight="1">
      <c r="A553" s="1954"/>
      <c r="B553" s="1976"/>
      <c r="C553" s="1978"/>
      <c r="D553" s="1979"/>
      <c r="E553" s="1979"/>
      <c r="F553" s="1979"/>
      <c r="G553" s="1979"/>
      <c r="H553" s="1980"/>
      <c r="I553" s="1981"/>
      <c r="J553" s="1982"/>
      <c r="K553" s="1982"/>
      <c r="L553" s="1983"/>
      <c r="M553" s="1984"/>
      <c r="N553" s="1479" t="s">
        <v>52</v>
      </c>
      <c r="O553" s="1480"/>
      <c r="P553" s="1481" t="str">
        <f>Master!$E$6</f>
        <v>2022-23</v>
      </c>
      <c r="Q553" s="1985"/>
      <c r="R553" s="610"/>
    </row>
    <row r="554" spans="8:8" ht="33.75" customHeight="1">
      <c r="A554" s="1954"/>
      <c r="B554" s="1986" t="s">
        <v>70</v>
      </c>
      <c r="C554" s="1677" t="s">
        <v>21</v>
      </c>
      <c r="D554" s="1678"/>
      <c r="E554" s="1678"/>
      <c r="F554" s="1678"/>
      <c r="G554" s="1679"/>
      <c r="H554" s="1680" t="s">
        <v>150</v>
      </c>
      <c r="I554" s="1681">
        <f>VLOOKUP($A547,'Result Entry'!$B$9:$FW$108,4,0)</f>
        <v>0.0</v>
      </c>
      <c r="J554" s="1681"/>
      <c r="K554" s="1681"/>
      <c r="L554" s="1681"/>
      <c r="M554" s="1681"/>
      <c r="N554" s="1681"/>
      <c r="O554" s="1681"/>
      <c r="P554" s="1681"/>
      <c r="Q554" s="1987"/>
      <c r="R554" s="610"/>
    </row>
    <row r="555" spans="8:8" ht="33.75" customHeight="1">
      <c r="A555" s="1954"/>
      <c r="B555" s="1986" t="s">
        <v>70</v>
      </c>
      <c r="C555" s="1683" t="s">
        <v>23</v>
      </c>
      <c r="D555" s="1684"/>
      <c r="E555" s="1684"/>
      <c r="F555" s="1684"/>
      <c r="G555" s="1685"/>
      <c r="H555" s="1686" t="s">
        <v>150</v>
      </c>
      <c r="I555" s="1687">
        <f>VLOOKUP($A547,'Result Entry'!$B$9:$FW$108,7,0)</f>
        <v>0.0</v>
      </c>
      <c r="J555" s="1687"/>
      <c r="K555" s="1687"/>
      <c r="L555" s="1687"/>
      <c r="M555" s="1687"/>
      <c r="N555" s="1687"/>
      <c r="O555" s="1687"/>
      <c r="P555" s="1687"/>
      <c r="Q555" s="1988"/>
      <c r="R555" s="610"/>
    </row>
    <row r="556" spans="8:8" ht="33.75" customHeight="1">
      <c r="A556" s="1954"/>
      <c r="B556" s="1986" t="s">
        <v>70</v>
      </c>
      <c r="C556" s="1683" t="s">
        <v>24</v>
      </c>
      <c r="D556" s="1684"/>
      <c r="E556" s="1684"/>
      <c r="F556" s="1684"/>
      <c r="G556" s="1685"/>
      <c r="H556" s="1686" t="s">
        <v>150</v>
      </c>
      <c r="I556" s="1687">
        <f>VLOOKUP($A547,'Result Entry'!$B$9:$FW$108,8,0)</f>
        <v>0.0</v>
      </c>
      <c r="J556" s="1687"/>
      <c r="K556" s="1687"/>
      <c r="L556" s="1687"/>
      <c r="M556" s="1687"/>
      <c r="N556" s="1687"/>
      <c r="O556" s="1687"/>
      <c r="P556" s="1687"/>
      <c r="Q556" s="1988"/>
      <c r="R556" s="610"/>
    </row>
    <row r="557" spans="8:8" ht="33.75" customHeight="1">
      <c r="A557" s="1954"/>
      <c r="B557" s="1986" t="s">
        <v>70</v>
      </c>
      <c r="C557" s="1683" t="s">
        <v>53</v>
      </c>
      <c r="D557" s="1684"/>
      <c r="E557" s="1684"/>
      <c r="F557" s="1684"/>
      <c r="G557" s="1685"/>
      <c r="H557" s="1686" t="s">
        <v>150</v>
      </c>
      <c r="I557" s="1687">
        <f>VLOOKUP($A547,'Result Entry'!$B$9:$FW$108,9,0)</f>
        <v>0.0</v>
      </c>
      <c r="J557" s="1687"/>
      <c r="K557" s="1687"/>
      <c r="L557" s="1687"/>
      <c r="M557" s="1687"/>
      <c r="N557" s="1687"/>
      <c r="O557" s="1687"/>
      <c r="P557" s="1687"/>
      <c r="Q557" s="1988"/>
      <c r="R557" s="610"/>
    </row>
    <row r="558" spans="8:8" ht="33.75" customHeight="1">
      <c r="A558" s="1954"/>
      <c r="B558" s="1986" t="s">
        <v>70</v>
      </c>
      <c r="C558" s="1683" t="s">
        <v>54</v>
      </c>
      <c r="D558" s="1684"/>
      <c r="E558" s="1684"/>
      <c r="F558" s="1684"/>
      <c r="G558" s="1685"/>
      <c r="H558" s="1686" t="s">
        <v>150</v>
      </c>
      <c r="I558" s="1689" t="str">
        <f>CONCATENATE('Result Entry'!$G$4,'Result Entry'!$J$4)</f>
        <v>11(A)</v>
      </c>
      <c r="J558" s="1687"/>
      <c r="K558" s="1687"/>
      <c r="L558" s="1687"/>
      <c r="M558" s="1687"/>
      <c r="N558" s="1687"/>
      <c r="O558" s="1687"/>
      <c r="P558" s="1687"/>
      <c r="Q558" s="1988"/>
      <c r="R558" s="610"/>
    </row>
    <row r="559" spans="8:8" ht="33.75" customHeight="1">
      <c r="A559" s="1954"/>
      <c r="B559" s="1986" t="s">
        <v>70</v>
      </c>
      <c r="C559" s="1742" t="s">
        <v>26</v>
      </c>
      <c r="D559" s="1763"/>
      <c r="E559" s="1763"/>
      <c r="F559" s="1763"/>
      <c r="G559" s="1989"/>
      <c r="H559" s="1693" t="s">
        <v>150</v>
      </c>
      <c r="I559" s="1694">
        <f>VLOOKUP($A547,'Result Entry'!$B$9:$FW$108,10,0)</f>
        <v>0.0</v>
      </c>
      <c r="J559" s="1694"/>
      <c r="K559" s="1694"/>
      <c r="L559" s="1694"/>
      <c r="M559" s="1694"/>
      <c r="N559" s="1694"/>
      <c r="O559" s="1694"/>
      <c r="P559" s="1694"/>
      <c r="Q559" s="1990"/>
      <c r="R559" s="610"/>
    </row>
    <row r="560" spans="8:8" ht="33.75" customHeight="1">
      <c r="A560" s="1954"/>
      <c r="B560" s="1986" t="s">
        <v>70</v>
      </c>
      <c r="C560" s="1991" t="s">
        <v>244</v>
      </c>
      <c r="D560" s="1992"/>
      <c r="E560" s="1993" t="s">
        <v>73</v>
      </c>
      <c r="F560" s="1994" t="s">
        <v>74</v>
      </c>
      <c r="G560" s="1994" t="s">
        <v>230</v>
      </c>
      <c r="H560" s="1995" t="s">
        <v>169</v>
      </c>
      <c r="I560" s="1701" t="s">
        <v>56</v>
      </c>
      <c r="J560" s="1996"/>
      <c r="K560" s="1996"/>
      <c r="L560" s="1997" t="s">
        <v>231</v>
      </c>
      <c r="M560" s="1998" t="s">
        <v>85</v>
      </c>
      <c r="N560" s="1998"/>
      <c r="O560" s="1999"/>
      <c r="P560" s="2000" t="s">
        <v>77</v>
      </c>
      <c r="Q560" s="2001" t="s">
        <v>99</v>
      </c>
      <c r="R560" s="610"/>
    </row>
    <row r="561" spans="8:8" ht="33.75" customHeight="1">
      <c r="A561" s="1954"/>
      <c r="B561" s="1986" t="s">
        <v>70</v>
      </c>
      <c r="C561" s="2002"/>
      <c r="D561" s="2003"/>
      <c r="E561" s="2004"/>
      <c r="F561" s="2005"/>
      <c r="G561" s="2005"/>
      <c r="H561" s="2006"/>
      <c r="I561" s="2007" t="s">
        <v>233</v>
      </c>
      <c r="J561" s="2008" t="s">
        <v>87</v>
      </c>
      <c r="K561" s="2009" t="s">
        <v>109</v>
      </c>
      <c r="L561" s="2010"/>
      <c r="M561" s="2007" t="s">
        <v>233</v>
      </c>
      <c r="N561" s="2008" t="s">
        <v>87</v>
      </c>
      <c r="O561" s="2011" t="s">
        <v>110</v>
      </c>
      <c r="P561" s="2012"/>
      <c r="Q561" s="2013"/>
      <c r="R561" s="610"/>
    </row>
    <row r="562" spans="8:8" s="2014" ht="33.75" customFormat="1" customHeight="1">
      <c r="A562" s="1954"/>
      <c r="B562" s="1986" t="s">
        <v>70</v>
      </c>
      <c r="C562" s="2015" t="s">
        <v>57</v>
      </c>
      <c r="D562" s="2016"/>
      <c r="E562" s="2017">
        <f>'Result Entry'!$L$7</f>
        <v>10.0</v>
      </c>
      <c r="F562" s="2018">
        <f>'Result Entry'!$M$7</f>
        <v>10.0</v>
      </c>
      <c r="G562" s="2018">
        <f>'Result Entry'!$N$7</f>
        <v>10.0</v>
      </c>
      <c r="H562" s="2019">
        <f>SUM(E562:G562)</f>
        <v>30.0</v>
      </c>
      <c r="I562" s="2020" t="s">
        <v>243</v>
      </c>
      <c r="J562" s="2021" t="s">
        <v>243</v>
      </c>
      <c r="K562" s="2022">
        <f>'Result Entry'!$P$7</f>
        <v>70.0</v>
      </c>
      <c r="L562" s="2023">
        <f>SUM(H562,K562)</f>
        <v>100.0</v>
      </c>
      <c r="M562" s="2020" t="s">
        <v>243</v>
      </c>
      <c r="N562" s="2021" t="s">
        <v>243</v>
      </c>
      <c r="O562" s="2019">
        <f>'Result Entry'!$R$7</f>
        <v>100.0</v>
      </c>
      <c r="P562" s="2024">
        <f>SUM(L562,O562)</f>
        <v>200.0</v>
      </c>
      <c r="Q562" s="2025"/>
      <c r="R562" s="610"/>
    </row>
    <row r="563" spans="8:8" s="1538" ht="33.75" customFormat="1" customHeight="1">
      <c r="A563" s="1954"/>
      <c r="B563" s="1986" t="s">
        <v>70</v>
      </c>
      <c r="C563" s="1540" t="str">
        <f>'Result Entry'!$L$3</f>
        <v>HINDI Comp.</v>
      </c>
      <c r="D563" s="1541"/>
      <c r="E563" s="1728">
        <f>IF($L551="TC",0,IF($L551="Nso",0,VLOOKUP($A547,'Result Entry'!$B$9:$FW$108,11,0)))</f>
        <v>0.0</v>
      </c>
      <c r="F563" s="1729">
        <f>IF($L551="TC",0,IF($L551="Nso",0,VLOOKUP($A547,'Result Entry'!$B$9:$FW$108,12,0)))</f>
        <v>0.0</v>
      </c>
      <c r="G563" s="1729">
        <f>IF($L551="TC",0,IF($L551="Nso",0,VLOOKUP($A547,'Result Entry'!$B$9:$FW$108,13,0)))</f>
        <v>0.0</v>
      </c>
      <c r="H563" s="2026">
        <f>SUM(E563:G563)</f>
        <v>0.0</v>
      </c>
      <c r="I563" s="2027" t="str">
        <f>CONCATENATE(U563,"/",'Result Entry'!$P$7)</f>
        <v>0/70</v>
      </c>
      <c r="J563" s="2028" t="str">
        <f>IF(V563=0,"--",CONCATENATE(V563,"/"))</f>
        <v>--</v>
      </c>
      <c r="K563" s="2029">
        <f>SUM(U563:V563)</f>
        <v>0.0</v>
      </c>
      <c r="L563" s="2030">
        <f>SUM(H563,K563)</f>
        <v>0.0</v>
      </c>
      <c r="M563" s="2027" t="str">
        <f>CONCATENATE(W563,"/",'Result Entry'!$R$7)</f>
        <v>0/100</v>
      </c>
      <c r="N563" s="2028" t="str">
        <f>IF(X563=0,"--",CONCATENATE(X563,"/"))</f>
        <v>--</v>
      </c>
      <c r="O563" s="2031">
        <f>SUM(W563:X563)</f>
        <v>0.0</v>
      </c>
      <c r="P563" s="1734">
        <f>SUM(L563,O563)</f>
        <v>0.0</v>
      </c>
      <c r="Q563" s="2032" t="str">
        <f>IF($L551="TC",0,IF($L551="Nso",0,VLOOKUP($A547,'Result Entry'!$B$9:$FW$108,24,0)))</f>
        <v/>
      </c>
      <c r="R563" s="610"/>
      <c r="U563" s="2033">
        <f>IF($L551="TC",0,IF($L551="Nso",0,VLOOKUP($A547,'Result Entry'!$B$9:$FW$108,15,0)))</f>
        <v>0.0</v>
      </c>
      <c r="V563" s="2033">
        <v>0.0</v>
      </c>
      <c r="W563" s="2033">
        <f>IF($L551="TC",0,IF($L551="Nso",0,VLOOKUP($A547,'Result Entry'!$B$9:$FW$108,17,0)))</f>
        <v>0.0</v>
      </c>
      <c r="X563" s="2033">
        <v>0.0</v>
      </c>
    </row>
    <row r="564" spans="8:8" s="1538" ht="33.75" customFormat="1" customHeight="1">
      <c r="A564" s="1954"/>
      <c r="B564" s="1986" t="s">
        <v>70</v>
      </c>
      <c r="C564" s="1551" t="str">
        <f>'Result Entry'!$Z$3</f>
        <v>ENGLISH Comp.</v>
      </c>
      <c r="D564" s="1552"/>
      <c r="E564" s="1728">
        <f>IF($L551="TC",0,IF($L551="Nso",0,VLOOKUP($A547,'Result Entry'!$B$9:$FW$108,25,0)))</f>
        <v>0.0</v>
      </c>
      <c r="F564" s="1729">
        <f>IF($L551="TC",0,IF($L551="Nso",0,VLOOKUP($A547,'Result Entry'!$B$9:$FW$108,26,0)))</f>
        <v>0.0</v>
      </c>
      <c r="G564" s="1729">
        <f>IF($L551="TC",0,IF($L551="Nso",0,VLOOKUP($A547,'Result Entry'!$B$9:$FW$108,27,0)))</f>
        <v>0.0</v>
      </c>
      <c r="H564" s="2034">
        <f t="shared" si="70" ref="H564:H569">SUM(E564:G564)</f>
        <v>0.0</v>
      </c>
      <c r="I564" s="2035" t="str">
        <f>CONCATENATE(U564,"/",'Result Entry'!$AD$7)</f>
        <v>0/70</v>
      </c>
      <c r="J564" s="2036" t="str">
        <f>IF(V564=0,"--",CONCATENATE(V564,"/"))</f>
        <v>--</v>
      </c>
      <c r="K564" s="2037">
        <f t="shared" si="71" ref="K564:K569">SUM(U564:V564)</f>
        <v>0.0</v>
      </c>
      <c r="L564" s="2038">
        <f t="shared" si="72" ref="L564:L569">SUM(H564,K564)</f>
        <v>0.0</v>
      </c>
      <c r="M564" s="2035" t="str">
        <f>CONCATENATE(W564,"/",'Result Entry'!$AF$7)</f>
        <v>0/100</v>
      </c>
      <c r="N564" s="2036" t="str">
        <f>IF(X564=0,"--",CONCATENATE(X564,"/"))</f>
        <v>--</v>
      </c>
      <c r="O564" s="2031">
        <f t="shared" si="73" ref="O564:O569">SUM(W564:X564)</f>
        <v>0.0</v>
      </c>
      <c r="P564" s="1734">
        <f t="shared" si="74" ref="P564:P569">SUM(L564,O564)</f>
        <v>0.0</v>
      </c>
      <c r="Q564" s="2032" t="str">
        <f>IF($L551="TC",0,IF($L551="Nso",0,VLOOKUP($A547,'Result Entry'!$B$9:$FW$108,38,0)))</f>
        <v/>
      </c>
      <c r="R564" s="610"/>
      <c r="U564" s="2039">
        <f>IF($L551="TC",0,IF($L551="Nso",0,VLOOKUP($A547,'Result Entry'!$B$9:$FW$108,29,0)))</f>
        <v>0.0</v>
      </c>
      <c r="V564" s="2039">
        <v>0.0</v>
      </c>
      <c r="W564" s="2039">
        <f>IF($L551="TC",0,IF($L551="Nso",0,VLOOKUP($A547,'Result Entry'!$B$9:$FW$108,31,0)))</f>
        <v>0.0</v>
      </c>
      <c r="X564" s="2039">
        <v>0.0</v>
      </c>
    </row>
    <row r="565" spans="8:8" s="1538" ht="33.75" customFormat="1" customHeight="1">
      <c r="A565" s="1954"/>
      <c r="B565" s="1986" t="s">
        <v>70</v>
      </c>
      <c r="C565" s="1551">
        <f>IF(Y565&gt;=1,'Result Entry'!$AO$3,0)</f>
        <v>0.0</v>
      </c>
      <c r="D565" s="1552"/>
      <c r="E565" s="1728">
        <f>IF($L551="TC",0,IF($L551="Nso",0,VLOOKUP($A547,'Result Entry'!$B$9:$FW$108,40,0)))</f>
        <v>0.0</v>
      </c>
      <c r="F565" s="1729">
        <f>IF($L551="TC",0,IF($L551="Nso",0,VLOOKUP($A547,'Result Entry'!$B$9:$FW$108,41,0)))</f>
        <v>0.0</v>
      </c>
      <c r="G565" s="1729">
        <f>IF($L551="TC",0,IF($L551="Nso",0,VLOOKUP($A547,'Result Entry'!$B$9:$FW$108,42,0)))</f>
        <v>0.0</v>
      </c>
      <c r="H565" s="2034">
        <f t="shared" si="70"/>
        <v>0.0</v>
      </c>
      <c r="I565" s="2035" t="str">
        <f>CONCATENATE(U565,"/",'Result Entry'!$AS$7)</f>
        <v>0/40</v>
      </c>
      <c r="J565" s="2036" t="str">
        <f>IF(V565=0,"--",CONCATENATE(V565,"/",'Result Entry'!$AT$7))</f>
        <v>--</v>
      </c>
      <c r="K565" s="2037">
        <f t="shared" si="71"/>
        <v>0.0</v>
      </c>
      <c r="L565" s="2038">
        <f t="shared" si="72"/>
        <v>0.0</v>
      </c>
      <c r="M565" s="2035" t="str">
        <f>CONCATENATE(W565,"/",'Result Entry'!$AW$7)</f>
        <v>0/100</v>
      </c>
      <c r="N565" s="2036" t="str">
        <f>IF(X565=0,"--",CONCATENATE(X565,"/",'Result Entry'!$AX$7))</f>
        <v>--</v>
      </c>
      <c r="O565" s="2031">
        <f t="shared" si="73"/>
        <v>0.0</v>
      </c>
      <c r="P565" s="1734">
        <f t="shared" si="74"/>
        <v>0.0</v>
      </c>
      <c r="Q565" s="2032" t="str">
        <f>IF($L551="TC",0,IF($L551="Nso",0,VLOOKUP($A547,'Result Entry'!$B$9:$FW$108,55,0)))</f>
        <v/>
      </c>
      <c r="R565" s="610"/>
      <c r="U565" s="2039">
        <f>IF($L551="TC",0,IF($L551="Nso",0,VLOOKUP($A547,'Result Entry'!$B$9:$FW$108,44,0)))</f>
        <v>0.0</v>
      </c>
      <c r="V565" s="2039">
        <f>IF($L551="TC",0,IF($L551="Nso",0,VLOOKUP($A547,'Result Entry'!$B$9:$FW$108,45,0)))</f>
        <v>0.0</v>
      </c>
      <c r="W565" s="2039">
        <f>IF($L551="TC",0,IF($L551="Nso",0,VLOOKUP($A547,'Result Entry'!$B$9:$FW$108,48,0)))</f>
        <v>0.0</v>
      </c>
      <c r="X565" s="2039">
        <f>IF($L551="TC",0,IF($L551="Nso",0,VLOOKUP($A547,'Result Entry'!$B$9:$FW$108,49,0)))</f>
        <v>0.0</v>
      </c>
      <c r="Y565" s="2039">
        <f>VLOOKUP($A547,'Result Entry'!$B$9:$FW$108,39,0)</f>
        <v>0.0</v>
      </c>
    </row>
    <row r="566" spans="8:8" s="1538" ht="33.75" customFormat="1" customHeight="1">
      <c r="A566" s="1954"/>
      <c r="B566" s="1986" t="s">
        <v>70</v>
      </c>
      <c r="C566" s="1551">
        <f>IF(Y566&gt;=1,'Result Entry'!$BF$3,0)</f>
        <v>0.0</v>
      </c>
      <c r="D566" s="1552"/>
      <c r="E566" s="1728">
        <f>IF($L551="TC",0,IF($L551="Nso",0,VLOOKUP($A547,'Result Entry'!$B$9:$FW$108,57,0)))</f>
        <v>0.0</v>
      </c>
      <c r="F566" s="1729">
        <f>IF($L551="TC",0,IF($L551="Nso",0,VLOOKUP($A547,'Result Entry'!$B$9:$FW$108,58,0)))</f>
        <v>0.0</v>
      </c>
      <c r="G566" s="1729">
        <f>IF($L551="TC",0,IF($L551="Nso",0,VLOOKUP($A547,'Result Entry'!$B$9:$FW$108,59,0)))</f>
        <v>0.0</v>
      </c>
      <c r="H566" s="2034">
        <f t="shared" si="70"/>
        <v>0.0</v>
      </c>
      <c r="I566" s="2035" t="str">
        <f>CONCATENATE(U566,"/",'Result Entry'!$BJ$7)</f>
        <v>0/70</v>
      </c>
      <c r="J566" s="2036" t="str">
        <f>IF(V566=0,"--",CONCATENATE(V566,"/",'Result Entry'!$BK$7))</f>
        <v>--</v>
      </c>
      <c r="K566" s="2037">
        <f t="shared" si="71"/>
        <v>0.0</v>
      </c>
      <c r="L566" s="2038">
        <f t="shared" si="72"/>
        <v>0.0</v>
      </c>
      <c r="M566" s="2035" t="str">
        <f>CONCATENATE(W566,"/",'Result Entry'!$BN$7)</f>
        <v>0/100</v>
      </c>
      <c r="N566" s="2036" t="str">
        <f>IF(X566=0,"--",CONCATENATE(X566,"/",'Result Entry'!$BO$7))</f>
        <v>--</v>
      </c>
      <c r="O566" s="2031">
        <f t="shared" si="73"/>
        <v>0.0</v>
      </c>
      <c r="P566" s="1734">
        <f t="shared" si="74"/>
        <v>0.0</v>
      </c>
      <c r="Q566" s="2032" t="str">
        <f>IF($L551="TC",0,IF($L551="Nso",0,VLOOKUP($A547,'Result Entry'!$B$9:$FW$108,72,0)))</f>
        <v/>
      </c>
      <c r="R566" s="610"/>
      <c r="U566" s="2039">
        <f>IF($L551="TC",0,IF($L551="Nso",0,VLOOKUP($A547,'Result Entry'!$B$9:$FW$108,61,0)))</f>
        <v>0.0</v>
      </c>
      <c r="V566" s="2039">
        <f>IF($L551="TC",0,IF($L551="Nso",0,VLOOKUP($A547,'Result Entry'!$B$9:$FW$108,62,0)))</f>
        <v>0.0</v>
      </c>
      <c r="W566" s="2039">
        <f>IF($L551="TC",0,IF($L551="Nso",0,VLOOKUP($A547,'Result Entry'!$B$9:$FW$108,65,0)))</f>
        <v>0.0</v>
      </c>
      <c r="X566" s="2039">
        <f>IF($L551="TC",0,IF($L551="Nso",0,VLOOKUP($A547,'Result Entry'!$B$9:$FW$108,66,0)))</f>
        <v>0.0</v>
      </c>
      <c r="Y566" s="2039">
        <f>VLOOKUP($A547,'Result Entry'!$B$9:$FW$108,56,0)</f>
        <v>0.0</v>
      </c>
    </row>
    <row r="567" spans="8:8" s="1538" ht="33.75" customFormat="1" customHeight="1">
      <c r="A567" s="1954"/>
      <c r="B567" s="1986" t="s">
        <v>70</v>
      </c>
      <c r="C567" s="1554">
        <f>IF(Y567&gt;=1,'Result Entry'!$BW$3,0)</f>
        <v>0.0</v>
      </c>
      <c r="D567" s="2040"/>
      <c r="E567" s="2041">
        <f>IF($L551="TC",0,IF($L551="Nso",0,VLOOKUP($A547,'Result Entry'!$B$9:$FW$108,74,0)))</f>
        <v>0.0</v>
      </c>
      <c r="F567" s="2042">
        <f>IF($L551="TC",0,IF($L551="Nso",0,VLOOKUP($A547,'Result Entry'!$B$9:$FW$108,75,0)))</f>
        <v>0.0</v>
      </c>
      <c r="G567" s="2042">
        <f>IF($L551="TC",0,IF($L551="Nso",0,VLOOKUP($A547,'Result Entry'!$B$9:$FW$108,76,0)))</f>
        <v>0.0</v>
      </c>
      <c r="H567" s="2043">
        <f t="shared" si="70"/>
        <v>0.0</v>
      </c>
      <c r="I567" s="2044" t="str">
        <f>CONCATENATE(U567,"/",'Result Entry'!$CA$7)</f>
        <v>0/70</v>
      </c>
      <c r="J567" s="2045" t="str">
        <f>IF(V567=0,"--",CONCATENATE(V567,"/",'Result Entry'!$CB$7))</f>
        <v>--</v>
      </c>
      <c r="K567" s="2046">
        <f t="shared" si="71"/>
        <v>0.0</v>
      </c>
      <c r="L567" s="2047">
        <f t="shared" si="72"/>
        <v>0.0</v>
      </c>
      <c r="M567" s="2044" t="str">
        <f>CONCATENATE(W567,"/",'Result Entry'!$CE$7)</f>
        <v>0/100</v>
      </c>
      <c r="N567" s="2045" t="str">
        <f>IF(X567=0,"--",CONCATENATE(X567,"/",'Result Entry'!$CF$7))</f>
        <v>--</v>
      </c>
      <c r="O567" s="2043">
        <f t="shared" si="73"/>
        <v>0.0</v>
      </c>
      <c r="P567" s="2048">
        <f t="shared" si="74"/>
        <v>0.0</v>
      </c>
      <c r="Q567" s="2049" t="str">
        <f>IF($L551="TC",0,IF($L551="Nso",0,VLOOKUP($A547,'Result Entry'!$B$9:$FW$108,89,0)))</f>
        <v/>
      </c>
      <c r="R567" s="610"/>
      <c r="U567" s="2041">
        <f>IF($L551="TC",0,IF($L551="Nso",0,VLOOKUP($A547,'Result Entry'!$B$9:$FW$108,78,0)))</f>
        <v>0.0</v>
      </c>
      <c r="V567" s="2041">
        <f>IF($L551="TC",0,IF($L551="Nso",0,VLOOKUP($A547,'Result Entry'!$B$9:$FW$108,79,0)))</f>
        <v>0.0</v>
      </c>
      <c r="W567" s="2041">
        <f>IF($L551="TC",0,IF($L551="Nso",0,VLOOKUP($A547,'Result Entry'!$B$9:$FW$108,82,0)))</f>
        <v>0.0</v>
      </c>
      <c r="X567" s="2041">
        <f>IF($L551="TC",0,IF($L551="Nso",0,VLOOKUP($A547,'Result Entry'!$B$9:$FW$108,83,0)))</f>
        <v>0.0</v>
      </c>
      <c r="Y567" s="2041">
        <f>VLOOKUP($A547,'Result Entry'!$B$9:$FW$108,73,0)</f>
        <v>0.0</v>
      </c>
    </row>
    <row r="568" spans="8:8" s="1538" ht="33.75" customFormat="1" customHeight="1">
      <c r="A568" s="1954"/>
      <c r="B568" s="1986" t="s">
        <v>70</v>
      </c>
      <c r="C568" s="2050">
        <f>IF(Y568&gt;=1,'Result Entry'!$CN$3,0)</f>
        <v>0.0</v>
      </c>
      <c r="D568" s="2040"/>
      <c r="E568" s="2051">
        <f>IF($L551="TC",0,IF($L551="Nso",0,VLOOKUP($A547,'Result Entry'!$B$9:$FW$108,91,0)))</f>
        <v>0.0</v>
      </c>
      <c r="F568" s="2052">
        <f>IF($L551="TC",0,IF($L551="Nso",0,VLOOKUP($A547,'Result Entry'!$B$9:$FW$108,92,0)))</f>
        <v>0.0</v>
      </c>
      <c r="G568" s="2052">
        <f>IF($L551="TC",0,IF($L551="Nso",0,VLOOKUP($A547,'Result Entry'!$B$9:$FW$108,93,0)))</f>
        <v>0.0</v>
      </c>
      <c r="H568" s="2053">
        <f t="shared" si="70"/>
        <v>0.0</v>
      </c>
      <c r="I568" s="2054" t="str">
        <f>CONCATENATE(U568,"/",'Result Entry'!$CR$7)</f>
        <v>0/70</v>
      </c>
      <c r="J568" s="2055" t="str">
        <f>IF(V568=0,"--",CONCATENATE(V568,"/",'Result Entry'!$CS$7))</f>
        <v>--</v>
      </c>
      <c r="K568" s="2056">
        <f t="shared" si="71"/>
        <v>0.0</v>
      </c>
      <c r="L568" s="2057">
        <f t="shared" si="72"/>
        <v>0.0</v>
      </c>
      <c r="M568" s="2054" t="str">
        <f>CONCATENATE(W568,"/",'Result Entry'!$CV$7)</f>
        <v>0/100</v>
      </c>
      <c r="N568" s="2055" t="str">
        <f>IF(X568=0,"--",CONCATENATE(X568,"/",'Result Entry'!$CW$7))</f>
        <v>--</v>
      </c>
      <c r="O568" s="2053">
        <f t="shared" si="73"/>
        <v>0.0</v>
      </c>
      <c r="P568" s="2058">
        <f t="shared" si="74"/>
        <v>0.0</v>
      </c>
      <c r="Q568" s="2059" t="str">
        <f>IF($L551="TC",0,IF($L551="Nso",0,VLOOKUP($A547,'Result Entry'!$B$9:$FW$108,106,0)))</f>
        <v/>
      </c>
      <c r="R568" s="610"/>
      <c r="U568" s="2051">
        <f>IF($L551="TC",0,IF($L551="Nso",0,VLOOKUP($A547,'Result Entry'!$B$9:$FW$108,95,0)))</f>
        <v>0.0</v>
      </c>
      <c r="V568" s="2051">
        <f>IF($L551="TC",0,IF($L551="Nso",0,VLOOKUP($A547,'Result Entry'!$B$9:$FW$108,96,0)))</f>
        <v>0.0</v>
      </c>
      <c r="W568" s="2051">
        <f>IF($L551="TC",0,IF($L551="Nso",0,VLOOKUP($A547,'Result Entry'!$B$9:$FW$108,99,0)))</f>
        <v>0.0</v>
      </c>
      <c r="X568" s="2051">
        <f>IF($L551="TC",0,IF($L551="Nso",0,VLOOKUP($A547,'Result Entry'!$B$9:$FW$108,100,0)))</f>
        <v>0.0</v>
      </c>
      <c r="Y568" s="2051">
        <f>VLOOKUP($A547,'Result Entry'!$B$9:$FW$108,90,0)</f>
        <v>0.0</v>
      </c>
    </row>
    <row r="569" spans="8:8" s="1538" ht="33.75" customFormat="1" customHeight="1">
      <c r="A569" s="1954"/>
      <c r="B569" s="1986" t="s">
        <v>70</v>
      </c>
      <c r="C569" s="1554">
        <f>IF(Y569&gt;=1,'Result Entry'!$DE$3,0)</f>
        <v>0.0</v>
      </c>
      <c r="D569" s="2040"/>
      <c r="E569" s="1739">
        <f>IF($L551="TC",0,IF($L551="Nso",0,VLOOKUP($A547,'Result Entry'!$B$9:$FW$108,108,0)))</f>
        <v>0.0</v>
      </c>
      <c r="F569" s="1740">
        <f>IF($L551="TC",0,IF($L551="Nso",0,VLOOKUP($A547,'Result Entry'!$B$9:$FW$108,109,0)))</f>
        <v>0.0</v>
      </c>
      <c r="G569" s="1740">
        <f>IF($L551="TC",0,IF($L551="Nso",0,VLOOKUP($A547,'Result Entry'!$B$9:$FW$108,110,0)))</f>
        <v>0.0</v>
      </c>
      <c r="H569" s="2060">
        <f t="shared" si="70"/>
        <v>0.0</v>
      </c>
      <c r="I569" s="2061" t="str">
        <f>CONCATENATE(U569,"/",'Result Entry'!$DI$7)</f>
        <v>0/70</v>
      </c>
      <c r="J569" s="2062" t="str">
        <f>IF(V569=0,"--",CONCATENATE(V569,"/",'Result Entry'!$DJ$7))</f>
        <v>--</v>
      </c>
      <c r="K569" s="2063">
        <f t="shared" si="71"/>
        <v>0.0</v>
      </c>
      <c r="L569" s="2064">
        <f t="shared" si="72"/>
        <v>0.0</v>
      </c>
      <c r="M569" s="2061" t="str">
        <f>CONCATENATE(W569,"/",'Result Entry'!$DM$7)</f>
        <v>0/100</v>
      </c>
      <c r="N569" s="2062" t="str">
        <f>IF(X569=0,"--",CONCATENATE(X569,"/",'Result Entry'!$DN$7))</f>
        <v>--</v>
      </c>
      <c r="O569" s="2060">
        <f t="shared" si="73"/>
        <v>0.0</v>
      </c>
      <c r="P569" s="1746">
        <f t="shared" si="74"/>
        <v>0.0</v>
      </c>
      <c r="Q569" s="2032" t="str">
        <f>IF($L551="TC",0,IF($L551="Nso",0,VLOOKUP($A547,'Result Entry'!$B$9:$FW$108,123,0)))</f>
        <v/>
      </c>
      <c r="R569" s="610"/>
      <c r="U569" s="2065">
        <f>IF($L551="TC",0,IF($L551="Nso",0,VLOOKUP($A547,'Result Entry'!$B$9:$FW$108,112,0)))</f>
        <v>0.0</v>
      </c>
      <c r="V569" s="2065">
        <f>IF($L551="TC",0,IF($L551="Nso",0,VLOOKUP($A547,'Result Entry'!$B$9:$FW$108,113,0)))</f>
        <v>0.0</v>
      </c>
      <c r="W569" s="2065">
        <f>IF($L551="TC",0,IF($L551="Nso",0,VLOOKUP($A547,'Result Entry'!$B$9:$FW$108,116,0)))</f>
        <v>0.0</v>
      </c>
      <c r="X569" s="2065">
        <f>IF($L551="TC",0,IF($L551="Nso",0,VLOOKUP($A547,'Result Entry'!$B$9:$FW$108,117,0)))</f>
        <v>0.0</v>
      </c>
      <c r="Y569" s="2065">
        <f>VLOOKUP($A547,'Result Entry'!$B$9:$FW$108,107,0)</f>
        <v>0.0</v>
      </c>
    </row>
    <row r="570" spans="8:8" ht="33.75" customHeight="1">
      <c r="A570" s="1954"/>
      <c r="B570" s="1986" t="s">
        <v>70</v>
      </c>
      <c r="C570" s="1565" t="s">
        <v>78</v>
      </c>
      <c r="D570" s="1566"/>
      <c r="E570" s="1567"/>
      <c r="F570" s="1747" t="s">
        <v>79</v>
      </c>
      <c r="G570" s="2066"/>
      <c r="H570" s="1748"/>
      <c r="I570" s="1747" t="s">
        <v>80</v>
      </c>
      <c r="J570" s="1749"/>
      <c r="K570" s="2067" t="s">
        <v>42</v>
      </c>
      <c r="L570" s="2068"/>
      <c r="M570" s="2067" t="s">
        <v>92</v>
      </c>
      <c r="N570" s="1753"/>
      <c r="O570" s="1752" t="s">
        <v>40</v>
      </c>
      <c r="P570" s="1753"/>
      <c r="Q570" s="2069" t="s">
        <v>44</v>
      </c>
      <c r="R570" s="610"/>
    </row>
    <row r="571" spans="8:8" ht="33.75" customHeight="1">
      <c r="A571" s="1954"/>
      <c r="B571" s="1986" t="s">
        <v>70</v>
      </c>
      <c r="C571" s="1577"/>
      <c r="D571" s="1578"/>
      <c r="E571" s="1579"/>
      <c r="F571" s="1755">
        <f>IF($L551="TC",0,IF($L551="Nso",0,VLOOKUP($A547,'Result Entry'!$B$9:$FW$108,171,0)))</f>
        <v>0.0</v>
      </c>
      <c r="G571" s="2070"/>
      <c r="H571" s="1756"/>
      <c r="I571" s="2071">
        <f>IF($L551="TC",0,IF($L551="Nso",0,VLOOKUP($A547,'Result Entry'!$B$9:$FW$108,172,0)))</f>
        <v>0.0</v>
      </c>
      <c r="J571" s="2072"/>
      <c r="K571" s="2073">
        <f>IF($L551="TC",0,IF($L551="Nso",0,VLOOKUP($A547,'Result Entry'!$B$9:$FW$108,173,0)))</f>
        <v>0.0</v>
      </c>
      <c r="L571" s="2074"/>
      <c r="M571" s="2075" t="str">
        <f>IF($L551="TC",0,IF($L551="Nso",0,VLOOKUP($A547,'Result Entry'!$B$9:$FW$108,174,0)))</f>
        <v/>
      </c>
      <c r="N571" s="2076"/>
      <c r="O571" s="1535" t="str">
        <f>VLOOKUP($A547,'Result Entry'!$B$9:$FW$108,175,0)</f>
        <v/>
      </c>
      <c r="P571" s="1534"/>
      <c r="Q571" s="2077" t="str">
        <f>IF($L551="TC",0,IF($L551="Nso",0,VLOOKUP($A547,'Result Entry'!$B$9:$FW$108,177,0)))</f>
        <v/>
      </c>
      <c r="R571" s="610"/>
    </row>
    <row r="572" spans="8:8" ht="33.75" customHeight="1">
      <c r="A572" s="1954"/>
      <c r="B572" s="1986" t="s">
        <v>70</v>
      </c>
      <c r="C572" s="2078" t="s">
        <v>59</v>
      </c>
      <c r="D572" s="2079"/>
      <c r="E572" s="2079"/>
      <c r="F572" s="2079"/>
      <c r="G572" s="2079"/>
      <c r="H572" s="2079"/>
      <c r="I572" s="2080"/>
      <c r="J572" s="1592" t="s">
        <v>60</v>
      </c>
      <c r="K572" s="1592"/>
      <c r="L572" s="1592"/>
      <c r="M572" s="1593"/>
      <c r="N572" s="1760">
        <f>VLOOKUP($A547,'Result Entry'!$B$9:$FW$108,168,0)</f>
        <v>0.0</v>
      </c>
      <c r="O572" s="1761"/>
      <c r="P572" s="2081" t="s">
        <v>38</v>
      </c>
      <c r="Q572" s="2082"/>
      <c r="R572" s="610"/>
    </row>
    <row r="573" spans="8:8" ht="33.75" customHeight="1">
      <c r="A573" s="1954"/>
      <c r="B573" s="1986" t="s">
        <v>70</v>
      </c>
      <c r="C573" s="1598" t="s">
        <v>244</v>
      </c>
      <c r="D573" s="1599"/>
      <c r="E573" s="1599"/>
      <c r="F573" s="2083" t="s">
        <v>158</v>
      </c>
      <c r="G573" s="2084"/>
      <c r="H573" s="2085"/>
      <c r="I573" s="2086" t="s">
        <v>242</v>
      </c>
      <c r="J573" s="1603" t="s">
        <v>61</v>
      </c>
      <c r="K573" s="1603"/>
      <c r="L573" s="1603"/>
      <c r="M573" s="1604"/>
      <c r="N573" s="1762">
        <f>VLOOKUP($A547,'Result Entry'!$B$9:$FW$108,169,0)</f>
        <v>0.0</v>
      </c>
      <c r="O573" s="1763"/>
      <c r="P573" s="1607" t="str">
        <f>VLOOKUP($A547,'Result Entry'!$B$9:$FW$108,170,0)</f>
        <v/>
      </c>
      <c r="Q573" s="2087"/>
      <c r="R573" s="610"/>
    </row>
    <row r="574" spans="8:8" ht="33.75" customHeight="1">
      <c r="A574" s="1954"/>
      <c r="B574" s="1986" t="s">
        <v>70</v>
      </c>
      <c r="C574" s="1598"/>
      <c r="D574" s="1599"/>
      <c r="E574" s="1599"/>
      <c r="F574" s="2088"/>
      <c r="G574" s="2089"/>
      <c r="H574" s="2090"/>
      <c r="I574" s="2091" t="s">
        <v>100</v>
      </c>
      <c r="J574" s="1612" t="s">
        <v>62</v>
      </c>
      <c r="K574" s="1612"/>
      <c r="L574" s="1612"/>
      <c r="M574" s="1613"/>
      <c r="N574" s="2092">
        <f>IF($L551="TC","Transferred",IF($L551="Nso","NameSeparated",VLOOKUP($A547,'Result Entry'!$B$9:$FW$108,178,0)))</f>
        <v>0.0</v>
      </c>
      <c r="O574" s="2092"/>
      <c r="P574" s="2092"/>
      <c r="Q574" s="2093"/>
      <c r="R574" s="610"/>
    </row>
    <row r="575" spans="8:8" ht="33.75" customHeight="1">
      <c r="A575" s="1954"/>
      <c r="B575" s="1986" t="s">
        <v>70</v>
      </c>
      <c r="C575" s="1766" t="str">
        <f>'Result Entry'!$DU$3</f>
        <v>Foundation Of Information Tech.</v>
      </c>
      <c r="D575" s="1767"/>
      <c r="E575" s="1768"/>
      <c r="F575" s="1769" t="str">
        <f>IF(OR($L551="TC",$L551="Nso"),"",VLOOKUP($A547,'Result Entry'!$B$9:$GS$108,196,0))</f>
        <v>0/200</v>
      </c>
      <c r="G575" s="1769"/>
      <c r="H575" s="1769"/>
      <c r="I575" s="1770" t="str">
        <f>IF(F575="","",VLOOKUP($A547,'Result Entry'!$B$9:$GS$108,137,0))</f>
        <v/>
      </c>
      <c r="J575" s="1621" t="s">
        <v>72</v>
      </c>
      <c r="K575" s="1621"/>
      <c r="L575" s="1621"/>
      <c r="M575" s="1622"/>
      <c r="N575" s="2094">
        <f>'Result Entry'!$T$2</f>
        <v>45041.0</v>
      </c>
      <c r="O575" s="2095"/>
      <c r="P575" s="2095"/>
      <c r="Q575" s="2096"/>
      <c r="R575" s="610"/>
    </row>
    <row r="576" spans="8:8" ht="33.75" customHeight="1">
      <c r="A576" s="1954"/>
      <c r="B576" s="1986" t="s">
        <v>70</v>
      </c>
      <c r="C576" s="1774" t="str">
        <f>'Result Entry'!$EI$3</f>
        <v>G.I.A.I.-II</v>
      </c>
      <c r="D576" s="1775"/>
      <c r="E576" s="1776"/>
      <c r="F576" s="1769" t="str">
        <f>IF(OR($L551="TC",$L551="Nso"),"",VLOOKUP($A547,'Result Entry'!$B$9:$GS$108,200,0))</f>
        <v>0/200</v>
      </c>
      <c r="G576" s="1769"/>
      <c r="H576" s="1769"/>
      <c r="I576" s="1770" t="str">
        <f>IF(F576="","",VLOOKUP($A547,'Result Entry'!$B$9:$GS$108,149,0))</f>
        <v/>
      </c>
      <c r="J576" s="1626"/>
      <c r="K576" s="1627"/>
      <c r="L576" s="1627"/>
      <c r="M576" s="1627"/>
      <c r="N576" s="1627"/>
      <c r="O576" s="1627"/>
      <c r="P576" s="1627"/>
      <c r="Q576" s="2097"/>
      <c r="R576" s="610"/>
    </row>
    <row r="577" spans="8:8" ht="33.75" customHeight="1">
      <c r="A577" s="1954"/>
      <c r="B577" s="1986" t="s">
        <v>70</v>
      </c>
      <c r="C577" s="1774" t="str">
        <f>'Result Entry'!$EU$3</f>
        <v>SOC.SER.PLAN</v>
      </c>
      <c r="D577" s="1775"/>
      <c r="E577" s="1776"/>
      <c r="F577" s="1769" t="str">
        <f>IF(OR($L551="TC",$L551="Nso"),"",VLOOKUP($A547,'Result Entry'!$B$9:$HS$108,204,0))</f>
        <v>0/200</v>
      </c>
      <c r="G577" s="1769"/>
      <c r="H577" s="1769"/>
      <c r="I577" s="1770" t="str">
        <f>IF(F577="","",VLOOKUP($A547,'Result Entry'!$B$9:$GS$108,161,0))</f>
        <v/>
      </c>
      <c r="J577" s="1629" t="s">
        <v>175</v>
      </c>
      <c r="K577" s="2098"/>
      <c r="L577" s="2098"/>
      <c r="M577" s="1630"/>
      <c r="N577" s="2099"/>
      <c r="O577" s="2100"/>
      <c r="P577" s="2100"/>
      <c r="Q577" s="2101"/>
      <c r="R577" s="610"/>
    </row>
    <row r="578" spans="8:8" ht="33.75" customHeight="1">
      <c r="A578" s="1954"/>
      <c r="B578" s="1986" t="s">
        <v>70</v>
      </c>
      <c r="C578" s="1774" t="str">
        <f>'Result Entry'!$FG$3</f>
        <v>Jeewan Kaushal</v>
      </c>
      <c r="D578" s="1775"/>
      <c r="E578" s="1776"/>
      <c r="F578" s="1769" t="str">
        <f>IF(OR($L551="TC",$L551="Nso"),"",VLOOKUP($A547,'Result Entry'!$B$9:$HS$108,208,0))</f>
        <v>0/100</v>
      </c>
      <c r="G578" s="1769"/>
      <c r="H578" s="1769"/>
      <c r="I578" s="1770" t="str">
        <f>IF(F578="","",VLOOKUP($A547,'Result Entry'!$B$9:$HS$108,167,0))</f>
        <v/>
      </c>
      <c r="J578" s="1629" t="s">
        <v>149</v>
      </c>
      <c r="K578" s="2098"/>
      <c r="L578" s="2098"/>
      <c r="M578" s="1630"/>
      <c r="N578" s="1630"/>
      <c r="O578" s="1630"/>
      <c r="P578" s="1630"/>
      <c r="Q578" s="2102"/>
      <c r="R578" s="610"/>
    </row>
    <row r="579" spans="8:8" ht="33.75" customHeight="1">
      <c r="A579" s="1954"/>
      <c r="B579" s="1986" t="s">
        <v>70</v>
      </c>
      <c r="C579" s="1777" t="s">
        <v>181</v>
      </c>
      <c r="D579" s="1778"/>
      <c r="E579" s="1779"/>
      <c r="F579" s="2103" t="s">
        <v>182</v>
      </c>
      <c r="G579" s="2104"/>
      <c r="H579" s="2105"/>
      <c r="I579" s="1782" t="s">
        <v>31</v>
      </c>
      <c r="J579" s="1629" t="s">
        <v>176</v>
      </c>
      <c r="K579" s="2098"/>
      <c r="L579" s="2098"/>
      <c r="M579" s="1630"/>
      <c r="N579" s="1630"/>
      <c r="O579" s="1630"/>
      <c r="P579" s="1630"/>
      <c r="Q579" s="2102"/>
      <c r="R579" s="610"/>
    </row>
    <row r="580" spans="8:8" ht="33.75" customHeight="1">
      <c r="A580" s="1954"/>
      <c r="B580" s="1986" t="s">
        <v>70</v>
      </c>
      <c r="C580" s="1783"/>
      <c r="D580" s="1784"/>
      <c r="E580" s="1785"/>
      <c r="F580" s="1786" t="s">
        <v>245</v>
      </c>
      <c r="G580" s="2106"/>
      <c r="H580" s="1787"/>
      <c r="I580" s="1788" t="s">
        <v>63</v>
      </c>
      <c r="J580" s="1647" t="s">
        <v>68</v>
      </c>
      <c r="K580" s="1648"/>
      <c r="L580" s="1648"/>
      <c r="M580" s="1648"/>
      <c r="N580" s="1648"/>
      <c r="O580" s="1648"/>
      <c r="P580" s="1648"/>
      <c r="Q580" s="2107"/>
      <c r="R580" s="610"/>
    </row>
    <row r="581" spans="8:8" ht="33.75" customHeight="1">
      <c r="A581" s="1954"/>
      <c r="B581" s="1986" t="s">
        <v>70</v>
      </c>
      <c r="C581" s="1783"/>
      <c r="D581" s="1784"/>
      <c r="E581" s="1785"/>
      <c r="F581" s="1786" t="s">
        <v>246</v>
      </c>
      <c r="G581" s="2106"/>
      <c r="H581" s="1787"/>
      <c r="I581" s="1788" t="s">
        <v>64</v>
      </c>
      <c r="J581" s="1650"/>
      <c r="K581" s="1651"/>
      <c r="L581" s="1651"/>
      <c r="M581" s="1651"/>
      <c r="N581" s="1651"/>
      <c r="O581" s="1651"/>
      <c r="P581" s="1651"/>
      <c r="Q581" s="2108"/>
      <c r="R581" s="610"/>
    </row>
    <row r="582" spans="8:8" ht="33.75" customHeight="1">
      <c r="A582" s="1954"/>
      <c r="B582" s="1986" t="s">
        <v>70</v>
      </c>
      <c r="C582" s="1783"/>
      <c r="D582" s="1784"/>
      <c r="E582" s="1785"/>
      <c r="F582" s="1786" t="s">
        <v>247</v>
      </c>
      <c r="G582" s="2106"/>
      <c r="H582" s="1787"/>
      <c r="I582" s="1788" t="s">
        <v>66</v>
      </c>
      <c r="J582" s="1650"/>
      <c r="K582" s="1651"/>
      <c r="L582" s="1651"/>
      <c r="M582" s="1651"/>
      <c r="N582" s="1651"/>
      <c r="O582" s="1651"/>
      <c r="P582" s="1651"/>
      <c r="Q582" s="2108"/>
      <c r="R582" s="610"/>
    </row>
    <row r="583" spans="8:8" ht="33.75" customHeight="1">
      <c r="A583" s="1954"/>
      <c r="B583" s="1986" t="s">
        <v>70</v>
      </c>
      <c r="C583" s="1783"/>
      <c r="D583" s="1784"/>
      <c r="E583" s="1785"/>
      <c r="F583" s="1786" t="s">
        <v>248</v>
      </c>
      <c r="G583" s="2106"/>
      <c r="H583" s="1787"/>
      <c r="I583" s="1788" t="s">
        <v>65</v>
      </c>
      <c r="J583" s="1653" t="s">
        <v>81</v>
      </c>
      <c r="K583" s="1654"/>
      <c r="L583" s="1654"/>
      <c r="M583" s="1654"/>
      <c r="N583" s="1654"/>
      <c r="O583" s="1654"/>
      <c r="P583" s="1654"/>
      <c r="Q583" s="2109"/>
      <c r="R583" s="610"/>
    </row>
    <row r="584" spans="8:8" ht="33.75" customHeight="1">
      <c r="A584" s="1954"/>
      <c r="B584" s="2110" t="s">
        <v>70</v>
      </c>
      <c r="C584" s="2111"/>
      <c r="D584" s="2112"/>
      <c r="E584" s="2113"/>
      <c r="F584" s="2114"/>
      <c r="G584" s="2115"/>
      <c r="H584" s="2115"/>
      <c r="I584" s="2116"/>
      <c r="J584" s="2117"/>
      <c r="K584" s="2118"/>
      <c r="L584" s="2118"/>
      <c r="M584" s="2118"/>
      <c r="N584" s="2118"/>
      <c r="O584" s="2118"/>
      <c r="P584" s="2118"/>
      <c r="Q584" s="2119"/>
      <c r="R584" s="610"/>
    </row>
    <row r="585" spans="8:8" s="927" ht="48.75" customFormat="1" customHeight="1">
      <c r="A585" s="1439"/>
      <c r="B585" s="2120"/>
      <c r="C585" s="2120"/>
      <c r="D585" s="2120"/>
      <c r="E585" s="2120"/>
      <c r="F585" s="2120"/>
      <c r="G585" s="2120"/>
      <c r="H585" s="2120"/>
      <c r="I585" s="2120"/>
      <c r="J585" s="2120"/>
      <c r="K585" s="2120"/>
      <c r="L585" s="2120"/>
      <c r="M585" s="2120"/>
      <c r="N585" s="2120"/>
      <c r="O585" s="2120"/>
      <c r="P585" s="2120"/>
      <c r="Q585" s="2120"/>
      <c r="R585" s="610"/>
    </row>
    <row r="586" spans="8:8" ht="9.75" customHeight="1">
      <c r="A586" s="1949">
        <f>A547+1</f>
        <v>16.0</v>
      </c>
      <c r="B586" s="1949"/>
      <c r="C586" s="1949"/>
      <c r="D586" s="1949"/>
      <c r="E586" s="1949"/>
      <c r="F586" s="1949"/>
      <c r="G586" s="1949"/>
      <c r="H586" s="1949"/>
      <c r="I586" s="1949"/>
      <c r="J586" s="1949"/>
      <c r="K586" s="1949"/>
      <c r="L586" s="1949"/>
      <c r="M586" s="1949"/>
      <c r="N586" s="1949"/>
      <c r="O586" s="1949"/>
      <c r="P586" s="1949"/>
      <c r="Q586" s="1949"/>
      <c r="R586" s="1949"/>
    </row>
    <row r="587" spans="8:8" ht="16.5" customHeight="1">
      <c r="A587" s="1950"/>
      <c r="B587" s="1951" t="s">
        <v>51</v>
      </c>
      <c r="C587" s="1952"/>
      <c r="D587" s="1952"/>
      <c r="E587" s="1952"/>
      <c r="F587" s="1952"/>
      <c r="G587" s="1952"/>
      <c r="H587" s="1952"/>
      <c r="I587" s="1952"/>
      <c r="J587" s="1952"/>
      <c r="K587" s="1952"/>
      <c r="L587" s="1952"/>
      <c r="M587" s="1952"/>
      <c r="N587" s="1952"/>
      <c r="O587" s="1952"/>
      <c r="P587" s="1952"/>
      <c r="Q587" s="1953"/>
      <c r="R587" s="610"/>
    </row>
    <row r="588" spans="8:8" ht="62.25" customHeight="1">
      <c r="A588" s="1954"/>
      <c r="B588" s="1955"/>
      <c r="C588" s="1956"/>
      <c r="D588" s="1957" t="str">
        <f>Master!$E$8</f>
        <v>Govt. Sr. Secondary School </v>
      </c>
      <c r="E588" s="1958"/>
      <c r="F588" s="1958"/>
      <c r="G588" s="1958"/>
      <c r="H588" s="1958"/>
      <c r="I588" s="1958"/>
      <c r="J588" s="1958"/>
      <c r="K588" s="1958"/>
      <c r="L588" s="1958"/>
      <c r="M588" s="1958"/>
      <c r="N588" s="1958"/>
      <c r="O588" s="1958"/>
      <c r="P588" s="1958"/>
      <c r="Q588" s="1959"/>
      <c r="R588" s="610"/>
    </row>
    <row r="589" spans="8:8" ht="33.0" customHeight="1">
      <c r="A589" s="1954"/>
      <c r="B589" s="1960"/>
      <c r="C589" s="1961"/>
      <c r="D589" s="1962" t="str">
        <f>Master!$E$11</f>
        <v>P.S.-Bapini (Jodhpur)</v>
      </c>
      <c r="E589" s="1962"/>
      <c r="F589" s="1962"/>
      <c r="G589" s="1962"/>
      <c r="H589" s="1962"/>
      <c r="I589" s="1962"/>
      <c r="J589" s="1962"/>
      <c r="K589" s="1962"/>
      <c r="L589" s="1962"/>
      <c r="M589" s="1962"/>
      <c r="N589" s="1962"/>
      <c r="O589" s="1962"/>
      <c r="P589" s="1962"/>
      <c r="Q589" s="1963"/>
      <c r="R589" s="610"/>
    </row>
    <row r="590" spans="8:8" ht="21.75" customHeight="1">
      <c r="A590" s="1954"/>
      <c r="B590" s="1964"/>
      <c r="C590" s="1965" t="s">
        <v>151</v>
      </c>
      <c r="D590" s="1966"/>
      <c r="E590" s="1966"/>
      <c r="F590" s="1966"/>
      <c r="G590" s="1966"/>
      <c r="H590" s="1967"/>
      <c r="I590" s="1968" t="s">
        <v>128</v>
      </c>
      <c r="J590" s="1969"/>
      <c r="K590" s="1969"/>
      <c r="L590" s="1970">
        <f>VLOOKUP(A586,'Result Entry'!$B$6:$K$108,6,0)</f>
        <v>0.0</v>
      </c>
      <c r="M590" s="1971"/>
      <c r="N590" s="1972" t="s">
        <v>69</v>
      </c>
      <c r="O590" s="1973"/>
      <c r="P590" s="1974">
        <f>Master!$E$14</f>
        <v>8.151106901E9</v>
      </c>
      <c r="Q590" s="1975"/>
      <c r="R590" s="610"/>
    </row>
    <row r="591" spans="8:8" ht="21.75" customHeight="1">
      <c r="A591" s="1954"/>
      <c r="B591" s="1976"/>
      <c r="C591" s="1965"/>
      <c r="D591" s="1966"/>
      <c r="E591" s="1966"/>
      <c r="F591" s="1966"/>
      <c r="G591" s="1966"/>
      <c r="H591" s="1967"/>
      <c r="I591" s="1968"/>
      <c r="J591" s="1969"/>
      <c r="K591" s="1969"/>
      <c r="L591" s="1970"/>
      <c r="M591" s="1971"/>
      <c r="N591" s="1470" t="s">
        <v>67</v>
      </c>
      <c r="O591" s="1471"/>
      <c r="P591" s="1472"/>
      <c r="Q591" s="1977"/>
      <c r="R591" s="610"/>
    </row>
    <row r="592" spans="8:8" ht="21.75" customHeight="1">
      <c r="A592" s="1954"/>
      <c r="B592" s="1976"/>
      <c r="C592" s="1978"/>
      <c r="D592" s="1979"/>
      <c r="E592" s="1979"/>
      <c r="F592" s="1979"/>
      <c r="G592" s="1979"/>
      <c r="H592" s="1980"/>
      <c r="I592" s="1981"/>
      <c r="J592" s="1982"/>
      <c r="K592" s="1982"/>
      <c r="L592" s="1983"/>
      <c r="M592" s="1984"/>
      <c r="N592" s="1479" t="s">
        <v>52</v>
      </c>
      <c r="O592" s="1480"/>
      <c r="P592" s="1481" t="str">
        <f>Master!$E$6</f>
        <v>2022-23</v>
      </c>
      <c r="Q592" s="1985"/>
      <c r="R592" s="610"/>
    </row>
    <row r="593" spans="8:8" ht="33.75" customHeight="1">
      <c r="A593" s="1954"/>
      <c r="B593" s="1986" t="s">
        <v>70</v>
      </c>
      <c r="C593" s="1677" t="s">
        <v>21</v>
      </c>
      <c r="D593" s="1678"/>
      <c r="E593" s="1678"/>
      <c r="F593" s="1678"/>
      <c r="G593" s="1679"/>
      <c r="H593" s="1680" t="s">
        <v>150</v>
      </c>
      <c r="I593" s="1681">
        <f>VLOOKUP($A586,'Result Entry'!$B$9:$FW$108,4,0)</f>
        <v>0.0</v>
      </c>
      <c r="J593" s="1681"/>
      <c r="K593" s="1681"/>
      <c r="L593" s="1681"/>
      <c r="M593" s="1681"/>
      <c r="N593" s="1681"/>
      <c r="O593" s="1681"/>
      <c r="P593" s="1681"/>
      <c r="Q593" s="1987"/>
      <c r="R593" s="610"/>
    </row>
    <row r="594" spans="8:8" ht="33.75" customHeight="1">
      <c r="A594" s="1954"/>
      <c r="B594" s="1986" t="s">
        <v>70</v>
      </c>
      <c r="C594" s="1683" t="s">
        <v>23</v>
      </c>
      <c r="D594" s="1684"/>
      <c r="E594" s="1684"/>
      <c r="F594" s="1684"/>
      <c r="G594" s="1685"/>
      <c r="H594" s="1686" t="s">
        <v>150</v>
      </c>
      <c r="I594" s="1687">
        <f>VLOOKUP($A586,'Result Entry'!$B$9:$FW$108,7,0)</f>
        <v>0.0</v>
      </c>
      <c r="J594" s="1687"/>
      <c r="K594" s="1687"/>
      <c r="L594" s="1687"/>
      <c r="M594" s="1687"/>
      <c r="N594" s="1687"/>
      <c r="O594" s="1687"/>
      <c r="P594" s="1687"/>
      <c r="Q594" s="1988"/>
      <c r="R594" s="610"/>
    </row>
    <row r="595" spans="8:8" ht="33.75" customHeight="1">
      <c r="A595" s="1954"/>
      <c r="B595" s="1986" t="s">
        <v>70</v>
      </c>
      <c r="C595" s="1683" t="s">
        <v>24</v>
      </c>
      <c r="D595" s="1684"/>
      <c r="E595" s="1684"/>
      <c r="F595" s="1684"/>
      <c r="G595" s="1685"/>
      <c r="H595" s="1686" t="s">
        <v>150</v>
      </c>
      <c r="I595" s="1687">
        <f>VLOOKUP($A586,'Result Entry'!$B$9:$FW$108,8,0)</f>
        <v>0.0</v>
      </c>
      <c r="J595" s="1687"/>
      <c r="K595" s="1687"/>
      <c r="L595" s="1687"/>
      <c r="M595" s="1687"/>
      <c r="N595" s="1687"/>
      <c r="O595" s="1687"/>
      <c r="P595" s="1687"/>
      <c r="Q595" s="1988"/>
      <c r="R595" s="610"/>
    </row>
    <row r="596" spans="8:8" ht="33.75" customHeight="1">
      <c r="A596" s="1954"/>
      <c r="B596" s="1986" t="s">
        <v>70</v>
      </c>
      <c r="C596" s="1683" t="s">
        <v>53</v>
      </c>
      <c r="D596" s="1684"/>
      <c r="E596" s="1684"/>
      <c r="F596" s="1684"/>
      <c r="G596" s="1685"/>
      <c r="H596" s="1686" t="s">
        <v>150</v>
      </c>
      <c r="I596" s="1687">
        <f>VLOOKUP($A586,'Result Entry'!$B$9:$FW$108,9,0)</f>
        <v>0.0</v>
      </c>
      <c r="J596" s="1687"/>
      <c r="K596" s="1687"/>
      <c r="L596" s="1687"/>
      <c r="M596" s="1687"/>
      <c r="N596" s="1687"/>
      <c r="O596" s="1687"/>
      <c r="P596" s="1687"/>
      <c r="Q596" s="1988"/>
      <c r="R596" s="610"/>
    </row>
    <row r="597" spans="8:8" ht="33.75" customHeight="1">
      <c r="A597" s="1954"/>
      <c r="B597" s="1986" t="s">
        <v>70</v>
      </c>
      <c r="C597" s="1683" t="s">
        <v>54</v>
      </c>
      <c r="D597" s="1684"/>
      <c r="E597" s="1684"/>
      <c r="F597" s="1684"/>
      <c r="G597" s="1685"/>
      <c r="H597" s="1686" t="s">
        <v>150</v>
      </c>
      <c r="I597" s="1689" t="str">
        <f>CONCATENATE('Result Entry'!$G$4,'Result Entry'!$J$4)</f>
        <v>11(A)</v>
      </c>
      <c r="J597" s="1687"/>
      <c r="K597" s="1687"/>
      <c r="L597" s="1687"/>
      <c r="M597" s="1687"/>
      <c r="N597" s="1687"/>
      <c r="O597" s="1687"/>
      <c r="P597" s="1687"/>
      <c r="Q597" s="1988"/>
      <c r="R597" s="610"/>
    </row>
    <row r="598" spans="8:8" ht="33.75" customHeight="1">
      <c r="A598" s="1954"/>
      <c r="B598" s="1986" t="s">
        <v>70</v>
      </c>
      <c r="C598" s="1742" t="s">
        <v>26</v>
      </c>
      <c r="D598" s="1763"/>
      <c r="E598" s="1763"/>
      <c r="F598" s="1763"/>
      <c r="G598" s="1989"/>
      <c r="H598" s="1693" t="s">
        <v>150</v>
      </c>
      <c r="I598" s="1694">
        <f>VLOOKUP($A586,'Result Entry'!$B$9:$FW$108,10,0)</f>
        <v>0.0</v>
      </c>
      <c r="J598" s="1694"/>
      <c r="K598" s="1694"/>
      <c r="L598" s="1694"/>
      <c r="M598" s="1694"/>
      <c r="N598" s="1694"/>
      <c r="O598" s="1694"/>
      <c r="P598" s="1694"/>
      <c r="Q598" s="1990"/>
      <c r="R598" s="610"/>
    </row>
    <row r="599" spans="8:8" ht="33.75" customHeight="1">
      <c r="A599" s="1954"/>
      <c r="B599" s="1986" t="s">
        <v>70</v>
      </c>
      <c r="C599" s="1991" t="s">
        <v>244</v>
      </c>
      <c r="D599" s="1992"/>
      <c r="E599" s="1993" t="s">
        <v>73</v>
      </c>
      <c r="F599" s="1994" t="s">
        <v>74</v>
      </c>
      <c r="G599" s="1994" t="s">
        <v>230</v>
      </c>
      <c r="H599" s="1995" t="s">
        <v>169</v>
      </c>
      <c r="I599" s="1701" t="s">
        <v>56</v>
      </c>
      <c r="J599" s="1996"/>
      <c r="K599" s="1996"/>
      <c r="L599" s="1997" t="s">
        <v>231</v>
      </c>
      <c r="M599" s="1998" t="s">
        <v>85</v>
      </c>
      <c r="N599" s="1998"/>
      <c r="O599" s="1999"/>
      <c r="P599" s="2000" t="s">
        <v>77</v>
      </c>
      <c r="Q599" s="2001" t="s">
        <v>99</v>
      </c>
      <c r="R599" s="610"/>
    </row>
    <row r="600" spans="8:8" ht="33.75" customHeight="1">
      <c r="A600" s="1954"/>
      <c r="B600" s="1986" t="s">
        <v>70</v>
      </c>
      <c r="C600" s="2002"/>
      <c r="D600" s="2003"/>
      <c r="E600" s="2004"/>
      <c r="F600" s="2005"/>
      <c r="G600" s="2005"/>
      <c r="H600" s="2006"/>
      <c r="I600" s="2007" t="s">
        <v>233</v>
      </c>
      <c r="J600" s="2008" t="s">
        <v>87</v>
      </c>
      <c r="K600" s="2009" t="s">
        <v>109</v>
      </c>
      <c r="L600" s="2010"/>
      <c r="M600" s="2007" t="s">
        <v>233</v>
      </c>
      <c r="N600" s="2008" t="s">
        <v>87</v>
      </c>
      <c r="O600" s="2011" t="s">
        <v>110</v>
      </c>
      <c r="P600" s="2012"/>
      <c r="Q600" s="2013"/>
      <c r="R600" s="610"/>
    </row>
    <row r="601" spans="8:8" s="2014" ht="33.75" customFormat="1" customHeight="1">
      <c r="A601" s="1954"/>
      <c r="B601" s="1986" t="s">
        <v>70</v>
      </c>
      <c r="C601" s="2015" t="s">
        <v>57</v>
      </c>
      <c r="D601" s="2016"/>
      <c r="E601" s="2017">
        <f>'Result Entry'!$L$7</f>
        <v>10.0</v>
      </c>
      <c r="F601" s="2018">
        <f>'Result Entry'!$M$7</f>
        <v>10.0</v>
      </c>
      <c r="G601" s="2018">
        <f>'Result Entry'!$N$7</f>
        <v>10.0</v>
      </c>
      <c r="H601" s="2019">
        <f>SUM(E601:G601)</f>
        <v>30.0</v>
      </c>
      <c r="I601" s="2020" t="s">
        <v>243</v>
      </c>
      <c r="J601" s="2021" t="s">
        <v>243</v>
      </c>
      <c r="K601" s="2022">
        <f>'Result Entry'!$P$7</f>
        <v>70.0</v>
      </c>
      <c r="L601" s="2023">
        <f>SUM(H601,K601)</f>
        <v>100.0</v>
      </c>
      <c r="M601" s="2020" t="s">
        <v>243</v>
      </c>
      <c r="N601" s="2021" t="s">
        <v>243</v>
      </c>
      <c r="O601" s="2019">
        <f>'Result Entry'!$R$7</f>
        <v>100.0</v>
      </c>
      <c r="P601" s="2024">
        <f>SUM(L601,O601)</f>
        <v>200.0</v>
      </c>
      <c r="Q601" s="2025"/>
      <c r="R601" s="610"/>
    </row>
    <row r="602" spans="8:8" s="1538" ht="33.75" customFormat="1" customHeight="1">
      <c r="A602" s="1954"/>
      <c r="B602" s="1986" t="s">
        <v>70</v>
      </c>
      <c r="C602" s="1540" t="str">
        <f>'Result Entry'!$L$3</f>
        <v>HINDI Comp.</v>
      </c>
      <c r="D602" s="1541"/>
      <c r="E602" s="1728">
        <f>IF($L590="TC",0,IF($L590="Nso",0,VLOOKUP($A586,'Result Entry'!$B$9:$FW$108,11,0)))</f>
        <v>0.0</v>
      </c>
      <c r="F602" s="1729">
        <f>IF($L590="TC",0,IF($L590="Nso",0,VLOOKUP($A586,'Result Entry'!$B$9:$FW$108,12,0)))</f>
        <v>0.0</v>
      </c>
      <c r="G602" s="1729">
        <f>IF($L590="TC",0,IF($L590="Nso",0,VLOOKUP($A586,'Result Entry'!$B$9:$FW$108,13,0)))</f>
        <v>0.0</v>
      </c>
      <c r="H602" s="2026">
        <f>SUM(E602:G602)</f>
        <v>0.0</v>
      </c>
      <c r="I602" s="2027" t="str">
        <f>CONCATENATE(U602,"/",'Result Entry'!$P$7)</f>
        <v>0/70</v>
      </c>
      <c r="J602" s="2028" t="str">
        <f>IF(V602=0,"--",CONCATENATE(V602,"/"))</f>
        <v>--</v>
      </c>
      <c r="K602" s="2029">
        <f>SUM(U602:V602)</f>
        <v>0.0</v>
      </c>
      <c r="L602" s="2030">
        <f>SUM(H602,K602)</f>
        <v>0.0</v>
      </c>
      <c r="M602" s="2027" t="str">
        <f>CONCATENATE(W602,"/",'Result Entry'!$R$7)</f>
        <v>0/100</v>
      </c>
      <c r="N602" s="2028" t="str">
        <f>IF(X602=0,"--",CONCATENATE(X602,"/"))</f>
        <v>--</v>
      </c>
      <c r="O602" s="2031">
        <f>SUM(W602:X602)</f>
        <v>0.0</v>
      </c>
      <c r="P602" s="1734">
        <f>SUM(L602,O602)</f>
        <v>0.0</v>
      </c>
      <c r="Q602" s="2032" t="str">
        <f>IF($L590="TC",0,IF($L590="Nso",0,VLOOKUP($A586,'Result Entry'!$B$9:$FW$108,24,0)))</f>
        <v/>
      </c>
      <c r="R602" s="610"/>
      <c r="U602" s="2033">
        <f>IF($L590="TC",0,IF($L590="Nso",0,VLOOKUP($A586,'Result Entry'!$B$9:$FW$108,15,0)))</f>
        <v>0.0</v>
      </c>
      <c r="V602" s="2033">
        <v>0.0</v>
      </c>
      <c r="W602" s="2033">
        <f>IF($L590="TC",0,IF($L590="Nso",0,VLOOKUP($A586,'Result Entry'!$B$9:$FW$108,17,0)))</f>
        <v>0.0</v>
      </c>
      <c r="X602" s="2033">
        <v>0.0</v>
      </c>
    </row>
    <row r="603" spans="8:8" s="1538" ht="33.75" customFormat="1" customHeight="1">
      <c r="A603" s="1954"/>
      <c r="B603" s="1986" t="s">
        <v>70</v>
      </c>
      <c r="C603" s="1551" t="str">
        <f>'Result Entry'!$Z$3</f>
        <v>ENGLISH Comp.</v>
      </c>
      <c r="D603" s="1552"/>
      <c r="E603" s="1728">
        <f>IF($L590="TC",0,IF($L590="Nso",0,VLOOKUP($A586,'Result Entry'!$B$9:$FW$108,25,0)))</f>
        <v>0.0</v>
      </c>
      <c r="F603" s="1729">
        <f>IF($L590="TC",0,IF($L590="Nso",0,VLOOKUP($A586,'Result Entry'!$B$9:$FW$108,26,0)))</f>
        <v>0.0</v>
      </c>
      <c r="G603" s="1729">
        <f>IF($L590="TC",0,IF($L590="Nso",0,VLOOKUP($A586,'Result Entry'!$B$9:$FW$108,27,0)))</f>
        <v>0.0</v>
      </c>
      <c r="H603" s="2034">
        <f t="shared" si="75" ref="H603:H608">SUM(E603:G603)</f>
        <v>0.0</v>
      </c>
      <c r="I603" s="2035" t="str">
        <f>CONCATENATE(U603,"/",'Result Entry'!$AD$7)</f>
        <v>0/70</v>
      </c>
      <c r="J603" s="2036" t="str">
        <f>IF(V603=0,"--",CONCATENATE(V603,"/"))</f>
        <v>--</v>
      </c>
      <c r="K603" s="2037">
        <f t="shared" si="76" ref="K603:K608">SUM(U603:V603)</f>
        <v>0.0</v>
      </c>
      <c r="L603" s="2038">
        <f t="shared" si="77" ref="L603:L608">SUM(H603,K603)</f>
        <v>0.0</v>
      </c>
      <c r="M603" s="2035" t="str">
        <f>CONCATENATE(W603,"/",'Result Entry'!$AF$7)</f>
        <v>0/100</v>
      </c>
      <c r="N603" s="2036" t="str">
        <f>IF(X603=0,"--",CONCATENATE(X603,"/"))</f>
        <v>--</v>
      </c>
      <c r="O603" s="2031">
        <f t="shared" si="78" ref="O603:O608">SUM(W603:X603)</f>
        <v>0.0</v>
      </c>
      <c r="P603" s="1734">
        <f t="shared" si="79" ref="P603:P608">SUM(L603,O603)</f>
        <v>0.0</v>
      </c>
      <c r="Q603" s="2032" t="str">
        <f>IF($L590="TC",0,IF($L590="Nso",0,VLOOKUP($A586,'Result Entry'!$B$9:$FW$108,38,0)))</f>
        <v/>
      </c>
      <c r="R603" s="610"/>
      <c r="U603" s="2039">
        <f>IF($L590="TC",0,IF($L590="Nso",0,VLOOKUP($A586,'Result Entry'!$B$9:$FW$108,29,0)))</f>
        <v>0.0</v>
      </c>
      <c r="V603" s="2039">
        <v>0.0</v>
      </c>
      <c r="W603" s="2039">
        <f>IF($L590="TC",0,IF($L590="Nso",0,VLOOKUP($A586,'Result Entry'!$B$9:$FW$108,31,0)))</f>
        <v>0.0</v>
      </c>
      <c r="X603" s="2039">
        <v>0.0</v>
      </c>
    </row>
    <row r="604" spans="8:8" s="1538" ht="33.75" customFormat="1" customHeight="1">
      <c r="A604" s="1954"/>
      <c r="B604" s="1986" t="s">
        <v>70</v>
      </c>
      <c r="C604" s="1551">
        <f>IF(Y604&gt;=1,'Result Entry'!$AO$3,0)</f>
        <v>0.0</v>
      </c>
      <c r="D604" s="1552"/>
      <c r="E604" s="1728">
        <f>IF($L590="TC",0,IF($L590="Nso",0,VLOOKUP($A586,'Result Entry'!$B$9:$FW$108,40,0)))</f>
        <v>0.0</v>
      </c>
      <c r="F604" s="1729">
        <f>IF($L590="TC",0,IF($L590="Nso",0,VLOOKUP($A586,'Result Entry'!$B$9:$FW$108,41,0)))</f>
        <v>0.0</v>
      </c>
      <c r="G604" s="1729">
        <f>IF($L590="TC",0,IF($L590="Nso",0,VLOOKUP($A586,'Result Entry'!$B$9:$FW$108,42,0)))</f>
        <v>0.0</v>
      </c>
      <c r="H604" s="2034">
        <f t="shared" si="75"/>
        <v>0.0</v>
      </c>
      <c r="I604" s="2035" t="str">
        <f>CONCATENATE(U604,"/",'Result Entry'!$AS$7)</f>
        <v>0/40</v>
      </c>
      <c r="J604" s="2036" t="str">
        <f>IF(V604=0,"--",CONCATENATE(V604,"/",'Result Entry'!$AT$7))</f>
        <v>--</v>
      </c>
      <c r="K604" s="2037">
        <f t="shared" si="76"/>
        <v>0.0</v>
      </c>
      <c r="L604" s="2038">
        <f t="shared" si="77"/>
        <v>0.0</v>
      </c>
      <c r="M604" s="2035" t="str">
        <f>CONCATENATE(W604,"/",'Result Entry'!$AW$7)</f>
        <v>0/100</v>
      </c>
      <c r="N604" s="2036" t="str">
        <f>IF(X604=0,"--",CONCATENATE(X604,"/",'Result Entry'!$AX$7))</f>
        <v>--</v>
      </c>
      <c r="O604" s="2031">
        <f t="shared" si="78"/>
        <v>0.0</v>
      </c>
      <c r="P604" s="1734">
        <f t="shared" si="79"/>
        <v>0.0</v>
      </c>
      <c r="Q604" s="2032" t="str">
        <f>IF($L590="TC",0,IF($L590="Nso",0,VLOOKUP($A586,'Result Entry'!$B$9:$FW$108,55,0)))</f>
        <v/>
      </c>
      <c r="R604" s="610"/>
      <c r="U604" s="2039">
        <f>IF($L590="TC",0,IF($L590="Nso",0,VLOOKUP($A586,'Result Entry'!$B$9:$FW$108,44,0)))</f>
        <v>0.0</v>
      </c>
      <c r="V604" s="2039">
        <f>IF($L590="TC",0,IF($L590="Nso",0,VLOOKUP($A586,'Result Entry'!$B$9:$FW$108,45,0)))</f>
        <v>0.0</v>
      </c>
      <c r="W604" s="2039">
        <f>IF($L590="TC",0,IF($L590="Nso",0,VLOOKUP($A586,'Result Entry'!$B$9:$FW$108,48,0)))</f>
        <v>0.0</v>
      </c>
      <c r="X604" s="2039">
        <f>IF($L590="TC",0,IF($L590="Nso",0,VLOOKUP($A586,'Result Entry'!$B$9:$FW$108,49,0)))</f>
        <v>0.0</v>
      </c>
      <c r="Y604" s="2039">
        <f>VLOOKUP($A586,'Result Entry'!$B$9:$FW$108,39,0)</f>
        <v>0.0</v>
      </c>
    </row>
    <row r="605" spans="8:8" s="1538" ht="33.75" customFormat="1" customHeight="1">
      <c r="A605" s="1954"/>
      <c r="B605" s="1986" t="s">
        <v>70</v>
      </c>
      <c r="C605" s="1551">
        <f>IF(Y605&gt;=1,'Result Entry'!$BF$3,0)</f>
        <v>0.0</v>
      </c>
      <c r="D605" s="1552"/>
      <c r="E605" s="1728">
        <f>IF($L590="TC",0,IF($L590="Nso",0,VLOOKUP($A586,'Result Entry'!$B$9:$FW$108,57,0)))</f>
        <v>0.0</v>
      </c>
      <c r="F605" s="1729">
        <f>IF($L590="TC",0,IF($L590="Nso",0,VLOOKUP($A586,'Result Entry'!$B$9:$FW$108,58,0)))</f>
        <v>0.0</v>
      </c>
      <c r="G605" s="1729">
        <f>IF($L590="TC",0,IF($L590="Nso",0,VLOOKUP($A586,'Result Entry'!$B$9:$FW$108,59,0)))</f>
        <v>0.0</v>
      </c>
      <c r="H605" s="2034">
        <f t="shared" si="75"/>
        <v>0.0</v>
      </c>
      <c r="I605" s="2035" t="str">
        <f>CONCATENATE(U605,"/",'Result Entry'!$BJ$7)</f>
        <v>0/70</v>
      </c>
      <c r="J605" s="2036" t="str">
        <f>IF(V605=0,"--",CONCATENATE(V605,"/",'Result Entry'!$BK$7))</f>
        <v>--</v>
      </c>
      <c r="K605" s="2037">
        <f t="shared" si="76"/>
        <v>0.0</v>
      </c>
      <c r="L605" s="2038">
        <f t="shared" si="77"/>
        <v>0.0</v>
      </c>
      <c r="M605" s="2035" t="str">
        <f>CONCATENATE(W605,"/",'Result Entry'!$BN$7)</f>
        <v>0/100</v>
      </c>
      <c r="N605" s="2036" t="str">
        <f>IF(X605=0,"--",CONCATENATE(X605,"/",'Result Entry'!$BO$7))</f>
        <v>--</v>
      </c>
      <c r="O605" s="2031">
        <f t="shared" si="78"/>
        <v>0.0</v>
      </c>
      <c r="P605" s="1734">
        <f t="shared" si="79"/>
        <v>0.0</v>
      </c>
      <c r="Q605" s="2032" t="str">
        <f>IF($L590="TC",0,IF($L590="Nso",0,VLOOKUP($A586,'Result Entry'!$B$9:$FW$108,72,0)))</f>
        <v/>
      </c>
      <c r="R605" s="610"/>
      <c r="U605" s="2039">
        <f>IF($L590="TC",0,IF($L590="Nso",0,VLOOKUP($A586,'Result Entry'!$B$9:$FW$108,61,0)))</f>
        <v>0.0</v>
      </c>
      <c r="V605" s="2039">
        <f>IF($L590="TC",0,IF($L590="Nso",0,VLOOKUP($A586,'Result Entry'!$B$9:$FW$108,62,0)))</f>
        <v>0.0</v>
      </c>
      <c r="W605" s="2039">
        <f>IF($L590="TC",0,IF($L590="Nso",0,VLOOKUP($A586,'Result Entry'!$B$9:$FW$108,65,0)))</f>
        <v>0.0</v>
      </c>
      <c r="X605" s="2039">
        <f>IF($L590="TC",0,IF($L590="Nso",0,VLOOKUP($A586,'Result Entry'!$B$9:$FW$108,66,0)))</f>
        <v>0.0</v>
      </c>
      <c r="Y605" s="2039">
        <f>VLOOKUP($A586,'Result Entry'!$B$9:$FW$108,56,0)</f>
        <v>0.0</v>
      </c>
    </row>
    <row r="606" spans="8:8" s="1538" ht="33.75" customFormat="1" customHeight="1">
      <c r="A606" s="1954"/>
      <c r="B606" s="1986" t="s">
        <v>70</v>
      </c>
      <c r="C606" s="1554">
        <f>IF(Y606&gt;=1,'Result Entry'!$BW$3,0)</f>
        <v>0.0</v>
      </c>
      <c r="D606" s="2040"/>
      <c r="E606" s="2041">
        <f>IF($L590="TC",0,IF($L590="Nso",0,VLOOKUP($A586,'Result Entry'!$B$9:$FW$108,74,0)))</f>
        <v>0.0</v>
      </c>
      <c r="F606" s="2042">
        <f>IF($L590="TC",0,IF($L590="Nso",0,VLOOKUP($A586,'Result Entry'!$B$9:$FW$108,75,0)))</f>
        <v>0.0</v>
      </c>
      <c r="G606" s="2042">
        <f>IF($L590="TC",0,IF($L590="Nso",0,VLOOKUP($A586,'Result Entry'!$B$9:$FW$108,76,0)))</f>
        <v>0.0</v>
      </c>
      <c r="H606" s="2043">
        <f t="shared" si="75"/>
        <v>0.0</v>
      </c>
      <c r="I606" s="2044" t="str">
        <f>CONCATENATE(U606,"/",'Result Entry'!$CA$7)</f>
        <v>0/70</v>
      </c>
      <c r="J606" s="2045" t="str">
        <f>IF(V606=0,"--",CONCATENATE(V606,"/",'Result Entry'!$CB$7))</f>
        <v>--</v>
      </c>
      <c r="K606" s="2046">
        <f t="shared" si="76"/>
        <v>0.0</v>
      </c>
      <c r="L606" s="2047">
        <f t="shared" si="77"/>
        <v>0.0</v>
      </c>
      <c r="M606" s="2044" t="str">
        <f>CONCATENATE(W606,"/",'Result Entry'!$CE$7)</f>
        <v>0/100</v>
      </c>
      <c r="N606" s="2045" t="str">
        <f>IF(X606=0,"--",CONCATENATE(X606,"/",'Result Entry'!$CF$7))</f>
        <v>--</v>
      </c>
      <c r="O606" s="2043">
        <f t="shared" si="78"/>
        <v>0.0</v>
      </c>
      <c r="P606" s="2048">
        <f t="shared" si="79"/>
        <v>0.0</v>
      </c>
      <c r="Q606" s="2049" t="str">
        <f>IF($L590="TC",0,IF($L590="Nso",0,VLOOKUP($A586,'Result Entry'!$B$9:$FW$108,89,0)))</f>
        <v/>
      </c>
      <c r="R606" s="610"/>
      <c r="U606" s="2041">
        <f>IF($L590="TC",0,IF($L590="Nso",0,VLOOKUP($A586,'Result Entry'!$B$9:$FW$108,78,0)))</f>
        <v>0.0</v>
      </c>
      <c r="V606" s="2041">
        <f>IF($L590="TC",0,IF($L590="Nso",0,VLOOKUP($A586,'Result Entry'!$B$9:$FW$108,79,0)))</f>
        <v>0.0</v>
      </c>
      <c r="W606" s="2041">
        <f>IF($L590="TC",0,IF($L590="Nso",0,VLOOKUP($A586,'Result Entry'!$B$9:$FW$108,82,0)))</f>
        <v>0.0</v>
      </c>
      <c r="X606" s="2041">
        <f>IF($L590="TC",0,IF($L590="Nso",0,VLOOKUP($A586,'Result Entry'!$B$9:$FW$108,83,0)))</f>
        <v>0.0</v>
      </c>
      <c r="Y606" s="2041">
        <f>VLOOKUP($A586,'Result Entry'!$B$9:$FW$108,73,0)</f>
        <v>0.0</v>
      </c>
    </row>
    <row r="607" spans="8:8" s="1538" ht="33.75" customFormat="1" customHeight="1">
      <c r="A607" s="1954"/>
      <c r="B607" s="1986" t="s">
        <v>70</v>
      </c>
      <c r="C607" s="2050">
        <f>IF(Y607&gt;=1,'Result Entry'!$CN$3,0)</f>
        <v>0.0</v>
      </c>
      <c r="D607" s="2040"/>
      <c r="E607" s="2051">
        <f>IF($L590="TC",0,IF($L590="Nso",0,VLOOKUP($A586,'Result Entry'!$B$9:$FW$108,91,0)))</f>
        <v>0.0</v>
      </c>
      <c r="F607" s="2052">
        <f>IF($L590="TC",0,IF($L590="Nso",0,VLOOKUP($A586,'Result Entry'!$B$9:$FW$108,92,0)))</f>
        <v>0.0</v>
      </c>
      <c r="G607" s="2052">
        <f>IF($L590="TC",0,IF($L590="Nso",0,VLOOKUP($A586,'Result Entry'!$B$9:$FW$108,93,0)))</f>
        <v>0.0</v>
      </c>
      <c r="H607" s="2053">
        <f t="shared" si="75"/>
        <v>0.0</v>
      </c>
      <c r="I607" s="2054" t="str">
        <f>CONCATENATE(U607,"/",'Result Entry'!$CR$7)</f>
        <v>0/70</v>
      </c>
      <c r="J607" s="2055" t="str">
        <f>IF(V607=0,"--",CONCATENATE(V607,"/",'Result Entry'!$CS$7))</f>
        <v>--</v>
      </c>
      <c r="K607" s="2056">
        <f t="shared" si="76"/>
        <v>0.0</v>
      </c>
      <c r="L607" s="2057">
        <f t="shared" si="77"/>
        <v>0.0</v>
      </c>
      <c r="M607" s="2054" t="str">
        <f>CONCATENATE(W607,"/",'Result Entry'!$CV$7)</f>
        <v>0/100</v>
      </c>
      <c r="N607" s="2055" t="str">
        <f>IF(X607=0,"--",CONCATENATE(X607,"/",'Result Entry'!$CW$7))</f>
        <v>--</v>
      </c>
      <c r="O607" s="2053">
        <f t="shared" si="78"/>
        <v>0.0</v>
      </c>
      <c r="P607" s="2058">
        <f t="shared" si="79"/>
        <v>0.0</v>
      </c>
      <c r="Q607" s="2059" t="str">
        <f>IF($L590="TC",0,IF($L590="Nso",0,VLOOKUP($A586,'Result Entry'!$B$9:$FW$108,106,0)))</f>
        <v/>
      </c>
      <c r="R607" s="610"/>
      <c r="U607" s="2051">
        <f>IF($L590="TC",0,IF($L590="Nso",0,VLOOKUP($A586,'Result Entry'!$B$9:$FW$108,95,0)))</f>
        <v>0.0</v>
      </c>
      <c r="V607" s="2051">
        <f>IF($L590="TC",0,IF($L590="Nso",0,VLOOKUP($A586,'Result Entry'!$B$9:$FW$108,96,0)))</f>
        <v>0.0</v>
      </c>
      <c r="W607" s="2051">
        <f>IF($L590="TC",0,IF($L590="Nso",0,VLOOKUP($A586,'Result Entry'!$B$9:$FW$108,99,0)))</f>
        <v>0.0</v>
      </c>
      <c r="X607" s="2051">
        <f>IF($L590="TC",0,IF($L590="Nso",0,VLOOKUP($A586,'Result Entry'!$B$9:$FW$108,100,0)))</f>
        <v>0.0</v>
      </c>
      <c r="Y607" s="2051">
        <f>VLOOKUP($A586,'Result Entry'!$B$9:$FW$108,90,0)</f>
        <v>0.0</v>
      </c>
    </row>
    <row r="608" spans="8:8" s="1538" ht="33.75" customFormat="1" customHeight="1">
      <c r="A608" s="1954"/>
      <c r="B608" s="1986" t="s">
        <v>70</v>
      </c>
      <c r="C608" s="1554">
        <f>IF(Y608&gt;=1,'Result Entry'!$DE$3,0)</f>
        <v>0.0</v>
      </c>
      <c r="D608" s="2040"/>
      <c r="E608" s="1739">
        <f>IF($L590="TC",0,IF($L590="Nso",0,VLOOKUP($A586,'Result Entry'!$B$9:$FW$108,108,0)))</f>
        <v>0.0</v>
      </c>
      <c r="F608" s="1740">
        <f>IF($L590="TC",0,IF($L590="Nso",0,VLOOKUP($A586,'Result Entry'!$B$9:$FW$108,109,0)))</f>
        <v>0.0</v>
      </c>
      <c r="G608" s="1740">
        <f>IF($L590="TC",0,IF($L590="Nso",0,VLOOKUP($A586,'Result Entry'!$B$9:$FW$108,110,0)))</f>
        <v>0.0</v>
      </c>
      <c r="H608" s="2060">
        <f t="shared" si="75"/>
        <v>0.0</v>
      </c>
      <c r="I608" s="2061" t="str">
        <f>CONCATENATE(U608,"/",'Result Entry'!$DI$7)</f>
        <v>0/70</v>
      </c>
      <c r="J608" s="2062" t="str">
        <f>IF(V608=0,"--",CONCATENATE(V608,"/",'Result Entry'!$DJ$7))</f>
        <v>--</v>
      </c>
      <c r="K608" s="2063">
        <f t="shared" si="76"/>
        <v>0.0</v>
      </c>
      <c r="L608" s="2064">
        <f t="shared" si="77"/>
        <v>0.0</v>
      </c>
      <c r="M608" s="2061" t="str">
        <f>CONCATENATE(W608,"/",'Result Entry'!$DM$7)</f>
        <v>0/100</v>
      </c>
      <c r="N608" s="2062" t="str">
        <f>IF(X608=0,"--",CONCATENATE(X608,"/",'Result Entry'!$DN$7))</f>
        <v>--</v>
      </c>
      <c r="O608" s="2060">
        <f t="shared" si="78"/>
        <v>0.0</v>
      </c>
      <c r="P608" s="1746">
        <f t="shared" si="79"/>
        <v>0.0</v>
      </c>
      <c r="Q608" s="2032" t="str">
        <f>IF($L590="TC",0,IF($L590="Nso",0,VLOOKUP($A586,'Result Entry'!$B$9:$FW$108,123,0)))</f>
        <v/>
      </c>
      <c r="R608" s="610"/>
      <c r="U608" s="2065">
        <f>IF($L590="TC",0,IF($L590="Nso",0,VLOOKUP($A586,'Result Entry'!$B$9:$FW$108,112,0)))</f>
        <v>0.0</v>
      </c>
      <c r="V608" s="2065">
        <f>IF($L590="TC",0,IF($L590="Nso",0,VLOOKUP($A586,'Result Entry'!$B$9:$FW$108,113,0)))</f>
        <v>0.0</v>
      </c>
      <c r="W608" s="2065">
        <f>IF($L590="TC",0,IF($L590="Nso",0,VLOOKUP($A586,'Result Entry'!$B$9:$FW$108,116,0)))</f>
        <v>0.0</v>
      </c>
      <c r="X608" s="2065">
        <f>IF($L590="TC",0,IF($L590="Nso",0,VLOOKUP($A586,'Result Entry'!$B$9:$FW$108,117,0)))</f>
        <v>0.0</v>
      </c>
      <c r="Y608" s="2065">
        <f>VLOOKUP($A586,'Result Entry'!$B$9:$FW$108,107,0)</f>
        <v>0.0</v>
      </c>
    </row>
    <row r="609" spans="8:8" ht="33.75" customHeight="1">
      <c r="A609" s="1954"/>
      <c r="B609" s="1986" t="s">
        <v>70</v>
      </c>
      <c r="C609" s="1565" t="s">
        <v>78</v>
      </c>
      <c r="D609" s="1566"/>
      <c r="E609" s="1567"/>
      <c r="F609" s="1747" t="s">
        <v>79</v>
      </c>
      <c r="G609" s="2066"/>
      <c r="H609" s="1748"/>
      <c r="I609" s="1747" t="s">
        <v>80</v>
      </c>
      <c r="J609" s="1749"/>
      <c r="K609" s="2067" t="s">
        <v>42</v>
      </c>
      <c r="L609" s="2068"/>
      <c r="M609" s="2067" t="s">
        <v>92</v>
      </c>
      <c r="N609" s="1753"/>
      <c r="O609" s="1752" t="s">
        <v>40</v>
      </c>
      <c r="P609" s="1753"/>
      <c r="Q609" s="2069" t="s">
        <v>44</v>
      </c>
      <c r="R609" s="610"/>
    </row>
    <row r="610" spans="8:8" ht="33.75" customHeight="1">
      <c r="A610" s="1954"/>
      <c r="B610" s="1986" t="s">
        <v>70</v>
      </c>
      <c r="C610" s="1577"/>
      <c r="D610" s="1578"/>
      <c r="E610" s="1579"/>
      <c r="F610" s="1755">
        <f>IF($L590="TC",0,IF($L590="Nso",0,VLOOKUP($A586,'Result Entry'!$B$9:$FW$108,171,0)))</f>
        <v>0.0</v>
      </c>
      <c r="G610" s="2070"/>
      <c r="H610" s="1756"/>
      <c r="I610" s="2071">
        <f>IF($L590="TC",0,IF($L590="Nso",0,VLOOKUP($A586,'Result Entry'!$B$9:$FW$108,172,0)))</f>
        <v>0.0</v>
      </c>
      <c r="J610" s="2072"/>
      <c r="K610" s="2073">
        <f>IF($L590="TC",0,IF($L590="Nso",0,VLOOKUP($A586,'Result Entry'!$B$9:$FW$108,173,0)))</f>
        <v>0.0</v>
      </c>
      <c r="L610" s="2074"/>
      <c r="M610" s="2075" t="str">
        <f>IF($L590="TC",0,IF($L590="Nso",0,VLOOKUP($A586,'Result Entry'!$B$9:$FW$108,174,0)))</f>
        <v/>
      </c>
      <c r="N610" s="2076"/>
      <c r="O610" s="1535" t="str">
        <f>VLOOKUP($A586,'Result Entry'!$B$9:$FW$108,175,0)</f>
        <v/>
      </c>
      <c r="P610" s="1534"/>
      <c r="Q610" s="2077" t="str">
        <f>IF($L590="TC",0,IF($L590="Nso",0,VLOOKUP($A586,'Result Entry'!$B$9:$FW$108,177,0)))</f>
        <v/>
      </c>
      <c r="R610" s="610"/>
    </row>
    <row r="611" spans="8:8" ht="33.75" customHeight="1">
      <c r="A611" s="1954"/>
      <c r="B611" s="1986" t="s">
        <v>70</v>
      </c>
      <c r="C611" s="2078" t="s">
        <v>59</v>
      </c>
      <c r="D611" s="2079"/>
      <c r="E611" s="2079"/>
      <c r="F611" s="2079"/>
      <c r="G611" s="2079"/>
      <c r="H611" s="2079"/>
      <c r="I611" s="2080"/>
      <c r="J611" s="1592" t="s">
        <v>60</v>
      </c>
      <c r="K611" s="1592"/>
      <c r="L611" s="1592"/>
      <c r="M611" s="1593"/>
      <c r="N611" s="1760">
        <f>VLOOKUP($A586,'Result Entry'!$B$9:$FW$108,168,0)</f>
        <v>0.0</v>
      </c>
      <c r="O611" s="1761"/>
      <c r="P611" s="2081" t="s">
        <v>38</v>
      </c>
      <c r="Q611" s="2082"/>
      <c r="R611" s="610"/>
    </row>
    <row r="612" spans="8:8" ht="33.75" customHeight="1">
      <c r="A612" s="1954"/>
      <c r="B612" s="1986" t="s">
        <v>70</v>
      </c>
      <c r="C612" s="1598" t="s">
        <v>244</v>
      </c>
      <c r="D612" s="1599"/>
      <c r="E612" s="1599"/>
      <c r="F612" s="2083" t="s">
        <v>158</v>
      </c>
      <c r="G612" s="2084"/>
      <c r="H612" s="2085"/>
      <c r="I612" s="2086" t="s">
        <v>242</v>
      </c>
      <c r="J612" s="1603" t="s">
        <v>61</v>
      </c>
      <c r="K612" s="1603"/>
      <c r="L612" s="1603"/>
      <c r="M612" s="1604"/>
      <c r="N612" s="1762">
        <f>VLOOKUP($A586,'Result Entry'!$B$9:$FW$108,169,0)</f>
        <v>0.0</v>
      </c>
      <c r="O612" s="1763"/>
      <c r="P612" s="1607" t="str">
        <f>VLOOKUP($A586,'Result Entry'!$B$9:$FW$108,170,0)</f>
        <v/>
      </c>
      <c r="Q612" s="2087"/>
      <c r="R612" s="610"/>
    </row>
    <row r="613" spans="8:8" ht="33.75" customHeight="1">
      <c r="A613" s="1954"/>
      <c r="B613" s="1986" t="s">
        <v>70</v>
      </c>
      <c r="C613" s="1598"/>
      <c r="D613" s="1599"/>
      <c r="E613" s="1599"/>
      <c r="F613" s="2088"/>
      <c r="G613" s="2089"/>
      <c r="H613" s="2090"/>
      <c r="I613" s="2091" t="s">
        <v>100</v>
      </c>
      <c r="J613" s="1612" t="s">
        <v>62</v>
      </c>
      <c r="K613" s="1612"/>
      <c r="L613" s="1612"/>
      <c r="M613" s="1613"/>
      <c r="N613" s="2092">
        <f>IF($L590="TC","Transferred",IF($L590="Nso","NameSeparated",VLOOKUP($A586,'Result Entry'!$B$9:$FW$108,178,0)))</f>
        <v>0.0</v>
      </c>
      <c r="O613" s="2092"/>
      <c r="P613" s="2092"/>
      <c r="Q613" s="2093"/>
      <c r="R613" s="610"/>
    </row>
    <row r="614" spans="8:8" ht="33.75" customHeight="1">
      <c r="A614" s="1954"/>
      <c r="B614" s="1986" t="s">
        <v>70</v>
      </c>
      <c r="C614" s="1766" t="str">
        <f>'Result Entry'!$DU$3</f>
        <v>Foundation Of Information Tech.</v>
      </c>
      <c r="D614" s="1767"/>
      <c r="E614" s="1768"/>
      <c r="F614" s="1769" t="str">
        <f>IF(OR($L590="TC",$L590="Nso"),"",VLOOKUP($A586,'Result Entry'!$B$9:$GS$108,196,0))</f>
        <v>0/200</v>
      </c>
      <c r="G614" s="1769"/>
      <c r="H614" s="1769"/>
      <c r="I614" s="1770" t="str">
        <f>IF(F614="","",VLOOKUP($A586,'Result Entry'!$B$9:$GS$108,137,0))</f>
        <v/>
      </c>
      <c r="J614" s="1621" t="s">
        <v>72</v>
      </c>
      <c r="K614" s="1621"/>
      <c r="L614" s="1621"/>
      <c r="M614" s="1622"/>
      <c r="N614" s="2094">
        <f>'Result Entry'!$T$2</f>
        <v>45041.0</v>
      </c>
      <c r="O614" s="2095"/>
      <c r="P614" s="2095"/>
      <c r="Q614" s="2096"/>
      <c r="R614" s="610"/>
    </row>
    <row r="615" spans="8:8" ht="33.75" customHeight="1">
      <c r="A615" s="1954"/>
      <c r="B615" s="1986" t="s">
        <v>70</v>
      </c>
      <c r="C615" s="1774" t="str">
        <f>'Result Entry'!$EI$3</f>
        <v>G.I.A.I.-II</v>
      </c>
      <c r="D615" s="1775"/>
      <c r="E615" s="1776"/>
      <c r="F615" s="1769" t="str">
        <f>IF(OR($L590="TC",$L590="Nso"),"",VLOOKUP($A586,'Result Entry'!$B$9:$GS$108,200,0))</f>
        <v>0/200</v>
      </c>
      <c r="G615" s="1769"/>
      <c r="H615" s="1769"/>
      <c r="I615" s="1770" t="str">
        <f>IF(F615="","",VLOOKUP($A586,'Result Entry'!$B$9:$GS$108,149,0))</f>
        <v/>
      </c>
      <c r="J615" s="1626"/>
      <c r="K615" s="1627"/>
      <c r="L615" s="1627"/>
      <c r="M615" s="1627"/>
      <c r="N615" s="1627"/>
      <c r="O615" s="1627"/>
      <c r="P615" s="1627"/>
      <c r="Q615" s="2097"/>
      <c r="R615" s="610"/>
    </row>
    <row r="616" spans="8:8" ht="33.75" customHeight="1">
      <c r="A616" s="1954"/>
      <c r="B616" s="1986" t="s">
        <v>70</v>
      </c>
      <c r="C616" s="1774" t="str">
        <f>'Result Entry'!$EU$3</f>
        <v>SOC.SER.PLAN</v>
      </c>
      <c r="D616" s="1775"/>
      <c r="E616" s="1776"/>
      <c r="F616" s="1769" t="str">
        <f>IF(OR($L590="TC",$L590="Nso"),"",VLOOKUP($A586,'Result Entry'!$B$9:$HS$108,204,0))</f>
        <v>0/200</v>
      </c>
      <c r="G616" s="1769"/>
      <c r="H616" s="1769"/>
      <c r="I616" s="1770" t="str">
        <f>IF(F616="","",VLOOKUP($A586,'Result Entry'!$B$9:$GS$108,161,0))</f>
        <v/>
      </c>
      <c r="J616" s="1629" t="s">
        <v>175</v>
      </c>
      <c r="K616" s="2098"/>
      <c r="L616" s="2098"/>
      <c r="M616" s="1630"/>
      <c r="N616" s="2099"/>
      <c r="O616" s="2100"/>
      <c r="P616" s="2100"/>
      <c r="Q616" s="2101"/>
      <c r="R616" s="610"/>
    </row>
    <row r="617" spans="8:8" ht="33.75" customHeight="1">
      <c r="A617" s="1954"/>
      <c r="B617" s="1986" t="s">
        <v>70</v>
      </c>
      <c r="C617" s="1774" t="str">
        <f>'Result Entry'!$FG$3</f>
        <v>Jeewan Kaushal</v>
      </c>
      <c r="D617" s="1775"/>
      <c r="E617" s="1776"/>
      <c r="F617" s="1769" t="str">
        <f>IF(OR($L590="TC",$L590="Nso"),"",VLOOKUP($A586,'Result Entry'!$B$9:$HS$108,208,0))</f>
        <v>0/100</v>
      </c>
      <c r="G617" s="1769"/>
      <c r="H617" s="1769"/>
      <c r="I617" s="1770" t="str">
        <f>IF(F617="","",VLOOKUP($A586,'Result Entry'!$B$9:$HS$108,167,0))</f>
        <v/>
      </c>
      <c r="J617" s="1629" t="s">
        <v>149</v>
      </c>
      <c r="K617" s="2098"/>
      <c r="L617" s="2098"/>
      <c r="M617" s="1630"/>
      <c r="N617" s="1630"/>
      <c r="O617" s="1630"/>
      <c r="P617" s="1630"/>
      <c r="Q617" s="2102"/>
      <c r="R617" s="610"/>
    </row>
    <row r="618" spans="8:8" ht="33.75" customHeight="1">
      <c r="A618" s="1954"/>
      <c r="B618" s="1986" t="s">
        <v>70</v>
      </c>
      <c r="C618" s="1777" t="s">
        <v>181</v>
      </c>
      <c r="D618" s="1778"/>
      <c r="E618" s="1779"/>
      <c r="F618" s="2103" t="s">
        <v>182</v>
      </c>
      <c r="G618" s="2104"/>
      <c r="H618" s="2105"/>
      <c r="I618" s="1782" t="s">
        <v>31</v>
      </c>
      <c r="J618" s="1629" t="s">
        <v>176</v>
      </c>
      <c r="K618" s="2098"/>
      <c r="L618" s="2098"/>
      <c r="M618" s="1630"/>
      <c r="N618" s="1630"/>
      <c r="O618" s="1630"/>
      <c r="P618" s="1630"/>
      <c r="Q618" s="2102"/>
      <c r="R618" s="610"/>
    </row>
    <row r="619" spans="8:8" ht="33.75" customHeight="1">
      <c r="A619" s="1954"/>
      <c r="B619" s="1986" t="s">
        <v>70</v>
      </c>
      <c r="C619" s="1783"/>
      <c r="D619" s="1784"/>
      <c r="E619" s="1785"/>
      <c r="F619" s="1786" t="s">
        <v>245</v>
      </c>
      <c r="G619" s="2106"/>
      <c r="H619" s="1787"/>
      <c r="I619" s="1788" t="s">
        <v>63</v>
      </c>
      <c r="J619" s="1647" t="s">
        <v>68</v>
      </c>
      <c r="K619" s="1648"/>
      <c r="L619" s="1648"/>
      <c r="M619" s="1648"/>
      <c r="N619" s="1648"/>
      <c r="O619" s="1648"/>
      <c r="P619" s="1648"/>
      <c r="Q619" s="2107"/>
      <c r="R619" s="610"/>
    </row>
    <row r="620" spans="8:8" ht="33.75" customHeight="1">
      <c r="A620" s="1954"/>
      <c r="B620" s="1986" t="s">
        <v>70</v>
      </c>
      <c r="C620" s="1783"/>
      <c r="D620" s="1784"/>
      <c r="E620" s="1785"/>
      <c r="F620" s="1786" t="s">
        <v>246</v>
      </c>
      <c r="G620" s="2106"/>
      <c r="H620" s="1787"/>
      <c r="I620" s="1788" t="s">
        <v>64</v>
      </c>
      <c r="J620" s="1650"/>
      <c r="K620" s="1651"/>
      <c r="L620" s="1651"/>
      <c r="M620" s="1651"/>
      <c r="N620" s="1651"/>
      <c r="O620" s="1651"/>
      <c r="P620" s="1651"/>
      <c r="Q620" s="2108"/>
      <c r="R620" s="610"/>
    </row>
    <row r="621" spans="8:8" ht="33.75" customHeight="1">
      <c r="A621" s="1954"/>
      <c r="B621" s="1986" t="s">
        <v>70</v>
      </c>
      <c r="C621" s="1783"/>
      <c r="D621" s="1784"/>
      <c r="E621" s="1785"/>
      <c r="F621" s="1786" t="s">
        <v>247</v>
      </c>
      <c r="G621" s="2106"/>
      <c r="H621" s="1787"/>
      <c r="I621" s="1788" t="s">
        <v>66</v>
      </c>
      <c r="J621" s="1650"/>
      <c r="K621" s="1651"/>
      <c r="L621" s="1651"/>
      <c r="M621" s="1651"/>
      <c r="N621" s="1651"/>
      <c r="O621" s="1651"/>
      <c r="P621" s="1651"/>
      <c r="Q621" s="2108"/>
      <c r="R621" s="610"/>
    </row>
    <row r="622" spans="8:8" ht="33.75" customHeight="1">
      <c r="A622" s="1954"/>
      <c r="B622" s="1986" t="s">
        <v>70</v>
      </c>
      <c r="C622" s="1783"/>
      <c r="D622" s="1784"/>
      <c r="E622" s="1785"/>
      <c r="F622" s="1786" t="s">
        <v>248</v>
      </c>
      <c r="G622" s="2106"/>
      <c r="H622" s="1787"/>
      <c r="I622" s="1788" t="s">
        <v>65</v>
      </c>
      <c r="J622" s="1653" t="s">
        <v>81</v>
      </c>
      <c r="K622" s="1654"/>
      <c r="L622" s="1654"/>
      <c r="M622" s="1654"/>
      <c r="N622" s="1654"/>
      <c r="O622" s="1654"/>
      <c r="P622" s="1654"/>
      <c r="Q622" s="2109"/>
      <c r="R622" s="610"/>
    </row>
    <row r="623" spans="8:8" ht="33.75" customHeight="1">
      <c r="A623" s="1954"/>
      <c r="B623" s="2110" t="s">
        <v>70</v>
      </c>
      <c r="C623" s="2111"/>
      <c r="D623" s="2112"/>
      <c r="E623" s="2113"/>
      <c r="F623" s="2114"/>
      <c r="G623" s="2115"/>
      <c r="H623" s="2115"/>
      <c r="I623" s="2116"/>
      <c r="J623" s="2117"/>
      <c r="K623" s="2118"/>
      <c r="L623" s="2118"/>
      <c r="M623" s="2118"/>
      <c r="N623" s="2118"/>
      <c r="O623" s="2118"/>
      <c r="P623" s="2118"/>
      <c r="Q623" s="2119"/>
      <c r="R623" s="610"/>
    </row>
    <row r="624" spans="8:8" s="927" ht="48.75" customFormat="1" customHeight="1">
      <c r="A624" s="1439"/>
      <c r="B624" s="2120"/>
      <c r="C624" s="2120"/>
      <c r="D624" s="2120"/>
      <c r="E624" s="2120"/>
      <c r="F624" s="2120"/>
      <c r="G624" s="2120"/>
      <c r="H624" s="2120"/>
      <c r="I624" s="2120"/>
      <c r="J624" s="2120"/>
      <c r="K624" s="2120"/>
      <c r="L624" s="2120"/>
      <c r="M624" s="2120"/>
      <c r="N624" s="2120"/>
      <c r="O624" s="2120"/>
      <c r="P624" s="2120"/>
      <c r="Q624" s="2120"/>
      <c r="R624" s="610"/>
    </row>
    <row r="625" spans="8:8" ht="9.75" customHeight="1">
      <c r="A625" s="1949">
        <f>A586+1</f>
        <v>17.0</v>
      </c>
      <c r="B625" s="1949"/>
      <c r="C625" s="1949"/>
      <c r="D625" s="1949"/>
      <c r="E625" s="1949"/>
      <c r="F625" s="1949"/>
      <c r="G625" s="1949"/>
      <c r="H625" s="1949"/>
      <c r="I625" s="1949"/>
      <c r="J625" s="1949"/>
      <c r="K625" s="1949"/>
      <c r="L625" s="1949"/>
      <c r="M625" s="1949"/>
      <c r="N625" s="1949"/>
      <c r="O625" s="1949"/>
      <c r="P625" s="1949"/>
      <c r="Q625" s="1949"/>
      <c r="R625" s="1949"/>
    </row>
    <row r="626" spans="8:8" ht="16.5" customHeight="1">
      <c r="A626" s="1950"/>
      <c r="B626" s="1951" t="s">
        <v>51</v>
      </c>
      <c r="C626" s="1952"/>
      <c r="D626" s="1952"/>
      <c r="E626" s="1952"/>
      <c r="F626" s="1952"/>
      <c r="G626" s="1952"/>
      <c r="H626" s="1952"/>
      <c r="I626" s="1952"/>
      <c r="J626" s="1952"/>
      <c r="K626" s="1952"/>
      <c r="L626" s="1952"/>
      <c r="M626" s="1952"/>
      <c r="N626" s="1952"/>
      <c r="O626" s="1952"/>
      <c r="P626" s="1952"/>
      <c r="Q626" s="1953"/>
      <c r="R626" s="610"/>
    </row>
    <row r="627" spans="8:8" ht="62.25" customHeight="1">
      <c r="A627" s="1954"/>
      <c r="B627" s="1955"/>
      <c r="C627" s="1956"/>
      <c r="D627" s="1957" t="str">
        <f>Master!$E$8</f>
        <v>Govt. Sr. Secondary School </v>
      </c>
      <c r="E627" s="1958"/>
      <c r="F627" s="1958"/>
      <c r="G627" s="1958"/>
      <c r="H627" s="1958"/>
      <c r="I627" s="1958"/>
      <c r="J627" s="1958"/>
      <c r="K627" s="1958"/>
      <c r="L627" s="1958"/>
      <c r="M627" s="1958"/>
      <c r="N627" s="1958"/>
      <c r="O627" s="1958"/>
      <c r="P627" s="1958"/>
      <c r="Q627" s="1959"/>
      <c r="R627" s="610"/>
    </row>
    <row r="628" spans="8:8" ht="33.0" customHeight="1">
      <c r="A628" s="1954"/>
      <c r="B628" s="1960"/>
      <c r="C628" s="1961"/>
      <c r="D628" s="1962" t="str">
        <f>Master!$E$11</f>
        <v>P.S.-Bapini (Jodhpur)</v>
      </c>
      <c r="E628" s="1962"/>
      <c r="F628" s="1962"/>
      <c r="G628" s="1962"/>
      <c r="H628" s="1962"/>
      <c r="I628" s="1962"/>
      <c r="J628" s="1962"/>
      <c r="K628" s="1962"/>
      <c r="L628" s="1962"/>
      <c r="M628" s="1962"/>
      <c r="N628" s="1962"/>
      <c r="O628" s="1962"/>
      <c r="P628" s="1962"/>
      <c r="Q628" s="1963"/>
      <c r="R628" s="610"/>
    </row>
    <row r="629" spans="8:8" ht="21.75" customHeight="1">
      <c r="A629" s="1954"/>
      <c r="B629" s="1964"/>
      <c r="C629" s="1965" t="s">
        <v>151</v>
      </c>
      <c r="D629" s="1966"/>
      <c r="E629" s="1966"/>
      <c r="F629" s="1966"/>
      <c r="G629" s="1966"/>
      <c r="H629" s="1967"/>
      <c r="I629" s="1968" t="s">
        <v>128</v>
      </c>
      <c r="J629" s="1969"/>
      <c r="K629" s="1969"/>
      <c r="L629" s="1970">
        <f>VLOOKUP(A625,'Result Entry'!$B$6:$K$108,6,0)</f>
        <v>0.0</v>
      </c>
      <c r="M629" s="1971"/>
      <c r="N629" s="1972" t="s">
        <v>69</v>
      </c>
      <c r="O629" s="1973"/>
      <c r="P629" s="1974">
        <f>Master!$E$14</f>
        <v>8.151106901E9</v>
      </c>
      <c r="Q629" s="1975"/>
      <c r="R629" s="610"/>
    </row>
    <row r="630" spans="8:8" ht="21.75" customHeight="1">
      <c r="A630" s="1954"/>
      <c r="B630" s="1976"/>
      <c r="C630" s="1965"/>
      <c r="D630" s="1966"/>
      <c r="E630" s="1966"/>
      <c r="F630" s="1966"/>
      <c r="G630" s="1966"/>
      <c r="H630" s="1967"/>
      <c r="I630" s="1968"/>
      <c r="J630" s="1969"/>
      <c r="K630" s="1969"/>
      <c r="L630" s="1970"/>
      <c r="M630" s="1971"/>
      <c r="N630" s="1470" t="s">
        <v>67</v>
      </c>
      <c r="O630" s="1471"/>
      <c r="P630" s="1472"/>
      <c r="Q630" s="1977"/>
      <c r="R630" s="610"/>
    </row>
    <row r="631" spans="8:8" ht="21.75" customHeight="1">
      <c r="A631" s="1954"/>
      <c r="B631" s="1976"/>
      <c r="C631" s="1978"/>
      <c r="D631" s="1979"/>
      <c r="E631" s="1979"/>
      <c r="F631" s="1979"/>
      <c r="G631" s="1979"/>
      <c r="H631" s="1980"/>
      <c r="I631" s="1981"/>
      <c r="J631" s="1982"/>
      <c r="K631" s="1982"/>
      <c r="L631" s="1983"/>
      <c r="M631" s="1984"/>
      <c r="N631" s="1479" t="s">
        <v>52</v>
      </c>
      <c r="O631" s="1480"/>
      <c r="P631" s="1481" t="str">
        <f>Master!$E$6</f>
        <v>2022-23</v>
      </c>
      <c r="Q631" s="1985"/>
      <c r="R631" s="610"/>
    </row>
    <row r="632" spans="8:8" ht="33.75" customHeight="1">
      <c r="A632" s="1954"/>
      <c r="B632" s="1986" t="s">
        <v>70</v>
      </c>
      <c r="C632" s="1677" t="s">
        <v>21</v>
      </c>
      <c r="D632" s="1678"/>
      <c r="E632" s="1678"/>
      <c r="F632" s="1678"/>
      <c r="G632" s="1679"/>
      <c r="H632" s="1680" t="s">
        <v>150</v>
      </c>
      <c r="I632" s="1681">
        <f>VLOOKUP($A625,'Result Entry'!$B$9:$FW$108,4,0)</f>
        <v>0.0</v>
      </c>
      <c r="J632" s="1681"/>
      <c r="K632" s="1681"/>
      <c r="L632" s="1681"/>
      <c r="M632" s="1681"/>
      <c r="N632" s="1681"/>
      <c r="O632" s="1681"/>
      <c r="P632" s="1681"/>
      <c r="Q632" s="1987"/>
      <c r="R632" s="610"/>
    </row>
    <row r="633" spans="8:8" ht="33.75" customHeight="1">
      <c r="A633" s="1954"/>
      <c r="B633" s="1986" t="s">
        <v>70</v>
      </c>
      <c r="C633" s="1683" t="s">
        <v>23</v>
      </c>
      <c r="D633" s="1684"/>
      <c r="E633" s="1684"/>
      <c r="F633" s="1684"/>
      <c r="G633" s="1685"/>
      <c r="H633" s="1686" t="s">
        <v>150</v>
      </c>
      <c r="I633" s="1687">
        <f>VLOOKUP($A625,'Result Entry'!$B$9:$FW$108,7,0)</f>
        <v>0.0</v>
      </c>
      <c r="J633" s="1687"/>
      <c r="K633" s="1687"/>
      <c r="L633" s="1687"/>
      <c r="M633" s="1687"/>
      <c r="N633" s="1687"/>
      <c r="O633" s="1687"/>
      <c r="P633" s="1687"/>
      <c r="Q633" s="1988"/>
      <c r="R633" s="610"/>
    </row>
    <row r="634" spans="8:8" ht="33.75" customHeight="1">
      <c r="A634" s="1954"/>
      <c r="B634" s="1986" t="s">
        <v>70</v>
      </c>
      <c r="C634" s="1683" t="s">
        <v>24</v>
      </c>
      <c r="D634" s="1684"/>
      <c r="E634" s="1684"/>
      <c r="F634" s="1684"/>
      <c r="G634" s="1685"/>
      <c r="H634" s="1686" t="s">
        <v>150</v>
      </c>
      <c r="I634" s="1687">
        <f>VLOOKUP($A625,'Result Entry'!$B$9:$FW$108,8,0)</f>
        <v>0.0</v>
      </c>
      <c r="J634" s="1687"/>
      <c r="K634" s="1687"/>
      <c r="L634" s="1687"/>
      <c r="M634" s="1687"/>
      <c r="N634" s="1687"/>
      <c r="O634" s="1687"/>
      <c r="P634" s="1687"/>
      <c r="Q634" s="1988"/>
      <c r="R634" s="610"/>
    </row>
    <row r="635" spans="8:8" ht="33.75" customHeight="1">
      <c r="A635" s="1954"/>
      <c r="B635" s="1986" t="s">
        <v>70</v>
      </c>
      <c r="C635" s="1683" t="s">
        <v>53</v>
      </c>
      <c r="D635" s="1684"/>
      <c r="E635" s="1684"/>
      <c r="F635" s="1684"/>
      <c r="G635" s="1685"/>
      <c r="H635" s="1686" t="s">
        <v>150</v>
      </c>
      <c r="I635" s="1687">
        <f>VLOOKUP($A625,'Result Entry'!$B$9:$FW$108,9,0)</f>
        <v>0.0</v>
      </c>
      <c r="J635" s="1687"/>
      <c r="K635" s="1687"/>
      <c r="L635" s="1687"/>
      <c r="M635" s="1687"/>
      <c r="N635" s="1687"/>
      <c r="O635" s="1687"/>
      <c r="P635" s="1687"/>
      <c r="Q635" s="1988"/>
      <c r="R635" s="610"/>
    </row>
    <row r="636" spans="8:8" ht="33.75" customHeight="1">
      <c r="A636" s="1954"/>
      <c r="B636" s="1986" t="s">
        <v>70</v>
      </c>
      <c r="C636" s="1683" t="s">
        <v>54</v>
      </c>
      <c r="D636" s="1684"/>
      <c r="E636" s="1684"/>
      <c r="F636" s="1684"/>
      <c r="G636" s="1685"/>
      <c r="H636" s="1686" t="s">
        <v>150</v>
      </c>
      <c r="I636" s="1689" t="str">
        <f>CONCATENATE('Result Entry'!$G$4,'Result Entry'!$J$4)</f>
        <v>11(A)</v>
      </c>
      <c r="J636" s="1687"/>
      <c r="K636" s="1687"/>
      <c r="L636" s="1687"/>
      <c r="M636" s="1687"/>
      <c r="N636" s="1687"/>
      <c r="O636" s="1687"/>
      <c r="P636" s="1687"/>
      <c r="Q636" s="1988"/>
      <c r="R636" s="610"/>
    </row>
    <row r="637" spans="8:8" ht="33.75" customHeight="1">
      <c r="A637" s="1954"/>
      <c r="B637" s="1986" t="s">
        <v>70</v>
      </c>
      <c r="C637" s="1742" t="s">
        <v>26</v>
      </c>
      <c r="D637" s="1763"/>
      <c r="E637" s="1763"/>
      <c r="F637" s="1763"/>
      <c r="G637" s="1989"/>
      <c r="H637" s="1693" t="s">
        <v>150</v>
      </c>
      <c r="I637" s="1694">
        <f>VLOOKUP($A625,'Result Entry'!$B$9:$FW$108,10,0)</f>
        <v>0.0</v>
      </c>
      <c r="J637" s="1694"/>
      <c r="K637" s="1694"/>
      <c r="L637" s="1694"/>
      <c r="M637" s="1694"/>
      <c r="N637" s="1694"/>
      <c r="O637" s="1694"/>
      <c r="P637" s="1694"/>
      <c r="Q637" s="1990"/>
      <c r="R637" s="610"/>
    </row>
    <row r="638" spans="8:8" ht="33.75" customHeight="1">
      <c r="A638" s="1954"/>
      <c r="B638" s="1986" t="s">
        <v>70</v>
      </c>
      <c r="C638" s="1991" t="s">
        <v>244</v>
      </c>
      <c r="D638" s="1992"/>
      <c r="E638" s="1993" t="s">
        <v>73</v>
      </c>
      <c r="F638" s="1994" t="s">
        <v>74</v>
      </c>
      <c r="G638" s="1994" t="s">
        <v>230</v>
      </c>
      <c r="H638" s="1995" t="s">
        <v>169</v>
      </c>
      <c r="I638" s="1701" t="s">
        <v>56</v>
      </c>
      <c r="J638" s="1996"/>
      <c r="K638" s="1996"/>
      <c r="L638" s="1997" t="s">
        <v>231</v>
      </c>
      <c r="M638" s="1998" t="s">
        <v>85</v>
      </c>
      <c r="N638" s="1998"/>
      <c r="O638" s="1999"/>
      <c r="P638" s="2000" t="s">
        <v>77</v>
      </c>
      <c r="Q638" s="2001" t="s">
        <v>99</v>
      </c>
      <c r="R638" s="610"/>
    </row>
    <row r="639" spans="8:8" ht="33.75" customHeight="1">
      <c r="A639" s="1954"/>
      <c r="B639" s="1986" t="s">
        <v>70</v>
      </c>
      <c r="C639" s="2002"/>
      <c r="D639" s="2003"/>
      <c r="E639" s="2004"/>
      <c r="F639" s="2005"/>
      <c r="G639" s="2005"/>
      <c r="H639" s="2006"/>
      <c r="I639" s="2007" t="s">
        <v>233</v>
      </c>
      <c r="J639" s="2008" t="s">
        <v>87</v>
      </c>
      <c r="K639" s="2009" t="s">
        <v>109</v>
      </c>
      <c r="L639" s="2010"/>
      <c r="M639" s="2007" t="s">
        <v>233</v>
      </c>
      <c r="N639" s="2008" t="s">
        <v>87</v>
      </c>
      <c r="O639" s="2011" t="s">
        <v>110</v>
      </c>
      <c r="P639" s="2012"/>
      <c r="Q639" s="2013"/>
      <c r="R639" s="610"/>
    </row>
    <row r="640" spans="8:8" s="2014" ht="33.75" customFormat="1" customHeight="1">
      <c r="A640" s="1954"/>
      <c r="B640" s="1986" t="s">
        <v>70</v>
      </c>
      <c r="C640" s="2015" t="s">
        <v>57</v>
      </c>
      <c r="D640" s="2016"/>
      <c r="E640" s="2017">
        <f>'Result Entry'!$L$7</f>
        <v>10.0</v>
      </c>
      <c r="F640" s="2018">
        <f>'Result Entry'!$M$7</f>
        <v>10.0</v>
      </c>
      <c r="G640" s="2018">
        <f>'Result Entry'!$N$7</f>
        <v>10.0</v>
      </c>
      <c r="H640" s="2019">
        <f>SUM(E640:G640)</f>
        <v>30.0</v>
      </c>
      <c r="I640" s="2020" t="s">
        <v>243</v>
      </c>
      <c r="J640" s="2021" t="s">
        <v>243</v>
      </c>
      <c r="K640" s="2022">
        <f>'Result Entry'!$P$7</f>
        <v>70.0</v>
      </c>
      <c r="L640" s="2023">
        <f>SUM(H640,K640)</f>
        <v>100.0</v>
      </c>
      <c r="M640" s="2020" t="s">
        <v>243</v>
      </c>
      <c r="N640" s="2021" t="s">
        <v>243</v>
      </c>
      <c r="O640" s="2019">
        <f>'Result Entry'!$R$7</f>
        <v>100.0</v>
      </c>
      <c r="P640" s="2024">
        <f>SUM(L640,O640)</f>
        <v>200.0</v>
      </c>
      <c r="Q640" s="2025"/>
      <c r="R640" s="610"/>
    </row>
    <row r="641" spans="8:8" s="1538" ht="33.75" customFormat="1" customHeight="1">
      <c r="A641" s="1954"/>
      <c r="B641" s="1986" t="s">
        <v>70</v>
      </c>
      <c r="C641" s="1540" t="str">
        <f>'Result Entry'!$L$3</f>
        <v>HINDI Comp.</v>
      </c>
      <c r="D641" s="1541"/>
      <c r="E641" s="1728">
        <f>IF($L629="TC",0,IF($L629="Nso",0,VLOOKUP($A625,'Result Entry'!$B$9:$FW$108,11,0)))</f>
        <v>0.0</v>
      </c>
      <c r="F641" s="1729">
        <f>IF($L629="TC",0,IF($L629="Nso",0,VLOOKUP($A625,'Result Entry'!$B$9:$FW$108,12,0)))</f>
        <v>0.0</v>
      </c>
      <c r="G641" s="1729">
        <f>IF($L629="TC",0,IF($L629="Nso",0,VLOOKUP($A625,'Result Entry'!$B$9:$FW$108,13,0)))</f>
        <v>0.0</v>
      </c>
      <c r="H641" s="2026">
        <f>SUM(E641:G641)</f>
        <v>0.0</v>
      </c>
      <c r="I641" s="2027" t="str">
        <f>CONCATENATE(U641,"/",'Result Entry'!$P$7)</f>
        <v>0/70</v>
      </c>
      <c r="J641" s="2028" t="str">
        <f>IF(V641=0,"--",CONCATENATE(V641,"/"))</f>
        <v>--</v>
      </c>
      <c r="K641" s="2029">
        <f>SUM(U641:V641)</f>
        <v>0.0</v>
      </c>
      <c r="L641" s="2030">
        <f>SUM(H641,K641)</f>
        <v>0.0</v>
      </c>
      <c r="M641" s="2027" t="str">
        <f>CONCATENATE(W641,"/",'Result Entry'!$R$7)</f>
        <v>0/100</v>
      </c>
      <c r="N641" s="2028" t="str">
        <f>IF(X641=0,"--",CONCATENATE(X641,"/"))</f>
        <v>--</v>
      </c>
      <c r="O641" s="2031">
        <f>SUM(W641:X641)</f>
        <v>0.0</v>
      </c>
      <c r="P641" s="1734">
        <f>SUM(L641,O641)</f>
        <v>0.0</v>
      </c>
      <c r="Q641" s="2032" t="str">
        <f>IF($L629="TC",0,IF($L629="Nso",0,VLOOKUP($A625,'Result Entry'!$B$9:$FW$108,24,0)))</f>
        <v/>
      </c>
      <c r="R641" s="610"/>
      <c r="U641" s="2033">
        <f>IF($L629="TC",0,IF($L629="Nso",0,VLOOKUP($A625,'Result Entry'!$B$9:$FW$108,15,0)))</f>
        <v>0.0</v>
      </c>
      <c r="V641" s="2033">
        <v>0.0</v>
      </c>
      <c r="W641" s="2033">
        <f>IF($L629="TC",0,IF($L629="Nso",0,VLOOKUP($A625,'Result Entry'!$B$9:$FW$108,17,0)))</f>
        <v>0.0</v>
      </c>
      <c r="X641" s="2033">
        <v>0.0</v>
      </c>
    </row>
    <row r="642" spans="8:8" s="1538" ht="33.75" customFormat="1" customHeight="1">
      <c r="A642" s="1954"/>
      <c r="B642" s="1986" t="s">
        <v>70</v>
      </c>
      <c r="C642" s="1551" t="str">
        <f>'Result Entry'!$Z$3</f>
        <v>ENGLISH Comp.</v>
      </c>
      <c r="D642" s="1552"/>
      <c r="E642" s="1728">
        <f>IF($L629="TC",0,IF($L629="Nso",0,VLOOKUP($A625,'Result Entry'!$B$9:$FW$108,25,0)))</f>
        <v>0.0</v>
      </c>
      <c r="F642" s="1729">
        <f>IF($L629="TC",0,IF($L629="Nso",0,VLOOKUP($A625,'Result Entry'!$B$9:$FW$108,26,0)))</f>
        <v>0.0</v>
      </c>
      <c r="G642" s="1729">
        <f>IF($L629="TC",0,IF($L629="Nso",0,VLOOKUP($A625,'Result Entry'!$B$9:$FW$108,27,0)))</f>
        <v>0.0</v>
      </c>
      <c r="H642" s="2034">
        <f t="shared" si="80" ref="H642:H647">SUM(E642:G642)</f>
        <v>0.0</v>
      </c>
      <c r="I642" s="2035" t="str">
        <f>CONCATENATE(U642,"/",'Result Entry'!$AD$7)</f>
        <v>0/70</v>
      </c>
      <c r="J642" s="2036" t="str">
        <f>IF(V642=0,"--",CONCATENATE(V642,"/"))</f>
        <v>--</v>
      </c>
      <c r="K642" s="2037">
        <f t="shared" si="81" ref="K642:K647">SUM(U642:V642)</f>
        <v>0.0</v>
      </c>
      <c r="L642" s="2038">
        <f t="shared" si="82" ref="L642:L647">SUM(H642,K642)</f>
        <v>0.0</v>
      </c>
      <c r="M642" s="2035" t="str">
        <f>CONCATENATE(W642,"/",'Result Entry'!$AF$7)</f>
        <v>0/100</v>
      </c>
      <c r="N642" s="2036" t="str">
        <f>IF(X642=0,"--",CONCATENATE(X642,"/"))</f>
        <v>--</v>
      </c>
      <c r="O642" s="2031">
        <f t="shared" si="83" ref="O642:O647">SUM(W642:X642)</f>
        <v>0.0</v>
      </c>
      <c r="P642" s="1734">
        <f t="shared" si="84" ref="P642:P647">SUM(L642,O642)</f>
        <v>0.0</v>
      </c>
      <c r="Q642" s="2032" t="str">
        <f>IF($L629="TC",0,IF($L629="Nso",0,VLOOKUP($A625,'Result Entry'!$B$9:$FW$108,38,0)))</f>
        <v/>
      </c>
      <c r="R642" s="610"/>
      <c r="U642" s="2039">
        <f>IF($L629="TC",0,IF($L629="Nso",0,VLOOKUP($A625,'Result Entry'!$B$9:$FW$108,29,0)))</f>
        <v>0.0</v>
      </c>
      <c r="V642" s="2039">
        <v>0.0</v>
      </c>
      <c r="W642" s="2039">
        <f>IF($L629="TC",0,IF($L629="Nso",0,VLOOKUP($A625,'Result Entry'!$B$9:$FW$108,31,0)))</f>
        <v>0.0</v>
      </c>
      <c r="X642" s="2039">
        <v>0.0</v>
      </c>
    </row>
    <row r="643" spans="8:8" s="1538" ht="33.75" customFormat="1" customHeight="1">
      <c r="A643" s="1954"/>
      <c r="B643" s="1986" t="s">
        <v>70</v>
      </c>
      <c r="C643" s="1551">
        <f>IF(Y643&gt;=1,'Result Entry'!$AO$3,0)</f>
        <v>0.0</v>
      </c>
      <c r="D643" s="1552"/>
      <c r="E643" s="1728">
        <f>IF($L629="TC",0,IF($L629="Nso",0,VLOOKUP($A625,'Result Entry'!$B$9:$FW$108,40,0)))</f>
        <v>0.0</v>
      </c>
      <c r="F643" s="1729">
        <f>IF($L629="TC",0,IF($L629="Nso",0,VLOOKUP($A625,'Result Entry'!$B$9:$FW$108,41,0)))</f>
        <v>0.0</v>
      </c>
      <c r="G643" s="1729">
        <f>IF($L629="TC",0,IF($L629="Nso",0,VLOOKUP($A625,'Result Entry'!$B$9:$FW$108,42,0)))</f>
        <v>0.0</v>
      </c>
      <c r="H643" s="2034">
        <f t="shared" si="80"/>
        <v>0.0</v>
      </c>
      <c r="I643" s="2035" t="str">
        <f>CONCATENATE(U643,"/",'Result Entry'!$AS$7)</f>
        <v>0/40</v>
      </c>
      <c r="J643" s="2036" t="str">
        <f>IF(V643=0,"--",CONCATENATE(V643,"/",'Result Entry'!$AT$7))</f>
        <v>--</v>
      </c>
      <c r="K643" s="2037">
        <f t="shared" si="81"/>
        <v>0.0</v>
      </c>
      <c r="L643" s="2038">
        <f t="shared" si="82"/>
        <v>0.0</v>
      </c>
      <c r="M643" s="2035" t="str">
        <f>CONCATENATE(W643,"/",'Result Entry'!$AW$7)</f>
        <v>0/100</v>
      </c>
      <c r="N643" s="2036" t="str">
        <f>IF(X643=0,"--",CONCATENATE(X643,"/",'Result Entry'!$AX$7))</f>
        <v>--</v>
      </c>
      <c r="O643" s="2031">
        <f t="shared" si="83"/>
        <v>0.0</v>
      </c>
      <c r="P643" s="1734">
        <f t="shared" si="84"/>
        <v>0.0</v>
      </c>
      <c r="Q643" s="2032" t="str">
        <f>IF($L629="TC",0,IF($L629="Nso",0,VLOOKUP($A625,'Result Entry'!$B$9:$FW$108,55,0)))</f>
        <v/>
      </c>
      <c r="R643" s="610"/>
      <c r="U643" s="2039">
        <f>IF($L629="TC",0,IF($L629="Nso",0,VLOOKUP($A625,'Result Entry'!$B$9:$FW$108,44,0)))</f>
        <v>0.0</v>
      </c>
      <c r="V643" s="2039">
        <f>IF($L629="TC",0,IF($L629="Nso",0,VLOOKUP($A625,'Result Entry'!$B$9:$FW$108,45,0)))</f>
        <v>0.0</v>
      </c>
      <c r="W643" s="2039">
        <f>IF($L629="TC",0,IF($L629="Nso",0,VLOOKUP($A625,'Result Entry'!$B$9:$FW$108,48,0)))</f>
        <v>0.0</v>
      </c>
      <c r="X643" s="2039">
        <f>IF($L629="TC",0,IF($L629="Nso",0,VLOOKUP($A625,'Result Entry'!$B$9:$FW$108,49,0)))</f>
        <v>0.0</v>
      </c>
      <c r="Y643" s="2039">
        <f>VLOOKUP($A625,'Result Entry'!$B$9:$FW$108,39,0)</f>
        <v>0.0</v>
      </c>
    </row>
    <row r="644" spans="8:8" s="1538" ht="33.75" customFormat="1" customHeight="1">
      <c r="A644" s="1954"/>
      <c r="B644" s="1986" t="s">
        <v>70</v>
      </c>
      <c r="C644" s="1551">
        <f>IF(Y644&gt;=1,'Result Entry'!$BF$3,0)</f>
        <v>0.0</v>
      </c>
      <c r="D644" s="1552"/>
      <c r="E644" s="1728">
        <f>IF($L629="TC",0,IF($L629="Nso",0,VLOOKUP($A625,'Result Entry'!$B$9:$FW$108,57,0)))</f>
        <v>0.0</v>
      </c>
      <c r="F644" s="1729">
        <f>IF($L629="TC",0,IF($L629="Nso",0,VLOOKUP($A625,'Result Entry'!$B$9:$FW$108,58,0)))</f>
        <v>0.0</v>
      </c>
      <c r="G644" s="1729">
        <f>IF($L629="TC",0,IF($L629="Nso",0,VLOOKUP($A625,'Result Entry'!$B$9:$FW$108,59,0)))</f>
        <v>0.0</v>
      </c>
      <c r="H644" s="2034">
        <f t="shared" si="80"/>
        <v>0.0</v>
      </c>
      <c r="I644" s="2035" t="str">
        <f>CONCATENATE(U644,"/",'Result Entry'!$BJ$7)</f>
        <v>0/70</v>
      </c>
      <c r="J644" s="2036" t="str">
        <f>IF(V644=0,"--",CONCATENATE(V644,"/",'Result Entry'!$BK$7))</f>
        <v>--</v>
      </c>
      <c r="K644" s="2037">
        <f t="shared" si="81"/>
        <v>0.0</v>
      </c>
      <c r="L644" s="2038">
        <f t="shared" si="82"/>
        <v>0.0</v>
      </c>
      <c r="M644" s="2035" t="str">
        <f>CONCATENATE(W644,"/",'Result Entry'!$BN$7)</f>
        <v>0/100</v>
      </c>
      <c r="N644" s="2036" t="str">
        <f>IF(X644=0,"--",CONCATENATE(X644,"/",'Result Entry'!$BO$7))</f>
        <v>--</v>
      </c>
      <c r="O644" s="2031">
        <f t="shared" si="83"/>
        <v>0.0</v>
      </c>
      <c r="P644" s="1734">
        <f t="shared" si="84"/>
        <v>0.0</v>
      </c>
      <c r="Q644" s="2032" t="str">
        <f>IF($L629="TC",0,IF($L629="Nso",0,VLOOKUP($A625,'Result Entry'!$B$9:$FW$108,72,0)))</f>
        <v/>
      </c>
      <c r="R644" s="610"/>
      <c r="U644" s="2039">
        <f>IF($L629="TC",0,IF($L629="Nso",0,VLOOKUP($A625,'Result Entry'!$B$9:$FW$108,61,0)))</f>
        <v>0.0</v>
      </c>
      <c r="V644" s="2039">
        <f>IF($L629="TC",0,IF($L629="Nso",0,VLOOKUP($A625,'Result Entry'!$B$9:$FW$108,62,0)))</f>
        <v>0.0</v>
      </c>
      <c r="W644" s="2039">
        <f>IF($L629="TC",0,IF($L629="Nso",0,VLOOKUP($A625,'Result Entry'!$B$9:$FW$108,65,0)))</f>
        <v>0.0</v>
      </c>
      <c r="X644" s="2039">
        <f>IF($L629="TC",0,IF($L629="Nso",0,VLOOKUP($A625,'Result Entry'!$B$9:$FW$108,66,0)))</f>
        <v>0.0</v>
      </c>
      <c r="Y644" s="2039">
        <f>VLOOKUP($A625,'Result Entry'!$B$9:$FW$108,56,0)</f>
        <v>0.0</v>
      </c>
    </row>
    <row r="645" spans="8:8" s="1538" ht="33.75" customFormat="1" customHeight="1">
      <c r="A645" s="1954"/>
      <c r="B645" s="1986" t="s">
        <v>70</v>
      </c>
      <c r="C645" s="1554">
        <f>IF(Y645&gt;=1,'Result Entry'!$BW$3,0)</f>
        <v>0.0</v>
      </c>
      <c r="D645" s="2040"/>
      <c r="E645" s="2041">
        <f>IF($L629="TC",0,IF($L629="Nso",0,VLOOKUP($A625,'Result Entry'!$B$9:$FW$108,74,0)))</f>
        <v>0.0</v>
      </c>
      <c r="F645" s="2042">
        <f>IF($L629="TC",0,IF($L629="Nso",0,VLOOKUP($A625,'Result Entry'!$B$9:$FW$108,75,0)))</f>
        <v>0.0</v>
      </c>
      <c r="G645" s="2042">
        <f>IF($L629="TC",0,IF($L629="Nso",0,VLOOKUP($A625,'Result Entry'!$B$9:$FW$108,76,0)))</f>
        <v>0.0</v>
      </c>
      <c r="H645" s="2043">
        <f t="shared" si="80"/>
        <v>0.0</v>
      </c>
      <c r="I645" s="2044" t="str">
        <f>CONCATENATE(U645,"/",'Result Entry'!$CA$7)</f>
        <v>0/70</v>
      </c>
      <c r="J645" s="2045" t="str">
        <f>IF(V645=0,"--",CONCATENATE(V645,"/",'Result Entry'!$CB$7))</f>
        <v>--</v>
      </c>
      <c r="K645" s="2046">
        <f t="shared" si="81"/>
        <v>0.0</v>
      </c>
      <c r="L645" s="2047">
        <f t="shared" si="82"/>
        <v>0.0</v>
      </c>
      <c r="M645" s="2044" t="str">
        <f>CONCATENATE(W645,"/",'Result Entry'!$CE$7)</f>
        <v>0/100</v>
      </c>
      <c r="N645" s="2045" t="str">
        <f>IF(X645=0,"--",CONCATENATE(X645,"/",'Result Entry'!$CF$7))</f>
        <v>--</v>
      </c>
      <c r="O645" s="2043">
        <f t="shared" si="83"/>
        <v>0.0</v>
      </c>
      <c r="P645" s="2048">
        <f t="shared" si="84"/>
        <v>0.0</v>
      </c>
      <c r="Q645" s="2049" t="str">
        <f>IF($L629="TC",0,IF($L629="Nso",0,VLOOKUP($A625,'Result Entry'!$B$9:$FW$108,89,0)))</f>
        <v/>
      </c>
      <c r="R645" s="610"/>
      <c r="U645" s="2041">
        <f>IF($L629="TC",0,IF($L629="Nso",0,VLOOKUP($A625,'Result Entry'!$B$9:$FW$108,78,0)))</f>
        <v>0.0</v>
      </c>
      <c r="V645" s="2041">
        <f>IF($L629="TC",0,IF($L629="Nso",0,VLOOKUP($A625,'Result Entry'!$B$9:$FW$108,79,0)))</f>
        <v>0.0</v>
      </c>
      <c r="W645" s="2041">
        <f>IF($L629="TC",0,IF($L629="Nso",0,VLOOKUP($A625,'Result Entry'!$B$9:$FW$108,82,0)))</f>
        <v>0.0</v>
      </c>
      <c r="X645" s="2041">
        <f>IF($L629="TC",0,IF($L629="Nso",0,VLOOKUP($A625,'Result Entry'!$B$9:$FW$108,83,0)))</f>
        <v>0.0</v>
      </c>
      <c r="Y645" s="2041">
        <f>VLOOKUP($A625,'Result Entry'!$B$9:$FW$108,73,0)</f>
        <v>0.0</v>
      </c>
    </row>
    <row r="646" spans="8:8" s="1538" ht="33.75" customFormat="1" customHeight="1">
      <c r="A646" s="1954"/>
      <c r="B646" s="1986" t="s">
        <v>70</v>
      </c>
      <c r="C646" s="2050">
        <f>IF(Y646&gt;=1,'Result Entry'!$CN$3,0)</f>
        <v>0.0</v>
      </c>
      <c r="D646" s="2040"/>
      <c r="E646" s="2051">
        <f>IF($L629="TC",0,IF($L629="Nso",0,VLOOKUP($A625,'Result Entry'!$B$9:$FW$108,91,0)))</f>
        <v>0.0</v>
      </c>
      <c r="F646" s="2052">
        <f>IF($L629="TC",0,IF($L629="Nso",0,VLOOKUP($A625,'Result Entry'!$B$9:$FW$108,92,0)))</f>
        <v>0.0</v>
      </c>
      <c r="G646" s="2052">
        <f>IF($L629="TC",0,IF($L629="Nso",0,VLOOKUP($A625,'Result Entry'!$B$9:$FW$108,93,0)))</f>
        <v>0.0</v>
      </c>
      <c r="H646" s="2053">
        <f t="shared" si="80"/>
        <v>0.0</v>
      </c>
      <c r="I646" s="2054" t="str">
        <f>CONCATENATE(U646,"/",'Result Entry'!$CR$7)</f>
        <v>0/70</v>
      </c>
      <c r="J646" s="2055" t="str">
        <f>IF(V646=0,"--",CONCATENATE(V646,"/",'Result Entry'!$CS$7))</f>
        <v>--</v>
      </c>
      <c r="K646" s="2056">
        <f t="shared" si="81"/>
        <v>0.0</v>
      </c>
      <c r="L646" s="2057">
        <f t="shared" si="82"/>
        <v>0.0</v>
      </c>
      <c r="M646" s="2054" t="str">
        <f>CONCATENATE(W646,"/",'Result Entry'!$CV$7)</f>
        <v>0/100</v>
      </c>
      <c r="N646" s="2055" t="str">
        <f>IF(X646=0,"--",CONCATENATE(X646,"/",'Result Entry'!$CW$7))</f>
        <v>--</v>
      </c>
      <c r="O646" s="2053">
        <f t="shared" si="83"/>
        <v>0.0</v>
      </c>
      <c r="P646" s="2058">
        <f t="shared" si="84"/>
        <v>0.0</v>
      </c>
      <c r="Q646" s="2059" t="str">
        <f>IF($L629="TC",0,IF($L629="Nso",0,VLOOKUP($A625,'Result Entry'!$B$9:$FW$108,106,0)))</f>
        <v/>
      </c>
      <c r="R646" s="610"/>
      <c r="U646" s="2051">
        <f>IF($L629="TC",0,IF($L629="Nso",0,VLOOKUP($A625,'Result Entry'!$B$9:$FW$108,95,0)))</f>
        <v>0.0</v>
      </c>
      <c r="V646" s="2051">
        <f>IF($L629="TC",0,IF($L629="Nso",0,VLOOKUP($A625,'Result Entry'!$B$9:$FW$108,96,0)))</f>
        <v>0.0</v>
      </c>
      <c r="W646" s="2051">
        <f>IF($L629="TC",0,IF($L629="Nso",0,VLOOKUP($A625,'Result Entry'!$B$9:$FW$108,99,0)))</f>
        <v>0.0</v>
      </c>
      <c r="X646" s="2051">
        <f>IF($L629="TC",0,IF($L629="Nso",0,VLOOKUP($A625,'Result Entry'!$B$9:$FW$108,100,0)))</f>
        <v>0.0</v>
      </c>
      <c r="Y646" s="2051">
        <f>VLOOKUP($A625,'Result Entry'!$B$9:$FW$108,90,0)</f>
        <v>0.0</v>
      </c>
    </row>
    <row r="647" spans="8:8" s="1538" ht="33.75" customFormat="1" customHeight="1">
      <c r="A647" s="1954"/>
      <c r="B647" s="1986" t="s">
        <v>70</v>
      </c>
      <c r="C647" s="1554">
        <f>IF(Y647&gt;=1,'Result Entry'!$DE$3,0)</f>
        <v>0.0</v>
      </c>
      <c r="D647" s="2040"/>
      <c r="E647" s="1739">
        <f>IF($L629="TC",0,IF($L629="Nso",0,VLOOKUP($A625,'Result Entry'!$B$9:$FW$108,108,0)))</f>
        <v>0.0</v>
      </c>
      <c r="F647" s="1740">
        <f>IF($L629="TC",0,IF($L629="Nso",0,VLOOKUP($A625,'Result Entry'!$B$9:$FW$108,109,0)))</f>
        <v>0.0</v>
      </c>
      <c r="G647" s="1740">
        <f>IF($L629="TC",0,IF($L629="Nso",0,VLOOKUP($A625,'Result Entry'!$B$9:$FW$108,110,0)))</f>
        <v>0.0</v>
      </c>
      <c r="H647" s="2060">
        <f t="shared" si="80"/>
        <v>0.0</v>
      </c>
      <c r="I647" s="2061" t="str">
        <f>CONCATENATE(U647,"/",'Result Entry'!$DI$7)</f>
        <v>0/70</v>
      </c>
      <c r="J647" s="2062" t="str">
        <f>IF(V647=0,"--",CONCATENATE(V647,"/",'Result Entry'!$DJ$7))</f>
        <v>--</v>
      </c>
      <c r="K647" s="2063">
        <f t="shared" si="81"/>
        <v>0.0</v>
      </c>
      <c r="L647" s="2064">
        <f t="shared" si="82"/>
        <v>0.0</v>
      </c>
      <c r="M647" s="2061" t="str">
        <f>CONCATENATE(W647,"/",'Result Entry'!$DM$7)</f>
        <v>0/100</v>
      </c>
      <c r="N647" s="2062" t="str">
        <f>IF(X647=0,"--",CONCATENATE(X647,"/",'Result Entry'!$DN$7))</f>
        <v>--</v>
      </c>
      <c r="O647" s="2060">
        <f t="shared" si="83"/>
        <v>0.0</v>
      </c>
      <c r="P647" s="1746">
        <f t="shared" si="84"/>
        <v>0.0</v>
      </c>
      <c r="Q647" s="2032" t="str">
        <f>IF($L629="TC",0,IF($L629="Nso",0,VLOOKUP($A625,'Result Entry'!$B$9:$FW$108,123,0)))</f>
        <v/>
      </c>
      <c r="R647" s="610"/>
      <c r="U647" s="2065">
        <f>IF($L629="TC",0,IF($L629="Nso",0,VLOOKUP($A625,'Result Entry'!$B$9:$FW$108,112,0)))</f>
        <v>0.0</v>
      </c>
      <c r="V647" s="2065">
        <f>IF($L629="TC",0,IF($L629="Nso",0,VLOOKUP($A625,'Result Entry'!$B$9:$FW$108,113,0)))</f>
        <v>0.0</v>
      </c>
      <c r="W647" s="2065">
        <f>IF($L629="TC",0,IF($L629="Nso",0,VLOOKUP($A625,'Result Entry'!$B$9:$FW$108,116,0)))</f>
        <v>0.0</v>
      </c>
      <c r="X647" s="2065">
        <f>IF($L629="TC",0,IF($L629="Nso",0,VLOOKUP($A625,'Result Entry'!$B$9:$FW$108,117,0)))</f>
        <v>0.0</v>
      </c>
      <c r="Y647" s="2065">
        <f>VLOOKUP($A625,'Result Entry'!$B$9:$FW$108,107,0)</f>
        <v>0.0</v>
      </c>
    </row>
    <row r="648" spans="8:8" ht="33.75" customHeight="1">
      <c r="A648" s="1954"/>
      <c r="B648" s="1986" t="s">
        <v>70</v>
      </c>
      <c r="C648" s="1565" t="s">
        <v>78</v>
      </c>
      <c r="D648" s="1566"/>
      <c r="E648" s="1567"/>
      <c r="F648" s="1747" t="s">
        <v>79</v>
      </c>
      <c r="G648" s="2066"/>
      <c r="H648" s="1748"/>
      <c r="I648" s="1747" t="s">
        <v>80</v>
      </c>
      <c r="J648" s="1749"/>
      <c r="K648" s="2067" t="s">
        <v>42</v>
      </c>
      <c r="L648" s="2068"/>
      <c r="M648" s="2067" t="s">
        <v>92</v>
      </c>
      <c r="N648" s="1753"/>
      <c r="O648" s="1752" t="s">
        <v>40</v>
      </c>
      <c r="P648" s="1753"/>
      <c r="Q648" s="2069" t="s">
        <v>44</v>
      </c>
      <c r="R648" s="610"/>
    </row>
    <row r="649" spans="8:8" ht="33.75" customHeight="1">
      <c r="A649" s="1954"/>
      <c r="B649" s="1986" t="s">
        <v>70</v>
      </c>
      <c r="C649" s="1577"/>
      <c r="D649" s="1578"/>
      <c r="E649" s="1579"/>
      <c r="F649" s="1755">
        <f>IF($L629="TC",0,IF($L629="Nso",0,VLOOKUP($A625,'Result Entry'!$B$9:$FW$108,171,0)))</f>
        <v>0.0</v>
      </c>
      <c r="G649" s="2070"/>
      <c r="H649" s="1756"/>
      <c r="I649" s="2071">
        <f>IF($L629="TC",0,IF($L629="Nso",0,VLOOKUP($A625,'Result Entry'!$B$9:$FW$108,172,0)))</f>
        <v>0.0</v>
      </c>
      <c r="J649" s="2072"/>
      <c r="K649" s="2073">
        <f>IF($L629="TC",0,IF($L629="Nso",0,VLOOKUP($A625,'Result Entry'!$B$9:$FW$108,173,0)))</f>
        <v>0.0</v>
      </c>
      <c r="L649" s="2074"/>
      <c r="M649" s="2075" t="str">
        <f>IF($L629="TC",0,IF($L629="Nso",0,VLOOKUP($A625,'Result Entry'!$B$9:$FW$108,174,0)))</f>
        <v/>
      </c>
      <c r="N649" s="2076"/>
      <c r="O649" s="1535" t="str">
        <f>VLOOKUP($A625,'Result Entry'!$B$9:$FW$108,175,0)</f>
        <v/>
      </c>
      <c r="P649" s="1534"/>
      <c r="Q649" s="2077" t="str">
        <f>IF($L629="TC",0,IF($L629="Nso",0,VLOOKUP($A625,'Result Entry'!$B$9:$FW$108,177,0)))</f>
        <v/>
      </c>
      <c r="R649" s="610"/>
    </row>
    <row r="650" spans="8:8" ht="33.75" customHeight="1">
      <c r="A650" s="1954"/>
      <c r="B650" s="1986" t="s">
        <v>70</v>
      </c>
      <c r="C650" s="2078" t="s">
        <v>59</v>
      </c>
      <c r="D650" s="2079"/>
      <c r="E650" s="2079"/>
      <c r="F650" s="2079"/>
      <c r="G650" s="2079"/>
      <c r="H650" s="2079"/>
      <c r="I650" s="2080"/>
      <c r="J650" s="1592" t="s">
        <v>60</v>
      </c>
      <c r="K650" s="1592"/>
      <c r="L650" s="1592"/>
      <c r="M650" s="1593"/>
      <c r="N650" s="1760">
        <f>VLOOKUP($A625,'Result Entry'!$B$9:$FW$108,168,0)</f>
        <v>0.0</v>
      </c>
      <c r="O650" s="1761"/>
      <c r="P650" s="2081" t="s">
        <v>38</v>
      </c>
      <c r="Q650" s="2082"/>
      <c r="R650" s="610"/>
    </row>
    <row r="651" spans="8:8" ht="33.75" customHeight="1">
      <c r="A651" s="1954"/>
      <c r="B651" s="1986" t="s">
        <v>70</v>
      </c>
      <c r="C651" s="1598" t="s">
        <v>244</v>
      </c>
      <c r="D651" s="1599"/>
      <c r="E651" s="1599"/>
      <c r="F651" s="2083" t="s">
        <v>158</v>
      </c>
      <c r="G651" s="2084"/>
      <c r="H651" s="2085"/>
      <c r="I651" s="2086" t="s">
        <v>242</v>
      </c>
      <c r="J651" s="1603" t="s">
        <v>61</v>
      </c>
      <c r="K651" s="1603"/>
      <c r="L651" s="1603"/>
      <c r="M651" s="1604"/>
      <c r="N651" s="1762">
        <f>VLOOKUP($A625,'Result Entry'!$B$9:$FW$108,169,0)</f>
        <v>0.0</v>
      </c>
      <c r="O651" s="1763"/>
      <c r="P651" s="1607" t="str">
        <f>VLOOKUP($A625,'Result Entry'!$B$9:$FW$108,170,0)</f>
        <v/>
      </c>
      <c r="Q651" s="2087"/>
      <c r="R651" s="610"/>
    </row>
    <row r="652" spans="8:8" ht="33.75" customHeight="1">
      <c r="A652" s="1954"/>
      <c r="B652" s="1986" t="s">
        <v>70</v>
      </c>
      <c r="C652" s="1598"/>
      <c r="D652" s="1599"/>
      <c r="E652" s="1599"/>
      <c r="F652" s="2088"/>
      <c r="G652" s="2089"/>
      <c r="H652" s="2090"/>
      <c r="I652" s="2091" t="s">
        <v>100</v>
      </c>
      <c r="J652" s="1612" t="s">
        <v>62</v>
      </c>
      <c r="K652" s="1612"/>
      <c r="L652" s="1612"/>
      <c r="M652" s="1613"/>
      <c r="N652" s="2092">
        <f>IF($L629="TC","Transferred",IF($L629="Nso","NameSeparated",VLOOKUP($A625,'Result Entry'!$B$9:$FW$108,178,0)))</f>
        <v>0.0</v>
      </c>
      <c r="O652" s="2092"/>
      <c r="P652" s="2092"/>
      <c r="Q652" s="2093"/>
      <c r="R652" s="610"/>
    </row>
    <row r="653" spans="8:8" ht="33.75" customHeight="1">
      <c r="A653" s="1954"/>
      <c r="B653" s="1986" t="s">
        <v>70</v>
      </c>
      <c r="C653" s="1766" t="str">
        <f>'Result Entry'!$DU$3</f>
        <v>Foundation Of Information Tech.</v>
      </c>
      <c r="D653" s="1767"/>
      <c r="E653" s="1768"/>
      <c r="F653" s="1769" t="str">
        <f>IF(OR($L629="TC",$L629="Nso"),"",VLOOKUP($A625,'Result Entry'!$B$9:$GS$108,196,0))</f>
        <v>0/200</v>
      </c>
      <c r="G653" s="1769"/>
      <c r="H653" s="1769"/>
      <c r="I653" s="1770" t="str">
        <f>IF(F653="","",VLOOKUP($A625,'Result Entry'!$B$9:$GS$108,137,0))</f>
        <v/>
      </c>
      <c r="J653" s="1621" t="s">
        <v>72</v>
      </c>
      <c r="K653" s="1621"/>
      <c r="L653" s="1621"/>
      <c r="M653" s="1622"/>
      <c r="N653" s="2094">
        <f>'Result Entry'!$T$2</f>
        <v>45041.0</v>
      </c>
      <c r="O653" s="2095"/>
      <c r="P653" s="2095"/>
      <c r="Q653" s="2096"/>
      <c r="R653" s="610"/>
    </row>
    <row r="654" spans="8:8" ht="33.75" customHeight="1">
      <c r="A654" s="1954"/>
      <c r="B654" s="1986" t="s">
        <v>70</v>
      </c>
      <c r="C654" s="1774" t="str">
        <f>'Result Entry'!$EI$3</f>
        <v>G.I.A.I.-II</v>
      </c>
      <c r="D654" s="1775"/>
      <c r="E654" s="1776"/>
      <c r="F654" s="1769" t="str">
        <f>IF(OR($L629="TC",$L629="Nso"),"",VLOOKUP($A625,'Result Entry'!$B$9:$GS$108,200,0))</f>
        <v>0/200</v>
      </c>
      <c r="G654" s="1769"/>
      <c r="H654" s="1769"/>
      <c r="I654" s="1770" t="str">
        <f>IF(F654="","",VLOOKUP($A625,'Result Entry'!$B$9:$GS$108,149,0))</f>
        <v/>
      </c>
      <c r="J654" s="1626"/>
      <c r="K654" s="1627"/>
      <c r="L654" s="1627"/>
      <c r="M654" s="1627"/>
      <c r="N654" s="1627"/>
      <c r="O654" s="1627"/>
      <c r="P654" s="1627"/>
      <c r="Q654" s="2097"/>
      <c r="R654" s="610"/>
    </row>
    <row r="655" spans="8:8" ht="33.75" customHeight="1">
      <c r="A655" s="1954"/>
      <c r="B655" s="1986" t="s">
        <v>70</v>
      </c>
      <c r="C655" s="1774" t="str">
        <f>'Result Entry'!$EU$3</f>
        <v>SOC.SER.PLAN</v>
      </c>
      <c r="D655" s="1775"/>
      <c r="E655" s="1776"/>
      <c r="F655" s="1769" t="str">
        <f>IF(OR($L629="TC",$L629="Nso"),"",VLOOKUP($A625,'Result Entry'!$B$9:$HS$108,204,0))</f>
        <v>0/200</v>
      </c>
      <c r="G655" s="1769"/>
      <c r="H655" s="1769"/>
      <c r="I655" s="1770" t="str">
        <f>IF(F655="","",VLOOKUP($A625,'Result Entry'!$B$9:$GS$108,161,0))</f>
        <v/>
      </c>
      <c r="J655" s="1629" t="s">
        <v>175</v>
      </c>
      <c r="K655" s="2098"/>
      <c r="L655" s="2098"/>
      <c r="M655" s="1630"/>
      <c r="N655" s="2099"/>
      <c r="O655" s="2100"/>
      <c r="P655" s="2100"/>
      <c r="Q655" s="2101"/>
      <c r="R655" s="610"/>
    </row>
    <row r="656" spans="8:8" ht="33.75" customHeight="1">
      <c r="A656" s="1954"/>
      <c r="B656" s="1986" t="s">
        <v>70</v>
      </c>
      <c r="C656" s="1774" t="str">
        <f>'Result Entry'!$FG$3</f>
        <v>Jeewan Kaushal</v>
      </c>
      <c r="D656" s="1775"/>
      <c r="E656" s="1776"/>
      <c r="F656" s="1769" t="str">
        <f>IF(OR($L629="TC",$L629="Nso"),"",VLOOKUP($A625,'Result Entry'!$B$9:$HS$108,208,0))</f>
        <v>0/100</v>
      </c>
      <c r="G656" s="1769"/>
      <c r="H656" s="1769"/>
      <c r="I656" s="1770" t="str">
        <f>IF(F656="","",VLOOKUP($A625,'Result Entry'!$B$9:$HS$108,167,0))</f>
        <v/>
      </c>
      <c r="J656" s="1629" t="s">
        <v>149</v>
      </c>
      <c r="K656" s="2098"/>
      <c r="L656" s="2098"/>
      <c r="M656" s="1630"/>
      <c r="N656" s="1630"/>
      <c r="O656" s="1630"/>
      <c r="P656" s="1630"/>
      <c r="Q656" s="2102"/>
      <c r="R656" s="610"/>
    </row>
    <row r="657" spans="8:8" ht="33.75" customHeight="1">
      <c r="A657" s="1954"/>
      <c r="B657" s="1986" t="s">
        <v>70</v>
      </c>
      <c r="C657" s="1777" t="s">
        <v>181</v>
      </c>
      <c r="D657" s="1778"/>
      <c r="E657" s="1779"/>
      <c r="F657" s="2103" t="s">
        <v>182</v>
      </c>
      <c r="G657" s="2104"/>
      <c r="H657" s="2105"/>
      <c r="I657" s="1782" t="s">
        <v>31</v>
      </c>
      <c r="J657" s="1629" t="s">
        <v>176</v>
      </c>
      <c r="K657" s="2098"/>
      <c r="L657" s="2098"/>
      <c r="M657" s="1630"/>
      <c r="N657" s="1630"/>
      <c r="O657" s="1630"/>
      <c r="P657" s="1630"/>
      <c r="Q657" s="2102"/>
      <c r="R657" s="610"/>
    </row>
    <row r="658" spans="8:8" ht="33.75" customHeight="1">
      <c r="A658" s="1954"/>
      <c r="B658" s="1986" t="s">
        <v>70</v>
      </c>
      <c r="C658" s="1783"/>
      <c r="D658" s="1784"/>
      <c r="E658" s="1785"/>
      <c r="F658" s="1786" t="s">
        <v>245</v>
      </c>
      <c r="G658" s="2106"/>
      <c r="H658" s="1787"/>
      <c r="I658" s="1788" t="s">
        <v>63</v>
      </c>
      <c r="J658" s="1647" t="s">
        <v>68</v>
      </c>
      <c r="K658" s="1648"/>
      <c r="L658" s="1648"/>
      <c r="M658" s="1648"/>
      <c r="N658" s="1648"/>
      <c r="O658" s="1648"/>
      <c r="P658" s="1648"/>
      <c r="Q658" s="2107"/>
      <c r="R658" s="610"/>
    </row>
    <row r="659" spans="8:8" ht="33.75" customHeight="1">
      <c r="A659" s="1954"/>
      <c r="B659" s="1986" t="s">
        <v>70</v>
      </c>
      <c r="C659" s="1783"/>
      <c r="D659" s="1784"/>
      <c r="E659" s="1785"/>
      <c r="F659" s="1786" t="s">
        <v>246</v>
      </c>
      <c r="G659" s="2106"/>
      <c r="H659" s="1787"/>
      <c r="I659" s="1788" t="s">
        <v>64</v>
      </c>
      <c r="J659" s="1650"/>
      <c r="K659" s="1651"/>
      <c r="L659" s="1651"/>
      <c r="M659" s="1651"/>
      <c r="N659" s="1651"/>
      <c r="O659" s="1651"/>
      <c r="P659" s="1651"/>
      <c r="Q659" s="2108"/>
      <c r="R659" s="610"/>
    </row>
    <row r="660" spans="8:8" ht="33.75" customHeight="1">
      <c r="A660" s="1954"/>
      <c r="B660" s="1986" t="s">
        <v>70</v>
      </c>
      <c r="C660" s="1783"/>
      <c r="D660" s="1784"/>
      <c r="E660" s="1785"/>
      <c r="F660" s="1786" t="s">
        <v>247</v>
      </c>
      <c r="G660" s="2106"/>
      <c r="H660" s="1787"/>
      <c r="I660" s="1788" t="s">
        <v>66</v>
      </c>
      <c r="J660" s="1650"/>
      <c r="K660" s="1651"/>
      <c r="L660" s="1651"/>
      <c r="M660" s="1651"/>
      <c r="N660" s="1651"/>
      <c r="O660" s="1651"/>
      <c r="P660" s="1651"/>
      <c r="Q660" s="2108"/>
      <c r="R660" s="610"/>
    </row>
    <row r="661" spans="8:8" ht="33.75" customHeight="1">
      <c r="A661" s="1954"/>
      <c r="B661" s="1986" t="s">
        <v>70</v>
      </c>
      <c r="C661" s="1783"/>
      <c r="D661" s="1784"/>
      <c r="E661" s="1785"/>
      <c r="F661" s="1786" t="s">
        <v>248</v>
      </c>
      <c r="G661" s="2106"/>
      <c r="H661" s="1787"/>
      <c r="I661" s="1788" t="s">
        <v>65</v>
      </c>
      <c r="J661" s="1653" t="s">
        <v>81</v>
      </c>
      <c r="K661" s="1654"/>
      <c r="L661" s="1654"/>
      <c r="M661" s="1654"/>
      <c r="N661" s="1654"/>
      <c r="O661" s="1654"/>
      <c r="P661" s="1654"/>
      <c r="Q661" s="2109"/>
      <c r="R661" s="610"/>
    </row>
    <row r="662" spans="8:8" ht="33.75" customHeight="1">
      <c r="A662" s="1954"/>
      <c r="B662" s="2110" t="s">
        <v>70</v>
      </c>
      <c r="C662" s="2111"/>
      <c r="D662" s="2112"/>
      <c r="E662" s="2113"/>
      <c r="F662" s="2114"/>
      <c r="G662" s="2115"/>
      <c r="H662" s="2115"/>
      <c r="I662" s="2116"/>
      <c r="J662" s="2117"/>
      <c r="K662" s="2118"/>
      <c r="L662" s="2118"/>
      <c r="M662" s="2118"/>
      <c r="N662" s="2118"/>
      <c r="O662" s="2118"/>
      <c r="P662" s="2118"/>
      <c r="Q662" s="2119"/>
      <c r="R662" s="610"/>
    </row>
    <row r="663" spans="8:8" s="927" ht="48.75" customFormat="1" customHeight="1">
      <c r="A663" s="1439"/>
      <c r="B663" s="2120"/>
      <c r="C663" s="2120"/>
      <c r="D663" s="2120"/>
      <c r="E663" s="2120"/>
      <c r="F663" s="2120"/>
      <c r="G663" s="2120"/>
      <c r="H663" s="2120"/>
      <c r="I663" s="2120"/>
      <c r="J663" s="2120"/>
      <c r="K663" s="2120"/>
      <c r="L663" s="2120"/>
      <c r="M663" s="2120"/>
      <c r="N663" s="2120"/>
      <c r="O663" s="2120"/>
      <c r="P663" s="2120"/>
      <c r="Q663" s="2120"/>
      <c r="R663" s="610"/>
    </row>
    <row r="664" spans="8:8" ht="9.75" customHeight="1">
      <c r="A664" s="1949">
        <f>A625+1</f>
        <v>18.0</v>
      </c>
      <c r="B664" s="1949"/>
      <c r="C664" s="1949"/>
      <c r="D664" s="1949"/>
      <c r="E664" s="1949"/>
      <c r="F664" s="1949"/>
      <c r="G664" s="1949"/>
      <c r="H664" s="1949"/>
      <c r="I664" s="1949"/>
      <c r="J664" s="1949"/>
      <c r="K664" s="1949"/>
      <c r="L664" s="1949"/>
      <c r="M664" s="1949"/>
      <c r="N664" s="1949"/>
      <c r="O664" s="1949"/>
      <c r="P664" s="1949"/>
      <c r="Q664" s="1949"/>
      <c r="R664" s="1949"/>
    </row>
    <row r="665" spans="8:8" ht="16.5" customHeight="1">
      <c r="A665" s="1950"/>
      <c r="B665" s="1951" t="s">
        <v>51</v>
      </c>
      <c r="C665" s="1952"/>
      <c r="D665" s="1952"/>
      <c r="E665" s="1952"/>
      <c r="F665" s="1952"/>
      <c r="G665" s="1952"/>
      <c r="H665" s="1952"/>
      <c r="I665" s="1952"/>
      <c r="J665" s="1952"/>
      <c r="K665" s="1952"/>
      <c r="L665" s="1952"/>
      <c r="M665" s="1952"/>
      <c r="N665" s="1952"/>
      <c r="O665" s="1952"/>
      <c r="P665" s="1952"/>
      <c r="Q665" s="1953"/>
      <c r="R665" s="610"/>
    </row>
    <row r="666" spans="8:8" ht="62.25" customHeight="1">
      <c r="A666" s="1954"/>
      <c r="B666" s="1955"/>
      <c r="C666" s="1956"/>
      <c r="D666" s="1957" t="str">
        <f>Master!$E$8</f>
        <v>Govt. Sr. Secondary School </v>
      </c>
      <c r="E666" s="1958"/>
      <c r="F666" s="1958"/>
      <c r="G666" s="1958"/>
      <c r="H666" s="1958"/>
      <c r="I666" s="1958"/>
      <c r="J666" s="1958"/>
      <c r="K666" s="1958"/>
      <c r="L666" s="1958"/>
      <c r="M666" s="1958"/>
      <c r="N666" s="1958"/>
      <c r="O666" s="1958"/>
      <c r="P666" s="1958"/>
      <c r="Q666" s="1959"/>
      <c r="R666" s="610"/>
    </row>
    <row r="667" spans="8:8" ht="33.0" customHeight="1">
      <c r="A667" s="1954"/>
      <c r="B667" s="1960"/>
      <c r="C667" s="1961"/>
      <c r="D667" s="1962" t="str">
        <f>Master!$E$11</f>
        <v>P.S.-Bapini (Jodhpur)</v>
      </c>
      <c r="E667" s="1962"/>
      <c r="F667" s="1962"/>
      <c r="G667" s="1962"/>
      <c r="H667" s="1962"/>
      <c r="I667" s="1962"/>
      <c r="J667" s="1962"/>
      <c r="K667" s="1962"/>
      <c r="L667" s="1962"/>
      <c r="M667" s="1962"/>
      <c r="N667" s="1962"/>
      <c r="O667" s="1962"/>
      <c r="P667" s="1962"/>
      <c r="Q667" s="1963"/>
      <c r="R667" s="610"/>
    </row>
    <row r="668" spans="8:8" ht="21.75" customHeight="1">
      <c r="A668" s="1954"/>
      <c r="B668" s="1964"/>
      <c r="C668" s="1965" t="s">
        <v>151</v>
      </c>
      <c r="D668" s="1966"/>
      <c r="E668" s="1966"/>
      <c r="F668" s="1966"/>
      <c r="G668" s="1966"/>
      <c r="H668" s="1967"/>
      <c r="I668" s="1968" t="s">
        <v>128</v>
      </c>
      <c r="J668" s="1969"/>
      <c r="K668" s="1969"/>
      <c r="L668" s="1970">
        <f>VLOOKUP(A664,'Result Entry'!$B$6:$K$108,6,0)</f>
        <v>0.0</v>
      </c>
      <c r="M668" s="1971"/>
      <c r="N668" s="1972" t="s">
        <v>69</v>
      </c>
      <c r="O668" s="1973"/>
      <c r="P668" s="1974">
        <f>Master!$E$14</f>
        <v>8.151106901E9</v>
      </c>
      <c r="Q668" s="1975"/>
      <c r="R668" s="610"/>
    </row>
    <row r="669" spans="8:8" ht="21.75" customHeight="1">
      <c r="A669" s="1954"/>
      <c r="B669" s="1976"/>
      <c r="C669" s="1965"/>
      <c r="D669" s="1966"/>
      <c r="E669" s="1966"/>
      <c r="F669" s="1966"/>
      <c r="G669" s="1966"/>
      <c r="H669" s="1967"/>
      <c r="I669" s="1968"/>
      <c r="J669" s="1969"/>
      <c r="K669" s="1969"/>
      <c r="L669" s="1970"/>
      <c r="M669" s="1971"/>
      <c r="N669" s="1470" t="s">
        <v>67</v>
      </c>
      <c r="O669" s="1471"/>
      <c r="P669" s="1472"/>
      <c r="Q669" s="1977"/>
      <c r="R669" s="610"/>
    </row>
    <row r="670" spans="8:8" ht="21.75" customHeight="1">
      <c r="A670" s="1954"/>
      <c r="B670" s="1976"/>
      <c r="C670" s="1978"/>
      <c r="D670" s="1979"/>
      <c r="E670" s="1979"/>
      <c r="F670" s="1979"/>
      <c r="G670" s="1979"/>
      <c r="H670" s="1980"/>
      <c r="I670" s="1981"/>
      <c r="J670" s="1982"/>
      <c r="K670" s="1982"/>
      <c r="L670" s="1983"/>
      <c r="M670" s="1984"/>
      <c r="N670" s="1479" t="s">
        <v>52</v>
      </c>
      <c r="O670" s="1480"/>
      <c r="P670" s="1481" t="str">
        <f>Master!$E$6</f>
        <v>2022-23</v>
      </c>
      <c r="Q670" s="1985"/>
      <c r="R670" s="610"/>
    </row>
    <row r="671" spans="8:8" ht="33.75" customHeight="1">
      <c r="A671" s="1954"/>
      <c r="B671" s="1986" t="s">
        <v>70</v>
      </c>
      <c r="C671" s="1677" t="s">
        <v>21</v>
      </c>
      <c r="D671" s="1678"/>
      <c r="E671" s="1678"/>
      <c r="F671" s="1678"/>
      <c r="G671" s="1679"/>
      <c r="H671" s="1680" t="s">
        <v>150</v>
      </c>
      <c r="I671" s="1681">
        <f>VLOOKUP($A664,'Result Entry'!$B$9:$FW$108,4,0)</f>
        <v>0.0</v>
      </c>
      <c r="J671" s="1681"/>
      <c r="K671" s="1681"/>
      <c r="L671" s="1681"/>
      <c r="M671" s="1681"/>
      <c r="N671" s="1681"/>
      <c r="O671" s="1681"/>
      <c r="P671" s="1681"/>
      <c r="Q671" s="1987"/>
      <c r="R671" s="610"/>
    </row>
    <row r="672" spans="8:8" ht="33.75" customHeight="1">
      <c r="A672" s="1954"/>
      <c r="B672" s="1986" t="s">
        <v>70</v>
      </c>
      <c r="C672" s="1683" t="s">
        <v>23</v>
      </c>
      <c r="D672" s="1684"/>
      <c r="E672" s="1684"/>
      <c r="F672" s="1684"/>
      <c r="G672" s="1685"/>
      <c r="H672" s="1686" t="s">
        <v>150</v>
      </c>
      <c r="I672" s="1687">
        <f>VLOOKUP($A664,'Result Entry'!$B$9:$FW$108,7,0)</f>
        <v>0.0</v>
      </c>
      <c r="J672" s="1687"/>
      <c r="K672" s="1687"/>
      <c r="L672" s="1687"/>
      <c r="M672" s="1687"/>
      <c r="N672" s="1687"/>
      <c r="O672" s="1687"/>
      <c r="P672" s="1687"/>
      <c r="Q672" s="1988"/>
      <c r="R672" s="610"/>
    </row>
    <row r="673" spans="8:8" ht="33.75" customHeight="1">
      <c r="A673" s="1954"/>
      <c r="B673" s="1986" t="s">
        <v>70</v>
      </c>
      <c r="C673" s="1683" t="s">
        <v>24</v>
      </c>
      <c r="D673" s="1684"/>
      <c r="E673" s="1684"/>
      <c r="F673" s="1684"/>
      <c r="G673" s="1685"/>
      <c r="H673" s="1686" t="s">
        <v>150</v>
      </c>
      <c r="I673" s="1687">
        <f>VLOOKUP($A664,'Result Entry'!$B$9:$FW$108,8,0)</f>
        <v>0.0</v>
      </c>
      <c r="J673" s="1687"/>
      <c r="K673" s="1687"/>
      <c r="L673" s="1687"/>
      <c r="M673" s="1687"/>
      <c r="N673" s="1687"/>
      <c r="O673" s="1687"/>
      <c r="P673" s="1687"/>
      <c r="Q673" s="1988"/>
      <c r="R673" s="610"/>
    </row>
    <row r="674" spans="8:8" ht="33.75" customHeight="1">
      <c r="A674" s="1954"/>
      <c r="B674" s="1986" t="s">
        <v>70</v>
      </c>
      <c r="C674" s="1683" t="s">
        <v>53</v>
      </c>
      <c r="D674" s="1684"/>
      <c r="E674" s="1684"/>
      <c r="F674" s="1684"/>
      <c r="G674" s="1685"/>
      <c r="H674" s="1686" t="s">
        <v>150</v>
      </c>
      <c r="I674" s="1687">
        <f>VLOOKUP($A664,'Result Entry'!$B$9:$FW$108,9,0)</f>
        <v>0.0</v>
      </c>
      <c r="J674" s="1687"/>
      <c r="K674" s="1687"/>
      <c r="L674" s="1687"/>
      <c r="M674" s="1687"/>
      <c r="N674" s="1687"/>
      <c r="O674" s="1687"/>
      <c r="P674" s="1687"/>
      <c r="Q674" s="1988"/>
      <c r="R674" s="610"/>
    </row>
    <row r="675" spans="8:8" ht="33.75" customHeight="1">
      <c r="A675" s="1954"/>
      <c r="B675" s="1986" t="s">
        <v>70</v>
      </c>
      <c r="C675" s="1683" t="s">
        <v>54</v>
      </c>
      <c r="D675" s="1684"/>
      <c r="E675" s="1684"/>
      <c r="F675" s="1684"/>
      <c r="G675" s="1685"/>
      <c r="H675" s="1686" t="s">
        <v>150</v>
      </c>
      <c r="I675" s="1689" t="str">
        <f>CONCATENATE('Result Entry'!$G$4,'Result Entry'!$J$4)</f>
        <v>11(A)</v>
      </c>
      <c r="J675" s="1687"/>
      <c r="K675" s="1687"/>
      <c r="L675" s="1687"/>
      <c r="M675" s="1687"/>
      <c r="N675" s="1687"/>
      <c r="O675" s="1687"/>
      <c r="P675" s="1687"/>
      <c r="Q675" s="1988"/>
      <c r="R675" s="610"/>
    </row>
    <row r="676" spans="8:8" ht="33.75" customHeight="1">
      <c r="A676" s="1954"/>
      <c r="B676" s="1986" t="s">
        <v>70</v>
      </c>
      <c r="C676" s="1742" t="s">
        <v>26</v>
      </c>
      <c r="D676" s="1763"/>
      <c r="E676" s="1763"/>
      <c r="F676" s="1763"/>
      <c r="G676" s="1989"/>
      <c r="H676" s="1693" t="s">
        <v>150</v>
      </c>
      <c r="I676" s="1694">
        <f>VLOOKUP($A664,'Result Entry'!$B$9:$FW$108,10,0)</f>
        <v>0.0</v>
      </c>
      <c r="J676" s="1694"/>
      <c r="K676" s="1694"/>
      <c r="L676" s="1694"/>
      <c r="M676" s="1694"/>
      <c r="N676" s="1694"/>
      <c r="O676" s="1694"/>
      <c r="P676" s="1694"/>
      <c r="Q676" s="1990"/>
      <c r="R676" s="610"/>
    </row>
    <row r="677" spans="8:8" ht="33.75" customHeight="1">
      <c r="A677" s="1954"/>
      <c r="B677" s="1986" t="s">
        <v>70</v>
      </c>
      <c r="C677" s="1991" t="s">
        <v>244</v>
      </c>
      <c r="D677" s="1992"/>
      <c r="E677" s="1993" t="s">
        <v>73</v>
      </c>
      <c r="F677" s="1994" t="s">
        <v>74</v>
      </c>
      <c r="G677" s="1994" t="s">
        <v>230</v>
      </c>
      <c r="H677" s="1995" t="s">
        <v>169</v>
      </c>
      <c r="I677" s="1701" t="s">
        <v>56</v>
      </c>
      <c r="J677" s="1996"/>
      <c r="K677" s="1996"/>
      <c r="L677" s="1997" t="s">
        <v>231</v>
      </c>
      <c r="M677" s="1998" t="s">
        <v>85</v>
      </c>
      <c r="N677" s="1998"/>
      <c r="O677" s="1999"/>
      <c r="P677" s="2000" t="s">
        <v>77</v>
      </c>
      <c r="Q677" s="2001" t="s">
        <v>99</v>
      </c>
      <c r="R677" s="610"/>
    </row>
    <row r="678" spans="8:8" ht="33.75" customHeight="1">
      <c r="A678" s="1954"/>
      <c r="B678" s="1986" t="s">
        <v>70</v>
      </c>
      <c r="C678" s="2002"/>
      <c r="D678" s="2003"/>
      <c r="E678" s="2004"/>
      <c r="F678" s="2005"/>
      <c r="G678" s="2005"/>
      <c r="H678" s="2006"/>
      <c r="I678" s="2007" t="s">
        <v>233</v>
      </c>
      <c r="J678" s="2008" t="s">
        <v>87</v>
      </c>
      <c r="K678" s="2009" t="s">
        <v>109</v>
      </c>
      <c r="L678" s="2010"/>
      <c r="M678" s="2007" t="s">
        <v>233</v>
      </c>
      <c r="N678" s="2008" t="s">
        <v>87</v>
      </c>
      <c r="O678" s="2011" t="s">
        <v>110</v>
      </c>
      <c r="P678" s="2012"/>
      <c r="Q678" s="2013"/>
      <c r="R678" s="610"/>
    </row>
    <row r="679" spans="8:8" s="2014" ht="33.75" customFormat="1" customHeight="1">
      <c r="A679" s="1954"/>
      <c r="B679" s="1986" t="s">
        <v>70</v>
      </c>
      <c r="C679" s="2015" t="s">
        <v>57</v>
      </c>
      <c r="D679" s="2016"/>
      <c r="E679" s="2017">
        <f>'Result Entry'!$L$7</f>
        <v>10.0</v>
      </c>
      <c r="F679" s="2018">
        <f>'Result Entry'!$M$7</f>
        <v>10.0</v>
      </c>
      <c r="G679" s="2018">
        <f>'Result Entry'!$N$7</f>
        <v>10.0</v>
      </c>
      <c r="H679" s="2019">
        <f>SUM(E679:G679)</f>
        <v>30.0</v>
      </c>
      <c r="I679" s="2020" t="s">
        <v>243</v>
      </c>
      <c r="J679" s="2021" t="s">
        <v>243</v>
      </c>
      <c r="K679" s="2022">
        <f>'Result Entry'!$P$7</f>
        <v>70.0</v>
      </c>
      <c r="L679" s="2023">
        <f>SUM(H679,K679)</f>
        <v>100.0</v>
      </c>
      <c r="M679" s="2020" t="s">
        <v>243</v>
      </c>
      <c r="N679" s="2021" t="s">
        <v>243</v>
      </c>
      <c r="O679" s="2019">
        <f>'Result Entry'!$R$7</f>
        <v>100.0</v>
      </c>
      <c r="P679" s="2024">
        <f>SUM(L679,O679)</f>
        <v>200.0</v>
      </c>
      <c r="Q679" s="2025"/>
      <c r="R679" s="610"/>
    </row>
    <row r="680" spans="8:8" s="1538" ht="33.75" customFormat="1" customHeight="1">
      <c r="A680" s="1954"/>
      <c r="B680" s="1986" t="s">
        <v>70</v>
      </c>
      <c r="C680" s="1540" t="str">
        <f>'Result Entry'!$L$3</f>
        <v>HINDI Comp.</v>
      </c>
      <c r="D680" s="1541"/>
      <c r="E680" s="1728">
        <f>IF($L668="TC",0,IF($L668="Nso",0,VLOOKUP($A664,'Result Entry'!$B$9:$FW$108,11,0)))</f>
        <v>0.0</v>
      </c>
      <c r="F680" s="1729">
        <f>IF($L668="TC",0,IF($L668="Nso",0,VLOOKUP($A664,'Result Entry'!$B$9:$FW$108,12,0)))</f>
        <v>0.0</v>
      </c>
      <c r="G680" s="1729">
        <f>IF($L668="TC",0,IF($L668="Nso",0,VLOOKUP($A664,'Result Entry'!$B$9:$FW$108,13,0)))</f>
        <v>0.0</v>
      </c>
      <c r="H680" s="2026">
        <f>SUM(E680:G680)</f>
        <v>0.0</v>
      </c>
      <c r="I680" s="2027" t="str">
        <f>CONCATENATE(U680,"/",'Result Entry'!$P$7)</f>
        <v>0/70</v>
      </c>
      <c r="J680" s="2028" t="str">
        <f>IF(V680=0,"--",CONCATENATE(V680,"/"))</f>
        <v>--</v>
      </c>
      <c r="K680" s="2029">
        <f>SUM(U680:V680)</f>
        <v>0.0</v>
      </c>
      <c r="L680" s="2030">
        <f>SUM(H680,K680)</f>
        <v>0.0</v>
      </c>
      <c r="M680" s="2027" t="str">
        <f>CONCATENATE(W680,"/",'Result Entry'!$R$7)</f>
        <v>0/100</v>
      </c>
      <c r="N680" s="2028" t="str">
        <f>IF(X680=0,"--",CONCATENATE(X680,"/"))</f>
        <v>--</v>
      </c>
      <c r="O680" s="2031">
        <f>SUM(W680:X680)</f>
        <v>0.0</v>
      </c>
      <c r="P680" s="1734">
        <f>SUM(L680,O680)</f>
        <v>0.0</v>
      </c>
      <c r="Q680" s="2032" t="str">
        <f>IF($L668="TC",0,IF($L668="Nso",0,VLOOKUP($A664,'Result Entry'!$B$9:$FW$108,24,0)))</f>
        <v/>
      </c>
      <c r="R680" s="610"/>
      <c r="U680" s="2033">
        <f>IF($L668="TC",0,IF($L668="Nso",0,VLOOKUP($A664,'Result Entry'!$B$9:$FW$108,15,0)))</f>
        <v>0.0</v>
      </c>
      <c r="V680" s="2033">
        <v>0.0</v>
      </c>
      <c r="W680" s="2033">
        <f>IF($L668="TC",0,IF($L668="Nso",0,VLOOKUP($A664,'Result Entry'!$B$9:$FW$108,17,0)))</f>
        <v>0.0</v>
      </c>
      <c r="X680" s="2033">
        <v>0.0</v>
      </c>
    </row>
    <row r="681" spans="8:8" s="1538" ht="33.75" customFormat="1" customHeight="1">
      <c r="A681" s="1954"/>
      <c r="B681" s="1986" t="s">
        <v>70</v>
      </c>
      <c r="C681" s="1551" t="str">
        <f>'Result Entry'!$Z$3</f>
        <v>ENGLISH Comp.</v>
      </c>
      <c r="D681" s="1552"/>
      <c r="E681" s="1728">
        <f>IF($L668="TC",0,IF($L668="Nso",0,VLOOKUP($A664,'Result Entry'!$B$9:$FW$108,25,0)))</f>
        <v>0.0</v>
      </c>
      <c r="F681" s="1729">
        <f>IF($L668="TC",0,IF($L668="Nso",0,VLOOKUP($A664,'Result Entry'!$B$9:$FW$108,26,0)))</f>
        <v>0.0</v>
      </c>
      <c r="G681" s="1729">
        <f>IF($L668="TC",0,IF($L668="Nso",0,VLOOKUP($A664,'Result Entry'!$B$9:$FW$108,27,0)))</f>
        <v>0.0</v>
      </c>
      <c r="H681" s="2034">
        <f t="shared" si="85" ref="H681:H686">SUM(E681:G681)</f>
        <v>0.0</v>
      </c>
      <c r="I681" s="2035" t="str">
        <f>CONCATENATE(U681,"/",'Result Entry'!$AD$7)</f>
        <v>0/70</v>
      </c>
      <c r="J681" s="2036" t="str">
        <f>IF(V681=0,"--",CONCATENATE(V681,"/"))</f>
        <v>--</v>
      </c>
      <c r="K681" s="2037">
        <f t="shared" si="86" ref="K681:K686">SUM(U681:V681)</f>
        <v>0.0</v>
      </c>
      <c r="L681" s="2038">
        <f t="shared" si="87" ref="L681:L686">SUM(H681,K681)</f>
        <v>0.0</v>
      </c>
      <c r="M681" s="2035" t="str">
        <f>CONCATENATE(W681,"/",'Result Entry'!$AF$7)</f>
        <v>0/100</v>
      </c>
      <c r="N681" s="2036" t="str">
        <f>IF(X681=0,"--",CONCATENATE(X681,"/"))</f>
        <v>--</v>
      </c>
      <c r="O681" s="2031">
        <f t="shared" si="88" ref="O681:O686">SUM(W681:X681)</f>
        <v>0.0</v>
      </c>
      <c r="P681" s="1734">
        <f t="shared" si="89" ref="P681:P686">SUM(L681,O681)</f>
        <v>0.0</v>
      </c>
      <c r="Q681" s="2032" t="str">
        <f>IF($L668="TC",0,IF($L668="Nso",0,VLOOKUP($A664,'Result Entry'!$B$9:$FW$108,38,0)))</f>
        <v/>
      </c>
      <c r="R681" s="610"/>
      <c r="U681" s="2039">
        <f>IF($L668="TC",0,IF($L668="Nso",0,VLOOKUP($A664,'Result Entry'!$B$9:$FW$108,29,0)))</f>
        <v>0.0</v>
      </c>
      <c r="V681" s="2039">
        <v>0.0</v>
      </c>
      <c r="W681" s="2039">
        <f>IF($L668="TC",0,IF($L668="Nso",0,VLOOKUP($A664,'Result Entry'!$B$9:$FW$108,31,0)))</f>
        <v>0.0</v>
      </c>
      <c r="X681" s="2039">
        <v>0.0</v>
      </c>
    </row>
    <row r="682" spans="8:8" s="1538" ht="33.75" customFormat="1" customHeight="1">
      <c r="A682" s="1954"/>
      <c r="B682" s="1986" t="s">
        <v>70</v>
      </c>
      <c r="C682" s="1551">
        <f>IF(Y682&gt;=1,'Result Entry'!$AO$3,0)</f>
        <v>0.0</v>
      </c>
      <c r="D682" s="1552"/>
      <c r="E682" s="1728">
        <f>IF($L668="TC",0,IF($L668="Nso",0,VLOOKUP($A664,'Result Entry'!$B$9:$FW$108,40,0)))</f>
        <v>0.0</v>
      </c>
      <c r="F682" s="1729">
        <f>IF($L668="TC",0,IF($L668="Nso",0,VLOOKUP($A664,'Result Entry'!$B$9:$FW$108,41,0)))</f>
        <v>0.0</v>
      </c>
      <c r="G682" s="1729">
        <f>IF($L668="TC",0,IF($L668="Nso",0,VLOOKUP($A664,'Result Entry'!$B$9:$FW$108,42,0)))</f>
        <v>0.0</v>
      </c>
      <c r="H682" s="2034">
        <f t="shared" si="85"/>
        <v>0.0</v>
      </c>
      <c r="I682" s="2035" t="str">
        <f>CONCATENATE(U682,"/",'Result Entry'!$AS$7)</f>
        <v>0/40</v>
      </c>
      <c r="J682" s="2036" t="str">
        <f>IF(V682=0,"--",CONCATENATE(V682,"/",'Result Entry'!$AT$7))</f>
        <v>--</v>
      </c>
      <c r="K682" s="2037">
        <f t="shared" si="86"/>
        <v>0.0</v>
      </c>
      <c r="L682" s="2038">
        <f t="shared" si="87"/>
        <v>0.0</v>
      </c>
      <c r="M682" s="2035" t="str">
        <f>CONCATENATE(W682,"/",'Result Entry'!$AW$7)</f>
        <v>0/100</v>
      </c>
      <c r="N682" s="2036" t="str">
        <f>IF(X682=0,"--",CONCATENATE(X682,"/",'Result Entry'!$AX$7))</f>
        <v>--</v>
      </c>
      <c r="O682" s="2031">
        <f t="shared" si="88"/>
        <v>0.0</v>
      </c>
      <c r="P682" s="1734">
        <f t="shared" si="89"/>
        <v>0.0</v>
      </c>
      <c r="Q682" s="2032" t="str">
        <f>IF($L668="TC",0,IF($L668="Nso",0,VLOOKUP($A664,'Result Entry'!$B$9:$FW$108,55,0)))</f>
        <v/>
      </c>
      <c r="R682" s="610"/>
      <c r="U682" s="2039">
        <f>IF($L668="TC",0,IF($L668="Nso",0,VLOOKUP($A664,'Result Entry'!$B$9:$FW$108,44,0)))</f>
        <v>0.0</v>
      </c>
      <c r="V682" s="2039">
        <f>IF($L668="TC",0,IF($L668="Nso",0,VLOOKUP($A664,'Result Entry'!$B$9:$FW$108,45,0)))</f>
        <v>0.0</v>
      </c>
      <c r="W682" s="2039">
        <f>IF($L668="TC",0,IF($L668="Nso",0,VLOOKUP($A664,'Result Entry'!$B$9:$FW$108,48,0)))</f>
        <v>0.0</v>
      </c>
      <c r="X682" s="2039">
        <f>IF($L668="TC",0,IF($L668="Nso",0,VLOOKUP($A664,'Result Entry'!$B$9:$FW$108,49,0)))</f>
        <v>0.0</v>
      </c>
      <c r="Y682" s="2039">
        <f>VLOOKUP($A664,'Result Entry'!$B$9:$FW$108,39,0)</f>
        <v>0.0</v>
      </c>
    </row>
    <row r="683" spans="8:8" s="1538" ht="33.75" customFormat="1" customHeight="1">
      <c r="A683" s="1954"/>
      <c r="B683" s="1986" t="s">
        <v>70</v>
      </c>
      <c r="C683" s="1551">
        <f>IF(Y683&gt;=1,'Result Entry'!$BF$3,0)</f>
        <v>0.0</v>
      </c>
      <c r="D683" s="1552"/>
      <c r="E683" s="1728">
        <f>IF($L668="TC",0,IF($L668="Nso",0,VLOOKUP($A664,'Result Entry'!$B$9:$FW$108,57,0)))</f>
        <v>0.0</v>
      </c>
      <c r="F683" s="1729">
        <f>IF($L668="TC",0,IF($L668="Nso",0,VLOOKUP($A664,'Result Entry'!$B$9:$FW$108,58,0)))</f>
        <v>0.0</v>
      </c>
      <c r="G683" s="1729">
        <f>IF($L668="TC",0,IF($L668="Nso",0,VLOOKUP($A664,'Result Entry'!$B$9:$FW$108,59,0)))</f>
        <v>0.0</v>
      </c>
      <c r="H683" s="2034">
        <f t="shared" si="85"/>
        <v>0.0</v>
      </c>
      <c r="I683" s="2035" t="str">
        <f>CONCATENATE(U683,"/",'Result Entry'!$BJ$7)</f>
        <v>0/70</v>
      </c>
      <c r="J683" s="2036" t="str">
        <f>IF(V683=0,"--",CONCATENATE(V683,"/",'Result Entry'!$BK$7))</f>
        <v>--</v>
      </c>
      <c r="K683" s="2037">
        <f t="shared" si="86"/>
        <v>0.0</v>
      </c>
      <c r="L683" s="2038">
        <f t="shared" si="87"/>
        <v>0.0</v>
      </c>
      <c r="M683" s="2035" t="str">
        <f>CONCATENATE(W683,"/",'Result Entry'!$BN$7)</f>
        <v>0/100</v>
      </c>
      <c r="N683" s="2036" t="str">
        <f>IF(X683=0,"--",CONCATENATE(X683,"/",'Result Entry'!$BO$7))</f>
        <v>--</v>
      </c>
      <c r="O683" s="2031">
        <f t="shared" si="88"/>
        <v>0.0</v>
      </c>
      <c r="P683" s="1734">
        <f t="shared" si="89"/>
        <v>0.0</v>
      </c>
      <c r="Q683" s="2032" t="str">
        <f>IF($L668="TC",0,IF($L668="Nso",0,VLOOKUP($A664,'Result Entry'!$B$9:$FW$108,72,0)))</f>
        <v/>
      </c>
      <c r="R683" s="610"/>
      <c r="U683" s="2039">
        <f>IF($L668="TC",0,IF($L668="Nso",0,VLOOKUP($A664,'Result Entry'!$B$9:$FW$108,61,0)))</f>
        <v>0.0</v>
      </c>
      <c r="V683" s="2039">
        <f>IF($L668="TC",0,IF($L668="Nso",0,VLOOKUP($A664,'Result Entry'!$B$9:$FW$108,62,0)))</f>
        <v>0.0</v>
      </c>
      <c r="W683" s="2039">
        <f>IF($L668="TC",0,IF($L668="Nso",0,VLOOKUP($A664,'Result Entry'!$B$9:$FW$108,65,0)))</f>
        <v>0.0</v>
      </c>
      <c r="X683" s="2039">
        <f>IF($L668="TC",0,IF($L668="Nso",0,VLOOKUP($A664,'Result Entry'!$B$9:$FW$108,66,0)))</f>
        <v>0.0</v>
      </c>
      <c r="Y683" s="2039">
        <f>VLOOKUP($A664,'Result Entry'!$B$9:$FW$108,56,0)</f>
        <v>0.0</v>
      </c>
    </row>
    <row r="684" spans="8:8" s="1538" ht="33.75" customFormat="1" customHeight="1">
      <c r="A684" s="1954"/>
      <c r="B684" s="1986" t="s">
        <v>70</v>
      </c>
      <c r="C684" s="1554">
        <f>IF(Y684&gt;=1,'Result Entry'!$BW$3,0)</f>
        <v>0.0</v>
      </c>
      <c r="D684" s="2040"/>
      <c r="E684" s="2041">
        <f>IF($L668="TC",0,IF($L668="Nso",0,VLOOKUP($A664,'Result Entry'!$B$9:$FW$108,74,0)))</f>
        <v>0.0</v>
      </c>
      <c r="F684" s="2042">
        <f>IF($L668="TC",0,IF($L668="Nso",0,VLOOKUP($A664,'Result Entry'!$B$9:$FW$108,75,0)))</f>
        <v>0.0</v>
      </c>
      <c r="G684" s="2042">
        <f>IF($L668="TC",0,IF($L668="Nso",0,VLOOKUP($A664,'Result Entry'!$B$9:$FW$108,76,0)))</f>
        <v>0.0</v>
      </c>
      <c r="H684" s="2043">
        <f t="shared" si="85"/>
        <v>0.0</v>
      </c>
      <c r="I684" s="2044" t="str">
        <f>CONCATENATE(U684,"/",'Result Entry'!$CA$7)</f>
        <v>0/70</v>
      </c>
      <c r="J684" s="2045" t="str">
        <f>IF(V684=0,"--",CONCATENATE(V684,"/",'Result Entry'!$CB$7))</f>
        <v>--</v>
      </c>
      <c r="K684" s="2046">
        <f t="shared" si="86"/>
        <v>0.0</v>
      </c>
      <c r="L684" s="2047">
        <f t="shared" si="87"/>
        <v>0.0</v>
      </c>
      <c r="M684" s="2044" t="str">
        <f>CONCATENATE(W684,"/",'Result Entry'!$CE$7)</f>
        <v>0/100</v>
      </c>
      <c r="N684" s="2045" t="str">
        <f>IF(X684=0,"--",CONCATENATE(X684,"/",'Result Entry'!$CF$7))</f>
        <v>--</v>
      </c>
      <c r="O684" s="2043">
        <f t="shared" si="88"/>
        <v>0.0</v>
      </c>
      <c r="P684" s="2048">
        <f t="shared" si="89"/>
        <v>0.0</v>
      </c>
      <c r="Q684" s="2049" t="str">
        <f>IF($L668="TC",0,IF($L668="Nso",0,VLOOKUP($A664,'Result Entry'!$B$9:$FW$108,89,0)))</f>
        <v/>
      </c>
      <c r="R684" s="610"/>
      <c r="U684" s="2041">
        <f>IF($L668="TC",0,IF($L668="Nso",0,VLOOKUP($A664,'Result Entry'!$B$9:$FW$108,78,0)))</f>
        <v>0.0</v>
      </c>
      <c r="V684" s="2041">
        <f>IF($L668="TC",0,IF($L668="Nso",0,VLOOKUP($A664,'Result Entry'!$B$9:$FW$108,79,0)))</f>
        <v>0.0</v>
      </c>
      <c r="W684" s="2041">
        <f>IF($L668="TC",0,IF($L668="Nso",0,VLOOKUP($A664,'Result Entry'!$B$9:$FW$108,82,0)))</f>
        <v>0.0</v>
      </c>
      <c r="X684" s="2041">
        <f>IF($L668="TC",0,IF($L668="Nso",0,VLOOKUP($A664,'Result Entry'!$B$9:$FW$108,83,0)))</f>
        <v>0.0</v>
      </c>
      <c r="Y684" s="2041">
        <f>VLOOKUP($A664,'Result Entry'!$B$9:$FW$108,73,0)</f>
        <v>0.0</v>
      </c>
    </row>
    <row r="685" spans="8:8" s="1538" ht="33.75" customFormat="1" customHeight="1">
      <c r="A685" s="1954"/>
      <c r="B685" s="1986" t="s">
        <v>70</v>
      </c>
      <c r="C685" s="2050">
        <f>IF(Y685&gt;=1,'Result Entry'!$CN$3,0)</f>
        <v>0.0</v>
      </c>
      <c r="D685" s="2040"/>
      <c r="E685" s="2051">
        <f>IF($L668="TC",0,IF($L668="Nso",0,VLOOKUP($A664,'Result Entry'!$B$9:$FW$108,91,0)))</f>
        <v>0.0</v>
      </c>
      <c r="F685" s="2052">
        <f>IF($L668="TC",0,IF($L668="Nso",0,VLOOKUP($A664,'Result Entry'!$B$9:$FW$108,92,0)))</f>
        <v>0.0</v>
      </c>
      <c r="G685" s="2052">
        <f>IF($L668="TC",0,IF($L668="Nso",0,VLOOKUP($A664,'Result Entry'!$B$9:$FW$108,93,0)))</f>
        <v>0.0</v>
      </c>
      <c r="H685" s="2053">
        <f t="shared" si="85"/>
        <v>0.0</v>
      </c>
      <c r="I685" s="2054" t="str">
        <f>CONCATENATE(U685,"/",'Result Entry'!$CR$7)</f>
        <v>0/70</v>
      </c>
      <c r="J685" s="2055" t="str">
        <f>IF(V685=0,"--",CONCATENATE(V685,"/",'Result Entry'!$CS$7))</f>
        <v>--</v>
      </c>
      <c r="K685" s="2056">
        <f t="shared" si="86"/>
        <v>0.0</v>
      </c>
      <c r="L685" s="2057">
        <f t="shared" si="87"/>
        <v>0.0</v>
      </c>
      <c r="M685" s="2054" t="str">
        <f>CONCATENATE(W685,"/",'Result Entry'!$CV$7)</f>
        <v>0/100</v>
      </c>
      <c r="N685" s="2055" t="str">
        <f>IF(X685=0,"--",CONCATENATE(X685,"/",'Result Entry'!$CW$7))</f>
        <v>--</v>
      </c>
      <c r="O685" s="2053">
        <f t="shared" si="88"/>
        <v>0.0</v>
      </c>
      <c r="P685" s="2058">
        <f t="shared" si="89"/>
        <v>0.0</v>
      </c>
      <c r="Q685" s="2059" t="str">
        <f>IF($L668="TC",0,IF($L668="Nso",0,VLOOKUP($A664,'Result Entry'!$B$9:$FW$108,106,0)))</f>
        <v/>
      </c>
      <c r="R685" s="610"/>
      <c r="U685" s="2051">
        <f>IF($L668="TC",0,IF($L668="Nso",0,VLOOKUP($A664,'Result Entry'!$B$9:$FW$108,95,0)))</f>
        <v>0.0</v>
      </c>
      <c r="V685" s="2051">
        <f>IF($L668="TC",0,IF($L668="Nso",0,VLOOKUP($A664,'Result Entry'!$B$9:$FW$108,96,0)))</f>
        <v>0.0</v>
      </c>
      <c r="W685" s="2051">
        <f>IF($L668="TC",0,IF($L668="Nso",0,VLOOKUP($A664,'Result Entry'!$B$9:$FW$108,99,0)))</f>
        <v>0.0</v>
      </c>
      <c r="X685" s="2051">
        <f>IF($L668="TC",0,IF($L668="Nso",0,VLOOKUP($A664,'Result Entry'!$B$9:$FW$108,100,0)))</f>
        <v>0.0</v>
      </c>
      <c r="Y685" s="2051">
        <f>VLOOKUP($A664,'Result Entry'!$B$9:$FW$108,90,0)</f>
        <v>0.0</v>
      </c>
    </row>
    <row r="686" spans="8:8" s="1538" ht="33.75" customFormat="1" customHeight="1">
      <c r="A686" s="1954"/>
      <c r="B686" s="1986" t="s">
        <v>70</v>
      </c>
      <c r="C686" s="1554">
        <f>IF(Y686&gt;=1,'Result Entry'!$DE$3,0)</f>
        <v>0.0</v>
      </c>
      <c r="D686" s="2040"/>
      <c r="E686" s="1739">
        <f>IF($L668="TC",0,IF($L668="Nso",0,VLOOKUP($A664,'Result Entry'!$B$9:$FW$108,108,0)))</f>
        <v>0.0</v>
      </c>
      <c r="F686" s="1740">
        <f>IF($L668="TC",0,IF($L668="Nso",0,VLOOKUP($A664,'Result Entry'!$B$9:$FW$108,109,0)))</f>
        <v>0.0</v>
      </c>
      <c r="G686" s="1740">
        <f>IF($L668="TC",0,IF($L668="Nso",0,VLOOKUP($A664,'Result Entry'!$B$9:$FW$108,110,0)))</f>
        <v>0.0</v>
      </c>
      <c r="H686" s="2060">
        <f t="shared" si="85"/>
        <v>0.0</v>
      </c>
      <c r="I686" s="2061" t="str">
        <f>CONCATENATE(U686,"/",'Result Entry'!$DI$7)</f>
        <v>0/70</v>
      </c>
      <c r="J686" s="2062" t="str">
        <f>IF(V686=0,"--",CONCATENATE(V686,"/",'Result Entry'!$DJ$7))</f>
        <v>--</v>
      </c>
      <c r="K686" s="2063">
        <f t="shared" si="86"/>
        <v>0.0</v>
      </c>
      <c r="L686" s="2064">
        <f t="shared" si="87"/>
        <v>0.0</v>
      </c>
      <c r="M686" s="2061" t="str">
        <f>CONCATENATE(W686,"/",'Result Entry'!$DM$7)</f>
        <v>0/100</v>
      </c>
      <c r="N686" s="2062" t="str">
        <f>IF(X686=0,"--",CONCATENATE(X686,"/",'Result Entry'!$DN$7))</f>
        <v>--</v>
      </c>
      <c r="O686" s="2060">
        <f t="shared" si="88"/>
        <v>0.0</v>
      </c>
      <c r="P686" s="1746">
        <f t="shared" si="89"/>
        <v>0.0</v>
      </c>
      <c r="Q686" s="2032" t="str">
        <f>IF($L668="TC",0,IF($L668="Nso",0,VLOOKUP($A664,'Result Entry'!$B$9:$FW$108,123,0)))</f>
        <v/>
      </c>
      <c r="R686" s="610"/>
      <c r="U686" s="2065">
        <f>IF($L668="TC",0,IF($L668="Nso",0,VLOOKUP($A664,'Result Entry'!$B$9:$FW$108,112,0)))</f>
        <v>0.0</v>
      </c>
      <c r="V686" s="2065">
        <f>IF($L668="TC",0,IF($L668="Nso",0,VLOOKUP($A664,'Result Entry'!$B$9:$FW$108,113,0)))</f>
        <v>0.0</v>
      </c>
      <c r="W686" s="2065">
        <f>IF($L668="TC",0,IF($L668="Nso",0,VLOOKUP($A664,'Result Entry'!$B$9:$FW$108,116,0)))</f>
        <v>0.0</v>
      </c>
      <c r="X686" s="2065">
        <f>IF($L668="TC",0,IF($L668="Nso",0,VLOOKUP($A664,'Result Entry'!$B$9:$FW$108,117,0)))</f>
        <v>0.0</v>
      </c>
      <c r="Y686" s="2065">
        <f>VLOOKUP($A664,'Result Entry'!$B$9:$FW$108,107,0)</f>
        <v>0.0</v>
      </c>
    </row>
    <row r="687" spans="8:8" ht="33.75" customHeight="1">
      <c r="A687" s="1954"/>
      <c r="B687" s="1986" t="s">
        <v>70</v>
      </c>
      <c r="C687" s="1565" t="s">
        <v>78</v>
      </c>
      <c r="D687" s="1566"/>
      <c r="E687" s="1567"/>
      <c r="F687" s="1747" t="s">
        <v>79</v>
      </c>
      <c r="G687" s="2066"/>
      <c r="H687" s="1748"/>
      <c r="I687" s="1747" t="s">
        <v>80</v>
      </c>
      <c r="J687" s="1749"/>
      <c r="K687" s="2067" t="s">
        <v>42</v>
      </c>
      <c r="L687" s="2068"/>
      <c r="M687" s="2067" t="s">
        <v>92</v>
      </c>
      <c r="N687" s="1753"/>
      <c r="O687" s="1752" t="s">
        <v>40</v>
      </c>
      <c r="P687" s="1753"/>
      <c r="Q687" s="2069" t="s">
        <v>44</v>
      </c>
      <c r="R687" s="610"/>
    </row>
    <row r="688" spans="8:8" ht="33.75" customHeight="1">
      <c r="A688" s="1954"/>
      <c r="B688" s="1986" t="s">
        <v>70</v>
      </c>
      <c r="C688" s="1577"/>
      <c r="D688" s="1578"/>
      <c r="E688" s="1579"/>
      <c r="F688" s="1755">
        <f>IF($L668="TC",0,IF($L668="Nso",0,VLOOKUP($A664,'Result Entry'!$B$9:$FW$108,171,0)))</f>
        <v>0.0</v>
      </c>
      <c r="G688" s="2070"/>
      <c r="H688" s="1756"/>
      <c r="I688" s="2071">
        <f>IF($L668="TC",0,IF($L668="Nso",0,VLOOKUP($A664,'Result Entry'!$B$9:$FW$108,172,0)))</f>
        <v>0.0</v>
      </c>
      <c r="J688" s="2072"/>
      <c r="K688" s="2073">
        <f>IF($L668="TC",0,IF($L668="Nso",0,VLOOKUP($A664,'Result Entry'!$B$9:$FW$108,173,0)))</f>
        <v>0.0</v>
      </c>
      <c r="L688" s="2074"/>
      <c r="M688" s="2075" t="str">
        <f>IF($L668="TC",0,IF($L668="Nso",0,VLOOKUP($A664,'Result Entry'!$B$9:$FW$108,174,0)))</f>
        <v/>
      </c>
      <c r="N688" s="2076"/>
      <c r="O688" s="1535" t="str">
        <f>VLOOKUP($A664,'Result Entry'!$B$9:$FW$108,175,0)</f>
        <v/>
      </c>
      <c r="P688" s="1534"/>
      <c r="Q688" s="2077" t="str">
        <f>IF($L668="TC",0,IF($L668="Nso",0,VLOOKUP($A664,'Result Entry'!$B$9:$FW$108,177,0)))</f>
        <v/>
      </c>
      <c r="R688" s="610"/>
    </row>
    <row r="689" spans="8:8" ht="33.75" customHeight="1">
      <c r="A689" s="1954"/>
      <c r="B689" s="1986" t="s">
        <v>70</v>
      </c>
      <c r="C689" s="2078" t="s">
        <v>59</v>
      </c>
      <c r="D689" s="2079"/>
      <c r="E689" s="2079"/>
      <c r="F689" s="2079"/>
      <c r="G689" s="2079"/>
      <c r="H689" s="2079"/>
      <c r="I689" s="2080"/>
      <c r="J689" s="1592" t="s">
        <v>60</v>
      </c>
      <c r="K689" s="1592"/>
      <c r="L689" s="1592"/>
      <c r="M689" s="1593"/>
      <c r="N689" s="1760">
        <f>VLOOKUP($A664,'Result Entry'!$B$9:$FW$108,168,0)</f>
        <v>0.0</v>
      </c>
      <c r="O689" s="1761"/>
      <c r="P689" s="2081" t="s">
        <v>38</v>
      </c>
      <c r="Q689" s="2082"/>
      <c r="R689" s="610"/>
    </row>
    <row r="690" spans="8:8" ht="33.75" customHeight="1">
      <c r="A690" s="1954"/>
      <c r="B690" s="1986" t="s">
        <v>70</v>
      </c>
      <c r="C690" s="1598" t="s">
        <v>244</v>
      </c>
      <c r="D690" s="1599"/>
      <c r="E690" s="1599"/>
      <c r="F690" s="2083" t="s">
        <v>158</v>
      </c>
      <c r="G690" s="2084"/>
      <c r="H690" s="2085"/>
      <c r="I690" s="2086" t="s">
        <v>242</v>
      </c>
      <c r="J690" s="1603" t="s">
        <v>61</v>
      </c>
      <c r="K690" s="1603"/>
      <c r="L690" s="1603"/>
      <c r="M690" s="1604"/>
      <c r="N690" s="1762">
        <f>VLOOKUP($A664,'Result Entry'!$B$9:$FW$108,169,0)</f>
        <v>0.0</v>
      </c>
      <c r="O690" s="1763"/>
      <c r="P690" s="1607" t="str">
        <f>VLOOKUP($A664,'Result Entry'!$B$9:$FW$108,170,0)</f>
        <v/>
      </c>
      <c r="Q690" s="2087"/>
      <c r="R690" s="610"/>
    </row>
    <row r="691" spans="8:8" ht="33.75" customHeight="1">
      <c r="A691" s="1954"/>
      <c r="B691" s="1986" t="s">
        <v>70</v>
      </c>
      <c r="C691" s="1598"/>
      <c r="D691" s="1599"/>
      <c r="E691" s="1599"/>
      <c r="F691" s="2088"/>
      <c r="G691" s="2089"/>
      <c r="H691" s="2090"/>
      <c r="I691" s="2091" t="s">
        <v>100</v>
      </c>
      <c r="J691" s="1612" t="s">
        <v>62</v>
      </c>
      <c r="K691" s="1612"/>
      <c r="L691" s="1612"/>
      <c r="M691" s="1613"/>
      <c r="N691" s="2092">
        <f>IF($L668="TC","Transferred",IF($L668="Nso","NameSeparated",VLOOKUP($A664,'Result Entry'!$B$9:$FW$108,178,0)))</f>
        <v>0.0</v>
      </c>
      <c r="O691" s="2092"/>
      <c r="P691" s="2092"/>
      <c r="Q691" s="2093"/>
      <c r="R691" s="610"/>
    </row>
    <row r="692" spans="8:8" ht="33.75" customHeight="1">
      <c r="A692" s="1954"/>
      <c r="B692" s="1986" t="s">
        <v>70</v>
      </c>
      <c r="C692" s="1766" t="str">
        <f>'Result Entry'!$DU$3</f>
        <v>Foundation Of Information Tech.</v>
      </c>
      <c r="D692" s="1767"/>
      <c r="E692" s="1768"/>
      <c r="F692" s="1769" t="str">
        <f>IF(OR($L668="TC",$L668="Nso"),"",VLOOKUP($A664,'Result Entry'!$B$9:$GS$108,196,0))</f>
        <v>0/200</v>
      </c>
      <c r="G692" s="1769"/>
      <c r="H692" s="1769"/>
      <c r="I692" s="1770" t="str">
        <f>IF(F692="","",VLOOKUP($A664,'Result Entry'!$B$9:$GS$108,137,0))</f>
        <v/>
      </c>
      <c r="J692" s="1621" t="s">
        <v>72</v>
      </c>
      <c r="K692" s="1621"/>
      <c r="L692" s="1621"/>
      <c r="M692" s="1622"/>
      <c r="N692" s="2094">
        <f>'Result Entry'!$T$2</f>
        <v>45041.0</v>
      </c>
      <c r="O692" s="2095"/>
      <c r="P692" s="2095"/>
      <c r="Q692" s="2096"/>
      <c r="R692" s="610"/>
    </row>
    <row r="693" spans="8:8" ht="33.75" customHeight="1">
      <c r="A693" s="1954"/>
      <c r="B693" s="1986" t="s">
        <v>70</v>
      </c>
      <c r="C693" s="1774" t="str">
        <f>'Result Entry'!$EI$3</f>
        <v>G.I.A.I.-II</v>
      </c>
      <c r="D693" s="1775"/>
      <c r="E693" s="1776"/>
      <c r="F693" s="1769" t="str">
        <f>IF(OR($L668="TC",$L668="Nso"),"",VLOOKUP($A664,'Result Entry'!$B$9:$GS$108,200,0))</f>
        <v>0/200</v>
      </c>
      <c r="G693" s="1769"/>
      <c r="H693" s="1769"/>
      <c r="I693" s="1770" t="str">
        <f>IF(F693="","",VLOOKUP($A664,'Result Entry'!$B$9:$GS$108,149,0))</f>
        <v/>
      </c>
      <c r="J693" s="1626"/>
      <c r="K693" s="1627"/>
      <c r="L693" s="1627"/>
      <c r="M693" s="1627"/>
      <c r="N693" s="1627"/>
      <c r="O693" s="1627"/>
      <c r="P693" s="1627"/>
      <c r="Q693" s="2097"/>
      <c r="R693" s="610"/>
    </row>
    <row r="694" spans="8:8" ht="33.75" customHeight="1">
      <c r="A694" s="1954"/>
      <c r="B694" s="1986" t="s">
        <v>70</v>
      </c>
      <c r="C694" s="1774" t="str">
        <f>'Result Entry'!$EU$3</f>
        <v>SOC.SER.PLAN</v>
      </c>
      <c r="D694" s="1775"/>
      <c r="E694" s="1776"/>
      <c r="F694" s="1769" t="str">
        <f>IF(OR($L668="TC",$L668="Nso"),"",VLOOKUP($A664,'Result Entry'!$B$9:$HS$108,204,0))</f>
        <v>0/200</v>
      </c>
      <c r="G694" s="1769"/>
      <c r="H694" s="1769"/>
      <c r="I694" s="1770" t="str">
        <f>IF(F694="","",VLOOKUP($A664,'Result Entry'!$B$9:$GS$108,161,0))</f>
        <v/>
      </c>
      <c r="J694" s="1629" t="s">
        <v>175</v>
      </c>
      <c r="K694" s="2098"/>
      <c r="L694" s="2098"/>
      <c r="M694" s="1630"/>
      <c r="N694" s="2099"/>
      <c r="O694" s="2100"/>
      <c r="P694" s="2100"/>
      <c r="Q694" s="2101"/>
      <c r="R694" s="610"/>
    </row>
    <row r="695" spans="8:8" ht="33.75" customHeight="1">
      <c r="A695" s="1954"/>
      <c r="B695" s="1986" t="s">
        <v>70</v>
      </c>
      <c r="C695" s="1774" t="str">
        <f>'Result Entry'!$FG$3</f>
        <v>Jeewan Kaushal</v>
      </c>
      <c r="D695" s="1775"/>
      <c r="E695" s="1776"/>
      <c r="F695" s="1769" t="str">
        <f>IF(OR($L668="TC",$L668="Nso"),"",VLOOKUP($A664,'Result Entry'!$B$9:$HS$108,208,0))</f>
        <v>0/100</v>
      </c>
      <c r="G695" s="1769"/>
      <c r="H695" s="1769"/>
      <c r="I695" s="1770" t="str">
        <f>IF(F695="","",VLOOKUP($A664,'Result Entry'!$B$9:$HS$108,167,0))</f>
        <v/>
      </c>
      <c r="J695" s="1629" t="s">
        <v>149</v>
      </c>
      <c r="K695" s="2098"/>
      <c r="L695" s="2098"/>
      <c r="M695" s="1630"/>
      <c r="N695" s="1630"/>
      <c r="O695" s="1630"/>
      <c r="P695" s="1630"/>
      <c r="Q695" s="2102"/>
      <c r="R695" s="610"/>
    </row>
    <row r="696" spans="8:8" ht="33.75" customHeight="1">
      <c r="A696" s="1954"/>
      <c r="B696" s="1986" t="s">
        <v>70</v>
      </c>
      <c r="C696" s="1777" t="s">
        <v>181</v>
      </c>
      <c r="D696" s="1778"/>
      <c r="E696" s="1779"/>
      <c r="F696" s="2103" t="s">
        <v>182</v>
      </c>
      <c r="G696" s="2104"/>
      <c r="H696" s="2105"/>
      <c r="I696" s="1782" t="s">
        <v>31</v>
      </c>
      <c r="J696" s="1629" t="s">
        <v>176</v>
      </c>
      <c r="K696" s="2098"/>
      <c r="L696" s="2098"/>
      <c r="M696" s="1630"/>
      <c r="N696" s="1630"/>
      <c r="O696" s="1630"/>
      <c r="P696" s="1630"/>
      <c r="Q696" s="2102"/>
      <c r="R696" s="610"/>
    </row>
    <row r="697" spans="8:8" ht="33.75" customHeight="1">
      <c r="A697" s="1954"/>
      <c r="B697" s="1986" t="s">
        <v>70</v>
      </c>
      <c r="C697" s="1783"/>
      <c r="D697" s="1784"/>
      <c r="E697" s="1785"/>
      <c r="F697" s="1786" t="s">
        <v>245</v>
      </c>
      <c r="G697" s="2106"/>
      <c r="H697" s="1787"/>
      <c r="I697" s="1788" t="s">
        <v>63</v>
      </c>
      <c r="J697" s="1647" t="s">
        <v>68</v>
      </c>
      <c r="K697" s="1648"/>
      <c r="L697" s="1648"/>
      <c r="M697" s="1648"/>
      <c r="N697" s="1648"/>
      <c r="O697" s="1648"/>
      <c r="P697" s="1648"/>
      <c r="Q697" s="2107"/>
      <c r="R697" s="610"/>
    </row>
    <row r="698" spans="8:8" ht="33.75" customHeight="1">
      <c r="A698" s="1954"/>
      <c r="B698" s="1986" t="s">
        <v>70</v>
      </c>
      <c r="C698" s="1783"/>
      <c r="D698" s="1784"/>
      <c r="E698" s="1785"/>
      <c r="F698" s="1786" t="s">
        <v>246</v>
      </c>
      <c r="G698" s="2106"/>
      <c r="H698" s="1787"/>
      <c r="I698" s="1788" t="s">
        <v>64</v>
      </c>
      <c r="J698" s="1650"/>
      <c r="K698" s="1651"/>
      <c r="L698" s="1651"/>
      <c r="M698" s="1651"/>
      <c r="N698" s="1651"/>
      <c r="O698" s="1651"/>
      <c r="P698" s="1651"/>
      <c r="Q698" s="2108"/>
      <c r="R698" s="610"/>
    </row>
    <row r="699" spans="8:8" ht="33.75" customHeight="1">
      <c r="A699" s="1954"/>
      <c r="B699" s="1986" t="s">
        <v>70</v>
      </c>
      <c r="C699" s="1783"/>
      <c r="D699" s="1784"/>
      <c r="E699" s="1785"/>
      <c r="F699" s="1786" t="s">
        <v>247</v>
      </c>
      <c r="G699" s="2106"/>
      <c r="H699" s="1787"/>
      <c r="I699" s="1788" t="s">
        <v>66</v>
      </c>
      <c r="J699" s="1650"/>
      <c r="K699" s="1651"/>
      <c r="L699" s="1651"/>
      <c r="M699" s="1651"/>
      <c r="N699" s="1651"/>
      <c r="O699" s="1651"/>
      <c r="P699" s="1651"/>
      <c r="Q699" s="2108"/>
      <c r="R699" s="610"/>
    </row>
    <row r="700" spans="8:8" ht="33.75" customHeight="1">
      <c r="A700" s="1954"/>
      <c r="B700" s="1986" t="s">
        <v>70</v>
      </c>
      <c r="C700" s="1783"/>
      <c r="D700" s="1784"/>
      <c r="E700" s="1785"/>
      <c r="F700" s="1786" t="s">
        <v>248</v>
      </c>
      <c r="G700" s="2106"/>
      <c r="H700" s="1787"/>
      <c r="I700" s="1788" t="s">
        <v>65</v>
      </c>
      <c r="J700" s="1653" t="s">
        <v>81</v>
      </c>
      <c r="K700" s="1654"/>
      <c r="L700" s="1654"/>
      <c r="M700" s="1654"/>
      <c r="N700" s="1654"/>
      <c r="O700" s="1654"/>
      <c r="P700" s="1654"/>
      <c r="Q700" s="2109"/>
      <c r="R700" s="610"/>
    </row>
    <row r="701" spans="8:8" ht="33.75" customHeight="1">
      <c r="A701" s="1954"/>
      <c r="B701" s="2110" t="s">
        <v>70</v>
      </c>
      <c r="C701" s="2111"/>
      <c r="D701" s="2112"/>
      <c r="E701" s="2113"/>
      <c r="F701" s="2114"/>
      <c r="G701" s="2115"/>
      <c r="H701" s="2115"/>
      <c r="I701" s="2116"/>
      <c r="J701" s="2117"/>
      <c r="K701" s="2118"/>
      <c r="L701" s="2118"/>
      <c r="M701" s="2118"/>
      <c r="N701" s="2118"/>
      <c r="O701" s="2118"/>
      <c r="P701" s="2118"/>
      <c r="Q701" s="2119"/>
      <c r="R701" s="610"/>
    </row>
    <row r="702" spans="8:8" s="927" ht="48.75" customFormat="1" customHeight="1">
      <c r="A702" s="1439"/>
      <c r="B702" s="2120"/>
      <c r="C702" s="2120"/>
      <c r="D702" s="2120"/>
      <c r="E702" s="2120"/>
      <c r="F702" s="2120"/>
      <c r="G702" s="2120"/>
      <c r="H702" s="2120"/>
      <c r="I702" s="2120"/>
      <c r="J702" s="2120"/>
      <c r="K702" s="2120"/>
      <c r="L702" s="2120"/>
      <c r="M702" s="2120"/>
      <c r="N702" s="2120"/>
      <c r="O702" s="2120"/>
      <c r="P702" s="2120"/>
      <c r="Q702" s="2120"/>
      <c r="R702" s="610"/>
    </row>
    <row r="703" spans="8:8" ht="9.75" customHeight="1">
      <c r="A703" s="1949">
        <f>A664+1</f>
        <v>19.0</v>
      </c>
      <c r="B703" s="1949"/>
      <c r="C703" s="1949"/>
      <c r="D703" s="1949"/>
      <c r="E703" s="1949"/>
      <c r="F703" s="1949"/>
      <c r="G703" s="1949"/>
      <c r="H703" s="1949"/>
      <c r="I703" s="1949"/>
      <c r="J703" s="1949"/>
      <c r="K703" s="1949"/>
      <c r="L703" s="1949"/>
      <c r="M703" s="1949"/>
      <c r="N703" s="1949"/>
      <c r="O703" s="1949"/>
      <c r="P703" s="1949"/>
      <c r="Q703" s="1949"/>
      <c r="R703" s="1949"/>
    </row>
    <row r="704" spans="8:8" ht="16.5" customHeight="1">
      <c r="A704" s="1950"/>
      <c r="B704" s="1951" t="s">
        <v>51</v>
      </c>
      <c r="C704" s="1952"/>
      <c r="D704" s="1952"/>
      <c r="E704" s="1952"/>
      <c r="F704" s="1952"/>
      <c r="G704" s="1952"/>
      <c r="H704" s="1952"/>
      <c r="I704" s="1952"/>
      <c r="J704" s="1952"/>
      <c r="K704" s="1952"/>
      <c r="L704" s="1952"/>
      <c r="M704" s="1952"/>
      <c r="N704" s="1952"/>
      <c r="O704" s="1952"/>
      <c r="P704" s="1952"/>
      <c r="Q704" s="1953"/>
      <c r="R704" s="610"/>
    </row>
    <row r="705" spans="8:8" ht="62.25" customHeight="1">
      <c r="A705" s="1954"/>
      <c r="B705" s="1955"/>
      <c r="C705" s="1956"/>
      <c r="D705" s="1957" t="str">
        <f>Master!$E$8</f>
        <v>Govt. Sr. Secondary School </v>
      </c>
      <c r="E705" s="1958"/>
      <c r="F705" s="1958"/>
      <c r="G705" s="1958"/>
      <c r="H705" s="1958"/>
      <c r="I705" s="1958"/>
      <c r="J705" s="1958"/>
      <c r="K705" s="1958"/>
      <c r="L705" s="1958"/>
      <c r="M705" s="1958"/>
      <c r="N705" s="1958"/>
      <c r="O705" s="1958"/>
      <c r="P705" s="1958"/>
      <c r="Q705" s="1959"/>
      <c r="R705" s="610"/>
    </row>
    <row r="706" spans="8:8" ht="33.0" customHeight="1">
      <c r="A706" s="1954"/>
      <c r="B706" s="1960"/>
      <c r="C706" s="1961"/>
      <c r="D706" s="1962" t="str">
        <f>Master!$E$11</f>
        <v>P.S.-Bapini (Jodhpur)</v>
      </c>
      <c r="E706" s="1962"/>
      <c r="F706" s="1962"/>
      <c r="G706" s="1962"/>
      <c r="H706" s="1962"/>
      <c r="I706" s="1962"/>
      <c r="J706" s="1962"/>
      <c r="K706" s="1962"/>
      <c r="L706" s="1962"/>
      <c r="M706" s="1962"/>
      <c r="N706" s="1962"/>
      <c r="O706" s="1962"/>
      <c r="P706" s="1962"/>
      <c r="Q706" s="1963"/>
      <c r="R706" s="610"/>
    </row>
    <row r="707" spans="8:8" ht="21.75" customHeight="1">
      <c r="A707" s="1954"/>
      <c r="B707" s="1964"/>
      <c r="C707" s="1965" t="s">
        <v>151</v>
      </c>
      <c r="D707" s="1966"/>
      <c r="E707" s="1966"/>
      <c r="F707" s="1966"/>
      <c r="G707" s="1966"/>
      <c r="H707" s="1967"/>
      <c r="I707" s="1968" t="s">
        <v>128</v>
      </c>
      <c r="J707" s="1969"/>
      <c r="K707" s="1969"/>
      <c r="L707" s="1970">
        <f>VLOOKUP(A703,'Result Entry'!$B$6:$K$108,6,0)</f>
        <v>0.0</v>
      </c>
      <c r="M707" s="1971"/>
      <c r="N707" s="1972" t="s">
        <v>69</v>
      </c>
      <c r="O707" s="1973"/>
      <c r="P707" s="1974">
        <f>Master!$E$14</f>
        <v>8.151106901E9</v>
      </c>
      <c r="Q707" s="1975"/>
      <c r="R707" s="610"/>
    </row>
    <row r="708" spans="8:8" ht="21.75" customHeight="1">
      <c r="A708" s="1954"/>
      <c r="B708" s="1976"/>
      <c r="C708" s="1965"/>
      <c r="D708" s="1966"/>
      <c r="E708" s="1966"/>
      <c r="F708" s="1966"/>
      <c r="G708" s="1966"/>
      <c r="H708" s="1967"/>
      <c r="I708" s="1968"/>
      <c r="J708" s="1969"/>
      <c r="K708" s="1969"/>
      <c r="L708" s="1970"/>
      <c r="M708" s="1971"/>
      <c r="N708" s="1470" t="s">
        <v>67</v>
      </c>
      <c r="O708" s="1471"/>
      <c r="P708" s="1472"/>
      <c r="Q708" s="1977"/>
      <c r="R708" s="610"/>
    </row>
    <row r="709" spans="8:8" ht="21.75" customHeight="1">
      <c r="A709" s="1954"/>
      <c r="B709" s="1976"/>
      <c r="C709" s="1978"/>
      <c r="D709" s="1979"/>
      <c r="E709" s="1979"/>
      <c r="F709" s="1979"/>
      <c r="G709" s="1979"/>
      <c r="H709" s="1980"/>
      <c r="I709" s="1981"/>
      <c r="J709" s="1982"/>
      <c r="K709" s="1982"/>
      <c r="L709" s="1983"/>
      <c r="M709" s="1984"/>
      <c r="N709" s="1479" t="s">
        <v>52</v>
      </c>
      <c r="O709" s="1480"/>
      <c r="P709" s="1481" t="str">
        <f>Master!$E$6</f>
        <v>2022-23</v>
      </c>
      <c r="Q709" s="1985"/>
      <c r="R709" s="610"/>
    </row>
    <row r="710" spans="8:8" ht="33.75" customHeight="1">
      <c r="A710" s="1954"/>
      <c r="B710" s="1986" t="s">
        <v>70</v>
      </c>
      <c r="C710" s="1677" t="s">
        <v>21</v>
      </c>
      <c r="D710" s="1678"/>
      <c r="E710" s="1678"/>
      <c r="F710" s="1678"/>
      <c r="G710" s="1679"/>
      <c r="H710" s="1680" t="s">
        <v>150</v>
      </c>
      <c r="I710" s="1681">
        <f>VLOOKUP($A703,'Result Entry'!$B$9:$FW$108,4,0)</f>
        <v>0.0</v>
      </c>
      <c r="J710" s="1681"/>
      <c r="K710" s="1681"/>
      <c r="L710" s="1681"/>
      <c r="M710" s="1681"/>
      <c r="N710" s="1681"/>
      <c r="O710" s="1681"/>
      <c r="P710" s="1681"/>
      <c r="Q710" s="1987"/>
      <c r="R710" s="610"/>
    </row>
    <row r="711" spans="8:8" ht="33.75" customHeight="1">
      <c r="A711" s="1954"/>
      <c r="B711" s="1986" t="s">
        <v>70</v>
      </c>
      <c r="C711" s="1683" t="s">
        <v>23</v>
      </c>
      <c r="D711" s="1684"/>
      <c r="E711" s="1684"/>
      <c r="F711" s="1684"/>
      <c r="G711" s="1685"/>
      <c r="H711" s="1686" t="s">
        <v>150</v>
      </c>
      <c r="I711" s="1687">
        <f>VLOOKUP($A703,'Result Entry'!$B$9:$FW$108,7,0)</f>
        <v>0.0</v>
      </c>
      <c r="J711" s="1687"/>
      <c r="K711" s="1687"/>
      <c r="L711" s="1687"/>
      <c r="M711" s="1687"/>
      <c r="N711" s="1687"/>
      <c r="O711" s="1687"/>
      <c r="P711" s="1687"/>
      <c r="Q711" s="1988"/>
      <c r="R711" s="610"/>
    </row>
    <row r="712" spans="8:8" ht="33.75" customHeight="1">
      <c r="A712" s="1954"/>
      <c r="B712" s="1986" t="s">
        <v>70</v>
      </c>
      <c r="C712" s="1683" t="s">
        <v>24</v>
      </c>
      <c r="D712" s="1684"/>
      <c r="E712" s="1684"/>
      <c r="F712" s="1684"/>
      <c r="G712" s="1685"/>
      <c r="H712" s="1686" t="s">
        <v>150</v>
      </c>
      <c r="I712" s="1687">
        <f>VLOOKUP($A703,'Result Entry'!$B$9:$FW$108,8,0)</f>
        <v>0.0</v>
      </c>
      <c r="J712" s="1687"/>
      <c r="K712" s="1687"/>
      <c r="L712" s="1687"/>
      <c r="M712" s="1687"/>
      <c r="N712" s="1687"/>
      <c r="O712" s="1687"/>
      <c r="P712" s="1687"/>
      <c r="Q712" s="1988"/>
      <c r="R712" s="610"/>
    </row>
    <row r="713" spans="8:8" ht="33.75" customHeight="1">
      <c r="A713" s="1954"/>
      <c r="B713" s="1986" t="s">
        <v>70</v>
      </c>
      <c r="C713" s="1683" t="s">
        <v>53</v>
      </c>
      <c r="D713" s="1684"/>
      <c r="E713" s="1684"/>
      <c r="F713" s="1684"/>
      <c r="G713" s="1685"/>
      <c r="H713" s="1686" t="s">
        <v>150</v>
      </c>
      <c r="I713" s="1687">
        <f>VLOOKUP($A703,'Result Entry'!$B$9:$FW$108,9,0)</f>
        <v>0.0</v>
      </c>
      <c r="J713" s="1687"/>
      <c r="K713" s="1687"/>
      <c r="L713" s="1687"/>
      <c r="M713" s="1687"/>
      <c r="N713" s="1687"/>
      <c r="O713" s="1687"/>
      <c r="P713" s="1687"/>
      <c r="Q713" s="1988"/>
      <c r="R713" s="610"/>
    </row>
    <row r="714" spans="8:8" ht="33.75" customHeight="1">
      <c r="A714" s="1954"/>
      <c r="B714" s="1986" t="s">
        <v>70</v>
      </c>
      <c r="C714" s="1683" t="s">
        <v>54</v>
      </c>
      <c r="D714" s="1684"/>
      <c r="E714" s="1684"/>
      <c r="F714" s="1684"/>
      <c r="G714" s="1685"/>
      <c r="H714" s="1686" t="s">
        <v>150</v>
      </c>
      <c r="I714" s="1689" t="str">
        <f>CONCATENATE('Result Entry'!$G$4,'Result Entry'!$J$4)</f>
        <v>11(A)</v>
      </c>
      <c r="J714" s="1687"/>
      <c r="K714" s="1687"/>
      <c r="L714" s="1687"/>
      <c r="M714" s="1687"/>
      <c r="N714" s="1687"/>
      <c r="O714" s="1687"/>
      <c r="P714" s="1687"/>
      <c r="Q714" s="1988"/>
      <c r="R714" s="610"/>
    </row>
    <row r="715" spans="8:8" ht="33.75" customHeight="1">
      <c r="A715" s="1954"/>
      <c r="B715" s="1986" t="s">
        <v>70</v>
      </c>
      <c r="C715" s="1742" t="s">
        <v>26</v>
      </c>
      <c r="D715" s="1763"/>
      <c r="E715" s="1763"/>
      <c r="F715" s="1763"/>
      <c r="G715" s="1989"/>
      <c r="H715" s="1693" t="s">
        <v>150</v>
      </c>
      <c r="I715" s="1694">
        <f>VLOOKUP($A703,'Result Entry'!$B$9:$FW$108,10,0)</f>
        <v>0.0</v>
      </c>
      <c r="J715" s="1694"/>
      <c r="K715" s="1694"/>
      <c r="L715" s="1694"/>
      <c r="M715" s="1694"/>
      <c r="N715" s="1694"/>
      <c r="O715" s="1694"/>
      <c r="P715" s="1694"/>
      <c r="Q715" s="1990"/>
      <c r="R715" s="610"/>
    </row>
    <row r="716" spans="8:8" ht="33.75" customHeight="1">
      <c r="A716" s="1954"/>
      <c r="B716" s="1986" t="s">
        <v>70</v>
      </c>
      <c r="C716" s="1991" t="s">
        <v>244</v>
      </c>
      <c r="D716" s="1992"/>
      <c r="E716" s="1993" t="s">
        <v>73</v>
      </c>
      <c r="F716" s="1994" t="s">
        <v>74</v>
      </c>
      <c r="G716" s="1994" t="s">
        <v>230</v>
      </c>
      <c r="H716" s="1995" t="s">
        <v>169</v>
      </c>
      <c r="I716" s="1701" t="s">
        <v>56</v>
      </c>
      <c r="J716" s="1996"/>
      <c r="K716" s="1996"/>
      <c r="L716" s="1997" t="s">
        <v>231</v>
      </c>
      <c r="M716" s="1998" t="s">
        <v>85</v>
      </c>
      <c r="N716" s="1998"/>
      <c r="O716" s="1999"/>
      <c r="P716" s="2000" t="s">
        <v>77</v>
      </c>
      <c r="Q716" s="2001" t="s">
        <v>99</v>
      </c>
      <c r="R716" s="610"/>
    </row>
    <row r="717" spans="8:8" ht="33.75" customHeight="1">
      <c r="A717" s="1954"/>
      <c r="B717" s="1986" t="s">
        <v>70</v>
      </c>
      <c r="C717" s="2002"/>
      <c r="D717" s="2003"/>
      <c r="E717" s="2004"/>
      <c r="F717" s="2005"/>
      <c r="G717" s="2005"/>
      <c r="H717" s="2006"/>
      <c r="I717" s="2007" t="s">
        <v>233</v>
      </c>
      <c r="J717" s="2008" t="s">
        <v>87</v>
      </c>
      <c r="K717" s="2009" t="s">
        <v>109</v>
      </c>
      <c r="L717" s="2010"/>
      <c r="M717" s="2007" t="s">
        <v>233</v>
      </c>
      <c r="N717" s="2008" t="s">
        <v>87</v>
      </c>
      <c r="O717" s="2011" t="s">
        <v>110</v>
      </c>
      <c r="P717" s="2012"/>
      <c r="Q717" s="2013"/>
      <c r="R717" s="610"/>
    </row>
    <row r="718" spans="8:8" s="2014" ht="33.75" customFormat="1" customHeight="1">
      <c r="A718" s="1954"/>
      <c r="B718" s="1986" t="s">
        <v>70</v>
      </c>
      <c r="C718" s="2015" t="s">
        <v>57</v>
      </c>
      <c r="D718" s="2016"/>
      <c r="E718" s="2017">
        <f>'Result Entry'!$L$7</f>
        <v>10.0</v>
      </c>
      <c r="F718" s="2018">
        <f>'Result Entry'!$M$7</f>
        <v>10.0</v>
      </c>
      <c r="G718" s="2018">
        <f>'Result Entry'!$N$7</f>
        <v>10.0</v>
      </c>
      <c r="H718" s="2019">
        <f>SUM(E718:G718)</f>
        <v>30.0</v>
      </c>
      <c r="I718" s="2020" t="s">
        <v>243</v>
      </c>
      <c r="J718" s="2021" t="s">
        <v>243</v>
      </c>
      <c r="K718" s="2022">
        <f>'Result Entry'!$P$7</f>
        <v>70.0</v>
      </c>
      <c r="L718" s="2023">
        <f>SUM(H718,K718)</f>
        <v>100.0</v>
      </c>
      <c r="M718" s="2020" t="s">
        <v>243</v>
      </c>
      <c r="N718" s="2021" t="s">
        <v>243</v>
      </c>
      <c r="O718" s="2019">
        <f>'Result Entry'!$R$7</f>
        <v>100.0</v>
      </c>
      <c r="P718" s="2024">
        <f>SUM(L718,O718)</f>
        <v>200.0</v>
      </c>
      <c r="Q718" s="2025"/>
      <c r="R718" s="610"/>
    </row>
    <row r="719" spans="8:8" s="1538" ht="33.75" customFormat="1" customHeight="1">
      <c r="A719" s="1954"/>
      <c r="B719" s="1986" t="s">
        <v>70</v>
      </c>
      <c r="C719" s="1540" t="str">
        <f>'Result Entry'!$L$3</f>
        <v>HINDI Comp.</v>
      </c>
      <c r="D719" s="1541"/>
      <c r="E719" s="1728">
        <f>IF($L707="TC",0,IF($L707="Nso",0,VLOOKUP($A703,'Result Entry'!$B$9:$FW$108,11,0)))</f>
        <v>0.0</v>
      </c>
      <c r="F719" s="1729">
        <f>IF($L707="TC",0,IF($L707="Nso",0,VLOOKUP($A703,'Result Entry'!$B$9:$FW$108,12,0)))</f>
        <v>0.0</v>
      </c>
      <c r="G719" s="1729">
        <f>IF($L707="TC",0,IF($L707="Nso",0,VLOOKUP($A703,'Result Entry'!$B$9:$FW$108,13,0)))</f>
        <v>0.0</v>
      </c>
      <c r="H719" s="2026">
        <f>SUM(E719:G719)</f>
        <v>0.0</v>
      </c>
      <c r="I719" s="2027" t="str">
        <f>CONCATENATE(U719,"/",'Result Entry'!$P$7)</f>
        <v>0/70</v>
      </c>
      <c r="J719" s="2028" t="str">
        <f>IF(V719=0,"--",CONCATENATE(V719,"/"))</f>
        <v>--</v>
      </c>
      <c r="K719" s="2029">
        <f>SUM(U719:V719)</f>
        <v>0.0</v>
      </c>
      <c r="L719" s="2030">
        <f>SUM(H719,K719)</f>
        <v>0.0</v>
      </c>
      <c r="M719" s="2027" t="str">
        <f>CONCATENATE(W719,"/",'Result Entry'!$R$7)</f>
        <v>0/100</v>
      </c>
      <c r="N719" s="2028" t="str">
        <f>IF(X719=0,"--",CONCATENATE(X719,"/"))</f>
        <v>--</v>
      </c>
      <c r="O719" s="2031">
        <f>SUM(W719:X719)</f>
        <v>0.0</v>
      </c>
      <c r="P719" s="1734">
        <f>SUM(L719,O719)</f>
        <v>0.0</v>
      </c>
      <c r="Q719" s="2032" t="str">
        <f>IF($L707="TC",0,IF($L707="Nso",0,VLOOKUP($A703,'Result Entry'!$B$9:$FW$108,24,0)))</f>
        <v/>
      </c>
      <c r="R719" s="610"/>
      <c r="U719" s="2033">
        <f>IF($L707="TC",0,IF($L707="Nso",0,VLOOKUP($A703,'Result Entry'!$B$9:$FW$108,15,0)))</f>
        <v>0.0</v>
      </c>
      <c r="V719" s="2033">
        <v>0.0</v>
      </c>
      <c r="W719" s="2033">
        <f>IF($L707="TC",0,IF($L707="Nso",0,VLOOKUP($A703,'Result Entry'!$B$9:$FW$108,17,0)))</f>
        <v>0.0</v>
      </c>
      <c r="X719" s="2033">
        <v>0.0</v>
      </c>
    </row>
    <row r="720" spans="8:8" s="1538" ht="33.75" customFormat="1" customHeight="1">
      <c r="A720" s="1954"/>
      <c r="B720" s="1986" t="s">
        <v>70</v>
      </c>
      <c r="C720" s="1551" t="str">
        <f>'Result Entry'!$Z$3</f>
        <v>ENGLISH Comp.</v>
      </c>
      <c r="D720" s="1552"/>
      <c r="E720" s="1728">
        <f>IF($L707="TC",0,IF($L707="Nso",0,VLOOKUP($A703,'Result Entry'!$B$9:$FW$108,25,0)))</f>
        <v>0.0</v>
      </c>
      <c r="F720" s="1729">
        <f>IF($L707="TC",0,IF($L707="Nso",0,VLOOKUP($A703,'Result Entry'!$B$9:$FW$108,26,0)))</f>
        <v>0.0</v>
      </c>
      <c r="G720" s="1729">
        <f>IF($L707="TC",0,IF($L707="Nso",0,VLOOKUP($A703,'Result Entry'!$B$9:$FW$108,27,0)))</f>
        <v>0.0</v>
      </c>
      <c r="H720" s="2034">
        <f t="shared" si="90" ref="H720:H725">SUM(E720:G720)</f>
        <v>0.0</v>
      </c>
      <c r="I720" s="2035" t="str">
        <f>CONCATENATE(U720,"/",'Result Entry'!$AD$7)</f>
        <v>0/70</v>
      </c>
      <c r="J720" s="2036" t="str">
        <f>IF(V720=0,"--",CONCATENATE(V720,"/"))</f>
        <v>--</v>
      </c>
      <c r="K720" s="2037">
        <f t="shared" si="91" ref="K720:K725">SUM(U720:V720)</f>
        <v>0.0</v>
      </c>
      <c r="L720" s="2038">
        <f t="shared" si="92" ref="L720:L725">SUM(H720,K720)</f>
        <v>0.0</v>
      </c>
      <c r="M720" s="2035" t="str">
        <f>CONCATENATE(W720,"/",'Result Entry'!$AF$7)</f>
        <v>0/100</v>
      </c>
      <c r="N720" s="2036" t="str">
        <f>IF(X720=0,"--",CONCATENATE(X720,"/"))</f>
        <v>--</v>
      </c>
      <c r="O720" s="2031">
        <f t="shared" si="93" ref="O720:O725">SUM(W720:X720)</f>
        <v>0.0</v>
      </c>
      <c r="P720" s="1734">
        <f t="shared" si="94" ref="P720:P725">SUM(L720,O720)</f>
        <v>0.0</v>
      </c>
      <c r="Q720" s="2032" t="str">
        <f>IF($L707="TC",0,IF($L707="Nso",0,VLOOKUP($A703,'Result Entry'!$B$9:$FW$108,38,0)))</f>
        <v/>
      </c>
      <c r="R720" s="610"/>
      <c r="U720" s="2039">
        <f>IF($L707="TC",0,IF($L707="Nso",0,VLOOKUP($A703,'Result Entry'!$B$9:$FW$108,29,0)))</f>
        <v>0.0</v>
      </c>
      <c r="V720" s="2039">
        <v>0.0</v>
      </c>
      <c r="W720" s="2039">
        <f>IF($L707="TC",0,IF($L707="Nso",0,VLOOKUP($A703,'Result Entry'!$B$9:$FW$108,31,0)))</f>
        <v>0.0</v>
      </c>
      <c r="X720" s="2039">
        <v>0.0</v>
      </c>
    </row>
    <row r="721" spans="8:8" s="1538" ht="33.75" customFormat="1" customHeight="1">
      <c r="A721" s="1954"/>
      <c r="B721" s="1986" t="s">
        <v>70</v>
      </c>
      <c r="C721" s="1551">
        <f>IF(Y721&gt;=1,'Result Entry'!$AO$3,0)</f>
        <v>0.0</v>
      </c>
      <c r="D721" s="1552"/>
      <c r="E721" s="1728">
        <f>IF($L707="TC",0,IF($L707="Nso",0,VLOOKUP($A703,'Result Entry'!$B$9:$FW$108,40,0)))</f>
        <v>0.0</v>
      </c>
      <c r="F721" s="1729">
        <f>IF($L707="TC",0,IF($L707="Nso",0,VLOOKUP($A703,'Result Entry'!$B$9:$FW$108,41,0)))</f>
        <v>0.0</v>
      </c>
      <c r="G721" s="1729">
        <f>IF($L707="TC",0,IF($L707="Nso",0,VLOOKUP($A703,'Result Entry'!$B$9:$FW$108,42,0)))</f>
        <v>0.0</v>
      </c>
      <c r="H721" s="2034">
        <f t="shared" si="90"/>
        <v>0.0</v>
      </c>
      <c r="I721" s="2035" t="str">
        <f>CONCATENATE(U721,"/",'Result Entry'!$AS$7)</f>
        <v>0/40</v>
      </c>
      <c r="J721" s="2036" t="str">
        <f>IF(V721=0,"--",CONCATENATE(V721,"/",'Result Entry'!$AT$7))</f>
        <v>--</v>
      </c>
      <c r="K721" s="2037">
        <f t="shared" si="91"/>
        <v>0.0</v>
      </c>
      <c r="L721" s="2038">
        <f t="shared" si="92"/>
        <v>0.0</v>
      </c>
      <c r="M721" s="2035" t="str">
        <f>CONCATENATE(W721,"/",'Result Entry'!$AW$7)</f>
        <v>0/100</v>
      </c>
      <c r="N721" s="2036" t="str">
        <f>IF(X721=0,"--",CONCATENATE(X721,"/",'Result Entry'!$AX$7))</f>
        <v>--</v>
      </c>
      <c r="O721" s="2031">
        <f t="shared" si="93"/>
        <v>0.0</v>
      </c>
      <c r="P721" s="1734">
        <f t="shared" si="94"/>
        <v>0.0</v>
      </c>
      <c r="Q721" s="2032" t="str">
        <f>IF($L707="TC",0,IF($L707="Nso",0,VLOOKUP($A703,'Result Entry'!$B$9:$FW$108,55,0)))</f>
        <v/>
      </c>
      <c r="R721" s="610"/>
      <c r="U721" s="2039">
        <f>IF($L707="TC",0,IF($L707="Nso",0,VLOOKUP($A703,'Result Entry'!$B$9:$FW$108,44,0)))</f>
        <v>0.0</v>
      </c>
      <c r="V721" s="2039">
        <f>IF($L707="TC",0,IF($L707="Nso",0,VLOOKUP($A703,'Result Entry'!$B$9:$FW$108,45,0)))</f>
        <v>0.0</v>
      </c>
      <c r="W721" s="2039">
        <f>IF($L707="TC",0,IF($L707="Nso",0,VLOOKUP($A703,'Result Entry'!$B$9:$FW$108,48,0)))</f>
        <v>0.0</v>
      </c>
      <c r="X721" s="2039">
        <f>IF($L707="TC",0,IF($L707="Nso",0,VLOOKUP($A703,'Result Entry'!$B$9:$FW$108,49,0)))</f>
        <v>0.0</v>
      </c>
      <c r="Y721" s="2039">
        <f>VLOOKUP($A703,'Result Entry'!$B$9:$FW$108,39,0)</f>
        <v>0.0</v>
      </c>
    </row>
    <row r="722" spans="8:8" s="1538" ht="33.75" customFormat="1" customHeight="1">
      <c r="A722" s="1954"/>
      <c r="B722" s="1986" t="s">
        <v>70</v>
      </c>
      <c r="C722" s="1551">
        <f>IF(Y722&gt;=1,'Result Entry'!$BF$3,0)</f>
        <v>0.0</v>
      </c>
      <c r="D722" s="1552"/>
      <c r="E722" s="1728">
        <f>IF($L707="TC",0,IF($L707="Nso",0,VLOOKUP($A703,'Result Entry'!$B$9:$FW$108,57,0)))</f>
        <v>0.0</v>
      </c>
      <c r="F722" s="1729">
        <f>IF($L707="TC",0,IF($L707="Nso",0,VLOOKUP($A703,'Result Entry'!$B$9:$FW$108,58,0)))</f>
        <v>0.0</v>
      </c>
      <c r="G722" s="1729">
        <f>IF($L707="TC",0,IF($L707="Nso",0,VLOOKUP($A703,'Result Entry'!$B$9:$FW$108,59,0)))</f>
        <v>0.0</v>
      </c>
      <c r="H722" s="2034">
        <f t="shared" si="90"/>
        <v>0.0</v>
      </c>
      <c r="I722" s="2035" t="str">
        <f>CONCATENATE(U722,"/",'Result Entry'!$BJ$7)</f>
        <v>0/70</v>
      </c>
      <c r="J722" s="2036" t="str">
        <f>IF(V722=0,"--",CONCATENATE(V722,"/",'Result Entry'!$BK$7))</f>
        <v>--</v>
      </c>
      <c r="K722" s="2037">
        <f t="shared" si="91"/>
        <v>0.0</v>
      </c>
      <c r="L722" s="2038">
        <f t="shared" si="92"/>
        <v>0.0</v>
      </c>
      <c r="M722" s="2035" t="str">
        <f>CONCATENATE(W722,"/",'Result Entry'!$BN$7)</f>
        <v>0/100</v>
      </c>
      <c r="N722" s="2036" t="str">
        <f>IF(X722=0,"--",CONCATENATE(X722,"/",'Result Entry'!$BO$7))</f>
        <v>--</v>
      </c>
      <c r="O722" s="2031">
        <f t="shared" si="93"/>
        <v>0.0</v>
      </c>
      <c r="P722" s="1734">
        <f t="shared" si="94"/>
        <v>0.0</v>
      </c>
      <c r="Q722" s="2032" t="str">
        <f>IF($L707="TC",0,IF($L707="Nso",0,VLOOKUP($A703,'Result Entry'!$B$9:$FW$108,72,0)))</f>
        <v/>
      </c>
      <c r="R722" s="610"/>
      <c r="U722" s="2039">
        <f>IF($L707="TC",0,IF($L707="Nso",0,VLOOKUP($A703,'Result Entry'!$B$9:$FW$108,61,0)))</f>
        <v>0.0</v>
      </c>
      <c r="V722" s="2039">
        <f>IF($L707="TC",0,IF($L707="Nso",0,VLOOKUP($A703,'Result Entry'!$B$9:$FW$108,62,0)))</f>
        <v>0.0</v>
      </c>
      <c r="W722" s="2039">
        <f>IF($L707="TC",0,IF($L707="Nso",0,VLOOKUP($A703,'Result Entry'!$B$9:$FW$108,65,0)))</f>
        <v>0.0</v>
      </c>
      <c r="X722" s="2039">
        <f>IF($L707="TC",0,IF($L707="Nso",0,VLOOKUP($A703,'Result Entry'!$B$9:$FW$108,66,0)))</f>
        <v>0.0</v>
      </c>
      <c r="Y722" s="2039">
        <f>VLOOKUP($A703,'Result Entry'!$B$9:$FW$108,56,0)</f>
        <v>0.0</v>
      </c>
    </row>
    <row r="723" spans="8:8" s="1538" ht="33.75" customFormat="1" customHeight="1">
      <c r="A723" s="1954"/>
      <c r="B723" s="1986" t="s">
        <v>70</v>
      </c>
      <c r="C723" s="1554">
        <f>IF(Y723&gt;=1,'Result Entry'!$BW$3,0)</f>
        <v>0.0</v>
      </c>
      <c r="D723" s="2040"/>
      <c r="E723" s="2041">
        <f>IF($L707="TC",0,IF($L707="Nso",0,VLOOKUP($A703,'Result Entry'!$B$9:$FW$108,74,0)))</f>
        <v>0.0</v>
      </c>
      <c r="F723" s="2042">
        <f>IF($L707="TC",0,IF($L707="Nso",0,VLOOKUP($A703,'Result Entry'!$B$9:$FW$108,75,0)))</f>
        <v>0.0</v>
      </c>
      <c r="G723" s="2042">
        <f>IF($L707="TC",0,IF($L707="Nso",0,VLOOKUP($A703,'Result Entry'!$B$9:$FW$108,76,0)))</f>
        <v>0.0</v>
      </c>
      <c r="H723" s="2043">
        <f t="shared" si="90"/>
        <v>0.0</v>
      </c>
      <c r="I723" s="2044" t="str">
        <f>CONCATENATE(U723,"/",'Result Entry'!$CA$7)</f>
        <v>0/70</v>
      </c>
      <c r="J723" s="2045" t="str">
        <f>IF(V723=0,"--",CONCATENATE(V723,"/",'Result Entry'!$CB$7))</f>
        <v>--</v>
      </c>
      <c r="K723" s="2046">
        <f t="shared" si="91"/>
        <v>0.0</v>
      </c>
      <c r="L723" s="2047">
        <f t="shared" si="92"/>
        <v>0.0</v>
      </c>
      <c r="M723" s="2044" t="str">
        <f>CONCATENATE(W723,"/",'Result Entry'!$CE$7)</f>
        <v>0/100</v>
      </c>
      <c r="N723" s="2045" t="str">
        <f>IF(X723=0,"--",CONCATENATE(X723,"/",'Result Entry'!$CF$7))</f>
        <v>--</v>
      </c>
      <c r="O723" s="2043">
        <f t="shared" si="93"/>
        <v>0.0</v>
      </c>
      <c r="P723" s="2048">
        <f t="shared" si="94"/>
        <v>0.0</v>
      </c>
      <c r="Q723" s="2049" t="str">
        <f>IF($L707="TC",0,IF($L707="Nso",0,VLOOKUP($A703,'Result Entry'!$B$9:$FW$108,89,0)))</f>
        <v/>
      </c>
      <c r="R723" s="610"/>
      <c r="U723" s="2041">
        <f>IF($L707="TC",0,IF($L707="Nso",0,VLOOKUP($A703,'Result Entry'!$B$9:$FW$108,78,0)))</f>
        <v>0.0</v>
      </c>
      <c r="V723" s="2041">
        <f>IF($L707="TC",0,IF($L707="Nso",0,VLOOKUP($A703,'Result Entry'!$B$9:$FW$108,79,0)))</f>
        <v>0.0</v>
      </c>
      <c r="W723" s="2041">
        <f>IF($L707="TC",0,IF($L707="Nso",0,VLOOKUP($A703,'Result Entry'!$B$9:$FW$108,82,0)))</f>
        <v>0.0</v>
      </c>
      <c r="X723" s="2041">
        <f>IF($L707="TC",0,IF($L707="Nso",0,VLOOKUP($A703,'Result Entry'!$B$9:$FW$108,83,0)))</f>
        <v>0.0</v>
      </c>
      <c r="Y723" s="2041">
        <f>VLOOKUP($A703,'Result Entry'!$B$9:$FW$108,73,0)</f>
        <v>0.0</v>
      </c>
    </row>
    <row r="724" spans="8:8" s="1538" ht="33.75" customFormat="1" customHeight="1">
      <c r="A724" s="1954"/>
      <c r="B724" s="1986" t="s">
        <v>70</v>
      </c>
      <c r="C724" s="2050">
        <f>IF(Y724&gt;=1,'Result Entry'!$CN$3,0)</f>
        <v>0.0</v>
      </c>
      <c r="D724" s="2040"/>
      <c r="E724" s="2051">
        <f>IF($L707="TC",0,IF($L707="Nso",0,VLOOKUP($A703,'Result Entry'!$B$9:$FW$108,91,0)))</f>
        <v>0.0</v>
      </c>
      <c r="F724" s="2052">
        <f>IF($L707="TC",0,IF($L707="Nso",0,VLOOKUP($A703,'Result Entry'!$B$9:$FW$108,92,0)))</f>
        <v>0.0</v>
      </c>
      <c r="G724" s="2052">
        <f>IF($L707="TC",0,IF($L707="Nso",0,VLOOKUP($A703,'Result Entry'!$B$9:$FW$108,93,0)))</f>
        <v>0.0</v>
      </c>
      <c r="H724" s="2053">
        <f t="shared" si="90"/>
        <v>0.0</v>
      </c>
      <c r="I724" s="2054" t="str">
        <f>CONCATENATE(U724,"/",'Result Entry'!$CR$7)</f>
        <v>0/70</v>
      </c>
      <c r="J724" s="2055" t="str">
        <f>IF(V724=0,"--",CONCATENATE(V724,"/",'Result Entry'!$CS$7))</f>
        <v>--</v>
      </c>
      <c r="K724" s="2056">
        <f t="shared" si="91"/>
        <v>0.0</v>
      </c>
      <c r="L724" s="2057">
        <f t="shared" si="92"/>
        <v>0.0</v>
      </c>
      <c r="M724" s="2054" t="str">
        <f>CONCATENATE(W724,"/",'Result Entry'!$CV$7)</f>
        <v>0/100</v>
      </c>
      <c r="N724" s="2055" t="str">
        <f>IF(X724=0,"--",CONCATENATE(X724,"/",'Result Entry'!$CW$7))</f>
        <v>--</v>
      </c>
      <c r="O724" s="2053">
        <f t="shared" si="93"/>
        <v>0.0</v>
      </c>
      <c r="P724" s="2058">
        <f t="shared" si="94"/>
        <v>0.0</v>
      </c>
      <c r="Q724" s="2059" t="str">
        <f>IF($L707="TC",0,IF($L707="Nso",0,VLOOKUP($A703,'Result Entry'!$B$9:$FW$108,106,0)))</f>
        <v/>
      </c>
      <c r="R724" s="610"/>
      <c r="U724" s="2051">
        <f>IF($L707="TC",0,IF($L707="Nso",0,VLOOKUP($A703,'Result Entry'!$B$9:$FW$108,95,0)))</f>
        <v>0.0</v>
      </c>
      <c r="V724" s="2051">
        <f>IF($L707="TC",0,IF($L707="Nso",0,VLOOKUP($A703,'Result Entry'!$B$9:$FW$108,96,0)))</f>
        <v>0.0</v>
      </c>
      <c r="W724" s="2051">
        <f>IF($L707="TC",0,IF($L707="Nso",0,VLOOKUP($A703,'Result Entry'!$B$9:$FW$108,99,0)))</f>
        <v>0.0</v>
      </c>
      <c r="X724" s="2051">
        <f>IF($L707="TC",0,IF($L707="Nso",0,VLOOKUP($A703,'Result Entry'!$B$9:$FW$108,100,0)))</f>
        <v>0.0</v>
      </c>
      <c r="Y724" s="2051">
        <f>VLOOKUP($A703,'Result Entry'!$B$9:$FW$108,90,0)</f>
        <v>0.0</v>
      </c>
    </row>
    <row r="725" spans="8:8" s="1538" ht="33.75" customFormat="1" customHeight="1">
      <c r="A725" s="1954"/>
      <c r="B725" s="1986" t="s">
        <v>70</v>
      </c>
      <c r="C725" s="1554">
        <f>IF(Y725&gt;=1,'Result Entry'!$DE$3,0)</f>
        <v>0.0</v>
      </c>
      <c r="D725" s="2040"/>
      <c r="E725" s="1739">
        <f>IF($L707="TC",0,IF($L707="Nso",0,VLOOKUP($A703,'Result Entry'!$B$9:$FW$108,108,0)))</f>
        <v>0.0</v>
      </c>
      <c r="F725" s="1740">
        <f>IF($L707="TC",0,IF($L707="Nso",0,VLOOKUP($A703,'Result Entry'!$B$9:$FW$108,109,0)))</f>
        <v>0.0</v>
      </c>
      <c r="G725" s="1740">
        <f>IF($L707="TC",0,IF($L707="Nso",0,VLOOKUP($A703,'Result Entry'!$B$9:$FW$108,110,0)))</f>
        <v>0.0</v>
      </c>
      <c r="H725" s="2060">
        <f t="shared" si="90"/>
        <v>0.0</v>
      </c>
      <c r="I725" s="2061" t="str">
        <f>CONCATENATE(U725,"/",'Result Entry'!$DI$7)</f>
        <v>0/70</v>
      </c>
      <c r="J725" s="2062" t="str">
        <f>IF(V725=0,"--",CONCATENATE(V725,"/",'Result Entry'!$DJ$7))</f>
        <v>--</v>
      </c>
      <c r="K725" s="2063">
        <f t="shared" si="91"/>
        <v>0.0</v>
      </c>
      <c r="L725" s="2064">
        <f t="shared" si="92"/>
        <v>0.0</v>
      </c>
      <c r="M725" s="2061" t="str">
        <f>CONCATENATE(W725,"/",'Result Entry'!$DM$7)</f>
        <v>0/100</v>
      </c>
      <c r="N725" s="2062" t="str">
        <f>IF(X725=0,"--",CONCATENATE(X725,"/",'Result Entry'!$DN$7))</f>
        <v>--</v>
      </c>
      <c r="O725" s="2060">
        <f t="shared" si="93"/>
        <v>0.0</v>
      </c>
      <c r="P725" s="1746">
        <f t="shared" si="94"/>
        <v>0.0</v>
      </c>
      <c r="Q725" s="2032" t="str">
        <f>IF($L707="TC",0,IF($L707="Nso",0,VLOOKUP($A703,'Result Entry'!$B$9:$FW$108,123,0)))</f>
        <v/>
      </c>
      <c r="R725" s="610"/>
      <c r="U725" s="2065">
        <f>IF($L707="TC",0,IF($L707="Nso",0,VLOOKUP($A703,'Result Entry'!$B$9:$FW$108,112,0)))</f>
        <v>0.0</v>
      </c>
      <c r="V725" s="2065">
        <f>IF($L707="TC",0,IF($L707="Nso",0,VLOOKUP($A703,'Result Entry'!$B$9:$FW$108,113,0)))</f>
        <v>0.0</v>
      </c>
      <c r="W725" s="2065">
        <f>IF($L707="TC",0,IF($L707="Nso",0,VLOOKUP($A703,'Result Entry'!$B$9:$FW$108,116,0)))</f>
        <v>0.0</v>
      </c>
      <c r="X725" s="2065">
        <f>IF($L707="TC",0,IF($L707="Nso",0,VLOOKUP($A703,'Result Entry'!$B$9:$FW$108,117,0)))</f>
        <v>0.0</v>
      </c>
      <c r="Y725" s="2065">
        <f>VLOOKUP($A703,'Result Entry'!$B$9:$FW$108,107,0)</f>
        <v>0.0</v>
      </c>
    </row>
    <row r="726" spans="8:8" ht="33.75" customHeight="1">
      <c r="A726" s="1954"/>
      <c r="B726" s="1986" t="s">
        <v>70</v>
      </c>
      <c r="C726" s="1565" t="s">
        <v>78</v>
      </c>
      <c r="D726" s="1566"/>
      <c r="E726" s="1567"/>
      <c r="F726" s="1747" t="s">
        <v>79</v>
      </c>
      <c r="G726" s="2066"/>
      <c r="H726" s="1748"/>
      <c r="I726" s="1747" t="s">
        <v>80</v>
      </c>
      <c r="J726" s="1749"/>
      <c r="K726" s="2067" t="s">
        <v>42</v>
      </c>
      <c r="L726" s="2068"/>
      <c r="M726" s="2067" t="s">
        <v>92</v>
      </c>
      <c r="N726" s="1753"/>
      <c r="O726" s="1752" t="s">
        <v>40</v>
      </c>
      <c r="P726" s="1753"/>
      <c r="Q726" s="2069" t="s">
        <v>44</v>
      </c>
      <c r="R726" s="610"/>
    </row>
    <row r="727" spans="8:8" ht="33.75" customHeight="1">
      <c r="A727" s="1954"/>
      <c r="B727" s="1986" t="s">
        <v>70</v>
      </c>
      <c r="C727" s="1577"/>
      <c r="D727" s="1578"/>
      <c r="E727" s="1579"/>
      <c r="F727" s="1755">
        <f>IF($L707="TC",0,IF($L707="Nso",0,VLOOKUP($A703,'Result Entry'!$B$9:$FW$108,171,0)))</f>
        <v>0.0</v>
      </c>
      <c r="G727" s="2070"/>
      <c r="H727" s="1756"/>
      <c r="I727" s="2071">
        <f>IF($L707="TC",0,IF($L707="Nso",0,VLOOKUP($A703,'Result Entry'!$B$9:$FW$108,172,0)))</f>
        <v>0.0</v>
      </c>
      <c r="J727" s="2072"/>
      <c r="K727" s="2073">
        <f>IF($L707="TC",0,IF($L707="Nso",0,VLOOKUP($A703,'Result Entry'!$B$9:$FW$108,173,0)))</f>
        <v>0.0</v>
      </c>
      <c r="L727" s="2074"/>
      <c r="M727" s="2075" t="str">
        <f>IF($L707="TC",0,IF($L707="Nso",0,VLOOKUP($A703,'Result Entry'!$B$9:$FW$108,174,0)))</f>
        <v/>
      </c>
      <c r="N727" s="2076"/>
      <c r="O727" s="1535" t="str">
        <f>VLOOKUP($A703,'Result Entry'!$B$9:$FW$108,175,0)</f>
        <v/>
      </c>
      <c r="P727" s="1534"/>
      <c r="Q727" s="2077" t="str">
        <f>IF($L707="TC",0,IF($L707="Nso",0,VLOOKUP($A703,'Result Entry'!$B$9:$FW$108,177,0)))</f>
        <v/>
      </c>
      <c r="R727" s="610"/>
    </row>
    <row r="728" spans="8:8" ht="33.75" customHeight="1">
      <c r="A728" s="1954"/>
      <c r="B728" s="1986" t="s">
        <v>70</v>
      </c>
      <c r="C728" s="2078" t="s">
        <v>59</v>
      </c>
      <c r="D728" s="2079"/>
      <c r="E728" s="2079"/>
      <c r="F728" s="2079"/>
      <c r="G728" s="2079"/>
      <c r="H728" s="2079"/>
      <c r="I728" s="2080"/>
      <c r="J728" s="1592" t="s">
        <v>60</v>
      </c>
      <c r="K728" s="1592"/>
      <c r="L728" s="1592"/>
      <c r="M728" s="1593"/>
      <c r="N728" s="1760">
        <f>VLOOKUP($A703,'Result Entry'!$B$9:$FW$108,168,0)</f>
        <v>0.0</v>
      </c>
      <c r="O728" s="1761"/>
      <c r="P728" s="2081" t="s">
        <v>38</v>
      </c>
      <c r="Q728" s="2082"/>
      <c r="R728" s="610"/>
    </row>
    <row r="729" spans="8:8" ht="33.75" customHeight="1">
      <c r="A729" s="1954"/>
      <c r="B729" s="1986" t="s">
        <v>70</v>
      </c>
      <c r="C729" s="1598" t="s">
        <v>244</v>
      </c>
      <c r="D729" s="1599"/>
      <c r="E729" s="1599"/>
      <c r="F729" s="2083" t="s">
        <v>158</v>
      </c>
      <c r="G729" s="2084"/>
      <c r="H729" s="2085"/>
      <c r="I729" s="2086" t="s">
        <v>242</v>
      </c>
      <c r="J729" s="1603" t="s">
        <v>61</v>
      </c>
      <c r="K729" s="1603"/>
      <c r="L729" s="1603"/>
      <c r="M729" s="1604"/>
      <c r="N729" s="1762">
        <f>VLOOKUP($A703,'Result Entry'!$B$9:$FW$108,169,0)</f>
        <v>0.0</v>
      </c>
      <c r="O729" s="1763"/>
      <c r="P729" s="1607" t="str">
        <f>VLOOKUP($A703,'Result Entry'!$B$9:$FW$108,170,0)</f>
        <v/>
      </c>
      <c r="Q729" s="2087"/>
      <c r="R729" s="610"/>
    </row>
    <row r="730" spans="8:8" ht="33.75" customHeight="1">
      <c r="A730" s="1954"/>
      <c r="B730" s="1986" t="s">
        <v>70</v>
      </c>
      <c r="C730" s="1598"/>
      <c r="D730" s="1599"/>
      <c r="E730" s="1599"/>
      <c r="F730" s="2088"/>
      <c r="G730" s="2089"/>
      <c r="H730" s="2090"/>
      <c r="I730" s="2091" t="s">
        <v>100</v>
      </c>
      <c r="J730" s="1612" t="s">
        <v>62</v>
      </c>
      <c r="K730" s="1612"/>
      <c r="L730" s="1612"/>
      <c r="M730" s="1613"/>
      <c r="N730" s="2092">
        <f>IF($L707="TC","Transferred",IF($L707="Nso","NameSeparated",VLOOKUP($A703,'Result Entry'!$B$9:$FW$108,178,0)))</f>
        <v>0.0</v>
      </c>
      <c r="O730" s="2092"/>
      <c r="P730" s="2092"/>
      <c r="Q730" s="2093"/>
      <c r="R730" s="610"/>
    </row>
    <row r="731" spans="8:8" ht="33.75" customHeight="1">
      <c r="A731" s="1954"/>
      <c r="B731" s="1986" t="s">
        <v>70</v>
      </c>
      <c r="C731" s="1766" t="str">
        <f>'Result Entry'!$DU$3</f>
        <v>Foundation Of Information Tech.</v>
      </c>
      <c r="D731" s="1767"/>
      <c r="E731" s="1768"/>
      <c r="F731" s="1769" t="str">
        <f>IF(OR($L707="TC",$L707="Nso"),"",VLOOKUP($A703,'Result Entry'!$B$9:$GS$108,196,0))</f>
        <v>0/200</v>
      </c>
      <c r="G731" s="1769"/>
      <c r="H731" s="1769"/>
      <c r="I731" s="1770" t="str">
        <f>IF(F731="","",VLOOKUP($A703,'Result Entry'!$B$9:$GS$108,137,0))</f>
        <v/>
      </c>
      <c r="J731" s="1621" t="s">
        <v>72</v>
      </c>
      <c r="K731" s="1621"/>
      <c r="L731" s="1621"/>
      <c r="M731" s="1622"/>
      <c r="N731" s="2094">
        <f>'Result Entry'!$T$2</f>
        <v>45041.0</v>
      </c>
      <c r="O731" s="2095"/>
      <c r="P731" s="2095"/>
      <c r="Q731" s="2096"/>
      <c r="R731" s="610"/>
    </row>
    <row r="732" spans="8:8" ht="33.75" customHeight="1">
      <c r="A732" s="1954"/>
      <c r="B732" s="1986" t="s">
        <v>70</v>
      </c>
      <c r="C732" s="1774" t="str">
        <f>'Result Entry'!$EI$3</f>
        <v>G.I.A.I.-II</v>
      </c>
      <c r="D732" s="1775"/>
      <c r="E732" s="1776"/>
      <c r="F732" s="1769" t="str">
        <f>IF(OR($L707="TC",$L707="Nso"),"",VLOOKUP($A703,'Result Entry'!$B$9:$GS$108,200,0))</f>
        <v>0/200</v>
      </c>
      <c r="G732" s="1769"/>
      <c r="H732" s="1769"/>
      <c r="I732" s="1770" t="str">
        <f>IF(F732="","",VLOOKUP($A703,'Result Entry'!$B$9:$GS$108,149,0))</f>
        <v/>
      </c>
      <c r="J732" s="1626"/>
      <c r="K732" s="1627"/>
      <c r="L732" s="1627"/>
      <c r="M732" s="1627"/>
      <c r="N732" s="1627"/>
      <c r="O732" s="1627"/>
      <c r="P732" s="1627"/>
      <c r="Q732" s="2097"/>
      <c r="R732" s="610"/>
    </row>
    <row r="733" spans="8:8" ht="33.75" customHeight="1">
      <c r="A733" s="1954"/>
      <c r="B733" s="1986" t="s">
        <v>70</v>
      </c>
      <c r="C733" s="1774" t="str">
        <f>'Result Entry'!$EU$3</f>
        <v>SOC.SER.PLAN</v>
      </c>
      <c r="D733" s="1775"/>
      <c r="E733" s="1776"/>
      <c r="F733" s="1769" t="str">
        <f>IF(OR($L707="TC",$L707="Nso"),"",VLOOKUP($A703,'Result Entry'!$B$9:$HS$108,204,0))</f>
        <v>0/200</v>
      </c>
      <c r="G733" s="1769"/>
      <c r="H733" s="1769"/>
      <c r="I733" s="1770" t="str">
        <f>IF(F733="","",VLOOKUP($A703,'Result Entry'!$B$9:$GS$108,161,0))</f>
        <v/>
      </c>
      <c r="J733" s="1629" t="s">
        <v>175</v>
      </c>
      <c r="K733" s="2098"/>
      <c r="L733" s="2098"/>
      <c r="M733" s="1630"/>
      <c r="N733" s="2099"/>
      <c r="O733" s="2100"/>
      <c r="P733" s="2100"/>
      <c r="Q733" s="2101"/>
      <c r="R733" s="610"/>
    </row>
    <row r="734" spans="8:8" ht="33.75" customHeight="1">
      <c r="A734" s="1954"/>
      <c r="B734" s="1986" t="s">
        <v>70</v>
      </c>
      <c r="C734" s="1774" t="str">
        <f>'Result Entry'!$FG$3</f>
        <v>Jeewan Kaushal</v>
      </c>
      <c r="D734" s="1775"/>
      <c r="E734" s="1776"/>
      <c r="F734" s="1769" t="str">
        <f>IF(OR($L707="TC",$L707="Nso"),"",VLOOKUP($A703,'Result Entry'!$B$9:$HS$108,208,0))</f>
        <v>0/100</v>
      </c>
      <c r="G734" s="1769"/>
      <c r="H734" s="1769"/>
      <c r="I734" s="1770" t="str">
        <f>IF(F734="","",VLOOKUP($A703,'Result Entry'!$B$9:$HS$108,167,0))</f>
        <v/>
      </c>
      <c r="J734" s="1629" t="s">
        <v>149</v>
      </c>
      <c r="K734" s="2098"/>
      <c r="L734" s="2098"/>
      <c r="M734" s="1630"/>
      <c r="N734" s="1630"/>
      <c r="O734" s="1630"/>
      <c r="P734" s="1630"/>
      <c r="Q734" s="2102"/>
      <c r="R734" s="610"/>
    </row>
    <row r="735" spans="8:8" ht="33.75" customHeight="1">
      <c r="A735" s="1954"/>
      <c r="B735" s="1986" t="s">
        <v>70</v>
      </c>
      <c r="C735" s="1777" t="s">
        <v>181</v>
      </c>
      <c r="D735" s="1778"/>
      <c r="E735" s="1779"/>
      <c r="F735" s="2103" t="s">
        <v>182</v>
      </c>
      <c r="G735" s="2104"/>
      <c r="H735" s="2105"/>
      <c r="I735" s="1782" t="s">
        <v>31</v>
      </c>
      <c r="J735" s="1629" t="s">
        <v>176</v>
      </c>
      <c r="K735" s="2098"/>
      <c r="L735" s="2098"/>
      <c r="M735" s="1630"/>
      <c r="N735" s="1630"/>
      <c r="O735" s="1630"/>
      <c r="P735" s="1630"/>
      <c r="Q735" s="2102"/>
      <c r="R735" s="610"/>
    </row>
    <row r="736" spans="8:8" ht="33.75" customHeight="1">
      <c r="A736" s="1954"/>
      <c r="B736" s="1986" t="s">
        <v>70</v>
      </c>
      <c r="C736" s="1783"/>
      <c r="D736" s="1784"/>
      <c r="E736" s="1785"/>
      <c r="F736" s="1786" t="s">
        <v>245</v>
      </c>
      <c r="G736" s="2106"/>
      <c r="H736" s="1787"/>
      <c r="I736" s="1788" t="s">
        <v>63</v>
      </c>
      <c r="J736" s="1647" t="s">
        <v>68</v>
      </c>
      <c r="K736" s="1648"/>
      <c r="L736" s="1648"/>
      <c r="M736" s="1648"/>
      <c r="N736" s="1648"/>
      <c r="O736" s="1648"/>
      <c r="P736" s="1648"/>
      <c r="Q736" s="2107"/>
      <c r="R736" s="610"/>
    </row>
    <row r="737" spans="8:8" ht="33.75" customHeight="1">
      <c r="A737" s="1954"/>
      <c r="B737" s="1986" t="s">
        <v>70</v>
      </c>
      <c r="C737" s="1783"/>
      <c r="D737" s="1784"/>
      <c r="E737" s="1785"/>
      <c r="F737" s="1786" t="s">
        <v>246</v>
      </c>
      <c r="G737" s="2106"/>
      <c r="H737" s="1787"/>
      <c r="I737" s="1788" t="s">
        <v>64</v>
      </c>
      <c r="J737" s="1650"/>
      <c r="K737" s="1651"/>
      <c r="L737" s="1651"/>
      <c r="M737" s="1651"/>
      <c r="N737" s="1651"/>
      <c r="O737" s="1651"/>
      <c r="P737" s="1651"/>
      <c r="Q737" s="2108"/>
      <c r="R737" s="610"/>
    </row>
    <row r="738" spans="8:8" ht="33.75" customHeight="1">
      <c r="A738" s="1954"/>
      <c r="B738" s="1986" t="s">
        <v>70</v>
      </c>
      <c r="C738" s="1783"/>
      <c r="D738" s="1784"/>
      <c r="E738" s="1785"/>
      <c r="F738" s="1786" t="s">
        <v>247</v>
      </c>
      <c r="G738" s="2106"/>
      <c r="H738" s="1787"/>
      <c r="I738" s="1788" t="s">
        <v>66</v>
      </c>
      <c r="J738" s="1650"/>
      <c r="K738" s="1651"/>
      <c r="L738" s="1651"/>
      <c r="M738" s="1651"/>
      <c r="N738" s="1651"/>
      <c r="O738" s="1651"/>
      <c r="P738" s="1651"/>
      <c r="Q738" s="2108"/>
      <c r="R738" s="610"/>
    </row>
    <row r="739" spans="8:8" ht="33.75" customHeight="1">
      <c r="A739" s="1954"/>
      <c r="B739" s="1986" t="s">
        <v>70</v>
      </c>
      <c r="C739" s="1783"/>
      <c r="D739" s="1784"/>
      <c r="E739" s="1785"/>
      <c r="F739" s="1786" t="s">
        <v>248</v>
      </c>
      <c r="G739" s="2106"/>
      <c r="H739" s="1787"/>
      <c r="I739" s="1788" t="s">
        <v>65</v>
      </c>
      <c r="J739" s="1653" t="s">
        <v>81</v>
      </c>
      <c r="K739" s="1654"/>
      <c r="L739" s="1654"/>
      <c r="M739" s="1654"/>
      <c r="N739" s="1654"/>
      <c r="O739" s="1654"/>
      <c r="P739" s="1654"/>
      <c r="Q739" s="2109"/>
      <c r="R739" s="610"/>
    </row>
    <row r="740" spans="8:8" ht="33.75" customHeight="1">
      <c r="A740" s="1954"/>
      <c r="B740" s="2110" t="s">
        <v>70</v>
      </c>
      <c r="C740" s="2111"/>
      <c r="D740" s="2112"/>
      <c r="E740" s="2113"/>
      <c r="F740" s="2114"/>
      <c r="G740" s="2115"/>
      <c r="H740" s="2115"/>
      <c r="I740" s="2116"/>
      <c r="J740" s="2117"/>
      <c r="K740" s="2118"/>
      <c r="L740" s="2118"/>
      <c r="M740" s="2118"/>
      <c r="N740" s="2118"/>
      <c r="O740" s="2118"/>
      <c r="P740" s="2118"/>
      <c r="Q740" s="2119"/>
      <c r="R740" s="610"/>
    </row>
    <row r="741" spans="8:8" s="927" ht="48.75" customFormat="1" customHeight="1">
      <c r="A741" s="1439"/>
      <c r="B741" s="2120"/>
      <c r="C741" s="2120"/>
      <c r="D741" s="2120"/>
      <c r="E741" s="2120"/>
      <c r="F741" s="2120"/>
      <c r="G741" s="2120"/>
      <c r="H741" s="2120"/>
      <c r="I741" s="2120"/>
      <c r="J741" s="2120"/>
      <c r="K741" s="2120"/>
      <c r="L741" s="2120"/>
      <c r="M741" s="2120"/>
      <c r="N741" s="2120"/>
      <c r="O741" s="2120"/>
      <c r="P741" s="2120"/>
      <c r="Q741" s="2120"/>
      <c r="R741" s="610"/>
    </row>
    <row r="742" spans="8:8" ht="9.75" customHeight="1">
      <c r="A742" s="1949">
        <f>A703+1</f>
        <v>20.0</v>
      </c>
      <c r="B742" s="1949"/>
      <c r="C742" s="1949"/>
      <c r="D742" s="1949"/>
      <c r="E742" s="1949"/>
      <c r="F742" s="1949"/>
      <c r="G742" s="1949"/>
      <c r="H742" s="1949"/>
      <c r="I742" s="1949"/>
      <c r="J742" s="1949"/>
      <c r="K742" s="1949"/>
      <c r="L742" s="1949"/>
      <c r="M742" s="1949"/>
      <c r="N742" s="1949"/>
      <c r="O742" s="1949"/>
      <c r="P742" s="1949"/>
      <c r="Q742" s="1949"/>
      <c r="R742" s="1949"/>
    </row>
    <row r="743" spans="8:8" ht="16.5" customHeight="1">
      <c r="A743" s="1950"/>
      <c r="B743" s="1951" t="s">
        <v>51</v>
      </c>
      <c r="C743" s="1952"/>
      <c r="D743" s="1952"/>
      <c r="E743" s="1952"/>
      <c r="F743" s="1952"/>
      <c r="G743" s="1952"/>
      <c r="H743" s="1952"/>
      <c r="I743" s="1952"/>
      <c r="J743" s="1952"/>
      <c r="K743" s="1952"/>
      <c r="L743" s="1952"/>
      <c r="M743" s="1952"/>
      <c r="N743" s="1952"/>
      <c r="O743" s="1952"/>
      <c r="P743" s="1952"/>
      <c r="Q743" s="1953"/>
      <c r="R743" s="610"/>
    </row>
    <row r="744" spans="8:8" ht="62.25" customHeight="1">
      <c r="A744" s="1954"/>
      <c r="B744" s="1955"/>
      <c r="C744" s="1956"/>
      <c r="D744" s="1957" t="str">
        <f>Master!$E$8</f>
        <v>Govt. Sr. Secondary School </v>
      </c>
      <c r="E744" s="1958"/>
      <c r="F744" s="1958"/>
      <c r="G744" s="1958"/>
      <c r="H744" s="1958"/>
      <c r="I744" s="1958"/>
      <c r="J744" s="1958"/>
      <c r="K744" s="1958"/>
      <c r="L744" s="1958"/>
      <c r="M744" s="1958"/>
      <c r="N744" s="1958"/>
      <c r="O744" s="1958"/>
      <c r="P744" s="1958"/>
      <c r="Q744" s="1959"/>
      <c r="R744" s="610"/>
    </row>
    <row r="745" spans="8:8" ht="33.0" customHeight="1">
      <c r="A745" s="1954"/>
      <c r="B745" s="1960"/>
      <c r="C745" s="1961"/>
      <c r="D745" s="1962" t="str">
        <f>Master!$E$11</f>
        <v>P.S.-Bapini (Jodhpur)</v>
      </c>
      <c r="E745" s="1962"/>
      <c r="F745" s="1962"/>
      <c r="G745" s="1962"/>
      <c r="H745" s="1962"/>
      <c r="I745" s="1962"/>
      <c r="J745" s="1962"/>
      <c r="K745" s="1962"/>
      <c r="L745" s="1962"/>
      <c r="M745" s="1962"/>
      <c r="N745" s="1962"/>
      <c r="O745" s="1962"/>
      <c r="P745" s="1962"/>
      <c r="Q745" s="1963"/>
      <c r="R745" s="610"/>
    </row>
    <row r="746" spans="8:8" ht="21.75" customHeight="1">
      <c r="A746" s="1954"/>
      <c r="B746" s="1964"/>
      <c r="C746" s="1965" t="s">
        <v>151</v>
      </c>
      <c r="D746" s="1966"/>
      <c r="E746" s="1966"/>
      <c r="F746" s="1966"/>
      <c r="G746" s="1966"/>
      <c r="H746" s="1967"/>
      <c r="I746" s="1968" t="s">
        <v>128</v>
      </c>
      <c r="J746" s="1969"/>
      <c r="K746" s="1969"/>
      <c r="L746" s="1970">
        <f>VLOOKUP(A742,'Result Entry'!$B$6:$K$108,6,0)</f>
        <v>0.0</v>
      </c>
      <c r="M746" s="1971"/>
      <c r="N746" s="1972" t="s">
        <v>69</v>
      </c>
      <c r="O746" s="1973"/>
      <c r="P746" s="1974">
        <f>Master!$E$14</f>
        <v>8.151106901E9</v>
      </c>
      <c r="Q746" s="1975"/>
      <c r="R746" s="610"/>
    </row>
    <row r="747" spans="8:8" ht="21.75" customHeight="1">
      <c r="A747" s="1954"/>
      <c r="B747" s="1976"/>
      <c r="C747" s="1965"/>
      <c r="D747" s="1966"/>
      <c r="E747" s="1966"/>
      <c r="F747" s="1966"/>
      <c r="G747" s="1966"/>
      <c r="H747" s="1967"/>
      <c r="I747" s="1968"/>
      <c r="J747" s="1969"/>
      <c r="K747" s="1969"/>
      <c r="L747" s="1970"/>
      <c r="M747" s="1971"/>
      <c r="N747" s="1470" t="s">
        <v>67</v>
      </c>
      <c r="O747" s="1471"/>
      <c r="P747" s="1472"/>
      <c r="Q747" s="1977"/>
      <c r="R747" s="610"/>
    </row>
    <row r="748" spans="8:8" ht="21.75" customHeight="1">
      <c r="A748" s="1954"/>
      <c r="B748" s="1976"/>
      <c r="C748" s="1978"/>
      <c r="D748" s="1979"/>
      <c r="E748" s="1979"/>
      <c r="F748" s="1979"/>
      <c r="G748" s="1979"/>
      <c r="H748" s="1980"/>
      <c r="I748" s="1981"/>
      <c r="J748" s="1982"/>
      <c r="K748" s="1982"/>
      <c r="L748" s="1983"/>
      <c r="M748" s="1984"/>
      <c r="N748" s="1479" t="s">
        <v>52</v>
      </c>
      <c r="O748" s="1480"/>
      <c r="P748" s="1481" t="str">
        <f>Master!$E$6</f>
        <v>2022-23</v>
      </c>
      <c r="Q748" s="1985"/>
      <c r="R748" s="610"/>
    </row>
    <row r="749" spans="8:8" ht="33.75" customHeight="1">
      <c r="A749" s="1954"/>
      <c r="B749" s="1986" t="s">
        <v>70</v>
      </c>
      <c r="C749" s="1677" t="s">
        <v>21</v>
      </c>
      <c r="D749" s="1678"/>
      <c r="E749" s="1678"/>
      <c r="F749" s="1678"/>
      <c r="G749" s="1679"/>
      <c r="H749" s="1680" t="s">
        <v>150</v>
      </c>
      <c r="I749" s="1681">
        <f>VLOOKUP($A742,'Result Entry'!$B$9:$FW$108,4,0)</f>
        <v>0.0</v>
      </c>
      <c r="J749" s="1681"/>
      <c r="K749" s="1681"/>
      <c r="L749" s="1681"/>
      <c r="M749" s="1681"/>
      <c r="N749" s="1681"/>
      <c r="O749" s="1681"/>
      <c r="P749" s="1681"/>
      <c r="Q749" s="1987"/>
      <c r="R749" s="610"/>
    </row>
    <row r="750" spans="8:8" ht="33.75" customHeight="1">
      <c r="A750" s="1954"/>
      <c r="B750" s="1986" t="s">
        <v>70</v>
      </c>
      <c r="C750" s="1683" t="s">
        <v>23</v>
      </c>
      <c r="D750" s="1684"/>
      <c r="E750" s="1684"/>
      <c r="F750" s="1684"/>
      <c r="G750" s="1685"/>
      <c r="H750" s="1686" t="s">
        <v>150</v>
      </c>
      <c r="I750" s="1687">
        <f>VLOOKUP($A742,'Result Entry'!$B$9:$FW$108,7,0)</f>
        <v>0.0</v>
      </c>
      <c r="J750" s="1687"/>
      <c r="K750" s="1687"/>
      <c r="L750" s="1687"/>
      <c r="M750" s="1687"/>
      <c r="N750" s="1687"/>
      <c r="O750" s="1687"/>
      <c r="P750" s="1687"/>
      <c r="Q750" s="1988"/>
      <c r="R750" s="610"/>
    </row>
    <row r="751" spans="8:8" ht="33.75" customHeight="1">
      <c r="A751" s="1954"/>
      <c r="B751" s="1986" t="s">
        <v>70</v>
      </c>
      <c r="C751" s="1683" t="s">
        <v>24</v>
      </c>
      <c r="D751" s="1684"/>
      <c r="E751" s="1684"/>
      <c r="F751" s="1684"/>
      <c r="G751" s="1685"/>
      <c r="H751" s="1686" t="s">
        <v>150</v>
      </c>
      <c r="I751" s="1687">
        <f>VLOOKUP($A742,'Result Entry'!$B$9:$FW$108,8,0)</f>
        <v>0.0</v>
      </c>
      <c r="J751" s="1687"/>
      <c r="K751" s="1687"/>
      <c r="L751" s="1687"/>
      <c r="M751" s="1687"/>
      <c r="N751" s="1687"/>
      <c r="O751" s="1687"/>
      <c r="P751" s="1687"/>
      <c r="Q751" s="1988"/>
      <c r="R751" s="610"/>
    </row>
    <row r="752" spans="8:8" ht="33.75" customHeight="1">
      <c r="A752" s="1954"/>
      <c r="B752" s="1986" t="s">
        <v>70</v>
      </c>
      <c r="C752" s="1683" t="s">
        <v>53</v>
      </c>
      <c r="D752" s="1684"/>
      <c r="E752" s="1684"/>
      <c r="F752" s="1684"/>
      <c r="G752" s="1685"/>
      <c r="H752" s="1686" t="s">
        <v>150</v>
      </c>
      <c r="I752" s="1687">
        <f>VLOOKUP($A742,'Result Entry'!$B$9:$FW$108,9,0)</f>
        <v>0.0</v>
      </c>
      <c r="J752" s="1687"/>
      <c r="K752" s="1687"/>
      <c r="L752" s="1687"/>
      <c r="M752" s="1687"/>
      <c r="N752" s="1687"/>
      <c r="O752" s="1687"/>
      <c r="P752" s="1687"/>
      <c r="Q752" s="1988"/>
      <c r="R752" s="610"/>
    </row>
    <row r="753" spans="8:8" ht="33.75" customHeight="1">
      <c r="A753" s="1954"/>
      <c r="B753" s="1986" t="s">
        <v>70</v>
      </c>
      <c r="C753" s="1683" t="s">
        <v>54</v>
      </c>
      <c r="D753" s="1684"/>
      <c r="E753" s="1684"/>
      <c r="F753" s="1684"/>
      <c r="G753" s="1685"/>
      <c r="H753" s="1686" t="s">
        <v>150</v>
      </c>
      <c r="I753" s="1689" t="str">
        <f>CONCATENATE('Result Entry'!$G$4,'Result Entry'!$J$4)</f>
        <v>11(A)</v>
      </c>
      <c r="J753" s="1687"/>
      <c r="K753" s="1687"/>
      <c r="L753" s="1687"/>
      <c r="M753" s="1687"/>
      <c r="N753" s="1687"/>
      <c r="O753" s="1687"/>
      <c r="P753" s="1687"/>
      <c r="Q753" s="1988"/>
      <c r="R753" s="610"/>
    </row>
    <row r="754" spans="8:8" ht="33.75" customHeight="1">
      <c r="A754" s="1954"/>
      <c r="B754" s="1986" t="s">
        <v>70</v>
      </c>
      <c r="C754" s="1742" t="s">
        <v>26</v>
      </c>
      <c r="D754" s="1763"/>
      <c r="E754" s="1763"/>
      <c r="F754" s="1763"/>
      <c r="G754" s="1989"/>
      <c r="H754" s="1693" t="s">
        <v>150</v>
      </c>
      <c r="I754" s="1694">
        <f>VLOOKUP($A742,'Result Entry'!$B$9:$FW$108,10,0)</f>
        <v>0.0</v>
      </c>
      <c r="J754" s="1694"/>
      <c r="K754" s="1694"/>
      <c r="L754" s="1694"/>
      <c r="M754" s="1694"/>
      <c r="N754" s="1694"/>
      <c r="O754" s="1694"/>
      <c r="P754" s="1694"/>
      <c r="Q754" s="1990"/>
      <c r="R754" s="610"/>
    </row>
    <row r="755" spans="8:8" ht="33.75" customHeight="1">
      <c r="A755" s="1954"/>
      <c r="B755" s="1986" t="s">
        <v>70</v>
      </c>
      <c r="C755" s="1991" t="s">
        <v>244</v>
      </c>
      <c r="D755" s="1992"/>
      <c r="E755" s="1993" t="s">
        <v>73</v>
      </c>
      <c r="F755" s="1994" t="s">
        <v>74</v>
      </c>
      <c r="G755" s="1994" t="s">
        <v>230</v>
      </c>
      <c r="H755" s="1995" t="s">
        <v>169</v>
      </c>
      <c r="I755" s="1701" t="s">
        <v>56</v>
      </c>
      <c r="J755" s="1996"/>
      <c r="K755" s="1996"/>
      <c r="L755" s="1997" t="s">
        <v>231</v>
      </c>
      <c r="M755" s="1998" t="s">
        <v>85</v>
      </c>
      <c r="N755" s="1998"/>
      <c r="O755" s="1999"/>
      <c r="P755" s="2000" t="s">
        <v>77</v>
      </c>
      <c r="Q755" s="2001" t="s">
        <v>99</v>
      </c>
      <c r="R755" s="610"/>
    </row>
    <row r="756" spans="8:8" ht="33.75" customHeight="1">
      <c r="A756" s="1954"/>
      <c r="B756" s="1986" t="s">
        <v>70</v>
      </c>
      <c r="C756" s="2002"/>
      <c r="D756" s="2003"/>
      <c r="E756" s="2004"/>
      <c r="F756" s="2005"/>
      <c r="G756" s="2005"/>
      <c r="H756" s="2006"/>
      <c r="I756" s="2007" t="s">
        <v>233</v>
      </c>
      <c r="J756" s="2008" t="s">
        <v>87</v>
      </c>
      <c r="K756" s="2009" t="s">
        <v>109</v>
      </c>
      <c r="L756" s="2010"/>
      <c r="M756" s="2007" t="s">
        <v>233</v>
      </c>
      <c r="N756" s="2008" t="s">
        <v>87</v>
      </c>
      <c r="O756" s="2011" t="s">
        <v>110</v>
      </c>
      <c r="P756" s="2012"/>
      <c r="Q756" s="2013"/>
      <c r="R756" s="610"/>
    </row>
    <row r="757" spans="8:8" s="2014" ht="33.75" customFormat="1" customHeight="1">
      <c r="A757" s="1954"/>
      <c r="B757" s="1986" t="s">
        <v>70</v>
      </c>
      <c r="C757" s="2015" t="s">
        <v>57</v>
      </c>
      <c r="D757" s="2016"/>
      <c r="E757" s="2017">
        <f>'Result Entry'!$L$7</f>
        <v>10.0</v>
      </c>
      <c r="F757" s="2018">
        <f>'Result Entry'!$M$7</f>
        <v>10.0</v>
      </c>
      <c r="G757" s="2018">
        <f>'Result Entry'!$N$7</f>
        <v>10.0</v>
      </c>
      <c r="H757" s="2019">
        <f>SUM(E757:G757)</f>
        <v>30.0</v>
      </c>
      <c r="I757" s="2020" t="s">
        <v>243</v>
      </c>
      <c r="J757" s="2021" t="s">
        <v>243</v>
      </c>
      <c r="K757" s="2022">
        <f>'Result Entry'!$P$7</f>
        <v>70.0</v>
      </c>
      <c r="L757" s="2023">
        <f>SUM(H757,K757)</f>
        <v>100.0</v>
      </c>
      <c r="M757" s="2020" t="s">
        <v>243</v>
      </c>
      <c r="N757" s="2021" t="s">
        <v>243</v>
      </c>
      <c r="O757" s="2019">
        <f>'Result Entry'!$R$7</f>
        <v>100.0</v>
      </c>
      <c r="P757" s="2024">
        <f>SUM(L757,O757)</f>
        <v>200.0</v>
      </c>
      <c r="Q757" s="2025"/>
      <c r="R757" s="610"/>
    </row>
    <row r="758" spans="8:8" s="1538" ht="33.75" customFormat="1" customHeight="1">
      <c r="A758" s="1954"/>
      <c r="B758" s="1986" t="s">
        <v>70</v>
      </c>
      <c r="C758" s="1540" t="str">
        <f>'Result Entry'!$L$3</f>
        <v>HINDI Comp.</v>
      </c>
      <c r="D758" s="1541"/>
      <c r="E758" s="1728">
        <f>IF($L746="TC",0,IF($L746="Nso",0,VLOOKUP($A742,'Result Entry'!$B$9:$FW$108,11,0)))</f>
        <v>0.0</v>
      </c>
      <c r="F758" s="1729">
        <f>IF($L746="TC",0,IF($L746="Nso",0,VLOOKUP($A742,'Result Entry'!$B$9:$FW$108,12,0)))</f>
        <v>0.0</v>
      </c>
      <c r="G758" s="1729">
        <f>IF($L746="TC",0,IF($L746="Nso",0,VLOOKUP($A742,'Result Entry'!$B$9:$FW$108,13,0)))</f>
        <v>0.0</v>
      </c>
      <c r="H758" s="2026">
        <f>SUM(E758:G758)</f>
        <v>0.0</v>
      </c>
      <c r="I758" s="2027" t="str">
        <f>CONCATENATE(U758,"/",'Result Entry'!$P$7)</f>
        <v>0/70</v>
      </c>
      <c r="J758" s="2028" t="str">
        <f>IF(V758=0,"--",CONCATENATE(V758,"/"))</f>
        <v>--</v>
      </c>
      <c r="K758" s="2029">
        <f>SUM(U758:V758)</f>
        <v>0.0</v>
      </c>
      <c r="L758" s="2030">
        <f>SUM(H758,K758)</f>
        <v>0.0</v>
      </c>
      <c r="M758" s="2027" t="str">
        <f>CONCATENATE(W758,"/",'Result Entry'!$R$7)</f>
        <v>0/100</v>
      </c>
      <c r="N758" s="2028" t="str">
        <f>IF(X758=0,"--",CONCATENATE(X758,"/"))</f>
        <v>--</v>
      </c>
      <c r="O758" s="2031">
        <f>SUM(W758:X758)</f>
        <v>0.0</v>
      </c>
      <c r="P758" s="1734">
        <f>SUM(L758,O758)</f>
        <v>0.0</v>
      </c>
      <c r="Q758" s="2032" t="str">
        <f>IF($L746="TC",0,IF($L746="Nso",0,VLOOKUP($A742,'Result Entry'!$B$9:$FW$108,24,0)))</f>
        <v/>
      </c>
      <c r="R758" s="610"/>
      <c r="U758" s="2033">
        <f>IF($L746="TC",0,IF($L746="Nso",0,VLOOKUP($A742,'Result Entry'!$B$9:$FW$108,15,0)))</f>
        <v>0.0</v>
      </c>
      <c r="V758" s="2033">
        <v>0.0</v>
      </c>
      <c r="W758" s="2033">
        <f>IF($L746="TC",0,IF($L746="Nso",0,VLOOKUP($A742,'Result Entry'!$B$9:$FW$108,17,0)))</f>
        <v>0.0</v>
      </c>
      <c r="X758" s="2033">
        <v>0.0</v>
      </c>
    </row>
    <row r="759" spans="8:8" s="1538" ht="33.75" customFormat="1" customHeight="1">
      <c r="A759" s="1954"/>
      <c r="B759" s="1986" t="s">
        <v>70</v>
      </c>
      <c r="C759" s="1551" t="str">
        <f>'Result Entry'!$Z$3</f>
        <v>ENGLISH Comp.</v>
      </c>
      <c r="D759" s="1552"/>
      <c r="E759" s="1728">
        <f>IF($L746="TC",0,IF($L746="Nso",0,VLOOKUP($A742,'Result Entry'!$B$9:$FW$108,25,0)))</f>
        <v>0.0</v>
      </c>
      <c r="F759" s="1729">
        <f>IF($L746="TC",0,IF($L746="Nso",0,VLOOKUP($A742,'Result Entry'!$B$9:$FW$108,26,0)))</f>
        <v>0.0</v>
      </c>
      <c r="G759" s="1729">
        <f>IF($L746="TC",0,IF($L746="Nso",0,VLOOKUP($A742,'Result Entry'!$B$9:$FW$108,27,0)))</f>
        <v>0.0</v>
      </c>
      <c r="H759" s="2034">
        <f t="shared" si="95" ref="H759:H764">SUM(E759:G759)</f>
        <v>0.0</v>
      </c>
      <c r="I759" s="2035" t="str">
        <f>CONCATENATE(U759,"/",'Result Entry'!$AD$7)</f>
        <v>0/70</v>
      </c>
      <c r="J759" s="2036" t="str">
        <f>IF(V759=0,"--",CONCATENATE(V759,"/"))</f>
        <v>--</v>
      </c>
      <c r="K759" s="2037">
        <f t="shared" si="96" ref="K759:K764">SUM(U759:V759)</f>
        <v>0.0</v>
      </c>
      <c r="L759" s="2038">
        <f t="shared" si="97" ref="L759:L764">SUM(H759,K759)</f>
        <v>0.0</v>
      </c>
      <c r="M759" s="2035" t="str">
        <f>CONCATENATE(W759,"/",'Result Entry'!$AF$7)</f>
        <v>0/100</v>
      </c>
      <c r="N759" s="2036" t="str">
        <f>IF(X759=0,"--",CONCATENATE(X759,"/"))</f>
        <v>--</v>
      </c>
      <c r="O759" s="2031">
        <f t="shared" si="98" ref="O759:O764">SUM(W759:X759)</f>
        <v>0.0</v>
      </c>
      <c r="P759" s="1734">
        <f t="shared" si="99" ref="P759:P764">SUM(L759,O759)</f>
        <v>0.0</v>
      </c>
      <c r="Q759" s="2032" t="str">
        <f>IF($L746="TC",0,IF($L746="Nso",0,VLOOKUP($A742,'Result Entry'!$B$9:$FW$108,38,0)))</f>
        <v/>
      </c>
      <c r="R759" s="610"/>
      <c r="U759" s="2039">
        <f>IF($L746="TC",0,IF($L746="Nso",0,VLOOKUP($A742,'Result Entry'!$B$9:$FW$108,29,0)))</f>
        <v>0.0</v>
      </c>
      <c r="V759" s="2039">
        <v>0.0</v>
      </c>
      <c r="W759" s="2039">
        <f>IF($L746="TC",0,IF($L746="Nso",0,VLOOKUP($A742,'Result Entry'!$B$9:$FW$108,31,0)))</f>
        <v>0.0</v>
      </c>
      <c r="X759" s="2039">
        <v>0.0</v>
      </c>
    </row>
    <row r="760" spans="8:8" s="1538" ht="33.75" customFormat="1" customHeight="1">
      <c r="A760" s="1954"/>
      <c r="B760" s="1986" t="s">
        <v>70</v>
      </c>
      <c r="C760" s="1551">
        <f>IF(Y760&gt;=1,'Result Entry'!$AO$3,0)</f>
        <v>0.0</v>
      </c>
      <c r="D760" s="1552"/>
      <c r="E760" s="1728">
        <f>IF($L746="TC",0,IF($L746="Nso",0,VLOOKUP($A742,'Result Entry'!$B$9:$FW$108,40,0)))</f>
        <v>0.0</v>
      </c>
      <c r="F760" s="1729">
        <f>IF($L746="TC",0,IF($L746="Nso",0,VLOOKUP($A742,'Result Entry'!$B$9:$FW$108,41,0)))</f>
        <v>0.0</v>
      </c>
      <c r="G760" s="1729">
        <f>IF($L746="TC",0,IF($L746="Nso",0,VLOOKUP($A742,'Result Entry'!$B$9:$FW$108,42,0)))</f>
        <v>0.0</v>
      </c>
      <c r="H760" s="2034">
        <f t="shared" si="95"/>
        <v>0.0</v>
      </c>
      <c r="I760" s="2035" t="str">
        <f>CONCATENATE(U760,"/",'Result Entry'!$AS$7)</f>
        <v>0/40</v>
      </c>
      <c r="J760" s="2036" t="str">
        <f>IF(V760=0,"--",CONCATENATE(V760,"/",'Result Entry'!$AT$7))</f>
        <v>--</v>
      </c>
      <c r="K760" s="2037">
        <f t="shared" si="96"/>
        <v>0.0</v>
      </c>
      <c r="L760" s="2038">
        <f t="shared" si="97"/>
        <v>0.0</v>
      </c>
      <c r="M760" s="2035" t="str">
        <f>CONCATENATE(W760,"/",'Result Entry'!$AW$7)</f>
        <v>0/100</v>
      </c>
      <c r="N760" s="2036" t="str">
        <f>IF(X760=0,"--",CONCATENATE(X760,"/",'Result Entry'!$AX$7))</f>
        <v>--</v>
      </c>
      <c r="O760" s="2031">
        <f t="shared" si="98"/>
        <v>0.0</v>
      </c>
      <c r="P760" s="1734">
        <f t="shared" si="99"/>
        <v>0.0</v>
      </c>
      <c r="Q760" s="2032" t="str">
        <f>IF($L746="TC",0,IF($L746="Nso",0,VLOOKUP($A742,'Result Entry'!$B$9:$FW$108,55,0)))</f>
        <v/>
      </c>
      <c r="R760" s="610"/>
      <c r="U760" s="2039">
        <f>IF($L746="TC",0,IF($L746="Nso",0,VLOOKUP($A742,'Result Entry'!$B$9:$FW$108,44,0)))</f>
        <v>0.0</v>
      </c>
      <c r="V760" s="2039">
        <f>IF($L746="TC",0,IF($L746="Nso",0,VLOOKUP($A742,'Result Entry'!$B$9:$FW$108,45,0)))</f>
        <v>0.0</v>
      </c>
      <c r="W760" s="2039">
        <f>IF($L746="TC",0,IF($L746="Nso",0,VLOOKUP($A742,'Result Entry'!$B$9:$FW$108,48,0)))</f>
        <v>0.0</v>
      </c>
      <c r="X760" s="2039">
        <f>IF($L746="TC",0,IF($L746="Nso",0,VLOOKUP($A742,'Result Entry'!$B$9:$FW$108,49,0)))</f>
        <v>0.0</v>
      </c>
      <c r="Y760" s="2039">
        <f>VLOOKUP($A742,'Result Entry'!$B$9:$FW$108,39,0)</f>
        <v>0.0</v>
      </c>
    </row>
    <row r="761" spans="8:8" s="1538" ht="33.75" customFormat="1" customHeight="1">
      <c r="A761" s="1954"/>
      <c r="B761" s="1986" t="s">
        <v>70</v>
      </c>
      <c r="C761" s="1551">
        <f>IF(Y761&gt;=1,'Result Entry'!$BF$3,0)</f>
        <v>0.0</v>
      </c>
      <c r="D761" s="1552"/>
      <c r="E761" s="1728">
        <f>IF($L746="TC",0,IF($L746="Nso",0,VLOOKUP($A742,'Result Entry'!$B$9:$FW$108,57,0)))</f>
        <v>0.0</v>
      </c>
      <c r="F761" s="1729">
        <f>IF($L746="TC",0,IF($L746="Nso",0,VLOOKUP($A742,'Result Entry'!$B$9:$FW$108,58,0)))</f>
        <v>0.0</v>
      </c>
      <c r="G761" s="1729">
        <f>IF($L746="TC",0,IF($L746="Nso",0,VLOOKUP($A742,'Result Entry'!$B$9:$FW$108,59,0)))</f>
        <v>0.0</v>
      </c>
      <c r="H761" s="2034">
        <f t="shared" si="95"/>
        <v>0.0</v>
      </c>
      <c r="I761" s="2035" t="str">
        <f>CONCATENATE(U761,"/",'Result Entry'!$BJ$7)</f>
        <v>0/70</v>
      </c>
      <c r="J761" s="2036" t="str">
        <f>IF(V761=0,"--",CONCATENATE(V761,"/",'Result Entry'!$BK$7))</f>
        <v>--</v>
      </c>
      <c r="K761" s="2037">
        <f t="shared" si="96"/>
        <v>0.0</v>
      </c>
      <c r="L761" s="2038">
        <f t="shared" si="97"/>
        <v>0.0</v>
      </c>
      <c r="M761" s="2035" t="str">
        <f>CONCATENATE(W761,"/",'Result Entry'!$BN$7)</f>
        <v>0/100</v>
      </c>
      <c r="N761" s="2036" t="str">
        <f>IF(X761=0,"--",CONCATENATE(X761,"/",'Result Entry'!$BO$7))</f>
        <v>--</v>
      </c>
      <c r="O761" s="2031">
        <f t="shared" si="98"/>
        <v>0.0</v>
      </c>
      <c r="P761" s="1734">
        <f t="shared" si="99"/>
        <v>0.0</v>
      </c>
      <c r="Q761" s="2032" t="str">
        <f>IF($L746="TC",0,IF($L746="Nso",0,VLOOKUP($A742,'Result Entry'!$B$9:$FW$108,72,0)))</f>
        <v/>
      </c>
      <c r="R761" s="610"/>
      <c r="U761" s="2039">
        <f>IF($L746="TC",0,IF($L746="Nso",0,VLOOKUP($A742,'Result Entry'!$B$9:$FW$108,61,0)))</f>
        <v>0.0</v>
      </c>
      <c r="V761" s="2039">
        <f>IF($L746="TC",0,IF($L746="Nso",0,VLOOKUP($A742,'Result Entry'!$B$9:$FW$108,62,0)))</f>
        <v>0.0</v>
      </c>
      <c r="W761" s="2039">
        <f>IF($L746="TC",0,IF($L746="Nso",0,VLOOKUP($A742,'Result Entry'!$B$9:$FW$108,65,0)))</f>
        <v>0.0</v>
      </c>
      <c r="X761" s="2039">
        <f>IF($L746="TC",0,IF($L746="Nso",0,VLOOKUP($A742,'Result Entry'!$B$9:$FW$108,66,0)))</f>
        <v>0.0</v>
      </c>
      <c r="Y761" s="2039">
        <f>VLOOKUP($A742,'Result Entry'!$B$9:$FW$108,56,0)</f>
        <v>0.0</v>
      </c>
    </row>
    <row r="762" spans="8:8" s="1538" ht="33.75" customFormat="1" customHeight="1">
      <c r="A762" s="1954"/>
      <c r="B762" s="1986" t="s">
        <v>70</v>
      </c>
      <c r="C762" s="1554">
        <f>IF(Y762&gt;=1,'Result Entry'!$BW$3,0)</f>
        <v>0.0</v>
      </c>
      <c r="D762" s="2040"/>
      <c r="E762" s="2041">
        <f>IF($L746="TC",0,IF($L746="Nso",0,VLOOKUP($A742,'Result Entry'!$B$9:$FW$108,74,0)))</f>
        <v>0.0</v>
      </c>
      <c r="F762" s="2042">
        <f>IF($L746="TC",0,IF($L746="Nso",0,VLOOKUP($A742,'Result Entry'!$B$9:$FW$108,75,0)))</f>
        <v>0.0</v>
      </c>
      <c r="G762" s="2042">
        <f>IF($L746="TC",0,IF($L746="Nso",0,VLOOKUP($A742,'Result Entry'!$B$9:$FW$108,76,0)))</f>
        <v>0.0</v>
      </c>
      <c r="H762" s="2043">
        <f t="shared" si="95"/>
        <v>0.0</v>
      </c>
      <c r="I762" s="2044" t="str">
        <f>CONCATENATE(U762,"/",'Result Entry'!$CA$7)</f>
        <v>0/70</v>
      </c>
      <c r="J762" s="2045" t="str">
        <f>IF(V762=0,"--",CONCATENATE(V762,"/",'Result Entry'!$CB$7))</f>
        <v>--</v>
      </c>
      <c r="K762" s="2046">
        <f t="shared" si="96"/>
        <v>0.0</v>
      </c>
      <c r="L762" s="2047">
        <f t="shared" si="97"/>
        <v>0.0</v>
      </c>
      <c r="M762" s="2044" t="str">
        <f>CONCATENATE(W762,"/",'Result Entry'!$CE$7)</f>
        <v>0/100</v>
      </c>
      <c r="N762" s="2045" t="str">
        <f>IF(X762=0,"--",CONCATENATE(X762,"/",'Result Entry'!$CF$7))</f>
        <v>--</v>
      </c>
      <c r="O762" s="2043">
        <f t="shared" si="98"/>
        <v>0.0</v>
      </c>
      <c r="P762" s="2048">
        <f t="shared" si="99"/>
        <v>0.0</v>
      </c>
      <c r="Q762" s="2049" t="str">
        <f>IF($L746="TC",0,IF($L746="Nso",0,VLOOKUP($A742,'Result Entry'!$B$9:$FW$108,89,0)))</f>
        <v/>
      </c>
      <c r="R762" s="610"/>
      <c r="U762" s="2041">
        <f>IF($L746="TC",0,IF($L746="Nso",0,VLOOKUP($A742,'Result Entry'!$B$9:$FW$108,78,0)))</f>
        <v>0.0</v>
      </c>
      <c r="V762" s="2041">
        <f>IF($L746="TC",0,IF($L746="Nso",0,VLOOKUP($A742,'Result Entry'!$B$9:$FW$108,79,0)))</f>
        <v>0.0</v>
      </c>
      <c r="W762" s="2041">
        <f>IF($L746="TC",0,IF($L746="Nso",0,VLOOKUP($A742,'Result Entry'!$B$9:$FW$108,82,0)))</f>
        <v>0.0</v>
      </c>
      <c r="X762" s="2041">
        <f>IF($L746="TC",0,IF($L746="Nso",0,VLOOKUP($A742,'Result Entry'!$B$9:$FW$108,83,0)))</f>
        <v>0.0</v>
      </c>
      <c r="Y762" s="2041">
        <f>VLOOKUP($A742,'Result Entry'!$B$9:$FW$108,73,0)</f>
        <v>0.0</v>
      </c>
    </row>
    <row r="763" spans="8:8" s="1538" ht="33.75" customFormat="1" customHeight="1">
      <c r="A763" s="1954"/>
      <c r="B763" s="1986" t="s">
        <v>70</v>
      </c>
      <c r="C763" s="2050">
        <f>IF(Y763&gt;=1,'Result Entry'!$CN$3,0)</f>
        <v>0.0</v>
      </c>
      <c r="D763" s="2040"/>
      <c r="E763" s="2051">
        <f>IF($L746="TC",0,IF($L746="Nso",0,VLOOKUP($A742,'Result Entry'!$B$9:$FW$108,91,0)))</f>
        <v>0.0</v>
      </c>
      <c r="F763" s="2052">
        <f>IF($L746="TC",0,IF($L746="Nso",0,VLOOKUP($A742,'Result Entry'!$B$9:$FW$108,92,0)))</f>
        <v>0.0</v>
      </c>
      <c r="G763" s="2052">
        <f>IF($L746="TC",0,IF($L746="Nso",0,VLOOKUP($A742,'Result Entry'!$B$9:$FW$108,93,0)))</f>
        <v>0.0</v>
      </c>
      <c r="H763" s="2053">
        <f t="shared" si="95"/>
        <v>0.0</v>
      </c>
      <c r="I763" s="2054" t="str">
        <f>CONCATENATE(U763,"/",'Result Entry'!$CR$7)</f>
        <v>0/70</v>
      </c>
      <c r="J763" s="2055" t="str">
        <f>IF(V763=0,"--",CONCATENATE(V763,"/",'Result Entry'!$CS$7))</f>
        <v>--</v>
      </c>
      <c r="K763" s="2056">
        <f t="shared" si="96"/>
        <v>0.0</v>
      </c>
      <c r="L763" s="2057">
        <f t="shared" si="97"/>
        <v>0.0</v>
      </c>
      <c r="M763" s="2054" t="str">
        <f>CONCATENATE(W763,"/",'Result Entry'!$CV$7)</f>
        <v>0/100</v>
      </c>
      <c r="N763" s="2055" t="str">
        <f>IF(X763=0,"--",CONCATENATE(X763,"/",'Result Entry'!$CW$7))</f>
        <v>--</v>
      </c>
      <c r="O763" s="2053">
        <f t="shared" si="98"/>
        <v>0.0</v>
      </c>
      <c r="P763" s="2058">
        <f t="shared" si="99"/>
        <v>0.0</v>
      </c>
      <c r="Q763" s="2059" t="str">
        <f>IF($L746="TC",0,IF($L746="Nso",0,VLOOKUP($A742,'Result Entry'!$B$9:$FW$108,106,0)))</f>
        <v/>
      </c>
      <c r="R763" s="610"/>
      <c r="U763" s="2051">
        <f>IF($L746="TC",0,IF($L746="Nso",0,VLOOKUP($A742,'Result Entry'!$B$9:$FW$108,95,0)))</f>
        <v>0.0</v>
      </c>
      <c r="V763" s="2051">
        <f>IF($L746="TC",0,IF($L746="Nso",0,VLOOKUP($A742,'Result Entry'!$B$9:$FW$108,96,0)))</f>
        <v>0.0</v>
      </c>
      <c r="W763" s="2051">
        <f>IF($L746="TC",0,IF($L746="Nso",0,VLOOKUP($A742,'Result Entry'!$B$9:$FW$108,99,0)))</f>
        <v>0.0</v>
      </c>
      <c r="X763" s="2051">
        <f>IF($L746="TC",0,IF($L746="Nso",0,VLOOKUP($A742,'Result Entry'!$B$9:$FW$108,100,0)))</f>
        <v>0.0</v>
      </c>
      <c r="Y763" s="2051">
        <f>VLOOKUP($A742,'Result Entry'!$B$9:$FW$108,90,0)</f>
        <v>0.0</v>
      </c>
    </row>
    <row r="764" spans="8:8" s="1538" ht="33.75" customFormat="1" customHeight="1">
      <c r="A764" s="1954"/>
      <c r="B764" s="1986" t="s">
        <v>70</v>
      </c>
      <c r="C764" s="1554">
        <f>IF(Y764&gt;=1,'Result Entry'!$DE$3,0)</f>
        <v>0.0</v>
      </c>
      <c r="D764" s="2040"/>
      <c r="E764" s="1739">
        <f>IF($L746="TC",0,IF($L746="Nso",0,VLOOKUP($A742,'Result Entry'!$B$9:$FW$108,108,0)))</f>
        <v>0.0</v>
      </c>
      <c r="F764" s="1740">
        <f>IF($L746="TC",0,IF($L746="Nso",0,VLOOKUP($A742,'Result Entry'!$B$9:$FW$108,109,0)))</f>
        <v>0.0</v>
      </c>
      <c r="G764" s="1740">
        <f>IF($L746="TC",0,IF($L746="Nso",0,VLOOKUP($A742,'Result Entry'!$B$9:$FW$108,110,0)))</f>
        <v>0.0</v>
      </c>
      <c r="H764" s="2060">
        <f t="shared" si="95"/>
        <v>0.0</v>
      </c>
      <c r="I764" s="2061" t="str">
        <f>CONCATENATE(U764,"/",'Result Entry'!$DI$7)</f>
        <v>0/70</v>
      </c>
      <c r="J764" s="2062" t="str">
        <f>IF(V764=0,"--",CONCATENATE(V764,"/",'Result Entry'!$DJ$7))</f>
        <v>--</v>
      </c>
      <c r="K764" s="2063">
        <f t="shared" si="96"/>
        <v>0.0</v>
      </c>
      <c r="L764" s="2064">
        <f t="shared" si="97"/>
        <v>0.0</v>
      </c>
      <c r="M764" s="2061" t="str">
        <f>CONCATENATE(W764,"/",'Result Entry'!$DM$7)</f>
        <v>0/100</v>
      </c>
      <c r="N764" s="2062" t="str">
        <f>IF(X764=0,"--",CONCATENATE(X764,"/",'Result Entry'!$DN$7))</f>
        <v>--</v>
      </c>
      <c r="O764" s="2060">
        <f t="shared" si="98"/>
        <v>0.0</v>
      </c>
      <c r="P764" s="1746">
        <f t="shared" si="99"/>
        <v>0.0</v>
      </c>
      <c r="Q764" s="2032" t="str">
        <f>IF($L746="TC",0,IF($L746="Nso",0,VLOOKUP($A742,'Result Entry'!$B$9:$FW$108,123,0)))</f>
        <v/>
      </c>
      <c r="R764" s="610"/>
      <c r="U764" s="2065">
        <f>IF($L746="TC",0,IF($L746="Nso",0,VLOOKUP($A742,'Result Entry'!$B$9:$FW$108,112,0)))</f>
        <v>0.0</v>
      </c>
      <c r="V764" s="2065">
        <f>IF($L746="TC",0,IF($L746="Nso",0,VLOOKUP($A742,'Result Entry'!$B$9:$FW$108,113,0)))</f>
        <v>0.0</v>
      </c>
      <c r="W764" s="2065">
        <f>IF($L746="TC",0,IF($L746="Nso",0,VLOOKUP($A742,'Result Entry'!$B$9:$FW$108,116,0)))</f>
        <v>0.0</v>
      </c>
      <c r="X764" s="2065">
        <f>IF($L746="TC",0,IF($L746="Nso",0,VLOOKUP($A742,'Result Entry'!$B$9:$FW$108,117,0)))</f>
        <v>0.0</v>
      </c>
      <c r="Y764" s="2065">
        <f>VLOOKUP($A742,'Result Entry'!$B$9:$FW$108,107,0)</f>
        <v>0.0</v>
      </c>
    </row>
    <row r="765" spans="8:8" ht="33.75" customHeight="1">
      <c r="A765" s="1954"/>
      <c r="B765" s="1986" t="s">
        <v>70</v>
      </c>
      <c r="C765" s="1565" t="s">
        <v>78</v>
      </c>
      <c r="D765" s="1566"/>
      <c r="E765" s="1567"/>
      <c r="F765" s="1747" t="s">
        <v>79</v>
      </c>
      <c r="G765" s="2066"/>
      <c r="H765" s="1748"/>
      <c r="I765" s="1747" t="s">
        <v>80</v>
      </c>
      <c r="J765" s="1749"/>
      <c r="K765" s="2067" t="s">
        <v>42</v>
      </c>
      <c r="L765" s="2068"/>
      <c r="M765" s="2067" t="s">
        <v>92</v>
      </c>
      <c r="N765" s="1753"/>
      <c r="O765" s="1752" t="s">
        <v>40</v>
      </c>
      <c r="P765" s="1753"/>
      <c r="Q765" s="2069" t="s">
        <v>44</v>
      </c>
      <c r="R765" s="610"/>
    </row>
    <row r="766" spans="8:8" ht="33.75" customHeight="1">
      <c r="A766" s="1954"/>
      <c r="B766" s="1986" t="s">
        <v>70</v>
      </c>
      <c r="C766" s="1577"/>
      <c r="D766" s="1578"/>
      <c r="E766" s="1579"/>
      <c r="F766" s="1755">
        <f>IF($L746="TC",0,IF($L746="Nso",0,VLOOKUP($A742,'Result Entry'!$B$9:$FW$108,171,0)))</f>
        <v>0.0</v>
      </c>
      <c r="G766" s="2070"/>
      <c r="H766" s="1756"/>
      <c r="I766" s="2071">
        <f>IF($L746="TC",0,IF($L746="Nso",0,VLOOKUP($A742,'Result Entry'!$B$9:$FW$108,172,0)))</f>
        <v>0.0</v>
      </c>
      <c r="J766" s="2072"/>
      <c r="K766" s="2073">
        <f>IF($L746="TC",0,IF($L746="Nso",0,VLOOKUP($A742,'Result Entry'!$B$9:$FW$108,173,0)))</f>
        <v>0.0</v>
      </c>
      <c r="L766" s="2074"/>
      <c r="M766" s="2075" t="str">
        <f>IF($L746="TC",0,IF($L746="Nso",0,VLOOKUP($A742,'Result Entry'!$B$9:$FW$108,174,0)))</f>
        <v/>
      </c>
      <c r="N766" s="2076"/>
      <c r="O766" s="1535" t="str">
        <f>VLOOKUP($A742,'Result Entry'!$B$9:$FW$108,175,0)</f>
        <v/>
      </c>
      <c r="P766" s="1534"/>
      <c r="Q766" s="2077" t="str">
        <f>IF($L746="TC",0,IF($L746="Nso",0,VLOOKUP($A742,'Result Entry'!$B$9:$FW$108,177,0)))</f>
        <v/>
      </c>
      <c r="R766" s="610"/>
    </row>
    <row r="767" spans="8:8" ht="33.75" customHeight="1">
      <c r="A767" s="1954"/>
      <c r="B767" s="1986" t="s">
        <v>70</v>
      </c>
      <c r="C767" s="2078" t="s">
        <v>59</v>
      </c>
      <c r="D767" s="2079"/>
      <c r="E767" s="2079"/>
      <c r="F767" s="2079"/>
      <c r="G767" s="2079"/>
      <c r="H767" s="2079"/>
      <c r="I767" s="2080"/>
      <c r="J767" s="1592" t="s">
        <v>60</v>
      </c>
      <c r="K767" s="1592"/>
      <c r="L767" s="1592"/>
      <c r="M767" s="1593"/>
      <c r="N767" s="1760">
        <f>VLOOKUP($A742,'Result Entry'!$B$9:$FW$108,168,0)</f>
        <v>0.0</v>
      </c>
      <c r="O767" s="1761"/>
      <c r="P767" s="2081" t="s">
        <v>38</v>
      </c>
      <c r="Q767" s="2082"/>
      <c r="R767" s="610"/>
    </row>
    <row r="768" spans="8:8" ht="33.75" customHeight="1">
      <c r="A768" s="1954"/>
      <c r="B768" s="1986" t="s">
        <v>70</v>
      </c>
      <c r="C768" s="1598" t="s">
        <v>244</v>
      </c>
      <c r="D768" s="1599"/>
      <c r="E768" s="1599"/>
      <c r="F768" s="2083" t="s">
        <v>158</v>
      </c>
      <c r="G768" s="2084"/>
      <c r="H768" s="2085"/>
      <c r="I768" s="2086" t="s">
        <v>242</v>
      </c>
      <c r="J768" s="1603" t="s">
        <v>61</v>
      </c>
      <c r="K768" s="1603"/>
      <c r="L768" s="1603"/>
      <c r="M768" s="1604"/>
      <c r="N768" s="1762">
        <f>VLOOKUP($A742,'Result Entry'!$B$9:$FW$108,169,0)</f>
        <v>0.0</v>
      </c>
      <c r="O768" s="1763"/>
      <c r="P768" s="1607" t="str">
        <f>VLOOKUP($A742,'Result Entry'!$B$9:$FW$108,170,0)</f>
        <v/>
      </c>
      <c r="Q768" s="2087"/>
      <c r="R768" s="610"/>
    </row>
    <row r="769" spans="8:8" ht="33.75" customHeight="1">
      <c r="A769" s="1954"/>
      <c r="B769" s="1986" t="s">
        <v>70</v>
      </c>
      <c r="C769" s="1598"/>
      <c r="D769" s="1599"/>
      <c r="E769" s="1599"/>
      <c r="F769" s="2088"/>
      <c r="G769" s="2089"/>
      <c r="H769" s="2090"/>
      <c r="I769" s="2091" t="s">
        <v>100</v>
      </c>
      <c r="J769" s="1612" t="s">
        <v>62</v>
      </c>
      <c r="K769" s="1612"/>
      <c r="L769" s="1612"/>
      <c r="M769" s="1613"/>
      <c r="N769" s="2092">
        <f>IF($L746="TC","Transferred",IF($L746="Nso","NameSeparated",VLOOKUP($A742,'Result Entry'!$B$9:$FW$108,178,0)))</f>
        <v>0.0</v>
      </c>
      <c r="O769" s="2092"/>
      <c r="P769" s="2092"/>
      <c r="Q769" s="2093"/>
      <c r="R769" s="610"/>
    </row>
    <row r="770" spans="8:8" ht="33.75" customHeight="1">
      <c r="A770" s="1954"/>
      <c r="B770" s="1986" t="s">
        <v>70</v>
      </c>
      <c r="C770" s="1766" t="str">
        <f>'Result Entry'!$DU$3</f>
        <v>Foundation Of Information Tech.</v>
      </c>
      <c r="D770" s="1767"/>
      <c r="E770" s="1768"/>
      <c r="F770" s="1769" t="str">
        <f>IF(OR($L746="TC",$L746="Nso"),"",VLOOKUP($A742,'Result Entry'!$B$9:$GS$108,196,0))</f>
        <v>0/200</v>
      </c>
      <c r="G770" s="1769"/>
      <c r="H770" s="1769"/>
      <c r="I770" s="1770" t="str">
        <f>IF(F770="","",VLOOKUP($A742,'Result Entry'!$B$9:$GS$108,137,0))</f>
        <v/>
      </c>
      <c r="J770" s="1621" t="s">
        <v>72</v>
      </c>
      <c r="K770" s="1621"/>
      <c r="L770" s="1621"/>
      <c r="M770" s="1622"/>
      <c r="N770" s="2094">
        <f>'Result Entry'!$T$2</f>
        <v>45041.0</v>
      </c>
      <c r="O770" s="2095"/>
      <c r="P770" s="2095"/>
      <c r="Q770" s="2096"/>
      <c r="R770" s="610"/>
    </row>
    <row r="771" spans="8:8" ht="33.75" customHeight="1">
      <c r="A771" s="1954"/>
      <c r="B771" s="1986" t="s">
        <v>70</v>
      </c>
      <c r="C771" s="1774" t="str">
        <f>'Result Entry'!$EI$3</f>
        <v>G.I.A.I.-II</v>
      </c>
      <c r="D771" s="1775"/>
      <c r="E771" s="1776"/>
      <c r="F771" s="1769" t="str">
        <f>IF(OR($L746="TC",$L746="Nso"),"",VLOOKUP($A742,'Result Entry'!$B$9:$GS$108,200,0))</f>
        <v>0/200</v>
      </c>
      <c r="G771" s="1769"/>
      <c r="H771" s="1769"/>
      <c r="I771" s="1770" t="str">
        <f>IF(F771="","",VLOOKUP($A742,'Result Entry'!$B$9:$GS$108,149,0))</f>
        <v/>
      </c>
      <c r="J771" s="1626"/>
      <c r="K771" s="1627"/>
      <c r="L771" s="1627"/>
      <c r="M771" s="1627"/>
      <c r="N771" s="1627"/>
      <c r="O771" s="1627"/>
      <c r="P771" s="1627"/>
      <c r="Q771" s="2097"/>
      <c r="R771" s="610"/>
    </row>
    <row r="772" spans="8:8" ht="33.75" customHeight="1">
      <c r="A772" s="1954"/>
      <c r="B772" s="1986" t="s">
        <v>70</v>
      </c>
      <c r="C772" s="1774" t="str">
        <f>'Result Entry'!$EU$3</f>
        <v>SOC.SER.PLAN</v>
      </c>
      <c r="D772" s="1775"/>
      <c r="E772" s="1776"/>
      <c r="F772" s="1769" t="str">
        <f>IF(OR($L746="TC",$L746="Nso"),"",VLOOKUP($A742,'Result Entry'!$B$9:$HS$108,204,0))</f>
        <v>0/200</v>
      </c>
      <c r="G772" s="1769"/>
      <c r="H772" s="1769"/>
      <c r="I772" s="1770" t="str">
        <f>IF(F772="","",VLOOKUP($A742,'Result Entry'!$B$9:$GS$108,161,0))</f>
        <v/>
      </c>
      <c r="J772" s="1629" t="s">
        <v>175</v>
      </c>
      <c r="K772" s="2098"/>
      <c r="L772" s="2098"/>
      <c r="M772" s="1630"/>
      <c r="N772" s="2099"/>
      <c r="O772" s="2100"/>
      <c r="P772" s="2100"/>
      <c r="Q772" s="2101"/>
      <c r="R772" s="610"/>
    </row>
    <row r="773" spans="8:8" ht="33.75" customHeight="1">
      <c r="A773" s="1954"/>
      <c r="B773" s="1986" t="s">
        <v>70</v>
      </c>
      <c r="C773" s="1774" t="str">
        <f>'Result Entry'!$FG$3</f>
        <v>Jeewan Kaushal</v>
      </c>
      <c r="D773" s="1775"/>
      <c r="E773" s="1776"/>
      <c r="F773" s="1769" t="str">
        <f>IF(OR($L746="TC",$L746="Nso"),"",VLOOKUP($A742,'Result Entry'!$B$9:$HS$108,208,0))</f>
        <v>0/100</v>
      </c>
      <c r="G773" s="1769"/>
      <c r="H773" s="1769"/>
      <c r="I773" s="1770" t="str">
        <f>IF(F773="","",VLOOKUP($A742,'Result Entry'!$B$9:$HS$108,167,0))</f>
        <v/>
      </c>
      <c r="J773" s="1629" t="s">
        <v>149</v>
      </c>
      <c r="K773" s="2098"/>
      <c r="L773" s="2098"/>
      <c r="M773" s="1630"/>
      <c r="N773" s="1630"/>
      <c r="O773" s="1630"/>
      <c r="P773" s="1630"/>
      <c r="Q773" s="2102"/>
      <c r="R773" s="610"/>
    </row>
    <row r="774" spans="8:8" ht="33.75" customHeight="1">
      <c r="A774" s="1954"/>
      <c r="B774" s="1986" t="s">
        <v>70</v>
      </c>
      <c r="C774" s="1777" t="s">
        <v>181</v>
      </c>
      <c r="D774" s="1778"/>
      <c r="E774" s="1779"/>
      <c r="F774" s="2103" t="s">
        <v>182</v>
      </c>
      <c r="G774" s="2104"/>
      <c r="H774" s="2105"/>
      <c r="I774" s="1782" t="s">
        <v>31</v>
      </c>
      <c r="J774" s="1629" t="s">
        <v>176</v>
      </c>
      <c r="K774" s="2098"/>
      <c r="L774" s="2098"/>
      <c r="M774" s="1630"/>
      <c r="N774" s="1630"/>
      <c r="O774" s="1630"/>
      <c r="P774" s="1630"/>
      <c r="Q774" s="2102"/>
      <c r="R774" s="610"/>
    </row>
    <row r="775" spans="8:8" ht="33.75" customHeight="1">
      <c r="A775" s="1954"/>
      <c r="B775" s="1986" t="s">
        <v>70</v>
      </c>
      <c r="C775" s="1783"/>
      <c r="D775" s="1784"/>
      <c r="E775" s="1785"/>
      <c r="F775" s="1786" t="s">
        <v>245</v>
      </c>
      <c r="G775" s="2106"/>
      <c r="H775" s="1787"/>
      <c r="I775" s="1788" t="s">
        <v>63</v>
      </c>
      <c r="J775" s="1647" t="s">
        <v>68</v>
      </c>
      <c r="K775" s="1648"/>
      <c r="L775" s="1648"/>
      <c r="M775" s="1648"/>
      <c r="N775" s="1648"/>
      <c r="O775" s="1648"/>
      <c r="P775" s="1648"/>
      <c r="Q775" s="2107"/>
      <c r="R775" s="610"/>
    </row>
    <row r="776" spans="8:8" ht="33.75" customHeight="1">
      <c r="A776" s="1954"/>
      <c r="B776" s="1986" t="s">
        <v>70</v>
      </c>
      <c r="C776" s="1783"/>
      <c r="D776" s="1784"/>
      <c r="E776" s="1785"/>
      <c r="F776" s="1786" t="s">
        <v>246</v>
      </c>
      <c r="G776" s="2106"/>
      <c r="H776" s="1787"/>
      <c r="I776" s="1788" t="s">
        <v>64</v>
      </c>
      <c r="J776" s="1650"/>
      <c r="K776" s="1651"/>
      <c r="L776" s="1651"/>
      <c r="M776" s="1651"/>
      <c r="N776" s="1651"/>
      <c r="O776" s="1651"/>
      <c r="P776" s="1651"/>
      <c r="Q776" s="2108"/>
      <c r="R776" s="610"/>
    </row>
    <row r="777" spans="8:8" ht="33.75" customHeight="1">
      <c r="A777" s="1954"/>
      <c r="B777" s="1986" t="s">
        <v>70</v>
      </c>
      <c r="C777" s="1783"/>
      <c r="D777" s="1784"/>
      <c r="E777" s="1785"/>
      <c r="F777" s="1786" t="s">
        <v>247</v>
      </c>
      <c r="G777" s="2106"/>
      <c r="H777" s="1787"/>
      <c r="I777" s="1788" t="s">
        <v>66</v>
      </c>
      <c r="J777" s="1650"/>
      <c r="K777" s="1651"/>
      <c r="L777" s="1651"/>
      <c r="M777" s="1651"/>
      <c r="N777" s="1651"/>
      <c r="O777" s="1651"/>
      <c r="P777" s="1651"/>
      <c r="Q777" s="2108"/>
      <c r="R777" s="610"/>
    </row>
    <row r="778" spans="8:8" ht="33.75" customHeight="1">
      <c r="A778" s="1954"/>
      <c r="B778" s="1986" t="s">
        <v>70</v>
      </c>
      <c r="C778" s="1783"/>
      <c r="D778" s="1784"/>
      <c r="E778" s="1785"/>
      <c r="F778" s="1786" t="s">
        <v>248</v>
      </c>
      <c r="G778" s="2106"/>
      <c r="H778" s="1787"/>
      <c r="I778" s="1788" t="s">
        <v>65</v>
      </c>
      <c r="J778" s="1653" t="s">
        <v>81</v>
      </c>
      <c r="K778" s="1654"/>
      <c r="L778" s="1654"/>
      <c r="M778" s="1654"/>
      <c r="N778" s="1654"/>
      <c r="O778" s="1654"/>
      <c r="P778" s="1654"/>
      <c r="Q778" s="2109"/>
      <c r="R778" s="610"/>
    </row>
    <row r="779" spans="8:8" ht="33.75" customHeight="1">
      <c r="A779" s="1954"/>
      <c r="B779" s="2110" t="s">
        <v>70</v>
      </c>
      <c r="C779" s="2111"/>
      <c r="D779" s="2112"/>
      <c r="E779" s="2113"/>
      <c r="F779" s="2114"/>
      <c r="G779" s="2115"/>
      <c r="H779" s="2115"/>
      <c r="I779" s="2116"/>
      <c r="J779" s="2117"/>
      <c r="K779" s="2118"/>
      <c r="L779" s="2118"/>
      <c r="M779" s="2118"/>
      <c r="N779" s="2118"/>
      <c r="O779" s="2118"/>
      <c r="P779" s="2118"/>
      <c r="Q779" s="2119"/>
      <c r="R779" s="610"/>
    </row>
    <row r="780" spans="8:8" s="927" ht="48.75" customFormat="1" customHeight="1">
      <c r="A780" s="1439"/>
      <c r="B780" s="2120"/>
      <c r="C780" s="2120"/>
      <c r="D780" s="2120"/>
      <c r="E780" s="2120"/>
      <c r="F780" s="2120"/>
      <c r="G780" s="2120"/>
      <c r="H780" s="2120"/>
      <c r="I780" s="2120"/>
      <c r="J780" s="2120"/>
      <c r="K780" s="2120"/>
      <c r="L780" s="2120"/>
      <c r="M780" s="2120"/>
      <c r="N780" s="2120"/>
      <c r="O780" s="2120"/>
      <c r="P780" s="2120"/>
      <c r="Q780" s="2120"/>
      <c r="R780" s="610"/>
    </row>
    <row r="781" spans="8:8" ht="9.75" customHeight="1">
      <c r="A781" s="1949">
        <f>A742+1</f>
        <v>21.0</v>
      </c>
      <c r="B781" s="1949"/>
      <c r="C781" s="1949"/>
      <c r="D781" s="1949"/>
      <c r="E781" s="1949"/>
      <c r="F781" s="1949"/>
      <c r="G781" s="1949"/>
      <c r="H781" s="1949"/>
      <c r="I781" s="1949"/>
      <c r="J781" s="1949"/>
      <c r="K781" s="1949"/>
      <c r="L781" s="1949"/>
      <c r="M781" s="1949"/>
      <c r="N781" s="1949"/>
      <c r="O781" s="1949"/>
      <c r="P781" s="1949"/>
      <c r="Q781" s="1949"/>
      <c r="R781" s="1949"/>
    </row>
    <row r="782" spans="8:8" ht="16.5" customHeight="1">
      <c r="A782" s="1950"/>
      <c r="B782" s="1951" t="s">
        <v>51</v>
      </c>
      <c r="C782" s="1952"/>
      <c r="D782" s="1952"/>
      <c r="E782" s="1952"/>
      <c r="F782" s="1952"/>
      <c r="G782" s="1952"/>
      <c r="H782" s="1952"/>
      <c r="I782" s="1952"/>
      <c r="J782" s="1952"/>
      <c r="K782" s="1952"/>
      <c r="L782" s="1952"/>
      <c r="M782" s="1952"/>
      <c r="N782" s="1952"/>
      <c r="O782" s="1952"/>
      <c r="P782" s="1952"/>
      <c r="Q782" s="1953"/>
      <c r="R782" s="610"/>
    </row>
    <row r="783" spans="8:8" ht="62.25" customHeight="1">
      <c r="A783" s="1954"/>
      <c r="B783" s="1955"/>
      <c r="C783" s="1956"/>
      <c r="D783" s="1957" t="str">
        <f>Master!$E$8</f>
        <v>Govt. Sr. Secondary School </v>
      </c>
      <c r="E783" s="1958"/>
      <c r="F783" s="1958"/>
      <c r="G783" s="1958"/>
      <c r="H783" s="1958"/>
      <c r="I783" s="1958"/>
      <c r="J783" s="1958"/>
      <c r="K783" s="1958"/>
      <c r="L783" s="1958"/>
      <c r="M783" s="1958"/>
      <c r="N783" s="1958"/>
      <c r="O783" s="1958"/>
      <c r="P783" s="1958"/>
      <c r="Q783" s="1959"/>
      <c r="R783" s="610"/>
    </row>
    <row r="784" spans="8:8" ht="33.0" customHeight="1">
      <c r="A784" s="1954"/>
      <c r="B784" s="1960"/>
      <c r="C784" s="1961"/>
      <c r="D784" s="1962" t="str">
        <f>Master!$E$11</f>
        <v>P.S.-Bapini (Jodhpur)</v>
      </c>
      <c r="E784" s="1962"/>
      <c r="F784" s="1962"/>
      <c r="G784" s="1962"/>
      <c r="H784" s="1962"/>
      <c r="I784" s="1962"/>
      <c r="J784" s="1962"/>
      <c r="K784" s="1962"/>
      <c r="L784" s="1962"/>
      <c r="M784" s="1962"/>
      <c r="N784" s="1962"/>
      <c r="O784" s="1962"/>
      <c r="P784" s="1962"/>
      <c r="Q784" s="1963"/>
      <c r="R784" s="610"/>
    </row>
    <row r="785" spans="8:8" ht="21.75" customHeight="1">
      <c r="A785" s="1954"/>
      <c r="B785" s="1964"/>
      <c r="C785" s="1965" t="s">
        <v>151</v>
      </c>
      <c r="D785" s="1966"/>
      <c r="E785" s="1966"/>
      <c r="F785" s="1966"/>
      <c r="G785" s="1966"/>
      <c r="H785" s="1967"/>
      <c r="I785" s="1968" t="s">
        <v>128</v>
      </c>
      <c r="J785" s="1969"/>
      <c r="K785" s="1969"/>
      <c r="L785" s="1970">
        <f>VLOOKUP(A781,'Result Entry'!$B$6:$K$108,6,0)</f>
        <v>0.0</v>
      </c>
      <c r="M785" s="1971"/>
      <c r="N785" s="1972" t="s">
        <v>69</v>
      </c>
      <c r="O785" s="1973"/>
      <c r="P785" s="1974">
        <f>Master!$E$14</f>
        <v>8.151106901E9</v>
      </c>
      <c r="Q785" s="1975"/>
      <c r="R785" s="610"/>
    </row>
    <row r="786" spans="8:8" ht="21.75" customHeight="1">
      <c r="A786" s="1954"/>
      <c r="B786" s="1976"/>
      <c r="C786" s="1965"/>
      <c r="D786" s="1966"/>
      <c r="E786" s="1966"/>
      <c r="F786" s="1966"/>
      <c r="G786" s="1966"/>
      <c r="H786" s="1967"/>
      <c r="I786" s="1968"/>
      <c r="J786" s="1969"/>
      <c r="K786" s="1969"/>
      <c r="L786" s="1970"/>
      <c r="M786" s="1971"/>
      <c r="N786" s="1470" t="s">
        <v>67</v>
      </c>
      <c r="O786" s="1471"/>
      <c r="P786" s="1472"/>
      <c r="Q786" s="1977"/>
      <c r="R786" s="610"/>
    </row>
    <row r="787" spans="8:8" ht="21.75" customHeight="1">
      <c r="A787" s="1954"/>
      <c r="B787" s="1976"/>
      <c r="C787" s="1978"/>
      <c r="D787" s="1979"/>
      <c r="E787" s="1979"/>
      <c r="F787" s="1979"/>
      <c r="G787" s="1979"/>
      <c r="H787" s="1980"/>
      <c r="I787" s="1981"/>
      <c r="J787" s="1982"/>
      <c r="K787" s="1982"/>
      <c r="L787" s="1983"/>
      <c r="M787" s="1984"/>
      <c r="N787" s="1479" t="s">
        <v>52</v>
      </c>
      <c r="O787" s="1480"/>
      <c r="P787" s="1481" t="str">
        <f>Master!$E$6</f>
        <v>2022-23</v>
      </c>
      <c r="Q787" s="1985"/>
      <c r="R787" s="610"/>
    </row>
    <row r="788" spans="8:8" ht="33.75" customHeight="1">
      <c r="A788" s="1954"/>
      <c r="B788" s="1986" t="s">
        <v>70</v>
      </c>
      <c r="C788" s="1677" t="s">
        <v>21</v>
      </c>
      <c r="D788" s="1678"/>
      <c r="E788" s="1678"/>
      <c r="F788" s="1678"/>
      <c r="G788" s="1679"/>
      <c r="H788" s="1680" t="s">
        <v>150</v>
      </c>
      <c r="I788" s="1681">
        <f>VLOOKUP($A781,'Result Entry'!$B$9:$FW$108,4,0)</f>
        <v>0.0</v>
      </c>
      <c r="J788" s="1681"/>
      <c r="K788" s="1681"/>
      <c r="L788" s="1681"/>
      <c r="M788" s="1681"/>
      <c r="N788" s="1681"/>
      <c r="O788" s="1681"/>
      <c r="P788" s="1681"/>
      <c r="Q788" s="1987"/>
      <c r="R788" s="610"/>
    </row>
    <row r="789" spans="8:8" ht="33.75" customHeight="1">
      <c r="A789" s="1954"/>
      <c r="B789" s="1986" t="s">
        <v>70</v>
      </c>
      <c r="C789" s="1683" t="s">
        <v>23</v>
      </c>
      <c r="D789" s="1684"/>
      <c r="E789" s="1684"/>
      <c r="F789" s="1684"/>
      <c r="G789" s="1685"/>
      <c r="H789" s="1686" t="s">
        <v>150</v>
      </c>
      <c r="I789" s="1687">
        <f>VLOOKUP($A781,'Result Entry'!$B$9:$FW$108,7,0)</f>
        <v>0.0</v>
      </c>
      <c r="J789" s="1687"/>
      <c r="K789" s="1687"/>
      <c r="L789" s="1687"/>
      <c r="M789" s="1687"/>
      <c r="N789" s="1687"/>
      <c r="O789" s="1687"/>
      <c r="P789" s="1687"/>
      <c r="Q789" s="1988"/>
      <c r="R789" s="610"/>
    </row>
    <row r="790" spans="8:8" ht="33.75" customHeight="1">
      <c r="A790" s="1954"/>
      <c r="B790" s="1986" t="s">
        <v>70</v>
      </c>
      <c r="C790" s="1683" t="s">
        <v>24</v>
      </c>
      <c r="D790" s="1684"/>
      <c r="E790" s="1684"/>
      <c r="F790" s="1684"/>
      <c r="G790" s="1685"/>
      <c r="H790" s="1686" t="s">
        <v>150</v>
      </c>
      <c r="I790" s="1687">
        <f>VLOOKUP($A781,'Result Entry'!$B$9:$FW$108,8,0)</f>
        <v>0.0</v>
      </c>
      <c r="J790" s="1687"/>
      <c r="K790" s="1687"/>
      <c r="L790" s="1687"/>
      <c r="M790" s="1687"/>
      <c r="N790" s="1687"/>
      <c r="O790" s="1687"/>
      <c r="P790" s="1687"/>
      <c r="Q790" s="1988"/>
      <c r="R790" s="610"/>
    </row>
    <row r="791" spans="8:8" ht="33.75" customHeight="1">
      <c r="A791" s="1954"/>
      <c r="B791" s="1986" t="s">
        <v>70</v>
      </c>
      <c r="C791" s="1683" t="s">
        <v>53</v>
      </c>
      <c r="D791" s="1684"/>
      <c r="E791" s="1684"/>
      <c r="F791" s="1684"/>
      <c r="G791" s="1685"/>
      <c r="H791" s="1686" t="s">
        <v>150</v>
      </c>
      <c r="I791" s="1687">
        <f>VLOOKUP($A781,'Result Entry'!$B$9:$FW$108,9,0)</f>
        <v>0.0</v>
      </c>
      <c r="J791" s="1687"/>
      <c r="K791" s="1687"/>
      <c r="L791" s="1687"/>
      <c r="M791" s="1687"/>
      <c r="N791" s="1687"/>
      <c r="O791" s="1687"/>
      <c r="P791" s="1687"/>
      <c r="Q791" s="1988"/>
      <c r="R791" s="610"/>
    </row>
    <row r="792" spans="8:8" ht="33.75" customHeight="1">
      <c r="A792" s="1954"/>
      <c r="B792" s="1986" t="s">
        <v>70</v>
      </c>
      <c r="C792" s="1683" t="s">
        <v>54</v>
      </c>
      <c r="D792" s="1684"/>
      <c r="E792" s="1684"/>
      <c r="F792" s="1684"/>
      <c r="G792" s="1685"/>
      <c r="H792" s="1686" t="s">
        <v>150</v>
      </c>
      <c r="I792" s="1689" t="str">
        <f>CONCATENATE('Result Entry'!$G$4,'Result Entry'!$J$4)</f>
        <v>11(A)</v>
      </c>
      <c r="J792" s="1687"/>
      <c r="K792" s="1687"/>
      <c r="L792" s="1687"/>
      <c r="M792" s="1687"/>
      <c r="N792" s="1687"/>
      <c r="O792" s="1687"/>
      <c r="P792" s="1687"/>
      <c r="Q792" s="1988"/>
      <c r="R792" s="610"/>
    </row>
    <row r="793" spans="8:8" ht="33.75" customHeight="1">
      <c r="A793" s="1954"/>
      <c r="B793" s="1986" t="s">
        <v>70</v>
      </c>
      <c r="C793" s="1742" t="s">
        <v>26</v>
      </c>
      <c r="D793" s="1763"/>
      <c r="E793" s="1763"/>
      <c r="F793" s="1763"/>
      <c r="G793" s="1989"/>
      <c r="H793" s="1693" t="s">
        <v>150</v>
      </c>
      <c r="I793" s="1694">
        <f>VLOOKUP($A781,'Result Entry'!$B$9:$FW$108,10,0)</f>
        <v>0.0</v>
      </c>
      <c r="J793" s="1694"/>
      <c r="K793" s="1694"/>
      <c r="L793" s="1694"/>
      <c r="M793" s="1694"/>
      <c r="N793" s="1694"/>
      <c r="O793" s="1694"/>
      <c r="P793" s="1694"/>
      <c r="Q793" s="1990"/>
      <c r="R793" s="610"/>
    </row>
    <row r="794" spans="8:8" ht="33.75" customHeight="1">
      <c r="A794" s="1954"/>
      <c r="B794" s="1986" t="s">
        <v>70</v>
      </c>
      <c r="C794" s="1991" t="s">
        <v>244</v>
      </c>
      <c r="D794" s="1992"/>
      <c r="E794" s="1993" t="s">
        <v>73</v>
      </c>
      <c r="F794" s="1994" t="s">
        <v>74</v>
      </c>
      <c r="G794" s="1994" t="s">
        <v>230</v>
      </c>
      <c r="H794" s="1995" t="s">
        <v>169</v>
      </c>
      <c r="I794" s="1701" t="s">
        <v>56</v>
      </c>
      <c r="J794" s="1996"/>
      <c r="K794" s="1996"/>
      <c r="L794" s="1997" t="s">
        <v>231</v>
      </c>
      <c r="M794" s="1998" t="s">
        <v>85</v>
      </c>
      <c r="N794" s="1998"/>
      <c r="O794" s="1999"/>
      <c r="P794" s="2000" t="s">
        <v>77</v>
      </c>
      <c r="Q794" s="2001" t="s">
        <v>99</v>
      </c>
      <c r="R794" s="610"/>
    </row>
    <row r="795" spans="8:8" ht="33.75" customHeight="1">
      <c r="A795" s="1954"/>
      <c r="B795" s="1986" t="s">
        <v>70</v>
      </c>
      <c r="C795" s="2002"/>
      <c r="D795" s="2003"/>
      <c r="E795" s="2004"/>
      <c r="F795" s="2005"/>
      <c r="G795" s="2005"/>
      <c r="H795" s="2006"/>
      <c r="I795" s="2007" t="s">
        <v>233</v>
      </c>
      <c r="J795" s="2008" t="s">
        <v>87</v>
      </c>
      <c r="K795" s="2009" t="s">
        <v>109</v>
      </c>
      <c r="L795" s="2010"/>
      <c r="M795" s="2007" t="s">
        <v>233</v>
      </c>
      <c r="N795" s="2008" t="s">
        <v>87</v>
      </c>
      <c r="O795" s="2011" t="s">
        <v>110</v>
      </c>
      <c r="P795" s="2012"/>
      <c r="Q795" s="2013"/>
      <c r="R795" s="610"/>
    </row>
    <row r="796" spans="8:8" s="2014" ht="33.75" customFormat="1" customHeight="1">
      <c r="A796" s="1954"/>
      <c r="B796" s="1986" t="s">
        <v>70</v>
      </c>
      <c r="C796" s="2015" t="s">
        <v>57</v>
      </c>
      <c r="D796" s="2016"/>
      <c r="E796" s="2017">
        <f>'Result Entry'!$L$7</f>
        <v>10.0</v>
      </c>
      <c r="F796" s="2018">
        <f>'Result Entry'!$M$7</f>
        <v>10.0</v>
      </c>
      <c r="G796" s="2018">
        <f>'Result Entry'!$N$7</f>
        <v>10.0</v>
      </c>
      <c r="H796" s="2019">
        <f>SUM(E796:G796)</f>
        <v>30.0</v>
      </c>
      <c r="I796" s="2020" t="s">
        <v>243</v>
      </c>
      <c r="J796" s="2021" t="s">
        <v>243</v>
      </c>
      <c r="K796" s="2022">
        <f>'Result Entry'!$P$7</f>
        <v>70.0</v>
      </c>
      <c r="L796" s="2023">
        <f>SUM(H796,K796)</f>
        <v>100.0</v>
      </c>
      <c r="M796" s="2020" t="s">
        <v>243</v>
      </c>
      <c r="N796" s="2021" t="s">
        <v>243</v>
      </c>
      <c r="O796" s="2019">
        <f>'Result Entry'!$R$7</f>
        <v>100.0</v>
      </c>
      <c r="P796" s="2024">
        <f>SUM(L796,O796)</f>
        <v>200.0</v>
      </c>
      <c r="Q796" s="2025"/>
      <c r="R796" s="610"/>
    </row>
    <row r="797" spans="8:8" s="1538" ht="33.75" customFormat="1" customHeight="1">
      <c r="A797" s="1954"/>
      <c r="B797" s="1986" t="s">
        <v>70</v>
      </c>
      <c r="C797" s="1540" t="str">
        <f>'Result Entry'!$L$3</f>
        <v>HINDI Comp.</v>
      </c>
      <c r="D797" s="1541"/>
      <c r="E797" s="1728">
        <f>IF($L785="TC",0,IF($L785="Nso",0,VLOOKUP($A781,'Result Entry'!$B$9:$FW$108,11,0)))</f>
        <v>0.0</v>
      </c>
      <c r="F797" s="1729">
        <f>IF($L785="TC",0,IF($L785="Nso",0,VLOOKUP($A781,'Result Entry'!$B$9:$FW$108,12,0)))</f>
        <v>0.0</v>
      </c>
      <c r="G797" s="1729">
        <f>IF($L785="TC",0,IF($L785="Nso",0,VLOOKUP($A781,'Result Entry'!$B$9:$FW$108,13,0)))</f>
        <v>0.0</v>
      </c>
      <c r="H797" s="2026">
        <f>SUM(E797:G797)</f>
        <v>0.0</v>
      </c>
      <c r="I797" s="2027" t="str">
        <f>CONCATENATE(U797,"/",'Result Entry'!$P$7)</f>
        <v>0/70</v>
      </c>
      <c r="J797" s="2028" t="str">
        <f>IF(V797=0,"--",CONCATENATE(V797,"/"))</f>
        <v>--</v>
      </c>
      <c r="K797" s="2029">
        <f>SUM(U797:V797)</f>
        <v>0.0</v>
      </c>
      <c r="L797" s="2030">
        <f>SUM(H797,K797)</f>
        <v>0.0</v>
      </c>
      <c r="M797" s="2027" t="str">
        <f>CONCATENATE(W797,"/",'Result Entry'!$R$7)</f>
        <v>0/100</v>
      </c>
      <c r="N797" s="2028" t="str">
        <f>IF(X797=0,"--",CONCATENATE(X797,"/"))</f>
        <v>--</v>
      </c>
      <c r="O797" s="2031">
        <f>SUM(W797:X797)</f>
        <v>0.0</v>
      </c>
      <c r="P797" s="1734">
        <f>SUM(L797,O797)</f>
        <v>0.0</v>
      </c>
      <c r="Q797" s="2032" t="str">
        <f>IF($L785="TC",0,IF($L785="Nso",0,VLOOKUP($A781,'Result Entry'!$B$9:$FW$108,24,0)))</f>
        <v/>
      </c>
      <c r="R797" s="610"/>
      <c r="U797" s="2033">
        <f>IF($L785="TC",0,IF($L785="Nso",0,VLOOKUP($A781,'Result Entry'!$B$9:$FW$108,15,0)))</f>
        <v>0.0</v>
      </c>
      <c r="V797" s="2033">
        <v>0.0</v>
      </c>
      <c r="W797" s="2033">
        <f>IF($L785="TC",0,IF($L785="Nso",0,VLOOKUP($A781,'Result Entry'!$B$9:$FW$108,17,0)))</f>
        <v>0.0</v>
      </c>
      <c r="X797" s="2033">
        <v>0.0</v>
      </c>
    </row>
    <row r="798" spans="8:8" s="1538" ht="33.75" customFormat="1" customHeight="1">
      <c r="A798" s="1954"/>
      <c r="B798" s="1986" t="s">
        <v>70</v>
      </c>
      <c r="C798" s="1551" t="str">
        <f>'Result Entry'!$Z$3</f>
        <v>ENGLISH Comp.</v>
      </c>
      <c r="D798" s="1552"/>
      <c r="E798" s="1728">
        <f>IF($L785="TC",0,IF($L785="Nso",0,VLOOKUP($A781,'Result Entry'!$B$9:$FW$108,25,0)))</f>
        <v>0.0</v>
      </c>
      <c r="F798" s="1729">
        <f>IF($L785="TC",0,IF($L785="Nso",0,VLOOKUP($A781,'Result Entry'!$B$9:$FW$108,26,0)))</f>
        <v>0.0</v>
      </c>
      <c r="G798" s="1729">
        <f>IF($L785="TC",0,IF($L785="Nso",0,VLOOKUP($A781,'Result Entry'!$B$9:$FW$108,27,0)))</f>
        <v>0.0</v>
      </c>
      <c r="H798" s="2034">
        <f t="shared" si="100" ref="H798:H803">SUM(E798:G798)</f>
        <v>0.0</v>
      </c>
      <c r="I798" s="2035" t="str">
        <f>CONCATENATE(U798,"/",'Result Entry'!$AD$7)</f>
        <v>0/70</v>
      </c>
      <c r="J798" s="2036" t="str">
        <f>IF(V798=0,"--",CONCATENATE(V798,"/"))</f>
        <v>--</v>
      </c>
      <c r="K798" s="2037">
        <f t="shared" si="101" ref="K798:K803">SUM(U798:V798)</f>
        <v>0.0</v>
      </c>
      <c r="L798" s="2038">
        <f t="shared" si="102" ref="L798:L803">SUM(H798,K798)</f>
        <v>0.0</v>
      </c>
      <c r="M798" s="2035" t="str">
        <f>CONCATENATE(W798,"/",'Result Entry'!$AF$7)</f>
        <v>0/100</v>
      </c>
      <c r="N798" s="2036" t="str">
        <f>IF(X798=0,"--",CONCATENATE(X798,"/"))</f>
        <v>--</v>
      </c>
      <c r="O798" s="2031">
        <f t="shared" si="103" ref="O798:O803">SUM(W798:X798)</f>
        <v>0.0</v>
      </c>
      <c r="P798" s="1734">
        <f t="shared" si="104" ref="P798:P803">SUM(L798,O798)</f>
        <v>0.0</v>
      </c>
      <c r="Q798" s="2032" t="str">
        <f>IF($L785="TC",0,IF($L785="Nso",0,VLOOKUP($A781,'Result Entry'!$B$9:$FW$108,38,0)))</f>
        <v/>
      </c>
      <c r="R798" s="610"/>
      <c r="U798" s="2039">
        <f>IF($L785="TC",0,IF($L785="Nso",0,VLOOKUP($A781,'Result Entry'!$B$9:$FW$108,29,0)))</f>
        <v>0.0</v>
      </c>
      <c r="V798" s="2039">
        <v>0.0</v>
      </c>
      <c r="W798" s="2039">
        <f>IF($L785="TC",0,IF($L785="Nso",0,VLOOKUP($A781,'Result Entry'!$B$9:$FW$108,31,0)))</f>
        <v>0.0</v>
      </c>
      <c r="X798" s="2039">
        <v>0.0</v>
      </c>
    </row>
    <row r="799" spans="8:8" s="1538" ht="33.75" customFormat="1" customHeight="1">
      <c r="A799" s="1954"/>
      <c r="B799" s="1986" t="s">
        <v>70</v>
      </c>
      <c r="C799" s="1551">
        <f>IF(Y799&gt;=1,'Result Entry'!$AO$3,0)</f>
        <v>0.0</v>
      </c>
      <c r="D799" s="1552"/>
      <c r="E799" s="1728">
        <f>IF($L785="TC",0,IF($L785="Nso",0,VLOOKUP($A781,'Result Entry'!$B$9:$FW$108,40,0)))</f>
        <v>0.0</v>
      </c>
      <c r="F799" s="1729">
        <f>IF($L785="TC",0,IF($L785="Nso",0,VLOOKUP($A781,'Result Entry'!$B$9:$FW$108,41,0)))</f>
        <v>0.0</v>
      </c>
      <c r="G799" s="1729">
        <f>IF($L785="TC",0,IF($L785="Nso",0,VLOOKUP($A781,'Result Entry'!$B$9:$FW$108,42,0)))</f>
        <v>0.0</v>
      </c>
      <c r="H799" s="2034">
        <f t="shared" si="100"/>
        <v>0.0</v>
      </c>
      <c r="I799" s="2035" t="str">
        <f>CONCATENATE(U799,"/",'Result Entry'!$AS$7)</f>
        <v>0/40</v>
      </c>
      <c r="J799" s="2036" t="str">
        <f>IF(V799=0,"--",CONCATENATE(V799,"/",'Result Entry'!$AT$7))</f>
        <v>--</v>
      </c>
      <c r="K799" s="2037">
        <f t="shared" si="101"/>
        <v>0.0</v>
      </c>
      <c r="L799" s="2038">
        <f t="shared" si="102"/>
        <v>0.0</v>
      </c>
      <c r="M799" s="2035" t="str">
        <f>CONCATENATE(W799,"/",'Result Entry'!$AW$7)</f>
        <v>0/100</v>
      </c>
      <c r="N799" s="2036" t="str">
        <f>IF(X799=0,"--",CONCATENATE(X799,"/",'Result Entry'!$AX$7))</f>
        <v>--</v>
      </c>
      <c r="O799" s="2031">
        <f t="shared" si="103"/>
        <v>0.0</v>
      </c>
      <c r="P799" s="1734">
        <f t="shared" si="104"/>
        <v>0.0</v>
      </c>
      <c r="Q799" s="2032" t="str">
        <f>IF($L785="TC",0,IF($L785="Nso",0,VLOOKUP($A781,'Result Entry'!$B$9:$FW$108,55,0)))</f>
        <v/>
      </c>
      <c r="R799" s="610"/>
      <c r="U799" s="2039">
        <f>IF($L785="TC",0,IF($L785="Nso",0,VLOOKUP($A781,'Result Entry'!$B$9:$FW$108,44,0)))</f>
        <v>0.0</v>
      </c>
      <c r="V799" s="2039">
        <f>IF($L785="TC",0,IF($L785="Nso",0,VLOOKUP($A781,'Result Entry'!$B$9:$FW$108,45,0)))</f>
        <v>0.0</v>
      </c>
      <c r="W799" s="2039">
        <f>IF($L785="TC",0,IF($L785="Nso",0,VLOOKUP($A781,'Result Entry'!$B$9:$FW$108,48,0)))</f>
        <v>0.0</v>
      </c>
      <c r="X799" s="2039">
        <f>IF($L785="TC",0,IF($L785="Nso",0,VLOOKUP($A781,'Result Entry'!$B$9:$FW$108,49,0)))</f>
        <v>0.0</v>
      </c>
      <c r="Y799" s="2039">
        <f>VLOOKUP($A781,'Result Entry'!$B$9:$FW$108,39,0)</f>
        <v>0.0</v>
      </c>
    </row>
    <row r="800" spans="8:8" s="1538" ht="33.75" customFormat="1" customHeight="1">
      <c r="A800" s="1954"/>
      <c r="B800" s="1986" t="s">
        <v>70</v>
      </c>
      <c r="C800" s="1551">
        <f>IF(Y800&gt;=1,'Result Entry'!$BF$3,0)</f>
        <v>0.0</v>
      </c>
      <c r="D800" s="1552"/>
      <c r="E800" s="1728">
        <f>IF($L785="TC",0,IF($L785="Nso",0,VLOOKUP($A781,'Result Entry'!$B$9:$FW$108,57,0)))</f>
        <v>0.0</v>
      </c>
      <c r="F800" s="1729">
        <f>IF($L785="TC",0,IF($L785="Nso",0,VLOOKUP($A781,'Result Entry'!$B$9:$FW$108,58,0)))</f>
        <v>0.0</v>
      </c>
      <c r="G800" s="1729">
        <f>IF($L785="TC",0,IF($L785="Nso",0,VLOOKUP($A781,'Result Entry'!$B$9:$FW$108,59,0)))</f>
        <v>0.0</v>
      </c>
      <c r="H800" s="2034">
        <f t="shared" si="100"/>
        <v>0.0</v>
      </c>
      <c r="I800" s="2035" t="str">
        <f>CONCATENATE(U800,"/",'Result Entry'!$BJ$7)</f>
        <v>0/70</v>
      </c>
      <c r="J800" s="2036" t="str">
        <f>IF(V800=0,"--",CONCATENATE(V800,"/",'Result Entry'!$BK$7))</f>
        <v>--</v>
      </c>
      <c r="K800" s="2037">
        <f t="shared" si="101"/>
        <v>0.0</v>
      </c>
      <c r="L800" s="2038">
        <f t="shared" si="102"/>
        <v>0.0</v>
      </c>
      <c r="M800" s="2035" t="str">
        <f>CONCATENATE(W800,"/",'Result Entry'!$BN$7)</f>
        <v>0/100</v>
      </c>
      <c r="N800" s="2036" t="str">
        <f>IF(X800=0,"--",CONCATENATE(X800,"/",'Result Entry'!$BO$7))</f>
        <v>--</v>
      </c>
      <c r="O800" s="2031">
        <f t="shared" si="103"/>
        <v>0.0</v>
      </c>
      <c r="P800" s="1734">
        <f t="shared" si="104"/>
        <v>0.0</v>
      </c>
      <c r="Q800" s="2032" t="str">
        <f>IF($L785="TC",0,IF($L785="Nso",0,VLOOKUP($A781,'Result Entry'!$B$9:$FW$108,72,0)))</f>
        <v/>
      </c>
      <c r="R800" s="610"/>
      <c r="U800" s="2039">
        <f>IF($L785="TC",0,IF($L785="Nso",0,VLOOKUP($A781,'Result Entry'!$B$9:$FW$108,61,0)))</f>
        <v>0.0</v>
      </c>
      <c r="V800" s="2039">
        <f>IF($L785="TC",0,IF($L785="Nso",0,VLOOKUP($A781,'Result Entry'!$B$9:$FW$108,62,0)))</f>
        <v>0.0</v>
      </c>
      <c r="W800" s="2039">
        <f>IF($L785="TC",0,IF($L785="Nso",0,VLOOKUP($A781,'Result Entry'!$B$9:$FW$108,65,0)))</f>
        <v>0.0</v>
      </c>
      <c r="X800" s="2039">
        <f>IF($L785="TC",0,IF($L785="Nso",0,VLOOKUP($A781,'Result Entry'!$B$9:$FW$108,66,0)))</f>
        <v>0.0</v>
      </c>
      <c r="Y800" s="2039">
        <f>VLOOKUP($A781,'Result Entry'!$B$9:$FW$108,56,0)</f>
        <v>0.0</v>
      </c>
    </row>
    <row r="801" spans="8:8" s="1538" ht="33.75" customFormat="1" customHeight="1">
      <c r="A801" s="1954"/>
      <c r="B801" s="1986" t="s">
        <v>70</v>
      </c>
      <c r="C801" s="1554">
        <f>IF(Y801&gt;=1,'Result Entry'!$BW$3,0)</f>
        <v>0.0</v>
      </c>
      <c r="D801" s="2040"/>
      <c r="E801" s="2041">
        <f>IF($L785="TC",0,IF($L785="Nso",0,VLOOKUP($A781,'Result Entry'!$B$9:$FW$108,74,0)))</f>
        <v>0.0</v>
      </c>
      <c r="F801" s="2042">
        <f>IF($L785="TC",0,IF($L785="Nso",0,VLOOKUP($A781,'Result Entry'!$B$9:$FW$108,75,0)))</f>
        <v>0.0</v>
      </c>
      <c r="G801" s="2042">
        <f>IF($L785="TC",0,IF($L785="Nso",0,VLOOKUP($A781,'Result Entry'!$B$9:$FW$108,76,0)))</f>
        <v>0.0</v>
      </c>
      <c r="H801" s="2043">
        <f t="shared" si="100"/>
        <v>0.0</v>
      </c>
      <c r="I801" s="2044" t="str">
        <f>CONCATENATE(U801,"/",'Result Entry'!$CA$7)</f>
        <v>0/70</v>
      </c>
      <c r="J801" s="2045" t="str">
        <f>IF(V801=0,"--",CONCATENATE(V801,"/",'Result Entry'!$CB$7))</f>
        <v>--</v>
      </c>
      <c r="K801" s="2046">
        <f t="shared" si="101"/>
        <v>0.0</v>
      </c>
      <c r="L801" s="2047">
        <f t="shared" si="102"/>
        <v>0.0</v>
      </c>
      <c r="M801" s="2044" t="str">
        <f>CONCATENATE(W801,"/",'Result Entry'!$CE$7)</f>
        <v>0/100</v>
      </c>
      <c r="N801" s="2045" t="str">
        <f>IF(X801=0,"--",CONCATENATE(X801,"/",'Result Entry'!$CF$7))</f>
        <v>--</v>
      </c>
      <c r="O801" s="2043">
        <f t="shared" si="103"/>
        <v>0.0</v>
      </c>
      <c r="P801" s="2048">
        <f t="shared" si="104"/>
        <v>0.0</v>
      </c>
      <c r="Q801" s="2049" t="str">
        <f>IF($L785="TC",0,IF($L785="Nso",0,VLOOKUP($A781,'Result Entry'!$B$9:$FW$108,89,0)))</f>
        <v/>
      </c>
      <c r="R801" s="610"/>
      <c r="U801" s="2041">
        <f>IF($L785="TC",0,IF($L785="Nso",0,VLOOKUP($A781,'Result Entry'!$B$9:$FW$108,78,0)))</f>
        <v>0.0</v>
      </c>
      <c r="V801" s="2041">
        <f>IF($L785="TC",0,IF($L785="Nso",0,VLOOKUP($A781,'Result Entry'!$B$9:$FW$108,79,0)))</f>
        <v>0.0</v>
      </c>
      <c r="W801" s="2041">
        <f>IF($L785="TC",0,IF($L785="Nso",0,VLOOKUP($A781,'Result Entry'!$B$9:$FW$108,82,0)))</f>
        <v>0.0</v>
      </c>
      <c r="X801" s="2041">
        <f>IF($L785="TC",0,IF($L785="Nso",0,VLOOKUP($A781,'Result Entry'!$B$9:$FW$108,83,0)))</f>
        <v>0.0</v>
      </c>
      <c r="Y801" s="2041">
        <f>VLOOKUP($A781,'Result Entry'!$B$9:$FW$108,73,0)</f>
        <v>0.0</v>
      </c>
    </row>
    <row r="802" spans="8:8" s="1538" ht="33.75" customFormat="1" customHeight="1">
      <c r="A802" s="1954"/>
      <c r="B802" s="1986" t="s">
        <v>70</v>
      </c>
      <c r="C802" s="2050">
        <f>IF(Y802&gt;=1,'Result Entry'!$CN$3,0)</f>
        <v>0.0</v>
      </c>
      <c r="D802" s="2040"/>
      <c r="E802" s="2051">
        <f>IF($L785="TC",0,IF($L785="Nso",0,VLOOKUP($A781,'Result Entry'!$B$9:$FW$108,91,0)))</f>
        <v>0.0</v>
      </c>
      <c r="F802" s="2052">
        <f>IF($L785="TC",0,IF($L785="Nso",0,VLOOKUP($A781,'Result Entry'!$B$9:$FW$108,92,0)))</f>
        <v>0.0</v>
      </c>
      <c r="G802" s="2052">
        <f>IF($L785="TC",0,IF($L785="Nso",0,VLOOKUP($A781,'Result Entry'!$B$9:$FW$108,93,0)))</f>
        <v>0.0</v>
      </c>
      <c r="H802" s="2053">
        <f t="shared" si="100"/>
        <v>0.0</v>
      </c>
      <c r="I802" s="2054" t="str">
        <f>CONCATENATE(U802,"/",'Result Entry'!$CR$7)</f>
        <v>0/70</v>
      </c>
      <c r="J802" s="2055" t="str">
        <f>IF(V802=0,"--",CONCATENATE(V802,"/",'Result Entry'!$CS$7))</f>
        <v>--</v>
      </c>
      <c r="K802" s="2056">
        <f t="shared" si="101"/>
        <v>0.0</v>
      </c>
      <c r="L802" s="2057">
        <f t="shared" si="102"/>
        <v>0.0</v>
      </c>
      <c r="M802" s="2054" t="str">
        <f>CONCATENATE(W802,"/",'Result Entry'!$CV$7)</f>
        <v>0/100</v>
      </c>
      <c r="N802" s="2055" t="str">
        <f>IF(X802=0,"--",CONCATENATE(X802,"/",'Result Entry'!$CW$7))</f>
        <v>--</v>
      </c>
      <c r="O802" s="2053">
        <f t="shared" si="103"/>
        <v>0.0</v>
      </c>
      <c r="P802" s="2058">
        <f t="shared" si="104"/>
        <v>0.0</v>
      </c>
      <c r="Q802" s="2059" t="str">
        <f>IF($L785="TC",0,IF($L785="Nso",0,VLOOKUP($A781,'Result Entry'!$B$9:$FW$108,106,0)))</f>
        <v/>
      </c>
      <c r="R802" s="610"/>
      <c r="U802" s="2051">
        <f>IF($L785="TC",0,IF($L785="Nso",0,VLOOKUP($A781,'Result Entry'!$B$9:$FW$108,95,0)))</f>
        <v>0.0</v>
      </c>
      <c r="V802" s="2051">
        <f>IF($L785="TC",0,IF($L785="Nso",0,VLOOKUP($A781,'Result Entry'!$B$9:$FW$108,96,0)))</f>
        <v>0.0</v>
      </c>
      <c r="W802" s="2051">
        <f>IF($L785="TC",0,IF($L785="Nso",0,VLOOKUP($A781,'Result Entry'!$B$9:$FW$108,99,0)))</f>
        <v>0.0</v>
      </c>
      <c r="X802" s="2051">
        <f>IF($L785="TC",0,IF($L785="Nso",0,VLOOKUP($A781,'Result Entry'!$B$9:$FW$108,100,0)))</f>
        <v>0.0</v>
      </c>
      <c r="Y802" s="2051">
        <f>VLOOKUP($A781,'Result Entry'!$B$9:$FW$108,90,0)</f>
        <v>0.0</v>
      </c>
    </row>
    <row r="803" spans="8:8" s="1538" ht="33.75" customFormat="1" customHeight="1">
      <c r="A803" s="1954"/>
      <c r="B803" s="1986" t="s">
        <v>70</v>
      </c>
      <c r="C803" s="1554">
        <f>IF(Y803&gt;=1,'Result Entry'!$DE$3,0)</f>
        <v>0.0</v>
      </c>
      <c r="D803" s="2040"/>
      <c r="E803" s="1739">
        <f>IF($L785="TC",0,IF($L785="Nso",0,VLOOKUP($A781,'Result Entry'!$B$9:$FW$108,108,0)))</f>
        <v>0.0</v>
      </c>
      <c r="F803" s="1740">
        <f>IF($L785="TC",0,IF($L785="Nso",0,VLOOKUP($A781,'Result Entry'!$B$9:$FW$108,109,0)))</f>
        <v>0.0</v>
      </c>
      <c r="G803" s="1740">
        <f>IF($L785="TC",0,IF($L785="Nso",0,VLOOKUP($A781,'Result Entry'!$B$9:$FW$108,110,0)))</f>
        <v>0.0</v>
      </c>
      <c r="H803" s="2060">
        <f t="shared" si="100"/>
        <v>0.0</v>
      </c>
      <c r="I803" s="2061" t="str">
        <f>CONCATENATE(U803,"/",'Result Entry'!$DI$7)</f>
        <v>0/70</v>
      </c>
      <c r="J803" s="2062" t="str">
        <f>IF(V803=0,"--",CONCATENATE(V803,"/",'Result Entry'!$DJ$7))</f>
        <v>--</v>
      </c>
      <c r="K803" s="2063">
        <f t="shared" si="101"/>
        <v>0.0</v>
      </c>
      <c r="L803" s="2064">
        <f t="shared" si="102"/>
        <v>0.0</v>
      </c>
      <c r="M803" s="2061" t="str">
        <f>CONCATENATE(W803,"/",'Result Entry'!$DM$7)</f>
        <v>0/100</v>
      </c>
      <c r="N803" s="2062" t="str">
        <f>IF(X803=0,"--",CONCATENATE(X803,"/",'Result Entry'!$DN$7))</f>
        <v>--</v>
      </c>
      <c r="O803" s="2060">
        <f t="shared" si="103"/>
        <v>0.0</v>
      </c>
      <c r="P803" s="1746">
        <f t="shared" si="104"/>
        <v>0.0</v>
      </c>
      <c r="Q803" s="2032" t="str">
        <f>IF($L785="TC",0,IF($L785="Nso",0,VLOOKUP($A781,'Result Entry'!$B$9:$FW$108,123,0)))</f>
        <v/>
      </c>
      <c r="R803" s="610"/>
      <c r="U803" s="2065">
        <f>IF($L785="TC",0,IF($L785="Nso",0,VLOOKUP($A781,'Result Entry'!$B$9:$FW$108,112,0)))</f>
        <v>0.0</v>
      </c>
      <c r="V803" s="2065">
        <f>IF($L785="TC",0,IF($L785="Nso",0,VLOOKUP($A781,'Result Entry'!$B$9:$FW$108,113,0)))</f>
        <v>0.0</v>
      </c>
      <c r="W803" s="2065">
        <f>IF($L785="TC",0,IF($L785="Nso",0,VLOOKUP($A781,'Result Entry'!$B$9:$FW$108,116,0)))</f>
        <v>0.0</v>
      </c>
      <c r="X803" s="2065">
        <f>IF($L785="TC",0,IF($L785="Nso",0,VLOOKUP($A781,'Result Entry'!$B$9:$FW$108,117,0)))</f>
        <v>0.0</v>
      </c>
      <c r="Y803" s="2065">
        <f>VLOOKUP($A781,'Result Entry'!$B$9:$FW$108,107,0)</f>
        <v>0.0</v>
      </c>
    </row>
    <row r="804" spans="8:8" ht="33.75" customHeight="1">
      <c r="A804" s="1954"/>
      <c r="B804" s="1986" t="s">
        <v>70</v>
      </c>
      <c r="C804" s="1565" t="s">
        <v>78</v>
      </c>
      <c r="D804" s="1566"/>
      <c r="E804" s="1567"/>
      <c r="F804" s="1747" t="s">
        <v>79</v>
      </c>
      <c r="G804" s="2066"/>
      <c r="H804" s="1748"/>
      <c r="I804" s="1747" t="s">
        <v>80</v>
      </c>
      <c r="J804" s="1749"/>
      <c r="K804" s="2067" t="s">
        <v>42</v>
      </c>
      <c r="L804" s="2068"/>
      <c r="M804" s="2067" t="s">
        <v>92</v>
      </c>
      <c r="N804" s="1753"/>
      <c r="O804" s="1752" t="s">
        <v>40</v>
      </c>
      <c r="P804" s="1753"/>
      <c r="Q804" s="2069" t="s">
        <v>44</v>
      </c>
      <c r="R804" s="610"/>
    </row>
    <row r="805" spans="8:8" ht="33.75" customHeight="1">
      <c r="A805" s="1954"/>
      <c r="B805" s="1986" t="s">
        <v>70</v>
      </c>
      <c r="C805" s="1577"/>
      <c r="D805" s="1578"/>
      <c r="E805" s="1579"/>
      <c r="F805" s="1755">
        <f>IF($L785="TC",0,IF($L785="Nso",0,VLOOKUP($A781,'Result Entry'!$B$9:$FW$108,171,0)))</f>
        <v>0.0</v>
      </c>
      <c r="G805" s="2070"/>
      <c r="H805" s="1756"/>
      <c r="I805" s="2071">
        <f>IF($L785="TC",0,IF($L785="Nso",0,VLOOKUP($A781,'Result Entry'!$B$9:$FW$108,172,0)))</f>
        <v>0.0</v>
      </c>
      <c r="J805" s="2072"/>
      <c r="K805" s="2073">
        <f>IF($L785="TC",0,IF($L785="Nso",0,VLOOKUP($A781,'Result Entry'!$B$9:$FW$108,173,0)))</f>
        <v>0.0</v>
      </c>
      <c r="L805" s="2074"/>
      <c r="M805" s="2075" t="str">
        <f>IF($L785="TC",0,IF($L785="Nso",0,VLOOKUP($A781,'Result Entry'!$B$9:$FW$108,174,0)))</f>
        <v/>
      </c>
      <c r="N805" s="2076"/>
      <c r="O805" s="1535" t="str">
        <f>VLOOKUP($A781,'Result Entry'!$B$9:$FW$108,175,0)</f>
        <v/>
      </c>
      <c r="P805" s="1534"/>
      <c r="Q805" s="2077" t="str">
        <f>IF($L785="TC",0,IF($L785="Nso",0,VLOOKUP($A781,'Result Entry'!$B$9:$FW$108,177,0)))</f>
        <v/>
      </c>
      <c r="R805" s="610"/>
    </row>
    <row r="806" spans="8:8" ht="33.75" customHeight="1">
      <c r="A806" s="1954"/>
      <c r="B806" s="1986" t="s">
        <v>70</v>
      </c>
      <c r="C806" s="2078" t="s">
        <v>59</v>
      </c>
      <c r="D806" s="2079"/>
      <c r="E806" s="2079"/>
      <c r="F806" s="2079"/>
      <c r="G806" s="2079"/>
      <c r="H806" s="2079"/>
      <c r="I806" s="2080"/>
      <c r="J806" s="1592" t="s">
        <v>60</v>
      </c>
      <c r="K806" s="1592"/>
      <c r="L806" s="1592"/>
      <c r="M806" s="1593"/>
      <c r="N806" s="1760">
        <f>VLOOKUP($A781,'Result Entry'!$B$9:$FW$108,168,0)</f>
        <v>0.0</v>
      </c>
      <c r="O806" s="1761"/>
      <c r="P806" s="2081" t="s">
        <v>38</v>
      </c>
      <c r="Q806" s="2082"/>
      <c r="R806" s="610"/>
    </row>
    <row r="807" spans="8:8" ht="33.75" customHeight="1">
      <c r="A807" s="1954"/>
      <c r="B807" s="1986" t="s">
        <v>70</v>
      </c>
      <c r="C807" s="1598" t="s">
        <v>244</v>
      </c>
      <c r="D807" s="1599"/>
      <c r="E807" s="1599"/>
      <c r="F807" s="2083" t="s">
        <v>158</v>
      </c>
      <c r="G807" s="2084"/>
      <c r="H807" s="2085"/>
      <c r="I807" s="2086" t="s">
        <v>242</v>
      </c>
      <c r="J807" s="1603" t="s">
        <v>61</v>
      </c>
      <c r="K807" s="1603"/>
      <c r="L807" s="1603"/>
      <c r="M807" s="1604"/>
      <c r="N807" s="1762">
        <f>VLOOKUP($A781,'Result Entry'!$B$9:$FW$108,169,0)</f>
        <v>0.0</v>
      </c>
      <c r="O807" s="1763"/>
      <c r="P807" s="1607" t="str">
        <f>VLOOKUP($A781,'Result Entry'!$B$9:$FW$108,170,0)</f>
        <v/>
      </c>
      <c r="Q807" s="2087"/>
      <c r="R807" s="610"/>
    </row>
    <row r="808" spans="8:8" ht="33.75" customHeight="1">
      <c r="A808" s="1954"/>
      <c r="B808" s="1986" t="s">
        <v>70</v>
      </c>
      <c r="C808" s="1598"/>
      <c r="D808" s="1599"/>
      <c r="E808" s="1599"/>
      <c r="F808" s="2088"/>
      <c r="G808" s="2089"/>
      <c r="H808" s="2090"/>
      <c r="I808" s="2091" t="s">
        <v>100</v>
      </c>
      <c r="J808" s="1612" t="s">
        <v>62</v>
      </c>
      <c r="K808" s="1612"/>
      <c r="L808" s="1612"/>
      <c r="M808" s="1613"/>
      <c r="N808" s="2092">
        <f>IF($L785="TC","Transferred",IF($L785="Nso","NameSeparated",VLOOKUP($A781,'Result Entry'!$B$9:$FW$108,178,0)))</f>
        <v>0.0</v>
      </c>
      <c r="O808" s="2092"/>
      <c r="P808" s="2092"/>
      <c r="Q808" s="2093"/>
      <c r="R808" s="610"/>
    </row>
    <row r="809" spans="8:8" ht="33.75" customHeight="1">
      <c r="A809" s="1954"/>
      <c r="B809" s="1986" t="s">
        <v>70</v>
      </c>
      <c r="C809" s="1766" t="str">
        <f>'Result Entry'!$DU$3</f>
        <v>Foundation Of Information Tech.</v>
      </c>
      <c r="D809" s="1767"/>
      <c r="E809" s="1768"/>
      <c r="F809" s="1769" t="str">
        <f>IF(OR($L785="TC",$L785="Nso"),"",VLOOKUP($A781,'Result Entry'!$B$9:$GS$108,196,0))</f>
        <v>0/200</v>
      </c>
      <c r="G809" s="1769"/>
      <c r="H809" s="1769"/>
      <c r="I809" s="1770" t="str">
        <f>IF(F809="","",VLOOKUP($A781,'Result Entry'!$B$9:$GS$108,137,0))</f>
        <v/>
      </c>
      <c r="J809" s="1621" t="s">
        <v>72</v>
      </c>
      <c r="K809" s="1621"/>
      <c r="L809" s="1621"/>
      <c r="M809" s="1622"/>
      <c r="N809" s="2094">
        <f>'Result Entry'!$T$2</f>
        <v>45041.0</v>
      </c>
      <c r="O809" s="2095"/>
      <c r="P809" s="2095"/>
      <c r="Q809" s="2096"/>
      <c r="R809" s="610"/>
    </row>
    <row r="810" spans="8:8" ht="33.75" customHeight="1">
      <c r="A810" s="1954"/>
      <c r="B810" s="1986" t="s">
        <v>70</v>
      </c>
      <c r="C810" s="1774" t="str">
        <f>'Result Entry'!$EI$3</f>
        <v>G.I.A.I.-II</v>
      </c>
      <c r="D810" s="1775"/>
      <c r="E810" s="1776"/>
      <c r="F810" s="1769" t="str">
        <f>IF(OR($L785="TC",$L785="Nso"),"",VLOOKUP($A781,'Result Entry'!$B$9:$GS$108,200,0))</f>
        <v>0/200</v>
      </c>
      <c r="G810" s="1769"/>
      <c r="H810" s="1769"/>
      <c r="I810" s="1770" t="str">
        <f>IF(F810="","",VLOOKUP($A781,'Result Entry'!$B$9:$GS$108,149,0))</f>
        <v/>
      </c>
      <c r="J810" s="1626"/>
      <c r="K810" s="1627"/>
      <c r="L810" s="1627"/>
      <c r="M810" s="1627"/>
      <c r="N810" s="1627"/>
      <c r="O810" s="1627"/>
      <c r="P810" s="1627"/>
      <c r="Q810" s="2097"/>
      <c r="R810" s="610"/>
    </row>
    <row r="811" spans="8:8" ht="33.75" customHeight="1">
      <c r="A811" s="1954"/>
      <c r="B811" s="1986" t="s">
        <v>70</v>
      </c>
      <c r="C811" s="1774" t="str">
        <f>'Result Entry'!$EU$3</f>
        <v>SOC.SER.PLAN</v>
      </c>
      <c r="D811" s="1775"/>
      <c r="E811" s="1776"/>
      <c r="F811" s="1769" t="str">
        <f>IF(OR($L785="TC",$L785="Nso"),"",VLOOKUP($A781,'Result Entry'!$B$9:$HS$108,204,0))</f>
        <v>0/200</v>
      </c>
      <c r="G811" s="1769"/>
      <c r="H811" s="1769"/>
      <c r="I811" s="1770" t="str">
        <f>IF(F811="","",VLOOKUP($A781,'Result Entry'!$B$9:$GS$108,161,0))</f>
        <v/>
      </c>
      <c r="J811" s="1629" t="s">
        <v>175</v>
      </c>
      <c r="K811" s="2098"/>
      <c r="L811" s="2098"/>
      <c r="M811" s="1630"/>
      <c r="N811" s="2099"/>
      <c r="O811" s="2100"/>
      <c r="P811" s="2100"/>
      <c r="Q811" s="2101"/>
      <c r="R811" s="610"/>
    </row>
    <row r="812" spans="8:8" ht="33.75" customHeight="1">
      <c r="A812" s="1954"/>
      <c r="B812" s="1986" t="s">
        <v>70</v>
      </c>
      <c r="C812" s="1774" t="str">
        <f>'Result Entry'!$FG$3</f>
        <v>Jeewan Kaushal</v>
      </c>
      <c r="D812" s="1775"/>
      <c r="E812" s="1776"/>
      <c r="F812" s="1769" t="str">
        <f>IF(OR($L785="TC",$L785="Nso"),"",VLOOKUP($A781,'Result Entry'!$B$9:$HS$108,208,0))</f>
        <v>0/100</v>
      </c>
      <c r="G812" s="1769"/>
      <c r="H812" s="1769"/>
      <c r="I812" s="1770" t="str">
        <f>IF(F812="","",VLOOKUP($A781,'Result Entry'!$B$9:$HS$108,167,0))</f>
        <v/>
      </c>
      <c r="J812" s="1629" t="s">
        <v>149</v>
      </c>
      <c r="K812" s="2098"/>
      <c r="L812" s="2098"/>
      <c r="M812" s="1630"/>
      <c r="N812" s="1630"/>
      <c r="O812" s="1630"/>
      <c r="P812" s="1630"/>
      <c r="Q812" s="2102"/>
      <c r="R812" s="610"/>
    </row>
    <row r="813" spans="8:8" ht="33.75" customHeight="1">
      <c r="A813" s="1954"/>
      <c r="B813" s="1986" t="s">
        <v>70</v>
      </c>
      <c r="C813" s="1777" t="s">
        <v>181</v>
      </c>
      <c r="D813" s="1778"/>
      <c r="E813" s="1779"/>
      <c r="F813" s="2103" t="s">
        <v>182</v>
      </c>
      <c r="G813" s="2104"/>
      <c r="H813" s="2105"/>
      <c r="I813" s="1782" t="s">
        <v>31</v>
      </c>
      <c r="J813" s="1629" t="s">
        <v>176</v>
      </c>
      <c r="K813" s="2098"/>
      <c r="L813" s="2098"/>
      <c r="M813" s="1630"/>
      <c r="N813" s="1630"/>
      <c r="O813" s="1630"/>
      <c r="P813" s="1630"/>
      <c r="Q813" s="2102"/>
      <c r="R813" s="610"/>
    </row>
    <row r="814" spans="8:8" ht="33.75" customHeight="1">
      <c r="A814" s="1954"/>
      <c r="B814" s="1986" t="s">
        <v>70</v>
      </c>
      <c r="C814" s="1783"/>
      <c r="D814" s="1784"/>
      <c r="E814" s="1785"/>
      <c r="F814" s="1786" t="s">
        <v>245</v>
      </c>
      <c r="G814" s="2106"/>
      <c r="H814" s="1787"/>
      <c r="I814" s="1788" t="s">
        <v>63</v>
      </c>
      <c r="J814" s="1647" t="s">
        <v>68</v>
      </c>
      <c r="K814" s="1648"/>
      <c r="L814" s="1648"/>
      <c r="M814" s="1648"/>
      <c r="N814" s="1648"/>
      <c r="O814" s="1648"/>
      <c r="P814" s="1648"/>
      <c r="Q814" s="2107"/>
      <c r="R814" s="610"/>
    </row>
    <row r="815" spans="8:8" ht="33.75" customHeight="1">
      <c r="A815" s="1954"/>
      <c r="B815" s="1986" t="s">
        <v>70</v>
      </c>
      <c r="C815" s="1783"/>
      <c r="D815" s="1784"/>
      <c r="E815" s="1785"/>
      <c r="F815" s="1786" t="s">
        <v>246</v>
      </c>
      <c r="G815" s="2106"/>
      <c r="H815" s="1787"/>
      <c r="I815" s="1788" t="s">
        <v>64</v>
      </c>
      <c r="J815" s="1650"/>
      <c r="K815" s="1651"/>
      <c r="L815" s="1651"/>
      <c r="M815" s="1651"/>
      <c r="N815" s="1651"/>
      <c r="O815" s="1651"/>
      <c r="P815" s="1651"/>
      <c r="Q815" s="2108"/>
      <c r="R815" s="610"/>
    </row>
    <row r="816" spans="8:8" ht="33.75" customHeight="1">
      <c r="A816" s="1954"/>
      <c r="B816" s="1986" t="s">
        <v>70</v>
      </c>
      <c r="C816" s="1783"/>
      <c r="D816" s="1784"/>
      <c r="E816" s="1785"/>
      <c r="F816" s="1786" t="s">
        <v>247</v>
      </c>
      <c r="G816" s="2106"/>
      <c r="H816" s="1787"/>
      <c r="I816" s="1788" t="s">
        <v>66</v>
      </c>
      <c r="J816" s="1650"/>
      <c r="K816" s="1651"/>
      <c r="L816" s="1651"/>
      <c r="M816" s="1651"/>
      <c r="N816" s="1651"/>
      <c r="O816" s="1651"/>
      <c r="P816" s="1651"/>
      <c r="Q816" s="2108"/>
      <c r="R816" s="610"/>
    </row>
    <row r="817" spans="8:8" ht="33.75" customHeight="1">
      <c r="A817" s="1954"/>
      <c r="B817" s="1986" t="s">
        <v>70</v>
      </c>
      <c r="C817" s="1783"/>
      <c r="D817" s="1784"/>
      <c r="E817" s="1785"/>
      <c r="F817" s="1786" t="s">
        <v>248</v>
      </c>
      <c r="G817" s="2106"/>
      <c r="H817" s="1787"/>
      <c r="I817" s="1788" t="s">
        <v>65</v>
      </c>
      <c r="J817" s="1653" t="s">
        <v>81</v>
      </c>
      <c r="K817" s="1654"/>
      <c r="L817" s="1654"/>
      <c r="M817" s="1654"/>
      <c r="N817" s="1654"/>
      <c r="O817" s="1654"/>
      <c r="P817" s="1654"/>
      <c r="Q817" s="2109"/>
      <c r="R817" s="610"/>
    </row>
    <row r="818" spans="8:8" ht="33.75" customHeight="1">
      <c r="A818" s="1954"/>
      <c r="B818" s="2110" t="s">
        <v>70</v>
      </c>
      <c r="C818" s="2111"/>
      <c r="D818" s="2112"/>
      <c r="E818" s="2113"/>
      <c r="F818" s="2114"/>
      <c r="G818" s="2115"/>
      <c r="H818" s="2115"/>
      <c r="I818" s="2116"/>
      <c r="J818" s="2117"/>
      <c r="K818" s="2118"/>
      <c r="L818" s="2118"/>
      <c r="M818" s="2118"/>
      <c r="N818" s="2118"/>
      <c r="O818" s="2118"/>
      <c r="P818" s="2118"/>
      <c r="Q818" s="2119"/>
      <c r="R818" s="610"/>
    </row>
    <row r="819" spans="8:8" s="927" ht="48.75" customFormat="1" customHeight="1">
      <c r="A819" s="1439"/>
      <c r="B819" s="2120"/>
      <c r="C819" s="2120"/>
      <c r="D819" s="2120"/>
      <c r="E819" s="2120"/>
      <c r="F819" s="2120"/>
      <c r="G819" s="2120"/>
      <c r="H819" s="2120"/>
      <c r="I819" s="2120"/>
      <c r="J819" s="2120"/>
      <c r="K819" s="2120"/>
      <c r="L819" s="2120"/>
      <c r="M819" s="2120"/>
      <c r="N819" s="2120"/>
      <c r="O819" s="2120"/>
      <c r="P819" s="2120"/>
      <c r="Q819" s="2120"/>
      <c r="R819" s="610"/>
    </row>
    <row r="820" spans="8:8" ht="9.75" customHeight="1">
      <c r="A820" s="1949">
        <f>A781+1</f>
        <v>22.0</v>
      </c>
      <c r="B820" s="1949"/>
      <c r="C820" s="1949"/>
      <c r="D820" s="1949"/>
      <c r="E820" s="1949"/>
      <c r="F820" s="1949"/>
      <c r="G820" s="1949"/>
      <c r="H820" s="1949"/>
      <c r="I820" s="1949"/>
      <c r="J820" s="1949"/>
      <c r="K820" s="1949"/>
      <c r="L820" s="1949"/>
      <c r="M820" s="1949"/>
      <c r="N820" s="1949"/>
      <c r="O820" s="1949"/>
      <c r="P820" s="1949"/>
      <c r="Q820" s="1949"/>
      <c r="R820" s="1949"/>
    </row>
    <row r="821" spans="8:8" ht="16.5" customHeight="1">
      <c r="A821" s="1950"/>
      <c r="B821" s="1951" t="s">
        <v>51</v>
      </c>
      <c r="C821" s="1952"/>
      <c r="D821" s="1952"/>
      <c r="E821" s="1952"/>
      <c r="F821" s="1952"/>
      <c r="G821" s="1952"/>
      <c r="H821" s="1952"/>
      <c r="I821" s="1952"/>
      <c r="J821" s="1952"/>
      <c r="K821" s="1952"/>
      <c r="L821" s="1952"/>
      <c r="M821" s="1952"/>
      <c r="N821" s="1952"/>
      <c r="O821" s="1952"/>
      <c r="P821" s="1952"/>
      <c r="Q821" s="1953"/>
      <c r="R821" s="610"/>
    </row>
    <row r="822" spans="8:8" ht="62.25" customHeight="1">
      <c r="A822" s="1954"/>
      <c r="B822" s="1955"/>
      <c r="C822" s="1956"/>
      <c r="D822" s="1957" t="str">
        <f>Master!$E$8</f>
        <v>Govt. Sr. Secondary School </v>
      </c>
      <c r="E822" s="1958"/>
      <c r="F822" s="1958"/>
      <c r="G822" s="1958"/>
      <c r="H822" s="1958"/>
      <c r="I822" s="1958"/>
      <c r="J822" s="1958"/>
      <c r="K822" s="1958"/>
      <c r="L822" s="1958"/>
      <c r="M822" s="1958"/>
      <c r="N822" s="1958"/>
      <c r="O822" s="1958"/>
      <c r="P822" s="1958"/>
      <c r="Q822" s="1959"/>
      <c r="R822" s="610"/>
    </row>
    <row r="823" spans="8:8" ht="33.0" customHeight="1">
      <c r="A823" s="1954"/>
      <c r="B823" s="1960"/>
      <c r="C823" s="1961"/>
      <c r="D823" s="1962" t="str">
        <f>Master!$E$11</f>
        <v>P.S.-Bapini (Jodhpur)</v>
      </c>
      <c r="E823" s="1962"/>
      <c r="F823" s="1962"/>
      <c r="G823" s="1962"/>
      <c r="H823" s="1962"/>
      <c r="I823" s="1962"/>
      <c r="J823" s="1962"/>
      <c r="K823" s="1962"/>
      <c r="L823" s="1962"/>
      <c r="M823" s="1962"/>
      <c r="N823" s="1962"/>
      <c r="O823" s="1962"/>
      <c r="P823" s="1962"/>
      <c r="Q823" s="1963"/>
      <c r="R823" s="610"/>
    </row>
    <row r="824" spans="8:8" ht="21.75" customHeight="1">
      <c r="A824" s="1954"/>
      <c r="B824" s="1964"/>
      <c r="C824" s="1965" t="s">
        <v>151</v>
      </c>
      <c r="D824" s="1966"/>
      <c r="E824" s="1966"/>
      <c r="F824" s="1966"/>
      <c r="G824" s="1966"/>
      <c r="H824" s="1967"/>
      <c r="I824" s="1968" t="s">
        <v>128</v>
      </c>
      <c r="J824" s="1969"/>
      <c r="K824" s="1969"/>
      <c r="L824" s="1970">
        <f>VLOOKUP(A820,'Result Entry'!$B$6:$K$108,6,0)</f>
        <v>0.0</v>
      </c>
      <c r="M824" s="1971"/>
      <c r="N824" s="1972" t="s">
        <v>69</v>
      </c>
      <c r="O824" s="1973"/>
      <c r="P824" s="1974">
        <f>Master!$E$14</f>
        <v>8.151106901E9</v>
      </c>
      <c r="Q824" s="1975"/>
      <c r="R824" s="610"/>
    </row>
    <row r="825" spans="8:8" ht="21.75" customHeight="1">
      <c r="A825" s="1954"/>
      <c r="B825" s="1976"/>
      <c r="C825" s="1965"/>
      <c r="D825" s="1966"/>
      <c r="E825" s="1966"/>
      <c r="F825" s="1966"/>
      <c r="G825" s="1966"/>
      <c r="H825" s="1967"/>
      <c r="I825" s="1968"/>
      <c r="J825" s="1969"/>
      <c r="K825" s="1969"/>
      <c r="L825" s="1970"/>
      <c r="M825" s="1971"/>
      <c r="N825" s="1470" t="s">
        <v>67</v>
      </c>
      <c r="O825" s="1471"/>
      <c r="P825" s="1472"/>
      <c r="Q825" s="1977"/>
      <c r="R825" s="610"/>
    </row>
    <row r="826" spans="8:8" ht="21.75" customHeight="1">
      <c r="A826" s="1954"/>
      <c r="B826" s="1976"/>
      <c r="C826" s="1978"/>
      <c r="D826" s="1979"/>
      <c r="E826" s="1979"/>
      <c r="F826" s="1979"/>
      <c r="G826" s="1979"/>
      <c r="H826" s="1980"/>
      <c r="I826" s="1981"/>
      <c r="J826" s="1982"/>
      <c r="K826" s="1982"/>
      <c r="L826" s="1983"/>
      <c r="M826" s="1984"/>
      <c r="N826" s="1479" t="s">
        <v>52</v>
      </c>
      <c r="O826" s="1480"/>
      <c r="P826" s="1481" t="str">
        <f>Master!$E$6</f>
        <v>2022-23</v>
      </c>
      <c r="Q826" s="1985"/>
      <c r="R826" s="610"/>
    </row>
    <row r="827" spans="8:8" ht="33.75" customHeight="1">
      <c r="A827" s="1954"/>
      <c r="B827" s="1986" t="s">
        <v>70</v>
      </c>
      <c r="C827" s="1677" t="s">
        <v>21</v>
      </c>
      <c r="D827" s="1678"/>
      <c r="E827" s="1678"/>
      <c r="F827" s="1678"/>
      <c r="G827" s="1679"/>
      <c r="H827" s="1680" t="s">
        <v>150</v>
      </c>
      <c r="I827" s="1681">
        <f>VLOOKUP($A820,'Result Entry'!$B$9:$FW$108,4,0)</f>
        <v>0.0</v>
      </c>
      <c r="J827" s="1681"/>
      <c r="K827" s="1681"/>
      <c r="L827" s="1681"/>
      <c r="M827" s="1681"/>
      <c r="N827" s="1681"/>
      <c r="O827" s="1681"/>
      <c r="P827" s="1681"/>
      <c r="Q827" s="1987"/>
      <c r="R827" s="610"/>
    </row>
    <row r="828" spans="8:8" ht="33.75" customHeight="1">
      <c r="A828" s="1954"/>
      <c r="B828" s="1986" t="s">
        <v>70</v>
      </c>
      <c r="C828" s="1683" t="s">
        <v>23</v>
      </c>
      <c r="D828" s="1684"/>
      <c r="E828" s="1684"/>
      <c r="F828" s="1684"/>
      <c r="G828" s="1685"/>
      <c r="H828" s="1686" t="s">
        <v>150</v>
      </c>
      <c r="I828" s="1687">
        <f>VLOOKUP($A820,'Result Entry'!$B$9:$FW$108,7,0)</f>
        <v>0.0</v>
      </c>
      <c r="J828" s="1687"/>
      <c r="K828" s="1687"/>
      <c r="L828" s="1687"/>
      <c r="M828" s="1687"/>
      <c r="N828" s="1687"/>
      <c r="O828" s="1687"/>
      <c r="P828" s="1687"/>
      <c r="Q828" s="1988"/>
      <c r="R828" s="610"/>
    </row>
    <row r="829" spans="8:8" ht="33.75" customHeight="1">
      <c r="A829" s="1954"/>
      <c r="B829" s="1986" t="s">
        <v>70</v>
      </c>
      <c r="C829" s="1683" t="s">
        <v>24</v>
      </c>
      <c r="D829" s="1684"/>
      <c r="E829" s="1684"/>
      <c r="F829" s="1684"/>
      <c r="G829" s="1685"/>
      <c r="H829" s="1686" t="s">
        <v>150</v>
      </c>
      <c r="I829" s="1687">
        <f>VLOOKUP($A820,'Result Entry'!$B$9:$FW$108,8,0)</f>
        <v>0.0</v>
      </c>
      <c r="J829" s="1687"/>
      <c r="K829" s="1687"/>
      <c r="L829" s="1687"/>
      <c r="M829" s="1687"/>
      <c r="N829" s="1687"/>
      <c r="O829" s="1687"/>
      <c r="P829" s="1687"/>
      <c r="Q829" s="1988"/>
      <c r="R829" s="610"/>
    </row>
    <row r="830" spans="8:8" ht="33.75" customHeight="1">
      <c r="A830" s="1954"/>
      <c r="B830" s="1986" t="s">
        <v>70</v>
      </c>
      <c r="C830" s="1683" t="s">
        <v>53</v>
      </c>
      <c r="D830" s="1684"/>
      <c r="E830" s="1684"/>
      <c r="F830" s="1684"/>
      <c r="G830" s="1685"/>
      <c r="H830" s="1686" t="s">
        <v>150</v>
      </c>
      <c r="I830" s="1687">
        <f>VLOOKUP($A820,'Result Entry'!$B$9:$FW$108,9,0)</f>
        <v>0.0</v>
      </c>
      <c r="J830" s="1687"/>
      <c r="K830" s="1687"/>
      <c r="L830" s="1687"/>
      <c r="M830" s="1687"/>
      <c r="N830" s="1687"/>
      <c r="O830" s="1687"/>
      <c r="P830" s="1687"/>
      <c r="Q830" s="1988"/>
      <c r="R830" s="610"/>
    </row>
    <row r="831" spans="8:8" ht="33.75" customHeight="1">
      <c r="A831" s="1954"/>
      <c r="B831" s="1986" t="s">
        <v>70</v>
      </c>
      <c r="C831" s="1683" t="s">
        <v>54</v>
      </c>
      <c r="D831" s="1684"/>
      <c r="E831" s="1684"/>
      <c r="F831" s="1684"/>
      <c r="G831" s="1685"/>
      <c r="H831" s="1686" t="s">
        <v>150</v>
      </c>
      <c r="I831" s="1689" t="str">
        <f>CONCATENATE('Result Entry'!$G$4,'Result Entry'!$J$4)</f>
        <v>11(A)</v>
      </c>
      <c r="J831" s="1687"/>
      <c r="K831" s="1687"/>
      <c r="L831" s="1687"/>
      <c r="M831" s="1687"/>
      <c r="N831" s="1687"/>
      <c r="O831" s="1687"/>
      <c r="P831" s="1687"/>
      <c r="Q831" s="1988"/>
      <c r="R831" s="610"/>
    </row>
    <row r="832" spans="8:8" ht="33.75" customHeight="1">
      <c r="A832" s="1954"/>
      <c r="B832" s="1986" t="s">
        <v>70</v>
      </c>
      <c r="C832" s="1742" t="s">
        <v>26</v>
      </c>
      <c r="D832" s="1763"/>
      <c r="E832" s="1763"/>
      <c r="F832" s="1763"/>
      <c r="G832" s="1989"/>
      <c r="H832" s="1693" t="s">
        <v>150</v>
      </c>
      <c r="I832" s="1694">
        <f>VLOOKUP($A820,'Result Entry'!$B$9:$FW$108,10,0)</f>
        <v>0.0</v>
      </c>
      <c r="J832" s="1694"/>
      <c r="K832" s="1694"/>
      <c r="L832" s="1694"/>
      <c r="M832" s="1694"/>
      <c r="N832" s="1694"/>
      <c r="O832" s="1694"/>
      <c r="P832" s="1694"/>
      <c r="Q832" s="1990"/>
      <c r="R832" s="610"/>
    </row>
    <row r="833" spans="8:8" ht="33.75" customHeight="1">
      <c r="A833" s="1954"/>
      <c r="B833" s="1986" t="s">
        <v>70</v>
      </c>
      <c r="C833" s="1991" t="s">
        <v>244</v>
      </c>
      <c r="D833" s="1992"/>
      <c r="E833" s="1993" t="s">
        <v>73</v>
      </c>
      <c r="F833" s="1994" t="s">
        <v>74</v>
      </c>
      <c r="G833" s="1994" t="s">
        <v>230</v>
      </c>
      <c r="H833" s="1995" t="s">
        <v>169</v>
      </c>
      <c r="I833" s="1701" t="s">
        <v>56</v>
      </c>
      <c r="J833" s="1996"/>
      <c r="K833" s="1996"/>
      <c r="L833" s="1997" t="s">
        <v>231</v>
      </c>
      <c r="M833" s="1998" t="s">
        <v>85</v>
      </c>
      <c r="N833" s="1998"/>
      <c r="O833" s="1999"/>
      <c r="P833" s="2000" t="s">
        <v>77</v>
      </c>
      <c r="Q833" s="2001" t="s">
        <v>99</v>
      </c>
      <c r="R833" s="610"/>
    </row>
    <row r="834" spans="8:8" ht="33.75" customHeight="1">
      <c r="A834" s="1954"/>
      <c r="B834" s="1986" t="s">
        <v>70</v>
      </c>
      <c r="C834" s="2002"/>
      <c r="D834" s="2003"/>
      <c r="E834" s="2004"/>
      <c r="F834" s="2005"/>
      <c r="G834" s="2005"/>
      <c r="H834" s="2006"/>
      <c r="I834" s="2007" t="s">
        <v>233</v>
      </c>
      <c r="J834" s="2008" t="s">
        <v>87</v>
      </c>
      <c r="K834" s="2009" t="s">
        <v>109</v>
      </c>
      <c r="L834" s="2010"/>
      <c r="M834" s="2007" t="s">
        <v>233</v>
      </c>
      <c r="N834" s="2008" t="s">
        <v>87</v>
      </c>
      <c r="O834" s="2011" t="s">
        <v>110</v>
      </c>
      <c r="P834" s="2012"/>
      <c r="Q834" s="2013"/>
      <c r="R834" s="610"/>
    </row>
    <row r="835" spans="8:8" s="2014" ht="33.75" customFormat="1" customHeight="1">
      <c r="A835" s="1954"/>
      <c r="B835" s="1986" t="s">
        <v>70</v>
      </c>
      <c r="C835" s="2015" t="s">
        <v>57</v>
      </c>
      <c r="D835" s="2016"/>
      <c r="E835" s="2017">
        <f>'Result Entry'!$L$7</f>
        <v>10.0</v>
      </c>
      <c r="F835" s="2018">
        <f>'Result Entry'!$M$7</f>
        <v>10.0</v>
      </c>
      <c r="G835" s="2018">
        <f>'Result Entry'!$N$7</f>
        <v>10.0</v>
      </c>
      <c r="H835" s="2019">
        <f>SUM(E835:G835)</f>
        <v>30.0</v>
      </c>
      <c r="I835" s="2020" t="s">
        <v>243</v>
      </c>
      <c r="J835" s="2021" t="s">
        <v>243</v>
      </c>
      <c r="K835" s="2022">
        <f>'Result Entry'!$P$7</f>
        <v>70.0</v>
      </c>
      <c r="L835" s="2023">
        <f>SUM(H835,K835)</f>
        <v>100.0</v>
      </c>
      <c r="M835" s="2020" t="s">
        <v>243</v>
      </c>
      <c r="N835" s="2021" t="s">
        <v>243</v>
      </c>
      <c r="O835" s="2019">
        <f>'Result Entry'!$R$7</f>
        <v>100.0</v>
      </c>
      <c r="P835" s="2024">
        <f>SUM(L835,O835)</f>
        <v>200.0</v>
      </c>
      <c r="Q835" s="2025"/>
      <c r="R835" s="610"/>
    </row>
    <row r="836" spans="8:8" s="1538" ht="33.75" customFormat="1" customHeight="1">
      <c r="A836" s="1954"/>
      <c r="B836" s="1986" t="s">
        <v>70</v>
      </c>
      <c r="C836" s="1540" t="str">
        <f>'Result Entry'!$L$3</f>
        <v>HINDI Comp.</v>
      </c>
      <c r="D836" s="1541"/>
      <c r="E836" s="1728">
        <f>IF($L824="TC",0,IF($L824="Nso",0,VLOOKUP($A820,'Result Entry'!$B$9:$FW$108,11,0)))</f>
        <v>0.0</v>
      </c>
      <c r="F836" s="1729">
        <f>IF($L824="TC",0,IF($L824="Nso",0,VLOOKUP($A820,'Result Entry'!$B$9:$FW$108,12,0)))</f>
        <v>0.0</v>
      </c>
      <c r="G836" s="1729">
        <f>IF($L824="TC",0,IF($L824="Nso",0,VLOOKUP($A820,'Result Entry'!$B$9:$FW$108,13,0)))</f>
        <v>0.0</v>
      </c>
      <c r="H836" s="2026">
        <f>SUM(E836:G836)</f>
        <v>0.0</v>
      </c>
      <c r="I836" s="2027" t="str">
        <f>CONCATENATE(U836,"/",'Result Entry'!$P$7)</f>
        <v>0/70</v>
      </c>
      <c r="J836" s="2028" t="str">
        <f>IF(V836=0,"--",CONCATENATE(V836,"/"))</f>
        <v>--</v>
      </c>
      <c r="K836" s="2029">
        <f>SUM(U836:V836)</f>
        <v>0.0</v>
      </c>
      <c r="L836" s="2030">
        <f>SUM(H836,K836)</f>
        <v>0.0</v>
      </c>
      <c r="M836" s="2027" t="str">
        <f>CONCATENATE(W836,"/",'Result Entry'!$R$7)</f>
        <v>0/100</v>
      </c>
      <c r="N836" s="2028" t="str">
        <f>IF(X836=0,"--",CONCATENATE(X836,"/"))</f>
        <v>--</v>
      </c>
      <c r="O836" s="2031">
        <f>SUM(W836:X836)</f>
        <v>0.0</v>
      </c>
      <c r="P836" s="1734">
        <f>SUM(L836,O836)</f>
        <v>0.0</v>
      </c>
      <c r="Q836" s="2032" t="str">
        <f>IF($L824="TC",0,IF($L824="Nso",0,VLOOKUP($A820,'Result Entry'!$B$9:$FW$108,24,0)))</f>
        <v/>
      </c>
      <c r="R836" s="610"/>
      <c r="U836" s="2033">
        <f>IF($L824="TC",0,IF($L824="Nso",0,VLOOKUP($A820,'Result Entry'!$B$9:$FW$108,15,0)))</f>
        <v>0.0</v>
      </c>
      <c r="V836" s="2033">
        <v>0.0</v>
      </c>
      <c r="W836" s="2033">
        <f>IF($L824="TC",0,IF($L824="Nso",0,VLOOKUP($A820,'Result Entry'!$B$9:$FW$108,17,0)))</f>
        <v>0.0</v>
      </c>
      <c r="X836" s="2033">
        <v>0.0</v>
      </c>
    </row>
    <row r="837" spans="8:8" s="1538" ht="33.75" customFormat="1" customHeight="1">
      <c r="A837" s="1954"/>
      <c r="B837" s="1986" t="s">
        <v>70</v>
      </c>
      <c r="C837" s="1551" t="str">
        <f>'Result Entry'!$Z$3</f>
        <v>ENGLISH Comp.</v>
      </c>
      <c r="D837" s="1552"/>
      <c r="E837" s="1728">
        <f>IF($L824="TC",0,IF($L824="Nso",0,VLOOKUP($A820,'Result Entry'!$B$9:$FW$108,25,0)))</f>
        <v>0.0</v>
      </c>
      <c r="F837" s="1729">
        <f>IF($L824="TC",0,IF($L824="Nso",0,VLOOKUP($A820,'Result Entry'!$B$9:$FW$108,26,0)))</f>
        <v>0.0</v>
      </c>
      <c r="G837" s="1729">
        <f>IF($L824="TC",0,IF($L824="Nso",0,VLOOKUP($A820,'Result Entry'!$B$9:$FW$108,27,0)))</f>
        <v>0.0</v>
      </c>
      <c r="H837" s="2034">
        <f t="shared" si="105" ref="H837:H842">SUM(E837:G837)</f>
        <v>0.0</v>
      </c>
      <c r="I837" s="2035" t="str">
        <f>CONCATENATE(U837,"/",'Result Entry'!$AD$7)</f>
        <v>0/70</v>
      </c>
      <c r="J837" s="2036" t="str">
        <f>IF(V837=0,"--",CONCATENATE(V837,"/"))</f>
        <v>--</v>
      </c>
      <c r="K837" s="2037">
        <f t="shared" si="106" ref="K837:K842">SUM(U837:V837)</f>
        <v>0.0</v>
      </c>
      <c r="L837" s="2038">
        <f t="shared" si="107" ref="L837:L842">SUM(H837,K837)</f>
        <v>0.0</v>
      </c>
      <c r="M837" s="2035" t="str">
        <f>CONCATENATE(W837,"/",'Result Entry'!$AF$7)</f>
        <v>0/100</v>
      </c>
      <c r="N837" s="2036" t="str">
        <f>IF(X837=0,"--",CONCATENATE(X837,"/"))</f>
        <v>--</v>
      </c>
      <c r="O837" s="2031">
        <f t="shared" si="108" ref="O837:O842">SUM(W837:X837)</f>
        <v>0.0</v>
      </c>
      <c r="P837" s="1734">
        <f t="shared" si="109" ref="P837:P842">SUM(L837,O837)</f>
        <v>0.0</v>
      </c>
      <c r="Q837" s="2032" t="str">
        <f>IF($L824="TC",0,IF($L824="Nso",0,VLOOKUP($A820,'Result Entry'!$B$9:$FW$108,38,0)))</f>
        <v/>
      </c>
      <c r="R837" s="610"/>
      <c r="U837" s="2039">
        <f>IF($L824="TC",0,IF($L824="Nso",0,VLOOKUP($A820,'Result Entry'!$B$9:$FW$108,29,0)))</f>
        <v>0.0</v>
      </c>
      <c r="V837" s="2039">
        <v>0.0</v>
      </c>
      <c r="W837" s="2039">
        <f>IF($L824="TC",0,IF($L824="Nso",0,VLOOKUP($A820,'Result Entry'!$B$9:$FW$108,31,0)))</f>
        <v>0.0</v>
      </c>
      <c r="X837" s="2039">
        <v>0.0</v>
      </c>
    </row>
    <row r="838" spans="8:8" s="1538" ht="33.75" customFormat="1" customHeight="1">
      <c r="A838" s="1954"/>
      <c r="B838" s="1986" t="s">
        <v>70</v>
      </c>
      <c r="C838" s="1551">
        <f>IF(Y838&gt;=1,'Result Entry'!$AO$3,0)</f>
        <v>0.0</v>
      </c>
      <c r="D838" s="1552"/>
      <c r="E838" s="1728">
        <f>IF($L824="TC",0,IF($L824="Nso",0,VLOOKUP($A820,'Result Entry'!$B$9:$FW$108,40,0)))</f>
        <v>0.0</v>
      </c>
      <c r="F838" s="1729">
        <f>IF($L824="TC",0,IF($L824="Nso",0,VLOOKUP($A820,'Result Entry'!$B$9:$FW$108,41,0)))</f>
        <v>0.0</v>
      </c>
      <c r="G838" s="1729">
        <f>IF($L824="TC",0,IF($L824="Nso",0,VLOOKUP($A820,'Result Entry'!$B$9:$FW$108,42,0)))</f>
        <v>0.0</v>
      </c>
      <c r="H838" s="2034">
        <f t="shared" si="105"/>
        <v>0.0</v>
      </c>
      <c r="I838" s="2035" t="str">
        <f>CONCATENATE(U838,"/",'Result Entry'!$AS$7)</f>
        <v>0/40</v>
      </c>
      <c r="J838" s="2036" t="str">
        <f>IF(V838=0,"--",CONCATENATE(V838,"/",'Result Entry'!$AT$7))</f>
        <v>--</v>
      </c>
      <c r="K838" s="2037">
        <f t="shared" si="106"/>
        <v>0.0</v>
      </c>
      <c r="L838" s="2038">
        <f t="shared" si="107"/>
        <v>0.0</v>
      </c>
      <c r="M838" s="2035" t="str">
        <f>CONCATENATE(W838,"/",'Result Entry'!$AW$7)</f>
        <v>0/100</v>
      </c>
      <c r="N838" s="2036" t="str">
        <f>IF(X838=0,"--",CONCATENATE(X838,"/",'Result Entry'!$AX$7))</f>
        <v>--</v>
      </c>
      <c r="O838" s="2031">
        <f t="shared" si="108"/>
        <v>0.0</v>
      </c>
      <c r="P838" s="1734">
        <f t="shared" si="109"/>
        <v>0.0</v>
      </c>
      <c r="Q838" s="2032" t="str">
        <f>IF($L824="TC",0,IF($L824="Nso",0,VLOOKUP($A820,'Result Entry'!$B$9:$FW$108,55,0)))</f>
        <v/>
      </c>
      <c r="R838" s="610"/>
      <c r="U838" s="2039">
        <f>IF($L824="TC",0,IF($L824="Nso",0,VLOOKUP($A820,'Result Entry'!$B$9:$FW$108,44,0)))</f>
        <v>0.0</v>
      </c>
      <c r="V838" s="2039">
        <f>IF($L824="TC",0,IF($L824="Nso",0,VLOOKUP($A820,'Result Entry'!$B$9:$FW$108,45,0)))</f>
        <v>0.0</v>
      </c>
      <c r="W838" s="2039">
        <f>IF($L824="TC",0,IF($L824="Nso",0,VLOOKUP($A820,'Result Entry'!$B$9:$FW$108,48,0)))</f>
        <v>0.0</v>
      </c>
      <c r="X838" s="2039">
        <f>IF($L824="TC",0,IF($L824="Nso",0,VLOOKUP($A820,'Result Entry'!$B$9:$FW$108,49,0)))</f>
        <v>0.0</v>
      </c>
      <c r="Y838" s="2039">
        <f>VLOOKUP($A820,'Result Entry'!$B$9:$FW$108,39,0)</f>
        <v>0.0</v>
      </c>
    </row>
    <row r="839" spans="8:8" s="1538" ht="33.75" customFormat="1" customHeight="1">
      <c r="A839" s="1954"/>
      <c r="B839" s="1986" t="s">
        <v>70</v>
      </c>
      <c r="C839" s="1551">
        <f>IF(Y839&gt;=1,'Result Entry'!$BF$3,0)</f>
        <v>0.0</v>
      </c>
      <c r="D839" s="1552"/>
      <c r="E839" s="1728">
        <f>IF($L824="TC",0,IF($L824="Nso",0,VLOOKUP($A820,'Result Entry'!$B$9:$FW$108,57,0)))</f>
        <v>0.0</v>
      </c>
      <c r="F839" s="1729">
        <f>IF($L824="TC",0,IF($L824="Nso",0,VLOOKUP($A820,'Result Entry'!$B$9:$FW$108,58,0)))</f>
        <v>0.0</v>
      </c>
      <c r="G839" s="1729">
        <f>IF($L824="TC",0,IF($L824="Nso",0,VLOOKUP($A820,'Result Entry'!$B$9:$FW$108,59,0)))</f>
        <v>0.0</v>
      </c>
      <c r="H839" s="2034">
        <f t="shared" si="105"/>
        <v>0.0</v>
      </c>
      <c r="I839" s="2035" t="str">
        <f>CONCATENATE(U839,"/",'Result Entry'!$BJ$7)</f>
        <v>0/70</v>
      </c>
      <c r="J839" s="2036" t="str">
        <f>IF(V839=0,"--",CONCATENATE(V839,"/",'Result Entry'!$BK$7))</f>
        <v>--</v>
      </c>
      <c r="K839" s="2037">
        <f t="shared" si="106"/>
        <v>0.0</v>
      </c>
      <c r="L839" s="2038">
        <f t="shared" si="107"/>
        <v>0.0</v>
      </c>
      <c r="M839" s="2035" t="str">
        <f>CONCATENATE(W839,"/",'Result Entry'!$BN$7)</f>
        <v>0/100</v>
      </c>
      <c r="N839" s="2036" t="str">
        <f>IF(X839=0,"--",CONCATENATE(X839,"/",'Result Entry'!$BO$7))</f>
        <v>--</v>
      </c>
      <c r="O839" s="2031">
        <f t="shared" si="108"/>
        <v>0.0</v>
      </c>
      <c r="P839" s="1734">
        <f t="shared" si="109"/>
        <v>0.0</v>
      </c>
      <c r="Q839" s="2032" t="str">
        <f>IF($L824="TC",0,IF($L824="Nso",0,VLOOKUP($A820,'Result Entry'!$B$9:$FW$108,72,0)))</f>
        <v/>
      </c>
      <c r="R839" s="610"/>
      <c r="U839" s="2039">
        <f>IF($L824="TC",0,IF($L824="Nso",0,VLOOKUP($A820,'Result Entry'!$B$9:$FW$108,61,0)))</f>
        <v>0.0</v>
      </c>
      <c r="V839" s="2039">
        <f>IF($L824="TC",0,IF($L824="Nso",0,VLOOKUP($A820,'Result Entry'!$B$9:$FW$108,62,0)))</f>
        <v>0.0</v>
      </c>
      <c r="W839" s="2039">
        <f>IF($L824="TC",0,IF($L824="Nso",0,VLOOKUP($A820,'Result Entry'!$B$9:$FW$108,65,0)))</f>
        <v>0.0</v>
      </c>
      <c r="X839" s="2039">
        <f>IF($L824="TC",0,IF($L824="Nso",0,VLOOKUP($A820,'Result Entry'!$B$9:$FW$108,66,0)))</f>
        <v>0.0</v>
      </c>
      <c r="Y839" s="2039">
        <f>VLOOKUP($A820,'Result Entry'!$B$9:$FW$108,56,0)</f>
        <v>0.0</v>
      </c>
    </row>
    <row r="840" spans="8:8" s="1538" ht="33.75" customFormat="1" customHeight="1">
      <c r="A840" s="1954"/>
      <c r="B840" s="1986" t="s">
        <v>70</v>
      </c>
      <c r="C840" s="1554">
        <f>IF(Y840&gt;=1,'Result Entry'!$BW$3,0)</f>
        <v>0.0</v>
      </c>
      <c r="D840" s="2040"/>
      <c r="E840" s="2041">
        <f>IF($L824="TC",0,IF($L824="Nso",0,VLOOKUP($A820,'Result Entry'!$B$9:$FW$108,74,0)))</f>
        <v>0.0</v>
      </c>
      <c r="F840" s="2042">
        <f>IF($L824="TC",0,IF($L824="Nso",0,VLOOKUP($A820,'Result Entry'!$B$9:$FW$108,75,0)))</f>
        <v>0.0</v>
      </c>
      <c r="G840" s="2042">
        <f>IF($L824="TC",0,IF($L824="Nso",0,VLOOKUP($A820,'Result Entry'!$B$9:$FW$108,76,0)))</f>
        <v>0.0</v>
      </c>
      <c r="H840" s="2043">
        <f t="shared" si="105"/>
        <v>0.0</v>
      </c>
      <c r="I840" s="2044" t="str">
        <f>CONCATENATE(U840,"/",'Result Entry'!$CA$7)</f>
        <v>0/70</v>
      </c>
      <c r="J840" s="2045" t="str">
        <f>IF(V840=0,"--",CONCATENATE(V840,"/",'Result Entry'!$CB$7))</f>
        <v>--</v>
      </c>
      <c r="K840" s="2046">
        <f t="shared" si="106"/>
        <v>0.0</v>
      </c>
      <c r="L840" s="2047">
        <f t="shared" si="107"/>
        <v>0.0</v>
      </c>
      <c r="M840" s="2044" t="str">
        <f>CONCATENATE(W840,"/",'Result Entry'!$CE$7)</f>
        <v>0/100</v>
      </c>
      <c r="N840" s="2045" t="str">
        <f>IF(X840=0,"--",CONCATENATE(X840,"/",'Result Entry'!$CF$7))</f>
        <v>--</v>
      </c>
      <c r="O840" s="2043">
        <f t="shared" si="108"/>
        <v>0.0</v>
      </c>
      <c r="P840" s="2048">
        <f t="shared" si="109"/>
        <v>0.0</v>
      </c>
      <c r="Q840" s="2049" t="str">
        <f>IF($L824="TC",0,IF($L824="Nso",0,VLOOKUP($A820,'Result Entry'!$B$9:$FW$108,89,0)))</f>
        <v/>
      </c>
      <c r="R840" s="610"/>
      <c r="U840" s="2041">
        <f>IF($L824="TC",0,IF($L824="Nso",0,VLOOKUP($A820,'Result Entry'!$B$9:$FW$108,78,0)))</f>
        <v>0.0</v>
      </c>
      <c r="V840" s="2041">
        <f>IF($L824="TC",0,IF($L824="Nso",0,VLOOKUP($A820,'Result Entry'!$B$9:$FW$108,79,0)))</f>
        <v>0.0</v>
      </c>
      <c r="W840" s="2041">
        <f>IF($L824="TC",0,IF($L824="Nso",0,VLOOKUP($A820,'Result Entry'!$B$9:$FW$108,82,0)))</f>
        <v>0.0</v>
      </c>
      <c r="X840" s="2041">
        <f>IF($L824="TC",0,IF($L824="Nso",0,VLOOKUP($A820,'Result Entry'!$B$9:$FW$108,83,0)))</f>
        <v>0.0</v>
      </c>
      <c r="Y840" s="2041">
        <f>VLOOKUP($A820,'Result Entry'!$B$9:$FW$108,73,0)</f>
        <v>0.0</v>
      </c>
    </row>
    <row r="841" spans="8:8" s="1538" ht="33.75" customFormat="1" customHeight="1">
      <c r="A841" s="1954"/>
      <c r="B841" s="1986" t="s">
        <v>70</v>
      </c>
      <c r="C841" s="2050">
        <f>IF(Y841&gt;=1,'Result Entry'!$CN$3,0)</f>
        <v>0.0</v>
      </c>
      <c r="D841" s="2040"/>
      <c r="E841" s="2051">
        <f>IF($L824="TC",0,IF($L824="Nso",0,VLOOKUP($A820,'Result Entry'!$B$9:$FW$108,91,0)))</f>
        <v>0.0</v>
      </c>
      <c r="F841" s="2052">
        <f>IF($L824="TC",0,IF($L824="Nso",0,VLOOKUP($A820,'Result Entry'!$B$9:$FW$108,92,0)))</f>
        <v>0.0</v>
      </c>
      <c r="G841" s="2052">
        <f>IF($L824="TC",0,IF($L824="Nso",0,VLOOKUP($A820,'Result Entry'!$B$9:$FW$108,93,0)))</f>
        <v>0.0</v>
      </c>
      <c r="H841" s="2053">
        <f t="shared" si="105"/>
        <v>0.0</v>
      </c>
      <c r="I841" s="2054" t="str">
        <f>CONCATENATE(U841,"/",'Result Entry'!$CR$7)</f>
        <v>0/70</v>
      </c>
      <c r="J841" s="2055" t="str">
        <f>IF(V841=0,"--",CONCATENATE(V841,"/",'Result Entry'!$CS$7))</f>
        <v>--</v>
      </c>
      <c r="K841" s="2056">
        <f t="shared" si="106"/>
        <v>0.0</v>
      </c>
      <c r="L841" s="2057">
        <f t="shared" si="107"/>
        <v>0.0</v>
      </c>
      <c r="M841" s="2054" t="str">
        <f>CONCATENATE(W841,"/",'Result Entry'!$CV$7)</f>
        <v>0/100</v>
      </c>
      <c r="N841" s="2055" t="str">
        <f>IF(X841=0,"--",CONCATENATE(X841,"/",'Result Entry'!$CW$7))</f>
        <v>--</v>
      </c>
      <c r="O841" s="2053">
        <f t="shared" si="108"/>
        <v>0.0</v>
      </c>
      <c r="P841" s="2058">
        <f t="shared" si="109"/>
        <v>0.0</v>
      </c>
      <c r="Q841" s="2059" t="str">
        <f>IF($L824="TC",0,IF($L824="Nso",0,VLOOKUP($A820,'Result Entry'!$B$9:$FW$108,106,0)))</f>
        <v/>
      </c>
      <c r="R841" s="610"/>
      <c r="U841" s="2051">
        <f>IF($L824="TC",0,IF($L824="Nso",0,VLOOKUP($A820,'Result Entry'!$B$9:$FW$108,95,0)))</f>
        <v>0.0</v>
      </c>
      <c r="V841" s="2051">
        <f>IF($L824="TC",0,IF($L824="Nso",0,VLOOKUP($A820,'Result Entry'!$B$9:$FW$108,96,0)))</f>
        <v>0.0</v>
      </c>
      <c r="W841" s="2051">
        <f>IF($L824="TC",0,IF($L824="Nso",0,VLOOKUP($A820,'Result Entry'!$B$9:$FW$108,99,0)))</f>
        <v>0.0</v>
      </c>
      <c r="X841" s="2051">
        <f>IF($L824="TC",0,IF($L824="Nso",0,VLOOKUP($A820,'Result Entry'!$B$9:$FW$108,100,0)))</f>
        <v>0.0</v>
      </c>
      <c r="Y841" s="2051">
        <f>VLOOKUP($A820,'Result Entry'!$B$9:$FW$108,90,0)</f>
        <v>0.0</v>
      </c>
    </row>
    <row r="842" spans="8:8" s="1538" ht="33.75" customFormat="1" customHeight="1">
      <c r="A842" s="1954"/>
      <c r="B842" s="1986" t="s">
        <v>70</v>
      </c>
      <c r="C842" s="1554">
        <f>IF(Y842&gt;=1,'Result Entry'!$DE$3,0)</f>
        <v>0.0</v>
      </c>
      <c r="D842" s="2040"/>
      <c r="E842" s="1739">
        <f>IF($L824="TC",0,IF($L824="Nso",0,VLOOKUP($A820,'Result Entry'!$B$9:$FW$108,108,0)))</f>
        <v>0.0</v>
      </c>
      <c r="F842" s="1740">
        <f>IF($L824="TC",0,IF($L824="Nso",0,VLOOKUP($A820,'Result Entry'!$B$9:$FW$108,109,0)))</f>
        <v>0.0</v>
      </c>
      <c r="G842" s="1740">
        <f>IF($L824="TC",0,IF($L824="Nso",0,VLOOKUP($A820,'Result Entry'!$B$9:$FW$108,110,0)))</f>
        <v>0.0</v>
      </c>
      <c r="H842" s="2060">
        <f t="shared" si="105"/>
        <v>0.0</v>
      </c>
      <c r="I842" s="2061" t="str">
        <f>CONCATENATE(U842,"/",'Result Entry'!$DI$7)</f>
        <v>0/70</v>
      </c>
      <c r="J842" s="2062" t="str">
        <f>IF(V842=0,"--",CONCATENATE(V842,"/",'Result Entry'!$DJ$7))</f>
        <v>--</v>
      </c>
      <c r="K842" s="2063">
        <f t="shared" si="106"/>
        <v>0.0</v>
      </c>
      <c r="L842" s="2064">
        <f t="shared" si="107"/>
        <v>0.0</v>
      </c>
      <c r="M842" s="2061" t="str">
        <f>CONCATENATE(W842,"/",'Result Entry'!$DM$7)</f>
        <v>0/100</v>
      </c>
      <c r="N842" s="2062" t="str">
        <f>IF(X842=0,"--",CONCATENATE(X842,"/",'Result Entry'!$DN$7))</f>
        <v>--</v>
      </c>
      <c r="O842" s="2060">
        <f t="shared" si="108"/>
        <v>0.0</v>
      </c>
      <c r="P842" s="1746">
        <f t="shared" si="109"/>
        <v>0.0</v>
      </c>
      <c r="Q842" s="2032" t="str">
        <f>IF($L824="TC",0,IF($L824="Nso",0,VLOOKUP($A820,'Result Entry'!$B$9:$FW$108,123,0)))</f>
        <v/>
      </c>
      <c r="R842" s="610"/>
      <c r="U842" s="2065">
        <f>IF($L824="TC",0,IF($L824="Nso",0,VLOOKUP($A820,'Result Entry'!$B$9:$FW$108,112,0)))</f>
        <v>0.0</v>
      </c>
      <c r="V842" s="2065">
        <f>IF($L824="TC",0,IF($L824="Nso",0,VLOOKUP($A820,'Result Entry'!$B$9:$FW$108,113,0)))</f>
        <v>0.0</v>
      </c>
      <c r="W842" s="2065">
        <f>IF($L824="TC",0,IF($L824="Nso",0,VLOOKUP($A820,'Result Entry'!$B$9:$FW$108,116,0)))</f>
        <v>0.0</v>
      </c>
      <c r="X842" s="2065">
        <f>IF($L824="TC",0,IF($L824="Nso",0,VLOOKUP($A820,'Result Entry'!$B$9:$FW$108,117,0)))</f>
        <v>0.0</v>
      </c>
      <c r="Y842" s="2065">
        <f>VLOOKUP($A820,'Result Entry'!$B$9:$FW$108,107,0)</f>
        <v>0.0</v>
      </c>
    </row>
    <row r="843" spans="8:8" ht="33.75" customHeight="1">
      <c r="A843" s="1954"/>
      <c r="B843" s="1986" t="s">
        <v>70</v>
      </c>
      <c r="C843" s="1565" t="s">
        <v>78</v>
      </c>
      <c r="D843" s="1566"/>
      <c r="E843" s="1567"/>
      <c r="F843" s="1747" t="s">
        <v>79</v>
      </c>
      <c r="G843" s="2066"/>
      <c r="H843" s="1748"/>
      <c r="I843" s="1747" t="s">
        <v>80</v>
      </c>
      <c r="J843" s="1749"/>
      <c r="K843" s="2067" t="s">
        <v>42</v>
      </c>
      <c r="L843" s="2068"/>
      <c r="M843" s="2067" t="s">
        <v>92</v>
      </c>
      <c r="N843" s="1753"/>
      <c r="O843" s="1752" t="s">
        <v>40</v>
      </c>
      <c r="P843" s="1753"/>
      <c r="Q843" s="2069" t="s">
        <v>44</v>
      </c>
      <c r="R843" s="610"/>
    </row>
    <row r="844" spans="8:8" ht="33.75" customHeight="1">
      <c r="A844" s="1954"/>
      <c r="B844" s="1986" t="s">
        <v>70</v>
      </c>
      <c r="C844" s="1577"/>
      <c r="D844" s="1578"/>
      <c r="E844" s="1579"/>
      <c r="F844" s="1755">
        <f>IF($L824="TC",0,IF($L824="Nso",0,VLOOKUP($A820,'Result Entry'!$B$9:$FW$108,171,0)))</f>
        <v>0.0</v>
      </c>
      <c r="G844" s="2070"/>
      <c r="H844" s="1756"/>
      <c r="I844" s="2071">
        <f>IF($L824="TC",0,IF($L824="Nso",0,VLOOKUP($A820,'Result Entry'!$B$9:$FW$108,172,0)))</f>
        <v>0.0</v>
      </c>
      <c r="J844" s="2072"/>
      <c r="K844" s="2073">
        <f>IF($L824="TC",0,IF($L824="Nso",0,VLOOKUP($A820,'Result Entry'!$B$9:$FW$108,173,0)))</f>
        <v>0.0</v>
      </c>
      <c r="L844" s="2074"/>
      <c r="M844" s="2075" t="str">
        <f>IF($L824="TC",0,IF($L824="Nso",0,VLOOKUP($A820,'Result Entry'!$B$9:$FW$108,174,0)))</f>
        <v/>
      </c>
      <c r="N844" s="2076"/>
      <c r="O844" s="1535" t="str">
        <f>VLOOKUP($A820,'Result Entry'!$B$9:$FW$108,175,0)</f>
        <v/>
      </c>
      <c r="P844" s="1534"/>
      <c r="Q844" s="2077" t="str">
        <f>IF($L824="TC",0,IF($L824="Nso",0,VLOOKUP($A820,'Result Entry'!$B$9:$FW$108,177,0)))</f>
        <v/>
      </c>
      <c r="R844" s="610"/>
    </row>
    <row r="845" spans="8:8" ht="33.75" customHeight="1">
      <c r="A845" s="1954"/>
      <c r="B845" s="1986" t="s">
        <v>70</v>
      </c>
      <c r="C845" s="2078" t="s">
        <v>59</v>
      </c>
      <c r="D845" s="2079"/>
      <c r="E845" s="2079"/>
      <c r="F845" s="2079"/>
      <c r="G845" s="2079"/>
      <c r="H845" s="2079"/>
      <c r="I845" s="2080"/>
      <c r="J845" s="1592" t="s">
        <v>60</v>
      </c>
      <c r="K845" s="1592"/>
      <c r="L845" s="1592"/>
      <c r="M845" s="1593"/>
      <c r="N845" s="1760">
        <f>VLOOKUP($A820,'Result Entry'!$B$9:$FW$108,168,0)</f>
        <v>0.0</v>
      </c>
      <c r="O845" s="1761"/>
      <c r="P845" s="2081" t="s">
        <v>38</v>
      </c>
      <c r="Q845" s="2082"/>
      <c r="R845" s="610"/>
    </row>
    <row r="846" spans="8:8" ht="33.75" customHeight="1">
      <c r="A846" s="1954"/>
      <c r="B846" s="1986" t="s">
        <v>70</v>
      </c>
      <c r="C846" s="1598" t="s">
        <v>244</v>
      </c>
      <c r="D846" s="1599"/>
      <c r="E846" s="1599"/>
      <c r="F846" s="2083" t="s">
        <v>158</v>
      </c>
      <c r="G846" s="2084"/>
      <c r="H846" s="2085"/>
      <c r="I846" s="2086" t="s">
        <v>242</v>
      </c>
      <c r="J846" s="1603" t="s">
        <v>61</v>
      </c>
      <c r="K846" s="1603"/>
      <c r="L846" s="1603"/>
      <c r="M846" s="1604"/>
      <c r="N846" s="1762">
        <f>VLOOKUP($A820,'Result Entry'!$B$9:$FW$108,169,0)</f>
        <v>0.0</v>
      </c>
      <c r="O846" s="1763"/>
      <c r="P846" s="1607" t="str">
        <f>VLOOKUP($A820,'Result Entry'!$B$9:$FW$108,170,0)</f>
        <v/>
      </c>
      <c r="Q846" s="2087"/>
      <c r="R846" s="610"/>
    </row>
    <row r="847" spans="8:8" ht="33.75" customHeight="1">
      <c r="A847" s="1954"/>
      <c r="B847" s="1986" t="s">
        <v>70</v>
      </c>
      <c r="C847" s="1598"/>
      <c r="D847" s="1599"/>
      <c r="E847" s="1599"/>
      <c r="F847" s="2088"/>
      <c r="G847" s="2089"/>
      <c r="H847" s="2090"/>
      <c r="I847" s="2091" t="s">
        <v>100</v>
      </c>
      <c r="J847" s="1612" t="s">
        <v>62</v>
      </c>
      <c r="K847" s="1612"/>
      <c r="L847" s="1612"/>
      <c r="M847" s="1613"/>
      <c r="N847" s="2092">
        <f>IF($L824="TC","Transferred",IF($L824="Nso","NameSeparated",VLOOKUP($A820,'Result Entry'!$B$9:$FW$108,178,0)))</f>
        <v>0.0</v>
      </c>
      <c r="O847" s="2092"/>
      <c r="P847" s="2092"/>
      <c r="Q847" s="2093"/>
      <c r="R847" s="610"/>
    </row>
    <row r="848" spans="8:8" ht="33.75" customHeight="1">
      <c r="A848" s="1954"/>
      <c r="B848" s="1986" t="s">
        <v>70</v>
      </c>
      <c r="C848" s="1766" t="str">
        <f>'Result Entry'!$DU$3</f>
        <v>Foundation Of Information Tech.</v>
      </c>
      <c r="D848" s="1767"/>
      <c r="E848" s="1768"/>
      <c r="F848" s="1769" t="str">
        <f>IF(OR($L824="TC",$L824="Nso"),"",VLOOKUP($A820,'Result Entry'!$B$9:$GS$108,196,0))</f>
        <v>0/200</v>
      </c>
      <c r="G848" s="1769"/>
      <c r="H848" s="1769"/>
      <c r="I848" s="1770" t="str">
        <f>IF(F848="","",VLOOKUP($A820,'Result Entry'!$B$9:$GS$108,137,0))</f>
        <v/>
      </c>
      <c r="J848" s="1621" t="s">
        <v>72</v>
      </c>
      <c r="K848" s="1621"/>
      <c r="L848" s="1621"/>
      <c r="M848" s="1622"/>
      <c r="N848" s="2094">
        <f>'Result Entry'!$T$2</f>
        <v>45041.0</v>
      </c>
      <c r="O848" s="2095"/>
      <c r="P848" s="2095"/>
      <c r="Q848" s="2096"/>
      <c r="R848" s="610"/>
    </row>
    <row r="849" spans="8:8" ht="33.75" customHeight="1">
      <c r="A849" s="1954"/>
      <c r="B849" s="1986" t="s">
        <v>70</v>
      </c>
      <c r="C849" s="1774" t="str">
        <f>'Result Entry'!$EI$3</f>
        <v>G.I.A.I.-II</v>
      </c>
      <c r="D849" s="1775"/>
      <c r="E849" s="1776"/>
      <c r="F849" s="1769" t="str">
        <f>IF(OR($L824="TC",$L824="Nso"),"",VLOOKUP($A820,'Result Entry'!$B$9:$GS$108,200,0))</f>
        <v>0/200</v>
      </c>
      <c r="G849" s="1769"/>
      <c r="H849" s="1769"/>
      <c r="I849" s="1770" t="str">
        <f>IF(F849="","",VLOOKUP($A820,'Result Entry'!$B$9:$GS$108,149,0))</f>
        <v/>
      </c>
      <c r="J849" s="1626"/>
      <c r="K849" s="1627"/>
      <c r="L849" s="1627"/>
      <c r="M849" s="1627"/>
      <c r="N849" s="1627"/>
      <c r="O849" s="1627"/>
      <c r="P849" s="1627"/>
      <c r="Q849" s="2097"/>
      <c r="R849" s="610"/>
    </row>
    <row r="850" spans="8:8" ht="33.75" customHeight="1">
      <c r="A850" s="1954"/>
      <c r="B850" s="1986" t="s">
        <v>70</v>
      </c>
      <c r="C850" s="1774" t="str">
        <f>'Result Entry'!$EU$3</f>
        <v>SOC.SER.PLAN</v>
      </c>
      <c r="D850" s="1775"/>
      <c r="E850" s="1776"/>
      <c r="F850" s="1769" t="str">
        <f>IF(OR($L824="TC",$L824="Nso"),"",VLOOKUP($A820,'Result Entry'!$B$9:$HS$108,204,0))</f>
        <v>0/200</v>
      </c>
      <c r="G850" s="1769"/>
      <c r="H850" s="1769"/>
      <c r="I850" s="1770" t="str">
        <f>IF(F850="","",VLOOKUP($A820,'Result Entry'!$B$9:$GS$108,161,0))</f>
        <v/>
      </c>
      <c r="J850" s="1629" t="s">
        <v>175</v>
      </c>
      <c r="K850" s="2098"/>
      <c r="L850" s="2098"/>
      <c r="M850" s="1630"/>
      <c r="N850" s="2099"/>
      <c r="O850" s="2100"/>
      <c r="P850" s="2100"/>
      <c r="Q850" s="2101"/>
      <c r="R850" s="610"/>
    </row>
    <row r="851" spans="8:8" ht="33.75" customHeight="1">
      <c r="A851" s="1954"/>
      <c r="B851" s="1986" t="s">
        <v>70</v>
      </c>
      <c r="C851" s="1774" t="str">
        <f>'Result Entry'!$FG$3</f>
        <v>Jeewan Kaushal</v>
      </c>
      <c r="D851" s="1775"/>
      <c r="E851" s="1776"/>
      <c r="F851" s="1769" t="str">
        <f>IF(OR($L824="TC",$L824="Nso"),"",VLOOKUP($A820,'Result Entry'!$B$9:$HS$108,208,0))</f>
        <v>0/100</v>
      </c>
      <c r="G851" s="1769"/>
      <c r="H851" s="1769"/>
      <c r="I851" s="1770" t="str">
        <f>IF(F851="","",VLOOKUP($A820,'Result Entry'!$B$9:$HS$108,167,0))</f>
        <v/>
      </c>
      <c r="J851" s="1629" t="s">
        <v>149</v>
      </c>
      <c r="K851" s="2098"/>
      <c r="L851" s="2098"/>
      <c r="M851" s="1630"/>
      <c r="N851" s="1630"/>
      <c r="O851" s="1630"/>
      <c r="P851" s="1630"/>
      <c r="Q851" s="2102"/>
      <c r="R851" s="610"/>
    </row>
    <row r="852" spans="8:8" ht="33.75" customHeight="1">
      <c r="A852" s="1954"/>
      <c r="B852" s="1986" t="s">
        <v>70</v>
      </c>
      <c r="C852" s="1777" t="s">
        <v>181</v>
      </c>
      <c r="D852" s="1778"/>
      <c r="E852" s="1779"/>
      <c r="F852" s="2103" t="s">
        <v>182</v>
      </c>
      <c r="G852" s="2104"/>
      <c r="H852" s="2105"/>
      <c r="I852" s="1782" t="s">
        <v>31</v>
      </c>
      <c r="J852" s="1629" t="s">
        <v>176</v>
      </c>
      <c r="K852" s="2098"/>
      <c r="L852" s="2098"/>
      <c r="M852" s="1630"/>
      <c r="N852" s="1630"/>
      <c r="O852" s="1630"/>
      <c r="P852" s="1630"/>
      <c r="Q852" s="2102"/>
      <c r="R852" s="610"/>
    </row>
    <row r="853" spans="8:8" ht="33.75" customHeight="1">
      <c r="A853" s="1954"/>
      <c r="B853" s="1986" t="s">
        <v>70</v>
      </c>
      <c r="C853" s="1783"/>
      <c r="D853" s="1784"/>
      <c r="E853" s="1785"/>
      <c r="F853" s="1786" t="s">
        <v>245</v>
      </c>
      <c r="G853" s="2106"/>
      <c r="H853" s="1787"/>
      <c r="I853" s="1788" t="s">
        <v>63</v>
      </c>
      <c r="J853" s="1647" t="s">
        <v>68</v>
      </c>
      <c r="K853" s="1648"/>
      <c r="L853" s="1648"/>
      <c r="M853" s="1648"/>
      <c r="N853" s="1648"/>
      <c r="O853" s="1648"/>
      <c r="P853" s="1648"/>
      <c r="Q853" s="2107"/>
      <c r="R853" s="610"/>
    </row>
    <row r="854" spans="8:8" ht="33.75" customHeight="1">
      <c r="A854" s="1954"/>
      <c r="B854" s="1986" t="s">
        <v>70</v>
      </c>
      <c r="C854" s="1783"/>
      <c r="D854" s="1784"/>
      <c r="E854" s="1785"/>
      <c r="F854" s="1786" t="s">
        <v>246</v>
      </c>
      <c r="G854" s="2106"/>
      <c r="H854" s="1787"/>
      <c r="I854" s="1788" t="s">
        <v>64</v>
      </c>
      <c r="J854" s="1650"/>
      <c r="K854" s="1651"/>
      <c r="L854" s="1651"/>
      <c r="M854" s="1651"/>
      <c r="N854" s="1651"/>
      <c r="O854" s="1651"/>
      <c r="P854" s="1651"/>
      <c r="Q854" s="2108"/>
      <c r="R854" s="610"/>
    </row>
    <row r="855" spans="8:8" ht="33.75" customHeight="1">
      <c r="A855" s="1954"/>
      <c r="B855" s="1986" t="s">
        <v>70</v>
      </c>
      <c r="C855" s="1783"/>
      <c r="D855" s="1784"/>
      <c r="E855" s="1785"/>
      <c r="F855" s="1786" t="s">
        <v>247</v>
      </c>
      <c r="G855" s="2106"/>
      <c r="H855" s="1787"/>
      <c r="I855" s="1788" t="s">
        <v>66</v>
      </c>
      <c r="J855" s="1650"/>
      <c r="K855" s="1651"/>
      <c r="L855" s="1651"/>
      <c r="M855" s="1651"/>
      <c r="N855" s="1651"/>
      <c r="O855" s="1651"/>
      <c r="P855" s="1651"/>
      <c r="Q855" s="2108"/>
      <c r="R855" s="610"/>
    </row>
    <row r="856" spans="8:8" ht="33.75" customHeight="1">
      <c r="A856" s="1954"/>
      <c r="B856" s="1986" t="s">
        <v>70</v>
      </c>
      <c r="C856" s="1783"/>
      <c r="D856" s="1784"/>
      <c r="E856" s="1785"/>
      <c r="F856" s="1786" t="s">
        <v>248</v>
      </c>
      <c r="G856" s="2106"/>
      <c r="H856" s="1787"/>
      <c r="I856" s="1788" t="s">
        <v>65</v>
      </c>
      <c r="J856" s="1653" t="s">
        <v>81</v>
      </c>
      <c r="K856" s="1654"/>
      <c r="L856" s="1654"/>
      <c r="M856" s="1654"/>
      <c r="N856" s="1654"/>
      <c r="O856" s="1654"/>
      <c r="P856" s="1654"/>
      <c r="Q856" s="2109"/>
      <c r="R856" s="610"/>
    </row>
    <row r="857" spans="8:8" ht="33.75" customHeight="1">
      <c r="A857" s="1954"/>
      <c r="B857" s="2110" t="s">
        <v>70</v>
      </c>
      <c r="C857" s="2111"/>
      <c r="D857" s="2112"/>
      <c r="E857" s="2113"/>
      <c r="F857" s="2114"/>
      <c r="G857" s="2115"/>
      <c r="H857" s="2115"/>
      <c r="I857" s="2116"/>
      <c r="J857" s="2117"/>
      <c r="K857" s="2118"/>
      <c r="L857" s="2118"/>
      <c r="M857" s="2118"/>
      <c r="N857" s="2118"/>
      <c r="O857" s="2118"/>
      <c r="P857" s="2118"/>
      <c r="Q857" s="2119"/>
      <c r="R857" s="610"/>
    </row>
    <row r="858" spans="8:8" s="927" ht="48.75" customFormat="1" customHeight="1">
      <c r="A858" s="1439"/>
      <c r="B858" s="2120"/>
      <c r="C858" s="2120"/>
      <c r="D858" s="2120"/>
      <c r="E858" s="2120"/>
      <c r="F858" s="2120"/>
      <c r="G858" s="2120"/>
      <c r="H858" s="2120"/>
      <c r="I858" s="2120"/>
      <c r="J858" s="2120"/>
      <c r="K858" s="2120"/>
      <c r="L858" s="2120"/>
      <c r="M858" s="2120"/>
      <c r="N858" s="2120"/>
      <c r="O858" s="2120"/>
      <c r="P858" s="2120"/>
      <c r="Q858" s="2120"/>
      <c r="R858" s="610"/>
    </row>
    <row r="859" spans="8:8" ht="9.75" customHeight="1">
      <c r="A859" s="1949">
        <f>A820+1</f>
        <v>23.0</v>
      </c>
      <c r="B859" s="1949"/>
      <c r="C859" s="1949"/>
      <c r="D859" s="1949"/>
      <c r="E859" s="1949"/>
      <c r="F859" s="1949"/>
      <c r="G859" s="1949"/>
      <c r="H859" s="1949"/>
      <c r="I859" s="1949"/>
      <c r="J859" s="1949"/>
      <c r="K859" s="1949"/>
      <c r="L859" s="1949"/>
      <c r="M859" s="1949"/>
      <c r="N859" s="1949"/>
      <c r="O859" s="1949"/>
      <c r="P859" s="1949"/>
      <c r="Q859" s="1949"/>
      <c r="R859" s="1949"/>
    </row>
    <row r="860" spans="8:8" ht="16.5" customHeight="1">
      <c r="A860" s="1950"/>
      <c r="B860" s="1951" t="s">
        <v>51</v>
      </c>
      <c r="C860" s="1952"/>
      <c r="D860" s="1952"/>
      <c r="E860" s="1952"/>
      <c r="F860" s="1952"/>
      <c r="G860" s="1952"/>
      <c r="H860" s="1952"/>
      <c r="I860" s="1952"/>
      <c r="J860" s="1952"/>
      <c r="K860" s="1952"/>
      <c r="L860" s="1952"/>
      <c r="M860" s="1952"/>
      <c r="N860" s="1952"/>
      <c r="O860" s="1952"/>
      <c r="P860" s="1952"/>
      <c r="Q860" s="1953"/>
      <c r="R860" s="610"/>
    </row>
    <row r="861" spans="8:8" ht="62.25" customHeight="1">
      <c r="A861" s="1954"/>
      <c r="B861" s="1955"/>
      <c r="C861" s="1956"/>
      <c r="D861" s="1957" t="str">
        <f>Master!$E$8</f>
        <v>Govt. Sr. Secondary School </v>
      </c>
      <c r="E861" s="1958"/>
      <c r="F861" s="1958"/>
      <c r="G861" s="1958"/>
      <c r="H861" s="1958"/>
      <c r="I861" s="1958"/>
      <c r="J861" s="1958"/>
      <c r="K861" s="1958"/>
      <c r="L861" s="1958"/>
      <c r="M861" s="1958"/>
      <c r="N861" s="1958"/>
      <c r="O861" s="1958"/>
      <c r="P861" s="1958"/>
      <c r="Q861" s="1959"/>
      <c r="R861" s="610"/>
    </row>
    <row r="862" spans="8:8" ht="33.0" customHeight="1">
      <c r="A862" s="1954"/>
      <c r="B862" s="1960"/>
      <c r="C862" s="1961"/>
      <c r="D862" s="1962" t="str">
        <f>Master!$E$11</f>
        <v>P.S.-Bapini (Jodhpur)</v>
      </c>
      <c r="E862" s="1962"/>
      <c r="F862" s="1962"/>
      <c r="G862" s="1962"/>
      <c r="H862" s="1962"/>
      <c r="I862" s="1962"/>
      <c r="J862" s="1962"/>
      <c r="K862" s="1962"/>
      <c r="L862" s="1962"/>
      <c r="M862" s="1962"/>
      <c r="N862" s="1962"/>
      <c r="O862" s="1962"/>
      <c r="P862" s="1962"/>
      <c r="Q862" s="1963"/>
      <c r="R862" s="610"/>
    </row>
    <row r="863" spans="8:8" ht="21.75" customHeight="1">
      <c r="A863" s="1954"/>
      <c r="B863" s="1964"/>
      <c r="C863" s="1965" t="s">
        <v>151</v>
      </c>
      <c r="D863" s="1966"/>
      <c r="E863" s="1966"/>
      <c r="F863" s="1966"/>
      <c r="G863" s="1966"/>
      <c r="H863" s="1967"/>
      <c r="I863" s="1968" t="s">
        <v>128</v>
      </c>
      <c r="J863" s="1969"/>
      <c r="K863" s="1969"/>
      <c r="L863" s="1970">
        <f>VLOOKUP(A859,'Result Entry'!$B$6:$K$108,6,0)</f>
        <v>0.0</v>
      </c>
      <c r="M863" s="1971"/>
      <c r="N863" s="1972" t="s">
        <v>69</v>
      </c>
      <c r="O863" s="1973"/>
      <c r="P863" s="1974">
        <f>Master!$E$14</f>
        <v>8.151106901E9</v>
      </c>
      <c r="Q863" s="1975"/>
      <c r="R863" s="610"/>
    </row>
    <row r="864" spans="8:8" ht="21.75" customHeight="1">
      <c r="A864" s="1954"/>
      <c r="B864" s="1976"/>
      <c r="C864" s="1965"/>
      <c r="D864" s="1966"/>
      <c r="E864" s="1966"/>
      <c r="F864" s="1966"/>
      <c r="G864" s="1966"/>
      <c r="H864" s="1967"/>
      <c r="I864" s="1968"/>
      <c r="J864" s="1969"/>
      <c r="K864" s="1969"/>
      <c r="L864" s="1970"/>
      <c r="M864" s="1971"/>
      <c r="N864" s="1470" t="s">
        <v>67</v>
      </c>
      <c r="O864" s="1471"/>
      <c r="P864" s="1472"/>
      <c r="Q864" s="1977"/>
      <c r="R864" s="610"/>
    </row>
    <row r="865" spans="8:8" ht="21.75" customHeight="1">
      <c r="A865" s="1954"/>
      <c r="B865" s="1976"/>
      <c r="C865" s="1978"/>
      <c r="D865" s="1979"/>
      <c r="E865" s="1979"/>
      <c r="F865" s="1979"/>
      <c r="G865" s="1979"/>
      <c r="H865" s="1980"/>
      <c r="I865" s="1981"/>
      <c r="J865" s="1982"/>
      <c r="K865" s="1982"/>
      <c r="L865" s="1983"/>
      <c r="M865" s="1984"/>
      <c r="N865" s="1479" t="s">
        <v>52</v>
      </c>
      <c r="O865" s="1480"/>
      <c r="P865" s="1481" t="str">
        <f>Master!$E$6</f>
        <v>2022-23</v>
      </c>
      <c r="Q865" s="1985"/>
      <c r="R865" s="610"/>
    </row>
    <row r="866" spans="8:8" ht="33.75" customHeight="1">
      <c r="A866" s="1954"/>
      <c r="B866" s="1986" t="s">
        <v>70</v>
      </c>
      <c r="C866" s="1677" t="s">
        <v>21</v>
      </c>
      <c r="D866" s="1678"/>
      <c r="E866" s="1678"/>
      <c r="F866" s="1678"/>
      <c r="G866" s="1679"/>
      <c r="H866" s="1680" t="s">
        <v>150</v>
      </c>
      <c r="I866" s="1681">
        <f>VLOOKUP($A859,'Result Entry'!$B$9:$FW$108,4,0)</f>
        <v>0.0</v>
      </c>
      <c r="J866" s="1681"/>
      <c r="K866" s="1681"/>
      <c r="L866" s="1681"/>
      <c r="M866" s="1681"/>
      <c r="N866" s="1681"/>
      <c r="O866" s="1681"/>
      <c r="P866" s="1681"/>
      <c r="Q866" s="1987"/>
      <c r="R866" s="610"/>
    </row>
    <row r="867" spans="8:8" ht="33.75" customHeight="1">
      <c r="A867" s="1954"/>
      <c r="B867" s="1986" t="s">
        <v>70</v>
      </c>
      <c r="C867" s="1683" t="s">
        <v>23</v>
      </c>
      <c r="D867" s="1684"/>
      <c r="E867" s="1684"/>
      <c r="F867" s="1684"/>
      <c r="G867" s="1685"/>
      <c r="H867" s="1686" t="s">
        <v>150</v>
      </c>
      <c r="I867" s="1687">
        <f>VLOOKUP($A859,'Result Entry'!$B$9:$FW$108,7,0)</f>
        <v>0.0</v>
      </c>
      <c r="J867" s="1687"/>
      <c r="K867" s="1687"/>
      <c r="L867" s="1687"/>
      <c r="M867" s="1687"/>
      <c r="N867" s="1687"/>
      <c r="O867" s="1687"/>
      <c r="P867" s="1687"/>
      <c r="Q867" s="1988"/>
      <c r="R867" s="610"/>
    </row>
    <row r="868" spans="8:8" ht="33.75" customHeight="1">
      <c r="A868" s="1954"/>
      <c r="B868" s="1986" t="s">
        <v>70</v>
      </c>
      <c r="C868" s="1683" t="s">
        <v>24</v>
      </c>
      <c r="D868" s="1684"/>
      <c r="E868" s="1684"/>
      <c r="F868" s="1684"/>
      <c r="G868" s="1685"/>
      <c r="H868" s="1686" t="s">
        <v>150</v>
      </c>
      <c r="I868" s="1687">
        <f>VLOOKUP($A859,'Result Entry'!$B$9:$FW$108,8,0)</f>
        <v>0.0</v>
      </c>
      <c r="J868" s="1687"/>
      <c r="K868" s="1687"/>
      <c r="L868" s="1687"/>
      <c r="M868" s="1687"/>
      <c r="N868" s="1687"/>
      <c r="O868" s="1687"/>
      <c r="P868" s="1687"/>
      <c r="Q868" s="1988"/>
      <c r="R868" s="610"/>
    </row>
    <row r="869" spans="8:8" ht="33.75" customHeight="1">
      <c r="A869" s="1954"/>
      <c r="B869" s="1986" t="s">
        <v>70</v>
      </c>
      <c r="C869" s="1683" t="s">
        <v>53</v>
      </c>
      <c r="D869" s="1684"/>
      <c r="E869" s="1684"/>
      <c r="F869" s="1684"/>
      <c r="G869" s="1685"/>
      <c r="H869" s="1686" t="s">
        <v>150</v>
      </c>
      <c r="I869" s="1687">
        <f>VLOOKUP($A859,'Result Entry'!$B$9:$FW$108,9,0)</f>
        <v>0.0</v>
      </c>
      <c r="J869" s="1687"/>
      <c r="K869" s="1687"/>
      <c r="L869" s="1687"/>
      <c r="M869" s="1687"/>
      <c r="N869" s="1687"/>
      <c r="O869" s="1687"/>
      <c r="P869" s="1687"/>
      <c r="Q869" s="1988"/>
      <c r="R869" s="610"/>
    </row>
    <row r="870" spans="8:8" ht="33.75" customHeight="1">
      <c r="A870" s="1954"/>
      <c r="B870" s="1986" t="s">
        <v>70</v>
      </c>
      <c r="C870" s="1683" t="s">
        <v>54</v>
      </c>
      <c r="D870" s="1684"/>
      <c r="E870" s="1684"/>
      <c r="F870" s="1684"/>
      <c r="G870" s="1685"/>
      <c r="H870" s="1686" t="s">
        <v>150</v>
      </c>
      <c r="I870" s="1689" t="str">
        <f>CONCATENATE('Result Entry'!$G$4,'Result Entry'!$J$4)</f>
        <v>11(A)</v>
      </c>
      <c r="J870" s="1687"/>
      <c r="K870" s="1687"/>
      <c r="L870" s="1687"/>
      <c r="M870" s="1687"/>
      <c r="N870" s="1687"/>
      <c r="O870" s="1687"/>
      <c r="P870" s="1687"/>
      <c r="Q870" s="1988"/>
      <c r="R870" s="610"/>
    </row>
    <row r="871" spans="8:8" ht="33.75" customHeight="1">
      <c r="A871" s="1954"/>
      <c r="B871" s="1986" t="s">
        <v>70</v>
      </c>
      <c r="C871" s="1742" t="s">
        <v>26</v>
      </c>
      <c r="D871" s="1763"/>
      <c r="E871" s="1763"/>
      <c r="F871" s="1763"/>
      <c r="G871" s="1989"/>
      <c r="H871" s="1693" t="s">
        <v>150</v>
      </c>
      <c r="I871" s="1694">
        <f>VLOOKUP($A859,'Result Entry'!$B$9:$FW$108,10,0)</f>
        <v>0.0</v>
      </c>
      <c r="J871" s="1694"/>
      <c r="K871" s="1694"/>
      <c r="L871" s="1694"/>
      <c r="M871" s="1694"/>
      <c r="N871" s="1694"/>
      <c r="O871" s="1694"/>
      <c r="P871" s="1694"/>
      <c r="Q871" s="1990"/>
      <c r="R871" s="610"/>
    </row>
    <row r="872" spans="8:8" ht="33.75" customHeight="1">
      <c r="A872" s="1954"/>
      <c r="B872" s="1986" t="s">
        <v>70</v>
      </c>
      <c r="C872" s="1991" t="s">
        <v>244</v>
      </c>
      <c r="D872" s="1992"/>
      <c r="E872" s="1993" t="s">
        <v>73</v>
      </c>
      <c r="F872" s="1994" t="s">
        <v>74</v>
      </c>
      <c r="G872" s="1994" t="s">
        <v>230</v>
      </c>
      <c r="H872" s="1995" t="s">
        <v>169</v>
      </c>
      <c r="I872" s="1701" t="s">
        <v>56</v>
      </c>
      <c r="J872" s="1996"/>
      <c r="K872" s="1996"/>
      <c r="L872" s="1997" t="s">
        <v>231</v>
      </c>
      <c r="M872" s="1998" t="s">
        <v>85</v>
      </c>
      <c r="N872" s="1998"/>
      <c r="O872" s="1999"/>
      <c r="P872" s="2000" t="s">
        <v>77</v>
      </c>
      <c r="Q872" s="2001" t="s">
        <v>99</v>
      </c>
      <c r="R872" s="610"/>
    </row>
    <row r="873" spans="8:8" ht="33.75" customHeight="1">
      <c r="A873" s="1954"/>
      <c r="B873" s="1986" t="s">
        <v>70</v>
      </c>
      <c r="C873" s="2002"/>
      <c r="D873" s="2003"/>
      <c r="E873" s="2004"/>
      <c r="F873" s="2005"/>
      <c r="G873" s="2005"/>
      <c r="H873" s="2006"/>
      <c r="I873" s="2007" t="s">
        <v>233</v>
      </c>
      <c r="J873" s="2008" t="s">
        <v>87</v>
      </c>
      <c r="K873" s="2009" t="s">
        <v>109</v>
      </c>
      <c r="L873" s="2010"/>
      <c r="M873" s="2007" t="s">
        <v>233</v>
      </c>
      <c r="N873" s="2008" t="s">
        <v>87</v>
      </c>
      <c r="O873" s="2011" t="s">
        <v>110</v>
      </c>
      <c r="P873" s="2012"/>
      <c r="Q873" s="2013"/>
      <c r="R873" s="610"/>
    </row>
    <row r="874" spans="8:8" s="2014" ht="33.75" customFormat="1" customHeight="1">
      <c r="A874" s="1954"/>
      <c r="B874" s="1986" t="s">
        <v>70</v>
      </c>
      <c r="C874" s="2015" t="s">
        <v>57</v>
      </c>
      <c r="D874" s="2016"/>
      <c r="E874" s="2017">
        <f>'Result Entry'!$L$7</f>
        <v>10.0</v>
      </c>
      <c r="F874" s="2018">
        <f>'Result Entry'!$M$7</f>
        <v>10.0</v>
      </c>
      <c r="G874" s="2018">
        <f>'Result Entry'!$N$7</f>
        <v>10.0</v>
      </c>
      <c r="H874" s="2019">
        <f>SUM(E874:G874)</f>
        <v>30.0</v>
      </c>
      <c r="I874" s="2020" t="s">
        <v>243</v>
      </c>
      <c r="J874" s="2021" t="s">
        <v>243</v>
      </c>
      <c r="K874" s="2022">
        <f>'Result Entry'!$P$7</f>
        <v>70.0</v>
      </c>
      <c r="L874" s="2023">
        <f>SUM(H874,K874)</f>
        <v>100.0</v>
      </c>
      <c r="M874" s="2020" t="s">
        <v>243</v>
      </c>
      <c r="N874" s="2021" t="s">
        <v>243</v>
      </c>
      <c r="O874" s="2019">
        <f>'Result Entry'!$R$7</f>
        <v>100.0</v>
      </c>
      <c r="P874" s="2024">
        <f>SUM(L874,O874)</f>
        <v>200.0</v>
      </c>
      <c r="Q874" s="2025"/>
      <c r="R874" s="610"/>
    </row>
    <row r="875" spans="8:8" s="1538" ht="33.75" customFormat="1" customHeight="1">
      <c r="A875" s="1954"/>
      <c r="B875" s="1986" t="s">
        <v>70</v>
      </c>
      <c r="C875" s="1540" t="str">
        <f>'Result Entry'!$L$3</f>
        <v>HINDI Comp.</v>
      </c>
      <c r="D875" s="1541"/>
      <c r="E875" s="1728">
        <f>IF($L863="TC",0,IF($L863="Nso",0,VLOOKUP($A859,'Result Entry'!$B$9:$FW$108,11,0)))</f>
        <v>0.0</v>
      </c>
      <c r="F875" s="1729">
        <f>IF($L863="TC",0,IF($L863="Nso",0,VLOOKUP($A859,'Result Entry'!$B$9:$FW$108,12,0)))</f>
        <v>0.0</v>
      </c>
      <c r="G875" s="1729">
        <f>IF($L863="TC",0,IF($L863="Nso",0,VLOOKUP($A859,'Result Entry'!$B$9:$FW$108,13,0)))</f>
        <v>0.0</v>
      </c>
      <c r="H875" s="2026">
        <f>SUM(E875:G875)</f>
        <v>0.0</v>
      </c>
      <c r="I875" s="2027" t="str">
        <f>CONCATENATE(U875,"/",'Result Entry'!$P$7)</f>
        <v>0/70</v>
      </c>
      <c r="J875" s="2028" t="str">
        <f>IF(V875=0,"--",CONCATENATE(V875,"/"))</f>
        <v>--</v>
      </c>
      <c r="K875" s="2029">
        <f>SUM(U875:V875)</f>
        <v>0.0</v>
      </c>
      <c r="L875" s="2030">
        <f>SUM(H875,K875)</f>
        <v>0.0</v>
      </c>
      <c r="M875" s="2027" t="str">
        <f>CONCATENATE(W875,"/",'Result Entry'!$R$7)</f>
        <v>0/100</v>
      </c>
      <c r="N875" s="2028" t="str">
        <f>IF(X875=0,"--",CONCATENATE(X875,"/"))</f>
        <v>--</v>
      </c>
      <c r="O875" s="2031">
        <f>SUM(W875:X875)</f>
        <v>0.0</v>
      </c>
      <c r="P875" s="1734">
        <f>SUM(L875,O875)</f>
        <v>0.0</v>
      </c>
      <c r="Q875" s="2032" t="str">
        <f>IF($L863="TC",0,IF($L863="Nso",0,VLOOKUP($A859,'Result Entry'!$B$9:$FW$108,24,0)))</f>
        <v/>
      </c>
      <c r="R875" s="610"/>
      <c r="U875" s="2033">
        <f>IF($L863="TC",0,IF($L863="Nso",0,VLOOKUP($A859,'Result Entry'!$B$9:$FW$108,15,0)))</f>
        <v>0.0</v>
      </c>
      <c r="V875" s="2033">
        <v>0.0</v>
      </c>
      <c r="W875" s="2033">
        <f>IF($L863="TC",0,IF($L863="Nso",0,VLOOKUP($A859,'Result Entry'!$B$9:$FW$108,17,0)))</f>
        <v>0.0</v>
      </c>
      <c r="X875" s="2033">
        <v>0.0</v>
      </c>
    </row>
    <row r="876" spans="8:8" s="1538" ht="33.75" customFormat="1" customHeight="1">
      <c r="A876" s="1954"/>
      <c r="B876" s="1986" t="s">
        <v>70</v>
      </c>
      <c r="C876" s="1551" t="str">
        <f>'Result Entry'!$Z$3</f>
        <v>ENGLISH Comp.</v>
      </c>
      <c r="D876" s="1552"/>
      <c r="E876" s="1728">
        <f>IF($L863="TC",0,IF($L863="Nso",0,VLOOKUP($A859,'Result Entry'!$B$9:$FW$108,25,0)))</f>
        <v>0.0</v>
      </c>
      <c r="F876" s="1729">
        <f>IF($L863="TC",0,IF($L863="Nso",0,VLOOKUP($A859,'Result Entry'!$B$9:$FW$108,26,0)))</f>
        <v>0.0</v>
      </c>
      <c r="G876" s="1729">
        <f>IF($L863="TC",0,IF($L863="Nso",0,VLOOKUP($A859,'Result Entry'!$B$9:$FW$108,27,0)))</f>
        <v>0.0</v>
      </c>
      <c r="H876" s="2034">
        <f t="shared" si="110" ref="H876:H881">SUM(E876:G876)</f>
        <v>0.0</v>
      </c>
      <c r="I876" s="2035" t="str">
        <f>CONCATENATE(U876,"/",'Result Entry'!$AD$7)</f>
        <v>0/70</v>
      </c>
      <c r="J876" s="2036" t="str">
        <f>IF(V876=0,"--",CONCATENATE(V876,"/"))</f>
        <v>--</v>
      </c>
      <c r="K876" s="2037">
        <f t="shared" si="111" ref="K876:K881">SUM(U876:V876)</f>
        <v>0.0</v>
      </c>
      <c r="L876" s="2038">
        <f t="shared" si="112" ref="L876:L881">SUM(H876,K876)</f>
        <v>0.0</v>
      </c>
      <c r="M876" s="2035" t="str">
        <f>CONCATENATE(W876,"/",'Result Entry'!$AF$7)</f>
        <v>0/100</v>
      </c>
      <c r="N876" s="2036" t="str">
        <f>IF(X876=0,"--",CONCATENATE(X876,"/"))</f>
        <v>--</v>
      </c>
      <c r="O876" s="2031">
        <f t="shared" si="113" ref="O876:O881">SUM(W876:X876)</f>
        <v>0.0</v>
      </c>
      <c r="P876" s="1734">
        <f t="shared" si="114" ref="P876:P881">SUM(L876,O876)</f>
        <v>0.0</v>
      </c>
      <c r="Q876" s="2032" t="str">
        <f>IF($L863="TC",0,IF($L863="Nso",0,VLOOKUP($A859,'Result Entry'!$B$9:$FW$108,38,0)))</f>
        <v/>
      </c>
      <c r="R876" s="610"/>
      <c r="U876" s="2039">
        <f>IF($L863="TC",0,IF($L863="Nso",0,VLOOKUP($A859,'Result Entry'!$B$9:$FW$108,29,0)))</f>
        <v>0.0</v>
      </c>
      <c r="V876" s="2039">
        <v>0.0</v>
      </c>
      <c r="W876" s="2039">
        <f>IF($L863="TC",0,IF($L863="Nso",0,VLOOKUP($A859,'Result Entry'!$B$9:$FW$108,31,0)))</f>
        <v>0.0</v>
      </c>
      <c r="X876" s="2039">
        <v>0.0</v>
      </c>
    </row>
    <row r="877" spans="8:8" s="1538" ht="33.75" customFormat="1" customHeight="1">
      <c r="A877" s="1954"/>
      <c r="B877" s="1986" t="s">
        <v>70</v>
      </c>
      <c r="C877" s="1551">
        <f>IF(Y877&gt;=1,'Result Entry'!$AO$3,0)</f>
        <v>0.0</v>
      </c>
      <c r="D877" s="1552"/>
      <c r="E877" s="1728">
        <f>IF($L863="TC",0,IF($L863="Nso",0,VLOOKUP($A859,'Result Entry'!$B$9:$FW$108,40,0)))</f>
        <v>0.0</v>
      </c>
      <c r="F877" s="1729">
        <f>IF($L863="TC",0,IF($L863="Nso",0,VLOOKUP($A859,'Result Entry'!$B$9:$FW$108,41,0)))</f>
        <v>0.0</v>
      </c>
      <c r="G877" s="1729">
        <f>IF($L863="TC",0,IF($L863="Nso",0,VLOOKUP($A859,'Result Entry'!$B$9:$FW$108,42,0)))</f>
        <v>0.0</v>
      </c>
      <c r="H877" s="2034">
        <f t="shared" si="110"/>
        <v>0.0</v>
      </c>
      <c r="I877" s="2035" t="str">
        <f>CONCATENATE(U877,"/",'Result Entry'!$AS$7)</f>
        <v>0/40</v>
      </c>
      <c r="J877" s="2036" t="str">
        <f>IF(V877=0,"--",CONCATENATE(V877,"/",'Result Entry'!$AT$7))</f>
        <v>--</v>
      </c>
      <c r="K877" s="2037">
        <f t="shared" si="111"/>
        <v>0.0</v>
      </c>
      <c r="L877" s="2038">
        <f t="shared" si="112"/>
        <v>0.0</v>
      </c>
      <c r="M877" s="2035" t="str">
        <f>CONCATENATE(W877,"/",'Result Entry'!$AW$7)</f>
        <v>0/100</v>
      </c>
      <c r="N877" s="2036" t="str">
        <f>IF(X877=0,"--",CONCATENATE(X877,"/",'Result Entry'!$AX$7))</f>
        <v>--</v>
      </c>
      <c r="O877" s="2031">
        <f t="shared" si="113"/>
        <v>0.0</v>
      </c>
      <c r="P877" s="1734">
        <f t="shared" si="114"/>
        <v>0.0</v>
      </c>
      <c r="Q877" s="2032" t="str">
        <f>IF($L863="TC",0,IF($L863="Nso",0,VLOOKUP($A859,'Result Entry'!$B$9:$FW$108,55,0)))</f>
        <v/>
      </c>
      <c r="R877" s="610"/>
      <c r="U877" s="2039">
        <f>IF($L863="TC",0,IF($L863="Nso",0,VLOOKUP($A859,'Result Entry'!$B$9:$FW$108,44,0)))</f>
        <v>0.0</v>
      </c>
      <c r="V877" s="2039">
        <f>IF($L863="TC",0,IF($L863="Nso",0,VLOOKUP($A859,'Result Entry'!$B$9:$FW$108,45,0)))</f>
        <v>0.0</v>
      </c>
      <c r="W877" s="2039">
        <f>IF($L863="TC",0,IF($L863="Nso",0,VLOOKUP($A859,'Result Entry'!$B$9:$FW$108,48,0)))</f>
        <v>0.0</v>
      </c>
      <c r="X877" s="2039">
        <f>IF($L863="TC",0,IF($L863="Nso",0,VLOOKUP($A859,'Result Entry'!$B$9:$FW$108,49,0)))</f>
        <v>0.0</v>
      </c>
      <c r="Y877" s="2039">
        <f>VLOOKUP($A859,'Result Entry'!$B$9:$FW$108,39,0)</f>
        <v>0.0</v>
      </c>
    </row>
    <row r="878" spans="8:8" s="1538" ht="33.75" customFormat="1" customHeight="1">
      <c r="A878" s="1954"/>
      <c r="B878" s="1986" t="s">
        <v>70</v>
      </c>
      <c r="C878" s="1551">
        <f>IF(Y878&gt;=1,'Result Entry'!$BF$3,0)</f>
        <v>0.0</v>
      </c>
      <c r="D878" s="1552"/>
      <c r="E878" s="1728">
        <f>IF($L863="TC",0,IF($L863="Nso",0,VLOOKUP($A859,'Result Entry'!$B$9:$FW$108,57,0)))</f>
        <v>0.0</v>
      </c>
      <c r="F878" s="1729">
        <f>IF($L863="TC",0,IF($L863="Nso",0,VLOOKUP($A859,'Result Entry'!$B$9:$FW$108,58,0)))</f>
        <v>0.0</v>
      </c>
      <c r="G878" s="1729">
        <f>IF($L863="TC",0,IF($L863="Nso",0,VLOOKUP($A859,'Result Entry'!$B$9:$FW$108,59,0)))</f>
        <v>0.0</v>
      </c>
      <c r="H878" s="2034">
        <f t="shared" si="110"/>
        <v>0.0</v>
      </c>
      <c r="I878" s="2035" t="str">
        <f>CONCATENATE(U878,"/",'Result Entry'!$BJ$7)</f>
        <v>0/70</v>
      </c>
      <c r="J878" s="2036" t="str">
        <f>IF(V878=0,"--",CONCATENATE(V878,"/",'Result Entry'!$BK$7))</f>
        <v>--</v>
      </c>
      <c r="K878" s="2037">
        <f t="shared" si="111"/>
        <v>0.0</v>
      </c>
      <c r="L878" s="2038">
        <f t="shared" si="112"/>
        <v>0.0</v>
      </c>
      <c r="M878" s="2035" t="str">
        <f>CONCATENATE(W878,"/",'Result Entry'!$BN$7)</f>
        <v>0/100</v>
      </c>
      <c r="N878" s="2036" t="str">
        <f>IF(X878=0,"--",CONCATENATE(X878,"/",'Result Entry'!$BO$7))</f>
        <v>--</v>
      </c>
      <c r="O878" s="2031">
        <f t="shared" si="113"/>
        <v>0.0</v>
      </c>
      <c r="P878" s="1734">
        <f t="shared" si="114"/>
        <v>0.0</v>
      </c>
      <c r="Q878" s="2032" t="str">
        <f>IF($L863="TC",0,IF($L863="Nso",0,VLOOKUP($A859,'Result Entry'!$B$9:$FW$108,72,0)))</f>
        <v/>
      </c>
      <c r="R878" s="610"/>
      <c r="U878" s="2039">
        <f>IF($L863="TC",0,IF($L863="Nso",0,VLOOKUP($A859,'Result Entry'!$B$9:$FW$108,61,0)))</f>
        <v>0.0</v>
      </c>
      <c r="V878" s="2039">
        <f>IF($L863="TC",0,IF($L863="Nso",0,VLOOKUP($A859,'Result Entry'!$B$9:$FW$108,62,0)))</f>
        <v>0.0</v>
      </c>
      <c r="W878" s="2039">
        <f>IF($L863="TC",0,IF($L863="Nso",0,VLOOKUP($A859,'Result Entry'!$B$9:$FW$108,65,0)))</f>
        <v>0.0</v>
      </c>
      <c r="X878" s="2039">
        <f>IF($L863="TC",0,IF($L863="Nso",0,VLOOKUP($A859,'Result Entry'!$B$9:$FW$108,66,0)))</f>
        <v>0.0</v>
      </c>
      <c r="Y878" s="2039">
        <f>VLOOKUP($A859,'Result Entry'!$B$9:$FW$108,56,0)</f>
        <v>0.0</v>
      </c>
    </row>
    <row r="879" spans="8:8" s="1538" ht="33.75" customFormat="1" customHeight="1">
      <c r="A879" s="1954"/>
      <c r="B879" s="1986" t="s">
        <v>70</v>
      </c>
      <c r="C879" s="1554">
        <f>IF(Y879&gt;=1,'Result Entry'!$BW$3,0)</f>
        <v>0.0</v>
      </c>
      <c r="D879" s="2040"/>
      <c r="E879" s="2041">
        <f>IF($L863="TC",0,IF($L863="Nso",0,VLOOKUP($A859,'Result Entry'!$B$9:$FW$108,74,0)))</f>
        <v>0.0</v>
      </c>
      <c r="F879" s="2042">
        <f>IF($L863="TC",0,IF($L863="Nso",0,VLOOKUP($A859,'Result Entry'!$B$9:$FW$108,75,0)))</f>
        <v>0.0</v>
      </c>
      <c r="G879" s="2042">
        <f>IF($L863="TC",0,IF($L863="Nso",0,VLOOKUP($A859,'Result Entry'!$B$9:$FW$108,76,0)))</f>
        <v>0.0</v>
      </c>
      <c r="H879" s="2043">
        <f t="shared" si="110"/>
        <v>0.0</v>
      </c>
      <c r="I879" s="2044" t="str">
        <f>CONCATENATE(U879,"/",'Result Entry'!$CA$7)</f>
        <v>0/70</v>
      </c>
      <c r="J879" s="2045" t="str">
        <f>IF(V879=0,"--",CONCATENATE(V879,"/",'Result Entry'!$CB$7))</f>
        <v>--</v>
      </c>
      <c r="K879" s="2046">
        <f t="shared" si="111"/>
        <v>0.0</v>
      </c>
      <c r="L879" s="2047">
        <f t="shared" si="112"/>
        <v>0.0</v>
      </c>
      <c r="M879" s="2044" t="str">
        <f>CONCATENATE(W879,"/",'Result Entry'!$CE$7)</f>
        <v>0/100</v>
      </c>
      <c r="N879" s="2045" t="str">
        <f>IF(X879=0,"--",CONCATENATE(X879,"/",'Result Entry'!$CF$7))</f>
        <v>--</v>
      </c>
      <c r="O879" s="2043">
        <f t="shared" si="113"/>
        <v>0.0</v>
      </c>
      <c r="P879" s="2048">
        <f t="shared" si="114"/>
        <v>0.0</v>
      </c>
      <c r="Q879" s="2049" t="str">
        <f>IF($L863="TC",0,IF($L863="Nso",0,VLOOKUP($A859,'Result Entry'!$B$9:$FW$108,89,0)))</f>
        <v/>
      </c>
      <c r="R879" s="610"/>
      <c r="U879" s="2041">
        <f>IF($L863="TC",0,IF($L863="Nso",0,VLOOKUP($A859,'Result Entry'!$B$9:$FW$108,78,0)))</f>
        <v>0.0</v>
      </c>
      <c r="V879" s="2041">
        <f>IF($L863="TC",0,IF($L863="Nso",0,VLOOKUP($A859,'Result Entry'!$B$9:$FW$108,79,0)))</f>
        <v>0.0</v>
      </c>
      <c r="W879" s="2041">
        <f>IF($L863="TC",0,IF($L863="Nso",0,VLOOKUP($A859,'Result Entry'!$B$9:$FW$108,82,0)))</f>
        <v>0.0</v>
      </c>
      <c r="X879" s="2041">
        <f>IF($L863="TC",0,IF($L863="Nso",0,VLOOKUP($A859,'Result Entry'!$B$9:$FW$108,83,0)))</f>
        <v>0.0</v>
      </c>
      <c r="Y879" s="2041">
        <f>VLOOKUP($A859,'Result Entry'!$B$9:$FW$108,73,0)</f>
        <v>0.0</v>
      </c>
    </row>
    <row r="880" spans="8:8" s="1538" ht="33.75" customFormat="1" customHeight="1">
      <c r="A880" s="1954"/>
      <c r="B880" s="1986" t="s">
        <v>70</v>
      </c>
      <c r="C880" s="2050">
        <f>IF(Y880&gt;=1,'Result Entry'!$CN$3,0)</f>
        <v>0.0</v>
      </c>
      <c r="D880" s="2040"/>
      <c r="E880" s="2051">
        <f>IF($L863="TC",0,IF($L863="Nso",0,VLOOKUP($A859,'Result Entry'!$B$9:$FW$108,91,0)))</f>
        <v>0.0</v>
      </c>
      <c r="F880" s="2052">
        <f>IF($L863="TC",0,IF($L863="Nso",0,VLOOKUP($A859,'Result Entry'!$B$9:$FW$108,92,0)))</f>
        <v>0.0</v>
      </c>
      <c r="G880" s="2052">
        <f>IF($L863="TC",0,IF($L863="Nso",0,VLOOKUP($A859,'Result Entry'!$B$9:$FW$108,93,0)))</f>
        <v>0.0</v>
      </c>
      <c r="H880" s="2053">
        <f t="shared" si="110"/>
        <v>0.0</v>
      </c>
      <c r="I880" s="2054" t="str">
        <f>CONCATENATE(U880,"/",'Result Entry'!$CR$7)</f>
        <v>0/70</v>
      </c>
      <c r="J880" s="2055" t="str">
        <f>IF(V880=0,"--",CONCATENATE(V880,"/",'Result Entry'!$CS$7))</f>
        <v>--</v>
      </c>
      <c r="K880" s="2056">
        <f t="shared" si="111"/>
        <v>0.0</v>
      </c>
      <c r="L880" s="2057">
        <f t="shared" si="112"/>
        <v>0.0</v>
      </c>
      <c r="M880" s="2054" t="str">
        <f>CONCATENATE(W880,"/",'Result Entry'!$CV$7)</f>
        <v>0/100</v>
      </c>
      <c r="N880" s="2055" t="str">
        <f>IF(X880=0,"--",CONCATENATE(X880,"/",'Result Entry'!$CW$7))</f>
        <v>--</v>
      </c>
      <c r="O880" s="2053">
        <f t="shared" si="113"/>
        <v>0.0</v>
      </c>
      <c r="P880" s="2058">
        <f t="shared" si="114"/>
        <v>0.0</v>
      </c>
      <c r="Q880" s="2059" t="str">
        <f>IF($L863="TC",0,IF($L863="Nso",0,VLOOKUP($A859,'Result Entry'!$B$9:$FW$108,106,0)))</f>
        <v/>
      </c>
      <c r="R880" s="610"/>
      <c r="U880" s="2051">
        <f>IF($L863="TC",0,IF($L863="Nso",0,VLOOKUP($A859,'Result Entry'!$B$9:$FW$108,95,0)))</f>
        <v>0.0</v>
      </c>
      <c r="V880" s="2051">
        <f>IF($L863="TC",0,IF($L863="Nso",0,VLOOKUP($A859,'Result Entry'!$B$9:$FW$108,96,0)))</f>
        <v>0.0</v>
      </c>
      <c r="W880" s="2051">
        <f>IF($L863="TC",0,IF($L863="Nso",0,VLOOKUP($A859,'Result Entry'!$B$9:$FW$108,99,0)))</f>
        <v>0.0</v>
      </c>
      <c r="X880" s="2051">
        <f>IF($L863="TC",0,IF($L863="Nso",0,VLOOKUP($A859,'Result Entry'!$B$9:$FW$108,100,0)))</f>
        <v>0.0</v>
      </c>
      <c r="Y880" s="2051">
        <f>VLOOKUP($A859,'Result Entry'!$B$9:$FW$108,90,0)</f>
        <v>0.0</v>
      </c>
    </row>
    <row r="881" spans="8:8" s="1538" ht="33.75" customFormat="1" customHeight="1">
      <c r="A881" s="1954"/>
      <c r="B881" s="1986" t="s">
        <v>70</v>
      </c>
      <c r="C881" s="1554">
        <f>IF(Y881&gt;=1,'Result Entry'!$DE$3,0)</f>
        <v>0.0</v>
      </c>
      <c r="D881" s="2040"/>
      <c r="E881" s="1739">
        <f>IF($L863="TC",0,IF($L863="Nso",0,VLOOKUP($A859,'Result Entry'!$B$9:$FW$108,108,0)))</f>
        <v>0.0</v>
      </c>
      <c r="F881" s="1740">
        <f>IF($L863="TC",0,IF($L863="Nso",0,VLOOKUP($A859,'Result Entry'!$B$9:$FW$108,109,0)))</f>
        <v>0.0</v>
      </c>
      <c r="G881" s="1740">
        <f>IF($L863="TC",0,IF($L863="Nso",0,VLOOKUP($A859,'Result Entry'!$B$9:$FW$108,110,0)))</f>
        <v>0.0</v>
      </c>
      <c r="H881" s="2060">
        <f t="shared" si="110"/>
        <v>0.0</v>
      </c>
      <c r="I881" s="2061" t="str">
        <f>CONCATENATE(U881,"/",'Result Entry'!$DI$7)</f>
        <v>0/70</v>
      </c>
      <c r="J881" s="2062" t="str">
        <f>IF(V881=0,"--",CONCATENATE(V881,"/",'Result Entry'!$DJ$7))</f>
        <v>--</v>
      </c>
      <c r="K881" s="2063">
        <f t="shared" si="111"/>
        <v>0.0</v>
      </c>
      <c r="L881" s="2064">
        <f t="shared" si="112"/>
        <v>0.0</v>
      </c>
      <c r="M881" s="2061" t="str">
        <f>CONCATENATE(W881,"/",'Result Entry'!$DM$7)</f>
        <v>0/100</v>
      </c>
      <c r="N881" s="2062" t="str">
        <f>IF(X881=0,"--",CONCATENATE(X881,"/",'Result Entry'!$DN$7))</f>
        <v>--</v>
      </c>
      <c r="O881" s="2060">
        <f t="shared" si="113"/>
        <v>0.0</v>
      </c>
      <c r="P881" s="1746">
        <f t="shared" si="114"/>
        <v>0.0</v>
      </c>
      <c r="Q881" s="2032" t="str">
        <f>IF($L863="TC",0,IF($L863="Nso",0,VLOOKUP($A859,'Result Entry'!$B$9:$FW$108,123,0)))</f>
        <v/>
      </c>
      <c r="R881" s="610"/>
      <c r="U881" s="2065">
        <f>IF($L863="TC",0,IF($L863="Nso",0,VLOOKUP($A859,'Result Entry'!$B$9:$FW$108,112,0)))</f>
        <v>0.0</v>
      </c>
      <c r="V881" s="2065">
        <f>IF($L863="TC",0,IF($L863="Nso",0,VLOOKUP($A859,'Result Entry'!$B$9:$FW$108,113,0)))</f>
        <v>0.0</v>
      </c>
      <c r="W881" s="2065">
        <f>IF($L863="TC",0,IF($L863="Nso",0,VLOOKUP($A859,'Result Entry'!$B$9:$FW$108,116,0)))</f>
        <v>0.0</v>
      </c>
      <c r="X881" s="2065">
        <f>IF($L863="TC",0,IF($L863="Nso",0,VLOOKUP($A859,'Result Entry'!$B$9:$FW$108,117,0)))</f>
        <v>0.0</v>
      </c>
      <c r="Y881" s="2065">
        <f>VLOOKUP($A859,'Result Entry'!$B$9:$FW$108,107,0)</f>
        <v>0.0</v>
      </c>
    </row>
    <row r="882" spans="8:8" ht="33.75" customHeight="1">
      <c r="A882" s="1954"/>
      <c r="B882" s="1986" t="s">
        <v>70</v>
      </c>
      <c r="C882" s="1565" t="s">
        <v>78</v>
      </c>
      <c r="D882" s="1566"/>
      <c r="E882" s="1567"/>
      <c r="F882" s="1747" t="s">
        <v>79</v>
      </c>
      <c r="G882" s="2066"/>
      <c r="H882" s="1748"/>
      <c r="I882" s="1747" t="s">
        <v>80</v>
      </c>
      <c r="J882" s="1749"/>
      <c r="K882" s="2067" t="s">
        <v>42</v>
      </c>
      <c r="L882" s="2068"/>
      <c r="M882" s="2067" t="s">
        <v>92</v>
      </c>
      <c r="N882" s="1753"/>
      <c r="O882" s="1752" t="s">
        <v>40</v>
      </c>
      <c r="P882" s="1753"/>
      <c r="Q882" s="2069" t="s">
        <v>44</v>
      </c>
      <c r="R882" s="610"/>
    </row>
    <row r="883" spans="8:8" ht="33.75" customHeight="1">
      <c r="A883" s="1954"/>
      <c r="B883" s="1986" t="s">
        <v>70</v>
      </c>
      <c r="C883" s="1577"/>
      <c r="D883" s="1578"/>
      <c r="E883" s="1579"/>
      <c r="F883" s="1755">
        <f>IF($L863="TC",0,IF($L863="Nso",0,VLOOKUP($A859,'Result Entry'!$B$9:$FW$108,171,0)))</f>
        <v>0.0</v>
      </c>
      <c r="G883" s="2070"/>
      <c r="H883" s="1756"/>
      <c r="I883" s="2071">
        <f>IF($L863="TC",0,IF($L863="Nso",0,VLOOKUP($A859,'Result Entry'!$B$9:$FW$108,172,0)))</f>
        <v>0.0</v>
      </c>
      <c r="J883" s="2072"/>
      <c r="K883" s="2073">
        <f>IF($L863="TC",0,IF($L863="Nso",0,VLOOKUP($A859,'Result Entry'!$B$9:$FW$108,173,0)))</f>
        <v>0.0</v>
      </c>
      <c r="L883" s="2074"/>
      <c r="M883" s="2075" t="str">
        <f>IF($L863="TC",0,IF($L863="Nso",0,VLOOKUP($A859,'Result Entry'!$B$9:$FW$108,174,0)))</f>
        <v/>
      </c>
      <c r="N883" s="2076"/>
      <c r="O883" s="1535" t="str">
        <f>VLOOKUP($A859,'Result Entry'!$B$9:$FW$108,175,0)</f>
        <v/>
      </c>
      <c r="P883" s="1534"/>
      <c r="Q883" s="2077" t="str">
        <f>IF($L863="TC",0,IF($L863="Nso",0,VLOOKUP($A859,'Result Entry'!$B$9:$FW$108,177,0)))</f>
        <v/>
      </c>
      <c r="R883" s="610"/>
    </row>
    <row r="884" spans="8:8" ht="33.75" customHeight="1">
      <c r="A884" s="1954"/>
      <c r="B884" s="1986" t="s">
        <v>70</v>
      </c>
      <c r="C884" s="2078" t="s">
        <v>59</v>
      </c>
      <c r="D884" s="2079"/>
      <c r="E884" s="2079"/>
      <c r="F884" s="2079"/>
      <c r="G884" s="2079"/>
      <c r="H884" s="2079"/>
      <c r="I884" s="2080"/>
      <c r="J884" s="1592" t="s">
        <v>60</v>
      </c>
      <c r="K884" s="1592"/>
      <c r="L884" s="1592"/>
      <c r="M884" s="1593"/>
      <c r="N884" s="1760">
        <f>VLOOKUP($A859,'Result Entry'!$B$9:$FW$108,168,0)</f>
        <v>0.0</v>
      </c>
      <c r="O884" s="1761"/>
      <c r="P884" s="2081" t="s">
        <v>38</v>
      </c>
      <c r="Q884" s="2082"/>
      <c r="R884" s="610"/>
    </row>
    <row r="885" spans="8:8" ht="33.75" customHeight="1">
      <c r="A885" s="1954"/>
      <c r="B885" s="1986" t="s">
        <v>70</v>
      </c>
      <c r="C885" s="1598" t="s">
        <v>244</v>
      </c>
      <c r="D885" s="1599"/>
      <c r="E885" s="1599"/>
      <c r="F885" s="2083" t="s">
        <v>158</v>
      </c>
      <c r="G885" s="2084"/>
      <c r="H885" s="2085"/>
      <c r="I885" s="2086" t="s">
        <v>242</v>
      </c>
      <c r="J885" s="1603" t="s">
        <v>61</v>
      </c>
      <c r="K885" s="1603"/>
      <c r="L885" s="1603"/>
      <c r="M885" s="1604"/>
      <c r="N885" s="1762">
        <f>VLOOKUP($A859,'Result Entry'!$B$9:$FW$108,169,0)</f>
        <v>0.0</v>
      </c>
      <c r="O885" s="1763"/>
      <c r="P885" s="1607" t="str">
        <f>VLOOKUP($A859,'Result Entry'!$B$9:$FW$108,170,0)</f>
        <v/>
      </c>
      <c r="Q885" s="2087"/>
      <c r="R885" s="610"/>
    </row>
    <row r="886" spans="8:8" ht="33.75" customHeight="1">
      <c r="A886" s="1954"/>
      <c r="B886" s="1986" t="s">
        <v>70</v>
      </c>
      <c r="C886" s="1598"/>
      <c r="D886" s="1599"/>
      <c r="E886" s="1599"/>
      <c r="F886" s="2088"/>
      <c r="G886" s="2089"/>
      <c r="H886" s="2090"/>
      <c r="I886" s="2091" t="s">
        <v>100</v>
      </c>
      <c r="J886" s="1612" t="s">
        <v>62</v>
      </c>
      <c r="K886" s="1612"/>
      <c r="L886" s="1612"/>
      <c r="M886" s="1613"/>
      <c r="N886" s="2092">
        <f>IF($L863="TC","Transferred",IF($L863="Nso","NameSeparated",VLOOKUP($A859,'Result Entry'!$B$9:$FW$108,178,0)))</f>
        <v>0.0</v>
      </c>
      <c r="O886" s="2092"/>
      <c r="P886" s="2092"/>
      <c r="Q886" s="2093"/>
      <c r="R886" s="610"/>
    </row>
    <row r="887" spans="8:8" ht="33.75" customHeight="1">
      <c r="A887" s="1954"/>
      <c r="B887" s="1986" t="s">
        <v>70</v>
      </c>
      <c r="C887" s="1766" t="str">
        <f>'Result Entry'!$DU$3</f>
        <v>Foundation Of Information Tech.</v>
      </c>
      <c r="D887" s="1767"/>
      <c r="E887" s="1768"/>
      <c r="F887" s="1769" t="str">
        <f>IF(OR($L863="TC",$L863="Nso"),"",VLOOKUP($A859,'Result Entry'!$B$9:$GS$108,196,0))</f>
        <v>0/200</v>
      </c>
      <c r="G887" s="1769"/>
      <c r="H887" s="1769"/>
      <c r="I887" s="1770" t="str">
        <f>IF(F887="","",VLOOKUP($A859,'Result Entry'!$B$9:$GS$108,137,0))</f>
        <v/>
      </c>
      <c r="J887" s="1621" t="s">
        <v>72</v>
      </c>
      <c r="K887" s="1621"/>
      <c r="L887" s="1621"/>
      <c r="M887" s="1622"/>
      <c r="N887" s="2094">
        <f>'Result Entry'!$T$2</f>
        <v>45041.0</v>
      </c>
      <c r="O887" s="2095"/>
      <c r="P887" s="2095"/>
      <c r="Q887" s="2096"/>
      <c r="R887" s="610"/>
    </row>
    <row r="888" spans="8:8" ht="33.75" customHeight="1">
      <c r="A888" s="1954"/>
      <c r="B888" s="1986" t="s">
        <v>70</v>
      </c>
      <c r="C888" s="1774" t="str">
        <f>'Result Entry'!$EI$3</f>
        <v>G.I.A.I.-II</v>
      </c>
      <c r="D888" s="1775"/>
      <c r="E888" s="1776"/>
      <c r="F888" s="1769" t="str">
        <f>IF(OR($L863="TC",$L863="Nso"),"",VLOOKUP($A859,'Result Entry'!$B$9:$GS$108,200,0))</f>
        <v>0/200</v>
      </c>
      <c r="G888" s="1769"/>
      <c r="H888" s="1769"/>
      <c r="I888" s="1770" t="str">
        <f>IF(F888="","",VLOOKUP($A859,'Result Entry'!$B$9:$GS$108,149,0))</f>
        <v/>
      </c>
      <c r="J888" s="1626"/>
      <c r="K888" s="1627"/>
      <c r="L888" s="1627"/>
      <c r="M888" s="1627"/>
      <c r="N888" s="1627"/>
      <c r="O888" s="1627"/>
      <c r="P888" s="1627"/>
      <c r="Q888" s="2097"/>
      <c r="R888" s="610"/>
    </row>
    <row r="889" spans="8:8" ht="33.75" customHeight="1">
      <c r="A889" s="1954"/>
      <c r="B889" s="1986" t="s">
        <v>70</v>
      </c>
      <c r="C889" s="1774" t="str">
        <f>'Result Entry'!$EU$3</f>
        <v>SOC.SER.PLAN</v>
      </c>
      <c r="D889" s="1775"/>
      <c r="E889" s="1776"/>
      <c r="F889" s="1769" t="str">
        <f>IF(OR($L863="TC",$L863="Nso"),"",VLOOKUP($A859,'Result Entry'!$B$9:$HS$108,204,0))</f>
        <v>0/200</v>
      </c>
      <c r="G889" s="1769"/>
      <c r="H889" s="1769"/>
      <c r="I889" s="1770" t="str">
        <f>IF(F889="","",VLOOKUP($A859,'Result Entry'!$B$9:$GS$108,161,0))</f>
        <v/>
      </c>
      <c r="J889" s="1629" t="s">
        <v>175</v>
      </c>
      <c r="K889" s="2098"/>
      <c r="L889" s="2098"/>
      <c r="M889" s="1630"/>
      <c r="N889" s="2099"/>
      <c r="O889" s="2100"/>
      <c r="P889" s="2100"/>
      <c r="Q889" s="2101"/>
      <c r="R889" s="610"/>
    </row>
    <row r="890" spans="8:8" ht="33.75" customHeight="1">
      <c r="A890" s="1954"/>
      <c r="B890" s="1986" t="s">
        <v>70</v>
      </c>
      <c r="C890" s="1774" t="str">
        <f>'Result Entry'!$FG$3</f>
        <v>Jeewan Kaushal</v>
      </c>
      <c r="D890" s="1775"/>
      <c r="E890" s="1776"/>
      <c r="F890" s="1769" t="str">
        <f>IF(OR($L863="TC",$L863="Nso"),"",VLOOKUP($A859,'Result Entry'!$B$9:$HS$108,208,0))</f>
        <v>0/100</v>
      </c>
      <c r="G890" s="1769"/>
      <c r="H890" s="1769"/>
      <c r="I890" s="1770" t="str">
        <f>IF(F890="","",VLOOKUP($A859,'Result Entry'!$B$9:$HS$108,167,0))</f>
        <v/>
      </c>
      <c r="J890" s="1629" t="s">
        <v>149</v>
      </c>
      <c r="K890" s="2098"/>
      <c r="L890" s="2098"/>
      <c r="M890" s="1630"/>
      <c r="N890" s="1630"/>
      <c r="O890" s="1630"/>
      <c r="P890" s="1630"/>
      <c r="Q890" s="2102"/>
      <c r="R890" s="610"/>
    </row>
    <row r="891" spans="8:8" ht="33.75" customHeight="1">
      <c r="A891" s="1954"/>
      <c r="B891" s="1986" t="s">
        <v>70</v>
      </c>
      <c r="C891" s="1777" t="s">
        <v>181</v>
      </c>
      <c r="D891" s="1778"/>
      <c r="E891" s="1779"/>
      <c r="F891" s="2103" t="s">
        <v>182</v>
      </c>
      <c r="G891" s="2104"/>
      <c r="H891" s="2105"/>
      <c r="I891" s="1782" t="s">
        <v>31</v>
      </c>
      <c r="J891" s="1629" t="s">
        <v>176</v>
      </c>
      <c r="K891" s="2098"/>
      <c r="L891" s="2098"/>
      <c r="M891" s="1630"/>
      <c r="N891" s="1630"/>
      <c r="O891" s="1630"/>
      <c r="P891" s="1630"/>
      <c r="Q891" s="2102"/>
      <c r="R891" s="610"/>
    </row>
    <row r="892" spans="8:8" ht="33.75" customHeight="1">
      <c r="A892" s="1954"/>
      <c r="B892" s="1986" t="s">
        <v>70</v>
      </c>
      <c r="C892" s="1783"/>
      <c r="D892" s="1784"/>
      <c r="E892" s="1785"/>
      <c r="F892" s="1786" t="s">
        <v>245</v>
      </c>
      <c r="G892" s="2106"/>
      <c r="H892" s="1787"/>
      <c r="I892" s="1788" t="s">
        <v>63</v>
      </c>
      <c r="J892" s="1647" t="s">
        <v>68</v>
      </c>
      <c r="K892" s="1648"/>
      <c r="L892" s="1648"/>
      <c r="M892" s="1648"/>
      <c r="N892" s="1648"/>
      <c r="O892" s="1648"/>
      <c r="P892" s="1648"/>
      <c r="Q892" s="2107"/>
      <c r="R892" s="610"/>
    </row>
    <row r="893" spans="8:8" ht="33.75" customHeight="1">
      <c r="A893" s="1954"/>
      <c r="B893" s="1986" t="s">
        <v>70</v>
      </c>
      <c r="C893" s="1783"/>
      <c r="D893" s="1784"/>
      <c r="E893" s="1785"/>
      <c r="F893" s="1786" t="s">
        <v>246</v>
      </c>
      <c r="G893" s="2106"/>
      <c r="H893" s="1787"/>
      <c r="I893" s="1788" t="s">
        <v>64</v>
      </c>
      <c r="J893" s="1650"/>
      <c r="K893" s="1651"/>
      <c r="L893" s="1651"/>
      <c r="M893" s="1651"/>
      <c r="N893" s="1651"/>
      <c r="O893" s="1651"/>
      <c r="P893" s="1651"/>
      <c r="Q893" s="2108"/>
      <c r="R893" s="610"/>
    </row>
    <row r="894" spans="8:8" ht="33.75" customHeight="1">
      <c r="A894" s="1954"/>
      <c r="B894" s="1986" t="s">
        <v>70</v>
      </c>
      <c r="C894" s="1783"/>
      <c r="D894" s="1784"/>
      <c r="E894" s="1785"/>
      <c r="F894" s="1786" t="s">
        <v>247</v>
      </c>
      <c r="G894" s="2106"/>
      <c r="H894" s="1787"/>
      <c r="I894" s="1788" t="s">
        <v>66</v>
      </c>
      <c r="J894" s="1650"/>
      <c r="K894" s="1651"/>
      <c r="L894" s="1651"/>
      <c r="M894" s="1651"/>
      <c r="N894" s="1651"/>
      <c r="O894" s="1651"/>
      <c r="P894" s="1651"/>
      <c r="Q894" s="2108"/>
      <c r="R894" s="610"/>
    </row>
    <row r="895" spans="8:8" ht="33.75" customHeight="1">
      <c r="A895" s="1954"/>
      <c r="B895" s="1986" t="s">
        <v>70</v>
      </c>
      <c r="C895" s="1783"/>
      <c r="D895" s="1784"/>
      <c r="E895" s="1785"/>
      <c r="F895" s="1786" t="s">
        <v>248</v>
      </c>
      <c r="G895" s="2106"/>
      <c r="H895" s="1787"/>
      <c r="I895" s="1788" t="s">
        <v>65</v>
      </c>
      <c r="J895" s="1653" t="s">
        <v>81</v>
      </c>
      <c r="K895" s="1654"/>
      <c r="L895" s="1654"/>
      <c r="M895" s="1654"/>
      <c r="N895" s="1654"/>
      <c r="O895" s="1654"/>
      <c r="P895" s="1654"/>
      <c r="Q895" s="2109"/>
      <c r="R895" s="610"/>
    </row>
    <row r="896" spans="8:8" ht="33.75" customHeight="1">
      <c r="A896" s="1954"/>
      <c r="B896" s="2110" t="s">
        <v>70</v>
      </c>
      <c r="C896" s="2111"/>
      <c r="D896" s="2112"/>
      <c r="E896" s="2113"/>
      <c r="F896" s="2114"/>
      <c r="G896" s="2115"/>
      <c r="H896" s="2115"/>
      <c r="I896" s="2116"/>
      <c r="J896" s="2117"/>
      <c r="K896" s="2118"/>
      <c r="L896" s="2118"/>
      <c r="M896" s="2118"/>
      <c r="N896" s="2118"/>
      <c r="O896" s="2118"/>
      <c r="P896" s="2118"/>
      <c r="Q896" s="2119"/>
      <c r="R896" s="610"/>
    </row>
    <row r="897" spans="8:8" s="927" ht="48.75" customFormat="1" customHeight="1">
      <c r="A897" s="1439"/>
      <c r="B897" s="2120"/>
      <c r="C897" s="2120"/>
      <c r="D897" s="2120"/>
      <c r="E897" s="2120"/>
      <c r="F897" s="2120"/>
      <c r="G897" s="2120"/>
      <c r="H897" s="2120"/>
      <c r="I897" s="2120"/>
      <c r="J897" s="2120"/>
      <c r="K897" s="2120"/>
      <c r="L897" s="2120"/>
      <c r="M897" s="2120"/>
      <c r="N897" s="2120"/>
      <c r="O897" s="2120"/>
      <c r="P897" s="2120"/>
      <c r="Q897" s="2120"/>
      <c r="R897" s="610"/>
    </row>
    <row r="898" spans="8:8" ht="9.75" customHeight="1">
      <c r="A898" s="1949">
        <f>A859+1</f>
        <v>24.0</v>
      </c>
      <c r="B898" s="1949"/>
      <c r="C898" s="1949"/>
      <c r="D898" s="1949"/>
      <c r="E898" s="1949"/>
      <c r="F898" s="1949"/>
      <c r="G898" s="1949"/>
      <c r="H898" s="1949"/>
      <c r="I898" s="1949"/>
      <c r="J898" s="1949"/>
      <c r="K898" s="1949"/>
      <c r="L898" s="1949"/>
      <c r="M898" s="1949"/>
      <c r="N898" s="1949"/>
      <c r="O898" s="1949"/>
      <c r="P898" s="1949"/>
      <c r="Q898" s="1949"/>
      <c r="R898" s="1949"/>
    </row>
    <row r="899" spans="8:8" ht="16.5" customHeight="1">
      <c r="A899" s="1950"/>
      <c r="B899" s="1951" t="s">
        <v>51</v>
      </c>
      <c r="C899" s="1952"/>
      <c r="D899" s="1952"/>
      <c r="E899" s="1952"/>
      <c r="F899" s="1952"/>
      <c r="G899" s="1952"/>
      <c r="H899" s="1952"/>
      <c r="I899" s="1952"/>
      <c r="J899" s="1952"/>
      <c r="K899" s="1952"/>
      <c r="L899" s="1952"/>
      <c r="M899" s="1952"/>
      <c r="N899" s="1952"/>
      <c r="O899" s="1952"/>
      <c r="P899" s="1952"/>
      <c r="Q899" s="1953"/>
      <c r="R899" s="610"/>
    </row>
    <row r="900" spans="8:8" ht="62.25" customHeight="1">
      <c r="A900" s="1954"/>
      <c r="B900" s="1955"/>
      <c r="C900" s="1956"/>
      <c r="D900" s="1957" t="str">
        <f>Master!$E$8</f>
        <v>Govt. Sr. Secondary School </v>
      </c>
      <c r="E900" s="1958"/>
      <c r="F900" s="1958"/>
      <c r="G900" s="1958"/>
      <c r="H900" s="1958"/>
      <c r="I900" s="1958"/>
      <c r="J900" s="1958"/>
      <c r="K900" s="1958"/>
      <c r="L900" s="1958"/>
      <c r="M900" s="1958"/>
      <c r="N900" s="1958"/>
      <c r="O900" s="1958"/>
      <c r="P900" s="1958"/>
      <c r="Q900" s="1959"/>
      <c r="R900" s="610"/>
    </row>
    <row r="901" spans="8:8" ht="33.0" customHeight="1">
      <c r="A901" s="1954"/>
      <c r="B901" s="1960"/>
      <c r="C901" s="1961"/>
      <c r="D901" s="1962" t="str">
        <f>Master!$E$11</f>
        <v>P.S.-Bapini (Jodhpur)</v>
      </c>
      <c r="E901" s="1962"/>
      <c r="F901" s="1962"/>
      <c r="G901" s="1962"/>
      <c r="H901" s="1962"/>
      <c r="I901" s="1962"/>
      <c r="J901" s="1962"/>
      <c r="K901" s="1962"/>
      <c r="L901" s="1962"/>
      <c r="M901" s="1962"/>
      <c r="N901" s="1962"/>
      <c r="O901" s="1962"/>
      <c r="P901" s="1962"/>
      <c r="Q901" s="1963"/>
      <c r="R901" s="610"/>
    </row>
    <row r="902" spans="8:8" ht="21.75" customHeight="1">
      <c r="A902" s="1954"/>
      <c r="B902" s="1964"/>
      <c r="C902" s="1965" t="s">
        <v>151</v>
      </c>
      <c r="D902" s="1966"/>
      <c r="E902" s="1966"/>
      <c r="F902" s="1966"/>
      <c r="G902" s="1966"/>
      <c r="H902" s="1967"/>
      <c r="I902" s="1968" t="s">
        <v>128</v>
      </c>
      <c r="J902" s="1969"/>
      <c r="K902" s="1969"/>
      <c r="L902" s="1970">
        <f>VLOOKUP(A898,'Result Entry'!$B$6:$K$108,6,0)</f>
        <v>0.0</v>
      </c>
      <c r="M902" s="1971"/>
      <c r="N902" s="1972" t="s">
        <v>69</v>
      </c>
      <c r="O902" s="1973"/>
      <c r="P902" s="1974">
        <f>Master!$E$14</f>
        <v>8.151106901E9</v>
      </c>
      <c r="Q902" s="1975"/>
      <c r="R902" s="610"/>
    </row>
    <row r="903" spans="8:8" ht="21.75" customHeight="1">
      <c r="A903" s="1954"/>
      <c r="B903" s="1976"/>
      <c r="C903" s="1965"/>
      <c r="D903" s="1966"/>
      <c r="E903" s="1966"/>
      <c r="F903" s="1966"/>
      <c r="G903" s="1966"/>
      <c r="H903" s="1967"/>
      <c r="I903" s="1968"/>
      <c r="J903" s="1969"/>
      <c r="K903" s="1969"/>
      <c r="L903" s="1970"/>
      <c r="M903" s="1971"/>
      <c r="N903" s="1470" t="s">
        <v>67</v>
      </c>
      <c r="O903" s="1471"/>
      <c r="P903" s="1472"/>
      <c r="Q903" s="1977"/>
      <c r="R903" s="610"/>
    </row>
    <row r="904" spans="8:8" ht="21.75" customHeight="1">
      <c r="A904" s="1954"/>
      <c r="B904" s="1976"/>
      <c r="C904" s="1978"/>
      <c r="D904" s="1979"/>
      <c r="E904" s="1979"/>
      <c r="F904" s="1979"/>
      <c r="G904" s="1979"/>
      <c r="H904" s="1980"/>
      <c r="I904" s="1981"/>
      <c r="J904" s="1982"/>
      <c r="K904" s="1982"/>
      <c r="L904" s="1983"/>
      <c r="M904" s="1984"/>
      <c r="N904" s="1479" t="s">
        <v>52</v>
      </c>
      <c r="O904" s="1480"/>
      <c r="P904" s="1481" t="str">
        <f>Master!$E$6</f>
        <v>2022-23</v>
      </c>
      <c r="Q904" s="1985"/>
      <c r="R904" s="610"/>
    </row>
    <row r="905" spans="8:8" ht="33.75" customHeight="1">
      <c r="A905" s="1954"/>
      <c r="B905" s="1986" t="s">
        <v>70</v>
      </c>
      <c r="C905" s="1677" t="s">
        <v>21</v>
      </c>
      <c r="D905" s="1678"/>
      <c r="E905" s="1678"/>
      <c r="F905" s="1678"/>
      <c r="G905" s="1679"/>
      <c r="H905" s="1680" t="s">
        <v>150</v>
      </c>
      <c r="I905" s="1681">
        <f>VLOOKUP($A898,'Result Entry'!$B$9:$FW$108,4,0)</f>
        <v>0.0</v>
      </c>
      <c r="J905" s="1681"/>
      <c r="K905" s="1681"/>
      <c r="L905" s="1681"/>
      <c r="M905" s="1681"/>
      <c r="N905" s="1681"/>
      <c r="O905" s="1681"/>
      <c r="P905" s="1681"/>
      <c r="Q905" s="1987"/>
      <c r="R905" s="610"/>
    </row>
    <row r="906" spans="8:8" ht="33.75" customHeight="1">
      <c r="A906" s="1954"/>
      <c r="B906" s="1986" t="s">
        <v>70</v>
      </c>
      <c r="C906" s="1683" t="s">
        <v>23</v>
      </c>
      <c r="D906" s="1684"/>
      <c r="E906" s="1684"/>
      <c r="F906" s="1684"/>
      <c r="G906" s="1685"/>
      <c r="H906" s="1686" t="s">
        <v>150</v>
      </c>
      <c r="I906" s="1687">
        <f>VLOOKUP($A898,'Result Entry'!$B$9:$FW$108,7,0)</f>
        <v>0.0</v>
      </c>
      <c r="J906" s="1687"/>
      <c r="K906" s="1687"/>
      <c r="L906" s="1687"/>
      <c r="M906" s="1687"/>
      <c r="N906" s="1687"/>
      <c r="O906" s="1687"/>
      <c r="P906" s="1687"/>
      <c r="Q906" s="1988"/>
      <c r="R906" s="610"/>
    </row>
    <row r="907" spans="8:8" ht="33.75" customHeight="1">
      <c r="A907" s="1954"/>
      <c r="B907" s="1986" t="s">
        <v>70</v>
      </c>
      <c r="C907" s="1683" t="s">
        <v>24</v>
      </c>
      <c r="D907" s="1684"/>
      <c r="E907" s="1684"/>
      <c r="F907" s="1684"/>
      <c r="G907" s="1685"/>
      <c r="H907" s="1686" t="s">
        <v>150</v>
      </c>
      <c r="I907" s="1687">
        <f>VLOOKUP($A898,'Result Entry'!$B$9:$FW$108,8,0)</f>
        <v>0.0</v>
      </c>
      <c r="J907" s="1687"/>
      <c r="K907" s="1687"/>
      <c r="L907" s="1687"/>
      <c r="M907" s="1687"/>
      <c r="N907" s="1687"/>
      <c r="O907" s="1687"/>
      <c r="P907" s="1687"/>
      <c r="Q907" s="1988"/>
      <c r="R907" s="610"/>
    </row>
    <row r="908" spans="8:8" ht="33.75" customHeight="1">
      <c r="A908" s="1954"/>
      <c r="B908" s="1986" t="s">
        <v>70</v>
      </c>
      <c r="C908" s="1683" t="s">
        <v>53</v>
      </c>
      <c r="D908" s="1684"/>
      <c r="E908" s="1684"/>
      <c r="F908" s="1684"/>
      <c r="G908" s="1685"/>
      <c r="H908" s="1686" t="s">
        <v>150</v>
      </c>
      <c r="I908" s="1687">
        <f>VLOOKUP($A898,'Result Entry'!$B$9:$FW$108,9,0)</f>
        <v>0.0</v>
      </c>
      <c r="J908" s="1687"/>
      <c r="K908" s="1687"/>
      <c r="L908" s="1687"/>
      <c r="M908" s="1687"/>
      <c r="N908" s="1687"/>
      <c r="O908" s="1687"/>
      <c r="P908" s="1687"/>
      <c r="Q908" s="1988"/>
      <c r="R908" s="610"/>
    </row>
    <row r="909" spans="8:8" ht="33.75" customHeight="1">
      <c r="A909" s="1954"/>
      <c r="B909" s="1986" t="s">
        <v>70</v>
      </c>
      <c r="C909" s="1683" t="s">
        <v>54</v>
      </c>
      <c r="D909" s="1684"/>
      <c r="E909" s="1684"/>
      <c r="F909" s="1684"/>
      <c r="G909" s="1685"/>
      <c r="H909" s="1686" t="s">
        <v>150</v>
      </c>
      <c r="I909" s="1689" t="str">
        <f>CONCATENATE('Result Entry'!$G$4,'Result Entry'!$J$4)</f>
        <v>11(A)</v>
      </c>
      <c r="J909" s="1687"/>
      <c r="K909" s="1687"/>
      <c r="L909" s="1687"/>
      <c r="M909" s="1687"/>
      <c r="N909" s="1687"/>
      <c r="O909" s="1687"/>
      <c r="P909" s="1687"/>
      <c r="Q909" s="1988"/>
      <c r="R909" s="610"/>
    </row>
    <row r="910" spans="8:8" ht="33.75" customHeight="1">
      <c r="A910" s="1954"/>
      <c r="B910" s="1986" t="s">
        <v>70</v>
      </c>
      <c r="C910" s="1742" t="s">
        <v>26</v>
      </c>
      <c r="D910" s="1763"/>
      <c r="E910" s="1763"/>
      <c r="F910" s="1763"/>
      <c r="G910" s="1989"/>
      <c r="H910" s="1693" t="s">
        <v>150</v>
      </c>
      <c r="I910" s="1694">
        <f>VLOOKUP($A898,'Result Entry'!$B$9:$FW$108,10,0)</f>
        <v>0.0</v>
      </c>
      <c r="J910" s="1694"/>
      <c r="K910" s="1694"/>
      <c r="L910" s="1694"/>
      <c r="M910" s="1694"/>
      <c r="N910" s="1694"/>
      <c r="O910" s="1694"/>
      <c r="P910" s="1694"/>
      <c r="Q910" s="1990"/>
      <c r="R910" s="610"/>
    </row>
    <row r="911" spans="8:8" ht="33.75" customHeight="1">
      <c r="A911" s="1954"/>
      <c r="B911" s="1986" t="s">
        <v>70</v>
      </c>
      <c r="C911" s="1991" t="s">
        <v>244</v>
      </c>
      <c r="D911" s="1992"/>
      <c r="E911" s="1993" t="s">
        <v>73</v>
      </c>
      <c r="F911" s="1994" t="s">
        <v>74</v>
      </c>
      <c r="G911" s="1994" t="s">
        <v>230</v>
      </c>
      <c r="H911" s="1995" t="s">
        <v>169</v>
      </c>
      <c r="I911" s="1701" t="s">
        <v>56</v>
      </c>
      <c r="J911" s="1996"/>
      <c r="K911" s="1996"/>
      <c r="L911" s="1997" t="s">
        <v>231</v>
      </c>
      <c r="M911" s="1998" t="s">
        <v>85</v>
      </c>
      <c r="N911" s="1998"/>
      <c r="O911" s="1999"/>
      <c r="P911" s="2000" t="s">
        <v>77</v>
      </c>
      <c r="Q911" s="2001" t="s">
        <v>99</v>
      </c>
      <c r="R911" s="610"/>
    </row>
    <row r="912" spans="8:8" ht="33.75" customHeight="1">
      <c r="A912" s="1954"/>
      <c r="B912" s="1986" t="s">
        <v>70</v>
      </c>
      <c r="C912" s="2002"/>
      <c r="D912" s="2003"/>
      <c r="E912" s="2004"/>
      <c r="F912" s="2005"/>
      <c r="G912" s="2005"/>
      <c r="H912" s="2006"/>
      <c r="I912" s="2007" t="s">
        <v>233</v>
      </c>
      <c r="J912" s="2008" t="s">
        <v>87</v>
      </c>
      <c r="K912" s="2009" t="s">
        <v>109</v>
      </c>
      <c r="L912" s="2010"/>
      <c r="M912" s="2007" t="s">
        <v>233</v>
      </c>
      <c r="N912" s="2008" t="s">
        <v>87</v>
      </c>
      <c r="O912" s="2011" t="s">
        <v>110</v>
      </c>
      <c r="P912" s="2012"/>
      <c r="Q912" s="2013"/>
      <c r="R912" s="610"/>
    </row>
    <row r="913" spans="8:8" s="2014" ht="33.75" customFormat="1" customHeight="1">
      <c r="A913" s="1954"/>
      <c r="B913" s="1986" t="s">
        <v>70</v>
      </c>
      <c r="C913" s="2015" t="s">
        <v>57</v>
      </c>
      <c r="D913" s="2016"/>
      <c r="E913" s="2017">
        <f>'Result Entry'!$L$7</f>
        <v>10.0</v>
      </c>
      <c r="F913" s="2018">
        <f>'Result Entry'!$M$7</f>
        <v>10.0</v>
      </c>
      <c r="G913" s="2018">
        <f>'Result Entry'!$N$7</f>
        <v>10.0</v>
      </c>
      <c r="H913" s="2019">
        <f>SUM(E913:G913)</f>
        <v>30.0</v>
      </c>
      <c r="I913" s="2020" t="s">
        <v>243</v>
      </c>
      <c r="J913" s="2021" t="s">
        <v>243</v>
      </c>
      <c r="K913" s="2022">
        <f>'Result Entry'!$P$7</f>
        <v>70.0</v>
      </c>
      <c r="L913" s="2023">
        <f>SUM(H913,K913)</f>
        <v>100.0</v>
      </c>
      <c r="M913" s="2020" t="s">
        <v>243</v>
      </c>
      <c r="N913" s="2021" t="s">
        <v>243</v>
      </c>
      <c r="O913" s="2019">
        <f>'Result Entry'!$R$7</f>
        <v>100.0</v>
      </c>
      <c r="P913" s="2024">
        <f>SUM(L913,O913)</f>
        <v>200.0</v>
      </c>
      <c r="Q913" s="2025"/>
      <c r="R913" s="610"/>
    </row>
    <row r="914" spans="8:8" s="1538" ht="33.75" customFormat="1" customHeight="1">
      <c r="A914" s="1954"/>
      <c r="B914" s="1986" t="s">
        <v>70</v>
      </c>
      <c r="C914" s="1540" t="str">
        <f>'Result Entry'!$L$3</f>
        <v>HINDI Comp.</v>
      </c>
      <c r="D914" s="1541"/>
      <c r="E914" s="1728">
        <f>IF($L902="TC",0,IF($L902="Nso",0,VLOOKUP($A898,'Result Entry'!$B$9:$FW$108,11,0)))</f>
        <v>0.0</v>
      </c>
      <c r="F914" s="1729">
        <f>IF($L902="TC",0,IF($L902="Nso",0,VLOOKUP($A898,'Result Entry'!$B$9:$FW$108,12,0)))</f>
        <v>0.0</v>
      </c>
      <c r="G914" s="1729">
        <f>IF($L902="TC",0,IF($L902="Nso",0,VLOOKUP($A898,'Result Entry'!$B$9:$FW$108,13,0)))</f>
        <v>0.0</v>
      </c>
      <c r="H914" s="2026">
        <f>SUM(E914:G914)</f>
        <v>0.0</v>
      </c>
      <c r="I914" s="2027" t="str">
        <f>CONCATENATE(U914,"/",'Result Entry'!$P$7)</f>
        <v>0/70</v>
      </c>
      <c r="J914" s="2028" t="str">
        <f>IF(V914=0,"--",CONCATENATE(V914,"/"))</f>
        <v>--</v>
      </c>
      <c r="K914" s="2029">
        <f>SUM(U914:V914)</f>
        <v>0.0</v>
      </c>
      <c r="L914" s="2030">
        <f>SUM(H914,K914)</f>
        <v>0.0</v>
      </c>
      <c r="M914" s="2027" t="str">
        <f>CONCATENATE(W914,"/",'Result Entry'!$R$7)</f>
        <v>0/100</v>
      </c>
      <c r="N914" s="2028" t="str">
        <f>IF(X914=0,"--",CONCATENATE(X914,"/"))</f>
        <v>--</v>
      </c>
      <c r="O914" s="2031">
        <f>SUM(W914:X914)</f>
        <v>0.0</v>
      </c>
      <c r="P914" s="1734">
        <f>SUM(L914,O914)</f>
        <v>0.0</v>
      </c>
      <c r="Q914" s="2032" t="str">
        <f>IF($L902="TC",0,IF($L902="Nso",0,VLOOKUP($A898,'Result Entry'!$B$9:$FW$108,24,0)))</f>
        <v/>
      </c>
      <c r="R914" s="610"/>
      <c r="U914" s="2033">
        <f>IF($L902="TC",0,IF($L902="Nso",0,VLOOKUP($A898,'Result Entry'!$B$9:$FW$108,15,0)))</f>
        <v>0.0</v>
      </c>
      <c r="V914" s="2033">
        <v>0.0</v>
      </c>
      <c r="W914" s="2033">
        <f>IF($L902="TC",0,IF($L902="Nso",0,VLOOKUP($A898,'Result Entry'!$B$9:$FW$108,17,0)))</f>
        <v>0.0</v>
      </c>
      <c r="X914" s="2033">
        <v>0.0</v>
      </c>
    </row>
    <row r="915" spans="8:8" s="1538" ht="33.75" customFormat="1" customHeight="1">
      <c r="A915" s="1954"/>
      <c r="B915" s="1986" t="s">
        <v>70</v>
      </c>
      <c r="C915" s="1551" t="str">
        <f>'Result Entry'!$Z$3</f>
        <v>ENGLISH Comp.</v>
      </c>
      <c r="D915" s="1552"/>
      <c r="E915" s="1728">
        <f>IF($L902="TC",0,IF($L902="Nso",0,VLOOKUP($A898,'Result Entry'!$B$9:$FW$108,25,0)))</f>
        <v>0.0</v>
      </c>
      <c r="F915" s="1729">
        <f>IF($L902="TC",0,IF($L902="Nso",0,VLOOKUP($A898,'Result Entry'!$B$9:$FW$108,26,0)))</f>
        <v>0.0</v>
      </c>
      <c r="G915" s="1729">
        <f>IF($L902="TC",0,IF($L902="Nso",0,VLOOKUP($A898,'Result Entry'!$B$9:$FW$108,27,0)))</f>
        <v>0.0</v>
      </c>
      <c r="H915" s="2034">
        <f t="shared" si="115" ref="H915:H920">SUM(E915:G915)</f>
        <v>0.0</v>
      </c>
      <c r="I915" s="2035" t="str">
        <f>CONCATENATE(U915,"/",'Result Entry'!$AD$7)</f>
        <v>0/70</v>
      </c>
      <c r="J915" s="2036" t="str">
        <f>IF(V915=0,"--",CONCATENATE(V915,"/"))</f>
        <v>--</v>
      </c>
      <c r="K915" s="2037">
        <f t="shared" si="116" ref="K915:K920">SUM(U915:V915)</f>
        <v>0.0</v>
      </c>
      <c r="L915" s="2038">
        <f t="shared" si="117" ref="L915:L920">SUM(H915,K915)</f>
        <v>0.0</v>
      </c>
      <c r="M915" s="2035" t="str">
        <f>CONCATENATE(W915,"/",'Result Entry'!$AF$7)</f>
        <v>0/100</v>
      </c>
      <c r="N915" s="2036" t="str">
        <f>IF(X915=0,"--",CONCATENATE(X915,"/"))</f>
        <v>--</v>
      </c>
      <c r="O915" s="2031">
        <f t="shared" si="118" ref="O915:O920">SUM(W915:X915)</f>
        <v>0.0</v>
      </c>
      <c r="P915" s="1734">
        <f t="shared" si="119" ref="P915:P920">SUM(L915,O915)</f>
        <v>0.0</v>
      </c>
      <c r="Q915" s="2032" t="str">
        <f>IF($L902="TC",0,IF($L902="Nso",0,VLOOKUP($A898,'Result Entry'!$B$9:$FW$108,38,0)))</f>
        <v/>
      </c>
      <c r="R915" s="610"/>
      <c r="U915" s="2039">
        <f>IF($L902="TC",0,IF($L902="Nso",0,VLOOKUP($A898,'Result Entry'!$B$9:$FW$108,29,0)))</f>
        <v>0.0</v>
      </c>
      <c r="V915" s="2039">
        <v>0.0</v>
      </c>
      <c r="W915" s="2039">
        <f>IF($L902="TC",0,IF($L902="Nso",0,VLOOKUP($A898,'Result Entry'!$B$9:$FW$108,31,0)))</f>
        <v>0.0</v>
      </c>
      <c r="X915" s="2039">
        <v>0.0</v>
      </c>
    </row>
    <row r="916" spans="8:8" s="1538" ht="33.75" customFormat="1" customHeight="1">
      <c r="A916" s="1954"/>
      <c r="B916" s="1986" t="s">
        <v>70</v>
      </c>
      <c r="C916" s="1551">
        <f>IF(Y916&gt;=1,'Result Entry'!$AO$3,0)</f>
        <v>0.0</v>
      </c>
      <c r="D916" s="1552"/>
      <c r="E916" s="1728">
        <f>IF($L902="TC",0,IF($L902="Nso",0,VLOOKUP($A898,'Result Entry'!$B$9:$FW$108,40,0)))</f>
        <v>0.0</v>
      </c>
      <c r="F916" s="1729">
        <f>IF($L902="TC",0,IF($L902="Nso",0,VLOOKUP($A898,'Result Entry'!$B$9:$FW$108,41,0)))</f>
        <v>0.0</v>
      </c>
      <c r="G916" s="1729">
        <f>IF($L902="TC",0,IF($L902="Nso",0,VLOOKUP($A898,'Result Entry'!$B$9:$FW$108,42,0)))</f>
        <v>0.0</v>
      </c>
      <c r="H916" s="2034">
        <f t="shared" si="115"/>
        <v>0.0</v>
      </c>
      <c r="I916" s="2035" t="str">
        <f>CONCATENATE(U916,"/",'Result Entry'!$AS$7)</f>
        <v>0/40</v>
      </c>
      <c r="J916" s="2036" t="str">
        <f>IF(V916=0,"--",CONCATENATE(V916,"/",'Result Entry'!$AT$7))</f>
        <v>--</v>
      </c>
      <c r="K916" s="2037">
        <f t="shared" si="116"/>
        <v>0.0</v>
      </c>
      <c r="L916" s="2038">
        <f t="shared" si="117"/>
        <v>0.0</v>
      </c>
      <c r="M916" s="2035" t="str">
        <f>CONCATENATE(W916,"/",'Result Entry'!$AW$7)</f>
        <v>0/100</v>
      </c>
      <c r="N916" s="2036" t="str">
        <f>IF(X916=0,"--",CONCATENATE(X916,"/",'Result Entry'!$AX$7))</f>
        <v>--</v>
      </c>
      <c r="O916" s="2031">
        <f t="shared" si="118"/>
        <v>0.0</v>
      </c>
      <c r="P916" s="1734">
        <f t="shared" si="119"/>
        <v>0.0</v>
      </c>
      <c r="Q916" s="2032" t="str">
        <f>IF($L902="TC",0,IF($L902="Nso",0,VLOOKUP($A898,'Result Entry'!$B$9:$FW$108,55,0)))</f>
        <v/>
      </c>
      <c r="R916" s="610"/>
      <c r="U916" s="2039">
        <f>IF($L902="TC",0,IF($L902="Nso",0,VLOOKUP($A898,'Result Entry'!$B$9:$FW$108,44,0)))</f>
        <v>0.0</v>
      </c>
      <c r="V916" s="2039">
        <f>IF($L902="TC",0,IF($L902="Nso",0,VLOOKUP($A898,'Result Entry'!$B$9:$FW$108,45,0)))</f>
        <v>0.0</v>
      </c>
      <c r="W916" s="2039">
        <f>IF($L902="TC",0,IF($L902="Nso",0,VLOOKUP($A898,'Result Entry'!$B$9:$FW$108,48,0)))</f>
        <v>0.0</v>
      </c>
      <c r="X916" s="2039">
        <f>IF($L902="TC",0,IF($L902="Nso",0,VLOOKUP($A898,'Result Entry'!$B$9:$FW$108,49,0)))</f>
        <v>0.0</v>
      </c>
      <c r="Y916" s="2039">
        <f>VLOOKUP($A898,'Result Entry'!$B$9:$FW$108,39,0)</f>
        <v>0.0</v>
      </c>
    </row>
    <row r="917" spans="8:8" s="1538" ht="33.75" customFormat="1" customHeight="1">
      <c r="A917" s="1954"/>
      <c r="B917" s="1986" t="s">
        <v>70</v>
      </c>
      <c r="C917" s="1551">
        <f>IF(Y917&gt;=1,'Result Entry'!$BF$3,0)</f>
        <v>0.0</v>
      </c>
      <c r="D917" s="1552"/>
      <c r="E917" s="1728">
        <f>IF($L902="TC",0,IF($L902="Nso",0,VLOOKUP($A898,'Result Entry'!$B$9:$FW$108,57,0)))</f>
        <v>0.0</v>
      </c>
      <c r="F917" s="1729">
        <f>IF($L902="TC",0,IF($L902="Nso",0,VLOOKUP($A898,'Result Entry'!$B$9:$FW$108,58,0)))</f>
        <v>0.0</v>
      </c>
      <c r="G917" s="1729">
        <f>IF($L902="TC",0,IF($L902="Nso",0,VLOOKUP($A898,'Result Entry'!$B$9:$FW$108,59,0)))</f>
        <v>0.0</v>
      </c>
      <c r="H917" s="2034">
        <f t="shared" si="115"/>
        <v>0.0</v>
      </c>
      <c r="I917" s="2035" t="str">
        <f>CONCATENATE(U917,"/",'Result Entry'!$BJ$7)</f>
        <v>0/70</v>
      </c>
      <c r="J917" s="2036" t="str">
        <f>IF(V917=0,"--",CONCATENATE(V917,"/",'Result Entry'!$BK$7))</f>
        <v>--</v>
      </c>
      <c r="K917" s="2037">
        <f t="shared" si="116"/>
        <v>0.0</v>
      </c>
      <c r="L917" s="2038">
        <f t="shared" si="117"/>
        <v>0.0</v>
      </c>
      <c r="M917" s="2035" t="str">
        <f>CONCATENATE(W917,"/",'Result Entry'!$BN$7)</f>
        <v>0/100</v>
      </c>
      <c r="N917" s="2036" t="str">
        <f>IF(X917=0,"--",CONCATENATE(X917,"/",'Result Entry'!$BO$7))</f>
        <v>--</v>
      </c>
      <c r="O917" s="2031">
        <f t="shared" si="118"/>
        <v>0.0</v>
      </c>
      <c r="P917" s="1734">
        <f t="shared" si="119"/>
        <v>0.0</v>
      </c>
      <c r="Q917" s="2032" t="str">
        <f>IF($L902="TC",0,IF($L902="Nso",0,VLOOKUP($A898,'Result Entry'!$B$9:$FW$108,72,0)))</f>
        <v/>
      </c>
      <c r="R917" s="610"/>
      <c r="U917" s="2039">
        <f>IF($L902="TC",0,IF($L902="Nso",0,VLOOKUP($A898,'Result Entry'!$B$9:$FW$108,61,0)))</f>
        <v>0.0</v>
      </c>
      <c r="V917" s="2039">
        <f>IF($L902="TC",0,IF($L902="Nso",0,VLOOKUP($A898,'Result Entry'!$B$9:$FW$108,62,0)))</f>
        <v>0.0</v>
      </c>
      <c r="W917" s="2039">
        <f>IF($L902="TC",0,IF($L902="Nso",0,VLOOKUP($A898,'Result Entry'!$B$9:$FW$108,65,0)))</f>
        <v>0.0</v>
      </c>
      <c r="X917" s="2039">
        <f>IF($L902="TC",0,IF($L902="Nso",0,VLOOKUP($A898,'Result Entry'!$B$9:$FW$108,66,0)))</f>
        <v>0.0</v>
      </c>
      <c r="Y917" s="2039">
        <f>VLOOKUP($A898,'Result Entry'!$B$9:$FW$108,56,0)</f>
        <v>0.0</v>
      </c>
    </row>
    <row r="918" spans="8:8" s="1538" ht="33.75" customFormat="1" customHeight="1">
      <c r="A918" s="1954"/>
      <c r="B918" s="1986" t="s">
        <v>70</v>
      </c>
      <c r="C918" s="1554">
        <f>IF(Y918&gt;=1,'Result Entry'!$BW$3,0)</f>
        <v>0.0</v>
      </c>
      <c r="D918" s="2040"/>
      <c r="E918" s="2041">
        <f>IF($L902="TC",0,IF($L902="Nso",0,VLOOKUP($A898,'Result Entry'!$B$9:$FW$108,74,0)))</f>
        <v>0.0</v>
      </c>
      <c r="F918" s="2042">
        <f>IF($L902="TC",0,IF($L902="Nso",0,VLOOKUP($A898,'Result Entry'!$B$9:$FW$108,75,0)))</f>
        <v>0.0</v>
      </c>
      <c r="G918" s="2042">
        <f>IF($L902="TC",0,IF($L902="Nso",0,VLOOKUP($A898,'Result Entry'!$B$9:$FW$108,76,0)))</f>
        <v>0.0</v>
      </c>
      <c r="H918" s="2043">
        <f t="shared" si="115"/>
        <v>0.0</v>
      </c>
      <c r="I918" s="2044" t="str">
        <f>CONCATENATE(U918,"/",'Result Entry'!$CA$7)</f>
        <v>0/70</v>
      </c>
      <c r="J918" s="2045" t="str">
        <f>IF(V918=0,"--",CONCATENATE(V918,"/",'Result Entry'!$CB$7))</f>
        <v>--</v>
      </c>
      <c r="K918" s="2046">
        <f t="shared" si="116"/>
        <v>0.0</v>
      </c>
      <c r="L918" s="2047">
        <f t="shared" si="117"/>
        <v>0.0</v>
      </c>
      <c r="M918" s="2044" t="str">
        <f>CONCATENATE(W918,"/",'Result Entry'!$CE$7)</f>
        <v>0/100</v>
      </c>
      <c r="N918" s="2045" t="str">
        <f>IF(X918=0,"--",CONCATENATE(X918,"/",'Result Entry'!$CF$7))</f>
        <v>--</v>
      </c>
      <c r="O918" s="2043">
        <f t="shared" si="118"/>
        <v>0.0</v>
      </c>
      <c r="P918" s="2048">
        <f t="shared" si="119"/>
        <v>0.0</v>
      </c>
      <c r="Q918" s="2049" t="str">
        <f>IF($L902="TC",0,IF($L902="Nso",0,VLOOKUP($A898,'Result Entry'!$B$9:$FW$108,89,0)))</f>
        <v/>
      </c>
      <c r="R918" s="610"/>
      <c r="U918" s="2041">
        <f>IF($L902="TC",0,IF($L902="Nso",0,VLOOKUP($A898,'Result Entry'!$B$9:$FW$108,78,0)))</f>
        <v>0.0</v>
      </c>
      <c r="V918" s="2041">
        <f>IF($L902="TC",0,IF($L902="Nso",0,VLOOKUP($A898,'Result Entry'!$B$9:$FW$108,79,0)))</f>
        <v>0.0</v>
      </c>
      <c r="W918" s="2041">
        <f>IF($L902="TC",0,IF($L902="Nso",0,VLOOKUP($A898,'Result Entry'!$B$9:$FW$108,82,0)))</f>
        <v>0.0</v>
      </c>
      <c r="X918" s="2041">
        <f>IF($L902="TC",0,IF($L902="Nso",0,VLOOKUP($A898,'Result Entry'!$B$9:$FW$108,83,0)))</f>
        <v>0.0</v>
      </c>
      <c r="Y918" s="2041">
        <f>VLOOKUP($A898,'Result Entry'!$B$9:$FW$108,73,0)</f>
        <v>0.0</v>
      </c>
    </row>
    <row r="919" spans="8:8" s="1538" ht="33.75" customFormat="1" customHeight="1">
      <c r="A919" s="1954"/>
      <c r="B919" s="1986" t="s">
        <v>70</v>
      </c>
      <c r="C919" s="2050">
        <f>IF(Y919&gt;=1,'Result Entry'!$CN$3,0)</f>
        <v>0.0</v>
      </c>
      <c r="D919" s="2040"/>
      <c r="E919" s="2051">
        <f>IF($L902="TC",0,IF($L902="Nso",0,VLOOKUP($A898,'Result Entry'!$B$9:$FW$108,91,0)))</f>
        <v>0.0</v>
      </c>
      <c r="F919" s="2052">
        <f>IF($L902="TC",0,IF($L902="Nso",0,VLOOKUP($A898,'Result Entry'!$B$9:$FW$108,92,0)))</f>
        <v>0.0</v>
      </c>
      <c r="G919" s="2052">
        <f>IF($L902="TC",0,IF($L902="Nso",0,VLOOKUP($A898,'Result Entry'!$B$9:$FW$108,93,0)))</f>
        <v>0.0</v>
      </c>
      <c r="H919" s="2053">
        <f t="shared" si="115"/>
        <v>0.0</v>
      </c>
      <c r="I919" s="2054" t="str">
        <f>CONCATENATE(U919,"/",'Result Entry'!$CR$7)</f>
        <v>0/70</v>
      </c>
      <c r="J919" s="2055" t="str">
        <f>IF(V919=0,"--",CONCATENATE(V919,"/",'Result Entry'!$CS$7))</f>
        <v>--</v>
      </c>
      <c r="K919" s="2056">
        <f t="shared" si="116"/>
        <v>0.0</v>
      </c>
      <c r="L919" s="2057">
        <f t="shared" si="117"/>
        <v>0.0</v>
      </c>
      <c r="M919" s="2054" t="str">
        <f>CONCATENATE(W919,"/",'Result Entry'!$CV$7)</f>
        <v>0/100</v>
      </c>
      <c r="N919" s="2055" t="str">
        <f>IF(X919=0,"--",CONCATENATE(X919,"/",'Result Entry'!$CW$7))</f>
        <v>--</v>
      </c>
      <c r="O919" s="2053">
        <f t="shared" si="118"/>
        <v>0.0</v>
      </c>
      <c r="P919" s="2058">
        <f t="shared" si="119"/>
        <v>0.0</v>
      </c>
      <c r="Q919" s="2059" t="str">
        <f>IF($L902="TC",0,IF($L902="Nso",0,VLOOKUP($A898,'Result Entry'!$B$9:$FW$108,106,0)))</f>
        <v/>
      </c>
      <c r="R919" s="610"/>
      <c r="U919" s="2051">
        <f>IF($L902="TC",0,IF($L902="Nso",0,VLOOKUP($A898,'Result Entry'!$B$9:$FW$108,95,0)))</f>
        <v>0.0</v>
      </c>
      <c r="V919" s="2051">
        <f>IF($L902="TC",0,IF($L902="Nso",0,VLOOKUP($A898,'Result Entry'!$B$9:$FW$108,96,0)))</f>
        <v>0.0</v>
      </c>
      <c r="W919" s="2051">
        <f>IF($L902="TC",0,IF($L902="Nso",0,VLOOKUP($A898,'Result Entry'!$B$9:$FW$108,99,0)))</f>
        <v>0.0</v>
      </c>
      <c r="X919" s="2051">
        <f>IF($L902="TC",0,IF($L902="Nso",0,VLOOKUP($A898,'Result Entry'!$B$9:$FW$108,100,0)))</f>
        <v>0.0</v>
      </c>
      <c r="Y919" s="2051">
        <f>VLOOKUP($A898,'Result Entry'!$B$9:$FW$108,90,0)</f>
        <v>0.0</v>
      </c>
    </row>
    <row r="920" spans="8:8" s="1538" ht="33.75" customFormat="1" customHeight="1">
      <c r="A920" s="1954"/>
      <c r="B920" s="1986" t="s">
        <v>70</v>
      </c>
      <c r="C920" s="1554">
        <f>IF(Y920&gt;=1,'Result Entry'!$DE$3,0)</f>
        <v>0.0</v>
      </c>
      <c r="D920" s="2040"/>
      <c r="E920" s="1739">
        <f>IF($L902="TC",0,IF($L902="Nso",0,VLOOKUP($A898,'Result Entry'!$B$9:$FW$108,108,0)))</f>
        <v>0.0</v>
      </c>
      <c r="F920" s="1740">
        <f>IF($L902="TC",0,IF($L902="Nso",0,VLOOKUP($A898,'Result Entry'!$B$9:$FW$108,109,0)))</f>
        <v>0.0</v>
      </c>
      <c r="G920" s="1740">
        <f>IF($L902="TC",0,IF($L902="Nso",0,VLOOKUP($A898,'Result Entry'!$B$9:$FW$108,110,0)))</f>
        <v>0.0</v>
      </c>
      <c r="H920" s="2060">
        <f t="shared" si="115"/>
        <v>0.0</v>
      </c>
      <c r="I920" s="2061" t="str">
        <f>CONCATENATE(U920,"/",'Result Entry'!$DI$7)</f>
        <v>0/70</v>
      </c>
      <c r="J920" s="2062" t="str">
        <f>IF(V920=0,"--",CONCATENATE(V920,"/",'Result Entry'!$DJ$7))</f>
        <v>--</v>
      </c>
      <c r="K920" s="2063">
        <f t="shared" si="116"/>
        <v>0.0</v>
      </c>
      <c r="L920" s="2064">
        <f t="shared" si="117"/>
        <v>0.0</v>
      </c>
      <c r="M920" s="2061" t="str">
        <f>CONCATENATE(W920,"/",'Result Entry'!$DM$7)</f>
        <v>0/100</v>
      </c>
      <c r="N920" s="2062" t="str">
        <f>IF(X920=0,"--",CONCATENATE(X920,"/",'Result Entry'!$DN$7))</f>
        <v>--</v>
      </c>
      <c r="O920" s="2060">
        <f t="shared" si="118"/>
        <v>0.0</v>
      </c>
      <c r="P920" s="1746">
        <f t="shared" si="119"/>
        <v>0.0</v>
      </c>
      <c r="Q920" s="2032" t="str">
        <f>IF($L902="TC",0,IF($L902="Nso",0,VLOOKUP($A898,'Result Entry'!$B$9:$FW$108,123,0)))</f>
        <v/>
      </c>
      <c r="R920" s="610"/>
      <c r="U920" s="2065">
        <f>IF($L902="TC",0,IF($L902="Nso",0,VLOOKUP($A898,'Result Entry'!$B$9:$FW$108,112,0)))</f>
        <v>0.0</v>
      </c>
      <c r="V920" s="2065">
        <f>IF($L902="TC",0,IF($L902="Nso",0,VLOOKUP($A898,'Result Entry'!$B$9:$FW$108,113,0)))</f>
        <v>0.0</v>
      </c>
      <c r="W920" s="2065">
        <f>IF($L902="TC",0,IF($L902="Nso",0,VLOOKUP($A898,'Result Entry'!$B$9:$FW$108,116,0)))</f>
        <v>0.0</v>
      </c>
      <c r="X920" s="2065">
        <f>IF($L902="TC",0,IF($L902="Nso",0,VLOOKUP($A898,'Result Entry'!$B$9:$FW$108,117,0)))</f>
        <v>0.0</v>
      </c>
      <c r="Y920" s="2065">
        <f>VLOOKUP($A898,'Result Entry'!$B$9:$FW$108,107,0)</f>
        <v>0.0</v>
      </c>
    </row>
    <row r="921" spans="8:8" ht="33.75" customHeight="1">
      <c r="A921" s="1954"/>
      <c r="B921" s="1986" t="s">
        <v>70</v>
      </c>
      <c r="C921" s="1565" t="s">
        <v>78</v>
      </c>
      <c r="D921" s="1566"/>
      <c r="E921" s="1567"/>
      <c r="F921" s="1747" t="s">
        <v>79</v>
      </c>
      <c r="G921" s="2066"/>
      <c r="H921" s="1748"/>
      <c r="I921" s="1747" t="s">
        <v>80</v>
      </c>
      <c r="J921" s="1749"/>
      <c r="K921" s="2067" t="s">
        <v>42</v>
      </c>
      <c r="L921" s="2068"/>
      <c r="M921" s="2067" t="s">
        <v>92</v>
      </c>
      <c r="N921" s="1753"/>
      <c r="O921" s="1752" t="s">
        <v>40</v>
      </c>
      <c r="P921" s="1753"/>
      <c r="Q921" s="2069" t="s">
        <v>44</v>
      </c>
      <c r="R921" s="610"/>
    </row>
    <row r="922" spans="8:8" ht="33.75" customHeight="1">
      <c r="A922" s="1954"/>
      <c r="B922" s="1986" t="s">
        <v>70</v>
      </c>
      <c r="C922" s="1577"/>
      <c r="D922" s="1578"/>
      <c r="E922" s="1579"/>
      <c r="F922" s="1755">
        <f>IF($L902="TC",0,IF($L902="Nso",0,VLOOKUP($A898,'Result Entry'!$B$9:$FW$108,171,0)))</f>
        <v>0.0</v>
      </c>
      <c r="G922" s="2070"/>
      <c r="H922" s="1756"/>
      <c r="I922" s="2071">
        <f>IF($L902="TC",0,IF($L902="Nso",0,VLOOKUP($A898,'Result Entry'!$B$9:$FW$108,172,0)))</f>
        <v>0.0</v>
      </c>
      <c r="J922" s="2072"/>
      <c r="K922" s="2073">
        <f>IF($L902="TC",0,IF($L902="Nso",0,VLOOKUP($A898,'Result Entry'!$B$9:$FW$108,173,0)))</f>
        <v>0.0</v>
      </c>
      <c r="L922" s="2074"/>
      <c r="M922" s="2075" t="str">
        <f>IF($L902="TC",0,IF($L902="Nso",0,VLOOKUP($A898,'Result Entry'!$B$9:$FW$108,174,0)))</f>
        <v/>
      </c>
      <c r="N922" s="2076"/>
      <c r="O922" s="1535" t="str">
        <f>VLOOKUP($A898,'Result Entry'!$B$9:$FW$108,175,0)</f>
        <v/>
      </c>
      <c r="P922" s="1534"/>
      <c r="Q922" s="2077" t="str">
        <f>IF($L902="TC",0,IF($L902="Nso",0,VLOOKUP($A898,'Result Entry'!$B$9:$FW$108,177,0)))</f>
        <v/>
      </c>
      <c r="R922" s="610"/>
    </row>
    <row r="923" spans="8:8" ht="33.75" customHeight="1">
      <c r="A923" s="1954"/>
      <c r="B923" s="1986" t="s">
        <v>70</v>
      </c>
      <c r="C923" s="2078" t="s">
        <v>59</v>
      </c>
      <c r="D923" s="2079"/>
      <c r="E923" s="2079"/>
      <c r="F923" s="2079"/>
      <c r="G923" s="2079"/>
      <c r="H923" s="2079"/>
      <c r="I923" s="2080"/>
      <c r="J923" s="1592" t="s">
        <v>60</v>
      </c>
      <c r="K923" s="1592"/>
      <c r="L923" s="1592"/>
      <c r="M923" s="1593"/>
      <c r="N923" s="1760">
        <f>VLOOKUP($A898,'Result Entry'!$B$9:$FW$108,168,0)</f>
        <v>0.0</v>
      </c>
      <c r="O923" s="1761"/>
      <c r="P923" s="2081" t="s">
        <v>38</v>
      </c>
      <c r="Q923" s="2082"/>
      <c r="R923" s="610"/>
    </row>
    <row r="924" spans="8:8" ht="33.75" customHeight="1">
      <c r="A924" s="1954"/>
      <c r="B924" s="1986" t="s">
        <v>70</v>
      </c>
      <c r="C924" s="1598" t="s">
        <v>244</v>
      </c>
      <c r="D924" s="1599"/>
      <c r="E924" s="1599"/>
      <c r="F924" s="2083" t="s">
        <v>158</v>
      </c>
      <c r="G924" s="2084"/>
      <c r="H924" s="2085"/>
      <c r="I924" s="2086" t="s">
        <v>242</v>
      </c>
      <c r="J924" s="1603" t="s">
        <v>61</v>
      </c>
      <c r="K924" s="1603"/>
      <c r="L924" s="1603"/>
      <c r="M924" s="1604"/>
      <c r="N924" s="1762">
        <f>VLOOKUP($A898,'Result Entry'!$B$9:$FW$108,169,0)</f>
        <v>0.0</v>
      </c>
      <c r="O924" s="1763"/>
      <c r="P924" s="1607" t="str">
        <f>VLOOKUP($A898,'Result Entry'!$B$9:$FW$108,170,0)</f>
        <v/>
      </c>
      <c r="Q924" s="2087"/>
      <c r="R924" s="610"/>
    </row>
    <row r="925" spans="8:8" ht="33.75" customHeight="1">
      <c r="A925" s="1954"/>
      <c r="B925" s="1986" t="s">
        <v>70</v>
      </c>
      <c r="C925" s="1598"/>
      <c r="D925" s="1599"/>
      <c r="E925" s="1599"/>
      <c r="F925" s="2088"/>
      <c r="G925" s="2089"/>
      <c r="H925" s="2090"/>
      <c r="I925" s="2091" t="s">
        <v>100</v>
      </c>
      <c r="J925" s="1612" t="s">
        <v>62</v>
      </c>
      <c r="K925" s="1612"/>
      <c r="L925" s="1612"/>
      <c r="M925" s="1613"/>
      <c r="N925" s="2092">
        <f>IF($L902="TC","Transferred",IF($L902="Nso","NameSeparated",VLOOKUP($A898,'Result Entry'!$B$9:$FW$108,178,0)))</f>
        <v>0.0</v>
      </c>
      <c r="O925" s="2092"/>
      <c r="P925" s="2092"/>
      <c r="Q925" s="2093"/>
      <c r="R925" s="610"/>
    </row>
    <row r="926" spans="8:8" ht="33.75" customHeight="1">
      <c r="A926" s="1954"/>
      <c r="B926" s="1986" t="s">
        <v>70</v>
      </c>
      <c r="C926" s="1766" t="str">
        <f>'Result Entry'!$DU$3</f>
        <v>Foundation Of Information Tech.</v>
      </c>
      <c r="D926" s="1767"/>
      <c r="E926" s="1768"/>
      <c r="F926" s="1769" t="str">
        <f>IF(OR($L902="TC",$L902="Nso"),"",VLOOKUP($A898,'Result Entry'!$B$9:$GS$108,196,0))</f>
        <v>0/200</v>
      </c>
      <c r="G926" s="1769"/>
      <c r="H926" s="1769"/>
      <c r="I926" s="1770" t="str">
        <f>IF(F926="","",VLOOKUP($A898,'Result Entry'!$B$9:$GS$108,137,0))</f>
        <v/>
      </c>
      <c r="J926" s="1621" t="s">
        <v>72</v>
      </c>
      <c r="K926" s="1621"/>
      <c r="L926" s="1621"/>
      <c r="M926" s="1622"/>
      <c r="N926" s="2094">
        <f>'Result Entry'!$T$2</f>
        <v>45041.0</v>
      </c>
      <c r="O926" s="2095"/>
      <c r="P926" s="2095"/>
      <c r="Q926" s="2096"/>
      <c r="R926" s="610"/>
    </row>
    <row r="927" spans="8:8" ht="33.75" customHeight="1">
      <c r="A927" s="1954"/>
      <c r="B927" s="1986" t="s">
        <v>70</v>
      </c>
      <c r="C927" s="1774" t="str">
        <f>'Result Entry'!$EI$3</f>
        <v>G.I.A.I.-II</v>
      </c>
      <c r="D927" s="1775"/>
      <c r="E927" s="1776"/>
      <c r="F927" s="1769" t="str">
        <f>IF(OR($L902="TC",$L902="Nso"),"",VLOOKUP($A898,'Result Entry'!$B$9:$GS$108,200,0))</f>
        <v>0/200</v>
      </c>
      <c r="G927" s="1769"/>
      <c r="H927" s="1769"/>
      <c r="I927" s="1770" t="str">
        <f>IF(F927="","",VLOOKUP($A898,'Result Entry'!$B$9:$GS$108,149,0))</f>
        <v/>
      </c>
      <c r="J927" s="1626"/>
      <c r="K927" s="1627"/>
      <c r="L927" s="1627"/>
      <c r="M927" s="1627"/>
      <c r="N927" s="1627"/>
      <c r="O927" s="1627"/>
      <c r="P927" s="1627"/>
      <c r="Q927" s="2097"/>
      <c r="R927" s="610"/>
    </row>
    <row r="928" spans="8:8" ht="33.75" customHeight="1">
      <c r="A928" s="1954"/>
      <c r="B928" s="1986" t="s">
        <v>70</v>
      </c>
      <c r="C928" s="1774" t="str">
        <f>'Result Entry'!$EU$3</f>
        <v>SOC.SER.PLAN</v>
      </c>
      <c r="D928" s="1775"/>
      <c r="E928" s="1776"/>
      <c r="F928" s="1769" t="str">
        <f>IF(OR($L902="TC",$L902="Nso"),"",VLOOKUP($A898,'Result Entry'!$B$9:$HS$108,204,0))</f>
        <v>0/200</v>
      </c>
      <c r="G928" s="1769"/>
      <c r="H928" s="1769"/>
      <c r="I928" s="1770" t="str">
        <f>IF(F928="","",VLOOKUP($A898,'Result Entry'!$B$9:$GS$108,161,0))</f>
        <v/>
      </c>
      <c r="J928" s="1629" t="s">
        <v>175</v>
      </c>
      <c r="K928" s="2098"/>
      <c r="L928" s="2098"/>
      <c r="M928" s="1630"/>
      <c r="N928" s="2099"/>
      <c r="O928" s="2100"/>
      <c r="P928" s="2100"/>
      <c r="Q928" s="2101"/>
      <c r="R928" s="610"/>
    </row>
    <row r="929" spans="8:8" ht="33.75" customHeight="1">
      <c r="A929" s="1954"/>
      <c r="B929" s="1986" t="s">
        <v>70</v>
      </c>
      <c r="C929" s="1774" t="str">
        <f>'Result Entry'!$FG$3</f>
        <v>Jeewan Kaushal</v>
      </c>
      <c r="D929" s="1775"/>
      <c r="E929" s="1776"/>
      <c r="F929" s="1769" t="str">
        <f>IF(OR($L902="TC",$L902="Nso"),"",VLOOKUP($A898,'Result Entry'!$B$9:$HS$108,208,0))</f>
        <v>0/100</v>
      </c>
      <c r="G929" s="1769"/>
      <c r="H929" s="1769"/>
      <c r="I929" s="1770" t="str">
        <f>IF(F929="","",VLOOKUP($A898,'Result Entry'!$B$9:$HS$108,167,0))</f>
        <v/>
      </c>
      <c r="J929" s="1629" t="s">
        <v>149</v>
      </c>
      <c r="K929" s="2098"/>
      <c r="L929" s="2098"/>
      <c r="M929" s="1630"/>
      <c r="N929" s="1630"/>
      <c r="O929" s="1630"/>
      <c r="P929" s="1630"/>
      <c r="Q929" s="2102"/>
      <c r="R929" s="610"/>
    </row>
    <row r="930" spans="8:8" ht="33.75" customHeight="1">
      <c r="A930" s="1954"/>
      <c r="B930" s="1986" t="s">
        <v>70</v>
      </c>
      <c r="C930" s="1777" t="s">
        <v>181</v>
      </c>
      <c r="D930" s="1778"/>
      <c r="E930" s="1779"/>
      <c r="F930" s="2103" t="s">
        <v>182</v>
      </c>
      <c r="G930" s="2104"/>
      <c r="H930" s="2105"/>
      <c r="I930" s="1782" t="s">
        <v>31</v>
      </c>
      <c r="J930" s="1629" t="s">
        <v>176</v>
      </c>
      <c r="K930" s="2098"/>
      <c r="L930" s="2098"/>
      <c r="M930" s="1630"/>
      <c r="N930" s="1630"/>
      <c r="O930" s="1630"/>
      <c r="P930" s="1630"/>
      <c r="Q930" s="2102"/>
      <c r="R930" s="610"/>
    </row>
    <row r="931" spans="8:8" ht="33.75" customHeight="1">
      <c r="A931" s="1954"/>
      <c r="B931" s="1986" t="s">
        <v>70</v>
      </c>
      <c r="C931" s="1783"/>
      <c r="D931" s="1784"/>
      <c r="E931" s="1785"/>
      <c r="F931" s="1786" t="s">
        <v>245</v>
      </c>
      <c r="G931" s="2106"/>
      <c r="H931" s="1787"/>
      <c r="I931" s="1788" t="s">
        <v>63</v>
      </c>
      <c r="J931" s="1647" t="s">
        <v>68</v>
      </c>
      <c r="K931" s="1648"/>
      <c r="L931" s="1648"/>
      <c r="M931" s="1648"/>
      <c r="N931" s="1648"/>
      <c r="O931" s="1648"/>
      <c r="P931" s="1648"/>
      <c r="Q931" s="2107"/>
      <c r="R931" s="610"/>
    </row>
    <row r="932" spans="8:8" ht="33.75" customHeight="1">
      <c r="A932" s="1954"/>
      <c r="B932" s="1986" t="s">
        <v>70</v>
      </c>
      <c r="C932" s="1783"/>
      <c r="D932" s="1784"/>
      <c r="E932" s="1785"/>
      <c r="F932" s="1786" t="s">
        <v>246</v>
      </c>
      <c r="G932" s="2106"/>
      <c r="H932" s="1787"/>
      <c r="I932" s="1788" t="s">
        <v>64</v>
      </c>
      <c r="J932" s="1650"/>
      <c r="K932" s="1651"/>
      <c r="L932" s="1651"/>
      <c r="M932" s="1651"/>
      <c r="N932" s="1651"/>
      <c r="O932" s="1651"/>
      <c r="P932" s="1651"/>
      <c r="Q932" s="2108"/>
      <c r="R932" s="610"/>
    </row>
    <row r="933" spans="8:8" ht="33.75" customHeight="1">
      <c r="A933" s="1954"/>
      <c r="B933" s="1986" t="s">
        <v>70</v>
      </c>
      <c r="C933" s="1783"/>
      <c r="D933" s="1784"/>
      <c r="E933" s="1785"/>
      <c r="F933" s="1786" t="s">
        <v>247</v>
      </c>
      <c r="G933" s="2106"/>
      <c r="H933" s="1787"/>
      <c r="I933" s="1788" t="s">
        <v>66</v>
      </c>
      <c r="J933" s="1650"/>
      <c r="K933" s="1651"/>
      <c r="L933" s="1651"/>
      <c r="M933" s="1651"/>
      <c r="N933" s="1651"/>
      <c r="O933" s="1651"/>
      <c r="P933" s="1651"/>
      <c r="Q933" s="2108"/>
      <c r="R933" s="610"/>
    </row>
    <row r="934" spans="8:8" ht="33.75" customHeight="1">
      <c r="A934" s="1954"/>
      <c r="B934" s="1986" t="s">
        <v>70</v>
      </c>
      <c r="C934" s="1783"/>
      <c r="D934" s="1784"/>
      <c r="E934" s="1785"/>
      <c r="F934" s="1786" t="s">
        <v>248</v>
      </c>
      <c r="G934" s="2106"/>
      <c r="H934" s="1787"/>
      <c r="I934" s="1788" t="s">
        <v>65</v>
      </c>
      <c r="J934" s="1653" t="s">
        <v>81</v>
      </c>
      <c r="K934" s="1654"/>
      <c r="L934" s="1654"/>
      <c r="M934" s="1654"/>
      <c r="N934" s="1654"/>
      <c r="O934" s="1654"/>
      <c r="P934" s="1654"/>
      <c r="Q934" s="2109"/>
      <c r="R934" s="610"/>
    </row>
    <row r="935" spans="8:8" ht="33.75" customHeight="1">
      <c r="A935" s="1954"/>
      <c r="B935" s="2110" t="s">
        <v>70</v>
      </c>
      <c r="C935" s="2111"/>
      <c r="D935" s="2112"/>
      <c r="E935" s="2113"/>
      <c r="F935" s="2114"/>
      <c r="G935" s="2115"/>
      <c r="H935" s="2115"/>
      <c r="I935" s="2116"/>
      <c r="J935" s="2117"/>
      <c r="K935" s="2118"/>
      <c r="L935" s="2118"/>
      <c r="M935" s="2118"/>
      <c r="N935" s="2118"/>
      <c r="O935" s="2118"/>
      <c r="P935" s="2118"/>
      <c r="Q935" s="2119"/>
      <c r="R935" s="610"/>
    </row>
    <row r="936" spans="8:8" s="927" ht="48.75" customFormat="1" customHeight="1">
      <c r="A936" s="1439"/>
      <c r="B936" s="2120"/>
      <c r="C936" s="2120"/>
      <c r="D936" s="2120"/>
      <c r="E936" s="2120"/>
      <c r="F936" s="2120"/>
      <c r="G936" s="2120"/>
      <c r="H936" s="2120"/>
      <c r="I936" s="2120"/>
      <c r="J936" s="2120"/>
      <c r="K936" s="2120"/>
      <c r="L936" s="2120"/>
      <c r="M936" s="2120"/>
      <c r="N936" s="2120"/>
      <c r="O936" s="2120"/>
      <c r="P936" s="2120"/>
      <c r="Q936" s="2120"/>
      <c r="R936" s="610"/>
    </row>
    <row r="937" spans="8:8" ht="9.75" customHeight="1">
      <c r="A937" s="1949">
        <f>A898+1</f>
        <v>25.0</v>
      </c>
      <c r="B937" s="1949"/>
      <c r="C937" s="1949"/>
      <c r="D937" s="1949"/>
      <c r="E937" s="1949"/>
      <c r="F937" s="1949"/>
      <c r="G937" s="1949"/>
      <c r="H937" s="1949"/>
      <c r="I937" s="1949"/>
      <c r="J937" s="1949"/>
      <c r="K937" s="1949"/>
      <c r="L937" s="1949"/>
      <c r="M937" s="1949"/>
      <c r="N937" s="1949"/>
      <c r="O937" s="1949"/>
      <c r="P937" s="1949"/>
      <c r="Q937" s="1949"/>
      <c r="R937" s="1949"/>
    </row>
    <row r="938" spans="8:8" ht="16.5" customHeight="1">
      <c r="A938" s="1950"/>
      <c r="B938" s="1951" t="s">
        <v>51</v>
      </c>
      <c r="C938" s="1952"/>
      <c r="D938" s="1952"/>
      <c r="E938" s="1952"/>
      <c r="F938" s="1952"/>
      <c r="G938" s="1952"/>
      <c r="H938" s="1952"/>
      <c r="I938" s="1952"/>
      <c r="J938" s="1952"/>
      <c r="K938" s="1952"/>
      <c r="L938" s="1952"/>
      <c r="M938" s="1952"/>
      <c r="N938" s="1952"/>
      <c r="O938" s="1952"/>
      <c r="P938" s="1952"/>
      <c r="Q938" s="1953"/>
      <c r="R938" s="610"/>
    </row>
    <row r="939" spans="8:8" ht="62.25" customHeight="1">
      <c r="A939" s="1954"/>
      <c r="B939" s="1955"/>
      <c r="C939" s="1956"/>
      <c r="D939" s="1957" t="str">
        <f>Master!$E$8</f>
        <v>Govt. Sr. Secondary School </v>
      </c>
      <c r="E939" s="1958"/>
      <c r="F939" s="1958"/>
      <c r="G939" s="1958"/>
      <c r="H939" s="1958"/>
      <c r="I939" s="1958"/>
      <c r="J939" s="1958"/>
      <c r="K939" s="1958"/>
      <c r="L939" s="1958"/>
      <c r="M939" s="1958"/>
      <c r="N939" s="1958"/>
      <c r="O939" s="1958"/>
      <c r="P939" s="1958"/>
      <c r="Q939" s="1959"/>
      <c r="R939" s="610"/>
    </row>
    <row r="940" spans="8:8" ht="33.0" customHeight="1">
      <c r="A940" s="1954"/>
      <c r="B940" s="1960"/>
      <c r="C940" s="1961"/>
      <c r="D940" s="1962" t="str">
        <f>Master!$E$11</f>
        <v>P.S.-Bapini (Jodhpur)</v>
      </c>
      <c r="E940" s="1962"/>
      <c r="F940" s="1962"/>
      <c r="G940" s="1962"/>
      <c r="H940" s="1962"/>
      <c r="I940" s="1962"/>
      <c r="J940" s="1962"/>
      <c r="K940" s="1962"/>
      <c r="L940" s="1962"/>
      <c r="M940" s="1962"/>
      <c r="N940" s="1962"/>
      <c r="O940" s="1962"/>
      <c r="P940" s="1962"/>
      <c r="Q940" s="1963"/>
      <c r="R940" s="610"/>
    </row>
    <row r="941" spans="8:8" ht="21.75" customHeight="1">
      <c r="A941" s="1954"/>
      <c r="B941" s="1964"/>
      <c r="C941" s="1965" t="s">
        <v>151</v>
      </c>
      <c r="D941" s="1966"/>
      <c r="E941" s="1966"/>
      <c r="F941" s="1966"/>
      <c r="G941" s="1966"/>
      <c r="H941" s="1967"/>
      <c r="I941" s="1968" t="s">
        <v>128</v>
      </c>
      <c r="J941" s="1969"/>
      <c r="K941" s="1969"/>
      <c r="L941" s="1970">
        <f>VLOOKUP(A937,'Result Entry'!$B$6:$K$108,6,0)</f>
        <v>0.0</v>
      </c>
      <c r="M941" s="1971"/>
      <c r="N941" s="1972" t="s">
        <v>69</v>
      </c>
      <c r="O941" s="1973"/>
      <c r="P941" s="1974">
        <f>Master!$E$14</f>
        <v>8.151106901E9</v>
      </c>
      <c r="Q941" s="1975"/>
      <c r="R941" s="610"/>
    </row>
    <row r="942" spans="8:8" ht="21.75" customHeight="1">
      <c r="A942" s="1954"/>
      <c r="B942" s="1976"/>
      <c r="C942" s="1965"/>
      <c r="D942" s="1966"/>
      <c r="E942" s="1966"/>
      <c r="F942" s="1966"/>
      <c r="G942" s="1966"/>
      <c r="H942" s="1967"/>
      <c r="I942" s="1968"/>
      <c r="J942" s="1969"/>
      <c r="K942" s="1969"/>
      <c r="L942" s="1970"/>
      <c r="M942" s="1971"/>
      <c r="N942" s="1470" t="s">
        <v>67</v>
      </c>
      <c r="O942" s="1471"/>
      <c r="P942" s="1472"/>
      <c r="Q942" s="1977"/>
      <c r="R942" s="610"/>
    </row>
    <row r="943" spans="8:8" ht="21.75" customHeight="1">
      <c r="A943" s="1954"/>
      <c r="B943" s="1976"/>
      <c r="C943" s="1978"/>
      <c r="D943" s="1979"/>
      <c r="E943" s="1979"/>
      <c r="F943" s="1979"/>
      <c r="G943" s="1979"/>
      <c r="H943" s="1980"/>
      <c r="I943" s="1981"/>
      <c r="J943" s="1982"/>
      <c r="K943" s="1982"/>
      <c r="L943" s="1983"/>
      <c r="M943" s="1984"/>
      <c r="N943" s="1479" t="s">
        <v>52</v>
      </c>
      <c r="O943" s="1480"/>
      <c r="P943" s="1481" t="str">
        <f>Master!$E$6</f>
        <v>2022-23</v>
      </c>
      <c r="Q943" s="1985"/>
      <c r="R943" s="610"/>
    </row>
    <row r="944" spans="8:8" ht="33.75" customHeight="1">
      <c r="A944" s="1954"/>
      <c r="B944" s="1986" t="s">
        <v>70</v>
      </c>
      <c r="C944" s="1677" t="s">
        <v>21</v>
      </c>
      <c r="D944" s="1678"/>
      <c r="E944" s="1678"/>
      <c r="F944" s="1678"/>
      <c r="G944" s="1679"/>
      <c r="H944" s="1680" t="s">
        <v>150</v>
      </c>
      <c r="I944" s="1681">
        <f>VLOOKUP($A937,'Result Entry'!$B$9:$FW$108,4,0)</f>
        <v>0.0</v>
      </c>
      <c r="J944" s="1681"/>
      <c r="K944" s="1681"/>
      <c r="L944" s="1681"/>
      <c r="M944" s="1681"/>
      <c r="N944" s="1681"/>
      <c r="O944" s="1681"/>
      <c r="P944" s="1681"/>
      <c r="Q944" s="1987"/>
      <c r="R944" s="610"/>
    </row>
    <row r="945" spans="8:8" ht="33.75" customHeight="1">
      <c r="A945" s="1954"/>
      <c r="B945" s="1986" t="s">
        <v>70</v>
      </c>
      <c r="C945" s="1683" t="s">
        <v>23</v>
      </c>
      <c r="D945" s="1684"/>
      <c r="E945" s="1684"/>
      <c r="F945" s="1684"/>
      <c r="G945" s="1685"/>
      <c r="H945" s="1686" t="s">
        <v>150</v>
      </c>
      <c r="I945" s="1687">
        <f>VLOOKUP($A937,'Result Entry'!$B$9:$FW$108,7,0)</f>
        <v>0.0</v>
      </c>
      <c r="J945" s="1687"/>
      <c r="K945" s="1687"/>
      <c r="L945" s="1687"/>
      <c r="M945" s="1687"/>
      <c r="N945" s="1687"/>
      <c r="O945" s="1687"/>
      <c r="P945" s="1687"/>
      <c r="Q945" s="1988"/>
      <c r="R945" s="610"/>
    </row>
    <row r="946" spans="8:8" ht="33.75" customHeight="1">
      <c r="A946" s="1954"/>
      <c r="B946" s="1986" t="s">
        <v>70</v>
      </c>
      <c r="C946" s="1683" t="s">
        <v>24</v>
      </c>
      <c r="D946" s="1684"/>
      <c r="E946" s="1684"/>
      <c r="F946" s="1684"/>
      <c r="G946" s="1685"/>
      <c r="H946" s="1686" t="s">
        <v>150</v>
      </c>
      <c r="I946" s="1687">
        <f>VLOOKUP($A937,'Result Entry'!$B$9:$FW$108,8,0)</f>
        <v>0.0</v>
      </c>
      <c r="J946" s="1687"/>
      <c r="K946" s="1687"/>
      <c r="L946" s="1687"/>
      <c r="M946" s="1687"/>
      <c r="N946" s="1687"/>
      <c r="O946" s="1687"/>
      <c r="P946" s="1687"/>
      <c r="Q946" s="1988"/>
      <c r="R946" s="610"/>
    </row>
    <row r="947" spans="8:8" ht="33.75" customHeight="1">
      <c r="A947" s="1954"/>
      <c r="B947" s="1986" t="s">
        <v>70</v>
      </c>
      <c r="C947" s="1683" t="s">
        <v>53</v>
      </c>
      <c r="D947" s="1684"/>
      <c r="E947" s="1684"/>
      <c r="F947" s="1684"/>
      <c r="G947" s="1685"/>
      <c r="H947" s="1686" t="s">
        <v>150</v>
      </c>
      <c r="I947" s="1687">
        <f>VLOOKUP($A937,'Result Entry'!$B$9:$FW$108,9,0)</f>
        <v>0.0</v>
      </c>
      <c r="J947" s="1687"/>
      <c r="K947" s="1687"/>
      <c r="L947" s="1687"/>
      <c r="M947" s="1687"/>
      <c r="N947" s="1687"/>
      <c r="O947" s="1687"/>
      <c r="P947" s="1687"/>
      <c r="Q947" s="1988"/>
      <c r="R947" s="610"/>
    </row>
    <row r="948" spans="8:8" ht="33.75" customHeight="1">
      <c r="A948" s="1954"/>
      <c r="B948" s="1986" t="s">
        <v>70</v>
      </c>
      <c r="C948" s="1683" t="s">
        <v>54</v>
      </c>
      <c r="D948" s="1684"/>
      <c r="E948" s="1684"/>
      <c r="F948" s="1684"/>
      <c r="G948" s="1685"/>
      <c r="H948" s="1686" t="s">
        <v>150</v>
      </c>
      <c r="I948" s="1689" t="str">
        <f>CONCATENATE('Result Entry'!$G$4,'Result Entry'!$J$4)</f>
        <v>11(A)</v>
      </c>
      <c r="J948" s="1687"/>
      <c r="K948" s="1687"/>
      <c r="L948" s="1687"/>
      <c r="M948" s="1687"/>
      <c r="N948" s="1687"/>
      <c r="O948" s="1687"/>
      <c r="P948" s="1687"/>
      <c r="Q948" s="1988"/>
      <c r="R948" s="610"/>
    </row>
    <row r="949" spans="8:8" ht="33.75" customHeight="1">
      <c r="A949" s="1954"/>
      <c r="B949" s="1986" t="s">
        <v>70</v>
      </c>
      <c r="C949" s="1742" t="s">
        <v>26</v>
      </c>
      <c r="D949" s="1763"/>
      <c r="E949" s="1763"/>
      <c r="F949" s="1763"/>
      <c r="G949" s="1989"/>
      <c r="H949" s="1693" t="s">
        <v>150</v>
      </c>
      <c r="I949" s="1694">
        <f>VLOOKUP($A937,'Result Entry'!$B$9:$FW$108,10,0)</f>
        <v>0.0</v>
      </c>
      <c r="J949" s="1694"/>
      <c r="K949" s="1694"/>
      <c r="L949" s="1694"/>
      <c r="M949" s="1694"/>
      <c r="N949" s="1694"/>
      <c r="O949" s="1694"/>
      <c r="P949" s="1694"/>
      <c r="Q949" s="1990"/>
      <c r="R949" s="610"/>
    </row>
    <row r="950" spans="8:8" ht="33.75" customHeight="1">
      <c r="A950" s="1954"/>
      <c r="B950" s="1986" t="s">
        <v>70</v>
      </c>
      <c r="C950" s="1991" t="s">
        <v>244</v>
      </c>
      <c r="D950" s="1992"/>
      <c r="E950" s="1993" t="s">
        <v>73</v>
      </c>
      <c r="F950" s="1994" t="s">
        <v>74</v>
      </c>
      <c r="G950" s="1994" t="s">
        <v>230</v>
      </c>
      <c r="H950" s="1995" t="s">
        <v>169</v>
      </c>
      <c r="I950" s="1701" t="s">
        <v>56</v>
      </c>
      <c r="J950" s="1996"/>
      <c r="K950" s="1996"/>
      <c r="L950" s="1997" t="s">
        <v>231</v>
      </c>
      <c r="M950" s="1998" t="s">
        <v>85</v>
      </c>
      <c r="N950" s="1998"/>
      <c r="O950" s="1999"/>
      <c r="P950" s="2000" t="s">
        <v>77</v>
      </c>
      <c r="Q950" s="2001" t="s">
        <v>99</v>
      </c>
      <c r="R950" s="610"/>
    </row>
    <row r="951" spans="8:8" ht="33.75" customHeight="1">
      <c r="A951" s="1954"/>
      <c r="B951" s="1986" t="s">
        <v>70</v>
      </c>
      <c r="C951" s="2002"/>
      <c r="D951" s="2003"/>
      <c r="E951" s="2004"/>
      <c r="F951" s="2005"/>
      <c r="G951" s="2005"/>
      <c r="H951" s="2006"/>
      <c r="I951" s="2007" t="s">
        <v>233</v>
      </c>
      <c r="J951" s="2008" t="s">
        <v>87</v>
      </c>
      <c r="K951" s="2009" t="s">
        <v>109</v>
      </c>
      <c r="L951" s="2010"/>
      <c r="M951" s="2007" t="s">
        <v>233</v>
      </c>
      <c r="N951" s="2008" t="s">
        <v>87</v>
      </c>
      <c r="O951" s="2011" t="s">
        <v>110</v>
      </c>
      <c r="P951" s="2012"/>
      <c r="Q951" s="2013"/>
      <c r="R951" s="610"/>
    </row>
    <row r="952" spans="8:8" s="2014" ht="33.75" customFormat="1" customHeight="1">
      <c r="A952" s="1954"/>
      <c r="B952" s="1986" t="s">
        <v>70</v>
      </c>
      <c r="C952" s="2015" t="s">
        <v>57</v>
      </c>
      <c r="D952" s="2016"/>
      <c r="E952" s="2017">
        <f>'Result Entry'!$L$7</f>
        <v>10.0</v>
      </c>
      <c r="F952" s="2018">
        <f>'Result Entry'!$M$7</f>
        <v>10.0</v>
      </c>
      <c r="G952" s="2018">
        <f>'Result Entry'!$N$7</f>
        <v>10.0</v>
      </c>
      <c r="H952" s="2019">
        <f>SUM(E952:G952)</f>
        <v>30.0</v>
      </c>
      <c r="I952" s="2020" t="s">
        <v>243</v>
      </c>
      <c r="J952" s="2021" t="s">
        <v>243</v>
      </c>
      <c r="K952" s="2022">
        <f>'Result Entry'!$P$7</f>
        <v>70.0</v>
      </c>
      <c r="L952" s="2023">
        <f>SUM(H952,K952)</f>
        <v>100.0</v>
      </c>
      <c r="M952" s="2020" t="s">
        <v>243</v>
      </c>
      <c r="N952" s="2021" t="s">
        <v>243</v>
      </c>
      <c r="O952" s="2019">
        <f>'Result Entry'!$R$7</f>
        <v>100.0</v>
      </c>
      <c r="P952" s="2024">
        <f>SUM(L952,O952)</f>
        <v>200.0</v>
      </c>
      <c r="Q952" s="2025"/>
      <c r="R952" s="610"/>
    </row>
    <row r="953" spans="8:8" s="1538" ht="33.75" customFormat="1" customHeight="1">
      <c r="A953" s="1954"/>
      <c r="B953" s="1986" t="s">
        <v>70</v>
      </c>
      <c r="C953" s="1540" t="str">
        <f>'Result Entry'!$L$3</f>
        <v>HINDI Comp.</v>
      </c>
      <c r="D953" s="1541"/>
      <c r="E953" s="1728">
        <f>IF($L941="TC",0,IF($L941="Nso",0,VLOOKUP($A937,'Result Entry'!$B$9:$FW$108,11,0)))</f>
        <v>0.0</v>
      </c>
      <c r="F953" s="1729">
        <f>IF($L941="TC",0,IF($L941="Nso",0,VLOOKUP($A937,'Result Entry'!$B$9:$FW$108,12,0)))</f>
        <v>0.0</v>
      </c>
      <c r="G953" s="1729">
        <f>IF($L941="TC",0,IF($L941="Nso",0,VLOOKUP($A937,'Result Entry'!$B$9:$FW$108,13,0)))</f>
        <v>0.0</v>
      </c>
      <c r="H953" s="2026">
        <f>SUM(E953:G953)</f>
        <v>0.0</v>
      </c>
      <c r="I953" s="2027" t="str">
        <f>CONCATENATE(U953,"/",'Result Entry'!$P$7)</f>
        <v>0/70</v>
      </c>
      <c r="J953" s="2028" t="str">
        <f>IF(V953=0,"--",CONCATENATE(V953,"/"))</f>
        <v>--</v>
      </c>
      <c r="K953" s="2029">
        <f>SUM(U953:V953)</f>
        <v>0.0</v>
      </c>
      <c r="L953" s="2030">
        <f>SUM(H953,K953)</f>
        <v>0.0</v>
      </c>
      <c r="M953" s="2027" t="str">
        <f>CONCATENATE(W953,"/",'Result Entry'!$R$7)</f>
        <v>0/100</v>
      </c>
      <c r="N953" s="2028" t="str">
        <f>IF(X953=0,"--",CONCATENATE(X953,"/"))</f>
        <v>--</v>
      </c>
      <c r="O953" s="2031">
        <f>SUM(W953:X953)</f>
        <v>0.0</v>
      </c>
      <c r="P953" s="1734">
        <f>SUM(L953,O953)</f>
        <v>0.0</v>
      </c>
      <c r="Q953" s="2032" t="str">
        <f>IF($L941="TC",0,IF($L941="Nso",0,VLOOKUP($A937,'Result Entry'!$B$9:$FW$108,24,0)))</f>
        <v/>
      </c>
      <c r="R953" s="610"/>
      <c r="U953" s="2033">
        <f>IF($L941="TC",0,IF($L941="Nso",0,VLOOKUP($A937,'Result Entry'!$B$9:$FW$108,15,0)))</f>
        <v>0.0</v>
      </c>
      <c r="V953" s="2033">
        <v>0.0</v>
      </c>
      <c r="W953" s="2033">
        <f>IF($L941="TC",0,IF($L941="Nso",0,VLOOKUP($A937,'Result Entry'!$B$9:$FW$108,17,0)))</f>
        <v>0.0</v>
      </c>
      <c r="X953" s="2033">
        <v>0.0</v>
      </c>
    </row>
    <row r="954" spans="8:8" s="1538" ht="33.75" customFormat="1" customHeight="1">
      <c r="A954" s="1954"/>
      <c r="B954" s="1986" t="s">
        <v>70</v>
      </c>
      <c r="C954" s="1551" t="str">
        <f>'Result Entry'!$Z$3</f>
        <v>ENGLISH Comp.</v>
      </c>
      <c r="D954" s="1552"/>
      <c r="E954" s="1728">
        <f>IF($L941="TC",0,IF($L941="Nso",0,VLOOKUP($A937,'Result Entry'!$B$9:$FW$108,25,0)))</f>
        <v>0.0</v>
      </c>
      <c r="F954" s="1729">
        <f>IF($L941="TC",0,IF($L941="Nso",0,VLOOKUP($A937,'Result Entry'!$B$9:$FW$108,26,0)))</f>
        <v>0.0</v>
      </c>
      <c r="G954" s="1729">
        <f>IF($L941="TC",0,IF($L941="Nso",0,VLOOKUP($A937,'Result Entry'!$B$9:$FW$108,27,0)))</f>
        <v>0.0</v>
      </c>
      <c r="H954" s="2034">
        <f t="shared" si="120" ref="H954:H959">SUM(E954:G954)</f>
        <v>0.0</v>
      </c>
      <c r="I954" s="2035" t="str">
        <f>CONCATENATE(U954,"/",'Result Entry'!$AD$7)</f>
        <v>0/70</v>
      </c>
      <c r="J954" s="2036" t="str">
        <f>IF(V954=0,"--",CONCATENATE(V954,"/"))</f>
        <v>--</v>
      </c>
      <c r="K954" s="2037">
        <f t="shared" si="121" ref="K954:K959">SUM(U954:V954)</f>
        <v>0.0</v>
      </c>
      <c r="L954" s="2038">
        <f t="shared" si="122" ref="L954:L959">SUM(H954,K954)</f>
        <v>0.0</v>
      </c>
      <c r="M954" s="2035" t="str">
        <f>CONCATENATE(W954,"/",'Result Entry'!$AF$7)</f>
        <v>0/100</v>
      </c>
      <c r="N954" s="2036" t="str">
        <f>IF(X954=0,"--",CONCATENATE(X954,"/"))</f>
        <v>--</v>
      </c>
      <c r="O954" s="2031">
        <f t="shared" si="123" ref="O954:O959">SUM(W954:X954)</f>
        <v>0.0</v>
      </c>
      <c r="P954" s="1734">
        <f t="shared" si="124" ref="P954:P959">SUM(L954,O954)</f>
        <v>0.0</v>
      </c>
      <c r="Q954" s="2032" t="str">
        <f>IF($L941="TC",0,IF($L941="Nso",0,VLOOKUP($A937,'Result Entry'!$B$9:$FW$108,38,0)))</f>
        <v/>
      </c>
      <c r="R954" s="610"/>
      <c r="U954" s="2039">
        <f>IF($L941="TC",0,IF($L941="Nso",0,VLOOKUP($A937,'Result Entry'!$B$9:$FW$108,29,0)))</f>
        <v>0.0</v>
      </c>
      <c r="V954" s="2039">
        <v>0.0</v>
      </c>
      <c r="W954" s="2039">
        <f>IF($L941="TC",0,IF($L941="Nso",0,VLOOKUP($A937,'Result Entry'!$B$9:$FW$108,31,0)))</f>
        <v>0.0</v>
      </c>
      <c r="X954" s="2039">
        <v>0.0</v>
      </c>
    </row>
    <row r="955" spans="8:8" s="1538" ht="33.75" customFormat="1" customHeight="1">
      <c r="A955" s="1954"/>
      <c r="B955" s="1986" t="s">
        <v>70</v>
      </c>
      <c r="C955" s="1551">
        <f>IF(Y955&gt;=1,'Result Entry'!$AO$3,0)</f>
        <v>0.0</v>
      </c>
      <c r="D955" s="1552"/>
      <c r="E955" s="1728">
        <f>IF($L941="TC",0,IF($L941="Nso",0,VLOOKUP($A937,'Result Entry'!$B$9:$FW$108,40,0)))</f>
        <v>0.0</v>
      </c>
      <c r="F955" s="1729">
        <f>IF($L941="TC",0,IF($L941="Nso",0,VLOOKUP($A937,'Result Entry'!$B$9:$FW$108,41,0)))</f>
        <v>0.0</v>
      </c>
      <c r="G955" s="1729">
        <f>IF($L941="TC",0,IF($L941="Nso",0,VLOOKUP($A937,'Result Entry'!$B$9:$FW$108,42,0)))</f>
        <v>0.0</v>
      </c>
      <c r="H955" s="2034">
        <f t="shared" si="120"/>
        <v>0.0</v>
      </c>
      <c r="I955" s="2035" t="str">
        <f>CONCATENATE(U955,"/",'Result Entry'!$AS$7)</f>
        <v>0/40</v>
      </c>
      <c r="J955" s="2036" t="str">
        <f>IF(V955=0,"--",CONCATENATE(V955,"/",'Result Entry'!$AT$7))</f>
        <v>--</v>
      </c>
      <c r="K955" s="2037">
        <f t="shared" si="121"/>
        <v>0.0</v>
      </c>
      <c r="L955" s="2038">
        <f t="shared" si="122"/>
        <v>0.0</v>
      </c>
      <c r="M955" s="2035" t="str">
        <f>CONCATENATE(W955,"/",'Result Entry'!$AW$7)</f>
        <v>0/100</v>
      </c>
      <c r="N955" s="2036" t="str">
        <f>IF(X955=0,"--",CONCATENATE(X955,"/",'Result Entry'!$AX$7))</f>
        <v>--</v>
      </c>
      <c r="O955" s="2031">
        <f t="shared" si="123"/>
        <v>0.0</v>
      </c>
      <c r="P955" s="1734">
        <f t="shared" si="124"/>
        <v>0.0</v>
      </c>
      <c r="Q955" s="2032" t="str">
        <f>IF($L941="TC",0,IF($L941="Nso",0,VLOOKUP($A937,'Result Entry'!$B$9:$FW$108,55,0)))</f>
        <v/>
      </c>
      <c r="R955" s="610"/>
      <c r="U955" s="2039">
        <f>IF($L941="TC",0,IF($L941="Nso",0,VLOOKUP($A937,'Result Entry'!$B$9:$FW$108,44,0)))</f>
        <v>0.0</v>
      </c>
      <c r="V955" s="2039">
        <f>IF($L941="TC",0,IF($L941="Nso",0,VLOOKUP($A937,'Result Entry'!$B$9:$FW$108,45,0)))</f>
        <v>0.0</v>
      </c>
      <c r="W955" s="2039">
        <f>IF($L941="TC",0,IF($L941="Nso",0,VLOOKUP($A937,'Result Entry'!$B$9:$FW$108,48,0)))</f>
        <v>0.0</v>
      </c>
      <c r="X955" s="2039">
        <f>IF($L941="TC",0,IF($L941="Nso",0,VLOOKUP($A937,'Result Entry'!$B$9:$FW$108,49,0)))</f>
        <v>0.0</v>
      </c>
      <c r="Y955" s="2039">
        <f>VLOOKUP($A937,'Result Entry'!$B$9:$FW$108,39,0)</f>
        <v>0.0</v>
      </c>
    </row>
    <row r="956" spans="8:8" s="1538" ht="33.75" customFormat="1" customHeight="1">
      <c r="A956" s="1954"/>
      <c r="B956" s="1986" t="s">
        <v>70</v>
      </c>
      <c r="C956" s="1551">
        <f>IF(Y956&gt;=1,'Result Entry'!$BF$3,0)</f>
        <v>0.0</v>
      </c>
      <c r="D956" s="1552"/>
      <c r="E956" s="1728">
        <f>IF($L941="TC",0,IF($L941="Nso",0,VLOOKUP($A937,'Result Entry'!$B$9:$FW$108,57,0)))</f>
        <v>0.0</v>
      </c>
      <c r="F956" s="1729">
        <f>IF($L941="TC",0,IF($L941="Nso",0,VLOOKUP($A937,'Result Entry'!$B$9:$FW$108,58,0)))</f>
        <v>0.0</v>
      </c>
      <c r="G956" s="1729">
        <f>IF($L941="TC",0,IF($L941="Nso",0,VLOOKUP($A937,'Result Entry'!$B$9:$FW$108,59,0)))</f>
        <v>0.0</v>
      </c>
      <c r="H956" s="2034">
        <f t="shared" si="120"/>
        <v>0.0</v>
      </c>
      <c r="I956" s="2035" t="str">
        <f>CONCATENATE(U956,"/",'Result Entry'!$BJ$7)</f>
        <v>0/70</v>
      </c>
      <c r="J956" s="2036" t="str">
        <f>IF(V956=0,"--",CONCATENATE(V956,"/",'Result Entry'!$BK$7))</f>
        <v>--</v>
      </c>
      <c r="K956" s="2037">
        <f t="shared" si="121"/>
        <v>0.0</v>
      </c>
      <c r="L956" s="2038">
        <f t="shared" si="122"/>
        <v>0.0</v>
      </c>
      <c r="M956" s="2035" t="str">
        <f>CONCATENATE(W956,"/",'Result Entry'!$BN$7)</f>
        <v>0/100</v>
      </c>
      <c r="N956" s="2036" t="str">
        <f>IF(X956=0,"--",CONCATENATE(X956,"/",'Result Entry'!$BO$7))</f>
        <v>--</v>
      </c>
      <c r="O956" s="2031">
        <f t="shared" si="123"/>
        <v>0.0</v>
      </c>
      <c r="P956" s="1734">
        <f t="shared" si="124"/>
        <v>0.0</v>
      </c>
      <c r="Q956" s="2032" t="str">
        <f>IF($L941="TC",0,IF($L941="Nso",0,VLOOKUP($A937,'Result Entry'!$B$9:$FW$108,72,0)))</f>
        <v/>
      </c>
      <c r="R956" s="610"/>
      <c r="U956" s="2039">
        <f>IF($L941="TC",0,IF($L941="Nso",0,VLOOKUP($A937,'Result Entry'!$B$9:$FW$108,61,0)))</f>
        <v>0.0</v>
      </c>
      <c r="V956" s="2039">
        <f>IF($L941="TC",0,IF($L941="Nso",0,VLOOKUP($A937,'Result Entry'!$B$9:$FW$108,62,0)))</f>
        <v>0.0</v>
      </c>
      <c r="W956" s="2039">
        <f>IF($L941="TC",0,IF($L941="Nso",0,VLOOKUP($A937,'Result Entry'!$B$9:$FW$108,65,0)))</f>
        <v>0.0</v>
      </c>
      <c r="X956" s="2039">
        <f>IF($L941="TC",0,IF($L941="Nso",0,VLOOKUP($A937,'Result Entry'!$B$9:$FW$108,66,0)))</f>
        <v>0.0</v>
      </c>
      <c r="Y956" s="2039">
        <f>VLOOKUP($A937,'Result Entry'!$B$9:$FW$108,56,0)</f>
        <v>0.0</v>
      </c>
    </row>
    <row r="957" spans="8:8" s="1538" ht="33.75" customFormat="1" customHeight="1">
      <c r="A957" s="1954"/>
      <c r="B957" s="1986" t="s">
        <v>70</v>
      </c>
      <c r="C957" s="1554">
        <f>IF(Y957&gt;=1,'Result Entry'!$BW$3,0)</f>
        <v>0.0</v>
      </c>
      <c r="D957" s="2040"/>
      <c r="E957" s="2041">
        <f>IF($L941="TC",0,IF($L941="Nso",0,VLOOKUP($A937,'Result Entry'!$B$9:$FW$108,74,0)))</f>
        <v>0.0</v>
      </c>
      <c r="F957" s="2042">
        <f>IF($L941="TC",0,IF($L941="Nso",0,VLOOKUP($A937,'Result Entry'!$B$9:$FW$108,75,0)))</f>
        <v>0.0</v>
      </c>
      <c r="G957" s="2042">
        <f>IF($L941="TC",0,IF($L941="Nso",0,VLOOKUP($A937,'Result Entry'!$B$9:$FW$108,76,0)))</f>
        <v>0.0</v>
      </c>
      <c r="H957" s="2043">
        <f t="shared" si="120"/>
        <v>0.0</v>
      </c>
      <c r="I957" s="2044" t="str">
        <f>CONCATENATE(U957,"/",'Result Entry'!$CA$7)</f>
        <v>0/70</v>
      </c>
      <c r="J957" s="2045" t="str">
        <f>IF(V957=0,"--",CONCATENATE(V957,"/",'Result Entry'!$CB$7))</f>
        <v>--</v>
      </c>
      <c r="K957" s="2046">
        <f t="shared" si="121"/>
        <v>0.0</v>
      </c>
      <c r="L957" s="2047">
        <f t="shared" si="122"/>
        <v>0.0</v>
      </c>
      <c r="M957" s="2044" t="str">
        <f>CONCATENATE(W957,"/",'Result Entry'!$CE$7)</f>
        <v>0/100</v>
      </c>
      <c r="N957" s="2045" t="str">
        <f>IF(X957=0,"--",CONCATENATE(X957,"/",'Result Entry'!$CF$7))</f>
        <v>--</v>
      </c>
      <c r="O957" s="2043">
        <f t="shared" si="123"/>
        <v>0.0</v>
      </c>
      <c r="P957" s="2048">
        <f t="shared" si="124"/>
        <v>0.0</v>
      </c>
      <c r="Q957" s="2049" t="str">
        <f>IF($L941="TC",0,IF($L941="Nso",0,VLOOKUP($A937,'Result Entry'!$B$9:$FW$108,89,0)))</f>
        <v/>
      </c>
      <c r="R957" s="610"/>
      <c r="U957" s="2041">
        <f>IF($L941="TC",0,IF($L941="Nso",0,VLOOKUP($A937,'Result Entry'!$B$9:$FW$108,78,0)))</f>
        <v>0.0</v>
      </c>
      <c r="V957" s="2041">
        <f>IF($L941="TC",0,IF($L941="Nso",0,VLOOKUP($A937,'Result Entry'!$B$9:$FW$108,79,0)))</f>
        <v>0.0</v>
      </c>
      <c r="W957" s="2041">
        <f>IF($L941="TC",0,IF($L941="Nso",0,VLOOKUP($A937,'Result Entry'!$B$9:$FW$108,82,0)))</f>
        <v>0.0</v>
      </c>
      <c r="X957" s="2041">
        <f>IF($L941="TC",0,IF($L941="Nso",0,VLOOKUP($A937,'Result Entry'!$B$9:$FW$108,83,0)))</f>
        <v>0.0</v>
      </c>
      <c r="Y957" s="2041">
        <f>VLOOKUP($A937,'Result Entry'!$B$9:$FW$108,73,0)</f>
        <v>0.0</v>
      </c>
    </row>
    <row r="958" spans="8:8" s="1538" ht="33.75" customFormat="1" customHeight="1">
      <c r="A958" s="1954"/>
      <c r="B958" s="1986" t="s">
        <v>70</v>
      </c>
      <c r="C958" s="2050">
        <f>IF(Y958&gt;=1,'Result Entry'!$CN$3,0)</f>
        <v>0.0</v>
      </c>
      <c r="D958" s="2040"/>
      <c r="E958" s="2051">
        <f>IF($L941="TC",0,IF($L941="Nso",0,VLOOKUP($A937,'Result Entry'!$B$9:$FW$108,91,0)))</f>
        <v>0.0</v>
      </c>
      <c r="F958" s="2052">
        <f>IF($L941="TC",0,IF($L941="Nso",0,VLOOKUP($A937,'Result Entry'!$B$9:$FW$108,92,0)))</f>
        <v>0.0</v>
      </c>
      <c r="G958" s="2052">
        <f>IF($L941="TC",0,IF($L941="Nso",0,VLOOKUP($A937,'Result Entry'!$B$9:$FW$108,93,0)))</f>
        <v>0.0</v>
      </c>
      <c r="H958" s="2053">
        <f t="shared" si="120"/>
        <v>0.0</v>
      </c>
      <c r="I958" s="2054" t="str">
        <f>CONCATENATE(U958,"/",'Result Entry'!$CR$7)</f>
        <v>0/70</v>
      </c>
      <c r="J958" s="2055" t="str">
        <f>IF(V958=0,"--",CONCATENATE(V958,"/",'Result Entry'!$CS$7))</f>
        <v>--</v>
      </c>
      <c r="K958" s="2056">
        <f t="shared" si="121"/>
        <v>0.0</v>
      </c>
      <c r="L958" s="2057">
        <f t="shared" si="122"/>
        <v>0.0</v>
      </c>
      <c r="M958" s="2054" t="str">
        <f>CONCATENATE(W958,"/",'Result Entry'!$CV$7)</f>
        <v>0/100</v>
      </c>
      <c r="N958" s="2055" t="str">
        <f>IF(X958=0,"--",CONCATENATE(X958,"/",'Result Entry'!$CW$7))</f>
        <v>--</v>
      </c>
      <c r="O958" s="2053">
        <f t="shared" si="123"/>
        <v>0.0</v>
      </c>
      <c r="P958" s="2058">
        <f t="shared" si="124"/>
        <v>0.0</v>
      </c>
      <c r="Q958" s="2059" t="str">
        <f>IF($L941="TC",0,IF($L941="Nso",0,VLOOKUP($A937,'Result Entry'!$B$9:$FW$108,106,0)))</f>
        <v/>
      </c>
      <c r="R958" s="610"/>
      <c r="U958" s="2051">
        <f>IF($L941="TC",0,IF($L941="Nso",0,VLOOKUP($A937,'Result Entry'!$B$9:$FW$108,95,0)))</f>
        <v>0.0</v>
      </c>
      <c r="V958" s="2051">
        <f>IF($L941="TC",0,IF($L941="Nso",0,VLOOKUP($A937,'Result Entry'!$B$9:$FW$108,96,0)))</f>
        <v>0.0</v>
      </c>
      <c r="W958" s="2051">
        <f>IF($L941="TC",0,IF($L941="Nso",0,VLOOKUP($A937,'Result Entry'!$B$9:$FW$108,99,0)))</f>
        <v>0.0</v>
      </c>
      <c r="X958" s="2051">
        <f>IF($L941="TC",0,IF($L941="Nso",0,VLOOKUP($A937,'Result Entry'!$B$9:$FW$108,100,0)))</f>
        <v>0.0</v>
      </c>
      <c r="Y958" s="2051">
        <f>VLOOKUP($A937,'Result Entry'!$B$9:$FW$108,90,0)</f>
        <v>0.0</v>
      </c>
    </row>
    <row r="959" spans="8:8" s="1538" ht="33.75" customFormat="1" customHeight="1">
      <c r="A959" s="1954"/>
      <c r="B959" s="1986" t="s">
        <v>70</v>
      </c>
      <c r="C959" s="1554">
        <f>IF(Y959&gt;=1,'Result Entry'!$DE$3,0)</f>
        <v>0.0</v>
      </c>
      <c r="D959" s="2040"/>
      <c r="E959" s="1739">
        <f>IF($L941="TC",0,IF($L941="Nso",0,VLOOKUP($A937,'Result Entry'!$B$9:$FW$108,108,0)))</f>
        <v>0.0</v>
      </c>
      <c r="F959" s="1740">
        <f>IF($L941="TC",0,IF($L941="Nso",0,VLOOKUP($A937,'Result Entry'!$B$9:$FW$108,109,0)))</f>
        <v>0.0</v>
      </c>
      <c r="G959" s="1740">
        <f>IF($L941="TC",0,IF($L941="Nso",0,VLOOKUP($A937,'Result Entry'!$B$9:$FW$108,110,0)))</f>
        <v>0.0</v>
      </c>
      <c r="H959" s="2060">
        <f t="shared" si="120"/>
        <v>0.0</v>
      </c>
      <c r="I959" s="2061" t="str">
        <f>CONCATENATE(U959,"/",'Result Entry'!$DI$7)</f>
        <v>0/70</v>
      </c>
      <c r="J959" s="2062" t="str">
        <f>IF(V959=0,"--",CONCATENATE(V959,"/",'Result Entry'!$DJ$7))</f>
        <v>--</v>
      </c>
      <c r="K959" s="2063">
        <f t="shared" si="121"/>
        <v>0.0</v>
      </c>
      <c r="L959" s="2064">
        <f t="shared" si="122"/>
        <v>0.0</v>
      </c>
      <c r="M959" s="2061" t="str">
        <f>CONCATENATE(W959,"/",'Result Entry'!$DM$7)</f>
        <v>0/100</v>
      </c>
      <c r="N959" s="2062" t="str">
        <f>IF(X959=0,"--",CONCATENATE(X959,"/",'Result Entry'!$DN$7))</f>
        <v>--</v>
      </c>
      <c r="O959" s="2060">
        <f t="shared" si="123"/>
        <v>0.0</v>
      </c>
      <c r="P959" s="1746">
        <f t="shared" si="124"/>
        <v>0.0</v>
      </c>
      <c r="Q959" s="2032" t="str">
        <f>IF($L941="TC",0,IF($L941="Nso",0,VLOOKUP($A937,'Result Entry'!$B$9:$FW$108,123,0)))</f>
        <v/>
      </c>
      <c r="R959" s="610"/>
      <c r="U959" s="2065">
        <f>IF($L941="TC",0,IF($L941="Nso",0,VLOOKUP($A937,'Result Entry'!$B$9:$FW$108,112,0)))</f>
        <v>0.0</v>
      </c>
      <c r="V959" s="2065">
        <f>IF($L941="TC",0,IF($L941="Nso",0,VLOOKUP($A937,'Result Entry'!$B$9:$FW$108,113,0)))</f>
        <v>0.0</v>
      </c>
      <c r="W959" s="2065">
        <f>IF($L941="TC",0,IF($L941="Nso",0,VLOOKUP($A937,'Result Entry'!$B$9:$FW$108,116,0)))</f>
        <v>0.0</v>
      </c>
      <c r="X959" s="2065">
        <f>IF($L941="TC",0,IF($L941="Nso",0,VLOOKUP($A937,'Result Entry'!$B$9:$FW$108,117,0)))</f>
        <v>0.0</v>
      </c>
      <c r="Y959" s="2065">
        <f>VLOOKUP($A937,'Result Entry'!$B$9:$FW$108,107,0)</f>
        <v>0.0</v>
      </c>
    </row>
    <row r="960" spans="8:8" ht="33.75" customHeight="1">
      <c r="A960" s="1954"/>
      <c r="B960" s="1986" t="s">
        <v>70</v>
      </c>
      <c r="C960" s="1565" t="s">
        <v>78</v>
      </c>
      <c r="D960" s="1566"/>
      <c r="E960" s="1567"/>
      <c r="F960" s="1747" t="s">
        <v>79</v>
      </c>
      <c r="G960" s="2066"/>
      <c r="H960" s="1748"/>
      <c r="I960" s="1747" t="s">
        <v>80</v>
      </c>
      <c r="J960" s="1749"/>
      <c r="K960" s="2067" t="s">
        <v>42</v>
      </c>
      <c r="L960" s="2068"/>
      <c r="M960" s="2067" t="s">
        <v>92</v>
      </c>
      <c r="N960" s="1753"/>
      <c r="O960" s="1752" t="s">
        <v>40</v>
      </c>
      <c r="P960" s="1753"/>
      <c r="Q960" s="2069" t="s">
        <v>44</v>
      </c>
      <c r="R960" s="610"/>
    </row>
    <row r="961" spans="8:8" ht="33.75" customHeight="1">
      <c r="A961" s="1954"/>
      <c r="B961" s="1986" t="s">
        <v>70</v>
      </c>
      <c r="C961" s="1577"/>
      <c r="D961" s="1578"/>
      <c r="E961" s="1579"/>
      <c r="F961" s="1755">
        <f>IF($L941="TC",0,IF($L941="Nso",0,VLOOKUP($A937,'Result Entry'!$B$9:$FW$108,171,0)))</f>
        <v>0.0</v>
      </c>
      <c r="G961" s="2070"/>
      <c r="H961" s="1756"/>
      <c r="I961" s="2071">
        <f>IF($L941="TC",0,IF($L941="Nso",0,VLOOKUP($A937,'Result Entry'!$B$9:$FW$108,172,0)))</f>
        <v>0.0</v>
      </c>
      <c r="J961" s="2072"/>
      <c r="K961" s="2073">
        <f>IF($L941="TC",0,IF($L941="Nso",0,VLOOKUP($A937,'Result Entry'!$B$9:$FW$108,173,0)))</f>
        <v>0.0</v>
      </c>
      <c r="L961" s="2074"/>
      <c r="M961" s="2075" t="str">
        <f>IF($L941="TC",0,IF($L941="Nso",0,VLOOKUP($A937,'Result Entry'!$B$9:$FW$108,174,0)))</f>
        <v/>
      </c>
      <c r="N961" s="2076"/>
      <c r="O961" s="1535" t="str">
        <f>VLOOKUP($A937,'Result Entry'!$B$9:$FW$108,175,0)</f>
        <v/>
      </c>
      <c r="P961" s="1534"/>
      <c r="Q961" s="2077" t="str">
        <f>IF($L941="TC",0,IF($L941="Nso",0,VLOOKUP($A937,'Result Entry'!$B$9:$FW$108,177,0)))</f>
        <v/>
      </c>
      <c r="R961" s="610"/>
    </row>
    <row r="962" spans="8:8" ht="33.75" customHeight="1">
      <c r="A962" s="1954"/>
      <c r="B962" s="1986" t="s">
        <v>70</v>
      </c>
      <c r="C962" s="2078" t="s">
        <v>59</v>
      </c>
      <c r="D962" s="2079"/>
      <c r="E962" s="2079"/>
      <c r="F962" s="2079"/>
      <c r="G962" s="2079"/>
      <c r="H962" s="2079"/>
      <c r="I962" s="2080"/>
      <c r="J962" s="1592" t="s">
        <v>60</v>
      </c>
      <c r="K962" s="1592"/>
      <c r="L962" s="1592"/>
      <c r="M962" s="1593"/>
      <c r="N962" s="1760">
        <f>VLOOKUP($A937,'Result Entry'!$B$9:$FW$108,168,0)</f>
        <v>0.0</v>
      </c>
      <c r="O962" s="1761"/>
      <c r="P962" s="2081" t="s">
        <v>38</v>
      </c>
      <c r="Q962" s="2082"/>
      <c r="R962" s="610"/>
    </row>
    <row r="963" spans="8:8" ht="33.75" customHeight="1">
      <c r="A963" s="1954"/>
      <c r="B963" s="1986" t="s">
        <v>70</v>
      </c>
      <c r="C963" s="1598" t="s">
        <v>244</v>
      </c>
      <c r="D963" s="1599"/>
      <c r="E963" s="1599"/>
      <c r="F963" s="2083" t="s">
        <v>158</v>
      </c>
      <c r="G963" s="2084"/>
      <c r="H963" s="2085"/>
      <c r="I963" s="2086" t="s">
        <v>242</v>
      </c>
      <c r="J963" s="1603" t="s">
        <v>61</v>
      </c>
      <c r="K963" s="1603"/>
      <c r="L963" s="1603"/>
      <c r="M963" s="1604"/>
      <c r="N963" s="1762">
        <f>VLOOKUP($A937,'Result Entry'!$B$9:$FW$108,169,0)</f>
        <v>0.0</v>
      </c>
      <c r="O963" s="1763"/>
      <c r="P963" s="1607" t="str">
        <f>VLOOKUP($A937,'Result Entry'!$B$9:$FW$108,170,0)</f>
        <v/>
      </c>
      <c r="Q963" s="2087"/>
      <c r="R963" s="610"/>
    </row>
    <row r="964" spans="8:8" ht="33.75" customHeight="1">
      <c r="A964" s="1954"/>
      <c r="B964" s="1986" t="s">
        <v>70</v>
      </c>
      <c r="C964" s="1598"/>
      <c r="D964" s="1599"/>
      <c r="E964" s="1599"/>
      <c r="F964" s="2088"/>
      <c r="G964" s="2089"/>
      <c r="H964" s="2090"/>
      <c r="I964" s="2091" t="s">
        <v>100</v>
      </c>
      <c r="J964" s="1612" t="s">
        <v>62</v>
      </c>
      <c r="K964" s="1612"/>
      <c r="L964" s="1612"/>
      <c r="M964" s="1613"/>
      <c r="N964" s="2092">
        <f>IF($L941="TC","Transferred",IF($L941="Nso","NameSeparated",VLOOKUP($A937,'Result Entry'!$B$9:$FW$108,178,0)))</f>
        <v>0.0</v>
      </c>
      <c r="O964" s="2092"/>
      <c r="P964" s="2092"/>
      <c r="Q964" s="2093"/>
      <c r="R964" s="610"/>
    </row>
    <row r="965" spans="8:8" ht="33.75" customHeight="1">
      <c r="A965" s="1954"/>
      <c r="B965" s="1986" t="s">
        <v>70</v>
      </c>
      <c r="C965" s="1766" t="str">
        <f>'Result Entry'!$DU$3</f>
        <v>Foundation Of Information Tech.</v>
      </c>
      <c r="D965" s="1767"/>
      <c r="E965" s="1768"/>
      <c r="F965" s="1769" t="str">
        <f>IF(OR($L941="TC",$L941="Nso"),"",VLOOKUP($A937,'Result Entry'!$B$9:$GS$108,196,0))</f>
        <v>0/200</v>
      </c>
      <c r="G965" s="1769"/>
      <c r="H965" s="1769"/>
      <c r="I965" s="1770" t="str">
        <f>IF(F965="","",VLOOKUP($A937,'Result Entry'!$B$9:$GS$108,137,0))</f>
        <v/>
      </c>
      <c r="J965" s="1621" t="s">
        <v>72</v>
      </c>
      <c r="K965" s="1621"/>
      <c r="L965" s="1621"/>
      <c r="M965" s="1622"/>
      <c r="N965" s="2094">
        <f>'Result Entry'!$T$2</f>
        <v>45041.0</v>
      </c>
      <c r="O965" s="2095"/>
      <c r="P965" s="2095"/>
      <c r="Q965" s="2096"/>
      <c r="R965" s="610"/>
    </row>
    <row r="966" spans="8:8" ht="33.75" customHeight="1">
      <c r="A966" s="1954"/>
      <c r="B966" s="1986" t="s">
        <v>70</v>
      </c>
      <c r="C966" s="1774" t="str">
        <f>'Result Entry'!$EI$3</f>
        <v>G.I.A.I.-II</v>
      </c>
      <c r="D966" s="1775"/>
      <c r="E966" s="1776"/>
      <c r="F966" s="1769" t="str">
        <f>IF(OR($L941="TC",$L941="Nso"),"",VLOOKUP($A937,'Result Entry'!$B$9:$GS$108,200,0))</f>
        <v>0/200</v>
      </c>
      <c r="G966" s="1769"/>
      <c r="H966" s="1769"/>
      <c r="I966" s="1770" t="str">
        <f>IF(F966="","",VLOOKUP($A937,'Result Entry'!$B$9:$GS$108,149,0))</f>
        <v/>
      </c>
      <c r="J966" s="1626"/>
      <c r="K966" s="1627"/>
      <c r="L966" s="1627"/>
      <c r="M966" s="1627"/>
      <c r="N966" s="1627"/>
      <c r="O966" s="1627"/>
      <c r="P966" s="1627"/>
      <c r="Q966" s="2097"/>
      <c r="R966" s="610"/>
    </row>
    <row r="967" spans="8:8" ht="33.75" customHeight="1">
      <c r="A967" s="1954"/>
      <c r="B967" s="1986" t="s">
        <v>70</v>
      </c>
      <c r="C967" s="1774" t="str">
        <f>'Result Entry'!$EU$3</f>
        <v>SOC.SER.PLAN</v>
      </c>
      <c r="D967" s="1775"/>
      <c r="E967" s="1776"/>
      <c r="F967" s="1769" t="str">
        <f>IF(OR($L941="TC",$L941="Nso"),"",VLOOKUP($A937,'Result Entry'!$B$9:$HS$108,204,0))</f>
        <v>0/200</v>
      </c>
      <c r="G967" s="1769"/>
      <c r="H967" s="1769"/>
      <c r="I967" s="1770" t="str">
        <f>IF(F967="","",VLOOKUP($A937,'Result Entry'!$B$9:$GS$108,161,0))</f>
        <v/>
      </c>
      <c r="J967" s="1629" t="s">
        <v>175</v>
      </c>
      <c r="K967" s="2098"/>
      <c r="L967" s="2098"/>
      <c r="M967" s="1630"/>
      <c r="N967" s="2099"/>
      <c r="O967" s="2100"/>
      <c r="P967" s="2100"/>
      <c r="Q967" s="2101"/>
      <c r="R967" s="610"/>
    </row>
    <row r="968" spans="8:8" ht="33.75" customHeight="1">
      <c r="A968" s="1954"/>
      <c r="B968" s="1986" t="s">
        <v>70</v>
      </c>
      <c r="C968" s="1774" t="str">
        <f>'Result Entry'!$FG$3</f>
        <v>Jeewan Kaushal</v>
      </c>
      <c r="D968" s="1775"/>
      <c r="E968" s="1776"/>
      <c r="F968" s="1769" t="str">
        <f>IF(OR($L941="TC",$L941="Nso"),"",VLOOKUP($A937,'Result Entry'!$B$9:$HS$108,208,0))</f>
        <v>0/100</v>
      </c>
      <c r="G968" s="1769"/>
      <c r="H968" s="1769"/>
      <c r="I968" s="1770" t="str">
        <f>IF(F968="","",VLOOKUP($A937,'Result Entry'!$B$9:$HS$108,167,0))</f>
        <v/>
      </c>
      <c r="J968" s="1629" t="s">
        <v>149</v>
      </c>
      <c r="K968" s="2098"/>
      <c r="L968" s="2098"/>
      <c r="M968" s="1630"/>
      <c r="N968" s="1630"/>
      <c r="O968" s="1630"/>
      <c r="P968" s="1630"/>
      <c r="Q968" s="2102"/>
      <c r="R968" s="610"/>
    </row>
    <row r="969" spans="8:8" ht="33.75" customHeight="1">
      <c r="A969" s="1954"/>
      <c r="B969" s="1986" t="s">
        <v>70</v>
      </c>
      <c r="C969" s="1777" t="s">
        <v>181</v>
      </c>
      <c r="D969" s="1778"/>
      <c r="E969" s="1779"/>
      <c r="F969" s="2103" t="s">
        <v>182</v>
      </c>
      <c r="G969" s="2104"/>
      <c r="H969" s="2105"/>
      <c r="I969" s="1782" t="s">
        <v>31</v>
      </c>
      <c r="J969" s="1629" t="s">
        <v>176</v>
      </c>
      <c r="K969" s="2098"/>
      <c r="L969" s="2098"/>
      <c r="M969" s="1630"/>
      <c r="N969" s="1630"/>
      <c r="O969" s="1630"/>
      <c r="P969" s="1630"/>
      <c r="Q969" s="2102"/>
      <c r="R969" s="610"/>
    </row>
    <row r="970" spans="8:8" ht="33.75" customHeight="1">
      <c r="A970" s="1954"/>
      <c r="B970" s="1986" t="s">
        <v>70</v>
      </c>
      <c r="C970" s="1783"/>
      <c r="D970" s="1784"/>
      <c r="E970" s="1785"/>
      <c r="F970" s="1786" t="s">
        <v>245</v>
      </c>
      <c r="G970" s="2106"/>
      <c r="H970" s="1787"/>
      <c r="I970" s="1788" t="s">
        <v>63</v>
      </c>
      <c r="J970" s="1647" t="s">
        <v>68</v>
      </c>
      <c r="K970" s="1648"/>
      <c r="L970" s="1648"/>
      <c r="M970" s="1648"/>
      <c r="N970" s="1648"/>
      <c r="O970" s="1648"/>
      <c r="P970" s="1648"/>
      <c r="Q970" s="2107"/>
      <c r="R970" s="610"/>
    </row>
    <row r="971" spans="8:8" ht="33.75" customHeight="1">
      <c r="A971" s="1954"/>
      <c r="B971" s="1986" t="s">
        <v>70</v>
      </c>
      <c r="C971" s="1783"/>
      <c r="D971" s="1784"/>
      <c r="E971" s="1785"/>
      <c r="F971" s="1786" t="s">
        <v>246</v>
      </c>
      <c r="G971" s="2106"/>
      <c r="H971" s="1787"/>
      <c r="I971" s="1788" t="s">
        <v>64</v>
      </c>
      <c r="J971" s="1650"/>
      <c r="K971" s="1651"/>
      <c r="L971" s="1651"/>
      <c r="M971" s="1651"/>
      <c r="N971" s="1651"/>
      <c r="O971" s="1651"/>
      <c r="P971" s="1651"/>
      <c r="Q971" s="2108"/>
      <c r="R971" s="610"/>
    </row>
    <row r="972" spans="8:8" ht="33.75" customHeight="1">
      <c r="A972" s="1954"/>
      <c r="B972" s="1986" t="s">
        <v>70</v>
      </c>
      <c r="C972" s="1783"/>
      <c r="D972" s="1784"/>
      <c r="E972" s="1785"/>
      <c r="F972" s="1786" t="s">
        <v>247</v>
      </c>
      <c r="G972" s="2106"/>
      <c r="H972" s="1787"/>
      <c r="I972" s="1788" t="s">
        <v>66</v>
      </c>
      <c r="J972" s="1650"/>
      <c r="K972" s="1651"/>
      <c r="L972" s="1651"/>
      <c r="M972" s="1651"/>
      <c r="N972" s="1651"/>
      <c r="O972" s="1651"/>
      <c r="P972" s="1651"/>
      <c r="Q972" s="2108"/>
      <c r="R972" s="610"/>
    </row>
    <row r="973" spans="8:8" ht="33.75" customHeight="1">
      <c r="A973" s="1954"/>
      <c r="B973" s="1986" t="s">
        <v>70</v>
      </c>
      <c r="C973" s="1783"/>
      <c r="D973" s="1784"/>
      <c r="E973" s="1785"/>
      <c r="F973" s="1786" t="s">
        <v>248</v>
      </c>
      <c r="G973" s="2106"/>
      <c r="H973" s="1787"/>
      <c r="I973" s="1788" t="s">
        <v>65</v>
      </c>
      <c r="J973" s="1653" t="s">
        <v>81</v>
      </c>
      <c r="K973" s="1654"/>
      <c r="L973" s="1654"/>
      <c r="M973" s="1654"/>
      <c r="N973" s="1654"/>
      <c r="O973" s="1654"/>
      <c r="P973" s="1654"/>
      <c r="Q973" s="2109"/>
      <c r="R973" s="610"/>
    </row>
    <row r="974" spans="8:8" ht="33.75" customHeight="1">
      <c r="A974" s="1954"/>
      <c r="B974" s="2110" t="s">
        <v>70</v>
      </c>
      <c r="C974" s="2111"/>
      <c r="D974" s="2112"/>
      <c r="E974" s="2113"/>
      <c r="F974" s="2114"/>
      <c r="G974" s="2115"/>
      <c r="H974" s="2115"/>
      <c r="I974" s="2116"/>
      <c r="J974" s="2117"/>
      <c r="K974" s="2118"/>
      <c r="L974" s="2118"/>
      <c r="M974" s="2118"/>
      <c r="N974" s="2118"/>
      <c r="O974" s="2118"/>
      <c r="P974" s="2118"/>
      <c r="Q974" s="2119"/>
      <c r="R974" s="610"/>
    </row>
    <row r="975" spans="8:8" s="927" ht="48.75" customFormat="1" customHeight="1">
      <c r="A975" s="1439"/>
      <c r="B975" s="2120"/>
      <c r="C975" s="2120"/>
      <c r="D975" s="2120"/>
      <c r="E975" s="2120"/>
      <c r="F975" s="2120"/>
      <c r="G975" s="2120"/>
      <c r="H975" s="2120"/>
      <c r="I975" s="2120"/>
      <c r="J975" s="2120"/>
      <c r="K975" s="2120"/>
      <c r="L975" s="2120"/>
      <c r="M975" s="2120"/>
      <c r="N975" s="2120"/>
      <c r="O975" s="2120"/>
      <c r="P975" s="2120"/>
      <c r="Q975" s="2120"/>
      <c r="R975" s="610"/>
    </row>
    <row r="976" spans="8:8" ht="9.75" customHeight="1">
      <c r="A976" s="1949">
        <f>A937+1</f>
        <v>26.0</v>
      </c>
      <c r="B976" s="1949"/>
      <c r="C976" s="1949"/>
      <c r="D976" s="1949"/>
      <c r="E976" s="1949"/>
      <c r="F976" s="1949"/>
      <c r="G976" s="1949"/>
      <c r="H976" s="1949"/>
      <c r="I976" s="1949"/>
      <c r="J976" s="1949"/>
      <c r="K976" s="1949"/>
      <c r="L976" s="1949"/>
      <c r="M976" s="1949"/>
      <c r="N976" s="1949"/>
      <c r="O976" s="1949"/>
      <c r="P976" s="1949"/>
      <c r="Q976" s="1949"/>
      <c r="R976" s="1949"/>
    </row>
    <row r="977" spans="8:8" ht="16.5" customHeight="1">
      <c r="A977" s="1950"/>
      <c r="B977" s="1951" t="s">
        <v>51</v>
      </c>
      <c r="C977" s="1952"/>
      <c r="D977" s="1952"/>
      <c r="E977" s="1952"/>
      <c r="F977" s="1952"/>
      <c r="G977" s="1952"/>
      <c r="H977" s="1952"/>
      <c r="I977" s="1952"/>
      <c r="J977" s="1952"/>
      <c r="K977" s="1952"/>
      <c r="L977" s="1952"/>
      <c r="M977" s="1952"/>
      <c r="N977" s="1952"/>
      <c r="O977" s="1952"/>
      <c r="P977" s="1952"/>
      <c r="Q977" s="1953"/>
      <c r="R977" s="610"/>
    </row>
    <row r="978" spans="8:8" ht="62.25" customHeight="1">
      <c r="A978" s="1954"/>
      <c r="B978" s="1955"/>
      <c r="C978" s="1956"/>
      <c r="D978" s="1957" t="str">
        <f>Master!$E$8</f>
        <v>Govt. Sr. Secondary School </v>
      </c>
      <c r="E978" s="1958"/>
      <c r="F978" s="1958"/>
      <c r="G978" s="1958"/>
      <c r="H978" s="1958"/>
      <c r="I978" s="1958"/>
      <c r="J978" s="1958"/>
      <c r="K978" s="1958"/>
      <c r="L978" s="1958"/>
      <c r="M978" s="1958"/>
      <c r="N978" s="1958"/>
      <c r="O978" s="1958"/>
      <c r="P978" s="1958"/>
      <c r="Q978" s="1959"/>
      <c r="R978" s="610"/>
    </row>
    <row r="979" spans="8:8" ht="33.0" customHeight="1">
      <c r="A979" s="1954"/>
      <c r="B979" s="1960"/>
      <c r="C979" s="1961"/>
      <c r="D979" s="1962" t="str">
        <f>Master!$E$11</f>
        <v>P.S.-Bapini (Jodhpur)</v>
      </c>
      <c r="E979" s="1962"/>
      <c r="F979" s="1962"/>
      <c r="G979" s="1962"/>
      <c r="H979" s="1962"/>
      <c r="I979" s="1962"/>
      <c r="J979" s="1962"/>
      <c r="K979" s="1962"/>
      <c r="L979" s="1962"/>
      <c r="M979" s="1962"/>
      <c r="N979" s="1962"/>
      <c r="O979" s="1962"/>
      <c r="P979" s="1962"/>
      <c r="Q979" s="1963"/>
      <c r="R979" s="610"/>
    </row>
    <row r="980" spans="8:8" ht="21.75" customHeight="1">
      <c r="A980" s="1954"/>
      <c r="B980" s="1964"/>
      <c r="C980" s="1965" t="s">
        <v>151</v>
      </c>
      <c r="D980" s="1966"/>
      <c r="E980" s="1966"/>
      <c r="F980" s="1966"/>
      <c r="G980" s="1966"/>
      <c r="H980" s="1967"/>
      <c r="I980" s="1968" t="s">
        <v>128</v>
      </c>
      <c r="J980" s="1969"/>
      <c r="K980" s="1969"/>
      <c r="L980" s="1970">
        <f>VLOOKUP(A976,'Result Entry'!$B$6:$K$108,6,0)</f>
        <v>0.0</v>
      </c>
      <c r="M980" s="1971"/>
      <c r="N980" s="1972" t="s">
        <v>69</v>
      </c>
      <c r="O980" s="1973"/>
      <c r="P980" s="1974">
        <f>Master!$E$14</f>
        <v>8.151106901E9</v>
      </c>
      <c r="Q980" s="1975"/>
      <c r="R980" s="610"/>
    </row>
    <row r="981" spans="8:8" ht="21.75" customHeight="1">
      <c r="A981" s="1954"/>
      <c r="B981" s="1976"/>
      <c r="C981" s="1965"/>
      <c r="D981" s="1966"/>
      <c r="E981" s="1966"/>
      <c r="F981" s="1966"/>
      <c r="G981" s="1966"/>
      <c r="H981" s="1967"/>
      <c r="I981" s="1968"/>
      <c r="J981" s="1969"/>
      <c r="K981" s="1969"/>
      <c r="L981" s="1970"/>
      <c r="M981" s="1971"/>
      <c r="N981" s="1470" t="s">
        <v>67</v>
      </c>
      <c r="O981" s="1471"/>
      <c r="P981" s="1472"/>
      <c r="Q981" s="1977"/>
      <c r="R981" s="610"/>
    </row>
    <row r="982" spans="8:8" ht="21.75" customHeight="1">
      <c r="A982" s="1954"/>
      <c r="B982" s="1976"/>
      <c r="C982" s="1978"/>
      <c r="D982" s="1979"/>
      <c r="E982" s="1979"/>
      <c r="F982" s="1979"/>
      <c r="G982" s="1979"/>
      <c r="H982" s="1980"/>
      <c r="I982" s="1981"/>
      <c r="J982" s="1982"/>
      <c r="K982" s="1982"/>
      <c r="L982" s="1983"/>
      <c r="M982" s="1984"/>
      <c r="N982" s="1479" t="s">
        <v>52</v>
      </c>
      <c r="O982" s="1480"/>
      <c r="P982" s="1481" t="str">
        <f>Master!$E$6</f>
        <v>2022-23</v>
      </c>
      <c r="Q982" s="1985"/>
      <c r="R982" s="610"/>
    </row>
    <row r="983" spans="8:8" ht="33.75" customHeight="1">
      <c r="A983" s="1954"/>
      <c r="B983" s="1986" t="s">
        <v>70</v>
      </c>
      <c r="C983" s="1677" t="s">
        <v>21</v>
      </c>
      <c r="D983" s="1678"/>
      <c r="E983" s="1678"/>
      <c r="F983" s="1678"/>
      <c r="G983" s="1679"/>
      <c r="H983" s="1680" t="s">
        <v>150</v>
      </c>
      <c r="I983" s="1681">
        <f>VLOOKUP($A976,'Result Entry'!$B$9:$FW$108,4,0)</f>
        <v>0.0</v>
      </c>
      <c r="J983" s="1681"/>
      <c r="K983" s="1681"/>
      <c r="L983" s="1681"/>
      <c r="M983" s="1681"/>
      <c r="N983" s="1681"/>
      <c r="O983" s="1681"/>
      <c r="P983" s="1681"/>
      <c r="Q983" s="1987"/>
      <c r="R983" s="610"/>
    </row>
    <row r="984" spans="8:8" ht="33.75" customHeight="1">
      <c r="A984" s="1954"/>
      <c r="B984" s="1986" t="s">
        <v>70</v>
      </c>
      <c r="C984" s="1683" t="s">
        <v>23</v>
      </c>
      <c r="D984" s="1684"/>
      <c r="E984" s="1684"/>
      <c r="F984" s="1684"/>
      <c r="G984" s="1685"/>
      <c r="H984" s="1686" t="s">
        <v>150</v>
      </c>
      <c r="I984" s="1687">
        <f>VLOOKUP($A976,'Result Entry'!$B$9:$FW$108,7,0)</f>
        <v>0.0</v>
      </c>
      <c r="J984" s="1687"/>
      <c r="K984" s="1687"/>
      <c r="L984" s="1687"/>
      <c r="M984" s="1687"/>
      <c r="N984" s="1687"/>
      <c r="O984" s="1687"/>
      <c r="P984" s="1687"/>
      <c r="Q984" s="1988"/>
      <c r="R984" s="610"/>
    </row>
    <row r="985" spans="8:8" ht="33.75" customHeight="1">
      <c r="A985" s="1954"/>
      <c r="B985" s="1986" t="s">
        <v>70</v>
      </c>
      <c r="C985" s="1683" t="s">
        <v>24</v>
      </c>
      <c r="D985" s="1684"/>
      <c r="E985" s="1684"/>
      <c r="F985" s="1684"/>
      <c r="G985" s="1685"/>
      <c r="H985" s="1686" t="s">
        <v>150</v>
      </c>
      <c r="I985" s="1687">
        <f>VLOOKUP($A976,'Result Entry'!$B$9:$FW$108,8,0)</f>
        <v>0.0</v>
      </c>
      <c r="J985" s="1687"/>
      <c r="K985" s="1687"/>
      <c r="L985" s="1687"/>
      <c r="M985" s="1687"/>
      <c r="N985" s="1687"/>
      <c r="O985" s="1687"/>
      <c r="P985" s="1687"/>
      <c r="Q985" s="1988"/>
      <c r="R985" s="610"/>
    </row>
    <row r="986" spans="8:8" ht="33.75" customHeight="1">
      <c r="A986" s="1954"/>
      <c r="B986" s="1986" t="s">
        <v>70</v>
      </c>
      <c r="C986" s="1683" t="s">
        <v>53</v>
      </c>
      <c r="D986" s="1684"/>
      <c r="E986" s="1684"/>
      <c r="F986" s="1684"/>
      <c r="G986" s="1685"/>
      <c r="H986" s="1686" t="s">
        <v>150</v>
      </c>
      <c r="I986" s="1687">
        <f>VLOOKUP($A976,'Result Entry'!$B$9:$FW$108,9,0)</f>
        <v>0.0</v>
      </c>
      <c r="J986" s="1687"/>
      <c r="K986" s="1687"/>
      <c r="L986" s="1687"/>
      <c r="M986" s="1687"/>
      <c r="N986" s="1687"/>
      <c r="O986" s="1687"/>
      <c r="P986" s="1687"/>
      <c r="Q986" s="1988"/>
      <c r="R986" s="610"/>
    </row>
    <row r="987" spans="8:8" ht="33.75" customHeight="1">
      <c r="A987" s="1954"/>
      <c r="B987" s="1986" t="s">
        <v>70</v>
      </c>
      <c r="C987" s="1683" t="s">
        <v>54</v>
      </c>
      <c r="D987" s="1684"/>
      <c r="E987" s="1684"/>
      <c r="F987" s="1684"/>
      <c r="G987" s="1685"/>
      <c r="H987" s="1686" t="s">
        <v>150</v>
      </c>
      <c r="I987" s="1689" t="str">
        <f>CONCATENATE('Result Entry'!$G$4,'Result Entry'!$J$4)</f>
        <v>11(A)</v>
      </c>
      <c r="J987" s="1687"/>
      <c r="K987" s="1687"/>
      <c r="L987" s="1687"/>
      <c r="M987" s="1687"/>
      <c r="N987" s="1687"/>
      <c r="O987" s="1687"/>
      <c r="P987" s="1687"/>
      <c r="Q987" s="1988"/>
      <c r="R987" s="610"/>
    </row>
    <row r="988" spans="8:8" ht="33.75" customHeight="1">
      <c r="A988" s="1954"/>
      <c r="B988" s="1986" t="s">
        <v>70</v>
      </c>
      <c r="C988" s="1742" t="s">
        <v>26</v>
      </c>
      <c r="D988" s="1763"/>
      <c r="E988" s="1763"/>
      <c r="F988" s="1763"/>
      <c r="G988" s="1989"/>
      <c r="H988" s="1693" t="s">
        <v>150</v>
      </c>
      <c r="I988" s="1694">
        <f>VLOOKUP($A976,'Result Entry'!$B$9:$FW$108,10,0)</f>
        <v>0.0</v>
      </c>
      <c r="J988" s="1694"/>
      <c r="K988" s="1694"/>
      <c r="L988" s="1694"/>
      <c r="M988" s="1694"/>
      <c r="N988" s="1694"/>
      <c r="O988" s="1694"/>
      <c r="P988" s="1694"/>
      <c r="Q988" s="1990"/>
      <c r="R988" s="610"/>
    </row>
    <row r="989" spans="8:8" ht="33.75" customHeight="1">
      <c r="A989" s="1954"/>
      <c r="B989" s="1986" t="s">
        <v>70</v>
      </c>
      <c r="C989" s="1991" t="s">
        <v>244</v>
      </c>
      <c r="D989" s="1992"/>
      <c r="E989" s="1993" t="s">
        <v>73</v>
      </c>
      <c r="F989" s="1994" t="s">
        <v>74</v>
      </c>
      <c r="G989" s="1994" t="s">
        <v>230</v>
      </c>
      <c r="H989" s="1995" t="s">
        <v>169</v>
      </c>
      <c r="I989" s="1701" t="s">
        <v>56</v>
      </c>
      <c r="J989" s="1996"/>
      <c r="K989" s="1996"/>
      <c r="L989" s="1997" t="s">
        <v>231</v>
      </c>
      <c r="M989" s="1998" t="s">
        <v>85</v>
      </c>
      <c r="N989" s="1998"/>
      <c r="O989" s="1999"/>
      <c r="P989" s="2000" t="s">
        <v>77</v>
      </c>
      <c r="Q989" s="2001" t="s">
        <v>99</v>
      </c>
      <c r="R989" s="610"/>
    </row>
    <row r="990" spans="8:8" ht="33.75" customHeight="1">
      <c r="A990" s="1954"/>
      <c r="B990" s="1986" t="s">
        <v>70</v>
      </c>
      <c r="C990" s="2002"/>
      <c r="D990" s="2003"/>
      <c r="E990" s="2004"/>
      <c r="F990" s="2005"/>
      <c r="G990" s="2005"/>
      <c r="H990" s="2006"/>
      <c r="I990" s="2007" t="s">
        <v>233</v>
      </c>
      <c r="J990" s="2008" t="s">
        <v>87</v>
      </c>
      <c r="K990" s="2009" t="s">
        <v>109</v>
      </c>
      <c r="L990" s="2010"/>
      <c r="M990" s="2007" t="s">
        <v>233</v>
      </c>
      <c r="N990" s="2008" t="s">
        <v>87</v>
      </c>
      <c r="O990" s="2011" t="s">
        <v>110</v>
      </c>
      <c r="P990" s="2012"/>
      <c r="Q990" s="2013"/>
      <c r="R990" s="610"/>
    </row>
    <row r="991" spans="8:8" s="2014" ht="33.75" customFormat="1" customHeight="1">
      <c r="A991" s="1954"/>
      <c r="B991" s="1986" t="s">
        <v>70</v>
      </c>
      <c r="C991" s="2015" t="s">
        <v>57</v>
      </c>
      <c r="D991" s="2016"/>
      <c r="E991" s="2017">
        <f>'Result Entry'!$L$7</f>
        <v>10.0</v>
      </c>
      <c r="F991" s="2018">
        <f>'Result Entry'!$M$7</f>
        <v>10.0</v>
      </c>
      <c r="G991" s="2018">
        <f>'Result Entry'!$N$7</f>
        <v>10.0</v>
      </c>
      <c r="H991" s="2019">
        <f>SUM(E991:G991)</f>
        <v>30.0</v>
      </c>
      <c r="I991" s="2020" t="s">
        <v>243</v>
      </c>
      <c r="J991" s="2021" t="s">
        <v>243</v>
      </c>
      <c r="K991" s="2022">
        <f>'Result Entry'!$P$7</f>
        <v>70.0</v>
      </c>
      <c r="L991" s="2023">
        <f>SUM(H991,K991)</f>
        <v>100.0</v>
      </c>
      <c r="M991" s="2020" t="s">
        <v>243</v>
      </c>
      <c r="N991" s="2021" t="s">
        <v>243</v>
      </c>
      <c r="O991" s="2019">
        <f>'Result Entry'!$R$7</f>
        <v>100.0</v>
      </c>
      <c r="P991" s="2024">
        <f>SUM(L991,O991)</f>
        <v>200.0</v>
      </c>
      <c r="Q991" s="2025"/>
      <c r="R991" s="610"/>
    </row>
    <row r="992" spans="8:8" s="1538" ht="33.75" customFormat="1" customHeight="1">
      <c r="A992" s="1954"/>
      <c r="B992" s="1986" t="s">
        <v>70</v>
      </c>
      <c r="C992" s="1540" t="str">
        <f>'Result Entry'!$L$3</f>
        <v>HINDI Comp.</v>
      </c>
      <c r="D992" s="1541"/>
      <c r="E992" s="1728">
        <f>IF($L980="TC",0,IF($L980="Nso",0,VLOOKUP($A976,'Result Entry'!$B$9:$FW$108,11,0)))</f>
        <v>0.0</v>
      </c>
      <c r="F992" s="1729">
        <f>IF($L980="TC",0,IF($L980="Nso",0,VLOOKUP($A976,'Result Entry'!$B$9:$FW$108,12,0)))</f>
        <v>0.0</v>
      </c>
      <c r="G992" s="1729">
        <f>IF($L980="TC",0,IF($L980="Nso",0,VLOOKUP($A976,'Result Entry'!$B$9:$FW$108,13,0)))</f>
        <v>0.0</v>
      </c>
      <c r="H992" s="2026">
        <f>SUM(E992:G992)</f>
        <v>0.0</v>
      </c>
      <c r="I992" s="2027" t="str">
        <f>CONCATENATE(U992,"/",'Result Entry'!$P$7)</f>
        <v>0/70</v>
      </c>
      <c r="J992" s="2028" t="str">
        <f>IF(V992=0,"--",CONCATENATE(V992,"/"))</f>
        <v>--</v>
      </c>
      <c r="K992" s="2029">
        <f>SUM(U992:V992)</f>
        <v>0.0</v>
      </c>
      <c r="L992" s="2030">
        <f>SUM(H992,K992)</f>
        <v>0.0</v>
      </c>
      <c r="M992" s="2027" t="str">
        <f>CONCATENATE(W992,"/",'Result Entry'!$R$7)</f>
        <v>0/100</v>
      </c>
      <c r="N992" s="2028" t="str">
        <f>IF(X992=0,"--",CONCATENATE(X992,"/"))</f>
        <v>--</v>
      </c>
      <c r="O992" s="2031">
        <f>SUM(W992:X992)</f>
        <v>0.0</v>
      </c>
      <c r="P992" s="1734">
        <f>SUM(L992,O992)</f>
        <v>0.0</v>
      </c>
      <c r="Q992" s="2032" t="str">
        <f>IF($L980="TC",0,IF($L980="Nso",0,VLOOKUP($A976,'Result Entry'!$B$9:$FW$108,24,0)))</f>
        <v/>
      </c>
      <c r="R992" s="610"/>
      <c r="U992" s="2033">
        <f>IF($L980="TC",0,IF($L980="Nso",0,VLOOKUP($A976,'Result Entry'!$B$9:$FW$108,15,0)))</f>
        <v>0.0</v>
      </c>
      <c r="V992" s="2033">
        <v>0.0</v>
      </c>
      <c r="W992" s="2033">
        <f>IF($L980="TC",0,IF($L980="Nso",0,VLOOKUP($A976,'Result Entry'!$B$9:$FW$108,17,0)))</f>
        <v>0.0</v>
      </c>
      <c r="X992" s="2033">
        <v>0.0</v>
      </c>
    </row>
    <row r="993" spans="8:8" s="1538" ht="33.75" customFormat="1" customHeight="1">
      <c r="A993" s="1954"/>
      <c r="B993" s="1986" t="s">
        <v>70</v>
      </c>
      <c r="C993" s="1551" t="str">
        <f>'Result Entry'!$Z$3</f>
        <v>ENGLISH Comp.</v>
      </c>
      <c r="D993" s="1552"/>
      <c r="E993" s="1728">
        <f>IF($L980="TC",0,IF($L980="Nso",0,VLOOKUP($A976,'Result Entry'!$B$9:$FW$108,25,0)))</f>
        <v>0.0</v>
      </c>
      <c r="F993" s="1729">
        <f>IF($L980="TC",0,IF($L980="Nso",0,VLOOKUP($A976,'Result Entry'!$B$9:$FW$108,26,0)))</f>
        <v>0.0</v>
      </c>
      <c r="G993" s="1729">
        <f>IF($L980="TC",0,IF($L980="Nso",0,VLOOKUP($A976,'Result Entry'!$B$9:$FW$108,27,0)))</f>
        <v>0.0</v>
      </c>
      <c r="H993" s="2034">
        <f t="shared" si="125" ref="H993:H998">SUM(E993:G993)</f>
        <v>0.0</v>
      </c>
      <c r="I993" s="2035" t="str">
        <f>CONCATENATE(U993,"/",'Result Entry'!$AD$7)</f>
        <v>0/70</v>
      </c>
      <c r="J993" s="2036" t="str">
        <f>IF(V993=0,"--",CONCATENATE(V993,"/"))</f>
        <v>--</v>
      </c>
      <c r="K993" s="2037">
        <f t="shared" si="126" ref="K993:K998">SUM(U993:V993)</f>
        <v>0.0</v>
      </c>
      <c r="L993" s="2038">
        <f t="shared" si="127" ref="L993:L998">SUM(H993,K993)</f>
        <v>0.0</v>
      </c>
      <c r="M993" s="2035" t="str">
        <f>CONCATENATE(W993,"/",'Result Entry'!$AF$7)</f>
        <v>0/100</v>
      </c>
      <c r="N993" s="2036" t="str">
        <f>IF(X993=0,"--",CONCATENATE(X993,"/"))</f>
        <v>--</v>
      </c>
      <c r="O993" s="2031">
        <f t="shared" si="128" ref="O993:O998">SUM(W993:X993)</f>
        <v>0.0</v>
      </c>
      <c r="P993" s="1734">
        <f t="shared" si="129" ref="P993:P998">SUM(L993,O993)</f>
        <v>0.0</v>
      </c>
      <c r="Q993" s="2032" t="str">
        <f>IF($L980="TC",0,IF($L980="Nso",0,VLOOKUP($A976,'Result Entry'!$B$9:$FW$108,38,0)))</f>
        <v/>
      </c>
      <c r="R993" s="610"/>
      <c r="U993" s="2039">
        <f>IF($L980="TC",0,IF($L980="Nso",0,VLOOKUP($A976,'Result Entry'!$B$9:$FW$108,29,0)))</f>
        <v>0.0</v>
      </c>
      <c r="V993" s="2039">
        <v>0.0</v>
      </c>
      <c r="W993" s="2039">
        <f>IF($L980="TC",0,IF($L980="Nso",0,VLOOKUP($A976,'Result Entry'!$B$9:$FW$108,31,0)))</f>
        <v>0.0</v>
      </c>
      <c r="X993" s="2039">
        <v>0.0</v>
      </c>
    </row>
    <row r="994" spans="8:8" s="1538" ht="33.75" customFormat="1" customHeight="1">
      <c r="A994" s="1954"/>
      <c r="B994" s="1986" t="s">
        <v>70</v>
      </c>
      <c r="C994" s="1551">
        <f>IF(Y994&gt;=1,'Result Entry'!$AO$3,0)</f>
        <v>0.0</v>
      </c>
      <c r="D994" s="1552"/>
      <c r="E994" s="1728">
        <f>IF($L980="TC",0,IF($L980="Nso",0,VLOOKUP($A976,'Result Entry'!$B$9:$FW$108,40,0)))</f>
        <v>0.0</v>
      </c>
      <c r="F994" s="1729">
        <f>IF($L980="TC",0,IF($L980="Nso",0,VLOOKUP($A976,'Result Entry'!$B$9:$FW$108,41,0)))</f>
        <v>0.0</v>
      </c>
      <c r="G994" s="1729">
        <f>IF($L980="TC",0,IF($L980="Nso",0,VLOOKUP($A976,'Result Entry'!$B$9:$FW$108,42,0)))</f>
        <v>0.0</v>
      </c>
      <c r="H994" s="2034">
        <f t="shared" si="125"/>
        <v>0.0</v>
      </c>
      <c r="I994" s="2035" t="str">
        <f>CONCATENATE(U994,"/",'Result Entry'!$AS$7)</f>
        <v>0/40</v>
      </c>
      <c r="J994" s="2036" t="str">
        <f>IF(V994=0,"--",CONCATENATE(V994,"/",'Result Entry'!$AT$7))</f>
        <v>--</v>
      </c>
      <c r="K994" s="2037">
        <f t="shared" si="126"/>
        <v>0.0</v>
      </c>
      <c r="L994" s="2038">
        <f t="shared" si="127"/>
        <v>0.0</v>
      </c>
      <c r="M994" s="2035" t="str">
        <f>CONCATENATE(W994,"/",'Result Entry'!$AW$7)</f>
        <v>0/100</v>
      </c>
      <c r="N994" s="2036" t="str">
        <f>IF(X994=0,"--",CONCATENATE(X994,"/",'Result Entry'!$AX$7))</f>
        <v>--</v>
      </c>
      <c r="O994" s="2031">
        <f t="shared" si="128"/>
        <v>0.0</v>
      </c>
      <c r="P994" s="1734">
        <f t="shared" si="129"/>
        <v>0.0</v>
      </c>
      <c r="Q994" s="2032" t="str">
        <f>IF($L980="TC",0,IF($L980="Nso",0,VLOOKUP($A976,'Result Entry'!$B$9:$FW$108,55,0)))</f>
        <v/>
      </c>
      <c r="R994" s="610"/>
      <c r="U994" s="2039">
        <f>IF($L980="TC",0,IF($L980="Nso",0,VLOOKUP($A976,'Result Entry'!$B$9:$FW$108,44,0)))</f>
        <v>0.0</v>
      </c>
      <c r="V994" s="2039">
        <f>IF($L980="TC",0,IF($L980="Nso",0,VLOOKUP($A976,'Result Entry'!$B$9:$FW$108,45,0)))</f>
        <v>0.0</v>
      </c>
      <c r="W994" s="2039">
        <f>IF($L980="TC",0,IF($L980="Nso",0,VLOOKUP($A976,'Result Entry'!$B$9:$FW$108,48,0)))</f>
        <v>0.0</v>
      </c>
      <c r="X994" s="2039">
        <f>IF($L980="TC",0,IF($L980="Nso",0,VLOOKUP($A976,'Result Entry'!$B$9:$FW$108,49,0)))</f>
        <v>0.0</v>
      </c>
      <c r="Y994" s="2039">
        <f>VLOOKUP($A976,'Result Entry'!$B$9:$FW$108,39,0)</f>
        <v>0.0</v>
      </c>
    </row>
    <row r="995" spans="8:8" s="1538" ht="33.75" customFormat="1" customHeight="1">
      <c r="A995" s="1954"/>
      <c r="B995" s="1986" t="s">
        <v>70</v>
      </c>
      <c r="C995" s="1551">
        <f>IF(Y995&gt;=1,'Result Entry'!$BF$3,0)</f>
        <v>0.0</v>
      </c>
      <c r="D995" s="1552"/>
      <c r="E995" s="1728">
        <f>IF($L980="TC",0,IF($L980="Nso",0,VLOOKUP($A976,'Result Entry'!$B$9:$FW$108,57,0)))</f>
        <v>0.0</v>
      </c>
      <c r="F995" s="1729">
        <f>IF($L980="TC",0,IF($L980="Nso",0,VLOOKUP($A976,'Result Entry'!$B$9:$FW$108,58,0)))</f>
        <v>0.0</v>
      </c>
      <c r="G995" s="1729">
        <f>IF($L980="TC",0,IF($L980="Nso",0,VLOOKUP($A976,'Result Entry'!$B$9:$FW$108,59,0)))</f>
        <v>0.0</v>
      </c>
      <c r="H995" s="2034">
        <f t="shared" si="125"/>
        <v>0.0</v>
      </c>
      <c r="I995" s="2035" t="str">
        <f>CONCATENATE(U995,"/",'Result Entry'!$BJ$7)</f>
        <v>0/70</v>
      </c>
      <c r="J995" s="2036" t="str">
        <f>IF(V995=0,"--",CONCATENATE(V995,"/",'Result Entry'!$BK$7))</f>
        <v>--</v>
      </c>
      <c r="K995" s="2037">
        <f t="shared" si="126"/>
        <v>0.0</v>
      </c>
      <c r="L995" s="2038">
        <f t="shared" si="127"/>
        <v>0.0</v>
      </c>
      <c r="M995" s="2035" t="str">
        <f>CONCATENATE(W995,"/",'Result Entry'!$BN$7)</f>
        <v>0/100</v>
      </c>
      <c r="N995" s="2036" t="str">
        <f>IF(X995=0,"--",CONCATENATE(X995,"/",'Result Entry'!$BO$7))</f>
        <v>--</v>
      </c>
      <c r="O995" s="2031">
        <f t="shared" si="128"/>
        <v>0.0</v>
      </c>
      <c r="P995" s="1734">
        <f t="shared" si="129"/>
        <v>0.0</v>
      </c>
      <c r="Q995" s="2032" t="str">
        <f>IF($L980="TC",0,IF($L980="Nso",0,VLOOKUP($A976,'Result Entry'!$B$9:$FW$108,72,0)))</f>
        <v/>
      </c>
      <c r="R995" s="610"/>
      <c r="U995" s="2039">
        <f>IF($L980="TC",0,IF($L980="Nso",0,VLOOKUP($A976,'Result Entry'!$B$9:$FW$108,61,0)))</f>
        <v>0.0</v>
      </c>
      <c r="V995" s="2039">
        <f>IF($L980="TC",0,IF($L980="Nso",0,VLOOKUP($A976,'Result Entry'!$B$9:$FW$108,62,0)))</f>
        <v>0.0</v>
      </c>
      <c r="W995" s="2039">
        <f>IF($L980="TC",0,IF($L980="Nso",0,VLOOKUP($A976,'Result Entry'!$B$9:$FW$108,65,0)))</f>
        <v>0.0</v>
      </c>
      <c r="X995" s="2039">
        <f>IF($L980="TC",0,IF($L980="Nso",0,VLOOKUP($A976,'Result Entry'!$B$9:$FW$108,66,0)))</f>
        <v>0.0</v>
      </c>
      <c r="Y995" s="2039">
        <f>VLOOKUP($A976,'Result Entry'!$B$9:$FW$108,56,0)</f>
        <v>0.0</v>
      </c>
    </row>
    <row r="996" spans="8:8" s="1538" ht="33.75" customFormat="1" customHeight="1">
      <c r="A996" s="1954"/>
      <c r="B996" s="1986" t="s">
        <v>70</v>
      </c>
      <c r="C996" s="1554">
        <f>IF(Y996&gt;=1,'Result Entry'!$BW$3,0)</f>
        <v>0.0</v>
      </c>
      <c r="D996" s="2040"/>
      <c r="E996" s="2041">
        <f>IF($L980="TC",0,IF($L980="Nso",0,VLOOKUP($A976,'Result Entry'!$B$9:$FW$108,74,0)))</f>
        <v>0.0</v>
      </c>
      <c r="F996" s="2042">
        <f>IF($L980="TC",0,IF($L980="Nso",0,VLOOKUP($A976,'Result Entry'!$B$9:$FW$108,75,0)))</f>
        <v>0.0</v>
      </c>
      <c r="G996" s="2042">
        <f>IF($L980="TC",0,IF($L980="Nso",0,VLOOKUP($A976,'Result Entry'!$B$9:$FW$108,76,0)))</f>
        <v>0.0</v>
      </c>
      <c r="H996" s="2043">
        <f t="shared" si="125"/>
        <v>0.0</v>
      </c>
      <c r="I996" s="2044" t="str">
        <f>CONCATENATE(U996,"/",'Result Entry'!$CA$7)</f>
        <v>0/70</v>
      </c>
      <c r="J996" s="2045" t="str">
        <f>IF(V996=0,"--",CONCATENATE(V996,"/",'Result Entry'!$CB$7))</f>
        <v>--</v>
      </c>
      <c r="K996" s="2046">
        <f t="shared" si="126"/>
        <v>0.0</v>
      </c>
      <c r="L996" s="2047">
        <f t="shared" si="127"/>
        <v>0.0</v>
      </c>
      <c r="M996" s="2044" t="str">
        <f>CONCATENATE(W996,"/",'Result Entry'!$CE$7)</f>
        <v>0/100</v>
      </c>
      <c r="N996" s="2045" t="str">
        <f>IF(X996=0,"--",CONCATENATE(X996,"/",'Result Entry'!$CF$7))</f>
        <v>--</v>
      </c>
      <c r="O996" s="2043">
        <f t="shared" si="128"/>
        <v>0.0</v>
      </c>
      <c r="P996" s="2048">
        <f t="shared" si="129"/>
        <v>0.0</v>
      </c>
      <c r="Q996" s="2049" t="str">
        <f>IF($L980="TC",0,IF($L980="Nso",0,VLOOKUP($A976,'Result Entry'!$B$9:$FW$108,89,0)))</f>
        <v/>
      </c>
      <c r="R996" s="610"/>
      <c r="U996" s="2041">
        <f>IF($L980="TC",0,IF($L980="Nso",0,VLOOKUP($A976,'Result Entry'!$B$9:$FW$108,78,0)))</f>
        <v>0.0</v>
      </c>
      <c r="V996" s="2041">
        <f>IF($L980="TC",0,IF($L980="Nso",0,VLOOKUP($A976,'Result Entry'!$B$9:$FW$108,79,0)))</f>
        <v>0.0</v>
      </c>
      <c r="W996" s="2041">
        <f>IF($L980="TC",0,IF($L980="Nso",0,VLOOKUP($A976,'Result Entry'!$B$9:$FW$108,82,0)))</f>
        <v>0.0</v>
      </c>
      <c r="X996" s="2041">
        <f>IF($L980="TC",0,IF($L980="Nso",0,VLOOKUP($A976,'Result Entry'!$B$9:$FW$108,83,0)))</f>
        <v>0.0</v>
      </c>
      <c r="Y996" s="2041">
        <f>VLOOKUP($A976,'Result Entry'!$B$9:$FW$108,73,0)</f>
        <v>0.0</v>
      </c>
    </row>
    <row r="997" spans="8:8" s="1538" ht="33.75" customFormat="1" customHeight="1">
      <c r="A997" s="1954"/>
      <c r="B997" s="1986" t="s">
        <v>70</v>
      </c>
      <c r="C997" s="2050">
        <f>IF(Y997&gt;=1,'Result Entry'!$CN$3,0)</f>
        <v>0.0</v>
      </c>
      <c r="D997" s="2040"/>
      <c r="E997" s="2051">
        <f>IF($L980="TC",0,IF($L980="Nso",0,VLOOKUP($A976,'Result Entry'!$B$9:$FW$108,91,0)))</f>
        <v>0.0</v>
      </c>
      <c r="F997" s="2052">
        <f>IF($L980="TC",0,IF($L980="Nso",0,VLOOKUP($A976,'Result Entry'!$B$9:$FW$108,92,0)))</f>
        <v>0.0</v>
      </c>
      <c r="G997" s="2052">
        <f>IF($L980="TC",0,IF($L980="Nso",0,VLOOKUP($A976,'Result Entry'!$B$9:$FW$108,93,0)))</f>
        <v>0.0</v>
      </c>
      <c r="H997" s="2053">
        <f t="shared" si="125"/>
        <v>0.0</v>
      </c>
      <c r="I997" s="2054" t="str">
        <f>CONCATENATE(U997,"/",'Result Entry'!$CR$7)</f>
        <v>0/70</v>
      </c>
      <c r="J997" s="2055" t="str">
        <f>IF(V997=0,"--",CONCATENATE(V997,"/",'Result Entry'!$CS$7))</f>
        <v>--</v>
      </c>
      <c r="K997" s="2056">
        <f t="shared" si="126"/>
        <v>0.0</v>
      </c>
      <c r="L997" s="2057">
        <f t="shared" si="127"/>
        <v>0.0</v>
      </c>
      <c r="M997" s="2054" t="str">
        <f>CONCATENATE(W997,"/",'Result Entry'!$CV$7)</f>
        <v>0/100</v>
      </c>
      <c r="N997" s="2055" t="str">
        <f>IF(X997=0,"--",CONCATENATE(X997,"/",'Result Entry'!$CW$7))</f>
        <v>--</v>
      </c>
      <c r="O997" s="2053">
        <f t="shared" si="128"/>
        <v>0.0</v>
      </c>
      <c r="P997" s="2058">
        <f t="shared" si="129"/>
        <v>0.0</v>
      </c>
      <c r="Q997" s="2059" t="str">
        <f>IF($L980="TC",0,IF($L980="Nso",0,VLOOKUP($A976,'Result Entry'!$B$9:$FW$108,106,0)))</f>
        <v/>
      </c>
      <c r="R997" s="610"/>
      <c r="U997" s="2051">
        <f>IF($L980="TC",0,IF($L980="Nso",0,VLOOKUP($A976,'Result Entry'!$B$9:$FW$108,95,0)))</f>
        <v>0.0</v>
      </c>
      <c r="V997" s="2051">
        <f>IF($L980="TC",0,IF($L980="Nso",0,VLOOKUP($A976,'Result Entry'!$B$9:$FW$108,96,0)))</f>
        <v>0.0</v>
      </c>
      <c r="W997" s="2051">
        <f>IF($L980="TC",0,IF($L980="Nso",0,VLOOKUP($A976,'Result Entry'!$B$9:$FW$108,99,0)))</f>
        <v>0.0</v>
      </c>
      <c r="X997" s="2051">
        <f>IF($L980="TC",0,IF($L980="Nso",0,VLOOKUP($A976,'Result Entry'!$B$9:$FW$108,100,0)))</f>
        <v>0.0</v>
      </c>
      <c r="Y997" s="2051">
        <f>VLOOKUP($A976,'Result Entry'!$B$9:$FW$108,90,0)</f>
        <v>0.0</v>
      </c>
    </row>
    <row r="998" spans="8:8" s="1538" ht="33.75" customFormat="1" customHeight="1">
      <c r="A998" s="1954"/>
      <c r="B998" s="1986" t="s">
        <v>70</v>
      </c>
      <c r="C998" s="1554">
        <f>IF(Y998&gt;=1,'Result Entry'!$DE$3,0)</f>
        <v>0.0</v>
      </c>
      <c r="D998" s="2040"/>
      <c r="E998" s="1739">
        <f>IF($L980="TC",0,IF($L980="Nso",0,VLOOKUP($A976,'Result Entry'!$B$9:$FW$108,108,0)))</f>
        <v>0.0</v>
      </c>
      <c r="F998" s="1740">
        <f>IF($L980="TC",0,IF($L980="Nso",0,VLOOKUP($A976,'Result Entry'!$B$9:$FW$108,109,0)))</f>
        <v>0.0</v>
      </c>
      <c r="G998" s="1740">
        <f>IF($L980="TC",0,IF($L980="Nso",0,VLOOKUP($A976,'Result Entry'!$B$9:$FW$108,110,0)))</f>
        <v>0.0</v>
      </c>
      <c r="H998" s="2060">
        <f t="shared" si="125"/>
        <v>0.0</v>
      </c>
      <c r="I998" s="2061" t="str">
        <f>CONCATENATE(U998,"/",'Result Entry'!$DI$7)</f>
        <v>0/70</v>
      </c>
      <c r="J998" s="2062" t="str">
        <f>IF(V998=0,"--",CONCATENATE(V998,"/",'Result Entry'!$DJ$7))</f>
        <v>--</v>
      </c>
      <c r="K998" s="2063">
        <f t="shared" si="126"/>
        <v>0.0</v>
      </c>
      <c r="L998" s="2064">
        <f t="shared" si="127"/>
        <v>0.0</v>
      </c>
      <c r="M998" s="2061" t="str">
        <f>CONCATENATE(W998,"/",'Result Entry'!$DM$7)</f>
        <v>0/100</v>
      </c>
      <c r="N998" s="2062" t="str">
        <f>IF(X998=0,"--",CONCATENATE(X998,"/",'Result Entry'!$DN$7))</f>
        <v>--</v>
      </c>
      <c r="O998" s="2060">
        <f t="shared" si="128"/>
        <v>0.0</v>
      </c>
      <c r="P998" s="1746">
        <f t="shared" si="129"/>
        <v>0.0</v>
      </c>
      <c r="Q998" s="2032" t="str">
        <f>IF($L980="TC",0,IF($L980="Nso",0,VLOOKUP($A976,'Result Entry'!$B$9:$FW$108,123,0)))</f>
        <v/>
      </c>
      <c r="R998" s="610"/>
      <c r="U998" s="2065">
        <f>IF($L980="TC",0,IF($L980="Nso",0,VLOOKUP($A976,'Result Entry'!$B$9:$FW$108,112,0)))</f>
        <v>0.0</v>
      </c>
      <c r="V998" s="2065">
        <f>IF($L980="TC",0,IF($L980="Nso",0,VLOOKUP($A976,'Result Entry'!$B$9:$FW$108,113,0)))</f>
        <v>0.0</v>
      </c>
      <c r="W998" s="2065">
        <f>IF($L980="TC",0,IF($L980="Nso",0,VLOOKUP($A976,'Result Entry'!$B$9:$FW$108,116,0)))</f>
        <v>0.0</v>
      </c>
      <c r="X998" s="2065">
        <f>IF($L980="TC",0,IF($L980="Nso",0,VLOOKUP($A976,'Result Entry'!$B$9:$FW$108,117,0)))</f>
        <v>0.0</v>
      </c>
      <c r="Y998" s="2065">
        <f>VLOOKUP($A976,'Result Entry'!$B$9:$FW$108,107,0)</f>
        <v>0.0</v>
      </c>
    </row>
    <row r="999" spans="8:8" ht="33.75" customHeight="1">
      <c r="A999" s="1954"/>
      <c r="B999" s="1986" t="s">
        <v>70</v>
      </c>
      <c r="C999" s="1565" t="s">
        <v>78</v>
      </c>
      <c r="D999" s="1566"/>
      <c r="E999" s="1567"/>
      <c r="F999" s="1747" t="s">
        <v>79</v>
      </c>
      <c r="G999" s="2066"/>
      <c r="H999" s="1748"/>
      <c r="I999" s="1747" t="s">
        <v>80</v>
      </c>
      <c r="J999" s="1749"/>
      <c r="K999" s="2067" t="s">
        <v>42</v>
      </c>
      <c r="L999" s="2068"/>
      <c r="M999" s="2067" t="s">
        <v>92</v>
      </c>
      <c r="N999" s="1753"/>
      <c r="O999" s="1752" t="s">
        <v>40</v>
      </c>
      <c r="P999" s="1753"/>
      <c r="Q999" s="2069" t="s">
        <v>44</v>
      </c>
      <c r="R999" s="610"/>
    </row>
    <row r="1000" spans="8:8" ht="33.75" customHeight="1">
      <c r="A1000" s="1954"/>
      <c r="B1000" s="1986" t="s">
        <v>70</v>
      </c>
      <c r="C1000" s="1577"/>
      <c r="D1000" s="1578"/>
      <c r="E1000" s="1579"/>
      <c r="F1000" s="1755">
        <f>IF($L980="TC",0,IF($L980="Nso",0,VLOOKUP($A976,'Result Entry'!$B$9:$FW$108,171,0)))</f>
        <v>0.0</v>
      </c>
      <c r="G1000" s="2070"/>
      <c r="H1000" s="1756"/>
      <c r="I1000" s="2071">
        <f>IF($L980="TC",0,IF($L980="Nso",0,VLOOKUP($A976,'Result Entry'!$B$9:$FW$108,172,0)))</f>
        <v>0.0</v>
      </c>
      <c r="J1000" s="2072"/>
      <c r="K1000" s="2073">
        <f>IF($L980="TC",0,IF($L980="Nso",0,VLOOKUP($A976,'Result Entry'!$B$9:$FW$108,173,0)))</f>
        <v>0.0</v>
      </c>
      <c r="L1000" s="2074"/>
      <c r="M1000" s="2075" t="str">
        <f>IF($L980="TC",0,IF($L980="Nso",0,VLOOKUP($A976,'Result Entry'!$B$9:$FW$108,174,0)))</f>
        <v/>
      </c>
      <c r="N1000" s="2076"/>
      <c r="O1000" s="1535" t="str">
        <f>VLOOKUP($A976,'Result Entry'!$B$9:$FW$108,175,0)</f>
        <v/>
      </c>
      <c r="P1000" s="1534"/>
      <c r="Q1000" s="2077" t="str">
        <f>IF($L980="TC",0,IF($L980="Nso",0,VLOOKUP($A976,'Result Entry'!$B$9:$FW$108,177,0)))</f>
        <v/>
      </c>
      <c r="R1000" s="610"/>
    </row>
    <row r="1001" spans="8:8" ht="33.75" customHeight="1">
      <c r="A1001" s="1954"/>
      <c r="B1001" s="1986" t="s">
        <v>70</v>
      </c>
      <c r="C1001" s="2078" t="s">
        <v>59</v>
      </c>
      <c r="D1001" s="2079"/>
      <c r="E1001" s="2079"/>
      <c r="F1001" s="2079"/>
      <c r="G1001" s="2079"/>
      <c r="H1001" s="2079"/>
      <c r="I1001" s="2080"/>
      <c r="J1001" s="1592" t="s">
        <v>60</v>
      </c>
      <c r="K1001" s="1592"/>
      <c r="L1001" s="1592"/>
      <c r="M1001" s="1593"/>
      <c r="N1001" s="1760">
        <f>VLOOKUP($A976,'Result Entry'!$B$9:$FW$108,168,0)</f>
        <v>0.0</v>
      </c>
      <c r="O1001" s="1761"/>
      <c r="P1001" s="2081" t="s">
        <v>38</v>
      </c>
      <c r="Q1001" s="2082"/>
      <c r="R1001" s="610"/>
    </row>
    <row r="1002" spans="8:8" ht="33.75" customHeight="1">
      <c r="A1002" s="1954"/>
      <c r="B1002" s="1986" t="s">
        <v>70</v>
      </c>
      <c r="C1002" s="1598" t="s">
        <v>244</v>
      </c>
      <c r="D1002" s="1599"/>
      <c r="E1002" s="1599"/>
      <c r="F1002" s="2083" t="s">
        <v>158</v>
      </c>
      <c r="G1002" s="2084"/>
      <c r="H1002" s="2085"/>
      <c r="I1002" s="2086" t="s">
        <v>242</v>
      </c>
      <c r="J1002" s="1603" t="s">
        <v>61</v>
      </c>
      <c r="K1002" s="1603"/>
      <c r="L1002" s="1603"/>
      <c r="M1002" s="1604"/>
      <c r="N1002" s="1762">
        <f>VLOOKUP($A976,'Result Entry'!$B$9:$FW$108,169,0)</f>
        <v>0.0</v>
      </c>
      <c r="O1002" s="1763"/>
      <c r="P1002" s="1607" t="str">
        <f>VLOOKUP($A976,'Result Entry'!$B$9:$FW$108,170,0)</f>
        <v/>
      </c>
      <c r="Q1002" s="2087"/>
      <c r="R1002" s="610"/>
    </row>
    <row r="1003" spans="8:8" ht="33.75" customHeight="1">
      <c r="A1003" s="1954"/>
      <c r="B1003" s="1986" t="s">
        <v>70</v>
      </c>
      <c r="C1003" s="1598"/>
      <c r="D1003" s="1599"/>
      <c r="E1003" s="1599"/>
      <c r="F1003" s="2088"/>
      <c r="G1003" s="2089"/>
      <c r="H1003" s="2090"/>
      <c r="I1003" s="2091" t="s">
        <v>100</v>
      </c>
      <c r="J1003" s="1612" t="s">
        <v>62</v>
      </c>
      <c r="K1003" s="1612"/>
      <c r="L1003" s="1612"/>
      <c r="M1003" s="1613"/>
      <c r="N1003" s="2092">
        <f>IF($L980="TC","Transferred",IF($L980="Nso","NameSeparated",VLOOKUP($A976,'Result Entry'!$B$9:$FW$108,178,0)))</f>
        <v>0.0</v>
      </c>
      <c r="O1003" s="2092"/>
      <c r="P1003" s="2092"/>
      <c r="Q1003" s="2093"/>
      <c r="R1003" s="610"/>
    </row>
    <row r="1004" spans="8:8" ht="33.75" customHeight="1">
      <c r="A1004" s="1954"/>
      <c r="B1004" s="1986" t="s">
        <v>70</v>
      </c>
      <c r="C1004" s="1766" t="str">
        <f>'Result Entry'!$DU$3</f>
        <v>Foundation Of Information Tech.</v>
      </c>
      <c r="D1004" s="1767"/>
      <c r="E1004" s="1768"/>
      <c r="F1004" s="1769" t="str">
        <f>IF(OR($L980="TC",$L980="Nso"),"",VLOOKUP($A976,'Result Entry'!$B$9:$GS$108,196,0))</f>
        <v>0/200</v>
      </c>
      <c r="G1004" s="1769"/>
      <c r="H1004" s="1769"/>
      <c r="I1004" s="1770" t="str">
        <f>IF(F1004="","",VLOOKUP($A976,'Result Entry'!$B$9:$GS$108,137,0))</f>
        <v/>
      </c>
      <c r="J1004" s="1621" t="s">
        <v>72</v>
      </c>
      <c r="K1004" s="1621"/>
      <c r="L1004" s="1621"/>
      <c r="M1004" s="1622"/>
      <c r="N1004" s="2094">
        <f>'Result Entry'!$T$2</f>
        <v>45041.0</v>
      </c>
      <c r="O1004" s="2095"/>
      <c r="P1004" s="2095"/>
      <c r="Q1004" s="2096"/>
      <c r="R1004" s="610"/>
    </row>
    <row r="1005" spans="8:8" ht="33.75" customHeight="1">
      <c r="A1005" s="1954"/>
      <c r="B1005" s="1986" t="s">
        <v>70</v>
      </c>
      <c r="C1005" s="1774" t="str">
        <f>'Result Entry'!$EI$3</f>
        <v>G.I.A.I.-II</v>
      </c>
      <c r="D1005" s="1775"/>
      <c r="E1005" s="1776"/>
      <c r="F1005" s="1769" t="str">
        <f>IF(OR($L980="TC",$L980="Nso"),"",VLOOKUP($A976,'Result Entry'!$B$9:$GS$108,200,0))</f>
        <v>0/200</v>
      </c>
      <c r="G1005" s="1769"/>
      <c r="H1005" s="1769"/>
      <c r="I1005" s="1770" t="str">
        <f>IF(F1005="","",VLOOKUP($A976,'Result Entry'!$B$9:$GS$108,149,0))</f>
        <v/>
      </c>
      <c r="J1005" s="1626"/>
      <c r="K1005" s="1627"/>
      <c r="L1005" s="1627"/>
      <c r="M1005" s="1627"/>
      <c r="N1005" s="1627"/>
      <c r="O1005" s="1627"/>
      <c r="P1005" s="1627"/>
      <c r="Q1005" s="2097"/>
      <c r="R1005" s="610"/>
    </row>
    <row r="1006" spans="8:8" ht="33.75" customHeight="1">
      <c r="A1006" s="1954"/>
      <c r="B1006" s="1986" t="s">
        <v>70</v>
      </c>
      <c r="C1006" s="1774" t="str">
        <f>'Result Entry'!$EU$3</f>
        <v>SOC.SER.PLAN</v>
      </c>
      <c r="D1006" s="1775"/>
      <c r="E1006" s="1776"/>
      <c r="F1006" s="1769" t="str">
        <f>IF(OR($L980="TC",$L980="Nso"),"",VLOOKUP($A976,'Result Entry'!$B$9:$HS$108,204,0))</f>
        <v>0/200</v>
      </c>
      <c r="G1006" s="1769"/>
      <c r="H1006" s="1769"/>
      <c r="I1006" s="1770" t="str">
        <f>IF(F1006="","",VLOOKUP($A976,'Result Entry'!$B$9:$GS$108,161,0))</f>
        <v/>
      </c>
      <c r="J1006" s="1629" t="s">
        <v>175</v>
      </c>
      <c r="K1006" s="2098"/>
      <c r="L1006" s="2098"/>
      <c r="M1006" s="1630"/>
      <c r="N1006" s="2099"/>
      <c r="O1006" s="2100"/>
      <c r="P1006" s="2100"/>
      <c r="Q1006" s="2101"/>
      <c r="R1006" s="610"/>
    </row>
    <row r="1007" spans="8:8" ht="33.75" customHeight="1">
      <c r="A1007" s="1954"/>
      <c r="B1007" s="1986" t="s">
        <v>70</v>
      </c>
      <c r="C1007" s="1774" t="str">
        <f>'Result Entry'!$FG$3</f>
        <v>Jeewan Kaushal</v>
      </c>
      <c r="D1007" s="1775"/>
      <c r="E1007" s="1776"/>
      <c r="F1007" s="1769" t="str">
        <f>IF(OR($L980="TC",$L980="Nso"),"",VLOOKUP($A976,'Result Entry'!$B$9:$HS$108,208,0))</f>
        <v>0/100</v>
      </c>
      <c r="G1007" s="1769"/>
      <c r="H1007" s="1769"/>
      <c r="I1007" s="1770" t="str">
        <f>IF(F1007="","",VLOOKUP($A976,'Result Entry'!$B$9:$HS$108,167,0))</f>
        <v/>
      </c>
      <c r="J1007" s="1629" t="s">
        <v>149</v>
      </c>
      <c r="K1007" s="2098"/>
      <c r="L1007" s="2098"/>
      <c r="M1007" s="1630"/>
      <c r="N1007" s="1630"/>
      <c r="O1007" s="1630"/>
      <c r="P1007" s="1630"/>
      <c r="Q1007" s="2102"/>
      <c r="R1007" s="610"/>
    </row>
    <row r="1008" spans="8:8" ht="33.75" customHeight="1">
      <c r="A1008" s="1954"/>
      <c r="B1008" s="1986" t="s">
        <v>70</v>
      </c>
      <c r="C1008" s="1777" t="s">
        <v>181</v>
      </c>
      <c r="D1008" s="1778"/>
      <c r="E1008" s="1779"/>
      <c r="F1008" s="2103" t="s">
        <v>182</v>
      </c>
      <c r="G1008" s="2104"/>
      <c r="H1008" s="2105"/>
      <c r="I1008" s="1782" t="s">
        <v>31</v>
      </c>
      <c r="J1008" s="1629" t="s">
        <v>176</v>
      </c>
      <c r="K1008" s="2098"/>
      <c r="L1008" s="2098"/>
      <c r="M1008" s="1630"/>
      <c r="N1008" s="1630"/>
      <c r="O1008" s="1630"/>
      <c r="P1008" s="1630"/>
      <c r="Q1008" s="2102"/>
      <c r="R1008" s="610"/>
    </row>
    <row r="1009" spans="8:8" ht="33.75" customHeight="1">
      <c r="A1009" s="1954"/>
      <c r="B1009" s="1986" t="s">
        <v>70</v>
      </c>
      <c r="C1009" s="1783"/>
      <c r="D1009" s="1784"/>
      <c r="E1009" s="1785"/>
      <c r="F1009" s="1786" t="s">
        <v>245</v>
      </c>
      <c r="G1009" s="2106"/>
      <c r="H1009" s="1787"/>
      <c r="I1009" s="1788" t="s">
        <v>63</v>
      </c>
      <c r="J1009" s="1647" t="s">
        <v>68</v>
      </c>
      <c r="K1009" s="1648"/>
      <c r="L1009" s="1648"/>
      <c r="M1009" s="1648"/>
      <c r="N1009" s="1648"/>
      <c r="O1009" s="1648"/>
      <c r="P1009" s="1648"/>
      <c r="Q1009" s="2107"/>
      <c r="R1009" s="610"/>
    </row>
    <row r="1010" spans="8:8" ht="33.75" customHeight="1">
      <c r="A1010" s="1954"/>
      <c r="B1010" s="1986" t="s">
        <v>70</v>
      </c>
      <c r="C1010" s="1783"/>
      <c r="D1010" s="1784"/>
      <c r="E1010" s="1785"/>
      <c r="F1010" s="1786" t="s">
        <v>246</v>
      </c>
      <c r="G1010" s="2106"/>
      <c r="H1010" s="1787"/>
      <c r="I1010" s="1788" t="s">
        <v>64</v>
      </c>
      <c r="J1010" s="1650"/>
      <c r="K1010" s="1651"/>
      <c r="L1010" s="1651"/>
      <c r="M1010" s="1651"/>
      <c r="N1010" s="1651"/>
      <c r="O1010" s="1651"/>
      <c r="P1010" s="1651"/>
      <c r="Q1010" s="2108"/>
      <c r="R1010" s="610"/>
    </row>
    <row r="1011" spans="8:8" ht="33.75" customHeight="1">
      <c r="A1011" s="1954"/>
      <c r="B1011" s="1986" t="s">
        <v>70</v>
      </c>
      <c r="C1011" s="1783"/>
      <c r="D1011" s="1784"/>
      <c r="E1011" s="1785"/>
      <c r="F1011" s="1786" t="s">
        <v>247</v>
      </c>
      <c r="G1011" s="2106"/>
      <c r="H1011" s="1787"/>
      <c r="I1011" s="1788" t="s">
        <v>66</v>
      </c>
      <c r="J1011" s="1650"/>
      <c r="K1011" s="1651"/>
      <c r="L1011" s="1651"/>
      <c r="M1011" s="1651"/>
      <c r="N1011" s="1651"/>
      <c r="O1011" s="1651"/>
      <c r="P1011" s="1651"/>
      <c r="Q1011" s="2108"/>
      <c r="R1011" s="610"/>
    </row>
    <row r="1012" spans="8:8" ht="33.75" customHeight="1">
      <c r="A1012" s="1954"/>
      <c r="B1012" s="1986" t="s">
        <v>70</v>
      </c>
      <c r="C1012" s="1783"/>
      <c r="D1012" s="1784"/>
      <c r="E1012" s="1785"/>
      <c r="F1012" s="1786" t="s">
        <v>248</v>
      </c>
      <c r="G1012" s="2106"/>
      <c r="H1012" s="1787"/>
      <c r="I1012" s="1788" t="s">
        <v>65</v>
      </c>
      <c r="J1012" s="1653" t="s">
        <v>81</v>
      </c>
      <c r="K1012" s="1654"/>
      <c r="L1012" s="1654"/>
      <c r="M1012" s="1654"/>
      <c r="N1012" s="1654"/>
      <c r="O1012" s="1654"/>
      <c r="P1012" s="1654"/>
      <c r="Q1012" s="2109"/>
      <c r="R1012" s="610"/>
    </row>
    <row r="1013" spans="8:8" ht="33.75" customHeight="1">
      <c r="A1013" s="1954"/>
      <c r="B1013" s="2110" t="s">
        <v>70</v>
      </c>
      <c r="C1013" s="2111"/>
      <c r="D1013" s="2112"/>
      <c r="E1013" s="2113"/>
      <c r="F1013" s="2114"/>
      <c r="G1013" s="2115"/>
      <c r="H1013" s="2115"/>
      <c r="I1013" s="2116"/>
      <c r="J1013" s="2117"/>
      <c r="K1013" s="2118"/>
      <c r="L1013" s="2118"/>
      <c r="M1013" s="2118"/>
      <c r="N1013" s="2118"/>
      <c r="O1013" s="2118"/>
      <c r="P1013" s="2118"/>
      <c r="Q1013" s="2119"/>
      <c r="R1013" s="610"/>
    </row>
    <row r="1014" spans="8:8" s="927" ht="48.75" customFormat="1" customHeight="1">
      <c r="A1014" s="1439"/>
      <c r="B1014" s="2120"/>
      <c r="C1014" s="2120"/>
      <c r="D1014" s="2120"/>
      <c r="E1014" s="2120"/>
      <c r="F1014" s="2120"/>
      <c r="G1014" s="2120"/>
      <c r="H1014" s="2120"/>
      <c r="I1014" s="2120"/>
      <c r="J1014" s="2120"/>
      <c r="K1014" s="2120"/>
      <c r="L1014" s="2120"/>
      <c r="M1014" s="2120"/>
      <c r="N1014" s="2120"/>
      <c r="O1014" s="2120"/>
      <c r="P1014" s="2120"/>
      <c r="Q1014" s="2120"/>
      <c r="R1014" s="610"/>
    </row>
    <row r="1015" spans="8:8" ht="9.75" customHeight="1">
      <c r="A1015" s="1949">
        <f>A976+1</f>
        <v>27.0</v>
      </c>
      <c r="B1015" s="1949"/>
      <c r="C1015" s="1949"/>
      <c r="D1015" s="1949"/>
      <c r="E1015" s="1949"/>
      <c r="F1015" s="1949"/>
      <c r="G1015" s="1949"/>
      <c r="H1015" s="1949"/>
      <c r="I1015" s="1949"/>
      <c r="J1015" s="1949"/>
      <c r="K1015" s="1949"/>
      <c r="L1015" s="1949"/>
      <c r="M1015" s="1949"/>
      <c r="N1015" s="1949"/>
      <c r="O1015" s="1949"/>
      <c r="P1015" s="1949"/>
      <c r="Q1015" s="1949"/>
      <c r="R1015" s="1949"/>
    </row>
    <row r="1016" spans="8:8" ht="16.5" customHeight="1">
      <c r="A1016" s="1950"/>
      <c r="B1016" s="1951" t="s">
        <v>51</v>
      </c>
      <c r="C1016" s="1952"/>
      <c r="D1016" s="1952"/>
      <c r="E1016" s="1952"/>
      <c r="F1016" s="1952"/>
      <c r="G1016" s="1952"/>
      <c r="H1016" s="1952"/>
      <c r="I1016" s="1952"/>
      <c r="J1016" s="1952"/>
      <c r="K1016" s="1952"/>
      <c r="L1016" s="1952"/>
      <c r="M1016" s="1952"/>
      <c r="N1016" s="1952"/>
      <c r="O1016" s="1952"/>
      <c r="P1016" s="1952"/>
      <c r="Q1016" s="1953"/>
      <c r="R1016" s="610"/>
    </row>
    <row r="1017" spans="8:8" ht="62.25" customHeight="1">
      <c r="A1017" s="1954"/>
      <c r="B1017" s="1955"/>
      <c r="C1017" s="1956"/>
      <c r="D1017" s="1957" t="str">
        <f>Master!$E$8</f>
        <v>Govt. Sr. Secondary School </v>
      </c>
      <c r="E1017" s="1958"/>
      <c r="F1017" s="1958"/>
      <c r="G1017" s="1958"/>
      <c r="H1017" s="1958"/>
      <c r="I1017" s="1958"/>
      <c r="J1017" s="1958"/>
      <c r="K1017" s="1958"/>
      <c r="L1017" s="1958"/>
      <c r="M1017" s="1958"/>
      <c r="N1017" s="1958"/>
      <c r="O1017" s="1958"/>
      <c r="P1017" s="1958"/>
      <c r="Q1017" s="1959"/>
      <c r="R1017" s="610"/>
    </row>
    <row r="1018" spans="8:8" ht="33.0" customHeight="1">
      <c r="A1018" s="1954"/>
      <c r="B1018" s="1960"/>
      <c r="C1018" s="1961"/>
      <c r="D1018" s="1962" t="str">
        <f>Master!$E$11</f>
        <v>P.S.-Bapini (Jodhpur)</v>
      </c>
      <c r="E1018" s="1962"/>
      <c r="F1018" s="1962"/>
      <c r="G1018" s="1962"/>
      <c r="H1018" s="1962"/>
      <c r="I1018" s="1962"/>
      <c r="J1018" s="1962"/>
      <c r="K1018" s="1962"/>
      <c r="L1018" s="1962"/>
      <c r="M1018" s="1962"/>
      <c r="N1018" s="1962"/>
      <c r="O1018" s="1962"/>
      <c r="P1018" s="1962"/>
      <c r="Q1018" s="1963"/>
      <c r="R1018" s="610"/>
    </row>
    <row r="1019" spans="8:8" ht="21.75" customHeight="1">
      <c r="A1019" s="1954"/>
      <c r="B1019" s="1964"/>
      <c r="C1019" s="1965" t="s">
        <v>151</v>
      </c>
      <c r="D1019" s="1966"/>
      <c r="E1019" s="1966"/>
      <c r="F1019" s="1966"/>
      <c r="G1019" s="1966"/>
      <c r="H1019" s="1967"/>
      <c r="I1019" s="1968" t="s">
        <v>128</v>
      </c>
      <c r="J1019" s="1969"/>
      <c r="K1019" s="1969"/>
      <c r="L1019" s="1970">
        <f>VLOOKUP(A1015,'Result Entry'!$B$6:$K$108,6,0)</f>
        <v>0.0</v>
      </c>
      <c r="M1019" s="1971"/>
      <c r="N1019" s="1972" t="s">
        <v>69</v>
      </c>
      <c r="O1019" s="1973"/>
      <c r="P1019" s="1974">
        <f>Master!$E$14</f>
        <v>8.151106901E9</v>
      </c>
      <c r="Q1019" s="1975"/>
      <c r="R1019" s="610"/>
    </row>
    <row r="1020" spans="8:8" ht="21.75" customHeight="1">
      <c r="A1020" s="1954"/>
      <c r="B1020" s="1976"/>
      <c r="C1020" s="1965"/>
      <c r="D1020" s="1966"/>
      <c r="E1020" s="1966"/>
      <c r="F1020" s="1966"/>
      <c r="G1020" s="1966"/>
      <c r="H1020" s="1967"/>
      <c r="I1020" s="1968"/>
      <c r="J1020" s="1969"/>
      <c r="K1020" s="1969"/>
      <c r="L1020" s="1970"/>
      <c r="M1020" s="1971"/>
      <c r="N1020" s="1470" t="s">
        <v>67</v>
      </c>
      <c r="O1020" s="1471"/>
      <c r="P1020" s="1472"/>
      <c r="Q1020" s="1977"/>
      <c r="R1020" s="610"/>
    </row>
    <row r="1021" spans="8:8" ht="21.75" customHeight="1">
      <c r="A1021" s="1954"/>
      <c r="B1021" s="1976"/>
      <c r="C1021" s="1978"/>
      <c r="D1021" s="1979"/>
      <c r="E1021" s="1979"/>
      <c r="F1021" s="1979"/>
      <c r="G1021" s="1979"/>
      <c r="H1021" s="1980"/>
      <c r="I1021" s="1981"/>
      <c r="J1021" s="1982"/>
      <c r="K1021" s="1982"/>
      <c r="L1021" s="1983"/>
      <c r="M1021" s="1984"/>
      <c r="N1021" s="1479" t="s">
        <v>52</v>
      </c>
      <c r="O1021" s="1480"/>
      <c r="P1021" s="1481" t="str">
        <f>Master!$E$6</f>
        <v>2022-23</v>
      </c>
      <c r="Q1021" s="1985"/>
      <c r="R1021" s="610"/>
    </row>
    <row r="1022" spans="8:8" ht="33.75" customHeight="1">
      <c r="A1022" s="1954"/>
      <c r="B1022" s="1986" t="s">
        <v>70</v>
      </c>
      <c r="C1022" s="1677" t="s">
        <v>21</v>
      </c>
      <c r="D1022" s="1678"/>
      <c r="E1022" s="1678"/>
      <c r="F1022" s="1678"/>
      <c r="G1022" s="1679"/>
      <c r="H1022" s="1680" t="s">
        <v>150</v>
      </c>
      <c r="I1022" s="1681">
        <f>VLOOKUP($A1015,'Result Entry'!$B$9:$FW$108,4,0)</f>
        <v>0.0</v>
      </c>
      <c r="J1022" s="1681"/>
      <c r="K1022" s="1681"/>
      <c r="L1022" s="1681"/>
      <c r="M1022" s="1681"/>
      <c r="N1022" s="1681"/>
      <c r="O1022" s="1681"/>
      <c r="P1022" s="1681"/>
      <c r="Q1022" s="1987"/>
      <c r="R1022" s="610"/>
    </row>
    <row r="1023" spans="8:8" ht="33.75" customHeight="1">
      <c r="A1023" s="1954"/>
      <c r="B1023" s="1986" t="s">
        <v>70</v>
      </c>
      <c r="C1023" s="1683" t="s">
        <v>23</v>
      </c>
      <c r="D1023" s="1684"/>
      <c r="E1023" s="1684"/>
      <c r="F1023" s="1684"/>
      <c r="G1023" s="1685"/>
      <c r="H1023" s="1686" t="s">
        <v>150</v>
      </c>
      <c r="I1023" s="1687">
        <f>VLOOKUP($A1015,'Result Entry'!$B$9:$FW$108,7,0)</f>
        <v>0.0</v>
      </c>
      <c r="J1023" s="1687"/>
      <c r="K1023" s="1687"/>
      <c r="L1023" s="1687"/>
      <c r="M1023" s="1687"/>
      <c r="N1023" s="1687"/>
      <c r="O1023" s="1687"/>
      <c r="P1023" s="1687"/>
      <c r="Q1023" s="1988"/>
      <c r="R1023" s="610"/>
    </row>
    <row r="1024" spans="8:8" ht="33.75" customHeight="1">
      <c r="A1024" s="1954"/>
      <c r="B1024" s="1986" t="s">
        <v>70</v>
      </c>
      <c r="C1024" s="1683" t="s">
        <v>24</v>
      </c>
      <c r="D1024" s="1684"/>
      <c r="E1024" s="1684"/>
      <c r="F1024" s="1684"/>
      <c r="G1024" s="1685"/>
      <c r="H1024" s="1686" t="s">
        <v>150</v>
      </c>
      <c r="I1024" s="1687">
        <f>VLOOKUP($A1015,'Result Entry'!$B$9:$FW$108,8,0)</f>
        <v>0.0</v>
      </c>
      <c r="J1024" s="1687"/>
      <c r="K1024" s="1687"/>
      <c r="L1024" s="1687"/>
      <c r="M1024" s="1687"/>
      <c r="N1024" s="1687"/>
      <c r="O1024" s="1687"/>
      <c r="P1024" s="1687"/>
      <c r="Q1024" s="1988"/>
      <c r="R1024" s="610"/>
    </row>
    <row r="1025" spans="8:8" ht="33.75" customHeight="1">
      <c r="A1025" s="1954"/>
      <c r="B1025" s="1986" t="s">
        <v>70</v>
      </c>
      <c r="C1025" s="1683" t="s">
        <v>53</v>
      </c>
      <c r="D1025" s="1684"/>
      <c r="E1025" s="1684"/>
      <c r="F1025" s="1684"/>
      <c r="G1025" s="1685"/>
      <c r="H1025" s="1686" t="s">
        <v>150</v>
      </c>
      <c r="I1025" s="1687">
        <f>VLOOKUP($A1015,'Result Entry'!$B$9:$FW$108,9,0)</f>
        <v>0.0</v>
      </c>
      <c r="J1025" s="1687"/>
      <c r="K1025" s="1687"/>
      <c r="L1025" s="1687"/>
      <c r="M1025" s="1687"/>
      <c r="N1025" s="1687"/>
      <c r="O1025" s="1687"/>
      <c r="P1025" s="1687"/>
      <c r="Q1025" s="1988"/>
      <c r="R1025" s="610"/>
    </row>
    <row r="1026" spans="8:8" ht="33.75" customHeight="1">
      <c r="A1026" s="1954"/>
      <c r="B1026" s="1986" t="s">
        <v>70</v>
      </c>
      <c r="C1026" s="1683" t="s">
        <v>54</v>
      </c>
      <c r="D1026" s="1684"/>
      <c r="E1026" s="1684"/>
      <c r="F1026" s="1684"/>
      <c r="G1026" s="1685"/>
      <c r="H1026" s="1686" t="s">
        <v>150</v>
      </c>
      <c r="I1026" s="1689" t="str">
        <f>CONCATENATE('Result Entry'!$G$4,'Result Entry'!$J$4)</f>
        <v>11(A)</v>
      </c>
      <c r="J1026" s="1687"/>
      <c r="K1026" s="1687"/>
      <c r="L1026" s="1687"/>
      <c r="M1026" s="1687"/>
      <c r="N1026" s="1687"/>
      <c r="O1026" s="1687"/>
      <c r="P1026" s="1687"/>
      <c r="Q1026" s="1988"/>
      <c r="R1026" s="610"/>
    </row>
    <row r="1027" spans="8:8" ht="33.75" customHeight="1">
      <c r="A1027" s="1954"/>
      <c r="B1027" s="1986" t="s">
        <v>70</v>
      </c>
      <c r="C1027" s="1742" t="s">
        <v>26</v>
      </c>
      <c r="D1027" s="1763"/>
      <c r="E1027" s="1763"/>
      <c r="F1027" s="1763"/>
      <c r="G1027" s="1989"/>
      <c r="H1027" s="1693" t="s">
        <v>150</v>
      </c>
      <c r="I1027" s="1694">
        <f>VLOOKUP($A1015,'Result Entry'!$B$9:$FW$108,10,0)</f>
        <v>0.0</v>
      </c>
      <c r="J1027" s="1694"/>
      <c r="K1027" s="1694"/>
      <c r="L1027" s="1694"/>
      <c r="M1027" s="1694"/>
      <c r="N1027" s="1694"/>
      <c r="O1027" s="1694"/>
      <c r="P1027" s="1694"/>
      <c r="Q1027" s="1990"/>
      <c r="R1027" s="610"/>
    </row>
    <row r="1028" spans="8:8" ht="33.75" customHeight="1">
      <c r="A1028" s="1954"/>
      <c r="B1028" s="1986" t="s">
        <v>70</v>
      </c>
      <c r="C1028" s="1991" t="s">
        <v>244</v>
      </c>
      <c r="D1028" s="1992"/>
      <c r="E1028" s="1993" t="s">
        <v>73</v>
      </c>
      <c r="F1028" s="1994" t="s">
        <v>74</v>
      </c>
      <c r="G1028" s="1994" t="s">
        <v>230</v>
      </c>
      <c r="H1028" s="1995" t="s">
        <v>169</v>
      </c>
      <c r="I1028" s="1701" t="s">
        <v>56</v>
      </c>
      <c r="J1028" s="1996"/>
      <c r="K1028" s="1996"/>
      <c r="L1028" s="1997" t="s">
        <v>231</v>
      </c>
      <c r="M1028" s="1998" t="s">
        <v>85</v>
      </c>
      <c r="N1028" s="1998"/>
      <c r="O1028" s="1999"/>
      <c r="P1028" s="2000" t="s">
        <v>77</v>
      </c>
      <c r="Q1028" s="2001" t="s">
        <v>99</v>
      </c>
      <c r="R1028" s="610"/>
    </row>
    <row r="1029" spans="8:8" ht="33.75" customHeight="1">
      <c r="A1029" s="1954"/>
      <c r="B1029" s="1986" t="s">
        <v>70</v>
      </c>
      <c r="C1029" s="2002"/>
      <c r="D1029" s="2003"/>
      <c r="E1029" s="2004"/>
      <c r="F1029" s="2005"/>
      <c r="G1029" s="2005"/>
      <c r="H1029" s="2006"/>
      <c r="I1029" s="2007" t="s">
        <v>233</v>
      </c>
      <c r="J1029" s="2008" t="s">
        <v>87</v>
      </c>
      <c r="K1029" s="2009" t="s">
        <v>109</v>
      </c>
      <c r="L1029" s="2010"/>
      <c r="M1029" s="2007" t="s">
        <v>233</v>
      </c>
      <c r="N1029" s="2008" t="s">
        <v>87</v>
      </c>
      <c r="O1029" s="2011" t="s">
        <v>110</v>
      </c>
      <c r="P1029" s="2012"/>
      <c r="Q1029" s="2013"/>
      <c r="R1029" s="610"/>
    </row>
    <row r="1030" spans="8:8" s="2014" ht="33.75" customFormat="1" customHeight="1">
      <c r="A1030" s="1954"/>
      <c r="B1030" s="1986" t="s">
        <v>70</v>
      </c>
      <c r="C1030" s="2015" t="s">
        <v>57</v>
      </c>
      <c r="D1030" s="2016"/>
      <c r="E1030" s="2017">
        <f>'Result Entry'!$L$7</f>
        <v>10.0</v>
      </c>
      <c r="F1030" s="2018">
        <f>'Result Entry'!$M$7</f>
        <v>10.0</v>
      </c>
      <c r="G1030" s="2018">
        <f>'Result Entry'!$N$7</f>
        <v>10.0</v>
      </c>
      <c r="H1030" s="2019">
        <f>SUM(E1030:G1030)</f>
        <v>30.0</v>
      </c>
      <c r="I1030" s="2020" t="s">
        <v>243</v>
      </c>
      <c r="J1030" s="2021" t="s">
        <v>243</v>
      </c>
      <c r="K1030" s="2022">
        <f>'Result Entry'!$P$7</f>
        <v>70.0</v>
      </c>
      <c r="L1030" s="2023">
        <f>SUM(H1030,K1030)</f>
        <v>100.0</v>
      </c>
      <c r="M1030" s="2020" t="s">
        <v>243</v>
      </c>
      <c r="N1030" s="2021" t="s">
        <v>243</v>
      </c>
      <c r="O1030" s="2019">
        <f>'Result Entry'!$R$7</f>
        <v>100.0</v>
      </c>
      <c r="P1030" s="2024">
        <f>SUM(L1030,O1030)</f>
        <v>200.0</v>
      </c>
      <c r="Q1030" s="2025"/>
      <c r="R1030" s="610"/>
    </row>
    <row r="1031" spans="8:8" s="1538" ht="33.75" customFormat="1" customHeight="1">
      <c r="A1031" s="1954"/>
      <c r="B1031" s="1986" t="s">
        <v>70</v>
      </c>
      <c r="C1031" s="1540" t="str">
        <f>'Result Entry'!$L$3</f>
        <v>HINDI Comp.</v>
      </c>
      <c r="D1031" s="1541"/>
      <c r="E1031" s="1728">
        <f>IF($L1019="TC",0,IF($L1019="Nso",0,VLOOKUP($A1015,'Result Entry'!$B$9:$FW$108,11,0)))</f>
        <v>0.0</v>
      </c>
      <c r="F1031" s="1729">
        <f>IF($L1019="TC",0,IF($L1019="Nso",0,VLOOKUP($A1015,'Result Entry'!$B$9:$FW$108,12,0)))</f>
        <v>0.0</v>
      </c>
      <c r="G1031" s="1729">
        <f>IF($L1019="TC",0,IF($L1019="Nso",0,VLOOKUP($A1015,'Result Entry'!$B$9:$FW$108,13,0)))</f>
        <v>0.0</v>
      </c>
      <c r="H1031" s="2026">
        <f>SUM(E1031:G1031)</f>
        <v>0.0</v>
      </c>
      <c r="I1031" s="2027" t="str">
        <f>CONCATENATE(U1031,"/",'Result Entry'!$P$7)</f>
        <v>0/70</v>
      </c>
      <c r="J1031" s="2028" t="str">
        <f>IF(V1031=0,"--",CONCATENATE(V1031,"/"))</f>
        <v>--</v>
      </c>
      <c r="K1031" s="2029">
        <f>SUM(U1031:V1031)</f>
        <v>0.0</v>
      </c>
      <c r="L1031" s="2030">
        <f>SUM(H1031,K1031)</f>
        <v>0.0</v>
      </c>
      <c r="M1031" s="2027" t="str">
        <f>CONCATENATE(W1031,"/",'Result Entry'!$R$7)</f>
        <v>0/100</v>
      </c>
      <c r="N1031" s="2028" t="str">
        <f>IF(X1031=0,"--",CONCATENATE(X1031,"/"))</f>
        <v>--</v>
      </c>
      <c r="O1031" s="2031">
        <f>SUM(W1031:X1031)</f>
        <v>0.0</v>
      </c>
      <c r="P1031" s="1734">
        <f>SUM(L1031,O1031)</f>
        <v>0.0</v>
      </c>
      <c r="Q1031" s="2032" t="str">
        <f>IF($L1019="TC",0,IF($L1019="Nso",0,VLOOKUP($A1015,'Result Entry'!$B$9:$FW$108,24,0)))</f>
        <v/>
      </c>
      <c r="R1031" s="610"/>
      <c r="U1031" s="2033">
        <f>IF($L1019="TC",0,IF($L1019="Nso",0,VLOOKUP($A1015,'Result Entry'!$B$9:$FW$108,15,0)))</f>
        <v>0.0</v>
      </c>
      <c r="V1031" s="2033">
        <v>0.0</v>
      </c>
      <c r="W1031" s="2033">
        <f>IF($L1019="TC",0,IF($L1019="Nso",0,VLOOKUP($A1015,'Result Entry'!$B$9:$FW$108,17,0)))</f>
        <v>0.0</v>
      </c>
      <c r="X1031" s="2033">
        <v>0.0</v>
      </c>
    </row>
    <row r="1032" spans="8:8" s="1538" ht="33.75" customFormat="1" customHeight="1">
      <c r="A1032" s="1954"/>
      <c r="B1032" s="1986" t="s">
        <v>70</v>
      </c>
      <c r="C1032" s="1551" t="str">
        <f>'Result Entry'!$Z$3</f>
        <v>ENGLISH Comp.</v>
      </c>
      <c r="D1032" s="1552"/>
      <c r="E1032" s="1728">
        <f>IF($L1019="TC",0,IF($L1019="Nso",0,VLOOKUP($A1015,'Result Entry'!$B$9:$FW$108,25,0)))</f>
        <v>0.0</v>
      </c>
      <c r="F1032" s="1729">
        <f>IF($L1019="TC",0,IF($L1019="Nso",0,VLOOKUP($A1015,'Result Entry'!$B$9:$FW$108,26,0)))</f>
        <v>0.0</v>
      </c>
      <c r="G1032" s="1729">
        <f>IF($L1019="TC",0,IF($L1019="Nso",0,VLOOKUP($A1015,'Result Entry'!$B$9:$FW$108,27,0)))</f>
        <v>0.0</v>
      </c>
      <c r="H1032" s="2034">
        <f t="shared" si="130" ref="H1032:H1037">SUM(E1032:G1032)</f>
        <v>0.0</v>
      </c>
      <c r="I1032" s="2035" t="str">
        <f>CONCATENATE(U1032,"/",'Result Entry'!$AD$7)</f>
        <v>0/70</v>
      </c>
      <c r="J1032" s="2036" t="str">
        <f>IF(V1032=0,"--",CONCATENATE(V1032,"/"))</f>
        <v>--</v>
      </c>
      <c r="K1032" s="2037">
        <f t="shared" si="131" ref="K1032:K1037">SUM(U1032:V1032)</f>
        <v>0.0</v>
      </c>
      <c r="L1032" s="2038">
        <f t="shared" si="132" ref="L1032:L1037">SUM(H1032,K1032)</f>
        <v>0.0</v>
      </c>
      <c r="M1032" s="2035" t="str">
        <f>CONCATENATE(W1032,"/",'Result Entry'!$AF$7)</f>
        <v>0/100</v>
      </c>
      <c r="N1032" s="2036" t="str">
        <f>IF(X1032=0,"--",CONCATENATE(X1032,"/"))</f>
        <v>--</v>
      </c>
      <c r="O1032" s="2031">
        <f t="shared" si="133" ref="O1032:O1037">SUM(W1032:X1032)</f>
        <v>0.0</v>
      </c>
      <c r="P1032" s="1734">
        <f t="shared" si="134" ref="P1032:P1037">SUM(L1032,O1032)</f>
        <v>0.0</v>
      </c>
      <c r="Q1032" s="2032" t="str">
        <f>IF($L1019="TC",0,IF($L1019="Nso",0,VLOOKUP($A1015,'Result Entry'!$B$9:$FW$108,38,0)))</f>
        <v/>
      </c>
      <c r="R1032" s="610"/>
      <c r="U1032" s="2039">
        <f>IF($L1019="TC",0,IF($L1019="Nso",0,VLOOKUP($A1015,'Result Entry'!$B$9:$FW$108,29,0)))</f>
        <v>0.0</v>
      </c>
      <c r="V1032" s="2039">
        <v>0.0</v>
      </c>
      <c r="W1032" s="2039">
        <f>IF($L1019="TC",0,IF($L1019="Nso",0,VLOOKUP($A1015,'Result Entry'!$B$9:$FW$108,31,0)))</f>
        <v>0.0</v>
      </c>
      <c r="X1032" s="2039">
        <v>0.0</v>
      </c>
    </row>
    <row r="1033" spans="8:8" s="1538" ht="33.75" customFormat="1" customHeight="1">
      <c r="A1033" s="1954"/>
      <c r="B1033" s="1986" t="s">
        <v>70</v>
      </c>
      <c r="C1033" s="1551">
        <f>IF(Y1033&gt;=1,'Result Entry'!$AO$3,0)</f>
        <v>0.0</v>
      </c>
      <c r="D1033" s="1552"/>
      <c r="E1033" s="1728">
        <f>IF($L1019="TC",0,IF($L1019="Nso",0,VLOOKUP($A1015,'Result Entry'!$B$9:$FW$108,40,0)))</f>
        <v>0.0</v>
      </c>
      <c r="F1033" s="1729">
        <f>IF($L1019="TC",0,IF($L1019="Nso",0,VLOOKUP($A1015,'Result Entry'!$B$9:$FW$108,41,0)))</f>
        <v>0.0</v>
      </c>
      <c r="G1033" s="1729">
        <f>IF($L1019="TC",0,IF($L1019="Nso",0,VLOOKUP($A1015,'Result Entry'!$B$9:$FW$108,42,0)))</f>
        <v>0.0</v>
      </c>
      <c r="H1033" s="2034">
        <f t="shared" si="130"/>
        <v>0.0</v>
      </c>
      <c r="I1033" s="2035" t="str">
        <f>CONCATENATE(U1033,"/",'Result Entry'!$AS$7)</f>
        <v>0/40</v>
      </c>
      <c r="J1033" s="2036" t="str">
        <f>IF(V1033=0,"--",CONCATENATE(V1033,"/",'Result Entry'!$AT$7))</f>
        <v>--</v>
      </c>
      <c r="K1033" s="2037">
        <f t="shared" si="131"/>
        <v>0.0</v>
      </c>
      <c r="L1033" s="2038">
        <f t="shared" si="132"/>
        <v>0.0</v>
      </c>
      <c r="M1033" s="2035" t="str">
        <f>CONCATENATE(W1033,"/",'Result Entry'!$AW$7)</f>
        <v>0/100</v>
      </c>
      <c r="N1033" s="2036" t="str">
        <f>IF(X1033=0,"--",CONCATENATE(X1033,"/",'Result Entry'!$AX$7))</f>
        <v>--</v>
      </c>
      <c r="O1033" s="2031">
        <f t="shared" si="133"/>
        <v>0.0</v>
      </c>
      <c r="P1033" s="1734">
        <f t="shared" si="134"/>
        <v>0.0</v>
      </c>
      <c r="Q1033" s="2032" t="str">
        <f>IF($L1019="TC",0,IF($L1019="Nso",0,VLOOKUP($A1015,'Result Entry'!$B$9:$FW$108,55,0)))</f>
        <v/>
      </c>
      <c r="R1033" s="610"/>
      <c r="U1033" s="2039">
        <f>IF($L1019="TC",0,IF($L1019="Nso",0,VLOOKUP($A1015,'Result Entry'!$B$9:$FW$108,44,0)))</f>
        <v>0.0</v>
      </c>
      <c r="V1033" s="2039">
        <f>IF($L1019="TC",0,IF($L1019="Nso",0,VLOOKUP($A1015,'Result Entry'!$B$9:$FW$108,45,0)))</f>
        <v>0.0</v>
      </c>
      <c r="W1033" s="2039">
        <f>IF($L1019="TC",0,IF($L1019="Nso",0,VLOOKUP($A1015,'Result Entry'!$B$9:$FW$108,48,0)))</f>
        <v>0.0</v>
      </c>
      <c r="X1033" s="2039">
        <f>IF($L1019="TC",0,IF($L1019="Nso",0,VLOOKUP($A1015,'Result Entry'!$B$9:$FW$108,49,0)))</f>
        <v>0.0</v>
      </c>
      <c r="Y1033" s="2039">
        <f>VLOOKUP($A1015,'Result Entry'!$B$9:$FW$108,39,0)</f>
        <v>0.0</v>
      </c>
    </row>
    <row r="1034" spans="8:8" s="1538" ht="33.75" customFormat="1" customHeight="1">
      <c r="A1034" s="1954"/>
      <c r="B1034" s="1986" t="s">
        <v>70</v>
      </c>
      <c r="C1034" s="1551">
        <f>IF(Y1034&gt;=1,'Result Entry'!$BF$3,0)</f>
        <v>0.0</v>
      </c>
      <c r="D1034" s="1552"/>
      <c r="E1034" s="1728">
        <f>IF($L1019="TC",0,IF($L1019="Nso",0,VLOOKUP($A1015,'Result Entry'!$B$9:$FW$108,57,0)))</f>
        <v>0.0</v>
      </c>
      <c r="F1034" s="1729">
        <f>IF($L1019="TC",0,IF($L1019="Nso",0,VLOOKUP($A1015,'Result Entry'!$B$9:$FW$108,58,0)))</f>
        <v>0.0</v>
      </c>
      <c r="G1034" s="1729">
        <f>IF($L1019="TC",0,IF($L1019="Nso",0,VLOOKUP($A1015,'Result Entry'!$B$9:$FW$108,59,0)))</f>
        <v>0.0</v>
      </c>
      <c r="H1034" s="2034">
        <f t="shared" si="130"/>
        <v>0.0</v>
      </c>
      <c r="I1034" s="2035" t="str">
        <f>CONCATENATE(U1034,"/",'Result Entry'!$BJ$7)</f>
        <v>0/70</v>
      </c>
      <c r="J1034" s="2036" t="str">
        <f>IF(V1034=0,"--",CONCATENATE(V1034,"/",'Result Entry'!$BK$7))</f>
        <v>--</v>
      </c>
      <c r="K1034" s="2037">
        <f t="shared" si="131"/>
        <v>0.0</v>
      </c>
      <c r="L1034" s="2038">
        <f t="shared" si="132"/>
        <v>0.0</v>
      </c>
      <c r="M1034" s="2035" t="str">
        <f>CONCATENATE(W1034,"/",'Result Entry'!$BN$7)</f>
        <v>0/100</v>
      </c>
      <c r="N1034" s="2036" t="str">
        <f>IF(X1034=0,"--",CONCATENATE(X1034,"/",'Result Entry'!$BO$7))</f>
        <v>--</v>
      </c>
      <c r="O1034" s="2031">
        <f t="shared" si="133"/>
        <v>0.0</v>
      </c>
      <c r="P1034" s="1734">
        <f t="shared" si="134"/>
        <v>0.0</v>
      </c>
      <c r="Q1034" s="2032" t="str">
        <f>IF($L1019="TC",0,IF($L1019="Nso",0,VLOOKUP($A1015,'Result Entry'!$B$9:$FW$108,72,0)))</f>
        <v/>
      </c>
      <c r="R1034" s="610"/>
      <c r="U1034" s="2039">
        <f>IF($L1019="TC",0,IF($L1019="Nso",0,VLOOKUP($A1015,'Result Entry'!$B$9:$FW$108,61,0)))</f>
        <v>0.0</v>
      </c>
      <c r="V1034" s="2039">
        <f>IF($L1019="TC",0,IF($L1019="Nso",0,VLOOKUP($A1015,'Result Entry'!$B$9:$FW$108,62,0)))</f>
        <v>0.0</v>
      </c>
      <c r="W1034" s="2039">
        <f>IF($L1019="TC",0,IF($L1019="Nso",0,VLOOKUP($A1015,'Result Entry'!$B$9:$FW$108,65,0)))</f>
        <v>0.0</v>
      </c>
      <c r="X1034" s="2039">
        <f>IF($L1019="TC",0,IF($L1019="Nso",0,VLOOKUP($A1015,'Result Entry'!$B$9:$FW$108,66,0)))</f>
        <v>0.0</v>
      </c>
      <c r="Y1034" s="2039">
        <f>VLOOKUP($A1015,'Result Entry'!$B$9:$FW$108,56,0)</f>
        <v>0.0</v>
      </c>
    </row>
    <row r="1035" spans="8:8" s="1538" ht="33.75" customFormat="1" customHeight="1">
      <c r="A1035" s="1954"/>
      <c r="B1035" s="1986" t="s">
        <v>70</v>
      </c>
      <c r="C1035" s="1554">
        <f>IF(Y1035&gt;=1,'Result Entry'!$BW$3,0)</f>
        <v>0.0</v>
      </c>
      <c r="D1035" s="2040"/>
      <c r="E1035" s="2041">
        <f>IF($L1019="TC",0,IF($L1019="Nso",0,VLOOKUP($A1015,'Result Entry'!$B$9:$FW$108,74,0)))</f>
        <v>0.0</v>
      </c>
      <c r="F1035" s="2042">
        <f>IF($L1019="TC",0,IF($L1019="Nso",0,VLOOKUP($A1015,'Result Entry'!$B$9:$FW$108,75,0)))</f>
        <v>0.0</v>
      </c>
      <c r="G1035" s="2042">
        <f>IF($L1019="TC",0,IF($L1019="Nso",0,VLOOKUP($A1015,'Result Entry'!$B$9:$FW$108,76,0)))</f>
        <v>0.0</v>
      </c>
      <c r="H1035" s="2043">
        <f t="shared" si="130"/>
        <v>0.0</v>
      </c>
      <c r="I1035" s="2044" t="str">
        <f>CONCATENATE(U1035,"/",'Result Entry'!$CA$7)</f>
        <v>0/70</v>
      </c>
      <c r="J1035" s="2045" t="str">
        <f>IF(V1035=0,"--",CONCATENATE(V1035,"/",'Result Entry'!$CB$7))</f>
        <v>--</v>
      </c>
      <c r="K1035" s="2046">
        <f t="shared" si="131"/>
        <v>0.0</v>
      </c>
      <c r="L1035" s="2047">
        <f t="shared" si="132"/>
        <v>0.0</v>
      </c>
      <c r="M1035" s="2044" t="str">
        <f>CONCATENATE(W1035,"/",'Result Entry'!$CE$7)</f>
        <v>0/100</v>
      </c>
      <c r="N1035" s="2045" t="str">
        <f>IF(X1035=0,"--",CONCATENATE(X1035,"/",'Result Entry'!$CF$7))</f>
        <v>--</v>
      </c>
      <c r="O1035" s="2043">
        <f t="shared" si="133"/>
        <v>0.0</v>
      </c>
      <c r="P1035" s="2048">
        <f t="shared" si="134"/>
        <v>0.0</v>
      </c>
      <c r="Q1035" s="2049" t="str">
        <f>IF($L1019="TC",0,IF($L1019="Nso",0,VLOOKUP($A1015,'Result Entry'!$B$9:$FW$108,89,0)))</f>
        <v/>
      </c>
      <c r="R1035" s="610"/>
      <c r="U1035" s="2041">
        <f>IF($L1019="TC",0,IF($L1019="Nso",0,VLOOKUP($A1015,'Result Entry'!$B$9:$FW$108,78,0)))</f>
        <v>0.0</v>
      </c>
      <c r="V1035" s="2041">
        <f>IF($L1019="TC",0,IF($L1019="Nso",0,VLOOKUP($A1015,'Result Entry'!$B$9:$FW$108,79,0)))</f>
        <v>0.0</v>
      </c>
      <c r="W1035" s="2041">
        <f>IF($L1019="TC",0,IF($L1019="Nso",0,VLOOKUP($A1015,'Result Entry'!$B$9:$FW$108,82,0)))</f>
        <v>0.0</v>
      </c>
      <c r="X1035" s="2041">
        <f>IF($L1019="TC",0,IF($L1019="Nso",0,VLOOKUP($A1015,'Result Entry'!$B$9:$FW$108,83,0)))</f>
        <v>0.0</v>
      </c>
      <c r="Y1035" s="2041">
        <f>VLOOKUP($A1015,'Result Entry'!$B$9:$FW$108,73,0)</f>
        <v>0.0</v>
      </c>
    </row>
    <row r="1036" spans="8:8" s="1538" ht="33.75" customFormat="1" customHeight="1">
      <c r="A1036" s="1954"/>
      <c r="B1036" s="1986" t="s">
        <v>70</v>
      </c>
      <c r="C1036" s="2050">
        <f>IF(Y1036&gt;=1,'Result Entry'!$CN$3,0)</f>
        <v>0.0</v>
      </c>
      <c r="D1036" s="2040"/>
      <c r="E1036" s="2051">
        <f>IF($L1019="TC",0,IF($L1019="Nso",0,VLOOKUP($A1015,'Result Entry'!$B$9:$FW$108,91,0)))</f>
        <v>0.0</v>
      </c>
      <c r="F1036" s="2052">
        <f>IF($L1019="TC",0,IF($L1019="Nso",0,VLOOKUP($A1015,'Result Entry'!$B$9:$FW$108,92,0)))</f>
        <v>0.0</v>
      </c>
      <c r="G1036" s="2052">
        <f>IF($L1019="TC",0,IF($L1019="Nso",0,VLOOKUP($A1015,'Result Entry'!$B$9:$FW$108,93,0)))</f>
        <v>0.0</v>
      </c>
      <c r="H1036" s="2053">
        <f t="shared" si="130"/>
        <v>0.0</v>
      </c>
      <c r="I1036" s="2054" t="str">
        <f>CONCATENATE(U1036,"/",'Result Entry'!$CR$7)</f>
        <v>0/70</v>
      </c>
      <c r="J1036" s="2055" t="str">
        <f>IF(V1036=0,"--",CONCATENATE(V1036,"/",'Result Entry'!$CS$7))</f>
        <v>--</v>
      </c>
      <c r="K1036" s="2056">
        <f t="shared" si="131"/>
        <v>0.0</v>
      </c>
      <c r="L1036" s="2057">
        <f t="shared" si="132"/>
        <v>0.0</v>
      </c>
      <c r="M1036" s="2054" t="str">
        <f>CONCATENATE(W1036,"/",'Result Entry'!$CV$7)</f>
        <v>0/100</v>
      </c>
      <c r="N1036" s="2055" t="str">
        <f>IF(X1036=0,"--",CONCATENATE(X1036,"/",'Result Entry'!$CW$7))</f>
        <v>--</v>
      </c>
      <c r="O1036" s="2053">
        <f t="shared" si="133"/>
        <v>0.0</v>
      </c>
      <c r="P1036" s="2058">
        <f t="shared" si="134"/>
        <v>0.0</v>
      </c>
      <c r="Q1036" s="2059" t="str">
        <f>IF($L1019="TC",0,IF($L1019="Nso",0,VLOOKUP($A1015,'Result Entry'!$B$9:$FW$108,106,0)))</f>
        <v/>
      </c>
      <c r="R1036" s="610"/>
      <c r="U1036" s="2051">
        <f>IF($L1019="TC",0,IF($L1019="Nso",0,VLOOKUP($A1015,'Result Entry'!$B$9:$FW$108,95,0)))</f>
        <v>0.0</v>
      </c>
      <c r="V1036" s="2051">
        <f>IF($L1019="TC",0,IF($L1019="Nso",0,VLOOKUP($A1015,'Result Entry'!$B$9:$FW$108,96,0)))</f>
        <v>0.0</v>
      </c>
      <c r="W1036" s="2051">
        <f>IF($L1019="TC",0,IF($L1019="Nso",0,VLOOKUP($A1015,'Result Entry'!$B$9:$FW$108,99,0)))</f>
        <v>0.0</v>
      </c>
      <c r="X1036" s="2051">
        <f>IF($L1019="TC",0,IF($L1019="Nso",0,VLOOKUP($A1015,'Result Entry'!$B$9:$FW$108,100,0)))</f>
        <v>0.0</v>
      </c>
      <c r="Y1036" s="2051">
        <f>VLOOKUP($A1015,'Result Entry'!$B$9:$FW$108,90,0)</f>
        <v>0.0</v>
      </c>
    </row>
    <row r="1037" spans="8:8" s="1538" ht="33.75" customFormat="1" customHeight="1">
      <c r="A1037" s="1954"/>
      <c r="B1037" s="1986" t="s">
        <v>70</v>
      </c>
      <c r="C1037" s="1554">
        <f>IF(Y1037&gt;=1,'Result Entry'!$DE$3,0)</f>
        <v>0.0</v>
      </c>
      <c r="D1037" s="2040"/>
      <c r="E1037" s="1739">
        <f>IF($L1019="TC",0,IF($L1019="Nso",0,VLOOKUP($A1015,'Result Entry'!$B$9:$FW$108,108,0)))</f>
        <v>0.0</v>
      </c>
      <c r="F1037" s="1740">
        <f>IF($L1019="TC",0,IF($L1019="Nso",0,VLOOKUP($A1015,'Result Entry'!$B$9:$FW$108,109,0)))</f>
        <v>0.0</v>
      </c>
      <c r="G1037" s="1740">
        <f>IF($L1019="TC",0,IF($L1019="Nso",0,VLOOKUP($A1015,'Result Entry'!$B$9:$FW$108,110,0)))</f>
        <v>0.0</v>
      </c>
      <c r="H1037" s="2060">
        <f t="shared" si="130"/>
        <v>0.0</v>
      </c>
      <c r="I1037" s="2061" t="str">
        <f>CONCATENATE(U1037,"/",'Result Entry'!$DI$7)</f>
        <v>0/70</v>
      </c>
      <c r="J1037" s="2062" t="str">
        <f>IF(V1037=0,"--",CONCATENATE(V1037,"/",'Result Entry'!$DJ$7))</f>
        <v>--</v>
      </c>
      <c r="K1037" s="2063">
        <f t="shared" si="131"/>
        <v>0.0</v>
      </c>
      <c r="L1037" s="2064">
        <f t="shared" si="132"/>
        <v>0.0</v>
      </c>
      <c r="M1037" s="2061" t="str">
        <f>CONCATENATE(W1037,"/",'Result Entry'!$DM$7)</f>
        <v>0/100</v>
      </c>
      <c r="N1037" s="2062" t="str">
        <f>IF(X1037=0,"--",CONCATENATE(X1037,"/",'Result Entry'!$DN$7))</f>
        <v>--</v>
      </c>
      <c r="O1037" s="2060">
        <f t="shared" si="133"/>
        <v>0.0</v>
      </c>
      <c r="P1037" s="1746">
        <f t="shared" si="134"/>
        <v>0.0</v>
      </c>
      <c r="Q1037" s="2032" t="str">
        <f>IF($L1019="TC",0,IF($L1019="Nso",0,VLOOKUP($A1015,'Result Entry'!$B$9:$FW$108,123,0)))</f>
        <v/>
      </c>
      <c r="R1037" s="610"/>
      <c r="U1037" s="2065">
        <f>IF($L1019="TC",0,IF($L1019="Nso",0,VLOOKUP($A1015,'Result Entry'!$B$9:$FW$108,112,0)))</f>
        <v>0.0</v>
      </c>
      <c r="V1037" s="2065">
        <f>IF($L1019="TC",0,IF($L1019="Nso",0,VLOOKUP($A1015,'Result Entry'!$B$9:$FW$108,113,0)))</f>
        <v>0.0</v>
      </c>
      <c r="W1037" s="2065">
        <f>IF($L1019="TC",0,IF($L1019="Nso",0,VLOOKUP($A1015,'Result Entry'!$B$9:$FW$108,116,0)))</f>
        <v>0.0</v>
      </c>
      <c r="X1037" s="2065">
        <f>IF($L1019="TC",0,IF($L1019="Nso",0,VLOOKUP($A1015,'Result Entry'!$B$9:$FW$108,117,0)))</f>
        <v>0.0</v>
      </c>
      <c r="Y1037" s="2065">
        <f>VLOOKUP($A1015,'Result Entry'!$B$9:$FW$108,107,0)</f>
        <v>0.0</v>
      </c>
    </row>
    <row r="1038" spans="8:8" ht="33.75" customHeight="1">
      <c r="A1038" s="1954"/>
      <c r="B1038" s="1986" t="s">
        <v>70</v>
      </c>
      <c r="C1038" s="1565" t="s">
        <v>78</v>
      </c>
      <c r="D1038" s="1566"/>
      <c r="E1038" s="1567"/>
      <c r="F1038" s="1747" t="s">
        <v>79</v>
      </c>
      <c r="G1038" s="2066"/>
      <c r="H1038" s="1748"/>
      <c r="I1038" s="1747" t="s">
        <v>80</v>
      </c>
      <c r="J1038" s="1749"/>
      <c r="K1038" s="2067" t="s">
        <v>42</v>
      </c>
      <c r="L1038" s="2068"/>
      <c r="M1038" s="2067" t="s">
        <v>92</v>
      </c>
      <c r="N1038" s="1753"/>
      <c r="O1038" s="1752" t="s">
        <v>40</v>
      </c>
      <c r="P1038" s="1753"/>
      <c r="Q1038" s="2069" t="s">
        <v>44</v>
      </c>
      <c r="R1038" s="610"/>
    </row>
    <row r="1039" spans="8:8" ht="33.75" customHeight="1">
      <c r="A1039" s="1954"/>
      <c r="B1039" s="1986" t="s">
        <v>70</v>
      </c>
      <c r="C1039" s="1577"/>
      <c r="D1039" s="1578"/>
      <c r="E1039" s="1579"/>
      <c r="F1039" s="1755">
        <f>IF($L1019="TC",0,IF($L1019="Nso",0,VLOOKUP($A1015,'Result Entry'!$B$9:$FW$108,171,0)))</f>
        <v>0.0</v>
      </c>
      <c r="G1039" s="2070"/>
      <c r="H1039" s="1756"/>
      <c r="I1039" s="2071">
        <f>IF($L1019="TC",0,IF($L1019="Nso",0,VLOOKUP($A1015,'Result Entry'!$B$9:$FW$108,172,0)))</f>
        <v>0.0</v>
      </c>
      <c r="J1039" s="2072"/>
      <c r="K1039" s="2073">
        <f>IF($L1019="TC",0,IF($L1019="Nso",0,VLOOKUP($A1015,'Result Entry'!$B$9:$FW$108,173,0)))</f>
        <v>0.0</v>
      </c>
      <c r="L1039" s="2074"/>
      <c r="M1039" s="2075" t="str">
        <f>IF($L1019="TC",0,IF($L1019="Nso",0,VLOOKUP($A1015,'Result Entry'!$B$9:$FW$108,174,0)))</f>
        <v/>
      </c>
      <c r="N1039" s="2076"/>
      <c r="O1039" s="1535" t="str">
        <f>VLOOKUP($A1015,'Result Entry'!$B$9:$FW$108,175,0)</f>
        <v/>
      </c>
      <c r="P1039" s="1534"/>
      <c r="Q1039" s="2077" t="str">
        <f>IF($L1019="TC",0,IF($L1019="Nso",0,VLOOKUP($A1015,'Result Entry'!$B$9:$FW$108,177,0)))</f>
        <v/>
      </c>
      <c r="R1039" s="610"/>
    </row>
    <row r="1040" spans="8:8" ht="33.75" customHeight="1">
      <c r="A1040" s="1954"/>
      <c r="B1040" s="1986" t="s">
        <v>70</v>
      </c>
      <c r="C1040" s="2078" t="s">
        <v>59</v>
      </c>
      <c r="D1040" s="2079"/>
      <c r="E1040" s="2079"/>
      <c r="F1040" s="2079"/>
      <c r="G1040" s="2079"/>
      <c r="H1040" s="2079"/>
      <c r="I1040" s="2080"/>
      <c r="J1040" s="1592" t="s">
        <v>60</v>
      </c>
      <c r="K1040" s="1592"/>
      <c r="L1040" s="1592"/>
      <c r="M1040" s="1593"/>
      <c r="N1040" s="1760">
        <f>VLOOKUP($A1015,'Result Entry'!$B$9:$FW$108,168,0)</f>
        <v>0.0</v>
      </c>
      <c r="O1040" s="1761"/>
      <c r="P1040" s="2081" t="s">
        <v>38</v>
      </c>
      <c r="Q1040" s="2082"/>
      <c r="R1040" s="610"/>
    </row>
    <row r="1041" spans="8:8" ht="33.75" customHeight="1">
      <c r="A1041" s="1954"/>
      <c r="B1041" s="1986" t="s">
        <v>70</v>
      </c>
      <c r="C1041" s="1598" t="s">
        <v>244</v>
      </c>
      <c r="D1041" s="1599"/>
      <c r="E1041" s="1599"/>
      <c r="F1041" s="2083" t="s">
        <v>158</v>
      </c>
      <c r="G1041" s="2084"/>
      <c r="H1041" s="2085"/>
      <c r="I1041" s="2086" t="s">
        <v>242</v>
      </c>
      <c r="J1041" s="1603" t="s">
        <v>61</v>
      </c>
      <c r="K1041" s="1603"/>
      <c r="L1041" s="1603"/>
      <c r="M1041" s="1604"/>
      <c r="N1041" s="1762">
        <f>VLOOKUP($A1015,'Result Entry'!$B$9:$FW$108,169,0)</f>
        <v>0.0</v>
      </c>
      <c r="O1041" s="1763"/>
      <c r="P1041" s="1607" t="str">
        <f>VLOOKUP($A1015,'Result Entry'!$B$9:$FW$108,170,0)</f>
        <v/>
      </c>
      <c r="Q1041" s="2087"/>
      <c r="R1041" s="610"/>
    </row>
    <row r="1042" spans="8:8" ht="33.75" customHeight="1">
      <c r="A1042" s="1954"/>
      <c r="B1042" s="1986" t="s">
        <v>70</v>
      </c>
      <c r="C1042" s="1598"/>
      <c r="D1042" s="1599"/>
      <c r="E1042" s="1599"/>
      <c r="F1042" s="2088"/>
      <c r="G1042" s="2089"/>
      <c r="H1042" s="2090"/>
      <c r="I1042" s="2091" t="s">
        <v>100</v>
      </c>
      <c r="J1042" s="1612" t="s">
        <v>62</v>
      </c>
      <c r="K1042" s="1612"/>
      <c r="L1042" s="1612"/>
      <c r="M1042" s="1613"/>
      <c r="N1042" s="2092">
        <f>IF($L1019="TC","Transferred",IF($L1019="Nso","NameSeparated",VLOOKUP($A1015,'Result Entry'!$B$9:$FW$108,178,0)))</f>
        <v>0.0</v>
      </c>
      <c r="O1042" s="2092"/>
      <c r="P1042" s="2092"/>
      <c r="Q1042" s="2093"/>
      <c r="R1042" s="610"/>
    </row>
    <row r="1043" spans="8:8" ht="33.75" customHeight="1">
      <c r="A1043" s="1954"/>
      <c r="B1043" s="1986" t="s">
        <v>70</v>
      </c>
      <c r="C1043" s="1766" t="str">
        <f>'Result Entry'!$DU$3</f>
        <v>Foundation Of Information Tech.</v>
      </c>
      <c r="D1043" s="1767"/>
      <c r="E1043" s="1768"/>
      <c r="F1043" s="1769" t="str">
        <f>IF(OR($L1019="TC",$L1019="Nso"),"",VLOOKUP($A1015,'Result Entry'!$B$9:$GS$108,196,0))</f>
        <v>0/200</v>
      </c>
      <c r="G1043" s="1769"/>
      <c r="H1043" s="1769"/>
      <c r="I1043" s="1770" t="str">
        <f>IF(F1043="","",VLOOKUP($A1015,'Result Entry'!$B$9:$GS$108,137,0))</f>
        <v/>
      </c>
      <c r="J1043" s="1621" t="s">
        <v>72</v>
      </c>
      <c r="K1043" s="1621"/>
      <c r="L1043" s="1621"/>
      <c r="M1043" s="1622"/>
      <c r="N1043" s="2094">
        <f>'Result Entry'!$T$2</f>
        <v>45041.0</v>
      </c>
      <c r="O1043" s="2095"/>
      <c r="P1043" s="2095"/>
      <c r="Q1043" s="2096"/>
      <c r="R1043" s="610"/>
    </row>
    <row r="1044" spans="8:8" ht="33.75" customHeight="1">
      <c r="A1044" s="1954"/>
      <c r="B1044" s="1986" t="s">
        <v>70</v>
      </c>
      <c r="C1044" s="1774" t="str">
        <f>'Result Entry'!$EI$3</f>
        <v>G.I.A.I.-II</v>
      </c>
      <c r="D1044" s="1775"/>
      <c r="E1044" s="1776"/>
      <c r="F1044" s="1769" t="str">
        <f>IF(OR($L1019="TC",$L1019="Nso"),"",VLOOKUP($A1015,'Result Entry'!$B$9:$GS$108,200,0))</f>
        <v>0/200</v>
      </c>
      <c r="G1044" s="1769"/>
      <c r="H1044" s="1769"/>
      <c r="I1044" s="1770" t="str">
        <f>IF(F1044="","",VLOOKUP($A1015,'Result Entry'!$B$9:$GS$108,149,0))</f>
        <v/>
      </c>
      <c r="J1044" s="1626"/>
      <c r="K1044" s="1627"/>
      <c r="L1044" s="1627"/>
      <c r="M1044" s="1627"/>
      <c r="N1044" s="1627"/>
      <c r="O1044" s="1627"/>
      <c r="P1044" s="1627"/>
      <c r="Q1044" s="2097"/>
      <c r="R1044" s="610"/>
    </row>
    <row r="1045" spans="8:8" ht="33.75" customHeight="1">
      <c r="A1045" s="1954"/>
      <c r="B1045" s="1986" t="s">
        <v>70</v>
      </c>
      <c r="C1045" s="1774" t="str">
        <f>'Result Entry'!$EU$3</f>
        <v>SOC.SER.PLAN</v>
      </c>
      <c r="D1045" s="1775"/>
      <c r="E1045" s="1776"/>
      <c r="F1045" s="1769" t="str">
        <f>IF(OR($L1019="TC",$L1019="Nso"),"",VLOOKUP($A1015,'Result Entry'!$B$9:$HS$108,204,0))</f>
        <v>0/200</v>
      </c>
      <c r="G1045" s="1769"/>
      <c r="H1045" s="1769"/>
      <c r="I1045" s="1770" t="str">
        <f>IF(F1045="","",VLOOKUP($A1015,'Result Entry'!$B$9:$GS$108,161,0))</f>
        <v/>
      </c>
      <c r="J1045" s="1629" t="s">
        <v>175</v>
      </c>
      <c r="K1045" s="2098"/>
      <c r="L1045" s="2098"/>
      <c r="M1045" s="1630"/>
      <c r="N1045" s="2099"/>
      <c r="O1045" s="2100"/>
      <c r="P1045" s="2100"/>
      <c r="Q1045" s="2101"/>
      <c r="R1045" s="610"/>
    </row>
    <row r="1046" spans="8:8" ht="33.75" customHeight="1">
      <c r="A1046" s="1954"/>
      <c r="B1046" s="1986" t="s">
        <v>70</v>
      </c>
      <c r="C1046" s="1774" t="str">
        <f>'Result Entry'!$FG$3</f>
        <v>Jeewan Kaushal</v>
      </c>
      <c r="D1046" s="1775"/>
      <c r="E1046" s="1776"/>
      <c r="F1046" s="1769" t="str">
        <f>IF(OR($L1019="TC",$L1019="Nso"),"",VLOOKUP($A1015,'Result Entry'!$B$9:$HS$108,208,0))</f>
        <v>0/100</v>
      </c>
      <c r="G1046" s="1769"/>
      <c r="H1046" s="1769"/>
      <c r="I1046" s="1770" t="str">
        <f>IF(F1046="","",VLOOKUP($A1015,'Result Entry'!$B$9:$HS$108,167,0))</f>
        <v/>
      </c>
      <c r="J1046" s="1629" t="s">
        <v>149</v>
      </c>
      <c r="K1046" s="2098"/>
      <c r="L1046" s="2098"/>
      <c r="M1046" s="1630"/>
      <c r="N1046" s="1630"/>
      <c r="O1046" s="1630"/>
      <c r="P1046" s="1630"/>
      <c r="Q1046" s="2102"/>
      <c r="R1046" s="610"/>
    </row>
    <row r="1047" spans="8:8" ht="33.75" customHeight="1">
      <c r="A1047" s="1954"/>
      <c r="B1047" s="1986" t="s">
        <v>70</v>
      </c>
      <c r="C1047" s="1777" t="s">
        <v>181</v>
      </c>
      <c r="D1047" s="1778"/>
      <c r="E1047" s="1779"/>
      <c r="F1047" s="2103" t="s">
        <v>182</v>
      </c>
      <c r="G1047" s="2104"/>
      <c r="H1047" s="2105"/>
      <c r="I1047" s="1782" t="s">
        <v>31</v>
      </c>
      <c r="J1047" s="1629" t="s">
        <v>176</v>
      </c>
      <c r="K1047" s="2098"/>
      <c r="L1047" s="2098"/>
      <c r="M1047" s="1630"/>
      <c r="N1047" s="1630"/>
      <c r="O1047" s="1630"/>
      <c r="P1047" s="1630"/>
      <c r="Q1047" s="2102"/>
      <c r="R1047" s="610"/>
    </row>
    <row r="1048" spans="8:8" ht="33.75" customHeight="1">
      <c r="A1048" s="1954"/>
      <c r="B1048" s="1986" t="s">
        <v>70</v>
      </c>
      <c r="C1048" s="1783"/>
      <c r="D1048" s="1784"/>
      <c r="E1048" s="1785"/>
      <c r="F1048" s="1786" t="s">
        <v>245</v>
      </c>
      <c r="G1048" s="2106"/>
      <c r="H1048" s="1787"/>
      <c r="I1048" s="1788" t="s">
        <v>63</v>
      </c>
      <c r="J1048" s="1647" t="s">
        <v>68</v>
      </c>
      <c r="K1048" s="1648"/>
      <c r="L1048" s="1648"/>
      <c r="M1048" s="1648"/>
      <c r="N1048" s="1648"/>
      <c r="O1048" s="1648"/>
      <c r="P1048" s="1648"/>
      <c r="Q1048" s="2107"/>
      <c r="R1048" s="610"/>
    </row>
    <row r="1049" spans="8:8" ht="33.75" customHeight="1">
      <c r="A1049" s="1954"/>
      <c r="B1049" s="1986" t="s">
        <v>70</v>
      </c>
      <c r="C1049" s="1783"/>
      <c r="D1049" s="1784"/>
      <c r="E1049" s="1785"/>
      <c r="F1049" s="1786" t="s">
        <v>246</v>
      </c>
      <c r="G1049" s="2106"/>
      <c r="H1049" s="1787"/>
      <c r="I1049" s="1788" t="s">
        <v>64</v>
      </c>
      <c r="J1049" s="1650"/>
      <c r="K1049" s="1651"/>
      <c r="L1049" s="1651"/>
      <c r="M1049" s="1651"/>
      <c r="N1049" s="1651"/>
      <c r="O1049" s="1651"/>
      <c r="P1049" s="1651"/>
      <c r="Q1049" s="2108"/>
      <c r="R1049" s="610"/>
    </row>
    <row r="1050" spans="8:8" ht="33.75" customHeight="1">
      <c r="A1050" s="1954"/>
      <c r="B1050" s="1986" t="s">
        <v>70</v>
      </c>
      <c r="C1050" s="1783"/>
      <c r="D1050" s="1784"/>
      <c r="E1050" s="1785"/>
      <c r="F1050" s="1786" t="s">
        <v>247</v>
      </c>
      <c r="G1050" s="2106"/>
      <c r="H1050" s="1787"/>
      <c r="I1050" s="1788" t="s">
        <v>66</v>
      </c>
      <c r="J1050" s="1650"/>
      <c r="K1050" s="1651"/>
      <c r="L1050" s="1651"/>
      <c r="M1050" s="1651"/>
      <c r="N1050" s="1651"/>
      <c r="O1050" s="1651"/>
      <c r="P1050" s="1651"/>
      <c r="Q1050" s="2108"/>
      <c r="R1050" s="610"/>
    </row>
    <row r="1051" spans="8:8" ht="33.75" customHeight="1">
      <c r="A1051" s="1954"/>
      <c r="B1051" s="1986" t="s">
        <v>70</v>
      </c>
      <c r="C1051" s="1783"/>
      <c r="D1051" s="1784"/>
      <c r="E1051" s="1785"/>
      <c r="F1051" s="1786" t="s">
        <v>248</v>
      </c>
      <c r="G1051" s="2106"/>
      <c r="H1051" s="1787"/>
      <c r="I1051" s="1788" t="s">
        <v>65</v>
      </c>
      <c r="J1051" s="1653" t="s">
        <v>81</v>
      </c>
      <c r="K1051" s="1654"/>
      <c r="L1051" s="1654"/>
      <c r="M1051" s="1654"/>
      <c r="N1051" s="1654"/>
      <c r="O1051" s="1654"/>
      <c r="P1051" s="1654"/>
      <c r="Q1051" s="2109"/>
      <c r="R1051" s="610"/>
    </row>
    <row r="1052" spans="8:8" ht="33.75" customHeight="1">
      <c r="A1052" s="1954"/>
      <c r="B1052" s="2110" t="s">
        <v>70</v>
      </c>
      <c r="C1052" s="2111"/>
      <c r="D1052" s="2112"/>
      <c r="E1052" s="2113"/>
      <c r="F1052" s="2114"/>
      <c r="G1052" s="2115"/>
      <c r="H1052" s="2115"/>
      <c r="I1052" s="2116"/>
      <c r="J1052" s="2117"/>
      <c r="K1052" s="2118"/>
      <c r="L1052" s="2118"/>
      <c r="M1052" s="2118"/>
      <c r="N1052" s="2118"/>
      <c r="O1052" s="2118"/>
      <c r="P1052" s="2118"/>
      <c r="Q1052" s="2119"/>
      <c r="R1052" s="610"/>
    </row>
    <row r="1053" spans="8:8" s="927" ht="48.75" customFormat="1" customHeight="1">
      <c r="A1053" s="1439"/>
      <c r="B1053" s="2120"/>
      <c r="C1053" s="2120"/>
      <c r="D1053" s="2120"/>
      <c r="E1053" s="2120"/>
      <c r="F1053" s="2120"/>
      <c r="G1053" s="2120"/>
      <c r="H1053" s="2120"/>
      <c r="I1053" s="2120"/>
      <c r="J1053" s="2120"/>
      <c r="K1053" s="2120"/>
      <c r="L1053" s="2120"/>
      <c r="M1053" s="2120"/>
      <c r="N1053" s="2120"/>
      <c r="O1053" s="2120"/>
      <c r="P1053" s="2120"/>
      <c r="Q1053" s="2120"/>
      <c r="R1053" s="610"/>
    </row>
    <row r="1054" spans="8:8" ht="9.75" customHeight="1">
      <c r="A1054" s="1949">
        <f>A1015+1</f>
        <v>28.0</v>
      </c>
      <c r="B1054" s="1949"/>
      <c r="C1054" s="1949"/>
      <c r="D1054" s="1949"/>
      <c r="E1054" s="1949"/>
      <c r="F1054" s="1949"/>
      <c r="G1054" s="1949"/>
      <c r="H1054" s="1949"/>
      <c r="I1054" s="1949"/>
      <c r="J1054" s="1949"/>
      <c r="K1054" s="1949"/>
      <c r="L1054" s="1949"/>
      <c r="M1054" s="1949"/>
      <c r="N1054" s="1949"/>
      <c r="O1054" s="1949"/>
      <c r="P1054" s="1949"/>
      <c r="Q1054" s="1949"/>
      <c r="R1054" s="1949"/>
    </row>
    <row r="1055" spans="8:8" ht="16.5" customHeight="1">
      <c r="A1055" s="1950"/>
      <c r="B1055" s="1951" t="s">
        <v>51</v>
      </c>
      <c r="C1055" s="1952"/>
      <c r="D1055" s="1952"/>
      <c r="E1055" s="1952"/>
      <c r="F1055" s="1952"/>
      <c r="G1055" s="1952"/>
      <c r="H1055" s="1952"/>
      <c r="I1055" s="1952"/>
      <c r="J1055" s="1952"/>
      <c r="K1055" s="1952"/>
      <c r="L1055" s="1952"/>
      <c r="M1055" s="1952"/>
      <c r="N1055" s="1952"/>
      <c r="O1055" s="1952"/>
      <c r="P1055" s="1952"/>
      <c r="Q1055" s="1953"/>
      <c r="R1055" s="610"/>
    </row>
    <row r="1056" spans="8:8" ht="62.25" customHeight="1">
      <c r="A1056" s="1954"/>
      <c r="B1056" s="1955"/>
      <c r="C1056" s="1956"/>
      <c r="D1056" s="1957" t="str">
        <f>Master!$E$8</f>
        <v>Govt. Sr. Secondary School </v>
      </c>
      <c r="E1056" s="1958"/>
      <c r="F1056" s="1958"/>
      <c r="G1056" s="1958"/>
      <c r="H1056" s="1958"/>
      <c r="I1056" s="1958"/>
      <c r="J1056" s="1958"/>
      <c r="K1056" s="1958"/>
      <c r="L1056" s="1958"/>
      <c r="M1056" s="1958"/>
      <c r="N1056" s="1958"/>
      <c r="O1056" s="1958"/>
      <c r="P1056" s="1958"/>
      <c r="Q1056" s="1959"/>
      <c r="R1056" s="610"/>
    </row>
    <row r="1057" spans="8:8" ht="33.0" customHeight="1">
      <c r="A1057" s="1954"/>
      <c r="B1057" s="1960"/>
      <c r="C1057" s="1961"/>
      <c r="D1057" s="1962" t="str">
        <f>Master!$E$11</f>
        <v>P.S.-Bapini (Jodhpur)</v>
      </c>
      <c r="E1057" s="1962"/>
      <c r="F1057" s="1962"/>
      <c r="G1057" s="1962"/>
      <c r="H1057" s="1962"/>
      <c r="I1057" s="1962"/>
      <c r="J1057" s="1962"/>
      <c r="K1057" s="1962"/>
      <c r="L1057" s="1962"/>
      <c r="M1057" s="1962"/>
      <c r="N1057" s="1962"/>
      <c r="O1057" s="1962"/>
      <c r="P1057" s="1962"/>
      <c r="Q1057" s="1963"/>
      <c r="R1057" s="610"/>
    </row>
    <row r="1058" spans="8:8" ht="21.75" customHeight="1">
      <c r="A1058" s="1954"/>
      <c r="B1058" s="1964"/>
      <c r="C1058" s="1965" t="s">
        <v>151</v>
      </c>
      <c r="D1058" s="1966"/>
      <c r="E1058" s="1966"/>
      <c r="F1058" s="1966"/>
      <c r="G1058" s="1966"/>
      <c r="H1058" s="1967"/>
      <c r="I1058" s="1968" t="s">
        <v>128</v>
      </c>
      <c r="J1058" s="1969"/>
      <c r="K1058" s="1969"/>
      <c r="L1058" s="1970">
        <f>VLOOKUP(A1054,'Result Entry'!$B$6:$K$108,6,0)</f>
        <v>0.0</v>
      </c>
      <c r="M1058" s="1971"/>
      <c r="N1058" s="1972" t="s">
        <v>69</v>
      </c>
      <c r="O1058" s="1973"/>
      <c r="P1058" s="1974">
        <f>Master!$E$14</f>
        <v>8.151106901E9</v>
      </c>
      <c r="Q1058" s="1975"/>
      <c r="R1058" s="610"/>
    </row>
    <row r="1059" spans="8:8" ht="21.75" customHeight="1">
      <c r="A1059" s="1954"/>
      <c r="B1059" s="1976"/>
      <c r="C1059" s="1965"/>
      <c r="D1059" s="1966"/>
      <c r="E1059" s="1966"/>
      <c r="F1059" s="1966"/>
      <c r="G1059" s="1966"/>
      <c r="H1059" s="1967"/>
      <c r="I1059" s="1968"/>
      <c r="J1059" s="1969"/>
      <c r="K1059" s="1969"/>
      <c r="L1059" s="1970"/>
      <c r="M1059" s="1971"/>
      <c r="N1059" s="1470" t="s">
        <v>67</v>
      </c>
      <c r="O1059" s="1471"/>
      <c r="P1059" s="1472"/>
      <c r="Q1059" s="1977"/>
      <c r="R1059" s="610"/>
    </row>
    <row r="1060" spans="8:8" ht="21.75" customHeight="1">
      <c r="A1060" s="1954"/>
      <c r="B1060" s="1976"/>
      <c r="C1060" s="1978"/>
      <c r="D1060" s="1979"/>
      <c r="E1060" s="1979"/>
      <c r="F1060" s="1979"/>
      <c r="G1060" s="1979"/>
      <c r="H1060" s="1980"/>
      <c r="I1060" s="1981"/>
      <c r="J1060" s="1982"/>
      <c r="K1060" s="1982"/>
      <c r="L1060" s="1983"/>
      <c r="M1060" s="1984"/>
      <c r="N1060" s="1479" t="s">
        <v>52</v>
      </c>
      <c r="O1060" s="1480"/>
      <c r="P1060" s="1481" t="str">
        <f>Master!$E$6</f>
        <v>2022-23</v>
      </c>
      <c r="Q1060" s="1985"/>
      <c r="R1060" s="610"/>
    </row>
    <row r="1061" spans="8:8" ht="33.75" customHeight="1">
      <c r="A1061" s="1954"/>
      <c r="B1061" s="1986" t="s">
        <v>70</v>
      </c>
      <c r="C1061" s="1677" t="s">
        <v>21</v>
      </c>
      <c r="D1061" s="1678"/>
      <c r="E1061" s="1678"/>
      <c r="F1061" s="1678"/>
      <c r="G1061" s="1679"/>
      <c r="H1061" s="1680" t="s">
        <v>150</v>
      </c>
      <c r="I1061" s="1681">
        <f>VLOOKUP($A1054,'Result Entry'!$B$9:$FW$108,4,0)</f>
        <v>0.0</v>
      </c>
      <c r="J1061" s="1681"/>
      <c r="K1061" s="1681"/>
      <c r="L1061" s="1681"/>
      <c r="M1061" s="1681"/>
      <c r="N1061" s="1681"/>
      <c r="O1061" s="1681"/>
      <c r="P1061" s="1681"/>
      <c r="Q1061" s="1987"/>
      <c r="R1061" s="610"/>
    </row>
    <row r="1062" spans="8:8" ht="33.75" customHeight="1">
      <c r="A1062" s="1954"/>
      <c r="B1062" s="1986" t="s">
        <v>70</v>
      </c>
      <c r="C1062" s="1683" t="s">
        <v>23</v>
      </c>
      <c r="D1062" s="1684"/>
      <c r="E1062" s="1684"/>
      <c r="F1062" s="1684"/>
      <c r="G1062" s="1685"/>
      <c r="H1062" s="1686" t="s">
        <v>150</v>
      </c>
      <c r="I1062" s="1687">
        <f>VLOOKUP($A1054,'Result Entry'!$B$9:$FW$108,7,0)</f>
        <v>0.0</v>
      </c>
      <c r="J1062" s="1687"/>
      <c r="K1062" s="1687"/>
      <c r="L1062" s="1687"/>
      <c r="M1062" s="1687"/>
      <c r="N1062" s="1687"/>
      <c r="O1062" s="1687"/>
      <c r="P1062" s="1687"/>
      <c r="Q1062" s="1988"/>
      <c r="R1062" s="610"/>
    </row>
    <row r="1063" spans="8:8" ht="33.75" customHeight="1">
      <c r="A1063" s="1954"/>
      <c r="B1063" s="1986" t="s">
        <v>70</v>
      </c>
      <c r="C1063" s="1683" t="s">
        <v>24</v>
      </c>
      <c r="D1063" s="1684"/>
      <c r="E1063" s="1684"/>
      <c r="F1063" s="1684"/>
      <c r="G1063" s="1685"/>
      <c r="H1063" s="1686" t="s">
        <v>150</v>
      </c>
      <c r="I1063" s="1687">
        <f>VLOOKUP($A1054,'Result Entry'!$B$9:$FW$108,8,0)</f>
        <v>0.0</v>
      </c>
      <c r="J1063" s="1687"/>
      <c r="K1063" s="1687"/>
      <c r="L1063" s="1687"/>
      <c r="M1063" s="1687"/>
      <c r="N1063" s="1687"/>
      <c r="O1063" s="1687"/>
      <c r="P1063" s="1687"/>
      <c r="Q1063" s="1988"/>
      <c r="R1063" s="610"/>
    </row>
    <row r="1064" spans="8:8" ht="33.75" customHeight="1">
      <c r="A1064" s="1954"/>
      <c r="B1064" s="1986" t="s">
        <v>70</v>
      </c>
      <c r="C1064" s="1683" t="s">
        <v>53</v>
      </c>
      <c r="D1064" s="1684"/>
      <c r="E1064" s="1684"/>
      <c r="F1064" s="1684"/>
      <c r="G1064" s="1685"/>
      <c r="H1064" s="1686" t="s">
        <v>150</v>
      </c>
      <c r="I1064" s="1687">
        <f>VLOOKUP($A1054,'Result Entry'!$B$9:$FW$108,9,0)</f>
        <v>0.0</v>
      </c>
      <c r="J1064" s="1687"/>
      <c r="K1064" s="1687"/>
      <c r="L1064" s="1687"/>
      <c r="M1064" s="1687"/>
      <c r="N1064" s="1687"/>
      <c r="O1064" s="1687"/>
      <c r="P1064" s="1687"/>
      <c r="Q1064" s="1988"/>
      <c r="R1064" s="610"/>
    </row>
    <row r="1065" spans="8:8" ht="33.75" customHeight="1">
      <c r="A1065" s="1954"/>
      <c r="B1065" s="1986" t="s">
        <v>70</v>
      </c>
      <c r="C1065" s="1683" t="s">
        <v>54</v>
      </c>
      <c r="D1065" s="1684"/>
      <c r="E1065" s="1684"/>
      <c r="F1065" s="1684"/>
      <c r="G1065" s="1685"/>
      <c r="H1065" s="1686" t="s">
        <v>150</v>
      </c>
      <c r="I1065" s="1689" t="str">
        <f>CONCATENATE('Result Entry'!$G$4,'Result Entry'!$J$4)</f>
        <v>11(A)</v>
      </c>
      <c r="J1065" s="1687"/>
      <c r="K1065" s="1687"/>
      <c r="L1065" s="1687"/>
      <c r="M1065" s="1687"/>
      <c r="N1065" s="1687"/>
      <c r="O1065" s="1687"/>
      <c r="P1065" s="1687"/>
      <c r="Q1065" s="1988"/>
      <c r="R1065" s="610"/>
    </row>
    <row r="1066" spans="8:8" ht="33.75" customHeight="1">
      <c r="A1066" s="1954"/>
      <c r="B1066" s="1986" t="s">
        <v>70</v>
      </c>
      <c r="C1066" s="1742" t="s">
        <v>26</v>
      </c>
      <c r="D1066" s="1763"/>
      <c r="E1066" s="1763"/>
      <c r="F1066" s="1763"/>
      <c r="G1066" s="1989"/>
      <c r="H1066" s="1693" t="s">
        <v>150</v>
      </c>
      <c r="I1066" s="1694">
        <f>VLOOKUP($A1054,'Result Entry'!$B$9:$FW$108,10,0)</f>
        <v>0.0</v>
      </c>
      <c r="J1066" s="1694"/>
      <c r="K1066" s="1694"/>
      <c r="L1066" s="1694"/>
      <c r="M1066" s="1694"/>
      <c r="N1066" s="1694"/>
      <c r="O1066" s="1694"/>
      <c r="P1066" s="1694"/>
      <c r="Q1066" s="1990"/>
      <c r="R1066" s="610"/>
    </row>
    <row r="1067" spans="8:8" ht="33.75" customHeight="1">
      <c r="A1067" s="1954"/>
      <c r="B1067" s="1986" t="s">
        <v>70</v>
      </c>
      <c r="C1067" s="1991" t="s">
        <v>244</v>
      </c>
      <c r="D1067" s="1992"/>
      <c r="E1067" s="1993" t="s">
        <v>73</v>
      </c>
      <c r="F1067" s="1994" t="s">
        <v>74</v>
      </c>
      <c r="G1067" s="1994" t="s">
        <v>230</v>
      </c>
      <c r="H1067" s="1995" t="s">
        <v>169</v>
      </c>
      <c r="I1067" s="1701" t="s">
        <v>56</v>
      </c>
      <c r="J1067" s="1996"/>
      <c r="K1067" s="1996"/>
      <c r="L1067" s="1997" t="s">
        <v>231</v>
      </c>
      <c r="M1067" s="1998" t="s">
        <v>85</v>
      </c>
      <c r="N1067" s="1998"/>
      <c r="O1067" s="1999"/>
      <c r="P1067" s="2000" t="s">
        <v>77</v>
      </c>
      <c r="Q1067" s="2001" t="s">
        <v>99</v>
      </c>
      <c r="R1067" s="610"/>
    </row>
    <row r="1068" spans="8:8" ht="33.75" customHeight="1">
      <c r="A1068" s="1954"/>
      <c r="B1068" s="1986" t="s">
        <v>70</v>
      </c>
      <c r="C1068" s="2002"/>
      <c r="D1068" s="2003"/>
      <c r="E1068" s="2004"/>
      <c r="F1068" s="2005"/>
      <c r="G1068" s="2005"/>
      <c r="H1068" s="2006"/>
      <c r="I1068" s="2007" t="s">
        <v>233</v>
      </c>
      <c r="J1068" s="2008" t="s">
        <v>87</v>
      </c>
      <c r="K1068" s="2009" t="s">
        <v>109</v>
      </c>
      <c r="L1068" s="2010"/>
      <c r="M1068" s="2007" t="s">
        <v>233</v>
      </c>
      <c r="N1068" s="2008" t="s">
        <v>87</v>
      </c>
      <c r="O1068" s="2011" t="s">
        <v>110</v>
      </c>
      <c r="P1068" s="2012"/>
      <c r="Q1068" s="2013"/>
      <c r="R1068" s="610"/>
    </row>
    <row r="1069" spans="8:8" s="2014" ht="33.75" customFormat="1" customHeight="1">
      <c r="A1069" s="1954"/>
      <c r="B1069" s="1986" t="s">
        <v>70</v>
      </c>
      <c r="C1069" s="2015" t="s">
        <v>57</v>
      </c>
      <c r="D1069" s="2016"/>
      <c r="E1069" s="2017">
        <f>'Result Entry'!$L$7</f>
        <v>10.0</v>
      </c>
      <c r="F1069" s="2018">
        <f>'Result Entry'!$M$7</f>
        <v>10.0</v>
      </c>
      <c r="G1069" s="2018">
        <f>'Result Entry'!$N$7</f>
        <v>10.0</v>
      </c>
      <c r="H1069" s="2019">
        <f>SUM(E1069:G1069)</f>
        <v>30.0</v>
      </c>
      <c r="I1069" s="2020" t="s">
        <v>243</v>
      </c>
      <c r="J1069" s="2021" t="s">
        <v>243</v>
      </c>
      <c r="K1069" s="2022">
        <f>'Result Entry'!$P$7</f>
        <v>70.0</v>
      </c>
      <c r="L1069" s="2023">
        <f>SUM(H1069,K1069)</f>
        <v>100.0</v>
      </c>
      <c r="M1069" s="2020" t="s">
        <v>243</v>
      </c>
      <c r="N1069" s="2021" t="s">
        <v>243</v>
      </c>
      <c r="O1069" s="2019">
        <f>'Result Entry'!$R$7</f>
        <v>100.0</v>
      </c>
      <c r="P1069" s="2024">
        <f>SUM(L1069,O1069)</f>
        <v>200.0</v>
      </c>
      <c r="Q1069" s="2025"/>
      <c r="R1069" s="610"/>
    </row>
    <row r="1070" spans="8:8" s="1538" ht="33.75" customFormat="1" customHeight="1">
      <c r="A1070" s="1954"/>
      <c r="B1070" s="1986" t="s">
        <v>70</v>
      </c>
      <c r="C1070" s="1540" t="str">
        <f>'Result Entry'!$L$3</f>
        <v>HINDI Comp.</v>
      </c>
      <c r="D1070" s="1541"/>
      <c r="E1070" s="1728">
        <f>IF($L1058="TC",0,IF($L1058="Nso",0,VLOOKUP($A1054,'Result Entry'!$B$9:$FW$108,11,0)))</f>
        <v>0.0</v>
      </c>
      <c r="F1070" s="1729">
        <f>IF($L1058="TC",0,IF($L1058="Nso",0,VLOOKUP($A1054,'Result Entry'!$B$9:$FW$108,12,0)))</f>
        <v>0.0</v>
      </c>
      <c r="G1070" s="1729">
        <f>IF($L1058="TC",0,IF($L1058="Nso",0,VLOOKUP($A1054,'Result Entry'!$B$9:$FW$108,13,0)))</f>
        <v>0.0</v>
      </c>
      <c r="H1070" s="2026">
        <f>SUM(E1070:G1070)</f>
        <v>0.0</v>
      </c>
      <c r="I1070" s="2027" t="str">
        <f>CONCATENATE(U1070,"/",'Result Entry'!$P$7)</f>
        <v>0/70</v>
      </c>
      <c r="J1070" s="2028" t="str">
        <f>IF(V1070=0,"--",CONCATENATE(V1070,"/"))</f>
        <v>--</v>
      </c>
      <c r="K1070" s="2029">
        <f>SUM(U1070:V1070)</f>
        <v>0.0</v>
      </c>
      <c r="L1070" s="2030">
        <f>SUM(H1070,K1070)</f>
        <v>0.0</v>
      </c>
      <c r="M1070" s="2027" t="str">
        <f>CONCATENATE(W1070,"/",'Result Entry'!$R$7)</f>
        <v>0/100</v>
      </c>
      <c r="N1070" s="2028" t="str">
        <f>IF(X1070=0,"--",CONCATENATE(X1070,"/"))</f>
        <v>--</v>
      </c>
      <c r="O1070" s="2031">
        <f>SUM(W1070:X1070)</f>
        <v>0.0</v>
      </c>
      <c r="P1070" s="1734">
        <f>SUM(L1070,O1070)</f>
        <v>0.0</v>
      </c>
      <c r="Q1070" s="2032" t="str">
        <f>IF($L1058="TC",0,IF($L1058="Nso",0,VLOOKUP($A1054,'Result Entry'!$B$9:$FW$108,24,0)))</f>
        <v/>
      </c>
      <c r="R1070" s="610"/>
      <c r="U1070" s="2033">
        <f>IF($L1058="TC",0,IF($L1058="Nso",0,VLOOKUP($A1054,'Result Entry'!$B$9:$FW$108,15,0)))</f>
        <v>0.0</v>
      </c>
      <c r="V1070" s="2033">
        <v>0.0</v>
      </c>
      <c r="W1070" s="2033">
        <f>IF($L1058="TC",0,IF($L1058="Nso",0,VLOOKUP($A1054,'Result Entry'!$B$9:$FW$108,17,0)))</f>
        <v>0.0</v>
      </c>
      <c r="X1070" s="2033">
        <v>0.0</v>
      </c>
    </row>
    <row r="1071" spans="8:8" s="1538" ht="33.75" customFormat="1" customHeight="1">
      <c r="A1071" s="1954"/>
      <c r="B1071" s="1986" t="s">
        <v>70</v>
      </c>
      <c r="C1071" s="1551" t="str">
        <f>'Result Entry'!$Z$3</f>
        <v>ENGLISH Comp.</v>
      </c>
      <c r="D1071" s="1552"/>
      <c r="E1071" s="1728">
        <f>IF($L1058="TC",0,IF($L1058="Nso",0,VLOOKUP($A1054,'Result Entry'!$B$9:$FW$108,25,0)))</f>
        <v>0.0</v>
      </c>
      <c r="F1071" s="1729">
        <f>IF($L1058="TC",0,IF($L1058="Nso",0,VLOOKUP($A1054,'Result Entry'!$B$9:$FW$108,26,0)))</f>
        <v>0.0</v>
      </c>
      <c r="G1071" s="1729">
        <f>IF($L1058="TC",0,IF($L1058="Nso",0,VLOOKUP($A1054,'Result Entry'!$B$9:$FW$108,27,0)))</f>
        <v>0.0</v>
      </c>
      <c r="H1071" s="2034">
        <f t="shared" si="135" ref="H1071:H1076">SUM(E1071:G1071)</f>
        <v>0.0</v>
      </c>
      <c r="I1071" s="2035" t="str">
        <f>CONCATENATE(U1071,"/",'Result Entry'!$AD$7)</f>
        <v>0/70</v>
      </c>
      <c r="J1071" s="2036" t="str">
        <f>IF(V1071=0,"--",CONCATENATE(V1071,"/"))</f>
        <v>--</v>
      </c>
      <c r="K1071" s="2037">
        <f t="shared" si="136" ref="K1071:K1076">SUM(U1071:V1071)</f>
        <v>0.0</v>
      </c>
      <c r="L1071" s="2038">
        <f t="shared" si="137" ref="L1071:L1076">SUM(H1071,K1071)</f>
        <v>0.0</v>
      </c>
      <c r="M1071" s="2035" t="str">
        <f>CONCATENATE(W1071,"/",'Result Entry'!$AF$7)</f>
        <v>0/100</v>
      </c>
      <c r="N1071" s="2036" t="str">
        <f>IF(X1071=0,"--",CONCATENATE(X1071,"/"))</f>
        <v>--</v>
      </c>
      <c r="O1071" s="2031">
        <f t="shared" si="138" ref="O1071:O1076">SUM(W1071:X1071)</f>
        <v>0.0</v>
      </c>
      <c r="P1071" s="1734">
        <f t="shared" si="139" ref="P1071:P1076">SUM(L1071,O1071)</f>
        <v>0.0</v>
      </c>
      <c r="Q1071" s="2032" t="str">
        <f>IF($L1058="TC",0,IF($L1058="Nso",0,VLOOKUP($A1054,'Result Entry'!$B$9:$FW$108,38,0)))</f>
        <v/>
      </c>
      <c r="R1071" s="610"/>
      <c r="U1071" s="2039">
        <f>IF($L1058="TC",0,IF($L1058="Nso",0,VLOOKUP($A1054,'Result Entry'!$B$9:$FW$108,29,0)))</f>
        <v>0.0</v>
      </c>
      <c r="V1071" s="2039">
        <v>0.0</v>
      </c>
      <c r="W1071" s="2039">
        <f>IF($L1058="TC",0,IF($L1058="Nso",0,VLOOKUP($A1054,'Result Entry'!$B$9:$FW$108,31,0)))</f>
        <v>0.0</v>
      </c>
      <c r="X1071" s="2039">
        <v>0.0</v>
      </c>
    </row>
    <row r="1072" spans="8:8" s="1538" ht="33.75" customFormat="1" customHeight="1">
      <c r="A1072" s="1954"/>
      <c r="B1072" s="1986" t="s">
        <v>70</v>
      </c>
      <c r="C1072" s="1551">
        <f>IF(Y1072&gt;=1,'Result Entry'!$AO$3,0)</f>
        <v>0.0</v>
      </c>
      <c r="D1072" s="1552"/>
      <c r="E1072" s="1728">
        <f>IF($L1058="TC",0,IF($L1058="Nso",0,VLOOKUP($A1054,'Result Entry'!$B$9:$FW$108,40,0)))</f>
        <v>0.0</v>
      </c>
      <c r="F1072" s="1729">
        <f>IF($L1058="TC",0,IF($L1058="Nso",0,VLOOKUP($A1054,'Result Entry'!$B$9:$FW$108,41,0)))</f>
        <v>0.0</v>
      </c>
      <c r="G1072" s="1729">
        <f>IF($L1058="TC",0,IF($L1058="Nso",0,VLOOKUP($A1054,'Result Entry'!$B$9:$FW$108,42,0)))</f>
        <v>0.0</v>
      </c>
      <c r="H1072" s="2034">
        <f t="shared" si="135"/>
        <v>0.0</v>
      </c>
      <c r="I1072" s="2035" t="str">
        <f>CONCATENATE(U1072,"/",'Result Entry'!$AS$7)</f>
        <v>0/40</v>
      </c>
      <c r="J1072" s="2036" t="str">
        <f>IF(V1072=0,"--",CONCATENATE(V1072,"/",'Result Entry'!$AT$7))</f>
        <v>--</v>
      </c>
      <c r="K1072" s="2037">
        <f t="shared" si="136"/>
        <v>0.0</v>
      </c>
      <c r="L1072" s="2038">
        <f t="shared" si="137"/>
        <v>0.0</v>
      </c>
      <c r="M1072" s="2035" t="str">
        <f>CONCATENATE(W1072,"/",'Result Entry'!$AW$7)</f>
        <v>0/100</v>
      </c>
      <c r="N1072" s="2036" t="str">
        <f>IF(X1072=0,"--",CONCATENATE(X1072,"/",'Result Entry'!$AX$7))</f>
        <v>--</v>
      </c>
      <c r="O1072" s="2031">
        <f t="shared" si="138"/>
        <v>0.0</v>
      </c>
      <c r="P1072" s="1734">
        <f t="shared" si="139"/>
        <v>0.0</v>
      </c>
      <c r="Q1072" s="2032" t="str">
        <f>IF($L1058="TC",0,IF($L1058="Nso",0,VLOOKUP($A1054,'Result Entry'!$B$9:$FW$108,55,0)))</f>
        <v/>
      </c>
      <c r="R1072" s="610"/>
      <c r="U1072" s="2039">
        <f>IF($L1058="TC",0,IF($L1058="Nso",0,VLOOKUP($A1054,'Result Entry'!$B$9:$FW$108,44,0)))</f>
        <v>0.0</v>
      </c>
      <c r="V1072" s="2039">
        <f>IF($L1058="TC",0,IF($L1058="Nso",0,VLOOKUP($A1054,'Result Entry'!$B$9:$FW$108,45,0)))</f>
        <v>0.0</v>
      </c>
      <c r="W1072" s="2039">
        <f>IF($L1058="TC",0,IF($L1058="Nso",0,VLOOKUP($A1054,'Result Entry'!$B$9:$FW$108,48,0)))</f>
        <v>0.0</v>
      </c>
      <c r="X1072" s="2039">
        <f>IF($L1058="TC",0,IF($L1058="Nso",0,VLOOKUP($A1054,'Result Entry'!$B$9:$FW$108,49,0)))</f>
        <v>0.0</v>
      </c>
      <c r="Y1072" s="2039">
        <f>VLOOKUP($A1054,'Result Entry'!$B$9:$FW$108,39,0)</f>
        <v>0.0</v>
      </c>
    </row>
    <row r="1073" spans="8:8" s="1538" ht="33.75" customFormat="1" customHeight="1">
      <c r="A1073" s="1954"/>
      <c r="B1073" s="1986" t="s">
        <v>70</v>
      </c>
      <c r="C1073" s="1551">
        <f>IF(Y1073&gt;=1,'Result Entry'!$BF$3,0)</f>
        <v>0.0</v>
      </c>
      <c r="D1073" s="1552"/>
      <c r="E1073" s="1728">
        <f>IF($L1058="TC",0,IF($L1058="Nso",0,VLOOKUP($A1054,'Result Entry'!$B$9:$FW$108,57,0)))</f>
        <v>0.0</v>
      </c>
      <c r="F1073" s="1729">
        <f>IF($L1058="TC",0,IF($L1058="Nso",0,VLOOKUP($A1054,'Result Entry'!$B$9:$FW$108,58,0)))</f>
        <v>0.0</v>
      </c>
      <c r="G1073" s="1729">
        <f>IF($L1058="TC",0,IF($L1058="Nso",0,VLOOKUP($A1054,'Result Entry'!$B$9:$FW$108,59,0)))</f>
        <v>0.0</v>
      </c>
      <c r="H1073" s="2034">
        <f t="shared" si="135"/>
        <v>0.0</v>
      </c>
      <c r="I1073" s="2035" t="str">
        <f>CONCATENATE(U1073,"/",'Result Entry'!$BJ$7)</f>
        <v>0/70</v>
      </c>
      <c r="J1073" s="2036" t="str">
        <f>IF(V1073=0,"--",CONCATENATE(V1073,"/",'Result Entry'!$BK$7))</f>
        <v>--</v>
      </c>
      <c r="K1073" s="2037">
        <f t="shared" si="136"/>
        <v>0.0</v>
      </c>
      <c r="L1073" s="2038">
        <f t="shared" si="137"/>
        <v>0.0</v>
      </c>
      <c r="M1073" s="2035" t="str">
        <f>CONCATENATE(W1073,"/",'Result Entry'!$BN$7)</f>
        <v>0/100</v>
      </c>
      <c r="N1073" s="2036" t="str">
        <f>IF(X1073=0,"--",CONCATENATE(X1073,"/",'Result Entry'!$BO$7))</f>
        <v>--</v>
      </c>
      <c r="O1073" s="2031">
        <f t="shared" si="138"/>
        <v>0.0</v>
      </c>
      <c r="P1073" s="1734">
        <f t="shared" si="139"/>
        <v>0.0</v>
      </c>
      <c r="Q1073" s="2032" t="str">
        <f>IF($L1058="TC",0,IF($L1058="Nso",0,VLOOKUP($A1054,'Result Entry'!$B$9:$FW$108,72,0)))</f>
        <v/>
      </c>
      <c r="R1073" s="610"/>
      <c r="U1073" s="2039">
        <f>IF($L1058="TC",0,IF($L1058="Nso",0,VLOOKUP($A1054,'Result Entry'!$B$9:$FW$108,61,0)))</f>
        <v>0.0</v>
      </c>
      <c r="V1073" s="2039">
        <f>IF($L1058="TC",0,IF($L1058="Nso",0,VLOOKUP($A1054,'Result Entry'!$B$9:$FW$108,62,0)))</f>
        <v>0.0</v>
      </c>
      <c r="W1073" s="2039">
        <f>IF($L1058="TC",0,IF($L1058="Nso",0,VLOOKUP($A1054,'Result Entry'!$B$9:$FW$108,65,0)))</f>
        <v>0.0</v>
      </c>
      <c r="X1073" s="2039">
        <f>IF($L1058="TC",0,IF($L1058="Nso",0,VLOOKUP($A1054,'Result Entry'!$B$9:$FW$108,66,0)))</f>
        <v>0.0</v>
      </c>
      <c r="Y1073" s="2039">
        <f>VLOOKUP($A1054,'Result Entry'!$B$9:$FW$108,56,0)</f>
        <v>0.0</v>
      </c>
    </row>
    <row r="1074" spans="8:8" s="1538" ht="33.75" customFormat="1" customHeight="1">
      <c r="A1074" s="1954"/>
      <c r="B1074" s="1986" t="s">
        <v>70</v>
      </c>
      <c r="C1074" s="1554">
        <f>IF(Y1074&gt;=1,'Result Entry'!$BW$3,0)</f>
        <v>0.0</v>
      </c>
      <c r="D1074" s="2040"/>
      <c r="E1074" s="2041">
        <f>IF($L1058="TC",0,IF($L1058="Nso",0,VLOOKUP($A1054,'Result Entry'!$B$9:$FW$108,74,0)))</f>
        <v>0.0</v>
      </c>
      <c r="F1074" s="2042">
        <f>IF($L1058="TC",0,IF($L1058="Nso",0,VLOOKUP($A1054,'Result Entry'!$B$9:$FW$108,75,0)))</f>
        <v>0.0</v>
      </c>
      <c r="G1074" s="2042">
        <f>IF($L1058="TC",0,IF($L1058="Nso",0,VLOOKUP($A1054,'Result Entry'!$B$9:$FW$108,76,0)))</f>
        <v>0.0</v>
      </c>
      <c r="H1074" s="2043">
        <f t="shared" si="135"/>
        <v>0.0</v>
      </c>
      <c r="I1074" s="2044" t="str">
        <f>CONCATENATE(U1074,"/",'Result Entry'!$CA$7)</f>
        <v>0/70</v>
      </c>
      <c r="J1074" s="2045" t="str">
        <f>IF(V1074=0,"--",CONCATENATE(V1074,"/",'Result Entry'!$CB$7))</f>
        <v>--</v>
      </c>
      <c r="K1074" s="2046">
        <f t="shared" si="136"/>
        <v>0.0</v>
      </c>
      <c r="L1074" s="2047">
        <f t="shared" si="137"/>
        <v>0.0</v>
      </c>
      <c r="M1074" s="2044" t="str">
        <f>CONCATENATE(W1074,"/",'Result Entry'!$CE$7)</f>
        <v>0/100</v>
      </c>
      <c r="N1074" s="2045" t="str">
        <f>IF(X1074=0,"--",CONCATENATE(X1074,"/",'Result Entry'!$CF$7))</f>
        <v>--</v>
      </c>
      <c r="O1074" s="2043">
        <f t="shared" si="138"/>
        <v>0.0</v>
      </c>
      <c r="P1074" s="2048">
        <f t="shared" si="139"/>
        <v>0.0</v>
      </c>
      <c r="Q1074" s="2049" t="str">
        <f>IF($L1058="TC",0,IF($L1058="Nso",0,VLOOKUP($A1054,'Result Entry'!$B$9:$FW$108,89,0)))</f>
        <v/>
      </c>
      <c r="R1074" s="610"/>
      <c r="U1074" s="2041">
        <f>IF($L1058="TC",0,IF($L1058="Nso",0,VLOOKUP($A1054,'Result Entry'!$B$9:$FW$108,78,0)))</f>
        <v>0.0</v>
      </c>
      <c r="V1074" s="2041">
        <f>IF($L1058="TC",0,IF($L1058="Nso",0,VLOOKUP($A1054,'Result Entry'!$B$9:$FW$108,79,0)))</f>
        <v>0.0</v>
      </c>
      <c r="W1074" s="2041">
        <f>IF($L1058="TC",0,IF($L1058="Nso",0,VLOOKUP($A1054,'Result Entry'!$B$9:$FW$108,82,0)))</f>
        <v>0.0</v>
      </c>
      <c r="X1074" s="2041">
        <f>IF($L1058="TC",0,IF($L1058="Nso",0,VLOOKUP($A1054,'Result Entry'!$B$9:$FW$108,83,0)))</f>
        <v>0.0</v>
      </c>
      <c r="Y1074" s="2041">
        <f>VLOOKUP($A1054,'Result Entry'!$B$9:$FW$108,73,0)</f>
        <v>0.0</v>
      </c>
    </row>
    <row r="1075" spans="8:8" s="1538" ht="33.75" customFormat="1" customHeight="1">
      <c r="A1075" s="1954"/>
      <c r="B1075" s="1986" t="s">
        <v>70</v>
      </c>
      <c r="C1075" s="2050">
        <f>IF(Y1075&gt;=1,'Result Entry'!$CN$3,0)</f>
        <v>0.0</v>
      </c>
      <c r="D1075" s="2040"/>
      <c r="E1075" s="2051">
        <f>IF($L1058="TC",0,IF($L1058="Nso",0,VLOOKUP($A1054,'Result Entry'!$B$9:$FW$108,91,0)))</f>
        <v>0.0</v>
      </c>
      <c r="F1075" s="2052">
        <f>IF($L1058="TC",0,IF($L1058="Nso",0,VLOOKUP($A1054,'Result Entry'!$B$9:$FW$108,92,0)))</f>
        <v>0.0</v>
      </c>
      <c r="G1075" s="2052">
        <f>IF($L1058="TC",0,IF($L1058="Nso",0,VLOOKUP($A1054,'Result Entry'!$B$9:$FW$108,93,0)))</f>
        <v>0.0</v>
      </c>
      <c r="H1075" s="2053">
        <f t="shared" si="135"/>
        <v>0.0</v>
      </c>
      <c r="I1075" s="2054" t="str">
        <f>CONCATENATE(U1075,"/",'Result Entry'!$CR$7)</f>
        <v>0/70</v>
      </c>
      <c r="J1075" s="2055" t="str">
        <f>IF(V1075=0,"--",CONCATENATE(V1075,"/",'Result Entry'!$CS$7))</f>
        <v>--</v>
      </c>
      <c r="K1075" s="2056">
        <f t="shared" si="136"/>
        <v>0.0</v>
      </c>
      <c r="L1075" s="2057">
        <f t="shared" si="137"/>
        <v>0.0</v>
      </c>
      <c r="M1075" s="2054" t="str">
        <f>CONCATENATE(W1075,"/",'Result Entry'!$CV$7)</f>
        <v>0/100</v>
      </c>
      <c r="N1075" s="2055" t="str">
        <f>IF(X1075=0,"--",CONCATENATE(X1075,"/",'Result Entry'!$CW$7))</f>
        <v>--</v>
      </c>
      <c r="O1075" s="2053">
        <f t="shared" si="138"/>
        <v>0.0</v>
      </c>
      <c r="P1075" s="2058">
        <f t="shared" si="139"/>
        <v>0.0</v>
      </c>
      <c r="Q1075" s="2059" t="str">
        <f>IF($L1058="TC",0,IF($L1058="Nso",0,VLOOKUP($A1054,'Result Entry'!$B$9:$FW$108,106,0)))</f>
        <v/>
      </c>
      <c r="R1075" s="610"/>
      <c r="U1075" s="2051">
        <f>IF($L1058="TC",0,IF($L1058="Nso",0,VLOOKUP($A1054,'Result Entry'!$B$9:$FW$108,95,0)))</f>
        <v>0.0</v>
      </c>
      <c r="V1075" s="2051">
        <f>IF($L1058="TC",0,IF($L1058="Nso",0,VLOOKUP($A1054,'Result Entry'!$B$9:$FW$108,96,0)))</f>
        <v>0.0</v>
      </c>
      <c r="W1075" s="2051">
        <f>IF($L1058="TC",0,IF($L1058="Nso",0,VLOOKUP($A1054,'Result Entry'!$B$9:$FW$108,99,0)))</f>
        <v>0.0</v>
      </c>
      <c r="X1075" s="2051">
        <f>IF($L1058="TC",0,IF($L1058="Nso",0,VLOOKUP($A1054,'Result Entry'!$B$9:$FW$108,100,0)))</f>
        <v>0.0</v>
      </c>
      <c r="Y1075" s="2051">
        <f>VLOOKUP($A1054,'Result Entry'!$B$9:$FW$108,90,0)</f>
        <v>0.0</v>
      </c>
    </row>
    <row r="1076" spans="8:8" s="1538" ht="33.75" customFormat="1" customHeight="1">
      <c r="A1076" s="1954"/>
      <c r="B1076" s="1986" t="s">
        <v>70</v>
      </c>
      <c r="C1076" s="1554">
        <f>IF(Y1076&gt;=1,'Result Entry'!$DE$3,0)</f>
        <v>0.0</v>
      </c>
      <c r="D1076" s="2040"/>
      <c r="E1076" s="1739">
        <f>IF($L1058="TC",0,IF($L1058="Nso",0,VLOOKUP($A1054,'Result Entry'!$B$9:$FW$108,108,0)))</f>
        <v>0.0</v>
      </c>
      <c r="F1076" s="1740">
        <f>IF($L1058="TC",0,IF($L1058="Nso",0,VLOOKUP($A1054,'Result Entry'!$B$9:$FW$108,109,0)))</f>
        <v>0.0</v>
      </c>
      <c r="G1076" s="1740">
        <f>IF($L1058="TC",0,IF($L1058="Nso",0,VLOOKUP($A1054,'Result Entry'!$B$9:$FW$108,110,0)))</f>
        <v>0.0</v>
      </c>
      <c r="H1076" s="2060">
        <f t="shared" si="135"/>
        <v>0.0</v>
      </c>
      <c r="I1076" s="2061" t="str">
        <f>CONCATENATE(U1076,"/",'Result Entry'!$DI$7)</f>
        <v>0/70</v>
      </c>
      <c r="J1076" s="2062" t="str">
        <f>IF(V1076=0,"--",CONCATENATE(V1076,"/",'Result Entry'!$DJ$7))</f>
        <v>--</v>
      </c>
      <c r="K1076" s="2063">
        <f t="shared" si="136"/>
        <v>0.0</v>
      </c>
      <c r="L1076" s="2064">
        <f t="shared" si="137"/>
        <v>0.0</v>
      </c>
      <c r="M1076" s="2061" t="str">
        <f>CONCATENATE(W1076,"/",'Result Entry'!$DM$7)</f>
        <v>0/100</v>
      </c>
      <c r="N1076" s="2062" t="str">
        <f>IF(X1076=0,"--",CONCATENATE(X1076,"/",'Result Entry'!$DN$7))</f>
        <v>--</v>
      </c>
      <c r="O1076" s="2060">
        <f t="shared" si="138"/>
        <v>0.0</v>
      </c>
      <c r="P1076" s="1746">
        <f t="shared" si="139"/>
        <v>0.0</v>
      </c>
      <c r="Q1076" s="2032" t="str">
        <f>IF($L1058="TC",0,IF($L1058="Nso",0,VLOOKUP($A1054,'Result Entry'!$B$9:$FW$108,123,0)))</f>
        <v/>
      </c>
      <c r="R1076" s="610"/>
      <c r="U1076" s="2065">
        <f>IF($L1058="TC",0,IF($L1058="Nso",0,VLOOKUP($A1054,'Result Entry'!$B$9:$FW$108,112,0)))</f>
        <v>0.0</v>
      </c>
      <c r="V1076" s="2065">
        <f>IF($L1058="TC",0,IF($L1058="Nso",0,VLOOKUP($A1054,'Result Entry'!$B$9:$FW$108,113,0)))</f>
        <v>0.0</v>
      </c>
      <c r="W1076" s="2065">
        <f>IF($L1058="TC",0,IF($L1058="Nso",0,VLOOKUP($A1054,'Result Entry'!$B$9:$FW$108,116,0)))</f>
        <v>0.0</v>
      </c>
      <c r="X1076" s="2065">
        <f>IF($L1058="TC",0,IF($L1058="Nso",0,VLOOKUP($A1054,'Result Entry'!$B$9:$FW$108,117,0)))</f>
        <v>0.0</v>
      </c>
      <c r="Y1076" s="2065">
        <f>VLOOKUP($A1054,'Result Entry'!$B$9:$FW$108,107,0)</f>
        <v>0.0</v>
      </c>
    </row>
    <row r="1077" spans="8:8" ht="33.75" customHeight="1">
      <c r="A1077" s="1954"/>
      <c r="B1077" s="1986" t="s">
        <v>70</v>
      </c>
      <c r="C1077" s="1565" t="s">
        <v>78</v>
      </c>
      <c r="D1077" s="1566"/>
      <c r="E1077" s="1567"/>
      <c r="F1077" s="1747" t="s">
        <v>79</v>
      </c>
      <c r="G1077" s="2066"/>
      <c r="H1077" s="1748"/>
      <c r="I1077" s="1747" t="s">
        <v>80</v>
      </c>
      <c r="J1077" s="1749"/>
      <c r="K1077" s="2067" t="s">
        <v>42</v>
      </c>
      <c r="L1077" s="2068"/>
      <c r="M1077" s="2067" t="s">
        <v>92</v>
      </c>
      <c r="N1077" s="1753"/>
      <c r="O1077" s="1752" t="s">
        <v>40</v>
      </c>
      <c r="P1077" s="1753"/>
      <c r="Q1077" s="2069" t="s">
        <v>44</v>
      </c>
      <c r="R1077" s="610"/>
    </row>
    <row r="1078" spans="8:8" ht="33.75" customHeight="1">
      <c r="A1078" s="1954"/>
      <c r="B1078" s="1986" t="s">
        <v>70</v>
      </c>
      <c r="C1078" s="1577"/>
      <c r="D1078" s="1578"/>
      <c r="E1078" s="1579"/>
      <c r="F1078" s="1755">
        <f>IF($L1058="TC",0,IF($L1058="Nso",0,VLOOKUP($A1054,'Result Entry'!$B$9:$FW$108,171,0)))</f>
        <v>0.0</v>
      </c>
      <c r="G1078" s="2070"/>
      <c r="H1078" s="1756"/>
      <c r="I1078" s="2071">
        <f>IF($L1058="TC",0,IF($L1058="Nso",0,VLOOKUP($A1054,'Result Entry'!$B$9:$FW$108,172,0)))</f>
        <v>0.0</v>
      </c>
      <c r="J1078" s="2072"/>
      <c r="K1078" s="2073">
        <f>IF($L1058="TC",0,IF($L1058="Nso",0,VLOOKUP($A1054,'Result Entry'!$B$9:$FW$108,173,0)))</f>
        <v>0.0</v>
      </c>
      <c r="L1078" s="2074"/>
      <c r="M1078" s="2075" t="str">
        <f>IF($L1058="TC",0,IF($L1058="Nso",0,VLOOKUP($A1054,'Result Entry'!$B$9:$FW$108,174,0)))</f>
        <v/>
      </c>
      <c r="N1078" s="2076"/>
      <c r="O1078" s="1535" t="str">
        <f>VLOOKUP($A1054,'Result Entry'!$B$9:$FW$108,175,0)</f>
        <v/>
      </c>
      <c r="P1078" s="1534"/>
      <c r="Q1078" s="2077" t="str">
        <f>IF($L1058="TC",0,IF($L1058="Nso",0,VLOOKUP($A1054,'Result Entry'!$B$9:$FW$108,177,0)))</f>
        <v/>
      </c>
      <c r="R1078" s="610"/>
    </row>
    <row r="1079" spans="8:8" ht="33.75" customHeight="1">
      <c r="A1079" s="1954"/>
      <c r="B1079" s="1986" t="s">
        <v>70</v>
      </c>
      <c r="C1079" s="2078" t="s">
        <v>59</v>
      </c>
      <c r="D1079" s="2079"/>
      <c r="E1079" s="2079"/>
      <c r="F1079" s="2079"/>
      <c r="G1079" s="2079"/>
      <c r="H1079" s="2079"/>
      <c r="I1079" s="2080"/>
      <c r="J1079" s="1592" t="s">
        <v>60</v>
      </c>
      <c r="K1079" s="1592"/>
      <c r="L1079" s="1592"/>
      <c r="M1079" s="1593"/>
      <c r="N1079" s="1760">
        <f>VLOOKUP($A1054,'Result Entry'!$B$9:$FW$108,168,0)</f>
        <v>0.0</v>
      </c>
      <c r="O1079" s="1761"/>
      <c r="P1079" s="2081" t="s">
        <v>38</v>
      </c>
      <c r="Q1079" s="2082"/>
      <c r="R1079" s="610"/>
    </row>
    <row r="1080" spans="8:8" ht="33.75" customHeight="1">
      <c r="A1080" s="1954"/>
      <c r="B1080" s="1986" t="s">
        <v>70</v>
      </c>
      <c r="C1080" s="1598" t="s">
        <v>244</v>
      </c>
      <c r="D1080" s="1599"/>
      <c r="E1080" s="1599"/>
      <c r="F1080" s="2083" t="s">
        <v>158</v>
      </c>
      <c r="G1080" s="2084"/>
      <c r="H1080" s="2085"/>
      <c r="I1080" s="2086" t="s">
        <v>242</v>
      </c>
      <c r="J1080" s="1603" t="s">
        <v>61</v>
      </c>
      <c r="K1080" s="1603"/>
      <c r="L1080" s="1603"/>
      <c r="M1080" s="1604"/>
      <c r="N1080" s="1762">
        <f>VLOOKUP($A1054,'Result Entry'!$B$9:$FW$108,169,0)</f>
        <v>0.0</v>
      </c>
      <c r="O1080" s="1763"/>
      <c r="P1080" s="1607" t="str">
        <f>VLOOKUP($A1054,'Result Entry'!$B$9:$FW$108,170,0)</f>
        <v/>
      </c>
      <c r="Q1080" s="2087"/>
      <c r="R1080" s="610"/>
    </row>
    <row r="1081" spans="8:8" ht="33.75" customHeight="1">
      <c r="A1081" s="1954"/>
      <c r="B1081" s="1986" t="s">
        <v>70</v>
      </c>
      <c r="C1081" s="1598"/>
      <c r="D1081" s="1599"/>
      <c r="E1081" s="1599"/>
      <c r="F1081" s="2088"/>
      <c r="G1081" s="2089"/>
      <c r="H1081" s="2090"/>
      <c r="I1081" s="2091" t="s">
        <v>100</v>
      </c>
      <c r="J1081" s="1612" t="s">
        <v>62</v>
      </c>
      <c r="K1081" s="1612"/>
      <c r="L1081" s="1612"/>
      <c r="M1081" s="1613"/>
      <c r="N1081" s="2092">
        <f>IF($L1058="TC","Transferred",IF($L1058="Nso","NameSeparated",VLOOKUP($A1054,'Result Entry'!$B$9:$FW$108,178,0)))</f>
        <v>0.0</v>
      </c>
      <c r="O1081" s="2092"/>
      <c r="P1081" s="2092"/>
      <c r="Q1081" s="2093"/>
      <c r="R1081" s="610"/>
    </row>
    <row r="1082" spans="8:8" ht="33.75" customHeight="1">
      <c r="A1082" s="1954"/>
      <c r="B1082" s="1986" t="s">
        <v>70</v>
      </c>
      <c r="C1082" s="1766" t="str">
        <f>'Result Entry'!$DU$3</f>
        <v>Foundation Of Information Tech.</v>
      </c>
      <c r="D1082" s="1767"/>
      <c r="E1082" s="1768"/>
      <c r="F1082" s="1769" t="str">
        <f>IF(OR($L1058="TC",$L1058="Nso"),"",VLOOKUP($A1054,'Result Entry'!$B$9:$GS$108,196,0))</f>
        <v>0/200</v>
      </c>
      <c r="G1082" s="1769"/>
      <c r="H1082" s="1769"/>
      <c r="I1082" s="1770" t="str">
        <f>IF(F1082="","",VLOOKUP($A1054,'Result Entry'!$B$9:$GS$108,137,0))</f>
        <v/>
      </c>
      <c r="J1082" s="1621" t="s">
        <v>72</v>
      </c>
      <c r="K1082" s="1621"/>
      <c r="L1082" s="1621"/>
      <c r="M1082" s="1622"/>
      <c r="N1082" s="2094">
        <f>'Result Entry'!$T$2</f>
        <v>45041.0</v>
      </c>
      <c r="O1082" s="2095"/>
      <c r="P1082" s="2095"/>
      <c r="Q1082" s="2096"/>
      <c r="R1082" s="610"/>
    </row>
    <row r="1083" spans="8:8" ht="33.75" customHeight="1">
      <c r="A1083" s="1954"/>
      <c r="B1083" s="1986" t="s">
        <v>70</v>
      </c>
      <c r="C1083" s="1774" t="str">
        <f>'Result Entry'!$EI$3</f>
        <v>G.I.A.I.-II</v>
      </c>
      <c r="D1083" s="1775"/>
      <c r="E1083" s="1776"/>
      <c r="F1083" s="1769" t="str">
        <f>IF(OR($L1058="TC",$L1058="Nso"),"",VLOOKUP($A1054,'Result Entry'!$B$9:$GS$108,200,0))</f>
        <v>0/200</v>
      </c>
      <c r="G1083" s="1769"/>
      <c r="H1083" s="1769"/>
      <c r="I1083" s="1770" t="str">
        <f>IF(F1083="","",VLOOKUP($A1054,'Result Entry'!$B$9:$GS$108,149,0))</f>
        <v/>
      </c>
      <c r="J1083" s="1626"/>
      <c r="K1083" s="1627"/>
      <c r="L1083" s="1627"/>
      <c r="M1083" s="1627"/>
      <c r="N1083" s="1627"/>
      <c r="O1083" s="1627"/>
      <c r="P1083" s="1627"/>
      <c r="Q1083" s="2097"/>
      <c r="R1083" s="610"/>
    </row>
    <row r="1084" spans="8:8" ht="33.75" customHeight="1">
      <c r="A1084" s="1954"/>
      <c r="B1084" s="1986" t="s">
        <v>70</v>
      </c>
      <c r="C1084" s="1774" t="str">
        <f>'Result Entry'!$EU$3</f>
        <v>SOC.SER.PLAN</v>
      </c>
      <c r="D1084" s="1775"/>
      <c r="E1084" s="1776"/>
      <c r="F1084" s="1769" t="str">
        <f>IF(OR($L1058="TC",$L1058="Nso"),"",VLOOKUP($A1054,'Result Entry'!$B$9:$HS$108,204,0))</f>
        <v>0/200</v>
      </c>
      <c r="G1084" s="1769"/>
      <c r="H1084" s="1769"/>
      <c r="I1084" s="1770" t="str">
        <f>IF(F1084="","",VLOOKUP($A1054,'Result Entry'!$B$9:$GS$108,161,0))</f>
        <v/>
      </c>
      <c r="J1084" s="1629" t="s">
        <v>175</v>
      </c>
      <c r="K1084" s="2098"/>
      <c r="L1084" s="2098"/>
      <c r="M1084" s="1630"/>
      <c r="N1084" s="2099"/>
      <c r="O1084" s="2100"/>
      <c r="P1084" s="2100"/>
      <c r="Q1084" s="2101"/>
      <c r="R1084" s="610"/>
    </row>
    <row r="1085" spans="8:8" ht="33.75" customHeight="1">
      <c r="A1085" s="1954"/>
      <c r="B1085" s="1986" t="s">
        <v>70</v>
      </c>
      <c r="C1085" s="1774" t="str">
        <f>'Result Entry'!$FG$3</f>
        <v>Jeewan Kaushal</v>
      </c>
      <c r="D1085" s="1775"/>
      <c r="E1085" s="1776"/>
      <c r="F1085" s="1769" t="str">
        <f>IF(OR($L1058="TC",$L1058="Nso"),"",VLOOKUP($A1054,'Result Entry'!$B$9:$HS$108,208,0))</f>
        <v>0/100</v>
      </c>
      <c r="G1085" s="1769"/>
      <c r="H1085" s="1769"/>
      <c r="I1085" s="1770" t="str">
        <f>IF(F1085="","",VLOOKUP($A1054,'Result Entry'!$B$9:$HS$108,167,0))</f>
        <v/>
      </c>
      <c r="J1085" s="1629" t="s">
        <v>149</v>
      </c>
      <c r="K1085" s="2098"/>
      <c r="L1085" s="2098"/>
      <c r="M1085" s="1630"/>
      <c r="N1085" s="1630"/>
      <c r="O1085" s="1630"/>
      <c r="P1085" s="1630"/>
      <c r="Q1085" s="2102"/>
      <c r="R1085" s="610"/>
    </row>
    <row r="1086" spans="8:8" ht="33.75" customHeight="1">
      <c r="A1086" s="1954"/>
      <c r="B1086" s="1986" t="s">
        <v>70</v>
      </c>
      <c r="C1086" s="1777" t="s">
        <v>181</v>
      </c>
      <c r="D1086" s="1778"/>
      <c r="E1086" s="1779"/>
      <c r="F1086" s="2103" t="s">
        <v>182</v>
      </c>
      <c r="G1086" s="2104"/>
      <c r="H1086" s="2105"/>
      <c r="I1086" s="1782" t="s">
        <v>31</v>
      </c>
      <c r="J1086" s="1629" t="s">
        <v>176</v>
      </c>
      <c r="K1086" s="2098"/>
      <c r="L1086" s="2098"/>
      <c r="M1086" s="1630"/>
      <c r="N1086" s="1630"/>
      <c r="O1086" s="1630"/>
      <c r="P1086" s="1630"/>
      <c r="Q1086" s="2102"/>
      <c r="R1086" s="610"/>
    </row>
    <row r="1087" spans="8:8" ht="33.75" customHeight="1">
      <c r="A1087" s="1954"/>
      <c r="B1087" s="1986" t="s">
        <v>70</v>
      </c>
      <c r="C1087" s="1783"/>
      <c r="D1087" s="1784"/>
      <c r="E1087" s="1785"/>
      <c r="F1087" s="1786" t="s">
        <v>245</v>
      </c>
      <c r="G1087" s="2106"/>
      <c r="H1087" s="1787"/>
      <c r="I1087" s="1788" t="s">
        <v>63</v>
      </c>
      <c r="J1087" s="1647" t="s">
        <v>68</v>
      </c>
      <c r="K1087" s="1648"/>
      <c r="L1087" s="1648"/>
      <c r="M1087" s="1648"/>
      <c r="N1087" s="1648"/>
      <c r="O1087" s="1648"/>
      <c r="P1087" s="1648"/>
      <c r="Q1087" s="2107"/>
      <c r="R1087" s="610"/>
    </row>
    <row r="1088" spans="8:8" ht="33.75" customHeight="1">
      <c r="A1088" s="1954"/>
      <c r="B1088" s="1986" t="s">
        <v>70</v>
      </c>
      <c r="C1088" s="1783"/>
      <c r="D1088" s="1784"/>
      <c r="E1088" s="1785"/>
      <c r="F1088" s="1786" t="s">
        <v>246</v>
      </c>
      <c r="G1088" s="2106"/>
      <c r="H1088" s="1787"/>
      <c r="I1088" s="1788" t="s">
        <v>64</v>
      </c>
      <c r="J1088" s="1650"/>
      <c r="K1088" s="1651"/>
      <c r="L1088" s="1651"/>
      <c r="M1088" s="1651"/>
      <c r="N1088" s="1651"/>
      <c r="O1088" s="1651"/>
      <c r="P1088" s="1651"/>
      <c r="Q1088" s="2108"/>
      <c r="R1088" s="610"/>
    </row>
    <row r="1089" spans="8:8" ht="33.75" customHeight="1">
      <c r="A1089" s="1954"/>
      <c r="B1089" s="1986" t="s">
        <v>70</v>
      </c>
      <c r="C1089" s="1783"/>
      <c r="D1089" s="1784"/>
      <c r="E1089" s="1785"/>
      <c r="F1089" s="1786" t="s">
        <v>247</v>
      </c>
      <c r="G1089" s="2106"/>
      <c r="H1089" s="1787"/>
      <c r="I1089" s="1788" t="s">
        <v>66</v>
      </c>
      <c r="J1089" s="1650"/>
      <c r="K1089" s="1651"/>
      <c r="L1089" s="1651"/>
      <c r="M1089" s="1651"/>
      <c r="N1089" s="1651"/>
      <c r="O1089" s="1651"/>
      <c r="P1089" s="1651"/>
      <c r="Q1089" s="2108"/>
      <c r="R1089" s="610"/>
    </row>
    <row r="1090" spans="8:8" ht="33.75" customHeight="1">
      <c r="A1090" s="1954"/>
      <c r="B1090" s="1986" t="s">
        <v>70</v>
      </c>
      <c r="C1090" s="1783"/>
      <c r="D1090" s="1784"/>
      <c r="E1090" s="1785"/>
      <c r="F1090" s="1786" t="s">
        <v>248</v>
      </c>
      <c r="G1090" s="2106"/>
      <c r="H1090" s="1787"/>
      <c r="I1090" s="1788" t="s">
        <v>65</v>
      </c>
      <c r="J1090" s="1653" t="s">
        <v>81</v>
      </c>
      <c r="K1090" s="1654"/>
      <c r="L1090" s="1654"/>
      <c r="M1090" s="1654"/>
      <c r="N1090" s="1654"/>
      <c r="O1090" s="1654"/>
      <c r="P1090" s="1654"/>
      <c r="Q1090" s="2109"/>
      <c r="R1090" s="610"/>
    </row>
    <row r="1091" spans="8:8" ht="33.75" customHeight="1">
      <c r="A1091" s="1954"/>
      <c r="B1091" s="2110" t="s">
        <v>70</v>
      </c>
      <c r="C1091" s="2111"/>
      <c r="D1091" s="2112"/>
      <c r="E1091" s="2113"/>
      <c r="F1091" s="2114"/>
      <c r="G1091" s="2115"/>
      <c r="H1091" s="2115"/>
      <c r="I1091" s="2116"/>
      <c r="J1091" s="2117"/>
      <c r="K1091" s="2118"/>
      <c r="L1091" s="2118"/>
      <c r="M1091" s="2118"/>
      <c r="N1091" s="2118"/>
      <c r="O1091" s="2118"/>
      <c r="P1091" s="2118"/>
      <c r="Q1091" s="2119"/>
      <c r="R1091" s="610"/>
    </row>
    <row r="1092" spans="8:8" s="927" ht="48.75" customFormat="1" customHeight="1">
      <c r="A1092" s="1439"/>
      <c r="B1092" s="2120"/>
      <c r="C1092" s="2120"/>
      <c r="D1092" s="2120"/>
      <c r="E1092" s="2120"/>
      <c r="F1092" s="2120"/>
      <c r="G1092" s="2120"/>
      <c r="H1092" s="2120"/>
      <c r="I1092" s="2120"/>
      <c r="J1092" s="2120"/>
      <c r="K1092" s="2120"/>
      <c r="L1092" s="2120"/>
      <c r="M1092" s="2120"/>
      <c r="N1092" s="2120"/>
      <c r="O1092" s="2120"/>
      <c r="P1092" s="2120"/>
      <c r="Q1092" s="2120"/>
      <c r="R1092" s="610"/>
    </row>
    <row r="1093" spans="8:8" ht="9.75" customHeight="1">
      <c r="A1093" s="1949">
        <f>A1054+1</f>
        <v>29.0</v>
      </c>
      <c r="B1093" s="1949"/>
      <c r="C1093" s="1949"/>
      <c r="D1093" s="1949"/>
      <c r="E1093" s="1949"/>
      <c r="F1093" s="1949"/>
      <c r="G1093" s="1949"/>
      <c r="H1093" s="1949"/>
      <c r="I1093" s="1949"/>
      <c r="J1093" s="1949"/>
      <c r="K1093" s="1949"/>
      <c r="L1093" s="1949"/>
      <c r="M1093" s="1949"/>
      <c r="N1093" s="1949"/>
      <c r="O1093" s="1949"/>
      <c r="P1093" s="1949"/>
      <c r="Q1093" s="1949"/>
      <c r="R1093" s="1949"/>
    </row>
    <row r="1094" spans="8:8" ht="16.5" customHeight="1">
      <c r="A1094" s="1950"/>
      <c r="B1094" s="1951" t="s">
        <v>51</v>
      </c>
      <c r="C1094" s="1952"/>
      <c r="D1094" s="1952"/>
      <c r="E1094" s="1952"/>
      <c r="F1094" s="1952"/>
      <c r="G1094" s="1952"/>
      <c r="H1094" s="1952"/>
      <c r="I1094" s="1952"/>
      <c r="J1094" s="1952"/>
      <c r="K1094" s="1952"/>
      <c r="L1094" s="1952"/>
      <c r="M1094" s="1952"/>
      <c r="N1094" s="1952"/>
      <c r="O1094" s="1952"/>
      <c r="P1094" s="1952"/>
      <c r="Q1094" s="1953"/>
      <c r="R1094" s="610"/>
    </row>
    <row r="1095" spans="8:8" ht="62.25" customHeight="1">
      <c r="A1095" s="1954"/>
      <c r="B1095" s="1955"/>
      <c r="C1095" s="1956"/>
      <c r="D1095" s="1957" t="str">
        <f>Master!$E$8</f>
        <v>Govt. Sr. Secondary School </v>
      </c>
      <c r="E1095" s="1958"/>
      <c r="F1095" s="1958"/>
      <c r="G1095" s="1958"/>
      <c r="H1095" s="1958"/>
      <c r="I1095" s="1958"/>
      <c r="J1095" s="1958"/>
      <c r="K1095" s="1958"/>
      <c r="L1095" s="1958"/>
      <c r="M1095" s="1958"/>
      <c r="N1095" s="1958"/>
      <c r="O1095" s="1958"/>
      <c r="P1095" s="1958"/>
      <c r="Q1095" s="1959"/>
      <c r="R1095" s="610"/>
    </row>
    <row r="1096" spans="8:8" ht="33.0" customHeight="1">
      <c r="A1096" s="1954"/>
      <c r="B1096" s="1960"/>
      <c r="C1096" s="1961"/>
      <c r="D1096" s="1962" t="str">
        <f>Master!$E$11</f>
        <v>P.S.-Bapini (Jodhpur)</v>
      </c>
      <c r="E1096" s="1962"/>
      <c r="F1096" s="1962"/>
      <c r="G1096" s="1962"/>
      <c r="H1096" s="1962"/>
      <c r="I1096" s="1962"/>
      <c r="J1096" s="1962"/>
      <c r="K1096" s="1962"/>
      <c r="L1096" s="1962"/>
      <c r="M1096" s="1962"/>
      <c r="N1096" s="1962"/>
      <c r="O1096" s="1962"/>
      <c r="P1096" s="1962"/>
      <c r="Q1096" s="1963"/>
      <c r="R1096" s="610"/>
    </row>
    <row r="1097" spans="8:8" ht="21.75" customHeight="1">
      <c r="A1097" s="1954"/>
      <c r="B1097" s="1964"/>
      <c r="C1097" s="1965" t="s">
        <v>151</v>
      </c>
      <c r="D1097" s="1966"/>
      <c r="E1097" s="1966"/>
      <c r="F1097" s="1966"/>
      <c r="G1097" s="1966"/>
      <c r="H1097" s="1967"/>
      <c r="I1097" s="1968" t="s">
        <v>128</v>
      </c>
      <c r="J1097" s="1969"/>
      <c r="K1097" s="1969"/>
      <c r="L1097" s="1970">
        <f>VLOOKUP(A1093,'Result Entry'!$B$6:$K$108,6,0)</f>
        <v>0.0</v>
      </c>
      <c r="M1097" s="1971"/>
      <c r="N1097" s="1972" t="s">
        <v>69</v>
      </c>
      <c r="O1097" s="1973"/>
      <c r="P1097" s="1974">
        <f>Master!$E$14</f>
        <v>8.151106901E9</v>
      </c>
      <c r="Q1097" s="1975"/>
      <c r="R1097" s="610"/>
    </row>
    <row r="1098" spans="8:8" ht="21.75" customHeight="1">
      <c r="A1098" s="1954"/>
      <c r="B1098" s="1976"/>
      <c r="C1098" s="1965"/>
      <c r="D1098" s="1966"/>
      <c r="E1098" s="1966"/>
      <c r="F1098" s="1966"/>
      <c r="G1098" s="1966"/>
      <c r="H1098" s="1967"/>
      <c r="I1098" s="1968"/>
      <c r="J1098" s="1969"/>
      <c r="K1098" s="1969"/>
      <c r="L1098" s="1970"/>
      <c r="M1098" s="1971"/>
      <c r="N1098" s="1470" t="s">
        <v>67</v>
      </c>
      <c r="O1098" s="1471"/>
      <c r="P1098" s="1472"/>
      <c r="Q1098" s="1977"/>
      <c r="R1098" s="610"/>
    </row>
    <row r="1099" spans="8:8" ht="21.75" customHeight="1">
      <c r="A1099" s="1954"/>
      <c r="B1099" s="1976"/>
      <c r="C1099" s="1978"/>
      <c r="D1099" s="1979"/>
      <c r="E1099" s="1979"/>
      <c r="F1099" s="1979"/>
      <c r="G1099" s="1979"/>
      <c r="H1099" s="1980"/>
      <c r="I1099" s="1981"/>
      <c r="J1099" s="1982"/>
      <c r="K1099" s="1982"/>
      <c r="L1099" s="1983"/>
      <c r="M1099" s="1984"/>
      <c r="N1099" s="1479" t="s">
        <v>52</v>
      </c>
      <c r="O1099" s="1480"/>
      <c r="P1099" s="1481" t="str">
        <f>Master!$E$6</f>
        <v>2022-23</v>
      </c>
      <c r="Q1099" s="1985"/>
      <c r="R1099" s="610"/>
    </row>
    <row r="1100" spans="8:8" ht="33.75" customHeight="1">
      <c r="A1100" s="1954"/>
      <c r="B1100" s="1986" t="s">
        <v>70</v>
      </c>
      <c r="C1100" s="1677" t="s">
        <v>21</v>
      </c>
      <c r="D1100" s="1678"/>
      <c r="E1100" s="1678"/>
      <c r="F1100" s="1678"/>
      <c r="G1100" s="1679"/>
      <c r="H1100" s="1680" t="s">
        <v>150</v>
      </c>
      <c r="I1100" s="1681">
        <f>VLOOKUP($A1093,'Result Entry'!$B$9:$FW$108,4,0)</f>
        <v>0.0</v>
      </c>
      <c r="J1100" s="1681"/>
      <c r="K1100" s="1681"/>
      <c r="L1100" s="1681"/>
      <c r="M1100" s="1681"/>
      <c r="N1100" s="1681"/>
      <c r="O1100" s="1681"/>
      <c r="P1100" s="1681"/>
      <c r="Q1100" s="1987"/>
      <c r="R1100" s="610"/>
    </row>
    <row r="1101" spans="8:8" ht="33.75" customHeight="1">
      <c r="A1101" s="1954"/>
      <c r="B1101" s="1986" t="s">
        <v>70</v>
      </c>
      <c r="C1101" s="1683" t="s">
        <v>23</v>
      </c>
      <c r="D1101" s="1684"/>
      <c r="E1101" s="1684"/>
      <c r="F1101" s="1684"/>
      <c r="G1101" s="1685"/>
      <c r="H1101" s="1686" t="s">
        <v>150</v>
      </c>
      <c r="I1101" s="1687">
        <f>VLOOKUP($A1093,'Result Entry'!$B$9:$FW$108,7,0)</f>
        <v>0.0</v>
      </c>
      <c r="J1101" s="1687"/>
      <c r="K1101" s="1687"/>
      <c r="L1101" s="1687"/>
      <c r="M1101" s="1687"/>
      <c r="N1101" s="1687"/>
      <c r="O1101" s="1687"/>
      <c r="P1101" s="1687"/>
      <c r="Q1101" s="1988"/>
      <c r="R1101" s="610"/>
    </row>
    <row r="1102" spans="8:8" ht="33.75" customHeight="1">
      <c r="A1102" s="1954"/>
      <c r="B1102" s="1986" t="s">
        <v>70</v>
      </c>
      <c r="C1102" s="1683" t="s">
        <v>24</v>
      </c>
      <c r="D1102" s="1684"/>
      <c r="E1102" s="1684"/>
      <c r="F1102" s="1684"/>
      <c r="G1102" s="1685"/>
      <c r="H1102" s="1686" t="s">
        <v>150</v>
      </c>
      <c r="I1102" s="1687">
        <f>VLOOKUP($A1093,'Result Entry'!$B$9:$FW$108,8,0)</f>
        <v>0.0</v>
      </c>
      <c r="J1102" s="1687"/>
      <c r="K1102" s="1687"/>
      <c r="L1102" s="1687"/>
      <c r="M1102" s="1687"/>
      <c r="N1102" s="1687"/>
      <c r="O1102" s="1687"/>
      <c r="P1102" s="1687"/>
      <c r="Q1102" s="1988"/>
      <c r="R1102" s="610"/>
    </row>
    <row r="1103" spans="8:8" ht="33.75" customHeight="1">
      <c r="A1103" s="1954"/>
      <c r="B1103" s="1986" t="s">
        <v>70</v>
      </c>
      <c r="C1103" s="1683" t="s">
        <v>53</v>
      </c>
      <c r="D1103" s="1684"/>
      <c r="E1103" s="1684"/>
      <c r="F1103" s="1684"/>
      <c r="G1103" s="1685"/>
      <c r="H1103" s="1686" t="s">
        <v>150</v>
      </c>
      <c r="I1103" s="1687">
        <f>VLOOKUP($A1093,'Result Entry'!$B$9:$FW$108,9,0)</f>
        <v>0.0</v>
      </c>
      <c r="J1103" s="1687"/>
      <c r="K1103" s="1687"/>
      <c r="L1103" s="1687"/>
      <c r="M1103" s="1687"/>
      <c r="N1103" s="1687"/>
      <c r="O1103" s="1687"/>
      <c r="P1103" s="1687"/>
      <c r="Q1103" s="1988"/>
      <c r="R1103" s="610"/>
    </row>
    <row r="1104" spans="8:8" ht="33.75" customHeight="1">
      <c r="A1104" s="1954"/>
      <c r="B1104" s="1986" t="s">
        <v>70</v>
      </c>
      <c r="C1104" s="1683" t="s">
        <v>54</v>
      </c>
      <c r="D1104" s="1684"/>
      <c r="E1104" s="1684"/>
      <c r="F1104" s="1684"/>
      <c r="G1104" s="1685"/>
      <c r="H1104" s="1686" t="s">
        <v>150</v>
      </c>
      <c r="I1104" s="1689" t="str">
        <f>CONCATENATE('Result Entry'!$G$4,'Result Entry'!$J$4)</f>
        <v>11(A)</v>
      </c>
      <c r="J1104" s="1687"/>
      <c r="K1104" s="1687"/>
      <c r="L1104" s="1687"/>
      <c r="M1104" s="1687"/>
      <c r="N1104" s="1687"/>
      <c r="O1104" s="1687"/>
      <c r="P1104" s="1687"/>
      <c r="Q1104" s="1988"/>
      <c r="R1104" s="610"/>
    </row>
    <row r="1105" spans="8:8" ht="33.75" customHeight="1">
      <c r="A1105" s="1954"/>
      <c r="B1105" s="1986" t="s">
        <v>70</v>
      </c>
      <c r="C1105" s="1742" t="s">
        <v>26</v>
      </c>
      <c r="D1105" s="1763"/>
      <c r="E1105" s="1763"/>
      <c r="F1105" s="1763"/>
      <c r="G1105" s="1989"/>
      <c r="H1105" s="1693" t="s">
        <v>150</v>
      </c>
      <c r="I1105" s="1694">
        <f>VLOOKUP($A1093,'Result Entry'!$B$9:$FW$108,10,0)</f>
        <v>0.0</v>
      </c>
      <c r="J1105" s="1694"/>
      <c r="K1105" s="1694"/>
      <c r="L1105" s="1694"/>
      <c r="M1105" s="1694"/>
      <c r="N1105" s="1694"/>
      <c r="O1105" s="1694"/>
      <c r="P1105" s="1694"/>
      <c r="Q1105" s="1990"/>
      <c r="R1105" s="610"/>
    </row>
    <row r="1106" spans="8:8" ht="33.75" customHeight="1">
      <c r="A1106" s="1954"/>
      <c r="B1106" s="1986" t="s">
        <v>70</v>
      </c>
      <c r="C1106" s="1991" t="s">
        <v>244</v>
      </c>
      <c r="D1106" s="1992"/>
      <c r="E1106" s="1993" t="s">
        <v>73</v>
      </c>
      <c r="F1106" s="1994" t="s">
        <v>74</v>
      </c>
      <c r="G1106" s="1994" t="s">
        <v>230</v>
      </c>
      <c r="H1106" s="1995" t="s">
        <v>169</v>
      </c>
      <c r="I1106" s="1701" t="s">
        <v>56</v>
      </c>
      <c r="J1106" s="1996"/>
      <c r="K1106" s="1996"/>
      <c r="L1106" s="1997" t="s">
        <v>231</v>
      </c>
      <c r="M1106" s="1998" t="s">
        <v>85</v>
      </c>
      <c r="N1106" s="1998"/>
      <c r="O1106" s="1999"/>
      <c r="P1106" s="2000" t="s">
        <v>77</v>
      </c>
      <c r="Q1106" s="2001" t="s">
        <v>99</v>
      </c>
      <c r="R1106" s="610"/>
    </row>
    <row r="1107" spans="8:8" ht="33.75" customHeight="1">
      <c r="A1107" s="1954"/>
      <c r="B1107" s="1986" t="s">
        <v>70</v>
      </c>
      <c r="C1107" s="2002"/>
      <c r="D1107" s="2003"/>
      <c r="E1107" s="2004"/>
      <c r="F1107" s="2005"/>
      <c r="G1107" s="2005"/>
      <c r="H1107" s="2006"/>
      <c r="I1107" s="2007" t="s">
        <v>233</v>
      </c>
      <c r="J1107" s="2008" t="s">
        <v>87</v>
      </c>
      <c r="K1107" s="2009" t="s">
        <v>109</v>
      </c>
      <c r="L1107" s="2010"/>
      <c r="M1107" s="2007" t="s">
        <v>233</v>
      </c>
      <c r="N1107" s="2008" t="s">
        <v>87</v>
      </c>
      <c r="O1107" s="2011" t="s">
        <v>110</v>
      </c>
      <c r="P1107" s="2012"/>
      <c r="Q1107" s="2013"/>
      <c r="R1107" s="610"/>
    </row>
    <row r="1108" spans="8:8" s="2014" ht="33.75" customFormat="1" customHeight="1">
      <c r="A1108" s="1954"/>
      <c r="B1108" s="1986" t="s">
        <v>70</v>
      </c>
      <c r="C1108" s="2015" t="s">
        <v>57</v>
      </c>
      <c r="D1108" s="2016"/>
      <c r="E1108" s="2017">
        <f>'Result Entry'!$L$7</f>
        <v>10.0</v>
      </c>
      <c r="F1108" s="2018">
        <f>'Result Entry'!$M$7</f>
        <v>10.0</v>
      </c>
      <c r="G1108" s="2018">
        <f>'Result Entry'!$N$7</f>
        <v>10.0</v>
      </c>
      <c r="H1108" s="2019">
        <f>SUM(E1108:G1108)</f>
        <v>30.0</v>
      </c>
      <c r="I1108" s="2020" t="s">
        <v>243</v>
      </c>
      <c r="J1108" s="2021" t="s">
        <v>243</v>
      </c>
      <c r="K1108" s="2022">
        <f>'Result Entry'!$P$7</f>
        <v>70.0</v>
      </c>
      <c r="L1108" s="2023">
        <f>SUM(H1108,K1108)</f>
        <v>100.0</v>
      </c>
      <c r="M1108" s="2020" t="s">
        <v>243</v>
      </c>
      <c r="N1108" s="2021" t="s">
        <v>243</v>
      </c>
      <c r="O1108" s="2019">
        <f>'Result Entry'!$R$7</f>
        <v>100.0</v>
      </c>
      <c r="P1108" s="2024">
        <f>SUM(L1108,O1108)</f>
        <v>200.0</v>
      </c>
      <c r="Q1108" s="2025"/>
      <c r="R1108" s="610"/>
    </row>
    <row r="1109" spans="8:8" s="1538" ht="33.75" customFormat="1" customHeight="1">
      <c r="A1109" s="1954"/>
      <c r="B1109" s="1986" t="s">
        <v>70</v>
      </c>
      <c r="C1109" s="1540" t="str">
        <f>'Result Entry'!$L$3</f>
        <v>HINDI Comp.</v>
      </c>
      <c r="D1109" s="1541"/>
      <c r="E1109" s="1728">
        <f>IF($L1097="TC",0,IF($L1097="Nso",0,VLOOKUP($A1093,'Result Entry'!$B$9:$FW$108,11,0)))</f>
        <v>0.0</v>
      </c>
      <c r="F1109" s="1729">
        <f>IF($L1097="TC",0,IF($L1097="Nso",0,VLOOKUP($A1093,'Result Entry'!$B$9:$FW$108,12,0)))</f>
        <v>0.0</v>
      </c>
      <c r="G1109" s="1729">
        <f>IF($L1097="TC",0,IF($L1097="Nso",0,VLOOKUP($A1093,'Result Entry'!$B$9:$FW$108,13,0)))</f>
        <v>0.0</v>
      </c>
      <c r="H1109" s="2026">
        <f>SUM(E1109:G1109)</f>
        <v>0.0</v>
      </c>
      <c r="I1109" s="2027" t="str">
        <f>CONCATENATE(U1109,"/",'Result Entry'!$P$7)</f>
        <v>0/70</v>
      </c>
      <c r="J1109" s="2028" t="str">
        <f>IF(V1109=0,"--",CONCATENATE(V1109,"/"))</f>
        <v>--</v>
      </c>
      <c r="K1109" s="2029">
        <f>SUM(U1109:V1109)</f>
        <v>0.0</v>
      </c>
      <c r="L1109" s="2030">
        <f>SUM(H1109,K1109)</f>
        <v>0.0</v>
      </c>
      <c r="M1109" s="2027" t="str">
        <f>CONCATENATE(W1109,"/",'Result Entry'!$R$7)</f>
        <v>0/100</v>
      </c>
      <c r="N1109" s="2028" t="str">
        <f>IF(X1109=0,"--",CONCATENATE(X1109,"/"))</f>
        <v>--</v>
      </c>
      <c r="O1109" s="2031">
        <f>SUM(W1109:X1109)</f>
        <v>0.0</v>
      </c>
      <c r="P1109" s="1734">
        <f>SUM(L1109,O1109)</f>
        <v>0.0</v>
      </c>
      <c r="Q1109" s="2032" t="str">
        <f>IF($L1097="TC",0,IF($L1097="Nso",0,VLOOKUP($A1093,'Result Entry'!$B$9:$FW$108,24,0)))</f>
        <v/>
      </c>
      <c r="R1109" s="610"/>
      <c r="U1109" s="2033">
        <f>IF($L1097="TC",0,IF($L1097="Nso",0,VLOOKUP($A1093,'Result Entry'!$B$9:$FW$108,15,0)))</f>
        <v>0.0</v>
      </c>
      <c r="V1109" s="2033">
        <v>0.0</v>
      </c>
      <c r="W1109" s="2033">
        <f>IF($L1097="TC",0,IF($L1097="Nso",0,VLOOKUP($A1093,'Result Entry'!$B$9:$FW$108,17,0)))</f>
        <v>0.0</v>
      </c>
      <c r="X1109" s="2033">
        <v>0.0</v>
      </c>
    </row>
    <row r="1110" spans="8:8" s="1538" ht="33.75" customFormat="1" customHeight="1">
      <c r="A1110" s="1954"/>
      <c r="B1110" s="1986" t="s">
        <v>70</v>
      </c>
      <c r="C1110" s="1551" t="str">
        <f>'Result Entry'!$Z$3</f>
        <v>ENGLISH Comp.</v>
      </c>
      <c r="D1110" s="1552"/>
      <c r="E1110" s="1728">
        <f>IF($L1097="TC",0,IF($L1097="Nso",0,VLOOKUP($A1093,'Result Entry'!$B$9:$FW$108,25,0)))</f>
        <v>0.0</v>
      </c>
      <c r="F1110" s="1729">
        <f>IF($L1097="TC",0,IF($L1097="Nso",0,VLOOKUP($A1093,'Result Entry'!$B$9:$FW$108,26,0)))</f>
        <v>0.0</v>
      </c>
      <c r="G1110" s="1729">
        <f>IF($L1097="TC",0,IF($L1097="Nso",0,VLOOKUP($A1093,'Result Entry'!$B$9:$FW$108,27,0)))</f>
        <v>0.0</v>
      </c>
      <c r="H1110" s="2034">
        <f t="shared" si="140" ref="H1110:H1115">SUM(E1110:G1110)</f>
        <v>0.0</v>
      </c>
      <c r="I1110" s="2035" t="str">
        <f>CONCATENATE(U1110,"/",'Result Entry'!$AD$7)</f>
        <v>0/70</v>
      </c>
      <c r="J1110" s="2036" t="str">
        <f>IF(V1110=0,"--",CONCATENATE(V1110,"/"))</f>
        <v>--</v>
      </c>
      <c r="K1110" s="2037">
        <f t="shared" si="141" ref="K1110:K1115">SUM(U1110:V1110)</f>
        <v>0.0</v>
      </c>
      <c r="L1110" s="2038">
        <f t="shared" si="142" ref="L1110:L1115">SUM(H1110,K1110)</f>
        <v>0.0</v>
      </c>
      <c r="M1110" s="2035" t="str">
        <f>CONCATENATE(W1110,"/",'Result Entry'!$AF$7)</f>
        <v>0/100</v>
      </c>
      <c r="N1110" s="2036" t="str">
        <f>IF(X1110=0,"--",CONCATENATE(X1110,"/"))</f>
        <v>--</v>
      </c>
      <c r="O1110" s="2031">
        <f t="shared" si="143" ref="O1110:O1115">SUM(W1110:X1110)</f>
        <v>0.0</v>
      </c>
      <c r="P1110" s="1734">
        <f t="shared" si="144" ref="P1110:P1115">SUM(L1110,O1110)</f>
        <v>0.0</v>
      </c>
      <c r="Q1110" s="2032" t="str">
        <f>IF($L1097="TC",0,IF($L1097="Nso",0,VLOOKUP($A1093,'Result Entry'!$B$9:$FW$108,38,0)))</f>
        <v/>
      </c>
      <c r="R1110" s="610"/>
      <c r="U1110" s="2039">
        <f>IF($L1097="TC",0,IF($L1097="Nso",0,VLOOKUP($A1093,'Result Entry'!$B$9:$FW$108,29,0)))</f>
        <v>0.0</v>
      </c>
      <c r="V1110" s="2039">
        <v>0.0</v>
      </c>
      <c r="W1110" s="2039">
        <f>IF($L1097="TC",0,IF($L1097="Nso",0,VLOOKUP($A1093,'Result Entry'!$B$9:$FW$108,31,0)))</f>
        <v>0.0</v>
      </c>
      <c r="X1110" s="2039">
        <v>0.0</v>
      </c>
    </row>
    <row r="1111" spans="8:8" s="1538" ht="33.75" customFormat="1" customHeight="1">
      <c r="A1111" s="1954"/>
      <c r="B1111" s="1986" t="s">
        <v>70</v>
      </c>
      <c r="C1111" s="1551">
        <f>IF(Y1111&gt;=1,'Result Entry'!$AO$3,0)</f>
        <v>0.0</v>
      </c>
      <c r="D1111" s="1552"/>
      <c r="E1111" s="1728">
        <f>IF($L1097="TC",0,IF($L1097="Nso",0,VLOOKUP($A1093,'Result Entry'!$B$9:$FW$108,40,0)))</f>
        <v>0.0</v>
      </c>
      <c r="F1111" s="1729">
        <f>IF($L1097="TC",0,IF($L1097="Nso",0,VLOOKUP($A1093,'Result Entry'!$B$9:$FW$108,41,0)))</f>
        <v>0.0</v>
      </c>
      <c r="G1111" s="1729">
        <f>IF($L1097="TC",0,IF($L1097="Nso",0,VLOOKUP($A1093,'Result Entry'!$B$9:$FW$108,42,0)))</f>
        <v>0.0</v>
      </c>
      <c r="H1111" s="2034">
        <f t="shared" si="140"/>
        <v>0.0</v>
      </c>
      <c r="I1111" s="2035" t="str">
        <f>CONCATENATE(U1111,"/",'Result Entry'!$AS$7)</f>
        <v>0/40</v>
      </c>
      <c r="J1111" s="2036" t="str">
        <f>IF(V1111=0,"--",CONCATENATE(V1111,"/",'Result Entry'!$AT$7))</f>
        <v>--</v>
      </c>
      <c r="K1111" s="2037">
        <f t="shared" si="141"/>
        <v>0.0</v>
      </c>
      <c r="L1111" s="2038">
        <f t="shared" si="142"/>
        <v>0.0</v>
      </c>
      <c r="M1111" s="2035" t="str">
        <f>CONCATENATE(W1111,"/",'Result Entry'!$AW$7)</f>
        <v>0/100</v>
      </c>
      <c r="N1111" s="2036" t="str">
        <f>IF(X1111=0,"--",CONCATENATE(X1111,"/",'Result Entry'!$AX$7))</f>
        <v>--</v>
      </c>
      <c r="O1111" s="2031">
        <f t="shared" si="143"/>
        <v>0.0</v>
      </c>
      <c r="P1111" s="1734">
        <f t="shared" si="144"/>
        <v>0.0</v>
      </c>
      <c r="Q1111" s="2032" t="str">
        <f>IF($L1097="TC",0,IF($L1097="Nso",0,VLOOKUP($A1093,'Result Entry'!$B$9:$FW$108,55,0)))</f>
        <v/>
      </c>
      <c r="R1111" s="610"/>
      <c r="U1111" s="2039">
        <f>IF($L1097="TC",0,IF($L1097="Nso",0,VLOOKUP($A1093,'Result Entry'!$B$9:$FW$108,44,0)))</f>
        <v>0.0</v>
      </c>
      <c r="V1111" s="2039">
        <f>IF($L1097="TC",0,IF($L1097="Nso",0,VLOOKUP($A1093,'Result Entry'!$B$9:$FW$108,45,0)))</f>
        <v>0.0</v>
      </c>
      <c r="W1111" s="2039">
        <f>IF($L1097="TC",0,IF($L1097="Nso",0,VLOOKUP($A1093,'Result Entry'!$B$9:$FW$108,48,0)))</f>
        <v>0.0</v>
      </c>
      <c r="X1111" s="2039">
        <f>IF($L1097="TC",0,IF($L1097="Nso",0,VLOOKUP($A1093,'Result Entry'!$B$9:$FW$108,49,0)))</f>
        <v>0.0</v>
      </c>
      <c r="Y1111" s="2039">
        <f>VLOOKUP($A1093,'Result Entry'!$B$9:$FW$108,39,0)</f>
        <v>0.0</v>
      </c>
    </row>
    <row r="1112" spans="8:8" s="1538" ht="33.75" customFormat="1" customHeight="1">
      <c r="A1112" s="1954"/>
      <c r="B1112" s="1986" t="s">
        <v>70</v>
      </c>
      <c r="C1112" s="1551">
        <f>IF(Y1112&gt;=1,'Result Entry'!$BF$3,0)</f>
        <v>0.0</v>
      </c>
      <c r="D1112" s="1552"/>
      <c r="E1112" s="1728">
        <f>IF($L1097="TC",0,IF($L1097="Nso",0,VLOOKUP($A1093,'Result Entry'!$B$9:$FW$108,57,0)))</f>
        <v>0.0</v>
      </c>
      <c r="F1112" s="1729">
        <f>IF($L1097="TC",0,IF($L1097="Nso",0,VLOOKUP($A1093,'Result Entry'!$B$9:$FW$108,58,0)))</f>
        <v>0.0</v>
      </c>
      <c r="G1112" s="1729">
        <f>IF($L1097="TC",0,IF($L1097="Nso",0,VLOOKUP($A1093,'Result Entry'!$B$9:$FW$108,59,0)))</f>
        <v>0.0</v>
      </c>
      <c r="H1112" s="2034">
        <f t="shared" si="140"/>
        <v>0.0</v>
      </c>
      <c r="I1112" s="2035" t="str">
        <f>CONCATENATE(U1112,"/",'Result Entry'!$BJ$7)</f>
        <v>0/70</v>
      </c>
      <c r="J1112" s="2036" t="str">
        <f>IF(V1112=0,"--",CONCATENATE(V1112,"/",'Result Entry'!$BK$7))</f>
        <v>--</v>
      </c>
      <c r="K1112" s="2037">
        <f t="shared" si="141"/>
        <v>0.0</v>
      </c>
      <c r="L1112" s="2038">
        <f t="shared" si="142"/>
        <v>0.0</v>
      </c>
      <c r="M1112" s="2035" t="str">
        <f>CONCATENATE(W1112,"/",'Result Entry'!$BN$7)</f>
        <v>0/100</v>
      </c>
      <c r="N1112" s="2036" t="str">
        <f>IF(X1112=0,"--",CONCATENATE(X1112,"/",'Result Entry'!$BO$7))</f>
        <v>--</v>
      </c>
      <c r="O1112" s="2031">
        <f t="shared" si="143"/>
        <v>0.0</v>
      </c>
      <c r="P1112" s="1734">
        <f t="shared" si="144"/>
        <v>0.0</v>
      </c>
      <c r="Q1112" s="2032" t="str">
        <f>IF($L1097="TC",0,IF($L1097="Nso",0,VLOOKUP($A1093,'Result Entry'!$B$9:$FW$108,72,0)))</f>
        <v/>
      </c>
      <c r="R1112" s="610"/>
      <c r="U1112" s="2039">
        <f>IF($L1097="TC",0,IF($L1097="Nso",0,VLOOKUP($A1093,'Result Entry'!$B$9:$FW$108,61,0)))</f>
        <v>0.0</v>
      </c>
      <c r="V1112" s="2039">
        <f>IF($L1097="TC",0,IF($L1097="Nso",0,VLOOKUP($A1093,'Result Entry'!$B$9:$FW$108,62,0)))</f>
        <v>0.0</v>
      </c>
      <c r="W1112" s="2039">
        <f>IF($L1097="TC",0,IF($L1097="Nso",0,VLOOKUP($A1093,'Result Entry'!$B$9:$FW$108,65,0)))</f>
        <v>0.0</v>
      </c>
      <c r="X1112" s="2039">
        <f>IF($L1097="TC",0,IF($L1097="Nso",0,VLOOKUP($A1093,'Result Entry'!$B$9:$FW$108,66,0)))</f>
        <v>0.0</v>
      </c>
      <c r="Y1112" s="2039">
        <f>VLOOKUP($A1093,'Result Entry'!$B$9:$FW$108,56,0)</f>
        <v>0.0</v>
      </c>
    </row>
    <row r="1113" spans="8:8" s="1538" ht="33.75" customFormat="1" customHeight="1">
      <c r="A1113" s="1954"/>
      <c r="B1113" s="1986" t="s">
        <v>70</v>
      </c>
      <c r="C1113" s="1554">
        <f>IF(Y1113&gt;=1,'Result Entry'!$BW$3,0)</f>
        <v>0.0</v>
      </c>
      <c r="D1113" s="2040"/>
      <c r="E1113" s="2041">
        <f>IF($L1097="TC",0,IF($L1097="Nso",0,VLOOKUP($A1093,'Result Entry'!$B$9:$FW$108,74,0)))</f>
        <v>0.0</v>
      </c>
      <c r="F1113" s="2042">
        <f>IF($L1097="TC",0,IF($L1097="Nso",0,VLOOKUP($A1093,'Result Entry'!$B$9:$FW$108,75,0)))</f>
        <v>0.0</v>
      </c>
      <c r="G1113" s="2042">
        <f>IF($L1097="TC",0,IF($L1097="Nso",0,VLOOKUP($A1093,'Result Entry'!$B$9:$FW$108,76,0)))</f>
        <v>0.0</v>
      </c>
      <c r="H1113" s="2043">
        <f t="shared" si="140"/>
        <v>0.0</v>
      </c>
      <c r="I1113" s="2044" t="str">
        <f>CONCATENATE(U1113,"/",'Result Entry'!$CA$7)</f>
        <v>0/70</v>
      </c>
      <c r="J1113" s="2045" t="str">
        <f>IF(V1113=0,"--",CONCATENATE(V1113,"/",'Result Entry'!$CB$7))</f>
        <v>--</v>
      </c>
      <c r="K1113" s="2046">
        <f t="shared" si="141"/>
        <v>0.0</v>
      </c>
      <c r="L1113" s="2047">
        <f t="shared" si="142"/>
        <v>0.0</v>
      </c>
      <c r="M1113" s="2044" t="str">
        <f>CONCATENATE(W1113,"/",'Result Entry'!$CE$7)</f>
        <v>0/100</v>
      </c>
      <c r="N1113" s="2045" t="str">
        <f>IF(X1113=0,"--",CONCATENATE(X1113,"/",'Result Entry'!$CF$7))</f>
        <v>--</v>
      </c>
      <c r="O1113" s="2043">
        <f t="shared" si="143"/>
        <v>0.0</v>
      </c>
      <c r="P1113" s="2048">
        <f t="shared" si="144"/>
        <v>0.0</v>
      </c>
      <c r="Q1113" s="2049" t="str">
        <f>IF($L1097="TC",0,IF($L1097="Nso",0,VLOOKUP($A1093,'Result Entry'!$B$9:$FW$108,89,0)))</f>
        <v/>
      </c>
      <c r="R1113" s="610"/>
      <c r="U1113" s="2041">
        <f>IF($L1097="TC",0,IF($L1097="Nso",0,VLOOKUP($A1093,'Result Entry'!$B$9:$FW$108,78,0)))</f>
        <v>0.0</v>
      </c>
      <c r="V1113" s="2041">
        <f>IF($L1097="TC",0,IF($L1097="Nso",0,VLOOKUP($A1093,'Result Entry'!$B$9:$FW$108,79,0)))</f>
        <v>0.0</v>
      </c>
      <c r="W1113" s="2041">
        <f>IF($L1097="TC",0,IF($L1097="Nso",0,VLOOKUP($A1093,'Result Entry'!$B$9:$FW$108,82,0)))</f>
        <v>0.0</v>
      </c>
      <c r="X1113" s="2041">
        <f>IF($L1097="TC",0,IF($L1097="Nso",0,VLOOKUP($A1093,'Result Entry'!$B$9:$FW$108,83,0)))</f>
        <v>0.0</v>
      </c>
      <c r="Y1113" s="2041">
        <f>VLOOKUP($A1093,'Result Entry'!$B$9:$FW$108,73,0)</f>
        <v>0.0</v>
      </c>
    </row>
    <row r="1114" spans="8:8" s="1538" ht="33.75" customFormat="1" customHeight="1">
      <c r="A1114" s="1954"/>
      <c r="B1114" s="1986" t="s">
        <v>70</v>
      </c>
      <c r="C1114" s="2050">
        <f>IF(Y1114&gt;=1,'Result Entry'!$CN$3,0)</f>
        <v>0.0</v>
      </c>
      <c r="D1114" s="2040"/>
      <c r="E1114" s="2051">
        <f>IF($L1097="TC",0,IF($L1097="Nso",0,VLOOKUP($A1093,'Result Entry'!$B$9:$FW$108,91,0)))</f>
        <v>0.0</v>
      </c>
      <c r="F1114" s="2052">
        <f>IF($L1097="TC",0,IF($L1097="Nso",0,VLOOKUP($A1093,'Result Entry'!$B$9:$FW$108,92,0)))</f>
        <v>0.0</v>
      </c>
      <c r="G1114" s="2052">
        <f>IF($L1097="TC",0,IF($L1097="Nso",0,VLOOKUP($A1093,'Result Entry'!$B$9:$FW$108,93,0)))</f>
        <v>0.0</v>
      </c>
      <c r="H1114" s="2053">
        <f t="shared" si="140"/>
        <v>0.0</v>
      </c>
      <c r="I1114" s="2054" t="str">
        <f>CONCATENATE(U1114,"/",'Result Entry'!$CR$7)</f>
        <v>0/70</v>
      </c>
      <c r="J1114" s="2055" t="str">
        <f>IF(V1114=0,"--",CONCATENATE(V1114,"/",'Result Entry'!$CS$7))</f>
        <v>--</v>
      </c>
      <c r="K1114" s="2056">
        <f t="shared" si="141"/>
        <v>0.0</v>
      </c>
      <c r="L1114" s="2057">
        <f t="shared" si="142"/>
        <v>0.0</v>
      </c>
      <c r="M1114" s="2054" t="str">
        <f>CONCATENATE(W1114,"/",'Result Entry'!$CV$7)</f>
        <v>0/100</v>
      </c>
      <c r="N1114" s="2055" t="str">
        <f>IF(X1114=0,"--",CONCATENATE(X1114,"/",'Result Entry'!$CW$7))</f>
        <v>--</v>
      </c>
      <c r="O1114" s="2053">
        <f t="shared" si="143"/>
        <v>0.0</v>
      </c>
      <c r="P1114" s="2058">
        <f t="shared" si="144"/>
        <v>0.0</v>
      </c>
      <c r="Q1114" s="2059" t="str">
        <f>IF($L1097="TC",0,IF($L1097="Nso",0,VLOOKUP($A1093,'Result Entry'!$B$9:$FW$108,106,0)))</f>
        <v/>
      </c>
      <c r="R1114" s="610"/>
      <c r="U1114" s="2051">
        <f>IF($L1097="TC",0,IF($L1097="Nso",0,VLOOKUP($A1093,'Result Entry'!$B$9:$FW$108,95,0)))</f>
        <v>0.0</v>
      </c>
      <c r="V1114" s="2051">
        <f>IF($L1097="TC",0,IF($L1097="Nso",0,VLOOKUP($A1093,'Result Entry'!$B$9:$FW$108,96,0)))</f>
        <v>0.0</v>
      </c>
      <c r="W1114" s="2051">
        <f>IF($L1097="TC",0,IF($L1097="Nso",0,VLOOKUP($A1093,'Result Entry'!$B$9:$FW$108,99,0)))</f>
        <v>0.0</v>
      </c>
      <c r="X1114" s="2051">
        <f>IF($L1097="TC",0,IF($L1097="Nso",0,VLOOKUP($A1093,'Result Entry'!$B$9:$FW$108,100,0)))</f>
        <v>0.0</v>
      </c>
      <c r="Y1114" s="2051">
        <f>VLOOKUP($A1093,'Result Entry'!$B$9:$FW$108,90,0)</f>
        <v>0.0</v>
      </c>
    </row>
    <row r="1115" spans="8:8" s="1538" ht="33.75" customFormat="1" customHeight="1">
      <c r="A1115" s="1954"/>
      <c r="B1115" s="1986" t="s">
        <v>70</v>
      </c>
      <c r="C1115" s="1554">
        <f>IF(Y1115&gt;=1,'Result Entry'!$DE$3,0)</f>
        <v>0.0</v>
      </c>
      <c r="D1115" s="2040"/>
      <c r="E1115" s="1739">
        <f>IF($L1097="TC",0,IF($L1097="Nso",0,VLOOKUP($A1093,'Result Entry'!$B$9:$FW$108,108,0)))</f>
        <v>0.0</v>
      </c>
      <c r="F1115" s="1740">
        <f>IF($L1097="TC",0,IF($L1097="Nso",0,VLOOKUP($A1093,'Result Entry'!$B$9:$FW$108,109,0)))</f>
        <v>0.0</v>
      </c>
      <c r="G1115" s="1740">
        <f>IF($L1097="TC",0,IF($L1097="Nso",0,VLOOKUP($A1093,'Result Entry'!$B$9:$FW$108,110,0)))</f>
        <v>0.0</v>
      </c>
      <c r="H1115" s="2060">
        <f t="shared" si="140"/>
        <v>0.0</v>
      </c>
      <c r="I1115" s="2061" t="str">
        <f>CONCATENATE(U1115,"/",'Result Entry'!$DI$7)</f>
        <v>0/70</v>
      </c>
      <c r="J1115" s="2062" t="str">
        <f>IF(V1115=0,"--",CONCATENATE(V1115,"/",'Result Entry'!$DJ$7))</f>
        <v>--</v>
      </c>
      <c r="K1115" s="2063">
        <f t="shared" si="141"/>
        <v>0.0</v>
      </c>
      <c r="L1115" s="2064">
        <f t="shared" si="142"/>
        <v>0.0</v>
      </c>
      <c r="M1115" s="2061" t="str">
        <f>CONCATENATE(W1115,"/",'Result Entry'!$DM$7)</f>
        <v>0/100</v>
      </c>
      <c r="N1115" s="2062" t="str">
        <f>IF(X1115=0,"--",CONCATENATE(X1115,"/",'Result Entry'!$DN$7))</f>
        <v>--</v>
      </c>
      <c r="O1115" s="2060">
        <f t="shared" si="143"/>
        <v>0.0</v>
      </c>
      <c r="P1115" s="1746">
        <f t="shared" si="144"/>
        <v>0.0</v>
      </c>
      <c r="Q1115" s="2032" t="str">
        <f>IF($L1097="TC",0,IF($L1097="Nso",0,VLOOKUP($A1093,'Result Entry'!$B$9:$FW$108,123,0)))</f>
        <v/>
      </c>
      <c r="R1115" s="610"/>
      <c r="U1115" s="2065">
        <f>IF($L1097="TC",0,IF($L1097="Nso",0,VLOOKUP($A1093,'Result Entry'!$B$9:$FW$108,112,0)))</f>
        <v>0.0</v>
      </c>
      <c r="V1115" s="2065">
        <f>IF($L1097="TC",0,IF($L1097="Nso",0,VLOOKUP($A1093,'Result Entry'!$B$9:$FW$108,113,0)))</f>
        <v>0.0</v>
      </c>
      <c r="W1115" s="2065">
        <f>IF($L1097="TC",0,IF($L1097="Nso",0,VLOOKUP($A1093,'Result Entry'!$B$9:$FW$108,116,0)))</f>
        <v>0.0</v>
      </c>
      <c r="X1115" s="2065">
        <f>IF($L1097="TC",0,IF($L1097="Nso",0,VLOOKUP($A1093,'Result Entry'!$B$9:$FW$108,117,0)))</f>
        <v>0.0</v>
      </c>
      <c r="Y1115" s="2065">
        <f>VLOOKUP($A1093,'Result Entry'!$B$9:$FW$108,107,0)</f>
        <v>0.0</v>
      </c>
    </row>
    <row r="1116" spans="8:8" ht="33.75" customHeight="1">
      <c r="A1116" s="1954"/>
      <c r="B1116" s="1986" t="s">
        <v>70</v>
      </c>
      <c r="C1116" s="1565" t="s">
        <v>78</v>
      </c>
      <c r="D1116" s="1566"/>
      <c r="E1116" s="1567"/>
      <c r="F1116" s="1747" t="s">
        <v>79</v>
      </c>
      <c r="G1116" s="2066"/>
      <c r="H1116" s="1748"/>
      <c r="I1116" s="1747" t="s">
        <v>80</v>
      </c>
      <c r="J1116" s="1749"/>
      <c r="K1116" s="2067" t="s">
        <v>42</v>
      </c>
      <c r="L1116" s="2068"/>
      <c r="M1116" s="2067" t="s">
        <v>92</v>
      </c>
      <c r="N1116" s="1753"/>
      <c r="O1116" s="1752" t="s">
        <v>40</v>
      </c>
      <c r="P1116" s="1753"/>
      <c r="Q1116" s="2069" t="s">
        <v>44</v>
      </c>
      <c r="R1116" s="610"/>
    </row>
    <row r="1117" spans="8:8" ht="33.75" customHeight="1">
      <c r="A1117" s="1954"/>
      <c r="B1117" s="1986" t="s">
        <v>70</v>
      </c>
      <c r="C1117" s="1577"/>
      <c r="D1117" s="1578"/>
      <c r="E1117" s="1579"/>
      <c r="F1117" s="1755">
        <f>IF($L1097="TC",0,IF($L1097="Nso",0,VLOOKUP($A1093,'Result Entry'!$B$9:$FW$108,171,0)))</f>
        <v>0.0</v>
      </c>
      <c r="G1117" s="2070"/>
      <c r="H1117" s="1756"/>
      <c r="I1117" s="2071">
        <f>IF($L1097="TC",0,IF($L1097="Nso",0,VLOOKUP($A1093,'Result Entry'!$B$9:$FW$108,172,0)))</f>
        <v>0.0</v>
      </c>
      <c r="J1117" s="2072"/>
      <c r="K1117" s="2073">
        <f>IF($L1097="TC",0,IF($L1097="Nso",0,VLOOKUP($A1093,'Result Entry'!$B$9:$FW$108,173,0)))</f>
        <v>0.0</v>
      </c>
      <c r="L1117" s="2074"/>
      <c r="M1117" s="2075" t="str">
        <f>IF($L1097="TC",0,IF($L1097="Nso",0,VLOOKUP($A1093,'Result Entry'!$B$9:$FW$108,174,0)))</f>
        <v/>
      </c>
      <c r="N1117" s="2076"/>
      <c r="O1117" s="1535" t="str">
        <f>VLOOKUP($A1093,'Result Entry'!$B$9:$FW$108,175,0)</f>
        <v/>
      </c>
      <c r="P1117" s="1534"/>
      <c r="Q1117" s="2077" t="str">
        <f>IF($L1097="TC",0,IF($L1097="Nso",0,VLOOKUP($A1093,'Result Entry'!$B$9:$FW$108,177,0)))</f>
        <v/>
      </c>
      <c r="R1117" s="610"/>
    </row>
    <row r="1118" spans="8:8" ht="33.75" customHeight="1">
      <c r="A1118" s="1954"/>
      <c r="B1118" s="1986" t="s">
        <v>70</v>
      </c>
      <c r="C1118" s="2078" t="s">
        <v>59</v>
      </c>
      <c r="D1118" s="2079"/>
      <c r="E1118" s="2079"/>
      <c r="F1118" s="2079"/>
      <c r="G1118" s="2079"/>
      <c r="H1118" s="2079"/>
      <c r="I1118" s="2080"/>
      <c r="J1118" s="1592" t="s">
        <v>60</v>
      </c>
      <c r="K1118" s="1592"/>
      <c r="L1118" s="1592"/>
      <c r="M1118" s="1593"/>
      <c r="N1118" s="1760">
        <f>VLOOKUP($A1093,'Result Entry'!$B$9:$FW$108,168,0)</f>
        <v>0.0</v>
      </c>
      <c r="O1118" s="1761"/>
      <c r="P1118" s="2081" t="s">
        <v>38</v>
      </c>
      <c r="Q1118" s="2082"/>
      <c r="R1118" s="610"/>
    </row>
    <row r="1119" spans="8:8" ht="33.75" customHeight="1">
      <c r="A1119" s="1954"/>
      <c r="B1119" s="1986" t="s">
        <v>70</v>
      </c>
      <c r="C1119" s="1598" t="s">
        <v>244</v>
      </c>
      <c r="D1119" s="1599"/>
      <c r="E1119" s="1599"/>
      <c r="F1119" s="2083" t="s">
        <v>158</v>
      </c>
      <c r="G1119" s="2084"/>
      <c r="H1119" s="2085"/>
      <c r="I1119" s="2086" t="s">
        <v>242</v>
      </c>
      <c r="J1119" s="1603" t="s">
        <v>61</v>
      </c>
      <c r="K1119" s="1603"/>
      <c r="L1119" s="1603"/>
      <c r="M1119" s="1604"/>
      <c r="N1119" s="1762">
        <f>VLOOKUP($A1093,'Result Entry'!$B$9:$FW$108,169,0)</f>
        <v>0.0</v>
      </c>
      <c r="O1119" s="1763"/>
      <c r="P1119" s="1607" t="str">
        <f>VLOOKUP($A1093,'Result Entry'!$B$9:$FW$108,170,0)</f>
        <v/>
      </c>
      <c r="Q1119" s="2087"/>
      <c r="R1119" s="610"/>
    </row>
    <row r="1120" spans="8:8" ht="33.75" customHeight="1">
      <c r="A1120" s="1954"/>
      <c r="B1120" s="1986" t="s">
        <v>70</v>
      </c>
      <c r="C1120" s="1598"/>
      <c r="D1120" s="1599"/>
      <c r="E1120" s="1599"/>
      <c r="F1120" s="2088"/>
      <c r="G1120" s="2089"/>
      <c r="H1120" s="2090"/>
      <c r="I1120" s="2091" t="s">
        <v>100</v>
      </c>
      <c r="J1120" s="1612" t="s">
        <v>62</v>
      </c>
      <c r="K1120" s="1612"/>
      <c r="L1120" s="1612"/>
      <c r="M1120" s="1613"/>
      <c r="N1120" s="2092">
        <f>IF($L1097="TC","Transferred",IF($L1097="Nso","NameSeparated",VLOOKUP($A1093,'Result Entry'!$B$9:$FW$108,178,0)))</f>
        <v>0.0</v>
      </c>
      <c r="O1120" s="2092"/>
      <c r="P1120" s="2092"/>
      <c r="Q1120" s="2093"/>
      <c r="R1120" s="610"/>
    </row>
    <row r="1121" spans="8:8" ht="33.75" customHeight="1">
      <c r="A1121" s="1954"/>
      <c r="B1121" s="1986" t="s">
        <v>70</v>
      </c>
      <c r="C1121" s="1766" t="str">
        <f>'Result Entry'!$DU$3</f>
        <v>Foundation Of Information Tech.</v>
      </c>
      <c r="D1121" s="1767"/>
      <c r="E1121" s="1768"/>
      <c r="F1121" s="1769" t="str">
        <f>IF(OR($L1097="TC",$L1097="Nso"),"",VLOOKUP($A1093,'Result Entry'!$B$9:$GS$108,196,0))</f>
        <v>0/200</v>
      </c>
      <c r="G1121" s="1769"/>
      <c r="H1121" s="1769"/>
      <c r="I1121" s="1770" t="str">
        <f>IF(F1121="","",VLOOKUP($A1093,'Result Entry'!$B$9:$GS$108,137,0))</f>
        <v/>
      </c>
      <c r="J1121" s="1621" t="s">
        <v>72</v>
      </c>
      <c r="K1121" s="1621"/>
      <c r="L1121" s="1621"/>
      <c r="M1121" s="1622"/>
      <c r="N1121" s="2094">
        <f>'Result Entry'!$T$2</f>
        <v>45041.0</v>
      </c>
      <c r="O1121" s="2095"/>
      <c r="P1121" s="2095"/>
      <c r="Q1121" s="2096"/>
      <c r="R1121" s="610"/>
    </row>
    <row r="1122" spans="8:8" ht="33.75" customHeight="1">
      <c r="A1122" s="1954"/>
      <c r="B1122" s="1986" t="s">
        <v>70</v>
      </c>
      <c r="C1122" s="1774" t="str">
        <f>'Result Entry'!$EI$3</f>
        <v>G.I.A.I.-II</v>
      </c>
      <c r="D1122" s="1775"/>
      <c r="E1122" s="1776"/>
      <c r="F1122" s="1769" t="str">
        <f>IF(OR($L1097="TC",$L1097="Nso"),"",VLOOKUP($A1093,'Result Entry'!$B$9:$GS$108,200,0))</f>
        <v>0/200</v>
      </c>
      <c r="G1122" s="1769"/>
      <c r="H1122" s="1769"/>
      <c r="I1122" s="1770" t="str">
        <f>IF(F1122="","",VLOOKUP($A1093,'Result Entry'!$B$9:$GS$108,149,0))</f>
        <v/>
      </c>
      <c r="J1122" s="1626"/>
      <c r="K1122" s="1627"/>
      <c r="L1122" s="1627"/>
      <c r="M1122" s="1627"/>
      <c r="N1122" s="1627"/>
      <c r="O1122" s="1627"/>
      <c r="P1122" s="1627"/>
      <c r="Q1122" s="2097"/>
      <c r="R1122" s="610"/>
    </row>
    <row r="1123" spans="8:8" ht="33.75" customHeight="1">
      <c r="A1123" s="1954"/>
      <c r="B1123" s="1986" t="s">
        <v>70</v>
      </c>
      <c r="C1123" s="1774" t="str">
        <f>'Result Entry'!$EU$3</f>
        <v>SOC.SER.PLAN</v>
      </c>
      <c r="D1123" s="1775"/>
      <c r="E1123" s="1776"/>
      <c r="F1123" s="1769" t="str">
        <f>IF(OR($L1097="TC",$L1097="Nso"),"",VLOOKUP($A1093,'Result Entry'!$B$9:$HS$108,204,0))</f>
        <v>0/200</v>
      </c>
      <c r="G1123" s="1769"/>
      <c r="H1123" s="1769"/>
      <c r="I1123" s="1770" t="str">
        <f>IF(F1123="","",VLOOKUP($A1093,'Result Entry'!$B$9:$GS$108,161,0))</f>
        <v/>
      </c>
      <c r="J1123" s="1629" t="s">
        <v>175</v>
      </c>
      <c r="K1123" s="2098"/>
      <c r="L1123" s="2098"/>
      <c r="M1123" s="1630"/>
      <c r="N1123" s="2099"/>
      <c r="O1123" s="2100"/>
      <c r="P1123" s="2100"/>
      <c r="Q1123" s="2101"/>
      <c r="R1123" s="610"/>
    </row>
    <row r="1124" spans="8:8" ht="33.75" customHeight="1">
      <c r="A1124" s="1954"/>
      <c r="B1124" s="1986" t="s">
        <v>70</v>
      </c>
      <c r="C1124" s="1774" t="str">
        <f>'Result Entry'!$FG$3</f>
        <v>Jeewan Kaushal</v>
      </c>
      <c r="D1124" s="1775"/>
      <c r="E1124" s="1776"/>
      <c r="F1124" s="1769" t="str">
        <f>IF(OR($L1097="TC",$L1097="Nso"),"",VLOOKUP($A1093,'Result Entry'!$B$9:$HS$108,208,0))</f>
        <v>0/100</v>
      </c>
      <c r="G1124" s="1769"/>
      <c r="H1124" s="1769"/>
      <c r="I1124" s="1770" t="str">
        <f>IF(F1124="","",VLOOKUP($A1093,'Result Entry'!$B$9:$HS$108,167,0))</f>
        <v/>
      </c>
      <c r="J1124" s="1629" t="s">
        <v>149</v>
      </c>
      <c r="K1124" s="2098"/>
      <c r="L1124" s="2098"/>
      <c r="M1124" s="1630"/>
      <c r="N1124" s="1630"/>
      <c r="O1124" s="1630"/>
      <c r="P1124" s="1630"/>
      <c r="Q1124" s="2102"/>
      <c r="R1124" s="610"/>
    </row>
    <row r="1125" spans="8:8" ht="33.75" customHeight="1">
      <c r="A1125" s="1954"/>
      <c r="B1125" s="1986" t="s">
        <v>70</v>
      </c>
      <c r="C1125" s="1777" t="s">
        <v>181</v>
      </c>
      <c r="D1125" s="1778"/>
      <c r="E1125" s="1779"/>
      <c r="F1125" s="2103" t="s">
        <v>182</v>
      </c>
      <c r="G1125" s="2104"/>
      <c r="H1125" s="2105"/>
      <c r="I1125" s="1782" t="s">
        <v>31</v>
      </c>
      <c r="J1125" s="1629" t="s">
        <v>176</v>
      </c>
      <c r="K1125" s="2098"/>
      <c r="L1125" s="2098"/>
      <c r="M1125" s="1630"/>
      <c r="N1125" s="1630"/>
      <c r="O1125" s="1630"/>
      <c r="P1125" s="1630"/>
      <c r="Q1125" s="2102"/>
      <c r="R1125" s="610"/>
    </row>
    <row r="1126" spans="8:8" ht="33.75" customHeight="1">
      <c r="A1126" s="1954"/>
      <c r="B1126" s="1986" t="s">
        <v>70</v>
      </c>
      <c r="C1126" s="1783"/>
      <c r="D1126" s="1784"/>
      <c r="E1126" s="1785"/>
      <c r="F1126" s="1786" t="s">
        <v>245</v>
      </c>
      <c r="G1126" s="2106"/>
      <c r="H1126" s="1787"/>
      <c r="I1126" s="1788" t="s">
        <v>63</v>
      </c>
      <c r="J1126" s="1647" t="s">
        <v>68</v>
      </c>
      <c r="K1126" s="1648"/>
      <c r="L1126" s="1648"/>
      <c r="M1126" s="1648"/>
      <c r="N1126" s="1648"/>
      <c r="O1126" s="1648"/>
      <c r="P1126" s="1648"/>
      <c r="Q1126" s="2107"/>
      <c r="R1126" s="610"/>
    </row>
    <row r="1127" spans="8:8" ht="33.75" customHeight="1">
      <c r="A1127" s="1954"/>
      <c r="B1127" s="1986" t="s">
        <v>70</v>
      </c>
      <c r="C1127" s="1783"/>
      <c r="D1127" s="1784"/>
      <c r="E1127" s="1785"/>
      <c r="F1127" s="1786" t="s">
        <v>246</v>
      </c>
      <c r="G1127" s="2106"/>
      <c r="H1127" s="1787"/>
      <c r="I1127" s="1788" t="s">
        <v>64</v>
      </c>
      <c r="J1127" s="1650"/>
      <c r="K1127" s="1651"/>
      <c r="L1127" s="1651"/>
      <c r="M1127" s="1651"/>
      <c r="N1127" s="1651"/>
      <c r="O1127" s="1651"/>
      <c r="P1127" s="1651"/>
      <c r="Q1127" s="2108"/>
      <c r="R1127" s="610"/>
    </row>
    <row r="1128" spans="8:8" ht="33.75" customHeight="1">
      <c r="A1128" s="1954"/>
      <c r="B1128" s="1986" t="s">
        <v>70</v>
      </c>
      <c r="C1128" s="1783"/>
      <c r="D1128" s="1784"/>
      <c r="E1128" s="1785"/>
      <c r="F1128" s="1786" t="s">
        <v>247</v>
      </c>
      <c r="G1128" s="2106"/>
      <c r="H1128" s="1787"/>
      <c r="I1128" s="1788" t="s">
        <v>66</v>
      </c>
      <c r="J1128" s="1650"/>
      <c r="K1128" s="1651"/>
      <c r="L1128" s="1651"/>
      <c r="M1128" s="1651"/>
      <c r="N1128" s="1651"/>
      <c r="O1128" s="1651"/>
      <c r="P1128" s="1651"/>
      <c r="Q1128" s="2108"/>
      <c r="R1128" s="610"/>
    </row>
    <row r="1129" spans="8:8" ht="33.75" customHeight="1">
      <c r="A1129" s="1954"/>
      <c r="B1129" s="1986" t="s">
        <v>70</v>
      </c>
      <c r="C1129" s="1783"/>
      <c r="D1129" s="1784"/>
      <c r="E1129" s="1785"/>
      <c r="F1129" s="1786" t="s">
        <v>248</v>
      </c>
      <c r="G1129" s="2106"/>
      <c r="H1129" s="1787"/>
      <c r="I1129" s="1788" t="s">
        <v>65</v>
      </c>
      <c r="J1129" s="1653" t="s">
        <v>81</v>
      </c>
      <c r="K1129" s="1654"/>
      <c r="L1129" s="1654"/>
      <c r="M1129" s="1654"/>
      <c r="N1129" s="1654"/>
      <c r="O1129" s="1654"/>
      <c r="P1129" s="1654"/>
      <c r="Q1129" s="2109"/>
      <c r="R1129" s="610"/>
    </row>
    <row r="1130" spans="8:8" ht="33.75" customHeight="1">
      <c r="A1130" s="1954"/>
      <c r="B1130" s="2110" t="s">
        <v>70</v>
      </c>
      <c r="C1130" s="2111"/>
      <c r="D1130" s="2112"/>
      <c r="E1130" s="2113"/>
      <c r="F1130" s="2114"/>
      <c r="G1130" s="2115"/>
      <c r="H1130" s="2115"/>
      <c r="I1130" s="2116"/>
      <c r="J1130" s="2117"/>
      <c r="K1130" s="2118"/>
      <c r="L1130" s="2118"/>
      <c r="M1130" s="2118"/>
      <c r="N1130" s="2118"/>
      <c r="O1130" s="2118"/>
      <c r="P1130" s="2118"/>
      <c r="Q1130" s="2119"/>
      <c r="R1130" s="610"/>
    </row>
    <row r="1131" spans="8:8" s="927" ht="48.75" customFormat="1" customHeight="1">
      <c r="A1131" s="1439"/>
      <c r="B1131" s="2120"/>
      <c r="C1131" s="2120"/>
      <c r="D1131" s="2120"/>
      <c r="E1131" s="2120"/>
      <c r="F1131" s="2120"/>
      <c r="G1131" s="2120"/>
      <c r="H1131" s="2120"/>
      <c r="I1131" s="2120"/>
      <c r="J1131" s="2120"/>
      <c r="K1131" s="2120"/>
      <c r="L1131" s="2120"/>
      <c r="M1131" s="2120"/>
      <c r="N1131" s="2120"/>
      <c r="O1131" s="2120"/>
      <c r="P1131" s="2120"/>
      <c r="Q1131" s="2120"/>
      <c r="R1131" s="610"/>
    </row>
    <row r="1132" spans="8:8" ht="9.75" customHeight="1">
      <c r="A1132" s="1949">
        <f>A1093+1</f>
        <v>30.0</v>
      </c>
      <c r="B1132" s="1949"/>
      <c r="C1132" s="1949"/>
      <c r="D1132" s="1949"/>
      <c r="E1132" s="1949"/>
      <c r="F1132" s="1949"/>
      <c r="G1132" s="1949"/>
      <c r="H1132" s="1949"/>
      <c r="I1132" s="1949"/>
      <c r="J1132" s="1949"/>
      <c r="K1132" s="1949"/>
      <c r="L1132" s="1949"/>
      <c r="M1132" s="1949"/>
      <c r="N1132" s="1949"/>
      <c r="O1132" s="1949"/>
      <c r="P1132" s="1949"/>
      <c r="Q1132" s="1949"/>
      <c r="R1132" s="1949"/>
    </row>
    <row r="1133" spans="8:8" ht="16.5" customHeight="1">
      <c r="A1133" s="1950"/>
      <c r="B1133" s="1951" t="s">
        <v>51</v>
      </c>
      <c r="C1133" s="1952"/>
      <c r="D1133" s="1952"/>
      <c r="E1133" s="1952"/>
      <c r="F1133" s="1952"/>
      <c r="G1133" s="1952"/>
      <c r="H1133" s="1952"/>
      <c r="I1133" s="1952"/>
      <c r="J1133" s="1952"/>
      <c r="K1133" s="1952"/>
      <c r="L1133" s="1952"/>
      <c r="M1133" s="1952"/>
      <c r="N1133" s="1952"/>
      <c r="O1133" s="1952"/>
      <c r="P1133" s="1952"/>
      <c r="Q1133" s="1953"/>
      <c r="R1133" s="610"/>
    </row>
    <row r="1134" spans="8:8" ht="62.25" customHeight="1">
      <c r="A1134" s="1954"/>
      <c r="B1134" s="1955"/>
      <c r="C1134" s="1956"/>
      <c r="D1134" s="1957" t="str">
        <f>Master!$E$8</f>
        <v>Govt. Sr. Secondary School </v>
      </c>
      <c r="E1134" s="1958"/>
      <c r="F1134" s="1958"/>
      <c r="G1134" s="1958"/>
      <c r="H1134" s="1958"/>
      <c r="I1134" s="1958"/>
      <c r="J1134" s="1958"/>
      <c r="K1134" s="1958"/>
      <c r="L1134" s="1958"/>
      <c r="M1134" s="1958"/>
      <c r="N1134" s="1958"/>
      <c r="O1134" s="1958"/>
      <c r="P1134" s="1958"/>
      <c r="Q1134" s="1959"/>
      <c r="R1134" s="610"/>
    </row>
    <row r="1135" spans="8:8" ht="33.0" customHeight="1">
      <c r="A1135" s="1954"/>
      <c r="B1135" s="1960"/>
      <c r="C1135" s="1961"/>
      <c r="D1135" s="1962" t="str">
        <f>Master!$E$11</f>
        <v>P.S.-Bapini (Jodhpur)</v>
      </c>
      <c r="E1135" s="1962"/>
      <c r="F1135" s="1962"/>
      <c r="G1135" s="1962"/>
      <c r="H1135" s="1962"/>
      <c r="I1135" s="1962"/>
      <c r="J1135" s="1962"/>
      <c r="K1135" s="1962"/>
      <c r="L1135" s="1962"/>
      <c r="M1135" s="1962"/>
      <c r="N1135" s="1962"/>
      <c r="O1135" s="1962"/>
      <c r="P1135" s="1962"/>
      <c r="Q1135" s="1963"/>
      <c r="R1135" s="610"/>
    </row>
    <row r="1136" spans="8:8" ht="21.75" customHeight="1">
      <c r="A1136" s="1954"/>
      <c r="B1136" s="1964"/>
      <c r="C1136" s="1965" t="s">
        <v>151</v>
      </c>
      <c r="D1136" s="1966"/>
      <c r="E1136" s="1966"/>
      <c r="F1136" s="1966"/>
      <c r="G1136" s="1966"/>
      <c r="H1136" s="1967"/>
      <c r="I1136" s="1968" t="s">
        <v>128</v>
      </c>
      <c r="J1136" s="1969"/>
      <c r="K1136" s="1969"/>
      <c r="L1136" s="1970">
        <f>VLOOKUP(A1132,'Result Entry'!$B$6:$K$108,6,0)</f>
        <v>0.0</v>
      </c>
      <c r="M1136" s="1971"/>
      <c r="N1136" s="1972" t="s">
        <v>69</v>
      </c>
      <c r="O1136" s="1973"/>
      <c r="P1136" s="1974">
        <f>Master!$E$14</f>
        <v>8.151106901E9</v>
      </c>
      <c r="Q1136" s="1975"/>
      <c r="R1136" s="610"/>
    </row>
    <row r="1137" spans="8:8" ht="21.75" customHeight="1">
      <c r="A1137" s="1954"/>
      <c r="B1137" s="1976"/>
      <c r="C1137" s="1965"/>
      <c r="D1137" s="1966"/>
      <c r="E1137" s="1966"/>
      <c r="F1137" s="1966"/>
      <c r="G1137" s="1966"/>
      <c r="H1137" s="1967"/>
      <c r="I1137" s="1968"/>
      <c r="J1137" s="1969"/>
      <c r="K1137" s="1969"/>
      <c r="L1137" s="1970"/>
      <c r="M1137" s="1971"/>
      <c r="N1137" s="1470" t="s">
        <v>67</v>
      </c>
      <c r="O1137" s="1471"/>
      <c r="P1137" s="1472"/>
      <c r="Q1137" s="1977"/>
      <c r="R1137" s="610"/>
    </row>
    <row r="1138" spans="8:8" ht="21.75" customHeight="1">
      <c r="A1138" s="1954"/>
      <c r="B1138" s="1976"/>
      <c r="C1138" s="1978"/>
      <c r="D1138" s="1979"/>
      <c r="E1138" s="1979"/>
      <c r="F1138" s="1979"/>
      <c r="G1138" s="1979"/>
      <c r="H1138" s="1980"/>
      <c r="I1138" s="1981"/>
      <c r="J1138" s="1982"/>
      <c r="K1138" s="1982"/>
      <c r="L1138" s="1983"/>
      <c r="M1138" s="1984"/>
      <c r="N1138" s="1479" t="s">
        <v>52</v>
      </c>
      <c r="O1138" s="1480"/>
      <c r="P1138" s="1481" t="str">
        <f>Master!$E$6</f>
        <v>2022-23</v>
      </c>
      <c r="Q1138" s="1985"/>
      <c r="R1138" s="610"/>
    </row>
    <row r="1139" spans="8:8" ht="33.75" customHeight="1">
      <c r="A1139" s="1954"/>
      <c r="B1139" s="1986" t="s">
        <v>70</v>
      </c>
      <c r="C1139" s="1677" t="s">
        <v>21</v>
      </c>
      <c r="D1139" s="1678"/>
      <c r="E1139" s="1678"/>
      <c r="F1139" s="1678"/>
      <c r="G1139" s="1679"/>
      <c r="H1139" s="1680" t="s">
        <v>150</v>
      </c>
      <c r="I1139" s="1681">
        <f>VLOOKUP($A1132,'Result Entry'!$B$9:$FW$108,4,0)</f>
        <v>0.0</v>
      </c>
      <c r="J1139" s="1681"/>
      <c r="K1139" s="1681"/>
      <c r="L1139" s="1681"/>
      <c r="M1139" s="1681"/>
      <c r="N1139" s="1681"/>
      <c r="O1139" s="1681"/>
      <c r="P1139" s="1681"/>
      <c r="Q1139" s="1987"/>
      <c r="R1139" s="610"/>
    </row>
    <row r="1140" spans="8:8" ht="33.75" customHeight="1">
      <c r="A1140" s="1954"/>
      <c r="B1140" s="1986" t="s">
        <v>70</v>
      </c>
      <c r="C1140" s="1683" t="s">
        <v>23</v>
      </c>
      <c r="D1140" s="1684"/>
      <c r="E1140" s="1684"/>
      <c r="F1140" s="1684"/>
      <c r="G1140" s="1685"/>
      <c r="H1140" s="1686" t="s">
        <v>150</v>
      </c>
      <c r="I1140" s="1687">
        <f>VLOOKUP($A1132,'Result Entry'!$B$9:$FW$108,7,0)</f>
        <v>0.0</v>
      </c>
      <c r="J1140" s="1687"/>
      <c r="K1140" s="1687"/>
      <c r="L1140" s="1687"/>
      <c r="M1140" s="1687"/>
      <c r="N1140" s="1687"/>
      <c r="O1140" s="1687"/>
      <c r="P1140" s="1687"/>
      <c r="Q1140" s="1988"/>
      <c r="R1140" s="610"/>
    </row>
    <row r="1141" spans="8:8" ht="33.75" customHeight="1">
      <c r="A1141" s="1954"/>
      <c r="B1141" s="1986" t="s">
        <v>70</v>
      </c>
      <c r="C1141" s="1683" t="s">
        <v>24</v>
      </c>
      <c r="D1141" s="1684"/>
      <c r="E1141" s="1684"/>
      <c r="F1141" s="1684"/>
      <c r="G1141" s="1685"/>
      <c r="H1141" s="1686" t="s">
        <v>150</v>
      </c>
      <c r="I1141" s="1687">
        <f>VLOOKUP($A1132,'Result Entry'!$B$9:$FW$108,8,0)</f>
        <v>0.0</v>
      </c>
      <c r="J1141" s="1687"/>
      <c r="K1141" s="1687"/>
      <c r="L1141" s="1687"/>
      <c r="M1141" s="1687"/>
      <c r="N1141" s="1687"/>
      <c r="O1141" s="1687"/>
      <c r="P1141" s="1687"/>
      <c r="Q1141" s="1988"/>
      <c r="R1141" s="610"/>
    </row>
    <row r="1142" spans="8:8" ht="33.75" customHeight="1">
      <c r="A1142" s="1954"/>
      <c r="B1142" s="1986" t="s">
        <v>70</v>
      </c>
      <c r="C1142" s="1683" t="s">
        <v>53</v>
      </c>
      <c r="D1142" s="1684"/>
      <c r="E1142" s="1684"/>
      <c r="F1142" s="1684"/>
      <c r="G1142" s="1685"/>
      <c r="H1142" s="1686" t="s">
        <v>150</v>
      </c>
      <c r="I1142" s="1687">
        <f>VLOOKUP($A1132,'Result Entry'!$B$9:$FW$108,9,0)</f>
        <v>0.0</v>
      </c>
      <c r="J1142" s="1687"/>
      <c r="K1142" s="1687"/>
      <c r="L1142" s="1687"/>
      <c r="M1142" s="1687"/>
      <c r="N1142" s="1687"/>
      <c r="O1142" s="1687"/>
      <c r="P1142" s="1687"/>
      <c r="Q1142" s="1988"/>
      <c r="R1142" s="610"/>
    </row>
    <row r="1143" spans="8:8" ht="33.75" customHeight="1">
      <c r="A1143" s="1954"/>
      <c r="B1143" s="1986" t="s">
        <v>70</v>
      </c>
      <c r="C1143" s="1683" t="s">
        <v>54</v>
      </c>
      <c r="D1143" s="1684"/>
      <c r="E1143" s="1684"/>
      <c r="F1143" s="1684"/>
      <c r="G1143" s="1685"/>
      <c r="H1143" s="1686" t="s">
        <v>150</v>
      </c>
      <c r="I1143" s="1689" t="str">
        <f>CONCATENATE('Result Entry'!$G$4,'Result Entry'!$J$4)</f>
        <v>11(A)</v>
      </c>
      <c r="J1143" s="1687"/>
      <c r="K1143" s="1687"/>
      <c r="L1143" s="1687"/>
      <c r="M1143" s="1687"/>
      <c r="N1143" s="1687"/>
      <c r="O1143" s="1687"/>
      <c r="P1143" s="1687"/>
      <c r="Q1143" s="1988"/>
      <c r="R1143" s="610"/>
    </row>
    <row r="1144" spans="8:8" ht="33.75" customHeight="1">
      <c r="A1144" s="1954"/>
      <c r="B1144" s="1986" t="s">
        <v>70</v>
      </c>
      <c r="C1144" s="1742" t="s">
        <v>26</v>
      </c>
      <c r="D1144" s="1763"/>
      <c r="E1144" s="1763"/>
      <c r="F1144" s="1763"/>
      <c r="G1144" s="1989"/>
      <c r="H1144" s="1693" t="s">
        <v>150</v>
      </c>
      <c r="I1144" s="1694">
        <f>VLOOKUP($A1132,'Result Entry'!$B$9:$FW$108,10,0)</f>
        <v>0.0</v>
      </c>
      <c r="J1144" s="1694"/>
      <c r="K1144" s="1694"/>
      <c r="L1144" s="1694"/>
      <c r="M1144" s="1694"/>
      <c r="N1144" s="1694"/>
      <c r="O1144" s="1694"/>
      <c r="P1144" s="1694"/>
      <c r="Q1144" s="1990"/>
      <c r="R1144" s="610"/>
    </row>
    <row r="1145" spans="8:8" ht="33.75" customHeight="1">
      <c r="A1145" s="1954"/>
      <c r="B1145" s="1986" t="s">
        <v>70</v>
      </c>
      <c r="C1145" s="1991" t="s">
        <v>244</v>
      </c>
      <c r="D1145" s="1992"/>
      <c r="E1145" s="1993" t="s">
        <v>73</v>
      </c>
      <c r="F1145" s="1994" t="s">
        <v>74</v>
      </c>
      <c r="G1145" s="1994" t="s">
        <v>230</v>
      </c>
      <c r="H1145" s="1995" t="s">
        <v>169</v>
      </c>
      <c r="I1145" s="1701" t="s">
        <v>56</v>
      </c>
      <c r="J1145" s="1996"/>
      <c r="K1145" s="1996"/>
      <c r="L1145" s="1997" t="s">
        <v>231</v>
      </c>
      <c r="M1145" s="1998" t="s">
        <v>85</v>
      </c>
      <c r="N1145" s="1998"/>
      <c r="O1145" s="1999"/>
      <c r="P1145" s="2000" t="s">
        <v>77</v>
      </c>
      <c r="Q1145" s="2001" t="s">
        <v>99</v>
      </c>
      <c r="R1145" s="610"/>
    </row>
    <row r="1146" spans="8:8" ht="33.75" customHeight="1">
      <c r="A1146" s="1954"/>
      <c r="B1146" s="1986" t="s">
        <v>70</v>
      </c>
      <c r="C1146" s="2002"/>
      <c r="D1146" s="2003"/>
      <c r="E1146" s="2004"/>
      <c r="F1146" s="2005"/>
      <c r="G1146" s="2005"/>
      <c r="H1146" s="2006"/>
      <c r="I1146" s="2007" t="s">
        <v>233</v>
      </c>
      <c r="J1146" s="2008" t="s">
        <v>87</v>
      </c>
      <c r="K1146" s="2009" t="s">
        <v>109</v>
      </c>
      <c r="L1146" s="2010"/>
      <c r="M1146" s="2007" t="s">
        <v>233</v>
      </c>
      <c r="N1146" s="2008" t="s">
        <v>87</v>
      </c>
      <c r="O1146" s="2011" t="s">
        <v>110</v>
      </c>
      <c r="P1146" s="2012"/>
      <c r="Q1146" s="2013"/>
      <c r="R1146" s="610"/>
    </row>
    <row r="1147" spans="8:8" s="2014" ht="33.75" customFormat="1" customHeight="1">
      <c r="A1147" s="1954"/>
      <c r="B1147" s="1986" t="s">
        <v>70</v>
      </c>
      <c r="C1147" s="2015" t="s">
        <v>57</v>
      </c>
      <c r="D1147" s="2016"/>
      <c r="E1147" s="2017">
        <f>'Result Entry'!$L$7</f>
        <v>10.0</v>
      </c>
      <c r="F1147" s="2018">
        <f>'Result Entry'!$M$7</f>
        <v>10.0</v>
      </c>
      <c r="G1147" s="2018">
        <f>'Result Entry'!$N$7</f>
        <v>10.0</v>
      </c>
      <c r="H1147" s="2019">
        <f>SUM(E1147:G1147)</f>
        <v>30.0</v>
      </c>
      <c r="I1147" s="2020" t="s">
        <v>243</v>
      </c>
      <c r="J1147" s="2021" t="s">
        <v>243</v>
      </c>
      <c r="K1147" s="2022">
        <f>'Result Entry'!$P$7</f>
        <v>70.0</v>
      </c>
      <c r="L1147" s="2023">
        <f>SUM(H1147,K1147)</f>
        <v>100.0</v>
      </c>
      <c r="M1147" s="2020" t="s">
        <v>243</v>
      </c>
      <c r="N1147" s="2021" t="s">
        <v>243</v>
      </c>
      <c r="O1147" s="2019">
        <f>'Result Entry'!$R$7</f>
        <v>100.0</v>
      </c>
      <c r="P1147" s="2024">
        <f>SUM(L1147,O1147)</f>
        <v>200.0</v>
      </c>
      <c r="Q1147" s="2025"/>
      <c r="R1147" s="610"/>
    </row>
    <row r="1148" spans="8:8" s="1538" ht="33.75" customFormat="1" customHeight="1">
      <c r="A1148" s="1954"/>
      <c r="B1148" s="1986" t="s">
        <v>70</v>
      </c>
      <c r="C1148" s="1540" t="str">
        <f>'Result Entry'!$L$3</f>
        <v>HINDI Comp.</v>
      </c>
      <c r="D1148" s="1541"/>
      <c r="E1148" s="1728">
        <f>IF($L1136="TC",0,IF($L1136="Nso",0,VLOOKUP($A1132,'Result Entry'!$B$9:$FW$108,11,0)))</f>
        <v>0.0</v>
      </c>
      <c r="F1148" s="1729">
        <f>IF($L1136="TC",0,IF($L1136="Nso",0,VLOOKUP($A1132,'Result Entry'!$B$9:$FW$108,12,0)))</f>
        <v>0.0</v>
      </c>
      <c r="G1148" s="1729">
        <f>IF($L1136="TC",0,IF($L1136="Nso",0,VLOOKUP($A1132,'Result Entry'!$B$9:$FW$108,13,0)))</f>
        <v>0.0</v>
      </c>
      <c r="H1148" s="2026">
        <f>SUM(E1148:G1148)</f>
        <v>0.0</v>
      </c>
      <c r="I1148" s="2027" t="str">
        <f>CONCATENATE(U1148,"/",'Result Entry'!$P$7)</f>
        <v>0/70</v>
      </c>
      <c r="J1148" s="2028" t="str">
        <f>IF(V1148=0,"--",CONCATENATE(V1148,"/"))</f>
        <v>--</v>
      </c>
      <c r="K1148" s="2029">
        <f>SUM(U1148:V1148)</f>
        <v>0.0</v>
      </c>
      <c r="L1148" s="2030">
        <f>SUM(H1148,K1148)</f>
        <v>0.0</v>
      </c>
      <c r="M1148" s="2027" t="str">
        <f>CONCATENATE(W1148,"/",'Result Entry'!$R$7)</f>
        <v>0/100</v>
      </c>
      <c r="N1148" s="2028" t="str">
        <f>IF(X1148=0,"--",CONCATENATE(X1148,"/"))</f>
        <v>--</v>
      </c>
      <c r="O1148" s="2031">
        <f>SUM(W1148:X1148)</f>
        <v>0.0</v>
      </c>
      <c r="P1148" s="1734">
        <f>SUM(L1148,O1148)</f>
        <v>0.0</v>
      </c>
      <c r="Q1148" s="2032" t="str">
        <f>IF($L1136="TC",0,IF($L1136="Nso",0,VLOOKUP($A1132,'Result Entry'!$B$9:$FW$108,24,0)))</f>
        <v/>
      </c>
      <c r="R1148" s="610"/>
      <c r="U1148" s="2033">
        <f>IF($L1136="TC",0,IF($L1136="Nso",0,VLOOKUP($A1132,'Result Entry'!$B$9:$FW$108,15,0)))</f>
        <v>0.0</v>
      </c>
      <c r="V1148" s="2033">
        <v>0.0</v>
      </c>
      <c r="W1148" s="2033">
        <f>IF($L1136="TC",0,IF($L1136="Nso",0,VLOOKUP($A1132,'Result Entry'!$B$9:$FW$108,17,0)))</f>
        <v>0.0</v>
      </c>
      <c r="X1148" s="2033">
        <v>0.0</v>
      </c>
    </row>
    <row r="1149" spans="8:8" s="1538" ht="33.75" customFormat="1" customHeight="1">
      <c r="A1149" s="1954"/>
      <c r="B1149" s="1986" t="s">
        <v>70</v>
      </c>
      <c r="C1149" s="1551" t="str">
        <f>'Result Entry'!$Z$3</f>
        <v>ENGLISH Comp.</v>
      </c>
      <c r="D1149" s="1552"/>
      <c r="E1149" s="1728">
        <f>IF($L1136="TC",0,IF($L1136="Nso",0,VLOOKUP($A1132,'Result Entry'!$B$9:$FW$108,25,0)))</f>
        <v>0.0</v>
      </c>
      <c r="F1149" s="1729">
        <f>IF($L1136="TC",0,IF($L1136="Nso",0,VLOOKUP($A1132,'Result Entry'!$B$9:$FW$108,26,0)))</f>
        <v>0.0</v>
      </c>
      <c r="G1149" s="1729">
        <f>IF($L1136="TC",0,IF($L1136="Nso",0,VLOOKUP($A1132,'Result Entry'!$B$9:$FW$108,27,0)))</f>
        <v>0.0</v>
      </c>
      <c r="H1149" s="2034">
        <f t="shared" si="145" ref="H1149:H1154">SUM(E1149:G1149)</f>
        <v>0.0</v>
      </c>
      <c r="I1149" s="2035" t="str">
        <f>CONCATENATE(U1149,"/",'Result Entry'!$AD$7)</f>
        <v>0/70</v>
      </c>
      <c r="J1149" s="2036" t="str">
        <f>IF(V1149=0,"--",CONCATENATE(V1149,"/"))</f>
        <v>--</v>
      </c>
      <c r="K1149" s="2037">
        <f t="shared" si="146" ref="K1149:K1154">SUM(U1149:V1149)</f>
        <v>0.0</v>
      </c>
      <c r="L1149" s="2038">
        <f t="shared" si="147" ref="L1149:L1154">SUM(H1149,K1149)</f>
        <v>0.0</v>
      </c>
      <c r="M1149" s="2035" t="str">
        <f>CONCATENATE(W1149,"/",'Result Entry'!$AF$7)</f>
        <v>0/100</v>
      </c>
      <c r="N1149" s="2036" t="str">
        <f>IF(X1149=0,"--",CONCATENATE(X1149,"/"))</f>
        <v>--</v>
      </c>
      <c r="O1149" s="2031">
        <f t="shared" si="148" ref="O1149:O1154">SUM(W1149:X1149)</f>
        <v>0.0</v>
      </c>
      <c r="P1149" s="1734">
        <f t="shared" si="149" ref="P1149:P1154">SUM(L1149,O1149)</f>
        <v>0.0</v>
      </c>
      <c r="Q1149" s="2032" t="str">
        <f>IF($L1136="TC",0,IF($L1136="Nso",0,VLOOKUP($A1132,'Result Entry'!$B$9:$FW$108,38,0)))</f>
        <v/>
      </c>
      <c r="R1149" s="610"/>
      <c r="U1149" s="2039">
        <f>IF($L1136="TC",0,IF($L1136="Nso",0,VLOOKUP($A1132,'Result Entry'!$B$9:$FW$108,29,0)))</f>
        <v>0.0</v>
      </c>
      <c r="V1149" s="2039">
        <v>0.0</v>
      </c>
      <c r="W1149" s="2039">
        <f>IF($L1136="TC",0,IF($L1136="Nso",0,VLOOKUP($A1132,'Result Entry'!$B$9:$FW$108,31,0)))</f>
        <v>0.0</v>
      </c>
      <c r="X1149" s="2039">
        <v>0.0</v>
      </c>
    </row>
    <row r="1150" spans="8:8" s="1538" ht="33.75" customFormat="1" customHeight="1">
      <c r="A1150" s="1954"/>
      <c r="B1150" s="1986" t="s">
        <v>70</v>
      </c>
      <c r="C1150" s="1551">
        <f>IF(Y1150&gt;=1,'Result Entry'!$AO$3,0)</f>
        <v>0.0</v>
      </c>
      <c r="D1150" s="1552"/>
      <c r="E1150" s="1728">
        <f>IF($L1136="TC",0,IF($L1136="Nso",0,VLOOKUP($A1132,'Result Entry'!$B$9:$FW$108,40,0)))</f>
        <v>0.0</v>
      </c>
      <c r="F1150" s="1729">
        <f>IF($L1136="TC",0,IF($L1136="Nso",0,VLOOKUP($A1132,'Result Entry'!$B$9:$FW$108,41,0)))</f>
        <v>0.0</v>
      </c>
      <c r="G1150" s="1729">
        <f>IF($L1136="TC",0,IF($L1136="Nso",0,VLOOKUP($A1132,'Result Entry'!$B$9:$FW$108,42,0)))</f>
        <v>0.0</v>
      </c>
      <c r="H1150" s="2034">
        <f t="shared" si="145"/>
        <v>0.0</v>
      </c>
      <c r="I1150" s="2035" t="str">
        <f>CONCATENATE(U1150,"/",'Result Entry'!$AS$7)</f>
        <v>0/40</v>
      </c>
      <c r="J1150" s="2036" t="str">
        <f>IF(V1150=0,"--",CONCATENATE(V1150,"/",'Result Entry'!$AT$7))</f>
        <v>--</v>
      </c>
      <c r="K1150" s="2037">
        <f t="shared" si="146"/>
        <v>0.0</v>
      </c>
      <c r="L1150" s="2038">
        <f t="shared" si="147"/>
        <v>0.0</v>
      </c>
      <c r="M1150" s="2035" t="str">
        <f>CONCATENATE(W1150,"/",'Result Entry'!$AW$7)</f>
        <v>0/100</v>
      </c>
      <c r="N1150" s="2036" t="str">
        <f>IF(X1150=0,"--",CONCATENATE(X1150,"/",'Result Entry'!$AX$7))</f>
        <v>--</v>
      </c>
      <c r="O1150" s="2031">
        <f t="shared" si="148"/>
        <v>0.0</v>
      </c>
      <c r="P1150" s="1734">
        <f t="shared" si="149"/>
        <v>0.0</v>
      </c>
      <c r="Q1150" s="2032" t="str">
        <f>IF($L1136="TC",0,IF($L1136="Nso",0,VLOOKUP($A1132,'Result Entry'!$B$9:$FW$108,55,0)))</f>
        <v/>
      </c>
      <c r="R1150" s="610"/>
      <c r="U1150" s="2039">
        <f>IF($L1136="TC",0,IF($L1136="Nso",0,VLOOKUP($A1132,'Result Entry'!$B$9:$FW$108,44,0)))</f>
        <v>0.0</v>
      </c>
      <c r="V1150" s="2039">
        <f>IF($L1136="TC",0,IF($L1136="Nso",0,VLOOKUP($A1132,'Result Entry'!$B$9:$FW$108,45,0)))</f>
        <v>0.0</v>
      </c>
      <c r="W1150" s="2039">
        <f>IF($L1136="TC",0,IF($L1136="Nso",0,VLOOKUP($A1132,'Result Entry'!$B$9:$FW$108,48,0)))</f>
        <v>0.0</v>
      </c>
      <c r="X1150" s="2039">
        <f>IF($L1136="TC",0,IF($L1136="Nso",0,VLOOKUP($A1132,'Result Entry'!$B$9:$FW$108,49,0)))</f>
        <v>0.0</v>
      </c>
      <c r="Y1150" s="2039">
        <f>VLOOKUP($A1132,'Result Entry'!$B$9:$FW$108,39,0)</f>
        <v>0.0</v>
      </c>
    </row>
    <row r="1151" spans="8:8" s="1538" ht="33.75" customFormat="1" customHeight="1">
      <c r="A1151" s="1954"/>
      <c r="B1151" s="1986" t="s">
        <v>70</v>
      </c>
      <c r="C1151" s="1551">
        <f>IF(Y1151&gt;=1,'Result Entry'!$BF$3,0)</f>
        <v>0.0</v>
      </c>
      <c r="D1151" s="1552"/>
      <c r="E1151" s="1728">
        <f>IF($L1136="TC",0,IF($L1136="Nso",0,VLOOKUP($A1132,'Result Entry'!$B$9:$FW$108,57,0)))</f>
        <v>0.0</v>
      </c>
      <c r="F1151" s="1729">
        <f>IF($L1136="TC",0,IF($L1136="Nso",0,VLOOKUP($A1132,'Result Entry'!$B$9:$FW$108,58,0)))</f>
        <v>0.0</v>
      </c>
      <c r="G1151" s="1729">
        <f>IF($L1136="TC",0,IF($L1136="Nso",0,VLOOKUP($A1132,'Result Entry'!$B$9:$FW$108,59,0)))</f>
        <v>0.0</v>
      </c>
      <c r="H1151" s="2034">
        <f t="shared" si="145"/>
        <v>0.0</v>
      </c>
      <c r="I1151" s="2035" t="str">
        <f>CONCATENATE(U1151,"/",'Result Entry'!$BJ$7)</f>
        <v>0/70</v>
      </c>
      <c r="J1151" s="2036" t="str">
        <f>IF(V1151=0,"--",CONCATENATE(V1151,"/",'Result Entry'!$BK$7))</f>
        <v>--</v>
      </c>
      <c r="K1151" s="2037">
        <f t="shared" si="146"/>
        <v>0.0</v>
      </c>
      <c r="L1151" s="2038">
        <f t="shared" si="147"/>
        <v>0.0</v>
      </c>
      <c r="M1151" s="2035" t="str">
        <f>CONCATENATE(W1151,"/",'Result Entry'!$BN$7)</f>
        <v>0/100</v>
      </c>
      <c r="N1151" s="2036" t="str">
        <f>IF(X1151=0,"--",CONCATENATE(X1151,"/",'Result Entry'!$BO$7))</f>
        <v>--</v>
      </c>
      <c r="O1151" s="2031">
        <f t="shared" si="148"/>
        <v>0.0</v>
      </c>
      <c r="P1151" s="1734">
        <f t="shared" si="149"/>
        <v>0.0</v>
      </c>
      <c r="Q1151" s="2032" t="str">
        <f>IF($L1136="TC",0,IF($L1136="Nso",0,VLOOKUP($A1132,'Result Entry'!$B$9:$FW$108,72,0)))</f>
        <v/>
      </c>
      <c r="R1151" s="610"/>
      <c r="U1151" s="2039">
        <f>IF($L1136="TC",0,IF($L1136="Nso",0,VLOOKUP($A1132,'Result Entry'!$B$9:$FW$108,61,0)))</f>
        <v>0.0</v>
      </c>
      <c r="V1151" s="2039">
        <f>IF($L1136="TC",0,IF($L1136="Nso",0,VLOOKUP($A1132,'Result Entry'!$B$9:$FW$108,62,0)))</f>
        <v>0.0</v>
      </c>
      <c r="W1151" s="2039">
        <f>IF($L1136="TC",0,IF($L1136="Nso",0,VLOOKUP($A1132,'Result Entry'!$B$9:$FW$108,65,0)))</f>
        <v>0.0</v>
      </c>
      <c r="X1151" s="2039">
        <f>IF($L1136="TC",0,IF($L1136="Nso",0,VLOOKUP($A1132,'Result Entry'!$B$9:$FW$108,66,0)))</f>
        <v>0.0</v>
      </c>
      <c r="Y1151" s="2039">
        <f>VLOOKUP($A1132,'Result Entry'!$B$9:$FW$108,56,0)</f>
        <v>0.0</v>
      </c>
    </row>
    <row r="1152" spans="8:8" s="1538" ht="33.75" customFormat="1" customHeight="1">
      <c r="A1152" s="1954"/>
      <c r="B1152" s="1986" t="s">
        <v>70</v>
      </c>
      <c r="C1152" s="1554">
        <f>IF(Y1152&gt;=1,'Result Entry'!$BW$3,0)</f>
        <v>0.0</v>
      </c>
      <c r="D1152" s="2040"/>
      <c r="E1152" s="2041">
        <f>IF($L1136="TC",0,IF($L1136="Nso",0,VLOOKUP($A1132,'Result Entry'!$B$9:$FW$108,74,0)))</f>
        <v>0.0</v>
      </c>
      <c r="F1152" s="2042">
        <f>IF($L1136="TC",0,IF($L1136="Nso",0,VLOOKUP($A1132,'Result Entry'!$B$9:$FW$108,75,0)))</f>
        <v>0.0</v>
      </c>
      <c r="G1152" s="2042">
        <f>IF($L1136="TC",0,IF($L1136="Nso",0,VLOOKUP($A1132,'Result Entry'!$B$9:$FW$108,76,0)))</f>
        <v>0.0</v>
      </c>
      <c r="H1152" s="2043">
        <f t="shared" si="145"/>
        <v>0.0</v>
      </c>
      <c r="I1152" s="2044" t="str">
        <f>CONCATENATE(U1152,"/",'Result Entry'!$CA$7)</f>
        <v>0/70</v>
      </c>
      <c r="J1152" s="2045" t="str">
        <f>IF(V1152=0,"--",CONCATENATE(V1152,"/",'Result Entry'!$CB$7))</f>
        <v>--</v>
      </c>
      <c r="K1152" s="2046">
        <f t="shared" si="146"/>
        <v>0.0</v>
      </c>
      <c r="L1152" s="2047">
        <f t="shared" si="147"/>
        <v>0.0</v>
      </c>
      <c r="M1152" s="2044" t="str">
        <f>CONCATENATE(W1152,"/",'Result Entry'!$CE$7)</f>
        <v>0/100</v>
      </c>
      <c r="N1152" s="2045" t="str">
        <f>IF(X1152=0,"--",CONCATENATE(X1152,"/",'Result Entry'!$CF$7))</f>
        <v>--</v>
      </c>
      <c r="O1152" s="2043">
        <f t="shared" si="148"/>
        <v>0.0</v>
      </c>
      <c r="P1152" s="2048">
        <f t="shared" si="149"/>
        <v>0.0</v>
      </c>
      <c r="Q1152" s="2049" t="str">
        <f>IF($L1136="TC",0,IF($L1136="Nso",0,VLOOKUP($A1132,'Result Entry'!$B$9:$FW$108,89,0)))</f>
        <v/>
      </c>
      <c r="R1152" s="610"/>
      <c r="U1152" s="2041">
        <f>IF($L1136="TC",0,IF($L1136="Nso",0,VLOOKUP($A1132,'Result Entry'!$B$9:$FW$108,78,0)))</f>
        <v>0.0</v>
      </c>
      <c r="V1152" s="2041">
        <f>IF($L1136="TC",0,IF($L1136="Nso",0,VLOOKUP($A1132,'Result Entry'!$B$9:$FW$108,79,0)))</f>
        <v>0.0</v>
      </c>
      <c r="W1152" s="2041">
        <f>IF($L1136="TC",0,IF($L1136="Nso",0,VLOOKUP($A1132,'Result Entry'!$B$9:$FW$108,82,0)))</f>
        <v>0.0</v>
      </c>
      <c r="X1152" s="2041">
        <f>IF($L1136="TC",0,IF($L1136="Nso",0,VLOOKUP($A1132,'Result Entry'!$B$9:$FW$108,83,0)))</f>
        <v>0.0</v>
      </c>
      <c r="Y1152" s="2041">
        <f>VLOOKUP($A1132,'Result Entry'!$B$9:$FW$108,73,0)</f>
        <v>0.0</v>
      </c>
    </row>
    <row r="1153" spans="8:8" s="1538" ht="33.75" customFormat="1" customHeight="1">
      <c r="A1153" s="1954"/>
      <c r="B1153" s="1986" t="s">
        <v>70</v>
      </c>
      <c r="C1153" s="2050">
        <f>IF(Y1153&gt;=1,'Result Entry'!$CN$3,0)</f>
        <v>0.0</v>
      </c>
      <c r="D1153" s="2040"/>
      <c r="E1153" s="2051">
        <f>IF($L1136="TC",0,IF($L1136="Nso",0,VLOOKUP($A1132,'Result Entry'!$B$9:$FW$108,91,0)))</f>
        <v>0.0</v>
      </c>
      <c r="F1153" s="2052">
        <f>IF($L1136="TC",0,IF($L1136="Nso",0,VLOOKUP($A1132,'Result Entry'!$B$9:$FW$108,92,0)))</f>
        <v>0.0</v>
      </c>
      <c r="G1153" s="2052">
        <f>IF($L1136="TC",0,IF($L1136="Nso",0,VLOOKUP($A1132,'Result Entry'!$B$9:$FW$108,93,0)))</f>
        <v>0.0</v>
      </c>
      <c r="H1153" s="2053">
        <f t="shared" si="145"/>
        <v>0.0</v>
      </c>
      <c r="I1153" s="2054" t="str">
        <f>CONCATENATE(U1153,"/",'Result Entry'!$CR$7)</f>
        <v>0/70</v>
      </c>
      <c r="J1153" s="2055" t="str">
        <f>IF(V1153=0,"--",CONCATENATE(V1153,"/",'Result Entry'!$CS$7))</f>
        <v>--</v>
      </c>
      <c r="K1153" s="2056">
        <f t="shared" si="146"/>
        <v>0.0</v>
      </c>
      <c r="L1153" s="2057">
        <f t="shared" si="147"/>
        <v>0.0</v>
      </c>
      <c r="M1153" s="2054" t="str">
        <f>CONCATENATE(W1153,"/",'Result Entry'!$CV$7)</f>
        <v>0/100</v>
      </c>
      <c r="N1153" s="2055" t="str">
        <f>IF(X1153=0,"--",CONCATENATE(X1153,"/",'Result Entry'!$CW$7))</f>
        <v>--</v>
      </c>
      <c r="O1153" s="2053">
        <f t="shared" si="148"/>
        <v>0.0</v>
      </c>
      <c r="P1153" s="2058">
        <f t="shared" si="149"/>
        <v>0.0</v>
      </c>
      <c r="Q1153" s="2059" t="str">
        <f>IF($L1136="TC",0,IF($L1136="Nso",0,VLOOKUP($A1132,'Result Entry'!$B$9:$FW$108,106,0)))</f>
        <v/>
      </c>
      <c r="R1153" s="610"/>
      <c r="U1153" s="2051">
        <f>IF($L1136="TC",0,IF($L1136="Nso",0,VLOOKUP($A1132,'Result Entry'!$B$9:$FW$108,95,0)))</f>
        <v>0.0</v>
      </c>
      <c r="V1153" s="2051">
        <f>IF($L1136="TC",0,IF($L1136="Nso",0,VLOOKUP($A1132,'Result Entry'!$B$9:$FW$108,96,0)))</f>
        <v>0.0</v>
      </c>
      <c r="W1153" s="2051">
        <f>IF($L1136="TC",0,IF($L1136="Nso",0,VLOOKUP($A1132,'Result Entry'!$B$9:$FW$108,99,0)))</f>
        <v>0.0</v>
      </c>
      <c r="X1153" s="2051">
        <f>IF($L1136="TC",0,IF($L1136="Nso",0,VLOOKUP($A1132,'Result Entry'!$B$9:$FW$108,100,0)))</f>
        <v>0.0</v>
      </c>
      <c r="Y1153" s="2051">
        <f>VLOOKUP($A1132,'Result Entry'!$B$9:$FW$108,90,0)</f>
        <v>0.0</v>
      </c>
    </row>
    <row r="1154" spans="8:8" s="1538" ht="33.75" customFormat="1" customHeight="1">
      <c r="A1154" s="1954"/>
      <c r="B1154" s="1986" t="s">
        <v>70</v>
      </c>
      <c r="C1154" s="1554">
        <f>IF(Y1154&gt;=1,'Result Entry'!$DE$3,0)</f>
        <v>0.0</v>
      </c>
      <c r="D1154" s="2040"/>
      <c r="E1154" s="1739">
        <f>IF($L1136="TC",0,IF($L1136="Nso",0,VLOOKUP($A1132,'Result Entry'!$B$9:$FW$108,108,0)))</f>
        <v>0.0</v>
      </c>
      <c r="F1154" s="1740">
        <f>IF($L1136="TC",0,IF($L1136="Nso",0,VLOOKUP($A1132,'Result Entry'!$B$9:$FW$108,109,0)))</f>
        <v>0.0</v>
      </c>
      <c r="G1154" s="1740">
        <f>IF($L1136="TC",0,IF($L1136="Nso",0,VLOOKUP($A1132,'Result Entry'!$B$9:$FW$108,110,0)))</f>
        <v>0.0</v>
      </c>
      <c r="H1154" s="2060">
        <f t="shared" si="145"/>
        <v>0.0</v>
      </c>
      <c r="I1154" s="2061" t="str">
        <f>CONCATENATE(U1154,"/",'Result Entry'!$DI$7)</f>
        <v>0/70</v>
      </c>
      <c r="J1154" s="2062" t="str">
        <f>IF(V1154=0,"--",CONCATENATE(V1154,"/",'Result Entry'!$DJ$7))</f>
        <v>--</v>
      </c>
      <c r="K1154" s="2063">
        <f t="shared" si="146"/>
        <v>0.0</v>
      </c>
      <c r="L1154" s="2064">
        <f t="shared" si="147"/>
        <v>0.0</v>
      </c>
      <c r="M1154" s="2061" t="str">
        <f>CONCATENATE(W1154,"/",'Result Entry'!$DM$7)</f>
        <v>0/100</v>
      </c>
      <c r="N1154" s="2062" t="str">
        <f>IF(X1154=0,"--",CONCATENATE(X1154,"/",'Result Entry'!$DN$7))</f>
        <v>--</v>
      </c>
      <c r="O1154" s="2060">
        <f t="shared" si="148"/>
        <v>0.0</v>
      </c>
      <c r="P1154" s="1746">
        <f t="shared" si="149"/>
        <v>0.0</v>
      </c>
      <c r="Q1154" s="2032" t="str">
        <f>IF($L1136="TC",0,IF($L1136="Nso",0,VLOOKUP($A1132,'Result Entry'!$B$9:$FW$108,123,0)))</f>
        <v/>
      </c>
      <c r="R1154" s="610"/>
      <c r="U1154" s="2065">
        <f>IF($L1136="TC",0,IF($L1136="Nso",0,VLOOKUP($A1132,'Result Entry'!$B$9:$FW$108,112,0)))</f>
        <v>0.0</v>
      </c>
      <c r="V1154" s="2065">
        <f>IF($L1136="TC",0,IF($L1136="Nso",0,VLOOKUP($A1132,'Result Entry'!$B$9:$FW$108,113,0)))</f>
        <v>0.0</v>
      </c>
      <c r="W1154" s="2065">
        <f>IF($L1136="TC",0,IF($L1136="Nso",0,VLOOKUP($A1132,'Result Entry'!$B$9:$FW$108,116,0)))</f>
        <v>0.0</v>
      </c>
      <c r="X1154" s="2065">
        <f>IF($L1136="TC",0,IF($L1136="Nso",0,VLOOKUP($A1132,'Result Entry'!$B$9:$FW$108,117,0)))</f>
        <v>0.0</v>
      </c>
      <c r="Y1154" s="2065">
        <f>VLOOKUP($A1132,'Result Entry'!$B$9:$FW$108,107,0)</f>
        <v>0.0</v>
      </c>
    </row>
    <row r="1155" spans="8:8" ht="33.75" customHeight="1">
      <c r="A1155" s="1954"/>
      <c r="B1155" s="1986" t="s">
        <v>70</v>
      </c>
      <c r="C1155" s="1565" t="s">
        <v>78</v>
      </c>
      <c r="D1155" s="1566"/>
      <c r="E1155" s="1567"/>
      <c r="F1155" s="1747" t="s">
        <v>79</v>
      </c>
      <c r="G1155" s="2066"/>
      <c r="H1155" s="1748"/>
      <c r="I1155" s="1747" t="s">
        <v>80</v>
      </c>
      <c r="J1155" s="1749"/>
      <c r="K1155" s="2067" t="s">
        <v>42</v>
      </c>
      <c r="L1155" s="2068"/>
      <c r="M1155" s="2067" t="s">
        <v>92</v>
      </c>
      <c r="N1155" s="1753"/>
      <c r="O1155" s="1752" t="s">
        <v>40</v>
      </c>
      <c r="P1155" s="1753"/>
      <c r="Q1155" s="2069" t="s">
        <v>44</v>
      </c>
      <c r="R1155" s="610"/>
    </row>
    <row r="1156" spans="8:8" ht="33.75" customHeight="1">
      <c r="A1156" s="1954"/>
      <c r="B1156" s="1986" t="s">
        <v>70</v>
      </c>
      <c r="C1156" s="1577"/>
      <c r="D1156" s="1578"/>
      <c r="E1156" s="1579"/>
      <c r="F1156" s="1755">
        <f>IF($L1136="TC",0,IF($L1136="Nso",0,VLOOKUP($A1132,'Result Entry'!$B$9:$FW$108,171,0)))</f>
        <v>0.0</v>
      </c>
      <c r="G1156" s="2070"/>
      <c r="H1156" s="1756"/>
      <c r="I1156" s="2071">
        <f>IF($L1136="TC",0,IF($L1136="Nso",0,VLOOKUP($A1132,'Result Entry'!$B$9:$FW$108,172,0)))</f>
        <v>0.0</v>
      </c>
      <c r="J1156" s="2072"/>
      <c r="K1156" s="2073">
        <f>IF($L1136="TC",0,IF($L1136="Nso",0,VLOOKUP($A1132,'Result Entry'!$B$9:$FW$108,173,0)))</f>
        <v>0.0</v>
      </c>
      <c r="L1156" s="2074"/>
      <c r="M1156" s="2075" t="str">
        <f>IF($L1136="TC",0,IF($L1136="Nso",0,VLOOKUP($A1132,'Result Entry'!$B$9:$FW$108,174,0)))</f>
        <v/>
      </c>
      <c r="N1156" s="2076"/>
      <c r="O1156" s="1535" t="str">
        <f>VLOOKUP($A1132,'Result Entry'!$B$9:$FW$108,175,0)</f>
        <v/>
      </c>
      <c r="P1156" s="1534"/>
      <c r="Q1156" s="2077" t="str">
        <f>IF($L1136="TC",0,IF($L1136="Nso",0,VLOOKUP($A1132,'Result Entry'!$B$9:$FW$108,177,0)))</f>
        <v/>
      </c>
      <c r="R1156" s="610"/>
    </row>
    <row r="1157" spans="8:8" ht="33.75" customHeight="1">
      <c r="A1157" s="1954"/>
      <c r="B1157" s="1986" t="s">
        <v>70</v>
      </c>
      <c r="C1157" s="2078" t="s">
        <v>59</v>
      </c>
      <c r="D1157" s="2079"/>
      <c r="E1157" s="2079"/>
      <c r="F1157" s="2079"/>
      <c r="G1157" s="2079"/>
      <c r="H1157" s="2079"/>
      <c r="I1157" s="2080"/>
      <c r="J1157" s="1592" t="s">
        <v>60</v>
      </c>
      <c r="K1157" s="1592"/>
      <c r="L1157" s="1592"/>
      <c r="M1157" s="1593"/>
      <c r="N1157" s="1760">
        <f>VLOOKUP($A1132,'Result Entry'!$B$9:$FW$108,168,0)</f>
        <v>0.0</v>
      </c>
      <c r="O1157" s="1761"/>
      <c r="P1157" s="2081" t="s">
        <v>38</v>
      </c>
      <c r="Q1157" s="2082"/>
      <c r="R1157" s="610"/>
    </row>
    <row r="1158" spans="8:8" ht="33.75" customHeight="1">
      <c r="A1158" s="1954"/>
      <c r="B1158" s="1986" t="s">
        <v>70</v>
      </c>
      <c r="C1158" s="1598" t="s">
        <v>244</v>
      </c>
      <c r="D1158" s="1599"/>
      <c r="E1158" s="1599"/>
      <c r="F1158" s="2083" t="s">
        <v>158</v>
      </c>
      <c r="G1158" s="2084"/>
      <c r="H1158" s="2085"/>
      <c r="I1158" s="2086" t="s">
        <v>242</v>
      </c>
      <c r="J1158" s="1603" t="s">
        <v>61</v>
      </c>
      <c r="K1158" s="1603"/>
      <c r="L1158" s="1603"/>
      <c r="M1158" s="1604"/>
      <c r="N1158" s="1762">
        <f>VLOOKUP($A1132,'Result Entry'!$B$9:$FW$108,169,0)</f>
        <v>0.0</v>
      </c>
      <c r="O1158" s="1763"/>
      <c r="P1158" s="1607" t="str">
        <f>VLOOKUP($A1132,'Result Entry'!$B$9:$FW$108,170,0)</f>
        <v/>
      </c>
      <c r="Q1158" s="2087"/>
      <c r="R1158" s="610"/>
    </row>
    <row r="1159" spans="8:8" ht="33.75" customHeight="1">
      <c r="A1159" s="1954"/>
      <c r="B1159" s="1986" t="s">
        <v>70</v>
      </c>
      <c r="C1159" s="1598"/>
      <c r="D1159" s="1599"/>
      <c r="E1159" s="1599"/>
      <c r="F1159" s="2088"/>
      <c r="G1159" s="2089"/>
      <c r="H1159" s="2090"/>
      <c r="I1159" s="2091" t="s">
        <v>100</v>
      </c>
      <c r="J1159" s="1612" t="s">
        <v>62</v>
      </c>
      <c r="K1159" s="1612"/>
      <c r="L1159" s="1612"/>
      <c r="M1159" s="1613"/>
      <c r="N1159" s="2092">
        <f>IF($L1136="TC","Transferred",IF($L1136="Nso","NameSeparated",VLOOKUP($A1132,'Result Entry'!$B$9:$FW$108,178,0)))</f>
        <v>0.0</v>
      </c>
      <c r="O1159" s="2092"/>
      <c r="P1159" s="2092"/>
      <c r="Q1159" s="2093"/>
      <c r="R1159" s="610"/>
    </row>
    <row r="1160" spans="8:8" ht="33.75" customHeight="1">
      <c r="A1160" s="1954"/>
      <c r="B1160" s="1986" t="s">
        <v>70</v>
      </c>
      <c r="C1160" s="1766" t="str">
        <f>'Result Entry'!$DU$3</f>
        <v>Foundation Of Information Tech.</v>
      </c>
      <c r="D1160" s="1767"/>
      <c r="E1160" s="1768"/>
      <c r="F1160" s="1769" t="str">
        <f>IF(OR($L1136="TC",$L1136="Nso"),"",VLOOKUP($A1132,'Result Entry'!$B$9:$GS$108,196,0))</f>
        <v>0/200</v>
      </c>
      <c r="G1160" s="1769"/>
      <c r="H1160" s="1769"/>
      <c r="I1160" s="1770" t="str">
        <f>IF(F1160="","",VLOOKUP($A1132,'Result Entry'!$B$9:$GS$108,137,0))</f>
        <v/>
      </c>
      <c r="J1160" s="1621" t="s">
        <v>72</v>
      </c>
      <c r="K1160" s="1621"/>
      <c r="L1160" s="1621"/>
      <c r="M1160" s="1622"/>
      <c r="N1160" s="2094">
        <f>'Result Entry'!$T$2</f>
        <v>45041.0</v>
      </c>
      <c r="O1160" s="2095"/>
      <c r="P1160" s="2095"/>
      <c r="Q1160" s="2096"/>
      <c r="R1160" s="610"/>
    </row>
    <row r="1161" spans="8:8" ht="33.75" customHeight="1">
      <c r="A1161" s="1954"/>
      <c r="B1161" s="1986" t="s">
        <v>70</v>
      </c>
      <c r="C1161" s="1774" t="str">
        <f>'Result Entry'!$EI$3</f>
        <v>G.I.A.I.-II</v>
      </c>
      <c r="D1161" s="1775"/>
      <c r="E1161" s="1776"/>
      <c r="F1161" s="1769" t="str">
        <f>IF(OR($L1136="TC",$L1136="Nso"),"",VLOOKUP($A1132,'Result Entry'!$B$9:$GS$108,200,0))</f>
        <v>0/200</v>
      </c>
      <c r="G1161" s="1769"/>
      <c r="H1161" s="1769"/>
      <c r="I1161" s="1770" t="str">
        <f>IF(F1161="","",VLOOKUP($A1132,'Result Entry'!$B$9:$GS$108,149,0))</f>
        <v/>
      </c>
      <c r="J1161" s="1626"/>
      <c r="K1161" s="1627"/>
      <c r="L1161" s="1627"/>
      <c r="M1161" s="1627"/>
      <c r="N1161" s="1627"/>
      <c r="O1161" s="1627"/>
      <c r="P1161" s="1627"/>
      <c r="Q1161" s="2097"/>
      <c r="R1161" s="610"/>
    </row>
    <row r="1162" spans="8:8" ht="33.75" customHeight="1">
      <c r="A1162" s="1954"/>
      <c r="B1162" s="1986" t="s">
        <v>70</v>
      </c>
      <c r="C1162" s="1774" t="str">
        <f>'Result Entry'!$EU$3</f>
        <v>SOC.SER.PLAN</v>
      </c>
      <c r="D1162" s="1775"/>
      <c r="E1162" s="1776"/>
      <c r="F1162" s="1769" t="str">
        <f>IF(OR($L1136="TC",$L1136="Nso"),"",VLOOKUP($A1132,'Result Entry'!$B$9:$HS$108,204,0))</f>
        <v>0/200</v>
      </c>
      <c r="G1162" s="1769"/>
      <c r="H1162" s="1769"/>
      <c r="I1162" s="1770" t="str">
        <f>IF(F1162="","",VLOOKUP($A1132,'Result Entry'!$B$9:$GS$108,161,0))</f>
        <v/>
      </c>
      <c r="J1162" s="1629" t="s">
        <v>175</v>
      </c>
      <c r="K1162" s="2098"/>
      <c r="L1162" s="2098"/>
      <c r="M1162" s="1630"/>
      <c r="N1162" s="2099"/>
      <c r="O1162" s="2100"/>
      <c r="P1162" s="2100"/>
      <c r="Q1162" s="2101"/>
      <c r="R1162" s="610"/>
    </row>
    <row r="1163" spans="8:8" ht="33.75" customHeight="1">
      <c r="A1163" s="1954"/>
      <c r="B1163" s="1986" t="s">
        <v>70</v>
      </c>
      <c r="C1163" s="1774" t="str">
        <f>'Result Entry'!$FG$3</f>
        <v>Jeewan Kaushal</v>
      </c>
      <c r="D1163" s="1775"/>
      <c r="E1163" s="1776"/>
      <c r="F1163" s="1769" t="str">
        <f>IF(OR($L1136="TC",$L1136="Nso"),"",VLOOKUP($A1132,'Result Entry'!$B$9:$HS$108,208,0))</f>
        <v>0/100</v>
      </c>
      <c r="G1163" s="1769"/>
      <c r="H1163" s="1769"/>
      <c r="I1163" s="1770" t="str">
        <f>IF(F1163="","",VLOOKUP($A1132,'Result Entry'!$B$9:$HS$108,167,0))</f>
        <v/>
      </c>
      <c r="J1163" s="1629" t="s">
        <v>149</v>
      </c>
      <c r="K1163" s="2098"/>
      <c r="L1163" s="2098"/>
      <c r="M1163" s="1630"/>
      <c r="N1163" s="1630"/>
      <c r="O1163" s="1630"/>
      <c r="P1163" s="1630"/>
      <c r="Q1163" s="2102"/>
      <c r="R1163" s="610"/>
    </row>
    <row r="1164" spans="8:8" ht="33.75" customHeight="1">
      <c r="A1164" s="1954"/>
      <c r="B1164" s="1986" t="s">
        <v>70</v>
      </c>
      <c r="C1164" s="1777" t="s">
        <v>181</v>
      </c>
      <c r="D1164" s="1778"/>
      <c r="E1164" s="1779"/>
      <c r="F1164" s="2103" t="s">
        <v>182</v>
      </c>
      <c r="G1164" s="2104"/>
      <c r="H1164" s="2105"/>
      <c r="I1164" s="1782" t="s">
        <v>31</v>
      </c>
      <c r="J1164" s="1629" t="s">
        <v>176</v>
      </c>
      <c r="K1164" s="2098"/>
      <c r="L1164" s="2098"/>
      <c r="M1164" s="1630"/>
      <c r="N1164" s="1630"/>
      <c r="O1164" s="1630"/>
      <c r="P1164" s="1630"/>
      <c r="Q1164" s="2102"/>
      <c r="R1164" s="610"/>
    </row>
    <row r="1165" spans="8:8" ht="33.75" customHeight="1">
      <c r="A1165" s="1954"/>
      <c r="B1165" s="1986" t="s">
        <v>70</v>
      </c>
      <c r="C1165" s="1783"/>
      <c r="D1165" s="1784"/>
      <c r="E1165" s="1785"/>
      <c r="F1165" s="1786" t="s">
        <v>245</v>
      </c>
      <c r="G1165" s="2106"/>
      <c r="H1165" s="1787"/>
      <c r="I1165" s="1788" t="s">
        <v>63</v>
      </c>
      <c r="J1165" s="1647" t="s">
        <v>68</v>
      </c>
      <c r="K1165" s="1648"/>
      <c r="L1165" s="1648"/>
      <c r="M1165" s="1648"/>
      <c r="N1165" s="1648"/>
      <c r="O1165" s="1648"/>
      <c r="P1165" s="1648"/>
      <c r="Q1165" s="2107"/>
      <c r="R1165" s="610"/>
    </row>
    <row r="1166" spans="8:8" ht="33.75" customHeight="1">
      <c r="A1166" s="1954"/>
      <c r="B1166" s="1986" t="s">
        <v>70</v>
      </c>
      <c r="C1166" s="1783"/>
      <c r="D1166" s="1784"/>
      <c r="E1166" s="1785"/>
      <c r="F1166" s="1786" t="s">
        <v>246</v>
      </c>
      <c r="G1166" s="2106"/>
      <c r="H1166" s="1787"/>
      <c r="I1166" s="1788" t="s">
        <v>64</v>
      </c>
      <c r="J1166" s="1650"/>
      <c r="K1166" s="1651"/>
      <c r="L1166" s="1651"/>
      <c r="M1166" s="1651"/>
      <c r="N1166" s="1651"/>
      <c r="O1166" s="1651"/>
      <c r="P1166" s="1651"/>
      <c r="Q1166" s="2108"/>
      <c r="R1166" s="610"/>
    </row>
    <row r="1167" spans="8:8" ht="33.75" customHeight="1">
      <c r="A1167" s="1954"/>
      <c r="B1167" s="1986" t="s">
        <v>70</v>
      </c>
      <c r="C1167" s="1783"/>
      <c r="D1167" s="1784"/>
      <c r="E1167" s="1785"/>
      <c r="F1167" s="1786" t="s">
        <v>247</v>
      </c>
      <c r="G1167" s="2106"/>
      <c r="H1167" s="1787"/>
      <c r="I1167" s="1788" t="s">
        <v>66</v>
      </c>
      <c r="J1167" s="1650"/>
      <c r="K1167" s="1651"/>
      <c r="L1167" s="1651"/>
      <c r="M1167" s="1651"/>
      <c r="N1167" s="1651"/>
      <c r="O1167" s="1651"/>
      <c r="P1167" s="1651"/>
      <c r="Q1167" s="2108"/>
      <c r="R1167" s="610"/>
    </row>
    <row r="1168" spans="8:8" ht="33.75" customHeight="1">
      <c r="A1168" s="1954"/>
      <c r="B1168" s="1986" t="s">
        <v>70</v>
      </c>
      <c r="C1168" s="1783"/>
      <c r="D1168" s="1784"/>
      <c r="E1168" s="1785"/>
      <c r="F1168" s="1786" t="s">
        <v>248</v>
      </c>
      <c r="G1168" s="2106"/>
      <c r="H1168" s="1787"/>
      <c r="I1168" s="1788" t="s">
        <v>65</v>
      </c>
      <c r="J1168" s="1653" t="s">
        <v>81</v>
      </c>
      <c r="K1168" s="1654"/>
      <c r="L1168" s="1654"/>
      <c r="M1168" s="1654"/>
      <c r="N1168" s="1654"/>
      <c r="O1168" s="1654"/>
      <c r="P1168" s="1654"/>
      <c r="Q1168" s="2109"/>
      <c r="R1168" s="610"/>
    </row>
    <row r="1169" spans="8:8" ht="33.75" customHeight="1">
      <c r="A1169" s="1954"/>
      <c r="B1169" s="2110" t="s">
        <v>70</v>
      </c>
      <c r="C1169" s="2111"/>
      <c r="D1169" s="2112"/>
      <c r="E1169" s="2113"/>
      <c r="F1169" s="2114"/>
      <c r="G1169" s="2115"/>
      <c r="H1169" s="2115"/>
      <c r="I1169" s="2116"/>
      <c r="J1169" s="2117"/>
      <c r="K1169" s="2118"/>
      <c r="L1169" s="2118"/>
      <c r="M1169" s="2118"/>
      <c r="N1169" s="2118"/>
      <c r="O1169" s="2118"/>
      <c r="P1169" s="2118"/>
      <c r="Q1169" s="2119"/>
      <c r="R1169" s="610"/>
    </row>
    <row r="1170" spans="8:8" s="927" ht="48.75" customFormat="1" customHeight="1">
      <c r="A1170" s="1439"/>
      <c r="B1170" s="2120"/>
      <c r="C1170" s="2120"/>
      <c r="D1170" s="2120"/>
      <c r="E1170" s="2120"/>
      <c r="F1170" s="2120"/>
      <c r="G1170" s="2120"/>
      <c r="H1170" s="2120"/>
      <c r="I1170" s="2120"/>
      <c r="J1170" s="2120"/>
      <c r="K1170" s="2120"/>
      <c r="L1170" s="2120"/>
      <c r="M1170" s="2120"/>
      <c r="N1170" s="2120"/>
      <c r="O1170" s="2120"/>
      <c r="P1170" s="2120"/>
      <c r="Q1170" s="2120"/>
      <c r="R1170" s="610"/>
    </row>
    <row r="1171" spans="8:8" ht="9.75" customHeight="1">
      <c r="A1171" s="1949">
        <f>A1132+1</f>
        <v>31.0</v>
      </c>
      <c r="B1171" s="1949"/>
      <c r="C1171" s="1949"/>
      <c r="D1171" s="1949"/>
      <c r="E1171" s="1949"/>
      <c r="F1171" s="1949"/>
      <c r="G1171" s="1949"/>
      <c r="H1171" s="1949"/>
      <c r="I1171" s="1949"/>
      <c r="J1171" s="1949"/>
      <c r="K1171" s="1949"/>
      <c r="L1171" s="1949"/>
      <c r="M1171" s="1949"/>
      <c r="N1171" s="1949"/>
      <c r="O1171" s="1949"/>
      <c r="P1171" s="1949"/>
      <c r="Q1171" s="1949"/>
      <c r="R1171" s="1949"/>
    </row>
    <row r="1172" spans="8:8" ht="16.5" customHeight="1">
      <c r="A1172" s="1950"/>
      <c r="B1172" s="1951" t="s">
        <v>51</v>
      </c>
      <c r="C1172" s="1952"/>
      <c r="D1172" s="1952"/>
      <c r="E1172" s="1952"/>
      <c r="F1172" s="1952"/>
      <c r="G1172" s="1952"/>
      <c r="H1172" s="1952"/>
      <c r="I1172" s="1952"/>
      <c r="J1172" s="1952"/>
      <c r="K1172" s="1952"/>
      <c r="L1172" s="1952"/>
      <c r="M1172" s="1952"/>
      <c r="N1172" s="1952"/>
      <c r="O1172" s="1952"/>
      <c r="P1172" s="1952"/>
      <c r="Q1172" s="1953"/>
      <c r="R1172" s="610"/>
    </row>
    <row r="1173" spans="8:8" ht="62.25" customHeight="1">
      <c r="A1173" s="1954"/>
      <c r="B1173" s="1955"/>
      <c r="C1173" s="1956"/>
      <c r="D1173" s="1957" t="str">
        <f>Master!$E$8</f>
        <v>Govt. Sr. Secondary School </v>
      </c>
      <c r="E1173" s="1958"/>
      <c r="F1173" s="1958"/>
      <c r="G1173" s="1958"/>
      <c r="H1173" s="1958"/>
      <c r="I1173" s="1958"/>
      <c r="J1173" s="1958"/>
      <c r="K1173" s="1958"/>
      <c r="L1173" s="1958"/>
      <c r="M1173" s="1958"/>
      <c r="N1173" s="1958"/>
      <c r="O1173" s="1958"/>
      <c r="P1173" s="1958"/>
      <c r="Q1173" s="1959"/>
      <c r="R1173" s="610"/>
    </row>
    <row r="1174" spans="8:8" ht="33.0" customHeight="1">
      <c r="A1174" s="1954"/>
      <c r="B1174" s="1960"/>
      <c r="C1174" s="1961"/>
      <c r="D1174" s="1962" t="str">
        <f>Master!$E$11</f>
        <v>P.S.-Bapini (Jodhpur)</v>
      </c>
      <c r="E1174" s="1962"/>
      <c r="F1174" s="1962"/>
      <c r="G1174" s="1962"/>
      <c r="H1174" s="1962"/>
      <c r="I1174" s="1962"/>
      <c r="J1174" s="1962"/>
      <c r="K1174" s="1962"/>
      <c r="L1174" s="1962"/>
      <c r="M1174" s="1962"/>
      <c r="N1174" s="1962"/>
      <c r="O1174" s="1962"/>
      <c r="P1174" s="1962"/>
      <c r="Q1174" s="1963"/>
      <c r="R1174" s="610"/>
    </row>
    <row r="1175" spans="8:8" ht="21.75" customHeight="1">
      <c r="A1175" s="1954"/>
      <c r="B1175" s="1964"/>
      <c r="C1175" s="1965" t="s">
        <v>151</v>
      </c>
      <c r="D1175" s="1966"/>
      <c r="E1175" s="1966"/>
      <c r="F1175" s="1966"/>
      <c r="G1175" s="1966"/>
      <c r="H1175" s="1967"/>
      <c r="I1175" s="1968" t="s">
        <v>128</v>
      </c>
      <c r="J1175" s="1969"/>
      <c r="K1175" s="1969"/>
      <c r="L1175" s="1970">
        <f>VLOOKUP(A1171,'Result Entry'!$B$6:$K$108,6,0)</f>
        <v>0.0</v>
      </c>
      <c r="M1175" s="1971"/>
      <c r="N1175" s="1972" t="s">
        <v>69</v>
      </c>
      <c r="O1175" s="1973"/>
      <c r="P1175" s="1974">
        <f>Master!$E$14</f>
        <v>8.151106901E9</v>
      </c>
      <c r="Q1175" s="1975"/>
      <c r="R1175" s="610"/>
    </row>
    <row r="1176" spans="8:8" ht="21.75" customHeight="1">
      <c r="A1176" s="1954"/>
      <c r="B1176" s="1976"/>
      <c r="C1176" s="1965"/>
      <c r="D1176" s="1966"/>
      <c r="E1176" s="1966"/>
      <c r="F1176" s="1966"/>
      <c r="G1176" s="1966"/>
      <c r="H1176" s="1967"/>
      <c r="I1176" s="1968"/>
      <c r="J1176" s="1969"/>
      <c r="K1176" s="1969"/>
      <c r="L1176" s="1970"/>
      <c r="M1176" s="1971"/>
      <c r="N1176" s="1470" t="s">
        <v>67</v>
      </c>
      <c r="O1176" s="1471"/>
      <c r="P1176" s="1472"/>
      <c r="Q1176" s="1977"/>
      <c r="R1176" s="610"/>
    </row>
    <row r="1177" spans="8:8" ht="21.75" customHeight="1">
      <c r="A1177" s="1954"/>
      <c r="B1177" s="1976"/>
      <c r="C1177" s="1978"/>
      <c r="D1177" s="1979"/>
      <c r="E1177" s="1979"/>
      <c r="F1177" s="1979"/>
      <c r="G1177" s="1979"/>
      <c r="H1177" s="1980"/>
      <c r="I1177" s="1981"/>
      <c r="J1177" s="1982"/>
      <c r="K1177" s="1982"/>
      <c r="L1177" s="1983"/>
      <c r="M1177" s="1984"/>
      <c r="N1177" s="1479" t="s">
        <v>52</v>
      </c>
      <c r="O1177" s="1480"/>
      <c r="P1177" s="1481" t="str">
        <f>Master!$E$6</f>
        <v>2022-23</v>
      </c>
      <c r="Q1177" s="1985"/>
      <c r="R1177" s="610"/>
    </row>
    <row r="1178" spans="8:8" ht="33.75" customHeight="1">
      <c r="A1178" s="1954"/>
      <c r="B1178" s="1986" t="s">
        <v>70</v>
      </c>
      <c r="C1178" s="1677" t="s">
        <v>21</v>
      </c>
      <c r="D1178" s="1678"/>
      <c r="E1178" s="1678"/>
      <c r="F1178" s="1678"/>
      <c r="G1178" s="1679"/>
      <c r="H1178" s="1680" t="s">
        <v>150</v>
      </c>
      <c r="I1178" s="1681">
        <f>VLOOKUP($A1171,'Result Entry'!$B$9:$FW$108,4,0)</f>
        <v>0.0</v>
      </c>
      <c r="J1178" s="1681"/>
      <c r="K1178" s="1681"/>
      <c r="L1178" s="1681"/>
      <c r="M1178" s="1681"/>
      <c r="N1178" s="1681"/>
      <c r="O1178" s="1681"/>
      <c r="P1178" s="1681"/>
      <c r="Q1178" s="1987"/>
      <c r="R1178" s="610"/>
    </row>
    <row r="1179" spans="8:8" ht="33.75" customHeight="1">
      <c r="A1179" s="1954"/>
      <c r="B1179" s="1986" t="s">
        <v>70</v>
      </c>
      <c r="C1179" s="1683" t="s">
        <v>23</v>
      </c>
      <c r="D1179" s="1684"/>
      <c r="E1179" s="1684"/>
      <c r="F1179" s="1684"/>
      <c r="G1179" s="1685"/>
      <c r="H1179" s="1686" t="s">
        <v>150</v>
      </c>
      <c r="I1179" s="1687">
        <f>VLOOKUP($A1171,'Result Entry'!$B$9:$FW$108,7,0)</f>
        <v>0.0</v>
      </c>
      <c r="J1179" s="1687"/>
      <c r="K1179" s="1687"/>
      <c r="L1179" s="1687"/>
      <c r="M1179" s="1687"/>
      <c r="N1179" s="1687"/>
      <c r="O1179" s="1687"/>
      <c r="P1179" s="1687"/>
      <c r="Q1179" s="1988"/>
      <c r="R1179" s="610"/>
    </row>
    <row r="1180" spans="8:8" ht="33.75" customHeight="1">
      <c r="A1180" s="1954"/>
      <c r="B1180" s="1986" t="s">
        <v>70</v>
      </c>
      <c r="C1180" s="1683" t="s">
        <v>24</v>
      </c>
      <c r="D1180" s="1684"/>
      <c r="E1180" s="1684"/>
      <c r="F1180" s="1684"/>
      <c r="G1180" s="1685"/>
      <c r="H1180" s="1686" t="s">
        <v>150</v>
      </c>
      <c r="I1180" s="1687">
        <f>VLOOKUP($A1171,'Result Entry'!$B$9:$FW$108,8,0)</f>
        <v>0.0</v>
      </c>
      <c r="J1180" s="1687"/>
      <c r="K1180" s="1687"/>
      <c r="L1180" s="1687"/>
      <c r="M1180" s="1687"/>
      <c r="N1180" s="1687"/>
      <c r="O1180" s="1687"/>
      <c r="P1180" s="1687"/>
      <c r="Q1180" s="1988"/>
      <c r="R1180" s="610"/>
    </row>
    <row r="1181" spans="8:8" ht="33.75" customHeight="1">
      <c r="A1181" s="1954"/>
      <c r="B1181" s="1986" t="s">
        <v>70</v>
      </c>
      <c r="C1181" s="1683" t="s">
        <v>53</v>
      </c>
      <c r="D1181" s="1684"/>
      <c r="E1181" s="1684"/>
      <c r="F1181" s="1684"/>
      <c r="G1181" s="1685"/>
      <c r="H1181" s="1686" t="s">
        <v>150</v>
      </c>
      <c r="I1181" s="1687">
        <f>VLOOKUP($A1171,'Result Entry'!$B$9:$FW$108,9,0)</f>
        <v>0.0</v>
      </c>
      <c r="J1181" s="1687"/>
      <c r="K1181" s="1687"/>
      <c r="L1181" s="1687"/>
      <c r="M1181" s="1687"/>
      <c r="N1181" s="1687"/>
      <c r="O1181" s="1687"/>
      <c r="P1181" s="1687"/>
      <c r="Q1181" s="1988"/>
      <c r="R1181" s="610"/>
    </row>
    <row r="1182" spans="8:8" ht="33.75" customHeight="1">
      <c r="A1182" s="1954"/>
      <c r="B1182" s="1986" t="s">
        <v>70</v>
      </c>
      <c r="C1182" s="1683" t="s">
        <v>54</v>
      </c>
      <c r="D1182" s="1684"/>
      <c r="E1182" s="1684"/>
      <c r="F1182" s="1684"/>
      <c r="G1182" s="1685"/>
      <c r="H1182" s="1686" t="s">
        <v>150</v>
      </c>
      <c r="I1182" s="1689" t="str">
        <f>CONCATENATE('Result Entry'!$G$4,'Result Entry'!$J$4)</f>
        <v>11(A)</v>
      </c>
      <c r="J1182" s="1687"/>
      <c r="K1182" s="1687"/>
      <c r="L1182" s="1687"/>
      <c r="M1182" s="1687"/>
      <c r="N1182" s="1687"/>
      <c r="O1182" s="1687"/>
      <c r="P1182" s="1687"/>
      <c r="Q1182" s="1988"/>
      <c r="R1182" s="610"/>
    </row>
    <row r="1183" spans="8:8" ht="33.75" customHeight="1">
      <c r="A1183" s="1954"/>
      <c r="B1183" s="1986" t="s">
        <v>70</v>
      </c>
      <c r="C1183" s="1742" t="s">
        <v>26</v>
      </c>
      <c r="D1183" s="1763"/>
      <c r="E1183" s="1763"/>
      <c r="F1183" s="1763"/>
      <c r="G1183" s="1989"/>
      <c r="H1183" s="1693" t="s">
        <v>150</v>
      </c>
      <c r="I1183" s="1694">
        <f>VLOOKUP($A1171,'Result Entry'!$B$9:$FW$108,10,0)</f>
        <v>0.0</v>
      </c>
      <c r="J1183" s="1694"/>
      <c r="K1183" s="1694"/>
      <c r="L1183" s="1694"/>
      <c r="M1183" s="1694"/>
      <c r="N1183" s="1694"/>
      <c r="O1183" s="1694"/>
      <c r="P1183" s="1694"/>
      <c r="Q1183" s="1990"/>
      <c r="R1183" s="610"/>
    </row>
    <row r="1184" spans="8:8" ht="33.75" customHeight="1">
      <c r="A1184" s="1954"/>
      <c r="B1184" s="1986" t="s">
        <v>70</v>
      </c>
      <c r="C1184" s="1991" t="s">
        <v>244</v>
      </c>
      <c r="D1184" s="1992"/>
      <c r="E1184" s="1993" t="s">
        <v>73</v>
      </c>
      <c r="F1184" s="1994" t="s">
        <v>74</v>
      </c>
      <c r="G1184" s="1994" t="s">
        <v>230</v>
      </c>
      <c r="H1184" s="1995" t="s">
        <v>169</v>
      </c>
      <c r="I1184" s="1701" t="s">
        <v>56</v>
      </c>
      <c r="J1184" s="1996"/>
      <c r="K1184" s="1996"/>
      <c r="L1184" s="1997" t="s">
        <v>231</v>
      </c>
      <c r="M1184" s="1998" t="s">
        <v>85</v>
      </c>
      <c r="N1184" s="1998"/>
      <c r="O1184" s="1999"/>
      <c r="P1184" s="2000" t="s">
        <v>77</v>
      </c>
      <c r="Q1184" s="2001" t="s">
        <v>99</v>
      </c>
      <c r="R1184" s="610"/>
    </row>
    <row r="1185" spans="8:8" ht="33.75" customHeight="1">
      <c r="A1185" s="1954"/>
      <c r="B1185" s="1986" t="s">
        <v>70</v>
      </c>
      <c r="C1185" s="2002"/>
      <c r="D1185" s="2003"/>
      <c r="E1185" s="2004"/>
      <c r="F1185" s="2005"/>
      <c r="G1185" s="2005"/>
      <c r="H1185" s="2006"/>
      <c r="I1185" s="2007" t="s">
        <v>233</v>
      </c>
      <c r="J1185" s="2008" t="s">
        <v>87</v>
      </c>
      <c r="K1185" s="2009" t="s">
        <v>109</v>
      </c>
      <c r="L1185" s="2010"/>
      <c r="M1185" s="2007" t="s">
        <v>233</v>
      </c>
      <c r="N1185" s="2008" t="s">
        <v>87</v>
      </c>
      <c r="O1185" s="2011" t="s">
        <v>110</v>
      </c>
      <c r="P1185" s="2012"/>
      <c r="Q1185" s="2013"/>
      <c r="R1185" s="610"/>
    </row>
    <row r="1186" spans="8:8" s="2014" ht="33.75" customFormat="1" customHeight="1">
      <c r="A1186" s="1954"/>
      <c r="B1186" s="1986" t="s">
        <v>70</v>
      </c>
      <c r="C1186" s="2015" t="s">
        <v>57</v>
      </c>
      <c r="D1186" s="2016"/>
      <c r="E1186" s="2017">
        <f>'Result Entry'!$L$7</f>
        <v>10.0</v>
      </c>
      <c r="F1186" s="2018">
        <f>'Result Entry'!$M$7</f>
        <v>10.0</v>
      </c>
      <c r="G1186" s="2018">
        <f>'Result Entry'!$N$7</f>
        <v>10.0</v>
      </c>
      <c r="H1186" s="2019">
        <f>SUM(E1186:G1186)</f>
        <v>30.0</v>
      </c>
      <c r="I1186" s="2020" t="s">
        <v>243</v>
      </c>
      <c r="J1186" s="2021" t="s">
        <v>243</v>
      </c>
      <c r="K1186" s="2022">
        <f>'Result Entry'!$P$7</f>
        <v>70.0</v>
      </c>
      <c r="L1186" s="2023">
        <f>SUM(H1186,K1186)</f>
        <v>100.0</v>
      </c>
      <c r="M1186" s="2020" t="s">
        <v>243</v>
      </c>
      <c r="N1186" s="2021" t="s">
        <v>243</v>
      </c>
      <c r="O1186" s="2019">
        <f>'Result Entry'!$R$7</f>
        <v>100.0</v>
      </c>
      <c r="P1186" s="2024">
        <f>SUM(L1186,O1186)</f>
        <v>200.0</v>
      </c>
      <c r="Q1186" s="2025"/>
      <c r="R1186" s="610"/>
    </row>
    <row r="1187" spans="8:8" s="1538" ht="33.75" customFormat="1" customHeight="1">
      <c r="A1187" s="1954"/>
      <c r="B1187" s="1986" t="s">
        <v>70</v>
      </c>
      <c r="C1187" s="1540" t="str">
        <f>'Result Entry'!$L$3</f>
        <v>HINDI Comp.</v>
      </c>
      <c r="D1187" s="1541"/>
      <c r="E1187" s="1728">
        <f>IF($L1175="TC",0,IF($L1175="Nso",0,VLOOKUP($A1171,'Result Entry'!$B$9:$FW$108,11,0)))</f>
        <v>0.0</v>
      </c>
      <c r="F1187" s="1729">
        <f>IF($L1175="TC",0,IF($L1175="Nso",0,VLOOKUP($A1171,'Result Entry'!$B$9:$FW$108,12,0)))</f>
        <v>0.0</v>
      </c>
      <c r="G1187" s="1729">
        <f>IF($L1175="TC",0,IF($L1175="Nso",0,VLOOKUP($A1171,'Result Entry'!$B$9:$FW$108,13,0)))</f>
        <v>0.0</v>
      </c>
      <c r="H1187" s="2026">
        <f>SUM(E1187:G1187)</f>
        <v>0.0</v>
      </c>
      <c r="I1187" s="2027" t="str">
        <f>CONCATENATE(U1187,"/",'Result Entry'!$P$7)</f>
        <v>0/70</v>
      </c>
      <c r="J1187" s="2028" t="str">
        <f>IF(V1187=0,"--",CONCATENATE(V1187,"/"))</f>
        <v>--</v>
      </c>
      <c r="K1187" s="2029">
        <f>SUM(U1187:V1187)</f>
        <v>0.0</v>
      </c>
      <c r="L1187" s="2030">
        <f>SUM(H1187,K1187)</f>
        <v>0.0</v>
      </c>
      <c r="M1187" s="2027" t="str">
        <f>CONCATENATE(W1187,"/",'Result Entry'!$R$7)</f>
        <v>0/100</v>
      </c>
      <c r="N1187" s="2028" t="str">
        <f>IF(X1187=0,"--",CONCATENATE(X1187,"/"))</f>
        <v>--</v>
      </c>
      <c r="O1187" s="2031">
        <f>SUM(W1187:X1187)</f>
        <v>0.0</v>
      </c>
      <c r="P1187" s="1734">
        <f>SUM(L1187,O1187)</f>
        <v>0.0</v>
      </c>
      <c r="Q1187" s="2032" t="str">
        <f>IF($L1175="TC",0,IF($L1175="Nso",0,VLOOKUP($A1171,'Result Entry'!$B$9:$FW$108,24,0)))</f>
        <v/>
      </c>
      <c r="R1187" s="610"/>
      <c r="U1187" s="2033">
        <f>IF($L1175="TC",0,IF($L1175="Nso",0,VLOOKUP($A1171,'Result Entry'!$B$9:$FW$108,15,0)))</f>
        <v>0.0</v>
      </c>
      <c r="V1187" s="2033">
        <v>0.0</v>
      </c>
      <c r="W1187" s="2033">
        <f>IF($L1175="TC",0,IF($L1175="Nso",0,VLOOKUP($A1171,'Result Entry'!$B$9:$FW$108,17,0)))</f>
        <v>0.0</v>
      </c>
      <c r="X1187" s="2033">
        <v>0.0</v>
      </c>
    </row>
    <row r="1188" spans="8:8" s="1538" ht="33.75" customFormat="1" customHeight="1">
      <c r="A1188" s="1954"/>
      <c r="B1188" s="1986" t="s">
        <v>70</v>
      </c>
      <c r="C1188" s="1551" t="str">
        <f>'Result Entry'!$Z$3</f>
        <v>ENGLISH Comp.</v>
      </c>
      <c r="D1188" s="1552"/>
      <c r="E1188" s="1728">
        <f>IF($L1175="TC",0,IF($L1175="Nso",0,VLOOKUP($A1171,'Result Entry'!$B$9:$FW$108,25,0)))</f>
        <v>0.0</v>
      </c>
      <c r="F1188" s="1729">
        <f>IF($L1175="TC",0,IF($L1175="Nso",0,VLOOKUP($A1171,'Result Entry'!$B$9:$FW$108,26,0)))</f>
        <v>0.0</v>
      </c>
      <c r="G1188" s="1729">
        <f>IF($L1175="TC",0,IF($L1175="Nso",0,VLOOKUP($A1171,'Result Entry'!$B$9:$FW$108,27,0)))</f>
        <v>0.0</v>
      </c>
      <c r="H1188" s="2034">
        <f t="shared" si="150" ref="H1188:H1193">SUM(E1188:G1188)</f>
        <v>0.0</v>
      </c>
      <c r="I1188" s="2035" t="str">
        <f>CONCATENATE(U1188,"/",'Result Entry'!$AD$7)</f>
        <v>0/70</v>
      </c>
      <c r="J1188" s="2036" t="str">
        <f>IF(V1188=0,"--",CONCATENATE(V1188,"/"))</f>
        <v>--</v>
      </c>
      <c r="K1188" s="2037">
        <f t="shared" si="151" ref="K1188:K1193">SUM(U1188:V1188)</f>
        <v>0.0</v>
      </c>
      <c r="L1188" s="2038">
        <f t="shared" si="152" ref="L1188:L1193">SUM(H1188,K1188)</f>
        <v>0.0</v>
      </c>
      <c r="M1188" s="2035" t="str">
        <f>CONCATENATE(W1188,"/",'Result Entry'!$AF$7)</f>
        <v>0/100</v>
      </c>
      <c r="N1188" s="2036" t="str">
        <f>IF(X1188=0,"--",CONCATENATE(X1188,"/"))</f>
        <v>--</v>
      </c>
      <c r="O1188" s="2031">
        <f t="shared" si="153" ref="O1188:O1193">SUM(W1188:X1188)</f>
        <v>0.0</v>
      </c>
      <c r="P1188" s="1734">
        <f t="shared" si="154" ref="P1188:P1193">SUM(L1188,O1188)</f>
        <v>0.0</v>
      </c>
      <c r="Q1188" s="2032" t="str">
        <f>IF($L1175="TC",0,IF($L1175="Nso",0,VLOOKUP($A1171,'Result Entry'!$B$9:$FW$108,38,0)))</f>
        <v/>
      </c>
      <c r="R1188" s="610"/>
      <c r="U1188" s="2039">
        <f>IF($L1175="TC",0,IF($L1175="Nso",0,VLOOKUP($A1171,'Result Entry'!$B$9:$FW$108,29,0)))</f>
        <v>0.0</v>
      </c>
      <c r="V1188" s="2039">
        <v>0.0</v>
      </c>
      <c r="W1188" s="2039">
        <f>IF($L1175="TC",0,IF($L1175="Nso",0,VLOOKUP($A1171,'Result Entry'!$B$9:$FW$108,31,0)))</f>
        <v>0.0</v>
      </c>
      <c r="X1188" s="2039">
        <v>0.0</v>
      </c>
    </row>
    <row r="1189" spans="8:8" s="1538" ht="33.75" customFormat="1" customHeight="1">
      <c r="A1189" s="1954"/>
      <c r="B1189" s="1986" t="s">
        <v>70</v>
      </c>
      <c r="C1189" s="1551">
        <f>IF(Y1189&gt;=1,'Result Entry'!$AO$3,0)</f>
        <v>0.0</v>
      </c>
      <c r="D1189" s="1552"/>
      <c r="E1189" s="1728">
        <f>IF($L1175="TC",0,IF($L1175="Nso",0,VLOOKUP($A1171,'Result Entry'!$B$9:$FW$108,40,0)))</f>
        <v>0.0</v>
      </c>
      <c r="F1189" s="1729">
        <f>IF($L1175="TC",0,IF($L1175="Nso",0,VLOOKUP($A1171,'Result Entry'!$B$9:$FW$108,41,0)))</f>
        <v>0.0</v>
      </c>
      <c r="G1189" s="1729">
        <f>IF($L1175="TC",0,IF($L1175="Nso",0,VLOOKUP($A1171,'Result Entry'!$B$9:$FW$108,42,0)))</f>
        <v>0.0</v>
      </c>
      <c r="H1189" s="2034">
        <f t="shared" si="150"/>
        <v>0.0</v>
      </c>
      <c r="I1189" s="2035" t="str">
        <f>CONCATENATE(U1189,"/",'Result Entry'!$AS$7)</f>
        <v>0/40</v>
      </c>
      <c r="J1189" s="2036" t="str">
        <f>IF(V1189=0,"--",CONCATENATE(V1189,"/",'Result Entry'!$AT$7))</f>
        <v>--</v>
      </c>
      <c r="K1189" s="2037">
        <f t="shared" si="151"/>
        <v>0.0</v>
      </c>
      <c r="L1189" s="2038">
        <f t="shared" si="152"/>
        <v>0.0</v>
      </c>
      <c r="M1189" s="2035" t="str">
        <f>CONCATENATE(W1189,"/",'Result Entry'!$AW$7)</f>
        <v>0/100</v>
      </c>
      <c r="N1189" s="2036" t="str">
        <f>IF(X1189=0,"--",CONCATENATE(X1189,"/",'Result Entry'!$AX$7))</f>
        <v>--</v>
      </c>
      <c r="O1189" s="2031">
        <f t="shared" si="153"/>
        <v>0.0</v>
      </c>
      <c r="P1189" s="1734">
        <f t="shared" si="154"/>
        <v>0.0</v>
      </c>
      <c r="Q1189" s="2032" t="str">
        <f>IF($L1175="TC",0,IF($L1175="Nso",0,VLOOKUP($A1171,'Result Entry'!$B$9:$FW$108,55,0)))</f>
        <v/>
      </c>
      <c r="R1189" s="610"/>
      <c r="U1189" s="2039">
        <f>IF($L1175="TC",0,IF($L1175="Nso",0,VLOOKUP($A1171,'Result Entry'!$B$9:$FW$108,44,0)))</f>
        <v>0.0</v>
      </c>
      <c r="V1189" s="2039">
        <f>IF($L1175="TC",0,IF($L1175="Nso",0,VLOOKUP($A1171,'Result Entry'!$B$9:$FW$108,45,0)))</f>
        <v>0.0</v>
      </c>
      <c r="W1189" s="2039">
        <f>IF($L1175="TC",0,IF($L1175="Nso",0,VLOOKUP($A1171,'Result Entry'!$B$9:$FW$108,48,0)))</f>
        <v>0.0</v>
      </c>
      <c r="X1189" s="2039">
        <f>IF($L1175="TC",0,IF($L1175="Nso",0,VLOOKUP($A1171,'Result Entry'!$B$9:$FW$108,49,0)))</f>
        <v>0.0</v>
      </c>
      <c r="Y1189" s="2039">
        <f>VLOOKUP($A1171,'Result Entry'!$B$9:$FW$108,39,0)</f>
        <v>0.0</v>
      </c>
    </row>
    <row r="1190" spans="8:8" s="1538" ht="33.75" customFormat="1" customHeight="1">
      <c r="A1190" s="1954"/>
      <c r="B1190" s="1986" t="s">
        <v>70</v>
      </c>
      <c r="C1190" s="1551">
        <f>IF(Y1190&gt;=1,'Result Entry'!$BF$3,0)</f>
        <v>0.0</v>
      </c>
      <c r="D1190" s="1552"/>
      <c r="E1190" s="1728">
        <f>IF($L1175="TC",0,IF($L1175="Nso",0,VLOOKUP($A1171,'Result Entry'!$B$9:$FW$108,57,0)))</f>
        <v>0.0</v>
      </c>
      <c r="F1190" s="1729">
        <f>IF($L1175="TC",0,IF($L1175="Nso",0,VLOOKUP($A1171,'Result Entry'!$B$9:$FW$108,58,0)))</f>
        <v>0.0</v>
      </c>
      <c r="G1190" s="1729">
        <f>IF($L1175="TC",0,IF($L1175="Nso",0,VLOOKUP($A1171,'Result Entry'!$B$9:$FW$108,59,0)))</f>
        <v>0.0</v>
      </c>
      <c r="H1190" s="2034">
        <f t="shared" si="150"/>
        <v>0.0</v>
      </c>
      <c r="I1190" s="2035" t="str">
        <f>CONCATENATE(U1190,"/",'Result Entry'!$BJ$7)</f>
        <v>0/70</v>
      </c>
      <c r="J1190" s="2036" t="str">
        <f>IF(V1190=0,"--",CONCATENATE(V1190,"/",'Result Entry'!$BK$7))</f>
        <v>--</v>
      </c>
      <c r="K1190" s="2037">
        <f t="shared" si="151"/>
        <v>0.0</v>
      </c>
      <c r="L1190" s="2038">
        <f t="shared" si="152"/>
        <v>0.0</v>
      </c>
      <c r="M1190" s="2035" t="str">
        <f>CONCATENATE(W1190,"/",'Result Entry'!$BN$7)</f>
        <v>0/100</v>
      </c>
      <c r="N1190" s="2036" t="str">
        <f>IF(X1190=0,"--",CONCATENATE(X1190,"/",'Result Entry'!$BO$7))</f>
        <v>--</v>
      </c>
      <c r="O1190" s="2031">
        <f t="shared" si="153"/>
        <v>0.0</v>
      </c>
      <c r="P1190" s="1734">
        <f t="shared" si="154"/>
        <v>0.0</v>
      </c>
      <c r="Q1190" s="2032" t="str">
        <f>IF($L1175="TC",0,IF($L1175="Nso",0,VLOOKUP($A1171,'Result Entry'!$B$9:$FW$108,72,0)))</f>
        <v/>
      </c>
      <c r="R1190" s="610"/>
      <c r="U1190" s="2039">
        <f>IF($L1175="TC",0,IF($L1175="Nso",0,VLOOKUP($A1171,'Result Entry'!$B$9:$FW$108,61,0)))</f>
        <v>0.0</v>
      </c>
      <c r="V1190" s="2039">
        <f>IF($L1175="TC",0,IF($L1175="Nso",0,VLOOKUP($A1171,'Result Entry'!$B$9:$FW$108,62,0)))</f>
        <v>0.0</v>
      </c>
      <c r="W1190" s="2039">
        <f>IF($L1175="TC",0,IF($L1175="Nso",0,VLOOKUP($A1171,'Result Entry'!$B$9:$FW$108,65,0)))</f>
        <v>0.0</v>
      </c>
      <c r="X1190" s="2039">
        <f>IF($L1175="TC",0,IF($L1175="Nso",0,VLOOKUP($A1171,'Result Entry'!$B$9:$FW$108,66,0)))</f>
        <v>0.0</v>
      </c>
      <c r="Y1190" s="2039">
        <f>VLOOKUP($A1171,'Result Entry'!$B$9:$FW$108,56,0)</f>
        <v>0.0</v>
      </c>
    </row>
    <row r="1191" spans="8:8" s="1538" ht="33.75" customFormat="1" customHeight="1">
      <c r="A1191" s="1954"/>
      <c r="B1191" s="1986" t="s">
        <v>70</v>
      </c>
      <c r="C1191" s="1554">
        <f>IF(Y1191&gt;=1,'Result Entry'!$BW$3,0)</f>
        <v>0.0</v>
      </c>
      <c r="D1191" s="2040"/>
      <c r="E1191" s="2041">
        <f>IF($L1175="TC",0,IF($L1175="Nso",0,VLOOKUP($A1171,'Result Entry'!$B$9:$FW$108,74,0)))</f>
        <v>0.0</v>
      </c>
      <c r="F1191" s="2042">
        <f>IF($L1175="TC",0,IF($L1175="Nso",0,VLOOKUP($A1171,'Result Entry'!$B$9:$FW$108,75,0)))</f>
        <v>0.0</v>
      </c>
      <c r="G1191" s="2042">
        <f>IF($L1175="TC",0,IF($L1175="Nso",0,VLOOKUP($A1171,'Result Entry'!$B$9:$FW$108,76,0)))</f>
        <v>0.0</v>
      </c>
      <c r="H1191" s="2043">
        <f t="shared" si="150"/>
        <v>0.0</v>
      </c>
      <c r="I1191" s="2044" t="str">
        <f>CONCATENATE(U1191,"/",'Result Entry'!$CA$7)</f>
        <v>0/70</v>
      </c>
      <c r="J1191" s="2045" t="str">
        <f>IF(V1191=0,"--",CONCATENATE(V1191,"/",'Result Entry'!$CB$7))</f>
        <v>--</v>
      </c>
      <c r="K1191" s="2046">
        <f t="shared" si="151"/>
        <v>0.0</v>
      </c>
      <c r="L1191" s="2047">
        <f t="shared" si="152"/>
        <v>0.0</v>
      </c>
      <c r="M1191" s="2044" t="str">
        <f>CONCATENATE(W1191,"/",'Result Entry'!$CE$7)</f>
        <v>0/100</v>
      </c>
      <c r="N1191" s="2045" t="str">
        <f>IF(X1191=0,"--",CONCATENATE(X1191,"/",'Result Entry'!$CF$7))</f>
        <v>--</v>
      </c>
      <c r="O1191" s="2043">
        <f t="shared" si="153"/>
        <v>0.0</v>
      </c>
      <c r="P1191" s="2048">
        <f t="shared" si="154"/>
        <v>0.0</v>
      </c>
      <c r="Q1191" s="2049" t="str">
        <f>IF($L1175="TC",0,IF($L1175="Nso",0,VLOOKUP($A1171,'Result Entry'!$B$9:$FW$108,89,0)))</f>
        <v/>
      </c>
      <c r="R1191" s="610"/>
      <c r="U1191" s="2041">
        <f>IF($L1175="TC",0,IF($L1175="Nso",0,VLOOKUP($A1171,'Result Entry'!$B$9:$FW$108,78,0)))</f>
        <v>0.0</v>
      </c>
      <c r="V1191" s="2041">
        <f>IF($L1175="TC",0,IF($L1175="Nso",0,VLOOKUP($A1171,'Result Entry'!$B$9:$FW$108,79,0)))</f>
        <v>0.0</v>
      </c>
      <c r="W1191" s="2041">
        <f>IF($L1175="TC",0,IF($L1175="Nso",0,VLOOKUP($A1171,'Result Entry'!$B$9:$FW$108,82,0)))</f>
        <v>0.0</v>
      </c>
      <c r="X1191" s="2041">
        <f>IF($L1175="TC",0,IF($L1175="Nso",0,VLOOKUP($A1171,'Result Entry'!$B$9:$FW$108,83,0)))</f>
        <v>0.0</v>
      </c>
      <c r="Y1191" s="2041">
        <f>VLOOKUP($A1171,'Result Entry'!$B$9:$FW$108,73,0)</f>
        <v>0.0</v>
      </c>
    </row>
    <row r="1192" spans="8:8" s="1538" ht="33.75" customFormat="1" customHeight="1">
      <c r="A1192" s="1954"/>
      <c r="B1192" s="1986" t="s">
        <v>70</v>
      </c>
      <c r="C1192" s="2050">
        <f>IF(Y1192&gt;=1,'Result Entry'!$CN$3,0)</f>
        <v>0.0</v>
      </c>
      <c r="D1192" s="2040"/>
      <c r="E1192" s="2051">
        <f>IF($L1175="TC",0,IF($L1175="Nso",0,VLOOKUP($A1171,'Result Entry'!$B$9:$FW$108,91,0)))</f>
        <v>0.0</v>
      </c>
      <c r="F1192" s="2052">
        <f>IF($L1175="TC",0,IF($L1175="Nso",0,VLOOKUP($A1171,'Result Entry'!$B$9:$FW$108,92,0)))</f>
        <v>0.0</v>
      </c>
      <c r="G1192" s="2052">
        <f>IF($L1175="TC",0,IF($L1175="Nso",0,VLOOKUP($A1171,'Result Entry'!$B$9:$FW$108,93,0)))</f>
        <v>0.0</v>
      </c>
      <c r="H1192" s="2053">
        <f t="shared" si="150"/>
        <v>0.0</v>
      </c>
      <c r="I1192" s="2054" t="str">
        <f>CONCATENATE(U1192,"/",'Result Entry'!$CR$7)</f>
        <v>0/70</v>
      </c>
      <c r="J1192" s="2055" t="str">
        <f>IF(V1192=0,"--",CONCATENATE(V1192,"/",'Result Entry'!$CS$7))</f>
        <v>--</v>
      </c>
      <c r="K1192" s="2056">
        <f t="shared" si="151"/>
        <v>0.0</v>
      </c>
      <c r="L1192" s="2057">
        <f t="shared" si="152"/>
        <v>0.0</v>
      </c>
      <c r="M1192" s="2054" t="str">
        <f>CONCATENATE(W1192,"/",'Result Entry'!$CV$7)</f>
        <v>0/100</v>
      </c>
      <c r="N1192" s="2055" t="str">
        <f>IF(X1192=0,"--",CONCATENATE(X1192,"/",'Result Entry'!$CW$7))</f>
        <v>--</v>
      </c>
      <c r="O1192" s="2053">
        <f t="shared" si="153"/>
        <v>0.0</v>
      </c>
      <c r="P1192" s="2058">
        <f t="shared" si="154"/>
        <v>0.0</v>
      </c>
      <c r="Q1192" s="2059" t="str">
        <f>IF($L1175="TC",0,IF($L1175="Nso",0,VLOOKUP($A1171,'Result Entry'!$B$9:$FW$108,106,0)))</f>
        <v/>
      </c>
      <c r="R1192" s="610"/>
      <c r="U1192" s="2051">
        <f>IF($L1175="TC",0,IF($L1175="Nso",0,VLOOKUP($A1171,'Result Entry'!$B$9:$FW$108,95,0)))</f>
        <v>0.0</v>
      </c>
      <c r="V1192" s="2051">
        <f>IF($L1175="TC",0,IF($L1175="Nso",0,VLOOKUP($A1171,'Result Entry'!$B$9:$FW$108,96,0)))</f>
        <v>0.0</v>
      </c>
      <c r="W1192" s="2051">
        <f>IF($L1175="TC",0,IF($L1175="Nso",0,VLOOKUP($A1171,'Result Entry'!$B$9:$FW$108,99,0)))</f>
        <v>0.0</v>
      </c>
      <c r="X1192" s="2051">
        <f>IF($L1175="TC",0,IF($L1175="Nso",0,VLOOKUP($A1171,'Result Entry'!$B$9:$FW$108,100,0)))</f>
        <v>0.0</v>
      </c>
      <c r="Y1192" s="2051">
        <f>VLOOKUP($A1171,'Result Entry'!$B$9:$FW$108,90,0)</f>
        <v>0.0</v>
      </c>
    </row>
    <row r="1193" spans="8:8" s="1538" ht="33.75" customFormat="1" customHeight="1">
      <c r="A1193" s="1954"/>
      <c r="B1193" s="1986" t="s">
        <v>70</v>
      </c>
      <c r="C1193" s="1554">
        <f>IF(Y1193&gt;=1,'Result Entry'!$DE$3,0)</f>
        <v>0.0</v>
      </c>
      <c r="D1193" s="2040"/>
      <c r="E1193" s="1739">
        <f>IF($L1175="TC",0,IF($L1175="Nso",0,VLOOKUP($A1171,'Result Entry'!$B$9:$FW$108,108,0)))</f>
        <v>0.0</v>
      </c>
      <c r="F1193" s="1740">
        <f>IF($L1175="TC",0,IF($L1175="Nso",0,VLOOKUP($A1171,'Result Entry'!$B$9:$FW$108,109,0)))</f>
        <v>0.0</v>
      </c>
      <c r="G1193" s="1740">
        <f>IF($L1175="TC",0,IF($L1175="Nso",0,VLOOKUP($A1171,'Result Entry'!$B$9:$FW$108,110,0)))</f>
        <v>0.0</v>
      </c>
      <c r="H1193" s="2060">
        <f t="shared" si="150"/>
        <v>0.0</v>
      </c>
      <c r="I1193" s="2061" t="str">
        <f>CONCATENATE(U1193,"/",'Result Entry'!$DI$7)</f>
        <v>0/70</v>
      </c>
      <c r="J1193" s="2062" t="str">
        <f>IF(V1193=0,"--",CONCATENATE(V1193,"/",'Result Entry'!$DJ$7))</f>
        <v>--</v>
      </c>
      <c r="K1193" s="2063">
        <f t="shared" si="151"/>
        <v>0.0</v>
      </c>
      <c r="L1193" s="2064">
        <f t="shared" si="152"/>
        <v>0.0</v>
      </c>
      <c r="M1193" s="2061" t="str">
        <f>CONCATENATE(W1193,"/",'Result Entry'!$DM$7)</f>
        <v>0/100</v>
      </c>
      <c r="N1193" s="2062" t="str">
        <f>IF(X1193=0,"--",CONCATENATE(X1193,"/",'Result Entry'!$DN$7))</f>
        <v>--</v>
      </c>
      <c r="O1193" s="2060">
        <f t="shared" si="153"/>
        <v>0.0</v>
      </c>
      <c r="P1193" s="1746">
        <f t="shared" si="154"/>
        <v>0.0</v>
      </c>
      <c r="Q1193" s="2032" t="str">
        <f>IF($L1175="TC",0,IF($L1175="Nso",0,VLOOKUP($A1171,'Result Entry'!$B$9:$FW$108,123,0)))</f>
        <v/>
      </c>
      <c r="R1193" s="610"/>
      <c r="U1193" s="2065">
        <f>IF($L1175="TC",0,IF($L1175="Nso",0,VLOOKUP($A1171,'Result Entry'!$B$9:$FW$108,112,0)))</f>
        <v>0.0</v>
      </c>
      <c r="V1193" s="2065">
        <f>IF($L1175="TC",0,IF($L1175="Nso",0,VLOOKUP($A1171,'Result Entry'!$B$9:$FW$108,113,0)))</f>
        <v>0.0</v>
      </c>
      <c r="W1193" s="2065">
        <f>IF($L1175="TC",0,IF($L1175="Nso",0,VLOOKUP($A1171,'Result Entry'!$B$9:$FW$108,116,0)))</f>
        <v>0.0</v>
      </c>
      <c r="X1193" s="2065">
        <f>IF($L1175="TC",0,IF($L1175="Nso",0,VLOOKUP($A1171,'Result Entry'!$B$9:$FW$108,117,0)))</f>
        <v>0.0</v>
      </c>
      <c r="Y1193" s="2065">
        <f>VLOOKUP($A1171,'Result Entry'!$B$9:$FW$108,107,0)</f>
        <v>0.0</v>
      </c>
    </row>
    <row r="1194" spans="8:8" ht="33.75" customHeight="1">
      <c r="A1194" s="1954"/>
      <c r="B1194" s="1986" t="s">
        <v>70</v>
      </c>
      <c r="C1194" s="1565" t="s">
        <v>78</v>
      </c>
      <c r="D1194" s="1566"/>
      <c r="E1194" s="1567"/>
      <c r="F1194" s="1747" t="s">
        <v>79</v>
      </c>
      <c r="G1194" s="2066"/>
      <c r="H1194" s="1748"/>
      <c r="I1194" s="1747" t="s">
        <v>80</v>
      </c>
      <c r="J1194" s="1749"/>
      <c r="K1194" s="2067" t="s">
        <v>42</v>
      </c>
      <c r="L1194" s="2068"/>
      <c r="M1194" s="2067" t="s">
        <v>92</v>
      </c>
      <c r="N1194" s="1753"/>
      <c r="O1194" s="1752" t="s">
        <v>40</v>
      </c>
      <c r="P1194" s="1753"/>
      <c r="Q1194" s="2069" t="s">
        <v>44</v>
      </c>
      <c r="R1194" s="610"/>
    </row>
    <row r="1195" spans="8:8" ht="33.75" customHeight="1">
      <c r="A1195" s="1954"/>
      <c r="B1195" s="1986" t="s">
        <v>70</v>
      </c>
      <c r="C1195" s="1577"/>
      <c r="D1195" s="1578"/>
      <c r="E1195" s="1579"/>
      <c r="F1195" s="1755">
        <f>IF($L1175="TC",0,IF($L1175="Nso",0,VLOOKUP($A1171,'Result Entry'!$B$9:$FW$108,171,0)))</f>
        <v>0.0</v>
      </c>
      <c r="G1195" s="2070"/>
      <c r="H1195" s="1756"/>
      <c r="I1195" s="2071">
        <f>IF($L1175="TC",0,IF($L1175="Nso",0,VLOOKUP($A1171,'Result Entry'!$B$9:$FW$108,172,0)))</f>
        <v>0.0</v>
      </c>
      <c r="J1195" s="2072"/>
      <c r="K1195" s="2073">
        <f>IF($L1175="TC",0,IF($L1175="Nso",0,VLOOKUP($A1171,'Result Entry'!$B$9:$FW$108,173,0)))</f>
        <v>0.0</v>
      </c>
      <c r="L1195" s="2074"/>
      <c r="M1195" s="2075" t="str">
        <f>IF($L1175="TC",0,IF($L1175="Nso",0,VLOOKUP($A1171,'Result Entry'!$B$9:$FW$108,174,0)))</f>
        <v/>
      </c>
      <c r="N1195" s="2076"/>
      <c r="O1195" s="1535" t="str">
        <f>VLOOKUP($A1171,'Result Entry'!$B$9:$FW$108,175,0)</f>
        <v/>
      </c>
      <c r="P1195" s="1534"/>
      <c r="Q1195" s="2077" t="str">
        <f>IF($L1175="TC",0,IF($L1175="Nso",0,VLOOKUP($A1171,'Result Entry'!$B$9:$FW$108,177,0)))</f>
        <v/>
      </c>
      <c r="R1195" s="610"/>
    </row>
    <row r="1196" spans="8:8" ht="33.75" customHeight="1">
      <c r="A1196" s="1954"/>
      <c r="B1196" s="1986" t="s">
        <v>70</v>
      </c>
      <c r="C1196" s="2078" t="s">
        <v>59</v>
      </c>
      <c r="D1196" s="2079"/>
      <c r="E1196" s="2079"/>
      <c r="F1196" s="2079"/>
      <c r="G1196" s="2079"/>
      <c r="H1196" s="2079"/>
      <c r="I1196" s="2080"/>
      <c r="J1196" s="1592" t="s">
        <v>60</v>
      </c>
      <c r="K1196" s="1592"/>
      <c r="L1196" s="1592"/>
      <c r="M1196" s="1593"/>
      <c r="N1196" s="1760">
        <f>VLOOKUP($A1171,'Result Entry'!$B$9:$FW$108,168,0)</f>
        <v>0.0</v>
      </c>
      <c r="O1196" s="1761"/>
      <c r="P1196" s="2081" t="s">
        <v>38</v>
      </c>
      <c r="Q1196" s="2082"/>
      <c r="R1196" s="610"/>
    </row>
    <row r="1197" spans="8:8" ht="33.75" customHeight="1">
      <c r="A1197" s="1954"/>
      <c r="B1197" s="1986" t="s">
        <v>70</v>
      </c>
      <c r="C1197" s="1598" t="s">
        <v>244</v>
      </c>
      <c r="D1197" s="1599"/>
      <c r="E1197" s="1599"/>
      <c r="F1197" s="2083" t="s">
        <v>158</v>
      </c>
      <c r="G1197" s="2084"/>
      <c r="H1197" s="2085"/>
      <c r="I1197" s="2086" t="s">
        <v>242</v>
      </c>
      <c r="J1197" s="1603" t="s">
        <v>61</v>
      </c>
      <c r="K1197" s="1603"/>
      <c r="L1197" s="1603"/>
      <c r="M1197" s="1604"/>
      <c r="N1197" s="1762">
        <f>VLOOKUP($A1171,'Result Entry'!$B$9:$FW$108,169,0)</f>
        <v>0.0</v>
      </c>
      <c r="O1197" s="1763"/>
      <c r="P1197" s="1607" t="str">
        <f>VLOOKUP($A1171,'Result Entry'!$B$9:$FW$108,170,0)</f>
        <v/>
      </c>
      <c r="Q1197" s="2087"/>
      <c r="R1197" s="610"/>
    </row>
    <row r="1198" spans="8:8" ht="33.75" customHeight="1">
      <c r="A1198" s="1954"/>
      <c r="B1198" s="1986" t="s">
        <v>70</v>
      </c>
      <c r="C1198" s="1598"/>
      <c r="D1198" s="1599"/>
      <c r="E1198" s="1599"/>
      <c r="F1198" s="2088"/>
      <c r="G1198" s="2089"/>
      <c r="H1198" s="2090"/>
      <c r="I1198" s="2091" t="s">
        <v>100</v>
      </c>
      <c r="J1198" s="1612" t="s">
        <v>62</v>
      </c>
      <c r="K1198" s="1612"/>
      <c r="L1198" s="1612"/>
      <c r="M1198" s="1613"/>
      <c r="N1198" s="2092">
        <f>IF($L1175="TC","Transferred",IF($L1175="Nso","NameSeparated",VLOOKUP($A1171,'Result Entry'!$B$9:$FW$108,178,0)))</f>
        <v>0.0</v>
      </c>
      <c r="O1198" s="2092"/>
      <c r="P1198" s="2092"/>
      <c r="Q1198" s="2093"/>
      <c r="R1198" s="610"/>
    </row>
    <row r="1199" spans="8:8" ht="33.75" customHeight="1">
      <c r="A1199" s="1954"/>
      <c r="B1199" s="1986" t="s">
        <v>70</v>
      </c>
      <c r="C1199" s="1766" t="str">
        <f>'Result Entry'!$DU$3</f>
        <v>Foundation Of Information Tech.</v>
      </c>
      <c r="D1199" s="1767"/>
      <c r="E1199" s="1768"/>
      <c r="F1199" s="1769" t="str">
        <f>IF(OR($L1175="TC",$L1175="Nso"),"",VLOOKUP($A1171,'Result Entry'!$B$9:$GS$108,196,0))</f>
        <v>0/200</v>
      </c>
      <c r="G1199" s="1769"/>
      <c r="H1199" s="1769"/>
      <c r="I1199" s="1770" t="str">
        <f>IF(F1199="","",VLOOKUP($A1171,'Result Entry'!$B$9:$GS$108,137,0))</f>
        <v/>
      </c>
      <c r="J1199" s="1621" t="s">
        <v>72</v>
      </c>
      <c r="K1199" s="1621"/>
      <c r="L1199" s="1621"/>
      <c r="M1199" s="1622"/>
      <c r="N1199" s="2094">
        <f>'Result Entry'!$T$2</f>
        <v>45041.0</v>
      </c>
      <c r="O1199" s="2095"/>
      <c r="P1199" s="2095"/>
      <c r="Q1199" s="2096"/>
      <c r="R1199" s="610"/>
    </row>
    <row r="1200" spans="8:8" ht="33.75" customHeight="1">
      <c r="A1200" s="1954"/>
      <c r="B1200" s="1986" t="s">
        <v>70</v>
      </c>
      <c r="C1200" s="1774" t="str">
        <f>'Result Entry'!$EI$3</f>
        <v>G.I.A.I.-II</v>
      </c>
      <c r="D1200" s="1775"/>
      <c r="E1200" s="1776"/>
      <c r="F1200" s="1769" t="str">
        <f>IF(OR($L1175="TC",$L1175="Nso"),"",VLOOKUP($A1171,'Result Entry'!$B$9:$GS$108,200,0))</f>
        <v>0/200</v>
      </c>
      <c r="G1200" s="1769"/>
      <c r="H1200" s="1769"/>
      <c r="I1200" s="1770" t="str">
        <f>IF(F1200="","",VLOOKUP($A1171,'Result Entry'!$B$9:$GS$108,149,0))</f>
        <v/>
      </c>
      <c r="J1200" s="1626"/>
      <c r="K1200" s="1627"/>
      <c r="L1200" s="1627"/>
      <c r="M1200" s="1627"/>
      <c r="N1200" s="1627"/>
      <c r="O1200" s="1627"/>
      <c r="P1200" s="1627"/>
      <c r="Q1200" s="2097"/>
      <c r="R1200" s="610"/>
    </row>
    <row r="1201" spans="8:8" ht="33.75" customHeight="1">
      <c r="A1201" s="1954"/>
      <c r="B1201" s="1986" t="s">
        <v>70</v>
      </c>
      <c r="C1201" s="1774" t="str">
        <f>'Result Entry'!$EU$3</f>
        <v>SOC.SER.PLAN</v>
      </c>
      <c r="D1201" s="1775"/>
      <c r="E1201" s="1776"/>
      <c r="F1201" s="1769" t="str">
        <f>IF(OR($L1175="TC",$L1175="Nso"),"",VLOOKUP($A1171,'Result Entry'!$B$9:$HS$108,204,0))</f>
        <v>0/200</v>
      </c>
      <c r="G1201" s="1769"/>
      <c r="H1201" s="1769"/>
      <c r="I1201" s="1770" t="str">
        <f>IF(F1201="","",VLOOKUP($A1171,'Result Entry'!$B$9:$GS$108,161,0))</f>
        <v/>
      </c>
      <c r="J1201" s="1629" t="s">
        <v>175</v>
      </c>
      <c r="K1201" s="2098"/>
      <c r="L1201" s="2098"/>
      <c r="M1201" s="1630"/>
      <c r="N1201" s="2099"/>
      <c r="O1201" s="2100"/>
      <c r="P1201" s="2100"/>
      <c r="Q1201" s="2101"/>
      <c r="R1201" s="610"/>
    </row>
    <row r="1202" spans="8:8" ht="33.75" customHeight="1">
      <c r="A1202" s="1954"/>
      <c r="B1202" s="1986" t="s">
        <v>70</v>
      </c>
      <c r="C1202" s="1774" t="str">
        <f>'Result Entry'!$FG$3</f>
        <v>Jeewan Kaushal</v>
      </c>
      <c r="D1202" s="1775"/>
      <c r="E1202" s="1776"/>
      <c r="F1202" s="1769" t="str">
        <f>IF(OR($L1175="TC",$L1175="Nso"),"",VLOOKUP($A1171,'Result Entry'!$B$9:$HS$108,208,0))</f>
        <v>0/100</v>
      </c>
      <c r="G1202" s="1769"/>
      <c r="H1202" s="1769"/>
      <c r="I1202" s="1770" t="str">
        <f>IF(F1202="","",VLOOKUP($A1171,'Result Entry'!$B$9:$HS$108,167,0))</f>
        <v/>
      </c>
      <c r="J1202" s="1629" t="s">
        <v>149</v>
      </c>
      <c r="K1202" s="2098"/>
      <c r="L1202" s="2098"/>
      <c r="M1202" s="1630"/>
      <c r="N1202" s="1630"/>
      <c r="O1202" s="1630"/>
      <c r="P1202" s="1630"/>
      <c r="Q1202" s="2102"/>
      <c r="R1202" s="610"/>
    </row>
    <row r="1203" spans="8:8" ht="33.75" customHeight="1">
      <c r="A1203" s="1954"/>
      <c r="B1203" s="1986" t="s">
        <v>70</v>
      </c>
      <c r="C1203" s="1777" t="s">
        <v>181</v>
      </c>
      <c r="D1203" s="1778"/>
      <c r="E1203" s="1779"/>
      <c r="F1203" s="2103" t="s">
        <v>182</v>
      </c>
      <c r="G1203" s="2104"/>
      <c r="H1203" s="2105"/>
      <c r="I1203" s="1782" t="s">
        <v>31</v>
      </c>
      <c r="J1203" s="1629" t="s">
        <v>176</v>
      </c>
      <c r="K1203" s="2098"/>
      <c r="L1203" s="2098"/>
      <c r="M1203" s="1630"/>
      <c r="N1203" s="1630"/>
      <c r="O1203" s="1630"/>
      <c r="P1203" s="1630"/>
      <c r="Q1203" s="2102"/>
      <c r="R1203" s="610"/>
    </row>
    <row r="1204" spans="8:8" ht="33.75" customHeight="1">
      <c r="A1204" s="1954"/>
      <c r="B1204" s="1986" t="s">
        <v>70</v>
      </c>
      <c r="C1204" s="1783"/>
      <c r="D1204" s="1784"/>
      <c r="E1204" s="1785"/>
      <c r="F1204" s="1786" t="s">
        <v>245</v>
      </c>
      <c r="G1204" s="2106"/>
      <c r="H1204" s="1787"/>
      <c r="I1204" s="1788" t="s">
        <v>63</v>
      </c>
      <c r="J1204" s="1647" t="s">
        <v>68</v>
      </c>
      <c r="K1204" s="1648"/>
      <c r="L1204" s="1648"/>
      <c r="M1204" s="1648"/>
      <c r="N1204" s="1648"/>
      <c r="O1204" s="1648"/>
      <c r="P1204" s="1648"/>
      <c r="Q1204" s="2107"/>
      <c r="R1204" s="610"/>
    </row>
    <row r="1205" spans="8:8" ht="33.75" customHeight="1">
      <c r="A1205" s="1954"/>
      <c r="B1205" s="1986" t="s">
        <v>70</v>
      </c>
      <c r="C1205" s="1783"/>
      <c r="D1205" s="1784"/>
      <c r="E1205" s="1785"/>
      <c r="F1205" s="1786" t="s">
        <v>246</v>
      </c>
      <c r="G1205" s="2106"/>
      <c r="H1205" s="1787"/>
      <c r="I1205" s="1788" t="s">
        <v>64</v>
      </c>
      <c r="J1205" s="1650"/>
      <c r="K1205" s="1651"/>
      <c r="L1205" s="1651"/>
      <c r="M1205" s="1651"/>
      <c r="N1205" s="1651"/>
      <c r="O1205" s="1651"/>
      <c r="P1205" s="1651"/>
      <c r="Q1205" s="2108"/>
      <c r="R1205" s="610"/>
    </row>
    <row r="1206" spans="8:8" ht="33.75" customHeight="1">
      <c r="A1206" s="1954"/>
      <c r="B1206" s="1986" t="s">
        <v>70</v>
      </c>
      <c r="C1206" s="1783"/>
      <c r="D1206" s="1784"/>
      <c r="E1206" s="1785"/>
      <c r="F1206" s="1786" t="s">
        <v>247</v>
      </c>
      <c r="G1206" s="2106"/>
      <c r="H1206" s="1787"/>
      <c r="I1206" s="1788" t="s">
        <v>66</v>
      </c>
      <c r="J1206" s="1650"/>
      <c r="K1206" s="1651"/>
      <c r="L1206" s="1651"/>
      <c r="M1206" s="1651"/>
      <c r="N1206" s="1651"/>
      <c r="O1206" s="1651"/>
      <c r="P1206" s="1651"/>
      <c r="Q1206" s="2108"/>
      <c r="R1206" s="610"/>
    </row>
    <row r="1207" spans="8:8" ht="33.75" customHeight="1">
      <c r="A1207" s="1954"/>
      <c r="B1207" s="1986" t="s">
        <v>70</v>
      </c>
      <c r="C1207" s="1783"/>
      <c r="D1207" s="1784"/>
      <c r="E1207" s="1785"/>
      <c r="F1207" s="1786" t="s">
        <v>248</v>
      </c>
      <c r="G1207" s="2106"/>
      <c r="H1207" s="1787"/>
      <c r="I1207" s="1788" t="s">
        <v>65</v>
      </c>
      <c r="J1207" s="1653" t="s">
        <v>81</v>
      </c>
      <c r="K1207" s="1654"/>
      <c r="L1207" s="1654"/>
      <c r="M1207" s="1654"/>
      <c r="N1207" s="1654"/>
      <c r="O1207" s="1654"/>
      <c r="P1207" s="1654"/>
      <c r="Q1207" s="2109"/>
      <c r="R1207" s="610"/>
    </row>
    <row r="1208" spans="8:8" ht="33.75" customHeight="1">
      <c r="A1208" s="1954"/>
      <c r="B1208" s="2110" t="s">
        <v>70</v>
      </c>
      <c r="C1208" s="2111"/>
      <c r="D1208" s="2112"/>
      <c r="E1208" s="2113"/>
      <c r="F1208" s="2114"/>
      <c r="G1208" s="2115"/>
      <c r="H1208" s="2115"/>
      <c r="I1208" s="2116"/>
      <c r="J1208" s="2117"/>
      <c r="K1208" s="2118"/>
      <c r="L1208" s="2118"/>
      <c r="M1208" s="2118"/>
      <c r="N1208" s="2118"/>
      <c r="O1208" s="2118"/>
      <c r="P1208" s="2118"/>
      <c r="Q1208" s="2119"/>
      <c r="R1208" s="610"/>
    </row>
    <row r="1209" spans="8:8" s="927" ht="48.75" customFormat="1" customHeight="1">
      <c r="A1209" s="1439"/>
      <c r="B1209" s="2120"/>
      <c r="C1209" s="2120"/>
      <c r="D1209" s="2120"/>
      <c r="E1209" s="2120"/>
      <c r="F1209" s="2120"/>
      <c r="G1209" s="2120"/>
      <c r="H1209" s="2120"/>
      <c r="I1209" s="2120"/>
      <c r="J1209" s="2120"/>
      <c r="K1209" s="2120"/>
      <c r="L1209" s="2120"/>
      <c r="M1209" s="2120"/>
      <c r="N1209" s="2120"/>
      <c r="O1209" s="2120"/>
      <c r="P1209" s="2120"/>
      <c r="Q1209" s="2120"/>
      <c r="R1209" s="610"/>
    </row>
    <row r="1210" spans="8:8" ht="9.75" customHeight="1">
      <c r="A1210" s="1949">
        <f>A1171+1</f>
        <v>32.0</v>
      </c>
      <c r="B1210" s="1949"/>
      <c r="C1210" s="1949"/>
      <c r="D1210" s="1949"/>
      <c r="E1210" s="1949"/>
      <c r="F1210" s="1949"/>
      <c r="G1210" s="1949"/>
      <c r="H1210" s="1949"/>
      <c r="I1210" s="1949"/>
      <c r="J1210" s="1949"/>
      <c r="K1210" s="1949"/>
      <c r="L1210" s="1949"/>
      <c r="M1210" s="1949"/>
      <c r="N1210" s="1949"/>
      <c r="O1210" s="1949"/>
      <c r="P1210" s="1949"/>
      <c r="Q1210" s="1949"/>
      <c r="R1210" s="1949"/>
    </row>
    <row r="1211" spans="8:8" ht="16.5" customHeight="1">
      <c r="A1211" s="1950"/>
      <c r="B1211" s="1951" t="s">
        <v>51</v>
      </c>
      <c r="C1211" s="1952"/>
      <c r="D1211" s="1952"/>
      <c r="E1211" s="1952"/>
      <c r="F1211" s="1952"/>
      <c r="G1211" s="1952"/>
      <c r="H1211" s="1952"/>
      <c r="I1211" s="1952"/>
      <c r="J1211" s="1952"/>
      <c r="K1211" s="1952"/>
      <c r="L1211" s="1952"/>
      <c r="M1211" s="1952"/>
      <c r="N1211" s="1952"/>
      <c r="O1211" s="1952"/>
      <c r="P1211" s="1952"/>
      <c r="Q1211" s="1953"/>
      <c r="R1211" s="610"/>
    </row>
    <row r="1212" spans="8:8" ht="62.25" customHeight="1">
      <c r="A1212" s="1954"/>
      <c r="B1212" s="1955"/>
      <c r="C1212" s="1956"/>
      <c r="D1212" s="1957" t="str">
        <f>Master!$E$8</f>
        <v>Govt. Sr. Secondary School </v>
      </c>
      <c r="E1212" s="1958"/>
      <c r="F1212" s="1958"/>
      <c r="G1212" s="1958"/>
      <c r="H1212" s="1958"/>
      <c r="I1212" s="1958"/>
      <c r="J1212" s="1958"/>
      <c r="K1212" s="1958"/>
      <c r="L1212" s="1958"/>
      <c r="M1212" s="1958"/>
      <c r="N1212" s="1958"/>
      <c r="O1212" s="1958"/>
      <c r="P1212" s="1958"/>
      <c r="Q1212" s="1959"/>
      <c r="R1212" s="610"/>
    </row>
    <row r="1213" spans="8:8" ht="33.0" customHeight="1">
      <c r="A1213" s="1954"/>
      <c r="B1213" s="1960"/>
      <c r="C1213" s="1961"/>
      <c r="D1213" s="1962" t="str">
        <f>Master!$E$11</f>
        <v>P.S.-Bapini (Jodhpur)</v>
      </c>
      <c r="E1213" s="1962"/>
      <c r="F1213" s="1962"/>
      <c r="G1213" s="1962"/>
      <c r="H1213" s="1962"/>
      <c r="I1213" s="1962"/>
      <c r="J1213" s="1962"/>
      <c r="K1213" s="1962"/>
      <c r="L1213" s="1962"/>
      <c r="M1213" s="1962"/>
      <c r="N1213" s="1962"/>
      <c r="O1213" s="1962"/>
      <c r="P1213" s="1962"/>
      <c r="Q1213" s="1963"/>
      <c r="R1213" s="610"/>
    </row>
    <row r="1214" spans="8:8" ht="21.75" customHeight="1">
      <c r="A1214" s="1954"/>
      <c r="B1214" s="1964"/>
      <c r="C1214" s="1965" t="s">
        <v>151</v>
      </c>
      <c r="D1214" s="1966"/>
      <c r="E1214" s="1966"/>
      <c r="F1214" s="1966"/>
      <c r="G1214" s="1966"/>
      <c r="H1214" s="1967"/>
      <c r="I1214" s="1968" t="s">
        <v>128</v>
      </c>
      <c r="J1214" s="1969"/>
      <c r="K1214" s="1969"/>
      <c r="L1214" s="1970">
        <f>VLOOKUP(A1210,'Result Entry'!$B$6:$K$108,6,0)</f>
        <v>0.0</v>
      </c>
      <c r="M1214" s="1971"/>
      <c r="N1214" s="1972" t="s">
        <v>69</v>
      </c>
      <c r="O1214" s="1973"/>
      <c r="P1214" s="1974">
        <f>Master!$E$14</f>
        <v>8.151106901E9</v>
      </c>
      <c r="Q1214" s="1975"/>
      <c r="R1214" s="610"/>
    </row>
    <row r="1215" spans="8:8" ht="21.75" customHeight="1">
      <c r="A1215" s="1954"/>
      <c r="B1215" s="1976"/>
      <c r="C1215" s="1965"/>
      <c r="D1215" s="1966"/>
      <c r="E1215" s="1966"/>
      <c r="F1215" s="1966"/>
      <c r="G1215" s="1966"/>
      <c r="H1215" s="1967"/>
      <c r="I1215" s="1968"/>
      <c r="J1215" s="1969"/>
      <c r="K1215" s="1969"/>
      <c r="L1215" s="1970"/>
      <c r="M1215" s="1971"/>
      <c r="N1215" s="1470" t="s">
        <v>67</v>
      </c>
      <c r="O1215" s="1471"/>
      <c r="P1215" s="1472"/>
      <c r="Q1215" s="1977"/>
      <c r="R1215" s="610"/>
    </row>
    <row r="1216" spans="8:8" ht="21.75" customHeight="1">
      <c r="A1216" s="1954"/>
      <c r="B1216" s="1976"/>
      <c r="C1216" s="1978"/>
      <c r="D1216" s="1979"/>
      <c r="E1216" s="1979"/>
      <c r="F1216" s="1979"/>
      <c r="G1216" s="1979"/>
      <c r="H1216" s="1980"/>
      <c r="I1216" s="1981"/>
      <c r="J1216" s="1982"/>
      <c r="K1216" s="1982"/>
      <c r="L1216" s="1983"/>
      <c r="M1216" s="1984"/>
      <c r="N1216" s="1479" t="s">
        <v>52</v>
      </c>
      <c r="O1216" s="1480"/>
      <c r="P1216" s="1481" t="str">
        <f>Master!$E$6</f>
        <v>2022-23</v>
      </c>
      <c r="Q1216" s="1985"/>
      <c r="R1216" s="610"/>
    </row>
    <row r="1217" spans="8:8" ht="33.75" customHeight="1">
      <c r="A1217" s="1954"/>
      <c r="B1217" s="1986" t="s">
        <v>70</v>
      </c>
      <c r="C1217" s="1677" t="s">
        <v>21</v>
      </c>
      <c r="D1217" s="1678"/>
      <c r="E1217" s="1678"/>
      <c r="F1217" s="1678"/>
      <c r="G1217" s="1679"/>
      <c r="H1217" s="1680" t="s">
        <v>150</v>
      </c>
      <c r="I1217" s="1681">
        <f>VLOOKUP($A1210,'Result Entry'!$B$9:$FW$108,4,0)</f>
        <v>0.0</v>
      </c>
      <c r="J1217" s="1681"/>
      <c r="K1217" s="1681"/>
      <c r="L1217" s="1681"/>
      <c r="M1217" s="1681"/>
      <c r="N1217" s="1681"/>
      <c r="O1217" s="1681"/>
      <c r="P1217" s="1681"/>
      <c r="Q1217" s="1987"/>
      <c r="R1217" s="610"/>
    </row>
    <row r="1218" spans="8:8" ht="33.75" customHeight="1">
      <c r="A1218" s="1954"/>
      <c r="B1218" s="1986" t="s">
        <v>70</v>
      </c>
      <c r="C1218" s="1683" t="s">
        <v>23</v>
      </c>
      <c r="D1218" s="1684"/>
      <c r="E1218" s="1684"/>
      <c r="F1218" s="1684"/>
      <c r="G1218" s="1685"/>
      <c r="H1218" s="1686" t="s">
        <v>150</v>
      </c>
      <c r="I1218" s="1687">
        <f>VLOOKUP($A1210,'Result Entry'!$B$9:$FW$108,7,0)</f>
        <v>0.0</v>
      </c>
      <c r="J1218" s="1687"/>
      <c r="K1218" s="1687"/>
      <c r="L1218" s="1687"/>
      <c r="M1218" s="1687"/>
      <c r="N1218" s="1687"/>
      <c r="O1218" s="1687"/>
      <c r="P1218" s="1687"/>
      <c r="Q1218" s="1988"/>
      <c r="R1218" s="610"/>
    </row>
    <row r="1219" spans="8:8" ht="33.75" customHeight="1">
      <c r="A1219" s="1954"/>
      <c r="B1219" s="1986" t="s">
        <v>70</v>
      </c>
      <c r="C1219" s="1683" t="s">
        <v>24</v>
      </c>
      <c r="D1219" s="1684"/>
      <c r="E1219" s="1684"/>
      <c r="F1219" s="1684"/>
      <c r="G1219" s="1685"/>
      <c r="H1219" s="1686" t="s">
        <v>150</v>
      </c>
      <c r="I1219" s="1687">
        <f>VLOOKUP($A1210,'Result Entry'!$B$9:$FW$108,8,0)</f>
        <v>0.0</v>
      </c>
      <c r="J1219" s="1687"/>
      <c r="K1219" s="1687"/>
      <c r="L1219" s="1687"/>
      <c r="M1219" s="1687"/>
      <c r="N1219" s="1687"/>
      <c r="O1219" s="1687"/>
      <c r="P1219" s="1687"/>
      <c r="Q1219" s="1988"/>
      <c r="R1219" s="610"/>
    </row>
    <row r="1220" spans="8:8" ht="33.75" customHeight="1">
      <c r="A1220" s="1954"/>
      <c r="B1220" s="1986" t="s">
        <v>70</v>
      </c>
      <c r="C1220" s="1683" t="s">
        <v>53</v>
      </c>
      <c r="D1220" s="1684"/>
      <c r="E1220" s="1684"/>
      <c r="F1220" s="1684"/>
      <c r="G1220" s="1685"/>
      <c r="H1220" s="1686" t="s">
        <v>150</v>
      </c>
      <c r="I1220" s="1687">
        <f>VLOOKUP($A1210,'Result Entry'!$B$9:$FW$108,9,0)</f>
        <v>0.0</v>
      </c>
      <c r="J1220" s="1687"/>
      <c r="K1220" s="1687"/>
      <c r="L1220" s="1687"/>
      <c r="M1220" s="1687"/>
      <c r="N1220" s="1687"/>
      <c r="O1220" s="1687"/>
      <c r="P1220" s="1687"/>
      <c r="Q1220" s="1988"/>
      <c r="R1220" s="610"/>
    </row>
    <row r="1221" spans="8:8" ht="33.75" customHeight="1">
      <c r="A1221" s="1954"/>
      <c r="B1221" s="1986" t="s">
        <v>70</v>
      </c>
      <c r="C1221" s="1683" t="s">
        <v>54</v>
      </c>
      <c r="D1221" s="1684"/>
      <c r="E1221" s="1684"/>
      <c r="F1221" s="1684"/>
      <c r="G1221" s="1685"/>
      <c r="H1221" s="1686" t="s">
        <v>150</v>
      </c>
      <c r="I1221" s="1689" t="str">
        <f>CONCATENATE('Result Entry'!$G$4,'Result Entry'!$J$4)</f>
        <v>11(A)</v>
      </c>
      <c r="J1221" s="1687"/>
      <c r="K1221" s="1687"/>
      <c r="L1221" s="1687"/>
      <c r="M1221" s="1687"/>
      <c r="N1221" s="1687"/>
      <c r="O1221" s="1687"/>
      <c r="P1221" s="1687"/>
      <c r="Q1221" s="1988"/>
      <c r="R1221" s="610"/>
    </row>
    <row r="1222" spans="8:8" ht="33.75" customHeight="1">
      <c r="A1222" s="1954"/>
      <c r="B1222" s="1986" t="s">
        <v>70</v>
      </c>
      <c r="C1222" s="1742" t="s">
        <v>26</v>
      </c>
      <c r="D1222" s="1763"/>
      <c r="E1222" s="1763"/>
      <c r="F1222" s="1763"/>
      <c r="G1222" s="1989"/>
      <c r="H1222" s="1693" t="s">
        <v>150</v>
      </c>
      <c r="I1222" s="1694">
        <f>VLOOKUP($A1210,'Result Entry'!$B$9:$FW$108,10,0)</f>
        <v>0.0</v>
      </c>
      <c r="J1222" s="1694"/>
      <c r="K1222" s="1694"/>
      <c r="L1222" s="1694"/>
      <c r="M1222" s="1694"/>
      <c r="N1222" s="1694"/>
      <c r="O1222" s="1694"/>
      <c r="P1222" s="1694"/>
      <c r="Q1222" s="1990"/>
      <c r="R1222" s="610"/>
    </row>
    <row r="1223" spans="8:8" ht="33.75" customHeight="1">
      <c r="A1223" s="1954"/>
      <c r="B1223" s="1986" t="s">
        <v>70</v>
      </c>
      <c r="C1223" s="1991" t="s">
        <v>244</v>
      </c>
      <c r="D1223" s="1992"/>
      <c r="E1223" s="1993" t="s">
        <v>73</v>
      </c>
      <c r="F1223" s="1994" t="s">
        <v>74</v>
      </c>
      <c r="G1223" s="1994" t="s">
        <v>230</v>
      </c>
      <c r="H1223" s="1995" t="s">
        <v>169</v>
      </c>
      <c r="I1223" s="1701" t="s">
        <v>56</v>
      </c>
      <c r="J1223" s="1996"/>
      <c r="K1223" s="1996"/>
      <c r="L1223" s="1997" t="s">
        <v>231</v>
      </c>
      <c r="M1223" s="1998" t="s">
        <v>85</v>
      </c>
      <c r="N1223" s="1998"/>
      <c r="O1223" s="1999"/>
      <c r="P1223" s="2000" t="s">
        <v>77</v>
      </c>
      <c r="Q1223" s="2001" t="s">
        <v>99</v>
      </c>
      <c r="R1223" s="610"/>
    </row>
    <row r="1224" spans="8:8" ht="33.75" customHeight="1">
      <c r="A1224" s="1954"/>
      <c r="B1224" s="1986" t="s">
        <v>70</v>
      </c>
      <c r="C1224" s="2002"/>
      <c r="D1224" s="2003"/>
      <c r="E1224" s="2004"/>
      <c r="F1224" s="2005"/>
      <c r="G1224" s="2005"/>
      <c r="H1224" s="2006"/>
      <c r="I1224" s="2007" t="s">
        <v>233</v>
      </c>
      <c r="J1224" s="2008" t="s">
        <v>87</v>
      </c>
      <c r="K1224" s="2009" t="s">
        <v>109</v>
      </c>
      <c r="L1224" s="2010"/>
      <c r="M1224" s="2007" t="s">
        <v>233</v>
      </c>
      <c r="N1224" s="2008" t="s">
        <v>87</v>
      </c>
      <c r="O1224" s="2011" t="s">
        <v>110</v>
      </c>
      <c r="P1224" s="2012"/>
      <c r="Q1224" s="2013"/>
      <c r="R1224" s="610"/>
    </row>
    <row r="1225" spans="8:8" s="2014" ht="33.75" customFormat="1" customHeight="1">
      <c r="A1225" s="1954"/>
      <c r="B1225" s="1986" t="s">
        <v>70</v>
      </c>
      <c r="C1225" s="2015" t="s">
        <v>57</v>
      </c>
      <c r="D1225" s="2016"/>
      <c r="E1225" s="2017">
        <f>'Result Entry'!$L$7</f>
        <v>10.0</v>
      </c>
      <c r="F1225" s="2018">
        <f>'Result Entry'!$M$7</f>
        <v>10.0</v>
      </c>
      <c r="G1225" s="2018">
        <f>'Result Entry'!$N$7</f>
        <v>10.0</v>
      </c>
      <c r="H1225" s="2019">
        <f>SUM(E1225:G1225)</f>
        <v>30.0</v>
      </c>
      <c r="I1225" s="2020" t="s">
        <v>243</v>
      </c>
      <c r="J1225" s="2021" t="s">
        <v>243</v>
      </c>
      <c r="K1225" s="2022">
        <f>'Result Entry'!$P$7</f>
        <v>70.0</v>
      </c>
      <c r="L1225" s="2023">
        <f>SUM(H1225,K1225)</f>
        <v>100.0</v>
      </c>
      <c r="M1225" s="2020" t="s">
        <v>243</v>
      </c>
      <c r="N1225" s="2021" t="s">
        <v>243</v>
      </c>
      <c r="O1225" s="2019">
        <f>'Result Entry'!$R$7</f>
        <v>100.0</v>
      </c>
      <c r="P1225" s="2024">
        <f>SUM(L1225,O1225)</f>
        <v>200.0</v>
      </c>
      <c r="Q1225" s="2025"/>
      <c r="R1225" s="610"/>
    </row>
    <row r="1226" spans="8:8" s="1538" ht="33.75" customFormat="1" customHeight="1">
      <c r="A1226" s="1954"/>
      <c r="B1226" s="1986" t="s">
        <v>70</v>
      </c>
      <c r="C1226" s="1540" t="str">
        <f>'Result Entry'!$L$3</f>
        <v>HINDI Comp.</v>
      </c>
      <c r="D1226" s="1541"/>
      <c r="E1226" s="1728">
        <f>IF($L1214="TC",0,IF($L1214="Nso",0,VLOOKUP($A1210,'Result Entry'!$B$9:$FW$108,11,0)))</f>
        <v>0.0</v>
      </c>
      <c r="F1226" s="1729">
        <f>IF($L1214="TC",0,IF($L1214="Nso",0,VLOOKUP($A1210,'Result Entry'!$B$9:$FW$108,12,0)))</f>
        <v>0.0</v>
      </c>
      <c r="G1226" s="1729">
        <f>IF($L1214="TC",0,IF($L1214="Nso",0,VLOOKUP($A1210,'Result Entry'!$B$9:$FW$108,13,0)))</f>
        <v>0.0</v>
      </c>
      <c r="H1226" s="2026">
        <f>SUM(E1226:G1226)</f>
        <v>0.0</v>
      </c>
      <c r="I1226" s="2027" t="str">
        <f>CONCATENATE(U1226,"/",'Result Entry'!$P$7)</f>
        <v>0/70</v>
      </c>
      <c r="J1226" s="2028" t="str">
        <f>IF(V1226=0,"--",CONCATENATE(V1226,"/"))</f>
        <v>--</v>
      </c>
      <c r="K1226" s="2029">
        <f>SUM(U1226:V1226)</f>
        <v>0.0</v>
      </c>
      <c r="L1226" s="2030">
        <f>SUM(H1226,K1226)</f>
        <v>0.0</v>
      </c>
      <c r="M1226" s="2027" t="str">
        <f>CONCATENATE(W1226,"/",'Result Entry'!$R$7)</f>
        <v>0/100</v>
      </c>
      <c r="N1226" s="2028" t="str">
        <f>IF(X1226=0,"--",CONCATENATE(X1226,"/"))</f>
        <v>--</v>
      </c>
      <c r="O1226" s="2031">
        <f>SUM(W1226:X1226)</f>
        <v>0.0</v>
      </c>
      <c r="P1226" s="1734">
        <f>SUM(L1226,O1226)</f>
        <v>0.0</v>
      </c>
      <c r="Q1226" s="2032" t="str">
        <f>IF($L1214="TC",0,IF($L1214="Nso",0,VLOOKUP($A1210,'Result Entry'!$B$9:$FW$108,24,0)))</f>
        <v/>
      </c>
      <c r="R1226" s="610"/>
      <c r="U1226" s="2033">
        <f>IF($L1214="TC",0,IF($L1214="Nso",0,VLOOKUP($A1210,'Result Entry'!$B$9:$FW$108,15,0)))</f>
        <v>0.0</v>
      </c>
      <c r="V1226" s="2033">
        <v>0.0</v>
      </c>
      <c r="W1226" s="2033">
        <f>IF($L1214="TC",0,IF($L1214="Nso",0,VLOOKUP($A1210,'Result Entry'!$B$9:$FW$108,17,0)))</f>
        <v>0.0</v>
      </c>
      <c r="X1226" s="2033">
        <v>0.0</v>
      </c>
    </row>
    <row r="1227" spans="8:8" s="1538" ht="33.75" customFormat="1" customHeight="1">
      <c r="A1227" s="1954"/>
      <c r="B1227" s="1986" t="s">
        <v>70</v>
      </c>
      <c r="C1227" s="1551" t="str">
        <f>'Result Entry'!$Z$3</f>
        <v>ENGLISH Comp.</v>
      </c>
      <c r="D1227" s="1552"/>
      <c r="E1227" s="1728">
        <f>IF($L1214="TC",0,IF($L1214="Nso",0,VLOOKUP($A1210,'Result Entry'!$B$9:$FW$108,25,0)))</f>
        <v>0.0</v>
      </c>
      <c r="F1227" s="1729">
        <f>IF($L1214="TC",0,IF($L1214="Nso",0,VLOOKUP($A1210,'Result Entry'!$B$9:$FW$108,26,0)))</f>
        <v>0.0</v>
      </c>
      <c r="G1227" s="1729">
        <f>IF($L1214="TC",0,IF($L1214="Nso",0,VLOOKUP($A1210,'Result Entry'!$B$9:$FW$108,27,0)))</f>
        <v>0.0</v>
      </c>
      <c r="H1227" s="2034">
        <f t="shared" si="155" ref="H1227:H1232">SUM(E1227:G1227)</f>
        <v>0.0</v>
      </c>
      <c r="I1227" s="2035" t="str">
        <f>CONCATENATE(U1227,"/",'Result Entry'!$AD$7)</f>
        <v>0/70</v>
      </c>
      <c r="J1227" s="2036" t="str">
        <f>IF(V1227=0,"--",CONCATENATE(V1227,"/"))</f>
        <v>--</v>
      </c>
      <c r="K1227" s="2037">
        <f t="shared" si="156" ref="K1227:K1232">SUM(U1227:V1227)</f>
        <v>0.0</v>
      </c>
      <c r="L1227" s="2038">
        <f t="shared" si="157" ref="L1227:L1232">SUM(H1227,K1227)</f>
        <v>0.0</v>
      </c>
      <c r="M1227" s="2035" t="str">
        <f>CONCATENATE(W1227,"/",'Result Entry'!$AF$7)</f>
        <v>0/100</v>
      </c>
      <c r="N1227" s="2036" t="str">
        <f>IF(X1227=0,"--",CONCATENATE(X1227,"/"))</f>
        <v>--</v>
      </c>
      <c r="O1227" s="2031">
        <f t="shared" si="158" ref="O1227:O1232">SUM(W1227:X1227)</f>
        <v>0.0</v>
      </c>
      <c r="P1227" s="1734">
        <f t="shared" si="159" ref="P1227:P1232">SUM(L1227,O1227)</f>
        <v>0.0</v>
      </c>
      <c r="Q1227" s="2032" t="str">
        <f>IF($L1214="TC",0,IF($L1214="Nso",0,VLOOKUP($A1210,'Result Entry'!$B$9:$FW$108,38,0)))</f>
        <v/>
      </c>
      <c r="R1227" s="610"/>
      <c r="U1227" s="2039">
        <f>IF($L1214="TC",0,IF($L1214="Nso",0,VLOOKUP($A1210,'Result Entry'!$B$9:$FW$108,29,0)))</f>
        <v>0.0</v>
      </c>
      <c r="V1227" s="2039">
        <v>0.0</v>
      </c>
      <c r="W1227" s="2039">
        <f>IF($L1214="TC",0,IF($L1214="Nso",0,VLOOKUP($A1210,'Result Entry'!$B$9:$FW$108,31,0)))</f>
        <v>0.0</v>
      </c>
      <c r="X1227" s="2039">
        <v>0.0</v>
      </c>
    </row>
    <row r="1228" spans="8:8" s="1538" ht="33.75" customFormat="1" customHeight="1">
      <c r="A1228" s="1954"/>
      <c r="B1228" s="1986" t="s">
        <v>70</v>
      </c>
      <c r="C1228" s="1551">
        <f>IF(Y1228&gt;=1,'Result Entry'!$AO$3,0)</f>
        <v>0.0</v>
      </c>
      <c r="D1228" s="1552"/>
      <c r="E1228" s="1728">
        <f>IF($L1214="TC",0,IF($L1214="Nso",0,VLOOKUP($A1210,'Result Entry'!$B$9:$FW$108,40,0)))</f>
        <v>0.0</v>
      </c>
      <c r="F1228" s="1729">
        <f>IF($L1214="TC",0,IF($L1214="Nso",0,VLOOKUP($A1210,'Result Entry'!$B$9:$FW$108,41,0)))</f>
        <v>0.0</v>
      </c>
      <c r="G1228" s="1729">
        <f>IF($L1214="TC",0,IF($L1214="Nso",0,VLOOKUP($A1210,'Result Entry'!$B$9:$FW$108,42,0)))</f>
        <v>0.0</v>
      </c>
      <c r="H1228" s="2034">
        <f t="shared" si="155"/>
        <v>0.0</v>
      </c>
      <c r="I1228" s="2035" t="str">
        <f>CONCATENATE(U1228,"/",'Result Entry'!$AS$7)</f>
        <v>0/40</v>
      </c>
      <c r="J1228" s="2036" t="str">
        <f>IF(V1228=0,"--",CONCATENATE(V1228,"/",'Result Entry'!$AT$7))</f>
        <v>--</v>
      </c>
      <c r="K1228" s="2037">
        <f t="shared" si="156"/>
        <v>0.0</v>
      </c>
      <c r="L1228" s="2038">
        <f t="shared" si="157"/>
        <v>0.0</v>
      </c>
      <c r="M1228" s="2035" t="str">
        <f>CONCATENATE(W1228,"/",'Result Entry'!$AW$7)</f>
        <v>0/100</v>
      </c>
      <c r="N1228" s="2036" t="str">
        <f>IF(X1228=0,"--",CONCATENATE(X1228,"/",'Result Entry'!$AX$7))</f>
        <v>--</v>
      </c>
      <c r="O1228" s="2031">
        <f t="shared" si="158"/>
        <v>0.0</v>
      </c>
      <c r="P1228" s="1734">
        <f t="shared" si="159"/>
        <v>0.0</v>
      </c>
      <c r="Q1228" s="2032" t="str">
        <f>IF($L1214="TC",0,IF($L1214="Nso",0,VLOOKUP($A1210,'Result Entry'!$B$9:$FW$108,55,0)))</f>
        <v/>
      </c>
      <c r="R1228" s="610"/>
      <c r="U1228" s="2039">
        <f>IF($L1214="TC",0,IF($L1214="Nso",0,VLOOKUP($A1210,'Result Entry'!$B$9:$FW$108,44,0)))</f>
        <v>0.0</v>
      </c>
      <c r="V1228" s="2039">
        <f>IF($L1214="TC",0,IF($L1214="Nso",0,VLOOKUP($A1210,'Result Entry'!$B$9:$FW$108,45,0)))</f>
        <v>0.0</v>
      </c>
      <c r="W1228" s="2039">
        <f>IF($L1214="TC",0,IF($L1214="Nso",0,VLOOKUP($A1210,'Result Entry'!$B$9:$FW$108,48,0)))</f>
        <v>0.0</v>
      </c>
      <c r="X1228" s="2039">
        <f>IF($L1214="TC",0,IF($L1214="Nso",0,VLOOKUP($A1210,'Result Entry'!$B$9:$FW$108,49,0)))</f>
        <v>0.0</v>
      </c>
      <c r="Y1228" s="2039">
        <f>VLOOKUP($A1210,'Result Entry'!$B$9:$FW$108,39,0)</f>
        <v>0.0</v>
      </c>
    </row>
    <row r="1229" spans="8:8" s="1538" ht="33.75" customFormat="1" customHeight="1">
      <c r="A1229" s="1954"/>
      <c r="B1229" s="1986" t="s">
        <v>70</v>
      </c>
      <c r="C1229" s="1551">
        <f>IF(Y1229&gt;=1,'Result Entry'!$BF$3,0)</f>
        <v>0.0</v>
      </c>
      <c r="D1229" s="1552"/>
      <c r="E1229" s="1728">
        <f>IF($L1214="TC",0,IF($L1214="Nso",0,VLOOKUP($A1210,'Result Entry'!$B$9:$FW$108,57,0)))</f>
        <v>0.0</v>
      </c>
      <c r="F1229" s="1729">
        <f>IF($L1214="TC",0,IF($L1214="Nso",0,VLOOKUP($A1210,'Result Entry'!$B$9:$FW$108,58,0)))</f>
        <v>0.0</v>
      </c>
      <c r="G1229" s="1729">
        <f>IF($L1214="TC",0,IF($L1214="Nso",0,VLOOKUP($A1210,'Result Entry'!$B$9:$FW$108,59,0)))</f>
        <v>0.0</v>
      </c>
      <c r="H1229" s="2034">
        <f t="shared" si="155"/>
        <v>0.0</v>
      </c>
      <c r="I1229" s="2035" t="str">
        <f>CONCATENATE(U1229,"/",'Result Entry'!$BJ$7)</f>
        <v>0/70</v>
      </c>
      <c r="J1229" s="2036" t="str">
        <f>IF(V1229=0,"--",CONCATENATE(V1229,"/",'Result Entry'!$BK$7))</f>
        <v>--</v>
      </c>
      <c r="K1229" s="2037">
        <f t="shared" si="156"/>
        <v>0.0</v>
      </c>
      <c r="L1229" s="2038">
        <f t="shared" si="157"/>
        <v>0.0</v>
      </c>
      <c r="M1229" s="2035" t="str">
        <f>CONCATENATE(W1229,"/",'Result Entry'!$BN$7)</f>
        <v>0/100</v>
      </c>
      <c r="N1229" s="2036" t="str">
        <f>IF(X1229=0,"--",CONCATENATE(X1229,"/",'Result Entry'!$BO$7))</f>
        <v>--</v>
      </c>
      <c r="O1229" s="2031">
        <f t="shared" si="158"/>
        <v>0.0</v>
      </c>
      <c r="P1229" s="1734">
        <f t="shared" si="159"/>
        <v>0.0</v>
      </c>
      <c r="Q1229" s="2032" t="str">
        <f>IF($L1214="TC",0,IF($L1214="Nso",0,VLOOKUP($A1210,'Result Entry'!$B$9:$FW$108,72,0)))</f>
        <v/>
      </c>
      <c r="R1229" s="610"/>
      <c r="U1229" s="2039">
        <f>IF($L1214="TC",0,IF($L1214="Nso",0,VLOOKUP($A1210,'Result Entry'!$B$9:$FW$108,61,0)))</f>
        <v>0.0</v>
      </c>
      <c r="V1229" s="2039">
        <f>IF($L1214="TC",0,IF($L1214="Nso",0,VLOOKUP($A1210,'Result Entry'!$B$9:$FW$108,62,0)))</f>
        <v>0.0</v>
      </c>
      <c r="W1229" s="2039">
        <f>IF($L1214="TC",0,IF($L1214="Nso",0,VLOOKUP($A1210,'Result Entry'!$B$9:$FW$108,65,0)))</f>
        <v>0.0</v>
      </c>
      <c r="X1229" s="2039">
        <f>IF($L1214="TC",0,IF($L1214="Nso",0,VLOOKUP($A1210,'Result Entry'!$B$9:$FW$108,66,0)))</f>
        <v>0.0</v>
      </c>
      <c r="Y1229" s="2039">
        <f>VLOOKUP($A1210,'Result Entry'!$B$9:$FW$108,56,0)</f>
        <v>0.0</v>
      </c>
    </row>
    <row r="1230" spans="8:8" s="1538" ht="33.75" customFormat="1" customHeight="1">
      <c r="A1230" s="1954"/>
      <c r="B1230" s="1986" t="s">
        <v>70</v>
      </c>
      <c r="C1230" s="1554">
        <f>IF(Y1230&gt;=1,'Result Entry'!$BW$3,0)</f>
        <v>0.0</v>
      </c>
      <c r="D1230" s="2040"/>
      <c r="E1230" s="2041">
        <f>IF($L1214="TC",0,IF($L1214="Nso",0,VLOOKUP($A1210,'Result Entry'!$B$9:$FW$108,74,0)))</f>
        <v>0.0</v>
      </c>
      <c r="F1230" s="2042">
        <f>IF($L1214="TC",0,IF($L1214="Nso",0,VLOOKUP($A1210,'Result Entry'!$B$9:$FW$108,75,0)))</f>
        <v>0.0</v>
      </c>
      <c r="G1230" s="2042">
        <f>IF($L1214="TC",0,IF($L1214="Nso",0,VLOOKUP($A1210,'Result Entry'!$B$9:$FW$108,76,0)))</f>
        <v>0.0</v>
      </c>
      <c r="H1230" s="2043">
        <f t="shared" si="155"/>
        <v>0.0</v>
      </c>
      <c r="I1230" s="2044" t="str">
        <f>CONCATENATE(U1230,"/",'Result Entry'!$CA$7)</f>
        <v>0/70</v>
      </c>
      <c r="J1230" s="2045" t="str">
        <f>IF(V1230=0,"--",CONCATENATE(V1230,"/",'Result Entry'!$CB$7))</f>
        <v>--</v>
      </c>
      <c r="K1230" s="2046">
        <f t="shared" si="156"/>
        <v>0.0</v>
      </c>
      <c r="L1230" s="2047">
        <f t="shared" si="157"/>
        <v>0.0</v>
      </c>
      <c r="M1230" s="2044" t="str">
        <f>CONCATENATE(W1230,"/",'Result Entry'!$CE$7)</f>
        <v>0/100</v>
      </c>
      <c r="N1230" s="2045" t="str">
        <f>IF(X1230=0,"--",CONCATENATE(X1230,"/",'Result Entry'!$CF$7))</f>
        <v>--</v>
      </c>
      <c r="O1230" s="2043">
        <f t="shared" si="158"/>
        <v>0.0</v>
      </c>
      <c r="P1230" s="2048">
        <f t="shared" si="159"/>
        <v>0.0</v>
      </c>
      <c r="Q1230" s="2049" t="str">
        <f>IF($L1214="TC",0,IF($L1214="Nso",0,VLOOKUP($A1210,'Result Entry'!$B$9:$FW$108,89,0)))</f>
        <v/>
      </c>
      <c r="R1230" s="610"/>
      <c r="U1230" s="2041">
        <f>IF($L1214="TC",0,IF($L1214="Nso",0,VLOOKUP($A1210,'Result Entry'!$B$9:$FW$108,78,0)))</f>
        <v>0.0</v>
      </c>
      <c r="V1230" s="2041">
        <f>IF($L1214="TC",0,IF($L1214="Nso",0,VLOOKUP($A1210,'Result Entry'!$B$9:$FW$108,79,0)))</f>
        <v>0.0</v>
      </c>
      <c r="W1230" s="2041">
        <f>IF($L1214="TC",0,IF($L1214="Nso",0,VLOOKUP($A1210,'Result Entry'!$B$9:$FW$108,82,0)))</f>
        <v>0.0</v>
      </c>
      <c r="X1230" s="2041">
        <f>IF($L1214="TC",0,IF($L1214="Nso",0,VLOOKUP($A1210,'Result Entry'!$B$9:$FW$108,83,0)))</f>
        <v>0.0</v>
      </c>
      <c r="Y1230" s="2041">
        <f>VLOOKUP($A1210,'Result Entry'!$B$9:$FW$108,73,0)</f>
        <v>0.0</v>
      </c>
    </row>
    <row r="1231" spans="8:8" s="1538" ht="33.75" customFormat="1" customHeight="1">
      <c r="A1231" s="1954"/>
      <c r="B1231" s="1986" t="s">
        <v>70</v>
      </c>
      <c r="C1231" s="2050">
        <f>IF(Y1231&gt;=1,'Result Entry'!$CN$3,0)</f>
        <v>0.0</v>
      </c>
      <c r="D1231" s="2040"/>
      <c r="E1231" s="2051">
        <f>IF($L1214="TC",0,IF($L1214="Nso",0,VLOOKUP($A1210,'Result Entry'!$B$9:$FW$108,91,0)))</f>
        <v>0.0</v>
      </c>
      <c r="F1231" s="2052">
        <f>IF($L1214="TC",0,IF($L1214="Nso",0,VLOOKUP($A1210,'Result Entry'!$B$9:$FW$108,92,0)))</f>
        <v>0.0</v>
      </c>
      <c r="G1231" s="2052">
        <f>IF($L1214="TC",0,IF($L1214="Nso",0,VLOOKUP($A1210,'Result Entry'!$B$9:$FW$108,93,0)))</f>
        <v>0.0</v>
      </c>
      <c r="H1231" s="2053">
        <f t="shared" si="155"/>
        <v>0.0</v>
      </c>
      <c r="I1231" s="2054" t="str">
        <f>CONCATENATE(U1231,"/",'Result Entry'!$CR$7)</f>
        <v>0/70</v>
      </c>
      <c r="J1231" s="2055" t="str">
        <f>IF(V1231=0,"--",CONCATENATE(V1231,"/",'Result Entry'!$CS$7))</f>
        <v>--</v>
      </c>
      <c r="K1231" s="2056">
        <f t="shared" si="156"/>
        <v>0.0</v>
      </c>
      <c r="L1231" s="2057">
        <f t="shared" si="157"/>
        <v>0.0</v>
      </c>
      <c r="M1231" s="2054" t="str">
        <f>CONCATENATE(W1231,"/",'Result Entry'!$CV$7)</f>
        <v>0/100</v>
      </c>
      <c r="N1231" s="2055" t="str">
        <f>IF(X1231=0,"--",CONCATENATE(X1231,"/",'Result Entry'!$CW$7))</f>
        <v>--</v>
      </c>
      <c r="O1231" s="2053">
        <f t="shared" si="158"/>
        <v>0.0</v>
      </c>
      <c r="P1231" s="2058">
        <f t="shared" si="159"/>
        <v>0.0</v>
      </c>
      <c r="Q1231" s="2059" t="str">
        <f>IF($L1214="TC",0,IF($L1214="Nso",0,VLOOKUP($A1210,'Result Entry'!$B$9:$FW$108,106,0)))</f>
        <v/>
      </c>
      <c r="R1231" s="610"/>
      <c r="U1231" s="2051">
        <f>IF($L1214="TC",0,IF($L1214="Nso",0,VLOOKUP($A1210,'Result Entry'!$B$9:$FW$108,95,0)))</f>
        <v>0.0</v>
      </c>
      <c r="V1231" s="2051">
        <f>IF($L1214="TC",0,IF($L1214="Nso",0,VLOOKUP($A1210,'Result Entry'!$B$9:$FW$108,96,0)))</f>
        <v>0.0</v>
      </c>
      <c r="W1231" s="2051">
        <f>IF($L1214="TC",0,IF($L1214="Nso",0,VLOOKUP($A1210,'Result Entry'!$B$9:$FW$108,99,0)))</f>
        <v>0.0</v>
      </c>
      <c r="X1231" s="2051">
        <f>IF($L1214="TC",0,IF($L1214="Nso",0,VLOOKUP($A1210,'Result Entry'!$B$9:$FW$108,100,0)))</f>
        <v>0.0</v>
      </c>
      <c r="Y1231" s="2051">
        <f>VLOOKUP($A1210,'Result Entry'!$B$9:$FW$108,90,0)</f>
        <v>0.0</v>
      </c>
    </row>
    <row r="1232" spans="8:8" s="1538" ht="33.75" customFormat="1" customHeight="1">
      <c r="A1232" s="1954"/>
      <c r="B1232" s="1986" t="s">
        <v>70</v>
      </c>
      <c r="C1232" s="1554">
        <f>IF(Y1232&gt;=1,'Result Entry'!$DE$3,0)</f>
        <v>0.0</v>
      </c>
      <c r="D1232" s="2040"/>
      <c r="E1232" s="1739">
        <f>IF($L1214="TC",0,IF($L1214="Nso",0,VLOOKUP($A1210,'Result Entry'!$B$9:$FW$108,108,0)))</f>
        <v>0.0</v>
      </c>
      <c r="F1232" s="1740">
        <f>IF($L1214="TC",0,IF($L1214="Nso",0,VLOOKUP($A1210,'Result Entry'!$B$9:$FW$108,109,0)))</f>
        <v>0.0</v>
      </c>
      <c r="G1232" s="1740">
        <f>IF($L1214="TC",0,IF($L1214="Nso",0,VLOOKUP($A1210,'Result Entry'!$B$9:$FW$108,110,0)))</f>
        <v>0.0</v>
      </c>
      <c r="H1232" s="2060">
        <f t="shared" si="155"/>
        <v>0.0</v>
      </c>
      <c r="I1232" s="2061" t="str">
        <f>CONCATENATE(U1232,"/",'Result Entry'!$DI$7)</f>
        <v>0/70</v>
      </c>
      <c r="J1232" s="2062" t="str">
        <f>IF(V1232=0,"--",CONCATENATE(V1232,"/",'Result Entry'!$DJ$7))</f>
        <v>--</v>
      </c>
      <c r="K1232" s="2063">
        <f t="shared" si="156"/>
        <v>0.0</v>
      </c>
      <c r="L1232" s="2064">
        <f t="shared" si="157"/>
        <v>0.0</v>
      </c>
      <c r="M1232" s="2061" t="str">
        <f>CONCATENATE(W1232,"/",'Result Entry'!$DM$7)</f>
        <v>0/100</v>
      </c>
      <c r="N1232" s="2062" t="str">
        <f>IF(X1232=0,"--",CONCATENATE(X1232,"/",'Result Entry'!$DN$7))</f>
        <v>--</v>
      </c>
      <c r="O1232" s="2060">
        <f t="shared" si="158"/>
        <v>0.0</v>
      </c>
      <c r="P1232" s="1746">
        <f t="shared" si="159"/>
        <v>0.0</v>
      </c>
      <c r="Q1232" s="2032" t="str">
        <f>IF($L1214="TC",0,IF($L1214="Nso",0,VLOOKUP($A1210,'Result Entry'!$B$9:$FW$108,123,0)))</f>
        <v/>
      </c>
      <c r="R1232" s="610"/>
      <c r="U1232" s="2065">
        <f>IF($L1214="TC",0,IF($L1214="Nso",0,VLOOKUP($A1210,'Result Entry'!$B$9:$FW$108,112,0)))</f>
        <v>0.0</v>
      </c>
      <c r="V1232" s="2065">
        <f>IF($L1214="TC",0,IF($L1214="Nso",0,VLOOKUP($A1210,'Result Entry'!$B$9:$FW$108,113,0)))</f>
        <v>0.0</v>
      </c>
      <c r="W1232" s="2065">
        <f>IF($L1214="TC",0,IF($L1214="Nso",0,VLOOKUP($A1210,'Result Entry'!$B$9:$FW$108,116,0)))</f>
        <v>0.0</v>
      </c>
      <c r="X1232" s="2065">
        <f>IF($L1214="TC",0,IF($L1214="Nso",0,VLOOKUP($A1210,'Result Entry'!$B$9:$FW$108,117,0)))</f>
        <v>0.0</v>
      </c>
      <c r="Y1232" s="2065">
        <f>VLOOKUP($A1210,'Result Entry'!$B$9:$FW$108,107,0)</f>
        <v>0.0</v>
      </c>
    </row>
    <row r="1233" spans="8:8" ht="33.75" customHeight="1">
      <c r="A1233" s="1954"/>
      <c r="B1233" s="1986" t="s">
        <v>70</v>
      </c>
      <c r="C1233" s="1565" t="s">
        <v>78</v>
      </c>
      <c r="D1233" s="1566"/>
      <c r="E1233" s="1567"/>
      <c r="F1233" s="1747" t="s">
        <v>79</v>
      </c>
      <c r="G1233" s="2066"/>
      <c r="H1233" s="1748"/>
      <c r="I1233" s="1747" t="s">
        <v>80</v>
      </c>
      <c r="J1233" s="1749"/>
      <c r="K1233" s="2067" t="s">
        <v>42</v>
      </c>
      <c r="L1233" s="2068"/>
      <c r="M1233" s="2067" t="s">
        <v>92</v>
      </c>
      <c r="N1233" s="1753"/>
      <c r="O1233" s="1752" t="s">
        <v>40</v>
      </c>
      <c r="P1233" s="1753"/>
      <c r="Q1233" s="2069" t="s">
        <v>44</v>
      </c>
      <c r="R1233" s="610"/>
    </row>
    <row r="1234" spans="8:8" ht="33.75" customHeight="1">
      <c r="A1234" s="1954"/>
      <c r="B1234" s="1986" t="s">
        <v>70</v>
      </c>
      <c r="C1234" s="1577"/>
      <c r="D1234" s="1578"/>
      <c r="E1234" s="1579"/>
      <c r="F1234" s="1755">
        <f>IF($L1214="TC",0,IF($L1214="Nso",0,VLOOKUP($A1210,'Result Entry'!$B$9:$FW$108,171,0)))</f>
        <v>0.0</v>
      </c>
      <c r="G1234" s="2070"/>
      <c r="H1234" s="1756"/>
      <c r="I1234" s="2071">
        <f>IF($L1214="TC",0,IF($L1214="Nso",0,VLOOKUP($A1210,'Result Entry'!$B$9:$FW$108,172,0)))</f>
        <v>0.0</v>
      </c>
      <c r="J1234" s="2072"/>
      <c r="K1234" s="2073">
        <f>IF($L1214="TC",0,IF($L1214="Nso",0,VLOOKUP($A1210,'Result Entry'!$B$9:$FW$108,173,0)))</f>
        <v>0.0</v>
      </c>
      <c r="L1234" s="2074"/>
      <c r="M1234" s="2075" t="str">
        <f>IF($L1214="TC",0,IF($L1214="Nso",0,VLOOKUP($A1210,'Result Entry'!$B$9:$FW$108,174,0)))</f>
        <v/>
      </c>
      <c r="N1234" s="2076"/>
      <c r="O1234" s="1535" t="str">
        <f>VLOOKUP($A1210,'Result Entry'!$B$9:$FW$108,175,0)</f>
        <v/>
      </c>
      <c r="P1234" s="1534"/>
      <c r="Q1234" s="2077" t="str">
        <f>IF($L1214="TC",0,IF($L1214="Nso",0,VLOOKUP($A1210,'Result Entry'!$B$9:$FW$108,177,0)))</f>
        <v/>
      </c>
      <c r="R1234" s="610"/>
    </row>
    <row r="1235" spans="8:8" ht="33.75" customHeight="1">
      <c r="A1235" s="1954"/>
      <c r="B1235" s="1986" t="s">
        <v>70</v>
      </c>
      <c r="C1235" s="2078" t="s">
        <v>59</v>
      </c>
      <c r="D1235" s="2079"/>
      <c r="E1235" s="2079"/>
      <c r="F1235" s="2079"/>
      <c r="G1235" s="2079"/>
      <c r="H1235" s="2079"/>
      <c r="I1235" s="2080"/>
      <c r="J1235" s="1592" t="s">
        <v>60</v>
      </c>
      <c r="K1235" s="1592"/>
      <c r="L1235" s="1592"/>
      <c r="M1235" s="1593"/>
      <c r="N1235" s="1760">
        <f>VLOOKUP($A1210,'Result Entry'!$B$9:$FW$108,168,0)</f>
        <v>0.0</v>
      </c>
      <c r="O1235" s="1761"/>
      <c r="P1235" s="2081" t="s">
        <v>38</v>
      </c>
      <c r="Q1235" s="2082"/>
      <c r="R1235" s="610"/>
    </row>
    <row r="1236" spans="8:8" ht="33.75" customHeight="1">
      <c r="A1236" s="1954"/>
      <c r="B1236" s="1986" t="s">
        <v>70</v>
      </c>
      <c r="C1236" s="1598" t="s">
        <v>244</v>
      </c>
      <c r="D1236" s="1599"/>
      <c r="E1236" s="1599"/>
      <c r="F1236" s="2083" t="s">
        <v>158</v>
      </c>
      <c r="G1236" s="2084"/>
      <c r="H1236" s="2085"/>
      <c r="I1236" s="2086" t="s">
        <v>242</v>
      </c>
      <c r="J1236" s="1603" t="s">
        <v>61</v>
      </c>
      <c r="K1236" s="1603"/>
      <c r="L1236" s="1603"/>
      <c r="M1236" s="1604"/>
      <c r="N1236" s="1762">
        <f>VLOOKUP($A1210,'Result Entry'!$B$9:$FW$108,169,0)</f>
        <v>0.0</v>
      </c>
      <c r="O1236" s="1763"/>
      <c r="P1236" s="1607" t="str">
        <f>VLOOKUP($A1210,'Result Entry'!$B$9:$FW$108,170,0)</f>
        <v/>
      </c>
      <c r="Q1236" s="2087"/>
      <c r="R1236" s="610"/>
    </row>
    <row r="1237" spans="8:8" ht="33.75" customHeight="1">
      <c r="A1237" s="1954"/>
      <c r="B1237" s="1986" t="s">
        <v>70</v>
      </c>
      <c r="C1237" s="1598"/>
      <c r="D1237" s="1599"/>
      <c r="E1237" s="1599"/>
      <c r="F1237" s="2088"/>
      <c r="G1237" s="2089"/>
      <c r="H1237" s="2090"/>
      <c r="I1237" s="2091" t="s">
        <v>100</v>
      </c>
      <c r="J1237" s="1612" t="s">
        <v>62</v>
      </c>
      <c r="K1237" s="1612"/>
      <c r="L1237" s="1612"/>
      <c r="M1237" s="1613"/>
      <c r="N1237" s="2092">
        <f>IF($L1214="TC","Transferred",IF($L1214="Nso","NameSeparated",VLOOKUP($A1210,'Result Entry'!$B$9:$FW$108,178,0)))</f>
        <v>0.0</v>
      </c>
      <c r="O1237" s="2092"/>
      <c r="P1237" s="2092"/>
      <c r="Q1237" s="2093"/>
      <c r="R1237" s="610"/>
    </row>
    <row r="1238" spans="8:8" ht="33.75" customHeight="1">
      <c r="A1238" s="1954"/>
      <c r="B1238" s="1986" t="s">
        <v>70</v>
      </c>
      <c r="C1238" s="1766" t="str">
        <f>'Result Entry'!$DU$3</f>
        <v>Foundation Of Information Tech.</v>
      </c>
      <c r="D1238" s="1767"/>
      <c r="E1238" s="1768"/>
      <c r="F1238" s="1769" t="str">
        <f>IF(OR($L1214="TC",$L1214="Nso"),"",VLOOKUP($A1210,'Result Entry'!$B$9:$GS$108,196,0))</f>
        <v>0/200</v>
      </c>
      <c r="G1238" s="1769"/>
      <c r="H1238" s="1769"/>
      <c r="I1238" s="1770" t="str">
        <f>IF(F1238="","",VLOOKUP($A1210,'Result Entry'!$B$9:$GS$108,137,0))</f>
        <v/>
      </c>
      <c r="J1238" s="1621" t="s">
        <v>72</v>
      </c>
      <c r="K1238" s="1621"/>
      <c r="L1238" s="1621"/>
      <c r="M1238" s="1622"/>
      <c r="N1238" s="2094">
        <f>'Result Entry'!$T$2</f>
        <v>45041.0</v>
      </c>
      <c r="O1238" s="2095"/>
      <c r="P1238" s="2095"/>
      <c r="Q1238" s="2096"/>
      <c r="R1238" s="610"/>
    </row>
    <row r="1239" spans="8:8" ht="33.75" customHeight="1">
      <c r="A1239" s="1954"/>
      <c r="B1239" s="1986" t="s">
        <v>70</v>
      </c>
      <c r="C1239" s="1774" t="str">
        <f>'Result Entry'!$EI$3</f>
        <v>G.I.A.I.-II</v>
      </c>
      <c r="D1239" s="1775"/>
      <c r="E1239" s="1776"/>
      <c r="F1239" s="1769" t="str">
        <f>IF(OR($L1214="TC",$L1214="Nso"),"",VLOOKUP($A1210,'Result Entry'!$B$9:$GS$108,200,0))</f>
        <v>0/200</v>
      </c>
      <c r="G1239" s="1769"/>
      <c r="H1239" s="1769"/>
      <c r="I1239" s="1770" t="str">
        <f>IF(F1239="","",VLOOKUP($A1210,'Result Entry'!$B$9:$GS$108,149,0))</f>
        <v/>
      </c>
      <c r="J1239" s="1626"/>
      <c r="K1239" s="1627"/>
      <c r="L1239" s="1627"/>
      <c r="M1239" s="1627"/>
      <c r="N1239" s="1627"/>
      <c r="O1239" s="1627"/>
      <c r="P1239" s="1627"/>
      <c r="Q1239" s="2097"/>
      <c r="R1239" s="610"/>
    </row>
    <row r="1240" spans="8:8" ht="33.75" customHeight="1">
      <c r="A1240" s="1954"/>
      <c r="B1240" s="1986" t="s">
        <v>70</v>
      </c>
      <c r="C1240" s="1774" t="str">
        <f>'Result Entry'!$EU$3</f>
        <v>SOC.SER.PLAN</v>
      </c>
      <c r="D1240" s="1775"/>
      <c r="E1240" s="1776"/>
      <c r="F1240" s="1769" t="str">
        <f>IF(OR($L1214="TC",$L1214="Nso"),"",VLOOKUP($A1210,'Result Entry'!$B$9:$HS$108,204,0))</f>
        <v>0/200</v>
      </c>
      <c r="G1240" s="1769"/>
      <c r="H1240" s="1769"/>
      <c r="I1240" s="1770" t="str">
        <f>IF(F1240="","",VLOOKUP($A1210,'Result Entry'!$B$9:$GS$108,161,0))</f>
        <v/>
      </c>
      <c r="J1240" s="1629" t="s">
        <v>175</v>
      </c>
      <c r="K1240" s="2098"/>
      <c r="L1240" s="2098"/>
      <c r="M1240" s="1630"/>
      <c r="N1240" s="2099"/>
      <c r="O1240" s="2100"/>
      <c r="P1240" s="2100"/>
      <c r="Q1240" s="2101"/>
      <c r="R1240" s="610"/>
    </row>
    <row r="1241" spans="8:8" ht="33.75" customHeight="1">
      <c r="A1241" s="1954"/>
      <c r="B1241" s="1986" t="s">
        <v>70</v>
      </c>
      <c r="C1241" s="1774" t="str">
        <f>'Result Entry'!$FG$3</f>
        <v>Jeewan Kaushal</v>
      </c>
      <c r="D1241" s="1775"/>
      <c r="E1241" s="1776"/>
      <c r="F1241" s="1769" t="str">
        <f>IF(OR($L1214="TC",$L1214="Nso"),"",VLOOKUP($A1210,'Result Entry'!$B$9:$HS$108,208,0))</f>
        <v>0/100</v>
      </c>
      <c r="G1241" s="1769"/>
      <c r="H1241" s="1769"/>
      <c r="I1241" s="1770" t="str">
        <f>IF(F1241="","",VLOOKUP($A1210,'Result Entry'!$B$9:$HS$108,167,0))</f>
        <v/>
      </c>
      <c r="J1241" s="1629" t="s">
        <v>149</v>
      </c>
      <c r="K1241" s="2098"/>
      <c r="L1241" s="2098"/>
      <c r="M1241" s="1630"/>
      <c r="N1241" s="1630"/>
      <c r="O1241" s="1630"/>
      <c r="P1241" s="1630"/>
      <c r="Q1241" s="2102"/>
      <c r="R1241" s="610"/>
    </row>
    <row r="1242" spans="8:8" ht="33.75" customHeight="1">
      <c r="A1242" s="1954"/>
      <c r="B1242" s="1986" t="s">
        <v>70</v>
      </c>
      <c r="C1242" s="1777" t="s">
        <v>181</v>
      </c>
      <c r="D1242" s="1778"/>
      <c r="E1242" s="1779"/>
      <c r="F1242" s="2103" t="s">
        <v>182</v>
      </c>
      <c r="G1242" s="2104"/>
      <c r="H1242" s="2105"/>
      <c r="I1242" s="1782" t="s">
        <v>31</v>
      </c>
      <c r="J1242" s="1629" t="s">
        <v>176</v>
      </c>
      <c r="K1242" s="2098"/>
      <c r="L1242" s="2098"/>
      <c r="M1242" s="1630"/>
      <c r="N1242" s="1630"/>
      <c r="O1242" s="1630"/>
      <c r="P1242" s="1630"/>
      <c r="Q1242" s="2102"/>
      <c r="R1242" s="610"/>
    </row>
    <row r="1243" spans="8:8" ht="33.75" customHeight="1">
      <c r="A1243" s="1954"/>
      <c r="B1243" s="1986" t="s">
        <v>70</v>
      </c>
      <c r="C1243" s="1783"/>
      <c r="D1243" s="1784"/>
      <c r="E1243" s="1785"/>
      <c r="F1243" s="1786" t="s">
        <v>245</v>
      </c>
      <c r="G1243" s="2106"/>
      <c r="H1243" s="1787"/>
      <c r="I1243" s="1788" t="s">
        <v>63</v>
      </c>
      <c r="J1243" s="1647" t="s">
        <v>68</v>
      </c>
      <c r="K1243" s="1648"/>
      <c r="L1243" s="1648"/>
      <c r="M1243" s="1648"/>
      <c r="N1243" s="1648"/>
      <c r="O1243" s="1648"/>
      <c r="P1243" s="1648"/>
      <c r="Q1243" s="2107"/>
      <c r="R1243" s="610"/>
    </row>
    <row r="1244" spans="8:8" ht="33.75" customHeight="1">
      <c r="A1244" s="1954"/>
      <c r="B1244" s="1986" t="s">
        <v>70</v>
      </c>
      <c r="C1244" s="1783"/>
      <c r="D1244" s="1784"/>
      <c r="E1244" s="1785"/>
      <c r="F1244" s="1786" t="s">
        <v>246</v>
      </c>
      <c r="G1244" s="2106"/>
      <c r="H1244" s="1787"/>
      <c r="I1244" s="1788" t="s">
        <v>64</v>
      </c>
      <c r="J1244" s="1650"/>
      <c r="K1244" s="1651"/>
      <c r="L1244" s="1651"/>
      <c r="M1244" s="1651"/>
      <c r="N1244" s="1651"/>
      <c r="O1244" s="1651"/>
      <c r="P1244" s="1651"/>
      <c r="Q1244" s="2108"/>
      <c r="R1244" s="610"/>
    </row>
    <row r="1245" spans="8:8" ht="33.75" customHeight="1">
      <c r="A1245" s="1954"/>
      <c r="B1245" s="1986" t="s">
        <v>70</v>
      </c>
      <c r="C1245" s="1783"/>
      <c r="D1245" s="1784"/>
      <c r="E1245" s="1785"/>
      <c r="F1245" s="1786" t="s">
        <v>247</v>
      </c>
      <c r="G1245" s="2106"/>
      <c r="H1245" s="1787"/>
      <c r="I1245" s="1788" t="s">
        <v>66</v>
      </c>
      <c r="J1245" s="1650"/>
      <c r="K1245" s="1651"/>
      <c r="L1245" s="1651"/>
      <c r="M1245" s="1651"/>
      <c r="N1245" s="1651"/>
      <c r="O1245" s="1651"/>
      <c r="P1245" s="1651"/>
      <c r="Q1245" s="2108"/>
      <c r="R1245" s="610"/>
    </row>
    <row r="1246" spans="8:8" ht="33.75" customHeight="1">
      <c r="A1246" s="1954"/>
      <c r="B1246" s="1986" t="s">
        <v>70</v>
      </c>
      <c r="C1246" s="1783"/>
      <c r="D1246" s="1784"/>
      <c r="E1246" s="1785"/>
      <c r="F1246" s="1786" t="s">
        <v>248</v>
      </c>
      <c r="G1246" s="2106"/>
      <c r="H1246" s="1787"/>
      <c r="I1246" s="1788" t="s">
        <v>65</v>
      </c>
      <c r="J1246" s="1653" t="s">
        <v>81</v>
      </c>
      <c r="K1246" s="1654"/>
      <c r="L1246" s="1654"/>
      <c r="M1246" s="1654"/>
      <c r="N1246" s="1654"/>
      <c r="O1246" s="1654"/>
      <c r="P1246" s="1654"/>
      <c r="Q1246" s="2109"/>
      <c r="R1246" s="610"/>
    </row>
    <row r="1247" spans="8:8" ht="33.75" customHeight="1">
      <c r="A1247" s="1954"/>
      <c r="B1247" s="2110" t="s">
        <v>70</v>
      </c>
      <c r="C1247" s="2111"/>
      <c r="D1247" s="2112"/>
      <c r="E1247" s="2113"/>
      <c r="F1247" s="2114"/>
      <c r="G1247" s="2115"/>
      <c r="H1247" s="2115"/>
      <c r="I1247" s="2116"/>
      <c r="J1247" s="2117"/>
      <c r="K1247" s="2118"/>
      <c r="L1247" s="2118"/>
      <c r="M1247" s="2118"/>
      <c r="N1247" s="2118"/>
      <c r="O1247" s="2118"/>
      <c r="P1247" s="2118"/>
      <c r="Q1247" s="2119"/>
      <c r="R1247" s="610"/>
    </row>
    <row r="1248" spans="8:8" s="927" ht="48.75" customFormat="1" customHeight="1">
      <c r="A1248" s="1439"/>
      <c r="B1248" s="2120"/>
      <c r="C1248" s="2120"/>
      <c r="D1248" s="2120"/>
      <c r="E1248" s="2120"/>
      <c r="F1248" s="2120"/>
      <c r="G1248" s="2120"/>
      <c r="H1248" s="2120"/>
      <c r="I1248" s="2120"/>
      <c r="J1248" s="2120"/>
      <c r="K1248" s="2120"/>
      <c r="L1248" s="2120"/>
      <c r="M1248" s="2120"/>
      <c r="N1248" s="2120"/>
      <c r="O1248" s="2120"/>
      <c r="P1248" s="2120"/>
      <c r="Q1248" s="2120"/>
      <c r="R1248" s="610"/>
    </row>
    <row r="1249" spans="8:8" ht="9.75" customHeight="1">
      <c r="A1249" s="1949">
        <f>A1210+1</f>
        <v>33.0</v>
      </c>
      <c r="B1249" s="1949"/>
      <c r="C1249" s="1949"/>
      <c r="D1249" s="1949"/>
      <c r="E1249" s="1949"/>
      <c r="F1249" s="1949"/>
      <c r="G1249" s="1949"/>
      <c r="H1249" s="1949"/>
      <c r="I1249" s="1949"/>
      <c r="J1249" s="1949"/>
      <c r="K1249" s="1949"/>
      <c r="L1249" s="1949"/>
      <c r="M1249" s="1949"/>
      <c r="N1249" s="1949"/>
      <c r="O1249" s="1949"/>
      <c r="P1249" s="1949"/>
      <c r="Q1249" s="1949"/>
      <c r="R1249" s="1949"/>
    </row>
    <row r="1250" spans="8:8" ht="16.5" customHeight="1">
      <c r="A1250" s="1950"/>
      <c r="B1250" s="1951" t="s">
        <v>51</v>
      </c>
      <c r="C1250" s="1952"/>
      <c r="D1250" s="1952"/>
      <c r="E1250" s="1952"/>
      <c r="F1250" s="1952"/>
      <c r="G1250" s="1952"/>
      <c r="H1250" s="1952"/>
      <c r="I1250" s="1952"/>
      <c r="J1250" s="1952"/>
      <c r="K1250" s="1952"/>
      <c r="L1250" s="1952"/>
      <c r="M1250" s="1952"/>
      <c r="N1250" s="1952"/>
      <c r="O1250" s="1952"/>
      <c r="P1250" s="1952"/>
      <c r="Q1250" s="1953"/>
      <c r="R1250" s="610"/>
    </row>
    <row r="1251" spans="8:8" ht="62.25" customHeight="1">
      <c r="A1251" s="1954"/>
      <c r="B1251" s="1955"/>
      <c r="C1251" s="1956"/>
      <c r="D1251" s="1957" t="str">
        <f>Master!$E$8</f>
        <v>Govt. Sr. Secondary School </v>
      </c>
      <c r="E1251" s="1958"/>
      <c r="F1251" s="1958"/>
      <c r="G1251" s="1958"/>
      <c r="H1251" s="1958"/>
      <c r="I1251" s="1958"/>
      <c r="J1251" s="1958"/>
      <c r="K1251" s="1958"/>
      <c r="L1251" s="1958"/>
      <c r="M1251" s="1958"/>
      <c r="N1251" s="1958"/>
      <c r="O1251" s="1958"/>
      <c r="P1251" s="1958"/>
      <c r="Q1251" s="1959"/>
      <c r="R1251" s="610"/>
    </row>
    <row r="1252" spans="8:8" ht="33.0" customHeight="1">
      <c r="A1252" s="1954"/>
      <c r="B1252" s="1960"/>
      <c r="C1252" s="1961"/>
      <c r="D1252" s="1962" t="str">
        <f>Master!$E$11</f>
        <v>P.S.-Bapini (Jodhpur)</v>
      </c>
      <c r="E1252" s="1962"/>
      <c r="F1252" s="1962"/>
      <c r="G1252" s="1962"/>
      <c r="H1252" s="1962"/>
      <c r="I1252" s="1962"/>
      <c r="J1252" s="1962"/>
      <c r="K1252" s="1962"/>
      <c r="L1252" s="1962"/>
      <c r="M1252" s="1962"/>
      <c r="N1252" s="1962"/>
      <c r="O1252" s="1962"/>
      <c r="P1252" s="1962"/>
      <c r="Q1252" s="1963"/>
      <c r="R1252" s="610"/>
    </row>
    <row r="1253" spans="8:8" ht="21.75" customHeight="1">
      <c r="A1253" s="1954"/>
      <c r="B1253" s="1964"/>
      <c r="C1253" s="1965" t="s">
        <v>151</v>
      </c>
      <c r="D1253" s="1966"/>
      <c r="E1253" s="1966"/>
      <c r="F1253" s="1966"/>
      <c r="G1253" s="1966"/>
      <c r="H1253" s="1967"/>
      <c r="I1253" s="1968" t="s">
        <v>128</v>
      </c>
      <c r="J1253" s="1969"/>
      <c r="K1253" s="1969"/>
      <c r="L1253" s="1970">
        <f>VLOOKUP(A1249,'Result Entry'!$B$6:$K$108,6,0)</f>
        <v>0.0</v>
      </c>
      <c r="M1253" s="1971"/>
      <c r="N1253" s="1972" t="s">
        <v>69</v>
      </c>
      <c r="O1253" s="1973"/>
      <c r="P1253" s="1974">
        <f>Master!$E$14</f>
        <v>8.151106901E9</v>
      </c>
      <c r="Q1253" s="1975"/>
      <c r="R1253" s="610"/>
    </row>
    <row r="1254" spans="8:8" ht="21.75" customHeight="1">
      <c r="A1254" s="1954"/>
      <c r="B1254" s="1976"/>
      <c r="C1254" s="1965"/>
      <c r="D1254" s="1966"/>
      <c r="E1254" s="1966"/>
      <c r="F1254" s="1966"/>
      <c r="G1254" s="1966"/>
      <c r="H1254" s="1967"/>
      <c r="I1254" s="1968"/>
      <c r="J1254" s="1969"/>
      <c r="K1254" s="1969"/>
      <c r="L1254" s="1970"/>
      <c r="M1254" s="1971"/>
      <c r="N1254" s="1470" t="s">
        <v>67</v>
      </c>
      <c r="O1254" s="1471"/>
      <c r="P1254" s="1472"/>
      <c r="Q1254" s="1977"/>
      <c r="R1254" s="610"/>
    </row>
    <row r="1255" spans="8:8" ht="21.75" customHeight="1">
      <c r="A1255" s="1954"/>
      <c r="B1255" s="1976"/>
      <c r="C1255" s="1978"/>
      <c r="D1255" s="1979"/>
      <c r="E1255" s="1979"/>
      <c r="F1255" s="1979"/>
      <c r="G1255" s="1979"/>
      <c r="H1255" s="1980"/>
      <c r="I1255" s="1981"/>
      <c r="J1255" s="1982"/>
      <c r="K1255" s="1982"/>
      <c r="L1255" s="1983"/>
      <c r="M1255" s="1984"/>
      <c r="N1255" s="1479" t="s">
        <v>52</v>
      </c>
      <c r="O1255" s="1480"/>
      <c r="P1255" s="1481" t="str">
        <f>Master!$E$6</f>
        <v>2022-23</v>
      </c>
      <c r="Q1255" s="1985"/>
      <c r="R1255" s="610"/>
    </row>
    <row r="1256" spans="8:8" ht="33.75" customHeight="1">
      <c r="A1256" s="1954"/>
      <c r="B1256" s="1986" t="s">
        <v>70</v>
      </c>
      <c r="C1256" s="1677" t="s">
        <v>21</v>
      </c>
      <c r="D1256" s="1678"/>
      <c r="E1256" s="1678"/>
      <c r="F1256" s="1678"/>
      <c r="G1256" s="1679"/>
      <c r="H1256" s="1680" t="s">
        <v>150</v>
      </c>
      <c r="I1256" s="1681">
        <f>VLOOKUP($A1249,'Result Entry'!$B$9:$FW$108,4,0)</f>
        <v>0.0</v>
      </c>
      <c r="J1256" s="1681"/>
      <c r="K1256" s="1681"/>
      <c r="L1256" s="1681"/>
      <c r="M1256" s="1681"/>
      <c r="N1256" s="1681"/>
      <c r="O1256" s="1681"/>
      <c r="P1256" s="1681"/>
      <c r="Q1256" s="1987"/>
      <c r="R1256" s="610"/>
    </row>
    <row r="1257" spans="8:8" ht="33.75" customHeight="1">
      <c r="A1257" s="1954"/>
      <c r="B1257" s="1986" t="s">
        <v>70</v>
      </c>
      <c r="C1257" s="1683" t="s">
        <v>23</v>
      </c>
      <c r="D1257" s="1684"/>
      <c r="E1257" s="1684"/>
      <c r="F1257" s="1684"/>
      <c r="G1257" s="1685"/>
      <c r="H1257" s="1686" t="s">
        <v>150</v>
      </c>
      <c r="I1257" s="1687">
        <f>VLOOKUP($A1249,'Result Entry'!$B$9:$FW$108,7,0)</f>
        <v>0.0</v>
      </c>
      <c r="J1257" s="1687"/>
      <c r="K1257" s="1687"/>
      <c r="L1257" s="1687"/>
      <c r="M1257" s="1687"/>
      <c r="N1257" s="1687"/>
      <c r="O1257" s="1687"/>
      <c r="P1257" s="1687"/>
      <c r="Q1257" s="1988"/>
      <c r="R1257" s="610"/>
    </row>
    <row r="1258" spans="8:8" ht="33.75" customHeight="1">
      <c r="A1258" s="1954"/>
      <c r="B1258" s="1986" t="s">
        <v>70</v>
      </c>
      <c r="C1258" s="1683" t="s">
        <v>24</v>
      </c>
      <c r="D1258" s="1684"/>
      <c r="E1258" s="1684"/>
      <c r="F1258" s="1684"/>
      <c r="G1258" s="1685"/>
      <c r="H1258" s="1686" t="s">
        <v>150</v>
      </c>
      <c r="I1258" s="1687">
        <f>VLOOKUP($A1249,'Result Entry'!$B$9:$FW$108,8,0)</f>
        <v>0.0</v>
      </c>
      <c r="J1258" s="1687"/>
      <c r="K1258" s="1687"/>
      <c r="L1258" s="1687"/>
      <c r="M1258" s="1687"/>
      <c r="N1258" s="1687"/>
      <c r="O1258" s="1687"/>
      <c r="P1258" s="1687"/>
      <c r="Q1258" s="1988"/>
      <c r="R1258" s="610"/>
    </row>
    <row r="1259" spans="8:8" ht="33.75" customHeight="1">
      <c r="A1259" s="1954"/>
      <c r="B1259" s="1986" t="s">
        <v>70</v>
      </c>
      <c r="C1259" s="1683" t="s">
        <v>53</v>
      </c>
      <c r="D1259" s="1684"/>
      <c r="E1259" s="1684"/>
      <c r="F1259" s="1684"/>
      <c r="G1259" s="1685"/>
      <c r="H1259" s="1686" t="s">
        <v>150</v>
      </c>
      <c r="I1259" s="1687">
        <f>VLOOKUP($A1249,'Result Entry'!$B$9:$FW$108,9,0)</f>
        <v>0.0</v>
      </c>
      <c r="J1259" s="1687"/>
      <c r="K1259" s="1687"/>
      <c r="L1259" s="1687"/>
      <c r="M1259" s="1687"/>
      <c r="N1259" s="1687"/>
      <c r="O1259" s="1687"/>
      <c r="P1259" s="1687"/>
      <c r="Q1259" s="1988"/>
      <c r="R1259" s="610"/>
    </row>
    <row r="1260" spans="8:8" ht="33.75" customHeight="1">
      <c r="A1260" s="1954"/>
      <c r="B1260" s="1986" t="s">
        <v>70</v>
      </c>
      <c r="C1260" s="1683" t="s">
        <v>54</v>
      </c>
      <c r="D1260" s="1684"/>
      <c r="E1260" s="1684"/>
      <c r="F1260" s="1684"/>
      <c r="G1260" s="1685"/>
      <c r="H1260" s="1686" t="s">
        <v>150</v>
      </c>
      <c r="I1260" s="1689" t="str">
        <f>CONCATENATE('Result Entry'!$G$4,'Result Entry'!$J$4)</f>
        <v>11(A)</v>
      </c>
      <c r="J1260" s="1687"/>
      <c r="K1260" s="1687"/>
      <c r="L1260" s="1687"/>
      <c r="M1260" s="1687"/>
      <c r="N1260" s="1687"/>
      <c r="O1260" s="1687"/>
      <c r="P1260" s="1687"/>
      <c r="Q1260" s="1988"/>
      <c r="R1260" s="610"/>
    </row>
    <row r="1261" spans="8:8" ht="33.75" customHeight="1">
      <c r="A1261" s="1954"/>
      <c r="B1261" s="1986" t="s">
        <v>70</v>
      </c>
      <c r="C1261" s="1742" t="s">
        <v>26</v>
      </c>
      <c r="D1261" s="1763"/>
      <c r="E1261" s="1763"/>
      <c r="F1261" s="1763"/>
      <c r="G1261" s="1989"/>
      <c r="H1261" s="1693" t="s">
        <v>150</v>
      </c>
      <c r="I1261" s="1694">
        <f>VLOOKUP($A1249,'Result Entry'!$B$9:$FW$108,10,0)</f>
        <v>0.0</v>
      </c>
      <c r="J1261" s="1694"/>
      <c r="K1261" s="1694"/>
      <c r="L1261" s="1694"/>
      <c r="M1261" s="1694"/>
      <c r="N1261" s="1694"/>
      <c r="O1261" s="1694"/>
      <c r="P1261" s="1694"/>
      <c r="Q1261" s="1990"/>
      <c r="R1261" s="610"/>
    </row>
    <row r="1262" spans="8:8" ht="33.75" customHeight="1">
      <c r="A1262" s="1954"/>
      <c r="B1262" s="1986" t="s">
        <v>70</v>
      </c>
      <c r="C1262" s="1991" t="s">
        <v>244</v>
      </c>
      <c r="D1262" s="1992"/>
      <c r="E1262" s="1993" t="s">
        <v>73</v>
      </c>
      <c r="F1262" s="1994" t="s">
        <v>74</v>
      </c>
      <c r="G1262" s="1994" t="s">
        <v>230</v>
      </c>
      <c r="H1262" s="1995" t="s">
        <v>169</v>
      </c>
      <c r="I1262" s="1701" t="s">
        <v>56</v>
      </c>
      <c r="J1262" s="1996"/>
      <c r="K1262" s="1996"/>
      <c r="L1262" s="1997" t="s">
        <v>231</v>
      </c>
      <c r="M1262" s="1998" t="s">
        <v>85</v>
      </c>
      <c r="N1262" s="1998"/>
      <c r="O1262" s="1999"/>
      <c r="P1262" s="2000" t="s">
        <v>77</v>
      </c>
      <c r="Q1262" s="2001" t="s">
        <v>99</v>
      </c>
      <c r="R1262" s="610"/>
    </row>
    <row r="1263" spans="8:8" ht="33.75" customHeight="1">
      <c r="A1263" s="1954"/>
      <c r="B1263" s="1986" t="s">
        <v>70</v>
      </c>
      <c r="C1263" s="2002"/>
      <c r="D1263" s="2003"/>
      <c r="E1263" s="2004"/>
      <c r="F1263" s="2005"/>
      <c r="G1263" s="2005"/>
      <c r="H1263" s="2006"/>
      <c r="I1263" s="2007" t="s">
        <v>233</v>
      </c>
      <c r="J1263" s="2008" t="s">
        <v>87</v>
      </c>
      <c r="K1263" s="2009" t="s">
        <v>109</v>
      </c>
      <c r="L1263" s="2010"/>
      <c r="M1263" s="2007" t="s">
        <v>233</v>
      </c>
      <c r="N1263" s="2008" t="s">
        <v>87</v>
      </c>
      <c r="O1263" s="2011" t="s">
        <v>110</v>
      </c>
      <c r="P1263" s="2012"/>
      <c r="Q1263" s="2013"/>
      <c r="R1263" s="610"/>
    </row>
    <row r="1264" spans="8:8" s="2014" ht="33.75" customFormat="1" customHeight="1">
      <c r="A1264" s="1954"/>
      <c r="B1264" s="1986" t="s">
        <v>70</v>
      </c>
      <c r="C1264" s="2015" t="s">
        <v>57</v>
      </c>
      <c r="D1264" s="2016"/>
      <c r="E1264" s="2017">
        <f>'Result Entry'!$L$7</f>
        <v>10.0</v>
      </c>
      <c r="F1264" s="2018">
        <f>'Result Entry'!$M$7</f>
        <v>10.0</v>
      </c>
      <c r="G1264" s="2018">
        <f>'Result Entry'!$N$7</f>
        <v>10.0</v>
      </c>
      <c r="H1264" s="2019">
        <f>SUM(E1264:G1264)</f>
        <v>30.0</v>
      </c>
      <c r="I1264" s="2020" t="s">
        <v>243</v>
      </c>
      <c r="J1264" s="2021" t="s">
        <v>243</v>
      </c>
      <c r="K1264" s="2022">
        <f>'Result Entry'!$P$7</f>
        <v>70.0</v>
      </c>
      <c r="L1264" s="2023">
        <f>SUM(H1264,K1264)</f>
        <v>100.0</v>
      </c>
      <c r="M1264" s="2020" t="s">
        <v>243</v>
      </c>
      <c r="N1264" s="2021" t="s">
        <v>243</v>
      </c>
      <c r="O1264" s="2019">
        <f>'Result Entry'!$R$7</f>
        <v>100.0</v>
      </c>
      <c r="P1264" s="2024">
        <f>SUM(L1264,O1264)</f>
        <v>200.0</v>
      </c>
      <c r="Q1264" s="2025"/>
      <c r="R1264" s="610"/>
    </row>
    <row r="1265" spans="8:8" s="1538" ht="33.75" customFormat="1" customHeight="1">
      <c r="A1265" s="1954"/>
      <c r="B1265" s="1986" t="s">
        <v>70</v>
      </c>
      <c r="C1265" s="1540" t="str">
        <f>'Result Entry'!$L$3</f>
        <v>HINDI Comp.</v>
      </c>
      <c r="D1265" s="1541"/>
      <c r="E1265" s="1728">
        <f>IF($L1253="TC",0,IF($L1253="Nso",0,VLOOKUP($A1249,'Result Entry'!$B$9:$FW$108,11,0)))</f>
        <v>0.0</v>
      </c>
      <c r="F1265" s="1729">
        <f>IF($L1253="TC",0,IF($L1253="Nso",0,VLOOKUP($A1249,'Result Entry'!$B$9:$FW$108,12,0)))</f>
        <v>0.0</v>
      </c>
      <c r="G1265" s="1729">
        <f>IF($L1253="TC",0,IF($L1253="Nso",0,VLOOKUP($A1249,'Result Entry'!$B$9:$FW$108,13,0)))</f>
        <v>0.0</v>
      </c>
      <c r="H1265" s="2026">
        <f>SUM(E1265:G1265)</f>
        <v>0.0</v>
      </c>
      <c r="I1265" s="2027" t="str">
        <f>CONCATENATE(U1265,"/",'Result Entry'!$P$7)</f>
        <v>0/70</v>
      </c>
      <c r="J1265" s="2028" t="str">
        <f>IF(V1265=0,"--",CONCATENATE(V1265,"/"))</f>
        <v>--</v>
      </c>
      <c r="K1265" s="2029">
        <f>SUM(U1265:V1265)</f>
        <v>0.0</v>
      </c>
      <c r="L1265" s="2030">
        <f>SUM(H1265,K1265)</f>
        <v>0.0</v>
      </c>
      <c r="M1265" s="2027" t="str">
        <f>CONCATENATE(W1265,"/",'Result Entry'!$R$7)</f>
        <v>0/100</v>
      </c>
      <c r="N1265" s="2028" t="str">
        <f>IF(X1265=0,"--",CONCATENATE(X1265,"/"))</f>
        <v>--</v>
      </c>
      <c r="O1265" s="2031">
        <f>SUM(W1265:X1265)</f>
        <v>0.0</v>
      </c>
      <c r="P1265" s="1734">
        <f>SUM(L1265,O1265)</f>
        <v>0.0</v>
      </c>
      <c r="Q1265" s="2032" t="str">
        <f>IF($L1253="TC",0,IF($L1253="Nso",0,VLOOKUP($A1249,'Result Entry'!$B$9:$FW$108,24,0)))</f>
        <v/>
      </c>
      <c r="R1265" s="610"/>
      <c r="U1265" s="2033">
        <f>IF($L1253="TC",0,IF($L1253="Nso",0,VLOOKUP($A1249,'Result Entry'!$B$9:$FW$108,15,0)))</f>
        <v>0.0</v>
      </c>
      <c r="V1265" s="2033">
        <v>0.0</v>
      </c>
      <c r="W1265" s="2033">
        <f>IF($L1253="TC",0,IF($L1253="Nso",0,VLOOKUP($A1249,'Result Entry'!$B$9:$FW$108,17,0)))</f>
        <v>0.0</v>
      </c>
      <c r="X1265" s="2033">
        <v>0.0</v>
      </c>
    </row>
    <row r="1266" spans="8:8" s="1538" ht="33.75" customFormat="1" customHeight="1">
      <c r="A1266" s="1954"/>
      <c r="B1266" s="1986" t="s">
        <v>70</v>
      </c>
      <c r="C1266" s="1551" t="str">
        <f>'Result Entry'!$Z$3</f>
        <v>ENGLISH Comp.</v>
      </c>
      <c r="D1266" s="1552"/>
      <c r="E1266" s="1728">
        <f>IF($L1253="TC",0,IF($L1253="Nso",0,VLOOKUP($A1249,'Result Entry'!$B$9:$FW$108,25,0)))</f>
        <v>0.0</v>
      </c>
      <c r="F1266" s="1729">
        <f>IF($L1253="TC",0,IF($L1253="Nso",0,VLOOKUP($A1249,'Result Entry'!$B$9:$FW$108,26,0)))</f>
        <v>0.0</v>
      </c>
      <c r="G1266" s="1729">
        <f>IF($L1253="TC",0,IF($L1253="Nso",0,VLOOKUP($A1249,'Result Entry'!$B$9:$FW$108,27,0)))</f>
        <v>0.0</v>
      </c>
      <c r="H1266" s="2034">
        <f t="shared" si="160" ref="H1266:H1271">SUM(E1266:G1266)</f>
        <v>0.0</v>
      </c>
      <c r="I1266" s="2035" t="str">
        <f>CONCATENATE(U1266,"/",'Result Entry'!$AD$7)</f>
        <v>0/70</v>
      </c>
      <c r="J1266" s="2036" t="str">
        <f>IF(V1266=0,"--",CONCATENATE(V1266,"/"))</f>
        <v>--</v>
      </c>
      <c r="K1266" s="2037">
        <f t="shared" si="161" ref="K1266:K1271">SUM(U1266:V1266)</f>
        <v>0.0</v>
      </c>
      <c r="L1266" s="2038">
        <f t="shared" si="162" ref="L1266:L1271">SUM(H1266,K1266)</f>
        <v>0.0</v>
      </c>
      <c r="M1266" s="2035" t="str">
        <f>CONCATENATE(W1266,"/",'Result Entry'!$AF$7)</f>
        <v>0/100</v>
      </c>
      <c r="N1266" s="2036" t="str">
        <f>IF(X1266=0,"--",CONCATENATE(X1266,"/"))</f>
        <v>--</v>
      </c>
      <c r="O1266" s="2031">
        <f t="shared" si="163" ref="O1266:O1271">SUM(W1266:X1266)</f>
        <v>0.0</v>
      </c>
      <c r="P1266" s="1734">
        <f t="shared" si="164" ref="P1266:P1271">SUM(L1266,O1266)</f>
        <v>0.0</v>
      </c>
      <c r="Q1266" s="2032" t="str">
        <f>IF($L1253="TC",0,IF($L1253="Nso",0,VLOOKUP($A1249,'Result Entry'!$B$9:$FW$108,38,0)))</f>
        <v/>
      </c>
      <c r="R1266" s="610"/>
      <c r="U1266" s="2039">
        <f>IF($L1253="TC",0,IF($L1253="Nso",0,VLOOKUP($A1249,'Result Entry'!$B$9:$FW$108,29,0)))</f>
        <v>0.0</v>
      </c>
      <c r="V1266" s="2039">
        <v>0.0</v>
      </c>
      <c r="W1266" s="2039">
        <f>IF($L1253="TC",0,IF($L1253="Nso",0,VLOOKUP($A1249,'Result Entry'!$B$9:$FW$108,31,0)))</f>
        <v>0.0</v>
      </c>
      <c r="X1266" s="2039">
        <v>0.0</v>
      </c>
    </row>
    <row r="1267" spans="8:8" s="1538" ht="33.75" customFormat="1" customHeight="1">
      <c r="A1267" s="1954"/>
      <c r="B1267" s="1986" t="s">
        <v>70</v>
      </c>
      <c r="C1267" s="1551">
        <f>IF(Y1267&gt;=1,'Result Entry'!$AO$3,0)</f>
        <v>0.0</v>
      </c>
      <c r="D1267" s="1552"/>
      <c r="E1267" s="1728">
        <f>IF($L1253="TC",0,IF($L1253="Nso",0,VLOOKUP($A1249,'Result Entry'!$B$9:$FW$108,40,0)))</f>
        <v>0.0</v>
      </c>
      <c r="F1267" s="1729">
        <f>IF($L1253="TC",0,IF($L1253="Nso",0,VLOOKUP($A1249,'Result Entry'!$B$9:$FW$108,41,0)))</f>
        <v>0.0</v>
      </c>
      <c r="G1267" s="1729">
        <f>IF($L1253="TC",0,IF($L1253="Nso",0,VLOOKUP($A1249,'Result Entry'!$B$9:$FW$108,42,0)))</f>
        <v>0.0</v>
      </c>
      <c r="H1267" s="2034">
        <f t="shared" si="160"/>
        <v>0.0</v>
      </c>
      <c r="I1267" s="2035" t="str">
        <f>CONCATENATE(U1267,"/",'Result Entry'!$AS$7)</f>
        <v>0/40</v>
      </c>
      <c r="J1267" s="2036" t="str">
        <f>IF(V1267=0,"--",CONCATENATE(V1267,"/",'Result Entry'!$AT$7))</f>
        <v>--</v>
      </c>
      <c r="K1267" s="2037">
        <f t="shared" si="161"/>
        <v>0.0</v>
      </c>
      <c r="L1267" s="2038">
        <f t="shared" si="162"/>
        <v>0.0</v>
      </c>
      <c r="M1267" s="2035" t="str">
        <f>CONCATENATE(W1267,"/",'Result Entry'!$AW$7)</f>
        <v>0/100</v>
      </c>
      <c r="N1267" s="2036" t="str">
        <f>IF(X1267=0,"--",CONCATENATE(X1267,"/",'Result Entry'!$AX$7))</f>
        <v>--</v>
      </c>
      <c r="O1267" s="2031">
        <f t="shared" si="163"/>
        <v>0.0</v>
      </c>
      <c r="P1267" s="1734">
        <f t="shared" si="164"/>
        <v>0.0</v>
      </c>
      <c r="Q1267" s="2032" t="str">
        <f>IF($L1253="TC",0,IF($L1253="Nso",0,VLOOKUP($A1249,'Result Entry'!$B$9:$FW$108,55,0)))</f>
        <v/>
      </c>
      <c r="R1267" s="610"/>
      <c r="U1267" s="2039">
        <f>IF($L1253="TC",0,IF($L1253="Nso",0,VLOOKUP($A1249,'Result Entry'!$B$9:$FW$108,44,0)))</f>
        <v>0.0</v>
      </c>
      <c r="V1267" s="2039">
        <f>IF($L1253="TC",0,IF($L1253="Nso",0,VLOOKUP($A1249,'Result Entry'!$B$9:$FW$108,45,0)))</f>
        <v>0.0</v>
      </c>
      <c r="W1267" s="2039">
        <f>IF($L1253="TC",0,IF($L1253="Nso",0,VLOOKUP($A1249,'Result Entry'!$B$9:$FW$108,48,0)))</f>
        <v>0.0</v>
      </c>
      <c r="X1267" s="2039">
        <f>IF($L1253="TC",0,IF($L1253="Nso",0,VLOOKUP($A1249,'Result Entry'!$B$9:$FW$108,49,0)))</f>
        <v>0.0</v>
      </c>
      <c r="Y1267" s="2039">
        <f>VLOOKUP($A1249,'Result Entry'!$B$9:$FW$108,39,0)</f>
        <v>0.0</v>
      </c>
    </row>
    <row r="1268" spans="8:8" s="1538" ht="33.75" customFormat="1" customHeight="1">
      <c r="A1268" s="1954"/>
      <c r="B1268" s="1986" t="s">
        <v>70</v>
      </c>
      <c r="C1268" s="1551">
        <f>IF(Y1268&gt;=1,'Result Entry'!$BF$3,0)</f>
        <v>0.0</v>
      </c>
      <c r="D1268" s="1552"/>
      <c r="E1268" s="1728">
        <f>IF($L1253="TC",0,IF($L1253="Nso",0,VLOOKUP($A1249,'Result Entry'!$B$9:$FW$108,57,0)))</f>
        <v>0.0</v>
      </c>
      <c r="F1268" s="1729">
        <f>IF($L1253="TC",0,IF($L1253="Nso",0,VLOOKUP($A1249,'Result Entry'!$B$9:$FW$108,58,0)))</f>
        <v>0.0</v>
      </c>
      <c r="G1268" s="1729">
        <f>IF($L1253="TC",0,IF($L1253="Nso",0,VLOOKUP($A1249,'Result Entry'!$B$9:$FW$108,59,0)))</f>
        <v>0.0</v>
      </c>
      <c r="H1268" s="2034">
        <f t="shared" si="160"/>
        <v>0.0</v>
      </c>
      <c r="I1268" s="2035" t="str">
        <f>CONCATENATE(U1268,"/",'Result Entry'!$BJ$7)</f>
        <v>0/70</v>
      </c>
      <c r="J1268" s="2036" t="str">
        <f>IF(V1268=0,"--",CONCATENATE(V1268,"/",'Result Entry'!$BK$7))</f>
        <v>--</v>
      </c>
      <c r="K1268" s="2037">
        <f t="shared" si="161"/>
        <v>0.0</v>
      </c>
      <c r="L1268" s="2038">
        <f t="shared" si="162"/>
        <v>0.0</v>
      </c>
      <c r="M1268" s="2035" t="str">
        <f>CONCATENATE(W1268,"/",'Result Entry'!$BN$7)</f>
        <v>0/100</v>
      </c>
      <c r="N1268" s="2036" t="str">
        <f>IF(X1268=0,"--",CONCATENATE(X1268,"/",'Result Entry'!$BO$7))</f>
        <v>--</v>
      </c>
      <c r="O1268" s="2031">
        <f t="shared" si="163"/>
        <v>0.0</v>
      </c>
      <c r="P1268" s="1734">
        <f t="shared" si="164"/>
        <v>0.0</v>
      </c>
      <c r="Q1268" s="2032" t="str">
        <f>IF($L1253="TC",0,IF($L1253="Nso",0,VLOOKUP($A1249,'Result Entry'!$B$9:$FW$108,72,0)))</f>
        <v/>
      </c>
      <c r="R1268" s="610"/>
      <c r="U1268" s="2039">
        <f>IF($L1253="TC",0,IF($L1253="Nso",0,VLOOKUP($A1249,'Result Entry'!$B$9:$FW$108,61,0)))</f>
        <v>0.0</v>
      </c>
      <c r="V1268" s="2039">
        <f>IF($L1253="TC",0,IF($L1253="Nso",0,VLOOKUP($A1249,'Result Entry'!$B$9:$FW$108,62,0)))</f>
        <v>0.0</v>
      </c>
      <c r="W1268" s="2039">
        <f>IF($L1253="TC",0,IF($L1253="Nso",0,VLOOKUP($A1249,'Result Entry'!$B$9:$FW$108,65,0)))</f>
        <v>0.0</v>
      </c>
      <c r="X1268" s="2039">
        <f>IF($L1253="TC",0,IF($L1253="Nso",0,VLOOKUP($A1249,'Result Entry'!$B$9:$FW$108,66,0)))</f>
        <v>0.0</v>
      </c>
      <c r="Y1268" s="2039">
        <f>VLOOKUP($A1249,'Result Entry'!$B$9:$FW$108,56,0)</f>
        <v>0.0</v>
      </c>
    </row>
    <row r="1269" spans="8:8" s="1538" ht="33.75" customFormat="1" customHeight="1">
      <c r="A1269" s="1954"/>
      <c r="B1269" s="1986" t="s">
        <v>70</v>
      </c>
      <c r="C1269" s="1554">
        <f>IF(Y1269&gt;=1,'Result Entry'!$BW$3,0)</f>
        <v>0.0</v>
      </c>
      <c r="D1269" s="2040"/>
      <c r="E1269" s="2041">
        <f>IF($L1253="TC",0,IF($L1253="Nso",0,VLOOKUP($A1249,'Result Entry'!$B$9:$FW$108,74,0)))</f>
        <v>0.0</v>
      </c>
      <c r="F1269" s="2042">
        <f>IF($L1253="TC",0,IF($L1253="Nso",0,VLOOKUP($A1249,'Result Entry'!$B$9:$FW$108,75,0)))</f>
        <v>0.0</v>
      </c>
      <c r="G1269" s="2042">
        <f>IF($L1253="TC",0,IF($L1253="Nso",0,VLOOKUP($A1249,'Result Entry'!$B$9:$FW$108,76,0)))</f>
        <v>0.0</v>
      </c>
      <c r="H1269" s="2043">
        <f t="shared" si="160"/>
        <v>0.0</v>
      </c>
      <c r="I1269" s="2044" t="str">
        <f>CONCATENATE(U1269,"/",'Result Entry'!$CA$7)</f>
        <v>0/70</v>
      </c>
      <c r="J1269" s="2045" t="str">
        <f>IF(V1269=0,"--",CONCATENATE(V1269,"/",'Result Entry'!$CB$7))</f>
        <v>--</v>
      </c>
      <c r="K1269" s="2046">
        <f t="shared" si="161"/>
        <v>0.0</v>
      </c>
      <c r="L1269" s="2047">
        <f t="shared" si="162"/>
        <v>0.0</v>
      </c>
      <c r="M1269" s="2044" t="str">
        <f>CONCATENATE(W1269,"/",'Result Entry'!$CE$7)</f>
        <v>0/100</v>
      </c>
      <c r="N1269" s="2045" t="str">
        <f>IF(X1269=0,"--",CONCATENATE(X1269,"/",'Result Entry'!$CF$7))</f>
        <v>--</v>
      </c>
      <c r="O1269" s="2043">
        <f t="shared" si="163"/>
        <v>0.0</v>
      </c>
      <c r="P1269" s="2048">
        <f t="shared" si="164"/>
        <v>0.0</v>
      </c>
      <c r="Q1269" s="2049" t="str">
        <f>IF($L1253="TC",0,IF($L1253="Nso",0,VLOOKUP($A1249,'Result Entry'!$B$9:$FW$108,89,0)))</f>
        <v/>
      </c>
      <c r="R1269" s="610"/>
      <c r="U1269" s="2041">
        <f>IF($L1253="TC",0,IF($L1253="Nso",0,VLOOKUP($A1249,'Result Entry'!$B$9:$FW$108,78,0)))</f>
        <v>0.0</v>
      </c>
      <c r="V1269" s="2041">
        <f>IF($L1253="TC",0,IF($L1253="Nso",0,VLOOKUP($A1249,'Result Entry'!$B$9:$FW$108,79,0)))</f>
        <v>0.0</v>
      </c>
      <c r="W1269" s="2041">
        <f>IF($L1253="TC",0,IF($L1253="Nso",0,VLOOKUP($A1249,'Result Entry'!$B$9:$FW$108,82,0)))</f>
        <v>0.0</v>
      </c>
      <c r="X1269" s="2041">
        <f>IF($L1253="TC",0,IF($L1253="Nso",0,VLOOKUP($A1249,'Result Entry'!$B$9:$FW$108,83,0)))</f>
        <v>0.0</v>
      </c>
      <c r="Y1269" s="2041">
        <f>VLOOKUP($A1249,'Result Entry'!$B$9:$FW$108,73,0)</f>
        <v>0.0</v>
      </c>
    </row>
    <row r="1270" spans="8:8" s="1538" ht="33.75" customFormat="1" customHeight="1">
      <c r="A1270" s="1954"/>
      <c r="B1270" s="1986" t="s">
        <v>70</v>
      </c>
      <c r="C1270" s="2050">
        <f>IF(Y1270&gt;=1,'Result Entry'!$CN$3,0)</f>
        <v>0.0</v>
      </c>
      <c r="D1270" s="2040"/>
      <c r="E1270" s="2051">
        <f>IF($L1253="TC",0,IF($L1253="Nso",0,VLOOKUP($A1249,'Result Entry'!$B$9:$FW$108,91,0)))</f>
        <v>0.0</v>
      </c>
      <c r="F1270" s="2052">
        <f>IF($L1253="TC",0,IF($L1253="Nso",0,VLOOKUP($A1249,'Result Entry'!$B$9:$FW$108,92,0)))</f>
        <v>0.0</v>
      </c>
      <c r="G1270" s="2052">
        <f>IF($L1253="TC",0,IF($L1253="Nso",0,VLOOKUP($A1249,'Result Entry'!$B$9:$FW$108,93,0)))</f>
        <v>0.0</v>
      </c>
      <c r="H1270" s="2053">
        <f t="shared" si="160"/>
        <v>0.0</v>
      </c>
      <c r="I1270" s="2054" t="str">
        <f>CONCATENATE(U1270,"/",'Result Entry'!$CR$7)</f>
        <v>0/70</v>
      </c>
      <c r="J1270" s="2055" t="str">
        <f>IF(V1270=0,"--",CONCATENATE(V1270,"/",'Result Entry'!$CS$7))</f>
        <v>--</v>
      </c>
      <c r="K1270" s="2056">
        <f t="shared" si="161"/>
        <v>0.0</v>
      </c>
      <c r="L1270" s="2057">
        <f t="shared" si="162"/>
        <v>0.0</v>
      </c>
      <c r="M1270" s="2054" t="str">
        <f>CONCATENATE(W1270,"/",'Result Entry'!$CV$7)</f>
        <v>0/100</v>
      </c>
      <c r="N1270" s="2055" t="str">
        <f>IF(X1270=0,"--",CONCATENATE(X1270,"/",'Result Entry'!$CW$7))</f>
        <v>--</v>
      </c>
      <c r="O1270" s="2053">
        <f t="shared" si="163"/>
        <v>0.0</v>
      </c>
      <c r="P1270" s="2058">
        <f t="shared" si="164"/>
        <v>0.0</v>
      </c>
      <c r="Q1270" s="2059" t="str">
        <f>IF($L1253="TC",0,IF($L1253="Nso",0,VLOOKUP($A1249,'Result Entry'!$B$9:$FW$108,106,0)))</f>
        <v/>
      </c>
      <c r="R1270" s="610"/>
      <c r="U1270" s="2051">
        <f>IF($L1253="TC",0,IF($L1253="Nso",0,VLOOKUP($A1249,'Result Entry'!$B$9:$FW$108,95,0)))</f>
        <v>0.0</v>
      </c>
      <c r="V1270" s="2051">
        <f>IF($L1253="TC",0,IF($L1253="Nso",0,VLOOKUP($A1249,'Result Entry'!$B$9:$FW$108,96,0)))</f>
        <v>0.0</v>
      </c>
      <c r="W1270" s="2051">
        <f>IF($L1253="TC",0,IF($L1253="Nso",0,VLOOKUP($A1249,'Result Entry'!$B$9:$FW$108,99,0)))</f>
        <v>0.0</v>
      </c>
      <c r="X1270" s="2051">
        <f>IF($L1253="TC",0,IF($L1253="Nso",0,VLOOKUP($A1249,'Result Entry'!$B$9:$FW$108,100,0)))</f>
        <v>0.0</v>
      </c>
      <c r="Y1270" s="2051">
        <f>VLOOKUP($A1249,'Result Entry'!$B$9:$FW$108,90,0)</f>
        <v>0.0</v>
      </c>
    </row>
    <row r="1271" spans="8:8" s="1538" ht="33.75" customFormat="1" customHeight="1">
      <c r="A1271" s="1954"/>
      <c r="B1271" s="1986" t="s">
        <v>70</v>
      </c>
      <c r="C1271" s="1554">
        <f>IF(Y1271&gt;=1,'Result Entry'!$DE$3,0)</f>
        <v>0.0</v>
      </c>
      <c r="D1271" s="2040"/>
      <c r="E1271" s="1739">
        <f>IF($L1253="TC",0,IF($L1253="Nso",0,VLOOKUP($A1249,'Result Entry'!$B$9:$FW$108,108,0)))</f>
        <v>0.0</v>
      </c>
      <c r="F1271" s="1740">
        <f>IF($L1253="TC",0,IF($L1253="Nso",0,VLOOKUP($A1249,'Result Entry'!$B$9:$FW$108,109,0)))</f>
        <v>0.0</v>
      </c>
      <c r="G1271" s="1740">
        <f>IF($L1253="TC",0,IF($L1253="Nso",0,VLOOKUP($A1249,'Result Entry'!$B$9:$FW$108,110,0)))</f>
        <v>0.0</v>
      </c>
      <c r="H1271" s="2060">
        <f t="shared" si="160"/>
        <v>0.0</v>
      </c>
      <c r="I1271" s="2061" t="str">
        <f>CONCATENATE(U1271,"/",'Result Entry'!$DI$7)</f>
        <v>0/70</v>
      </c>
      <c r="J1271" s="2062" t="str">
        <f>IF(V1271=0,"--",CONCATENATE(V1271,"/",'Result Entry'!$DJ$7))</f>
        <v>--</v>
      </c>
      <c r="K1271" s="2063">
        <f t="shared" si="161"/>
        <v>0.0</v>
      </c>
      <c r="L1271" s="2064">
        <f t="shared" si="162"/>
        <v>0.0</v>
      </c>
      <c r="M1271" s="2061" t="str">
        <f>CONCATENATE(W1271,"/",'Result Entry'!$DM$7)</f>
        <v>0/100</v>
      </c>
      <c r="N1271" s="2062" t="str">
        <f>IF(X1271=0,"--",CONCATENATE(X1271,"/",'Result Entry'!$DN$7))</f>
        <v>--</v>
      </c>
      <c r="O1271" s="2060">
        <f t="shared" si="163"/>
        <v>0.0</v>
      </c>
      <c r="P1271" s="1746">
        <f t="shared" si="164"/>
        <v>0.0</v>
      </c>
      <c r="Q1271" s="2032" t="str">
        <f>IF($L1253="TC",0,IF($L1253="Nso",0,VLOOKUP($A1249,'Result Entry'!$B$9:$FW$108,123,0)))</f>
        <v/>
      </c>
      <c r="R1271" s="610"/>
      <c r="U1271" s="2065">
        <f>IF($L1253="TC",0,IF($L1253="Nso",0,VLOOKUP($A1249,'Result Entry'!$B$9:$FW$108,112,0)))</f>
        <v>0.0</v>
      </c>
      <c r="V1271" s="2065">
        <f>IF($L1253="TC",0,IF($L1253="Nso",0,VLOOKUP($A1249,'Result Entry'!$B$9:$FW$108,113,0)))</f>
        <v>0.0</v>
      </c>
      <c r="W1271" s="2065">
        <f>IF($L1253="TC",0,IF($L1253="Nso",0,VLOOKUP($A1249,'Result Entry'!$B$9:$FW$108,116,0)))</f>
        <v>0.0</v>
      </c>
      <c r="X1271" s="2065">
        <f>IF($L1253="TC",0,IF($L1253="Nso",0,VLOOKUP($A1249,'Result Entry'!$B$9:$FW$108,117,0)))</f>
        <v>0.0</v>
      </c>
      <c r="Y1271" s="2065">
        <f>VLOOKUP($A1249,'Result Entry'!$B$9:$FW$108,107,0)</f>
        <v>0.0</v>
      </c>
    </row>
    <row r="1272" spans="8:8" ht="33.75" customHeight="1">
      <c r="A1272" s="1954"/>
      <c r="B1272" s="1986" t="s">
        <v>70</v>
      </c>
      <c r="C1272" s="1565" t="s">
        <v>78</v>
      </c>
      <c r="D1272" s="1566"/>
      <c r="E1272" s="1567"/>
      <c r="F1272" s="1747" t="s">
        <v>79</v>
      </c>
      <c r="G1272" s="2066"/>
      <c r="H1272" s="1748"/>
      <c r="I1272" s="1747" t="s">
        <v>80</v>
      </c>
      <c r="J1272" s="1749"/>
      <c r="K1272" s="2067" t="s">
        <v>42</v>
      </c>
      <c r="L1272" s="2068"/>
      <c r="M1272" s="2067" t="s">
        <v>92</v>
      </c>
      <c r="N1272" s="1753"/>
      <c r="O1272" s="1752" t="s">
        <v>40</v>
      </c>
      <c r="P1272" s="1753"/>
      <c r="Q1272" s="2069" t="s">
        <v>44</v>
      </c>
      <c r="R1272" s="610"/>
    </row>
    <row r="1273" spans="8:8" ht="33.75" customHeight="1">
      <c r="A1273" s="1954"/>
      <c r="B1273" s="1986" t="s">
        <v>70</v>
      </c>
      <c r="C1273" s="1577"/>
      <c r="D1273" s="1578"/>
      <c r="E1273" s="1579"/>
      <c r="F1273" s="1755">
        <f>IF($L1253="TC",0,IF($L1253="Nso",0,VLOOKUP($A1249,'Result Entry'!$B$9:$FW$108,171,0)))</f>
        <v>0.0</v>
      </c>
      <c r="G1273" s="2070"/>
      <c r="H1273" s="1756"/>
      <c r="I1273" s="2071">
        <f>IF($L1253="TC",0,IF($L1253="Nso",0,VLOOKUP($A1249,'Result Entry'!$B$9:$FW$108,172,0)))</f>
        <v>0.0</v>
      </c>
      <c r="J1273" s="2072"/>
      <c r="K1273" s="2073">
        <f>IF($L1253="TC",0,IF($L1253="Nso",0,VLOOKUP($A1249,'Result Entry'!$B$9:$FW$108,173,0)))</f>
        <v>0.0</v>
      </c>
      <c r="L1273" s="2074"/>
      <c r="M1273" s="2075" t="str">
        <f>IF($L1253="TC",0,IF($L1253="Nso",0,VLOOKUP($A1249,'Result Entry'!$B$9:$FW$108,174,0)))</f>
        <v/>
      </c>
      <c r="N1273" s="2076"/>
      <c r="O1273" s="1535" t="str">
        <f>VLOOKUP($A1249,'Result Entry'!$B$9:$FW$108,175,0)</f>
        <v/>
      </c>
      <c r="P1273" s="1534"/>
      <c r="Q1273" s="2077" t="str">
        <f>IF($L1253="TC",0,IF($L1253="Nso",0,VLOOKUP($A1249,'Result Entry'!$B$9:$FW$108,177,0)))</f>
        <v/>
      </c>
      <c r="R1273" s="610"/>
    </row>
    <row r="1274" spans="8:8" ht="33.75" customHeight="1">
      <c r="A1274" s="1954"/>
      <c r="B1274" s="1986" t="s">
        <v>70</v>
      </c>
      <c r="C1274" s="2078" t="s">
        <v>59</v>
      </c>
      <c r="D1274" s="2079"/>
      <c r="E1274" s="2079"/>
      <c r="F1274" s="2079"/>
      <c r="G1274" s="2079"/>
      <c r="H1274" s="2079"/>
      <c r="I1274" s="2080"/>
      <c r="J1274" s="1592" t="s">
        <v>60</v>
      </c>
      <c r="K1274" s="1592"/>
      <c r="L1274" s="1592"/>
      <c r="M1274" s="1593"/>
      <c r="N1274" s="1760">
        <f>VLOOKUP($A1249,'Result Entry'!$B$9:$FW$108,168,0)</f>
        <v>0.0</v>
      </c>
      <c r="O1274" s="1761"/>
      <c r="P1274" s="2081" t="s">
        <v>38</v>
      </c>
      <c r="Q1274" s="2082"/>
      <c r="R1274" s="610"/>
    </row>
    <row r="1275" spans="8:8" ht="33.75" customHeight="1">
      <c r="A1275" s="1954"/>
      <c r="B1275" s="1986" t="s">
        <v>70</v>
      </c>
      <c r="C1275" s="1598" t="s">
        <v>244</v>
      </c>
      <c r="D1275" s="1599"/>
      <c r="E1275" s="1599"/>
      <c r="F1275" s="2083" t="s">
        <v>158</v>
      </c>
      <c r="G1275" s="2084"/>
      <c r="H1275" s="2085"/>
      <c r="I1275" s="2086" t="s">
        <v>242</v>
      </c>
      <c r="J1275" s="1603" t="s">
        <v>61</v>
      </c>
      <c r="K1275" s="1603"/>
      <c r="L1275" s="1603"/>
      <c r="M1275" s="1604"/>
      <c r="N1275" s="1762">
        <f>VLOOKUP($A1249,'Result Entry'!$B$9:$FW$108,169,0)</f>
        <v>0.0</v>
      </c>
      <c r="O1275" s="1763"/>
      <c r="P1275" s="1607" t="str">
        <f>VLOOKUP($A1249,'Result Entry'!$B$9:$FW$108,170,0)</f>
        <v/>
      </c>
      <c r="Q1275" s="2087"/>
      <c r="R1275" s="610"/>
    </row>
    <row r="1276" spans="8:8" ht="33.75" customHeight="1">
      <c r="A1276" s="1954"/>
      <c r="B1276" s="1986" t="s">
        <v>70</v>
      </c>
      <c r="C1276" s="1598"/>
      <c r="D1276" s="1599"/>
      <c r="E1276" s="1599"/>
      <c r="F1276" s="2088"/>
      <c r="G1276" s="2089"/>
      <c r="H1276" s="2090"/>
      <c r="I1276" s="2091" t="s">
        <v>100</v>
      </c>
      <c r="J1276" s="1612" t="s">
        <v>62</v>
      </c>
      <c r="K1276" s="1612"/>
      <c r="L1276" s="1612"/>
      <c r="M1276" s="1613"/>
      <c r="N1276" s="2092">
        <f>IF($L1253="TC","Transferred",IF($L1253="Nso","NameSeparated",VLOOKUP($A1249,'Result Entry'!$B$9:$FW$108,178,0)))</f>
        <v>0.0</v>
      </c>
      <c r="O1276" s="2092"/>
      <c r="P1276" s="2092"/>
      <c r="Q1276" s="2093"/>
      <c r="R1276" s="610"/>
    </row>
    <row r="1277" spans="8:8" ht="33.75" customHeight="1">
      <c r="A1277" s="1954"/>
      <c r="B1277" s="1986" t="s">
        <v>70</v>
      </c>
      <c r="C1277" s="1766" t="str">
        <f>'Result Entry'!$DU$3</f>
        <v>Foundation Of Information Tech.</v>
      </c>
      <c r="D1277" s="1767"/>
      <c r="E1277" s="1768"/>
      <c r="F1277" s="1769" t="str">
        <f>IF(OR($L1253="TC",$L1253="Nso"),"",VLOOKUP($A1249,'Result Entry'!$B$9:$GS$108,196,0))</f>
        <v>0/200</v>
      </c>
      <c r="G1277" s="1769"/>
      <c r="H1277" s="1769"/>
      <c r="I1277" s="1770" t="str">
        <f>IF(F1277="","",VLOOKUP($A1249,'Result Entry'!$B$9:$GS$108,137,0))</f>
        <v/>
      </c>
      <c r="J1277" s="1621" t="s">
        <v>72</v>
      </c>
      <c r="K1277" s="1621"/>
      <c r="L1277" s="1621"/>
      <c r="M1277" s="1622"/>
      <c r="N1277" s="2094">
        <f>'Result Entry'!$T$2</f>
        <v>45041.0</v>
      </c>
      <c r="O1277" s="2095"/>
      <c r="P1277" s="2095"/>
      <c r="Q1277" s="2096"/>
      <c r="R1277" s="610"/>
    </row>
    <row r="1278" spans="8:8" ht="33.75" customHeight="1">
      <c r="A1278" s="1954"/>
      <c r="B1278" s="1986" t="s">
        <v>70</v>
      </c>
      <c r="C1278" s="1774" t="str">
        <f>'Result Entry'!$EI$3</f>
        <v>G.I.A.I.-II</v>
      </c>
      <c r="D1278" s="1775"/>
      <c r="E1278" s="1776"/>
      <c r="F1278" s="1769" t="str">
        <f>IF(OR($L1253="TC",$L1253="Nso"),"",VLOOKUP($A1249,'Result Entry'!$B$9:$GS$108,200,0))</f>
        <v>0/200</v>
      </c>
      <c r="G1278" s="1769"/>
      <c r="H1278" s="1769"/>
      <c r="I1278" s="1770" t="str">
        <f>IF(F1278="","",VLOOKUP($A1249,'Result Entry'!$B$9:$GS$108,149,0))</f>
        <v/>
      </c>
      <c r="J1278" s="1626"/>
      <c r="K1278" s="1627"/>
      <c r="L1278" s="1627"/>
      <c r="M1278" s="1627"/>
      <c r="N1278" s="1627"/>
      <c r="O1278" s="1627"/>
      <c r="P1278" s="1627"/>
      <c r="Q1278" s="2097"/>
      <c r="R1278" s="610"/>
    </row>
    <row r="1279" spans="8:8" ht="33.75" customHeight="1">
      <c r="A1279" s="1954"/>
      <c r="B1279" s="1986" t="s">
        <v>70</v>
      </c>
      <c r="C1279" s="1774" t="str">
        <f>'Result Entry'!$EU$3</f>
        <v>SOC.SER.PLAN</v>
      </c>
      <c r="D1279" s="1775"/>
      <c r="E1279" s="1776"/>
      <c r="F1279" s="1769" t="str">
        <f>IF(OR($L1253="TC",$L1253="Nso"),"",VLOOKUP($A1249,'Result Entry'!$B$9:$HS$108,204,0))</f>
        <v>0/200</v>
      </c>
      <c r="G1279" s="1769"/>
      <c r="H1279" s="1769"/>
      <c r="I1279" s="1770" t="str">
        <f>IF(F1279="","",VLOOKUP($A1249,'Result Entry'!$B$9:$GS$108,161,0))</f>
        <v/>
      </c>
      <c r="J1279" s="1629" t="s">
        <v>175</v>
      </c>
      <c r="K1279" s="2098"/>
      <c r="L1279" s="2098"/>
      <c r="M1279" s="1630"/>
      <c r="N1279" s="2099"/>
      <c r="O1279" s="2100"/>
      <c r="P1279" s="2100"/>
      <c r="Q1279" s="2101"/>
      <c r="R1279" s="610"/>
    </row>
    <row r="1280" spans="8:8" ht="33.75" customHeight="1">
      <c r="A1280" s="1954"/>
      <c r="B1280" s="1986" t="s">
        <v>70</v>
      </c>
      <c r="C1280" s="1774" t="str">
        <f>'Result Entry'!$FG$3</f>
        <v>Jeewan Kaushal</v>
      </c>
      <c r="D1280" s="1775"/>
      <c r="E1280" s="1776"/>
      <c r="F1280" s="1769" t="str">
        <f>IF(OR($L1253="TC",$L1253="Nso"),"",VLOOKUP($A1249,'Result Entry'!$B$9:$HS$108,208,0))</f>
        <v>0/100</v>
      </c>
      <c r="G1280" s="1769"/>
      <c r="H1280" s="1769"/>
      <c r="I1280" s="1770" t="str">
        <f>IF(F1280="","",VLOOKUP($A1249,'Result Entry'!$B$9:$HS$108,167,0))</f>
        <v/>
      </c>
      <c r="J1280" s="1629" t="s">
        <v>149</v>
      </c>
      <c r="K1280" s="2098"/>
      <c r="L1280" s="2098"/>
      <c r="M1280" s="1630"/>
      <c r="N1280" s="1630"/>
      <c r="O1280" s="1630"/>
      <c r="P1280" s="1630"/>
      <c r="Q1280" s="2102"/>
      <c r="R1280" s="610"/>
    </row>
    <row r="1281" spans="8:8" ht="33.75" customHeight="1">
      <c r="A1281" s="1954"/>
      <c r="B1281" s="1986" t="s">
        <v>70</v>
      </c>
      <c r="C1281" s="1777" t="s">
        <v>181</v>
      </c>
      <c r="D1281" s="1778"/>
      <c r="E1281" s="1779"/>
      <c r="F1281" s="2103" t="s">
        <v>182</v>
      </c>
      <c r="G1281" s="2104"/>
      <c r="H1281" s="2105"/>
      <c r="I1281" s="1782" t="s">
        <v>31</v>
      </c>
      <c r="J1281" s="1629" t="s">
        <v>176</v>
      </c>
      <c r="K1281" s="2098"/>
      <c r="L1281" s="2098"/>
      <c r="M1281" s="1630"/>
      <c r="N1281" s="1630"/>
      <c r="O1281" s="1630"/>
      <c r="P1281" s="1630"/>
      <c r="Q1281" s="2102"/>
      <c r="R1281" s="610"/>
    </row>
    <row r="1282" spans="8:8" ht="33.75" customHeight="1">
      <c r="A1282" s="1954"/>
      <c r="B1282" s="1986" t="s">
        <v>70</v>
      </c>
      <c r="C1282" s="1783"/>
      <c r="D1282" s="1784"/>
      <c r="E1282" s="1785"/>
      <c r="F1282" s="1786" t="s">
        <v>245</v>
      </c>
      <c r="G1282" s="2106"/>
      <c r="H1282" s="1787"/>
      <c r="I1282" s="1788" t="s">
        <v>63</v>
      </c>
      <c r="J1282" s="1647" t="s">
        <v>68</v>
      </c>
      <c r="K1282" s="1648"/>
      <c r="L1282" s="1648"/>
      <c r="M1282" s="1648"/>
      <c r="N1282" s="1648"/>
      <c r="O1282" s="1648"/>
      <c r="P1282" s="1648"/>
      <c r="Q1282" s="2107"/>
      <c r="R1282" s="610"/>
    </row>
    <row r="1283" spans="8:8" ht="33.75" customHeight="1">
      <c r="A1283" s="1954"/>
      <c r="B1283" s="1986" t="s">
        <v>70</v>
      </c>
      <c r="C1283" s="1783"/>
      <c r="D1283" s="1784"/>
      <c r="E1283" s="1785"/>
      <c r="F1283" s="1786" t="s">
        <v>246</v>
      </c>
      <c r="G1283" s="2106"/>
      <c r="H1283" s="1787"/>
      <c r="I1283" s="1788" t="s">
        <v>64</v>
      </c>
      <c r="J1283" s="1650"/>
      <c r="K1283" s="1651"/>
      <c r="L1283" s="1651"/>
      <c r="M1283" s="1651"/>
      <c r="N1283" s="1651"/>
      <c r="O1283" s="1651"/>
      <c r="P1283" s="1651"/>
      <c r="Q1283" s="2108"/>
      <c r="R1283" s="610"/>
    </row>
    <row r="1284" spans="8:8" ht="33.75" customHeight="1">
      <c r="A1284" s="1954"/>
      <c r="B1284" s="1986" t="s">
        <v>70</v>
      </c>
      <c r="C1284" s="1783"/>
      <c r="D1284" s="1784"/>
      <c r="E1284" s="1785"/>
      <c r="F1284" s="1786" t="s">
        <v>247</v>
      </c>
      <c r="G1284" s="2106"/>
      <c r="H1284" s="1787"/>
      <c r="I1284" s="1788" t="s">
        <v>66</v>
      </c>
      <c r="J1284" s="1650"/>
      <c r="K1284" s="1651"/>
      <c r="L1284" s="1651"/>
      <c r="M1284" s="1651"/>
      <c r="N1284" s="1651"/>
      <c r="O1284" s="1651"/>
      <c r="P1284" s="1651"/>
      <c r="Q1284" s="2108"/>
      <c r="R1284" s="610"/>
    </row>
    <row r="1285" spans="8:8" ht="33.75" customHeight="1">
      <c r="A1285" s="1954"/>
      <c r="B1285" s="1986" t="s">
        <v>70</v>
      </c>
      <c r="C1285" s="1783"/>
      <c r="D1285" s="1784"/>
      <c r="E1285" s="1785"/>
      <c r="F1285" s="1786" t="s">
        <v>248</v>
      </c>
      <c r="G1285" s="2106"/>
      <c r="H1285" s="1787"/>
      <c r="I1285" s="1788" t="s">
        <v>65</v>
      </c>
      <c r="J1285" s="1653" t="s">
        <v>81</v>
      </c>
      <c r="K1285" s="1654"/>
      <c r="L1285" s="1654"/>
      <c r="M1285" s="1654"/>
      <c r="N1285" s="1654"/>
      <c r="O1285" s="1654"/>
      <c r="P1285" s="1654"/>
      <c r="Q1285" s="2109"/>
      <c r="R1285" s="610"/>
    </row>
    <row r="1286" spans="8:8" ht="33.75" customHeight="1">
      <c r="A1286" s="1954"/>
      <c r="B1286" s="2110" t="s">
        <v>70</v>
      </c>
      <c r="C1286" s="2111"/>
      <c r="D1286" s="2112"/>
      <c r="E1286" s="2113"/>
      <c r="F1286" s="2114"/>
      <c r="G1286" s="2115"/>
      <c r="H1286" s="2115"/>
      <c r="I1286" s="2116"/>
      <c r="J1286" s="2117"/>
      <c r="K1286" s="2118"/>
      <c r="L1286" s="2118"/>
      <c r="M1286" s="2118"/>
      <c r="N1286" s="2118"/>
      <c r="O1286" s="2118"/>
      <c r="P1286" s="2118"/>
      <c r="Q1286" s="2119"/>
      <c r="R1286" s="610"/>
    </row>
    <row r="1287" spans="8:8" s="927" ht="48.75" customFormat="1" customHeight="1">
      <c r="A1287" s="1439"/>
      <c r="B1287" s="2120"/>
      <c r="C1287" s="2120"/>
      <c r="D1287" s="2120"/>
      <c r="E1287" s="2120"/>
      <c r="F1287" s="2120"/>
      <c r="G1287" s="2120"/>
      <c r="H1287" s="2120"/>
      <c r="I1287" s="2120"/>
      <c r="J1287" s="2120"/>
      <c r="K1287" s="2120"/>
      <c r="L1287" s="2120"/>
      <c r="M1287" s="2120"/>
      <c r="N1287" s="2120"/>
      <c r="O1287" s="2120"/>
      <c r="P1287" s="2120"/>
      <c r="Q1287" s="2120"/>
      <c r="R1287" s="610"/>
    </row>
    <row r="1288" spans="8:8" ht="9.75" customHeight="1">
      <c r="A1288" s="1949">
        <f>A1249+1</f>
        <v>34.0</v>
      </c>
      <c r="B1288" s="1949"/>
      <c r="C1288" s="1949"/>
      <c r="D1288" s="1949"/>
      <c r="E1288" s="1949"/>
      <c r="F1288" s="1949"/>
      <c r="G1288" s="1949"/>
      <c r="H1288" s="1949"/>
      <c r="I1288" s="1949"/>
      <c r="J1288" s="1949"/>
      <c r="K1288" s="1949"/>
      <c r="L1288" s="1949"/>
      <c r="M1288" s="1949"/>
      <c r="N1288" s="1949"/>
      <c r="O1288" s="1949"/>
      <c r="P1288" s="1949"/>
      <c r="Q1288" s="1949"/>
      <c r="R1288" s="1949"/>
    </row>
    <row r="1289" spans="8:8" ht="16.5" customHeight="1">
      <c r="A1289" s="1950"/>
      <c r="B1289" s="1951" t="s">
        <v>51</v>
      </c>
      <c r="C1289" s="1952"/>
      <c r="D1289" s="1952"/>
      <c r="E1289" s="1952"/>
      <c r="F1289" s="1952"/>
      <c r="G1289" s="1952"/>
      <c r="H1289" s="1952"/>
      <c r="I1289" s="1952"/>
      <c r="J1289" s="1952"/>
      <c r="K1289" s="1952"/>
      <c r="L1289" s="1952"/>
      <c r="M1289" s="1952"/>
      <c r="N1289" s="1952"/>
      <c r="O1289" s="1952"/>
      <c r="P1289" s="1952"/>
      <c r="Q1289" s="1953"/>
      <c r="R1289" s="610"/>
    </row>
    <row r="1290" spans="8:8" ht="62.25" customHeight="1">
      <c r="A1290" s="1954"/>
      <c r="B1290" s="1955"/>
      <c r="C1290" s="1956"/>
      <c r="D1290" s="1957" t="str">
        <f>Master!$E$8</f>
        <v>Govt. Sr. Secondary School </v>
      </c>
      <c r="E1290" s="1958"/>
      <c r="F1290" s="1958"/>
      <c r="G1290" s="1958"/>
      <c r="H1290" s="1958"/>
      <c r="I1290" s="1958"/>
      <c r="J1290" s="1958"/>
      <c r="K1290" s="1958"/>
      <c r="L1290" s="1958"/>
      <c r="M1290" s="1958"/>
      <c r="N1290" s="1958"/>
      <c r="O1290" s="1958"/>
      <c r="P1290" s="1958"/>
      <c r="Q1290" s="1959"/>
      <c r="R1290" s="610"/>
    </row>
    <row r="1291" spans="8:8" ht="33.0" customHeight="1">
      <c r="A1291" s="1954"/>
      <c r="B1291" s="1960"/>
      <c r="C1291" s="1961"/>
      <c r="D1291" s="1962" t="str">
        <f>Master!$E$11</f>
        <v>P.S.-Bapini (Jodhpur)</v>
      </c>
      <c r="E1291" s="1962"/>
      <c r="F1291" s="1962"/>
      <c r="G1291" s="1962"/>
      <c r="H1291" s="1962"/>
      <c r="I1291" s="1962"/>
      <c r="J1291" s="1962"/>
      <c r="K1291" s="1962"/>
      <c r="L1291" s="1962"/>
      <c r="M1291" s="1962"/>
      <c r="N1291" s="1962"/>
      <c r="O1291" s="1962"/>
      <c r="P1291" s="1962"/>
      <c r="Q1291" s="1963"/>
      <c r="R1291" s="610"/>
    </row>
    <row r="1292" spans="8:8" ht="21.75" customHeight="1">
      <c r="A1292" s="1954"/>
      <c r="B1292" s="1964"/>
      <c r="C1292" s="1965" t="s">
        <v>151</v>
      </c>
      <c r="D1292" s="1966"/>
      <c r="E1292" s="1966"/>
      <c r="F1292" s="1966"/>
      <c r="G1292" s="1966"/>
      <c r="H1292" s="1967"/>
      <c r="I1292" s="1968" t="s">
        <v>128</v>
      </c>
      <c r="J1292" s="1969"/>
      <c r="K1292" s="1969"/>
      <c r="L1292" s="1970">
        <f>VLOOKUP(A1288,'Result Entry'!$B$6:$K$108,6,0)</f>
        <v>0.0</v>
      </c>
      <c r="M1292" s="1971"/>
      <c r="N1292" s="1972" t="s">
        <v>69</v>
      </c>
      <c r="O1292" s="1973"/>
      <c r="P1292" s="1974">
        <f>Master!$E$14</f>
        <v>8.151106901E9</v>
      </c>
      <c r="Q1292" s="1975"/>
      <c r="R1292" s="610"/>
    </row>
    <row r="1293" spans="8:8" ht="21.75" customHeight="1">
      <c r="A1293" s="1954"/>
      <c r="B1293" s="1976"/>
      <c r="C1293" s="1965"/>
      <c r="D1293" s="1966"/>
      <c r="E1293" s="1966"/>
      <c r="F1293" s="1966"/>
      <c r="G1293" s="1966"/>
      <c r="H1293" s="1967"/>
      <c r="I1293" s="1968"/>
      <c r="J1293" s="1969"/>
      <c r="K1293" s="1969"/>
      <c r="L1293" s="1970"/>
      <c r="M1293" s="1971"/>
      <c r="N1293" s="1470" t="s">
        <v>67</v>
      </c>
      <c r="O1293" s="1471"/>
      <c r="P1293" s="1472"/>
      <c r="Q1293" s="1977"/>
      <c r="R1293" s="610"/>
    </row>
    <row r="1294" spans="8:8" ht="21.75" customHeight="1">
      <c r="A1294" s="1954"/>
      <c r="B1294" s="1976"/>
      <c r="C1294" s="1978"/>
      <c r="D1294" s="1979"/>
      <c r="E1294" s="1979"/>
      <c r="F1294" s="1979"/>
      <c r="G1294" s="1979"/>
      <c r="H1294" s="1980"/>
      <c r="I1294" s="1981"/>
      <c r="J1294" s="1982"/>
      <c r="K1294" s="1982"/>
      <c r="L1294" s="1983"/>
      <c r="M1294" s="1984"/>
      <c r="N1294" s="1479" t="s">
        <v>52</v>
      </c>
      <c r="O1294" s="1480"/>
      <c r="P1294" s="1481" t="str">
        <f>Master!$E$6</f>
        <v>2022-23</v>
      </c>
      <c r="Q1294" s="1985"/>
      <c r="R1294" s="610"/>
    </row>
    <row r="1295" spans="8:8" ht="33.75" customHeight="1">
      <c r="A1295" s="1954"/>
      <c r="B1295" s="1986" t="s">
        <v>70</v>
      </c>
      <c r="C1295" s="1677" t="s">
        <v>21</v>
      </c>
      <c r="D1295" s="1678"/>
      <c r="E1295" s="1678"/>
      <c r="F1295" s="1678"/>
      <c r="G1295" s="1679"/>
      <c r="H1295" s="1680" t="s">
        <v>150</v>
      </c>
      <c r="I1295" s="1681">
        <f>VLOOKUP($A1288,'Result Entry'!$B$9:$FW$108,4,0)</f>
        <v>0.0</v>
      </c>
      <c r="J1295" s="1681"/>
      <c r="K1295" s="1681"/>
      <c r="L1295" s="1681"/>
      <c r="M1295" s="1681"/>
      <c r="N1295" s="1681"/>
      <c r="O1295" s="1681"/>
      <c r="P1295" s="1681"/>
      <c r="Q1295" s="1987"/>
      <c r="R1295" s="610"/>
    </row>
    <row r="1296" spans="8:8" ht="33.75" customHeight="1">
      <c r="A1296" s="1954"/>
      <c r="B1296" s="1986" t="s">
        <v>70</v>
      </c>
      <c r="C1296" s="1683" t="s">
        <v>23</v>
      </c>
      <c r="D1296" s="1684"/>
      <c r="E1296" s="1684"/>
      <c r="F1296" s="1684"/>
      <c r="G1296" s="1685"/>
      <c r="H1296" s="1686" t="s">
        <v>150</v>
      </c>
      <c r="I1296" s="1687">
        <f>VLOOKUP($A1288,'Result Entry'!$B$9:$FW$108,7,0)</f>
        <v>0.0</v>
      </c>
      <c r="J1296" s="1687"/>
      <c r="K1296" s="1687"/>
      <c r="L1296" s="1687"/>
      <c r="M1296" s="1687"/>
      <c r="N1296" s="1687"/>
      <c r="O1296" s="1687"/>
      <c r="P1296" s="1687"/>
      <c r="Q1296" s="1988"/>
      <c r="R1296" s="610"/>
    </row>
    <row r="1297" spans="8:8" ht="33.75" customHeight="1">
      <c r="A1297" s="1954"/>
      <c r="B1297" s="1986" t="s">
        <v>70</v>
      </c>
      <c r="C1297" s="1683" t="s">
        <v>24</v>
      </c>
      <c r="D1297" s="1684"/>
      <c r="E1297" s="1684"/>
      <c r="F1297" s="1684"/>
      <c r="G1297" s="1685"/>
      <c r="H1297" s="1686" t="s">
        <v>150</v>
      </c>
      <c r="I1297" s="1687">
        <f>VLOOKUP($A1288,'Result Entry'!$B$9:$FW$108,8,0)</f>
        <v>0.0</v>
      </c>
      <c r="J1297" s="1687"/>
      <c r="K1297" s="1687"/>
      <c r="L1297" s="1687"/>
      <c r="M1297" s="1687"/>
      <c r="N1297" s="1687"/>
      <c r="O1297" s="1687"/>
      <c r="P1297" s="1687"/>
      <c r="Q1297" s="1988"/>
      <c r="R1297" s="610"/>
    </row>
    <row r="1298" spans="8:8" ht="33.75" customHeight="1">
      <c r="A1298" s="1954"/>
      <c r="B1298" s="1986" t="s">
        <v>70</v>
      </c>
      <c r="C1298" s="1683" t="s">
        <v>53</v>
      </c>
      <c r="D1298" s="1684"/>
      <c r="E1298" s="1684"/>
      <c r="F1298" s="1684"/>
      <c r="G1298" s="1685"/>
      <c r="H1298" s="1686" t="s">
        <v>150</v>
      </c>
      <c r="I1298" s="1687">
        <f>VLOOKUP($A1288,'Result Entry'!$B$9:$FW$108,9,0)</f>
        <v>0.0</v>
      </c>
      <c r="J1298" s="1687"/>
      <c r="K1298" s="1687"/>
      <c r="L1298" s="1687"/>
      <c r="M1298" s="1687"/>
      <c r="N1298" s="1687"/>
      <c r="O1298" s="1687"/>
      <c r="P1298" s="1687"/>
      <c r="Q1298" s="1988"/>
      <c r="R1298" s="610"/>
    </row>
    <row r="1299" spans="8:8" ht="33.75" customHeight="1">
      <c r="A1299" s="1954"/>
      <c r="B1299" s="1986" t="s">
        <v>70</v>
      </c>
      <c r="C1299" s="1683" t="s">
        <v>54</v>
      </c>
      <c r="D1299" s="1684"/>
      <c r="E1299" s="1684"/>
      <c r="F1299" s="1684"/>
      <c r="G1299" s="1685"/>
      <c r="H1299" s="1686" t="s">
        <v>150</v>
      </c>
      <c r="I1299" s="1689" t="str">
        <f>CONCATENATE('Result Entry'!$G$4,'Result Entry'!$J$4)</f>
        <v>11(A)</v>
      </c>
      <c r="J1299" s="1687"/>
      <c r="K1299" s="1687"/>
      <c r="L1299" s="1687"/>
      <c r="M1299" s="1687"/>
      <c r="N1299" s="1687"/>
      <c r="O1299" s="1687"/>
      <c r="P1299" s="1687"/>
      <c r="Q1299" s="1988"/>
      <c r="R1299" s="610"/>
    </row>
    <row r="1300" spans="8:8" ht="33.75" customHeight="1">
      <c r="A1300" s="1954"/>
      <c r="B1300" s="1986" t="s">
        <v>70</v>
      </c>
      <c r="C1300" s="1742" t="s">
        <v>26</v>
      </c>
      <c r="D1300" s="1763"/>
      <c r="E1300" s="1763"/>
      <c r="F1300" s="1763"/>
      <c r="G1300" s="1989"/>
      <c r="H1300" s="1693" t="s">
        <v>150</v>
      </c>
      <c r="I1300" s="1694">
        <f>VLOOKUP($A1288,'Result Entry'!$B$9:$FW$108,10,0)</f>
        <v>0.0</v>
      </c>
      <c r="J1300" s="1694"/>
      <c r="K1300" s="1694"/>
      <c r="L1300" s="1694"/>
      <c r="M1300" s="1694"/>
      <c r="N1300" s="1694"/>
      <c r="O1300" s="1694"/>
      <c r="P1300" s="1694"/>
      <c r="Q1300" s="1990"/>
      <c r="R1300" s="610"/>
    </row>
    <row r="1301" spans="8:8" ht="33.75" customHeight="1">
      <c r="A1301" s="1954"/>
      <c r="B1301" s="1986" t="s">
        <v>70</v>
      </c>
      <c r="C1301" s="1991" t="s">
        <v>244</v>
      </c>
      <c r="D1301" s="1992"/>
      <c r="E1301" s="1993" t="s">
        <v>73</v>
      </c>
      <c r="F1301" s="1994" t="s">
        <v>74</v>
      </c>
      <c r="G1301" s="1994" t="s">
        <v>230</v>
      </c>
      <c r="H1301" s="1995" t="s">
        <v>169</v>
      </c>
      <c r="I1301" s="1701" t="s">
        <v>56</v>
      </c>
      <c r="J1301" s="1996"/>
      <c r="K1301" s="1996"/>
      <c r="L1301" s="1997" t="s">
        <v>231</v>
      </c>
      <c r="M1301" s="1998" t="s">
        <v>85</v>
      </c>
      <c r="N1301" s="1998"/>
      <c r="O1301" s="1999"/>
      <c r="P1301" s="2000" t="s">
        <v>77</v>
      </c>
      <c r="Q1301" s="2001" t="s">
        <v>99</v>
      </c>
      <c r="R1301" s="610"/>
    </row>
    <row r="1302" spans="8:8" ht="33.75" customHeight="1">
      <c r="A1302" s="1954"/>
      <c r="B1302" s="1986" t="s">
        <v>70</v>
      </c>
      <c r="C1302" s="2002"/>
      <c r="D1302" s="2003"/>
      <c r="E1302" s="2004"/>
      <c r="F1302" s="2005"/>
      <c r="G1302" s="2005"/>
      <c r="H1302" s="2006"/>
      <c r="I1302" s="2007" t="s">
        <v>233</v>
      </c>
      <c r="J1302" s="2008" t="s">
        <v>87</v>
      </c>
      <c r="K1302" s="2009" t="s">
        <v>109</v>
      </c>
      <c r="L1302" s="2010"/>
      <c r="M1302" s="2007" t="s">
        <v>233</v>
      </c>
      <c r="N1302" s="2008" t="s">
        <v>87</v>
      </c>
      <c r="O1302" s="2011" t="s">
        <v>110</v>
      </c>
      <c r="P1302" s="2012"/>
      <c r="Q1302" s="2013"/>
      <c r="R1302" s="610"/>
    </row>
    <row r="1303" spans="8:8" s="2014" ht="33.75" customFormat="1" customHeight="1">
      <c r="A1303" s="1954"/>
      <c r="B1303" s="1986" t="s">
        <v>70</v>
      </c>
      <c r="C1303" s="2015" t="s">
        <v>57</v>
      </c>
      <c r="D1303" s="2016"/>
      <c r="E1303" s="2017">
        <f>'Result Entry'!$L$7</f>
        <v>10.0</v>
      </c>
      <c r="F1303" s="2018">
        <f>'Result Entry'!$M$7</f>
        <v>10.0</v>
      </c>
      <c r="G1303" s="2018">
        <f>'Result Entry'!$N$7</f>
        <v>10.0</v>
      </c>
      <c r="H1303" s="2019">
        <f>SUM(E1303:G1303)</f>
        <v>30.0</v>
      </c>
      <c r="I1303" s="2020" t="s">
        <v>243</v>
      </c>
      <c r="J1303" s="2021" t="s">
        <v>243</v>
      </c>
      <c r="K1303" s="2022">
        <f>'Result Entry'!$P$7</f>
        <v>70.0</v>
      </c>
      <c r="L1303" s="2023">
        <f>SUM(H1303,K1303)</f>
        <v>100.0</v>
      </c>
      <c r="M1303" s="2020" t="s">
        <v>243</v>
      </c>
      <c r="N1303" s="2021" t="s">
        <v>243</v>
      </c>
      <c r="O1303" s="2019">
        <f>'Result Entry'!$R$7</f>
        <v>100.0</v>
      </c>
      <c r="P1303" s="2024">
        <f>SUM(L1303,O1303)</f>
        <v>200.0</v>
      </c>
      <c r="Q1303" s="2025"/>
      <c r="R1303" s="610"/>
    </row>
    <row r="1304" spans="8:8" s="1538" ht="33.75" customFormat="1" customHeight="1">
      <c r="A1304" s="1954"/>
      <c r="B1304" s="1986" t="s">
        <v>70</v>
      </c>
      <c r="C1304" s="1540" t="str">
        <f>'Result Entry'!$L$3</f>
        <v>HINDI Comp.</v>
      </c>
      <c r="D1304" s="1541"/>
      <c r="E1304" s="1728">
        <f>IF($L1292="TC",0,IF($L1292="Nso",0,VLOOKUP($A1288,'Result Entry'!$B$9:$FW$108,11,0)))</f>
        <v>0.0</v>
      </c>
      <c r="F1304" s="1729">
        <f>IF($L1292="TC",0,IF($L1292="Nso",0,VLOOKUP($A1288,'Result Entry'!$B$9:$FW$108,12,0)))</f>
        <v>0.0</v>
      </c>
      <c r="G1304" s="1729">
        <f>IF($L1292="TC",0,IF($L1292="Nso",0,VLOOKUP($A1288,'Result Entry'!$B$9:$FW$108,13,0)))</f>
        <v>0.0</v>
      </c>
      <c r="H1304" s="2026">
        <f>SUM(E1304:G1304)</f>
        <v>0.0</v>
      </c>
      <c r="I1304" s="2027" t="str">
        <f>CONCATENATE(U1304,"/",'Result Entry'!$P$7)</f>
        <v>0/70</v>
      </c>
      <c r="J1304" s="2028" t="str">
        <f>IF(V1304=0,"--",CONCATENATE(V1304,"/"))</f>
        <v>--</v>
      </c>
      <c r="K1304" s="2029">
        <f>SUM(U1304:V1304)</f>
        <v>0.0</v>
      </c>
      <c r="L1304" s="2030">
        <f>SUM(H1304,K1304)</f>
        <v>0.0</v>
      </c>
      <c r="M1304" s="2027" t="str">
        <f>CONCATENATE(W1304,"/",'Result Entry'!$R$7)</f>
        <v>0/100</v>
      </c>
      <c r="N1304" s="2028" t="str">
        <f>IF(X1304=0,"--",CONCATENATE(X1304,"/"))</f>
        <v>--</v>
      </c>
      <c r="O1304" s="2031">
        <f>SUM(W1304:X1304)</f>
        <v>0.0</v>
      </c>
      <c r="P1304" s="1734">
        <f>SUM(L1304,O1304)</f>
        <v>0.0</v>
      </c>
      <c r="Q1304" s="2032" t="str">
        <f>IF($L1292="TC",0,IF($L1292="Nso",0,VLOOKUP($A1288,'Result Entry'!$B$9:$FW$108,24,0)))</f>
        <v/>
      </c>
      <c r="R1304" s="610"/>
      <c r="U1304" s="2033">
        <f>IF($L1292="TC",0,IF($L1292="Nso",0,VLOOKUP($A1288,'Result Entry'!$B$9:$FW$108,15,0)))</f>
        <v>0.0</v>
      </c>
      <c r="V1304" s="2033">
        <v>0.0</v>
      </c>
      <c r="W1304" s="2033">
        <f>IF($L1292="TC",0,IF($L1292="Nso",0,VLOOKUP($A1288,'Result Entry'!$B$9:$FW$108,17,0)))</f>
        <v>0.0</v>
      </c>
      <c r="X1304" s="2033">
        <v>0.0</v>
      </c>
    </row>
    <row r="1305" spans="8:8" s="1538" ht="33.75" customFormat="1" customHeight="1">
      <c r="A1305" s="1954"/>
      <c r="B1305" s="1986" t="s">
        <v>70</v>
      </c>
      <c r="C1305" s="1551" t="str">
        <f>'Result Entry'!$Z$3</f>
        <v>ENGLISH Comp.</v>
      </c>
      <c r="D1305" s="1552"/>
      <c r="E1305" s="1728">
        <f>IF($L1292="TC",0,IF($L1292="Nso",0,VLOOKUP($A1288,'Result Entry'!$B$9:$FW$108,25,0)))</f>
        <v>0.0</v>
      </c>
      <c r="F1305" s="1729">
        <f>IF($L1292="TC",0,IF($L1292="Nso",0,VLOOKUP($A1288,'Result Entry'!$B$9:$FW$108,26,0)))</f>
        <v>0.0</v>
      </c>
      <c r="G1305" s="1729">
        <f>IF($L1292="TC",0,IF($L1292="Nso",0,VLOOKUP($A1288,'Result Entry'!$B$9:$FW$108,27,0)))</f>
        <v>0.0</v>
      </c>
      <c r="H1305" s="2034">
        <f t="shared" si="165" ref="H1305:H1310">SUM(E1305:G1305)</f>
        <v>0.0</v>
      </c>
      <c r="I1305" s="2035" t="str">
        <f>CONCATENATE(U1305,"/",'Result Entry'!$AD$7)</f>
        <v>0/70</v>
      </c>
      <c r="J1305" s="2036" t="str">
        <f>IF(V1305=0,"--",CONCATENATE(V1305,"/"))</f>
        <v>--</v>
      </c>
      <c r="K1305" s="2037">
        <f t="shared" si="166" ref="K1305:K1310">SUM(U1305:V1305)</f>
        <v>0.0</v>
      </c>
      <c r="L1305" s="2038">
        <f t="shared" si="167" ref="L1305:L1310">SUM(H1305,K1305)</f>
        <v>0.0</v>
      </c>
      <c r="M1305" s="2035" t="str">
        <f>CONCATENATE(W1305,"/",'Result Entry'!$AF$7)</f>
        <v>0/100</v>
      </c>
      <c r="N1305" s="2036" t="str">
        <f>IF(X1305=0,"--",CONCATENATE(X1305,"/"))</f>
        <v>--</v>
      </c>
      <c r="O1305" s="2031">
        <f t="shared" si="168" ref="O1305:O1310">SUM(W1305:X1305)</f>
        <v>0.0</v>
      </c>
      <c r="P1305" s="1734">
        <f t="shared" si="169" ref="P1305:P1310">SUM(L1305,O1305)</f>
        <v>0.0</v>
      </c>
      <c r="Q1305" s="2032" t="str">
        <f>IF($L1292="TC",0,IF($L1292="Nso",0,VLOOKUP($A1288,'Result Entry'!$B$9:$FW$108,38,0)))</f>
        <v/>
      </c>
      <c r="R1305" s="610"/>
      <c r="U1305" s="2039">
        <f>IF($L1292="TC",0,IF($L1292="Nso",0,VLOOKUP($A1288,'Result Entry'!$B$9:$FW$108,29,0)))</f>
        <v>0.0</v>
      </c>
      <c r="V1305" s="2039">
        <v>0.0</v>
      </c>
      <c r="W1305" s="2039">
        <f>IF($L1292="TC",0,IF($L1292="Nso",0,VLOOKUP($A1288,'Result Entry'!$B$9:$FW$108,31,0)))</f>
        <v>0.0</v>
      </c>
      <c r="X1305" s="2039">
        <v>0.0</v>
      </c>
    </row>
    <row r="1306" spans="8:8" s="1538" ht="33.75" customFormat="1" customHeight="1">
      <c r="A1306" s="1954"/>
      <c r="B1306" s="1986" t="s">
        <v>70</v>
      </c>
      <c r="C1306" s="1551">
        <f>IF(Y1306&gt;=1,'Result Entry'!$AO$3,0)</f>
        <v>0.0</v>
      </c>
      <c r="D1306" s="1552"/>
      <c r="E1306" s="1728">
        <f>IF($L1292="TC",0,IF($L1292="Nso",0,VLOOKUP($A1288,'Result Entry'!$B$9:$FW$108,40,0)))</f>
        <v>0.0</v>
      </c>
      <c r="F1306" s="1729">
        <f>IF($L1292="TC",0,IF($L1292="Nso",0,VLOOKUP($A1288,'Result Entry'!$B$9:$FW$108,41,0)))</f>
        <v>0.0</v>
      </c>
      <c r="G1306" s="1729">
        <f>IF($L1292="TC",0,IF($L1292="Nso",0,VLOOKUP($A1288,'Result Entry'!$B$9:$FW$108,42,0)))</f>
        <v>0.0</v>
      </c>
      <c r="H1306" s="2034">
        <f t="shared" si="165"/>
        <v>0.0</v>
      </c>
      <c r="I1306" s="2035" t="str">
        <f>CONCATENATE(U1306,"/",'Result Entry'!$AS$7)</f>
        <v>0/40</v>
      </c>
      <c r="J1306" s="2036" t="str">
        <f>IF(V1306=0,"--",CONCATENATE(V1306,"/",'Result Entry'!$AT$7))</f>
        <v>--</v>
      </c>
      <c r="K1306" s="2037">
        <f t="shared" si="166"/>
        <v>0.0</v>
      </c>
      <c r="L1306" s="2038">
        <f t="shared" si="167"/>
        <v>0.0</v>
      </c>
      <c r="M1306" s="2035" t="str">
        <f>CONCATENATE(W1306,"/",'Result Entry'!$AW$7)</f>
        <v>0/100</v>
      </c>
      <c r="N1306" s="2036" t="str">
        <f>IF(X1306=0,"--",CONCATENATE(X1306,"/",'Result Entry'!$AX$7))</f>
        <v>--</v>
      </c>
      <c r="O1306" s="2031">
        <f t="shared" si="168"/>
        <v>0.0</v>
      </c>
      <c r="P1306" s="1734">
        <f t="shared" si="169"/>
        <v>0.0</v>
      </c>
      <c r="Q1306" s="2032" t="str">
        <f>IF($L1292="TC",0,IF($L1292="Nso",0,VLOOKUP($A1288,'Result Entry'!$B$9:$FW$108,55,0)))</f>
        <v/>
      </c>
      <c r="R1306" s="610"/>
      <c r="U1306" s="2039">
        <f>IF($L1292="TC",0,IF($L1292="Nso",0,VLOOKUP($A1288,'Result Entry'!$B$9:$FW$108,44,0)))</f>
        <v>0.0</v>
      </c>
      <c r="V1306" s="2039">
        <f>IF($L1292="TC",0,IF($L1292="Nso",0,VLOOKUP($A1288,'Result Entry'!$B$9:$FW$108,45,0)))</f>
        <v>0.0</v>
      </c>
      <c r="W1306" s="2039">
        <f>IF($L1292="TC",0,IF($L1292="Nso",0,VLOOKUP($A1288,'Result Entry'!$B$9:$FW$108,48,0)))</f>
        <v>0.0</v>
      </c>
      <c r="X1306" s="2039">
        <f>IF($L1292="TC",0,IF($L1292="Nso",0,VLOOKUP($A1288,'Result Entry'!$B$9:$FW$108,49,0)))</f>
        <v>0.0</v>
      </c>
      <c r="Y1306" s="2039">
        <f>VLOOKUP($A1288,'Result Entry'!$B$9:$FW$108,39,0)</f>
        <v>0.0</v>
      </c>
    </row>
    <row r="1307" spans="8:8" s="1538" ht="33.75" customFormat="1" customHeight="1">
      <c r="A1307" s="1954"/>
      <c r="B1307" s="1986" t="s">
        <v>70</v>
      </c>
      <c r="C1307" s="1551">
        <f>IF(Y1307&gt;=1,'Result Entry'!$BF$3,0)</f>
        <v>0.0</v>
      </c>
      <c r="D1307" s="1552"/>
      <c r="E1307" s="1728">
        <f>IF($L1292="TC",0,IF($L1292="Nso",0,VLOOKUP($A1288,'Result Entry'!$B$9:$FW$108,57,0)))</f>
        <v>0.0</v>
      </c>
      <c r="F1307" s="1729">
        <f>IF($L1292="TC",0,IF($L1292="Nso",0,VLOOKUP($A1288,'Result Entry'!$B$9:$FW$108,58,0)))</f>
        <v>0.0</v>
      </c>
      <c r="G1307" s="1729">
        <f>IF($L1292="TC",0,IF($L1292="Nso",0,VLOOKUP($A1288,'Result Entry'!$B$9:$FW$108,59,0)))</f>
        <v>0.0</v>
      </c>
      <c r="H1307" s="2034">
        <f t="shared" si="165"/>
        <v>0.0</v>
      </c>
      <c r="I1307" s="2035" t="str">
        <f>CONCATENATE(U1307,"/",'Result Entry'!$BJ$7)</f>
        <v>0/70</v>
      </c>
      <c r="J1307" s="2036" t="str">
        <f>IF(V1307=0,"--",CONCATENATE(V1307,"/",'Result Entry'!$BK$7))</f>
        <v>--</v>
      </c>
      <c r="K1307" s="2037">
        <f t="shared" si="166"/>
        <v>0.0</v>
      </c>
      <c r="L1307" s="2038">
        <f t="shared" si="167"/>
        <v>0.0</v>
      </c>
      <c r="M1307" s="2035" t="str">
        <f>CONCATENATE(W1307,"/",'Result Entry'!$BN$7)</f>
        <v>0/100</v>
      </c>
      <c r="N1307" s="2036" t="str">
        <f>IF(X1307=0,"--",CONCATENATE(X1307,"/",'Result Entry'!$BO$7))</f>
        <v>--</v>
      </c>
      <c r="O1307" s="2031">
        <f t="shared" si="168"/>
        <v>0.0</v>
      </c>
      <c r="P1307" s="1734">
        <f t="shared" si="169"/>
        <v>0.0</v>
      </c>
      <c r="Q1307" s="2032" t="str">
        <f>IF($L1292="TC",0,IF($L1292="Nso",0,VLOOKUP($A1288,'Result Entry'!$B$9:$FW$108,72,0)))</f>
        <v/>
      </c>
      <c r="R1307" s="610"/>
      <c r="U1307" s="2039">
        <f>IF($L1292="TC",0,IF($L1292="Nso",0,VLOOKUP($A1288,'Result Entry'!$B$9:$FW$108,61,0)))</f>
        <v>0.0</v>
      </c>
      <c r="V1307" s="2039">
        <f>IF($L1292="TC",0,IF($L1292="Nso",0,VLOOKUP($A1288,'Result Entry'!$B$9:$FW$108,62,0)))</f>
        <v>0.0</v>
      </c>
      <c r="W1307" s="2039">
        <f>IF($L1292="TC",0,IF($L1292="Nso",0,VLOOKUP($A1288,'Result Entry'!$B$9:$FW$108,65,0)))</f>
        <v>0.0</v>
      </c>
      <c r="X1307" s="2039">
        <f>IF($L1292="TC",0,IF($L1292="Nso",0,VLOOKUP($A1288,'Result Entry'!$B$9:$FW$108,66,0)))</f>
        <v>0.0</v>
      </c>
      <c r="Y1307" s="2039">
        <f>VLOOKUP($A1288,'Result Entry'!$B$9:$FW$108,56,0)</f>
        <v>0.0</v>
      </c>
    </row>
    <row r="1308" spans="8:8" s="1538" ht="33.75" customFormat="1" customHeight="1">
      <c r="A1308" s="1954"/>
      <c r="B1308" s="1986" t="s">
        <v>70</v>
      </c>
      <c r="C1308" s="1554">
        <f>IF(Y1308&gt;=1,'Result Entry'!$BW$3,0)</f>
        <v>0.0</v>
      </c>
      <c r="D1308" s="2040"/>
      <c r="E1308" s="2041">
        <f>IF($L1292="TC",0,IF($L1292="Nso",0,VLOOKUP($A1288,'Result Entry'!$B$9:$FW$108,74,0)))</f>
        <v>0.0</v>
      </c>
      <c r="F1308" s="2042">
        <f>IF($L1292="TC",0,IF($L1292="Nso",0,VLOOKUP($A1288,'Result Entry'!$B$9:$FW$108,75,0)))</f>
        <v>0.0</v>
      </c>
      <c r="G1308" s="2042">
        <f>IF($L1292="TC",0,IF($L1292="Nso",0,VLOOKUP($A1288,'Result Entry'!$B$9:$FW$108,76,0)))</f>
        <v>0.0</v>
      </c>
      <c r="H1308" s="2043">
        <f t="shared" si="165"/>
        <v>0.0</v>
      </c>
      <c r="I1308" s="2044" t="str">
        <f>CONCATENATE(U1308,"/",'Result Entry'!$CA$7)</f>
        <v>0/70</v>
      </c>
      <c r="J1308" s="2045" t="str">
        <f>IF(V1308=0,"--",CONCATENATE(V1308,"/",'Result Entry'!$CB$7))</f>
        <v>--</v>
      </c>
      <c r="K1308" s="2046">
        <f t="shared" si="166"/>
        <v>0.0</v>
      </c>
      <c r="L1308" s="2047">
        <f t="shared" si="167"/>
        <v>0.0</v>
      </c>
      <c r="M1308" s="2044" t="str">
        <f>CONCATENATE(W1308,"/",'Result Entry'!$CE$7)</f>
        <v>0/100</v>
      </c>
      <c r="N1308" s="2045" t="str">
        <f>IF(X1308=0,"--",CONCATENATE(X1308,"/",'Result Entry'!$CF$7))</f>
        <v>--</v>
      </c>
      <c r="O1308" s="2043">
        <f t="shared" si="168"/>
        <v>0.0</v>
      </c>
      <c r="P1308" s="2048">
        <f t="shared" si="169"/>
        <v>0.0</v>
      </c>
      <c r="Q1308" s="2049" t="str">
        <f>IF($L1292="TC",0,IF($L1292="Nso",0,VLOOKUP($A1288,'Result Entry'!$B$9:$FW$108,89,0)))</f>
        <v/>
      </c>
      <c r="R1308" s="610"/>
      <c r="U1308" s="2041">
        <f>IF($L1292="TC",0,IF($L1292="Nso",0,VLOOKUP($A1288,'Result Entry'!$B$9:$FW$108,78,0)))</f>
        <v>0.0</v>
      </c>
      <c r="V1308" s="2041">
        <f>IF($L1292="TC",0,IF($L1292="Nso",0,VLOOKUP($A1288,'Result Entry'!$B$9:$FW$108,79,0)))</f>
        <v>0.0</v>
      </c>
      <c r="W1308" s="2041">
        <f>IF($L1292="TC",0,IF($L1292="Nso",0,VLOOKUP($A1288,'Result Entry'!$B$9:$FW$108,82,0)))</f>
        <v>0.0</v>
      </c>
      <c r="X1308" s="2041">
        <f>IF($L1292="TC",0,IF($L1292="Nso",0,VLOOKUP($A1288,'Result Entry'!$B$9:$FW$108,83,0)))</f>
        <v>0.0</v>
      </c>
      <c r="Y1308" s="2041">
        <f>VLOOKUP($A1288,'Result Entry'!$B$9:$FW$108,73,0)</f>
        <v>0.0</v>
      </c>
    </row>
    <row r="1309" spans="8:8" s="1538" ht="33.75" customFormat="1" customHeight="1">
      <c r="A1309" s="1954"/>
      <c r="B1309" s="1986" t="s">
        <v>70</v>
      </c>
      <c r="C1309" s="2050">
        <f>IF(Y1309&gt;=1,'Result Entry'!$CN$3,0)</f>
        <v>0.0</v>
      </c>
      <c r="D1309" s="2040"/>
      <c r="E1309" s="2051">
        <f>IF($L1292="TC",0,IF($L1292="Nso",0,VLOOKUP($A1288,'Result Entry'!$B$9:$FW$108,91,0)))</f>
        <v>0.0</v>
      </c>
      <c r="F1309" s="2052">
        <f>IF($L1292="TC",0,IF($L1292="Nso",0,VLOOKUP($A1288,'Result Entry'!$B$9:$FW$108,92,0)))</f>
        <v>0.0</v>
      </c>
      <c r="G1309" s="2052">
        <f>IF($L1292="TC",0,IF($L1292="Nso",0,VLOOKUP($A1288,'Result Entry'!$B$9:$FW$108,93,0)))</f>
        <v>0.0</v>
      </c>
      <c r="H1309" s="2053">
        <f t="shared" si="165"/>
        <v>0.0</v>
      </c>
      <c r="I1309" s="2054" t="str">
        <f>CONCATENATE(U1309,"/",'Result Entry'!$CR$7)</f>
        <v>0/70</v>
      </c>
      <c r="J1309" s="2055" t="str">
        <f>IF(V1309=0,"--",CONCATENATE(V1309,"/",'Result Entry'!$CS$7))</f>
        <v>--</v>
      </c>
      <c r="K1309" s="2056">
        <f t="shared" si="166"/>
        <v>0.0</v>
      </c>
      <c r="L1309" s="2057">
        <f t="shared" si="167"/>
        <v>0.0</v>
      </c>
      <c r="M1309" s="2054" t="str">
        <f>CONCATENATE(W1309,"/",'Result Entry'!$CV$7)</f>
        <v>0/100</v>
      </c>
      <c r="N1309" s="2055" t="str">
        <f>IF(X1309=0,"--",CONCATENATE(X1309,"/",'Result Entry'!$CW$7))</f>
        <v>--</v>
      </c>
      <c r="O1309" s="2053">
        <f t="shared" si="168"/>
        <v>0.0</v>
      </c>
      <c r="P1309" s="2058">
        <f t="shared" si="169"/>
        <v>0.0</v>
      </c>
      <c r="Q1309" s="2059" t="str">
        <f>IF($L1292="TC",0,IF($L1292="Nso",0,VLOOKUP($A1288,'Result Entry'!$B$9:$FW$108,106,0)))</f>
        <v/>
      </c>
      <c r="R1309" s="610"/>
      <c r="U1309" s="2051">
        <f>IF($L1292="TC",0,IF($L1292="Nso",0,VLOOKUP($A1288,'Result Entry'!$B$9:$FW$108,95,0)))</f>
        <v>0.0</v>
      </c>
      <c r="V1309" s="2051">
        <f>IF($L1292="TC",0,IF($L1292="Nso",0,VLOOKUP($A1288,'Result Entry'!$B$9:$FW$108,96,0)))</f>
        <v>0.0</v>
      </c>
      <c r="W1309" s="2051">
        <f>IF($L1292="TC",0,IF($L1292="Nso",0,VLOOKUP($A1288,'Result Entry'!$B$9:$FW$108,99,0)))</f>
        <v>0.0</v>
      </c>
      <c r="X1309" s="2051">
        <f>IF($L1292="TC",0,IF($L1292="Nso",0,VLOOKUP($A1288,'Result Entry'!$B$9:$FW$108,100,0)))</f>
        <v>0.0</v>
      </c>
      <c r="Y1309" s="2051">
        <f>VLOOKUP($A1288,'Result Entry'!$B$9:$FW$108,90,0)</f>
        <v>0.0</v>
      </c>
    </row>
    <row r="1310" spans="8:8" s="1538" ht="33.75" customFormat="1" customHeight="1">
      <c r="A1310" s="1954"/>
      <c r="B1310" s="1986" t="s">
        <v>70</v>
      </c>
      <c r="C1310" s="1554">
        <f>IF(Y1310&gt;=1,'Result Entry'!$DE$3,0)</f>
        <v>0.0</v>
      </c>
      <c r="D1310" s="2040"/>
      <c r="E1310" s="1739">
        <f>IF($L1292="TC",0,IF($L1292="Nso",0,VLOOKUP($A1288,'Result Entry'!$B$9:$FW$108,108,0)))</f>
        <v>0.0</v>
      </c>
      <c r="F1310" s="1740">
        <f>IF($L1292="TC",0,IF($L1292="Nso",0,VLOOKUP($A1288,'Result Entry'!$B$9:$FW$108,109,0)))</f>
        <v>0.0</v>
      </c>
      <c r="G1310" s="1740">
        <f>IF($L1292="TC",0,IF($L1292="Nso",0,VLOOKUP($A1288,'Result Entry'!$B$9:$FW$108,110,0)))</f>
        <v>0.0</v>
      </c>
      <c r="H1310" s="2060">
        <f t="shared" si="165"/>
        <v>0.0</v>
      </c>
      <c r="I1310" s="2061" t="str">
        <f>CONCATENATE(U1310,"/",'Result Entry'!$DI$7)</f>
        <v>0/70</v>
      </c>
      <c r="J1310" s="2062" t="str">
        <f>IF(V1310=0,"--",CONCATENATE(V1310,"/",'Result Entry'!$DJ$7))</f>
        <v>--</v>
      </c>
      <c r="K1310" s="2063">
        <f t="shared" si="166"/>
        <v>0.0</v>
      </c>
      <c r="L1310" s="2064">
        <f t="shared" si="167"/>
        <v>0.0</v>
      </c>
      <c r="M1310" s="2061" t="str">
        <f>CONCATENATE(W1310,"/",'Result Entry'!$DM$7)</f>
        <v>0/100</v>
      </c>
      <c r="N1310" s="2062" t="str">
        <f>IF(X1310=0,"--",CONCATENATE(X1310,"/",'Result Entry'!$DN$7))</f>
        <v>--</v>
      </c>
      <c r="O1310" s="2060">
        <f t="shared" si="168"/>
        <v>0.0</v>
      </c>
      <c r="P1310" s="1746">
        <f t="shared" si="169"/>
        <v>0.0</v>
      </c>
      <c r="Q1310" s="2032" t="str">
        <f>IF($L1292="TC",0,IF($L1292="Nso",0,VLOOKUP($A1288,'Result Entry'!$B$9:$FW$108,123,0)))</f>
        <v/>
      </c>
      <c r="R1310" s="610"/>
      <c r="U1310" s="2065">
        <f>IF($L1292="TC",0,IF($L1292="Nso",0,VLOOKUP($A1288,'Result Entry'!$B$9:$FW$108,112,0)))</f>
        <v>0.0</v>
      </c>
      <c r="V1310" s="2065">
        <f>IF($L1292="TC",0,IF($L1292="Nso",0,VLOOKUP($A1288,'Result Entry'!$B$9:$FW$108,113,0)))</f>
        <v>0.0</v>
      </c>
      <c r="W1310" s="2065">
        <f>IF($L1292="TC",0,IF($L1292="Nso",0,VLOOKUP($A1288,'Result Entry'!$B$9:$FW$108,116,0)))</f>
        <v>0.0</v>
      </c>
      <c r="X1310" s="2065">
        <f>IF($L1292="TC",0,IF($L1292="Nso",0,VLOOKUP($A1288,'Result Entry'!$B$9:$FW$108,117,0)))</f>
        <v>0.0</v>
      </c>
      <c r="Y1310" s="2065">
        <f>VLOOKUP($A1288,'Result Entry'!$B$9:$FW$108,107,0)</f>
        <v>0.0</v>
      </c>
    </row>
    <row r="1311" spans="8:8" ht="33.75" customHeight="1">
      <c r="A1311" s="1954"/>
      <c r="B1311" s="1986" t="s">
        <v>70</v>
      </c>
      <c r="C1311" s="1565" t="s">
        <v>78</v>
      </c>
      <c r="D1311" s="1566"/>
      <c r="E1311" s="1567"/>
      <c r="F1311" s="1747" t="s">
        <v>79</v>
      </c>
      <c r="G1311" s="2066"/>
      <c r="H1311" s="1748"/>
      <c r="I1311" s="1747" t="s">
        <v>80</v>
      </c>
      <c r="J1311" s="1749"/>
      <c r="K1311" s="2067" t="s">
        <v>42</v>
      </c>
      <c r="L1311" s="2068"/>
      <c r="M1311" s="2067" t="s">
        <v>92</v>
      </c>
      <c r="N1311" s="1753"/>
      <c r="O1311" s="1752" t="s">
        <v>40</v>
      </c>
      <c r="P1311" s="1753"/>
      <c r="Q1311" s="2069" t="s">
        <v>44</v>
      </c>
      <c r="R1311" s="610"/>
    </row>
    <row r="1312" spans="8:8" ht="33.75" customHeight="1">
      <c r="A1312" s="1954"/>
      <c r="B1312" s="1986" t="s">
        <v>70</v>
      </c>
      <c r="C1312" s="1577"/>
      <c r="D1312" s="1578"/>
      <c r="E1312" s="1579"/>
      <c r="F1312" s="1755">
        <f>IF($L1292="TC",0,IF($L1292="Nso",0,VLOOKUP($A1288,'Result Entry'!$B$9:$FW$108,171,0)))</f>
        <v>0.0</v>
      </c>
      <c r="G1312" s="2070"/>
      <c r="H1312" s="1756"/>
      <c r="I1312" s="2071">
        <f>IF($L1292="TC",0,IF($L1292="Nso",0,VLOOKUP($A1288,'Result Entry'!$B$9:$FW$108,172,0)))</f>
        <v>0.0</v>
      </c>
      <c r="J1312" s="2072"/>
      <c r="K1312" s="2073">
        <f>IF($L1292="TC",0,IF($L1292="Nso",0,VLOOKUP($A1288,'Result Entry'!$B$9:$FW$108,173,0)))</f>
        <v>0.0</v>
      </c>
      <c r="L1312" s="2074"/>
      <c r="M1312" s="2075" t="str">
        <f>IF($L1292="TC",0,IF($L1292="Nso",0,VLOOKUP($A1288,'Result Entry'!$B$9:$FW$108,174,0)))</f>
        <v/>
      </c>
      <c r="N1312" s="2076"/>
      <c r="O1312" s="1535" t="str">
        <f>VLOOKUP($A1288,'Result Entry'!$B$9:$FW$108,175,0)</f>
        <v/>
      </c>
      <c r="P1312" s="1534"/>
      <c r="Q1312" s="2077" t="str">
        <f>IF($L1292="TC",0,IF($L1292="Nso",0,VLOOKUP($A1288,'Result Entry'!$B$9:$FW$108,177,0)))</f>
        <v/>
      </c>
      <c r="R1312" s="610"/>
    </row>
    <row r="1313" spans="8:8" ht="33.75" customHeight="1">
      <c r="A1313" s="1954"/>
      <c r="B1313" s="1986" t="s">
        <v>70</v>
      </c>
      <c r="C1313" s="2078" t="s">
        <v>59</v>
      </c>
      <c r="D1313" s="2079"/>
      <c r="E1313" s="2079"/>
      <c r="F1313" s="2079"/>
      <c r="G1313" s="2079"/>
      <c r="H1313" s="2079"/>
      <c r="I1313" s="2080"/>
      <c r="J1313" s="1592" t="s">
        <v>60</v>
      </c>
      <c r="K1313" s="1592"/>
      <c r="L1313" s="1592"/>
      <c r="M1313" s="1593"/>
      <c r="N1313" s="1760">
        <f>VLOOKUP($A1288,'Result Entry'!$B$9:$FW$108,168,0)</f>
        <v>0.0</v>
      </c>
      <c r="O1313" s="1761"/>
      <c r="P1313" s="2081" t="s">
        <v>38</v>
      </c>
      <c r="Q1313" s="2082"/>
      <c r="R1313" s="610"/>
    </row>
    <row r="1314" spans="8:8" ht="33.75" customHeight="1">
      <c r="A1314" s="1954"/>
      <c r="B1314" s="1986" t="s">
        <v>70</v>
      </c>
      <c r="C1314" s="1598" t="s">
        <v>244</v>
      </c>
      <c r="D1314" s="1599"/>
      <c r="E1314" s="1599"/>
      <c r="F1314" s="2083" t="s">
        <v>158</v>
      </c>
      <c r="G1314" s="2084"/>
      <c r="H1314" s="2085"/>
      <c r="I1314" s="2086" t="s">
        <v>242</v>
      </c>
      <c r="J1314" s="1603" t="s">
        <v>61</v>
      </c>
      <c r="K1314" s="1603"/>
      <c r="L1314" s="1603"/>
      <c r="M1314" s="1604"/>
      <c r="N1314" s="1762">
        <f>VLOOKUP($A1288,'Result Entry'!$B$9:$FW$108,169,0)</f>
        <v>0.0</v>
      </c>
      <c r="O1314" s="1763"/>
      <c r="P1314" s="1607" t="str">
        <f>VLOOKUP($A1288,'Result Entry'!$B$9:$FW$108,170,0)</f>
        <v/>
      </c>
      <c r="Q1314" s="2087"/>
      <c r="R1314" s="610"/>
    </row>
    <row r="1315" spans="8:8" ht="33.75" customHeight="1">
      <c r="A1315" s="1954"/>
      <c r="B1315" s="1986" t="s">
        <v>70</v>
      </c>
      <c r="C1315" s="1598"/>
      <c r="D1315" s="1599"/>
      <c r="E1315" s="1599"/>
      <c r="F1315" s="2088"/>
      <c r="G1315" s="2089"/>
      <c r="H1315" s="2090"/>
      <c r="I1315" s="2091" t="s">
        <v>100</v>
      </c>
      <c r="J1315" s="1612" t="s">
        <v>62</v>
      </c>
      <c r="K1315" s="1612"/>
      <c r="L1315" s="1612"/>
      <c r="M1315" s="1613"/>
      <c r="N1315" s="2092">
        <f>IF($L1292="TC","Transferred",IF($L1292="Nso","NameSeparated",VLOOKUP($A1288,'Result Entry'!$B$9:$FW$108,178,0)))</f>
        <v>0.0</v>
      </c>
      <c r="O1315" s="2092"/>
      <c r="P1315" s="2092"/>
      <c r="Q1315" s="2093"/>
      <c r="R1315" s="610"/>
    </row>
    <row r="1316" spans="8:8" ht="33.75" customHeight="1">
      <c r="A1316" s="1954"/>
      <c r="B1316" s="1986" t="s">
        <v>70</v>
      </c>
      <c r="C1316" s="1766" t="str">
        <f>'Result Entry'!$DU$3</f>
        <v>Foundation Of Information Tech.</v>
      </c>
      <c r="D1316" s="1767"/>
      <c r="E1316" s="1768"/>
      <c r="F1316" s="1769" t="str">
        <f>IF(OR($L1292="TC",$L1292="Nso"),"",VLOOKUP($A1288,'Result Entry'!$B$9:$GS$108,196,0))</f>
        <v>0/200</v>
      </c>
      <c r="G1316" s="1769"/>
      <c r="H1316" s="1769"/>
      <c r="I1316" s="1770" t="str">
        <f>IF(F1316="","",VLOOKUP($A1288,'Result Entry'!$B$9:$GS$108,137,0))</f>
        <v/>
      </c>
      <c r="J1316" s="1621" t="s">
        <v>72</v>
      </c>
      <c r="K1316" s="1621"/>
      <c r="L1316" s="1621"/>
      <c r="M1316" s="1622"/>
      <c r="N1316" s="2094">
        <f>'Result Entry'!$T$2</f>
        <v>45041.0</v>
      </c>
      <c r="O1316" s="2095"/>
      <c r="P1316" s="2095"/>
      <c r="Q1316" s="2096"/>
      <c r="R1316" s="610"/>
    </row>
    <row r="1317" spans="8:8" ht="33.75" customHeight="1">
      <c r="A1317" s="1954"/>
      <c r="B1317" s="1986" t="s">
        <v>70</v>
      </c>
      <c r="C1317" s="1774" t="str">
        <f>'Result Entry'!$EI$3</f>
        <v>G.I.A.I.-II</v>
      </c>
      <c r="D1317" s="1775"/>
      <c r="E1317" s="1776"/>
      <c r="F1317" s="1769" t="str">
        <f>IF(OR($L1292="TC",$L1292="Nso"),"",VLOOKUP($A1288,'Result Entry'!$B$9:$GS$108,200,0))</f>
        <v>0/200</v>
      </c>
      <c r="G1317" s="1769"/>
      <c r="H1317" s="1769"/>
      <c r="I1317" s="1770" t="str">
        <f>IF(F1317="","",VLOOKUP($A1288,'Result Entry'!$B$9:$GS$108,149,0))</f>
        <v/>
      </c>
      <c r="J1317" s="1626"/>
      <c r="K1317" s="1627"/>
      <c r="L1317" s="1627"/>
      <c r="M1317" s="1627"/>
      <c r="N1317" s="1627"/>
      <c r="O1317" s="1627"/>
      <c r="P1317" s="1627"/>
      <c r="Q1317" s="2097"/>
      <c r="R1317" s="610"/>
    </row>
    <row r="1318" spans="8:8" ht="33.75" customHeight="1">
      <c r="A1318" s="1954"/>
      <c r="B1318" s="1986" t="s">
        <v>70</v>
      </c>
      <c r="C1318" s="1774" t="str">
        <f>'Result Entry'!$EU$3</f>
        <v>SOC.SER.PLAN</v>
      </c>
      <c r="D1318" s="1775"/>
      <c r="E1318" s="1776"/>
      <c r="F1318" s="1769" t="str">
        <f>IF(OR($L1292="TC",$L1292="Nso"),"",VLOOKUP($A1288,'Result Entry'!$B$9:$HS$108,204,0))</f>
        <v>0/200</v>
      </c>
      <c r="G1318" s="1769"/>
      <c r="H1318" s="1769"/>
      <c r="I1318" s="1770" t="str">
        <f>IF(F1318="","",VLOOKUP($A1288,'Result Entry'!$B$9:$GS$108,161,0))</f>
        <v/>
      </c>
      <c r="J1318" s="1629" t="s">
        <v>175</v>
      </c>
      <c r="K1318" s="2098"/>
      <c r="L1318" s="2098"/>
      <c r="M1318" s="1630"/>
      <c r="N1318" s="2099"/>
      <c r="O1318" s="2100"/>
      <c r="P1318" s="2100"/>
      <c r="Q1318" s="2101"/>
      <c r="R1318" s="610"/>
    </row>
    <row r="1319" spans="8:8" ht="33.75" customHeight="1">
      <c r="A1319" s="1954"/>
      <c r="B1319" s="1986" t="s">
        <v>70</v>
      </c>
      <c r="C1319" s="1774" t="str">
        <f>'Result Entry'!$FG$3</f>
        <v>Jeewan Kaushal</v>
      </c>
      <c r="D1319" s="1775"/>
      <c r="E1319" s="1776"/>
      <c r="F1319" s="1769" t="str">
        <f>IF(OR($L1292="TC",$L1292="Nso"),"",VLOOKUP($A1288,'Result Entry'!$B$9:$HS$108,208,0))</f>
        <v>0/100</v>
      </c>
      <c r="G1319" s="1769"/>
      <c r="H1319" s="1769"/>
      <c r="I1319" s="1770" t="str">
        <f>IF(F1319="","",VLOOKUP($A1288,'Result Entry'!$B$9:$HS$108,167,0))</f>
        <v/>
      </c>
      <c r="J1319" s="1629" t="s">
        <v>149</v>
      </c>
      <c r="K1319" s="2098"/>
      <c r="L1319" s="2098"/>
      <c r="M1319" s="1630"/>
      <c r="N1319" s="1630"/>
      <c r="O1319" s="1630"/>
      <c r="P1319" s="1630"/>
      <c r="Q1319" s="2102"/>
      <c r="R1319" s="610"/>
    </row>
    <row r="1320" spans="8:8" ht="33.75" customHeight="1">
      <c r="A1320" s="1954"/>
      <c r="B1320" s="1986" t="s">
        <v>70</v>
      </c>
      <c r="C1320" s="1777" t="s">
        <v>181</v>
      </c>
      <c r="D1320" s="1778"/>
      <c r="E1320" s="1779"/>
      <c r="F1320" s="2103" t="s">
        <v>182</v>
      </c>
      <c r="G1320" s="2104"/>
      <c r="H1320" s="2105"/>
      <c r="I1320" s="1782" t="s">
        <v>31</v>
      </c>
      <c r="J1320" s="1629" t="s">
        <v>176</v>
      </c>
      <c r="K1320" s="2098"/>
      <c r="L1320" s="2098"/>
      <c r="M1320" s="1630"/>
      <c r="N1320" s="1630"/>
      <c r="O1320" s="1630"/>
      <c r="P1320" s="1630"/>
      <c r="Q1320" s="2102"/>
      <c r="R1320" s="610"/>
    </row>
    <row r="1321" spans="8:8" ht="33.75" customHeight="1">
      <c r="A1321" s="1954"/>
      <c r="B1321" s="1986" t="s">
        <v>70</v>
      </c>
      <c r="C1321" s="1783"/>
      <c r="D1321" s="1784"/>
      <c r="E1321" s="1785"/>
      <c r="F1321" s="1786" t="s">
        <v>245</v>
      </c>
      <c r="G1321" s="2106"/>
      <c r="H1321" s="1787"/>
      <c r="I1321" s="1788" t="s">
        <v>63</v>
      </c>
      <c r="J1321" s="1647" t="s">
        <v>68</v>
      </c>
      <c r="K1321" s="1648"/>
      <c r="L1321" s="1648"/>
      <c r="M1321" s="1648"/>
      <c r="N1321" s="1648"/>
      <c r="O1321" s="1648"/>
      <c r="P1321" s="1648"/>
      <c r="Q1321" s="2107"/>
      <c r="R1321" s="610"/>
    </row>
    <row r="1322" spans="8:8" ht="33.75" customHeight="1">
      <c r="A1322" s="1954"/>
      <c r="B1322" s="1986" t="s">
        <v>70</v>
      </c>
      <c r="C1322" s="1783"/>
      <c r="D1322" s="1784"/>
      <c r="E1322" s="1785"/>
      <c r="F1322" s="1786" t="s">
        <v>246</v>
      </c>
      <c r="G1322" s="2106"/>
      <c r="H1322" s="1787"/>
      <c r="I1322" s="1788" t="s">
        <v>64</v>
      </c>
      <c r="J1322" s="1650"/>
      <c r="K1322" s="1651"/>
      <c r="L1322" s="1651"/>
      <c r="M1322" s="1651"/>
      <c r="N1322" s="1651"/>
      <c r="O1322" s="1651"/>
      <c r="P1322" s="1651"/>
      <c r="Q1322" s="2108"/>
      <c r="R1322" s="610"/>
    </row>
    <row r="1323" spans="8:8" ht="33.75" customHeight="1">
      <c r="A1323" s="1954"/>
      <c r="B1323" s="1986" t="s">
        <v>70</v>
      </c>
      <c r="C1323" s="1783"/>
      <c r="D1323" s="1784"/>
      <c r="E1323" s="1785"/>
      <c r="F1323" s="1786" t="s">
        <v>247</v>
      </c>
      <c r="G1323" s="2106"/>
      <c r="H1323" s="1787"/>
      <c r="I1323" s="1788" t="s">
        <v>66</v>
      </c>
      <c r="J1323" s="1650"/>
      <c r="K1323" s="1651"/>
      <c r="L1323" s="1651"/>
      <c r="M1323" s="1651"/>
      <c r="N1323" s="1651"/>
      <c r="O1323" s="1651"/>
      <c r="P1323" s="1651"/>
      <c r="Q1323" s="2108"/>
      <c r="R1323" s="610"/>
    </row>
    <row r="1324" spans="8:8" ht="33.75" customHeight="1">
      <c r="A1324" s="1954"/>
      <c r="B1324" s="1986" t="s">
        <v>70</v>
      </c>
      <c r="C1324" s="1783"/>
      <c r="D1324" s="1784"/>
      <c r="E1324" s="1785"/>
      <c r="F1324" s="1786" t="s">
        <v>248</v>
      </c>
      <c r="G1324" s="2106"/>
      <c r="H1324" s="1787"/>
      <c r="I1324" s="1788" t="s">
        <v>65</v>
      </c>
      <c r="J1324" s="1653" t="s">
        <v>81</v>
      </c>
      <c r="K1324" s="1654"/>
      <c r="L1324" s="1654"/>
      <c r="M1324" s="1654"/>
      <c r="N1324" s="1654"/>
      <c r="O1324" s="1654"/>
      <c r="P1324" s="1654"/>
      <c r="Q1324" s="2109"/>
      <c r="R1324" s="610"/>
    </row>
    <row r="1325" spans="8:8" ht="33.75" customHeight="1">
      <c r="A1325" s="1954"/>
      <c r="B1325" s="2110" t="s">
        <v>70</v>
      </c>
      <c r="C1325" s="2111"/>
      <c r="D1325" s="2112"/>
      <c r="E1325" s="2113"/>
      <c r="F1325" s="2114"/>
      <c r="G1325" s="2115"/>
      <c r="H1325" s="2115"/>
      <c r="I1325" s="2116"/>
      <c r="J1325" s="2117"/>
      <c r="K1325" s="2118"/>
      <c r="L1325" s="2118"/>
      <c r="M1325" s="2118"/>
      <c r="N1325" s="2118"/>
      <c r="O1325" s="2118"/>
      <c r="P1325" s="2118"/>
      <c r="Q1325" s="2119"/>
      <c r="R1325" s="610"/>
    </row>
    <row r="1326" spans="8:8" s="927" ht="48.75" customFormat="1" customHeight="1">
      <c r="A1326" s="1439"/>
      <c r="B1326" s="2120"/>
      <c r="C1326" s="2120"/>
      <c r="D1326" s="2120"/>
      <c r="E1326" s="2120"/>
      <c r="F1326" s="2120"/>
      <c r="G1326" s="2120"/>
      <c r="H1326" s="2120"/>
      <c r="I1326" s="2120"/>
      <c r="J1326" s="2120"/>
      <c r="K1326" s="2120"/>
      <c r="L1326" s="2120"/>
      <c r="M1326" s="2120"/>
      <c r="N1326" s="2120"/>
      <c r="O1326" s="2120"/>
      <c r="P1326" s="2120"/>
      <c r="Q1326" s="2120"/>
      <c r="R1326" s="610"/>
    </row>
    <row r="1327" spans="8:8" ht="9.75" customHeight="1">
      <c r="A1327" s="1949">
        <f>A1288+1</f>
        <v>35.0</v>
      </c>
      <c r="B1327" s="1949"/>
      <c r="C1327" s="1949"/>
      <c r="D1327" s="1949"/>
      <c r="E1327" s="1949"/>
      <c r="F1327" s="1949"/>
      <c r="G1327" s="1949"/>
      <c r="H1327" s="1949"/>
      <c r="I1327" s="1949"/>
      <c r="J1327" s="1949"/>
      <c r="K1327" s="1949"/>
      <c r="L1327" s="1949"/>
      <c r="M1327" s="1949"/>
      <c r="N1327" s="1949"/>
      <c r="O1327" s="1949"/>
      <c r="P1327" s="1949"/>
      <c r="Q1327" s="1949"/>
      <c r="R1327" s="1949"/>
    </row>
    <row r="1328" spans="8:8" ht="16.5" customHeight="1">
      <c r="A1328" s="1950"/>
      <c r="B1328" s="1951" t="s">
        <v>51</v>
      </c>
      <c r="C1328" s="1952"/>
      <c r="D1328" s="1952"/>
      <c r="E1328" s="1952"/>
      <c r="F1328" s="1952"/>
      <c r="G1328" s="1952"/>
      <c r="H1328" s="1952"/>
      <c r="I1328" s="1952"/>
      <c r="J1328" s="1952"/>
      <c r="K1328" s="1952"/>
      <c r="L1328" s="1952"/>
      <c r="M1328" s="1952"/>
      <c r="N1328" s="1952"/>
      <c r="O1328" s="1952"/>
      <c r="P1328" s="1952"/>
      <c r="Q1328" s="1953"/>
      <c r="R1328" s="610"/>
    </row>
    <row r="1329" spans="8:8" ht="62.25" customHeight="1">
      <c r="A1329" s="1954"/>
      <c r="B1329" s="1955"/>
      <c r="C1329" s="1956"/>
      <c r="D1329" s="1957" t="str">
        <f>Master!$E$8</f>
        <v>Govt. Sr. Secondary School </v>
      </c>
      <c r="E1329" s="1958"/>
      <c r="F1329" s="1958"/>
      <c r="G1329" s="1958"/>
      <c r="H1329" s="1958"/>
      <c r="I1329" s="1958"/>
      <c r="J1329" s="1958"/>
      <c r="K1329" s="1958"/>
      <c r="L1329" s="1958"/>
      <c r="M1329" s="1958"/>
      <c r="N1329" s="1958"/>
      <c r="O1329" s="1958"/>
      <c r="P1329" s="1958"/>
      <c r="Q1329" s="1959"/>
      <c r="R1329" s="610"/>
    </row>
    <row r="1330" spans="8:8" ht="33.0" customHeight="1">
      <c r="A1330" s="1954"/>
      <c r="B1330" s="1960"/>
      <c r="C1330" s="1961"/>
      <c r="D1330" s="1962" t="str">
        <f>Master!$E$11</f>
        <v>P.S.-Bapini (Jodhpur)</v>
      </c>
      <c r="E1330" s="1962"/>
      <c r="F1330" s="1962"/>
      <c r="G1330" s="1962"/>
      <c r="H1330" s="1962"/>
      <c r="I1330" s="1962"/>
      <c r="J1330" s="1962"/>
      <c r="K1330" s="1962"/>
      <c r="L1330" s="1962"/>
      <c r="M1330" s="1962"/>
      <c r="N1330" s="1962"/>
      <c r="O1330" s="1962"/>
      <c r="P1330" s="1962"/>
      <c r="Q1330" s="1963"/>
      <c r="R1330" s="610"/>
    </row>
    <row r="1331" spans="8:8" ht="21.75" customHeight="1">
      <c r="A1331" s="1954"/>
      <c r="B1331" s="1964"/>
      <c r="C1331" s="1965" t="s">
        <v>151</v>
      </c>
      <c r="D1331" s="1966"/>
      <c r="E1331" s="1966"/>
      <c r="F1331" s="1966"/>
      <c r="G1331" s="1966"/>
      <c r="H1331" s="1967"/>
      <c r="I1331" s="1968" t="s">
        <v>128</v>
      </c>
      <c r="J1331" s="1969"/>
      <c r="K1331" s="1969"/>
      <c r="L1331" s="1970">
        <f>VLOOKUP(A1327,'Result Entry'!$B$6:$K$108,6,0)</f>
        <v>0.0</v>
      </c>
      <c r="M1331" s="1971"/>
      <c r="N1331" s="1972" t="s">
        <v>69</v>
      </c>
      <c r="O1331" s="1973"/>
      <c r="P1331" s="1974">
        <f>Master!$E$14</f>
        <v>8.151106901E9</v>
      </c>
      <c r="Q1331" s="1975"/>
      <c r="R1331" s="610"/>
    </row>
    <row r="1332" spans="8:8" ht="21.75" customHeight="1">
      <c r="A1332" s="1954"/>
      <c r="B1332" s="1976"/>
      <c r="C1332" s="1965"/>
      <c r="D1332" s="1966"/>
      <c r="E1332" s="1966"/>
      <c r="F1332" s="1966"/>
      <c r="G1332" s="1966"/>
      <c r="H1332" s="1967"/>
      <c r="I1332" s="1968"/>
      <c r="J1332" s="1969"/>
      <c r="K1332" s="1969"/>
      <c r="L1332" s="1970"/>
      <c r="M1332" s="1971"/>
      <c r="N1332" s="1470" t="s">
        <v>67</v>
      </c>
      <c r="O1332" s="1471"/>
      <c r="P1332" s="1472"/>
      <c r="Q1332" s="1977"/>
      <c r="R1332" s="610"/>
    </row>
    <row r="1333" spans="8:8" ht="21.75" customHeight="1">
      <c r="A1333" s="1954"/>
      <c r="B1333" s="1976"/>
      <c r="C1333" s="1978"/>
      <c r="D1333" s="1979"/>
      <c r="E1333" s="1979"/>
      <c r="F1333" s="1979"/>
      <c r="G1333" s="1979"/>
      <c r="H1333" s="1980"/>
      <c r="I1333" s="1981"/>
      <c r="J1333" s="1982"/>
      <c r="K1333" s="1982"/>
      <c r="L1333" s="1983"/>
      <c r="M1333" s="1984"/>
      <c r="N1333" s="1479" t="s">
        <v>52</v>
      </c>
      <c r="O1333" s="1480"/>
      <c r="P1333" s="1481" t="str">
        <f>Master!$E$6</f>
        <v>2022-23</v>
      </c>
      <c r="Q1333" s="1985"/>
      <c r="R1333" s="610"/>
    </row>
    <row r="1334" spans="8:8" ht="33.75" customHeight="1">
      <c r="A1334" s="1954"/>
      <c r="B1334" s="1986" t="s">
        <v>70</v>
      </c>
      <c r="C1334" s="1677" t="s">
        <v>21</v>
      </c>
      <c r="D1334" s="1678"/>
      <c r="E1334" s="1678"/>
      <c r="F1334" s="1678"/>
      <c r="G1334" s="1679"/>
      <c r="H1334" s="1680" t="s">
        <v>150</v>
      </c>
      <c r="I1334" s="1681">
        <f>VLOOKUP($A1327,'Result Entry'!$B$9:$FW$108,4,0)</f>
        <v>0.0</v>
      </c>
      <c r="J1334" s="1681"/>
      <c r="K1334" s="1681"/>
      <c r="L1334" s="1681"/>
      <c r="M1334" s="1681"/>
      <c r="N1334" s="1681"/>
      <c r="O1334" s="1681"/>
      <c r="P1334" s="1681"/>
      <c r="Q1334" s="1987"/>
      <c r="R1334" s="610"/>
    </row>
    <row r="1335" spans="8:8" ht="33.75" customHeight="1">
      <c r="A1335" s="1954"/>
      <c r="B1335" s="1986" t="s">
        <v>70</v>
      </c>
      <c r="C1335" s="1683" t="s">
        <v>23</v>
      </c>
      <c r="D1335" s="1684"/>
      <c r="E1335" s="1684"/>
      <c r="F1335" s="1684"/>
      <c r="G1335" s="1685"/>
      <c r="H1335" s="1686" t="s">
        <v>150</v>
      </c>
      <c r="I1335" s="1687">
        <f>VLOOKUP($A1327,'Result Entry'!$B$9:$FW$108,7,0)</f>
        <v>0.0</v>
      </c>
      <c r="J1335" s="1687"/>
      <c r="K1335" s="1687"/>
      <c r="L1335" s="1687"/>
      <c r="M1335" s="1687"/>
      <c r="N1335" s="1687"/>
      <c r="O1335" s="1687"/>
      <c r="P1335" s="1687"/>
      <c r="Q1335" s="1988"/>
      <c r="R1335" s="610"/>
    </row>
    <row r="1336" spans="8:8" ht="33.75" customHeight="1">
      <c r="A1336" s="1954"/>
      <c r="B1336" s="1986" t="s">
        <v>70</v>
      </c>
      <c r="C1336" s="1683" t="s">
        <v>24</v>
      </c>
      <c r="D1336" s="1684"/>
      <c r="E1336" s="1684"/>
      <c r="F1336" s="1684"/>
      <c r="G1336" s="1685"/>
      <c r="H1336" s="1686" t="s">
        <v>150</v>
      </c>
      <c r="I1336" s="1687">
        <f>VLOOKUP($A1327,'Result Entry'!$B$9:$FW$108,8,0)</f>
        <v>0.0</v>
      </c>
      <c r="J1336" s="1687"/>
      <c r="K1336" s="1687"/>
      <c r="L1336" s="1687"/>
      <c r="M1336" s="1687"/>
      <c r="N1336" s="1687"/>
      <c r="O1336" s="1687"/>
      <c r="P1336" s="1687"/>
      <c r="Q1336" s="1988"/>
      <c r="R1336" s="610"/>
    </row>
    <row r="1337" spans="8:8" ht="33.75" customHeight="1">
      <c r="A1337" s="1954"/>
      <c r="B1337" s="1986" t="s">
        <v>70</v>
      </c>
      <c r="C1337" s="1683" t="s">
        <v>53</v>
      </c>
      <c r="D1337" s="1684"/>
      <c r="E1337" s="1684"/>
      <c r="F1337" s="1684"/>
      <c r="G1337" s="1685"/>
      <c r="H1337" s="1686" t="s">
        <v>150</v>
      </c>
      <c r="I1337" s="1687">
        <f>VLOOKUP($A1327,'Result Entry'!$B$9:$FW$108,9,0)</f>
        <v>0.0</v>
      </c>
      <c r="J1337" s="1687"/>
      <c r="K1337" s="1687"/>
      <c r="L1337" s="1687"/>
      <c r="M1337" s="1687"/>
      <c r="N1337" s="1687"/>
      <c r="O1337" s="1687"/>
      <c r="P1337" s="1687"/>
      <c r="Q1337" s="1988"/>
      <c r="R1337" s="610"/>
    </row>
    <row r="1338" spans="8:8" ht="33.75" customHeight="1">
      <c r="A1338" s="1954"/>
      <c r="B1338" s="1986" t="s">
        <v>70</v>
      </c>
      <c r="C1338" s="1683" t="s">
        <v>54</v>
      </c>
      <c r="D1338" s="1684"/>
      <c r="E1338" s="1684"/>
      <c r="F1338" s="1684"/>
      <c r="G1338" s="1685"/>
      <c r="H1338" s="1686" t="s">
        <v>150</v>
      </c>
      <c r="I1338" s="1689" t="str">
        <f>CONCATENATE('Result Entry'!$G$4,'Result Entry'!$J$4)</f>
        <v>11(A)</v>
      </c>
      <c r="J1338" s="1687"/>
      <c r="K1338" s="1687"/>
      <c r="L1338" s="1687"/>
      <c r="M1338" s="1687"/>
      <c r="N1338" s="1687"/>
      <c r="O1338" s="1687"/>
      <c r="P1338" s="1687"/>
      <c r="Q1338" s="1988"/>
      <c r="R1338" s="610"/>
    </row>
    <row r="1339" spans="8:8" ht="33.75" customHeight="1">
      <c r="A1339" s="1954"/>
      <c r="B1339" s="1986" t="s">
        <v>70</v>
      </c>
      <c r="C1339" s="1742" t="s">
        <v>26</v>
      </c>
      <c r="D1339" s="1763"/>
      <c r="E1339" s="1763"/>
      <c r="F1339" s="1763"/>
      <c r="G1339" s="1989"/>
      <c r="H1339" s="1693" t="s">
        <v>150</v>
      </c>
      <c r="I1339" s="1694">
        <f>VLOOKUP($A1327,'Result Entry'!$B$9:$FW$108,10,0)</f>
        <v>0.0</v>
      </c>
      <c r="J1339" s="1694"/>
      <c r="K1339" s="1694"/>
      <c r="L1339" s="1694"/>
      <c r="M1339" s="1694"/>
      <c r="N1339" s="1694"/>
      <c r="O1339" s="1694"/>
      <c r="P1339" s="1694"/>
      <c r="Q1339" s="1990"/>
      <c r="R1339" s="610"/>
    </row>
    <row r="1340" spans="8:8" ht="33.75" customHeight="1">
      <c r="A1340" s="1954"/>
      <c r="B1340" s="1986" t="s">
        <v>70</v>
      </c>
      <c r="C1340" s="1991" t="s">
        <v>244</v>
      </c>
      <c r="D1340" s="1992"/>
      <c r="E1340" s="1993" t="s">
        <v>73</v>
      </c>
      <c r="F1340" s="1994" t="s">
        <v>74</v>
      </c>
      <c r="G1340" s="1994" t="s">
        <v>230</v>
      </c>
      <c r="H1340" s="1995" t="s">
        <v>169</v>
      </c>
      <c r="I1340" s="1701" t="s">
        <v>56</v>
      </c>
      <c r="J1340" s="1996"/>
      <c r="K1340" s="1996"/>
      <c r="L1340" s="1997" t="s">
        <v>231</v>
      </c>
      <c r="M1340" s="1998" t="s">
        <v>85</v>
      </c>
      <c r="N1340" s="1998"/>
      <c r="O1340" s="1999"/>
      <c r="P1340" s="2000" t="s">
        <v>77</v>
      </c>
      <c r="Q1340" s="2001" t="s">
        <v>99</v>
      </c>
      <c r="R1340" s="610"/>
    </row>
    <row r="1341" spans="8:8" ht="33.75" customHeight="1">
      <c r="A1341" s="1954"/>
      <c r="B1341" s="1986" t="s">
        <v>70</v>
      </c>
      <c r="C1341" s="2002"/>
      <c r="D1341" s="2003"/>
      <c r="E1341" s="2004"/>
      <c r="F1341" s="2005"/>
      <c r="G1341" s="2005"/>
      <c r="H1341" s="2006"/>
      <c r="I1341" s="2007" t="s">
        <v>233</v>
      </c>
      <c r="J1341" s="2008" t="s">
        <v>87</v>
      </c>
      <c r="K1341" s="2009" t="s">
        <v>109</v>
      </c>
      <c r="L1341" s="2010"/>
      <c r="M1341" s="2007" t="s">
        <v>233</v>
      </c>
      <c r="N1341" s="2008" t="s">
        <v>87</v>
      </c>
      <c r="O1341" s="2011" t="s">
        <v>110</v>
      </c>
      <c r="P1341" s="2012"/>
      <c r="Q1341" s="2013"/>
      <c r="R1341" s="610"/>
    </row>
    <row r="1342" spans="8:8" s="2014" ht="33.75" customFormat="1" customHeight="1">
      <c r="A1342" s="1954"/>
      <c r="B1342" s="1986" t="s">
        <v>70</v>
      </c>
      <c r="C1342" s="2015" t="s">
        <v>57</v>
      </c>
      <c r="D1342" s="2016"/>
      <c r="E1342" s="2017">
        <f>'Result Entry'!$L$7</f>
        <v>10.0</v>
      </c>
      <c r="F1342" s="2018">
        <f>'Result Entry'!$M$7</f>
        <v>10.0</v>
      </c>
      <c r="G1342" s="2018">
        <f>'Result Entry'!$N$7</f>
        <v>10.0</v>
      </c>
      <c r="H1342" s="2019">
        <f>SUM(E1342:G1342)</f>
        <v>30.0</v>
      </c>
      <c r="I1342" s="2020" t="s">
        <v>243</v>
      </c>
      <c r="J1342" s="2021" t="s">
        <v>243</v>
      </c>
      <c r="K1342" s="2022">
        <f>'Result Entry'!$P$7</f>
        <v>70.0</v>
      </c>
      <c r="L1342" s="2023">
        <f>SUM(H1342,K1342)</f>
        <v>100.0</v>
      </c>
      <c r="M1342" s="2020" t="s">
        <v>243</v>
      </c>
      <c r="N1342" s="2021" t="s">
        <v>243</v>
      </c>
      <c r="O1342" s="2019">
        <f>'Result Entry'!$R$7</f>
        <v>100.0</v>
      </c>
      <c r="P1342" s="2024">
        <f>SUM(L1342,O1342)</f>
        <v>200.0</v>
      </c>
      <c r="Q1342" s="2025"/>
      <c r="R1342" s="610"/>
    </row>
    <row r="1343" spans="8:8" s="1538" ht="33.75" customFormat="1" customHeight="1">
      <c r="A1343" s="1954"/>
      <c r="B1343" s="1986" t="s">
        <v>70</v>
      </c>
      <c r="C1343" s="1540" t="str">
        <f>'Result Entry'!$L$3</f>
        <v>HINDI Comp.</v>
      </c>
      <c r="D1343" s="1541"/>
      <c r="E1343" s="1728">
        <f>IF($L1331="TC",0,IF($L1331="Nso",0,VLOOKUP($A1327,'Result Entry'!$B$9:$FW$108,11,0)))</f>
        <v>0.0</v>
      </c>
      <c r="F1343" s="1729">
        <f>IF($L1331="TC",0,IF($L1331="Nso",0,VLOOKUP($A1327,'Result Entry'!$B$9:$FW$108,12,0)))</f>
        <v>0.0</v>
      </c>
      <c r="G1343" s="1729">
        <f>IF($L1331="TC",0,IF($L1331="Nso",0,VLOOKUP($A1327,'Result Entry'!$B$9:$FW$108,13,0)))</f>
        <v>0.0</v>
      </c>
      <c r="H1343" s="2026">
        <f>SUM(E1343:G1343)</f>
        <v>0.0</v>
      </c>
      <c r="I1343" s="2027" t="str">
        <f>CONCATENATE(U1343,"/",'Result Entry'!$P$7)</f>
        <v>0/70</v>
      </c>
      <c r="J1343" s="2028" t="str">
        <f>IF(V1343=0,"--",CONCATENATE(V1343,"/"))</f>
        <v>--</v>
      </c>
      <c r="K1343" s="2029">
        <f>SUM(U1343:V1343)</f>
        <v>0.0</v>
      </c>
      <c r="L1343" s="2030">
        <f>SUM(H1343,K1343)</f>
        <v>0.0</v>
      </c>
      <c r="M1343" s="2027" t="str">
        <f>CONCATENATE(W1343,"/",'Result Entry'!$R$7)</f>
        <v>0/100</v>
      </c>
      <c r="N1343" s="2028" t="str">
        <f>IF(X1343=0,"--",CONCATENATE(X1343,"/"))</f>
        <v>--</v>
      </c>
      <c r="O1343" s="2031">
        <f>SUM(W1343:X1343)</f>
        <v>0.0</v>
      </c>
      <c r="P1343" s="1734">
        <f>SUM(L1343,O1343)</f>
        <v>0.0</v>
      </c>
      <c r="Q1343" s="2032" t="str">
        <f>IF($L1331="TC",0,IF($L1331="Nso",0,VLOOKUP($A1327,'Result Entry'!$B$9:$FW$108,24,0)))</f>
        <v/>
      </c>
      <c r="R1343" s="610"/>
      <c r="U1343" s="2033">
        <f>IF($L1331="TC",0,IF($L1331="Nso",0,VLOOKUP($A1327,'Result Entry'!$B$9:$FW$108,15,0)))</f>
        <v>0.0</v>
      </c>
      <c r="V1343" s="2033">
        <v>0.0</v>
      </c>
      <c r="W1343" s="2033">
        <f>IF($L1331="TC",0,IF($L1331="Nso",0,VLOOKUP($A1327,'Result Entry'!$B$9:$FW$108,17,0)))</f>
        <v>0.0</v>
      </c>
      <c r="X1343" s="2033">
        <v>0.0</v>
      </c>
    </row>
    <row r="1344" spans="8:8" s="1538" ht="33.75" customFormat="1" customHeight="1">
      <c r="A1344" s="1954"/>
      <c r="B1344" s="1986" t="s">
        <v>70</v>
      </c>
      <c r="C1344" s="1551" t="str">
        <f>'Result Entry'!$Z$3</f>
        <v>ENGLISH Comp.</v>
      </c>
      <c r="D1344" s="1552"/>
      <c r="E1344" s="1728">
        <f>IF($L1331="TC",0,IF($L1331="Nso",0,VLOOKUP($A1327,'Result Entry'!$B$9:$FW$108,25,0)))</f>
        <v>0.0</v>
      </c>
      <c r="F1344" s="1729">
        <f>IF($L1331="TC",0,IF($L1331="Nso",0,VLOOKUP($A1327,'Result Entry'!$B$9:$FW$108,26,0)))</f>
        <v>0.0</v>
      </c>
      <c r="G1344" s="1729">
        <f>IF($L1331="TC",0,IF($L1331="Nso",0,VLOOKUP($A1327,'Result Entry'!$B$9:$FW$108,27,0)))</f>
        <v>0.0</v>
      </c>
      <c r="H1344" s="2034">
        <f t="shared" si="170" ref="H1344:H1349">SUM(E1344:G1344)</f>
        <v>0.0</v>
      </c>
      <c r="I1344" s="2035" t="str">
        <f>CONCATENATE(U1344,"/",'Result Entry'!$AD$7)</f>
        <v>0/70</v>
      </c>
      <c r="J1344" s="2036" t="str">
        <f>IF(V1344=0,"--",CONCATENATE(V1344,"/"))</f>
        <v>--</v>
      </c>
      <c r="K1344" s="2037">
        <f t="shared" si="171" ref="K1344:K1349">SUM(U1344:V1344)</f>
        <v>0.0</v>
      </c>
      <c r="L1344" s="2038">
        <f t="shared" si="172" ref="L1344:L1349">SUM(H1344,K1344)</f>
        <v>0.0</v>
      </c>
      <c r="M1344" s="2035" t="str">
        <f>CONCATENATE(W1344,"/",'Result Entry'!$AF$7)</f>
        <v>0/100</v>
      </c>
      <c r="N1344" s="2036" t="str">
        <f>IF(X1344=0,"--",CONCATENATE(X1344,"/"))</f>
        <v>--</v>
      </c>
      <c r="O1344" s="2031">
        <f t="shared" si="173" ref="O1344:O1349">SUM(W1344:X1344)</f>
        <v>0.0</v>
      </c>
      <c r="P1344" s="1734">
        <f t="shared" si="174" ref="P1344:P1349">SUM(L1344,O1344)</f>
        <v>0.0</v>
      </c>
      <c r="Q1344" s="2032" t="str">
        <f>IF($L1331="TC",0,IF($L1331="Nso",0,VLOOKUP($A1327,'Result Entry'!$B$9:$FW$108,38,0)))</f>
        <v/>
      </c>
      <c r="R1344" s="610"/>
      <c r="U1344" s="2039">
        <f>IF($L1331="TC",0,IF($L1331="Nso",0,VLOOKUP($A1327,'Result Entry'!$B$9:$FW$108,29,0)))</f>
        <v>0.0</v>
      </c>
      <c r="V1344" s="2039">
        <v>0.0</v>
      </c>
      <c r="W1344" s="2039">
        <f>IF($L1331="TC",0,IF($L1331="Nso",0,VLOOKUP($A1327,'Result Entry'!$B$9:$FW$108,31,0)))</f>
        <v>0.0</v>
      </c>
      <c r="X1344" s="2039">
        <v>0.0</v>
      </c>
    </row>
    <row r="1345" spans="8:8" s="1538" ht="33.75" customFormat="1" customHeight="1">
      <c r="A1345" s="1954"/>
      <c r="B1345" s="1986" t="s">
        <v>70</v>
      </c>
      <c r="C1345" s="1551">
        <f>IF(Y1345&gt;=1,'Result Entry'!$AO$3,0)</f>
        <v>0.0</v>
      </c>
      <c r="D1345" s="1552"/>
      <c r="E1345" s="1728">
        <f>IF($L1331="TC",0,IF($L1331="Nso",0,VLOOKUP($A1327,'Result Entry'!$B$9:$FW$108,40,0)))</f>
        <v>0.0</v>
      </c>
      <c r="F1345" s="1729">
        <f>IF($L1331="TC",0,IF($L1331="Nso",0,VLOOKUP($A1327,'Result Entry'!$B$9:$FW$108,41,0)))</f>
        <v>0.0</v>
      </c>
      <c r="G1345" s="1729">
        <f>IF($L1331="TC",0,IF($L1331="Nso",0,VLOOKUP($A1327,'Result Entry'!$B$9:$FW$108,42,0)))</f>
        <v>0.0</v>
      </c>
      <c r="H1345" s="2034">
        <f t="shared" si="170"/>
        <v>0.0</v>
      </c>
      <c r="I1345" s="2035" t="str">
        <f>CONCATENATE(U1345,"/",'Result Entry'!$AS$7)</f>
        <v>0/40</v>
      </c>
      <c r="J1345" s="2036" t="str">
        <f>IF(V1345=0,"--",CONCATENATE(V1345,"/",'Result Entry'!$AT$7))</f>
        <v>--</v>
      </c>
      <c r="K1345" s="2037">
        <f t="shared" si="171"/>
        <v>0.0</v>
      </c>
      <c r="L1345" s="2038">
        <f t="shared" si="172"/>
        <v>0.0</v>
      </c>
      <c r="M1345" s="2035" t="str">
        <f>CONCATENATE(W1345,"/",'Result Entry'!$AW$7)</f>
        <v>0/100</v>
      </c>
      <c r="N1345" s="2036" t="str">
        <f>IF(X1345=0,"--",CONCATENATE(X1345,"/",'Result Entry'!$AX$7))</f>
        <v>--</v>
      </c>
      <c r="O1345" s="2031">
        <f t="shared" si="173"/>
        <v>0.0</v>
      </c>
      <c r="P1345" s="1734">
        <f t="shared" si="174"/>
        <v>0.0</v>
      </c>
      <c r="Q1345" s="2032" t="str">
        <f>IF($L1331="TC",0,IF($L1331="Nso",0,VLOOKUP($A1327,'Result Entry'!$B$9:$FW$108,55,0)))</f>
        <v/>
      </c>
      <c r="R1345" s="610"/>
      <c r="U1345" s="2039">
        <f>IF($L1331="TC",0,IF($L1331="Nso",0,VLOOKUP($A1327,'Result Entry'!$B$9:$FW$108,44,0)))</f>
        <v>0.0</v>
      </c>
      <c r="V1345" s="2039">
        <f>IF($L1331="TC",0,IF($L1331="Nso",0,VLOOKUP($A1327,'Result Entry'!$B$9:$FW$108,45,0)))</f>
        <v>0.0</v>
      </c>
      <c r="W1345" s="2039">
        <f>IF($L1331="TC",0,IF($L1331="Nso",0,VLOOKUP($A1327,'Result Entry'!$B$9:$FW$108,48,0)))</f>
        <v>0.0</v>
      </c>
      <c r="X1345" s="2039">
        <f>IF($L1331="TC",0,IF($L1331="Nso",0,VLOOKUP($A1327,'Result Entry'!$B$9:$FW$108,49,0)))</f>
        <v>0.0</v>
      </c>
      <c r="Y1345" s="2039">
        <f>VLOOKUP($A1327,'Result Entry'!$B$9:$FW$108,39,0)</f>
        <v>0.0</v>
      </c>
    </row>
    <row r="1346" spans="8:8" s="1538" ht="33.75" customFormat="1" customHeight="1">
      <c r="A1346" s="1954"/>
      <c r="B1346" s="1986" t="s">
        <v>70</v>
      </c>
      <c r="C1346" s="1551">
        <f>IF(Y1346&gt;=1,'Result Entry'!$BF$3,0)</f>
        <v>0.0</v>
      </c>
      <c r="D1346" s="1552"/>
      <c r="E1346" s="1728">
        <f>IF($L1331="TC",0,IF($L1331="Nso",0,VLOOKUP($A1327,'Result Entry'!$B$9:$FW$108,57,0)))</f>
        <v>0.0</v>
      </c>
      <c r="F1346" s="1729">
        <f>IF($L1331="TC",0,IF($L1331="Nso",0,VLOOKUP($A1327,'Result Entry'!$B$9:$FW$108,58,0)))</f>
        <v>0.0</v>
      </c>
      <c r="G1346" s="1729">
        <f>IF($L1331="TC",0,IF($L1331="Nso",0,VLOOKUP($A1327,'Result Entry'!$B$9:$FW$108,59,0)))</f>
        <v>0.0</v>
      </c>
      <c r="H1346" s="2034">
        <f t="shared" si="170"/>
        <v>0.0</v>
      </c>
      <c r="I1346" s="2035" t="str">
        <f>CONCATENATE(U1346,"/",'Result Entry'!$BJ$7)</f>
        <v>0/70</v>
      </c>
      <c r="J1346" s="2036" t="str">
        <f>IF(V1346=0,"--",CONCATENATE(V1346,"/",'Result Entry'!$BK$7))</f>
        <v>--</v>
      </c>
      <c r="K1346" s="2037">
        <f t="shared" si="171"/>
        <v>0.0</v>
      </c>
      <c r="L1346" s="2038">
        <f t="shared" si="172"/>
        <v>0.0</v>
      </c>
      <c r="M1346" s="2035" t="str">
        <f>CONCATENATE(W1346,"/",'Result Entry'!$BN$7)</f>
        <v>0/100</v>
      </c>
      <c r="N1346" s="2036" t="str">
        <f>IF(X1346=0,"--",CONCATENATE(X1346,"/",'Result Entry'!$BO$7))</f>
        <v>--</v>
      </c>
      <c r="O1346" s="2031">
        <f t="shared" si="173"/>
        <v>0.0</v>
      </c>
      <c r="P1346" s="1734">
        <f t="shared" si="174"/>
        <v>0.0</v>
      </c>
      <c r="Q1346" s="2032" t="str">
        <f>IF($L1331="TC",0,IF($L1331="Nso",0,VLOOKUP($A1327,'Result Entry'!$B$9:$FW$108,72,0)))</f>
        <v/>
      </c>
      <c r="R1346" s="610"/>
      <c r="U1346" s="2039">
        <f>IF($L1331="TC",0,IF($L1331="Nso",0,VLOOKUP($A1327,'Result Entry'!$B$9:$FW$108,61,0)))</f>
        <v>0.0</v>
      </c>
      <c r="V1346" s="2039">
        <f>IF($L1331="TC",0,IF($L1331="Nso",0,VLOOKUP($A1327,'Result Entry'!$B$9:$FW$108,62,0)))</f>
        <v>0.0</v>
      </c>
      <c r="W1346" s="2039">
        <f>IF($L1331="TC",0,IF($L1331="Nso",0,VLOOKUP($A1327,'Result Entry'!$B$9:$FW$108,65,0)))</f>
        <v>0.0</v>
      </c>
      <c r="X1346" s="2039">
        <f>IF($L1331="TC",0,IF($L1331="Nso",0,VLOOKUP($A1327,'Result Entry'!$B$9:$FW$108,66,0)))</f>
        <v>0.0</v>
      </c>
      <c r="Y1346" s="2039">
        <f>VLOOKUP($A1327,'Result Entry'!$B$9:$FW$108,56,0)</f>
        <v>0.0</v>
      </c>
    </row>
    <row r="1347" spans="8:8" s="1538" ht="33.75" customFormat="1" customHeight="1">
      <c r="A1347" s="1954"/>
      <c r="B1347" s="1986" t="s">
        <v>70</v>
      </c>
      <c r="C1347" s="1554">
        <f>IF(Y1347&gt;=1,'Result Entry'!$BW$3,0)</f>
        <v>0.0</v>
      </c>
      <c r="D1347" s="2040"/>
      <c r="E1347" s="2041">
        <f>IF($L1331="TC",0,IF($L1331="Nso",0,VLOOKUP($A1327,'Result Entry'!$B$9:$FW$108,74,0)))</f>
        <v>0.0</v>
      </c>
      <c r="F1347" s="2042">
        <f>IF($L1331="TC",0,IF($L1331="Nso",0,VLOOKUP($A1327,'Result Entry'!$B$9:$FW$108,75,0)))</f>
        <v>0.0</v>
      </c>
      <c r="G1347" s="2042">
        <f>IF($L1331="TC",0,IF($L1331="Nso",0,VLOOKUP($A1327,'Result Entry'!$B$9:$FW$108,76,0)))</f>
        <v>0.0</v>
      </c>
      <c r="H1347" s="2043">
        <f t="shared" si="170"/>
        <v>0.0</v>
      </c>
      <c r="I1347" s="2044" t="str">
        <f>CONCATENATE(U1347,"/",'Result Entry'!$CA$7)</f>
        <v>0/70</v>
      </c>
      <c r="J1347" s="2045" t="str">
        <f>IF(V1347=0,"--",CONCATENATE(V1347,"/",'Result Entry'!$CB$7))</f>
        <v>--</v>
      </c>
      <c r="K1347" s="2046">
        <f t="shared" si="171"/>
        <v>0.0</v>
      </c>
      <c r="L1347" s="2047">
        <f t="shared" si="172"/>
        <v>0.0</v>
      </c>
      <c r="M1347" s="2044" t="str">
        <f>CONCATENATE(W1347,"/",'Result Entry'!$CE$7)</f>
        <v>0/100</v>
      </c>
      <c r="N1347" s="2045" t="str">
        <f>IF(X1347=0,"--",CONCATENATE(X1347,"/",'Result Entry'!$CF$7))</f>
        <v>--</v>
      </c>
      <c r="O1347" s="2043">
        <f t="shared" si="173"/>
        <v>0.0</v>
      </c>
      <c r="P1347" s="2048">
        <f t="shared" si="174"/>
        <v>0.0</v>
      </c>
      <c r="Q1347" s="2049" t="str">
        <f>IF($L1331="TC",0,IF($L1331="Nso",0,VLOOKUP($A1327,'Result Entry'!$B$9:$FW$108,89,0)))</f>
        <v/>
      </c>
      <c r="R1347" s="610"/>
      <c r="U1347" s="2041">
        <f>IF($L1331="TC",0,IF($L1331="Nso",0,VLOOKUP($A1327,'Result Entry'!$B$9:$FW$108,78,0)))</f>
        <v>0.0</v>
      </c>
      <c r="V1347" s="2041">
        <f>IF($L1331="TC",0,IF($L1331="Nso",0,VLOOKUP($A1327,'Result Entry'!$B$9:$FW$108,79,0)))</f>
        <v>0.0</v>
      </c>
      <c r="W1347" s="2041">
        <f>IF($L1331="TC",0,IF($L1331="Nso",0,VLOOKUP($A1327,'Result Entry'!$B$9:$FW$108,82,0)))</f>
        <v>0.0</v>
      </c>
      <c r="X1347" s="2041">
        <f>IF($L1331="TC",0,IF($L1331="Nso",0,VLOOKUP($A1327,'Result Entry'!$B$9:$FW$108,83,0)))</f>
        <v>0.0</v>
      </c>
      <c r="Y1347" s="2041">
        <f>VLOOKUP($A1327,'Result Entry'!$B$9:$FW$108,73,0)</f>
        <v>0.0</v>
      </c>
    </row>
    <row r="1348" spans="8:8" s="1538" ht="33.75" customFormat="1" customHeight="1">
      <c r="A1348" s="1954"/>
      <c r="B1348" s="1986" t="s">
        <v>70</v>
      </c>
      <c r="C1348" s="2050">
        <f>IF(Y1348&gt;=1,'Result Entry'!$CN$3,0)</f>
        <v>0.0</v>
      </c>
      <c r="D1348" s="2040"/>
      <c r="E1348" s="2051">
        <f>IF($L1331="TC",0,IF($L1331="Nso",0,VLOOKUP($A1327,'Result Entry'!$B$9:$FW$108,91,0)))</f>
        <v>0.0</v>
      </c>
      <c r="F1348" s="2052">
        <f>IF($L1331="TC",0,IF($L1331="Nso",0,VLOOKUP($A1327,'Result Entry'!$B$9:$FW$108,92,0)))</f>
        <v>0.0</v>
      </c>
      <c r="G1348" s="2052">
        <f>IF($L1331="TC",0,IF($L1331="Nso",0,VLOOKUP($A1327,'Result Entry'!$B$9:$FW$108,93,0)))</f>
        <v>0.0</v>
      </c>
      <c r="H1348" s="2053">
        <f t="shared" si="170"/>
        <v>0.0</v>
      </c>
      <c r="I1348" s="2054" t="str">
        <f>CONCATENATE(U1348,"/",'Result Entry'!$CR$7)</f>
        <v>0/70</v>
      </c>
      <c r="J1348" s="2055" t="str">
        <f>IF(V1348=0,"--",CONCATENATE(V1348,"/",'Result Entry'!$CS$7))</f>
        <v>--</v>
      </c>
      <c r="K1348" s="2056">
        <f t="shared" si="171"/>
        <v>0.0</v>
      </c>
      <c r="L1348" s="2057">
        <f t="shared" si="172"/>
        <v>0.0</v>
      </c>
      <c r="M1348" s="2054" t="str">
        <f>CONCATENATE(W1348,"/",'Result Entry'!$CV$7)</f>
        <v>0/100</v>
      </c>
      <c r="N1348" s="2055" t="str">
        <f>IF(X1348=0,"--",CONCATENATE(X1348,"/",'Result Entry'!$CW$7))</f>
        <v>--</v>
      </c>
      <c r="O1348" s="2053">
        <f t="shared" si="173"/>
        <v>0.0</v>
      </c>
      <c r="P1348" s="2058">
        <f t="shared" si="174"/>
        <v>0.0</v>
      </c>
      <c r="Q1348" s="2059" t="str">
        <f>IF($L1331="TC",0,IF($L1331="Nso",0,VLOOKUP($A1327,'Result Entry'!$B$9:$FW$108,106,0)))</f>
        <v/>
      </c>
      <c r="R1348" s="610"/>
      <c r="U1348" s="2051">
        <f>IF($L1331="TC",0,IF($L1331="Nso",0,VLOOKUP($A1327,'Result Entry'!$B$9:$FW$108,95,0)))</f>
        <v>0.0</v>
      </c>
      <c r="V1348" s="2051">
        <f>IF($L1331="TC",0,IF($L1331="Nso",0,VLOOKUP($A1327,'Result Entry'!$B$9:$FW$108,96,0)))</f>
        <v>0.0</v>
      </c>
      <c r="W1348" s="2051">
        <f>IF($L1331="TC",0,IF($L1331="Nso",0,VLOOKUP($A1327,'Result Entry'!$B$9:$FW$108,99,0)))</f>
        <v>0.0</v>
      </c>
      <c r="X1348" s="2051">
        <f>IF($L1331="TC",0,IF($L1331="Nso",0,VLOOKUP($A1327,'Result Entry'!$B$9:$FW$108,100,0)))</f>
        <v>0.0</v>
      </c>
      <c r="Y1348" s="2051">
        <f>VLOOKUP($A1327,'Result Entry'!$B$9:$FW$108,90,0)</f>
        <v>0.0</v>
      </c>
    </row>
    <row r="1349" spans="8:8" s="1538" ht="33.75" customFormat="1" customHeight="1">
      <c r="A1349" s="1954"/>
      <c r="B1349" s="1986" t="s">
        <v>70</v>
      </c>
      <c r="C1349" s="1554">
        <f>IF(Y1349&gt;=1,'Result Entry'!$DE$3,0)</f>
        <v>0.0</v>
      </c>
      <c r="D1349" s="2040"/>
      <c r="E1349" s="1739">
        <f>IF($L1331="TC",0,IF($L1331="Nso",0,VLOOKUP($A1327,'Result Entry'!$B$9:$FW$108,108,0)))</f>
        <v>0.0</v>
      </c>
      <c r="F1349" s="1740">
        <f>IF($L1331="TC",0,IF($L1331="Nso",0,VLOOKUP($A1327,'Result Entry'!$B$9:$FW$108,109,0)))</f>
        <v>0.0</v>
      </c>
      <c r="G1349" s="1740">
        <f>IF($L1331="TC",0,IF($L1331="Nso",0,VLOOKUP($A1327,'Result Entry'!$B$9:$FW$108,110,0)))</f>
        <v>0.0</v>
      </c>
      <c r="H1349" s="2060">
        <f t="shared" si="170"/>
        <v>0.0</v>
      </c>
      <c r="I1349" s="2061" t="str">
        <f>CONCATENATE(U1349,"/",'Result Entry'!$DI$7)</f>
        <v>0/70</v>
      </c>
      <c r="J1349" s="2062" t="str">
        <f>IF(V1349=0,"--",CONCATENATE(V1349,"/",'Result Entry'!$DJ$7))</f>
        <v>--</v>
      </c>
      <c r="K1349" s="2063">
        <f t="shared" si="171"/>
        <v>0.0</v>
      </c>
      <c r="L1349" s="2064">
        <f t="shared" si="172"/>
        <v>0.0</v>
      </c>
      <c r="M1349" s="2061" t="str">
        <f>CONCATENATE(W1349,"/",'Result Entry'!$DM$7)</f>
        <v>0/100</v>
      </c>
      <c r="N1349" s="2062" t="str">
        <f>IF(X1349=0,"--",CONCATENATE(X1349,"/",'Result Entry'!$DN$7))</f>
        <v>--</v>
      </c>
      <c r="O1349" s="2060">
        <f t="shared" si="173"/>
        <v>0.0</v>
      </c>
      <c r="P1349" s="1746">
        <f t="shared" si="174"/>
        <v>0.0</v>
      </c>
      <c r="Q1349" s="2032" t="str">
        <f>IF($L1331="TC",0,IF($L1331="Nso",0,VLOOKUP($A1327,'Result Entry'!$B$9:$FW$108,123,0)))</f>
        <v/>
      </c>
      <c r="R1349" s="610"/>
      <c r="U1349" s="2065">
        <f>IF($L1331="TC",0,IF($L1331="Nso",0,VLOOKUP($A1327,'Result Entry'!$B$9:$FW$108,112,0)))</f>
        <v>0.0</v>
      </c>
      <c r="V1349" s="2065">
        <f>IF($L1331="TC",0,IF($L1331="Nso",0,VLOOKUP($A1327,'Result Entry'!$B$9:$FW$108,113,0)))</f>
        <v>0.0</v>
      </c>
      <c r="W1349" s="2065">
        <f>IF($L1331="TC",0,IF($L1331="Nso",0,VLOOKUP($A1327,'Result Entry'!$B$9:$FW$108,116,0)))</f>
        <v>0.0</v>
      </c>
      <c r="X1349" s="2065">
        <f>IF($L1331="TC",0,IF($L1331="Nso",0,VLOOKUP($A1327,'Result Entry'!$B$9:$FW$108,117,0)))</f>
        <v>0.0</v>
      </c>
      <c r="Y1349" s="2065">
        <f>VLOOKUP($A1327,'Result Entry'!$B$9:$FW$108,107,0)</f>
        <v>0.0</v>
      </c>
    </row>
    <row r="1350" spans="8:8" ht="33.75" customHeight="1">
      <c r="A1350" s="1954"/>
      <c r="B1350" s="1986" t="s">
        <v>70</v>
      </c>
      <c r="C1350" s="1565" t="s">
        <v>78</v>
      </c>
      <c r="D1350" s="1566"/>
      <c r="E1350" s="1567"/>
      <c r="F1350" s="1747" t="s">
        <v>79</v>
      </c>
      <c r="G1350" s="2066"/>
      <c r="H1350" s="1748"/>
      <c r="I1350" s="1747" t="s">
        <v>80</v>
      </c>
      <c r="J1350" s="1749"/>
      <c r="K1350" s="2067" t="s">
        <v>42</v>
      </c>
      <c r="L1350" s="2068"/>
      <c r="M1350" s="2067" t="s">
        <v>92</v>
      </c>
      <c r="N1350" s="1753"/>
      <c r="O1350" s="1752" t="s">
        <v>40</v>
      </c>
      <c r="P1350" s="1753"/>
      <c r="Q1350" s="2069" t="s">
        <v>44</v>
      </c>
      <c r="R1350" s="610"/>
    </row>
    <row r="1351" spans="8:8" ht="33.75" customHeight="1">
      <c r="A1351" s="1954"/>
      <c r="B1351" s="1986" t="s">
        <v>70</v>
      </c>
      <c r="C1351" s="1577"/>
      <c r="D1351" s="1578"/>
      <c r="E1351" s="1579"/>
      <c r="F1351" s="1755">
        <f>IF($L1331="TC",0,IF($L1331="Nso",0,VLOOKUP($A1327,'Result Entry'!$B$9:$FW$108,171,0)))</f>
        <v>0.0</v>
      </c>
      <c r="G1351" s="2070"/>
      <c r="H1351" s="1756"/>
      <c r="I1351" s="2071">
        <f>IF($L1331="TC",0,IF($L1331="Nso",0,VLOOKUP($A1327,'Result Entry'!$B$9:$FW$108,172,0)))</f>
        <v>0.0</v>
      </c>
      <c r="J1351" s="2072"/>
      <c r="K1351" s="2073">
        <f>IF($L1331="TC",0,IF($L1331="Nso",0,VLOOKUP($A1327,'Result Entry'!$B$9:$FW$108,173,0)))</f>
        <v>0.0</v>
      </c>
      <c r="L1351" s="2074"/>
      <c r="M1351" s="2075" t="str">
        <f>IF($L1331="TC",0,IF($L1331="Nso",0,VLOOKUP($A1327,'Result Entry'!$B$9:$FW$108,174,0)))</f>
        <v/>
      </c>
      <c r="N1351" s="2076"/>
      <c r="O1351" s="1535" t="str">
        <f>VLOOKUP($A1327,'Result Entry'!$B$9:$FW$108,175,0)</f>
        <v/>
      </c>
      <c r="P1351" s="1534"/>
      <c r="Q1351" s="2077" t="str">
        <f>IF($L1331="TC",0,IF($L1331="Nso",0,VLOOKUP($A1327,'Result Entry'!$B$9:$FW$108,177,0)))</f>
        <v/>
      </c>
      <c r="R1351" s="610"/>
    </row>
    <row r="1352" spans="8:8" ht="33.75" customHeight="1">
      <c r="A1352" s="1954"/>
      <c r="B1352" s="1986" t="s">
        <v>70</v>
      </c>
      <c r="C1352" s="2078" t="s">
        <v>59</v>
      </c>
      <c r="D1352" s="2079"/>
      <c r="E1352" s="2079"/>
      <c r="F1352" s="2079"/>
      <c r="G1352" s="2079"/>
      <c r="H1352" s="2079"/>
      <c r="I1352" s="2080"/>
      <c r="J1352" s="1592" t="s">
        <v>60</v>
      </c>
      <c r="K1352" s="1592"/>
      <c r="L1352" s="1592"/>
      <c r="M1352" s="1593"/>
      <c r="N1352" s="1760">
        <f>VLOOKUP($A1327,'Result Entry'!$B$9:$FW$108,168,0)</f>
        <v>0.0</v>
      </c>
      <c r="O1352" s="1761"/>
      <c r="P1352" s="2081" t="s">
        <v>38</v>
      </c>
      <c r="Q1352" s="2082"/>
      <c r="R1352" s="610"/>
    </row>
    <row r="1353" spans="8:8" ht="33.75" customHeight="1">
      <c r="A1353" s="1954"/>
      <c r="B1353" s="1986" t="s">
        <v>70</v>
      </c>
      <c r="C1353" s="1598" t="s">
        <v>244</v>
      </c>
      <c r="D1353" s="1599"/>
      <c r="E1353" s="1599"/>
      <c r="F1353" s="2083" t="s">
        <v>158</v>
      </c>
      <c r="G1353" s="2084"/>
      <c r="H1353" s="2085"/>
      <c r="I1353" s="2086" t="s">
        <v>242</v>
      </c>
      <c r="J1353" s="1603" t="s">
        <v>61</v>
      </c>
      <c r="K1353" s="1603"/>
      <c r="L1353" s="1603"/>
      <c r="M1353" s="1604"/>
      <c r="N1353" s="1762">
        <f>VLOOKUP($A1327,'Result Entry'!$B$9:$FW$108,169,0)</f>
        <v>0.0</v>
      </c>
      <c r="O1353" s="1763"/>
      <c r="P1353" s="1607" t="str">
        <f>VLOOKUP($A1327,'Result Entry'!$B$9:$FW$108,170,0)</f>
        <v/>
      </c>
      <c r="Q1353" s="2087"/>
      <c r="R1353" s="610"/>
    </row>
    <row r="1354" spans="8:8" ht="33.75" customHeight="1">
      <c r="A1354" s="1954"/>
      <c r="B1354" s="1986" t="s">
        <v>70</v>
      </c>
      <c r="C1354" s="1598"/>
      <c r="D1354" s="1599"/>
      <c r="E1354" s="1599"/>
      <c r="F1354" s="2088"/>
      <c r="G1354" s="2089"/>
      <c r="H1354" s="2090"/>
      <c r="I1354" s="2091" t="s">
        <v>100</v>
      </c>
      <c r="J1354" s="1612" t="s">
        <v>62</v>
      </c>
      <c r="K1354" s="1612"/>
      <c r="L1354" s="1612"/>
      <c r="M1354" s="1613"/>
      <c r="N1354" s="2092">
        <f>IF($L1331="TC","Transferred",IF($L1331="Nso","NameSeparated",VLOOKUP($A1327,'Result Entry'!$B$9:$FW$108,178,0)))</f>
        <v>0.0</v>
      </c>
      <c r="O1354" s="2092"/>
      <c r="P1354" s="2092"/>
      <c r="Q1354" s="2093"/>
      <c r="R1354" s="610"/>
    </row>
    <row r="1355" spans="8:8" ht="33.75" customHeight="1">
      <c r="A1355" s="1954"/>
      <c r="B1355" s="1986" t="s">
        <v>70</v>
      </c>
      <c r="C1355" s="1766" t="str">
        <f>'Result Entry'!$DU$3</f>
        <v>Foundation Of Information Tech.</v>
      </c>
      <c r="D1355" s="1767"/>
      <c r="E1355" s="1768"/>
      <c r="F1355" s="1769" t="str">
        <f>IF(OR($L1331="TC",$L1331="Nso"),"",VLOOKUP($A1327,'Result Entry'!$B$9:$GS$108,196,0))</f>
        <v>0/200</v>
      </c>
      <c r="G1355" s="1769"/>
      <c r="H1355" s="1769"/>
      <c r="I1355" s="1770" t="str">
        <f>IF(F1355="","",VLOOKUP($A1327,'Result Entry'!$B$9:$GS$108,137,0))</f>
        <v/>
      </c>
      <c r="J1355" s="1621" t="s">
        <v>72</v>
      </c>
      <c r="K1355" s="1621"/>
      <c r="L1355" s="1621"/>
      <c r="M1355" s="1622"/>
      <c r="N1355" s="2094">
        <f>'Result Entry'!$T$2</f>
        <v>45041.0</v>
      </c>
      <c r="O1355" s="2095"/>
      <c r="P1355" s="2095"/>
      <c r="Q1355" s="2096"/>
      <c r="R1355" s="610"/>
    </row>
    <row r="1356" spans="8:8" ht="33.75" customHeight="1">
      <c r="A1356" s="1954"/>
      <c r="B1356" s="1986" t="s">
        <v>70</v>
      </c>
      <c r="C1356" s="1774" t="str">
        <f>'Result Entry'!$EI$3</f>
        <v>G.I.A.I.-II</v>
      </c>
      <c r="D1356" s="1775"/>
      <c r="E1356" s="1776"/>
      <c r="F1356" s="1769" t="str">
        <f>IF(OR($L1331="TC",$L1331="Nso"),"",VLOOKUP($A1327,'Result Entry'!$B$9:$GS$108,200,0))</f>
        <v>0/200</v>
      </c>
      <c r="G1356" s="1769"/>
      <c r="H1356" s="1769"/>
      <c r="I1356" s="1770" t="str">
        <f>IF(F1356="","",VLOOKUP($A1327,'Result Entry'!$B$9:$GS$108,149,0))</f>
        <v/>
      </c>
      <c r="J1356" s="1626"/>
      <c r="K1356" s="1627"/>
      <c r="L1356" s="1627"/>
      <c r="M1356" s="1627"/>
      <c r="N1356" s="1627"/>
      <c r="O1356" s="1627"/>
      <c r="P1356" s="1627"/>
      <c r="Q1356" s="2097"/>
      <c r="R1356" s="610"/>
    </row>
    <row r="1357" spans="8:8" ht="33.75" customHeight="1">
      <c r="A1357" s="1954"/>
      <c r="B1357" s="1986" t="s">
        <v>70</v>
      </c>
      <c r="C1357" s="1774" t="str">
        <f>'Result Entry'!$EU$3</f>
        <v>SOC.SER.PLAN</v>
      </c>
      <c r="D1357" s="1775"/>
      <c r="E1357" s="1776"/>
      <c r="F1357" s="1769" t="str">
        <f>IF(OR($L1331="TC",$L1331="Nso"),"",VLOOKUP($A1327,'Result Entry'!$B$9:$HS$108,204,0))</f>
        <v>0/200</v>
      </c>
      <c r="G1357" s="1769"/>
      <c r="H1357" s="1769"/>
      <c r="I1357" s="1770" t="str">
        <f>IF(F1357="","",VLOOKUP($A1327,'Result Entry'!$B$9:$GS$108,161,0))</f>
        <v/>
      </c>
      <c r="J1357" s="1629" t="s">
        <v>175</v>
      </c>
      <c r="K1357" s="2098"/>
      <c r="L1357" s="2098"/>
      <c r="M1357" s="1630"/>
      <c r="N1357" s="2099"/>
      <c r="O1357" s="2100"/>
      <c r="P1357" s="2100"/>
      <c r="Q1357" s="2101"/>
      <c r="R1357" s="610"/>
    </row>
    <row r="1358" spans="8:8" ht="33.75" customHeight="1">
      <c r="A1358" s="1954"/>
      <c r="B1358" s="1986" t="s">
        <v>70</v>
      </c>
      <c r="C1358" s="1774" t="str">
        <f>'Result Entry'!$FG$3</f>
        <v>Jeewan Kaushal</v>
      </c>
      <c r="D1358" s="1775"/>
      <c r="E1358" s="1776"/>
      <c r="F1358" s="1769" t="str">
        <f>IF(OR($L1331="TC",$L1331="Nso"),"",VLOOKUP($A1327,'Result Entry'!$B$9:$HS$108,208,0))</f>
        <v>0/100</v>
      </c>
      <c r="G1358" s="1769"/>
      <c r="H1358" s="1769"/>
      <c r="I1358" s="1770" t="str">
        <f>IF(F1358="","",VLOOKUP($A1327,'Result Entry'!$B$9:$HS$108,167,0))</f>
        <v/>
      </c>
      <c r="J1358" s="1629" t="s">
        <v>149</v>
      </c>
      <c r="K1358" s="2098"/>
      <c r="L1358" s="2098"/>
      <c r="M1358" s="1630"/>
      <c r="N1358" s="1630"/>
      <c r="O1358" s="1630"/>
      <c r="P1358" s="1630"/>
      <c r="Q1358" s="2102"/>
      <c r="R1358" s="610"/>
    </row>
    <row r="1359" spans="8:8" ht="33.75" customHeight="1">
      <c r="A1359" s="1954"/>
      <c r="B1359" s="1986" t="s">
        <v>70</v>
      </c>
      <c r="C1359" s="1777" t="s">
        <v>181</v>
      </c>
      <c r="D1359" s="1778"/>
      <c r="E1359" s="1779"/>
      <c r="F1359" s="2103" t="s">
        <v>182</v>
      </c>
      <c r="G1359" s="2104"/>
      <c r="H1359" s="2105"/>
      <c r="I1359" s="1782" t="s">
        <v>31</v>
      </c>
      <c r="J1359" s="1629" t="s">
        <v>176</v>
      </c>
      <c r="K1359" s="2098"/>
      <c r="L1359" s="2098"/>
      <c r="M1359" s="1630"/>
      <c r="N1359" s="1630"/>
      <c r="O1359" s="1630"/>
      <c r="P1359" s="1630"/>
      <c r="Q1359" s="2102"/>
      <c r="R1359" s="610"/>
    </row>
    <row r="1360" spans="8:8" ht="33.75" customHeight="1">
      <c r="A1360" s="1954"/>
      <c r="B1360" s="1986" t="s">
        <v>70</v>
      </c>
      <c r="C1360" s="1783"/>
      <c r="D1360" s="1784"/>
      <c r="E1360" s="1785"/>
      <c r="F1360" s="1786" t="s">
        <v>245</v>
      </c>
      <c r="G1360" s="2106"/>
      <c r="H1360" s="1787"/>
      <c r="I1360" s="1788" t="s">
        <v>63</v>
      </c>
      <c r="J1360" s="1647" t="s">
        <v>68</v>
      </c>
      <c r="K1360" s="1648"/>
      <c r="L1360" s="1648"/>
      <c r="M1360" s="1648"/>
      <c r="N1360" s="1648"/>
      <c r="O1360" s="1648"/>
      <c r="P1360" s="1648"/>
      <c r="Q1360" s="2107"/>
      <c r="R1360" s="610"/>
    </row>
    <row r="1361" spans="8:8" ht="33.75" customHeight="1">
      <c r="A1361" s="1954"/>
      <c r="B1361" s="1986" t="s">
        <v>70</v>
      </c>
      <c r="C1361" s="1783"/>
      <c r="D1361" s="1784"/>
      <c r="E1361" s="1785"/>
      <c r="F1361" s="1786" t="s">
        <v>246</v>
      </c>
      <c r="G1361" s="2106"/>
      <c r="H1361" s="1787"/>
      <c r="I1361" s="1788" t="s">
        <v>64</v>
      </c>
      <c r="J1361" s="1650"/>
      <c r="K1361" s="1651"/>
      <c r="L1361" s="1651"/>
      <c r="M1361" s="1651"/>
      <c r="N1361" s="1651"/>
      <c r="O1361" s="1651"/>
      <c r="P1361" s="1651"/>
      <c r="Q1361" s="2108"/>
      <c r="R1361" s="610"/>
    </row>
    <row r="1362" spans="8:8" ht="33.75" customHeight="1">
      <c r="A1362" s="1954"/>
      <c r="B1362" s="1986" t="s">
        <v>70</v>
      </c>
      <c r="C1362" s="1783"/>
      <c r="D1362" s="1784"/>
      <c r="E1362" s="1785"/>
      <c r="F1362" s="1786" t="s">
        <v>247</v>
      </c>
      <c r="G1362" s="2106"/>
      <c r="H1362" s="1787"/>
      <c r="I1362" s="1788" t="s">
        <v>66</v>
      </c>
      <c r="J1362" s="1650"/>
      <c r="K1362" s="1651"/>
      <c r="L1362" s="1651"/>
      <c r="M1362" s="1651"/>
      <c r="N1362" s="1651"/>
      <c r="O1362" s="1651"/>
      <c r="P1362" s="1651"/>
      <c r="Q1362" s="2108"/>
      <c r="R1362" s="610"/>
    </row>
    <row r="1363" spans="8:8" ht="33.75" customHeight="1">
      <c r="A1363" s="1954"/>
      <c r="B1363" s="1986" t="s">
        <v>70</v>
      </c>
      <c r="C1363" s="1783"/>
      <c r="D1363" s="1784"/>
      <c r="E1363" s="1785"/>
      <c r="F1363" s="1786" t="s">
        <v>248</v>
      </c>
      <c r="G1363" s="2106"/>
      <c r="H1363" s="1787"/>
      <c r="I1363" s="1788" t="s">
        <v>65</v>
      </c>
      <c r="J1363" s="1653" t="s">
        <v>81</v>
      </c>
      <c r="K1363" s="1654"/>
      <c r="L1363" s="1654"/>
      <c r="M1363" s="1654"/>
      <c r="N1363" s="1654"/>
      <c r="O1363" s="1654"/>
      <c r="P1363" s="1654"/>
      <c r="Q1363" s="2109"/>
      <c r="R1363" s="610"/>
    </row>
    <row r="1364" spans="8:8" ht="33.75" customHeight="1">
      <c r="A1364" s="1954"/>
      <c r="B1364" s="2110" t="s">
        <v>70</v>
      </c>
      <c r="C1364" s="2111"/>
      <c r="D1364" s="2112"/>
      <c r="E1364" s="2113"/>
      <c r="F1364" s="2114"/>
      <c r="G1364" s="2115"/>
      <c r="H1364" s="2115"/>
      <c r="I1364" s="2116"/>
      <c r="J1364" s="2117"/>
      <c r="K1364" s="2118"/>
      <c r="L1364" s="2118"/>
      <c r="M1364" s="2118"/>
      <c r="N1364" s="2118"/>
      <c r="O1364" s="2118"/>
      <c r="P1364" s="2118"/>
      <c r="Q1364" s="2119"/>
      <c r="R1364" s="610"/>
    </row>
    <row r="1365" spans="8:8" s="927" ht="48.75" customFormat="1" customHeight="1">
      <c r="A1365" s="1439"/>
      <c r="B1365" s="2120"/>
      <c r="C1365" s="2120"/>
      <c r="D1365" s="2120"/>
      <c r="E1365" s="2120"/>
      <c r="F1365" s="2120"/>
      <c r="G1365" s="2120"/>
      <c r="H1365" s="2120"/>
      <c r="I1365" s="2120"/>
      <c r="J1365" s="2120"/>
      <c r="K1365" s="2120"/>
      <c r="L1365" s="2120"/>
      <c r="M1365" s="2120"/>
      <c r="N1365" s="2120"/>
      <c r="O1365" s="2120"/>
      <c r="P1365" s="2120"/>
      <c r="Q1365" s="2120"/>
      <c r="R1365" s="610"/>
    </row>
    <row r="1366" spans="8:8" ht="9.75" customHeight="1">
      <c r="A1366" s="1949">
        <f>A1327+1</f>
        <v>36.0</v>
      </c>
      <c r="B1366" s="1949"/>
      <c r="C1366" s="1949"/>
      <c r="D1366" s="1949"/>
      <c r="E1366" s="1949"/>
      <c r="F1366" s="1949"/>
      <c r="G1366" s="1949"/>
      <c r="H1366" s="1949"/>
      <c r="I1366" s="1949"/>
      <c r="J1366" s="1949"/>
      <c r="K1366" s="1949"/>
      <c r="L1366" s="1949"/>
      <c r="M1366" s="1949"/>
      <c r="N1366" s="1949"/>
      <c r="O1366" s="1949"/>
      <c r="P1366" s="1949"/>
      <c r="Q1366" s="1949"/>
      <c r="R1366" s="1949"/>
    </row>
    <row r="1367" spans="8:8" ht="16.5" customHeight="1">
      <c r="A1367" s="1950"/>
      <c r="B1367" s="1951" t="s">
        <v>51</v>
      </c>
      <c r="C1367" s="1952"/>
      <c r="D1367" s="1952"/>
      <c r="E1367" s="1952"/>
      <c r="F1367" s="1952"/>
      <c r="G1367" s="1952"/>
      <c r="H1367" s="1952"/>
      <c r="I1367" s="1952"/>
      <c r="J1367" s="1952"/>
      <c r="K1367" s="1952"/>
      <c r="L1367" s="1952"/>
      <c r="M1367" s="1952"/>
      <c r="N1367" s="1952"/>
      <c r="O1367" s="1952"/>
      <c r="P1367" s="1952"/>
      <c r="Q1367" s="1953"/>
      <c r="R1367" s="610"/>
    </row>
    <row r="1368" spans="8:8" ht="62.25" customHeight="1">
      <c r="A1368" s="1954"/>
      <c r="B1368" s="1955"/>
      <c r="C1368" s="1956"/>
      <c r="D1368" s="1957" t="str">
        <f>Master!$E$8</f>
        <v>Govt. Sr. Secondary School </v>
      </c>
      <c r="E1368" s="1958"/>
      <c r="F1368" s="1958"/>
      <c r="G1368" s="1958"/>
      <c r="H1368" s="1958"/>
      <c r="I1368" s="1958"/>
      <c r="J1368" s="1958"/>
      <c r="K1368" s="1958"/>
      <c r="L1368" s="1958"/>
      <c r="M1368" s="1958"/>
      <c r="N1368" s="1958"/>
      <c r="O1368" s="1958"/>
      <c r="P1368" s="1958"/>
      <c r="Q1368" s="1959"/>
      <c r="R1368" s="610"/>
    </row>
    <row r="1369" spans="8:8" ht="33.0" customHeight="1">
      <c r="A1369" s="1954"/>
      <c r="B1369" s="1960"/>
      <c r="C1369" s="1961"/>
      <c r="D1369" s="1962" t="str">
        <f>Master!$E$11</f>
        <v>P.S.-Bapini (Jodhpur)</v>
      </c>
      <c r="E1369" s="1962"/>
      <c r="F1369" s="1962"/>
      <c r="G1369" s="1962"/>
      <c r="H1369" s="1962"/>
      <c r="I1369" s="1962"/>
      <c r="J1369" s="1962"/>
      <c r="K1369" s="1962"/>
      <c r="L1369" s="1962"/>
      <c r="M1369" s="1962"/>
      <c r="N1369" s="1962"/>
      <c r="O1369" s="1962"/>
      <c r="P1369" s="1962"/>
      <c r="Q1369" s="1963"/>
      <c r="R1369" s="610"/>
    </row>
    <row r="1370" spans="8:8" ht="21.75" customHeight="1">
      <c r="A1370" s="1954"/>
      <c r="B1370" s="1964"/>
      <c r="C1370" s="1965" t="s">
        <v>151</v>
      </c>
      <c r="D1370" s="1966"/>
      <c r="E1370" s="1966"/>
      <c r="F1370" s="1966"/>
      <c r="G1370" s="1966"/>
      <c r="H1370" s="1967"/>
      <c r="I1370" s="1968" t="s">
        <v>128</v>
      </c>
      <c r="J1370" s="1969"/>
      <c r="K1370" s="1969"/>
      <c r="L1370" s="1970">
        <f>VLOOKUP(A1366,'Result Entry'!$B$6:$K$108,6,0)</f>
        <v>0.0</v>
      </c>
      <c r="M1370" s="1971"/>
      <c r="N1370" s="1972" t="s">
        <v>69</v>
      </c>
      <c r="O1370" s="1973"/>
      <c r="P1370" s="1974">
        <f>Master!$E$14</f>
        <v>8.151106901E9</v>
      </c>
      <c r="Q1370" s="1975"/>
      <c r="R1370" s="610"/>
    </row>
    <row r="1371" spans="8:8" ht="21.75" customHeight="1">
      <c r="A1371" s="1954"/>
      <c r="B1371" s="1976"/>
      <c r="C1371" s="1965"/>
      <c r="D1371" s="1966"/>
      <c r="E1371" s="1966"/>
      <c r="F1371" s="1966"/>
      <c r="G1371" s="1966"/>
      <c r="H1371" s="1967"/>
      <c r="I1371" s="1968"/>
      <c r="J1371" s="1969"/>
      <c r="K1371" s="1969"/>
      <c r="L1371" s="1970"/>
      <c r="M1371" s="1971"/>
      <c r="N1371" s="1470" t="s">
        <v>67</v>
      </c>
      <c r="O1371" s="1471"/>
      <c r="P1371" s="1472"/>
      <c r="Q1371" s="1977"/>
      <c r="R1371" s="610"/>
    </row>
    <row r="1372" spans="8:8" ht="21.75" customHeight="1">
      <c r="A1372" s="1954"/>
      <c r="B1372" s="1976"/>
      <c r="C1372" s="1978"/>
      <c r="D1372" s="1979"/>
      <c r="E1372" s="1979"/>
      <c r="F1372" s="1979"/>
      <c r="G1372" s="1979"/>
      <c r="H1372" s="1980"/>
      <c r="I1372" s="1981"/>
      <c r="J1372" s="1982"/>
      <c r="K1372" s="1982"/>
      <c r="L1372" s="1983"/>
      <c r="M1372" s="1984"/>
      <c r="N1372" s="1479" t="s">
        <v>52</v>
      </c>
      <c r="O1372" s="1480"/>
      <c r="P1372" s="1481" t="str">
        <f>Master!$E$6</f>
        <v>2022-23</v>
      </c>
      <c r="Q1372" s="1985"/>
      <c r="R1372" s="610"/>
    </row>
    <row r="1373" spans="8:8" ht="33.75" customHeight="1">
      <c r="A1373" s="1954"/>
      <c r="B1373" s="1986" t="s">
        <v>70</v>
      </c>
      <c r="C1373" s="1677" t="s">
        <v>21</v>
      </c>
      <c r="D1373" s="1678"/>
      <c r="E1373" s="1678"/>
      <c r="F1373" s="1678"/>
      <c r="G1373" s="1679"/>
      <c r="H1373" s="1680" t="s">
        <v>150</v>
      </c>
      <c r="I1373" s="1681">
        <f>VLOOKUP($A1366,'Result Entry'!$B$9:$FW$108,4,0)</f>
        <v>0.0</v>
      </c>
      <c r="J1373" s="1681"/>
      <c r="K1373" s="1681"/>
      <c r="L1373" s="1681"/>
      <c r="M1373" s="1681"/>
      <c r="N1373" s="1681"/>
      <c r="O1373" s="1681"/>
      <c r="P1373" s="1681"/>
      <c r="Q1373" s="1987"/>
      <c r="R1373" s="610"/>
    </row>
    <row r="1374" spans="8:8" ht="33.75" customHeight="1">
      <c r="A1374" s="1954"/>
      <c r="B1374" s="1986" t="s">
        <v>70</v>
      </c>
      <c r="C1374" s="1683" t="s">
        <v>23</v>
      </c>
      <c r="D1374" s="1684"/>
      <c r="E1374" s="1684"/>
      <c r="F1374" s="1684"/>
      <c r="G1374" s="1685"/>
      <c r="H1374" s="1686" t="s">
        <v>150</v>
      </c>
      <c r="I1374" s="1687">
        <f>VLOOKUP($A1366,'Result Entry'!$B$9:$FW$108,7,0)</f>
        <v>0.0</v>
      </c>
      <c r="J1374" s="1687"/>
      <c r="K1374" s="1687"/>
      <c r="L1374" s="1687"/>
      <c r="M1374" s="1687"/>
      <c r="N1374" s="1687"/>
      <c r="O1374" s="1687"/>
      <c r="P1374" s="1687"/>
      <c r="Q1374" s="1988"/>
      <c r="R1374" s="610"/>
    </row>
    <row r="1375" spans="8:8" ht="33.75" customHeight="1">
      <c r="A1375" s="1954"/>
      <c r="B1375" s="1986" t="s">
        <v>70</v>
      </c>
      <c r="C1375" s="1683" t="s">
        <v>24</v>
      </c>
      <c r="D1375" s="1684"/>
      <c r="E1375" s="1684"/>
      <c r="F1375" s="1684"/>
      <c r="G1375" s="1685"/>
      <c r="H1375" s="1686" t="s">
        <v>150</v>
      </c>
      <c r="I1375" s="1687">
        <f>VLOOKUP($A1366,'Result Entry'!$B$9:$FW$108,8,0)</f>
        <v>0.0</v>
      </c>
      <c r="J1375" s="1687"/>
      <c r="K1375" s="1687"/>
      <c r="L1375" s="1687"/>
      <c r="M1375" s="1687"/>
      <c r="N1375" s="1687"/>
      <c r="O1375" s="1687"/>
      <c r="P1375" s="1687"/>
      <c r="Q1375" s="1988"/>
      <c r="R1375" s="610"/>
    </row>
    <row r="1376" spans="8:8" ht="33.75" customHeight="1">
      <c r="A1376" s="1954"/>
      <c r="B1376" s="1986" t="s">
        <v>70</v>
      </c>
      <c r="C1376" s="1683" t="s">
        <v>53</v>
      </c>
      <c r="D1376" s="1684"/>
      <c r="E1376" s="1684"/>
      <c r="F1376" s="1684"/>
      <c r="G1376" s="1685"/>
      <c r="H1376" s="1686" t="s">
        <v>150</v>
      </c>
      <c r="I1376" s="1687">
        <f>VLOOKUP($A1366,'Result Entry'!$B$9:$FW$108,9,0)</f>
        <v>0.0</v>
      </c>
      <c r="J1376" s="1687"/>
      <c r="K1376" s="1687"/>
      <c r="L1376" s="1687"/>
      <c r="M1376" s="1687"/>
      <c r="N1376" s="1687"/>
      <c r="O1376" s="1687"/>
      <c r="P1376" s="1687"/>
      <c r="Q1376" s="1988"/>
      <c r="R1376" s="610"/>
    </row>
    <row r="1377" spans="8:8" ht="33.75" customHeight="1">
      <c r="A1377" s="1954"/>
      <c r="B1377" s="1986" t="s">
        <v>70</v>
      </c>
      <c r="C1377" s="1683" t="s">
        <v>54</v>
      </c>
      <c r="D1377" s="1684"/>
      <c r="E1377" s="1684"/>
      <c r="F1377" s="1684"/>
      <c r="G1377" s="1685"/>
      <c r="H1377" s="1686" t="s">
        <v>150</v>
      </c>
      <c r="I1377" s="1689" t="str">
        <f>CONCATENATE('Result Entry'!$G$4,'Result Entry'!$J$4)</f>
        <v>11(A)</v>
      </c>
      <c r="J1377" s="1687"/>
      <c r="K1377" s="1687"/>
      <c r="L1377" s="1687"/>
      <c r="M1377" s="1687"/>
      <c r="N1377" s="1687"/>
      <c r="O1377" s="1687"/>
      <c r="P1377" s="1687"/>
      <c r="Q1377" s="1988"/>
      <c r="R1377" s="610"/>
    </row>
    <row r="1378" spans="8:8" ht="33.75" customHeight="1">
      <c r="A1378" s="1954"/>
      <c r="B1378" s="1986" t="s">
        <v>70</v>
      </c>
      <c r="C1378" s="1742" t="s">
        <v>26</v>
      </c>
      <c r="D1378" s="1763"/>
      <c r="E1378" s="1763"/>
      <c r="F1378" s="1763"/>
      <c r="G1378" s="1989"/>
      <c r="H1378" s="1693" t="s">
        <v>150</v>
      </c>
      <c r="I1378" s="1694">
        <f>VLOOKUP($A1366,'Result Entry'!$B$9:$FW$108,10,0)</f>
        <v>0.0</v>
      </c>
      <c r="J1378" s="1694"/>
      <c r="K1378" s="1694"/>
      <c r="L1378" s="1694"/>
      <c r="M1378" s="1694"/>
      <c r="N1378" s="1694"/>
      <c r="O1378" s="1694"/>
      <c r="P1378" s="1694"/>
      <c r="Q1378" s="1990"/>
      <c r="R1378" s="610"/>
    </row>
    <row r="1379" spans="8:8" ht="33.75" customHeight="1">
      <c r="A1379" s="1954"/>
      <c r="B1379" s="1986" t="s">
        <v>70</v>
      </c>
      <c r="C1379" s="1991" t="s">
        <v>244</v>
      </c>
      <c r="D1379" s="1992"/>
      <c r="E1379" s="1993" t="s">
        <v>73</v>
      </c>
      <c r="F1379" s="1994" t="s">
        <v>74</v>
      </c>
      <c r="G1379" s="1994" t="s">
        <v>230</v>
      </c>
      <c r="H1379" s="1995" t="s">
        <v>169</v>
      </c>
      <c r="I1379" s="1701" t="s">
        <v>56</v>
      </c>
      <c r="J1379" s="1996"/>
      <c r="K1379" s="1996"/>
      <c r="L1379" s="1997" t="s">
        <v>231</v>
      </c>
      <c r="M1379" s="1998" t="s">
        <v>85</v>
      </c>
      <c r="N1379" s="1998"/>
      <c r="O1379" s="1999"/>
      <c r="P1379" s="2000" t="s">
        <v>77</v>
      </c>
      <c r="Q1379" s="2001" t="s">
        <v>99</v>
      </c>
      <c r="R1379" s="610"/>
    </row>
    <row r="1380" spans="8:8" ht="33.75" customHeight="1">
      <c r="A1380" s="1954"/>
      <c r="B1380" s="1986" t="s">
        <v>70</v>
      </c>
      <c r="C1380" s="2002"/>
      <c r="D1380" s="2003"/>
      <c r="E1380" s="2004"/>
      <c r="F1380" s="2005"/>
      <c r="G1380" s="2005"/>
      <c r="H1380" s="2006"/>
      <c r="I1380" s="2007" t="s">
        <v>233</v>
      </c>
      <c r="J1380" s="2008" t="s">
        <v>87</v>
      </c>
      <c r="K1380" s="2009" t="s">
        <v>109</v>
      </c>
      <c r="L1380" s="2010"/>
      <c r="M1380" s="2007" t="s">
        <v>233</v>
      </c>
      <c r="N1380" s="2008" t="s">
        <v>87</v>
      </c>
      <c r="O1380" s="2011" t="s">
        <v>110</v>
      </c>
      <c r="P1380" s="2012"/>
      <c r="Q1380" s="2013"/>
      <c r="R1380" s="610"/>
    </row>
    <row r="1381" spans="8:8" s="2014" ht="33.75" customFormat="1" customHeight="1">
      <c r="A1381" s="1954"/>
      <c r="B1381" s="1986" t="s">
        <v>70</v>
      </c>
      <c r="C1381" s="2015" t="s">
        <v>57</v>
      </c>
      <c r="D1381" s="2016"/>
      <c r="E1381" s="2017">
        <f>'Result Entry'!$L$7</f>
        <v>10.0</v>
      </c>
      <c r="F1381" s="2018">
        <f>'Result Entry'!$M$7</f>
        <v>10.0</v>
      </c>
      <c r="G1381" s="2018">
        <f>'Result Entry'!$N$7</f>
        <v>10.0</v>
      </c>
      <c r="H1381" s="2019">
        <f>SUM(E1381:G1381)</f>
        <v>30.0</v>
      </c>
      <c r="I1381" s="2020" t="s">
        <v>243</v>
      </c>
      <c r="J1381" s="2021" t="s">
        <v>243</v>
      </c>
      <c r="K1381" s="2022">
        <f>'Result Entry'!$P$7</f>
        <v>70.0</v>
      </c>
      <c r="L1381" s="2023">
        <f>SUM(H1381,K1381)</f>
        <v>100.0</v>
      </c>
      <c r="M1381" s="2020" t="s">
        <v>243</v>
      </c>
      <c r="N1381" s="2021" t="s">
        <v>243</v>
      </c>
      <c r="O1381" s="2019">
        <f>'Result Entry'!$R$7</f>
        <v>100.0</v>
      </c>
      <c r="P1381" s="2024">
        <f>SUM(L1381,O1381)</f>
        <v>200.0</v>
      </c>
      <c r="Q1381" s="2025"/>
      <c r="R1381" s="610"/>
    </row>
    <row r="1382" spans="8:8" s="1538" ht="33.75" customFormat="1" customHeight="1">
      <c r="A1382" s="1954"/>
      <c r="B1382" s="1986" t="s">
        <v>70</v>
      </c>
      <c r="C1382" s="1540" t="str">
        <f>'Result Entry'!$L$3</f>
        <v>HINDI Comp.</v>
      </c>
      <c r="D1382" s="1541"/>
      <c r="E1382" s="1728">
        <f>IF($L1370="TC",0,IF($L1370="Nso",0,VLOOKUP($A1366,'Result Entry'!$B$9:$FW$108,11,0)))</f>
        <v>0.0</v>
      </c>
      <c r="F1382" s="1729">
        <f>IF($L1370="TC",0,IF($L1370="Nso",0,VLOOKUP($A1366,'Result Entry'!$B$9:$FW$108,12,0)))</f>
        <v>0.0</v>
      </c>
      <c r="G1382" s="1729">
        <f>IF($L1370="TC",0,IF($L1370="Nso",0,VLOOKUP($A1366,'Result Entry'!$B$9:$FW$108,13,0)))</f>
        <v>0.0</v>
      </c>
      <c r="H1382" s="2026">
        <f>SUM(E1382:G1382)</f>
        <v>0.0</v>
      </c>
      <c r="I1382" s="2027" t="str">
        <f>CONCATENATE(U1382,"/",'Result Entry'!$P$7)</f>
        <v>0/70</v>
      </c>
      <c r="J1382" s="2028" t="str">
        <f>IF(V1382=0,"--",CONCATENATE(V1382,"/"))</f>
        <v>--</v>
      </c>
      <c r="K1382" s="2029">
        <f>SUM(U1382:V1382)</f>
        <v>0.0</v>
      </c>
      <c r="L1382" s="2030">
        <f>SUM(H1382,K1382)</f>
        <v>0.0</v>
      </c>
      <c r="M1382" s="2027" t="str">
        <f>CONCATENATE(W1382,"/",'Result Entry'!$R$7)</f>
        <v>0/100</v>
      </c>
      <c r="N1382" s="2028" t="str">
        <f>IF(X1382=0,"--",CONCATENATE(X1382,"/"))</f>
        <v>--</v>
      </c>
      <c r="O1382" s="2031">
        <f>SUM(W1382:X1382)</f>
        <v>0.0</v>
      </c>
      <c r="P1382" s="1734">
        <f>SUM(L1382,O1382)</f>
        <v>0.0</v>
      </c>
      <c r="Q1382" s="2032" t="str">
        <f>IF($L1370="TC",0,IF($L1370="Nso",0,VLOOKUP($A1366,'Result Entry'!$B$9:$FW$108,24,0)))</f>
        <v/>
      </c>
      <c r="R1382" s="610"/>
      <c r="U1382" s="2033">
        <f>IF($L1370="TC",0,IF($L1370="Nso",0,VLOOKUP($A1366,'Result Entry'!$B$9:$FW$108,15,0)))</f>
        <v>0.0</v>
      </c>
      <c r="V1382" s="2033">
        <v>0.0</v>
      </c>
      <c r="W1382" s="2033">
        <f>IF($L1370="TC",0,IF($L1370="Nso",0,VLOOKUP($A1366,'Result Entry'!$B$9:$FW$108,17,0)))</f>
        <v>0.0</v>
      </c>
      <c r="X1382" s="2033">
        <v>0.0</v>
      </c>
    </row>
    <row r="1383" spans="8:8" s="1538" ht="33.75" customFormat="1" customHeight="1">
      <c r="A1383" s="1954"/>
      <c r="B1383" s="1986" t="s">
        <v>70</v>
      </c>
      <c r="C1383" s="1551" t="str">
        <f>'Result Entry'!$Z$3</f>
        <v>ENGLISH Comp.</v>
      </c>
      <c r="D1383" s="1552"/>
      <c r="E1383" s="1728">
        <f>IF($L1370="TC",0,IF($L1370="Nso",0,VLOOKUP($A1366,'Result Entry'!$B$9:$FW$108,25,0)))</f>
        <v>0.0</v>
      </c>
      <c r="F1383" s="1729">
        <f>IF($L1370="TC",0,IF($L1370="Nso",0,VLOOKUP($A1366,'Result Entry'!$B$9:$FW$108,26,0)))</f>
        <v>0.0</v>
      </c>
      <c r="G1383" s="1729">
        <f>IF($L1370="TC",0,IF($L1370="Nso",0,VLOOKUP($A1366,'Result Entry'!$B$9:$FW$108,27,0)))</f>
        <v>0.0</v>
      </c>
      <c r="H1383" s="2034">
        <f t="shared" si="175" ref="H1383:H1388">SUM(E1383:G1383)</f>
        <v>0.0</v>
      </c>
      <c r="I1383" s="2035" t="str">
        <f>CONCATENATE(U1383,"/",'Result Entry'!$AD$7)</f>
        <v>0/70</v>
      </c>
      <c r="J1383" s="2036" t="str">
        <f>IF(V1383=0,"--",CONCATENATE(V1383,"/"))</f>
        <v>--</v>
      </c>
      <c r="K1383" s="2037">
        <f t="shared" si="176" ref="K1383:K1388">SUM(U1383:V1383)</f>
        <v>0.0</v>
      </c>
      <c r="L1383" s="2038">
        <f t="shared" si="177" ref="L1383:L1388">SUM(H1383,K1383)</f>
        <v>0.0</v>
      </c>
      <c r="M1383" s="2035" t="str">
        <f>CONCATENATE(W1383,"/",'Result Entry'!$AF$7)</f>
        <v>0/100</v>
      </c>
      <c r="N1383" s="2036" t="str">
        <f>IF(X1383=0,"--",CONCATENATE(X1383,"/"))</f>
        <v>--</v>
      </c>
      <c r="O1383" s="2031">
        <f t="shared" si="178" ref="O1383:O1388">SUM(W1383:X1383)</f>
        <v>0.0</v>
      </c>
      <c r="P1383" s="1734">
        <f t="shared" si="179" ref="P1383:P1388">SUM(L1383,O1383)</f>
        <v>0.0</v>
      </c>
      <c r="Q1383" s="2032" t="str">
        <f>IF($L1370="TC",0,IF($L1370="Nso",0,VLOOKUP($A1366,'Result Entry'!$B$9:$FW$108,38,0)))</f>
        <v/>
      </c>
      <c r="R1383" s="610"/>
      <c r="U1383" s="2039">
        <f>IF($L1370="TC",0,IF($L1370="Nso",0,VLOOKUP($A1366,'Result Entry'!$B$9:$FW$108,29,0)))</f>
        <v>0.0</v>
      </c>
      <c r="V1383" s="2039">
        <v>0.0</v>
      </c>
      <c r="W1383" s="2039">
        <f>IF($L1370="TC",0,IF($L1370="Nso",0,VLOOKUP($A1366,'Result Entry'!$B$9:$FW$108,31,0)))</f>
        <v>0.0</v>
      </c>
      <c r="X1383" s="2039">
        <v>0.0</v>
      </c>
    </row>
    <row r="1384" spans="8:8" s="1538" ht="33.75" customFormat="1" customHeight="1">
      <c r="A1384" s="1954"/>
      <c r="B1384" s="1986" t="s">
        <v>70</v>
      </c>
      <c r="C1384" s="1551">
        <f>IF(Y1384&gt;=1,'Result Entry'!$AO$3,0)</f>
        <v>0.0</v>
      </c>
      <c r="D1384" s="1552"/>
      <c r="E1384" s="1728">
        <f>IF($L1370="TC",0,IF($L1370="Nso",0,VLOOKUP($A1366,'Result Entry'!$B$9:$FW$108,40,0)))</f>
        <v>0.0</v>
      </c>
      <c r="F1384" s="1729">
        <f>IF($L1370="TC",0,IF($L1370="Nso",0,VLOOKUP($A1366,'Result Entry'!$B$9:$FW$108,41,0)))</f>
        <v>0.0</v>
      </c>
      <c r="G1384" s="1729">
        <f>IF($L1370="TC",0,IF($L1370="Nso",0,VLOOKUP($A1366,'Result Entry'!$B$9:$FW$108,42,0)))</f>
        <v>0.0</v>
      </c>
      <c r="H1384" s="2034">
        <f t="shared" si="175"/>
        <v>0.0</v>
      </c>
      <c r="I1384" s="2035" t="str">
        <f>CONCATENATE(U1384,"/",'Result Entry'!$AS$7)</f>
        <v>0/40</v>
      </c>
      <c r="J1384" s="2036" t="str">
        <f>IF(V1384=0,"--",CONCATENATE(V1384,"/",'Result Entry'!$AT$7))</f>
        <v>--</v>
      </c>
      <c r="K1384" s="2037">
        <f t="shared" si="176"/>
        <v>0.0</v>
      </c>
      <c r="L1384" s="2038">
        <f t="shared" si="177"/>
        <v>0.0</v>
      </c>
      <c r="M1384" s="2035" t="str">
        <f>CONCATENATE(W1384,"/",'Result Entry'!$AW$7)</f>
        <v>0/100</v>
      </c>
      <c r="N1384" s="2036" t="str">
        <f>IF(X1384=0,"--",CONCATENATE(X1384,"/",'Result Entry'!$AX$7))</f>
        <v>--</v>
      </c>
      <c r="O1384" s="2031">
        <f t="shared" si="178"/>
        <v>0.0</v>
      </c>
      <c r="P1384" s="1734">
        <f t="shared" si="179"/>
        <v>0.0</v>
      </c>
      <c r="Q1384" s="2032" t="str">
        <f>IF($L1370="TC",0,IF($L1370="Nso",0,VLOOKUP($A1366,'Result Entry'!$B$9:$FW$108,55,0)))</f>
        <v/>
      </c>
      <c r="R1384" s="610"/>
      <c r="U1384" s="2039">
        <f>IF($L1370="TC",0,IF($L1370="Nso",0,VLOOKUP($A1366,'Result Entry'!$B$9:$FW$108,44,0)))</f>
        <v>0.0</v>
      </c>
      <c r="V1384" s="2039">
        <f>IF($L1370="TC",0,IF($L1370="Nso",0,VLOOKUP($A1366,'Result Entry'!$B$9:$FW$108,45,0)))</f>
        <v>0.0</v>
      </c>
      <c r="W1384" s="2039">
        <f>IF($L1370="TC",0,IF($L1370="Nso",0,VLOOKUP($A1366,'Result Entry'!$B$9:$FW$108,48,0)))</f>
        <v>0.0</v>
      </c>
      <c r="X1384" s="2039">
        <f>IF($L1370="TC",0,IF($L1370="Nso",0,VLOOKUP($A1366,'Result Entry'!$B$9:$FW$108,49,0)))</f>
        <v>0.0</v>
      </c>
      <c r="Y1384" s="2039">
        <f>VLOOKUP($A1366,'Result Entry'!$B$9:$FW$108,39,0)</f>
        <v>0.0</v>
      </c>
    </row>
    <row r="1385" spans="8:8" s="1538" ht="33.75" customFormat="1" customHeight="1">
      <c r="A1385" s="1954"/>
      <c r="B1385" s="1986" t="s">
        <v>70</v>
      </c>
      <c r="C1385" s="1551">
        <f>IF(Y1385&gt;=1,'Result Entry'!$BF$3,0)</f>
        <v>0.0</v>
      </c>
      <c r="D1385" s="1552"/>
      <c r="E1385" s="1728">
        <f>IF($L1370="TC",0,IF($L1370="Nso",0,VLOOKUP($A1366,'Result Entry'!$B$9:$FW$108,57,0)))</f>
        <v>0.0</v>
      </c>
      <c r="F1385" s="1729">
        <f>IF($L1370="TC",0,IF($L1370="Nso",0,VLOOKUP($A1366,'Result Entry'!$B$9:$FW$108,58,0)))</f>
        <v>0.0</v>
      </c>
      <c r="G1385" s="1729">
        <f>IF($L1370="TC",0,IF($L1370="Nso",0,VLOOKUP($A1366,'Result Entry'!$B$9:$FW$108,59,0)))</f>
        <v>0.0</v>
      </c>
      <c r="H1385" s="2034">
        <f t="shared" si="175"/>
        <v>0.0</v>
      </c>
      <c r="I1385" s="2035" t="str">
        <f>CONCATENATE(U1385,"/",'Result Entry'!$BJ$7)</f>
        <v>0/70</v>
      </c>
      <c r="J1385" s="2036" t="str">
        <f>IF(V1385=0,"--",CONCATENATE(V1385,"/",'Result Entry'!$BK$7))</f>
        <v>--</v>
      </c>
      <c r="K1385" s="2037">
        <f t="shared" si="176"/>
        <v>0.0</v>
      </c>
      <c r="L1385" s="2038">
        <f t="shared" si="177"/>
        <v>0.0</v>
      </c>
      <c r="M1385" s="2035" t="str">
        <f>CONCATENATE(W1385,"/",'Result Entry'!$BN$7)</f>
        <v>0/100</v>
      </c>
      <c r="N1385" s="2036" t="str">
        <f>IF(X1385=0,"--",CONCATENATE(X1385,"/",'Result Entry'!$BO$7))</f>
        <v>--</v>
      </c>
      <c r="O1385" s="2031">
        <f t="shared" si="178"/>
        <v>0.0</v>
      </c>
      <c r="P1385" s="1734">
        <f t="shared" si="179"/>
        <v>0.0</v>
      </c>
      <c r="Q1385" s="2032" t="str">
        <f>IF($L1370="TC",0,IF($L1370="Nso",0,VLOOKUP($A1366,'Result Entry'!$B$9:$FW$108,72,0)))</f>
        <v/>
      </c>
      <c r="R1385" s="610"/>
      <c r="U1385" s="2039">
        <f>IF($L1370="TC",0,IF($L1370="Nso",0,VLOOKUP($A1366,'Result Entry'!$B$9:$FW$108,61,0)))</f>
        <v>0.0</v>
      </c>
      <c r="V1385" s="2039">
        <f>IF($L1370="TC",0,IF($L1370="Nso",0,VLOOKUP($A1366,'Result Entry'!$B$9:$FW$108,62,0)))</f>
        <v>0.0</v>
      </c>
      <c r="W1385" s="2039">
        <f>IF($L1370="TC",0,IF($L1370="Nso",0,VLOOKUP($A1366,'Result Entry'!$B$9:$FW$108,65,0)))</f>
        <v>0.0</v>
      </c>
      <c r="X1385" s="2039">
        <f>IF($L1370="TC",0,IF($L1370="Nso",0,VLOOKUP($A1366,'Result Entry'!$B$9:$FW$108,66,0)))</f>
        <v>0.0</v>
      </c>
      <c r="Y1385" s="2039">
        <f>VLOOKUP($A1366,'Result Entry'!$B$9:$FW$108,56,0)</f>
        <v>0.0</v>
      </c>
    </row>
    <row r="1386" spans="8:8" s="1538" ht="33.75" customFormat="1" customHeight="1">
      <c r="A1386" s="1954"/>
      <c r="B1386" s="1986" t="s">
        <v>70</v>
      </c>
      <c r="C1386" s="1554">
        <f>IF(Y1386&gt;=1,'Result Entry'!$BW$3,0)</f>
        <v>0.0</v>
      </c>
      <c r="D1386" s="2040"/>
      <c r="E1386" s="2041">
        <f>IF($L1370="TC",0,IF($L1370="Nso",0,VLOOKUP($A1366,'Result Entry'!$B$9:$FW$108,74,0)))</f>
        <v>0.0</v>
      </c>
      <c r="F1386" s="2042">
        <f>IF($L1370="TC",0,IF($L1370="Nso",0,VLOOKUP($A1366,'Result Entry'!$B$9:$FW$108,75,0)))</f>
        <v>0.0</v>
      </c>
      <c r="G1386" s="2042">
        <f>IF($L1370="TC",0,IF($L1370="Nso",0,VLOOKUP($A1366,'Result Entry'!$B$9:$FW$108,76,0)))</f>
        <v>0.0</v>
      </c>
      <c r="H1386" s="2043">
        <f t="shared" si="175"/>
        <v>0.0</v>
      </c>
      <c r="I1386" s="2044" t="str">
        <f>CONCATENATE(U1386,"/",'Result Entry'!$CA$7)</f>
        <v>0/70</v>
      </c>
      <c r="J1386" s="2045" t="str">
        <f>IF(V1386=0,"--",CONCATENATE(V1386,"/",'Result Entry'!$CB$7))</f>
        <v>--</v>
      </c>
      <c r="K1386" s="2046">
        <f t="shared" si="176"/>
        <v>0.0</v>
      </c>
      <c r="L1386" s="2047">
        <f t="shared" si="177"/>
        <v>0.0</v>
      </c>
      <c r="M1386" s="2044" t="str">
        <f>CONCATENATE(W1386,"/",'Result Entry'!$CE$7)</f>
        <v>0/100</v>
      </c>
      <c r="N1386" s="2045" t="str">
        <f>IF(X1386=0,"--",CONCATENATE(X1386,"/",'Result Entry'!$CF$7))</f>
        <v>--</v>
      </c>
      <c r="O1386" s="2043">
        <f t="shared" si="178"/>
        <v>0.0</v>
      </c>
      <c r="P1386" s="2048">
        <f t="shared" si="179"/>
        <v>0.0</v>
      </c>
      <c r="Q1386" s="2049" t="str">
        <f>IF($L1370="TC",0,IF($L1370="Nso",0,VLOOKUP($A1366,'Result Entry'!$B$9:$FW$108,89,0)))</f>
        <v/>
      </c>
      <c r="R1386" s="610"/>
      <c r="U1386" s="2041">
        <f>IF($L1370="TC",0,IF($L1370="Nso",0,VLOOKUP($A1366,'Result Entry'!$B$9:$FW$108,78,0)))</f>
        <v>0.0</v>
      </c>
      <c r="V1386" s="2041">
        <f>IF($L1370="TC",0,IF($L1370="Nso",0,VLOOKUP($A1366,'Result Entry'!$B$9:$FW$108,79,0)))</f>
        <v>0.0</v>
      </c>
      <c r="W1386" s="2041">
        <f>IF($L1370="TC",0,IF($L1370="Nso",0,VLOOKUP($A1366,'Result Entry'!$B$9:$FW$108,82,0)))</f>
        <v>0.0</v>
      </c>
      <c r="X1386" s="2041">
        <f>IF($L1370="TC",0,IF($L1370="Nso",0,VLOOKUP($A1366,'Result Entry'!$B$9:$FW$108,83,0)))</f>
        <v>0.0</v>
      </c>
      <c r="Y1386" s="2041">
        <f>VLOOKUP($A1366,'Result Entry'!$B$9:$FW$108,73,0)</f>
        <v>0.0</v>
      </c>
    </row>
    <row r="1387" spans="8:8" s="1538" ht="33.75" customFormat="1" customHeight="1">
      <c r="A1387" s="1954"/>
      <c r="B1387" s="1986" t="s">
        <v>70</v>
      </c>
      <c r="C1387" s="2050">
        <f>IF(Y1387&gt;=1,'Result Entry'!$CN$3,0)</f>
        <v>0.0</v>
      </c>
      <c r="D1387" s="2040"/>
      <c r="E1387" s="2051">
        <f>IF($L1370="TC",0,IF($L1370="Nso",0,VLOOKUP($A1366,'Result Entry'!$B$9:$FW$108,91,0)))</f>
        <v>0.0</v>
      </c>
      <c r="F1387" s="2052">
        <f>IF($L1370="TC",0,IF($L1370="Nso",0,VLOOKUP($A1366,'Result Entry'!$B$9:$FW$108,92,0)))</f>
        <v>0.0</v>
      </c>
      <c r="G1387" s="2052">
        <f>IF($L1370="TC",0,IF($L1370="Nso",0,VLOOKUP($A1366,'Result Entry'!$B$9:$FW$108,93,0)))</f>
        <v>0.0</v>
      </c>
      <c r="H1387" s="2053">
        <f t="shared" si="175"/>
        <v>0.0</v>
      </c>
      <c r="I1387" s="2054" t="str">
        <f>CONCATENATE(U1387,"/",'Result Entry'!$CR$7)</f>
        <v>0/70</v>
      </c>
      <c r="J1387" s="2055" t="str">
        <f>IF(V1387=0,"--",CONCATENATE(V1387,"/",'Result Entry'!$CS$7))</f>
        <v>--</v>
      </c>
      <c r="K1387" s="2056">
        <f t="shared" si="176"/>
        <v>0.0</v>
      </c>
      <c r="L1387" s="2057">
        <f t="shared" si="177"/>
        <v>0.0</v>
      </c>
      <c r="M1387" s="2054" t="str">
        <f>CONCATENATE(W1387,"/",'Result Entry'!$CV$7)</f>
        <v>0/100</v>
      </c>
      <c r="N1387" s="2055" t="str">
        <f>IF(X1387=0,"--",CONCATENATE(X1387,"/",'Result Entry'!$CW$7))</f>
        <v>--</v>
      </c>
      <c r="O1387" s="2053">
        <f t="shared" si="178"/>
        <v>0.0</v>
      </c>
      <c r="P1387" s="2058">
        <f t="shared" si="179"/>
        <v>0.0</v>
      </c>
      <c r="Q1387" s="2059" t="str">
        <f>IF($L1370="TC",0,IF($L1370="Nso",0,VLOOKUP($A1366,'Result Entry'!$B$9:$FW$108,106,0)))</f>
        <v/>
      </c>
      <c r="R1387" s="610"/>
      <c r="U1387" s="2051">
        <f>IF($L1370="TC",0,IF($L1370="Nso",0,VLOOKUP($A1366,'Result Entry'!$B$9:$FW$108,95,0)))</f>
        <v>0.0</v>
      </c>
      <c r="V1387" s="2051">
        <f>IF($L1370="TC",0,IF($L1370="Nso",0,VLOOKUP($A1366,'Result Entry'!$B$9:$FW$108,96,0)))</f>
        <v>0.0</v>
      </c>
      <c r="W1387" s="2051">
        <f>IF($L1370="TC",0,IF($L1370="Nso",0,VLOOKUP($A1366,'Result Entry'!$B$9:$FW$108,99,0)))</f>
        <v>0.0</v>
      </c>
      <c r="X1387" s="2051">
        <f>IF($L1370="TC",0,IF($L1370="Nso",0,VLOOKUP($A1366,'Result Entry'!$B$9:$FW$108,100,0)))</f>
        <v>0.0</v>
      </c>
      <c r="Y1387" s="2051">
        <f>VLOOKUP($A1366,'Result Entry'!$B$9:$FW$108,90,0)</f>
        <v>0.0</v>
      </c>
    </row>
    <row r="1388" spans="8:8" s="1538" ht="33.75" customFormat="1" customHeight="1">
      <c r="A1388" s="1954"/>
      <c r="B1388" s="1986" t="s">
        <v>70</v>
      </c>
      <c r="C1388" s="1554">
        <f>IF(Y1388&gt;=1,'Result Entry'!$DE$3,0)</f>
        <v>0.0</v>
      </c>
      <c r="D1388" s="2040"/>
      <c r="E1388" s="1739">
        <f>IF($L1370="TC",0,IF($L1370="Nso",0,VLOOKUP($A1366,'Result Entry'!$B$9:$FW$108,108,0)))</f>
        <v>0.0</v>
      </c>
      <c r="F1388" s="1740">
        <f>IF($L1370="TC",0,IF($L1370="Nso",0,VLOOKUP($A1366,'Result Entry'!$B$9:$FW$108,109,0)))</f>
        <v>0.0</v>
      </c>
      <c r="G1388" s="1740">
        <f>IF($L1370="TC",0,IF($L1370="Nso",0,VLOOKUP($A1366,'Result Entry'!$B$9:$FW$108,110,0)))</f>
        <v>0.0</v>
      </c>
      <c r="H1388" s="2060">
        <f t="shared" si="175"/>
        <v>0.0</v>
      </c>
      <c r="I1388" s="2061" t="str">
        <f>CONCATENATE(U1388,"/",'Result Entry'!$DI$7)</f>
        <v>0/70</v>
      </c>
      <c r="J1388" s="2062" t="str">
        <f>IF(V1388=0,"--",CONCATENATE(V1388,"/",'Result Entry'!$DJ$7))</f>
        <v>--</v>
      </c>
      <c r="K1388" s="2063">
        <f t="shared" si="176"/>
        <v>0.0</v>
      </c>
      <c r="L1388" s="2064">
        <f t="shared" si="177"/>
        <v>0.0</v>
      </c>
      <c r="M1388" s="2061" t="str">
        <f>CONCATENATE(W1388,"/",'Result Entry'!$DM$7)</f>
        <v>0/100</v>
      </c>
      <c r="N1388" s="2062" t="str">
        <f>IF(X1388=0,"--",CONCATENATE(X1388,"/",'Result Entry'!$DN$7))</f>
        <v>--</v>
      </c>
      <c r="O1388" s="2060">
        <f t="shared" si="178"/>
        <v>0.0</v>
      </c>
      <c r="P1388" s="1746">
        <f t="shared" si="179"/>
        <v>0.0</v>
      </c>
      <c r="Q1388" s="2032" t="str">
        <f>IF($L1370="TC",0,IF($L1370="Nso",0,VLOOKUP($A1366,'Result Entry'!$B$9:$FW$108,123,0)))</f>
        <v/>
      </c>
      <c r="R1388" s="610"/>
      <c r="U1388" s="2065">
        <f>IF($L1370="TC",0,IF($L1370="Nso",0,VLOOKUP($A1366,'Result Entry'!$B$9:$FW$108,112,0)))</f>
        <v>0.0</v>
      </c>
      <c r="V1388" s="2065">
        <f>IF($L1370="TC",0,IF($L1370="Nso",0,VLOOKUP($A1366,'Result Entry'!$B$9:$FW$108,113,0)))</f>
        <v>0.0</v>
      </c>
      <c r="W1388" s="2065">
        <f>IF($L1370="TC",0,IF($L1370="Nso",0,VLOOKUP($A1366,'Result Entry'!$B$9:$FW$108,116,0)))</f>
        <v>0.0</v>
      </c>
      <c r="X1388" s="2065">
        <f>IF($L1370="TC",0,IF($L1370="Nso",0,VLOOKUP($A1366,'Result Entry'!$B$9:$FW$108,117,0)))</f>
        <v>0.0</v>
      </c>
      <c r="Y1388" s="2065">
        <f>VLOOKUP($A1366,'Result Entry'!$B$9:$FW$108,107,0)</f>
        <v>0.0</v>
      </c>
    </row>
    <row r="1389" spans="8:8" ht="33.75" customHeight="1">
      <c r="A1389" s="1954"/>
      <c r="B1389" s="1986" t="s">
        <v>70</v>
      </c>
      <c r="C1389" s="1565" t="s">
        <v>78</v>
      </c>
      <c r="D1389" s="1566"/>
      <c r="E1389" s="1567"/>
      <c r="F1389" s="1747" t="s">
        <v>79</v>
      </c>
      <c r="G1389" s="2066"/>
      <c r="H1389" s="1748"/>
      <c r="I1389" s="1747" t="s">
        <v>80</v>
      </c>
      <c r="J1389" s="1749"/>
      <c r="K1389" s="2067" t="s">
        <v>42</v>
      </c>
      <c r="L1389" s="2068"/>
      <c r="M1389" s="2067" t="s">
        <v>92</v>
      </c>
      <c r="N1389" s="1753"/>
      <c r="O1389" s="1752" t="s">
        <v>40</v>
      </c>
      <c r="P1389" s="1753"/>
      <c r="Q1389" s="2069" t="s">
        <v>44</v>
      </c>
      <c r="R1389" s="610"/>
    </row>
    <row r="1390" spans="8:8" ht="33.75" customHeight="1">
      <c r="A1390" s="1954"/>
      <c r="B1390" s="1986" t="s">
        <v>70</v>
      </c>
      <c r="C1390" s="1577"/>
      <c r="D1390" s="1578"/>
      <c r="E1390" s="1579"/>
      <c r="F1390" s="1755">
        <f>IF($L1370="TC",0,IF($L1370="Nso",0,VLOOKUP($A1366,'Result Entry'!$B$9:$FW$108,171,0)))</f>
        <v>0.0</v>
      </c>
      <c r="G1390" s="2070"/>
      <c r="H1390" s="1756"/>
      <c r="I1390" s="2071">
        <f>IF($L1370="TC",0,IF($L1370="Nso",0,VLOOKUP($A1366,'Result Entry'!$B$9:$FW$108,172,0)))</f>
        <v>0.0</v>
      </c>
      <c r="J1390" s="2072"/>
      <c r="K1390" s="2073">
        <f>IF($L1370="TC",0,IF($L1370="Nso",0,VLOOKUP($A1366,'Result Entry'!$B$9:$FW$108,173,0)))</f>
        <v>0.0</v>
      </c>
      <c r="L1390" s="2074"/>
      <c r="M1390" s="2075" t="str">
        <f>IF($L1370="TC",0,IF($L1370="Nso",0,VLOOKUP($A1366,'Result Entry'!$B$9:$FW$108,174,0)))</f>
        <v/>
      </c>
      <c r="N1390" s="2076"/>
      <c r="O1390" s="1535" t="str">
        <f>VLOOKUP($A1366,'Result Entry'!$B$9:$FW$108,175,0)</f>
        <v/>
      </c>
      <c r="P1390" s="1534"/>
      <c r="Q1390" s="2077" t="str">
        <f>IF($L1370="TC",0,IF($L1370="Nso",0,VLOOKUP($A1366,'Result Entry'!$B$9:$FW$108,177,0)))</f>
        <v/>
      </c>
      <c r="R1390" s="610"/>
    </row>
    <row r="1391" spans="8:8" ht="33.75" customHeight="1">
      <c r="A1391" s="1954"/>
      <c r="B1391" s="1986" t="s">
        <v>70</v>
      </c>
      <c r="C1391" s="2078" t="s">
        <v>59</v>
      </c>
      <c r="D1391" s="2079"/>
      <c r="E1391" s="2079"/>
      <c r="F1391" s="2079"/>
      <c r="G1391" s="2079"/>
      <c r="H1391" s="2079"/>
      <c r="I1391" s="2080"/>
      <c r="J1391" s="1592" t="s">
        <v>60</v>
      </c>
      <c r="K1391" s="1592"/>
      <c r="L1391" s="1592"/>
      <c r="M1391" s="1593"/>
      <c r="N1391" s="1760">
        <f>VLOOKUP($A1366,'Result Entry'!$B$9:$FW$108,168,0)</f>
        <v>0.0</v>
      </c>
      <c r="O1391" s="1761"/>
      <c r="P1391" s="2081" t="s">
        <v>38</v>
      </c>
      <c r="Q1391" s="2082"/>
      <c r="R1391" s="610"/>
    </row>
    <row r="1392" spans="8:8" ht="33.75" customHeight="1">
      <c r="A1392" s="1954"/>
      <c r="B1392" s="1986" t="s">
        <v>70</v>
      </c>
      <c r="C1392" s="1598" t="s">
        <v>244</v>
      </c>
      <c r="D1392" s="1599"/>
      <c r="E1392" s="1599"/>
      <c r="F1392" s="2083" t="s">
        <v>158</v>
      </c>
      <c r="G1392" s="2084"/>
      <c r="H1392" s="2085"/>
      <c r="I1392" s="2086" t="s">
        <v>242</v>
      </c>
      <c r="J1392" s="1603" t="s">
        <v>61</v>
      </c>
      <c r="K1392" s="1603"/>
      <c r="L1392" s="1603"/>
      <c r="M1392" s="1604"/>
      <c r="N1392" s="1762">
        <f>VLOOKUP($A1366,'Result Entry'!$B$9:$FW$108,169,0)</f>
        <v>0.0</v>
      </c>
      <c r="O1392" s="1763"/>
      <c r="P1392" s="1607" t="str">
        <f>VLOOKUP($A1366,'Result Entry'!$B$9:$FW$108,170,0)</f>
        <v/>
      </c>
      <c r="Q1392" s="2087"/>
      <c r="R1392" s="610"/>
    </row>
    <row r="1393" spans="8:8" ht="33.75" customHeight="1">
      <c r="A1393" s="1954"/>
      <c r="B1393" s="1986" t="s">
        <v>70</v>
      </c>
      <c r="C1393" s="1598"/>
      <c r="D1393" s="1599"/>
      <c r="E1393" s="1599"/>
      <c r="F1393" s="2088"/>
      <c r="G1393" s="2089"/>
      <c r="H1393" s="2090"/>
      <c r="I1393" s="2091" t="s">
        <v>100</v>
      </c>
      <c r="J1393" s="1612" t="s">
        <v>62</v>
      </c>
      <c r="K1393" s="1612"/>
      <c r="L1393" s="1612"/>
      <c r="M1393" s="1613"/>
      <c r="N1393" s="2092">
        <f>IF($L1370="TC","Transferred",IF($L1370="Nso","NameSeparated",VLOOKUP($A1366,'Result Entry'!$B$9:$FW$108,178,0)))</f>
        <v>0.0</v>
      </c>
      <c r="O1393" s="2092"/>
      <c r="P1393" s="2092"/>
      <c r="Q1393" s="2093"/>
      <c r="R1393" s="610"/>
    </row>
    <row r="1394" spans="8:8" ht="33.75" customHeight="1">
      <c r="A1394" s="1954"/>
      <c r="B1394" s="1986" t="s">
        <v>70</v>
      </c>
      <c r="C1394" s="1766" t="str">
        <f>'Result Entry'!$DU$3</f>
        <v>Foundation Of Information Tech.</v>
      </c>
      <c r="D1394" s="1767"/>
      <c r="E1394" s="1768"/>
      <c r="F1394" s="1769" t="str">
        <f>IF(OR($L1370="TC",$L1370="Nso"),"",VLOOKUP($A1366,'Result Entry'!$B$9:$GS$108,196,0))</f>
        <v>0/200</v>
      </c>
      <c r="G1394" s="1769"/>
      <c r="H1394" s="1769"/>
      <c r="I1394" s="1770" t="str">
        <f>IF(F1394="","",VLOOKUP($A1366,'Result Entry'!$B$9:$GS$108,137,0))</f>
        <v/>
      </c>
      <c r="J1394" s="1621" t="s">
        <v>72</v>
      </c>
      <c r="K1394" s="1621"/>
      <c r="L1394" s="1621"/>
      <c r="M1394" s="1622"/>
      <c r="N1394" s="2094">
        <f>'Result Entry'!$T$2</f>
        <v>45041.0</v>
      </c>
      <c r="O1394" s="2095"/>
      <c r="P1394" s="2095"/>
      <c r="Q1394" s="2096"/>
      <c r="R1394" s="610"/>
    </row>
    <row r="1395" spans="8:8" ht="33.75" customHeight="1">
      <c r="A1395" s="1954"/>
      <c r="B1395" s="1986" t="s">
        <v>70</v>
      </c>
      <c r="C1395" s="1774" t="str">
        <f>'Result Entry'!$EI$3</f>
        <v>G.I.A.I.-II</v>
      </c>
      <c r="D1395" s="1775"/>
      <c r="E1395" s="1776"/>
      <c r="F1395" s="1769" t="str">
        <f>IF(OR($L1370="TC",$L1370="Nso"),"",VLOOKUP($A1366,'Result Entry'!$B$9:$GS$108,200,0))</f>
        <v>0/200</v>
      </c>
      <c r="G1395" s="1769"/>
      <c r="H1395" s="1769"/>
      <c r="I1395" s="1770" t="str">
        <f>IF(F1395="","",VLOOKUP($A1366,'Result Entry'!$B$9:$GS$108,149,0))</f>
        <v/>
      </c>
      <c r="J1395" s="1626"/>
      <c r="K1395" s="1627"/>
      <c r="L1395" s="1627"/>
      <c r="M1395" s="1627"/>
      <c r="N1395" s="1627"/>
      <c r="O1395" s="1627"/>
      <c r="P1395" s="1627"/>
      <c r="Q1395" s="2097"/>
      <c r="R1395" s="610"/>
    </row>
    <row r="1396" spans="8:8" ht="33.75" customHeight="1">
      <c r="A1396" s="1954"/>
      <c r="B1396" s="1986" t="s">
        <v>70</v>
      </c>
      <c r="C1396" s="1774" t="str">
        <f>'Result Entry'!$EU$3</f>
        <v>SOC.SER.PLAN</v>
      </c>
      <c r="D1396" s="1775"/>
      <c r="E1396" s="1776"/>
      <c r="F1396" s="1769" t="str">
        <f>IF(OR($L1370="TC",$L1370="Nso"),"",VLOOKUP($A1366,'Result Entry'!$B$9:$HS$108,204,0))</f>
        <v>0/200</v>
      </c>
      <c r="G1396" s="1769"/>
      <c r="H1396" s="1769"/>
      <c r="I1396" s="1770" t="str">
        <f>IF(F1396="","",VLOOKUP($A1366,'Result Entry'!$B$9:$GS$108,161,0))</f>
        <v/>
      </c>
      <c r="J1396" s="1629" t="s">
        <v>175</v>
      </c>
      <c r="K1396" s="2098"/>
      <c r="L1396" s="2098"/>
      <c r="M1396" s="1630"/>
      <c r="N1396" s="2099"/>
      <c r="O1396" s="2100"/>
      <c r="P1396" s="2100"/>
      <c r="Q1396" s="2101"/>
      <c r="R1396" s="610"/>
    </row>
    <row r="1397" spans="8:8" ht="33.75" customHeight="1">
      <c r="A1397" s="1954"/>
      <c r="B1397" s="1986" t="s">
        <v>70</v>
      </c>
      <c r="C1397" s="1774" t="str">
        <f>'Result Entry'!$FG$3</f>
        <v>Jeewan Kaushal</v>
      </c>
      <c r="D1397" s="1775"/>
      <c r="E1397" s="1776"/>
      <c r="F1397" s="1769" t="str">
        <f>IF(OR($L1370="TC",$L1370="Nso"),"",VLOOKUP($A1366,'Result Entry'!$B$9:$HS$108,208,0))</f>
        <v>0/100</v>
      </c>
      <c r="G1397" s="1769"/>
      <c r="H1397" s="1769"/>
      <c r="I1397" s="1770" t="str">
        <f>IF(F1397="","",VLOOKUP($A1366,'Result Entry'!$B$9:$HS$108,167,0))</f>
        <v/>
      </c>
      <c r="J1397" s="1629" t="s">
        <v>149</v>
      </c>
      <c r="K1397" s="2098"/>
      <c r="L1397" s="2098"/>
      <c r="M1397" s="1630"/>
      <c r="N1397" s="1630"/>
      <c r="O1397" s="1630"/>
      <c r="P1397" s="1630"/>
      <c r="Q1397" s="2102"/>
      <c r="R1397" s="610"/>
    </row>
    <row r="1398" spans="8:8" ht="33.75" customHeight="1">
      <c r="A1398" s="1954"/>
      <c r="B1398" s="1986" t="s">
        <v>70</v>
      </c>
      <c r="C1398" s="1777" t="s">
        <v>181</v>
      </c>
      <c r="D1398" s="1778"/>
      <c r="E1398" s="1779"/>
      <c r="F1398" s="2103" t="s">
        <v>182</v>
      </c>
      <c r="G1398" s="2104"/>
      <c r="H1398" s="2105"/>
      <c r="I1398" s="1782" t="s">
        <v>31</v>
      </c>
      <c r="J1398" s="1629" t="s">
        <v>176</v>
      </c>
      <c r="K1398" s="2098"/>
      <c r="L1398" s="2098"/>
      <c r="M1398" s="1630"/>
      <c r="N1398" s="1630"/>
      <c r="O1398" s="1630"/>
      <c r="P1398" s="1630"/>
      <c r="Q1398" s="2102"/>
      <c r="R1398" s="610"/>
    </row>
    <row r="1399" spans="8:8" ht="33.75" customHeight="1">
      <c r="A1399" s="1954"/>
      <c r="B1399" s="1986" t="s">
        <v>70</v>
      </c>
      <c r="C1399" s="1783"/>
      <c r="D1399" s="1784"/>
      <c r="E1399" s="1785"/>
      <c r="F1399" s="1786" t="s">
        <v>245</v>
      </c>
      <c r="G1399" s="2106"/>
      <c r="H1399" s="1787"/>
      <c r="I1399" s="1788" t="s">
        <v>63</v>
      </c>
      <c r="J1399" s="1647" t="s">
        <v>68</v>
      </c>
      <c r="K1399" s="1648"/>
      <c r="L1399" s="1648"/>
      <c r="M1399" s="1648"/>
      <c r="N1399" s="1648"/>
      <c r="O1399" s="1648"/>
      <c r="P1399" s="1648"/>
      <c r="Q1399" s="2107"/>
      <c r="R1399" s="610"/>
    </row>
    <row r="1400" spans="8:8" ht="33.75" customHeight="1">
      <c r="A1400" s="1954"/>
      <c r="B1400" s="1986" t="s">
        <v>70</v>
      </c>
      <c r="C1400" s="1783"/>
      <c r="D1400" s="1784"/>
      <c r="E1400" s="1785"/>
      <c r="F1400" s="1786" t="s">
        <v>246</v>
      </c>
      <c r="G1400" s="2106"/>
      <c r="H1400" s="1787"/>
      <c r="I1400" s="1788" t="s">
        <v>64</v>
      </c>
      <c r="J1400" s="1650"/>
      <c r="K1400" s="1651"/>
      <c r="L1400" s="1651"/>
      <c r="M1400" s="1651"/>
      <c r="N1400" s="1651"/>
      <c r="O1400" s="1651"/>
      <c r="P1400" s="1651"/>
      <c r="Q1400" s="2108"/>
      <c r="R1400" s="610"/>
    </row>
    <row r="1401" spans="8:8" ht="33.75" customHeight="1">
      <c r="A1401" s="1954"/>
      <c r="B1401" s="1986" t="s">
        <v>70</v>
      </c>
      <c r="C1401" s="1783"/>
      <c r="D1401" s="1784"/>
      <c r="E1401" s="1785"/>
      <c r="F1401" s="1786" t="s">
        <v>247</v>
      </c>
      <c r="G1401" s="2106"/>
      <c r="H1401" s="1787"/>
      <c r="I1401" s="1788" t="s">
        <v>66</v>
      </c>
      <c r="J1401" s="1650"/>
      <c r="K1401" s="1651"/>
      <c r="L1401" s="1651"/>
      <c r="M1401" s="1651"/>
      <c r="N1401" s="1651"/>
      <c r="O1401" s="1651"/>
      <c r="P1401" s="1651"/>
      <c r="Q1401" s="2108"/>
      <c r="R1401" s="610"/>
    </row>
    <row r="1402" spans="8:8" ht="33.75" customHeight="1">
      <c r="A1402" s="1954"/>
      <c r="B1402" s="1986" t="s">
        <v>70</v>
      </c>
      <c r="C1402" s="1783"/>
      <c r="D1402" s="1784"/>
      <c r="E1402" s="1785"/>
      <c r="F1402" s="1786" t="s">
        <v>248</v>
      </c>
      <c r="G1402" s="2106"/>
      <c r="H1402" s="1787"/>
      <c r="I1402" s="1788" t="s">
        <v>65</v>
      </c>
      <c r="J1402" s="1653" t="s">
        <v>81</v>
      </c>
      <c r="K1402" s="1654"/>
      <c r="L1402" s="1654"/>
      <c r="M1402" s="1654"/>
      <c r="N1402" s="1654"/>
      <c r="O1402" s="1654"/>
      <c r="P1402" s="1654"/>
      <c r="Q1402" s="2109"/>
      <c r="R1402" s="610"/>
    </row>
    <row r="1403" spans="8:8" ht="33.75" customHeight="1">
      <c r="A1403" s="1954"/>
      <c r="B1403" s="2110" t="s">
        <v>70</v>
      </c>
      <c r="C1403" s="2111"/>
      <c r="D1403" s="2112"/>
      <c r="E1403" s="2113"/>
      <c r="F1403" s="2114"/>
      <c r="G1403" s="2115"/>
      <c r="H1403" s="2115"/>
      <c r="I1403" s="2116"/>
      <c r="J1403" s="2117"/>
      <c r="K1403" s="2118"/>
      <c r="L1403" s="2118"/>
      <c r="M1403" s="2118"/>
      <c r="N1403" s="2118"/>
      <c r="O1403" s="2118"/>
      <c r="P1403" s="2118"/>
      <c r="Q1403" s="2119"/>
      <c r="R1403" s="610"/>
    </row>
    <row r="1404" spans="8:8" s="927" ht="48.75" customFormat="1" customHeight="1">
      <c r="A1404" s="1439"/>
      <c r="B1404" s="2120"/>
      <c r="C1404" s="2120"/>
      <c r="D1404" s="2120"/>
      <c r="E1404" s="2120"/>
      <c r="F1404" s="2120"/>
      <c r="G1404" s="2120"/>
      <c r="H1404" s="2120"/>
      <c r="I1404" s="2120"/>
      <c r="J1404" s="2120"/>
      <c r="K1404" s="2120"/>
      <c r="L1404" s="2120"/>
      <c r="M1404" s="2120"/>
      <c r="N1404" s="2120"/>
      <c r="O1404" s="2120"/>
      <c r="P1404" s="2120"/>
      <c r="Q1404" s="2120"/>
      <c r="R1404" s="610"/>
    </row>
    <row r="1405" spans="8:8" ht="9.75" customHeight="1">
      <c r="A1405" s="1949">
        <f>A1366+1</f>
        <v>37.0</v>
      </c>
      <c r="B1405" s="1949"/>
      <c r="C1405" s="1949"/>
      <c r="D1405" s="1949"/>
      <c r="E1405" s="1949"/>
      <c r="F1405" s="1949"/>
      <c r="G1405" s="1949"/>
      <c r="H1405" s="1949"/>
      <c r="I1405" s="1949"/>
      <c r="J1405" s="1949"/>
      <c r="K1405" s="1949"/>
      <c r="L1405" s="1949"/>
      <c r="M1405" s="1949"/>
      <c r="N1405" s="1949"/>
      <c r="O1405" s="1949"/>
      <c r="P1405" s="1949"/>
      <c r="Q1405" s="1949"/>
      <c r="R1405" s="1949"/>
    </row>
    <row r="1406" spans="8:8" ht="16.5" customHeight="1">
      <c r="A1406" s="1950"/>
      <c r="B1406" s="1951" t="s">
        <v>51</v>
      </c>
      <c r="C1406" s="1952"/>
      <c r="D1406" s="1952"/>
      <c r="E1406" s="1952"/>
      <c r="F1406" s="1952"/>
      <c r="G1406" s="1952"/>
      <c r="H1406" s="1952"/>
      <c r="I1406" s="1952"/>
      <c r="J1406" s="1952"/>
      <c r="K1406" s="1952"/>
      <c r="L1406" s="1952"/>
      <c r="M1406" s="1952"/>
      <c r="N1406" s="1952"/>
      <c r="O1406" s="1952"/>
      <c r="P1406" s="1952"/>
      <c r="Q1406" s="1953"/>
      <c r="R1406" s="610"/>
    </row>
    <row r="1407" spans="8:8" ht="62.25" customHeight="1">
      <c r="A1407" s="1954"/>
      <c r="B1407" s="1955"/>
      <c r="C1407" s="1956"/>
      <c r="D1407" s="1957" t="str">
        <f>Master!$E$8</f>
        <v>Govt. Sr. Secondary School </v>
      </c>
      <c r="E1407" s="1958"/>
      <c r="F1407" s="1958"/>
      <c r="G1407" s="1958"/>
      <c r="H1407" s="1958"/>
      <c r="I1407" s="1958"/>
      <c r="J1407" s="1958"/>
      <c r="K1407" s="1958"/>
      <c r="L1407" s="1958"/>
      <c r="M1407" s="1958"/>
      <c r="N1407" s="1958"/>
      <c r="O1407" s="1958"/>
      <c r="P1407" s="1958"/>
      <c r="Q1407" s="1959"/>
      <c r="R1407" s="610"/>
    </row>
    <row r="1408" spans="8:8" ht="33.0" customHeight="1">
      <c r="A1408" s="1954"/>
      <c r="B1408" s="1960"/>
      <c r="C1408" s="1961"/>
      <c r="D1408" s="1962" t="str">
        <f>Master!$E$11</f>
        <v>P.S.-Bapini (Jodhpur)</v>
      </c>
      <c r="E1408" s="1962"/>
      <c r="F1408" s="1962"/>
      <c r="G1408" s="1962"/>
      <c r="H1408" s="1962"/>
      <c r="I1408" s="1962"/>
      <c r="J1408" s="1962"/>
      <c r="K1408" s="1962"/>
      <c r="L1408" s="1962"/>
      <c r="M1408" s="1962"/>
      <c r="N1408" s="1962"/>
      <c r="O1408" s="1962"/>
      <c r="P1408" s="1962"/>
      <c r="Q1408" s="1963"/>
      <c r="R1408" s="610"/>
    </row>
    <row r="1409" spans="8:8" ht="21.75" customHeight="1">
      <c r="A1409" s="1954"/>
      <c r="B1409" s="1964"/>
      <c r="C1409" s="1965" t="s">
        <v>151</v>
      </c>
      <c r="D1409" s="1966"/>
      <c r="E1409" s="1966"/>
      <c r="F1409" s="1966"/>
      <c r="G1409" s="1966"/>
      <c r="H1409" s="1967"/>
      <c r="I1409" s="1968" t="s">
        <v>128</v>
      </c>
      <c r="J1409" s="1969"/>
      <c r="K1409" s="1969"/>
      <c r="L1409" s="1970">
        <f>VLOOKUP(A1405,'Result Entry'!$B$6:$K$108,6,0)</f>
        <v>0.0</v>
      </c>
      <c r="M1409" s="1971"/>
      <c r="N1409" s="1972" t="s">
        <v>69</v>
      </c>
      <c r="O1409" s="1973"/>
      <c r="P1409" s="1974">
        <f>Master!$E$14</f>
        <v>8.151106901E9</v>
      </c>
      <c r="Q1409" s="1975"/>
      <c r="R1409" s="610"/>
    </row>
    <row r="1410" spans="8:8" ht="21.75" customHeight="1">
      <c r="A1410" s="1954"/>
      <c r="B1410" s="1976"/>
      <c r="C1410" s="1965"/>
      <c r="D1410" s="1966"/>
      <c r="E1410" s="1966"/>
      <c r="F1410" s="1966"/>
      <c r="G1410" s="1966"/>
      <c r="H1410" s="1967"/>
      <c r="I1410" s="1968"/>
      <c r="J1410" s="1969"/>
      <c r="K1410" s="1969"/>
      <c r="L1410" s="1970"/>
      <c r="M1410" s="1971"/>
      <c r="N1410" s="1470" t="s">
        <v>67</v>
      </c>
      <c r="O1410" s="1471"/>
      <c r="P1410" s="1472"/>
      <c r="Q1410" s="1977"/>
      <c r="R1410" s="610"/>
    </row>
    <row r="1411" spans="8:8" ht="21.75" customHeight="1">
      <c r="A1411" s="1954"/>
      <c r="B1411" s="1976"/>
      <c r="C1411" s="1978"/>
      <c r="D1411" s="1979"/>
      <c r="E1411" s="1979"/>
      <c r="F1411" s="1979"/>
      <c r="G1411" s="1979"/>
      <c r="H1411" s="1980"/>
      <c r="I1411" s="1981"/>
      <c r="J1411" s="1982"/>
      <c r="K1411" s="1982"/>
      <c r="L1411" s="1983"/>
      <c r="M1411" s="1984"/>
      <c r="N1411" s="1479" t="s">
        <v>52</v>
      </c>
      <c r="O1411" s="1480"/>
      <c r="P1411" s="1481" t="str">
        <f>Master!$E$6</f>
        <v>2022-23</v>
      </c>
      <c r="Q1411" s="1985"/>
      <c r="R1411" s="610"/>
    </row>
    <row r="1412" spans="8:8" ht="33.75" customHeight="1">
      <c r="A1412" s="1954"/>
      <c r="B1412" s="1986" t="s">
        <v>70</v>
      </c>
      <c r="C1412" s="1677" t="s">
        <v>21</v>
      </c>
      <c r="D1412" s="1678"/>
      <c r="E1412" s="1678"/>
      <c r="F1412" s="1678"/>
      <c r="G1412" s="1679"/>
      <c r="H1412" s="1680" t="s">
        <v>150</v>
      </c>
      <c r="I1412" s="1681">
        <f>VLOOKUP($A1405,'Result Entry'!$B$9:$FW$108,4,0)</f>
        <v>0.0</v>
      </c>
      <c r="J1412" s="1681"/>
      <c r="K1412" s="1681"/>
      <c r="L1412" s="1681"/>
      <c r="M1412" s="1681"/>
      <c r="N1412" s="1681"/>
      <c r="O1412" s="1681"/>
      <c r="P1412" s="1681"/>
      <c r="Q1412" s="1987"/>
      <c r="R1412" s="610"/>
    </row>
    <row r="1413" spans="8:8" ht="33.75" customHeight="1">
      <c r="A1413" s="1954"/>
      <c r="B1413" s="1986" t="s">
        <v>70</v>
      </c>
      <c r="C1413" s="1683" t="s">
        <v>23</v>
      </c>
      <c r="D1413" s="1684"/>
      <c r="E1413" s="1684"/>
      <c r="F1413" s="1684"/>
      <c r="G1413" s="1685"/>
      <c r="H1413" s="1686" t="s">
        <v>150</v>
      </c>
      <c r="I1413" s="1687">
        <f>VLOOKUP($A1405,'Result Entry'!$B$9:$FW$108,7,0)</f>
        <v>0.0</v>
      </c>
      <c r="J1413" s="1687"/>
      <c r="K1413" s="1687"/>
      <c r="L1413" s="1687"/>
      <c r="M1413" s="1687"/>
      <c r="N1413" s="1687"/>
      <c r="O1413" s="1687"/>
      <c r="P1413" s="1687"/>
      <c r="Q1413" s="1988"/>
      <c r="R1413" s="610"/>
    </row>
    <row r="1414" spans="8:8" ht="33.75" customHeight="1">
      <c r="A1414" s="1954"/>
      <c r="B1414" s="1986" t="s">
        <v>70</v>
      </c>
      <c r="C1414" s="1683" t="s">
        <v>24</v>
      </c>
      <c r="D1414" s="1684"/>
      <c r="E1414" s="1684"/>
      <c r="F1414" s="1684"/>
      <c r="G1414" s="1685"/>
      <c r="H1414" s="1686" t="s">
        <v>150</v>
      </c>
      <c r="I1414" s="1687">
        <f>VLOOKUP($A1405,'Result Entry'!$B$9:$FW$108,8,0)</f>
        <v>0.0</v>
      </c>
      <c r="J1414" s="1687"/>
      <c r="K1414" s="1687"/>
      <c r="L1414" s="1687"/>
      <c r="M1414" s="1687"/>
      <c r="N1414" s="1687"/>
      <c r="O1414" s="1687"/>
      <c r="P1414" s="1687"/>
      <c r="Q1414" s="1988"/>
      <c r="R1414" s="610"/>
    </row>
    <row r="1415" spans="8:8" ht="33.75" customHeight="1">
      <c r="A1415" s="1954"/>
      <c r="B1415" s="1986" t="s">
        <v>70</v>
      </c>
      <c r="C1415" s="1683" t="s">
        <v>53</v>
      </c>
      <c r="D1415" s="1684"/>
      <c r="E1415" s="1684"/>
      <c r="F1415" s="1684"/>
      <c r="G1415" s="1685"/>
      <c r="H1415" s="1686" t="s">
        <v>150</v>
      </c>
      <c r="I1415" s="1687">
        <f>VLOOKUP($A1405,'Result Entry'!$B$9:$FW$108,9,0)</f>
        <v>0.0</v>
      </c>
      <c r="J1415" s="1687"/>
      <c r="K1415" s="1687"/>
      <c r="L1415" s="1687"/>
      <c r="M1415" s="1687"/>
      <c r="N1415" s="1687"/>
      <c r="O1415" s="1687"/>
      <c r="P1415" s="1687"/>
      <c r="Q1415" s="1988"/>
      <c r="R1415" s="610"/>
    </row>
    <row r="1416" spans="8:8" ht="33.75" customHeight="1">
      <c r="A1416" s="1954"/>
      <c r="B1416" s="1986" t="s">
        <v>70</v>
      </c>
      <c r="C1416" s="1683" t="s">
        <v>54</v>
      </c>
      <c r="D1416" s="1684"/>
      <c r="E1416" s="1684"/>
      <c r="F1416" s="1684"/>
      <c r="G1416" s="1685"/>
      <c r="H1416" s="1686" t="s">
        <v>150</v>
      </c>
      <c r="I1416" s="1689" t="str">
        <f>CONCATENATE('Result Entry'!$G$4,'Result Entry'!$J$4)</f>
        <v>11(A)</v>
      </c>
      <c r="J1416" s="1687"/>
      <c r="K1416" s="1687"/>
      <c r="L1416" s="1687"/>
      <c r="M1416" s="1687"/>
      <c r="N1416" s="1687"/>
      <c r="O1416" s="1687"/>
      <c r="P1416" s="1687"/>
      <c r="Q1416" s="1988"/>
      <c r="R1416" s="610"/>
    </row>
    <row r="1417" spans="8:8" ht="33.75" customHeight="1">
      <c r="A1417" s="1954"/>
      <c r="B1417" s="1986" t="s">
        <v>70</v>
      </c>
      <c r="C1417" s="1742" t="s">
        <v>26</v>
      </c>
      <c r="D1417" s="1763"/>
      <c r="E1417" s="1763"/>
      <c r="F1417" s="1763"/>
      <c r="G1417" s="1989"/>
      <c r="H1417" s="1693" t="s">
        <v>150</v>
      </c>
      <c r="I1417" s="1694">
        <f>VLOOKUP($A1405,'Result Entry'!$B$9:$FW$108,10,0)</f>
        <v>0.0</v>
      </c>
      <c r="J1417" s="1694"/>
      <c r="K1417" s="1694"/>
      <c r="L1417" s="1694"/>
      <c r="M1417" s="1694"/>
      <c r="N1417" s="1694"/>
      <c r="O1417" s="1694"/>
      <c r="P1417" s="1694"/>
      <c r="Q1417" s="1990"/>
      <c r="R1417" s="610"/>
    </row>
    <row r="1418" spans="8:8" ht="33.75" customHeight="1">
      <c r="A1418" s="1954"/>
      <c r="B1418" s="1986" t="s">
        <v>70</v>
      </c>
      <c r="C1418" s="1991" t="s">
        <v>244</v>
      </c>
      <c r="D1418" s="1992"/>
      <c r="E1418" s="1993" t="s">
        <v>73</v>
      </c>
      <c r="F1418" s="1994" t="s">
        <v>74</v>
      </c>
      <c r="G1418" s="1994" t="s">
        <v>230</v>
      </c>
      <c r="H1418" s="1995" t="s">
        <v>169</v>
      </c>
      <c r="I1418" s="1701" t="s">
        <v>56</v>
      </c>
      <c r="J1418" s="1996"/>
      <c r="K1418" s="1996"/>
      <c r="L1418" s="1997" t="s">
        <v>231</v>
      </c>
      <c r="M1418" s="1998" t="s">
        <v>85</v>
      </c>
      <c r="N1418" s="1998"/>
      <c r="O1418" s="1999"/>
      <c r="P1418" s="2000" t="s">
        <v>77</v>
      </c>
      <c r="Q1418" s="2001" t="s">
        <v>99</v>
      </c>
      <c r="R1418" s="610"/>
    </row>
    <row r="1419" spans="8:8" ht="33.75" customHeight="1">
      <c r="A1419" s="1954"/>
      <c r="B1419" s="1986" t="s">
        <v>70</v>
      </c>
      <c r="C1419" s="2002"/>
      <c r="D1419" s="2003"/>
      <c r="E1419" s="2004"/>
      <c r="F1419" s="2005"/>
      <c r="G1419" s="2005"/>
      <c r="H1419" s="2006"/>
      <c r="I1419" s="2007" t="s">
        <v>233</v>
      </c>
      <c r="J1419" s="2008" t="s">
        <v>87</v>
      </c>
      <c r="K1419" s="2009" t="s">
        <v>109</v>
      </c>
      <c r="L1419" s="2010"/>
      <c r="M1419" s="2007" t="s">
        <v>233</v>
      </c>
      <c r="N1419" s="2008" t="s">
        <v>87</v>
      </c>
      <c r="O1419" s="2011" t="s">
        <v>110</v>
      </c>
      <c r="P1419" s="2012"/>
      <c r="Q1419" s="2013"/>
      <c r="R1419" s="610"/>
    </row>
    <row r="1420" spans="8:8" s="2014" ht="33.75" customFormat="1" customHeight="1">
      <c r="A1420" s="1954"/>
      <c r="B1420" s="1986" t="s">
        <v>70</v>
      </c>
      <c r="C1420" s="2015" t="s">
        <v>57</v>
      </c>
      <c r="D1420" s="2016"/>
      <c r="E1420" s="2017">
        <f>'Result Entry'!$L$7</f>
        <v>10.0</v>
      </c>
      <c r="F1420" s="2018">
        <f>'Result Entry'!$M$7</f>
        <v>10.0</v>
      </c>
      <c r="G1420" s="2018">
        <f>'Result Entry'!$N$7</f>
        <v>10.0</v>
      </c>
      <c r="H1420" s="2019">
        <f>SUM(E1420:G1420)</f>
        <v>30.0</v>
      </c>
      <c r="I1420" s="2020" t="s">
        <v>243</v>
      </c>
      <c r="J1420" s="2021" t="s">
        <v>243</v>
      </c>
      <c r="K1420" s="2022">
        <f>'Result Entry'!$P$7</f>
        <v>70.0</v>
      </c>
      <c r="L1420" s="2023">
        <f>SUM(H1420,K1420)</f>
        <v>100.0</v>
      </c>
      <c r="M1420" s="2020" t="s">
        <v>243</v>
      </c>
      <c r="N1420" s="2021" t="s">
        <v>243</v>
      </c>
      <c r="O1420" s="2019">
        <f>'Result Entry'!$R$7</f>
        <v>100.0</v>
      </c>
      <c r="P1420" s="2024">
        <f>SUM(L1420,O1420)</f>
        <v>200.0</v>
      </c>
      <c r="Q1420" s="2025"/>
      <c r="R1420" s="610"/>
    </row>
    <row r="1421" spans="8:8" s="1538" ht="33.75" customFormat="1" customHeight="1">
      <c r="A1421" s="1954"/>
      <c r="B1421" s="1986" t="s">
        <v>70</v>
      </c>
      <c r="C1421" s="1540" t="str">
        <f>'Result Entry'!$L$3</f>
        <v>HINDI Comp.</v>
      </c>
      <c r="D1421" s="1541"/>
      <c r="E1421" s="1728">
        <f>IF($L1409="TC",0,IF($L1409="Nso",0,VLOOKUP($A1405,'Result Entry'!$B$9:$FW$108,11,0)))</f>
        <v>0.0</v>
      </c>
      <c r="F1421" s="1729">
        <f>IF($L1409="TC",0,IF($L1409="Nso",0,VLOOKUP($A1405,'Result Entry'!$B$9:$FW$108,12,0)))</f>
        <v>0.0</v>
      </c>
      <c r="G1421" s="1729">
        <f>IF($L1409="TC",0,IF($L1409="Nso",0,VLOOKUP($A1405,'Result Entry'!$B$9:$FW$108,13,0)))</f>
        <v>0.0</v>
      </c>
      <c r="H1421" s="2026">
        <f>SUM(E1421:G1421)</f>
        <v>0.0</v>
      </c>
      <c r="I1421" s="2027" t="str">
        <f>CONCATENATE(U1421,"/",'Result Entry'!$P$7)</f>
        <v>0/70</v>
      </c>
      <c r="J1421" s="2028" t="str">
        <f>IF(V1421=0,"--",CONCATENATE(V1421,"/"))</f>
        <v>--</v>
      </c>
      <c r="K1421" s="2029">
        <f>SUM(U1421:V1421)</f>
        <v>0.0</v>
      </c>
      <c r="L1421" s="2030">
        <f>SUM(H1421,K1421)</f>
        <v>0.0</v>
      </c>
      <c r="M1421" s="2027" t="str">
        <f>CONCATENATE(W1421,"/",'Result Entry'!$R$7)</f>
        <v>0/100</v>
      </c>
      <c r="N1421" s="2028" t="str">
        <f>IF(X1421=0,"--",CONCATENATE(X1421,"/"))</f>
        <v>--</v>
      </c>
      <c r="O1421" s="2031">
        <f>SUM(W1421:X1421)</f>
        <v>0.0</v>
      </c>
      <c r="P1421" s="1734">
        <f>SUM(L1421,O1421)</f>
        <v>0.0</v>
      </c>
      <c r="Q1421" s="2032" t="str">
        <f>IF($L1409="TC",0,IF($L1409="Nso",0,VLOOKUP($A1405,'Result Entry'!$B$9:$FW$108,24,0)))</f>
        <v/>
      </c>
      <c r="R1421" s="610"/>
      <c r="U1421" s="2033">
        <f>IF($L1409="TC",0,IF($L1409="Nso",0,VLOOKUP($A1405,'Result Entry'!$B$9:$FW$108,15,0)))</f>
        <v>0.0</v>
      </c>
      <c r="V1421" s="2033">
        <v>0.0</v>
      </c>
      <c r="W1421" s="2033">
        <f>IF($L1409="TC",0,IF($L1409="Nso",0,VLOOKUP($A1405,'Result Entry'!$B$9:$FW$108,17,0)))</f>
        <v>0.0</v>
      </c>
      <c r="X1421" s="2033">
        <v>0.0</v>
      </c>
    </row>
    <row r="1422" spans="8:8" s="1538" ht="33.75" customFormat="1" customHeight="1">
      <c r="A1422" s="1954"/>
      <c r="B1422" s="1986" t="s">
        <v>70</v>
      </c>
      <c r="C1422" s="1551" t="str">
        <f>'Result Entry'!$Z$3</f>
        <v>ENGLISH Comp.</v>
      </c>
      <c r="D1422" s="1552"/>
      <c r="E1422" s="1728">
        <f>IF($L1409="TC",0,IF($L1409="Nso",0,VLOOKUP($A1405,'Result Entry'!$B$9:$FW$108,25,0)))</f>
        <v>0.0</v>
      </c>
      <c r="F1422" s="1729">
        <f>IF($L1409="TC",0,IF($L1409="Nso",0,VLOOKUP($A1405,'Result Entry'!$B$9:$FW$108,26,0)))</f>
        <v>0.0</v>
      </c>
      <c r="G1422" s="1729">
        <f>IF($L1409="TC",0,IF($L1409="Nso",0,VLOOKUP($A1405,'Result Entry'!$B$9:$FW$108,27,0)))</f>
        <v>0.0</v>
      </c>
      <c r="H1422" s="2034">
        <f t="shared" si="180" ref="H1422:H1427">SUM(E1422:G1422)</f>
        <v>0.0</v>
      </c>
      <c r="I1422" s="2035" t="str">
        <f>CONCATENATE(U1422,"/",'Result Entry'!$AD$7)</f>
        <v>0/70</v>
      </c>
      <c r="J1422" s="2036" t="str">
        <f>IF(V1422=0,"--",CONCATENATE(V1422,"/"))</f>
        <v>--</v>
      </c>
      <c r="K1422" s="2037">
        <f t="shared" si="181" ref="K1422:K1427">SUM(U1422:V1422)</f>
        <v>0.0</v>
      </c>
      <c r="L1422" s="2038">
        <f t="shared" si="182" ref="L1422:L1427">SUM(H1422,K1422)</f>
        <v>0.0</v>
      </c>
      <c r="M1422" s="2035" t="str">
        <f>CONCATENATE(W1422,"/",'Result Entry'!$AF$7)</f>
        <v>0/100</v>
      </c>
      <c r="N1422" s="2036" t="str">
        <f>IF(X1422=0,"--",CONCATENATE(X1422,"/"))</f>
        <v>--</v>
      </c>
      <c r="O1422" s="2031">
        <f t="shared" si="183" ref="O1422:O1427">SUM(W1422:X1422)</f>
        <v>0.0</v>
      </c>
      <c r="P1422" s="1734">
        <f t="shared" si="184" ref="P1422:P1427">SUM(L1422,O1422)</f>
        <v>0.0</v>
      </c>
      <c r="Q1422" s="2032" t="str">
        <f>IF($L1409="TC",0,IF($L1409="Nso",0,VLOOKUP($A1405,'Result Entry'!$B$9:$FW$108,38,0)))</f>
        <v/>
      </c>
      <c r="R1422" s="610"/>
      <c r="U1422" s="2039">
        <f>IF($L1409="TC",0,IF($L1409="Nso",0,VLOOKUP($A1405,'Result Entry'!$B$9:$FW$108,29,0)))</f>
        <v>0.0</v>
      </c>
      <c r="V1422" s="2039">
        <v>0.0</v>
      </c>
      <c r="W1422" s="2039">
        <f>IF($L1409="TC",0,IF($L1409="Nso",0,VLOOKUP($A1405,'Result Entry'!$B$9:$FW$108,31,0)))</f>
        <v>0.0</v>
      </c>
      <c r="X1422" s="2039">
        <v>0.0</v>
      </c>
    </row>
    <row r="1423" spans="8:8" s="1538" ht="33.75" customFormat="1" customHeight="1">
      <c r="A1423" s="1954"/>
      <c r="B1423" s="1986" t="s">
        <v>70</v>
      </c>
      <c r="C1423" s="1551">
        <f>IF(Y1423&gt;=1,'Result Entry'!$AO$3,0)</f>
        <v>0.0</v>
      </c>
      <c r="D1423" s="1552"/>
      <c r="E1423" s="1728">
        <f>IF($L1409="TC",0,IF($L1409="Nso",0,VLOOKUP($A1405,'Result Entry'!$B$9:$FW$108,40,0)))</f>
        <v>0.0</v>
      </c>
      <c r="F1423" s="1729">
        <f>IF($L1409="TC",0,IF($L1409="Nso",0,VLOOKUP($A1405,'Result Entry'!$B$9:$FW$108,41,0)))</f>
        <v>0.0</v>
      </c>
      <c r="G1423" s="1729">
        <f>IF($L1409="TC",0,IF($L1409="Nso",0,VLOOKUP($A1405,'Result Entry'!$B$9:$FW$108,42,0)))</f>
        <v>0.0</v>
      </c>
      <c r="H1423" s="2034">
        <f t="shared" si="180"/>
        <v>0.0</v>
      </c>
      <c r="I1423" s="2035" t="str">
        <f>CONCATENATE(U1423,"/",'Result Entry'!$AS$7)</f>
        <v>0/40</v>
      </c>
      <c r="J1423" s="2036" t="str">
        <f>IF(V1423=0,"--",CONCATENATE(V1423,"/",'Result Entry'!$AT$7))</f>
        <v>--</v>
      </c>
      <c r="K1423" s="2037">
        <f t="shared" si="181"/>
        <v>0.0</v>
      </c>
      <c r="L1423" s="2038">
        <f t="shared" si="182"/>
        <v>0.0</v>
      </c>
      <c r="M1423" s="2035" t="str">
        <f>CONCATENATE(W1423,"/",'Result Entry'!$AW$7)</f>
        <v>0/100</v>
      </c>
      <c r="N1423" s="2036" t="str">
        <f>IF(X1423=0,"--",CONCATENATE(X1423,"/",'Result Entry'!$AX$7))</f>
        <v>--</v>
      </c>
      <c r="O1423" s="2031">
        <f t="shared" si="183"/>
        <v>0.0</v>
      </c>
      <c r="P1423" s="1734">
        <f t="shared" si="184"/>
        <v>0.0</v>
      </c>
      <c r="Q1423" s="2032" t="str">
        <f>IF($L1409="TC",0,IF($L1409="Nso",0,VLOOKUP($A1405,'Result Entry'!$B$9:$FW$108,55,0)))</f>
        <v/>
      </c>
      <c r="R1423" s="610"/>
      <c r="U1423" s="2039">
        <f>IF($L1409="TC",0,IF($L1409="Nso",0,VLOOKUP($A1405,'Result Entry'!$B$9:$FW$108,44,0)))</f>
        <v>0.0</v>
      </c>
      <c r="V1423" s="2039">
        <f>IF($L1409="TC",0,IF($L1409="Nso",0,VLOOKUP($A1405,'Result Entry'!$B$9:$FW$108,45,0)))</f>
        <v>0.0</v>
      </c>
      <c r="W1423" s="2039">
        <f>IF($L1409="TC",0,IF($L1409="Nso",0,VLOOKUP($A1405,'Result Entry'!$B$9:$FW$108,48,0)))</f>
        <v>0.0</v>
      </c>
      <c r="X1423" s="2039">
        <f>IF($L1409="TC",0,IF($L1409="Nso",0,VLOOKUP($A1405,'Result Entry'!$B$9:$FW$108,49,0)))</f>
        <v>0.0</v>
      </c>
      <c r="Y1423" s="2039">
        <f>VLOOKUP($A1405,'Result Entry'!$B$9:$FW$108,39,0)</f>
        <v>0.0</v>
      </c>
    </row>
    <row r="1424" spans="8:8" s="1538" ht="33.75" customFormat="1" customHeight="1">
      <c r="A1424" s="1954"/>
      <c r="B1424" s="1986" t="s">
        <v>70</v>
      </c>
      <c r="C1424" s="1551">
        <f>IF(Y1424&gt;=1,'Result Entry'!$BF$3,0)</f>
        <v>0.0</v>
      </c>
      <c r="D1424" s="1552"/>
      <c r="E1424" s="1728">
        <f>IF($L1409="TC",0,IF($L1409="Nso",0,VLOOKUP($A1405,'Result Entry'!$B$9:$FW$108,57,0)))</f>
        <v>0.0</v>
      </c>
      <c r="F1424" s="1729">
        <f>IF($L1409="TC",0,IF($L1409="Nso",0,VLOOKUP($A1405,'Result Entry'!$B$9:$FW$108,58,0)))</f>
        <v>0.0</v>
      </c>
      <c r="G1424" s="1729">
        <f>IF($L1409="TC",0,IF($L1409="Nso",0,VLOOKUP($A1405,'Result Entry'!$B$9:$FW$108,59,0)))</f>
        <v>0.0</v>
      </c>
      <c r="H1424" s="2034">
        <f t="shared" si="180"/>
        <v>0.0</v>
      </c>
      <c r="I1424" s="2035" t="str">
        <f>CONCATENATE(U1424,"/",'Result Entry'!$BJ$7)</f>
        <v>0/70</v>
      </c>
      <c r="J1424" s="2036" t="str">
        <f>IF(V1424=0,"--",CONCATENATE(V1424,"/",'Result Entry'!$BK$7))</f>
        <v>--</v>
      </c>
      <c r="K1424" s="2037">
        <f t="shared" si="181"/>
        <v>0.0</v>
      </c>
      <c r="L1424" s="2038">
        <f t="shared" si="182"/>
        <v>0.0</v>
      </c>
      <c r="M1424" s="2035" t="str">
        <f>CONCATENATE(W1424,"/",'Result Entry'!$BN$7)</f>
        <v>0/100</v>
      </c>
      <c r="N1424" s="2036" t="str">
        <f>IF(X1424=0,"--",CONCATENATE(X1424,"/",'Result Entry'!$BO$7))</f>
        <v>--</v>
      </c>
      <c r="O1424" s="2031">
        <f t="shared" si="183"/>
        <v>0.0</v>
      </c>
      <c r="P1424" s="1734">
        <f t="shared" si="184"/>
        <v>0.0</v>
      </c>
      <c r="Q1424" s="2032" t="str">
        <f>IF($L1409="TC",0,IF($L1409="Nso",0,VLOOKUP($A1405,'Result Entry'!$B$9:$FW$108,72,0)))</f>
        <v/>
      </c>
      <c r="R1424" s="610"/>
      <c r="U1424" s="2039">
        <f>IF($L1409="TC",0,IF($L1409="Nso",0,VLOOKUP($A1405,'Result Entry'!$B$9:$FW$108,61,0)))</f>
        <v>0.0</v>
      </c>
      <c r="V1424" s="2039">
        <f>IF($L1409="TC",0,IF($L1409="Nso",0,VLOOKUP($A1405,'Result Entry'!$B$9:$FW$108,62,0)))</f>
        <v>0.0</v>
      </c>
      <c r="W1424" s="2039">
        <f>IF($L1409="TC",0,IF($L1409="Nso",0,VLOOKUP($A1405,'Result Entry'!$B$9:$FW$108,65,0)))</f>
        <v>0.0</v>
      </c>
      <c r="X1424" s="2039">
        <f>IF($L1409="TC",0,IF($L1409="Nso",0,VLOOKUP($A1405,'Result Entry'!$B$9:$FW$108,66,0)))</f>
        <v>0.0</v>
      </c>
      <c r="Y1424" s="2039">
        <f>VLOOKUP($A1405,'Result Entry'!$B$9:$FW$108,56,0)</f>
        <v>0.0</v>
      </c>
    </row>
    <row r="1425" spans="8:8" s="1538" ht="33.75" customFormat="1" customHeight="1">
      <c r="A1425" s="1954"/>
      <c r="B1425" s="1986" t="s">
        <v>70</v>
      </c>
      <c r="C1425" s="1554">
        <f>IF(Y1425&gt;=1,'Result Entry'!$BW$3,0)</f>
        <v>0.0</v>
      </c>
      <c r="D1425" s="2040"/>
      <c r="E1425" s="2041">
        <f>IF($L1409="TC",0,IF($L1409="Nso",0,VLOOKUP($A1405,'Result Entry'!$B$9:$FW$108,74,0)))</f>
        <v>0.0</v>
      </c>
      <c r="F1425" s="2042">
        <f>IF($L1409="TC",0,IF($L1409="Nso",0,VLOOKUP($A1405,'Result Entry'!$B$9:$FW$108,75,0)))</f>
        <v>0.0</v>
      </c>
      <c r="G1425" s="2042">
        <f>IF($L1409="TC",0,IF($L1409="Nso",0,VLOOKUP($A1405,'Result Entry'!$B$9:$FW$108,76,0)))</f>
        <v>0.0</v>
      </c>
      <c r="H1425" s="2043">
        <f t="shared" si="180"/>
        <v>0.0</v>
      </c>
      <c r="I1425" s="2044" t="str">
        <f>CONCATENATE(U1425,"/",'Result Entry'!$CA$7)</f>
        <v>0/70</v>
      </c>
      <c r="J1425" s="2045" t="str">
        <f>IF(V1425=0,"--",CONCATENATE(V1425,"/",'Result Entry'!$CB$7))</f>
        <v>--</v>
      </c>
      <c r="K1425" s="2046">
        <f t="shared" si="181"/>
        <v>0.0</v>
      </c>
      <c r="L1425" s="2047">
        <f t="shared" si="182"/>
        <v>0.0</v>
      </c>
      <c r="M1425" s="2044" t="str">
        <f>CONCATENATE(W1425,"/",'Result Entry'!$CE$7)</f>
        <v>0/100</v>
      </c>
      <c r="N1425" s="2045" t="str">
        <f>IF(X1425=0,"--",CONCATENATE(X1425,"/",'Result Entry'!$CF$7))</f>
        <v>--</v>
      </c>
      <c r="O1425" s="2043">
        <f t="shared" si="183"/>
        <v>0.0</v>
      </c>
      <c r="P1425" s="2048">
        <f t="shared" si="184"/>
        <v>0.0</v>
      </c>
      <c r="Q1425" s="2049" t="str">
        <f>IF($L1409="TC",0,IF($L1409="Nso",0,VLOOKUP($A1405,'Result Entry'!$B$9:$FW$108,89,0)))</f>
        <v/>
      </c>
      <c r="R1425" s="610"/>
      <c r="U1425" s="2041">
        <f>IF($L1409="TC",0,IF($L1409="Nso",0,VLOOKUP($A1405,'Result Entry'!$B$9:$FW$108,78,0)))</f>
        <v>0.0</v>
      </c>
      <c r="V1425" s="2041">
        <f>IF($L1409="TC",0,IF($L1409="Nso",0,VLOOKUP($A1405,'Result Entry'!$B$9:$FW$108,79,0)))</f>
        <v>0.0</v>
      </c>
      <c r="W1425" s="2041">
        <f>IF($L1409="TC",0,IF($L1409="Nso",0,VLOOKUP($A1405,'Result Entry'!$B$9:$FW$108,82,0)))</f>
        <v>0.0</v>
      </c>
      <c r="X1425" s="2041">
        <f>IF($L1409="TC",0,IF($L1409="Nso",0,VLOOKUP($A1405,'Result Entry'!$B$9:$FW$108,83,0)))</f>
        <v>0.0</v>
      </c>
      <c r="Y1425" s="2041">
        <f>VLOOKUP($A1405,'Result Entry'!$B$9:$FW$108,73,0)</f>
        <v>0.0</v>
      </c>
    </row>
    <row r="1426" spans="8:8" s="1538" ht="33.75" customFormat="1" customHeight="1">
      <c r="A1426" s="1954"/>
      <c r="B1426" s="1986" t="s">
        <v>70</v>
      </c>
      <c r="C1426" s="2050">
        <f>IF(Y1426&gt;=1,'Result Entry'!$CN$3,0)</f>
        <v>0.0</v>
      </c>
      <c r="D1426" s="2040"/>
      <c r="E1426" s="2051">
        <f>IF($L1409="TC",0,IF($L1409="Nso",0,VLOOKUP($A1405,'Result Entry'!$B$9:$FW$108,91,0)))</f>
        <v>0.0</v>
      </c>
      <c r="F1426" s="2052">
        <f>IF($L1409="TC",0,IF($L1409="Nso",0,VLOOKUP($A1405,'Result Entry'!$B$9:$FW$108,92,0)))</f>
        <v>0.0</v>
      </c>
      <c r="G1426" s="2052">
        <f>IF($L1409="TC",0,IF($L1409="Nso",0,VLOOKUP($A1405,'Result Entry'!$B$9:$FW$108,93,0)))</f>
        <v>0.0</v>
      </c>
      <c r="H1426" s="2053">
        <f t="shared" si="180"/>
        <v>0.0</v>
      </c>
      <c r="I1426" s="2054" t="str">
        <f>CONCATENATE(U1426,"/",'Result Entry'!$CR$7)</f>
        <v>0/70</v>
      </c>
      <c r="J1426" s="2055" t="str">
        <f>IF(V1426=0,"--",CONCATENATE(V1426,"/",'Result Entry'!$CS$7))</f>
        <v>--</v>
      </c>
      <c r="K1426" s="2056">
        <f t="shared" si="181"/>
        <v>0.0</v>
      </c>
      <c r="L1426" s="2057">
        <f t="shared" si="182"/>
        <v>0.0</v>
      </c>
      <c r="M1426" s="2054" t="str">
        <f>CONCATENATE(W1426,"/",'Result Entry'!$CV$7)</f>
        <v>0/100</v>
      </c>
      <c r="N1426" s="2055" t="str">
        <f>IF(X1426=0,"--",CONCATENATE(X1426,"/",'Result Entry'!$CW$7))</f>
        <v>--</v>
      </c>
      <c r="O1426" s="2053">
        <f t="shared" si="183"/>
        <v>0.0</v>
      </c>
      <c r="P1426" s="2058">
        <f t="shared" si="184"/>
        <v>0.0</v>
      </c>
      <c r="Q1426" s="2059" t="str">
        <f>IF($L1409="TC",0,IF($L1409="Nso",0,VLOOKUP($A1405,'Result Entry'!$B$9:$FW$108,106,0)))</f>
        <v/>
      </c>
      <c r="R1426" s="610"/>
      <c r="U1426" s="2051">
        <f>IF($L1409="TC",0,IF($L1409="Nso",0,VLOOKUP($A1405,'Result Entry'!$B$9:$FW$108,95,0)))</f>
        <v>0.0</v>
      </c>
      <c r="V1426" s="2051">
        <f>IF($L1409="TC",0,IF($L1409="Nso",0,VLOOKUP($A1405,'Result Entry'!$B$9:$FW$108,96,0)))</f>
        <v>0.0</v>
      </c>
      <c r="W1426" s="2051">
        <f>IF($L1409="TC",0,IF($L1409="Nso",0,VLOOKUP($A1405,'Result Entry'!$B$9:$FW$108,99,0)))</f>
        <v>0.0</v>
      </c>
      <c r="X1426" s="2051">
        <f>IF($L1409="TC",0,IF($L1409="Nso",0,VLOOKUP($A1405,'Result Entry'!$B$9:$FW$108,100,0)))</f>
        <v>0.0</v>
      </c>
      <c r="Y1426" s="2051">
        <f>VLOOKUP($A1405,'Result Entry'!$B$9:$FW$108,90,0)</f>
        <v>0.0</v>
      </c>
    </row>
    <row r="1427" spans="8:8" s="1538" ht="33.75" customFormat="1" customHeight="1">
      <c r="A1427" s="1954"/>
      <c r="B1427" s="1986" t="s">
        <v>70</v>
      </c>
      <c r="C1427" s="1554">
        <f>IF(Y1427&gt;=1,'Result Entry'!$DE$3,0)</f>
        <v>0.0</v>
      </c>
      <c r="D1427" s="2040"/>
      <c r="E1427" s="1739">
        <f>IF($L1409="TC",0,IF($L1409="Nso",0,VLOOKUP($A1405,'Result Entry'!$B$9:$FW$108,108,0)))</f>
        <v>0.0</v>
      </c>
      <c r="F1427" s="1740">
        <f>IF($L1409="TC",0,IF($L1409="Nso",0,VLOOKUP($A1405,'Result Entry'!$B$9:$FW$108,109,0)))</f>
        <v>0.0</v>
      </c>
      <c r="G1427" s="1740">
        <f>IF($L1409="TC",0,IF($L1409="Nso",0,VLOOKUP($A1405,'Result Entry'!$B$9:$FW$108,110,0)))</f>
        <v>0.0</v>
      </c>
      <c r="H1427" s="2060">
        <f t="shared" si="180"/>
        <v>0.0</v>
      </c>
      <c r="I1427" s="2061" t="str">
        <f>CONCATENATE(U1427,"/",'Result Entry'!$DI$7)</f>
        <v>0/70</v>
      </c>
      <c r="J1427" s="2062" t="str">
        <f>IF(V1427=0,"--",CONCATENATE(V1427,"/",'Result Entry'!$DJ$7))</f>
        <v>--</v>
      </c>
      <c r="K1427" s="2063">
        <f t="shared" si="181"/>
        <v>0.0</v>
      </c>
      <c r="L1427" s="2064">
        <f t="shared" si="182"/>
        <v>0.0</v>
      </c>
      <c r="M1427" s="2061" t="str">
        <f>CONCATENATE(W1427,"/",'Result Entry'!$DM$7)</f>
        <v>0/100</v>
      </c>
      <c r="N1427" s="2062" t="str">
        <f>IF(X1427=0,"--",CONCATENATE(X1427,"/",'Result Entry'!$DN$7))</f>
        <v>--</v>
      </c>
      <c r="O1427" s="2060">
        <f t="shared" si="183"/>
        <v>0.0</v>
      </c>
      <c r="P1427" s="1746">
        <f t="shared" si="184"/>
        <v>0.0</v>
      </c>
      <c r="Q1427" s="2032" t="str">
        <f>IF($L1409="TC",0,IF($L1409="Nso",0,VLOOKUP($A1405,'Result Entry'!$B$9:$FW$108,123,0)))</f>
        <v/>
      </c>
      <c r="R1427" s="610"/>
      <c r="U1427" s="2065">
        <f>IF($L1409="TC",0,IF($L1409="Nso",0,VLOOKUP($A1405,'Result Entry'!$B$9:$FW$108,112,0)))</f>
        <v>0.0</v>
      </c>
      <c r="V1427" s="2065">
        <f>IF($L1409="TC",0,IF($L1409="Nso",0,VLOOKUP($A1405,'Result Entry'!$B$9:$FW$108,113,0)))</f>
        <v>0.0</v>
      </c>
      <c r="W1427" s="2065">
        <f>IF($L1409="TC",0,IF($L1409="Nso",0,VLOOKUP($A1405,'Result Entry'!$B$9:$FW$108,116,0)))</f>
        <v>0.0</v>
      </c>
      <c r="X1427" s="2065">
        <f>IF($L1409="TC",0,IF($L1409="Nso",0,VLOOKUP($A1405,'Result Entry'!$B$9:$FW$108,117,0)))</f>
        <v>0.0</v>
      </c>
      <c r="Y1427" s="2065">
        <f>VLOOKUP($A1405,'Result Entry'!$B$9:$FW$108,107,0)</f>
        <v>0.0</v>
      </c>
    </row>
    <row r="1428" spans="8:8" ht="33.75" customHeight="1">
      <c r="A1428" s="1954"/>
      <c r="B1428" s="1986" t="s">
        <v>70</v>
      </c>
      <c r="C1428" s="1565" t="s">
        <v>78</v>
      </c>
      <c r="D1428" s="1566"/>
      <c r="E1428" s="1567"/>
      <c r="F1428" s="1747" t="s">
        <v>79</v>
      </c>
      <c r="G1428" s="2066"/>
      <c r="H1428" s="1748"/>
      <c r="I1428" s="1747" t="s">
        <v>80</v>
      </c>
      <c r="J1428" s="1749"/>
      <c r="K1428" s="2067" t="s">
        <v>42</v>
      </c>
      <c r="L1428" s="2068"/>
      <c r="M1428" s="2067" t="s">
        <v>92</v>
      </c>
      <c r="N1428" s="1753"/>
      <c r="O1428" s="1752" t="s">
        <v>40</v>
      </c>
      <c r="P1428" s="1753"/>
      <c r="Q1428" s="2069" t="s">
        <v>44</v>
      </c>
      <c r="R1428" s="610"/>
    </row>
    <row r="1429" spans="8:8" ht="33.75" customHeight="1">
      <c r="A1429" s="1954"/>
      <c r="B1429" s="1986" t="s">
        <v>70</v>
      </c>
      <c r="C1429" s="1577"/>
      <c r="D1429" s="1578"/>
      <c r="E1429" s="1579"/>
      <c r="F1429" s="1755">
        <f>IF($L1409="TC",0,IF($L1409="Nso",0,VLOOKUP($A1405,'Result Entry'!$B$9:$FW$108,171,0)))</f>
        <v>0.0</v>
      </c>
      <c r="G1429" s="2070"/>
      <c r="H1429" s="1756"/>
      <c r="I1429" s="2071">
        <f>IF($L1409="TC",0,IF($L1409="Nso",0,VLOOKUP($A1405,'Result Entry'!$B$9:$FW$108,172,0)))</f>
        <v>0.0</v>
      </c>
      <c r="J1429" s="2072"/>
      <c r="K1429" s="2073">
        <f>IF($L1409="TC",0,IF($L1409="Nso",0,VLOOKUP($A1405,'Result Entry'!$B$9:$FW$108,173,0)))</f>
        <v>0.0</v>
      </c>
      <c r="L1429" s="2074"/>
      <c r="M1429" s="2075" t="str">
        <f>IF($L1409="TC",0,IF($L1409="Nso",0,VLOOKUP($A1405,'Result Entry'!$B$9:$FW$108,174,0)))</f>
        <v/>
      </c>
      <c r="N1429" s="2076"/>
      <c r="O1429" s="1535" t="str">
        <f>VLOOKUP($A1405,'Result Entry'!$B$9:$FW$108,175,0)</f>
        <v/>
      </c>
      <c r="P1429" s="1534"/>
      <c r="Q1429" s="2077" t="str">
        <f>IF($L1409="TC",0,IF($L1409="Nso",0,VLOOKUP($A1405,'Result Entry'!$B$9:$FW$108,177,0)))</f>
        <v/>
      </c>
      <c r="R1429" s="610"/>
    </row>
    <row r="1430" spans="8:8" ht="33.75" customHeight="1">
      <c r="A1430" s="1954"/>
      <c r="B1430" s="1986" t="s">
        <v>70</v>
      </c>
      <c r="C1430" s="2078" t="s">
        <v>59</v>
      </c>
      <c r="D1430" s="2079"/>
      <c r="E1430" s="2079"/>
      <c r="F1430" s="2079"/>
      <c r="G1430" s="2079"/>
      <c r="H1430" s="2079"/>
      <c r="I1430" s="2080"/>
      <c r="J1430" s="1592" t="s">
        <v>60</v>
      </c>
      <c r="K1430" s="1592"/>
      <c r="L1430" s="1592"/>
      <c r="M1430" s="1593"/>
      <c r="N1430" s="1760">
        <f>VLOOKUP($A1405,'Result Entry'!$B$9:$FW$108,168,0)</f>
        <v>0.0</v>
      </c>
      <c r="O1430" s="1761"/>
      <c r="P1430" s="2081" t="s">
        <v>38</v>
      </c>
      <c r="Q1430" s="2082"/>
      <c r="R1430" s="610"/>
    </row>
    <row r="1431" spans="8:8" ht="33.75" customHeight="1">
      <c r="A1431" s="1954"/>
      <c r="B1431" s="1986" t="s">
        <v>70</v>
      </c>
      <c r="C1431" s="1598" t="s">
        <v>244</v>
      </c>
      <c r="D1431" s="1599"/>
      <c r="E1431" s="1599"/>
      <c r="F1431" s="2083" t="s">
        <v>158</v>
      </c>
      <c r="G1431" s="2084"/>
      <c r="H1431" s="2085"/>
      <c r="I1431" s="2086" t="s">
        <v>242</v>
      </c>
      <c r="J1431" s="1603" t="s">
        <v>61</v>
      </c>
      <c r="K1431" s="1603"/>
      <c r="L1431" s="1603"/>
      <c r="M1431" s="1604"/>
      <c r="N1431" s="1762">
        <f>VLOOKUP($A1405,'Result Entry'!$B$9:$FW$108,169,0)</f>
        <v>0.0</v>
      </c>
      <c r="O1431" s="1763"/>
      <c r="P1431" s="1607" t="str">
        <f>VLOOKUP($A1405,'Result Entry'!$B$9:$FW$108,170,0)</f>
        <v/>
      </c>
      <c r="Q1431" s="2087"/>
      <c r="R1431" s="610"/>
    </row>
    <row r="1432" spans="8:8" ht="33.75" customHeight="1">
      <c r="A1432" s="1954"/>
      <c r="B1432" s="1986" t="s">
        <v>70</v>
      </c>
      <c r="C1432" s="1598"/>
      <c r="D1432" s="1599"/>
      <c r="E1432" s="1599"/>
      <c r="F1432" s="2088"/>
      <c r="G1432" s="2089"/>
      <c r="H1432" s="2090"/>
      <c r="I1432" s="2091" t="s">
        <v>100</v>
      </c>
      <c r="J1432" s="1612" t="s">
        <v>62</v>
      </c>
      <c r="K1432" s="1612"/>
      <c r="L1432" s="1612"/>
      <c r="M1432" s="1613"/>
      <c r="N1432" s="2092">
        <f>IF($L1409="TC","Transferred",IF($L1409="Nso","NameSeparated",VLOOKUP($A1405,'Result Entry'!$B$9:$FW$108,178,0)))</f>
        <v>0.0</v>
      </c>
      <c r="O1432" s="2092"/>
      <c r="P1432" s="2092"/>
      <c r="Q1432" s="2093"/>
      <c r="R1432" s="610"/>
    </row>
    <row r="1433" spans="8:8" ht="33.75" customHeight="1">
      <c r="A1433" s="1954"/>
      <c r="B1433" s="1986" t="s">
        <v>70</v>
      </c>
      <c r="C1433" s="1766" t="str">
        <f>'Result Entry'!$DU$3</f>
        <v>Foundation Of Information Tech.</v>
      </c>
      <c r="D1433" s="1767"/>
      <c r="E1433" s="1768"/>
      <c r="F1433" s="1769" t="str">
        <f>IF(OR($L1409="TC",$L1409="Nso"),"",VLOOKUP($A1405,'Result Entry'!$B$9:$GS$108,196,0))</f>
        <v>0/200</v>
      </c>
      <c r="G1433" s="1769"/>
      <c r="H1433" s="1769"/>
      <c r="I1433" s="1770" t="str">
        <f>IF(F1433="","",VLOOKUP($A1405,'Result Entry'!$B$9:$GS$108,137,0))</f>
        <v/>
      </c>
      <c r="J1433" s="1621" t="s">
        <v>72</v>
      </c>
      <c r="K1433" s="1621"/>
      <c r="L1433" s="1621"/>
      <c r="M1433" s="1622"/>
      <c r="N1433" s="2094">
        <f>'Result Entry'!$T$2</f>
        <v>45041.0</v>
      </c>
      <c r="O1433" s="2095"/>
      <c r="P1433" s="2095"/>
      <c r="Q1433" s="2096"/>
      <c r="R1433" s="610"/>
    </row>
    <row r="1434" spans="8:8" ht="33.75" customHeight="1">
      <c r="A1434" s="1954"/>
      <c r="B1434" s="1986" t="s">
        <v>70</v>
      </c>
      <c r="C1434" s="1774" t="str">
        <f>'Result Entry'!$EI$3</f>
        <v>G.I.A.I.-II</v>
      </c>
      <c r="D1434" s="1775"/>
      <c r="E1434" s="1776"/>
      <c r="F1434" s="1769" t="str">
        <f>IF(OR($L1409="TC",$L1409="Nso"),"",VLOOKUP($A1405,'Result Entry'!$B$9:$GS$108,200,0))</f>
        <v>0/200</v>
      </c>
      <c r="G1434" s="1769"/>
      <c r="H1434" s="1769"/>
      <c r="I1434" s="1770" t="str">
        <f>IF(F1434="","",VLOOKUP($A1405,'Result Entry'!$B$9:$GS$108,149,0))</f>
        <v/>
      </c>
      <c r="J1434" s="1626"/>
      <c r="K1434" s="1627"/>
      <c r="L1434" s="1627"/>
      <c r="M1434" s="1627"/>
      <c r="N1434" s="1627"/>
      <c r="O1434" s="1627"/>
      <c r="P1434" s="1627"/>
      <c r="Q1434" s="2097"/>
      <c r="R1434" s="610"/>
    </row>
    <row r="1435" spans="8:8" ht="33.75" customHeight="1">
      <c r="A1435" s="1954"/>
      <c r="B1435" s="1986" t="s">
        <v>70</v>
      </c>
      <c r="C1435" s="1774" t="str">
        <f>'Result Entry'!$EU$3</f>
        <v>SOC.SER.PLAN</v>
      </c>
      <c r="D1435" s="1775"/>
      <c r="E1435" s="1776"/>
      <c r="F1435" s="1769" t="str">
        <f>IF(OR($L1409="TC",$L1409="Nso"),"",VLOOKUP($A1405,'Result Entry'!$B$9:$HS$108,204,0))</f>
        <v>0/200</v>
      </c>
      <c r="G1435" s="1769"/>
      <c r="H1435" s="1769"/>
      <c r="I1435" s="1770" t="str">
        <f>IF(F1435="","",VLOOKUP($A1405,'Result Entry'!$B$9:$GS$108,161,0))</f>
        <v/>
      </c>
      <c r="J1435" s="1629" t="s">
        <v>175</v>
      </c>
      <c r="K1435" s="2098"/>
      <c r="L1435" s="2098"/>
      <c r="M1435" s="1630"/>
      <c r="N1435" s="2099"/>
      <c r="O1435" s="2100"/>
      <c r="P1435" s="2100"/>
      <c r="Q1435" s="2101"/>
      <c r="R1435" s="610"/>
    </row>
    <row r="1436" spans="8:8" ht="33.75" customHeight="1">
      <c r="A1436" s="1954"/>
      <c r="B1436" s="1986" t="s">
        <v>70</v>
      </c>
      <c r="C1436" s="1774" t="str">
        <f>'Result Entry'!$FG$3</f>
        <v>Jeewan Kaushal</v>
      </c>
      <c r="D1436" s="1775"/>
      <c r="E1436" s="1776"/>
      <c r="F1436" s="1769" t="str">
        <f>IF(OR($L1409="TC",$L1409="Nso"),"",VLOOKUP($A1405,'Result Entry'!$B$9:$HS$108,208,0))</f>
        <v>0/100</v>
      </c>
      <c r="G1436" s="1769"/>
      <c r="H1436" s="1769"/>
      <c r="I1436" s="1770" t="str">
        <f>IF(F1436="","",VLOOKUP($A1405,'Result Entry'!$B$9:$HS$108,167,0))</f>
        <v/>
      </c>
      <c r="J1436" s="1629" t="s">
        <v>149</v>
      </c>
      <c r="K1436" s="2098"/>
      <c r="L1436" s="2098"/>
      <c r="M1436" s="1630"/>
      <c r="N1436" s="1630"/>
      <c r="O1436" s="1630"/>
      <c r="P1436" s="1630"/>
      <c r="Q1436" s="2102"/>
      <c r="R1436" s="610"/>
    </row>
    <row r="1437" spans="8:8" ht="33.75" customHeight="1">
      <c r="A1437" s="1954"/>
      <c r="B1437" s="1986" t="s">
        <v>70</v>
      </c>
      <c r="C1437" s="1777" t="s">
        <v>181</v>
      </c>
      <c r="D1437" s="1778"/>
      <c r="E1437" s="1779"/>
      <c r="F1437" s="2103" t="s">
        <v>182</v>
      </c>
      <c r="G1437" s="2104"/>
      <c r="H1437" s="2105"/>
      <c r="I1437" s="1782" t="s">
        <v>31</v>
      </c>
      <c r="J1437" s="1629" t="s">
        <v>176</v>
      </c>
      <c r="K1437" s="2098"/>
      <c r="L1437" s="2098"/>
      <c r="M1437" s="1630"/>
      <c r="N1437" s="1630"/>
      <c r="O1437" s="1630"/>
      <c r="P1437" s="1630"/>
      <c r="Q1437" s="2102"/>
      <c r="R1437" s="610"/>
    </row>
    <row r="1438" spans="8:8" ht="33.75" customHeight="1">
      <c r="A1438" s="1954"/>
      <c r="B1438" s="1986" t="s">
        <v>70</v>
      </c>
      <c r="C1438" s="1783"/>
      <c r="D1438" s="1784"/>
      <c r="E1438" s="1785"/>
      <c r="F1438" s="1786" t="s">
        <v>245</v>
      </c>
      <c r="G1438" s="2106"/>
      <c r="H1438" s="1787"/>
      <c r="I1438" s="1788" t="s">
        <v>63</v>
      </c>
      <c r="J1438" s="1647" t="s">
        <v>68</v>
      </c>
      <c r="K1438" s="1648"/>
      <c r="L1438" s="1648"/>
      <c r="M1438" s="1648"/>
      <c r="N1438" s="1648"/>
      <c r="O1438" s="1648"/>
      <c r="P1438" s="1648"/>
      <c r="Q1438" s="2107"/>
      <c r="R1438" s="610"/>
    </row>
    <row r="1439" spans="8:8" ht="33.75" customHeight="1">
      <c r="A1439" s="1954"/>
      <c r="B1439" s="1986" t="s">
        <v>70</v>
      </c>
      <c r="C1439" s="1783"/>
      <c r="D1439" s="1784"/>
      <c r="E1439" s="1785"/>
      <c r="F1439" s="1786" t="s">
        <v>246</v>
      </c>
      <c r="G1439" s="2106"/>
      <c r="H1439" s="1787"/>
      <c r="I1439" s="1788" t="s">
        <v>64</v>
      </c>
      <c r="J1439" s="1650"/>
      <c r="K1439" s="1651"/>
      <c r="L1439" s="1651"/>
      <c r="M1439" s="1651"/>
      <c r="N1439" s="1651"/>
      <c r="O1439" s="1651"/>
      <c r="P1439" s="1651"/>
      <c r="Q1439" s="2108"/>
      <c r="R1439" s="610"/>
    </row>
    <row r="1440" spans="8:8" ht="33.75" customHeight="1">
      <c r="A1440" s="1954"/>
      <c r="B1440" s="1986" t="s">
        <v>70</v>
      </c>
      <c r="C1440" s="1783"/>
      <c r="D1440" s="1784"/>
      <c r="E1440" s="1785"/>
      <c r="F1440" s="1786" t="s">
        <v>247</v>
      </c>
      <c r="G1440" s="2106"/>
      <c r="H1440" s="1787"/>
      <c r="I1440" s="1788" t="s">
        <v>66</v>
      </c>
      <c r="J1440" s="1650"/>
      <c r="K1440" s="1651"/>
      <c r="L1440" s="1651"/>
      <c r="M1440" s="1651"/>
      <c r="N1440" s="1651"/>
      <c r="O1440" s="1651"/>
      <c r="P1440" s="1651"/>
      <c r="Q1440" s="2108"/>
      <c r="R1440" s="610"/>
    </row>
    <row r="1441" spans="8:8" ht="33.75" customHeight="1">
      <c r="A1441" s="1954"/>
      <c r="B1441" s="1986" t="s">
        <v>70</v>
      </c>
      <c r="C1441" s="1783"/>
      <c r="D1441" s="1784"/>
      <c r="E1441" s="1785"/>
      <c r="F1441" s="1786" t="s">
        <v>248</v>
      </c>
      <c r="G1441" s="2106"/>
      <c r="H1441" s="1787"/>
      <c r="I1441" s="1788" t="s">
        <v>65</v>
      </c>
      <c r="J1441" s="1653" t="s">
        <v>81</v>
      </c>
      <c r="K1441" s="1654"/>
      <c r="L1441" s="1654"/>
      <c r="M1441" s="1654"/>
      <c r="N1441" s="1654"/>
      <c r="O1441" s="1654"/>
      <c r="P1441" s="1654"/>
      <c r="Q1441" s="2109"/>
      <c r="R1441" s="610"/>
    </row>
    <row r="1442" spans="8:8" ht="33.75" customHeight="1">
      <c r="A1442" s="1954"/>
      <c r="B1442" s="2110" t="s">
        <v>70</v>
      </c>
      <c r="C1442" s="2111"/>
      <c r="D1442" s="2112"/>
      <c r="E1442" s="2113"/>
      <c r="F1442" s="2114"/>
      <c r="G1442" s="2115"/>
      <c r="H1442" s="2115"/>
      <c r="I1442" s="2116"/>
      <c r="J1442" s="2117"/>
      <c r="K1442" s="2118"/>
      <c r="L1442" s="2118"/>
      <c r="M1442" s="2118"/>
      <c r="N1442" s="2118"/>
      <c r="O1442" s="2118"/>
      <c r="P1442" s="2118"/>
      <c r="Q1442" s="2119"/>
      <c r="R1442" s="610"/>
    </row>
    <row r="1443" spans="8:8" s="927" ht="48.75" customFormat="1" customHeight="1">
      <c r="A1443" s="1439"/>
      <c r="B1443" s="2120"/>
      <c r="C1443" s="2120"/>
      <c r="D1443" s="2120"/>
      <c r="E1443" s="2120"/>
      <c r="F1443" s="2120"/>
      <c r="G1443" s="2120"/>
      <c r="H1443" s="2120"/>
      <c r="I1443" s="2120"/>
      <c r="J1443" s="2120"/>
      <c r="K1443" s="2120"/>
      <c r="L1443" s="2120"/>
      <c r="M1443" s="2120"/>
      <c r="N1443" s="2120"/>
      <c r="O1443" s="2120"/>
      <c r="P1443" s="2120"/>
      <c r="Q1443" s="2120"/>
      <c r="R1443" s="610"/>
    </row>
    <row r="1444" spans="8:8" ht="9.75" customHeight="1">
      <c r="A1444" s="1949">
        <f>A1405+1</f>
        <v>38.0</v>
      </c>
      <c r="B1444" s="1949"/>
      <c r="C1444" s="1949"/>
      <c r="D1444" s="1949"/>
      <c r="E1444" s="1949"/>
      <c r="F1444" s="1949"/>
      <c r="G1444" s="1949"/>
      <c r="H1444" s="1949"/>
      <c r="I1444" s="1949"/>
      <c r="J1444" s="1949"/>
      <c r="K1444" s="1949"/>
      <c r="L1444" s="1949"/>
      <c r="M1444" s="1949"/>
      <c r="N1444" s="1949"/>
      <c r="O1444" s="1949"/>
      <c r="P1444" s="1949"/>
      <c r="Q1444" s="1949"/>
      <c r="R1444" s="1949"/>
    </row>
    <row r="1445" spans="8:8" ht="16.5" customHeight="1">
      <c r="A1445" s="1950"/>
      <c r="B1445" s="1951" t="s">
        <v>51</v>
      </c>
      <c r="C1445" s="1952"/>
      <c r="D1445" s="1952"/>
      <c r="E1445" s="1952"/>
      <c r="F1445" s="1952"/>
      <c r="G1445" s="1952"/>
      <c r="H1445" s="1952"/>
      <c r="I1445" s="1952"/>
      <c r="J1445" s="1952"/>
      <c r="K1445" s="1952"/>
      <c r="L1445" s="1952"/>
      <c r="M1445" s="1952"/>
      <c r="N1445" s="1952"/>
      <c r="O1445" s="1952"/>
      <c r="P1445" s="1952"/>
      <c r="Q1445" s="1953"/>
      <c r="R1445" s="610"/>
    </row>
    <row r="1446" spans="8:8" ht="62.25" customHeight="1">
      <c r="A1446" s="1954"/>
      <c r="B1446" s="1955"/>
      <c r="C1446" s="1956"/>
      <c r="D1446" s="1957" t="str">
        <f>Master!$E$8</f>
        <v>Govt. Sr. Secondary School </v>
      </c>
      <c r="E1446" s="1958"/>
      <c r="F1446" s="1958"/>
      <c r="G1446" s="1958"/>
      <c r="H1446" s="1958"/>
      <c r="I1446" s="1958"/>
      <c r="J1446" s="1958"/>
      <c r="K1446" s="1958"/>
      <c r="L1446" s="1958"/>
      <c r="M1446" s="1958"/>
      <c r="N1446" s="1958"/>
      <c r="O1446" s="1958"/>
      <c r="P1446" s="1958"/>
      <c r="Q1446" s="1959"/>
      <c r="R1446" s="610"/>
    </row>
    <row r="1447" spans="8:8" ht="33.0" customHeight="1">
      <c r="A1447" s="1954"/>
      <c r="B1447" s="1960"/>
      <c r="C1447" s="1961"/>
      <c r="D1447" s="1962" t="str">
        <f>Master!$E$11</f>
        <v>P.S.-Bapini (Jodhpur)</v>
      </c>
      <c r="E1447" s="1962"/>
      <c r="F1447" s="1962"/>
      <c r="G1447" s="1962"/>
      <c r="H1447" s="1962"/>
      <c r="I1447" s="1962"/>
      <c r="J1447" s="1962"/>
      <c r="K1447" s="1962"/>
      <c r="L1447" s="1962"/>
      <c r="M1447" s="1962"/>
      <c r="N1447" s="1962"/>
      <c r="O1447" s="1962"/>
      <c r="P1447" s="1962"/>
      <c r="Q1447" s="1963"/>
      <c r="R1447" s="610"/>
    </row>
    <row r="1448" spans="8:8" ht="21.75" customHeight="1">
      <c r="A1448" s="1954"/>
      <c r="B1448" s="1964"/>
      <c r="C1448" s="1965" t="s">
        <v>151</v>
      </c>
      <c r="D1448" s="1966"/>
      <c r="E1448" s="1966"/>
      <c r="F1448" s="1966"/>
      <c r="G1448" s="1966"/>
      <c r="H1448" s="1967"/>
      <c r="I1448" s="1968" t="s">
        <v>128</v>
      </c>
      <c r="J1448" s="1969"/>
      <c r="K1448" s="1969"/>
      <c r="L1448" s="1970">
        <f>VLOOKUP(A1444,'Result Entry'!$B$6:$K$108,6,0)</f>
        <v>0.0</v>
      </c>
      <c r="M1448" s="1971"/>
      <c r="N1448" s="1972" t="s">
        <v>69</v>
      </c>
      <c r="O1448" s="1973"/>
      <c r="P1448" s="1974">
        <f>Master!$E$14</f>
        <v>8.151106901E9</v>
      </c>
      <c r="Q1448" s="1975"/>
      <c r="R1448" s="610"/>
    </row>
    <row r="1449" spans="8:8" ht="21.75" customHeight="1">
      <c r="A1449" s="1954"/>
      <c r="B1449" s="1976"/>
      <c r="C1449" s="1965"/>
      <c r="D1449" s="1966"/>
      <c r="E1449" s="1966"/>
      <c r="F1449" s="1966"/>
      <c r="G1449" s="1966"/>
      <c r="H1449" s="1967"/>
      <c r="I1449" s="1968"/>
      <c r="J1449" s="1969"/>
      <c r="K1449" s="1969"/>
      <c r="L1449" s="1970"/>
      <c r="M1449" s="1971"/>
      <c r="N1449" s="1470" t="s">
        <v>67</v>
      </c>
      <c r="O1449" s="1471"/>
      <c r="P1449" s="1472"/>
      <c r="Q1449" s="1977"/>
      <c r="R1449" s="610"/>
    </row>
    <row r="1450" spans="8:8" ht="21.75" customHeight="1">
      <c r="A1450" s="1954"/>
      <c r="B1450" s="1976"/>
      <c r="C1450" s="1978"/>
      <c r="D1450" s="1979"/>
      <c r="E1450" s="1979"/>
      <c r="F1450" s="1979"/>
      <c r="G1450" s="1979"/>
      <c r="H1450" s="1980"/>
      <c r="I1450" s="1981"/>
      <c r="J1450" s="1982"/>
      <c r="K1450" s="1982"/>
      <c r="L1450" s="1983"/>
      <c r="M1450" s="1984"/>
      <c r="N1450" s="1479" t="s">
        <v>52</v>
      </c>
      <c r="O1450" s="1480"/>
      <c r="P1450" s="1481" t="str">
        <f>Master!$E$6</f>
        <v>2022-23</v>
      </c>
      <c r="Q1450" s="1985"/>
      <c r="R1450" s="610"/>
    </row>
    <row r="1451" spans="8:8" ht="33.75" customHeight="1">
      <c r="A1451" s="1954"/>
      <c r="B1451" s="1986" t="s">
        <v>70</v>
      </c>
      <c r="C1451" s="1677" t="s">
        <v>21</v>
      </c>
      <c r="D1451" s="1678"/>
      <c r="E1451" s="1678"/>
      <c r="F1451" s="1678"/>
      <c r="G1451" s="1679"/>
      <c r="H1451" s="1680" t="s">
        <v>150</v>
      </c>
      <c r="I1451" s="1681">
        <f>VLOOKUP($A1444,'Result Entry'!$B$9:$FW$108,4,0)</f>
        <v>0.0</v>
      </c>
      <c r="J1451" s="1681"/>
      <c r="K1451" s="1681"/>
      <c r="L1451" s="1681"/>
      <c r="M1451" s="1681"/>
      <c r="N1451" s="1681"/>
      <c r="O1451" s="1681"/>
      <c r="P1451" s="1681"/>
      <c r="Q1451" s="1987"/>
      <c r="R1451" s="610"/>
    </row>
    <row r="1452" spans="8:8" ht="33.75" customHeight="1">
      <c r="A1452" s="1954"/>
      <c r="B1452" s="1986" t="s">
        <v>70</v>
      </c>
      <c r="C1452" s="1683" t="s">
        <v>23</v>
      </c>
      <c r="D1452" s="1684"/>
      <c r="E1452" s="1684"/>
      <c r="F1452" s="1684"/>
      <c r="G1452" s="1685"/>
      <c r="H1452" s="1686" t="s">
        <v>150</v>
      </c>
      <c r="I1452" s="1687">
        <f>VLOOKUP($A1444,'Result Entry'!$B$9:$FW$108,7,0)</f>
        <v>0.0</v>
      </c>
      <c r="J1452" s="1687"/>
      <c r="K1452" s="1687"/>
      <c r="L1452" s="1687"/>
      <c r="M1452" s="1687"/>
      <c r="N1452" s="1687"/>
      <c r="O1452" s="1687"/>
      <c r="P1452" s="1687"/>
      <c r="Q1452" s="1988"/>
      <c r="R1452" s="610"/>
    </row>
    <row r="1453" spans="8:8" ht="33.75" customHeight="1">
      <c r="A1453" s="1954"/>
      <c r="B1453" s="1986" t="s">
        <v>70</v>
      </c>
      <c r="C1453" s="1683" t="s">
        <v>24</v>
      </c>
      <c r="D1453" s="1684"/>
      <c r="E1453" s="1684"/>
      <c r="F1453" s="1684"/>
      <c r="G1453" s="1685"/>
      <c r="H1453" s="1686" t="s">
        <v>150</v>
      </c>
      <c r="I1453" s="1687">
        <f>VLOOKUP($A1444,'Result Entry'!$B$9:$FW$108,8,0)</f>
        <v>0.0</v>
      </c>
      <c r="J1453" s="1687"/>
      <c r="K1453" s="1687"/>
      <c r="L1453" s="1687"/>
      <c r="M1453" s="1687"/>
      <c r="N1453" s="1687"/>
      <c r="O1453" s="1687"/>
      <c r="P1453" s="1687"/>
      <c r="Q1453" s="1988"/>
      <c r="R1453" s="610"/>
    </row>
    <row r="1454" spans="8:8" ht="33.75" customHeight="1">
      <c r="A1454" s="1954"/>
      <c r="B1454" s="1986" t="s">
        <v>70</v>
      </c>
      <c r="C1454" s="1683" t="s">
        <v>53</v>
      </c>
      <c r="D1454" s="1684"/>
      <c r="E1454" s="1684"/>
      <c r="F1454" s="1684"/>
      <c r="G1454" s="1685"/>
      <c r="H1454" s="1686" t="s">
        <v>150</v>
      </c>
      <c r="I1454" s="1687">
        <f>VLOOKUP($A1444,'Result Entry'!$B$9:$FW$108,9,0)</f>
        <v>0.0</v>
      </c>
      <c r="J1454" s="1687"/>
      <c r="K1454" s="1687"/>
      <c r="L1454" s="1687"/>
      <c r="M1454" s="1687"/>
      <c r="N1454" s="1687"/>
      <c r="O1454" s="1687"/>
      <c r="P1454" s="1687"/>
      <c r="Q1454" s="1988"/>
      <c r="R1454" s="610"/>
    </row>
    <row r="1455" spans="8:8" ht="33.75" customHeight="1">
      <c r="A1455" s="1954"/>
      <c r="B1455" s="1986" t="s">
        <v>70</v>
      </c>
      <c r="C1455" s="1683" t="s">
        <v>54</v>
      </c>
      <c r="D1455" s="1684"/>
      <c r="E1455" s="1684"/>
      <c r="F1455" s="1684"/>
      <c r="G1455" s="1685"/>
      <c r="H1455" s="1686" t="s">
        <v>150</v>
      </c>
      <c r="I1455" s="1689" t="str">
        <f>CONCATENATE('Result Entry'!$G$4,'Result Entry'!$J$4)</f>
        <v>11(A)</v>
      </c>
      <c r="J1455" s="1687"/>
      <c r="K1455" s="1687"/>
      <c r="L1455" s="1687"/>
      <c r="M1455" s="1687"/>
      <c r="N1455" s="1687"/>
      <c r="O1455" s="1687"/>
      <c r="P1455" s="1687"/>
      <c r="Q1455" s="1988"/>
      <c r="R1455" s="610"/>
    </row>
    <row r="1456" spans="8:8" ht="33.75" customHeight="1">
      <c r="A1456" s="1954"/>
      <c r="B1456" s="1986" t="s">
        <v>70</v>
      </c>
      <c r="C1456" s="1742" t="s">
        <v>26</v>
      </c>
      <c r="D1456" s="1763"/>
      <c r="E1456" s="1763"/>
      <c r="F1456" s="1763"/>
      <c r="G1456" s="1989"/>
      <c r="H1456" s="1693" t="s">
        <v>150</v>
      </c>
      <c r="I1456" s="1694">
        <f>VLOOKUP($A1444,'Result Entry'!$B$9:$FW$108,10,0)</f>
        <v>0.0</v>
      </c>
      <c r="J1456" s="1694"/>
      <c r="K1456" s="1694"/>
      <c r="L1456" s="1694"/>
      <c r="M1456" s="1694"/>
      <c r="N1456" s="1694"/>
      <c r="O1456" s="1694"/>
      <c r="P1456" s="1694"/>
      <c r="Q1456" s="1990"/>
      <c r="R1456" s="610"/>
    </row>
    <row r="1457" spans="8:8" ht="33.75" customHeight="1">
      <c r="A1457" s="1954"/>
      <c r="B1457" s="1986" t="s">
        <v>70</v>
      </c>
      <c r="C1457" s="1991" t="s">
        <v>244</v>
      </c>
      <c r="D1457" s="1992"/>
      <c r="E1457" s="1993" t="s">
        <v>73</v>
      </c>
      <c r="F1457" s="1994" t="s">
        <v>74</v>
      </c>
      <c r="G1457" s="1994" t="s">
        <v>230</v>
      </c>
      <c r="H1457" s="1995" t="s">
        <v>169</v>
      </c>
      <c r="I1457" s="1701" t="s">
        <v>56</v>
      </c>
      <c r="J1457" s="1996"/>
      <c r="K1457" s="1996"/>
      <c r="L1457" s="1997" t="s">
        <v>231</v>
      </c>
      <c r="M1457" s="1998" t="s">
        <v>85</v>
      </c>
      <c r="N1457" s="1998"/>
      <c r="O1457" s="1999"/>
      <c r="P1457" s="2000" t="s">
        <v>77</v>
      </c>
      <c r="Q1457" s="2001" t="s">
        <v>99</v>
      </c>
      <c r="R1457" s="610"/>
    </row>
    <row r="1458" spans="8:8" ht="33.75" customHeight="1">
      <c r="A1458" s="1954"/>
      <c r="B1458" s="1986" t="s">
        <v>70</v>
      </c>
      <c r="C1458" s="2002"/>
      <c r="D1458" s="2003"/>
      <c r="E1458" s="2004"/>
      <c r="F1458" s="2005"/>
      <c r="G1458" s="2005"/>
      <c r="H1458" s="2006"/>
      <c r="I1458" s="2007" t="s">
        <v>233</v>
      </c>
      <c r="J1458" s="2008" t="s">
        <v>87</v>
      </c>
      <c r="K1458" s="2009" t="s">
        <v>109</v>
      </c>
      <c r="L1458" s="2010"/>
      <c r="M1458" s="2007" t="s">
        <v>233</v>
      </c>
      <c r="N1458" s="2008" t="s">
        <v>87</v>
      </c>
      <c r="O1458" s="2011" t="s">
        <v>110</v>
      </c>
      <c r="P1458" s="2012"/>
      <c r="Q1458" s="2013"/>
      <c r="R1458" s="610"/>
    </row>
    <row r="1459" spans="8:8" s="2014" ht="33.75" customFormat="1" customHeight="1">
      <c r="A1459" s="1954"/>
      <c r="B1459" s="1986" t="s">
        <v>70</v>
      </c>
      <c r="C1459" s="2015" t="s">
        <v>57</v>
      </c>
      <c r="D1459" s="2016"/>
      <c r="E1459" s="2017">
        <f>'Result Entry'!$L$7</f>
        <v>10.0</v>
      </c>
      <c r="F1459" s="2018">
        <f>'Result Entry'!$M$7</f>
        <v>10.0</v>
      </c>
      <c r="G1459" s="2018">
        <f>'Result Entry'!$N$7</f>
        <v>10.0</v>
      </c>
      <c r="H1459" s="2019">
        <f>SUM(E1459:G1459)</f>
        <v>30.0</v>
      </c>
      <c r="I1459" s="2020" t="s">
        <v>243</v>
      </c>
      <c r="J1459" s="2021" t="s">
        <v>243</v>
      </c>
      <c r="K1459" s="2022">
        <f>'Result Entry'!$P$7</f>
        <v>70.0</v>
      </c>
      <c r="L1459" s="2023">
        <f>SUM(H1459,K1459)</f>
        <v>100.0</v>
      </c>
      <c r="M1459" s="2020" t="s">
        <v>243</v>
      </c>
      <c r="N1459" s="2021" t="s">
        <v>243</v>
      </c>
      <c r="O1459" s="2019">
        <f>'Result Entry'!$R$7</f>
        <v>100.0</v>
      </c>
      <c r="P1459" s="2024">
        <f>SUM(L1459,O1459)</f>
        <v>200.0</v>
      </c>
      <c r="Q1459" s="2025"/>
      <c r="R1459" s="610"/>
    </row>
    <row r="1460" spans="8:8" s="1538" ht="33.75" customFormat="1" customHeight="1">
      <c r="A1460" s="1954"/>
      <c r="B1460" s="1986" t="s">
        <v>70</v>
      </c>
      <c r="C1460" s="1540" t="str">
        <f>'Result Entry'!$L$3</f>
        <v>HINDI Comp.</v>
      </c>
      <c r="D1460" s="1541"/>
      <c r="E1460" s="1728">
        <f>IF($L1448="TC",0,IF($L1448="Nso",0,VLOOKUP($A1444,'Result Entry'!$B$9:$FW$108,11,0)))</f>
        <v>0.0</v>
      </c>
      <c r="F1460" s="1729">
        <f>IF($L1448="TC",0,IF($L1448="Nso",0,VLOOKUP($A1444,'Result Entry'!$B$9:$FW$108,12,0)))</f>
        <v>0.0</v>
      </c>
      <c r="G1460" s="1729">
        <f>IF($L1448="TC",0,IF($L1448="Nso",0,VLOOKUP($A1444,'Result Entry'!$B$9:$FW$108,13,0)))</f>
        <v>0.0</v>
      </c>
      <c r="H1460" s="2026">
        <f>SUM(E1460:G1460)</f>
        <v>0.0</v>
      </c>
      <c r="I1460" s="2027" t="str">
        <f>CONCATENATE(U1460,"/",'Result Entry'!$P$7)</f>
        <v>0/70</v>
      </c>
      <c r="J1460" s="2028" t="str">
        <f>IF(V1460=0,"--",CONCATENATE(V1460,"/"))</f>
        <v>--</v>
      </c>
      <c r="K1460" s="2029">
        <f>SUM(U1460:V1460)</f>
        <v>0.0</v>
      </c>
      <c r="L1460" s="2030">
        <f>SUM(H1460,K1460)</f>
        <v>0.0</v>
      </c>
      <c r="M1460" s="2027" t="str">
        <f>CONCATENATE(W1460,"/",'Result Entry'!$R$7)</f>
        <v>0/100</v>
      </c>
      <c r="N1460" s="2028" t="str">
        <f>IF(X1460=0,"--",CONCATENATE(X1460,"/"))</f>
        <v>--</v>
      </c>
      <c r="O1460" s="2031">
        <f>SUM(W1460:X1460)</f>
        <v>0.0</v>
      </c>
      <c r="P1460" s="1734">
        <f>SUM(L1460,O1460)</f>
        <v>0.0</v>
      </c>
      <c r="Q1460" s="2032" t="str">
        <f>IF($L1448="TC",0,IF($L1448="Nso",0,VLOOKUP($A1444,'Result Entry'!$B$9:$FW$108,24,0)))</f>
        <v/>
      </c>
      <c r="R1460" s="610"/>
      <c r="U1460" s="2033">
        <f>IF($L1448="TC",0,IF($L1448="Nso",0,VLOOKUP($A1444,'Result Entry'!$B$9:$FW$108,15,0)))</f>
        <v>0.0</v>
      </c>
      <c r="V1460" s="2033">
        <v>0.0</v>
      </c>
      <c r="W1460" s="2033">
        <f>IF($L1448="TC",0,IF($L1448="Nso",0,VLOOKUP($A1444,'Result Entry'!$B$9:$FW$108,17,0)))</f>
        <v>0.0</v>
      </c>
      <c r="X1460" s="2033">
        <v>0.0</v>
      </c>
    </row>
    <row r="1461" spans="8:8" s="1538" ht="33.75" customFormat="1" customHeight="1">
      <c r="A1461" s="1954"/>
      <c r="B1461" s="1986" t="s">
        <v>70</v>
      </c>
      <c r="C1461" s="1551" t="str">
        <f>'Result Entry'!$Z$3</f>
        <v>ENGLISH Comp.</v>
      </c>
      <c r="D1461" s="1552"/>
      <c r="E1461" s="1728">
        <f>IF($L1448="TC",0,IF($L1448="Nso",0,VLOOKUP($A1444,'Result Entry'!$B$9:$FW$108,25,0)))</f>
        <v>0.0</v>
      </c>
      <c r="F1461" s="1729">
        <f>IF($L1448="TC",0,IF($L1448="Nso",0,VLOOKUP($A1444,'Result Entry'!$B$9:$FW$108,26,0)))</f>
        <v>0.0</v>
      </c>
      <c r="G1461" s="1729">
        <f>IF($L1448="TC",0,IF($L1448="Nso",0,VLOOKUP($A1444,'Result Entry'!$B$9:$FW$108,27,0)))</f>
        <v>0.0</v>
      </c>
      <c r="H1461" s="2034">
        <f t="shared" si="185" ref="H1461:H1466">SUM(E1461:G1461)</f>
        <v>0.0</v>
      </c>
      <c r="I1461" s="2035" t="str">
        <f>CONCATENATE(U1461,"/",'Result Entry'!$AD$7)</f>
        <v>0/70</v>
      </c>
      <c r="J1461" s="2036" t="str">
        <f>IF(V1461=0,"--",CONCATENATE(V1461,"/"))</f>
        <v>--</v>
      </c>
      <c r="K1461" s="2037">
        <f t="shared" si="186" ref="K1461:K1466">SUM(U1461:V1461)</f>
        <v>0.0</v>
      </c>
      <c r="L1461" s="2038">
        <f t="shared" si="187" ref="L1461:L1466">SUM(H1461,K1461)</f>
        <v>0.0</v>
      </c>
      <c r="M1461" s="2035" t="str">
        <f>CONCATENATE(W1461,"/",'Result Entry'!$AF$7)</f>
        <v>0/100</v>
      </c>
      <c r="N1461" s="2036" t="str">
        <f>IF(X1461=0,"--",CONCATENATE(X1461,"/"))</f>
        <v>--</v>
      </c>
      <c r="O1461" s="2031">
        <f t="shared" si="188" ref="O1461:O1466">SUM(W1461:X1461)</f>
        <v>0.0</v>
      </c>
      <c r="P1461" s="1734">
        <f t="shared" si="189" ref="P1461:P1466">SUM(L1461,O1461)</f>
        <v>0.0</v>
      </c>
      <c r="Q1461" s="2032" t="str">
        <f>IF($L1448="TC",0,IF($L1448="Nso",0,VLOOKUP($A1444,'Result Entry'!$B$9:$FW$108,38,0)))</f>
        <v/>
      </c>
      <c r="R1461" s="610"/>
      <c r="U1461" s="2039">
        <f>IF($L1448="TC",0,IF($L1448="Nso",0,VLOOKUP($A1444,'Result Entry'!$B$9:$FW$108,29,0)))</f>
        <v>0.0</v>
      </c>
      <c r="V1461" s="2039">
        <v>0.0</v>
      </c>
      <c r="W1461" s="2039">
        <f>IF($L1448="TC",0,IF($L1448="Nso",0,VLOOKUP($A1444,'Result Entry'!$B$9:$FW$108,31,0)))</f>
        <v>0.0</v>
      </c>
      <c r="X1461" s="2039">
        <v>0.0</v>
      </c>
    </row>
    <row r="1462" spans="8:8" s="1538" ht="33.75" customFormat="1" customHeight="1">
      <c r="A1462" s="1954"/>
      <c r="B1462" s="1986" t="s">
        <v>70</v>
      </c>
      <c r="C1462" s="1551">
        <f>IF(Y1462&gt;=1,'Result Entry'!$AO$3,0)</f>
        <v>0.0</v>
      </c>
      <c r="D1462" s="1552"/>
      <c r="E1462" s="1728">
        <f>IF($L1448="TC",0,IF($L1448="Nso",0,VLOOKUP($A1444,'Result Entry'!$B$9:$FW$108,40,0)))</f>
        <v>0.0</v>
      </c>
      <c r="F1462" s="1729">
        <f>IF($L1448="TC",0,IF($L1448="Nso",0,VLOOKUP($A1444,'Result Entry'!$B$9:$FW$108,41,0)))</f>
        <v>0.0</v>
      </c>
      <c r="G1462" s="1729">
        <f>IF($L1448="TC",0,IF($L1448="Nso",0,VLOOKUP($A1444,'Result Entry'!$B$9:$FW$108,42,0)))</f>
        <v>0.0</v>
      </c>
      <c r="H1462" s="2034">
        <f t="shared" si="185"/>
        <v>0.0</v>
      </c>
      <c r="I1462" s="2035" t="str">
        <f>CONCATENATE(U1462,"/",'Result Entry'!$AS$7)</f>
        <v>0/40</v>
      </c>
      <c r="J1462" s="2036" t="str">
        <f>IF(V1462=0,"--",CONCATENATE(V1462,"/",'Result Entry'!$AT$7))</f>
        <v>--</v>
      </c>
      <c r="K1462" s="2037">
        <f t="shared" si="186"/>
        <v>0.0</v>
      </c>
      <c r="L1462" s="2038">
        <f t="shared" si="187"/>
        <v>0.0</v>
      </c>
      <c r="M1462" s="2035" t="str">
        <f>CONCATENATE(W1462,"/",'Result Entry'!$AW$7)</f>
        <v>0/100</v>
      </c>
      <c r="N1462" s="2036" t="str">
        <f>IF(X1462=0,"--",CONCATENATE(X1462,"/",'Result Entry'!$AX$7))</f>
        <v>--</v>
      </c>
      <c r="O1462" s="2031">
        <f t="shared" si="188"/>
        <v>0.0</v>
      </c>
      <c r="P1462" s="1734">
        <f t="shared" si="189"/>
        <v>0.0</v>
      </c>
      <c r="Q1462" s="2032" t="str">
        <f>IF($L1448="TC",0,IF($L1448="Nso",0,VLOOKUP($A1444,'Result Entry'!$B$9:$FW$108,55,0)))</f>
        <v/>
      </c>
      <c r="R1462" s="610"/>
      <c r="U1462" s="2039">
        <f>IF($L1448="TC",0,IF($L1448="Nso",0,VLOOKUP($A1444,'Result Entry'!$B$9:$FW$108,44,0)))</f>
        <v>0.0</v>
      </c>
      <c r="V1462" s="2039">
        <f>IF($L1448="TC",0,IF($L1448="Nso",0,VLOOKUP($A1444,'Result Entry'!$B$9:$FW$108,45,0)))</f>
        <v>0.0</v>
      </c>
      <c r="W1462" s="2039">
        <f>IF($L1448="TC",0,IF($L1448="Nso",0,VLOOKUP($A1444,'Result Entry'!$B$9:$FW$108,48,0)))</f>
        <v>0.0</v>
      </c>
      <c r="X1462" s="2039">
        <f>IF($L1448="TC",0,IF($L1448="Nso",0,VLOOKUP($A1444,'Result Entry'!$B$9:$FW$108,49,0)))</f>
        <v>0.0</v>
      </c>
      <c r="Y1462" s="2039">
        <f>VLOOKUP($A1444,'Result Entry'!$B$9:$FW$108,39,0)</f>
        <v>0.0</v>
      </c>
    </row>
    <row r="1463" spans="8:8" s="1538" ht="33.75" customFormat="1" customHeight="1">
      <c r="A1463" s="1954"/>
      <c r="B1463" s="1986" t="s">
        <v>70</v>
      </c>
      <c r="C1463" s="1551">
        <f>IF(Y1463&gt;=1,'Result Entry'!$BF$3,0)</f>
        <v>0.0</v>
      </c>
      <c r="D1463" s="1552"/>
      <c r="E1463" s="1728">
        <f>IF($L1448="TC",0,IF($L1448="Nso",0,VLOOKUP($A1444,'Result Entry'!$B$9:$FW$108,57,0)))</f>
        <v>0.0</v>
      </c>
      <c r="F1463" s="1729">
        <f>IF($L1448="TC",0,IF($L1448="Nso",0,VLOOKUP($A1444,'Result Entry'!$B$9:$FW$108,58,0)))</f>
        <v>0.0</v>
      </c>
      <c r="G1463" s="1729">
        <f>IF($L1448="TC",0,IF($L1448="Nso",0,VLOOKUP($A1444,'Result Entry'!$B$9:$FW$108,59,0)))</f>
        <v>0.0</v>
      </c>
      <c r="H1463" s="2034">
        <f t="shared" si="185"/>
        <v>0.0</v>
      </c>
      <c r="I1463" s="2035" t="str">
        <f>CONCATENATE(U1463,"/",'Result Entry'!$BJ$7)</f>
        <v>0/70</v>
      </c>
      <c r="J1463" s="2036" t="str">
        <f>IF(V1463=0,"--",CONCATENATE(V1463,"/",'Result Entry'!$BK$7))</f>
        <v>--</v>
      </c>
      <c r="K1463" s="2037">
        <f t="shared" si="186"/>
        <v>0.0</v>
      </c>
      <c r="L1463" s="2038">
        <f t="shared" si="187"/>
        <v>0.0</v>
      </c>
      <c r="M1463" s="2035" t="str">
        <f>CONCATENATE(W1463,"/",'Result Entry'!$BN$7)</f>
        <v>0/100</v>
      </c>
      <c r="N1463" s="2036" t="str">
        <f>IF(X1463=0,"--",CONCATENATE(X1463,"/",'Result Entry'!$BO$7))</f>
        <v>--</v>
      </c>
      <c r="O1463" s="2031">
        <f t="shared" si="188"/>
        <v>0.0</v>
      </c>
      <c r="P1463" s="1734">
        <f t="shared" si="189"/>
        <v>0.0</v>
      </c>
      <c r="Q1463" s="2032" t="str">
        <f>IF($L1448="TC",0,IF($L1448="Nso",0,VLOOKUP($A1444,'Result Entry'!$B$9:$FW$108,72,0)))</f>
        <v/>
      </c>
      <c r="R1463" s="610"/>
      <c r="U1463" s="2039">
        <f>IF($L1448="TC",0,IF($L1448="Nso",0,VLOOKUP($A1444,'Result Entry'!$B$9:$FW$108,61,0)))</f>
        <v>0.0</v>
      </c>
      <c r="V1463" s="2039">
        <f>IF($L1448="TC",0,IF($L1448="Nso",0,VLOOKUP($A1444,'Result Entry'!$B$9:$FW$108,62,0)))</f>
        <v>0.0</v>
      </c>
      <c r="W1463" s="2039">
        <f>IF($L1448="TC",0,IF($L1448="Nso",0,VLOOKUP($A1444,'Result Entry'!$B$9:$FW$108,65,0)))</f>
        <v>0.0</v>
      </c>
      <c r="X1463" s="2039">
        <f>IF($L1448="TC",0,IF($L1448="Nso",0,VLOOKUP($A1444,'Result Entry'!$B$9:$FW$108,66,0)))</f>
        <v>0.0</v>
      </c>
      <c r="Y1463" s="2039">
        <f>VLOOKUP($A1444,'Result Entry'!$B$9:$FW$108,56,0)</f>
        <v>0.0</v>
      </c>
    </row>
    <row r="1464" spans="8:8" s="1538" ht="33.75" customFormat="1" customHeight="1">
      <c r="A1464" s="1954"/>
      <c r="B1464" s="1986" t="s">
        <v>70</v>
      </c>
      <c r="C1464" s="1554">
        <f>IF(Y1464&gt;=1,'Result Entry'!$BW$3,0)</f>
        <v>0.0</v>
      </c>
      <c r="D1464" s="2040"/>
      <c r="E1464" s="2041">
        <f>IF($L1448="TC",0,IF($L1448="Nso",0,VLOOKUP($A1444,'Result Entry'!$B$9:$FW$108,74,0)))</f>
        <v>0.0</v>
      </c>
      <c r="F1464" s="2042">
        <f>IF($L1448="TC",0,IF($L1448="Nso",0,VLOOKUP($A1444,'Result Entry'!$B$9:$FW$108,75,0)))</f>
        <v>0.0</v>
      </c>
      <c r="G1464" s="2042">
        <f>IF($L1448="TC",0,IF($L1448="Nso",0,VLOOKUP($A1444,'Result Entry'!$B$9:$FW$108,76,0)))</f>
        <v>0.0</v>
      </c>
      <c r="H1464" s="2043">
        <f t="shared" si="185"/>
        <v>0.0</v>
      </c>
      <c r="I1464" s="2044" t="str">
        <f>CONCATENATE(U1464,"/",'Result Entry'!$CA$7)</f>
        <v>0/70</v>
      </c>
      <c r="J1464" s="2045" t="str">
        <f>IF(V1464=0,"--",CONCATENATE(V1464,"/",'Result Entry'!$CB$7))</f>
        <v>--</v>
      </c>
      <c r="K1464" s="2046">
        <f t="shared" si="186"/>
        <v>0.0</v>
      </c>
      <c r="L1464" s="2047">
        <f t="shared" si="187"/>
        <v>0.0</v>
      </c>
      <c r="M1464" s="2044" t="str">
        <f>CONCATENATE(W1464,"/",'Result Entry'!$CE$7)</f>
        <v>0/100</v>
      </c>
      <c r="N1464" s="2045" t="str">
        <f>IF(X1464=0,"--",CONCATENATE(X1464,"/",'Result Entry'!$CF$7))</f>
        <v>--</v>
      </c>
      <c r="O1464" s="2043">
        <f t="shared" si="188"/>
        <v>0.0</v>
      </c>
      <c r="P1464" s="2048">
        <f t="shared" si="189"/>
        <v>0.0</v>
      </c>
      <c r="Q1464" s="2049" t="str">
        <f>IF($L1448="TC",0,IF($L1448="Nso",0,VLOOKUP($A1444,'Result Entry'!$B$9:$FW$108,89,0)))</f>
        <v/>
      </c>
      <c r="R1464" s="610"/>
      <c r="U1464" s="2041">
        <f>IF($L1448="TC",0,IF($L1448="Nso",0,VLOOKUP($A1444,'Result Entry'!$B$9:$FW$108,78,0)))</f>
        <v>0.0</v>
      </c>
      <c r="V1464" s="2041">
        <f>IF($L1448="TC",0,IF($L1448="Nso",0,VLOOKUP($A1444,'Result Entry'!$B$9:$FW$108,79,0)))</f>
        <v>0.0</v>
      </c>
      <c r="W1464" s="2041">
        <f>IF($L1448="TC",0,IF($L1448="Nso",0,VLOOKUP($A1444,'Result Entry'!$B$9:$FW$108,82,0)))</f>
        <v>0.0</v>
      </c>
      <c r="X1464" s="2041">
        <f>IF($L1448="TC",0,IF($L1448="Nso",0,VLOOKUP($A1444,'Result Entry'!$B$9:$FW$108,83,0)))</f>
        <v>0.0</v>
      </c>
      <c r="Y1464" s="2041">
        <f>VLOOKUP($A1444,'Result Entry'!$B$9:$FW$108,73,0)</f>
        <v>0.0</v>
      </c>
    </row>
    <row r="1465" spans="8:8" s="1538" ht="33.75" customFormat="1" customHeight="1">
      <c r="A1465" s="1954"/>
      <c r="B1465" s="1986" t="s">
        <v>70</v>
      </c>
      <c r="C1465" s="2050">
        <f>IF(Y1465&gt;=1,'Result Entry'!$CN$3,0)</f>
        <v>0.0</v>
      </c>
      <c r="D1465" s="2040"/>
      <c r="E1465" s="2051">
        <f>IF($L1448="TC",0,IF($L1448="Nso",0,VLOOKUP($A1444,'Result Entry'!$B$9:$FW$108,91,0)))</f>
        <v>0.0</v>
      </c>
      <c r="F1465" s="2052">
        <f>IF($L1448="TC",0,IF($L1448="Nso",0,VLOOKUP($A1444,'Result Entry'!$B$9:$FW$108,92,0)))</f>
        <v>0.0</v>
      </c>
      <c r="G1465" s="2052">
        <f>IF($L1448="TC",0,IF($L1448="Nso",0,VLOOKUP($A1444,'Result Entry'!$B$9:$FW$108,93,0)))</f>
        <v>0.0</v>
      </c>
      <c r="H1465" s="2053">
        <f t="shared" si="185"/>
        <v>0.0</v>
      </c>
      <c r="I1465" s="2054" t="str">
        <f>CONCATENATE(U1465,"/",'Result Entry'!$CR$7)</f>
        <v>0/70</v>
      </c>
      <c r="J1465" s="2055" t="str">
        <f>IF(V1465=0,"--",CONCATENATE(V1465,"/",'Result Entry'!$CS$7))</f>
        <v>--</v>
      </c>
      <c r="K1465" s="2056">
        <f t="shared" si="186"/>
        <v>0.0</v>
      </c>
      <c r="L1465" s="2057">
        <f t="shared" si="187"/>
        <v>0.0</v>
      </c>
      <c r="M1465" s="2054" t="str">
        <f>CONCATENATE(W1465,"/",'Result Entry'!$CV$7)</f>
        <v>0/100</v>
      </c>
      <c r="N1465" s="2055" t="str">
        <f>IF(X1465=0,"--",CONCATENATE(X1465,"/",'Result Entry'!$CW$7))</f>
        <v>--</v>
      </c>
      <c r="O1465" s="2053">
        <f t="shared" si="188"/>
        <v>0.0</v>
      </c>
      <c r="P1465" s="2058">
        <f t="shared" si="189"/>
        <v>0.0</v>
      </c>
      <c r="Q1465" s="2059" t="str">
        <f>IF($L1448="TC",0,IF($L1448="Nso",0,VLOOKUP($A1444,'Result Entry'!$B$9:$FW$108,106,0)))</f>
        <v/>
      </c>
      <c r="R1465" s="610"/>
      <c r="U1465" s="2051">
        <f>IF($L1448="TC",0,IF($L1448="Nso",0,VLOOKUP($A1444,'Result Entry'!$B$9:$FW$108,95,0)))</f>
        <v>0.0</v>
      </c>
      <c r="V1465" s="2051">
        <f>IF($L1448="TC",0,IF($L1448="Nso",0,VLOOKUP($A1444,'Result Entry'!$B$9:$FW$108,96,0)))</f>
        <v>0.0</v>
      </c>
      <c r="W1465" s="2051">
        <f>IF($L1448="TC",0,IF($L1448="Nso",0,VLOOKUP($A1444,'Result Entry'!$B$9:$FW$108,99,0)))</f>
        <v>0.0</v>
      </c>
      <c r="X1465" s="2051">
        <f>IF($L1448="TC",0,IF($L1448="Nso",0,VLOOKUP($A1444,'Result Entry'!$B$9:$FW$108,100,0)))</f>
        <v>0.0</v>
      </c>
      <c r="Y1465" s="2051">
        <f>VLOOKUP($A1444,'Result Entry'!$B$9:$FW$108,90,0)</f>
        <v>0.0</v>
      </c>
    </row>
    <row r="1466" spans="8:8" s="1538" ht="33.75" customFormat="1" customHeight="1">
      <c r="A1466" s="1954"/>
      <c r="B1466" s="1986" t="s">
        <v>70</v>
      </c>
      <c r="C1466" s="1554">
        <f>IF(Y1466&gt;=1,'Result Entry'!$DE$3,0)</f>
        <v>0.0</v>
      </c>
      <c r="D1466" s="2040"/>
      <c r="E1466" s="1739">
        <f>IF($L1448="TC",0,IF($L1448="Nso",0,VLOOKUP($A1444,'Result Entry'!$B$9:$FW$108,108,0)))</f>
        <v>0.0</v>
      </c>
      <c r="F1466" s="1740">
        <f>IF($L1448="TC",0,IF($L1448="Nso",0,VLOOKUP($A1444,'Result Entry'!$B$9:$FW$108,109,0)))</f>
        <v>0.0</v>
      </c>
      <c r="G1466" s="1740">
        <f>IF($L1448="TC",0,IF($L1448="Nso",0,VLOOKUP($A1444,'Result Entry'!$B$9:$FW$108,110,0)))</f>
        <v>0.0</v>
      </c>
      <c r="H1466" s="2060">
        <f t="shared" si="185"/>
        <v>0.0</v>
      </c>
      <c r="I1466" s="2061" t="str">
        <f>CONCATENATE(U1466,"/",'Result Entry'!$DI$7)</f>
        <v>0/70</v>
      </c>
      <c r="J1466" s="2062" t="str">
        <f>IF(V1466=0,"--",CONCATENATE(V1466,"/",'Result Entry'!$DJ$7))</f>
        <v>--</v>
      </c>
      <c r="K1466" s="2063">
        <f t="shared" si="186"/>
        <v>0.0</v>
      </c>
      <c r="L1466" s="2064">
        <f t="shared" si="187"/>
        <v>0.0</v>
      </c>
      <c r="M1466" s="2061" t="str">
        <f>CONCATENATE(W1466,"/",'Result Entry'!$DM$7)</f>
        <v>0/100</v>
      </c>
      <c r="N1466" s="2062" t="str">
        <f>IF(X1466=0,"--",CONCATENATE(X1466,"/",'Result Entry'!$DN$7))</f>
        <v>--</v>
      </c>
      <c r="O1466" s="2060">
        <f t="shared" si="188"/>
        <v>0.0</v>
      </c>
      <c r="P1466" s="1746">
        <f t="shared" si="189"/>
        <v>0.0</v>
      </c>
      <c r="Q1466" s="2032" t="str">
        <f>IF($L1448="TC",0,IF($L1448="Nso",0,VLOOKUP($A1444,'Result Entry'!$B$9:$FW$108,123,0)))</f>
        <v/>
      </c>
      <c r="R1466" s="610"/>
      <c r="U1466" s="2065">
        <f>IF($L1448="TC",0,IF($L1448="Nso",0,VLOOKUP($A1444,'Result Entry'!$B$9:$FW$108,112,0)))</f>
        <v>0.0</v>
      </c>
      <c r="V1466" s="2065">
        <f>IF($L1448="TC",0,IF($L1448="Nso",0,VLOOKUP($A1444,'Result Entry'!$B$9:$FW$108,113,0)))</f>
        <v>0.0</v>
      </c>
      <c r="W1466" s="2065">
        <f>IF($L1448="TC",0,IF($L1448="Nso",0,VLOOKUP($A1444,'Result Entry'!$B$9:$FW$108,116,0)))</f>
        <v>0.0</v>
      </c>
      <c r="X1466" s="2065">
        <f>IF($L1448="TC",0,IF($L1448="Nso",0,VLOOKUP($A1444,'Result Entry'!$B$9:$FW$108,117,0)))</f>
        <v>0.0</v>
      </c>
      <c r="Y1466" s="2065">
        <f>VLOOKUP($A1444,'Result Entry'!$B$9:$FW$108,107,0)</f>
        <v>0.0</v>
      </c>
    </row>
    <row r="1467" spans="8:8" ht="33.75" customHeight="1">
      <c r="A1467" s="1954"/>
      <c r="B1467" s="1986" t="s">
        <v>70</v>
      </c>
      <c r="C1467" s="1565" t="s">
        <v>78</v>
      </c>
      <c r="D1467" s="1566"/>
      <c r="E1467" s="1567"/>
      <c r="F1467" s="1747" t="s">
        <v>79</v>
      </c>
      <c r="G1467" s="2066"/>
      <c r="H1467" s="1748"/>
      <c r="I1467" s="1747" t="s">
        <v>80</v>
      </c>
      <c r="J1467" s="1749"/>
      <c r="K1467" s="2067" t="s">
        <v>42</v>
      </c>
      <c r="L1467" s="2068"/>
      <c r="M1467" s="2067" t="s">
        <v>92</v>
      </c>
      <c r="N1467" s="1753"/>
      <c r="O1467" s="1752" t="s">
        <v>40</v>
      </c>
      <c r="P1467" s="1753"/>
      <c r="Q1467" s="2069" t="s">
        <v>44</v>
      </c>
      <c r="R1467" s="610"/>
    </row>
    <row r="1468" spans="8:8" ht="33.75" customHeight="1">
      <c r="A1468" s="1954"/>
      <c r="B1468" s="1986" t="s">
        <v>70</v>
      </c>
      <c r="C1468" s="1577"/>
      <c r="D1468" s="1578"/>
      <c r="E1468" s="1579"/>
      <c r="F1468" s="1755">
        <f>IF($L1448="TC",0,IF($L1448="Nso",0,VLOOKUP($A1444,'Result Entry'!$B$9:$FW$108,171,0)))</f>
        <v>0.0</v>
      </c>
      <c r="G1468" s="2070"/>
      <c r="H1468" s="1756"/>
      <c r="I1468" s="2071">
        <f>IF($L1448="TC",0,IF($L1448="Nso",0,VLOOKUP($A1444,'Result Entry'!$B$9:$FW$108,172,0)))</f>
        <v>0.0</v>
      </c>
      <c r="J1468" s="2072"/>
      <c r="K1468" s="2073">
        <f>IF($L1448="TC",0,IF($L1448="Nso",0,VLOOKUP($A1444,'Result Entry'!$B$9:$FW$108,173,0)))</f>
        <v>0.0</v>
      </c>
      <c r="L1468" s="2074"/>
      <c r="M1468" s="2075" t="str">
        <f>IF($L1448="TC",0,IF($L1448="Nso",0,VLOOKUP($A1444,'Result Entry'!$B$9:$FW$108,174,0)))</f>
        <v/>
      </c>
      <c r="N1468" s="2076"/>
      <c r="O1468" s="1535" t="str">
        <f>VLOOKUP($A1444,'Result Entry'!$B$9:$FW$108,175,0)</f>
        <v/>
      </c>
      <c r="P1468" s="1534"/>
      <c r="Q1468" s="2077" t="str">
        <f>IF($L1448="TC",0,IF($L1448="Nso",0,VLOOKUP($A1444,'Result Entry'!$B$9:$FW$108,177,0)))</f>
        <v/>
      </c>
      <c r="R1468" s="610"/>
    </row>
    <row r="1469" spans="8:8" ht="33.75" customHeight="1">
      <c r="A1469" s="1954"/>
      <c r="B1469" s="1986" t="s">
        <v>70</v>
      </c>
      <c r="C1469" s="2078" t="s">
        <v>59</v>
      </c>
      <c r="D1469" s="2079"/>
      <c r="E1469" s="2079"/>
      <c r="F1469" s="2079"/>
      <c r="G1469" s="2079"/>
      <c r="H1469" s="2079"/>
      <c r="I1469" s="2080"/>
      <c r="J1469" s="1592" t="s">
        <v>60</v>
      </c>
      <c r="K1469" s="1592"/>
      <c r="L1469" s="1592"/>
      <c r="M1469" s="1593"/>
      <c r="N1469" s="1760">
        <f>VLOOKUP($A1444,'Result Entry'!$B$9:$FW$108,168,0)</f>
        <v>0.0</v>
      </c>
      <c r="O1469" s="1761"/>
      <c r="P1469" s="2081" t="s">
        <v>38</v>
      </c>
      <c r="Q1469" s="2082"/>
      <c r="R1469" s="610"/>
    </row>
    <row r="1470" spans="8:8" ht="33.75" customHeight="1">
      <c r="A1470" s="1954"/>
      <c r="B1470" s="1986" t="s">
        <v>70</v>
      </c>
      <c r="C1470" s="1598" t="s">
        <v>244</v>
      </c>
      <c r="D1470" s="1599"/>
      <c r="E1470" s="1599"/>
      <c r="F1470" s="2083" t="s">
        <v>158</v>
      </c>
      <c r="G1470" s="2084"/>
      <c r="H1470" s="2085"/>
      <c r="I1470" s="2086" t="s">
        <v>242</v>
      </c>
      <c r="J1470" s="1603" t="s">
        <v>61</v>
      </c>
      <c r="K1470" s="1603"/>
      <c r="L1470" s="1603"/>
      <c r="M1470" s="1604"/>
      <c r="N1470" s="1762">
        <f>VLOOKUP($A1444,'Result Entry'!$B$9:$FW$108,169,0)</f>
        <v>0.0</v>
      </c>
      <c r="O1470" s="1763"/>
      <c r="P1470" s="1607" t="str">
        <f>VLOOKUP($A1444,'Result Entry'!$B$9:$FW$108,170,0)</f>
        <v/>
      </c>
      <c r="Q1470" s="2087"/>
      <c r="R1470" s="610"/>
    </row>
    <row r="1471" spans="8:8" ht="33.75" customHeight="1">
      <c r="A1471" s="1954"/>
      <c r="B1471" s="1986" t="s">
        <v>70</v>
      </c>
      <c r="C1471" s="1598"/>
      <c r="D1471" s="1599"/>
      <c r="E1471" s="1599"/>
      <c r="F1471" s="2088"/>
      <c r="G1471" s="2089"/>
      <c r="H1471" s="2090"/>
      <c r="I1471" s="2091" t="s">
        <v>100</v>
      </c>
      <c r="J1471" s="1612" t="s">
        <v>62</v>
      </c>
      <c r="K1471" s="1612"/>
      <c r="L1471" s="1612"/>
      <c r="M1471" s="1613"/>
      <c r="N1471" s="2092">
        <f>IF($L1448="TC","Transferred",IF($L1448="Nso","NameSeparated",VLOOKUP($A1444,'Result Entry'!$B$9:$FW$108,178,0)))</f>
        <v>0.0</v>
      </c>
      <c r="O1471" s="2092"/>
      <c r="P1471" s="2092"/>
      <c r="Q1471" s="2093"/>
      <c r="R1471" s="610"/>
    </row>
    <row r="1472" spans="8:8" ht="33.75" customHeight="1">
      <c r="A1472" s="1954"/>
      <c r="B1472" s="1986" t="s">
        <v>70</v>
      </c>
      <c r="C1472" s="1766" t="str">
        <f>'Result Entry'!$DU$3</f>
        <v>Foundation Of Information Tech.</v>
      </c>
      <c r="D1472" s="1767"/>
      <c r="E1472" s="1768"/>
      <c r="F1472" s="1769" t="str">
        <f>IF(OR($L1448="TC",$L1448="Nso"),"",VLOOKUP($A1444,'Result Entry'!$B$9:$GS$108,196,0))</f>
        <v>0/200</v>
      </c>
      <c r="G1472" s="1769"/>
      <c r="H1472" s="1769"/>
      <c r="I1472" s="1770" t="str">
        <f>IF(F1472="","",VLOOKUP($A1444,'Result Entry'!$B$9:$GS$108,137,0))</f>
        <v/>
      </c>
      <c r="J1472" s="1621" t="s">
        <v>72</v>
      </c>
      <c r="K1472" s="1621"/>
      <c r="L1472" s="1621"/>
      <c r="M1472" s="1622"/>
      <c r="N1472" s="2094">
        <f>'Result Entry'!$T$2</f>
        <v>45041.0</v>
      </c>
      <c r="O1472" s="2095"/>
      <c r="P1472" s="2095"/>
      <c r="Q1472" s="2096"/>
      <c r="R1472" s="610"/>
    </row>
    <row r="1473" spans="8:8" ht="33.75" customHeight="1">
      <c r="A1473" s="1954"/>
      <c r="B1473" s="1986" t="s">
        <v>70</v>
      </c>
      <c r="C1473" s="1774" t="str">
        <f>'Result Entry'!$EI$3</f>
        <v>G.I.A.I.-II</v>
      </c>
      <c r="D1473" s="1775"/>
      <c r="E1473" s="1776"/>
      <c r="F1473" s="1769" t="str">
        <f>IF(OR($L1448="TC",$L1448="Nso"),"",VLOOKUP($A1444,'Result Entry'!$B$9:$GS$108,200,0))</f>
        <v>0/200</v>
      </c>
      <c r="G1473" s="1769"/>
      <c r="H1473" s="1769"/>
      <c r="I1473" s="1770" t="str">
        <f>IF(F1473="","",VLOOKUP($A1444,'Result Entry'!$B$9:$GS$108,149,0))</f>
        <v/>
      </c>
      <c r="J1473" s="1626"/>
      <c r="K1473" s="1627"/>
      <c r="L1473" s="1627"/>
      <c r="M1473" s="1627"/>
      <c r="N1473" s="1627"/>
      <c r="O1473" s="1627"/>
      <c r="P1473" s="1627"/>
      <c r="Q1473" s="2097"/>
      <c r="R1473" s="610"/>
    </row>
    <row r="1474" spans="8:8" ht="33.75" customHeight="1">
      <c r="A1474" s="1954"/>
      <c r="B1474" s="1986" t="s">
        <v>70</v>
      </c>
      <c r="C1474" s="1774" t="str">
        <f>'Result Entry'!$EU$3</f>
        <v>SOC.SER.PLAN</v>
      </c>
      <c r="D1474" s="1775"/>
      <c r="E1474" s="1776"/>
      <c r="F1474" s="1769" t="str">
        <f>IF(OR($L1448="TC",$L1448="Nso"),"",VLOOKUP($A1444,'Result Entry'!$B$9:$HS$108,204,0))</f>
        <v>0/200</v>
      </c>
      <c r="G1474" s="1769"/>
      <c r="H1474" s="1769"/>
      <c r="I1474" s="1770" t="str">
        <f>IF(F1474="","",VLOOKUP($A1444,'Result Entry'!$B$9:$GS$108,161,0))</f>
        <v/>
      </c>
      <c r="J1474" s="1629" t="s">
        <v>175</v>
      </c>
      <c r="K1474" s="2098"/>
      <c r="L1474" s="2098"/>
      <c r="M1474" s="1630"/>
      <c r="N1474" s="2099"/>
      <c r="O1474" s="2100"/>
      <c r="P1474" s="2100"/>
      <c r="Q1474" s="2101"/>
      <c r="R1474" s="610"/>
    </row>
    <row r="1475" spans="8:8" ht="33.75" customHeight="1">
      <c r="A1475" s="1954"/>
      <c r="B1475" s="1986" t="s">
        <v>70</v>
      </c>
      <c r="C1475" s="1774" t="str">
        <f>'Result Entry'!$FG$3</f>
        <v>Jeewan Kaushal</v>
      </c>
      <c r="D1475" s="1775"/>
      <c r="E1475" s="1776"/>
      <c r="F1475" s="1769" t="str">
        <f>IF(OR($L1448="TC",$L1448="Nso"),"",VLOOKUP($A1444,'Result Entry'!$B$9:$HS$108,208,0))</f>
        <v>0/100</v>
      </c>
      <c r="G1475" s="1769"/>
      <c r="H1475" s="1769"/>
      <c r="I1475" s="1770" t="str">
        <f>IF(F1475="","",VLOOKUP($A1444,'Result Entry'!$B$9:$HS$108,167,0))</f>
        <v/>
      </c>
      <c r="J1475" s="1629" t="s">
        <v>149</v>
      </c>
      <c r="K1475" s="2098"/>
      <c r="L1475" s="2098"/>
      <c r="M1475" s="1630"/>
      <c r="N1475" s="1630"/>
      <c r="O1475" s="1630"/>
      <c r="P1475" s="1630"/>
      <c r="Q1475" s="2102"/>
      <c r="R1475" s="610"/>
    </row>
    <row r="1476" spans="8:8" ht="33.75" customHeight="1">
      <c r="A1476" s="1954"/>
      <c r="B1476" s="1986" t="s">
        <v>70</v>
      </c>
      <c r="C1476" s="1777" t="s">
        <v>181</v>
      </c>
      <c r="D1476" s="1778"/>
      <c r="E1476" s="1779"/>
      <c r="F1476" s="2103" t="s">
        <v>182</v>
      </c>
      <c r="G1476" s="2104"/>
      <c r="H1476" s="2105"/>
      <c r="I1476" s="1782" t="s">
        <v>31</v>
      </c>
      <c r="J1476" s="1629" t="s">
        <v>176</v>
      </c>
      <c r="K1476" s="2098"/>
      <c r="L1476" s="2098"/>
      <c r="M1476" s="1630"/>
      <c r="N1476" s="1630"/>
      <c r="O1476" s="1630"/>
      <c r="P1476" s="1630"/>
      <c r="Q1476" s="2102"/>
      <c r="R1476" s="610"/>
    </row>
    <row r="1477" spans="8:8" ht="33.75" customHeight="1">
      <c r="A1477" s="1954"/>
      <c r="B1477" s="1986" t="s">
        <v>70</v>
      </c>
      <c r="C1477" s="1783"/>
      <c r="D1477" s="1784"/>
      <c r="E1477" s="1785"/>
      <c r="F1477" s="1786" t="s">
        <v>245</v>
      </c>
      <c r="G1477" s="2106"/>
      <c r="H1477" s="1787"/>
      <c r="I1477" s="1788" t="s">
        <v>63</v>
      </c>
      <c r="J1477" s="1647" t="s">
        <v>68</v>
      </c>
      <c r="K1477" s="1648"/>
      <c r="L1477" s="1648"/>
      <c r="M1477" s="1648"/>
      <c r="N1477" s="1648"/>
      <c r="O1477" s="1648"/>
      <c r="P1477" s="1648"/>
      <c r="Q1477" s="2107"/>
      <c r="R1477" s="610"/>
    </row>
    <row r="1478" spans="8:8" ht="33.75" customHeight="1">
      <c r="A1478" s="1954"/>
      <c r="B1478" s="1986" t="s">
        <v>70</v>
      </c>
      <c r="C1478" s="1783"/>
      <c r="D1478" s="1784"/>
      <c r="E1478" s="1785"/>
      <c r="F1478" s="1786" t="s">
        <v>246</v>
      </c>
      <c r="G1478" s="2106"/>
      <c r="H1478" s="1787"/>
      <c r="I1478" s="1788" t="s">
        <v>64</v>
      </c>
      <c r="J1478" s="1650"/>
      <c r="K1478" s="1651"/>
      <c r="L1478" s="1651"/>
      <c r="M1478" s="1651"/>
      <c r="N1478" s="1651"/>
      <c r="O1478" s="1651"/>
      <c r="P1478" s="1651"/>
      <c r="Q1478" s="2108"/>
      <c r="R1478" s="610"/>
    </row>
    <row r="1479" spans="8:8" ht="33.75" customHeight="1">
      <c r="A1479" s="1954"/>
      <c r="B1479" s="1986" t="s">
        <v>70</v>
      </c>
      <c r="C1479" s="1783"/>
      <c r="D1479" s="1784"/>
      <c r="E1479" s="1785"/>
      <c r="F1479" s="1786" t="s">
        <v>247</v>
      </c>
      <c r="G1479" s="2106"/>
      <c r="H1479" s="1787"/>
      <c r="I1479" s="1788" t="s">
        <v>66</v>
      </c>
      <c r="J1479" s="1650"/>
      <c r="K1479" s="1651"/>
      <c r="L1479" s="1651"/>
      <c r="M1479" s="1651"/>
      <c r="N1479" s="1651"/>
      <c r="O1479" s="1651"/>
      <c r="P1479" s="1651"/>
      <c r="Q1479" s="2108"/>
      <c r="R1479" s="610"/>
    </row>
    <row r="1480" spans="8:8" ht="33.75" customHeight="1">
      <c r="A1480" s="1954"/>
      <c r="B1480" s="1986" t="s">
        <v>70</v>
      </c>
      <c r="C1480" s="1783"/>
      <c r="D1480" s="1784"/>
      <c r="E1480" s="1785"/>
      <c r="F1480" s="1786" t="s">
        <v>248</v>
      </c>
      <c r="G1480" s="2106"/>
      <c r="H1480" s="1787"/>
      <c r="I1480" s="1788" t="s">
        <v>65</v>
      </c>
      <c r="J1480" s="1653" t="s">
        <v>81</v>
      </c>
      <c r="K1480" s="1654"/>
      <c r="L1480" s="1654"/>
      <c r="M1480" s="1654"/>
      <c r="N1480" s="1654"/>
      <c r="O1480" s="1654"/>
      <c r="P1480" s="1654"/>
      <c r="Q1480" s="2109"/>
      <c r="R1480" s="610"/>
    </row>
    <row r="1481" spans="8:8" ht="33.75" customHeight="1">
      <c r="A1481" s="1954"/>
      <c r="B1481" s="2110" t="s">
        <v>70</v>
      </c>
      <c r="C1481" s="2111"/>
      <c r="D1481" s="2112"/>
      <c r="E1481" s="2113"/>
      <c r="F1481" s="2114"/>
      <c r="G1481" s="2115"/>
      <c r="H1481" s="2115"/>
      <c r="I1481" s="2116"/>
      <c r="J1481" s="2117"/>
      <c r="K1481" s="2118"/>
      <c r="L1481" s="2118"/>
      <c r="M1481" s="2118"/>
      <c r="N1481" s="2118"/>
      <c r="O1481" s="2118"/>
      <c r="P1481" s="2118"/>
      <c r="Q1481" s="2119"/>
      <c r="R1481" s="610"/>
    </row>
    <row r="1482" spans="8:8" s="927" ht="48.75" customFormat="1" customHeight="1">
      <c r="A1482" s="1439"/>
      <c r="B1482" s="2120"/>
      <c r="C1482" s="2120"/>
      <c r="D1482" s="2120"/>
      <c r="E1482" s="2120"/>
      <c r="F1482" s="2120"/>
      <c r="G1482" s="2120"/>
      <c r="H1482" s="2120"/>
      <c r="I1482" s="2120"/>
      <c r="J1482" s="2120"/>
      <c r="K1482" s="2120"/>
      <c r="L1482" s="2120"/>
      <c r="M1482" s="2120"/>
      <c r="N1482" s="2120"/>
      <c r="O1482" s="2120"/>
      <c r="P1482" s="2120"/>
      <c r="Q1482" s="2120"/>
      <c r="R1482" s="610"/>
    </row>
    <row r="1483" spans="8:8" ht="9.75" customHeight="1">
      <c r="A1483" s="1949">
        <f>A1444+1</f>
        <v>39.0</v>
      </c>
      <c r="B1483" s="1949"/>
      <c r="C1483" s="1949"/>
      <c r="D1483" s="1949"/>
      <c r="E1483" s="1949"/>
      <c r="F1483" s="1949"/>
      <c r="G1483" s="1949"/>
      <c r="H1483" s="1949"/>
      <c r="I1483" s="1949"/>
      <c r="J1483" s="1949"/>
      <c r="K1483" s="1949"/>
      <c r="L1483" s="1949"/>
      <c r="M1483" s="1949"/>
      <c r="N1483" s="1949"/>
      <c r="O1483" s="1949"/>
      <c r="P1483" s="1949"/>
      <c r="Q1483" s="1949"/>
      <c r="R1483" s="1949"/>
    </row>
    <row r="1484" spans="8:8" ht="16.5" customHeight="1">
      <c r="A1484" s="1950"/>
      <c r="B1484" s="1951" t="s">
        <v>51</v>
      </c>
      <c r="C1484" s="1952"/>
      <c r="D1484" s="1952"/>
      <c r="E1484" s="1952"/>
      <c r="F1484" s="1952"/>
      <c r="G1484" s="1952"/>
      <c r="H1484" s="1952"/>
      <c r="I1484" s="1952"/>
      <c r="J1484" s="1952"/>
      <c r="K1484" s="1952"/>
      <c r="L1484" s="1952"/>
      <c r="M1484" s="1952"/>
      <c r="N1484" s="1952"/>
      <c r="O1484" s="1952"/>
      <c r="P1484" s="1952"/>
      <c r="Q1484" s="1953"/>
      <c r="R1484" s="610"/>
    </row>
    <row r="1485" spans="8:8" ht="62.25" customHeight="1">
      <c r="A1485" s="1954"/>
      <c r="B1485" s="1955"/>
      <c r="C1485" s="1956"/>
      <c r="D1485" s="1957" t="str">
        <f>Master!$E$8</f>
        <v>Govt. Sr. Secondary School </v>
      </c>
      <c r="E1485" s="1958"/>
      <c r="F1485" s="1958"/>
      <c r="G1485" s="1958"/>
      <c r="H1485" s="1958"/>
      <c r="I1485" s="1958"/>
      <c r="J1485" s="1958"/>
      <c r="K1485" s="1958"/>
      <c r="L1485" s="1958"/>
      <c r="M1485" s="1958"/>
      <c r="N1485" s="1958"/>
      <c r="O1485" s="1958"/>
      <c r="P1485" s="1958"/>
      <c r="Q1485" s="1959"/>
      <c r="R1485" s="610"/>
    </row>
    <row r="1486" spans="8:8" ht="33.0" customHeight="1">
      <c r="A1486" s="1954"/>
      <c r="B1486" s="1960"/>
      <c r="C1486" s="1961"/>
      <c r="D1486" s="1962" t="str">
        <f>Master!$E$11</f>
        <v>P.S.-Bapini (Jodhpur)</v>
      </c>
      <c r="E1486" s="1962"/>
      <c r="F1486" s="1962"/>
      <c r="G1486" s="1962"/>
      <c r="H1486" s="1962"/>
      <c r="I1486" s="1962"/>
      <c r="J1486" s="1962"/>
      <c r="K1486" s="1962"/>
      <c r="L1486" s="1962"/>
      <c r="M1486" s="1962"/>
      <c r="N1486" s="1962"/>
      <c r="O1486" s="1962"/>
      <c r="P1486" s="1962"/>
      <c r="Q1486" s="1963"/>
      <c r="R1486" s="610"/>
    </row>
    <row r="1487" spans="8:8" ht="21.75" customHeight="1">
      <c r="A1487" s="1954"/>
      <c r="B1487" s="1964"/>
      <c r="C1487" s="1965" t="s">
        <v>151</v>
      </c>
      <c r="D1487" s="1966"/>
      <c r="E1487" s="1966"/>
      <c r="F1487" s="1966"/>
      <c r="G1487" s="1966"/>
      <c r="H1487" s="1967"/>
      <c r="I1487" s="1968" t="s">
        <v>128</v>
      </c>
      <c r="J1487" s="1969"/>
      <c r="K1487" s="1969"/>
      <c r="L1487" s="1970">
        <f>VLOOKUP(A1483,'Result Entry'!$B$6:$K$108,6,0)</f>
        <v>0.0</v>
      </c>
      <c r="M1487" s="1971"/>
      <c r="N1487" s="1972" t="s">
        <v>69</v>
      </c>
      <c r="O1487" s="1973"/>
      <c r="P1487" s="1974">
        <f>Master!$E$14</f>
        <v>8.151106901E9</v>
      </c>
      <c r="Q1487" s="1975"/>
      <c r="R1487" s="610"/>
    </row>
    <row r="1488" spans="8:8" ht="21.75" customHeight="1">
      <c r="A1488" s="1954"/>
      <c r="B1488" s="1976"/>
      <c r="C1488" s="1965"/>
      <c r="D1488" s="1966"/>
      <c r="E1488" s="1966"/>
      <c r="F1488" s="1966"/>
      <c r="G1488" s="1966"/>
      <c r="H1488" s="1967"/>
      <c r="I1488" s="1968"/>
      <c r="J1488" s="1969"/>
      <c r="K1488" s="1969"/>
      <c r="L1488" s="1970"/>
      <c r="M1488" s="1971"/>
      <c r="N1488" s="1470" t="s">
        <v>67</v>
      </c>
      <c r="O1488" s="1471"/>
      <c r="P1488" s="1472"/>
      <c r="Q1488" s="1977"/>
      <c r="R1488" s="610"/>
    </row>
    <row r="1489" spans="8:8" ht="21.75" customHeight="1">
      <c r="A1489" s="1954"/>
      <c r="B1489" s="1976"/>
      <c r="C1489" s="1978"/>
      <c r="D1489" s="1979"/>
      <c r="E1489" s="1979"/>
      <c r="F1489" s="1979"/>
      <c r="G1489" s="1979"/>
      <c r="H1489" s="1980"/>
      <c r="I1489" s="1981"/>
      <c r="J1489" s="1982"/>
      <c r="K1489" s="1982"/>
      <c r="L1489" s="1983"/>
      <c r="M1489" s="1984"/>
      <c r="N1489" s="1479" t="s">
        <v>52</v>
      </c>
      <c r="O1489" s="1480"/>
      <c r="P1489" s="1481" t="str">
        <f>Master!$E$6</f>
        <v>2022-23</v>
      </c>
      <c r="Q1489" s="1985"/>
      <c r="R1489" s="610"/>
    </row>
    <row r="1490" spans="8:8" ht="33.75" customHeight="1">
      <c r="A1490" s="1954"/>
      <c r="B1490" s="1986" t="s">
        <v>70</v>
      </c>
      <c r="C1490" s="1677" t="s">
        <v>21</v>
      </c>
      <c r="D1490" s="1678"/>
      <c r="E1490" s="1678"/>
      <c r="F1490" s="1678"/>
      <c r="G1490" s="1679"/>
      <c r="H1490" s="1680" t="s">
        <v>150</v>
      </c>
      <c r="I1490" s="1681">
        <f>VLOOKUP($A1483,'Result Entry'!$B$9:$FW$108,4,0)</f>
        <v>0.0</v>
      </c>
      <c r="J1490" s="1681"/>
      <c r="K1490" s="1681"/>
      <c r="L1490" s="1681"/>
      <c r="M1490" s="1681"/>
      <c r="N1490" s="1681"/>
      <c r="O1490" s="1681"/>
      <c r="P1490" s="1681"/>
      <c r="Q1490" s="1987"/>
      <c r="R1490" s="610"/>
    </row>
    <row r="1491" spans="8:8" ht="33.75" customHeight="1">
      <c r="A1491" s="1954"/>
      <c r="B1491" s="1986" t="s">
        <v>70</v>
      </c>
      <c r="C1491" s="1683" t="s">
        <v>23</v>
      </c>
      <c r="D1491" s="1684"/>
      <c r="E1491" s="1684"/>
      <c r="F1491" s="1684"/>
      <c r="G1491" s="1685"/>
      <c r="H1491" s="1686" t="s">
        <v>150</v>
      </c>
      <c r="I1491" s="1687">
        <f>VLOOKUP($A1483,'Result Entry'!$B$9:$FW$108,7,0)</f>
        <v>0.0</v>
      </c>
      <c r="J1491" s="1687"/>
      <c r="K1491" s="1687"/>
      <c r="L1491" s="1687"/>
      <c r="M1491" s="1687"/>
      <c r="N1491" s="1687"/>
      <c r="O1491" s="1687"/>
      <c r="P1491" s="1687"/>
      <c r="Q1491" s="1988"/>
      <c r="R1491" s="610"/>
    </row>
    <row r="1492" spans="8:8" ht="33.75" customHeight="1">
      <c r="A1492" s="1954"/>
      <c r="B1492" s="1986" t="s">
        <v>70</v>
      </c>
      <c r="C1492" s="1683" t="s">
        <v>24</v>
      </c>
      <c r="D1492" s="1684"/>
      <c r="E1492" s="1684"/>
      <c r="F1492" s="1684"/>
      <c r="G1492" s="1685"/>
      <c r="H1492" s="1686" t="s">
        <v>150</v>
      </c>
      <c r="I1492" s="1687">
        <f>VLOOKUP($A1483,'Result Entry'!$B$9:$FW$108,8,0)</f>
        <v>0.0</v>
      </c>
      <c r="J1492" s="1687"/>
      <c r="K1492" s="1687"/>
      <c r="L1492" s="1687"/>
      <c r="M1492" s="1687"/>
      <c r="N1492" s="1687"/>
      <c r="O1492" s="1687"/>
      <c r="P1492" s="1687"/>
      <c r="Q1492" s="1988"/>
      <c r="R1492" s="610"/>
    </row>
    <row r="1493" spans="8:8" ht="33.75" customHeight="1">
      <c r="A1493" s="1954"/>
      <c r="B1493" s="1986" t="s">
        <v>70</v>
      </c>
      <c r="C1493" s="1683" t="s">
        <v>53</v>
      </c>
      <c r="D1493" s="1684"/>
      <c r="E1493" s="1684"/>
      <c r="F1493" s="1684"/>
      <c r="G1493" s="1685"/>
      <c r="H1493" s="1686" t="s">
        <v>150</v>
      </c>
      <c r="I1493" s="1687">
        <f>VLOOKUP($A1483,'Result Entry'!$B$9:$FW$108,9,0)</f>
        <v>0.0</v>
      </c>
      <c r="J1493" s="1687"/>
      <c r="K1493" s="1687"/>
      <c r="L1493" s="1687"/>
      <c r="M1493" s="1687"/>
      <c r="N1493" s="1687"/>
      <c r="O1493" s="1687"/>
      <c r="P1493" s="1687"/>
      <c r="Q1493" s="1988"/>
      <c r="R1493" s="610"/>
    </row>
    <row r="1494" spans="8:8" ht="33.75" customHeight="1">
      <c r="A1494" s="1954"/>
      <c r="B1494" s="1986" t="s">
        <v>70</v>
      </c>
      <c r="C1494" s="1683" t="s">
        <v>54</v>
      </c>
      <c r="D1494" s="1684"/>
      <c r="E1494" s="1684"/>
      <c r="F1494" s="1684"/>
      <c r="G1494" s="1685"/>
      <c r="H1494" s="1686" t="s">
        <v>150</v>
      </c>
      <c r="I1494" s="1689" t="str">
        <f>CONCATENATE('Result Entry'!$G$4,'Result Entry'!$J$4)</f>
        <v>11(A)</v>
      </c>
      <c r="J1494" s="1687"/>
      <c r="K1494" s="1687"/>
      <c r="L1494" s="1687"/>
      <c r="M1494" s="1687"/>
      <c r="N1494" s="1687"/>
      <c r="O1494" s="1687"/>
      <c r="P1494" s="1687"/>
      <c r="Q1494" s="1988"/>
      <c r="R1494" s="610"/>
    </row>
    <row r="1495" spans="8:8" ht="33.75" customHeight="1">
      <c r="A1495" s="1954"/>
      <c r="B1495" s="1986" t="s">
        <v>70</v>
      </c>
      <c r="C1495" s="1742" t="s">
        <v>26</v>
      </c>
      <c r="D1495" s="1763"/>
      <c r="E1495" s="1763"/>
      <c r="F1495" s="1763"/>
      <c r="G1495" s="1989"/>
      <c r="H1495" s="1693" t="s">
        <v>150</v>
      </c>
      <c r="I1495" s="1694">
        <f>VLOOKUP($A1483,'Result Entry'!$B$9:$FW$108,10,0)</f>
        <v>0.0</v>
      </c>
      <c r="J1495" s="1694"/>
      <c r="K1495" s="1694"/>
      <c r="L1495" s="1694"/>
      <c r="M1495" s="1694"/>
      <c r="N1495" s="1694"/>
      <c r="O1495" s="1694"/>
      <c r="P1495" s="1694"/>
      <c r="Q1495" s="1990"/>
      <c r="R1495" s="610"/>
    </row>
    <row r="1496" spans="8:8" ht="33.75" customHeight="1">
      <c r="A1496" s="1954"/>
      <c r="B1496" s="1986" t="s">
        <v>70</v>
      </c>
      <c r="C1496" s="1991" t="s">
        <v>244</v>
      </c>
      <c r="D1496" s="1992"/>
      <c r="E1496" s="1993" t="s">
        <v>73</v>
      </c>
      <c r="F1496" s="1994" t="s">
        <v>74</v>
      </c>
      <c r="G1496" s="1994" t="s">
        <v>230</v>
      </c>
      <c r="H1496" s="1995" t="s">
        <v>169</v>
      </c>
      <c r="I1496" s="1701" t="s">
        <v>56</v>
      </c>
      <c r="J1496" s="1996"/>
      <c r="K1496" s="1996"/>
      <c r="L1496" s="1997" t="s">
        <v>231</v>
      </c>
      <c r="M1496" s="1998" t="s">
        <v>85</v>
      </c>
      <c r="N1496" s="1998"/>
      <c r="O1496" s="1999"/>
      <c r="P1496" s="2000" t="s">
        <v>77</v>
      </c>
      <c r="Q1496" s="2001" t="s">
        <v>99</v>
      </c>
      <c r="R1496" s="610"/>
    </row>
    <row r="1497" spans="8:8" ht="33.75" customHeight="1">
      <c r="A1497" s="1954"/>
      <c r="B1497" s="1986" t="s">
        <v>70</v>
      </c>
      <c r="C1497" s="2002"/>
      <c r="D1497" s="2003"/>
      <c r="E1497" s="2004"/>
      <c r="F1497" s="2005"/>
      <c r="G1497" s="2005"/>
      <c r="H1497" s="2006"/>
      <c r="I1497" s="2007" t="s">
        <v>233</v>
      </c>
      <c r="J1497" s="2008" t="s">
        <v>87</v>
      </c>
      <c r="K1497" s="2009" t="s">
        <v>109</v>
      </c>
      <c r="L1497" s="2010"/>
      <c r="M1497" s="2007" t="s">
        <v>233</v>
      </c>
      <c r="N1497" s="2008" t="s">
        <v>87</v>
      </c>
      <c r="O1497" s="2011" t="s">
        <v>110</v>
      </c>
      <c r="P1497" s="2012"/>
      <c r="Q1497" s="2013"/>
      <c r="R1497" s="610"/>
    </row>
    <row r="1498" spans="8:8" s="2014" ht="33.75" customFormat="1" customHeight="1">
      <c r="A1498" s="1954"/>
      <c r="B1498" s="1986" t="s">
        <v>70</v>
      </c>
      <c r="C1498" s="2015" t="s">
        <v>57</v>
      </c>
      <c r="D1498" s="2016"/>
      <c r="E1498" s="2017">
        <f>'Result Entry'!$L$7</f>
        <v>10.0</v>
      </c>
      <c r="F1498" s="2018">
        <f>'Result Entry'!$M$7</f>
        <v>10.0</v>
      </c>
      <c r="G1498" s="2018">
        <f>'Result Entry'!$N$7</f>
        <v>10.0</v>
      </c>
      <c r="H1498" s="2019">
        <f>SUM(E1498:G1498)</f>
        <v>30.0</v>
      </c>
      <c r="I1498" s="2020" t="s">
        <v>243</v>
      </c>
      <c r="J1498" s="2021" t="s">
        <v>243</v>
      </c>
      <c r="K1498" s="2022">
        <f>'Result Entry'!$P$7</f>
        <v>70.0</v>
      </c>
      <c r="L1498" s="2023">
        <f>SUM(H1498,K1498)</f>
        <v>100.0</v>
      </c>
      <c r="M1498" s="2020" t="s">
        <v>243</v>
      </c>
      <c r="N1498" s="2021" t="s">
        <v>243</v>
      </c>
      <c r="O1498" s="2019">
        <f>'Result Entry'!$R$7</f>
        <v>100.0</v>
      </c>
      <c r="P1498" s="2024">
        <f>SUM(L1498,O1498)</f>
        <v>200.0</v>
      </c>
      <c r="Q1498" s="2025"/>
      <c r="R1498" s="610"/>
    </row>
    <row r="1499" spans="8:8" s="1538" ht="33.75" customFormat="1" customHeight="1">
      <c r="A1499" s="1954"/>
      <c r="B1499" s="1986" t="s">
        <v>70</v>
      </c>
      <c r="C1499" s="1540" t="str">
        <f>'Result Entry'!$L$3</f>
        <v>HINDI Comp.</v>
      </c>
      <c r="D1499" s="1541"/>
      <c r="E1499" s="1728">
        <f>IF($L1487="TC",0,IF($L1487="Nso",0,VLOOKUP($A1483,'Result Entry'!$B$9:$FW$108,11,0)))</f>
        <v>0.0</v>
      </c>
      <c r="F1499" s="1729">
        <f>IF($L1487="TC",0,IF($L1487="Nso",0,VLOOKUP($A1483,'Result Entry'!$B$9:$FW$108,12,0)))</f>
        <v>0.0</v>
      </c>
      <c r="G1499" s="1729">
        <f>IF($L1487="TC",0,IF($L1487="Nso",0,VLOOKUP($A1483,'Result Entry'!$B$9:$FW$108,13,0)))</f>
        <v>0.0</v>
      </c>
      <c r="H1499" s="2026">
        <f>SUM(E1499:G1499)</f>
        <v>0.0</v>
      </c>
      <c r="I1499" s="2027" t="str">
        <f>CONCATENATE(U1499,"/",'Result Entry'!$P$7)</f>
        <v>0/70</v>
      </c>
      <c r="J1499" s="2028" t="str">
        <f>IF(V1499=0,"--",CONCATENATE(V1499,"/"))</f>
        <v>--</v>
      </c>
      <c r="K1499" s="2029">
        <f>SUM(U1499:V1499)</f>
        <v>0.0</v>
      </c>
      <c r="L1499" s="2030">
        <f>SUM(H1499,K1499)</f>
        <v>0.0</v>
      </c>
      <c r="M1499" s="2027" t="str">
        <f>CONCATENATE(W1499,"/",'Result Entry'!$R$7)</f>
        <v>0/100</v>
      </c>
      <c r="N1499" s="2028" t="str">
        <f>IF(X1499=0,"--",CONCATENATE(X1499,"/"))</f>
        <v>--</v>
      </c>
      <c r="O1499" s="2031">
        <f>SUM(W1499:X1499)</f>
        <v>0.0</v>
      </c>
      <c r="P1499" s="1734">
        <f>SUM(L1499,O1499)</f>
        <v>0.0</v>
      </c>
      <c r="Q1499" s="2032" t="str">
        <f>IF($L1487="TC",0,IF($L1487="Nso",0,VLOOKUP($A1483,'Result Entry'!$B$9:$FW$108,24,0)))</f>
        <v/>
      </c>
      <c r="R1499" s="610"/>
      <c r="U1499" s="2033">
        <f>IF($L1487="TC",0,IF($L1487="Nso",0,VLOOKUP($A1483,'Result Entry'!$B$9:$FW$108,15,0)))</f>
        <v>0.0</v>
      </c>
      <c r="V1499" s="2033">
        <v>0.0</v>
      </c>
      <c r="W1499" s="2033">
        <f>IF($L1487="TC",0,IF($L1487="Nso",0,VLOOKUP($A1483,'Result Entry'!$B$9:$FW$108,17,0)))</f>
        <v>0.0</v>
      </c>
      <c r="X1499" s="2033">
        <v>0.0</v>
      </c>
    </row>
    <row r="1500" spans="8:8" s="1538" ht="33.75" customFormat="1" customHeight="1">
      <c r="A1500" s="1954"/>
      <c r="B1500" s="1986" t="s">
        <v>70</v>
      </c>
      <c r="C1500" s="1551" t="str">
        <f>'Result Entry'!$Z$3</f>
        <v>ENGLISH Comp.</v>
      </c>
      <c r="D1500" s="1552"/>
      <c r="E1500" s="1728">
        <f>IF($L1487="TC",0,IF($L1487="Nso",0,VLOOKUP($A1483,'Result Entry'!$B$9:$FW$108,25,0)))</f>
        <v>0.0</v>
      </c>
      <c r="F1500" s="1729">
        <f>IF($L1487="TC",0,IF($L1487="Nso",0,VLOOKUP($A1483,'Result Entry'!$B$9:$FW$108,26,0)))</f>
        <v>0.0</v>
      </c>
      <c r="G1500" s="1729">
        <f>IF($L1487="TC",0,IF($L1487="Nso",0,VLOOKUP($A1483,'Result Entry'!$B$9:$FW$108,27,0)))</f>
        <v>0.0</v>
      </c>
      <c r="H1500" s="2034">
        <f t="shared" si="190" ref="H1500:H1505">SUM(E1500:G1500)</f>
        <v>0.0</v>
      </c>
      <c r="I1500" s="2035" t="str">
        <f>CONCATENATE(U1500,"/",'Result Entry'!$AD$7)</f>
        <v>0/70</v>
      </c>
      <c r="J1500" s="2036" t="str">
        <f>IF(V1500=0,"--",CONCATENATE(V1500,"/"))</f>
        <v>--</v>
      </c>
      <c r="K1500" s="2037">
        <f t="shared" si="191" ref="K1500:K1505">SUM(U1500:V1500)</f>
        <v>0.0</v>
      </c>
      <c r="L1500" s="2038">
        <f t="shared" si="192" ref="L1500:L1505">SUM(H1500,K1500)</f>
        <v>0.0</v>
      </c>
      <c r="M1500" s="2035" t="str">
        <f>CONCATENATE(W1500,"/",'Result Entry'!$AF$7)</f>
        <v>0/100</v>
      </c>
      <c r="N1500" s="2036" t="str">
        <f>IF(X1500=0,"--",CONCATENATE(X1500,"/"))</f>
        <v>--</v>
      </c>
      <c r="O1500" s="2031">
        <f t="shared" si="193" ref="O1500:O1505">SUM(W1500:X1500)</f>
        <v>0.0</v>
      </c>
      <c r="P1500" s="1734">
        <f t="shared" si="194" ref="P1500:P1505">SUM(L1500,O1500)</f>
        <v>0.0</v>
      </c>
      <c r="Q1500" s="2032" t="str">
        <f>IF($L1487="TC",0,IF($L1487="Nso",0,VLOOKUP($A1483,'Result Entry'!$B$9:$FW$108,38,0)))</f>
        <v/>
      </c>
      <c r="R1500" s="610"/>
      <c r="U1500" s="2039">
        <f>IF($L1487="TC",0,IF($L1487="Nso",0,VLOOKUP($A1483,'Result Entry'!$B$9:$FW$108,29,0)))</f>
        <v>0.0</v>
      </c>
      <c r="V1500" s="2039">
        <v>0.0</v>
      </c>
      <c r="W1500" s="2039">
        <f>IF($L1487="TC",0,IF($L1487="Nso",0,VLOOKUP($A1483,'Result Entry'!$B$9:$FW$108,31,0)))</f>
        <v>0.0</v>
      </c>
      <c r="X1500" s="2039">
        <v>0.0</v>
      </c>
    </row>
    <row r="1501" spans="8:8" s="1538" ht="33.75" customFormat="1" customHeight="1">
      <c r="A1501" s="1954"/>
      <c r="B1501" s="1986" t="s">
        <v>70</v>
      </c>
      <c r="C1501" s="1551">
        <f>IF(Y1501&gt;=1,'Result Entry'!$AO$3,0)</f>
        <v>0.0</v>
      </c>
      <c r="D1501" s="1552"/>
      <c r="E1501" s="1728">
        <f>IF($L1487="TC",0,IF($L1487="Nso",0,VLOOKUP($A1483,'Result Entry'!$B$9:$FW$108,40,0)))</f>
        <v>0.0</v>
      </c>
      <c r="F1501" s="1729">
        <f>IF($L1487="TC",0,IF($L1487="Nso",0,VLOOKUP($A1483,'Result Entry'!$B$9:$FW$108,41,0)))</f>
        <v>0.0</v>
      </c>
      <c r="G1501" s="1729">
        <f>IF($L1487="TC",0,IF($L1487="Nso",0,VLOOKUP($A1483,'Result Entry'!$B$9:$FW$108,42,0)))</f>
        <v>0.0</v>
      </c>
      <c r="H1501" s="2034">
        <f t="shared" si="190"/>
        <v>0.0</v>
      </c>
      <c r="I1501" s="2035" t="str">
        <f>CONCATENATE(U1501,"/",'Result Entry'!$AS$7)</f>
        <v>0/40</v>
      </c>
      <c r="J1501" s="2036" t="str">
        <f>IF(V1501=0,"--",CONCATENATE(V1501,"/",'Result Entry'!$AT$7))</f>
        <v>--</v>
      </c>
      <c r="K1501" s="2037">
        <f t="shared" si="191"/>
        <v>0.0</v>
      </c>
      <c r="L1501" s="2038">
        <f t="shared" si="192"/>
        <v>0.0</v>
      </c>
      <c r="M1501" s="2035" t="str">
        <f>CONCATENATE(W1501,"/",'Result Entry'!$AW$7)</f>
        <v>0/100</v>
      </c>
      <c r="N1501" s="2036" t="str">
        <f>IF(X1501=0,"--",CONCATENATE(X1501,"/",'Result Entry'!$AX$7))</f>
        <v>--</v>
      </c>
      <c r="O1501" s="2031">
        <f t="shared" si="193"/>
        <v>0.0</v>
      </c>
      <c r="P1501" s="1734">
        <f t="shared" si="194"/>
        <v>0.0</v>
      </c>
      <c r="Q1501" s="2032" t="str">
        <f>IF($L1487="TC",0,IF($L1487="Nso",0,VLOOKUP($A1483,'Result Entry'!$B$9:$FW$108,55,0)))</f>
        <v/>
      </c>
      <c r="R1501" s="610"/>
      <c r="U1501" s="2039">
        <f>IF($L1487="TC",0,IF($L1487="Nso",0,VLOOKUP($A1483,'Result Entry'!$B$9:$FW$108,44,0)))</f>
        <v>0.0</v>
      </c>
      <c r="V1501" s="2039">
        <f>IF($L1487="TC",0,IF($L1487="Nso",0,VLOOKUP($A1483,'Result Entry'!$B$9:$FW$108,45,0)))</f>
        <v>0.0</v>
      </c>
      <c r="W1501" s="2039">
        <f>IF($L1487="TC",0,IF($L1487="Nso",0,VLOOKUP($A1483,'Result Entry'!$B$9:$FW$108,48,0)))</f>
        <v>0.0</v>
      </c>
      <c r="X1501" s="2039">
        <f>IF($L1487="TC",0,IF($L1487="Nso",0,VLOOKUP($A1483,'Result Entry'!$B$9:$FW$108,49,0)))</f>
        <v>0.0</v>
      </c>
      <c r="Y1501" s="2039">
        <f>VLOOKUP($A1483,'Result Entry'!$B$9:$FW$108,39,0)</f>
        <v>0.0</v>
      </c>
    </row>
    <row r="1502" spans="8:8" s="1538" ht="33.75" customFormat="1" customHeight="1">
      <c r="A1502" s="1954"/>
      <c r="B1502" s="1986" t="s">
        <v>70</v>
      </c>
      <c r="C1502" s="1551">
        <f>IF(Y1502&gt;=1,'Result Entry'!$BF$3,0)</f>
        <v>0.0</v>
      </c>
      <c r="D1502" s="1552"/>
      <c r="E1502" s="1728">
        <f>IF($L1487="TC",0,IF($L1487="Nso",0,VLOOKUP($A1483,'Result Entry'!$B$9:$FW$108,57,0)))</f>
        <v>0.0</v>
      </c>
      <c r="F1502" s="1729">
        <f>IF($L1487="TC",0,IF($L1487="Nso",0,VLOOKUP($A1483,'Result Entry'!$B$9:$FW$108,58,0)))</f>
        <v>0.0</v>
      </c>
      <c r="G1502" s="1729">
        <f>IF($L1487="TC",0,IF($L1487="Nso",0,VLOOKUP($A1483,'Result Entry'!$B$9:$FW$108,59,0)))</f>
        <v>0.0</v>
      </c>
      <c r="H1502" s="2034">
        <f t="shared" si="190"/>
        <v>0.0</v>
      </c>
      <c r="I1502" s="2035" t="str">
        <f>CONCATENATE(U1502,"/",'Result Entry'!$BJ$7)</f>
        <v>0/70</v>
      </c>
      <c r="J1502" s="2036" t="str">
        <f>IF(V1502=0,"--",CONCATENATE(V1502,"/",'Result Entry'!$BK$7))</f>
        <v>--</v>
      </c>
      <c r="K1502" s="2037">
        <f t="shared" si="191"/>
        <v>0.0</v>
      </c>
      <c r="L1502" s="2038">
        <f t="shared" si="192"/>
        <v>0.0</v>
      </c>
      <c r="M1502" s="2035" t="str">
        <f>CONCATENATE(W1502,"/",'Result Entry'!$BN$7)</f>
        <v>0/100</v>
      </c>
      <c r="N1502" s="2036" t="str">
        <f>IF(X1502=0,"--",CONCATENATE(X1502,"/",'Result Entry'!$BO$7))</f>
        <v>--</v>
      </c>
      <c r="O1502" s="2031">
        <f t="shared" si="193"/>
        <v>0.0</v>
      </c>
      <c r="P1502" s="1734">
        <f t="shared" si="194"/>
        <v>0.0</v>
      </c>
      <c r="Q1502" s="2032" t="str">
        <f>IF($L1487="TC",0,IF($L1487="Nso",0,VLOOKUP($A1483,'Result Entry'!$B$9:$FW$108,72,0)))</f>
        <v/>
      </c>
      <c r="R1502" s="610"/>
      <c r="U1502" s="2039">
        <f>IF($L1487="TC",0,IF($L1487="Nso",0,VLOOKUP($A1483,'Result Entry'!$B$9:$FW$108,61,0)))</f>
        <v>0.0</v>
      </c>
      <c r="V1502" s="2039">
        <f>IF($L1487="TC",0,IF($L1487="Nso",0,VLOOKUP($A1483,'Result Entry'!$B$9:$FW$108,62,0)))</f>
        <v>0.0</v>
      </c>
      <c r="W1502" s="2039">
        <f>IF($L1487="TC",0,IF($L1487="Nso",0,VLOOKUP($A1483,'Result Entry'!$B$9:$FW$108,65,0)))</f>
        <v>0.0</v>
      </c>
      <c r="X1502" s="2039">
        <f>IF($L1487="TC",0,IF($L1487="Nso",0,VLOOKUP($A1483,'Result Entry'!$B$9:$FW$108,66,0)))</f>
        <v>0.0</v>
      </c>
      <c r="Y1502" s="2039">
        <f>VLOOKUP($A1483,'Result Entry'!$B$9:$FW$108,56,0)</f>
        <v>0.0</v>
      </c>
    </row>
    <row r="1503" spans="8:8" s="1538" ht="33.75" customFormat="1" customHeight="1">
      <c r="A1503" s="1954"/>
      <c r="B1503" s="1986" t="s">
        <v>70</v>
      </c>
      <c r="C1503" s="1554">
        <f>IF(Y1503&gt;=1,'Result Entry'!$BW$3,0)</f>
        <v>0.0</v>
      </c>
      <c r="D1503" s="2040"/>
      <c r="E1503" s="2041">
        <f>IF($L1487="TC",0,IF($L1487="Nso",0,VLOOKUP($A1483,'Result Entry'!$B$9:$FW$108,74,0)))</f>
        <v>0.0</v>
      </c>
      <c r="F1503" s="2042">
        <f>IF($L1487="TC",0,IF($L1487="Nso",0,VLOOKUP($A1483,'Result Entry'!$B$9:$FW$108,75,0)))</f>
        <v>0.0</v>
      </c>
      <c r="G1503" s="2042">
        <f>IF($L1487="TC",0,IF($L1487="Nso",0,VLOOKUP($A1483,'Result Entry'!$B$9:$FW$108,76,0)))</f>
        <v>0.0</v>
      </c>
      <c r="H1503" s="2043">
        <f t="shared" si="190"/>
        <v>0.0</v>
      </c>
      <c r="I1503" s="2044" t="str">
        <f>CONCATENATE(U1503,"/",'Result Entry'!$CA$7)</f>
        <v>0/70</v>
      </c>
      <c r="J1503" s="2045" t="str">
        <f>IF(V1503=0,"--",CONCATENATE(V1503,"/",'Result Entry'!$CB$7))</f>
        <v>--</v>
      </c>
      <c r="K1503" s="2046">
        <f t="shared" si="191"/>
        <v>0.0</v>
      </c>
      <c r="L1503" s="2047">
        <f t="shared" si="192"/>
        <v>0.0</v>
      </c>
      <c r="M1503" s="2044" t="str">
        <f>CONCATENATE(W1503,"/",'Result Entry'!$CE$7)</f>
        <v>0/100</v>
      </c>
      <c r="N1503" s="2045" t="str">
        <f>IF(X1503=0,"--",CONCATENATE(X1503,"/",'Result Entry'!$CF$7))</f>
        <v>--</v>
      </c>
      <c r="O1503" s="2043">
        <f t="shared" si="193"/>
        <v>0.0</v>
      </c>
      <c r="P1503" s="2048">
        <f t="shared" si="194"/>
        <v>0.0</v>
      </c>
      <c r="Q1503" s="2049" t="str">
        <f>IF($L1487="TC",0,IF($L1487="Nso",0,VLOOKUP($A1483,'Result Entry'!$B$9:$FW$108,89,0)))</f>
        <v/>
      </c>
      <c r="R1503" s="610"/>
      <c r="U1503" s="2041">
        <f>IF($L1487="TC",0,IF($L1487="Nso",0,VLOOKUP($A1483,'Result Entry'!$B$9:$FW$108,78,0)))</f>
        <v>0.0</v>
      </c>
      <c r="V1503" s="2041">
        <f>IF($L1487="TC",0,IF($L1487="Nso",0,VLOOKUP($A1483,'Result Entry'!$B$9:$FW$108,79,0)))</f>
        <v>0.0</v>
      </c>
      <c r="W1503" s="2041">
        <f>IF($L1487="TC",0,IF($L1487="Nso",0,VLOOKUP($A1483,'Result Entry'!$B$9:$FW$108,82,0)))</f>
        <v>0.0</v>
      </c>
      <c r="X1503" s="2041">
        <f>IF($L1487="TC",0,IF($L1487="Nso",0,VLOOKUP($A1483,'Result Entry'!$B$9:$FW$108,83,0)))</f>
        <v>0.0</v>
      </c>
      <c r="Y1503" s="2041">
        <f>VLOOKUP($A1483,'Result Entry'!$B$9:$FW$108,73,0)</f>
        <v>0.0</v>
      </c>
    </row>
    <row r="1504" spans="8:8" s="1538" ht="33.75" customFormat="1" customHeight="1">
      <c r="A1504" s="1954"/>
      <c r="B1504" s="1986" t="s">
        <v>70</v>
      </c>
      <c r="C1504" s="2050">
        <f>IF(Y1504&gt;=1,'Result Entry'!$CN$3,0)</f>
        <v>0.0</v>
      </c>
      <c r="D1504" s="2040"/>
      <c r="E1504" s="2051">
        <f>IF($L1487="TC",0,IF($L1487="Nso",0,VLOOKUP($A1483,'Result Entry'!$B$9:$FW$108,91,0)))</f>
        <v>0.0</v>
      </c>
      <c r="F1504" s="2052">
        <f>IF($L1487="TC",0,IF($L1487="Nso",0,VLOOKUP($A1483,'Result Entry'!$B$9:$FW$108,92,0)))</f>
        <v>0.0</v>
      </c>
      <c r="G1504" s="2052">
        <f>IF($L1487="TC",0,IF($L1487="Nso",0,VLOOKUP($A1483,'Result Entry'!$B$9:$FW$108,93,0)))</f>
        <v>0.0</v>
      </c>
      <c r="H1504" s="2053">
        <f t="shared" si="190"/>
        <v>0.0</v>
      </c>
      <c r="I1504" s="2054" t="str">
        <f>CONCATENATE(U1504,"/",'Result Entry'!$CR$7)</f>
        <v>0/70</v>
      </c>
      <c r="J1504" s="2055" t="str">
        <f>IF(V1504=0,"--",CONCATENATE(V1504,"/",'Result Entry'!$CS$7))</f>
        <v>--</v>
      </c>
      <c r="K1504" s="2056">
        <f t="shared" si="191"/>
        <v>0.0</v>
      </c>
      <c r="L1504" s="2057">
        <f t="shared" si="192"/>
        <v>0.0</v>
      </c>
      <c r="M1504" s="2054" t="str">
        <f>CONCATENATE(W1504,"/",'Result Entry'!$CV$7)</f>
        <v>0/100</v>
      </c>
      <c r="N1504" s="2055" t="str">
        <f>IF(X1504=0,"--",CONCATENATE(X1504,"/",'Result Entry'!$CW$7))</f>
        <v>--</v>
      </c>
      <c r="O1504" s="2053">
        <f t="shared" si="193"/>
        <v>0.0</v>
      </c>
      <c r="P1504" s="2058">
        <f t="shared" si="194"/>
        <v>0.0</v>
      </c>
      <c r="Q1504" s="2059" t="str">
        <f>IF($L1487="TC",0,IF($L1487="Nso",0,VLOOKUP($A1483,'Result Entry'!$B$9:$FW$108,106,0)))</f>
        <v/>
      </c>
      <c r="R1504" s="610"/>
      <c r="U1504" s="2051">
        <f>IF($L1487="TC",0,IF($L1487="Nso",0,VLOOKUP($A1483,'Result Entry'!$B$9:$FW$108,95,0)))</f>
        <v>0.0</v>
      </c>
      <c r="V1504" s="2051">
        <f>IF($L1487="TC",0,IF($L1487="Nso",0,VLOOKUP($A1483,'Result Entry'!$B$9:$FW$108,96,0)))</f>
        <v>0.0</v>
      </c>
      <c r="W1504" s="2051">
        <f>IF($L1487="TC",0,IF($L1487="Nso",0,VLOOKUP($A1483,'Result Entry'!$B$9:$FW$108,99,0)))</f>
        <v>0.0</v>
      </c>
      <c r="X1504" s="2051">
        <f>IF($L1487="TC",0,IF($L1487="Nso",0,VLOOKUP($A1483,'Result Entry'!$B$9:$FW$108,100,0)))</f>
        <v>0.0</v>
      </c>
      <c r="Y1504" s="2051">
        <f>VLOOKUP($A1483,'Result Entry'!$B$9:$FW$108,90,0)</f>
        <v>0.0</v>
      </c>
    </row>
    <row r="1505" spans="8:8" s="1538" ht="33.75" customFormat="1" customHeight="1">
      <c r="A1505" s="1954"/>
      <c r="B1505" s="1986" t="s">
        <v>70</v>
      </c>
      <c r="C1505" s="1554">
        <f>IF(Y1505&gt;=1,'Result Entry'!$DE$3,0)</f>
        <v>0.0</v>
      </c>
      <c r="D1505" s="2040"/>
      <c r="E1505" s="1739">
        <f>IF($L1487="TC",0,IF($L1487="Nso",0,VLOOKUP($A1483,'Result Entry'!$B$9:$FW$108,108,0)))</f>
        <v>0.0</v>
      </c>
      <c r="F1505" s="1740">
        <f>IF($L1487="TC",0,IF($L1487="Nso",0,VLOOKUP($A1483,'Result Entry'!$B$9:$FW$108,109,0)))</f>
        <v>0.0</v>
      </c>
      <c r="G1505" s="1740">
        <f>IF($L1487="TC",0,IF($L1487="Nso",0,VLOOKUP($A1483,'Result Entry'!$B$9:$FW$108,110,0)))</f>
        <v>0.0</v>
      </c>
      <c r="H1505" s="2060">
        <f t="shared" si="190"/>
        <v>0.0</v>
      </c>
      <c r="I1505" s="2061" t="str">
        <f>CONCATENATE(U1505,"/",'Result Entry'!$DI$7)</f>
        <v>0/70</v>
      </c>
      <c r="J1505" s="2062" t="str">
        <f>IF(V1505=0,"--",CONCATENATE(V1505,"/",'Result Entry'!$DJ$7))</f>
        <v>--</v>
      </c>
      <c r="K1505" s="2063">
        <f t="shared" si="191"/>
        <v>0.0</v>
      </c>
      <c r="L1505" s="2064">
        <f t="shared" si="192"/>
        <v>0.0</v>
      </c>
      <c r="M1505" s="2061" t="str">
        <f>CONCATENATE(W1505,"/",'Result Entry'!$DM$7)</f>
        <v>0/100</v>
      </c>
      <c r="N1505" s="2062" t="str">
        <f>IF(X1505=0,"--",CONCATENATE(X1505,"/",'Result Entry'!$DN$7))</f>
        <v>--</v>
      </c>
      <c r="O1505" s="2060">
        <f t="shared" si="193"/>
        <v>0.0</v>
      </c>
      <c r="P1505" s="1746">
        <f t="shared" si="194"/>
        <v>0.0</v>
      </c>
      <c r="Q1505" s="2032" t="str">
        <f>IF($L1487="TC",0,IF($L1487="Nso",0,VLOOKUP($A1483,'Result Entry'!$B$9:$FW$108,123,0)))</f>
        <v/>
      </c>
      <c r="R1505" s="610"/>
      <c r="U1505" s="2065">
        <f>IF($L1487="TC",0,IF($L1487="Nso",0,VLOOKUP($A1483,'Result Entry'!$B$9:$FW$108,112,0)))</f>
        <v>0.0</v>
      </c>
      <c r="V1505" s="2065">
        <f>IF($L1487="TC",0,IF($L1487="Nso",0,VLOOKUP($A1483,'Result Entry'!$B$9:$FW$108,113,0)))</f>
        <v>0.0</v>
      </c>
      <c r="W1505" s="2065">
        <f>IF($L1487="TC",0,IF($L1487="Nso",0,VLOOKUP($A1483,'Result Entry'!$B$9:$FW$108,116,0)))</f>
        <v>0.0</v>
      </c>
      <c r="X1505" s="2065">
        <f>IF($L1487="TC",0,IF($L1487="Nso",0,VLOOKUP($A1483,'Result Entry'!$B$9:$FW$108,117,0)))</f>
        <v>0.0</v>
      </c>
      <c r="Y1505" s="2065">
        <f>VLOOKUP($A1483,'Result Entry'!$B$9:$FW$108,107,0)</f>
        <v>0.0</v>
      </c>
    </row>
    <row r="1506" spans="8:8" ht="33.75" customHeight="1">
      <c r="A1506" s="1954"/>
      <c r="B1506" s="1986" t="s">
        <v>70</v>
      </c>
      <c r="C1506" s="1565" t="s">
        <v>78</v>
      </c>
      <c r="D1506" s="1566"/>
      <c r="E1506" s="1567"/>
      <c r="F1506" s="1747" t="s">
        <v>79</v>
      </c>
      <c r="G1506" s="2066"/>
      <c r="H1506" s="1748"/>
      <c r="I1506" s="1747" t="s">
        <v>80</v>
      </c>
      <c r="J1506" s="1749"/>
      <c r="K1506" s="2067" t="s">
        <v>42</v>
      </c>
      <c r="L1506" s="2068"/>
      <c r="M1506" s="2067" t="s">
        <v>92</v>
      </c>
      <c r="N1506" s="1753"/>
      <c r="O1506" s="1752" t="s">
        <v>40</v>
      </c>
      <c r="P1506" s="1753"/>
      <c r="Q1506" s="2069" t="s">
        <v>44</v>
      </c>
      <c r="R1506" s="610"/>
    </row>
    <row r="1507" spans="8:8" ht="33.75" customHeight="1">
      <c r="A1507" s="1954"/>
      <c r="B1507" s="1986" t="s">
        <v>70</v>
      </c>
      <c r="C1507" s="1577"/>
      <c r="D1507" s="1578"/>
      <c r="E1507" s="1579"/>
      <c r="F1507" s="1755">
        <f>IF($L1487="TC",0,IF($L1487="Nso",0,VLOOKUP($A1483,'Result Entry'!$B$9:$FW$108,171,0)))</f>
        <v>0.0</v>
      </c>
      <c r="G1507" s="2070"/>
      <c r="H1507" s="1756"/>
      <c r="I1507" s="2071">
        <f>IF($L1487="TC",0,IF($L1487="Nso",0,VLOOKUP($A1483,'Result Entry'!$B$9:$FW$108,172,0)))</f>
        <v>0.0</v>
      </c>
      <c r="J1507" s="2072"/>
      <c r="K1507" s="2073">
        <f>IF($L1487="TC",0,IF($L1487="Nso",0,VLOOKUP($A1483,'Result Entry'!$B$9:$FW$108,173,0)))</f>
        <v>0.0</v>
      </c>
      <c r="L1507" s="2074"/>
      <c r="M1507" s="2075" t="str">
        <f>IF($L1487="TC",0,IF($L1487="Nso",0,VLOOKUP($A1483,'Result Entry'!$B$9:$FW$108,174,0)))</f>
        <v/>
      </c>
      <c r="N1507" s="2076"/>
      <c r="O1507" s="1535" t="str">
        <f>VLOOKUP($A1483,'Result Entry'!$B$9:$FW$108,175,0)</f>
        <v/>
      </c>
      <c r="P1507" s="1534"/>
      <c r="Q1507" s="2077" t="str">
        <f>IF($L1487="TC",0,IF($L1487="Nso",0,VLOOKUP($A1483,'Result Entry'!$B$9:$FW$108,177,0)))</f>
        <v/>
      </c>
      <c r="R1507" s="610"/>
    </row>
    <row r="1508" spans="8:8" ht="33.75" customHeight="1">
      <c r="A1508" s="1954"/>
      <c r="B1508" s="1986" t="s">
        <v>70</v>
      </c>
      <c r="C1508" s="2078" t="s">
        <v>59</v>
      </c>
      <c r="D1508" s="2079"/>
      <c r="E1508" s="2079"/>
      <c r="F1508" s="2079"/>
      <c r="G1508" s="2079"/>
      <c r="H1508" s="2079"/>
      <c r="I1508" s="2080"/>
      <c r="J1508" s="1592" t="s">
        <v>60</v>
      </c>
      <c r="K1508" s="1592"/>
      <c r="L1508" s="1592"/>
      <c r="M1508" s="1593"/>
      <c r="N1508" s="1760">
        <f>VLOOKUP($A1483,'Result Entry'!$B$9:$FW$108,168,0)</f>
        <v>0.0</v>
      </c>
      <c r="O1508" s="1761"/>
      <c r="P1508" s="2081" t="s">
        <v>38</v>
      </c>
      <c r="Q1508" s="2082"/>
      <c r="R1508" s="610"/>
    </row>
    <row r="1509" spans="8:8" ht="33.75" customHeight="1">
      <c r="A1509" s="1954"/>
      <c r="B1509" s="1986" t="s">
        <v>70</v>
      </c>
      <c r="C1509" s="1598" t="s">
        <v>244</v>
      </c>
      <c r="D1509" s="1599"/>
      <c r="E1509" s="1599"/>
      <c r="F1509" s="2083" t="s">
        <v>158</v>
      </c>
      <c r="G1509" s="2084"/>
      <c r="H1509" s="2085"/>
      <c r="I1509" s="2086" t="s">
        <v>242</v>
      </c>
      <c r="J1509" s="1603" t="s">
        <v>61</v>
      </c>
      <c r="K1509" s="1603"/>
      <c r="L1509" s="1603"/>
      <c r="M1509" s="1604"/>
      <c r="N1509" s="1762">
        <f>VLOOKUP($A1483,'Result Entry'!$B$9:$FW$108,169,0)</f>
        <v>0.0</v>
      </c>
      <c r="O1509" s="1763"/>
      <c r="P1509" s="1607" t="str">
        <f>VLOOKUP($A1483,'Result Entry'!$B$9:$FW$108,170,0)</f>
        <v/>
      </c>
      <c r="Q1509" s="2087"/>
      <c r="R1509" s="610"/>
    </row>
    <row r="1510" spans="8:8" ht="33.75" customHeight="1">
      <c r="A1510" s="1954"/>
      <c r="B1510" s="1986" t="s">
        <v>70</v>
      </c>
      <c r="C1510" s="1598"/>
      <c r="D1510" s="1599"/>
      <c r="E1510" s="1599"/>
      <c r="F1510" s="2088"/>
      <c r="G1510" s="2089"/>
      <c r="H1510" s="2090"/>
      <c r="I1510" s="2091" t="s">
        <v>100</v>
      </c>
      <c r="J1510" s="1612" t="s">
        <v>62</v>
      </c>
      <c r="K1510" s="1612"/>
      <c r="L1510" s="1612"/>
      <c r="M1510" s="1613"/>
      <c r="N1510" s="2092">
        <f>IF($L1487="TC","Transferred",IF($L1487="Nso","NameSeparated",VLOOKUP($A1483,'Result Entry'!$B$9:$FW$108,178,0)))</f>
        <v>0.0</v>
      </c>
      <c r="O1510" s="2092"/>
      <c r="P1510" s="2092"/>
      <c r="Q1510" s="2093"/>
      <c r="R1510" s="610"/>
    </row>
    <row r="1511" spans="8:8" ht="33.75" customHeight="1">
      <c r="A1511" s="1954"/>
      <c r="B1511" s="1986" t="s">
        <v>70</v>
      </c>
      <c r="C1511" s="1766" t="str">
        <f>'Result Entry'!$DU$3</f>
        <v>Foundation Of Information Tech.</v>
      </c>
      <c r="D1511" s="1767"/>
      <c r="E1511" s="1768"/>
      <c r="F1511" s="1769" t="str">
        <f>IF(OR($L1487="TC",$L1487="Nso"),"",VLOOKUP($A1483,'Result Entry'!$B$9:$GS$108,196,0))</f>
        <v>0/200</v>
      </c>
      <c r="G1511" s="1769"/>
      <c r="H1511" s="1769"/>
      <c r="I1511" s="1770" t="str">
        <f>IF(F1511="","",VLOOKUP($A1483,'Result Entry'!$B$9:$GS$108,137,0))</f>
        <v/>
      </c>
      <c r="J1511" s="1621" t="s">
        <v>72</v>
      </c>
      <c r="K1511" s="1621"/>
      <c r="L1511" s="1621"/>
      <c r="M1511" s="1622"/>
      <c r="N1511" s="2094">
        <f>'Result Entry'!$T$2</f>
        <v>45041.0</v>
      </c>
      <c r="O1511" s="2095"/>
      <c r="P1511" s="2095"/>
      <c r="Q1511" s="2096"/>
      <c r="R1511" s="610"/>
    </row>
    <row r="1512" spans="8:8" ht="33.75" customHeight="1">
      <c r="A1512" s="1954"/>
      <c r="B1512" s="1986" t="s">
        <v>70</v>
      </c>
      <c r="C1512" s="1774" t="str">
        <f>'Result Entry'!$EI$3</f>
        <v>G.I.A.I.-II</v>
      </c>
      <c r="D1512" s="1775"/>
      <c r="E1512" s="1776"/>
      <c r="F1512" s="1769" t="str">
        <f>IF(OR($L1487="TC",$L1487="Nso"),"",VLOOKUP($A1483,'Result Entry'!$B$9:$GS$108,200,0))</f>
        <v>0/200</v>
      </c>
      <c r="G1512" s="1769"/>
      <c r="H1512" s="1769"/>
      <c r="I1512" s="1770" t="str">
        <f>IF(F1512="","",VLOOKUP($A1483,'Result Entry'!$B$9:$GS$108,149,0))</f>
        <v/>
      </c>
      <c r="J1512" s="1626"/>
      <c r="K1512" s="1627"/>
      <c r="L1512" s="1627"/>
      <c r="M1512" s="1627"/>
      <c r="N1512" s="1627"/>
      <c r="O1512" s="1627"/>
      <c r="P1512" s="1627"/>
      <c r="Q1512" s="2097"/>
      <c r="R1512" s="610"/>
    </row>
    <row r="1513" spans="8:8" ht="33.75" customHeight="1">
      <c r="A1513" s="1954"/>
      <c r="B1513" s="1986" t="s">
        <v>70</v>
      </c>
      <c r="C1513" s="1774" t="str">
        <f>'Result Entry'!$EU$3</f>
        <v>SOC.SER.PLAN</v>
      </c>
      <c r="D1513" s="1775"/>
      <c r="E1513" s="1776"/>
      <c r="F1513" s="1769" t="str">
        <f>IF(OR($L1487="TC",$L1487="Nso"),"",VLOOKUP($A1483,'Result Entry'!$B$9:$HS$108,204,0))</f>
        <v>0/200</v>
      </c>
      <c r="G1513" s="1769"/>
      <c r="H1513" s="1769"/>
      <c r="I1513" s="1770" t="str">
        <f>IF(F1513="","",VLOOKUP($A1483,'Result Entry'!$B$9:$GS$108,161,0))</f>
        <v/>
      </c>
      <c r="J1513" s="1629" t="s">
        <v>175</v>
      </c>
      <c r="K1513" s="2098"/>
      <c r="L1513" s="2098"/>
      <c r="M1513" s="1630"/>
      <c r="N1513" s="2099"/>
      <c r="O1513" s="2100"/>
      <c r="P1513" s="2100"/>
      <c r="Q1513" s="2101"/>
      <c r="R1513" s="610"/>
    </row>
    <row r="1514" spans="8:8" ht="33.75" customHeight="1">
      <c r="A1514" s="1954"/>
      <c r="B1514" s="1986" t="s">
        <v>70</v>
      </c>
      <c r="C1514" s="1774" t="str">
        <f>'Result Entry'!$FG$3</f>
        <v>Jeewan Kaushal</v>
      </c>
      <c r="D1514" s="1775"/>
      <c r="E1514" s="1776"/>
      <c r="F1514" s="1769" t="str">
        <f>IF(OR($L1487="TC",$L1487="Nso"),"",VLOOKUP($A1483,'Result Entry'!$B$9:$HS$108,208,0))</f>
        <v>0/100</v>
      </c>
      <c r="G1514" s="1769"/>
      <c r="H1514" s="1769"/>
      <c r="I1514" s="1770" t="str">
        <f>IF(F1514="","",VLOOKUP($A1483,'Result Entry'!$B$9:$HS$108,167,0))</f>
        <v/>
      </c>
      <c r="J1514" s="1629" t="s">
        <v>149</v>
      </c>
      <c r="K1514" s="2098"/>
      <c r="L1514" s="2098"/>
      <c r="M1514" s="1630"/>
      <c r="N1514" s="1630"/>
      <c r="O1514" s="1630"/>
      <c r="P1514" s="1630"/>
      <c r="Q1514" s="2102"/>
      <c r="R1514" s="610"/>
    </row>
    <row r="1515" spans="8:8" ht="33.75" customHeight="1">
      <c r="A1515" s="1954"/>
      <c r="B1515" s="1986" t="s">
        <v>70</v>
      </c>
      <c r="C1515" s="1777" t="s">
        <v>181</v>
      </c>
      <c r="D1515" s="1778"/>
      <c r="E1515" s="1779"/>
      <c r="F1515" s="2103" t="s">
        <v>182</v>
      </c>
      <c r="G1515" s="2104"/>
      <c r="H1515" s="2105"/>
      <c r="I1515" s="1782" t="s">
        <v>31</v>
      </c>
      <c r="J1515" s="1629" t="s">
        <v>176</v>
      </c>
      <c r="K1515" s="2098"/>
      <c r="L1515" s="2098"/>
      <c r="M1515" s="1630"/>
      <c r="N1515" s="1630"/>
      <c r="O1515" s="1630"/>
      <c r="P1515" s="1630"/>
      <c r="Q1515" s="2102"/>
      <c r="R1515" s="610"/>
    </row>
    <row r="1516" spans="8:8" ht="33.75" customHeight="1">
      <c r="A1516" s="1954"/>
      <c r="B1516" s="1986" t="s">
        <v>70</v>
      </c>
      <c r="C1516" s="1783"/>
      <c r="D1516" s="1784"/>
      <c r="E1516" s="1785"/>
      <c r="F1516" s="1786" t="s">
        <v>245</v>
      </c>
      <c r="G1516" s="2106"/>
      <c r="H1516" s="1787"/>
      <c r="I1516" s="1788" t="s">
        <v>63</v>
      </c>
      <c r="J1516" s="1647" t="s">
        <v>68</v>
      </c>
      <c r="K1516" s="1648"/>
      <c r="L1516" s="1648"/>
      <c r="M1516" s="1648"/>
      <c r="N1516" s="1648"/>
      <c r="O1516" s="1648"/>
      <c r="P1516" s="1648"/>
      <c r="Q1516" s="2107"/>
      <c r="R1516" s="610"/>
    </row>
    <row r="1517" spans="8:8" ht="33.75" customHeight="1">
      <c r="A1517" s="1954"/>
      <c r="B1517" s="1986" t="s">
        <v>70</v>
      </c>
      <c r="C1517" s="1783"/>
      <c r="D1517" s="1784"/>
      <c r="E1517" s="1785"/>
      <c r="F1517" s="1786" t="s">
        <v>246</v>
      </c>
      <c r="G1517" s="2106"/>
      <c r="H1517" s="1787"/>
      <c r="I1517" s="1788" t="s">
        <v>64</v>
      </c>
      <c r="J1517" s="1650"/>
      <c r="K1517" s="1651"/>
      <c r="L1517" s="1651"/>
      <c r="M1517" s="1651"/>
      <c r="N1517" s="1651"/>
      <c r="O1517" s="1651"/>
      <c r="P1517" s="1651"/>
      <c r="Q1517" s="2108"/>
      <c r="R1517" s="610"/>
    </row>
    <row r="1518" spans="8:8" ht="33.75" customHeight="1">
      <c r="A1518" s="1954"/>
      <c r="B1518" s="1986" t="s">
        <v>70</v>
      </c>
      <c r="C1518" s="1783"/>
      <c r="D1518" s="1784"/>
      <c r="E1518" s="1785"/>
      <c r="F1518" s="1786" t="s">
        <v>247</v>
      </c>
      <c r="G1518" s="2106"/>
      <c r="H1518" s="1787"/>
      <c r="I1518" s="1788" t="s">
        <v>66</v>
      </c>
      <c r="J1518" s="1650"/>
      <c r="K1518" s="1651"/>
      <c r="L1518" s="1651"/>
      <c r="M1518" s="1651"/>
      <c r="N1518" s="1651"/>
      <c r="O1518" s="1651"/>
      <c r="P1518" s="1651"/>
      <c r="Q1518" s="2108"/>
      <c r="R1518" s="610"/>
    </row>
    <row r="1519" spans="8:8" ht="33.75" customHeight="1">
      <c r="A1519" s="1954"/>
      <c r="B1519" s="1986" t="s">
        <v>70</v>
      </c>
      <c r="C1519" s="1783"/>
      <c r="D1519" s="1784"/>
      <c r="E1519" s="1785"/>
      <c r="F1519" s="1786" t="s">
        <v>248</v>
      </c>
      <c r="G1519" s="2106"/>
      <c r="H1519" s="1787"/>
      <c r="I1519" s="1788" t="s">
        <v>65</v>
      </c>
      <c r="J1519" s="1653" t="s">
        <v>81</v>
      </c>
      <c r="K1519" s="1654"/>
      <c r="L1519" s="1654"/>
      <c r="M1519" s="1654"/>
      <c r="N1519" s="1654"/>
      <c r="O1519" s="1654"/>
      <c r="P1519" s="1654"/>
      <c r="Q1519" s="2109"/>
      <c r="R1519" s="610"/>
    </row>
    <row r="1520" spans="8:8" ht="33.75" customHeight="1">
      <c r="A1520" s="1954"/>
      <c r="B1520" s="2110" t="s">
        <v>70</v>
      </c>
      <c r="C1520" s="2111"/>
      <c r="D1520" s="2112"/>
      <c r="E1520" s="2113"/>
      <c r="F1520" s="2114"/>
      <c r="G1520" s="2115"/>
      <c r="H1520" s="2115"/>
      <c r="I1520" s="2116"/>
      <c r="J1520" s="2117"/>
      <c r="K1520" s="2118"/>
      <c r="L1520" s="2118"/>
      <c r="M1520" s="2118"/>
      <c r="N1520" s="2118"/>
      <c r="O1520" s="2118"/>
      <c r="P1520" s="2118"/>
      <c r="Q1520" s="2119"/>
      <c r="R1520" s="610"/>
    </row>
    <row r="1521" spans="8:8" s="927" ht="48.75" customFormat="1" customHeight="1">
      <c r="A1521" s="1439"/>
      <c r="B1521" s="2120"/>
      <c r="C1521" s="2120"/>
      <c r="D1521" s="2120"/>
      <c r="E1521" s="2120"/>
      <c r="F1521" s="2120"/>
      <c r="G1521" s="2120"/>
      <c r="H1521" s="2120"/>
      <c r="I1521" s="2120"/>
      <c r="J1521" s="2120"/>
      <c r="K1521" s="2120"/>
      <c r="L1521" s="2120"/>
      <c r="M1521" s="2120"/>
      <c r="N1521" s="2120"/>
      <c r="O1521" s="2120"/>
      <c r="P1521" s="2120"/>
      <c r="Q1521" s="2120"/>
      <c r="R1521" s="610"/>
    </row>
    <row r="1522" spans="8:8" ht="9.75" customHeight="1">
      <c r="A1522" s="1949">
        <f>A1483+1</f>
        <v>40.0</v>
      </c>
      <c r="B1522" s="1949"/>
      <c r="C1522" s="1949"/>
      <c r="D1522" s="1949"/>
      <c r="E1522" s="1949"/>
      <c r="F1522" s="1949"/>
      <c r="G1522" s="1949"/>
      <c r="H1522" s="1949"/>
      <c r="I1522" s="1949"/>
      <c r="J1522" s="1949"/>
      <c r="K1522" s="1949"/>
      <c r="L1522" s="1949"/>
      <c r="M1522" s="1949"/>
      <c r="N1522" s="1949"/>
      <c r="O1522" s="1949"/>
      <c r="P1522" s="1949"/>
      <c r="Q1522" s="1949"/>
      <c r="R1522" s="1949"/>
    </row>
    <row r="1523" spans="8:8" ht="16.5" customHeight="1">
      <c r="A1523" s="1950"/>
      <c r="B1523" s="1951" t="s">
        <v>51</v>
      </c>
      <c r="C1523" s="1952"/>
      <c r="D1523" s="1952"/>
      <c r="E1523" s="1952"/>
      <c r="F1523" s="1952"/>
      <c r="G1523" s="1952"/>
      <c r="H1523" s="1952"/>
      <c r="I1523" s="1952"/>
      <c r="J1523" s="1952"/>
      <c r="K1523" s="1952"/>
      <c r="L1523" s="1952"/>
      <c r="M1523" s="1952"/>
      <c r="N1523" s="1952"/>
      <c r="O1523" s="1952"/>
      <c r="P1523" s="1952"/>
      <c r="Q1523" s="1953"/>
      <c r="R1523" s="610"/>
    </row>
    <row r="1524" spans="8:8" ht="62.25" customHeight="1">
      <c r="A1524" s="1954"/>
      <c r="B1524" s="1955"/>
      <c r="C1524" s="1956"/>
      <c r="D1524" s="1957" t="str">
        <f>Master!$E$8</f>
        <v>Govt. Sr. Secondary School </v>
      </c>
      <c r="E1524" s="1958"/>
      <c r="F1524" s="1958"/>
      <c r="G1524" s="1958"/>
      <c r="H1524" s="1958"/>
      <c r="I1524" s="1958"/>
      <c r="J1524" s="1958"/>
      <c r="K1524" s="1958"/>
      <c r="L1524" s="1958"/>
      <c r="M1524" s="1958"/>
      <c r="N1524" s="1958"/>
      <c r="O1524" s="1958"/>
      <c r="P1524" s="1958"/>
      <c r="Q1524" s="1959"/>
      <c r="R1524" s="610"/>
    </row>
    <row r="1525" spans="8:8" ht="33.0" customHeight="1">
      <c r="A1525" s="1954"/>
      <c r="B1525" s="1960"/>
      <c r="C1525" s="1961"/>
      <c r="D1525" s="1962" t="str">
        <f>Master!$E$11</f>
        <v>P.S.-Bapini (Jodhpur)</v>
      </c>
      <c r="E1525" s="1962"/>
      <c r="F1525" s="1962"/>
      <c r="G1525" s="1962"/>
      <c r="H1525" s="1962"/>
      <c r="I1525" s="1962"/>
      <c r="J1525" s="1962"/>
      <c r="K1525" s="1962"/>
      <c r="L1525" s="1962"/>
      <c r="M1525" s="1962"/>
      <c r="N1525" s="1962"/>
      <c r="O1525" s="1962"/>
      <c r="P1525" s="1962"/>
      <c r="Q1525" s="1963"/>
      <c r="R1525" s="610"/>
    </row>
    <row r="1526" spans="8:8" ht="21.75" customHeight="1">
      <c r="A1526" s="1954"/>
      <c r="B1526" s="1964"/>
      <c r="C1526" s="1965" t="s">
        <v>151</v>
      </c>
      <c r="D1526" s="1966"/>
      <c r="E1526" s="1966"/>
      <c r="F1526" s="1966"/>
      <c r="G1526" s="1966"/>
      <c r="H1526" s="1967"/>
      <c r="I1526" s="1968" t="s">
        <v>128</v>
      </c>
      <c r="J1526" s="1969"/>
      <c r="K1526" s="1969"/>
      <c r="L1526" s="1970">
        <f>VLOOKUP(A1522,'Result Entry'!$B$6:$K$108,6,0)</f>
        <v>0.0</v>
      </c>
      <c r="M1526" s="1971"/>
      <c r="N1526" s="1972" t="s">
        <v>69</v>
      </c>
      <c r="O1526" s="1973"/>
      <c r="P1526" s="1974">
        <f>Master!$E$14</f>
        <v>8.151106901E9</v>
      </c>
      <c r="Q1526" s="1975"/>
      <c r="R1526" s="610"/>
    </row>
    <row r="1527" spans="8:8" ht="21.75" customHeight="1">
      <c r="A1527" s="1954"/>
      <c r="B1527" s="1976"/>
      <c r="C1527" s="1965"/>
      <c r="D1527" s="1966"/>
      <c r="E1527" s="1966"/>
      <c r="F1527" s="1966"/>
      <c r="G1527" s="1966"/>
      <c r="H1527" s="1967"/>
      <c r="I1527" s="1968"/>
      <c r="J1527" s="1969"/>
      <c r="K1527" s="1969"/>
      <c r="L1527" s="1970"/>
      <c r="M1527" s="1971"/>
      <c r="N1527" s="1470" t="s">
        <v>67</v>
      </c>
      <c r="O1527" s="1471"/>
      <c r="P1527" s="1472"/>
      <c r="Q1527" s="1977"/>
      <c r="R1527" s="610"/>
    </row>
    <row r="1528" spans="8:8" ht="21.75" customHeight="1">
      <c r="A1528" s="1954"/>
      <c r="B1528" s="1976"/>
      <c r="C1528" s="1978"/>
      <c r="D1528" s="1979"/>
      <c r="E1528" s="1979"/>
      <c r="F1528" s="1979"/>
      <c r="G1528" s="1979"/>
      <c r="H1528" s="1980"/>
      <c r="I1528" s="1981"/>
      <c r="J1528" s="1982"/>
      <c r="K1528" s="1982"/>
      <c r="L1528" s="1983"/>
      <c r="M1528" s="1984"/>
      <c r="N1528" s="1479" t="s">
        <v>52</v>
      </c>
      <c r="O1528" s="1480"/>
      <c r="P1528" s="1481" t="str">
        <f>Master!$E$6</f>
        <v>2022-23</v>
      </c>
      <c r="Q1528" s="1985"/>
      <c r="R1528" s="610"/>
    </row>
    <row r="1529" spans="8:8" ht="33.75" customHeight="1">
      <c r="A1529" s="1954"/>
      <c r="B1529" s="1986" t="s">
        <v>70</v>
      </c>
      <c r="C1529" s="1677" t="s">
        <v>21</v>
      </c>
      <c r="D1529" s="1678"/>
      <c r="E1529" s="1678"/>
      <c r="F1529" s="1678"/>
      <c r="G1529" s="1679"/>
      <c r="H1529" s="1680" t="s">
        <v>150</v>
      </c>
      <c r="I1529" s="1681">
        <f>VLOOKUP($A1522,'Result Entry'!$B$9:$FW$108,4,0)</f>
        <v>0.0</v>
      </c>
      <c r="J1529" s="1681"/>
      <c r="K1529" s="1681"/>
      <c r="L1529" s="1681"/>
      <c r="M1529" s="1681"/>
      <c r="N1529" s="1681"/>
      <c r="O1529" s="1681"/>
      <c r="P1529" s="1681"/>
      <c r="Q1529" s="1987"/>
      <c r="R1529" s="610"/>
    </row>
    <row r="1530" spans="8:8" ht="33.75" customHeight="1">
      <c r="A1530" s="1954"/>
      <c r="B1530" s="1986" t="s">
        <v>70</v>
      </c>
      <c r="C1530" s="1683" t="s">
        <v>23</v>
      </c>
      <c r="D1530" s="1684"/>
      <c r="E1530" s="1684"/>
      <c r="F1530" s="1684"/>
      <c r="G1530" s="1685"/>
      <c r="H1530" s="1686" t="s">
        <v>150</v>
      </c>
      <c r="I1530" s="1687">
        <f>VLOOKUP($A1522,'Result Entry'!$B$9:$FW$108,7,0)</f>
        <v>0.0</v>
      </c>
      <c r="J1530" s="1687"/>
      <c r="K1530" s="1687"/>
      <c r="L1530" s="1687"/>
      <c r="M1530" s="1687"/>
      <c r="N1530" s="1687"/>
      <c r="O1530" s="1687"/>
      <c r="P1530" s="1687"/>
      <c r="Q1530" s="1988"/>
      <c r="R1530" s="610"/>
    </row>
    <row r="1531" spans="8:8" ht="33.75" customHeight="1">
      <c r="A1531" s="1954"/>
      <c r="B1531" s="1986" t="s">
        <v>70</v>
      </c>
      <c r="C1531" s="1683" t="s">
        <v>24</v>
      </c>
      <c r="D1531" s="1684"/>
      <c r="E1531" s="1684"/>
      <c r="F1531" s="1684"/>
      <c r="G1531" s="1685"/>
      <c r="H1531" s="1686" t="s">
        <v>150</v>
      </c>
      <c r="I1531" s="1687">
        <f>VLOOKUP($A1522,'Result Entry'!$B$9:$FW$108,8,0)</f>
        <v>0.0</v>
      </c>
      <c r="J1531" s="1687"/>
      <c r="K1531" s="1687"/>
      <c r="L1531" s="1687"/>
      <c r="M1531" s="1687"/>
      <c r="N1531" s="1687"/>
      <c r="O1531" s="1687"/>
      <c r="P1531" s="1687"/>
      <c r="Q1531" s="1988"/>
      <c r="R1531" s="610"/>
    </row>
    <row r="1532" spans="8:8" ht="33.75" customHeight="1">
      <c r="A1532" s="1954"/>
      <c r="B1532" s="1986" t="s">
        <v>70</v>
      </c>
      <c r="C1532" s="1683" t="s">
        <v>53</v>
      </c>
      <c r="D1532" s="1684"/>
      <c r="E1532" s="1684"/>
      <c r="F1532" s="1684"/>
      <c r="G1532" s="1685"/>
      <c r="H1532" s="1686" t="s">
        <v>150</v>
      </c>
      <c r="I1532" s="1687">
        <f>VLOOKUP($A1522,'Result Entry'!$B$9:$FW$108,9,0)</f>
        <v>0.0</v>
      </c>
      <c r="J1532" s="1687"/>
      <c r="K1532" s="1687"/>
      <c r="L1532" s="1687"/>
      <c r="M1532" s="1687"/>
      <c r="N1532" s="1687"/>
      <c r="O1532" s="1687"/>
      <c r="P1532" s="1687"/>
      <c r="Q1532" s="1988"/>
      <c r="R1532" s="610"/>
    </row>
    <row r="1533" spans="8:8" ht="33.75" customHeight="1">
      <c r="A1533" s="1954"/>
      <c r="B1533" s="1986" t="s">
        <v>70</v>
      </c>
      <c r="C1533" s="1683" t="s">
        <v>54</v>
      </c>
      <c r="D1533" s="1684"/>
      <c r="E1533" s="1684"/>
      <c r="F1533" s="1684"/>
      <c r="G1533" s="1685"/>
      <c r="H1533" s="1686" t="s">
        <v>150</v>
      </c>
      <c r="I1533" s="1689" t="str">
        <f>CONCATENATE('Result Entry'!$G$4,'Result Entry'!$J$4)</f>
        <v>11(A)</v>
      </c>
      <c r="J1533" s="1687"/>
      <c r="K1533" s="1687"/>
      <c r="L1533" s="1687"/>
      <c r="M1533" s="1687"/>
      <c r="N1533" s="1687"/>
      <c r="O1533" s="1687"/>
      <c r="P1533" s="1687"/>
      <c r="Q1533" s="1988"/>
      <c r="R1533" s="610"/>
    </row>
    <row r="1534" spans="8:8" ht="33.75" customHeight="1">
      <c r="A1534" s="1954"/>
      <c r="B1534" s="1986" t="s">
        <v>70</v>
      </c>
      <c r="C1534" s="1742" t="s">
        <v>26</v>
      </c>
      <c r="D1534" s="1763"/>
      <c r="E1534" s="1763"/>
      <c r="F1534" s="1763"/>
      <c r="G1534" s="1989"/>
      <c r="H1534" s="1693" t="s">
        <v>150</v>
      </c>
      <c r="I1534" s="1694">
        <f>VLOOKUP($A1522,'Result Entry'!$B$9:$FW$108,10,0)</f>
        <v>0.0</v>
      </c>
      <c r="J1534" s="1694"/>
      <c r="K1534" s="1694"/>
      <c r="L1534" s="1694"/>
      <c r="M1534" s="1694"/>
      <c r="N1534" s="1694"/>
      <c r="O1534" s="1694"/>
      <c r="P1534" s="1694"/>
      <c r="Q1534" s="1990"/>
      <c r="R1534" s="610"/>
    </row>
    <row r="1535" spans="8:8" ht="33.75" customHeight="1">
      <c r="A1535" s="1954"/>
      <c r="B1535" s="1986" t="s">
        <v>70</v>
      </c>
      <c r="C1535" s="1991" t="s">
        <v>244</v>
      </c>
      <c r="D1535" s="1992"/>
      <c r="E1535" s="1993" t="s">
        <v>73</v>
      </c>
      <c r="F1535" s="1994" t="s">
        <v>74</v>
      </c>
      <c r="G1535" s="1994" t="s">
        <v>230</v>
      </c>
      <c r="H1535" s="1995" t="s">
        <v>169</v>
      </c>
      <c r="I1535" s="1701" t="s">
        <v>56</v>
      </c>
      <c r="J1535" s="1996"/>
      <c r="K1535" s="1996"/>
      <c r="L1535" s="1997" t="s">
        <v>231</v>
      </c>
      <c r="M1535" s="1998" t="s">
        <v>85</v>
      </c>
      <c r="N1535" s="1998"/>
      <c r="O1535" s="1999"/>
      <c r="P1535" s="2000" t="s">
        <v>77</v>
      </c>
      <c r="Q1535" s="2001" t="s">
        <v>99</v>
      </c>
      <c r="R1535" s="610"/>
    </row>
    <row r="1536" spans="8:8" ht="33.75" customHeight="1">
      <c r="A1536" s="1954"/>
      <c r="B1536" s="1986" t="s">
        <v>70</v>
      </c>
      <c r="C1536" s="2002"/>
      <c r="D1536" s="2003"/>
      <c r="E1536" s="2004"/>
      <c r="F1536" s="2005"/>
      <c r="G1536" s="2005"/>
      <c r="H1536" s="2006"/>
      <c r="I1536" s="2007" t="s">
        <v>233</v>
      </c>
      <c r="J1536" s="2008" t="s">
        <v>87</v>
      </c>
      <c r="K1536" s="2009" t="s">
        <v>109</v>
      </c>
      <c r="L1536" s="2010"/>
      <c r="M1536" s="2007" t="s">
        <v>233</v>
      </c>
      <c r="N1536" s="2008" t="s">
        <v>87</v>
      </c>
      <c r="O1536" s="2011" t="s">
        <v>110</v>
      </c>
      <c r="P1536" s="2012"/>
      <c r="Q1536" s="2013"/>
      <c r="R1536" s="610"/>
    </row>
    <row r="1537" spans="8:8" s="2014" ht="33.75" customFormat="1" customHeight="1">
      <c r="A1537" s="1954"/>
      <c r="B1537" s="1986" t="s">
        <v>70</v>
      </c>
      <c r="C1537" s="2015" t="s">
        <v>57</v>
      </c>
      <c r="D1537" s="2016"/>
      <c r="E1537" s="2017">
        <f>'Result Entry'!$L$7</f>
        <v>10.0</v>
      </c>
      <c r="F1537" s="2018">
        <f>'Result Entry'!$M$7</f>
        <v>10.0</v>
      </c>
      <c r="G1537" s="2018">
        <f>'Result Entry'!$N$7</f>
        <v>10.0</v>
      </c>
      <c r="H1537" s="2019">
        <f>SUM(E1537:G1537)</f>
        <v>30.0</v>
      </c>
      <c r="I1537" s="2020" t="s">
        <v>243</v>
      </c>
      <c r="J1537" s="2021" t="s">
        <v>243</v>
      </c>
      <c r="K1537" s="2022">
        <f>'Result Entry'!$P$7</f>
        <v>70.0</v>
      </c>
      <c r="L1537" s="2023">
        <f>SUM(H1537,K1537)</f>
        <v>100.0</v>
      </c>
      <c r="M1537" s="2020" t="s">
        <v>243</v>
      </c>
      <c r="N1537" s="2021" t="s">
        <v>243</v>
      </c>
      <c r="O1537" s="2019">
        <f>'Result Entry'!$R$7</f>
        <v>100.0</v>
      </c>
      <c r="P1537" s="2024">
        <f>SUM(L1537,O1537)</f>
        <v>200.0</v>
      </c>
      <c r="Q1537" s="2025"/>
      <c r="R1537" s="610"/>
    </row>
    <row r="1538" spans="8:8" s="1538" ht="33.75" customFormat="1" customHeight="1">
      <c r="A1538" s="1954"/>
      <c r="B1538" s="1986" t="s">
        <v>70</v>
      </c>
      <c r="C1538" s="1540" t="str">
        <f>'Result Entry'!$L$3</f>
        <v>HINDI Comp.</v>
      </c>
      <c r="D1538" s="1541"/>
      <c r="E1538" s="1728">
        <f>IF($L1526="TC",0,IF($L1526="Nso",0,VLOOKUP($A1522,'Result Entry'!$B$9:$FW$108,11,0)))</f>
        <v>0.0</v>
      </c>
      <c r="F1538" s="1729">
        <f>IF($L1526="TC",0,IF($L1526="Nso",0,VLOOKUP($A1522,'Result Entry'!$B$9:$FW$108,12,0)))</f>
        <v>0.0</v>
      </c>
      <c r="G1538" s="1729">
        <f>IF($L1526="TC",0,IF($L1526="Nso",0,VLOOKUP($A1522,'Result Entry'!$B$9:$FW$108,13,0)))</f>
        <v>0.0</v>
      </c>
      <c r="H1538" s="2026">
        <f>SUM(E1538:G1538)</f>
        <v>0.0</v>
      </c>
      <c r="I1538" s="2027" t="str">
        <f>CONCATENATE(U1538,"/",'Result Entry'!$P$7)</f>
        <v>0/70</v>
      </c>
      <c r="J1538" s="2028" t="str">
        <f>IF(V1538=0,"--",CONCATENATE(V1538,"/"))</f>
        <v>--</v>
      </c>
      <c r="K1538" s="2029">
        <f>SUM(U1538:V1538)</f>
        <v>0.0</v>
      </c>
      <c r="L1538" s="2030">
        <f>SUM(H1538,K1538)</f>
        <v>0.0</v>
      </c>
      <c r="M1538" s="2027" t="str">
        <f>CONCATENATE(W1538,"/",'Result Entry'!$R$7)</f>
        <v>0/100</v>
      </c>
      <c r="N1538" s="2028" t="str">
        <f>IF(X1538=0,"--",CONCATENATE(X1538,"/"))</f>
        <v>--</v>
      </c>
      <c r="O1538" s="2031">
        <f>SUM(W1538:X1538)</f>
        <v>0.0</v>
      </c>
      <c r="P1538" s="1734">
        <f>SUM(L1538,O1538)</f>
        <v>0.0</v>
      </c>
      <c r="Q1538" s="2032" t="str">
        <f>IF($L1526="TC",0,IF($L1526="Nso",0,VLOOKUP($A1522,'Result Entry'!$B$9:$FW$108,24,0)))</f>
        <v/>
      </c>
      <c r="R1538" s="610"/>
      <c r="U1538" s="2033">
        <f>IF($L1526="TC",0,IF($L1526="Nso",0,VLOOKUP($A1522,'Result Entry'!$B$9:$FW$108,15,0)))</f>
        <v>0.0</v>
      </c>
      <c r="V1538" s="2033">
        <v>0.0</v>
      </c>
      <c r="W1538" s="2033">
        <f>IF($L1526="TC",0,IF($L1526="Nso",0,VLOOKUP($A1522,'Result Entry'!$B$9:$FW$108,17,0)))</f>
        <v>0.0</v>
      </c>
      <c r="X1538" s="2033">
        <v>0.0</v>
      </c>
    </row>
    <row r="1539" spans="8:8" s="1538" ht="33.75" customFormat="1" customHeight="1">
      <c r="A1539" s="1954"/>
      <c r="B1539" s="1986" t="s">
        <v>70</v>
      </c>
      <c r="C1539" s="1551" t="str">
        <f>'Result Entry'!$Z$3</f>
        <v>ENGLISH Comp.</v>
      </c>
      <c r="D1539" s="1552"/>
      <c r="E1539" s="1728">
        <f>IF($L1526="TC",0,IF($L1526="Nso",0,VLOOKUP($A1522,'Result Entry'!$B$9:$FW$108,25,0)))</f>
        <v>0.0</v>
      </c>
      <c r="F1539" s="1729">
        <f>IF($L1526="TC",0,IF($L1526="Nso",0,VLOOKUP($A1522,'Result Entry'!$B$9:$FW$108,26,0)))</f>
        <v>0.0</v>
      </c>
      <c r="G1539" s="1729">
        <f>IF($L1526="TC",0,IF($L1526="Nso",0,VLOOKUP($A1522,'Result Entry'!$B$9:$FW$108,27,0)))</f>
        <v>0.0</v>
      </c>
      <c r="H1539" s="2034">
        <f t="shared" si="195" ref="H1539:H1544">SUM(E1539:G1539)</f>
        <v>0.0</v>
      </c>
      <c r="I1539" s="2035" t="str">
        <f>CONCATENATE(U1539,"/",'Result Entry'!$AD$7)</f>
        <v>0/70</v>
      </c>
      <c r="J1539" s="2036" t="str">
        <f>IF(V1539=0,"--",CONCATENATE(V1539,"/"))</f>
        <v>--</v>
      </c>
      <c r="K1539" s="2037">
        <f t="shared" si="196" ref="K1539:K1544">SUM(U1539:V1539)</f>
        <v>0.0</v>
      </c>
      <c r="L1539" s="2038">
        <f t="shared" si="197" ref="L1539:L1544">SUM(H1539,K1539)</f>
        <v>0.0</v>
      </c>
      <c r="M1539" s="2035" t="str">
        <f>CONCATENATE(W1539,"/",'Result Entry'!$AF$7)</f>
        <v>0/100</v>
      </c>
      <c r="N1539" s="2036" t="str">
        <f>IF(X1539=0,"--",CONCATENATE(X1539,"/"))</f>
        <v>--</v>
      </c>
      <c r="O1539" s="2031">
        <f t="shared" si="198" ref="O1539:O1544">SUM(W1539:X1539)</f>
        <v>0.0</v>
      </c>
      <c r="P1539" s="1734">
        <f t="shared" si="199" ref="P1539:P1544">SUM(L1539,O1539)</f>
        <v>0.0</v>
      </c>
      <c r="Q1539" s="2032" t="str">
        <f>IF($L1526="TC",0,IF($L1526="Nso",0,VLOOKUP($A1522,'Result Entry'!$B$9:$FW$108,38,0)))</f>
        <v/>
      </c>
      <c r="R1539" s="610"/>
      <c r="U1539" s="2039">
        <f>IF($L1526="TC",0,IF($L1526="Nso",0,VLOOKUP($A1522,'Result Entry'!$B$9:$FW$108,29,0)))</f>
        <v>0.0</v>
      </c>
      <c r="V1539" s="2039">
        <v>0.0</v>
      </c>
      <c r="W1539" s="2039">
        <f>IF($L1526="TC",0,IF($L1526="Nso",0,VLOOKUP($A1522,'Result Entry'!$B$9:$FW$108,31,0)))</f>
        <v>0.0</v>
      </c>
      <c r="X1539" s="2039">
        <v>0.0</v>
      </c>
    </row>
    <row r="1540" spans="8:8" s="1538" ht="33.75" customFormat="1" customHeight="1">
      <c r="A1540" s="1954"/>
      <c r="B1540" s="1986" t="s">
        <v>70</v>
      </c>
      <c r="C1540" s="1551">
        <f>IF(Y1540&gt;=1,'Result Entry'!$AO$3,0)</f>
        <v>0.0</v>
      </c>
      <c r="D1540" s="1552"/>
      <c r="E1540" s="1728">
        <f>IF($L1526="TC",0,IF($L1526="Nso",0,VLOOKUP($A1522,'Result Entry'!$B$9:$FW$108,40,0)))</f>
        <v>0.0</v>
      </c>
      <c r="F1540" s="1729">
        <f>IF($L1526="TC",0,IF($L1526="Nso",0,VLOOKUP($A1522,'Result Entry'!$B$9:$FW$108,41,0)))</f>
        <v>0.0</v>
      </c>
      <c r="G1540" s="1729">
        <f>IF($L1526="TC",0,IF($L1526="Nso",0,VLOOKUP($A1522,'Result Entry'!$B$9:$FW$108,42,0)))</f>
        <v>0.0</v>
      </c>
      <c r="H1540" s="2034">
        <f t="shared" si="195"/>
        <v>0.0</v>
      </c>
      <c r="I1540" s="2035" t="str">
        <f>CONCATENATE(U1540,"/",'Result Entry'!$AS$7)</f>
        <v>0/40</v>
      </c>
      <c r="J1540" s="2036" t="str">
        <f>IF(V1540=0,"--",CONCATENATE(V1540,"/",'Result Entry'!$AT$7))</f>
        <v>--</v>
      </c>
      <c r="K1540" s="2037">
        <f t="shared" si="196"/>
        <v>0.0</v>
      </c>
      <c r="L1540" s="2038">
        <f t="shared" si="197"/>
        <v>0.0</v>
      </c>
      <c r="M1540" s="2035" t="str">
        <f>CONCATENATE(W1540,"/",'Result Entry'!$AW$7)</f>
        <v>0/100</v>
      </c>
      <c r="N1540" s="2036" t="str">
        <f>IF(X1540=0,"--",CONCATENATE(X1540,"/",'Result Entry'!$AX$7))</f>
        <v>--</v>
      </c>
      <c r="O1540" s="2031">
        <f t="shared" si="198"/>
        <v>0.0</v>
      </c>
      <c r="P1540" s="1734">
        <f t="shared" si="199"/>
        <v>0.0</v>
      </c>
      <c r="Q1540" s="2032" t="str">
        <f>IF($L1526="TC",0,IF($L1526="Nso",0,VLOOKUP($A1522,'Result Entry'!$B$9:$FW$108,55,0)))</f>
        <v/>
      </c>
      <c r="R1540" s="610"/>
      <c r="U1540" s="2039">
        <f>IF($L1526="TC",0,IF($L1526="Nso",0,VLOOKUP($A1522,'Result Entry'!$B$9:$FW$108,44,0)))</f>
        <v>0.0</v>
      </c>
      <c r="V1540" s="2039">
        <f>IF($L1526="TC",0,IF($L1526="Nso",0,VLOOKUP($A1522,'Result Entry'!$B$9:$FW$108,45,0)))</f>
        <v>0.0</v>
      </c>
      <c r="W1540" s="2039">
        <f>IF($L1526="TC",0,IF($L1526="Nso",0,VLOOKUP($A1522,'Result Entry'!$B$9:$FW$108,48,0)))</f>
        <v>0.0</v>
      </c>
      <c r="X1540" s="2039">
        <f>IF($L1526="TC",0,IF($L1526="Nso",0,VLOOKUP($A1522,'Result Entry'!$B$9:$FW$108,49,0)))</f>
        <v>0.0</v>
      </c>
      <c r="Y1540" s="2039">
        <f>VLOOKUP($A1522,'Result Entry'!$B$9:$FW$108,39,0)</f>
        <v>0.0</v>
      </c>
    </row>
    <row r="1541" spans="8:8" s="1538" ht="33.75" customFormat="1" customHeight="1">
      <c r="A1541" s="1954"/>
      <c r="B1541" s="1986" t="s">
        <v>70</v>
      </c>
      <c r="C1541" s="1551">
        <f>IF(Y1541&gt;=1,'Result Entry'!$BF$3,0)</f>
        <v>0.0</v>
      </c>
      <c r="D1541" s="1552"/>
      <c r="E1541" s="1728">
        <f>IF($L1526="TC",0,IF($L1526="Nso",0,VLOOKUP($A1522,'Result Entry'!$B$9:$FW$108,57,0)))</f>
        <v>0.0</v>
      </c>
      <c r="F1541" s="1729">
        <f>IF($L1526="TC",0,IF($L1526="Nso",0,VLOOKUP($A1522,'Result Entry'!$B$9:$FW$108,58,0)))</f>
        <v>0.0</v>
      </c>
      <c r="G1541" s="1729">
        <f>IF($L1526="TC",0,IF($L1526="Nso",0,VLOOKUP($A1522,'Result Entry'!$B$9:$FW$108,59,0)))</f>
        <v>0.0</v>
      </c>
      <c r="H1541" s="2034">
        <f t="shared" si="195"/>
        <v>0.0</v>
      </c>
      <c r="I1541" s="2035" t="str">
        <f>CONCATENATE(U1541,"/",'Result Entry'!$BJ$7)</f>
        <v>0/70</v>
      </c>
      <c r="J1541" s="2036" t="str">
        <f>IF(V1541=0,"--",CONCATENATE(V1541,"/",'Result Entry'!$BK$7))</f>
        <v>--</v>
      </c>
      <c r="K1541" s="2037">
        <f t="shared" si="196"/>
        <v>0.0</v>
      </c>
      <c r="L1541" s="2038">
        <f t="shared" si="197"/>
        <v>0.0</v>
      </c>
      <c r="M1541" s="2035" t="str">
        <f>CONCATENATE(W1541,"/",'Result Entry'!$BN$7)</f>
        <v>0/100</v>
      </c>
      <c r="N1541" s="2036" t="str">
        <f>IF(X1541=0,"--",CONCATENATE(X1541,"/",'Result Entry'!$BO$7))</f>
        <v>--</v>
      </c>
      <c r="O1541" s="2031">
        <f t="shared" si="198"/>
        <v>0.0</v>
      </c>
      <c r="P1541" s="1734">
        <f t="shared" si="199"/>
        <v>0.0</v>
      </c>
      <c r="Q1541" s="2032" t="str">
        <f>IF($L1526="TC",0,IF($L1526="Nso",0,VLOOKUP($A1522,'Result Entry'!$B$9:$FW$108,72,0)))</f>
        <v/>
      </c>
      <c r="R1541" s="610"/>
      <c r="U1541" s="2039">
        <f>IF($L1526="TC",0,IF($L1526="Nso",0,VLOOKUP($A1522,'Result Entry'!$B$9:$FW$108,61,0)))</f>
        <v>0.0</v>
      </c>
      <c r="V1541" s="2039">
        <f>IF($L1526="TC",0,IF($L1526="Nso",0,VLOOKUP($A1522,'Result Entry'!$B$9:$FW$108,62,0)))</f>
        <v>0.0</v>
      </c>
      <c r="W1541" s="2039">
        <f>IF($L1526="TC",0,IF($L1526="Nso",0,VLOOKUP($A1522,'Result Entry'!$B$9:$FW$108,65,0)))</f>
        <v>0.0</v>
      </c>
      <c r="X1541" s="2039">
        <f>IF($L1526="TC",0,IF($L1526="Nso",0,VLOOKUP($A1522,'Result Entry'!$B$9:$FW$108,66,0)))</f>
        <v>0.0</v>
      </c>
      <c r="Y1541" s="2039">
        <f>VLOOKUP($A1522,'Result Entry'!$B$9:$FW$108,56,0)</f>
        <v>0.0</v>
      </c>
    </row>
    <row r="1542" spans="8:8" s="1538" ht="33.75" customFormat="1" customHeight="1">
      <c r="A1542" s="1954"/>
      <c r="B1542" s="1986" t="s">
        <v>70</v>
      </c>
      <c r="C1542" s="1554">
        <f>IF(Y1542&gt;=1,'Result Entry'!$BW$3,0)</f>
        <v>0.0</v>
      </c>
      <c r="D1542" s="2040"/>
      <c r="E1542" s="2041">
        <f>IF($L1526="TC",0,IF($L1526="Nso",0,VLOOKUP($A1522,'Result Entry'!$B$9:$FW$108,74,0)))</f>
        <v>0.0</v>
      </c>
      <c r="F1542" s="2042">
        <f>IF($L1526="TC",0,IF($L1526="Nso",0,VLOOKUP($A1522,'Result Entry'!$B$9:$FW$108,75,0)))</f>
        <v>0.0</v>
      </c>
      <c r="G1542" s="2042">
        <f>IF($L1526="TC",0,IF($L1526="Nso",0,VLOOKUP($A1522,'Result Entry'!$B$9:$FW$108,76,0)))</f>
        <v>0.0</v>
      </c>
      <c r="H1542" s="2043">
        <f t="shared" si="195"/>
        <v>0.0</v>
      </c>
      <c r="I1542" s="2044" t="str">
        <f>CONCATENATE(U1542,"/",'Result Entry'!$CA$7)</f>
        <v>0/70</v>
      </c>
      <c r="J1542" s="2045" t="str">
        <f>IF(V1542=0,"--",CONCATENATE(V1542,"/",'Result Entry'!$CB$7))</f>
        <v>--</v>
      </c>
      <c r="K1542" s="2046">
        <f t="shared" si="196"/>
        <v>0.0</v>
      </c>
      <c r="L1542" s="2047">
        <f t="shared" si="197"/>
        <v>0.0</v>
      </c>
      <c r="M1542" s="2044" t="str">
        <f>CONCATENATE(W1542,"/",'Result Entry'!$CE$7)</f>
        <v>0/100</v>
      </c>
      <c r="N1542" s="2045" t="str">
        <f>IF(X1542=0,"--",CONCATENATE(X1542,"/",'Result Entry'!$CF$7))</f>
        <v>--</v>
      </c>
      <c r="O1542" s="2043">
        <f t="shared" si="198"/>
        <v>0.0</v>
      </c>
      <c r="P1542" s="2048">
        <f t="shared" si="199"/>
        <v>0.0</v>
      </c>
      <c r="Q1542" s="2049" t="str">
        <f>IF($L1526="TC",0,IF($L1526="Nso",0,VLOOKUP($A1522,'Result Entry'!$B$9:$FW$108,89,0)))</f>
        <v/>
      </c>
      <c r="R1542" s="610"/>
      <c r="U1542" s="2041">
        <f>IF($L1526="TC",0,IF($L1526="Nso",0,VLOOKUP($A1522,'Result Entry'!$B$9:$FW$108,78,0)))</f>
        <v>0.0</v>
      </c>
      <c r="V1542" s="2041">
        <f>IF($L1526="TC",0,IF($L1526="Nso",0,VLOOKUP($A1522,'Result Entry'!$B$9:$FW$108,79,0)))</f>
        <v>0.0</v>
      </c>
      <c r="W1542" s="2041">
        <f>IF($L1526="TC",0,IF($L1526="Nso",0,VLOOKUP($A1522,'Result Entry'!$B$9:$FW$108,82,0)))</f>
        <v>0.0</v>
      </c>
      <c r="X1542" s="2041">
        <f>IF($L1526="TC",0,IF($L1526="Nso",0,VLOOKUP($A1522,'Result Entry'!$B$9:$FW$108,83,0)))</f>
        <v>0.0</v>
      </c>
      <c r="Y1542" s="2041">
        <f>VLOOKUP($A1522,'Result Entry'!$B$9:$FW$108,73,0)</f>
        <v>0.0</v>
      </c>
    </row>
    <row r="1543" spans="8:8" s="1538" ht="33.75" customFormat="1" customHeight="1">
      <c r="A1543" s="1954"/>
      <c r="B1543" s="1986" t="s">
        <v>70</v>
      </c>
      <c r="C1543" s="2050">
        <f>IF(Y1543&gt;=1,'Result Entry'!$CN$3,0)</f>
        <v>0.0</v>
      </c>
      <c r="D1543" s="2040"/>
      <c r="E1543" s="2051">
        <f>IF($L1526="TC",0,IF($L1526="Nso",0,VLOOKUP($A1522,'Result Entry'!$B$9:$FW$108,91,0)))</f>
        <v>0.0</v>
      </c>
      <c r="F1543" s="2052">
        <f>IF($L1526="TC",0,IF($L1526="Nso",0,VLOOKUP($A1522,'Result Entry'!$B$9:$FW$108,92,0)))</f>
        <v>0.0</v>
      </c>
      <c r="G1543" s="2052">
        <f>IF($L1526="TC",0,IF($L1526="Nso",0,VLOOKUP($A1522,'Result Entry'!$B$9:$FW$108,93,0)))</f>
        <v>0.0</v>
      </c>
      <c r="H1543" s="2053">
        <f t="shared" si="195"/>
        <v>0.0</v>
      </c>
      <c r="I1543" s="2054" t="str">
        <f>CONCATENATE(U1543,"/",'Result Entry'!$CR$7)</f>
        <v>0/70</v>
      </c>
      <c r="J1543" s="2055" t="str">
        <f>IF(V1543=0,"--",CONCATENATE(V1543,"/",'Result Entry'!$CS$7))</f>
        <v>--</v>
      </c>
      <c r="K1543" s="2056">
        <f t="shared" si="196"/>
        <v>0.0</v>
      </c>
      <c r="L1543" s="2057">
        <f t="shared" si="197"/>
        <v>0.0</v>
      </c>
      <c r="M1543" s="2054" t="str">
        <f>CONCATENATE(W1543,"/",'Result Entry'!$CV$7)</f>
        <v>0/100</v>
      </c>
      <c r="N1543" s="2055" t="str">
        <f>IF(X1543=0,"--",CONCATENATE(X1543,"/",'Result Entry'!$CW$7))</f>
        <v>--</v>
      </c>
      <c r="O1543" s="2053">
        <f t="shared" si="198"/>
        <v>0.0</v>
      </c>
      <c r="P1543" s="2058">
        <f t="shared" si="199"/>
        <v>0.0</v>
      </c>
      <c r="Q1543" s="2059" t="str">
        <f>IF($L1526="TC",0,IF($L1526="Nso",0,VLOOKUP($A1522,'Result Entry'!$B$9:$FW$108,106,0)))</f>
        <v/>
      </c>
      <c r="R1543" s="610"/>
      <c r="U1543" s="2051">
        <f>IF($L1526="TC",0,IF($L1526="Nso",0,VLOOKUP($A1522,'Result Entry'!$B$9:$FW$108,95,0)))</f>
        <v>0.0</v>
      </c>
      <c r="V1543" s="2051">
        <f>IF($L1526="TC",0,IF($L1526="Nso",0,VLOOKUP($A1522,'Result Entry'!$B$9:$FW$108,96,0)))</f>
        <v>0.0</v>
      </c>
      <c r="W1543" s="2051">
        <f>IF($L1526="TC",0,IF($L1526="Nso",0,VLOOKUP($A1522,'Result Entry'!$B$9:$FW$108,99,0)))</f>
        <v>0.0</v>
      </c>
      <c r="X1543" s="2051">
        <f>IF($L1526="TC",0,IF($L1526="Nso",0,VLOOKUP($A1522,'Result Entry'!$B$9:$FW$108,100,0)))</f>
        <v>0.0</v>
      </c>
      <c r="Y1543" s="2051">
        <f>VLOOKUP($A1522,'Result Entry'!$B$9:$FW$108,90,0)</f>
        <v>0.0</v>
      </c>
    </row>
    <row r="1544" spans="8:8" s="1538" ht="33.75" customFormat="1" customHeight="1">
      <c r="A1544" s="1954"/>
      <c r="B1544" s="1986" t="s">
        <v>70</v>
      </c>
      <c r="C1544" s="1554">
        <f>IF(Y1544&gt;=1,'Result Entry'!$DE$3,0)</f>
        <v>0.0</v>
      </c>
      <c r="D1544" s="2040"/>
      <c r="E1544" s="1739">
        <f>IF($L1526="TC",0,IF($L1526="Nso",0,VLOOKUP($A1522,'Result Entry'!$B$9:$FW$108,108,0)))</f>
        <v>0.0</v>
      </c>
      <c r="F1544" s="1740">
        <f>IF($L1526="TC",0,IF($L1526="Nso",0,VLOOKUP($A1522,'Result Entry'!$B$9:$FW$108,109,0)))</f>
        <v>0.0</v>
      </c>
      <c r="G1544" s="1740">
        <f>IF($L1526="TC",0,IF($L1526="Nso",0,VLOOKUP($A1522,'Result Entry'!$B$9:$FW$108,110,0)))</f>
        <v>0.0</v>
      </c>
      <c r="H1544" s="2060">
        <f t="shared" si="195"/>
        <v>0.0</v>
      </c>
      <c r="I1544" s="2061" t="str">
        <f>CONCATENATE(U1544,"/",'Result Entry'!$DI$7)</f>
        <v>0/70</v>
      </c>
      <c r="J1544" s="2062" t="str">
        <f>IF(V1544=0,"--",CONCATENATE(V1544,"/",'Result Entry'!$DJ$7))</f>
        <v>--</v>
      </c>
      <c r="K1544" s="2063">
        <f t="shared" si="196"/>
        <v>0.0</v>
      </c>
      <c r="L1544" s="2064">
        <f t="shared" si="197"/>
        <v>0.0</v>
      </c>
      <c r="M1544" s="2061" t="str">
        <f>CONCATENATE(W1544,"/",'Result Entry'!$DM$7)</f>
        <v>0/100</v>
      </c>
      <c r="N1544" s="2062" t="str">
        <f>IF(X1544=0,"--",CONCATENATE(X1544,"/",'Result Entry'!$DN$7))</f>
        <v>--</v>
      </c>
      <c r="O1544" s="2060">
        <f t="shared" si="198"/>
        <v>0.0</v>
      </c>
      <c r="P1544" s="1746">
        <f t="shared" si="199"/>
        <v>0.0</v>
      </c>
      <c r="Q1544" s="2032" t="str">
        <f>IF($L1526="TC",0,IF($L1526="Nso",0,VLOOKUP($A1522,'Result Entry'!$B$9:$FW$108,123,0)))</f>
        <v/>
      </c>
      <c r="R1544" s="610"/>
      <c r="U1544" s="2065">
        <f>IF($L1526="TC",0,IF($L1526="Nso",0,VLOOKUP($A1522,'Result Entry'!$B$9:$FW$108,112,0)))</f>
        <v>0.0</v>
      </c>
      <c r="V1544" s="2065">
        <f>IF($L1526="TC",0,IF($L1526="Nso",0,VLOOKUP($A1522,'Result Entry'!$B$9:$FW$108,113,0)))</f>
        <v>0.0</v>
      </c>
      <c r="W1544" s="2065">
        <f>IF($L1526="TC",0,IF($L1526="Nso",0,VLOOKUP($A1522,'Result Entry'!$B$9:$FW$108,116,0)))</f>
        <v>0.0</v>
      </c>
      <c r="X1544" s="2065">
        <f>IF($L1526="TC",0,IF($L1526="Nso",0,VLOOKUP($A1522,'Result Entry'!$B$9:$FW$108,117,0)))</f>
        <v>0.0</v>
      </c>
      <c r="Y1544" s="2065">
        <f>VLOOKUP($A1522,'Result Entry'!$B$9:$FW$108,107,0)</f>
        <v>0.0</v>
      </c>
    </row>
    <row r="1545" spans="8:8" ht="33.75" customHeight="1">
      <c r="A1545" s="1954"/>
      <c r="B1545" s="1986" t="s">
        <v>70</v>
      </c>
      <c r="C1545" s="1565" t="s">
        <v>78</v>
      </c>
      <c r="D1545" s="1566"/>
      <c r="E1545" s="1567"/>
      <c r="F1545" s="1747" t="s">
        <v>79</v>
      </c>
      <c r="G1545" s="2066"/>
      <c r="H1545" s="1748"/>
      <c r="I1545" s="1747" t="s">
        <v>80</v>
      </c>
      <c r="J1545" s="1749"/>
      <c r="K1545" s="2067" t="s">
        <v>42</v>
      </c>
      <c r="L1545" s="2068"/>
      <c r="M1545" s="2067" t="s">
        <v>92</v>
      </c>
      <c r="N1545" s="1753"/>
      <c r="O1545" s="1752" t="s">
        <v>40</v>
      </c>
      <c r="P1545" s="1753"/>
      <c r="Q1545" s="2069" t="s">
        <v>44</v>
      </c>
      <c r="R1545" s="610"/>
    </row>
    <row r="1546" spans="8:8" ht="33.75" customHeight="1">
      <c r="A1546" s="1954"/>
      <c r="B1546" s="1986" t="s">
        <v>70</v>
      </c>
      <c r="C1546" s="1577"/>
      <c r="D1546" s="1578"/>
      <c r="E1546" s="1579"/>
      <c r="F1546" s="1755">
        <f>IF($L1526="TC",0,IF($L1526="Nso",0,VLOOKUP($A1522,'Result Entry'!$B$9:$FW$108,171,0)))</f>
        <v>0.0</v>
      </c>
      <c r="G1546" s="2070"/>
      <c r="H1546" s="1756"/>
      <c r="I1546" s="2071">
        <f>IF($L1526="TC",0,IF($L1526="Nso",0,VLOOKUP($A1522,'Result Entry'!$B$9:$FW$108,172,0)))</f>
        <v>0.0</v>
      </c>
      <c r="J1546" s="2072"/>
      <c r="K1546" s="2073">
        <f>IF($L1526="TC",0,IF($L1526="Nso",0,VLOOKUP($A1522,'Result Entry'!$B$9:$FW$108,173,0)))</f>
        <v>0.0</v>
      </c>
      <c r="L1546" s="2074"/>
      <c r="M1546" s="2075" t="str">
        <f>IF($L1526="TC",0,IF($L1526="Nso",0,VLOOKUP($A1522,'Result Entry'!$B$9:$FW$108,174,0)))</f>
        <v/>
      </c>
      <c r="N1546" s="2076"/>
      <c r="O1546" s="1535" t="str">
        <f>VLOOKUP($A1522,'Result Entry'!$B$9:$FW$108,175,0)</f>
        <v/>
      </c>
      <c r="P1546" s="1534"/>
      <c r="Q1546" s="2077" t="str">
        <f>IF($L1526="TC",0,IF($L1526="Nso",0,VLOOKUP($A1522,'Result Entry'!$B$9:$FW$108,177,0)))</f>
        <v/>
      </c>
      <c r="R1546" s="610"/>
    </row>
    <row r="1547" spans="8:8" ht="33.75" customHeight="1">
      <c r="A1547" s="1954"/>
      <c r="B1547" s="1986" t="s">
        <v>70</v>
      </c>
      <c r="C1547" s="2078" t="s">
        <v>59</v>
      </c>
      <c r="D1547" s="2079"/>
      <c r="E1547" s="2079"/>
      <c r="F1547" s="2079"/>
      <c r="G1547" s="2079"/>
      <c r="H1547" s="2079"/>
      <c r="I1547" s="2080"/>
      <c r="J1547" s="1592" t="s">
        <v>60</v>
      </c>
      <c r="K1547" s="1592"/>
      <c r="L1547" s="1592"/>
      <c r="M1547" s="1593"/>
      <c r="N1547" s="1760">
        <f>VLOOKUP($A1522,'Result Entry'!$B$9:$FW$108,168,0)</f>
        <v>0.0</v>
      </c>
      <c r="O1547" s="1761"/>
      <c r="P1547" s="2081" t="s">
        <v>38</v>
      </c>
      <c r="Q1547" s="2082"/>
      <c r="R1547" s="610"/>
    </row>
    <row r="1548" spans="8:8" ht="33.75" customHeight="1">
      <c r="A1548" s="1954"/>
      <c r="B1548" s="1986" t="s">
        <v>70</v>
      </c>
      <c r="C1548" s="1598" t="s">
        <v>244</v>
      </c>
      <c r="D1548" s="1599"/>
      <c r="E1548" s="1599"/>
      <c r="F1548" s="2083" t="s">
        <v>158</v>
      </c>
      <c r="G1548" s="2084"/>
      <c r="H1548" s="2085"/>
      <c r="I1548" s="2086" t="s">
        <v>242</v>
      </c>
      <c r="J1548" s="1603" t="s">
        <v>61</v>
      </c>
      <c r="K1548" s="1603"/>
      <c r="L1548" s="1603"/>
      <c r="M1548" s="1604"/>
      <c r="N1548" s="1762">
        <f>VLOOKUP($A1522,'Result Entry'!$B$9:$FW$108,169,0)</f>
        <v>0.0</v>
      </c>
      <c r="O1548" s="1763"/>
      <c r="P1548" s="1607" t="str">
        <f>VLOOKUP($A1522,'Result Entry'!$B$9:$FW$108,170,0)</f>
        <v/>
      </c>
      <c r="Q1548" s="2087"/>
      <c r="R1548" s="610"/>
    </row>
    <row r="1549" spans="8:8" ht="33.75" customHeight="1">
      <c r="A1549" s="1954"/>
      <c r="B1549" s="1986" t="s">
        <v>70</v>
      </c>
      <c r="C1549" s="1598"/>
      <c r="D1549" s="1599"/>
      <c r="E1549" s="1599"/>
      <c r="F1549" s="2088"/>
      <c r="G1549" s="2089"/>
      <c r="H1549" s="2090"/>
      <c r="I1549" s="2091" t="s">
        <v>100</v>
      </c>
      <c r="J1549" s="1612" t="s">
        <v>62</v>
      </c>
      <c r="K1549" s="1612"/>
      <c r="L1549" s="1612"/>
      <c r="M1549" s="1613"/>
      <c r="N1549" s="2092">
        <f>IF($L1526="TC","Transferred",IF($L1526="Nso","NameSeparated",VLOOKUP($A1522,'Result Entry'!$B$9:$FW$108,178,0)))</f>
        <v>0.0</v>
      </c>
      <c r="O1549" s="2092"/>
      <c r="P1549" s="2092"/>
      <c r="Q1549" s="2093"/>
      <c r="R1549" s="610"/>
    </row>
    <row r="1550" spans="8:8" ht="33.75" customHeight="1">
      <c r="A1550" s="1954"/>
      <c r="B1550" s="1986" t="s">
        <v>70</v>
      </c>
      <c r="C1550" s="1766" t="str">
        <f>'Result Entry'!$DU$3</f>
        <v>Foundation Of Information Tech.</v>
      </c>
      <c r="D1550" s="1767"/>
      <c r="E1550" s="1768"/>
      <c r="F1550" s="1769" t="str">
        <f>IF(OR($L1526="TC",$L1526="Nso"),"",VLOOKUP($A1522,'Result Entry'!$B$9:$GS$108,196,0))</f>
        <v>0/200</v>
      </c>
      <c r="G1550" s="1769"/>
      <c r="H1550" s="1769"/>
      <c r="I1550" s="1770" t="str">
        <f>IF(F1550="","",VLOOKUP($A1522,'Result Entry'!$B$9:$GS$108,137,0))</f>
        <v/>
      </c>
      <c r="J1550" s="1621" t="s">
        <v>72</v>
      </c>
      <c r="K1550" s="1621"/>
      <c r="L1550" s="1621"/>
      <c r="M1550" s="1622"/>
      <c r="N1550" s="2094">
        <f>'Result Entry'!$T$2</f>
        <v>45041.0</v>
      </c>
      <c r="O1550" s="2095"/>
      <c r="P1550" s="2095"/>
      <c r="Q1550" s="2096"/>
      <c r="R1550" s="610"/>
    </row>
    <row r="1551" spans="8:8" ht="33.75" customHeight="1">
      <c r="A1551" s="1954"/>
      <c r="B1551" s="1986" t="s">
        <v>70</v>
      </c>
      <c r="C1551" s="1774" t="str">
        <f>'Result Entry'!$EI$3</f>
        <v>G.I.A.I.-II</v>
      </c>
      <c r="D1551" s="1775"/>
      <c r="E1551" s="1776"/>
      <c r="F1551" s="1769" t="str">
        <f>IF(OR($L1526="TC",$L1526="Nso"),"",VLOOKUP($A1522,'Result Entry'!$B$9:$GS$108,200,0))</f>
        <v>0/200</v>
      </c>
      <c r="G1551" s="1769"/>
      <c r="H1551" s="1769"/>
      <c r="I1551" s="1770" t="str">
        <f>IF(F1551="","",VLOOKUP($A1522,'Result Entry'!$B$9:$GS$108,149,0))</f>
        <v/>
      </c>
      <c r="J1551" s="1626"/>
      <c r="K1551" s="1627"/>
      <c r="L1551" s="1627"/>
      <c r="M1551" s="1627"/>
      <c r="N1551" s="1627"/>
      <c r="O1551" s="1627"/>
      <c r="P1551" s="1627"/>
      <c r="Q1551" s="2097"/>
      <c r="R1551" s="610"/>
    </row>
    <row r="1552" spans="8:8" ht="33.75" customHeight="1">
      <c r="A1552" s="1954"/>
      <c r="B1552" s="1986" t="s">
        <v>70</v>
      </c>
      <c r="C1552" s="1774" t="str">
        <f>'Result Entry'!$EU$3</f>
        <v>SOC.SER.PLAN</v>
      </c>
      <c r="D1552" s="1775"/>
      <c r="E1552" s="1776"/>
      <c r="F1552" s="1769" t="str">
        <f>IF(OR($L1526="TC",$L1526="Nso"),"",VLOOKUP($A1522,'Result Entry'!$B$9:$HS$108,204,0))</f>
        <v>0/200</v>
      </c>
      <c r="G1552" s="1769"/>
      <c r="H1552" s="1769"/>
      <c r="I1552" s="1770" t="str">
        <f>IF(F1552="","",VLOOKUP($A1522,'Result Entry'!$B$9:$GS$108,161,0))</f>
        <v/>
      </c>
      <c r="J1552" s="1629" t="s">
        <v>175</v>
      </c>
      <c r="K1552" s="2098"/>
      <c r="L1552" s="2098"/>
      <c r="M1552" s="1630"/>
      <c r="N1552" s="2099"/>
      <c r="O1552" s="2100"/>
      <c r="P1552" s="2100"/>
      <c r="Q1552" s="2101"/>
      <c r="R1552" s="610"/>
    </row>
    <row r="1553" spans="8:8" ht="33.75" customHeight="1">
      <c r="A1553" s="1954"/>
      <c r="B1553" s="1986" t="s">
        <v>70</v>
      </c>
      <c r="C1553" s="1774" t="str">
        <f>'Result Entry'!$FG$3</f>
        <v>Jeewan Kaushal</v>
      </c>
      <c r="D1553" s="1775"/>
      <c r="E1553" s="1776"/>
      <c r="F1553" s="1769" t="str">
        <f>IF(OR($L1526="TC",$L1526="Nso"),"",VLOOKUP($A1522,'Result Entry'!$B$9:$HS$108,208,0))</f>
        <v>0/100</v>
      </c>
      <c r="G1553" s="1769"/>
      <c r="H1553" s="1769"/>
      <c r="I1553" s="1770" t="str">
        <f>IF(F1553="","",VLOOKUP($A1522,'Result Entry'!$B$9:$HS$108,167,0))</f>
        <v/>
      </c>
      <c r="J1553" s="1629" t="s">
        <v>149</v>
      </c>
      <c r="K1553" s="2098"/>
      <c r="L1553" s="2098"/>
      <c r="M1553" s="1630"/>
      <c r="N1553" s="1630"/>
      <c r="O1553" s="1630"/>
      <c r="P1553" s="1630"/>
      <c r="Q1553" s="2102"/>
      <c r="R1553" s="610"/>
    </row>
    <row r="1554" spans="8:8" ht="33.75" customHeight="1">
      <c r="A1554" s="1954"/>
      <c r="B1554" s="1986" t="s">
        <v>70</v>
      </c>
      <c r="C1554" s="1777" t="s">
        <v>181</v>
      </c>
      <c r="D1554" s="1778"/>
      <c r="E1554" s="1779"/>
      <c r="F1554" s="2103" t="s">
        <v>182</v>
      </c>
      <c r="G1554" s="2104"/>
      <c r="H1554" s="2105"/>
      <c r="I1554" s="1782" t="s">
        <v>31</v>
      </c>
      <c r="J1554" s="1629" t="s">
        <v>176</v>
      </c>
      <c r="K1554" s="2098"/>
      <c r="L1554" s="2098"/>
      <c r="M1554" s="1630"/>
      <c r="N1554" s="1630"/>
      <c r="O1554" s="1630"/>
      <c r="P1554" s="1630"/>
      <c r="Q1554" s="2102"/>
      <c r="R1554" s="610"/>
    </row>
    <row r="1555" spans="8:8" ht="33.75" customHeight="1">
      <c r="A1555" s="1954"/>
      <c r="B1555" s="1986" t="s">
        <v>70</v>
      </c>
      <c r="C1555" s="1783"/>
      <c r="D1555" s="1784"/>
      <c r="E1555" s="1785"/>
      <c r="F1555" s="1786" t="s">
        <v>245</v>
      </c>
      <c r="G1555" s="2106"/>
      <c r="H1555" s="1787"/>
      <c r="I1555" s="1788" t="s">
        <v>63</v>
      </c>
      <c r="J1555" s="1647" t="s">
        <v>68</v>
      </c>
      <c r="K1555" s="1648"/>
      <c r="L1555" s="1648"/>
      <c r="M1555" s="1648"/>
      <c r="N1555" s="1648"/>
      <c r="O1555" s="1648"/>
      <c r="P1555" s="1648"/>
      <c r="Q1555" s="2107"/>
      <c r="R1555" s="610"/>
    </row>
    <row r="1556" spans="8:8" ht="33.75" customHeight="1">
      <c r="A1556" s="1954"/>
      <c r="B1556" s="1986" t="s">
        <v>70</v>
      </c>
      <c r="C1556" s="1783"/>
      <c r="D1556" s="1784"/>
      <c r="E1556" s="1785"/>
      <c r="F1556" s="1786" t="s">
        <v>246</v>
      </c>
      <c r="G1556" s="2106"/>
      <c r="H1556" s="1787"/>
      <c r="I1556" s="1788" t="s">
        <v>64</v>
      </c>
      <c r="J1556" s="1650"/>
      <c r="K1556" s="1651"/>
      <c r="L1556" s="1651"/>
      <c r="M1556" s="1651"/>
      <c r="N1556" s="1651"/>
      <c r="O1556" s="1651"/>
      <c r="P1556" s="1651"/>
      <c r="Q1556" s="2108"/>
      <c r="R1556" s="610"/>
    </row>
    <row r="1557" spans="8:8" ht="33.75" customHeight="1">
      <c r="A1557" s="1954"/>
      <c r="B1557" s="1986" t="s">
        <v>70</v>
      </c>
      <c r="C1557" s="1783"/>
      <c r="D1557" s="1784"/>
      <c r="E1557" s="1785"/>
      <c r="F1557" s="1786" t="s">
        <v>247</v>
      </c>
      <c r="G1557" s="2106"/>
      <c r="H1557" s="1787"/>
      <c r="I1557" s="1788" t="s">
        <v>66</v>
      </c>
      <c r="J1557" s="1650"/>
      <c r="K1557" s="1651"/>
      <c r="L1557" s="1651"/>
      <c r="M1557" s="1651"/>
      <c r="N1557" s="1651"/>
      <c r="O1557" s="1651"/>
      <c r="P1557" s="1651"/>
      <c r="Q1557" s="2108"/>
      <c r="R1557" s="610"/>
    </row>
    <row r="1558" spans="8:8" ht="33.75" customHeight="1">
      <c r="A1558" s="1954"/>
      <c r="B1558" s="1986" t="s">
        <v>70</v>
      </c>
      <c r="C1558" s="1783"/>
      <c r="D1558" s="1784"/>
      <c r="E1558" s="1785"/>
      <c r="F1558" s="1786" t="s">
        <v>248</v>
      </c>
      <c r="G1558" s="2106"/>
      <c r="H1558" s="1787"/>
      <c r="I1558" s="1788" t="s">
        <v>65</v>
      </c>
      <c r="J1558" s="1653" t="s">
        <v>81</v>
      </c>
      <c r="K1558" s="1654"/>
      <c r="L1558" s="1654"/>
      <c r="M1558" s="1654"/>
      <c r="N1558" s="1654"/>
      <c r="O1558" s="1654"/>
      <c r="P1558" s="1654"/>
      <c r="Q1558" s="2109"/>
      <c r="R1558" s="610"/>
    </row>
    <row r="1559" spans="8:8" ht="33.75" customHeight="1">
      <c r="A1559" s="1954"/>
      <c r="B1559" s="2110" t="s">
        <v>70</v>
      </c>
      <c r="C1559" s="2111"/>
      <c r="D1559" s="2112"/>
      <c r="E1559" s="2113"/>
      <c r="F1559" s="2114"/>
      <c r="G1559" s="2115"/>
      <c r="H1559" s="2115"/>
      <c r="I1559" s="2116"/>
      <c r="J1559" s="2117"/>
      <c r="K1559" s="2118"/>
      <c r="L1559" s="2118"/>
      <c r="M1559" s="2118"/>
      <c r="N1559" s="2118"/>
      <c r="O1559" s="2118"/>
      <c r="P1559" s="2118"/>
      <c r="Q1559" s="2119"/>
      <c r="R1559" s="610"/>
    </row>
    <row r="1560" spans="8:8" s="927" ht="48.75" customFormat="1" customHeight="1">
      <c r="A1560" s="1439"/>
      <c r="B1560" s="2120"/>
      <c r="C1560" s="2120"/>
      <c r="D1560" s="2120"/>
      <c r="E1560" s="2120"/>
      <c r="F1560" s="2120"/>
      <c r="G1560" s="2120"/>
      <c r="H1560" s="2120"/>
      <c r="I1560" s="2120"/>
      <c r="J1560" s="2120"/>
      <c r="K1560" s="2120"/>
      <c r="L1560" s="2120"/>
      <c r="M1560" s="2120"/>
      <c r="N1560" s="2120"/>
      <c r="O1560" s="2120"/>
      <c r="P1560" s="2120"/>
      <c r="Q1560" s="2120"/>
      <c r="R1560" s="610"/>
    </row>
    <row r="1561" spans="8:8" ht="9.75" customHeight="1">
      <c r="A1561" s="1949">
        <f>A1522+1</f>
        <v>41.0</v>
      </c>
      <c r="B1561" s="1949"/>
      <c r="C1561" s="1949"/>
      <c r="D1561" s="1949"/>
      <c r="E1561" s="1949"/>
      <c r="F1561" s="1949"/>
      <c r="G1561" s="1949"/>
      <c r="H1561" s="1949"/>
      <c r="I1561" s="1949"/>
      <c r="J1561" s="1949"/>
      <c r="K1561" s="1949"/>
      <c r="L1561" s="1949"/>
      <c r="M1561" s="1949"/>
      <c r="N1561" s="1949"/>
      <c r="O1561" s="1949"/>
      <c r="P1561" s="1949"/>
      <c r="Q1561" s="1949"/>
      <c r="R1561" s="1949"/>
    </row>
    <row r="1562" spans="8:8" ht="16.5" customHeight="1">
      <c r="A1562" s="1950"/>
      <c r="B1562" s="1951" t="s">
        <v>51</v>
      </c>
      <c r="C1562" s="1952"/>
      <c r="D1562" s="1952"/>
      <c r="E1562" s="1952"/>
      <c r="F1562" s="1952"/>
      <c r="G1562" s="1952"/>
      <c r="H1562" s="1952"/>
      <c r="I1562" s="1952"/>
      <c r="J1562" s="1952"/>
      <c r="K1562" s="1952"/>
      <c r="L1562" s="1952"/>
      <c r="M1562" s="1952"/>
      <c r="N1562" s="1952"/>
      <c r="O1562" s="1952"/>
      <c r="P1562" s="1952"/>
      <c r="Q1562" s="1953"/>
      <c r="R1562" s="610"/>
    </row>
    <row r="1563" spans="8:8" ht="62.25" customHeight="1">
      <c r="A1563" s="1954"/>
      <c r="B1563" s="1955"/>
      <c r="C1563" s="1956"/>
      <c r="D1563" s="1957" t="str">
        <f>Master!$E$8</f>
        <v>Govt. Sr. Secondary School </v>
      </c>
      <c r="E1563" s="1958"/>
      <c r="F1563" s="1958"/>
      <c r="G1563" s="1958"/>
      <c r="H1563" s="1958"/>
      <c r="I1563" s="1958"/>
      <c r="J1563" s="1958"/>
      <c r="K1563" s="1958"/>
      <c r="L1563" s="1958"/>
      <c r="M1563" s="1958"/>
      <c r="N1563" s="1958"/>
      <c r="O1563" s="1958"/>
      <c r="P1563" s="1958"/>
      <c r="Q1563" s="1959"/>
      <c r="R1563" s="610"/>
    </row>
    <row r="1564" spans="8:8" ht="33.0" customHeight="1">
      <c r="A1564" s="1954"/>
      <c r="B1564" s="1960"/>
      <c r="C1564" s="1961"/>
      <c r="D1564" s="1962" t="str">
        <f>Master!$E$11</f>
        <v>P.S.-Bapini (Jodhpur)</v>
      </c>
      <c r="E1564" s="1962"/>
      <c r="F1564" s="1962"/>
      <c r="G1564" s="1962"/>
      <c r="H1564" s="1962"/>
      <c r="I1564" s="1962"/>
      <c r="J1564" s="1962"/>
      <c r="K1564" s="1962"/>
      <c r="L1564" s="1962"/>
      <c r="M1564" s="1962"/>
      <c r="N1564" s="1962"/>
      <c r="O1564" s="1962"/>
      <c r="P1564" s="1962"/>
      <c r="Q1564" s="1963"/>
      <c r="R1564" s="610"/>
    </row>
    <row r="1565" spans="8:8" ht="21.75" customHeight="1">
      <c r="A1565" s="1954"/>
      <c r="B1565" s="1964"/>
      <c r="C1565" s="1965" t="s">
        <v>151</v>
      </c>
      <c r="D1565" s="1966"/>
      <c r="E1565" s="1966"/>
      <c r="F1565" s="1966"/>
      <c r="G1565" s="1966"/>
      <c r="H1565" s="1967"/>
      <c r="I1565" s="1968" t="s">
        <v>128</v>
      </c>
      <c r="J1565" s="1969"/>
      <c r="K1565" s="1969"/>
      <c r="L1565" s="1970">
        <f>VLOOKUP(A1561,'Result Entry'!$B$6:$K$108,6,0)</f>
        <v>0.0</v>
      </c>
      <c r="M1565" s="1971"/>
      <c r="N1565" s="1972" t="s">
        <v>69</v>
      </c>
      <c r="O1565" s="1973"/>
      <c r="P1565" s="1974">
        <f>Master!$E$14</f>
        <v>8.151106901E9</v>
      </c>
      <c r="Q1565" s="1975"/>
      <c r="R1565" s="610"/>
    </row>
    <row r="1566" spans="8:8" ht="21.75" customHeight="1">
      <c r="A1566" s="1954"/>
      <c r="B1566" s="1976"/>
      <c r="C1566" s="1965"/>
      <c r="D1566" s="1966"/>
      <c r="E1566" s="1966"/>
      <c r="F1566" s="1966"/>
      <c r="G1566" s="1966"/>
      <c r="H1566" s="1967"/>
      <c r="I1566" s="1968"/>
      <c r="J1566" s="1969"/>
      <c r="K1566" s="1969"/>
      <c r="L1566" s="1970"/>
      <c r="M1566" s="1971"/>
      <c r="N1566" s="1470" t="s">
        <v>67</v>
      </c>
      <c r="O1566" s="1471"/>
      <c r="P1566" s="1472"/>
      <c r="Q1566" s="1977"/>
      <c r="R1566" s="610"/>
    </row>
    <row r="1567" spans="8:8" ht="21.75" customHeight="1">
      <c r="A1567" s="1954"/>
      <c r="B1567" s="1976"/>
      <c r="C1567" s="1978"/>
      <c r="D1567" s="1979"/>
      <c r="E1567" s="1979"/>
      <c r="F1567" s="1979"/>
      <c r="G1567" s="1979"/>
      <c r="H1567" s="1980"/>
      <c r="I1567" s="1981"/>
      <c r="J1567" s="1982"/>
      <c r="K1567" s="1982"/>
      <c r="L1567" s="1983"/>
      <c r="M1567" s="1984"/>
      <c r="N1567" s="1479" t="s">
        <v>52</v>
      </c>
      <c r="O1567" s="1480"/>
      <c r="P1567" s="1481" t="str">
        <f>Master!$E$6</f>
        <v>2022-23</v>
      </c>
      <c r="Q1567" s="1985"/>
      <c r="R1567" s="610"/>
    </row>
    <row r="1568" spans="8:8" ht="33.75" customHeight="1">
      <c r="A1568" s="1954"/>
      <c r="B1568" s="1986" t="s">
        <v>70</v>
      </c>
      <c r="C1568" s="1677" t="s">
        <v>21</v>
      </c>
      <c r="D1568" s="1678"/>
      <c r="E1568" s="1678"/>
      <c r="F1568" s="1678"/>
      <c r="G1568" s="1679"/>
      <c r="H1568" s="1680" t="s">
        <v>150</v>
      </c>
      <c r="I1568" s="1681">
        <f>VLOOKUP($A1561,'Result Entry'!$B$9:$FW$108,4,0)</f>
        <v>0.0</v>
      </c>
      <c r="J1568" s="1681"/>
      <c r="K1568" s="1681"/>
      <c r="L1568" s="1681"/>
      <c r="M1568" s="1681"/>
      <c r="N1568" s="1681"/>
      <c r="O1568" s="1681"/>
      <c r="P1568" s="1681"/>
      <c r="Q1568" s="1987"/>
      <c r="R1568" s="610"/>
    </row>
    <row r="1569" spans="8:8" ht="33.75" customHeight="1">
      <c r="A1569" s="1954"/>
      <c r="B1569" s="1986" t="s">
        <v>70</v>
      </c>
      <c r="C1569" s="1683" t="s">
        <v>23</v>
      </c>
      <c r="D1569" s="1684"/>
      <c r="E1569" s="1684"/>
      <c r="F1569" s="1684"/>
      <c r="G1569" s="1685"/>
      <c r="H1569" s="1686" t="s">
        <v>150</v>
      </c>
      <c r="I1569" s="1687">
        <f>VLOOKUP($A1561,'Result Entry'!$B$9:$FW$108,7,0)</f>
        <v>0.0</v>
      </c>
      <c r="J1569" s="1687"/>
      <c r="K1569" s="1687"/>
      <c r="L1569" s="1687"/>
      <c r="M1569" s="1687"/>
      <c r="N1569" s="1687"/>
      <c r="O1569" s="1687"/>
      <c r="P1569" s="1687"/>
      <c r="Q1569" s="1988"/>
      <c r="R1569" s="610"/>
    </row>
    <row r="1570" spans="8:8" ht="33.75" customHeight="1">
      <c r="A1570" s="1954"/>
      <c r="B1570" s="1986" t="s">
        <v>70</v>
      </c>
      <c r="C1570" s="1683" t="s">
        <v>24</v>
      </c>
      <c r="D1570" s="1684"/>
      <c r="E1570" s="1684"/>
      <c r="F1570" s="1684"/>
      <c r="G1570" s="1685"/>
      <c r="H1570" s="1686" t="s">
        <v>150</v>
      </c>
      <c r="I1570" s="1687">
        <f>VLOOKUP($A1561,'Result Entry'!$B$9:$FW$108,8,0)</f>
        <v>0.0</v>
      </c>
      <c r="J1570" s="1687"/>
      <c r="K1570" s="1687"/>
      <c r="L1570" s="1687"/>
      <c r="M1570" s="1687"/>
      <c r="N1570" s="1687"/>
      <c r="O1570" s="1687"/>
      <c r="P1570" s="1687"/>
      <c r="Q1570" s="1988"/>
      <c r="R1570" s="610"/>
    </row>
    <row r="1571" spans="8:8" ht="33.75" customHeight="1">
      <c r="A1571" s="1954"/>
      <c r="B1571" s="1986" t="s">
        <v>70</v>
      </c>
      <c r="C1571" s="1683" t="s">
        <v>53</v>
      </c>
      <c r="D1571" s="1684"/>
      <c r="E1571" s="1684"/>
      <c r="F1571" s="1684"/>
      <c r="G1571" s="1685"/>
      <c r="H1571" s="1686" t="s">
        <v>150</v>
      </c>
      <c r="I1571" s="1687">
        <f>VLOOKUP($A1561,'Result Entry'!$B$9:$FW$108,9,0)</f>
        <v>0.0</v>
      </c>
      <c r="J1571" s="1687"/>
      <c r="K1571" s="1687"/>
      <c r="L1571" s="1687"/>
      <c r="M1571" s="1687"/>
      <c r="N1571" s="1687"/>
      <c r="O1571" s="1687"/>
      <c r="P1571" s="1687"/>
      <c r="Q1571" s="1988"/>
      <c r="R1571" s="610"/>
    </row>
    <row r="1572" spans="8:8" ht="33.75" customHeight="1">
      <c r="A1572" s="1954"/>
      <c r="B1572" s="1986" t="s">
        <v>70</v>
      </c>
      <c r="C1572" s="1683" t="s">
        <v>54</v>
      </c>
      <c r="D1572" s="1684"/>
      <c r="E1572" s="1684"/>
      <c r="F1572" s="1684"/>
      <c r="G1572" s="1685"/>
      <c r="H1572" s="1686" t="s">
        <v>150</v>
      </c>
      <c r="I1572" s="1689" t="str">
        <f>CONCATENATE('Result Entry'!$G$4,'Result Entry'!$J$4)</f>
        <v>11(A)</v>
      </c>
      <c r="J1572" s="1687"/>
      <c r="K1572" s="1687"/>
      <c r="L1572" s="1687"/>
      <c r="M1572" s="1687"/>
      <c r="N1572" s="1687"/>
      <c r="O1572" s="1687"/>
      <c r="P1572" s="1687"/>
      <c r="Q1572" s="1988"/>
      <c r="R1572" s="610"/>
    </row>
    <row r="1573" spans="8:8" ht="33.75" customHeight="1">
      <c r="A1573" s="1954"/>
      <c r="B1573" s="1986" t="s">
        <v>70</v>
      </c>
      <c r="C1573" s="1742" t="s">
        <v>26</v>
      </c>
      <c r="D1573" s="1763"/>
      <c r="E1573" s="1763"/>
      <c r="F1573" s="1763"/>
      <c r="G1573" s="1989"/>
      <c r="H1573" s="1693" t="s">
        <v>150</v>
      </c>
      <c r="I1573" s="1694">
        <f>VLOOKUP($A1561,'Result Entry'!$B$9:$FW$108,10,0)</f>
        <v>0.0</v>
      </c>
      <c r="J1573" s="1694"/>
      <c r="K1573" s="1694"/>
      <c r="L1573" s="1694"/>
      <c r="M1573" s="1694"/>
      <c r="N1573" s="1694"/>
      <c r="O1573" s="1694"/>
      <c r="P1573" s="1694"/>
      <c r="Q1573" s="1990"/>
      <c r="R1573" s="610"/>
    </row>
    <row r="1574" spans="8:8" ht="33.75" customHeight="1">
      <c r="A1574" s="1954"/>
      <c r="B1574" s="1986" t="s">
        <v>70</v>
      </c>
      <c r="C1574" s="1991" t="s">
        <v>244</v>
      </c>
      <c r="D1574" s="1992"/>
      <c r="E1574" s="1993" t="s">
        <v>73</v>
      </c>
      <c r="F1574" s="1994" t="s">
        <v>74</v>
      </c>
      <c r="G1574" s="1994" t="s">
        <v>230</v>
      </c>
      <c r="H1574" s="1995" t="s">
        <v>169</v>
      </c>
      <c r="I1574" s="1701" t="s">
        <v>56</v>
      </c>
      <c r="J1574" s="1996"/>
      <c r="K1574" s="1996"/>
      <c r="L1574" s="1997" t="s">
        <v>231</v>
      </c>
      <c r="M1574" s="1998" t="s">
        <v>85</v>
      </c>
      <c r="N1574" s="1998"/>
      <c r="O1574" s="1999"/>
      <c r="P1574" s="2000" t="s">
        <v>77</v>
      </c>
      <c r="Q1574" s="2001" t="s">
        <v>99</v>
      </c>
      <c r="R1574" s="610"/>
    </row>
    <row r="1575" spans="8:8" ht="33.75" customHeight="1">
      <c r="A1575" s="1954"/>
      <c r="B1575" s="1986" t="s">
        <v>70</v>
      </c>
      <c r="C1575" s="2002"/>
      <c r="D1575" s="2003"/>
      <c r="E1575" s="2004"/>
      <c r="F1575" s="2005"/>
      <c r="G1575" s="2005"/>
      <c r="H1575" s="2006"/>
      <c r="I1575" s="2007" t="s">
        <v>233</v>
      </c>
      <c r="J1575" s="2008" t="s">
        <v>87</v>
      </c>
      <c r="K1575" s="2009" t="s">
        <v>109</v>
      </c>
      <c r="L1575" s="2010"/>
      <c r="M1575" s="2007" t="s">
        <v>233</v>
      </c>
      <c r="N1575" s="2008" t="s">
        <v>87</v>
      </c>
      <c r="O1575" s="2011" t="s">
        <v>110</v>
      </c>
      <c r="P1575" s="2012"/>
      <c r="Q1575" s="2013"/>
      <c r="R1575" s="610"/>
    </row>
    <row r="1576" spans="8:8" s="2014" ht="33.75" customFormat="1" customHeight="1">
      <c r="A1576" s="1954"/>
      <c r="B1576" s="1986" t="s">
        <v>70</v>
      </c>
      <c r="C1576" s="2015" t="s">
        <v>57</v>
      </c>
      <c r="D1576" s="2016"/>
      <c r="E1576" s="2017">
        <f>'Result Entry'!$L$7</f>
        <v>10.0</v>
      </c>
      <c r="F1576" s="2018">
        <f>'Result Entry'!$M$7</f>
        <v>10.0</v>
      </c>
      <c r="G1576" s="2018">
        <f>'Result Entry'!$N$7</f>
        <v>10.0</v>
      </c>
      <c r="H1576" s="2019">
        <f>SUM(E1576:G1576)</f>
        <v>30.0</v>
      </c>
      <c r="I1576" s="2020" t="s">
        <v>243</v>
      </c>
      <c r="J1576" s="2021" t="s">
        <v>243</v>
      </c>
      <c r="K1576" s="2022">
        <f>'Result Entry'!$P$7</f>
        <v>70.0</v>
      </c>
      <c r="L1576" s="2023">
        <f>SUM(H1576,K1576)</f>
        <v>100.0</v>
      </c>
      <c r="M1576" s="2020" t="s">
        <v>243</v>
      </c>
      <c r="N1576" s="2021" t="s">
        <v>243</v>
      </c>
      <c r="O1576" s="2019">
        <f>'Result Entry'!$R$7</f>
        <v>100.0</v>
      </c>
      <c r="P1576" s="2024">
        <f>SUM(L1576,O1576)</f>
        <v>200.0</v>
      </c>
      <c r="Q1576" s="2025"/>
      <c r="R1576" s="610"/>
    </row>
    <row r="1577" spans="8:8" s="1538" ht="33.75" customFormat="1" customHeight="1">
      <c r="A1577" s="1954"/>
      <c r="B1577" s="1986" t="s">
        <v>70</v>
      </c>
      <c r="C1577" s="1540" t="str">
        <f>'Result Entry'!$L$3</f>
        <v>HINDI Comp.</v>
      </c>
      <c r="D1577" s="1541"/>
      <c r="E1577" s="1728">
        <f>IF($L1565="TC",0,IF($L1565="Nso",0,VLOOKUP($A1561,'Result Entry'!$B$9:$FW$108,11,0)))</f>
        <v>0.0</v>
      </c>
      <c r="F1577" s="1729">
        <f>IF($L1565="TC",0,IF($L1565="Nso",0,VLOOKUP($A1561,'Result Entry'!$B$9:$FW$108,12,0)))</f>
        <v>0.0</v>
      </c>
      <c r="G1577" s="1729">
        <f>IF($L1565="TC",0,IF($L1565="Nso",0,VLOOKUP($A1561,'Result Entry'!$B$9:$FW$108,13,0)))</f>
        <v>0.0</v>
      </c>
      <c r="H1577" s="2026">
        <f>SUM(E1577:G1577)</f>
        <v>0.0</v>
      </c>
      <c r="I1577" s="2027" t="str">
        <f>CONCATENATE(U1577,"/",'Result Entry'!$P$7)</f>
        <v>0/70</v>
      </c>
      <c r="J1577" s="2028" t="str">
        <f>IF(V1577=0,"--",CONCATENATE(V1577,"/"))</f>
        <v>--</v>
      </c>
      <c r="K1577" s="2029">
        <f>SUM(U1577:V1577)</f>
        <v>0.0</v>
      </c>
      <c r="L1577" s="2030">
        <f>SUM(H1577,K1577)</f>
        <v>0.0</v>
      </c>
      <c r="M1577" s="2027" t="str">
        <f>CONCATENATE(W1577,"/",'Result Entry'!$R$7)</f>
        <v>0/100</v>
      </c>
      <c r="N1577" s="2028" t="str">
        <f>IF(X1577=0,"--",CONCATENATE(X1577,"/"))</f>
        <v>--</v>
      </c>
      <c r="O1577" s="2031">
        <f>SUM(W1577:X1577)</f>
        <v>0.0</v>
      </c>
      <c r="P1577" s="1734">
        <f>SUM(L1577,O1577)</f>
        <v>0.0</v>
      </c>
      <c r="Q1577" s="2032" t="str">
        <f>IF($L1565="TC",0,IF($L1565="Nso",0,VLOOKUP($A1561,'Result Entry'!$B$9:$FW$108,24,0)))</f>
        <v/>
      </c>
      <c r="R1577" s="610"/>
      <c r="U1577" s="2033">
        <f>IF($L1565="TC",0,IF($L1565="Nso",0,VLOOKUP($A1561,'Result Entry'!$B$9:$FW$108,15,0)))</f>
        <v>0.0</v>
      </c>
      <c r="V1577" s="2033">
        <v>0.0</v>
      </c>
      <c r="W1577" s="2033">
        <f>IF($L1565="TC",0,IF($L1565="Nso",0,VLOOKUP($A1561,'Result Entry'!$B$9:$FW$108,17,0)))</f>
        <v>0.0</v>
      </c>
      <c r="X1577" s="2033">
        <v>0.0</v>
      </c>
    </row>
    <row r="1578" spans="8:8" s="1538" ht="33.75" customFormat="1" customHeight="1">
      <c r="A1578" s="1954"/>
      <c r="B1578" s="1986" t="s">
        <v>70</v>
      </c>
      <c r="C1578" s="1551" t="str">
        <f>'Result Entry'!$Z$3</f>
        <v>ENGLISH Comp.</v>
      </c>
      <c r="D1578" s="1552"/>
      <c r="E1578" s="1728">
        <f>IF($L1565="TC",0,IF($L1565="Nso",0,VLOOKUP($A1561,'Result Entry'!$B$9:$FW$108,25,0)))</f>
        <v>0.0</v>
      </c>
      <c r="F1578" s="1729">
        <f>IF($L1565="TC",0,IF($L1565="Nso",0,VLOOKUP($A1561,'Result Entry'!$B$9:$FW$108,26,0)))</f>
        <v>0.0</v>
      </c>
      <c r="G1578" s="1729">
        <f>IF($L1565="TC",0,IF($L1565="Nso",0,VLOOKUP($A1561,'Result Entry'!$B$9:$FW$108,27,0)))</f>
        <v>0.0</v>
      </c>
      <c r="H1578" s="2034">
        <f t="shared" si="200" ref="H1578:H1583">SUM(E1578:G1578)</f>
        <v>0.0</v>
      </c>
      <c r="I1578" s="2035" t="str">
        <f>CONCATENATE(U1578,"/",'Result Entry'!$AD$7)</f>
        <v>0/70</v>
      </c>
      <c r="J1578" s="2036" t="str">
        <f>IF(V1578=0,"--",CONCATENATE(V1578,"/"))</f>
        <v>--</v>
      </c>
      <c r="K1578" s="2037">
        <f t="shared" si="201" ref="K1578:K1583">SUM(U1578:V1578)</f>
        <v>0.0</v>
      </c>
      <c r="L1578" s="2038">
        <f t="shared" si="202" ref="L1578:L1583">SUM(H1578,K1578)</f>
        <v>0.0</v>
      </c>
      <c r="M1578" s="2035" t="str">
        <f>CONCATENATE(W1578,"/",'Result Entry'!$AF$7)</f>
        <v>0/100</v>
      </c>
      <c r="N1578" s="2036" t="str">
        <f>IF(X1578=0,"--",CONCATENATE(X1578,"/"))</f>
        <v>--</v>
      </c>
      <c r="O1578" s="2031">
        <f t="shared" si="203" ref="O1578:O1583">SUM(W1578:X1578)</f>
        <v>0.0</v>
      </c>
      <c r="P1578" s="1734">
        <f t="shared" si="204" ref="P1578:P1583">SUM(L1578,O1578)</f>
        <v>0.0</v>
      </c>
      <c r="Q1578" s="2032" t="str">
        <f>IF($L1565="TC",0,IF($L1565="Nso",0,VLOOKUP($A1561,'Result Entry'!$B$9:$FW$108,38,0)))</f>
        <v/>
      </c>
      <c r="R1578" s="610"/>
      <c r="U1578" s="2039">
        <f>IF($L1565="TC",0,IF($L1565="Nso",0,VLOOKUP($A1561,'Result Entry'!$B$9:$FW$108,29,0)))</f>
        <v>0.0</v>
      </c>
      <c r="V1578" s="2039">
        <v>0.0</v>
      </c>
      <c r="W1578" s="2039">
        <f>IF($L1565="TC",0,IF($L1565="Nso",0,VLOOKUP($A1561,'Result Entry'!$B$9:$FW$108,31,0)))</f>
        <v>0.0</v>
      </c>
      <c r="X1578" s="2039">
        <v>0.0</v>
      </c>
    </row>
    <row r="1579" spans="8:8" s="1538" ht="33.75" customFormat="1" customHeight="1">
      <c r="A1579" s="1954"/>
      <c r="B1579" s="1986" t="s">
        <v>70</v>
      </c>
      <c r="C1579" s="1551">
        <f>IF(Y1579&gt;=1,'Result Entry'!$AO$3,0)</f>
        <v>0.0</v>
      </c>
      <c r="D1579" s="1552"/>
      <c r="E1579" s="1728">
        <f>IF($L1565="TC",0,IF($L1565="Nso",0,VLOOKUP($A1561,'Result Entry'!$B$9:$FW$108,40,0)))</f>
        <v>0.0</v>
      </c>
      <c r="F1579" s="1729">
        <f>IF($L1565="TC",0,IF($L1565="Nso",0,VLOOKUP($A1561,'Result Entry'!$B$9:$FW$108,41,0)))</f>
        <v>0.0</v>
      </c>
      <c r="G1579" s="1729">
        <f>IF($L1565="TC",0,IF($L1565="Nso",0,VLOOKUP($A1561,'Result Entry'!$B$9:$FW$108,42,0)))</f>
        <v>0.0</v>
      </c>
      <c r="H1579" s="2034">
        <f t="shared" si="200"/>
        <v>0.0</v>
      </c>
      <c r="I1579" s="2035" t="str">
        <f>CONCATENATE(U1579,"/",'Result Entry'!$AS$7)</f>
        <v>0/40</v>
      </c>
      <c r="J1579" s="2036" t="str">
        <f>IF(V1579=0,"--",CONCATENATE(V1579,"/",'Result Entry'!$AT$7))</f>
        <v>--</v>
      </c>
      <c r="K1579" s="2037">
        <f t="shared" si="201"/>
        <v>0.0</v>
      </c>
      <c r="L1579" s="2038">
        <f t="shared" si="202"/>
        <v>0.0</v>
      </c>
      <c r="M1579" s="2035" t="str">
        <f>CONCATENATE(W1579,"/",'Result Entry'!$AW$7)</f>
        <v>0/100</v>
      </c>
      <c r="N1579" s="2036" t="str">
        <f>IF(X1579=0,"--",CONCATENATE(X1579,"/",'Result Entry'!$AX$7))</f>
        <v>--</v>
      </c>
      <c r="O1579" s="2031">
        <f t="shared" si="203"/>
        <v>0.0</v>
      </c>
      <c r="P1579" s="1734">
        <f t="shared" si="204"/>
        <v>0.0</v>
      </c>
      <c r="Q1579" s="2032" t="str">
        <f>IF($L1565="TC",0,IF($L1565="Nso",0,VLOOKUP($A1561,'Result Entry'!$B$9:$FW$108,55,0)))</f>
        <v/>
      </c>
      <c r="R1579" s="610"/>
      <c r="U1579" s="2039">
        <f>IF($L1565="TC",0,IF($L1565="Nso",0,VLOOKUP($A1561,'Result Entry'!$B$9:$FW$108,44,0)))</f>
        <v>0.0</v>
      </c>
      <c r="V1579" s="2039">
        <f>IF($L1565="TC",0,IF($L1565="Nso",0,VLOOKUP($A1561,'Result Entry'!$B$9:$FW$108,45,0)))</f>
        <v>0.0</v>
      </c>
      <c r="W1579" s="2039">
        <f>IF($L1565="TC",0,IF($L1565="Nso",0,VLOOKUP($A1561,'Result Entry'!$B$9:$FW$108,48,0)))</f>
        <v>0.0</v>
      </c>
      <c r="X1579" s="2039">
        <f>IF($L1565="TC",0,IF($L1565="Nso",0,VLOOKUP($A1561,'Result Entry'!$B$9:$FW$108,49,0)))</f>
        <v>0.0</v>
      </c>
      <c r="Y1579" s="2039">
        <f>VLOOKUP($A1561,'Result Entry'!$B$9:$FW$108,39,0)</f>
        <v>0.0</v>
      </c>
    </row>
    <row r="1580" spans="8:8" s="1538" ht="33.75" customFormat="1" customHeight="1">
      <c r="A1580" s="1954"/>
      <c r="B1580" s="1986" t="s">
        <v>70</v>
      </c>
      <c r="C1580" s="1551">
        <f>IF(Y1580&gt;=1,'Result Entry'!$BF$3,0)</f>
        <v>0.0</v>
      </c>
      <c r="D1580" s="1552"/>
      <c r="E1580" s="1728">
        <f>IF($L1565="TC",0,IF($L1565="Nso",0,VLOOKUP($A1561,'Result Entry'!$B$9:$FW$108,57,0)))</f>
        <v>0.0</v>
      </c>
      <c r="F1580" s="1729">
        <f>IF($L1565="TC",0,IF($L1565="Nso",0,VLOOKUP($A1561,'Result Entry'!$B$9:$FW$108,58,0)))</f>
        <v>0.0</v>
      </c>
      <c r="G1580" s="1729">
        <f>IF($L1565="TC",0,IF($L1565="Nso",0,VLOOKUP($A1561,'Result Entry'!$B$9:$FW$108,59,0)))</f>
        <v>0.0</v>
      </c>
      <c r="H1580" s="2034">
        <f t="shared" si="200"/>
        <v>0.0</v>
      </c>
      <c r="I1580" s="2035" t="str">
        <f>CONCATENATE(U1580,"/",'Result Entry'!$BJ$7)</f>
        <v>0/70</v>
      </c>
      <c r="J1580" s="2036" t="str">
        <f>IF(V1580=0,"--",CONCATENATE(V1580,"/",'Result Entry'!$BK$7))</f>
        <v>--</v>
      </c>
      <c r="K1580" s="2037">
        <f t="shared" si="201"/>
        <v>0.0</v>
      </c>
      <c r="L1580" s="2038">
        <f t="shared" si="202"/>
        <v>0.0</v>
      </c>
      <c r="M1580" s="2035" t="str">
        <f>CONCATENATE(W1580,"/",'Result Entry'!$BN$7)</f>
        <v>0/100</v>
      </c>
      <c r="N1580" s="2036" t="str">
        <f>IF(X1580=0,"--",CONCATENATE(X1580,"/",'Result Entry'!$BO$7))</f>
        <v>--</v>
      </c>
      <c r="O1580" s="2031">
        <f t="shared" si="203"/>
        <v>0.0</v>
      </c>
      <c r="P1580" s="1734">
        <f t="shared" si="204"/>
        <v>0.0</v>
      </c>
      <c r="Q1580" s="2032" t="str">
        <f>IF($L1565="TC",0,IF($L1565="Nso",0,VLOOKUP($A1561,'Result Entry'!$B$9:$FW$108,72,0)))</f>
        <v/>
      </c>
      <c r="R1580" s="610"/>
      <c r="U1580" s="2039">
        <f>IF($L1565="TC",0,IF($L1565="Nso",0,VLOOKUP($A1561,'Result Entry'!$B$9:$FW$108,61,0)))</f>
        <v>0.0</v>
      </c>
      <c r="V1580" s="2039">
        <f>IF($L1565="TC",0,IF($L1565="Nso",0,VLOOKUP($A1561,'Result Entry'!$B$9:$FW$108,62,0)))</f>
        <v>0.0</v>
      </c>
      <c r="W1580" s="2039">
        <f>IF($L1565="TC",0,IF($L1565="Nso",0,VLOOKUP($A1561,'Result Entry'!$B$9:$FW$108,65,0)))</f>
        <v>0.0</v>
      </c>
      <c r="X1580" s="2039">
        <f>IF($L1565="TC",0,IF($L1565="Nso",0,VLOOKUP($A1561,'Result Entry'!$B$9:$FW$108,66,0)))</f>
        <v>0.0</v>
      </c>
      <c r="Y1580" s="2039">
        <f>VLOOKUP($A1561,'Result Entry'!$B$9:$FW$108,56,0)</f>
        <v>0.0</v>
      </c>
    </row>
    <row r="1581" spans="8:8" s="1538" ht="33.75" customFormat="1" customHeight="1">
      <c r="A1581" s="1954"/>
      <c r="B1581" s="1986" t="s">
        <v>70</v>
      </c>
      <c r="C1581" s="1554">
        <f>IF(Y1581&gt;=1,'Result Entry'!$BW$3,0)</f>
        <v>0.0</v>
      </c>
      <c r="D1581" s="2040"/>
      <c r="E1581" s="2041">
        <f>IF($L1565="TC",0,IF($L1565="Nso",0,VLOOKUP($A1561,'Result Entry'!$B$9:$FW$108,74,0)))</f>
        <v>0.0</v>
      </c>
      <c r="F1581" s="2042">
        <f>IF($L1565="TC",0,IF($L1565="Nso",0,VLOOKUP($A1561,'Result Entry'!$B$9:$FW$108,75,0)))</f>
        <v>0.0</v>
      </c>
      <c r="G1581" s="2042">
        <f>IF($L1565="TC",0,IF($L1565="Nso",0,VLOOKUP($A1561,'Result Entry'!$B$9:$FW$108,76,0)))</f>
        <v>0.0</v>
      </c>
      <c r="H1581" s="2043">
        <f t="shared" si="200"/>
        <v>0.0</v>
      </c>
      <c r="I1581" s="2044" t="str">
        <f>CONCATENATE(U1581,"/",'Result Entry'!$CA$7)</f>
        <v>0/70</v>
      </c>
      <c r="J1581" s="2045" t="str">
        <f>IF(V1581=0,"--",CONCATENATE(V1581,"/",'Result Entry'!$CB$7))</f>
        <v>--</v>
      </c>
      <c r="K1581" s="2046">
        <f t="shared" si="201"/>
        <v>0.0</v>
      </c>
      <c r="L1581" s="2047">
        <f t="shared" si="202"/>
        <v>0.0</v>
      </c>
      <c r="M1581" s="2044" t="str">
        <f>CONCATENATE(W1581,"/",'Result Entry'!$CE$7)</f>
        <v>0/100</v>
      </c>
      <c r="N1581" s="2045" t="str">
        <f>IF(X1581=0,"--",CONCATENATE(X1581,"/",'Result Entry'!$CF$7))</f>
        <v>--</v>
      </c>
      <c r="O1581" s="2043">
        <f t="shared" si="203"/>
        <v>0.0</v>
      </c>
      <c r="P1581" s="2048">
        <f t="shared" si="204"/>
        <v>0.0</v>
      </c>
      <c r="Q1581" s="2049" t="str">
        <f>IF($L1565="TC",0,IF($L1565="Nso",0,VLOOKUP($A1561,'Result Entry'!$B$9:$FW$108,89,0)))</f>
        <v/>
      </c>
      <c r="R1581" s="610"/>
      <c r="U1581" s="2041">
        <f>IF($L1565="TC",0,IF($L1565="Nso",0,VLOOKUP($A1561,'Result Entry'!$B$9:$FW$108,78,0)))</f>
        <v>0.0</v>
      </c>
      <c r="V1581" s="2041">
        <f>IF($L1565="TC",0,IF($L1565="Nso",0,VLOOKUP($A1561,'Result Entry'!$B$9:$FW$108,79,0)))</f>
        <v>0.0</v>
      </c>
      <c r="W1581" s="2041">
        <f>IF($L1565="TC",0,IF($L1565="Nso",0,VLOOKUP($A1561,'Result Entry'!$B$9:$FW$108,82,0)))</f>
        <v>0.0</v>
      </c>
      <c r="X1581" s="2041">
        <f>IF($L1565="TC",0,IF($L1565="Nso",0,VLOOKUP($A1561,'Result Entry'!$B$9:$FW$108,83,0)))</f>
        <v>0.0</v>
      </c>
      <c r="Y1581" s="2041">
        <f>VLOOKUP($A1561,'Result Entry'!$B$9:$FW$108,73,0)</f>
        <v>0.0</v>
      </c>
    </row>
    <row r="1582" spans="8:8" s="1538" ht="33.75" customFormat="1" customHeight="1">
      <c r="A1582" s="1954"/>
      <c r="B1582" s="1986" t="s">
        <v>70</v>
      </c>
      <c r="C1582" s="2050">
        <f>IF(Y1582&gt;=1,'Result Entry'!$CN$3,0)</f>
        <v>0.0</v>
      </c>
      <c r="D1582" s="2040"/>
      <c r="E1582" s="2051">
        <f>IF($L1565="TC",0,IF($L1565="Nso",0,VLOOKUP($A1561,'Result Entry'!$B$9:$FW$108,91,0)))</f>
        <v>0.0</v>
      </c>
      <c r="F1582" s="2052">
        <f>IF($L1565="TC",0,IF($L1565="Nso",0,VLOOKUP($A1561,'Result Entry'!$B$9:$FW$108,92,0)))</f>
        <v>0.0</v>
      </c>
      <c r="G1582" s="2052">
        <f>IF($L1565="TC",0,IF($L1565="Nso",0,VLOOKUP($A1561,'Result Entry'!$B$9:$FW$108,93,0)))</f>
        <v>0.0</v>
      </c>
      <c r="H1582" s="2053">
        <f t="shared" si="200"/>
        <v>0.0</v>
      </c>
      <c r="I1582" s="2054" t="str">
        <f>CONCATENATE(U1582,"/",'Result Entry'!$CR$7)</f>
        <v>0/70</v>
      </c>
      <c r="J1582" s="2055" t="str">
        <f>IF(V1582=0,"--",CONCATENATE(V1582,"/",'Result Entry'!$CS$7))</f>
        <v>--</v>
      </c>
      <c r="K1582" s="2056">
        <f t="shared" si="201"/>
        <v>0.0</v>
      </c>
      <c r="L1582" s="2057">
        <f t="shared" si="202"/>
        <v>0.0</v>
      </c>
      <c r="M1582" s="2054" t="str">
        <f>CONCATENATE(W1582,"/",'Result Entry'!$CV$7)</f>
        <v>0/100</v>
      </c>
      <c r="N1582" s="2055" t="str">
        <f>IF(X1582=0,"--",CONCATENATE(X1582,"/",'Result Entry'!$CW$7))</f>
        <v>--</v>
      </c>
      <c r="O1582" s="2053">
        <f t="shared" si="203"/>
        <v>0.0</v>
      </c>
      <c r="P1582" s="2058">
        <f t="shared" si="204"/>
        <v>0.0</v>
      </c>
      <c r="Q1582" s="2059" t="str">
        <f>IF($L1565="TC",0,IF($L1565="Nso",0,VLOOKUP($A1561,'Result Entry'!$B$9:$FW$108,106,0)))</f>
        <v/>
      </c>
      <c r="R1582" s="610"/>
      <c r="U1582" s="2051">
        <f>IF($L1565="TC",0,IF($L1565="Nso",0,VLOOKUP($A1561,'Result Entry'!$B$9:$FW$108,95,0)))</f>
        <v>0.0</v>
      </c>
      <c r="V1582" s="2051">
        <f>IF($L1565="TC",0,IF($L1565="Nso",0,VLOOKUP($A1561,'Result Entry'!$B$9:$FW$108,96,0)))</f>
        <v>0.0</v>
      </c>
      <c r="W1582" s="2051">
        <f>IF($L1565="TC",0,IF($L1565="Nso",0,VLOOKUP($A1561,'Result Entry'!$B$9:$FW$108,99,0)))</f>
        <v>0.0</v>
      </c>
      <c r="X1582" s="2051">
        <f>IF($L1565="TC",0,IF($L1565="Nso",0,VLOOKUP($A1561,'Result Entry'!$B$9:$FW$108,100,0)))</f>
        <v>0.0</v>
      </c>
      <c r="Y1582" s="2051">
        <f>VLOOKUP($A1561,'Result Entry'!$B$9:$FW$108,90,0)</f>
        <v>0.0</v>
      </c>
    </row>
    <row r="1583" spans="8:8" s="1538" ht="33.75" customFormat="1" customHeight="1">
      <c r="A1583" s="1954"/>
      <c r="B1583" s="1986" t="s">
        <v>70</v>
      </c>
      <c r="C1583" s="1554">
        <f>IF(Y1583&gt;=1,'Result Entry'!$DE$3,0)</f>
        <v>0.0</v>
      </c>
      <c r="D1583" s="2040"/>
      <c r="E1583" s="1739">
        <f>IF($L1565="TC",0,IF($L1565="Nso",0,VLOOKUP($A1561,'Result Entry'!$B$9:$FW$108,108,0)))</f>
        <v>0.0</v>
      </c>
      <c r="F1583" s="1740">
        <f>IF($L1565="TC",0,IF($L1565="Nso",0,VLOOKUP($A1561,'Result Entry'!$B$9:$FW$108,109,0)))</f>
        <v>0.0</v>
      </c>
      <c r="G1583" s="1740">
        <f>IF($L1565="TC",0,IF($L1565="Nso",0,VLOOKUP($A1561,'Result Entry'!$B$9:$FW$108,110,0)))</f>
        <v>0.0</v>
      </c>
      <c r="H1583" s="2060">
        <f t="shared" si="200"/>
        <v>0.0</v>
      </c>
      <c r="I1583" s="2061" t="str">
        <f>CONCATENATE(U1583,"/",'Result Entry'!$DI$7)</f>
        <v>0/70</v>
      </c>
      <c r="J1583" s="2062" t="str">
        <f>IF(V1583=0,"--",CONCATENATE(V1583,"/",'Result Entry'!$DJ$7))</f>
        <v>--</v>
      </c>
      <c r="K1583" s="2063">
        <f t="shared" si="201"/>
        <v>0.0</v>
      </c>
      <c r="L1583" s="2064">
        <f t="shared" si="202"/>
        <v>0.0</v>
      </c>
      <c r="M1583" s="2061" t="str">
        <f>CONCATENATE(W1583,"/",'Result Entry'!$DM$7)</f>
        <v>0/100</v>
      </c>
      <c r="N1583" s="2062" t="str">
        <f>IF(X1583=0,"--",CONCATENATE(X1583,"/",'Result Entry'!$DN$7))</f>
        <v>--</v>
      </c>
      <c r="O1583" s="2060">
        <f t="shared" si="203"/>
        <v>0.0</v>
      </c>
      <c r="P1583" s="1746">
        <f t="shared" si="204"/>
        <v>0.0</v>
      </c>
      <c r="Q1583" s="2032" t="str">
        <f>IF($L1565="TC",0,IF($L1565="Nso",0,VLOOKUP($A1561,'Result Entry'!$B$9:$FW$108,123,0)))</f>
        <v/>
      </c>
      <c r="R1583" s="610"/>
      <c r="U1583" s="2065">
        <f>IF($L1565="TC",0,IF($L1565="Nso",0,VLOOKUP($A1561,'Result Entry'!$B$9:$FW$108,112,0)))</f>
        <v>0.0</v>
      </c>
      <c r="V1583" s="2065">
        <f>IF($L1565="TC",0,IF($L1565="Nso",0,VLOOKUP($A1561,'Result Entry'!$B$9:$FW$108,113,0)))</f>
        <v>0.0</v>
      </c>
      <c r="W1583" s="2065">
        <f>IF($L1565="TC",0,IF($L1565="Nso",0,VLOOKUP($A1561,'Result Entry'!$B$9:$FW$108,116,0)))</f>
        <v>0.0</v>
      </c>
      <c r="X1583" s="2065">
        <f>IF($L1565="TC",0,IF($L1565="Nso",0,VLOOKUP($A1561,'Result Entry'!$B$9:$FW$108,117,0)))</f>
        <v>0.0</v>
      </c>
      <c r="Y1583" s="2065">
        <f>VLOOKUP($A1561,'Result Entry'!$B$9:$FW$108,107,0)</f>
        <v>0.0</v>
      </c>
    </row>
    <row r="1584" spans="8:8" ht="33.75" customHeight="1">
      <c r="A1584" s="1954"/>
      <c r="B1584" s="1986" t="s">
        <v>70</v>
      </c>
      <c r="C1584" s="1565" t="s">
        <v>78</v>
      </c>
      <c r="D1584" s="1566"/>
      <c r="E1584" s="1567"/>
      <c r="F1584" s="1747" t="s">
        <v>79</v>
      </c>
      <c r="G1584" s="2066"/>
      <c r="H1584" s="1748"/>
      <c r="I1584" s="1747" t="s">
        <v>80</v>
      </c>
      <c r="J1584" s="1749"/>
      <c r="K1584" s="2067" t="s">
        <v>42</v>
      </c>
      <c r="L1584" s="2068"/>
      <c r="M1584" s="2067" t="s">
        <v>92</v>
      </c>
      <c r="N1584" s="1753"/>
      <c r="O1584" s="1752" t="s">
        <v>40</v>
      </c>
      <c r="P1584" s="1753"/>
      <c r="Q1584" s="2069" t="s">
        <v>44</v>
      </c>
      <c r="R1584" s="610"/>
    </row>
    <row r="1585" spans="8:8" ht="33.75" customHeight="1">
      <c r="A1585" s="1954"/>
      <c r="B1585" s="1986" t="s">
        <v>70</v>
      </c>
      <c r="C1585" s="1577"/>
      <c r="D1585" s="1578"/>
      <c r="E1585" s="1579"/>
      <c r="F1585" s="1755">
        <f>IF($L1565="TC",0,IF($L1565="Nso",0,VLOOKUP($A1561,'Result Entry'!$B$9:$FW$108,171,0)))</f>
        <v>0.0</v>
      </c>
      <c r="G1585" s="2070"/>
      <c r="H1585" s="1756"/>
      <c r="I1585" s="2071">
        <f>IF($L1565="TC",0,IF($L1565="Nso",0,VLOOKUP($A1561,'Result Entry'!$B$9:$FW$108,172,0)))</f>
        <v>0.0</v>
      </c>
      <c r="J1585" s="2072"/>
      <c r="K1585" s="2073">
        <f>IF($L1565="TC",0,IF($L1565="Nso",0,VLOOKUP($A1561,'Result Entry'!$B$9:$FW$108,173,0)))</f>
        <v>0.0</v>
      </c>
      <c r="L1585" s="2074"/>
      <c r="M1585" s="2075" t="str">
        <f>IF($L1565="TC",0,IF($L1565="Nso",0,VLOOKUP($A1561,'Result Entry'!$B$9:$FW$108,174,0)))</f>
        <v/>
      </c>
      <c r="N1585" s="2076"/>
      <c r="O1585" s="1535" t="str">
        <f>VLOOKUP($A1561,'Result Entry'!$B$9:$FW$108,175,0)</f>
        <v/>
      </c>
      <c r="P1585" s="1534"/>
      <c r="Q1585" s="2077" t="str">
        <f>IF($L1565="TC",0,IF($L1565="Nso",0,VLOOKUP($A1561,'Result Entry'!$B$9:$FW$108,177,0)))</f>
        <v/>
      </c>
      <c r="R1585" s="610"/>
    </row>
    <row r="1586" spans="8:8" ht="33.75" customHeight="1">
      <c r="A1586" s="1954"/>
      <c r="B1586" s="1986" t="s">
        <v>70</v>
      </c>
      <c r="C1586" s="2078" t="s">
        <v>59</v>
      </c>
      <c r="D1586" s="2079"/>
      <c r="E1586" s="2079"/>
      <c r="F1586" s="2079"/>
      <c r="G1586" s="2079"/>
      <c r="H1586" s="2079"/>
      <c r="I1586" s="2080"/>
      <c r="J1586" s="1592" t="s">
        <v>60</v>
      </c>
      <c r="K1586" s="1592"/>
      <c r="L1586" s="1592"/>
      <c r="M1586" s="1593"/>
      <c r="N1586" s="1760">
        <f>VLOOKUP($A1561,'Result Entry'!$B$9:$FW$108,168,0)</f>
        <v>0.0</v>
      </c>
      <c r="O1586" s="1761"/>
      <c r="P1586" s="2081" t="s">
        <v>38</v>
      </c>
      <c r="Q1586" s="2082"/>
      <c r="R1586" s="610"/>
    </row>
    <row r="1587" spans="8:8" ht="33.75" customHeight="1">
      <c r="A1587" s="1954"/>
      <c r="B1587" s="1986" t="s">
        <v>70</v>
      </c>
      <c r="C1587" s="1598" t="s">
        <v>244</v>
      </c>
      <c r="D1587" s="1599"/>
      <c r="E1587" s="1599"/>
      <c r="F1587" s="2083" t="s">
        <v>158</v>
      </c>
      <c r="G1587" s="2084"/>
      <c r="H1587" s="2085"/>
      <c r="I1587" s="2086" t="s">
        <v>242</v>
      </c>
      <c r="J1587" s="1603" t="s">
        <v>61</v>
      </c>
      <c r="K1587" s="1603"/>
      <c r="L1587" s="1603"/>
      <c r="M1587" s="1604"/>
      <c r="N1587" s="1762">
        <f>VLOOKUP($A1561,'Result Entry'!$B$9:$FW$108,169,0)</f>
        <v>0.0</v>
      </c>
      <c r="O1587" s="1763"/>
      <c r="P1587" s="1607" t="str">
        <f>VLOOKUP($A1561,'Result Entry'!$B$9:$FW$108,170,0)</f>
        <v/>
      </c>
      <c r="Q1587" s="2087"/>
      <c r="R1587" s="610"/>
    </row>
    <row r="1588" spans="8:8" ht="33.75" customHeight="1">
      <c r="A1588" s="1954"/>
      <c r="B1588" s="1986" t="s">
        <v>70</v>
      </c>
      <c r="C1588" s="1598"/>
      <c r="D1588" s="1599"/>
      <c r="E1588" s="1599"/>
      <c r="F1588" s="2088"/>
      <c r="G1588" s="2089"/>
      <c r="H1588" s="2090"/>
      <c r="I1588" s="2091" t="s">
        <v>100</v>
      </c>
      <c r="J1588" s="1612" t="s">
        <v>62</v>
      </c>
      <c r="K1588" s="1612"/>
      <c r="L1588" s="1612"/>
      <c r="M1588" s="1613"/>
      <c r="N1588" s="2092">
        <f>IF($L1565="TC","Transferred",IF($L1565="Nso","NameSeparated",VLOOKUP($A1561,'Result Entry'!$B$9:$FW$108,178,0)))</f>
        <v>0.0</v>
      </c>
      <c r="O1588" s="2092"/>
      <c r="P1588" s="2092"/>
      <c r="Q1588" s="2093"/>
      <c r="R1588" s="610"/>
    </row>
    <row r="1589" spans="8:8" ht="33.75" customHeight="1">
      <c r="A1589" s="1954"/>
      <c r="B1589" s="1986" t="s">
        <v>70</v>
      </c>
      <c r="C1589" s="1766" t="str">
        <f>'Result Entry'!$DU$3</f>
        <v>Foundation Of Information Tech.</v>
      </c>
      <c r="D1589" s="1767"/>
      <c r="E1589" s="1768"/>
      <c r="F1589" s="1769" t="str">
        <f>IF(OR($L1565="TC",$L1565="Nso"),"",VLOOKUP($A1561,'Result Entry'!$B$9:$GS$108,196,0))</f>
        <v>0/200</v>
      </c>
      <c r="G1589" s="1769"/>
      <c r="H1589" s="1769"/>
      <c r="I1589" s="1770" t="str">
        <f>IF(F1589="","",VLOOKUP($A1561,'Result Entry'!$B$9:$GS$108,137,0))</f>
        <v/>
      </c>
      <c r="J1589" s="1621" t="s">
        <v>72</v>
      </c>
      <c r="K1589" s="1621"/>
      <c r="L1589" s="1621"/>
      <c r="M1589" s="1622"/>
      <c r="N1589" s="2094">
        <f>'Result Entry'!$T$2</f>
        <v>45041.0</v>
      </c>
      <c r="O1589" s="2095"/>
      <c r="P1589" s="2095"/>
      <c r="Q1589" s="2096"/>
      <c r="R1589" s="610"/>
    </row>
    <row r="1590" spans="8:8" ht="33.75" customHeight="1">
      <c r="A1590" s="1954"/>
      <c r="B1590" s="1986" t="s">
        <v>70</v>
      </c>
      <c r="C1590" s="1774" t="str">
        <f>'Result Entry'!$EI$3</f>
        <v>G.I.A.I.-II</v>
      </c>
      <c r="D1590" s="1775"/>
      <c r="E1590" s="1776"/>
      <c r="F1590" s="1769" t="str">
        <f>IF(OR($L1565="TC",$L1565="Nso"),"",VLOOKUP($A1561,'Result Entry'!$B$9:$GS$108,200,0))</f>
        <v>0/200</v>
      </c>
      <c r="G1590" s="1769"/>
      <c r="H1590" s="1769"/>
      <c r="I1590" s="1770" t="str">
        <f>IF(F1590="","",VLOOKUP($A1561,'Result Entry'!$B$9:$GS$108,149,0))</f>
        <v/>
      </c>
      <c r="J1590" s="1626"/>
      <c r="K1590" s="1627"/>
      <c r="L1590" s="1627"/>
      <c r="M1590" s="1627"/>
      <c r="N1590" s="1627"/>
      <c r="O1590" s="1627"/>
      <c r="P1590" s="1627"/>
      <c r="Q1590" s="2097"/>
      <c r="R1590" s="610"/>
    </row>
    <row r="1591" spans="8:8" ht="33.75" customHeight="1">
      <c r="A1591" s="1954"/>
      <c r="B1591" s="1986" t="s">
        <v>70</v>
      </c>
      <c r="C1591" s="1774" t="str">
        <f>'Result Entry'!$EU$3</f>
        <v>SOC.SER.PLAN</v>
      </c>
      <c r="D1591" s="1775"/>
      <c r="E1591" s="1776"/>
      <c r="F1591" s="1769" t="str">
        <f>IF(OR($L1565="TC",$L1565="Nso"),"",VLOOKUP($A1561,'Result Entry'!$B$9:$HS$108,204,0))</f>
        <v>0/200</v>
      </c>
      <c r="G1591" s="1769"/>
      <c r="H1591" s="1769"/>
      <c r="I1591" s="1770" t="str">
        <f>IF(F1591="","",VLOOKUP($A1561,'Result Entry'!$B$9:$GS$108,161,0))</f>
        <v/>
      </c>
      <c r="J1591" s="1629" t="s">
        <v>175</v>
      </c>
      <c r="K1591" s="2098"/>
      <c r="L1591" s="2098"/>
      <c r="M1591" s="1630"/>
      <c r="N1591" s="2099"/>
      <c r="O1591" s="2100"/>
      <c r="P1591" s="2100"/>
      <c r="Q1591" s="2101"/>
      <c r="R1591" s="610"/>
    </row>
    <row r="1592" spans="8:8" ht="33.75" customHeight="1">
      <c r="A1592" s="1954"/>
      <c r="B1592" s="1986" t="s">
        <v>70</v>
      </c>
      <c r="C1592" s="1774" t="str">
        <f>'Result Entry'!$FG$3</f>
        <v>Jeewan Kaushal</v>
      </c>
      <c r="D1592" s="1775"/>
      <c r="E1592" s="1776"/>
      <c r="F1592" s="1769" t="str">
        <f>IF(OR($L1565="TC",$L1565="Nso"),"",VLOOKUP($A1561,'Result Entry'!$B$9:$HS$108,208,0))</f>
        <v>0/100</v>
      </c>
      <c r="G1592" s="1769"/>
      <c r="H1592" s="1769"/>
      <c r="I1592" s="1770" t="str">
        <f>IF(F1592="","",VLOOKUP($A1561,'Result Entry'!$B$9:$HS$108,167,0))</f>
        <v/>
      </c>
      <c r="J1592" s="1629" t="s">
        <v>149</v>
      </c>
      <c r="K1592" s="2098"/>
      <c r="L1592" s="2098"/>
      <c r="M1592" s="1630"/>
      <c r="N1592" s="1630"/>
      <c r="O1592" s="1630"/>
      <c r="P1592" s="1630"/>
      <c r="Q1592" s="2102"/>
      <c r="R1592" s="610"/>
    </row>
    <row r="1593" spans="8:8" ht="33.75" customHeight="1">
      <c r="A1593" s="1954"/>
      <c r="B1593" s="1986" t="s">
        <v>70</v>
      </c>
      <c r="C1593" s="1777" t="s">
        <v>181</v>
      </c>
      <c r="D1593" s="1778"/>
      <c r="E1593" s="1779"/>
      <c r="F1593" s="2103" t="s">
        <v>182</v>
      </c>
      <c r="G1593" s="2104"/>
      <c r="H1593" s="2105"/>
      <c r="I1593" s="1782" t="s">
        <v>31</v>
      </c>
      <c r="J1593" s="1629" t="s">
        <v>176</v>
      </c>
      <c r="K1593" s="2098"/>
      <c r="L1593" s="2098"/>
      <c r="M1593" s="1630"/>
      <c r="N1593" s="1630"/>
      <c r="O1593" s="1630"/>
      <c r="P1593" s="1630"/>
      <c r="Q1593" s="2102"/>
      <c r="R1593" s="610"/>
    </row>
    <row r="1594" spans="8:8" ht="33.75" customHeight="1">
      <c r="A1594" s="1954"/>
      <c r="B1594" s="1986" t="s">
        <v>70</v>
      </c>
      <c r="C1594" s="1783"/>
      <c r="D1594" s="1784"/>
      <c r="E1594" s="1785"/>
      <c r="F1594" s="1786" t="s">
        <v>245</v>
      </c>
      <c r="G1594" s="2106"/>
      <c r="H1594" s="1787"/>
      <c r="I1594" s="1788" t="s">
        <v>63</v>
      </c>
      <c r="J1594" s="1647" t="s">
        <v>68</v>
      </c>
      <c r="K1594" s="1648"/>
      <c r="L1594" s="1648"/>
      <c r="M1594" s="1648"/>
      <c r="N1594" s="1648"/>
      <c r="O1594" s="1648"/>
      <c r="P1594" s="1648"/>
      <c r="Q1594" s="2107"/>
      <c r="R1594" s="610"/>
    </row>
    <row r="1595" spans="8:8" ht="33.75" customHeight="1">
      <c r="A1595" s="1954"/>
      <c r="B1595" s="1986" t="s">
        <v>70</v>
      </c>
      <c r="C1595" s="1783"/>
      <c r="D1595" s="1784"/>
      <c r="E1595" s="1785"/>
      <c r="F1595" s="1786" t="s">
        <v>246</v>
      </c>
      <c r="G1595" s="2106"/>
      <c r="H1595" s="1787"/>
      <c r="I1595" s="1788" t="s">
        <v>64</v>
      </c>
      <c r="J1595" s="1650"/>
      <c r="K1595" s="1651"/>
      <c r="L1595" s="1651"/>
      <c r="M1595" s="1651"/>
      <c r="N1595" s="1651"/>
      <c r="O1595" s="1651"/>
      <c r="P1595" s="1651"/>
      <c r="Q1595" s="2108"/>
      <c r="R1595" s="610"/>
    </row>
    <row r="1596" spans="8:8" ht="33.75" customHeight="1">
      <c r="A1596" s="1954"/>
      <c r="B1596" s="1986" t="s">
        <v>70</v>
      </c>
      <c r="C1596" s="1783"/>
      <c r="D1596" s="1784"/>
      <c r="E1596" s="1785"/>
      <c r="F1596" s="1786" t="s">
        <v>247</v>
      </c>
      <c r="G1596" s="2106"/>
      <c r="H1596" s="1787"/>
      <c r="I1596" s="1788" t="s">
        <v>66</v>
      </c>
      <c r="J1596" s="1650"/>
      <c r="K1596" s="1651"/>
      <c r="L1596" s="1651"/>
      <c r="M1596" s="1651"/>
      <c r="N1596" s="1651"/>
      <c r="O1596" s="1651"/>
      <c r="P1596" s="1651"/>
      <c r="Q1596" s="2108"/>
      <c r="R1596" s="610"/>
    </row>
    <row r="1597" spans="8:8" ht="33.75" customHeight="1">
      <c r="A1597" s="1954"/>
      <c r="B1597" s="1986" t="s">
        <v>70</v>
      </c>
      <c r="C1597" s="1783"/>
      <c r="D1597" s="1784"/>
      <c r="E1597" s="1785"/>
      <c r="F1597" s="1786" t="s">
        <v>248</v>
      </c>
      <c r="G1597" s="2106"/>
      <c r="H1597" s="1787"/>
      <c r="I1597" s="1788" t="s">
        <v>65</v>
      </c>
      <c r="J1597" s="1653" t="s">
        <v>81</v>
      </c>
      <c r="K1597" s="1654"/>
      <c r="L1597" s="1654"/>
      <c r="M1597" s="1654"/>
      <c r="N1597" s="1654"/>
      <c r="O1597" s="1654"/>
      <c r="P1597" s="1654"/>
      <c r="Q1597" s="2109"/>
      <c r="R1597" s="610"/>
    </row>
    <row r="1598" spans="8:8" ht="33.75" customHeight="1">
      <c r="A1598" s="1954"/>
      <c r="B1598" s="2110" t="s">
        <v>70</v>
      </c>
      <c r="C1598" s="2111"/>
      <c r="D1598" s="2112"/>
      <c r="E1598" s="2113"/>
      <c r="F1598" s="2114"/>
      <c r="G1598" s="2115"/>
      <c r="H1598" s="2115"/>
      <c r="I1598" s="2116"/>
      <c r="J1598" s="2117"/>
      <c r="K1598" s="2118"/>
      <c r="L1598" s="2118"/>
      <c r="M1598" s="2118"/>
      <c r="N1598" s="2118"/>
      <c r="O1598" s="2118"/>
      <c r="P1598" s="2118"/>
      <c r="Q1598" s="2119"/>
      <c r="R1598" s="610"/>
    </row>
    <row r="1599" spans="8:8" s="927" ht="48.75" customFormat="1" customHeight="1">
      <c r="A1599" s="1439"/>
      <c r="B1599" s="2120"/>
      <c r="C1599" s="2120"/>
      <c r="D1599" s="2120"/>
      <c r="E1599" s="2120"/>
      <c r="F1599" s="2120"/>
      <c r="G1599" s="2120"/>
      <c r="H1599" s="2120"/>
      <c r="I1599" s="2120"/>
      <c r="J1599" s="2120"/>
      <c r="K1599" s="2120"/>
      <c r="L1599" s="2120"/>
      <c r="M1599" s="2120"/>
      <c r="N1599" s="2120"/>
      <c r="O1599" s="2120"/>
      <c r="P1599" s="2120"/>
      <c r="Q1599" s="2120"/>
      <c r="R1599" s="610"/>
    </row>
    <row r="1600" spans="8:8" ht="9.75" customHeight="1">
      <c r="A1600" s="1949">
        <f>A1561+1</f>
        <v>42.0</v>
      </c>
      <c r="B1600" s="1949"/>
      <c r="C1600" s="1949"/>
      <c r="D1600" s="1949"/>
      <c r="E1600" s="1949"/>
      <c r="F1600" s="1949"/>
      <c r="G1600" s="1949"/>
      <c r="H1600" s="1949"/>
      <c r="I1600" s="1949"/>
      <c r="J1600" s="1949"/>
      <c r="K1600" s="1949"/>
      <c r="L1600" s="1949"/>
      <c r="M1600" s="1949"/>
      <c r="N1600" s="1949"/>
      <c r="O1600" s="1949"/>
      <c r="P1600" s="1949"/>
      <c r="Q1600" s="1949"/>
      <c r="R1600" s="1949"/>
    </row>
    <row r="1601" spans="8:8" ht="16.5" customHeight="1">
      <c r="A1601" s="1950"/>
      <c r="B1601" s="1951" t="s">
        <v>51</v>
      </c>
      <c r="C1601" s="1952"/>
      <c r="D1601" s="1952"/>
      <c r="E1601" s="1952"/>
      <c r="F1601" s="1952"/>
      <c r="G1601" s="1952"/>
      <c r="H1601" s="1952"/>
      <c r="I1601" s="1952"/>
      <c r="J1601" s="1952"/>
      <c r="K1601" s="1952"/>
      <c r="L1601" s="1952"/>
      <c r="M1601" s="1952"/>
      <c r="N1601" s="1952"/>
      <c r="O1601" s="1952"/>
      <c r="P1601" s="1952"/>
      <c r="Q1601" s="1953"/>
      <c r="R1601" s="610"/>
    </row>
    <row r="1602" spans="8:8" ht="62.25" customHeight="1">
      <c r="A1602" s="1954"/>
      <c r="B1602" s="1955"/>
      <c r="C1602" s="1956"/>
      <c r="D1602" s="1957" t="str">
        <f>Master!$E$8</f>
        <v>Govt. Sr. Secondary School </v>
      </c>
      <c r="E1602" s="1958"/>
      <c r="F1602" s="1958"/>
      <c r="G1602" s="1958"/>
      <c r="H1602" s="1958"/>
      <c r="I1602" s="1958"/>
      <c r="J1602" s="1958"/>
      <c r="K1602" s="1958"/>
      <c r="L1602" s="1958"/>
      <c r="M1602" s="1958"/>
      <c r="N1602" s="1958"/>
      <c r="O1602" s="1958"/>
      <c r="P1602" s="1958"/>
      <c r="Q1602" s="1959"/>
      <c r="R1602" s="610"/>
    </row>
    <row r="1603" spans="8:8" ht="33.0" customHeight="1">
      <c r="A1603" s="1954"/>
      <c r="B1603" s="1960"/>
      <c r="C1603" s="1961"/>
      <c r="D1603" s="1962" t="str">
        <f>Master!$E$11</f>
        <v>P.S.-Bapini (Jodhpur)</v>
      </c>
      <c r="E1603" s="1962"/>
      <c r="F1603" s="1962"/>
      <c r="G1603" s="1962"/>
      <c r="H1603" s="1962"/>
      <c r="I1603" s="1962"/>
      <c r="J1603" s="1962"/>
      <c r="K1603" s="1962"/>
      <c r="L1603" s="1962"/>
      <c r="M1603" s="1962"/>
      <c r="N1603" s="1962"/>
      <c r="O1603" s="1962"/>
      <c r="P1603" s="1962"/>
      <c r="Q1603" s="1963"/>
      <c r="R1603" s="610"/>
    </row>
    <row r="1604" spans="8:8" ht="21.75" customHeight="1">
      <c r="A1604" s="1954"/>
      <c r="B1604" s="1964"/>
      <c r="C1604" s="1965" t="s">
        <v>151</v>
      </c>
      <c r="D1604" s="1966"/>
      <c r="E1604" s="1966"/>
      <c r="F1604" s="1966"/>
      <c r="G1604" s="1966"/>
      <c r="H1604" s="1967"/>
      <c r="I1604" s="1968" t="s">
        <v>128</v>
      </c>
      <c r="J1604" s="1969"/>
      <c r="K1604" s="1969"/>
      <c r="L1604" s="1970">
        <f>VLOOKUP(A1600,'Result Entry'!$B$6:$K$108,6,0)</f>
        <v>0.0</v>
      </c>
      <c r="M1604" s="1971"/>
      <c r="N1604" s="1972" t="s">
        <v>69</v>
      </c>
      <c r="O1604" s="1973"/>
      <c r="P1604" s="1974">
        <f>Master!$E$14</f>
        <v>8.151106901E9</v>
      </c>
      <c r="Q1604" s="1975"/>
      <c r="R1604" s="610"/>
    </row>
    <row r="1605" spans="8:8" ht="21.75" customHeight="1">
      <c r="A1605" s="1954"/>
      <c r="B1605" s="1976"/>
      <c r="C1605" s="1965"/>
      <c r="D1605" s="1966"/>
      <c r="E1605" s="1966"/>
      <c r="F1605" s="1966"/>
      <c r="G1605" s="1966"/>
      <c r="H1605" s="1967"/>
      <c r="I1605" s="1968"/>
      <c r="J1605" s="1969"/>
      <c r="K1605" s="1969"/>
      <c r="L1605" s="1970"/>
      <c r="M1605" s="1971"/>
      <c r="N1605" s="1470" t="s">
        <v>67</v>
      </c>
      <c r="O1605" s="1471"/>
      <c r="P1605" s="1472"/>
      <c r="Q1605" s="1977"/>
      <c r="R1605" s="610"/>
    </row>
    <row r="1606" spans="8:8" ht="21.75" customHeight="1">
      <c r="A1606" s="1954"/>
      <c r="B1606" s="1976"/>
      <c r="C1606" s="1978"/>
      <c r="D1606" s="1979"/>
      <c r="E1606" s="1979"/>
      <c r="F1606" s="1979"/>
      <c r="G1606" s="1979"/>
      <c r="H1606" s="1980"/>
      <c r="I1606" s="1981"/>
      <c r="J1606" s="1982"/>
      <c r="K1606" s="1982"/>
      <c r="L1606" s="1983"/>
      <c r="M1606" s="1984"/>
      <c r="N1606" s="1479" t="s">
        <v>52</v>
      </c>
      <c r="O1606" s="1480"/>
      <c r="P1606" s="1481" t="str">
        <f>Master!$E$6</f>
        <v>2022-23</v>
      </c>
      <c r="Q1606" s="1985"/>
      <c r="R1606" s="610"/>
    </row>
    <row r="1607" spans="8:8" ht="33.75" customHeight="1">
      <c r="A1607" s="1954"/>
      <c r="B1607" s="1986" t="s">
        <v>70</v>
      </c>
      <c r="C1607" s="1677" t="s">
        <v>21</v>
      </c>
      <c r="D1607" s="1678"/>
      <c r="E1607" s="1678"/>
      <c r="F1607" s="1678"/>
      <c r="G1607" s="1679"/>
      <c r="H1607" s="1680" t="s">
        <v>150</v>
      </c>
      <c r="I1607" s="1681">
        <f>VLOOKUP($A1600,'Result Entry'!$B$9:$FW$108,4,0)</f>
        <v>0.0</v>
      </c>
      <c r="J1607" s="1681"/>
      <c r="K1607" s="1681"/>
      <c r="L1607" s="1681"/>
      <c r="M1607" s="1681"/>
      <c r="N1607" s="1681"/>
      <c r="O1607" s="1681"/>
      <c r="P1607" s="1681"/>
      <c r="Q1607" s="1987"/>
      <c r="R1607" s="610"/>
    </row>
    <row r="1608" spans="8:8" ht="33.75" customHeight="1">
      <c r="A1608" s="1954"/>
      <c r="B1608" s="1986" t="s">
        <v>70</v>
      </c>
      <c r="C1608" s="1683" t="s">
        <v>23</v>
      </c>
      <c r="D1608" s="1684"/>
      <c r="E1608" s="1684"/>
      <c r="F1608" s="1684"/>
      <c r="G1608" s="1685"/>
      <c r="H1608" s="1686" t="s">
        <v>150</v>
      </c>
      <c r="I1608" s="1687">
        <f>VLOOKUP($A1600,'Result Entry'!$B$9:$FW$108,7,0)</f>
        <v>0.0</v>
      </c>
      <c r="J1608" s="1687"/>
      <c r="K1608" s="1687"/>
      <c r="L1608" s="1687"/>
      <c r="M1608" s="1687"/>
      <c r="N1608" s="1687"/>
      <c r="O1608" s="1687"/>
      <c r="P1608" s="1687"/>
      <c r="Q1608" s="1988"/>
      <c r="R1608" s="610"/>
    </row>
    <row r="1609" spans="8:8" ht="33.75" customHeight="1">
      <c r="A1609" s="1954"/>
      <c r="B1609" s="1986" t="s">
        <v>70</v>
      </c>
      <c r="C1609" s="1683" t="s">
        <v>24</v>
      </c>
      <c r="D1609" s="1684"/>
      <c r="E1609" s="1684"/>
      <c r="F1609" s="1684"/>
      <c r="G1609" s="1685"/>
      <c r="H1609" s="1686" t="s">
        <v>150</v>
      </c>
      <c r="I1609" s="1687">
        <f>VLOOKUP($A1600,'Result Entry'!$B$9:$FW$108,8,0)</f>
        <v>0.0</v>
      </c>
      <c r="J1609" s="1687"/>
      <c r="K1609" s="1687"/>
      <c r="L1609" s="1687"/>
      <c r="M1609" s="1687"/>
      <c r="N1609" s="1687"/>
      <c r="O1609" s="1687"/>
      <c r="P1609" s="1687"/>
      <c r="Q1609" s="1988"/>
      <c r="R1609" s="610"/>
    </row>
    <row r="1610" spans="8:8" ht="33.75" customHeight="1">
      <c r="A1610" s="1954"/>
      <c r="B1610" s="1986" t="s">
        <v>70</v>
      </c>
      <c r="C1610" s="1683" t="s">
        <v>53</v>
      </c>
      <c r="D1610" s="1684"/>
      <c r="E1610" s="1684"/>
      <c r="F1610" s="1684"/>
      <c r="G1610" s="1685"/>
      <c r="H1610" s="1686" t="s">
        <v>150</v>
      </c>
      <c r="I1610" s="1687">
        <f>VLOOKUP($A1600,'Result Entry'!$B$9:$FW$108,9,0)</f>
        <v>0.0</v>
      </c>
      <c r="J1610" s="1687"/>
      <c r="K1610" s="1687"/>
      <c r="L1610" s="1687"/>
      <c r="M1610" s="1687"/>
      <c r="N1610" s="1687"/>
      <c r="O1610" s="1687"/>
      <c r="P1610" s="1687"/>
      <c r="Q1610" s="1988"/>
      <c r="R1610" s="610"/>
    </row>
    <row r="1611" spans="8:8" ht="33.75" customHeight="1">
      <c r="A1611" s="1954"/>
      <c r="B1611" s="1986" t="s">
        <v>70</v>
      </c>
      <c r="C1611" s="1683" t="s">
        <v>54</v>
      </c>
      <c r="D1611" s="1684"/>
      <c r="E1611" s="1684"/>
      <c r="F1611" s="1684"/>
      <c r="G1611" s="1685"/>
      <c r="H1611" s="1686" t="s">
        <v>150</v>
      </c>
      <c r="I1611" s="1689" t="str">
        <f>CONCATENATE('Result Entry'!$G$4,'Result Entry'!$J$4)</f>
        <v>11(A)</v>
      </c>
      <c r="J1611" s="1687"/>
      <c r="K1611" s="1687"/>
      <c r="L1611" s="1687"/>
      <c r="M1611" s="1687"/>
      <c r="N1611" s="1687"/>
      <c r="O1611" s="1687"/>
      <c r="P1611" s="1687"/>
      <c r="Q1611" s="1988"/>
      <c r="R1611" s="610"/>
    </row>
    <row r="1612" spans="8:8" ht="33.75" customHeight="1">
      <c r="A1612" s="1954"/>
      <c r="B1612" s="1986" t="s">
        <v>70</v>
      </c>
      <c r="C1612" s="1742" t="s">
        <v>26</v>
      </c>
      <c r="D1612" s="1763"/>
      <c r="E1612" s="1763"/>
      <c r="F1612" s="1763"/>
      <c r="G1612" s="1989"/>
      <c r="H1612" s="1693" t="s">
        <v>150</v>
      </c>
      <c r="I1612" s="1694">
        <f>VLOOKUP($A1600,'Result Entry'!$B$9:$FW$108,10,0)</f>
        <v>0.0</v>
      </c>
      <c r="J1612" s="1694"/>
      <c r="K1612" s="1694"/>
      <c r="L1612" s="1694"/>
      <c r="M1612" s="1694"/>
      <c r="N1612" s="1694"/>
      <c r="O1612" s="1694"/>
      <c r="P1612" s="1694"/>
      <c r="Q1612" s="1990"/>
      <c r="R1612" s="610"/>
    </row>
    <row r="1613" spans="8:8" ht="33.75" customHeight="1">
      <c r="A1613" s="1954"/>
      <c r="B1613" s="1986" t="s">
        <v>70</v>
      </c>
      <c r="C1613" s="1991" t="s">
        <v>244</v>
      </c>
      <c r="D1613" s="1992"/>
      <c r="E1613" s="1993" t="s">
        <v>73</v>
      </c>
      <c r="F1613" s="1994" t="s">
        <v>74</v>
      </c>
      <c r="G1613" s="1994" t="s">
        <v>230</v>
      </c>
      <c r="H1613" s="1995" t="s">
        <v>169</v>
      </c>
      <c r="I1613" s="1701" t="s">
        <v>56</v>
      </c>
      <c r="J1613" s="1996"/>
      <c r="K1613" s="1996"/>
      <c r="L1613" s="1997" t="s">
        <v>231</v>
      </c>
      <c r="M1613" s="1998" t="s">
        <v>85</v>
      </c>
      <c r="N1613" s="1998"/>
      <c r="O1613" s="1999"/>
      <c r="P1613" s="2000" t="s">
        <v>77</v>
      </c>
      <c r="Q1613" s="2001" t="s">
        <v>99</v>
      </c>
      <c r="R1613" s="610"/>
    </row>
    <row r="1614" spans="8:8" ht="33.75" customHeight="1">
      <c r="A1614" s="1954"/>
      <c r="B1614" s="1986" t="s">
        <v>70</v>
      </c>
      <c r="C1614" s="2002"/>
      <c r="D1614" s="2003"/>
      <c r="E1614" s="2004"/>
      <c r="F1614" s="2005"/>
      <c r="G1614" s="2005"/>
      <c r="H1614" s="2006"/>
      <c r="I1614" s="2007" t="s">
        <v>233</v>
      </c>
      <c r="J1614" s="2008" t="s">
        <v>87</v>
      </c>
      <c r="K1614" s="2009" t="s">
        <v>109</v>
      </c>
      <c r="L1614" s="2010"/>
      <c r="M1614" s="2007" t="s">
        <v>233</v>
      </c>
      <c r="N1614" s="2008" t="s">
        <v>87</v>
      </c>
      <c r="O1614" s="2011" t="s">
        <v>110</v>
      </c>
      <c r="P1614" s="2012"/>
      <c r="Q1614" s="2013"/>
      <c r="R1614" s="610"/>
    </row>
    <row r="1615" spans="8:8" s="2014" ht="33.75" customFormat="1" customHeight="1">
      <c r="A1615" s="1954"/>
      <c r="B1615" s="1986" t="s">
        <v>70</v>
      </c>
      <c r="C1615" s="2015" t="s">
        <v>57</v>
      </c>
      <c r="D1615" s="2016"/>
      <c r="E1615" s="2017">
        <f>'Result Entry'!$L$7</f>
        <v>10.0</v>
      </c>
      <c r="F1615" s="2018">
        <f>'Result Entry'!$M$7</f>
        <v>10.0</v>
      </c>
      <c r="G1615" s="2018">
        <f>'Result Entry'!$N$7</f>
        <v>10.0</v>
      </c>
      <c r="H1615" s="2019">
        <f>SUM(E1615:G1615)</f>
        <v>30.0</v>
      </c>
      <c r="I1615" s="2020" t="s">
        <v>243</v>
      </c>
      <c r="J1615" s="2021" t="s">
        <v>243</v>
      </c>
      <c r="K1615" s="2022">
        <f>'Result Entry'!$P$7</f>
        <v>70.0</v>
      </c>
      <c r="L1615" s="2023">
        <f>SUM(H1615,K1615)</f>
        <v>100.0</v>
      </c>
      <c r="M1615" s="2020" t="s">
        <v>243</v>
      </c>
      <c r="N1615" s="2021" t="s">
        <v>243</v>
      </c>
      <c r="O1615" s="2019">
        <f>'Result Entry'!$R$7</f>
        <v>100.0</v>
      </c>
      <c r="P1615" s="2024">
        <f>SUM(L1615,O1615)</f>
        <v>200.0</v>
      </c>
      <c r="Q1615" s="2025"/>
      <c r="R1615" s="610"/>
    </row>
    <row r="1616" spans="8:8" s="1538" ht="33.75" customFormat="1" customHeight="1">
      <c r="A1616" s="1954"/>
      <c r="B1616" s="1986" t="s">
        <v>70</v>
      </c>
      <c r="C1616" s="1540" t="str">
        <f>'Result Entry'!$L$3</f>
        <v>HINDI Comp.</v>
      </c>
      <c r="D1616" s="1541"/>
      <c r="E1616" s="1728">
        <f>IF($L1604="TC",0,IF($L1604="Nso",0,VLOOKUP($A1600,'Result Entry'!$B$9:$FW$108,11,0)))</f>
        <v>0.0</v>
      </c>
      <c r="F1616" s="1729">
        <f>IF($L1604="TC",0,IF($L1604="Nso",0,VLOOKUP($A1600,'Result Entry'!$B$9:$FW$108,12,0)))</f>
        <v>0.0</v>
      </c>
      <c r="G1616" s="1729">
        <f>IF($L1604="TC",0,IF($L1604="Nso",0,VLOOKUP($A1600,'Result Entry'!$B$9:$FW$108,13,0)))</f>
        <v>0.0</v>
      </c>
      <c r="H1616" s="2026">
        <f>SUM(E1616:G1616)</f>
        <v>0.0</v>
      </c>
      <c r="I1616" s="2027" t="str">
        <f>CONCATENATE(U1616,"/",'Result Entry'!$P$7)</f>
        <v>0/70</v>
      </c>
      <c r="J1616" s="2028" t="str">
        <f>IF(V1616=0,"--",CONCATENATE(V1616,"/"))</f>
        <v>--</v>
      </c>
      <c r="K1616" s="2029">
        <f>SUM(U1616:V1616)</f>
        <v>0.0</v>
      </c>
      <c r="L1616" s="2030">
        <f>SUM(H1616,K1616)</f>
        <v>0.0</v>
      </c>
      <c r="M1616" s="2027" t="str">
        <f>CONCATENATE(W1616,"/",'Result Entry'!$R$7)</f>
        <v>0/100</v>
      </c>
      <c r="N1616" s="2028" t="str">
        <f>IF(X1616=0,"--",CONCATENATE(X1616,"/"))</f>
        <v>--</v>
      </c>
      <c r="O1616" s="2031">
        <f>SUM(W1616:X1616)</f>
        <v>0.0</v>
      </c>
      <c r="P1616" s="1734">
        <f>SUM(L1616,O1616)</f>
        <v>0.0</v>
      </c>
      <c r="Q1616" s="2032" t="str">
        <f>IF($L1604="TC",0,IF($L1604="Nso",0,VLOOKUP($A1600,'Result Entry'!$B$9:$FW$108,24,0)))</f>
        <v/>
      </c>
      <c r="R1616" s="610"/>
      <c r="U1616" s="2033">
        <f>IF($L1604="TC",0,IF($L1604="Nso",0,VLOOKUP($A1600,'Result Entry'!$B$9:$FW$108,15,0)))</f>
        <v>0.0</v>
      </c>
      <c r="V1616" s="2033">
        <v>0.0</v>
      </c>
      <c r="W1616" s="2033">
        <f>IF($L1604="TC",0,IF($L1604="Nso",0,VLOOKUP($A1600,'Result Entry'!$B$9:$FW$108,17,0)))</f>
        <v>0.0</v>
      </c>
      <c r="X1616" s="2033">
        <v>0.0</v>
      </c>
    </row>
    <row r="1617" spans="8:8" s="1538" ht="33.75" customFormat="1" customHeight="1">
      <c r="A1617" s="1954"/>
      <c r="B1617" s="1986" t="s">
        <v>70</v>
      </c>
      <c r="C1617" s="1551" t="str">
        <f>'Result Entry'!$Z$3</f>
        <v>ENGLISH Comp.</v>
      </c>
      <c r="D1617" s="1552"/>
      <c r="E1617" s="1728">
        <f>IF($L1604="TC",0,IF($L1604="Nso",0,VLOOKUP($A1600,'Result Entry'!$B$9:$FW$108,25,0)))</f>
        <v>0.0</v>
      </c>
      <c r="F1617" s="1729">
        <f>IF($L1604="TC",0,IF($L1604="Nso",0,VLOOKUP($A1600,'Result Entry'!$B$9:$FW$108,26,0)))</f>
        <v>0.0</v>
      </c>
      <c r="G1617" s="1729">
        <f>IF($L1604="TC",0,IF($L1604="Nso",0,VLOOKUP($A1600,'Result Entry'!$B$9:$FW$108,27,0)))</f>
        <v>0.0</v>
      </c>
      <c r="H1617" s="2034">
        <f t="shared" si="205" ref="H1617:H1622">SUM(E1617:G1617)</f>
        <v>0.0</v>
      </c>
      <c r="I1617" s="2035" t="str">
        <f>CONCATENATE(U1617,"/",'Result Entry'!$AD$7)</f>
        <v>0/70</v>
      </c>
      <c r="J1617" s="2036" t="str">
        <f>IF(V1617=0,"--",CONCATENATE(V1617,"/"))</f>
        <v>--</v>
      </c>
      <c r="K1617" s="2037">
        <f t="shared" si="206" ref="K1617:K1622">SUM(U1617:V1617)</f>
        <v>0.0</v>
      </c>
      <c r="L1617" s="2038">
        <f t="shared" si="207" ref="L1617:L1622">SUM(H1617,K1617)</f>
        <v>0.0</v>
      </c>
      <c r="M1617" s="2035" t="str">
        <f>CONCATENATE(W1617,"/",'Result Entry'!$AF$7)</f>
        <v>0/100</v>
      </c>
      <c r="N1617" s="2036" t="str">
        <f>IF(X1617=0,"--",CONCATENATE(X1617,"/"))</f>
        <v>--</v>
      </c>
      <c r="O1617" s="2031">
        <f t="shared" si="208" ref="O1617:O1622">SUM(W1617:X1617)</f>
        <v>0.0</v>
      </c>
      <c r="P1617" s="1734">
        <f t="shared" si="209" ref="P1617:P1622">SUM(L1617,O1617)</f>
        <v>0.0</v>
      </c>
      <c r="Q1617" s="2032" t="str">
        <f>IF($L1604="TC",0,IF($L1604="Nso",0,VLOOKUP($A1600,'Result Entry'!$B$9:$FW$108,38,0)))</f>
        <v/>
      </c>
      <c r="R1617" s="610"/>
      <c r="U1617" s="2039">
        <f>IF($L1604="TC",0,IF($L1604="Nso",0,VLOOKUP($A1600,'Result Entry'!$B$9:$FW$108,29,0)))</f>
        <v>0.0</v>
      </c>
      <c r="V1617" s="2039">
        <v>0.0</v>
      </c>
      <c r="W1617" s="2039">
        <f>IF($L1604="TC",0,IF($L1604="Nso",0,VLOOKUP($A1600,'Result Entry'!$B$9:$FW$108,31,0)))</f>
        <v>0.0</v>
      </c>
      <c r="X1617" s="2039">
        <v>0.0</v>
      </c>
    </row>
    <row r="1618" spans="8:8" s="1538" ht="33.75" customFormat="1" customHeight="1">
      <c r="A1618" s="1954"/>
      <c r="B1618" s="1986" t="s">
        <v>70</v>
      </c>
      <c r="C1618" s="1551">
        <f>IF(Y1618&gt;=1,'Result Entry'!$AO$3,0)</f>
        <v>0.0</v>
      </c>
      <c r="D1618" s="1552"/>
      <c r="E1618" s="1728">
        <f>IF($L1604="TC",0,IF($L1604="Nso",0,VLOOKUP($A1600,'Result Entry'!$B$9:$FW$108,40,0)))</f>
        <v>0.0</v>
      </c>
      <c r="F1618" s="1729">
        <f>IF($L1604="TC",0,IF($L1604="Nso",0,VLOOKUP($A1600,'Result Entry'!$B$9:$FW$108,41,0)))</f>
        <v>0.0</v>
      </c>
      <c r="G1618" s="1729">
        <f>IF($L1604="TC",0,IF($L1604="Nso",0,VLOOKUP($A1600,'Result Entry'!$B$9:$FW$108,42,0)))</f>
        <v>0.0</v>
      </c>
      <c r="H1618" s="2034">
        <f t="shared" si="205"/>
        <v>0.0</v>
      </c>
      <c r="I1618" s="2035" t="str">
        <f>CONCATENATE(U1618,"/",'Result Entry'!$AS$7)</f>
        <v>0/40</v>
      </c>
      <c r="J1618" s="2036" t="str">
        <f>IF(V1618=0,"--",CONCATENATE(V1618,"/",'Result Entry'!$AT$7))</f>
        <v>--</v>
      </c>
      <c r="K1618" s="2037">
        <f t="shared" si="206"/>
        <v>0.0</v>
      </c>
      <c r="L1618" s="2038">
        <f t="shared" si="207"/>
        <v>0.0</v>
      </c>
      <c r="M1618" s="2035" t="str">
        <f>CONCATENATE(W1618,"/",'Result Entry'!$AW$7)</f>
        <v>0/100</v>
      </c>
      <c r="N1618" s="2036" t="str">
        <f>IF(X1618=0,"--",CONCATENATE(X1618,"/",'Result Entry'!$AX$7))</f>
        <v>--</v>
      </c>
      <c r="O1618" s="2031">
        <f t="shared" si="208"/>
        <v>0.0</v>
      </c>
      <c r="P1618" s="1734">
        <f t="shared" si="209"/>
        <v>0.0</v>
      </c>
      <c r="Q1618" s="2032" t="str">
        <f>IF($L1604="TC",0,IF($L1604="Nso",0,VLOOKUP($A1600,'Result Entry'!$B$9:$FW$108,55,0)))</f>
        <v/>
      </c>
      <c r="R1618" s="610"/>
      <c r="U1618" s="2039">
        <f>IF($L1604="TC",0,IF($L1604="Nso",0,VLOOKUP($A1600,'Result Entry'!$B$9:$FW$108,44,0)))</f>
        <v>0.0</v>
      </c>
      <c r="V1618" s="2039">
        <f>IF($L1604="TC",0,IF($L1604="Nso",0,VLOOKUP($A1600,'Result Entry'!$B$9:$FW$108,45,0)))</f>
        <v>0.0</v>
      </c>
      <c r="W1618" s="2039">
        <f>IF($L1604="TC",0,IF($L1604="Nso",0,VLOOKUP($A1600,'Result Entry'!$B$9:$FW$108,48,0)))</f>
        <v>0.0</v>
      </c>
      <c r="X1618" s="2039">
        <f>IF($L1604="TC",0,IF($L1604="Nso",0,VLOOKUP($A1600,'Result Entry'!$B$9:$FW$108,49,0)))</f>
        <v>0.0</v>
      </c>
      <c r="Y1618" s="2039">
        <f>VLOOKUP($A1600,'Result Entry'!$B$9:$FW$108,39,0)</f>
        <v>0.0</v>
      </c>
    </row>
    <row r="1619" spans="8:8" s="1538" ht="33.75" customFormat="1" customHeight="1">
      <c r="A1619" s="1954"/>
      <c r="B1619" s="1986" t="s">
        <v>70</v>
      </c>
      <c r="C1619" s="1551">
        <f>IF(Y1619&gt;=1,'Result Entry'!$BF$3,0)</f>
        <v>0.0</v>
      </c>
      <c r="D1619" s="1552"/>
      <c r="E1619" s="1728">
        <f>IF($L1604="TC",0,IF($L1604="Nso",0,VLOOKUP($A1600,'Result Entry'!$B$9:$FW$108,57,0)))</f>
        <v>0.0</v>
      </c>
      <c r="F1619" s="1729">
        <f>IF($L1604="TC",0,IF($L1604="Nso",0,VLOOKUP($A1600,'Result Entry'!$B$9:$FW$108,58,0)))</f>
        <v>0.0</v>
      </c>
      <c r="G1619" s="1729">
        <f>IF($L1604="TC",0,IF($L1604="Nso",0,VLOOKUP($A1600,'Result Entry'!$B$9:$FW$108,59,0)))</f>
        <v>0.0</v>
      </c>
      <c r="H1619" s="2034">
        <f t="shared" si="205"/>
        <v>0.0</v>
      </c>
      <c r="I1619" s="2035" t="str">
        <f>CONCATENATE(U1619,"/",'Result Entry'!$BJ$7)</f>
        <v>0/70</v>
      </c>
      <c r="J1619" s="2036" t="str">
        <f>IF(V1619=0,"--",CONCATENATE(V1619,"/",'Result Entry'!$BK$7))</f>
        <v>--</v>
      </c>
      <c r="K1619" s="2037">
        <f t="shared" si="206"/>
        <v>0.0</v>
      </c>
      <c r="L1619" s="2038">
        <f t="shared" si="207"/>
        <v>0.0</v>
      </c>
      <c r="M1619" s="2035" t="str">
        <f>CONCATENATE(W1619,"/",'Result Entry'!$BN$7)</f>
        <v>0/100</v>
      </c>
      <c r="N1619" s="2036" t="str">
        <f>IF(X1619=0,"--",CONCATENATE(X1619,"/",'Result Entry'!$BO$7))</f>
        <v>--</v>
      </c>
      <c r="O1619" s="2031">
        <f t="shared" si="208"/>
        <v>0.0</v>
      </c>
      <c r="P1619" s="1734">
        <f t="shared" si="209"/>
        <v>0.0</v>
      </c>
      <c r="Q1619" s="2032" t="str">
        <f>IF($L1604="TC",0,IF($L1604="Nso",0,VLOOKUP($A1600,'Result Entry'!$B$9:$FW$108,72,0)))</f>
        <v/>
      </c>
      <c r="R1619" s="610"/>
      <c r="U1619" s="2039">
        <f>IF($L1604="TC",0,IF($L1604="Nso",0,VLOOKUP($A1600,'Result Entry'!$B$9:$FW$108,61,0)))</f>
        <v>0.0</v>
      </c>
      <c r="V1619" s="2039">
        <f>IF($L1604="TC",0,IF($L1604="Nso",0,VLOOKUP($A1600,'Result Entry'!$B$9:$FW$108,62,0)))</f>
        <v>0.0</v>
      </c>
      <c r="W1619" s="2039">
        <f>IF($L1604="TC",0,IF($L1604="Nso",0,VLOOKUP($A1600,'Result Entry'!$B$9:$FW$108,65,0)))</f>
        <v>0.0</v>
      </c>
      <c r="X1619" s="2039">
        <f>IF($L1604="TC",0,IF($L1604="Nso",0,VLOOKUP($A1600,'Result Entry'!$B$9:$FW$108,66,0)))</f>
        <v>0.0</v>
      </c>
      <c r="Y1619" s="2039">
        <f>VLOOKUP($A1600,'Result Entry'!$B$9:$FW$108,56,0)</f>
        <v>0.0</v>
      </c>
    </row>
    <row r="1620" spans="8:8" s="1538" ht="33.75" customFormat="1" customHeight="1">
      <c r="A1620" s="1954"/>
      <c r="B1620" s="1986" t="s">
        <v>70</v>
      </c>
      <c r="C1620" s="1554">
        <f>IF(Y1620&gt;=1,'Result Entry'!$BW$3,0)</f>
        <v>0.0</v>
      </c>
      <c r="D1620" s="2040"/>
      <c r="E1620" s="2041">
        <f>IF($L1604="TC",0,IF($L1604="Nso",0,VLOOKUP($A1600,'Result Entry'!$B$9:$FW$108,74,0)))</f>
        <v>0.0</v>
      </c>
      <c r="F1620" s="2042">
        <f>IF($L1604="TC",0,IF($L1604="Nso",0,VLOOKUP($A1600,'Result Entry'!$B$9:$FW$108,75,0)))</f>
        <v>0.0</v>
      </c>
      <c r="G1620" s="2042">
        <f>IF($L1604="TC",0,IF($L1604="Nso",0,VLOOKUP($A1600,'Result Entry'!$B$9:$FW$108,76,0)))</f>
        <v>0.0</v>
      </c>
      <c r="H1620" s="2043">
        <f t="shared" si="205"/>
        <v>0.0</v>
      </c>
      <c r="I1620" s="2044" t="str">
        <f>CONCATENATE(U1620,"/",'Result Entry'!$CA$7)</f>
        <v>0/70</v>
      </c>
      <c r="J1620" s="2045" t="str">
        <f>IF(V1620=0,"--",CONCATENATE(V1620,"/",'Result Entry'!$CB$7))</f>
        <v>--</v>
      </c>
      <c r="K1620" s="2046">
        <f t="shared" si="206"/>
        <v>0.0</v>
      </c>
      <c r="L1620" s="2047">
        <f t="shared" si="207"/>
        <v>0.0</v>
      </c>
      <c r="M1620" s="2044" t="str">
        <f>CONCATENATE(W1620,"/",'Result Entry'!$CE$7)</f>
        <v>0/100</v>
      </c>
      <c r="N1620" s="2045" t="str">
        <f>IF(X1620=0,"--",CONCATENATE(X1620,"/",'Result Entry'!$CF$7))</f>
        <v>--</v>
      </c>
      <c r="O1620" s="2043">
        <f t="shared" si="208"/>
        <v>0.0</v>
      </c>
      <c r="P1620" s="2048">
        <f t="shared" si="209"/>
        <v>0.0</v>
      </c>
      <c r="Q1620" s="2049" t="str">
        <f>IF($L1604="TC",0,IF($L1604="Nso",0,VLOOKUP($A1600,'Result Entry'!$B$9:$FW$108,89,0)))</f>
        <v/>
      </c>
      <c r="R1620" s="610"/>
      <c r="U1620" s="2041">
        <f>IF($L1604="TC",0,IF($L1604="Nso",0,VLOOKUP($A1600,'Result Entry'!$B$9:$FW$108,78,0)))</f>
        <v>0.0</v>
      </c>
      <c r="V1620" s="2041">
        <f>IF($L1604="TC",0,IF($L1604="Nso",0,VLOOKUP($A1600,'Result Entry'!$B$9:$FW$108,79,0)))</f>
        <v>0.0</v>
      </c>
      <c r="W1620" s="2041">
        <f>IF($L1604="TC",0,IF($L1604="Nso",0,VLOOKUP($A1600,'Result Entry'!$B$9:$FW$108,82,0)))</f>
        <v>0.0</v>
      </c>
      <c r="X1620" s="2041">
        <f>IF($L1604="TC",0,IF($L1604="Nso",0,VLOOKUP($A1600,'Result Entry'!$B$9:$FW$108,83,0)))</f>
        <v>0.0</v>
      </c>
      <c r="Y1620" s="2041">
        <f>VLOOKUP($A1600,'Result Entry'!$B$9:$FW$108,73,0)</f>
        <v>0.0</v>
      </c>
    </row>
    <row r="1621" spans="8:8" s="1538" ht="33.75" customFormat="1" customHeight="1">
      <c r="A1621" s="1954"/>
      <c r="B1621" s="1986" t="s">
        <v>70</v>
      </c>
      <c r="C1621" s="2050">
        <f>IF(Y1621&gt;=1,'Result Entry'!$CN$3,0)</f>
        <v>0.0</v>
      </c>
      <c r="D1621" s="2040"/>
      <c r="E1621" s="2051">
        <f>IF($L1604="TC",0,IF($L1604="Nso",0,VLOOKUP($A1600,'Result Entry'!$B$9:$FW$108,91,0)))</f>
        <v>0.0</v>
      </c>
      <c r="F1621" s="2052">
        <f>IF($L1604="TC",0,IF($L1604="Nso",0,VLOOKUP($A1600,'Result Entry'!$B$9:$FW$108,92,0)))</f>
        <v>0.0</v>
      </c>
      <c r="G1621" s="2052">
        <f>IF($L1604="TC",0,IF($L1604="Nso",0,VLOOKUP($A1600,'Result Entry'!$B$9:$FW$108,93,0)))</f>
        <v>0.0</v>
      </c>
      <c r="H1621" s="2053">
        <f t="shared" si="205"/>
        <v>0.0</v>
      </c>
      <c r="I1621" s="2054" t="str">
        <f>CONCATENATE(U1621,"/",'Result Entry'!$CR$7)</f>
        <v>0/70</v>
      </c>
      <c r="J1621" s="2055" t="str">
        <f>IF(V1621=0,"--",CONCATENATE(V1621,"/",'Result Entry'!$CS$7))</f>
        <v>--</v>
      </c>
      <c r="K1621" s="2056">
        <f t="shared" si="206"/>
        <v>0.0</v>
      </c>
      <c r="L1621" s="2057">
        <f t="shared" si="207"/>
        <v>0.0</v>
      </c>
      <c r="M1621" s="2054" t="str">
        <f>CONCATENATE(W1621,"/",'Result Entry'!$CV$7)</f>
        <v>0/100</v>
      </c>
      <c r="N1621" s="2055" t="str">
        <f>IF(X1621=0,"--",CONCATENATE(X1621,"/",'Result Entry'!$CW$7))</f>
        <v>--</v>
      </c>
      <c r="O1621" s="2053">
        <f t="shared" si="208"/>
        <v>0.0</v>
      </c>
      <c r="P1621" s="2058">
        <f t="shared" si="209"/>
        <v>0.0</v>
      </c>
      <c r="Q1621" s="2059" t="str">
        <f>IF($L1604="TC",0,IF($L1604="Nso",0,VLOOKUP($A1600,'Result Entry'!$B$9:$FW$108,106,0)))</f>
        <v/>
      </c>
      <c r="R1621" s="610"/>
      <c r="U1621" s="2051">
        <f>IF($L1604="TC",0,IF($L1604="Nso",0,VLOOKUP($A1600,'Result Entry'!$B$9:$FW$108,95,0)))</f>
        <v>0.0</v>
      </c>
      <c r="V1621" s="2051">
        <f>IF($L1604="TC",0,IF($L1604="Nso",0,VLOOKUP($A1600,'Result Entry'!$B$9:$FW$108,96,0)))</f>
        <v>0.0</v>
      </c>
      <c r="W1621" s="2051">
        <f>IF($L1604="TC",0,IF($L1604="Nso",0,VLOOKUP($A1600,'Result Entry'!$B$9:$FW$108,99,0)))</f>
        <v>0.0</v>
      </c>
      <c r="X1621" s="2051">
        <f>IF($L1604="TC",0,IF($L1604="Nso",0,VLOOKUP($A1600,'Result Entry'!$B$9:$FW$108,100,0)))</f>
        <v>0.0</v>
      </c>
      <c r="Y1621" s="2051">
        <f>VLOOKUP($A1600,'Result Entry'!$B$9:$FW$108,90,0)</f>
        <v>0.0</v>
      </c>
    </row>
    <row r="1622" spans="8:8" s="1538" ht="33.75" customFormat="1" customHeight="1">
      <c r="A1622" s="1954"/>
      <c r="B1622" s="1986" t="s">
        <v>70</v>
      </c>
      <c r="C1622" s="1554">
        <f>IF(Y1622&gt;=1,'Result Entry'!$DE$3,0)</f>
        <v>0.0</v>
      </c>
      <c r="D1622" s="2040"/>
      <c r="E1622" s="1739">
        <f>IF($L1604="TC",0,IF($L1604="Nso",0,VLOOKUP($A1600,'Result Entry'!$B$9:$FW$108,108,0)))</f>
        <v>0.0</v>
      </c>
      <c r="F1622" s="1740">
        <f>IF($L1604="TC",0,IF($L1604="Nso",0,VLOOKUP($A1600,'Result Entry'!$B$9:$FW$108,109,0)))</f>
        <v>0.0</v>
      </c>
      <c r="G1622" s="1740">
        <f>IF($L1604="TC",0,IF($L1604="Nso",0,VLOOKUP($A1600,'Result Entry'!$B$9:$FW$108,110,0)))</f>
        <v>0.0</v>
      </c>
      <c r="H1622" s="2060">
        <f t="shared" si="205"/>
        <v>0.0</v>
      </c>
      <c r="I1622" s="2061" t="str">
        <f>CONCATENATE(U1622,"/",'Result Entry'!$DI$7)</f>
        <v>0/70</v>
      </c>
      <c r="J1622" s="2062" t="str">
        <f>IF(V1622=0,"--",CONCATENATE(V1622,"/",'Result Entry'!$DJ$7))</f>
        <v>--</v>
      </c>
      <c r="K1622" s="2063">
        <f t="shared" si="206"/>
        <v>0.0</v>
      </c>
      <c r="L1622" s="2064">
        <f t="shared" si="207"/>
        <v>0.0</v>
      </c>
      <c r="M1622" s="2061" t="str">
        <f>CONCATENATE(W1622,"/",'Result Entry'!$DM$7)</f>
        <v>0/100</v>
      </c>
      <c r="N1622" s="2062" t="str">
        <f>IF(X1622=0,"--",CONCATENATE(X1622,"/",'Result Entry'!$DN$7))</f>
        <v>--</v>
      </c>
      <c r="O1622" s="2060">
        <f t="shared" si="208"/>
        <v>0.0</v>
      </c>
      <c r="P1622" s="1746">
        <f t="shared" si="209"/>
        <v>0.0</v>
      </c>
      <c r="Q1622" s="2032" t="str">
        <f>IF($L1604="TC",0,IF($L1604="Nso",0,VLOOKUP($A1600,'Result Entry'!$B$9:$FW$108,123,0)))</f>
        <v/>
      </c>
      <c r="R1622" s="610"/>
      <c r="U1622" s="2065">
        <f>IF($L1604="TC",0,IF($L1604="Nso",0,VLOOKUP($A1600,'Result Entry'!$B$9:$FW$108,112,0)))</f>
        <v>0.0</v>
      </c>
      <c r="V1622" s="2065">
        <f>IF($L1604="TC",0,IF($L1604="Nso",0,VLOOKUP($A1600,'Result Entry'!$B$9:$FW$108,113,0)))</f>
        <v>0.0</v>
      </c>
      <c r="W1622" s="2065">
        <f>IF($L1604="TC",0,IF($L1604="Nso",0,VLOOKUP($A1600,'Result Entry'!$B$9:$FW$108,116,0)))</f>
        <v>0.0</v>
      </c>
      <c r="X1622" s="2065">
        <f>IF($L1604="TC",0,IF($L1604="Nso",0,VLOOKUP($A1600,'Result Entry'!$B$9:$FW$108,117,0)))</f>
        <v>0.0</v>
      </c>
      <c r="Y1622" s="2065">
        <f>VLOOKUP($A1600,'Result Entry'!$B$9:$FW$108,107,0)</f>
        <v>0.0</v>
      </c>
    </row>
    <row r="1623" spans="8:8" ht="33.75" customHeight="1">
      <c r="A1623" s="1954"/>
      <c r="B1623" s="1986" t="s">
        <v>70</v>
      </c>
      <c r="C1623" s="1565" t="s">
        <v>78</v>
      </c>
      <c r="D1623" s="1566"/>
      <c r="E1623" s="1567"/>
      <c r="F1623" s="1747" t="s">
        <v>79</v>
      </c>
      <c r="G1623" s="2066"/>
      <c r="H1623" s="1748"/>
      <c r="I1623" s="1747" t="s">
        <v>80</v>
      </c>
      <c r="J1623" s="1749"/>
      <c r="K1623" s="2067" t="s">
        <v>42</v>
      </c>
      <c r="L1623" s="2068"/>
      <c r="M1623" s="2067" t="s">
        <v>92</v>
      </c>
      <c r="N1623" s="1753"/>
      <c r="O1623" s="1752" t="s">
        <v>40</v>
      </c>
      <c r="P1623" s="1753"/>
      <c r="Q1623" s="2069" t="s">
        <v>44</v>
      </c>
      <c r="R1623" s="610"/>
    </row>
    <row r="1624" spans="8:8" ht="33.75" customHeight="1">
      <c r="A1624" s="1954"/>
      <c r="B1624" s="1986" t="s">
        <v>70</v>
      </c>
      <c r="C1624" s="1577"/>
      <c r="D1624" s="1578"/>
      <c r="E1624" s="1579"/>
      <c r="F1624" s="1755">
        <f>IF($L1604="TC",0,IF($L1604="Nso",0,VLOOKUP($A1600,'Result Entry'!$B$9:$FW$108,171,0)))</f>
        <v>0.0</v>
      </c>
      <c r="G1624" s="2070"/>
      <c r="H1624" s="1756"/>
      <c r="I1624" s="2071">
        <f>IF($L1604="TC",0,IF($L1604="Nso",0,VLOOKUP($A1600,'Result Entry'!$B$9:$FW$108,172,0)))</f>
        <v>0.0</v>
      </c>
      <c r="J1624" s="2072"/>
      <c r="K1624" s="2073">
        <f>IF($L1604="TC",0,IF($L1604="Nso",0,VLOOKUP($A1600,'Result Entry'!$B$9:$FW$108,173,0)))</f>
        <v>0.0</v>
      </c>
      <c r="L1624" s="2074"/>
      <c r="M1624" s="2075" t="str">
        <f>IF($L1604="TC",0,IF($L1604="Nso",0,VLOOKUP($A1600,'Result Entry'!$B$9:$FW$108,174,0)))</f>
        <v/>
      </c>
      <c r="N1624" s="2076"/>
      <c r="O1624" s="1535" t="str">
        <f>VLOOKUP($A1600,'Result Entry'!$B$9:$FW$108,175,0)</f>
        <v/>
      </c>
      <c r="P1624" s="1534"/>
      <c r="Q1624" s="2077" t="str">
        <f>IF($L1604="TC",0,IF($L1604="Nso",0,VLOOKUP($A1600,'Result Entry'!$B$9:$FW$108,177,0)))</f>
        <v/>
      </c>
      <c r="R1624" s="610"/>
    </row>
    <row r="1625" spans="8:8" ht="33.75" customHeight="1">
      <c r="A1625" s="1954"/>
      <c r="B1625" s="1986" t="s">
        <v>70</v>
      </c>
      <c r="C1625" s="2078" t="s">
        <v>59</v>
      </c>
      <c r="D1625" s="2079"/>
      <c r="E1625" s="2079"/>
      <c r="F1625" s="2079"/>
      <c r="G1625" s="2079"/>
      <c r="H1625" s="2079"/>
      <c r="I1625" s="2080"/>
      <c r="J1625" s="1592" t="s">
        <v>60</v>
      </c>
      <c r="K1625" s="1592"/>
      <c r="L1625" s="1592"/>
      <c r="M1625" s="1593"/>
      <c r="N1625" s="1760">
        <f>VLOOKUP($A1600,'Result Entry'!$B$9:$FW$108,168,0)</f>
        <v>0.0</v>
      </c>
      <c r="O1625" s="1761"/>
      <c r="P1625" s="2081" t="s">
        <v>38</v>
      </c>
      <c r="Q1625" s="2082"/>
      <c r="R1625" s="610"/>
    </row>
    <row r="1626" spans="8:8" ht="33.75" customHeight="1">
      <c r="A1626" s="1954"/>
      <c r="B1626" s="1986" t="s">
        <v>70</v>
      </c>
      <c r="C1626" s="1598" t="s">
        <v>244</v>
      </c>
      <c r="D1626" s="1599"/>
      <c r="E1626" s="1599"/>
      <c r="F1626" s="2083" t="s">
        <v>158</v>
      </c>
      <c r="G1626" s="2084"/>
      <c r="H1626" s="2085"/>
      <c r="I1626" s="2086" t="s">
        <v>242</v>
      </c>
      <c r="J1626" s="1603" t="s">
        <v>61</v>
      </c>
      <c r="K1626" s="1603"/>
      <c r="L1626" s="1603"/>
      <c r="M1626" s="1604"/>
      <c r="N1626" s="1762">
        <f>VLOOKUP($A1600,'Result Entry'!$B$9:$FW$108,169,0)</f>
        <v>0.0</v>
      </c>
      <c r="O1626" s="1763"/>
      <c r="P1626" s="1607" t="str">
        <f>VLOOKUP($A1600,'Result Entry'!$B$9:$FW$108,170,0)</f>
        <v/>
      </c>
      <c r="Q1626" s="2087"/>
      <c r="R1626" s="610"/>
    </row>
    <row r="1627" spans="8:8" ht="33.75" customHeight="1">
      <c r="A1627" s="1954"/>
      <c r="B1627" s="1986" t="s">
        <v>70</v>
      </c>
      <c r="C1627" s="1598"/>
      <c r="D1627" s="1599"/>
      <c r="E1627" s="1599"/>
      <c r="F1627" s="2088"/>
      <c r="G1627" s="2089"/>
      <c r="H1627" s="2090"/>
      <c r="I1627" s="2091" t="s">
        <v>100</v>
      </c>
      <c r="J1627" s="1612" t="s">
        <v>62</v>
      </c>
      <c r="K1627" s="1612"/>
      <c r="L1627" s="1612"/>
      <c r="M1627" s="1613"/>
      <c r="N1627" s="2092">
        <f>IF($L1604="TC","Transferred",IF($L1604="Nso","NameSeparated",VLOOKUP($A1600,'Result Entry'!$B$9:$FW$108,178,0)))</f>
        <v>0.0</v>
      </c>
      <c r="O1627" s="2092"/>
      <c r="P1627" s="2092"/>
      <c r="Q1627" s="2093"/>
      <c r="R1627" s="610"/>
    </row>
    <row r="1628" spans="8:8" ht="33.75" customHeight="1">
      <c r="A1628" s="1954"/>
      <c r="B1628" s="1986" t="s">
        <v>70</v>
      </c>
      <c r="C1628" s="1766" t="str">
        <f>'Result Entry'!$DU$3</f>
        <v>Foundation Of Information Tech.</v>
      </c>
      <c r="D1628" s="1767"/>
      <c r="E1628" s="1768"/>
      <c r="F1628" s="1769" t="str">
        <f>IF(OR($L1604="TC",$L1604="Nso"),"",VLOOKUP($A1600,'Result Entry'!$B$9:$GS$108,196,0))</f>
        <v>0/200</v>
      </c>
      <c r="G1628" s="1769"/>
      <c r="H1628" s="1769"/>
      <c r="I1628" s="1770" t="str">
        <f>IF(F1628="","",VLOOKUP($A1600,'Result Entry'!$B$9:$GS$108,137,0))</f>
        <v/>
      </c>
      <c r="J1628" s="1621" t="s">
        <v>72</v>
      </c>
      <c r="K1628" s="1621"/>
      <c r="L1628" s="1621"/>
      <c r="M1628" s="1622"/>
      <c r="N1628" s="2094">
        <f>'Result Entry'!$T$2</f>
        <v>45041.0</v>
      </c>
      <c r="O1628" s="2095"/>
      <c r="P1628" s="2095"/>
      <c r="Q1628" s="2096"/>
      <c r="R1628" s="610"/>
    </row>
    <row r="1629" spans="8:8" ht="33.75" customHeight="1">
      <c r="A1629" s="1954"/>
      <c r="B1629" s="1986" t="s">
        <v>70</v>
      </c>
      <c r="C1629" s="1774" t="str">
        <f>'Result Entry'!$EI$3</f>
        <v>G.I.A.I.-II</v>
      </c>
      <c r="D1629" s="1775"/>
      <c r="E1629" s="1776"/>
      <c r="F1629" s="1769" t="str">
        <f>IF(OR($L1604="TC",$L1604="Nso"),"",VLOOKUP($A1600,'Result Entry'!$B$9:$GS$108,200,0))</f>
        <v>0/200</v>
      </c>
      <c r="G1629" s="1769"/>
      <c r="H1629" s="1769"/>
      <c r="I1629" s="1770" t="str">
        <f>IF(F1629="","",VLOOKUP($A1600,'Result Entry'!$B$9:$GS$108,149,0))</f>
        <v/>
      </c>
      <c r="J1629" s="1626"/>
      <c r="K1629" s="1627"/>
      <c r="L1629" s="1627"/>
      <c r="M1629" s="1627"/>
      <c r="N1629" s="1627"/>
      <c r="O1629" s="1627"/>
      <c r="P1629" s="1627"/>
      <c r="Q1629" s="2097"/>
      <c r="R1629" s="610"/>
    </row>
    <row r="1630" spans="8:8" ht="33.75" customHeight="1">
      <c r="A1630" s="1954"/>
      <c r="B1630" s="1986" t="s">
        <v>70</v>
      </c>
      <c r="C1630" s="1774" t="str">
        <f>'Result Entry'!$EU$3</f>
        <v>SOC.SER.PLAN</v>
      </c>
      <c r="D1630" s="1775"/>
      <c r="E1630" s="1776"/>
      <c r="F1630" s="1769" t="str">
        <f>IF(OR($L1604="TC",$L1604="Nso"),"",VLOOKUP($A1600,'Result Entry'!$B$9:$HS$108,204,0))</f>
        <v>0/200</v>
      </c>
      <c r="G1630" s="1769"/>
      <c r="H1630" s="1769"/>
      <c r="I1630" s="1770" t="str">
        <f>IF(F1630="","",VLOOKUP($A1600,'Result Entry'!$B$9:$GS$108,161,0))</f>
        <v/>
      </c>
      <c r="J1630" s="1629" t="s">
        <v>175</v>
      </c>
      <c r="K1630" s="2098"/>
      <c r="L1630" s="2098"/>
      <c r="M1630" s="1630"/>
      <c r="N1630" s="2099"/>
      <c r="O1630" s="2100"/>
      <c r="P1630" s="2100"/>
      <c r="Q1630" s="2101"/>
      <c r="R1630" s="610"/>
    </row>
    <row r="1631" spans="8:8" ht="33.75" customHeight="1">
      <c r="A1631" s="1954"/>
      <c r="B1631" s="1986" t="s">
        <v>70</v>
      </c>
      <c r="C1631" s="1774" t="str">
        <f>'Result Entry'!$FG$3</f>
        <v>Jeewan Kaushal</v>
      </c>
      <c r="D1631" s="1775"/>
      <c r="E1631" s="1776"/>
      <c r="F1631" s="1769" t="str">
        <f>IF(OR($L1604="TC",$L1604="Nso"),"",VLOOKUP($A1600,'Result Entry'!$B$9:$HS$108,208,0))</f>
        <v>0/100</v>
      </c>
      <c r="G1631" s="1769"/>
      <c r="H1631" s="1769"/>
      <c r="I1631" s="1770" t="str">
        <f>IF(F1631="","",VLOOKUP($A1600,'Result Entry'!$B$9:$HS$108,167,0))</f>
        <v/>
      </c>
      <c r="J1631" s="1629" t="s">
        <v>149</v>
      </c>
      <c r="K1631" s="2098"/>
      <c r="L1631" s="2098"/>
      <c r="M1631" s="1630"/>
      <c r="N1631" s="1630"/>
      <c r="O1631" s="1630"/>
      <c r="P1631" s="1630"/>
      <c r="Q1631" s="2102"/>
      <c r="R1631" s="610"/>
    </row>
    <row r="1632" spans="8:8" ht="33.75" customHeight="1">
      <c r="A1632" s="1954"/>
      <c r="B1632" s="1986" t="s">
        <v>70</v>
      </c>
      <c r="C1632" s="1777" t="s">
        <v>181</v>
      </c>
      <c r="D1632" s="1778"/>
      <c r="E1632" s="1779"/>
      <c r="F1632" s="2103" t="s">
        <v>182</v>
      </c>
      <c r="G1632" s="2104"/>
      <c r="H1632" s="2105"/>
      <c r="I1632" s="1782" t="s">
        <v>31</v>
      </c>
      <c r="J1632" s="1629" t="s">
        <v>176</v>
      </c>
      <c r="K1632" s="2098"/>
      <c r="L1632" s="2098"/>
      <c r="M1632" s="1630"/>
      <c r="N1632" s="1630"/>
      <c r="O1632" s="1630"/>
      <c r="P1632" s="1630"/>
      <c r="Q1632" s="2102"/>
      <c r="R1632" s="610"/>
    </row>
    <row r="1633" spans="8:8" ht="33.75" customHeight="1">
      <c r="A1633" s="1954"/>
      <c r="B1633" s="1986" t="s">
        <v>70</v>
      </c>
      <c r="C1633" s="1783"/>
      <c r="D1633" s="1784"/>
      <c r="E1633" s="1785"/>
      <c r="F1633" s="1786" t="s">
        <v>245</v>
      </c>
      <c r="G1633" s="2106"/>
      <c r="H1633" s="1787"/>
      <c r="I1633" s="1788" t="s">
        <v>63</v>
      </c>
      <c r="J1633" s="1647" t="s">
        <v>68</v>
      </c>
      <c r="K1633" s="1648"/>
      <c r="L1633" s="1648"/>
      <c r="M1633" s="1648"/>
      <c r="N1633" s="1648"/>
      <c r="O1633" s="1648"/>
      <c r="P1633" s="1648"/>
      <c r="Q1633" s="2107"/>
      <c r="R1633" s="610"/>
    </row>
    <row r="1634" spans="8:8" ht="33.75" customHeight="1">
      <c r="A1634" s="1954"/>
      <c r="B1634" s="1986" t="s">
        <v>70</v>
      </c>
      <c r="C1634" s="1783"/>
      <c r="D1634" s="1784"/>
      <c r="E1634" s="1785"/>
      <c r="F1634" s="1786" t="s">
        <v>246</v>
      </c>
      <c r="G1634" s="2106"/>
      <c r="H1634" s="1787"/>
      <c r="I1634" s="1788" t="s">
        <v>64</v>
      </c>
      <c r="J1634" s="1650"/>
      <c r="K1634" s="1651"/>
      <c r="L1634" s="1651"/>
      <c r="M1634" s="1651"/>
      <c r="N1634" s="1651"/>
      <c r="O1634" s="1651"/>
      <c r="P1634" s="1651"/>
      <c r="Q1634" s="2108"/>
      <c r="R1634" s="610"/>
    </row>
    <row r="1635" spans="8:8" ht="33.75" customHeight="1">
      <c r="A1635" s="1954"/>
      <c r="B1635" s="1986" t="s">
        <v>70</v>
      </c>
      <c r="C1635" s="1783"/>
      <c r="D1635" s="1784"/>
      <c r="E1635" s="1785"/>
      <c r="F1635" s="1786" t="s">
        <v>247</v>
      </c>
      <c r="G1635" s="2106"/>
      <c r="H1635" s="1787"/>
      <c r="I1635" s="1788" t="s">
        <v>66</v>
      </c>
      <c r="J1635" s="1650"/>
      <c r="K1635" s="1651"/>
      <c r="L1635" s="1651"/>
      <c r="M1635" s="1651"/>
      <c r="N1635" s="1651"/>
      <c r="O1635" s="1651"/>
      <c r="P1635" s="1651"/>
      <c r="Q1635" s="2108"/>
      <c r="R1635" s="610"/>
    </row>
    <row r="1636" spans="8:8" ht="33.75" customHeight="1">
      <c r="A1636" s="1954"/>
      <c r="B1636" s="1986" t="s">
        <v>70</v>
      </c>
      <c r="C1636" s="1783"/>
      <c r="D1636" s="1784"/>
      <c r="E1636" s="1785"/>
      <c r="F1636" s="1786" t="s">
        <v>248</v>
      </c>
      <c r="G1636" s="2106"/>
      <c r="H1636" s="1787"/>
      <c r="I1636" s="1788" t="s">
        <v>65</v>
      </c>
      <c r="J1636" s="1653" t="s">
        <v>81</v>
      </c>
      <c r="K1636" s="1654"/>
      <c r="L1636" s="1654"/>
      <c r="M1636" s="1654"/>
      <c r="N1636" s="1654"/>
      <c r="O1636" s="1654"/>
      <c r="P1636" s="1654"/>
      <c r="Q1636" s="2109"/>
      <c r="R1636" s="610"/>
    </row>
    <row r="1637" spans="8:8" ht="33.75" customHeight="1">
      <c r="A1637" s="1954"/>
      <c r="B1637" s="2110" t="s">
        <v>70</v>
      </c>
      <c r="C1637" s="2111"/>
      <c r="D1637" s="2112"/>
      <c r="E1637" s="2113"/>
      <c r="F1637" s="2114"/>
      <c r="G1637" s="2115"/>
      <c r="H1637" s="2115"/>
      <c r="I1637" s="2116"/>
      <c r="J1637" s="2117"/>
      <c r="K1637" s="2118"/>
      <c r="L1637" s="2118"/>
      <c r="M1637" s="2118"/>
      <c r="N1637" s="2118"/>
      <c r="O1637" s="2118"/>
      <c r="P1637" s="2118"/>
      <c r="Q1637" s="2119"/>
      <c r="R1637" s="610"/>
    </row>
    <row r="1638" spans="8:8" s="927" ht="48.75" customFormat="1" customHeight="1">
      <c r="A1638" s="1439"/>
      <c r="B1638" s="2120"/>
      <c r="C1638" s="2120"/>
      <c r="D1638" s="2120"/>
      <c r="E1638" s="2120"/>
      <c r="F1638" s="2120"/>
      <c r="G1638" s="2120"/>
      <c r="H1638" s="2120"/>
      <c r="I1638" s="2120"/>
      <c r="J1638" s="2120"/>
      <c r="K1638" s="2120"/>
      <c r="L1638" s="2120"/>
      <c r="M1638" s="2120"/>
      <c r="N1638" s="2120"/>
      <c r="O1638" s="2120"/>
      <c r="P1638" s="2120"/>
      <c r="Q1638" s="2120"/>
      <c r="R1638" s="610"/>
    </row>
    <row r="1639" spans="8:8" ht="9.75" customHeight="1">
      <c r="A1639" s="1949">
        <f>A1600+1</f>
        <v>43.0</v>
      </c>
      <c r="B1639" s="1949"/>
      <c r="C1639" s="1949"/>
      <c r="D1639" s="1949"/>
      <c r="E1639" s="1949"/>
      <c r="F1639" s="1949"/>
      <c r="G1639" s="1949"/>
      <c r="H1639" s="1949"/>
      <c r="I1639" s="1949"/>
      <c r="J1639" s="1949"/>
      <c r="K1639" s="1949"/>
      <c r="L1639" s="1949"/>
      <c r="M1639" s="1949"/>
      <c r="N1639" s="1949"/>
      <c r="O1639" s="1949"/>
      <c r="P1639" s="1949"/>
      <c r="Q1639" s="1949"/>
      <c r="R1639" s="1949"/>
    </row>
    <row r="1640" spans="8:8" ht="16.5" customHeight="1">
      <c r="A1640" s="1950"/>
      <c r="B1640" s="1951" t="s">
        <v>51</v>
      </c>
      <c r="C1640" s="1952"/>
      <c r="D1640" s="1952"/>
      <c r="E1640" s="1952"/>
      <c r="F1640" s="1952"/>
      <c r="G1640" s="1952"/>
      <c r="H1640" s="1952"/>
      <c r="I1640" s="1952"/>
      <c r="J1640" s="1952"/>
      <c r="K1640" s="1952"/>
      <c r="L1640" s="1952"/>
      <c r="M1640" s="1952"/>
      <c r="N1640" s="1952"/>
      <c r="O1640" s="1952"/>
      <c r="P1640" s="1952"/>
      <c r="Q1640" s="1953"/>
      <c r="R1640" s="610"/>
    </row>
    <row r="1641" spans="8:8" ht="62.25" customHeight="1">
      <c r="A1641" s="1954"/>
      <c r="B1641" s="1955"/>
      <c r="C1641" s="1956"/>
      <c r="D1641" s="1957" t="str">
        <f>Master!$E$8</f>
        <v>Govt. Sr. Secondary School </v>
      </c>
      <c r="E1641" s="1958"/>
      <c r="F1641" s="1958"/>
      <c r="G1641" s="1958"/>
      <c r="H1641" s="1958"/>
      <c r="I1641" s="1958"/>
      <c r="J1641" s="1958"/>
      <c r="K1641" s="1958"/>
      <c r="L1641" s="1958"/>
      <c r="M1641" s="1958"/>
      <c r="N1641" s="1958"/>
      <c r="O1641" s="1958"/>
      <c r="P1641" s="1958"/>
      <c r="Q1641" s="1959"/>
      <c r="R1641" s="610"/>
    </row>
    <row r="1642" spans="8:8" ht="33.0" customHeight="1">
      <c r="A1642" s="1954"/>
      <c r="B1642" s="1960"/>
      <c r="C1642" s="1961"/>
      <c r="D1642" s="1962" t="str">
        <f>Master!$E$11</f>
        <v>P.S.-Bapini (Jodhpur)</v>
      </c>
      <c r="E1642" s="1962"/>
      <c r="F1642" s="1962"/>
      <c r="G1642" s="1962"/>
      <c r="H1642" s="1962"/>
      <c r="I1642" s="1962"/>
      <c r="J1642" s="1962"/>
      <c r="K1642" s="1962"/>
      <c r="L1642" s="1962"/>
      <c r="M1642" s="1962"/>
      <c r="N1642" s="1962"/>
      <c r="O1642" s="1962"/>
      <c r="P1642" s="1962"/>
      <c r="Q1642" s="1963"/>
      <c r="R1642" s="610"/>
    </row>
    <row r="1643" spans="8:8" ht="21.75" customHeight="1">
      <c r="A1643" s="1954"/>
      <c r="B1643" s="1964"/>
      <c r="C1643" s="1965" t="s">
        <v>151</v>
      </c>
      <c r="D1643" s="1966"/>
      <c r="E1643" s="1966"/>
      <c r="F1643" s="1966"/>
      <c r="G1643" s="1966"/>
      <c r="H1643" s="1967"/>
      <c r="I1643" s="1968" t="s">
        <v>128</v>
      </c>
      <c r="J1643" s="1969"/>
      <c r="K1643" s="1969"/>
      <c r="L1643" s="1970">
        <f>VLOOKUP(A1639,'Result Entry'!$B$6:$K$108,6,0)</f>
        <v>0.0</v>
      </c>
      <c r="M1643" s="1971"/>
      <c r="N1643" s="1972" t="s">
        <v>69</v>
      </c>
      <c r="O1643" s="1973"/>
      <c r="P1643" s="1974">
        <f>Master!$E$14</f>
        <v>8.151106901E9</v>
      </c>
      <c r="Q1643" s="1975"/>
      <c r="R1643" s="610"/>
    </row>
    <row r="1644" spans="8:8" ht="21.75" customHeight="1">
      <c r="A1644" s="1954"/>
      <c r="B1644" s="1976"/>
      <c r="C1644" s="1965"/>
      <c r="D1644" s="1966"/>
      <c r="E1644" s="1966"/>
      <c r="F1644" s="1966"/>
      <c r="G1644" s="1966"/>
      <c r="H1644" s="1967"/>
      <c r="I1644" s="1968"/>
      <c r="J1644" s="1969"/>
      <c r="K1644" s="1969"/>
      <c r="L1644" s="1970"/>
      <c r="M1644" s="1971"/>
      <c r="N1644" s="1470" t="s">
        <v>67</v>
      </c>
      <c r="O1644" s="1471"/>
      <c r="P1644" s="1472"/>
      <c r="Q1644" s="1977"/>
      <c r="R1644" s="610"/>
    </row>
    <row r="1645" spans="8:8" ht="21.75" customHeight="1">
      <c r="A1645" s="1954"/>
      <c r="B1645" s="1976"/>
      <c r="C1645" s="1978"/>
      <c r="D1645" s="1979"/>
      <c r="E1645" s="1979"/>
      <c r="F1645" s="1979"/>
      <c r="G1645" s="1979"/>
      <c r="H1645" s="1980"/>
      <c r="I1645" s="1981"/>
      <c r="J1645" s="1982"/>
      <c r="K1645" s="1982"/>
      <c r="L1645" s="1983"/>
      <c r="M1645" s="1984"/>
      <c r="N1645" s="1479" t="s">
        <v>52</v>
      </c>
      <c r="O1645" s="1480"/>
      <c r="P1645" s="1481" t="str">
        <f>Master!$E$6</f>
        <v>2022-23</v>
      </c>
      <c r="Q1645" s="1985"/>
      <c r="R1645" s="610"/>
    </row>
    <row r="1646" spans="8:8" ht="33.75" customHeight="1">
      <c r="A1646" s="1954"/>
      <c r="B1646" s="1986" t="s">
        <v>70</v>
      </c>
      <c r="C1646" s="1677" t="s">
        <v>21</v>
      </c>
      <c r="D1646" s="1678"/>
      <c r="E1646" s="1678"/>
      <c r="F1646" s="1678"/>
      <c r="G1646" s="1679"/>
      <c r="H1646" s="1680" t="s">
        <v>150</v>
      </c>
      <c r="I1646" s="1681">
        <f>VLOOKUP($A1639,'Result Entry'!$B$9:$FW$108,4,0)</f>
        <v>0.0</v>
      </c>
      <c r="J1646" s="1681"/>
      <c r="K1646" s="1681"/>
      <c r="L1646" s="1681"/>
      <c r="M1646" s="1681"/>
      <c r="N1646" s="1681"/>
      <c r="O1646" s="1681"/>
      <c r="P1646" s="1681"/>
      <c r="Q1646" s="1987"/>
      <c r="R1646" s="610"/>
    </row>
    <row r="1647" spans="8:8" ht="33.75" customHeight="1">
      <c r="A1647" s="1954"/>
      <c r="B1647" s="1986" t="s">
        <v>70</v>
      </c>
      <c r="C1647" s="1683" t="s">
        <v>23</v>
      </c>
      <c r="D1647" s="1684"/>
      <c r="E1647" s="1684"/>
      <c r="F1647" s="1684"/>
      <c r="G1647" s="1685"/>
      <c r="H1647" s="1686" t="s">
        <v>150</v>
      </c>
      <c r="I1647" s="1687">
        <f>VLOOKUP($A1639,'Result Entry'!$B$9:$FW$108,7,0)</f>
        <v>0.0</v>
      </c>
      <c r="J1647" s="1687"/>
      <c r="K1647" s="1687"/>
      <c r="L1647" s="1687"/>
      <c r="M1647" s="1687"/>
      <c r="N1647" s="1687"/>
      <c r="O1647" s="1687"/>
      <c r="P1647" s="1687"/>
      <c r="Q1647" s="1988"/>
      <c r="R1647" s="610"/>
    </row>
    <row r="1648" spans="8:8" ht="33.75" customHeight="1">
      <c r="A1648" s="1954"/>
      <c r="B1648" s="1986" t="s">
        <v>70</v>
      </c>
      <c r="C1648" s="1683" t="s">
        <v>24</v>
      </c>
      <c r="D1648" s="1684"/>
      <c r="E1648" s="1684"/>
      <c r="F1648" s="1684"/>
      <c r="G1648" s="1685"/>
      <c r="H1648" s="1686" t="s">
        <v>150</v>
      </c>
      <c r="I1648" s="1687">
        <f>VLOOKUP($A1639,'Result Entry'!$B$9:$FW$108,8,0)</f>
        <v>0.0</v>
      </c>
      <c r="J1648" s="1687"/>
      <c r="K1648" s="1687"/>
      <c r="L1648" s="1687"/>
      <c r="M1648" s="1687"/>
      <c r="N1648" s="1687"/>
      <c r="O1648" s="1687"/>
      <c r="P1648" s="1687"/>
      <c r="Q1648" s="1988"/>
      <c r="R1648" s="610"/>
    </row>
    <row r="1649" spans="8:8" ht="33.75" customHeight="1">
      <c r="A1649" s="1954"/>
      <c r="B1649" s="1986" t="s">
        <v>70</v>
      </c>
      <c r="C1649" s="1683" t="s">
        <v>53</v>
      </c>
      <c r="D1649" s="1684"/>
      <c r="E1649" s="1684"/>
      <c r="F1649" s="1684"/>
      <c r="G1649" s="1685"/>
      <c r="H1649" s="1686" t="s">
        <v>150</v>
      </c>
      <c r="I1649" s="1687">
        <f>VLOOKUP($A1639,'Result Entry'!$B$9:$FW$108,9,0)</f>
        <v>0.0</v>
      </c>
      <c r="J1649" s="1687"/>
      <c r="K1649" s="1687"/>
      <c r="L1649" s="1687"/>
      <c r="M1649" s="1687"/>
      <c r="N1649" s="1687"/>
      <c r="O1649" s="1687"/>
      <c r="P1649" s="1687"/>
      <c r="Q1649" s="1988"/>
      <c r="R1649" s="610"/>
    </row>
    <row r="1650" spans="8:8" ht="33.75" customHeight="1">
      <c r="A1650" s="1954"/>
      <c r="B1650" s="1986" t="s">
        <v>70</v>
      </c>
      <c r="C1650" s="1683" t="s">
        <v>54</v>
      </c>
      <c r="D1650" s="1684"/>
      <c r="E1650" s="1684"/>
      <c r="F1650" s="1684"/>
      <c r="G1650" s="1685"/>
      <c r="H1650" s="1686" t="s">
        <v>150</v>
      </c>
      <c r="I1650" s="1689" t="str">
        <f>CONCATENATE('Result Entry'!$G$4,'Result Entry'!$J$4)</f>
        <v>11(A)</v>
      </c>
      <c r="J1650" s="1687"/>
      <c r="K1650" s="1687"/>
      <c r="L1650" s="1687"/>
      <c r="M1650" s="1687"/>
      <c r="N1650" s="1687"/>
      <c r="O1650" s="1687"/>
      <c r="P1650" s="1687"/>
      <c r="Q1650" s="1988"/>
      <c r="R1650" s="610"/>
    </row>
    <row r="1651" spans="8:8" ht="33.75" customHeight="1">
      <c r="A1651" s="1954"/>
      <c r="B1651" s="1986" t="s">
        <v>70</v>
      </c>
      <c r="C1651" s="1742" t="s">
        <v>26</v>
      </c>
      <c r="D1651" s="1763"/>
      <c r="E1651" s="1763"/>
      <c r="F1651" s="1763"/>
      <c r="G1651" s="1989"/>
      <c r="H1651" s="1693" t="s">
        <v>150</v>
      </c>
      <c r="I1651" s="1694">
        <f>VLOOKUP($A1639,'Result Entry'!$B$9:$FW$108,10,0)</f>
        <v>0.0</v>
      </c>
      <c r="J1651" s="1694"/>
      <c r="K1651" s="1694"/>
      <c r="L1651" s="1694"/>
      <c r="M1651" s="1694"/>
      <c r="N1651" s="1694"/>
      <c r="O1651" s="1694"/>
      <c r="P1651" s="1694"/>
      <c r="Q1651" s="1990"/>
      <c r="R1651" s="610"/>
    </row>
    <row r="1652" spans="8:8" ht="33.75" customHeight="1">
      <c r="A1652" s="1954"/>
      <c r="B1652" s="1986" t="s">
        <v>70</v>
      </c>
      <c r="C1652" s="1991" t="s">
        <v>244</v>
      </c>
      <c r="D1652" s="1992"/>
      <c r="E1652" s="1993" t="s">
        <v>73</v>
      </c>
      <c r="F1652" s="1994" t="s">
        <v>74</v>
      </c>
      <c r="G1652" s="1994" t="s">
        <v>230</v>
      </c>
      <c r="H1652" s="1995" t="s">
        <v>169</v>
      </c>
      <c r="I1652" s="1701" t="s">
        <v>56</v>
      </c>
      <c r="J1652" s="1996"/>
      <c r="K1652" s="1996"/>
      <c r="L1652" s="1997" t="s">
        <v>231</v>
      </c>
      <c r="M1652" s="1998" t="s">
        <v>85</v>
      </c>
      <c r="N1652" s="1998"/>
      <c r="O1652" s="1999"/>
      <c r="P1652" s="2000" t="s">
        <v>77</v>
      </c>
      <c r="Q1652" s="2001" t="s">
        <v>99</v>
      </c>
      <c r="R1652" s="610"/>
    </row>
    <row r="1653" spans="8:8" ht="33.75" customHeight="1">
      <c r="A1653" s="1954"/>
      <c r="B1653" s="1986" t="s">
        <v>70</v>
      </c>
      <c r="C1653" s="2002"/>
      <c r="D1653" s="2003"/>
      <c r="E1653" s="2004"/>
      <c r="F1653" s="2005"/>
      <c r="G1653" s="2005"/>
      <c r="H1653" s="2006"/>
      <c r="I1653" s="2007" t="s">
        <v>233</v>
      </c>
      <c r="J1653" s="2008" t="s">
        <v>87</v>
      </c>
      <c r="K1653" s="2009" t="s">
        <v>109</v>
      </c>
      <c r="L1653" s="2010"/>
      <c r="M1653" s="2007" t="s">
        <v>233</v>
      </c>
      <c r="N1653" s="2008" t="s">
        <v>87</v>
      </c>
      <c r="O1653" s="2011" t="s">
        <v>110</v>
      </c>
      <c r="P1653" s="2012"/>
      <c r="Q1653" s="2013"/>
      <c r="R1653" s="610"/>
    </row>
    <row r="1654" spans="8:8" s="2014" ht="33.75" customFormat="1" customHeight="1">
      <c r="A1654" s="1954"/>
      <c r="B1654" s="1986" t="s">
        <v>70</v>
      </c>
      <c r="C1654" s="2015" t="s">
        <v>57</v>
      </c>
      <c r="D1654" s="2016"/>
      <c r="E1654" s="2017">
        <f>'Result Entry'!$L$7</f>
        <v>10.0</v>
      </c>
      <c r="F1654" s="2018">
        <f>'Result Entry'!$M$7</f>
        <v>10.0</v>
      </c>
      <c r="G1654" s="2018">
        <f>'Result Entry'!$N$7</f>
        <v>10.0</v>
      </c>
      <c r="H1654" s="2019">
        <f>SUM(E1654:G1654)</f>
        <v>30.0</v>
      </c>
      <c r="I1654" s="2020" t="s">
        <v>243</v>
      </c>
      <c r="J1654" s="2021" t="s">
        <v>243</v>
      </c>
      <c r="K1654" s="2022">
        <f>'Result Entry'!$P$7</f>
        <v>70.0</v>
      </c>
      <c r="L1654" s="2023">
        <f>SUM(H1654,K1654)</f>
        <v>100.0</v>
      </c>
      <c r="M1654" s="2020" t="s">
        <v>243</v>
      </c>
      <c r="N1654" s="2021" t="s">
        <v>243</v>
      </c>
      <c r="O1654" s="2019">
        <f>'Result Entry'!$R$7</f>
        <v>100.0</v>
      </c>
      <c r="P1654" s="2024">
        <f>SUM(L1654,O1654)</f>
        <v>200.0</v>
      </c>
      <c r="Q1654" s="2025"/>
      <c r="R1654" s="610"/>
    </row>
    <row r="1655" spans="8:8" s="1538" ht="33.75" customFormat="1" customHeight="1">
      <c r="A1655" s="1954"/>
      <c r="B1655" s="1986" t="s">
        <v>70</v>
      </c>
      <c r="C1655" s="1540" t="str">
        <f>'Result Entry'!$L$3</f>
        <v>HINDI Comp.</v>
      </c>
      <c r="D1655" s="1541"/>
      <c r="E1655" s="1728">
        <f>IF($L1643="TC",0,IF($L1643="Nso",0,VLOOKUP($A1639,'Result Entry'!$B$9:$FW$108,11,0)))</f>
        <v>0.0</v>
      </c>
      <c r="F1655" s="1729">
        <f>IF($L1643="TC",0,IF($L1643="Nso",0,VLOOKUP($A1639,'Result Entry'!$B$9:$FW$108,12,0)))</f>
        <v>0.0</v>
      </c>
      <c r="G1655" s="1729">
        <f>IF($L1643="TC",0,IF($L1643="Nso",0,VLOOKUP($A1639,'Result Entry'!$B$9:$FW$108,13,0)))</f>
        <v>0.0</v>
      </c>
      <c r="H1655" s="2026">
        <f>SUM(E1655:G1655)</f>
        <v>0.0</v>
      </c>
      <c r="I1655" s="2027" t="str">
        <f>CONCATENATE(U1655,"/",'Result Entry'!$P$7)</f>
        <v>0/70</v>
      </c>
      <c r="J1655" s="2028" t="str">
        <f>IF(V1655=0,"--",CONCATENATE(V1655,"/"))</f>
        <v>--</v>
      </c>
      <c r="K1655" s="2029">
        <f>SUM(U1655:V1655)</f>
        <v>0.0</v>
      </c>
      <c r="L1655" s="2030">
        <f>SUM(H1655,K1655)</f>
        <v>0.0</v>
      </c>
      <c r="M1655" s="2027" t="str">
        <f>CONCATENATE(W1655,"/",'Result Entry'!$R$7)</f>
        <v>0/100</v>
      </c>
      <c r="N1655" s="2028" t="str">
        <f>IF(X1655=0,"--",CONCATENATE(X1655,"/"))</f>
        <v>--</v>
      </c>
      <c r="O1655" s="2031">
        <f>SUM(W1655:X1655)</f>
        <v>0.0</v>
      </c>
      <c r="P1655" s="1734">
        <f>SUM(L1655,O1655)</f>
        <v>0.0</v>
      </c>
      <c r="Q1655" s="2032" t="str">
        <f>IF($L1643="TC",0,IF($L1643="Nso",0,VLOOKUP($A1639,'Result Entry'!$B$9:$FW$108,24,0)))</f>
        <v/>
      </c>
      <c r="R1655" s="610"/>
      <c r="U1655" s="2033">
        <f>IF($L1643="TC",0,IF($L1643="Nso",0,VLOOKUP($A1639,'Result Entry'!$B$9:$FW$108,15,0)))</f>
        <v>0.0</v>
      </c>
      <c r="V1655" s="2033">
        <v>0.0</v>
      </c>
      <c r="W1655" s="2033">
        <f>IF($L1643="TC",0,IF($L1643="Nso",0,VLOOKUP($A1639,'Result Entry'!$B$9:$FW$108,17,0)))</f>
        <v>0.0</v>
      </c>
      <c r="X1655" s="2033">
        <v>0.0</v>
      </c>
    </row>
    <row r="1656" spans="8:8" s="1538" ht="33.75" customFormat="1" customHeight="1">
      <c r="A1656" s="1954"/>
      <c r="B1656" s="1986" t="s">
        <v>70</v>
      </c>
      <c r="C1656" s="1551" t="str">
        <f>'Result Entry'!$Z$3</f>
        <v>ENGLISH Comp.</v>
      </c>
      <c r="D1656" s="1552"/>
      <c r="E1656" s="1728">
        <f>IF($L1643="TC",0,IF($L1643="Nso",0,VLOOKUP($A1639,'Result Entry'!$B$9:$FW$108,25,0)))</f>
        <v>0.0</v>
      </c>
      <c r="F1656" s="1729">
        <f>IF($L1643="TC",0,IF($L1643="Nso",0,VLOOKUP($A1639,'Result Entry'!$B$9:$FW$108,26,0)))</f>
        <v>0.0</v>
      </c>
      <c r="G1656" s="1729">
        <f>IF($L1643="TC",0,IF($L1643="Nso",0,VLOOKUP($A1639,'Result Entry'!$B$9:$FW$108,27,0)))</f>
        <v>0.0</v>
      </c>
      <c r="H1656" s="2034">
        <f t="shared" si="210" ref="H1656:H1661">SUM(E1656:G1656)</f>
        <v>0.0</v>
      </c>
      <c r="I1656" s="2035" t="str">
        <f>CONCATENATE(U1656,"/",'Result Entry'!$AD$7)</f>
        <v>0/70</v>
      </c>
      <c r="J1656" s="2036" t="str">
        <f>IF(V1656=0,"--",CONCATENATE(V1656,"/"))</f>
        <v>--</v>
      </c>
      <c r="K1656" s="2037">
        <f t="shared" si="211" ref="K1656:K1661">SUM(U1656:V1656)</f>
        <v>0.0</v>
      </c>
      <c r="L1656" s="2038">
        <f t="shared" si="212" ref="L1656:L1661">SUM(H1656,K1656)</f>
        <v>0.0</v>
      </c>
      <c r="M1656" s="2035" t="str">
        <f>CONCATENATE(W1656,"/",'Result Entry'!$AF$7)</f>
        <v>0/100</v>
      </c>
      <c r="N1656" s="2036" t="str">
        <f>IF(X1656=0,"--",CONCATENATE(X1656,"/"))</f>
        <v>--</v>
      </c>
      <c r="O1656" s="2031">
        <f t="shared" si="213" ref="O1656:O1661">SUM(W1656:X1656)</f>
        <v>0.0</v>
      </c>
      <c r="P1656" s="1734">
        <f t="shared" si="214" ref="P1656:P1661">SUM(L1656,O1656)</f>
        <v>0.0</v>
      </c>
      <c r="Q1656" s="2032" t="str">
        <f>IF($L1643="TC",0,IF($L1643="Nso",0,VLOOKUP($A1639,'Result Entry'!$B$9:$FW$108,38,0)))</f>
        <v/>
      </c>
      <c r="R1656" s="610"/>
      <c r="U1656" s="2039">
        <f>IF($L1643="TC",0,IF($L1643="Nso",0,VLOOKUP($A1639,'Result Entry'!$B$9:$FW$108,29,0)))</f>
        <v>0.0</v>
      </c>
      <c r="V1656" s="2039">
        <v>0.0</v>
      </c>
      <c r="W1656" s="2039">
        <f>IF($L1643="TC",0,IF($L1643="Nso",0,VLOOKUP($A1639,'Result Entry'!$B$9:$FW$108,31,0)))</f>
        <v>0.0</v>
      </c>
      <c r="X1656" s="2039">
        <v>0.0</v>
      </c>
    </row>
    <row r="1657" spans="8:8" s="1538" ht="33.75" customFormat="1" customHeight="1">
      <c r="A1657" s="1954"/>
      <c r="B1657" s="1986" t="s">
        <v>70</v>
      </c>
      <c r="C1657" s="1551">
        <f>IF(Y1657&gt;=1,'Result Entry'!$AO$3,0)</f>
        <v>0.0</v>
      </c>
      <c r="D1657" s="1552"/>
      <c r="E1657" s="1728">
        <f>IF($L1643="TC",0,IF($L1643="Nso",0,VLOOKUP($A1639,'Result Entry'!$B$9:$FW$108,40,0)))</f>
        <v>0.0</v>
      </c>
      <c r="F1657" s="1729">
        <f>IF($L1643="TC",0,IF($L1643="Nso",0,VLOOKUP($A1639,'Result Entry'!$B$9:$FW$108,41,0)))</f>
        <v>0.0</v>
      </c>
      <c r="G1657" s="1729">
        <f>IF($L1643="TC",0,IF($L1643="Nso",0,VLOOKUP($A1639,'Result Entry'!$B$9:$FW$108,42,0)))</f>
        <v>0.0</v>
      </c>
      <c r="H1657" s="2034">
        <f t="shared" si="210"/>
        <v>0.0</v>
      </c>
      <c r="I1657" s="2035" t="str">
        <f>CONCATENATE(U1657,"/",'Result Entry'!$AS$7)</f>
        <v>0/40</v>
      </c>
      <c r="J1657" s="2036" t="str">
        <f>IF(V1657=0,"--",CONCATENATE(V1657,"/",'Result Entry'!$AT$7))</f>
        <v>--</v>
      </c>
      <c r="K1657" s="2037">
        <f t="shared" si="211"/>
        <v>0.0</v>
      </c>
      <c r="L1657" s="2038">
        <f t="shared" si="212"/>
        <v>0.0</v>
      </c>
      <c r="M1657" s="2035" t="str">
        <f>CONCATENATE(W1657,"/",'Result Entry'!$AW$7)</f>
        <v>0/100</v>
      </c>
      <c r="N1657" s="2036" t="str">
        <f>IF(X1657=0,"--",CONCATENATE(X1657,"/",'Result Entry'!$AX$7))</f>
        <v>--</v>
      </c>
      <c r="O1657" s="2031">
        <f t="shared" si="213"/>
        <v>0.0</v>
      </c>
      <c r="P1657" s="1734">
        <f t="shared" si="214"/>
        <v>0.0</v>
      </c>
      <c r="Q1657" s="2032" t="str">
        <f>IF($L1643="TC",0,IF($L1643="Nso",0,VLOOKUP($A1639,'Result Entry'!$B$9:$FW$108,55,0)))</f>
        <v/>
      </c>
      <c r="R1657" s="610"/>
      <c r="U1657" s="2039">
        <f>IF($L1643="TC",0,IF($L1643="Nso",0,VLOOKUP($A1639,'Result Entry'!$B$9:$FW$108,44,0)))</f>
        <v>0.0</v>
      </c>
      <c r="V1657" s="2039">
        <f>IF($L1643="TC",0,IF($L1643="Nso",0,VLOOKUP($A1639,'Result Entry'!$B$9:$FW$108,45,0)))</f>
        <v>0.0</v>
      </c>
      <c r="W1657" s="2039">
        <f>IF($L1643="TC",0,IF($L1643="Nso",0,VLOOKUP($A1639,'Result Entry'!$B$9:$FW$108,48,0)))</f>
        <v>0.0</v>
      </c>
      <c r="X1657" s="2039">
        <f>IF($L1643="TC",0,IF($L1643="Nso",0,VLOOKUP($A1639,'Result Entry'!$B$9:$FW$108,49,0)))</f>
        <v>0.0</v>
      </c>
      <c r="Y1657" s="2039">
        <f>VLOOKUP($A1639,'Result Entry'!$B$9:$FW$108,39,0)</f>
        <v>0.0</v>
      </c>
    </row>
    <row r="1658" spans="8:8" s="1538" ht="33.75" customFormat="1" customHeight="1">
      <c r="A1658" s="1954"/>
      <c r="B1658" s="1986" t="s">
        <v>70</v>
      </c>
      <c r="C1658" s="1551">
        <f>IF(Y1658&gt;=1,'Result Entry'!$BF$3,0)</f>
        <v>0.0</v>
      </c>
      <c r="D1658" s="1552"/>
      <c r="E1658" s="1728">
        <f>IF($L1643="TC",0,IF($L1643="Nso",0,VLOOKUP($A1639,'Result Entry'!$B$9:$FW$108,57,0)))</f>
        <v>0.0</v>
      </c>
      <c r="F1658" s="1729">
        <f>IF($L1643="TC",0,IF($L1643="Nso",0,VLOOKUP($A1639,'Result Entry'!$B$9:$FW$108,58,0)))</f>
        <v>0.0</v>
      </c>
      <c r="G1658" s="1729">
        <f>IF($L1643="TC",0,IF($L1643="Nso",0,VLOOKUP($A1639,'Result Entry'!$B$9:$FW$108,59,0)))</f>
        <v>0.0</v>
      </c>
      <c r="H1658" s="2034">
        <f t="shared" si="210"/>
        <v>0.0</v>
      </c>
      <c r="I1658" s="2035" t="str">
        <f>CONCATENATE(U1658,"/",'Result Entry'!$BJ$7)</f>
        <v>0/70</v>
      </c>
      <c r="J1658" s="2036" t="str">
        <f>IF(V1658=0,"--",CONCATENATE(V1658,"/",'Result Entry'!$BK$7))</f>
        <v>--</v>
      </c>
      <c r="K1658" s="2037">
        <f t="shared" si="211"/>
        <v>0.0</v>
      </c>
      <c r="L1658" s="2038">
        <f t="shared" si="212"/>
        <v>0.0</v>
      </c>
      <c r="M1658" s="2035" t="str">
        <f>CONCATENATE(W1658,"/",'Result Entry'!$BN$7)</f>
        <v>0/100</v>
      </c>
      <c r="N1658" s="2036" t="str">
        <f>IF(X1658=0,"--",CONCATENATE(X1658,"/",'Result Entry'!$BO$7))</f>
        <v>--</v>
      </c>
      <c r="O1658" s="2031">
        <f t="shared" si="213"/>
        <v>0.0</v>
      </c>
      <c r="P1658" s="1734">
        <f t="shared" si="214"/>
        <v>0.0</v>
      </c>
      <c r="Q1658" s="2032" t="str">
        <f>IF($L1643="TC",0,IF($L1643="Nso",0,VLOOKUP($A1639,'Result Entry'!$B$9:$FW$108,72,0)))</f>
        <v/>
      </c>
      <c r="R1658" s="610"/>
      <c r="U1658" s="2039">
        <f>IF($L1643="TC",0,IF($L1643="Nso",0,VLOOKUP($A1639,'Result Entry'!$B$9:$FW$108,61,0)))</f>
        <v>0.0</v>
      </c>
      <c r="V1658" s="2039">
        <f>IF($L1643="TC",0,IF($L1643="Nso",0,VLOOKUP($A1639,'Result Entry'!$B$9:$FW$108,62,0)))</f>
        <v>0.0</v>
      </c>
      <c r="W1658" s="2039">
        <f>IF($L1643="TC",0,IF($L1643="Nso",0,VLOOKUP($A1639,'Result Entry'!$B$9:$FW$108,65,0)))</f>
        <v>0.0</v>
      </c>
      <c r="X1658" s="2039">
        <f>IF($L1643="TC",0,IF($L1643="Nso",0,VLOOKUP($A1639,'Result Entry'!$B$9:$FW$108,66,0)))</f>
        <v>0.0</v>
      </c>
      <c r="Y1658" s="2039">
        <f>VLOOKUP($A1639,'Result Entry'!$B$9:$FW$108,56,0)</f>
        <v>0.0</v>
      </c>
    </row>
    <row r="1659" spans="8:8" s="1538" ht="33.75" customFormat="1" customHeight="1">
      <c r="A1659" s="1954"/>
      <c r="B1659" s="1986" t="s">
        <v>70</v>
      </c>
      <c r="C1659" s="1554">
        <f>IF(Y1659&gt;=1,'Result Entry'!$BW$3,0)</f>
        <v>0.0</v>
      </c>
      <c r="D1659" s="2040"/>
      <c r="E1659" s="2041">
        <f>IF($L1643="TC",0,IF($L1643="Nso",0,VLOOKUP($A1639,'Result Entry'!$B$9:$FW$108,74,0)))</f>
        <v>0.0</v>
      </c>
      <c r="F1659" s="2042">
        <f>IF($L1643="TC",0,IF($L1643="Nso",0,VLOOKUP($A1639,'Result Entry'!$B$9:$FW$108,75,0)))</f>
        <v>0.0</v>
      </c>
      <c r="G1659" s="2042">
        <f>IF($L1643="TC",0,IF($L1643="Nso",0,VLOOKUP($A1639,'Result Entry'!$B$9:$FW$108,76,0)))</f>
        <v>0.0</v>
      </c>
      <c r="H1659" s="2043">
        <f t="shared" si="210"/>
        <v>0.0</v>
      </c>
      <c r="I1659" s="2044" t="str">
        <f>CONCATENATE(U1659,"/",'Result Entry'!$CA$7)</f>
        <v>0/70</v>
      </c>
      <c r="J1659" s="2045" t="str">
        <f>IF(V1659=0,"--",CONCATENATE(V1659,"/",'Result Entry'!$CB$7))</f>
        <v>--</v>
      </c>
      <c r="K1659" s="2046">
        <f t="shared" si="211"/>
        <v>0.0</v>
      </c>
      <c r="L1659" s="2047">
        <f t="shared" si="212"/>
        <v>0.0</v>
      </c>
      <c r="M1659" s="2044" t="str">
        <f>CONCATENATE(W1659,"/",'Result Entry'!$CE$7)</f>
        <v>0/100</v>
      </c>
      <c r="N1659" s="2045" t="str">
        <f>IF(X1659=0,"--",CONCATENATE(X1659,"/",'Result Entry'!$CF$7))</f>
        <v>--</v>
      </c>
      <c r="O1659" s="2043">
        <f t="shared" si="213"/>
        <v>0.0</v>
      </c>
      <c r="P1659" s="2048">
        <f t="shared" si="214"/>
        <v>0.0</v>
      </c>
      <c r="Q1659" s="2049" t="str">
        <f>IF($L1643="TC",0,IF($L1643="Nso",0,VLOOKUP($A1639,'Result Entry'!$B$9:$FW$108,89,0)))</f>
        <v/>
      </c>
      <c r="R1659" s="610"/>
      <c r="U1659" s="2041">
        <f>IF($L1643="TC",0,IF($L1643="Nso",0,VLOOKUP($A1639,'Result Entry'!$B$9:$FW$108,78,0)))</f>
        <v>0.0</v>
      </c>
      <c r="V1659" s="2041">
        <f>IF($L1643="TC",0,IF($L1643="Nso",0,VLOOKUP($A1639,'Result Entry'!$B$9:$FW$108,79,0)))</f>
        <v>0.0</v>
      </c>
      <c r="W1659" s="2041">
        <f>IF($L1643="TC",0,IF($L1643="Nso",0,VLOOKUP($A1639,'Result Entry'!$B$9:$FW$108,82,0)))</f>
        <v>0.0</v>
      </c>
      <c r="X1659" s="2041">
        <f>IF($L1643="TC",0,IF($L1643="Nso",0,VLOOKUP($A1639,'Result Entry'!$B$9:$FW$108,83,0)))</f>
        <v>0.0</v>
      </c>
      <c r="Y1659" s="2041">
        <f>VLOOKUP($A1639,'Result Entry'!$B$9:$FW$108,73,0)</f>
        <v>0.0</v>
      </c>
    </row>
    <row r="1660" spans="8:8" s="1538" ht="33.75" customFormat="1" customHeight="1">
      <c r="A1660" s="1954"/>
      <c r="B1660" s="1986" t="s">
        <v>70</v>
      </c>
      <c r="C1660" s="2050">
        <f>IF(Y1660&gt;=1,'Result Entry'!$CN$3,0)</f>
        <v>0.0</v>
      </c>
      <c r="D1660" s="2040"/>
      <c r="E1660" s="2051">
        <f>IF($L1643="TC",0,IF($L1643="Nso",0,VLOOKUP($A1639,'Result Entry'!$B$9:$FW$108,91,0)))</f>
        <v>0.0</v>
      </c>
      <c r="F1660" s="2052">
        <f>IF($L1643="TC",0,IF($L1643="Nso",0,VLOOKUP($A1639,'Result Entry'!$B$9:$FW$108,92,0)))</f>
        <v>0.0</v>
      </c>
      <c r="G1660" s="2052">
        <f>IF($L1643="TC",0,IF($L1643="Nso",0,VLOOKUP($A1639,'Result Entry'!$B$9:$FW$108,93,0)))</f>
        <v>0.0</v>
      </c>
      <c r="H1660" s="2053">
        <f t="shared" si="210"/>
        <v>0.0</v>
      </c>
      <c r="I1660" s="2054" t="str">
        <f>CONCATENATE(U1660,"/",'Result Entry'!$CR$7)</f>
        <v>0/70</v>
      </c>
      <c r="J1660" s="2055" t="str">
        <f>IF(V1660=0,"--",CONCATENATE(V1660,"/",'Result Entry'!$CS$7))</f>
        <v>--</v>
      </c>
      <c r="K1660" s="2056">
        <f t="shared" si="211"/>
        <v>0.0</v>
      </c>
      <c r="L1660" s="2057">
        <f t="shared" si="212"/>
        <v>0.0</v>
      </c>
      <c r="M1660" s="2054" t="str">
        <f>CONCATENATE(W1660,"/",'Result Entry'!$CV$7)</f>
        <v>0/100</v>
      </c>
      <c r="N1660" s="2055" t="str">
        <f>IF(X1660=0,"--",CONCATENATE(X1660,"/",'Result Entry'!$CW$7))</f>
        <v>--</v>
      </c>
      <c r="O1660" s="2053">
        <f t="shared" si="213"/>
        <v>0.0</v>
      </c>
      <c r="P1660" s="2058">
        <f t="shared" si="214"/>
        <v>0.0</v>
      </c>
      <c r="Q1660" s="2059" t="str">
        <f>IF($L1643="TC",0,IF($L1643="Nso",0,VLOOKUP($A1639,'Result Entry'!$B$9:$FW$108,106,0)))</f>
        <v/>
      </c>
      <c r="R1660" s="610"/>
      <c r="U1660" s="2051">
        <f>IF($L1643="TC",0,IF($L1643="Nso",0,VLOOKUP($A1639,'Result Entry'!$B$9:$FW$108,95,0)))</f>
        <v>0.0</v>
      </c>
      <c r="V1660" s="2051">
        <f>IF($L1643="TC",0,IF($L1643="Nso",0,VLOOKUP($A1639,'Result Entry'!$B$9:$FW$108,96,0)))</f>
        <v>0.0</v>
      </c>
      <c r="W1660" s="2051">
        <f>IF($L1643="TC",0,IF($L1643="Nso",0,VLOOKUP($A1639,'Result Entry'!$B$9:$FW$108,99,0)))</f>
        <v>0.0</v>
      </c>
      <c r="X1660" s="2051">
        <f>IF($L1643="TC",0,IF($L1643="Nso",0,VLOOKUP($A1639,'Result Entry'!$B$9:$FW$108,100,0)))</f>
        <v>0.0</v>
      </c>
      <c r="Y1660" s="2051">
        <f>VLOOKUP($A1639,'Result Entry'!$B$9:$FW$108,90,0)</f>
        <v>0.0</v>
      </c>
    </row>
    <row r="1661" spans="8:8" s="1538" ht="33.75" customFormat="1" customHeight="1">
      <c r="A1661" s="1954"/>
      <c r="B1661" s="1986" t="s">
        <v>70</v>
      </c>
      <c r="C1661" s="1554">
        <f>IF(Y1661&gt;=1,'Result Entry'!$DE$3,0)</f>
        <v>0.0</v>
      </c>
      <c r="D1661" s="2040"/>
      <c r="E1661" s="1739">
        <f>IF($L1643="TC",0,IF($L1643="Nso",0,VLOOKUP($A1639,'Result Entry'!$B$9:$FW$108,108,0)))</f>
        <v>0.0</v>
      </c>
      <c r="F1661" s="1740">
        <f>IF($L1643="TC",0,IF($L1643="Nso",0,VLOOKUP($A1639,'Result Entry'!$B$9:$FW$108,109,0)))</f>
        <v>0.0</v>
      </c>
      <c r="G1661" s="1740">
        <f>IF($L1643="TC",0,IF($L1643="Nso",0,VLOOKUP($A1639,'Result Entry'!$B$9:$FW$108,110,0)))</f>
        <v>0.0</v>
      </c>
      <c r="H1661" s="2060">
        <f t="shared" si="210"/>
        <v>0.0</v>
      </c>
      <c r="I1661" s="2061" t="str">
        <f>CONCATENATE(U1661,"/",'Result Entry'!$DI$7)</f>
        <v>0/70</v>
      </c>
      <c r="J1661" s="2062" t="str">
        <f>IF(V1661=0,"--",CONCATENATE(V1661,"/",'Result Entry'!$DJ$7))</f>
        <v>--</v>
      </c>
      <c r="K1661" s="2063">
        <f t="shared" si="211"/>
        <v>0.0</v>
      </c>
      <c r="L1661" s="2064">
        <f t="shared" si="212"/>
        <v>0.0</v>
      </c>
      <c r="M1661" s="2061" t="str">
        <f>CONCATENATE(W1661,"/",'Result Entry'!$DM$7)</f>
        <v>0/100</v>
      </c>
      <c r="N1661" s="2062" t="str">
        <f>IF(X1661=0,"--",CONCATENATE(X1661,"/",'Result Entry'!$DN$7))</f>
        <v>--</v>
      </c>
      <c r="O1661" s="2060">
        <f t="shared" si="213"/>
        <v>0.0</v>
      </c>
      <c r="P1661" s="1746">
        <f t="shared" si="214"/>
        <v>0.0</v>
      </c>
      <c r="Q1661" s="2032" t="str">
        <f>IF($L1643="TC",0,IF($L1643="Nso",0,VLOOKUP($A1639,'Result Entry'!$B$9:$FW$108,123,0)))</f>
        <v/>
      </c>
      <c r="R1661" s="610"/>
      <c r="U1661" s="2065">
        <f>IF($L1643="TC",0,IF($L1643="Nso",0,VLOOKUP($A1639,'Result Entry'!$B$9:$FW$108,112,0)))</f>
        <v>0.0</v>
      </c>
      <c r="V1661" s="2065">
        <f>IF($L1643="TC",0,IF($L1643="Nso",0,VLOOKUP($A1639,'Result Entry'!$B$9:$FW$108,113,0)))</f>
        <v>0.0</v>
      </c>
      <c r="W1661" s="2065">
        <f>IF($L1643="TC",0,IF($L1643="Nso",0,VLOOKUP($A1639,'Result Entry'!$B$9:$FW$108,116,0)))</f>
        <v>0.0</v>
      </c>
      <c r="X1661" s="2065">
        <f>IF($L1643="TC",0,IF($L1643="Nso",0,VLOOKUP($A1639,'Result Entry'!$B$9:$FW$108,117,0)))</f>
        <v>0.0</v>
      </c>
      <c r="Y1661" s="2065">
        <f>VLOOKUP($A1639,'Result Entry'!$B$9:$FW$108,107,0)</f>
        <v>0.0</v>
      </c>
    </row>
    <row r="1662" spans="8:8" ht="33.75" customHeight="1">
      <c r="A1662" s="1954"/>
      <c r="B1662" s="1986" t="s">
        <v>70</v>
      </c>
      <c r="C1662" s="1565" t="s">
        <v>78</v>
      </c>
      <c r="D1662" s="1566"/>
      <c r="E1662" s="1567"/>
      <c r="F1662" s="1747" t="s">
        <v>79</v>
      </c>
      <c r="G1662" s="2066"/>
      <c r="H1662" s="1748"/>
      <c r="I1662" s="1747" t="s">
        <v>80</v>
      </c>
      <c r="J1662" s="1749"/>
      <c r="K1662" s="2067" t="s">
        <v>42</v>
      </c>
      <c r="L1662" s="2068"/>
      <c r="M1662" s="2067" t="s">
        <v>92</v>
      </c>
      <c r="N1662" s="1753"/>
      <c r="O1662" s="1752" t="s">
        <v>40</v>
      </c>
      <c r="P1662" s="1753"/>
      <c r="Q1662" s="2069" t="s">
        <v>44</v>
      </c>
      <c r="R1662" s="610"/>
    </row>
    <row r="1663" spans="8:8" ht="33.75" customHeight="1">
      <c r="A1663" s="1954"/>
      <c r="B1663" s="1986" t="s">
        <v>70</v>
      </c>
      <c r="C1663" s="1577"/>
      <c r="D1663" s="1578"/>
      <c r="E1663" s="1579"/>
      <c r="F1663" s="1755">
        <f>IF($L1643="TC",0,IF($L1643="Nso",0,VLOOKUP($A1639,'Result Entry'!$B$9:$FW$108,171,0)))</f>
        <v>0.0</v>
      </c>
      <c r="G1663" s="2070"/>
      <c r="H1663" s="1756"/>
      <c r="I1663" s="2071">
        <f>IF($L1643="TC",0,IF($L1643="Nso",0,VLOOKUP($A1639,'Result Entry'!$B$9:$FW$108,172,0)))</f>
        <v>0.0</v>
      </c>
      <c r="J1663" s="2072"/>
      <c r="K1663" s="2073">
        <f>IF($L1643="TC",0,IF($L1643="Nso",0,VLOOKUP($A1639,'Result Entry'!$B$9:$FW$108,173,0)))</f>
        <v>0.0</v>
      </c>
      <c r="L1663" s="2074"/>
      <c r="M1663" s="2075" t="str">
        <f>IF($L1643="TC",0,IF($L1643="Nso",0,VLOOKUP($A1639,'Result Entry'!$B$9:$FW$108,174,0)))</f>
        <v/>
      </c>
      <c r="N1663" s="2076"/>
      <c r="O1663" s="1535" t="str">
        <f>VLOOKUP($A1639,'Result Entry'!$B$9:$FW$108,175,0)</f>
        <v/>
      </c>
      <c r="P1663" s="1534"/>
      <c r="Q1663" s="2077" t="str">
        <f>IF($L1643="TC",0,IF($L1643="Nso",0,VLOOKUP($A1639,'Result Entry'!$B$9:$FW$108,177,0)))</f>
        <v/>
      </c>
      <c r="R1663" s="610"/>
    </row>
    <row r="1664" spans="8:8" ht="33.75" customHeight="1">
      <c r="A1664" s="1954"/>
      <c r="B1664" s="1986" t="s">
        <v>70</v>
      </c>
      <c r="C1664" s="2078" t="s">
        <v>59</v>
      </c>
      <c r="D1664" s="2079"/>
      <c r="E1664" s="2079"/>
      <c r="F1664" s="2079"/>
      <c r="G1664" s="2079"/>
      <c r="H1664" s="2079"/>
      <c r="I1664" s="2080"/>
      <c r="J1664" s="1592" t="s">
        <v>60</v>
      </c>
      <c r="K1664" s="1592"/>
      <c r="L1664" s="1592"/>
      <c r="M1664" s="1593"/>
      <c r="N1664" s="1760">
        <f>VLOOKUP($A1639,'Result Entry'!$B$9:$FW$108,168,0)</f>
        <v>0.0</v>
      </c>
      <c r="O1664" s="1761"/>
      <c r="P1664" s="2081" t="s">
        <v>38</v>
      </c>
      <c r="Q1664" s="2082"/>
      <c r="R1664" s="610"/>
    </row>
    <row r="1665" spans="8:8" ht="33.75" customHeight="1">
      <c r="A1665" s="1954"/>
      <c r="B1665" s="1986" t="s">
        <v>70</v>
      </c>
      <c r="C1665" s="1598" t="s">
        <v>244</v>
      </c>
      <c r="D1665" s="1599"/>
      <c r="E1665" s="1599"/>
      <c r="F1665" s="2083" t="s">
        <v>158</v>
      </c>
      <c r="G1665" s="2084"/>
      <c r="H1665" s="2085"/>
      <c r="I1665" s="2086" t="s">
        <v>242</v>
      </c>
      <c r="J1665" s="1603" t="s">
        <v>61</v>
      </c>
      <c r="K1665" s="1603"/>
      <c r="L1665" s="1603"/>
      <c r="M1665" s="1604"/>
      <c r="N1665" s="1762">
        <f>VLOOKUP($A1639,'Result Entry'!$B$9:$FW$108,169,0)</f>
        <v>0.0</v>
      </c>
      <c r="O1665" s="1763"/>
      <c r="P1665" s="1607" t="str">
        <f>VLOOKUP($A1639,'Result Entry'!$B$9:$FW$108,170,0)</f>
        <v/>
      </c>
      <c r="Q1665" s="2087"/>
      <c r="R1665" s="610"/>
    </row>
    <row r="1666" spans="8:8" ht="33.75" customHeight="1">
      <c r="A1666" s="1954"/>
      <c r="B1666" s="1986" t="s">
        <v>70</v>
      </c>
      <c r="C1666" s="1598"/>
      <c r="D1666" s="1599"/>
      <c r="E1666" s="1599"/>
      <c r="F1666" s="2088"/>
      <c r="G1666" s="2089"/>
      <c r="H1666" s="2090"/>
      <c r="I1666" s="2091" t="s">
        <v>100</v>
      </c>
      <c r="J1666" s="1612" t="s">
        <v>62</v>
      </c>
      <c r="K1666" s="1612"/>
      <c r="L1666" s="1612"/>
      <c r="M1666" s="1613"/>
      <c r="N1666" s="2092">
        <f>IF($L1643="TC","Transferred",IF($L1643="Nso","NameSeparated",VLOOKUP($A1639,'Result Entry'!$B$9:$FW$108,178,0)))</f>
        <v>0.0</v>
      </c>
      <c r="O1666" s="2092"/>
      <c r="P1666" s="2092"/>
      <c r="Q1666" s="2093"/>
      <c r="R1666" s="610"/>
    </row>
    <row r="1667" spans="8:8" ht="33.75" customHeight="1">
      <c r="A1667" s="1954"/>
      <c r="B1667" s="1986" t="s">
        <v>70</v>
      </c>
      <c r="C1667" s="1766" t="str">
        <f>'Result Entry'!$DU$3</f>
        <v>Foundation Of Information Tech.</v>
      </c>
      <c r="D1667" s="1767"/>
      <c r="E1667" s="1768"/>
      <c r="F1667" s="1769" t="str">
        <f>IF(OR($L1643="TC",$L1643="Nso"),"",VLOOKUP($A1639,'Result Entry'!$B$9:$GS$108,196,0))</f>
        <v>0/200</v>
      </c>
      <c r="G1667" s="1769"/>
      <c r="H1667" s="1769"/>
      <c r="I1667" s="1770" t="str">
        <f>IF(F1667="","",VLOOKUP($A1639,'Result Entry'!$B$9:$GS$108,137,0))</f>
        <v/>
      </c>
      <c r="J1667" s="1621" t="s">
        <v>72</v>
      </c>
      <c r="K1667" s="1621"/>
      <c r="L1667" s="1621"/>
      <c r="M1667" s="1622"/>
      <c r="N1667" s="2094">
        <f>'Result Entry'!$T$2</f>
        <v>45041.0</v>
      </c>
      <c r="O1667" s="2095"/>
      <c r="P1667" s="2095"/>
      <c r="Q1667" s="2096"/>
      <c r="R1667" s="610"/>
    </row>
    <row r="1668" spans="8:8" ht="33.75" customHeight="1">
      <c r="A1668" s="1954"/>
      <c r="B1668" s="1986" t="s">
        <v>70</v>
      </c>
      <c r="C1668" s="1774" t="str">
        <f>'Result Entry'!$EI$3</f>
        <v>G.I.A.I.-II</v>
      </c>
      <c r="D1668" s="1775"/>
      <c r="E1668" s="1776"/>
      <c r="F1668" s="1769" t="str">
        <f>IF(OR($L1643="TC",$L1643="Nso"),"",VLOOKUP($A1639,'Result Entry'!$B$9:$GS$108,200,0))</f>
        <v>0/200</v>
      </c>
      <c r="G1668" s="1769"/>
      <c r="H1668" s="1769"/>
      <c r="I1668" s="1770" t="str">
        <f>IF(F1668="","",VLOOKUP($A1639,'Result Entry'!$B$9:$GS$108,149,0))</f>
        <v/>
      </c>
      <c r="J1668" s="1626"/>
      <c r="K1668" s="1627"/>
      <c r="L1668" s="1627"/>
      <c r="M1668" s="1627"/>
      <c r="N1668" s="1627"/>
      <c r="O1668" s="1627"/>
      <c r="P1668" s="1627"/>
      <c r="Q1668" s="2097"/>
      <c r="R1668" s="610"/>
    </row>
    <row r="1669" spans="8:8" ht="33.75" customHeight="1">
      <c r="A1669" s="1954"/>
      <c r="B1669" s="1986" t="s">
        <v>70</v>
      </c>
      <c r="C1669" s="1774" t="str">
        <f>'Result Entry'!$EU$3</f>
        <v>SOC.SER.PLAN</v>
      </c>
      <c r="D1669" s="1775"/>
      <c r="E1669" s="1776"/>
      <c r="F1669" s="1769" t="str">
        <f>IF(OR($L1643="TC",$L1643="Nso"),"",VLOOKUP($A1639,'Result Entry'!$B$9:$HS$108,204,0))</f>
        <v>0/200</v>
      </c>
      <c r="G1669" s="1769"/>
      <c r="H1669" s="1769"/>
      <c r="I1669" s="1770" t="str">
        <f>IF(F1669="","",VLOOKUP($A1639,'Result Entry'!$B$9:$GS$108,161,0))</f>
        <v/>
      </c>
      <c r="J1669" s="1629" t="s">
        <v>175</v>
      </c>
      <c r="K1669" s="2098"/>
      <c r="L1669" s="2098"/>
      <c r="M1669" s="1630"/>
      <c r="N1669" s="2099"/>
      <c r="O1669" s="2100"/>
      <c r="P1669" s="2100"/>
      <c r="Q1669" s="2101"/>
      <c r="R1669" s="610"/>
    </row>
    <row r="1670" spans="8:8" ht="33.75" customHeight="1">
      <c r="A1670" s="1954"/>
      <c r="B1670" s="1986" t="s">
        <v>70</v>
      </c>
      <c r="C1670" s="1774" t="str">
        <f>'Result Entry'!$FG$3</f>
        <v>Jeewan Kaushal</v>
      </c>
      <c r="D1670" s="1775"/>
      <c r="E1670" s="1776"/>
      <c r="F1670" s="1769" t="str">
        <f>IF(OR($L1643="TC",$L1643="Nso"),"",VLOOKUP($A1639,'Result Entry'!$B$9:$HS$108,208,0))</f>
        <v>0/100</v>
      </c>
      <c r="G1670" s="1769"/>
      <c r="H1670" s="1769"/>
      <c r="I1670" s="1770" t="str">
        <f>IF(F1670="","",VLOOKUP($A1639,'Result Entry'!$B$9:$HS$108,167,0))</f>
        <v/>
      </c>
      <c r="J1670" s="1629" t="s">
        <v>149</v>
      </c>
      <c r="K1670" s="2098"/>
      <c r="L1670" s="2098"/>
      <c r="M1670" s="1630"/>
      <c r="N1670" s="1630"/>
      <c r="O1670" s="1630"/>
      <c r="P1670" s="1630"/>
      <c r="Q1670" s="2102"/>
      <c r="R1670" s="610"/>
    </row>
    <row r="1671" spans="8:8" ht="33.75" customHeight="1">
      <c r="A1671" s="1954"/>
      <c r="B1671" s="1986" t="s">
        <v>70</v>
      </c>
      <c r="C1671" s="1777" t="s">
        <v>181</v>
      </c>
      <c r="D1671" s="1778"/>
      <c r="E1671" s="1779"/>
      <c r="F1671" s="2103" t="s">
        <v>182</v>
      </c>
      <c r="G1671" s="2104"/>
      <c r="H1671" s="2105"/>
      <c r="I1671" s="1782" t="s">
        <v>31</v>
      </c>
      <c r="J1671" s="1629" t="s">
        <v>176</v>
      </c>
      <c r="K1671" s="2098"/>
      <c r="L1671" s="2098"/>
      <c r="M1671" s="1630"/>
      <c r="N1671" s="1630"/>
      <c r="O1671" s="1630"/>
      <c r="P1671" s="1630"/>
      <c r="Q1671" s="2102"/>
      <c r="R1671" s="610"/>
    </row>
    <row r="1672" spans="8:8" ht="33.75" customHeight="1">
      <c r="A1672" s="1954"/>
      <c r="B1672" s="1986" t="s">
        <v>70</v>
      </c>
      <c r="C1672" s="1783"/>
      <c r="D1672" s="1784"/>
      <c r="E1672" s="1785"/>
      <c r="F1672" s="1786" t="s">
        <v>245</v>
      </c>
      <c r="G1672" s="2106"/>
      <c r="H1672" s="1787"/>
      <c r="I1672" s="1788" t="s">
        <v>63</v>
      </c>
      <c r="J1672" s="1647" t="s">
        <v>68</v>
      </c>
      <c r="K1672" s="1648"/>
      <c r="L1672" s="1648"/>
      <c r="M1672" s="1648"/>
      <c r="N1672" s="1648"/>
      <c r="O1672" s="1648"/>
      <c r="P1672" s="1648"/>
      <c r="Q1672" s="2107"/>
      <c r="R1672" s="610"/>
    </row>
    <row r="1673" spans="8:8" ht="33.75" customHeight="1">
      <c r="A1673" s="1954"/>
      <c r="B1673" s="1986" t="s">
        <v>70</v>
      </c>
      <c r="C1673" s="1783"/>
      <c r="D1673" s="1784"/>
      <c r="E1673" s="1785"/>
      <c r="F1673" s="1786" t="s">
        <v>246</v>
      </c>
      <c r="G1673" s="2106"/>
      <c r="H1673" s="1787"/>
      <c r="I1673" s="1788" t="s">
        <v>64</v>
      </c>
      <c r="J1673" s="1650"/>
      <c r="K1673" s="1651"/>
      <c r="L1673" s="1651"/>
      <c r="M1673" s="1651"/>
      <c r="N1673" s="1651"/>
      <c r="O1673" s="1651"/>
      <c r="P1673" s="1651"/>
      <c r="Q1673" s="2108"/>
      <c r="R1673" s="610"/>
    </row>
    <row r="1674" spans="8:8" ht="33.75" customHeight="1">
      <c r="A1674" s="1954"/>
      <c r="B1674" s="1986" t="s">
        <v>70</v>
      </c>
      <c r="C1674" s="1783"/>
      <c r="D1674" s="1784"/>
      <c r="E1674" s="1785"/>
      <c r="F1674" s="1786" t="s">
        <v>247</v>
      </c>
      <c r="G1674" s="2106"/>
      <c r="H1674" s="1787"/>
      <c r="I1674" s="1788" t="s">
        <v>66</v>
      </c>
      <c r="J1674" s="1650"/>
      <c r="K1674" s="1651"/>
      <c r="L1674" s="1651"/>
      <c r="M1674" s="1651"/>
      <c r="N1674" s="1651"/>
      <c r="O1674" s="1651"/>
      <c r="P1674" s="1651"/>
      <c r="Q1674" s="2108"/>
      <c r="R1674" s="610"/>
    </row>
    <row r="1675" spans="8:8" ht="33.75" customHeight="1">
      <c r="A1675" s="1954"/>
      <c r="B1675" s="1986" t="s">
        <v>70</v>
      </c>
      <c r="C1675" s="1783"/>
      <c r="D1675" s="1784"/>
      <c r="E1675" s="1785"/>
      <c r="F1675" s="1786" t="s">
        <v>248</v>
      </c>
      <c r="G1675" s="2106"/>
      <c r="H1675" s="1787"/>
      <c r="I1675" s="1788" t="s">
        <v>65</v>
      </c>
      <c r="J1675" s="1653" t="s">
        <v>81</v>
      </c>
      <c r="K1675" s="1654"/>
      <c r="L1675" s="1654"/>
      <c r="M1675" s="1654"/>
      <c r="N1675" s="1654"/>
      <c r="O1675" s="1654"/>
      <c r="P1675" s="1654"/>
      <c r="Q1675" s="2109"/>
      <c r="R1675" s="610"/>
    </row>
    <row r="1676" spans="8:8" ht="33.75" customHeight="1">
      <c r="A1676" s="1954"/>
      <c r="B1676" s="2110" t="s">
        <v>70</v>
      </c>
      <c r="C1676" s="2111"/>
      <c r="D1676" s="2112"/>
      <c r="E1676" s="2113"/>
      <c r="F1676" s="2114"/>
      <c r="G1676" s="2115"/>
      <c r="H1676" s="2115"/>
      <c r="I1676" s="2116"/>
      <c r="J1676" s="2117"/>
      <c r="K1676" s="2118"/>
      <c r="L1676" s="2118"/>
      <c r="M1676" s="2118"/>
      <c r="N1676" s="2118"/>
      <c r="O1676" s="2118"/>
      <c r="P1676" s="2118"/>
      <c r="Q1676" s="2119"/>
      <c r="R1676" s="610"/>
    </row>
    <row r="1677" spans="8:8" s="927" ht="48.75" customFormat="1" customHeight="1">
      <c r="A1677" s="1439"/>
      <c r="B1677" s="2120"/>
      <c r="C1677" s="2120"/>
      <c r="D1677" s="2120"/>
      <c r="E1677" s="2120"/>
      <c r="F1677" s="2120"/>
      <c r="G1677" s="2120"/>
      <c r="H1677" s="2120"/>
      <c r="I1677" s="2120"/>
      <c r="J1677" s="2120"/>
      <c r="K1677" s="2120"/>
      <c r="L1677" s="2120"/>
      <c r="M1677" s="2120"/>
      <c r="N1677" s="2120"/>
      <c r="O1677" s="2120"/>
      <c r="P1677" s="2120"/>
      <c r="Q1677" s="2120"/>
      <c r="R1677" s="610"/>
    </row>
    <row r="1678" spans="8:8" ht="9.75" customHeight="1">
      <c r="A1678" s="1949">
        <f>A1639+1</f>
        <v>44.0</v>
      </c>
      <c r="B1678" s="1949"/>
      <c r="C1678" s="1949"/>
      <c r="D1678" s="1949"/>
      <c r="E1678" s="1949"/>
      <c r="F1678" s="1949"/>
      <c r="G1678" s="1949"/>
      <c r="H1678" s="1949"/>
      <c r="I1678" s="1949"/>
      <c r="J1678" s="1949"/>
      <c r="K1678" s="1949"/>
      <c r="L1678" s="1949"/>
      <c r="M1678" s="1949"/>
      <c r="N1678" s="1949"/>
      <c r="O1678" s="1949"/>
      <c r="P1678" s="1949"/>
      <c r="Q1678" s="1949"/>
      <c r="R1678" s="1949"/>
    </row>
    <row r="1679" spans="8:8" ht="16.5" customHeight="1">
      <c r="A1679" s="1950"/>
      <c r="B1679" s="1951" t="s">
        <v>51</v>
      </c>
      <c r="C1679" s="1952"/>
      <c r="D1679" s="1952"/>
      <c r="E1679" s="1952"/>
      <c r="F1679" s="1952"/>
      <c r="G1679" s="1952"/>
      <c r="H1679" s="1952"/>
      <c r="I1679" s="1952"/>
      <c r="J1679" s="1952"/>
      <c r="K1679" s="1952"/>
      <c r="L1679" s="1952"/>
      <c r="M1679" s="1952"/>
      <c r="N1679" s="1952"/>
      <c r="O1679" s="1952"/>
      <c r="P1679" s="1952"/>
      <c r="Q1679" s="1953"/>
      <c r="R1679" s="610"/>
    </row>
    <row r="1680" spans="8:8" ht="62.25" customHeight="1">
      <c r="A1680" s="1954"/>
      <c r="B1680" s="1955"/>
      <c r="C1680" s="1956"/>
      <c r="D1680" s="1957" t="str">
        <f>Master!$E$8</f>
        <v>Govt. Sr. Secondary School </v>
      </c>
      <c r="E1680" s="1958"/>
      <c r="F1680" s="1958"/>
      <c r="G1680" s="1958"/>
      <c r="H1680" s="1958"/>
      <c r="I1680" s="1958"/>
      <c r="J1680" s="1958"/>
      <c r="K1680" s="1958"/>
      <c r="L1680" s="1958"/>
      <c r="M1680" s="1958"/>
      <c r="N1680" s="1958"/>
      <c r="O1680" s="1958"/>
      <c r="P1680" s="1958"/>
      <c r="Q1680" s="1959"/>
      <c r="R1680" s="610"/>
    </row>
    <row r="1681" spans="8:8" ht="33.0" customHeight="1">
      <c r="A1681" s="1954"/>
      <c r="B1681" s="1960"/>
      <c r="C1681" s="1961"/>
      <c r="D1681" s="1962" t="str">
        <f>Master!$E$11</f>
        <v>P.S.-Bapini (Jodhpur)</v>
      </c>
      <c r="E1681" s="1962"/>
      <c r="F1681" s="1962"/>
      <c r="G1681" s="1962"/>
      <c r="H1681" s="1962"/>
      <c r="I1681" s="1962"/>
      <c r="J1681" s="1962"/>
      <c r="K1681" s="1962"/>
      <c r="L1681" s="1962"/>
      <c r="M1681" s="1962"/>
      <c r="N1681" s="1962"/>
      <c r="O1681" s="1962"/>
      <c r="P1681" s="1962"/>
      <c r="Q1681" s="1963"/>
      <c r="R1681" s="610"/>
    </row>
    <row r="1682" spans="8:8" ht="21.75" customHeight="1">
      <c r="A1682" s="1954"/>
      <c r="B1682" s="1964"/>
      <c r="C1682" s="1965" t="s">
        <v>151</v>
      </c>
      <c r="D1682" s="1966"/>
      <c r="E1682" s="1966"/>
      <c r="F1682" s="1966"/>
      <c r="G1682" s="1966"/>
      <c r="H1682" s="1967"/>
      <c r="I1682" s="1968" t="s">
        <v>128</v>
      </c>
      <c r="J1682" s="1969"/>
      <c r="K1682" s="1969"/>
      <c r="L1682" s="1970">
        <f>VLOOKUP(A1678,'Result Entry'!$B$6:$K$108,6,0)</f>
        <v>0.0</v>
      </c>
      <c r="M1682" s="1971"/>
      <c r="N1682" s="1972" t="s">
        <v>69</v>
      </c>
      <c r="O1682" s="1973"/>
      <c r="P1682" s="1974">
        <f>Master!$E$14</f>
        <v>8.151106901E9</v>
      </c>
      <c r="Q1682" s="1975"/>
      <c r="R1682" s="610"/>
    </row>
    <row r="1683" spans="8:8" ht="21.75" customHeight="1">
      <c r="A1683" s="1954"/>
      <c r="B1683" s="1976"/>
      <c r="C1683" s="1965"/>
      <c r="D1683" s="1966"/>
      <c r="E1683" s="1966"/>
      <c r="F1683" s="1966"/>
      <c r="G1683" s="1966"/>
      <c r="H1683" s="1967"/>
      <c r="I1683" s="1968"/>
      <c r="J1683" s="1969"/>
      <c r="K1683" s="1969"/>
      <c r="L1683" s="1970"/>
      <c r="M1683" s="1971"/>
      <c r="N1683" s="1470" t="s">
        <v>67</v>
      </c>
      <c r="O1683" s="1471"/>
      <c r="P1683" s="1472"/>
      <c r="Q1683" s="1977"/>
      <c r="R1683" s="610"/>
    </row>
    <row r="1684" spans="8:8" ht="21.75" customHeight="1">
      <c r="A1684" s="1954"/>
      <c r="B1684" s="1976"/>
      <c r="C1684" s="1978"/>
      <c r="D1684" s="1979"/>
      <c r="E1684" s="1979"/>
      <c r="F1684" s="1979"/>
      <c r="G1684" s="1979"/>
      <c r="H1684" s="1980"/>
      <c r="I1684" s="1981"/>
      <c r="J1684" s="1982"/>
      <c r="K1684" s="1982"/>
      <c r="L1684" s="1983"/>
      <c r="M1684" s="1984"/>
      <c r="N1684" s="1479" t="s">
        <v>52</v>
      </c>
      <c r="O1684" s="1480"/>
      <c r="P1684" s="1481" t="str">
        <f>Master!$E$6</f>
        <v>2022-23</v>
      </c>
      <c r="Q1684" s="1985"/>
      <c r="R1684" s="610"/>
    </row>
    <row r="1685" spans="8:8" ht="33.75" customHeight="1">
      <c r="A1685" s="1954"/>
      <c r="B1685" s="1986" t="s">
        <v>70</v>
      </c>
      <c r="C1685" s="1677" t="s">
        <v>21</v>
      </c>
      <c r="D1685" s="1678"/>
      <c r="E1685" s="1678"/>
      <c r="F1685" s="1678"/>
      <c r="G1685" s="1679"/>
      <c r="H1685" s="1680" t="s">
        <v>150</v>
      </c>
      <c r="I1685" s="1681">
        <f>VLOOKUP($A1678,'Result Entry'!$B$9:$FW$108,4,0)</f>
        <v>0.0</v>
      </c>
      <c r="J1685" s="1681"/>
      <c r="K1685" s="1681"/>
      <c r="L1685" s="1681"/>
      <c r="M1685" s="1681"/>
      <c r="N1685" s="1681"/>
      <c r="O1685" s="1681"/>
      <c r="P1685" s="1681"/>
      <c r="Q1685" s="1987"/>
      <c r="R1685" s="610"/>
    </row>
    <row r="1686" spans="8:8" ht="33.75" customHeight="1">
      <c r="A1686" s="1954"/>
      <c r="B1686" s="1986" t="s">
        <v>70</v>
      </c>
      <c r="C1686" s="1683" t="s">
        <v>23</v>
      </c>
      <c r="D1686" s="1684"/>
      <c r="E1686" s="1684"/>
      <c r="F1686" s="1684"/>
      <c r="G1686" s="1685"/>
      <c r="H1686" s="1686" t="s">
        <v>150</v>
      </c>
      <c r="I1686" s="1687">
        <f>VLOOKUP($A1678,'Result Entry'!$B$9:$FW$108,7,0)</f>
        <v>0.0</v>
      </c>
      <c r="J1686" s="1687"/>
      <c r="K1686" s="1687"/>
      <c r="L1686" s="1687"/>
      <c r="M1686" s="1687"/>
      <c r="N1686" s="1687"/>
      <c r="O1686" s="1687"/>
      <c r="P1686" s="1687"/>
      <c r="Q1686" s="1988"/>
      <c r="R1686" s="610"/>
    </row>
    <row r="1687" spans="8:8" ht="33.75" customHeight="1">
      <c r="A1687" s="1954"/>
      <c r="B1687" s="1986" t="s">
        <v>70</v>
      </c>
      <c r="C1687" s="1683" t="s">
        <v>24</v>
      </c>
      <c r="D1687" s="1684"/>
      <c r="E1687" s="1684"/>
      <c r="F1687" s="1684"/>
      <c r="G1687" s="1685"/>
      <c r="H1687" s="1686" t="s">
        <v>150</v>
      </c>
      <c r="I1687" s="1687">
        <f>VLOOKUP($A1678,'Result Entry'!$B$9:$FW$108,8,0)</f>
        <v>0.0</v>
      </c>
      <c r="J1687" s="1687"/>
      <c r="K1687" s="1687"/>
      <c r="L1687" s="1687"/>
      <c r="M1687" s="1687"/>
      <c r="N1687" s="1687"/>
      <c r="O1687" s="1687"/>
      <c r="P1687" s="1687"/>
      <c r="Q1687" s="1988"/>
      <c r="R1687" s="610"/>
    </row>
    <row r="1688" spans="8:8" ht="33.75" customHeight="1">
      <c r="A1688" s="1954"/>
      <c r="B1688" s="1986" t="s">
        <v>70</v>
      </c>
      <c r="C1688" s="1683" t="s">
        <v>53</v>
      </c>
      <c r="D1688" s="1684"/>
      <c r="E1688" s="1684"/>
      <c r="F1688" s="1684"/>
      <c r="G1688" s="1685"/>
      <c r="H1688" s="1686" t="s">
        <v>150</v>
      </c>
      <c r="I1688" s="1687">
        <f>VLOOKUP($A1678,'Result Entry'!$B$9:$FW$108,9,0)</f>
        <v>0.0</v>
      </c>
      <c r="J1688" s="1687"/>
      <c r="K1688" s="1687"/>
      <c r="L1688" s="1687"/>
      <c r="M1688" s="1687"/>
      <c r="N1688" s="1687"/>
      <c r="O1688" s="1687"/>
      <c r="P1688" s="1687"/>
      <c r="Q1688" s="1988"/>
      <c r="R1688" s="610"/>
    </row>
    <row r="1689" spans="8:8" ht="33.75" customHeight="1">
      <c r="A1689" s="1954"/>
      <c r="B1689" s="1986" t="s">
        <v>70</v>
      </c>
      <c r="C1689" s="1683" t="s">
        <v>54</v>
      </c>
      <c r="D1689" s="1684"/>
      <c r="E1689" s="1684"/>
      <c r="F1689" s="1684"/>
      <c r="G1689" s="1685"/>
      <c r="H1689" s="1686" t="s">
        <v>150</v>
      </c>
      <c r="I1689" s="1689" t="str">
        <f>CONCATENATE('Result Entry'!$G$4,'Result Entry'!$J$4)</f>
        <v>11(A)</v>
      </c>
      <c r="J1689" s="1687"/>
      <c r="K1689" s="1687"/>
      <c r="L1689" s="1687"/>
      <c r="M1689" s="1687"/>
      <c r="N1689" s="1687"/>
      <c r="O1689" s="1687"/>
      <c r="P1689" s="1687"/>
      <c r="Q1689" s="1988"/>
      <c r="R1689" s="610"/>
    </row>
    <row r="1690" spans="8:8" ht="33.75" customHeight="1">
      <c r="A1690" s="1954"/>
      <c r="B1690" s="1986" t="s">
        <v>70</v>
      </c>
      <c r="C1690" s="1742" t="s">
        <v>26</v>
      </c>
      <c r="D1690" s="1763"/>
      <c r="E1690" s="1763"/>
      <c r="F1690" s="1763"/>
      <c r="G1690" s="1989"/>
      <c r="H1690" s="1693" t="s">
        <v>150</v>
      </c>
      <c r="I1690" s="1694">
        <f>VLOOKUP($A1678,'Result Entry'!$B$9:$FW$108,10,0)</f>
        <v>0.0</v>
      </c>
      <c r="J1690" s="1694"/>
      <c r="K1690" s="1694"/>
      <c r="L1690" s="1694"/>
      <c r="M1690" s="1694"/>
      <c r="N1690" s="1694"/>
      <c r="O1690" s="1694"/>
      <c r="P1690" s="1694"/>
      <c r="Q1690" s="1990"/>
      <c r="R1690" s="610"/>
    </row>
    <row r="1691" spans="8:8" ht="33.75" customHeight="1">
      <c r="A1691" s="1954"/>
      <c r="B1691" s="1986" t="s">
        <v>70</v>
      </c>
      <c r="C1691" s="1991" t="s">
        <v>244</v>
      </c>
      <c r="D1691" s="1992"/>
      <c r="E1691" s="1993" t="s">
        <v>73</v>
      </c>
      <c r="F1691" s="1994" t="s">
        <v>74</v>
      </c>
      <c r="G1691" s="1994" t="s">
        <v>230</v>
      </c>
      <c r="H1691" s="1995" t="s">
        <v>169</v>
      </c>
      <c r="I1691" s="1701" t="s">
        <v>56</v>
      </c>
      <c r="J1691" s="1996"/>
      <c r="K1691" s="1996"/>
      <c r="L1691" s="1997" t="s">
        <v>231</v>
      </c>
      <c r="M1691" s="1998" t="s">
        <v>85</v>
      </c>
      <c r="N1691" s="1998"/>
      <c r="O1691" s="1999"/>
      <c r="P1691" s="2000" t="s">
        <v>77</v>
      </c>
      <c r="Q1691" s="2001" t="s">
        <v>99</v>
      </c>
      <c r="R1691" s="610"/>
    </row>
    <row r="1692" spans="8:8" ht="33.75" customHeight="1">
      <c r="A1692" s="1954"/>
      <c r="B1692" s="1986" t="s">
        <v>70</v>
      </c>
      <c r="C1692" s="2002"/>
      <c r="D1692" s="2003"/>
      <c r="E1692" s="2004"/>
      <c r="F1692" s="2005"/>
      <c r="G1692" s="2005"/>
      <c r="H1692" s="2006"/>
      <c r="I1692" s="2007" t="s">
        <v>233</v>
      </c>
      <c r="J1692" s="2008" t="s">
        <v>87</v>
      </c>
      <c r="K1692" s="2009" t="s">
        <v>109</v>
      </c>
      <c r="L1692" s="2010"/>
      <c r="M1692" s="2007" t="s">
        <v>233</v>
      </c>
      <c r="N1692" s="2008" t="s">
        <v>87</v>
      </c>
      <c r="O1692" s="2011" t="s">
        <v>110</v>
      </c>
      <c r="P1692" s="2012"/>
      <c r="Q1692" s="2013"/>
      <c r="R1692" s="610"/>
    </row>
    <row r="1693" spans="8:8" s="2014" ht="33.75" customFormat="1" customHeight="1">
      <c r="A1693" s="1954"/>
      <c r="B1693" s="1986" t="s">
        <v>70</v>
      </c>
      <c r="C1693" s="2015" t="s">
        <v>57</v>
      </c>
      <c r="D1693" s="2016"/>
      <c r="E1693" s="2017">
        <f>'Result Entry'!$L$7</f>
        <v>10.0</v>
      </c>
      <c r="F1693" s="2018">
        <f>'Result Entry'!$M$7</f>
        <v>10.0</v>
      </c>
      <c r="G1693" s="2018">
        <f>'Result Entry'!$N$7</f>
        <v>10.0</v>
      </c>
      <c r="H1693" s="2019">
        <f>SUM(E1693:G1693)</f>
        <v>30.0</v>
      </c>
      <c r="I1693" s="2020" t="s">
        <v>243</v>
      </c>
      <c r="J1693" s="2021" t="s">
        <v>243</v>
      </c>
      <c r="K1693" s="2022">
        <f>'Result Entry'!$P$7</f>
        <v>70.0</v>
      </c>
      <c r="L1693" s="2023">
        <f>SUM(H1693,K1693)</f>
        <v>100.0</v>
      </c>
      <c r="M1693" s="2020" t="s">
        <v>243</v>
      </c>
      <c r="N1693" s="2021" t="s">
        <v>243</v>
      </c>
      <c r="O1693" s="2019">
        <f>'Result Entry'!$R$7</f>
        <v>100.0</v>
      </c>
      <c r="P1693" s="2024">
        <f>SUM(L1693,O1693)</f>
        <v>200.0</v>
      </c>
      <c r="Q1693" s="2025"/>
      <c r="R1693" s="610"/>
    </row>
    <row r="1694" spans="8:8" s="1538" ht="33.75" customFormat="1" customHeight="1">
      <c r="A1694" s="1954"/>
      <c r="B1694" s="1986" t="s">
        <v>70</v>
      </c>
      <c r="C1694" s="1540" t="str">
        <f>'Result Entry'!$L$3</f>
        <v>HINDI Comp.</v>
      </c>
      <c r="D1694" s="1541"/>
      <c r="E1694" s="1728">
        <f>IF($L1682="TC",0,IF($L1682="Nso",0,VLOOKUP($A1678,'Result Entry'!$B$9:$FW$108,11,0)))</f>
        <v>0.0</v>
      </c>
      <c r="F1694" s="1729">
        <f>IF($L1682="TC",0,IF($L1682="Nso",0,VLOOKUP($A1678,'Result Entry'!$B$9:$FW$108,12,0)))</f>
        <v>0.0</v>
      </c>
      <c r="G1694" s="1729">
        <f>IF($L1682="TC",0,IF($L1682="Nso",0,VLOOKUP($A1678,'Result Entry'!$B$9:$FW$108,13,0)))</f>
        <v>0.0</v>
      </c>
      <c r="H1694" s="2026">
        <f>SUM(E1694:G1694)</f>
        <v>0.0</v>
      </c>
      <c r="I1694" s="2027" t="str">
        <f>CONCATENATE(U1694,"/",'Result Entry'!$P$7)</f>
        <v>0/70</v>
      </c>
      <c r="J1694" s="2028" t="str">
        <f>IF(V1694=0,"--",CONCATENATE(V1694,"/"))</f>
        <v>--</v>
      </c>
      <c r="K1694" s="2029">
        <f>SUM(U1694:V1694)</f>
        <v>0.0</v>
      </c>
      <c r="L1694" s="2030">
        <f>SUM(H1694,K1694)</f>
        <v>0.0</v>
      </c>
      <c r="M1694" s="2027" t="str">
        <f>CONCATENATE(W1694,"/",'Result Entry'!$R$7)</f>
        <v>0/100</v>
      </c>
      <c r="N1694" s="2028" t="str">
        <f>IF(X1694=0,"--",CONCATENATE(X1694,"/"))</f>
        <v>--</v>
      </c>
      <c r="O1694" s="2031">
        <f>SUM(W1694:X1694)</f>
        <v>0.0</v>
      </c>
      <c r="P1694" s="1734">
        <f>SUM(L1694,O1694)</f>
        <v>0.0</v>
      </c>
      <c r="Q1694" s="2032" t="str">
        <f>IF($L1682="TC",0,IF($L1682="Nso",0,VLOOKUP($A1678,'Result Entry'!$B$9:$FW$108,24,0)))</f>
        <v/>
      </c>
      <c r="R1694" s="610"/>
      <c r="U1694" s="2033">
        <f>IF($L1682="TC",0,IF($L1682="Nso",0,VLOOKUP($A1678,'Result Entry'!$B$9:$FW$108,15,0)))</f>
        <v>0.0</v>
      </c>
      <c r="V1694" s="2033">
        <v>0.0</v>
      </c>
      <c r="W1694" s="2033">
        <f>IF($L1682="TC",0,IF($L1682="Nso",0,VLOOKUP($A1678,'Result Entry'!$B$9:$FW$108,17,0)))</f>
        <v>0.0</v>
      </c>
      <c r="X1694" s="2033">
        <v>0.0</v>
      </c>
    </row>
    <row r="1695" spans="8:8" s="1538" ht="33.75" customFormat="1" customHeight="1">
      <c r="A1695" s="1954"/>
      <c r="B1695" s="1986" t="s">
        <v>70</v>
      </c>
      <c r="C1695" s="1551" t="str">
        <f>'Result Entry'!$Z$3</f>
        <v>ENGLISH Comp.</v>
      </c>
      <c r="D1695" s="1552"/>
      <c r="E1695" s="1728">
        <f>IF($L1682="TC",0,IF($L1682="Nso",0,VLOOKUP($A1678,'Result Entry'!$B$9:$FW$108,25,0)))</f>
        <v>0.0</v>
      </c>
      <c r="F1695" s="1729">
        <f>IF($L1682="TC",0,IF($L1682="Nso",0,VLOOKUP($A1678,'Result Entry'!$B$9:$FW$108,26,0)))</f>
        <v>0.0</v>
      </c>
      <c r="G1695" s="1729">
        <f>IF($L1682="TC",0,IF($L1682="Nso",0,VLOOKUP($A1678,'Result Entry'!$B$9:$FW$108,27,0)))</f>
        <v>0.0</v>
      </c>
      <c r="H1695" s="2034">
        <f t="shared" si="215" ref="H1695:H1700">SUM(E1695:G1695)</f>
        <v>0.0</v>
      </c>
      <c r="I1695" s="2035" t="str">
        <f>CONCATENATE(U1695,"/",'Result Entry'!$AD$7)</f>
        <v>0/70</v>
      </c>
      <c r="J1695" s="2036" t="str">
        <f>IF(V1695=0,"--",CONCATENATE(V1695,"/"))</f>
        <v>--</v>
      </c>
      <c r="K1695" s="2037">
        <f t="shared" si="216" ref="K1695:K1700">SUM(U1695:V1695)</f>
        <v>0.0</v>
      </c>
      <c r="L1695" s="2038">
        <f t="shared" si="217" ref="L1695:L1700">SUM(H1695,K1695)</f>
        <v>0.0</v>
      </c>
      <c r="M1695" s="2035" t="str">
        <f>CONCATENATE(W1695,"/",'Result Entry'!$AF$7)</f>
        <v>0/100</v>
      </c>
      <c r="N1695" s="2036" t="str">
        <f>IF(X1695=0,"--",CONCATENATE(X1695,"/"))</f>
        <v>--</v>
      </c>
      <c r="O1695" s="2031">
        <f t="shared" si="218" ref="O1695:O1700">SUM(W1695:X1695)</f>
        <v>0.0</v>
      </c>
      <c r="P1695" s="1734">
        <f t="shared" si="219" ref="P1695:P1700">SUM(L1695,O1695)</f>
        <v>0.0</v>
      </c>
      <c r="Q1695" s="2032" t="str">
        <f>IF($L1682="TC",0,IF($L1682="Nso",0,VLOOKUP($A1678,'Result Entry'!$B$9:$FW$108,38,0)))</f>
        <v/>
      </c>
      <c r="R1695" s="610"/>
      <c r="U1695" s="2039">
        <f>IF($L1682="TC",0,IF($L1682="Nso",0,VLOOKUP($A1678,'Result Entry'!$B$9:$FW$108,29,0)))</f>
        <v>0.0</v>
      </c>
      <c r="V1695" s="2039">
        <v>0.0</v>
      </c>
      <c r="W1695" s="2039">
        <f>IF($L1682="TC",0,IF($L1682="Nso",0,VLOOKUP($A1678,'Result Entry'!$B$9:$FW$108,31,0)))</f>
        <v>0.0</v>
      </c>
      <c r="X1695" s="2039">
        <v>0.0</v>
      </c>
    </row>
    <row r="1696" spans="8:8" s="1538" ht="33.75" customFormat="1" customHeight="1">
      <c r="A1696" s="1954"/>
      <c r="B1696" s="1986" t="s">
        <v>70</v>
      </c>
      <c r="C1696" s="1551">
        <f>IF(Y1696&gt;=1,'Result Entry'!$AO$3,0)</f>
        <v>0.0</v>
      </c>
      <c r="D1696" s="1552"/>
      <c r="E1696" s="1728">
        <f>IF($L1682="TC",0,IF($L1682="Nso",0,VLOOKUP($A1678,'Result Entry'!$B$9:$FW$108,40,0)))</f>
        <v>0.0</v>
      </c>
      <c r="F1696" s="1729">
        <f>IF($L1682="TC",0,IF($L1682="Nso",0,VLOOKUP($A1678,'Result Entry'!$B$9:$FW$108,41,0)))</f>
        <v>0.0</v>
      </c>
      <c r="G1696" s="1729">
        <f>IF($L1682="TC",0,IF($L1682="Nso",0,VLOOKUP($A1678,'Result Entry'!$B$9:$FW$108,42,0)))</f>
        <v>0.0</v>
      </c>
      <c r="H1696" s="2034">
        <f t="shared" si="215"/>
        <v>0.0</v>
      </c>
      <c r="I1696" s="2035" t="str">
        <f>CONCATENATE(U1696,"/",'Result Entry'!$AS$7)</f>
        <v>0/40</v>
      </c>
      <c r="J1696" s="2036" t="str">
        <f>IF(V1696=0,"--",CONCATENATE(V1696,"/",'Result Entry'!$AT$7))</f>
        <v>--</v>
      </c>
      <c r="K1696" s="2037">
        <f t="shared" si="216"/>
        <v>0.0</v>
      </c>
      <c r="L1696" s="2038">
        <f t="shared" si="217"/>
        <v>0.0</v>
      </c>
      <c r="M1696" s="2035" t="str">
        <f>CONCATENATE(W1696,"/",'Result Entry'!$AW$7)</f>
        <v>0/100</v>
      </c>
      <c r="N1696" s="2036" t="str">
        <f>IF(X1696=0,"--",CONCATENATE(X1696,"/",'Result Entry'!$AX$7))</f>
        <v>--</v>
      </c>
      <c r="O1696" s="2031">
        <f t="shared" si="218"/>
        <v>0.0</v>
      </c>
      <c r="P1696" s="1734">
        <f t="shared" si="219"/>
        <v>0.0</v>
      </c>
      <c r="Q1696" s="2032" t="str">
        <f>IF($L1682="TC",0,IF($L1682="Nso",0,VLOOKUP($A1678,'Result Entry'!$B$9:$FW$108,55,0)))</f>
        <v/>
      </c>
      <c r="R1696" s="610"/>
      <c r="U1696" s="2039">
        <f>IF($L1682="TC",0,IF($L1682="Nso",0,VLOOKUP($A1678,'Result Entry'!$B$9:$FW$108,44,0)))</f>
        <v>0.0</v>
      </c>
      <c r="V1696" s="2039">
        <f>IF($L1682="TC",0,IF($L1682="Nso",0,VLOOKUP($A1678,'Result Entry'!$B$9:$FW$108,45,0)))</f>
        <v>0.0</v>
      </c>
      <c r="W1696" s="2039">
        <f>IF($L1682="TC",0,IF($L1682="Nso",0,VLOOKUP($A1678,'Result Entry'!$B$9:$FW$108,48,0)))</f>
        <v>0.0</v>
      </c>
      <c r="X1696" s="2039">
        <f>IF($L1682="TC",0,IF($L1682="Nso",0,VLOOKUP($A1678,'Result Entry'!$B$9:$FW$108,49,0)))</f>
        <v>0.0</v>
      </c>
      <c r="Y1696" s="2039">
        <f>VLOOKUP($A1678,'Result Entry'!$B$9:$FW$108,39,0)</f>
        <v>0.0</v>
      </c>
    </row>
    <row r="1697" spans="8:8" s="1538" ht="33.75" customFormat="1" customHeight="1">
      <c r="A1697" s="1954"/>
      <c r="B1697" s="1986" t="s">
        <v>70</v>
      </c>
      <c r="C1697" s="1551">
        <f>IF(Y1697&gt;=1,'Result Entry'!$BF$3,0)</f>
        <v>0.0</v>
      </c>
      <c r="D1697" s="1552"/>
      <c r="E1697" s="1728">
        <f>IF($L1682="TC",0,IF($L1682="Nso",0,VLOOKUP($A1678,'Result Entry'!$B$9:$FW$108,57,0)))</f>
        <v>0.0</v>
      </c>
      <c r="F1697" s="1729">
        <f>IF($L1682="TC",0,IF($L1682="Nso",0,VLOOKUP($A1678,'Result Entry'!$B$9:$FW$108,58,0)))</f>
        <v>0.0</v>
      </c>
      <c r="G1697" s="1729">
        <f>IF($L1682="TC",0,IF($L1682="Nso",0,VLOOKUP($A1678,'Result Entry'!$B$9:$FW$108,59,0)))</f>
        <v>0.0</v>
      </c>
      <c r="H1697" s="2034">
        <f t="shared" si="215"/>
        <v>0.0</v>
      </c>
      <c r="I1697" s="2035" t="str">
        <f>CONCATENATE(U1697,"/",'Result Entry'!$BJ$7)</f>
        <v>0/70</v>
      </c>
      <c r="J1697" s="2036" t="str">
        <f>IF(V1697=0,"--",CONCATENATE(V1697,"/",'Result Entry'!$BK$7))</f>
        <v>--</v>
      </c>
      <c r="K1697" s="2037">
        <f t="shared" si="216"/>
        <v>0.0</v>
      </c>
      <c r="L1697" s="2038">
        <f t="shared" si="217"/>
        <v>0.0</v>
      </c>
      <c r="M1697" s="2035" t="str">
        <f>CONCATENATE(W1697,"/",'Result Entry'!$BN$7)</f>
        <v>0/100</v>
      </c>
      <c r="N1697" s="2036" t="str">
        <f>IF(X1697=0,"--",CONCATENATE(X1697,"/",'Result Entry'!$BO$7))</f>
        <v>--</v>
      </c>
      <c r="O1697" s="2031">
        <f t="shared" si="218"/>
        <v>0.0</v>
      </c>
      <c r="P1697" s="1734">
        <f t="shared" si="219"/>
        <v>0.0</v>
      </c>
      <c r="Q1697" s="2032" t="str">
        <f>IF($L1682="TC",0,IF($L1682="Nso",0,VLOOKUP($A1678,'Result Entry'!$B$9:$FW$108,72,0)))</f>
        <v/>
      </c>
      <c r="R1697" s="610"/>
      <c r="U1697" s="2039">
        <f>IF($L1682="TC",0,IF($L1682="Nso",0,VLOOKUP($A1678,'Result Entry'!$B$9:$FW$108,61,0)))</f>
        <v>0.0</v>
      </c>
      <c r="V1697" s="2039">
        <f>IF($L1682="TC",0,IF($L1682="Nso",0,VLOOKUP($A1678,'Result Entry'!$B$9:$FW$108,62,0)))</f>
        <v>0.0</v>
      </c>
      <c r="W1697" s="2039">
        <f>IF($L1682="TC",0,IF($L1682="Nso",0,VLOOKUP($A1678,'Result Entry'!$B$9:$FW$108,65,0)))</f>
        <v>0.0</v>
      </c>
      <c r="X1697" s="2039">
        <f>IF($L1682="TC",0,IF($L1682="Nso",0,VLOOKUP($A1678,'Result Entry'!$B$9:$FW$108,66,0)))</f>
        <v>0.0</v>
      </c>
      <c r="Y1697" s="2039">
        <f>VLOOKUP($A1678,'Result Entry'!$B$9:$FW$108,56,0)</f>
        <v>0.0</v>
      </c>
    </row>
    <row r="1698" spans="8:8" s="1538" ht="33.75" customFormat="1" customHeight="1">
      <c r="A1698" s="1954"/>
      <c r="B1698" s="1986" t="s">
        <v>70</v>
      </c>
      <c r="C1698" s="1554">
        <f>IF(Y1698&gt;=1,'Result Entry'!$BW$3,0)</f>
        <v>0.0</v>
      </c>
      <c r="D1698" s="2040"/>
      <c r="E1698" s="2041">
        <f>IF($L1682="TC",0,IF($L1682="Nso",0,VLOOKUP($A1678,'Result Entry'!$B$9:$FW$108,74,0)))</f>
        <v>0.0</v>
      </c>
      <c r="F1698" s="2042">
        <f>IF($L1682="TC",0,IF($L1682="Nso",0,VLOOKUP($A1678,'Result Entry'!$B$9:$FW$108,75,0)))</f>
        <v>0.0</v>
      </c>
      <c r="G1698" s="2042">
        <f>IF($L1682="TC",0,IF($L1682="Nso",0,VLOOKUP($A1678,'Result Entry'!$B$9:$FW$108,76,0)))</f>
        <v>0.0</v>
      </c>
      <c r="H1698" s="2043">
        <f t="shared" si="215"/>
        <v>0.0</v>
      </c>
      <c r="I1698" s="2044" t="str">
        <f>CONCATENATE(U1698,"/",'Result Entry'!$CA$7)</f>
        <v>0/70</v>
      </c>
      <c r="J1698" s="2045" t="str">
        <f>IF(V1698=0,"--",CONCATENATE(V1698,"/",'Result Entry'!$CB$7))</f>
        <v>--</v>
      </c>
      <c r="K1698" s="2046">
        <f t="shared" si="216"/>
        <v>0.0</v>
      </c>
      <c r="L1698" s="2047">
        <f t="shared" si="217"/>
        <v>0.0</v>
      </c>
      <c r="M1698" s="2044" t="str">
        <f>CONCATENATE(W1698,"/",'Result Entry'!$CE$7)</f>
        <v>0/100</v>
      </c>
      <c r="N1698" s="2045" t="str">
        <f>IF(X1698=0,"--",CONCATENATE(X1698,"/",'Result Entry'!$CF$7))</f>
        <v>--</v>
      </c>
      <c r="O1698" s="2043">
        <f t="shared" si="218"/>
        <v>0.0</v>
      </c>
      <c r="P1698" s="2048">
        <f t="shared" si="219"/>
        <v>0.0</v>
      </c>
      <c r="Q1698" s="2049" t="str">
        <f>IF($L1682="TC",0,IF($L1682="Nso",0,VLOOKUP($A1678,'Result Entry'!$B$9:$FW$108,89,0)))</f>
        <v/>
      </c>
      <c r="R1698" s="610"/>
      <c r="U1698" s="2041">
        <f>IF($L1682="TC",0,IF($L1682="Nso",0,VLOOKUP($A1678,'Result Entry'!$B$9:$FW$108,78,0)))</f>
        <v>0.0</v>
      </c>
      <c r="V1698" s="2041">
        <f>IF($L1682="TC",0,IF($L1682="Nso",0,VLOOKUP($A1678,'Result Entry'!$B$9:$FW$108,79,0)))</f>
        <v>0.0</v>
      </c>
      <c r="W1698" s="2041">
        <f>IF($L1682="TC",0,IF($L1682="Nso",0,VLOOKUP($A1678,'Result Entry'!$B$9:$FW$108,82,0)))</f>
        <v>0.0</v>
      </c>
      <c r="X1698" s="2041">
        <f>IF($L1682="TC",0,IF($L1682="Nso",0,VLOOKUP($A1678,'Result Entry'!$B$9:$FW$108,83,0)))</f>
        <v>0.0</v>
      </c>
      <c r="Y1698" s="2041">
        <f>VLOOKUP($A1678,'Result Entry'!$B$9:$FW$108,73,0)</f>
        <v>0.0</v>
      </c>
    </row>
    <row r="1699" spans="8:8" s="1538" ht="33.75" customFormat="1" customHeight="1">
      <c r="A1699" s="1954"/>
      <c r="B1699" s="1986" t="s">
        <v>70</v>
      </c>
      <c r="C1699" s="2050">
        <f>IF(Y1699&gt;=1,'Result Entry'!$CN$3,0)</f>
        <v>0.0</v>
      </c>
      <c r="D1699" s="2040"/>
      <c r="E1699" s="2051">
        <f>IF($L1682="TC",0,IF($L1682="Nso",0,VLOOKUP($A1678,'Result Entry'!$B$9:$FW$108,91,0)))</f>
        <v>0.0</v>
      </c>
      <c r="F1699" s="2052">
        <f>IF($L1682="TC",0,IF($L1682="Nso",0,VLOOKUP($A1678,'Result Entry'!$B$9:$FW$108,92,0)))</f>
        <v>0.0</v>
      </c>
      <c r="G1699" s="2052">
        <f>IF($L1682="TC",0,IF($L1682="Nso",0,VLOOKUP($A1678,'Result Entry'!$B$9:$FW$108,93,0)))</f>
        <v>0.0</v>
      </c>
      <c r="H1699" s="2053">
        <f t="shared" si="215"/>
        <v>0.0</v>
      </c>
      <c r="I1699" s="2054" t="str">
        <f>CONCATENATE(U1699,"/",'Result Entry'!$CR$7)</f>
        <v>0/70</v>
      </c>
      <c r="J1699" s="2055" t="str">
        <f>IF(V1699=0,"--",CONCATENATE(V1699,"/",'Result Entry'!$CS$7))</f>
        <v>--</v>
      </c>
      <c r="K1699" s="2056">
        <f t="shared" si="216"/>
        <v>0.0</v>
      </c>
      <c r="L1699" s="2057">
        <f t="shared" si="217"/>
        <v>0.0</v>
      </c>
      <c r="M1699" s="2054" t="str">
        <f>CONCATENATE(W1699,"/",'Result Entry'!$CV$7)</f>
        <v>0/100</v>
      </c>
      <c r="N1699" s="2055" t="str">
        <f>IF(X1699=0,"--",CONCATENATE(X1699,"/",'Result Entry'!$CW$7))</f>
        <v>--</v>
      </c>
      <c r="O1699" s="2053">
        <f t="shared" si="218"/>
        <v>0.0</v>
      </c>
      <c r="P1699" s="2058">
        <f t="shared" si="219"/>
        <v>0.0</v>
      </c>
      <c r="Q1699" s="2059" t="str">
        <f>IF($L1682="TC",0,IF($L1682="Nso",0,VLOOKUP($A1678,'Result Entry'!$B$9:$FW$108,106,0)))</f>
        <v/>
      </c>
      <c r="R1699" s="610"/>
      <c r="U1699" s="2051">
        <f>IF($L1682="TC",0,IF($L1682="Nso",0,VLOOKUP($A1678,'Result Entry'!$B$9:$FW$108,95,0)))</f>
        <v>0.0</v>
      </c>
      <c r="V1699" s="2051">
        <f>IF($L1682="TC",0,IF($L1682="Nso",0,VLOOKUP($A1678,'Result Entry'!$B$9:$FW$108,96,0)))</f>
        <v>0.0</v>
      </c>
      <c r="W1699" s="2051">
        <f>IF($L1682="TC",0,IF($L1682="Nso",0,VLOOKUP($A1678,'Result Entry'!$B$9:$FW$108,99,0)))</f>
        <v>0.0</v>
      </c>
      <c r="X1699" s="2051">
        <f>IF($L1682="TC",0,IF($L1682="Nso",0,VLOOKUP($A1678,'Result Entry'!$B$9:$FW$108,100,0)))</f>
        <v>0.0</v>
      </c>
      <c r="Y1699" s="2051">
        <f>VLOOKUP($A1678,'Result Entry'!$B$9:$FW$108,90,0)</f>
        <v>0.0</v>
      </c>
    </row>
    <row r="1700" spans="8:8" s="1538" ht="33.75" customFormat="1" customHeight="1">
      <c r="A1700" s="1954"/>
      <c r="B1700" s="1986" t="s">
        <v>70</v>
      </c>
      <c r="C1700" s="1554">
        <f>IF(Y1700&gt;=1,'Result Entry'!$DE$3,0)</f>
        <v>0.0</v>
      </c>
      <c r="D1700" s="2040"/>
      <c r="E1700" s="1739">
        <f>IF($L1682="TC",0,IF($L1682="Nso",0,VLOOKUP($A1678,'Result Entry'!$B$9:$FW$108,108,0)))</f>
        <v>0.0</v>
      </c>
      <c r="F1700" s="1740">
        <f>IF($L1682="TC",0,IF($L1682="Nso",0,VLOOKUP($A1678,'Result Entry'!$B$9:$FW$108,109,0)))</f>
        <v>0.0</v>
      </c>
      <c r="G1700" s="1740">
        <f>IF($L1682="TC",0,IF($L1682="Nso",0,VLOOKUP($A1678,'Result Entry'!$B$9:$FW$108,110,0)))</f>
        <v>0.0</v>
      </c>
      <c r="H1700" s="2060">
        <f t="shared" si="215"/>
        <v>0.0</v>
      </c>
      <c r="I1700" s="2061" t="str">
        <f>CONCATENATE(U1700,"/",'Result Entry'!$DI$7)</f>
        <v>0/70</v>
      </c>
      <c r="J1700" s="2062" t="str">
        <f>IF(V1700=0,"--",CONCATENATE(V1700,"/",'Result Entry'!$DJ$7))</f>
        <v>--</v>
      </c>
      <c r="K1700" s="2063">
        <f t="shared" si="216"/>
        <v>0.0</v>
      </c>
      <c r="L1700" s="2064">
        <f t="shared" si="217"/>
        <v>0.0</v>
      </c>
      <c r="M1700" s="2061" t="str">
        <f>CONCATENATE(W1700,"/",'Result Entry'!$DM$7)</f>
        <v>0/100</v>
      </c>
      <c r="N1700" s="2062" t="str">
        <f>IF(X1700=0,"--",CONCATENATE(X1700,"/",'Result Entry'!$DN$7))</f>
        <v>--</v>
      </c>
      <c r="O1700" s="2060">
        <f t="shared" si="218"/>
        <v>0.0</v>
      </c>
      <c r="P1700" s="1746">
        <f t="shared" si="219"/>
        <v>0.0</v>
      </c>
      <c r="Q1700" s="2032" t="str">
        <f>IF($L1682="TC",0,IF($L1682="Nso",0,VLOOKUP($A1678,'Result Entry'!$B$9:$FW$108,123,0)))</f>
        <v/>
      </c>
      <c r="R1700" s="610"/>
      <c r="U1700" s="2065">
        <f>IF($L1682="TC",0,IF($L1682="Nso",0,VLOOKUP($A1678,'Result Entry'!$B$9:$FW$108,112,0)))</f>
        <v>0.0</v>
      </c>
      <c r="V1700" s="2065">
        <f>IF($L1682="TC",0,IF($L1682="Nso",0,VLOOKUP($A1678,'Result Entry'!$B$9:$FW$108,113,0)))</f>
        <v>0.0</v>
      </c>
      <c r="W1700" s="2065">
        <f>IF($L1682="TC",0,IF($L1682="Nso",0,VLOOKUP($A1678,'Result Entry'!$B$9:$FW$108,116,0)))</f>
        <v>0.0</v>
      </c>
      <c r="X1700" s="2065">
        <f>IF($L1682="TC",0,IF($L1682="Nso",0,VLOOKUP($A1678,'Result Entry'!$B$9:$FW$108,117,0)))</f>
        <v>0.0</v>
      </c>
      <c r="Y1700" s="2065">
        <f>VLOOKUP($A1678,'Result Entry'!$B$9:$FW$108,107,0)</f>
        <v>0.0</v>
      </c>
    </row>
    <row r="1701" spans="8:8" ht="33.75" customHeight="1">
      <c r="A1701" s="1954"/>
      <c r="B1701" s="1986" t="s">
        <v>70</v>
      </c>
      <c r="C1701" s="1565" t="s">
        <v>78</v>
      </c>
      <c r="D1701" s="1566"/>
      <c r="E1701" s="1567"/>
      <c r="F1701" s="1747" t="s">
        <v>79</v>
      </c>
      <c r="G1701" s="2066"/>
      <c r="H1701" s="1748"/>
      <c r="I1701" s="1747" t="s">
        <v>80</v>
      </c>
      <c r="J1701" s="1749"/>
      <c r="K1701" s="2067" t="s">
        <v>42</v>
      </c>
      <c r="L1701" s="2068"/>
      <c r="M1701" s="2067" t="s">
        <v>92</v>
      </c>
      <c r="N1701" s="1753"/>
      <c r="O1701" s="1752" t="s">
        <v>40</v>
      </c>
      <c r="P1701" s="1753"/>
      <c r="Q1701" s="2069" t="s">
        <v>44</v>
      </c>
      <c r="R1701" s="610"/>
    </row>
    <row r="1702" spans="8:8" ht="33.75" customHeight="1">
      <c r="A1702" s="1954"/>
      <c r="B1702" s="1986" t="s">
        <v>70</v>
      </c>
      <c r="C1702" s="1577"/>
      <c r="D1702" s="1578"/>
      <c r="E1702" s="1579"/>
      <c r="F1702" s="1755">
        <f>IF($L1682="TC",0,IF($L1682="Nso",0,VLOOKUP($A1678,'Result Entry'!$B$9:$FW$108,171,0)))</f>
        <v>0.0</v>
      </c>
      <c r="G1702" s="2070"/>
      <c r="H1702" s="1756"/>
      <c r="I1702" s="2071">
        <f>IF($L1682="TC",0,IF($L1682="Nso",0,VLOOKUP($A1678,'Result Entry'!$B$9:$FW$108,172,0)))</f>
        <v>0.0</v>
      </c>
      <c r="J1702" s="2072"/>
      <c r="K1702" s="2073">
        <f>IF($L1682="TC",0,IF($L1682="Nso",0,VLOOKUP($A1678,'Result Entry'!$B$9:$FW$108,173,0)))</f>
        <v>0.0</v>
      </c>
      <c r="L1702" s="2074"/>
      <c r="M1702" s="2075" t="str">
        <f>IF($L1682="TC",0,IF($L1682="Nso",0,VLOOKUP($A1678,'Result Entry'!$B$9:$FW$108,174,0)))</f>
        <v/>
      </c>
      <c r="N1702" s="2076"/>
      <c r="O1702" s="1535" t="str">
        <f>VLOOKUP($A1678,'Result Entry'!$B$9:$FW$108,175,0)</f>
        <v/>
      </c>
      <c r="P1702" s="1534"/>
      <c r="Q1702" s="2077" t="str">
        <f>IF($L1682="TC",0,IF($L1682="Nso",0,VLOOKUP($A1678,'Result Entry'!$B$9:$FW$108,177,0)))</f>
        <v/>
      </c>
      <c r="R1702" s="610"/>
    </row>
    <row r="1703" spans="8:8" ht="33.75" customHeight="1">
      <c r="A1703" s="1954"/>
      <c r="B1703" s="1986" t="s">
        <v>70</v>
      </c>
      <c r="C1703" s="2078" t="s">
        <v>59</v>
      </c>
      <c r="D1703" s="2079"/>
      <c r="E1703" s="2079"/>
      <c r="F1703" s="2079"/>
      <c r="G1703" s="2079"/>
      <c r="H1703" s="2079"/>
      <c r="I1703" s="2080"/>
      <c r="J1703" s="1592" t="s">
        <v>60</v>
      </c>
      <c r="K1703" s="1592"/>
      <c r="L1703" s="1592"/>
      <c r="M1703" s="1593"/>
      <c r="N1703" s="1760">
        <f>VLOOKUP($A1678,'Result Entry'!$B$9:$FW$108,168,0)</f>
        <v>0.0</v>
      </c>
      <c r="O1703" s="1761"/>
      <c r="P1703" s="2081" t="s">
        <v>38</v>
      </c>
      <c r="Q1703" s="2082"/>
      <c r="R1703" s="610"/>
    </row>
    <row r="1704" spans="8:8" ht="33.75" customHeight="1">
      <c r="A1704" s="1954"/>
      <c r="B1704" s="1986" t="s">
        <v>70</v>
      </c>
      <c r="C1704" s="1598" t="s">
        <v>244</v>
      </c>
      <c r="D1704" s="1599"/>
      <c r="E1704" s="1599"/>
      <c r="F1704" s="2083" t="s">
        <v>158</v>
      </c>
      <c r="G1704" s="2084"/>
      <c r="H1704" s="2085"/>
      <c r="I1704" s="2086" t="s">
        <v>242</v>
      </c>
      <c r="J1704" s="1603" t="s">
        <v>61</v>
      </c>
      <c r="K1704" s="1603"/>
      <c r="L1704" s="1603"/>
      <c r="M1704" s="1604"/>
      <c r="N1704" s="1762">
        <f>VLOOKUP($A1678,'Result Entry'!$B$9:$FW$108,169,0)</f>
        <v>0.0</v>
      </c>
      <c r="O1704" s="1763"/>
      <c r="P1704" s="1607" t="str">
        <f>VLOOKUP($A1678,'Result Entry'!$B$9:$FW$108,170,0)</f>
        <v/>
      </c>
      <c r="Q1704" s="2087"/>
      <c r="R1704" s="610"/>
    </row>
    <row r="1705" spans="8:8" ht="33.75" customHeight="1">
      <c r="A1705" s="1954"/>
      <c r="B1705" s="1986" t="s">
        <v>70</v>
      </c>
      <c r="C1705" s="1598"/>
      <c r="D1705" s="1599"/>
      <c r="E1705" s="1599"/>
      <c r="F1705" s="2088"/>
      <c r="G1705" s="2089"/>
      <c r="H1705" s="2090"/>
      <c r="I1705" s="2091" t="s">
        <v>100</v>
      </c>
      <c r="J1705" s="1612" t="s">
        <v>62</v>
      </c>
      <c r="K1705" s="1612"/>
      <c r="L1705" s="1612"/>
      <c r="M1705" s="1613"/>
      <c r="N1705" s="2092">
        <f>IF($L1682="TC","Transferred",IF($L1682="Nso","NameSeparated",VLOOKUP($A1678,'Result Entry'!$B$9:$FW$108,178,0)))</f>
        <v>0.0</v>
      </c>
      <c r="O1705" s="2092"/>
      <c r="P1705" s="2092"/>
      <c r="Q1705" s="2093"/>
      <c r="R1705" s="610"/>
    </row>
    <row r="1706" spans="8:8" ht="33.75" customHeight="1">
      <c r="A1706" s="1954"/>
      <c r="B1706" s="1986" t="s">
        <v>70</v>
      </c>
      <c r="C1706" s="1766" t="str">
        <f>'Result Entry'!$DU$3</f>
        <v>Foundation Of Information Tech.</v>
      </c>
      <c r="D1706" s="1767"/>
      <c r="E1706" s="1768"/>
      <c r="F1706" s="1769" t="str">
        <f>IF(OR($L1682="TC",$L1682="Nso"),"",VLOOKUP($A1678,'Result Entry'!$B$9:$GS$108,196,0))</f>
        <v>0/200</v>
      </c>
      <c r="G1706" s="1769"/>
      <c r="H1706" s="1769"/>
      <c r="I1706" s="1770" t="str">
        <f>IF(F1706="","",VLOOKUP($A1678,'Result Entry'!$B$9:$GS$108,137,0))</f>
        <v/>
      </c>
      <c r="J1706" s="1621" t="s">
        <v>72</v>
      </c>
      <c r="K1706" s="1621"/>
      <c r="L1706" s="1621"/>
      <c r="M1706" s="1622"/>
      <c r="N1706" s="2094">
        <f>'Result Entry'!$T$2</f>
        <v>45041.0</v>
      </c>
      <c r="O1706" s="2095"/>
      <c r="P1706" s="2095"/>
      <c r="Q1706" s="2096"/>
      <c r="R1706" s="610"/>
    </row>
    <row r="1707" spans="8:8" ht="33.75" customHeight="1">
      <c r="A1707" s="1954"/>
      <c r="B1707" s="1986" t="s">
        <v>70</v>
      </c>
      <c r="C1707" s="1774" t="str">
        <f>'Result Entry'!$EI$3</f>
        <v>G.I.A.I.-II</v>
      </c>
      <c r="D1707" s="1775"/>
      <c r="E1707" s="1776"/>
      <c r="F1707" s="1769" t="str">
        <f>IF(OR($L1682="TC",$L1682="Nso"),"",VLOOKUP($A1678,'Result Entry'!$B$9:$GS$108,200,0))</f>
        <v>0/200</v>
      </c>
      <c r="G1707" s="1769"/>
      <c r="H1707" s="1769"/>
      <c r="I1707" s="1770" t="str">
        <f>IF(F1707="","",VLOOKUP($A1678,'Result Entry'!$B$9:$GS$108,149,0))</f>
        <v/>
      </c>
      <c r="J1707" s="1626"/>
      <c r="K1707" s="1627"/>
      <c r="L1707" s="1627"/>
      <c r="M1707" s="1627"/>
      <c r="N1707" s="1627"/>
      <c r="O1707" s="1627"/>
      <c r="P1707" s="1627"/>
      <c r="Q1707" s="2097"/>
      <c r="R1707" s="610"/>
    </row>
    <row r="1708" spans="8:8" ht="33.75" customHeight="1">
      <c r="A1708" s="1954"/>
      <c r="B1708" s="1986" t="s">
        <v>70</v>
      </c>
      <c r="C1708" s="1774" t="str">
        <f>'Result Entry'!$EU$3</f>
        <v>SOC.SER.PLAN</v>
      </c>
      <c r="D1708" s="1775"/>
      <c r="E1708" s="1776"/>
      <c r="F1708" s="1769" t="str">
        <f>IF(OR($L1682="TC",$L1682="Nso"),"",VLOOKUP($A1678,'Result Entry'!$B$9:$HS$108,204,0))</f>
        <v>0/200</v>
      </c>
      <c r="G1708" s="1769"/>
      <c r="H1708" s="1769"/>
      <c r="I1708" s="1770" t="str">
        <f>IF(F1708="","",VLOOKUP($A1678,'Result Entry'!$B$9:$GS$108,161,0))</f>
        <v/>
      </c>
      <c r="J1708" s="1629" t="s">
        <v>175</v>
      </c>
      <c r="K1708" s="2098"/>
      <c r="L1708" s="2098"/>
      <c r="M1708" s="1630"/>
      <c r="N1708" s="2099"/>
      <c r="O1708" s="2100"/>
      <c r="P1708" s="2100"/>
      <c r="Q1708" s="2101"/>
      <c r="R1708" s="610"/>
    </row>
    <row r="1709" spans="8:8" ht="33.75" customHeight="1">
      <c r="A1709" s="1954"/>
      <c r="B1709" s="1986" t="s">
        <v>70</v>
      </c>
      <c r="C1709" s="1774" t="str">
        <f>'Result Entry'!$FG$3</f>
        <v>Jeewan Kaushal</v>
      </c>
      <c r="D1709" s="1775"/>
      <c r="E1709" s="1776"/>
      <c r="F1709" s="1769" t="str">
        <f>IF(OR($L1682="TC",$L1682="Nso"),"",VLOOKUP($A1678,'Result Entry'!$B$9:$HS$108,208,0))</f>
        <v>0/100</v>
      </c>
      <c r="G1709" s="1769"/>
      <c r="H1709" s="1769"/>
      <c r="I1709" s="1770" t="str">
        <f>IF(F1709="","",VLOOKUP($A1678,'Result Entry'!$B$9:$HS$108,167,0))</f>
        <v/>
      </c>
      <c r="J1709" s="1629" t="s">
        <v>149</v>
      </c>
      <c r="K1709" s="2098"/>
      <c r="L1709" s="2098"/>
      <c r="M1709" s="1630"/>
      <c r="N1709" s="1630"/>
      <c r="O1709" s="1630"/>
      <c r="P1709" s="1630"/>
      <c r="Q1709" s="2102"/>
      <c r="R1709" s="610"/>
    </row>
    <row r="1710" spans="8:8" ht="33.75" customHeight="1">
      <c r="A1710" s="1954"/>
      <c r="B1710" s="1986" t="s">
        <v>70</v>
      </c>
      <c r="C1710" s="1777" t="s">
        <v>181</v>
      </c>
      <c r="D1710" s="1778"/>
      <c r="E1710" s="1779"/>
      <c r="F1710" s="2103" t="s">
        <v>182</v>
      </c>
      <c r="G1710" s="2104"/>
      <c r="H1710" s="2105"/>
      <c r="I1710" s="1782" t="s">
        <v>31</v>
      </c>
      <c r="J1710" s="1629" t="s">
        <v>176</v>
      </c>
      <c r="K1710" s="2098"/>
      <c r="L1710" s="2098"/>
      <c r="M1710" s="1630"/>
      <c r="N1710" s="1630"/>
      <c r="O1710" s="1630"/>
      <c r="P1710" s="1630"/>
      <c r="Q1710" s="2102"/>
      <c r="R1710" s="610"/>
    </row>
    <row r="1711" spans="8:8" ht="33.75" customHeight="1">
      <c r="A1711" s="1954"/>
      <c r="B1711" s="1986" t="s">
        <v>70</v>
      </c>
      <c r="C1711" s="1783"/>
      <c r="D1711" s="1784"/>
      <c r="E1711" s="1785"/>
      <c r="F1711" s="1786" t="s">
        <v>245</v>
      </c>
      <c r="G1711" s="2106"/>
      <c r="H1711" s="1787"/>
      <c r="I1711" s="1788" t="s">
        <v>63</v>
      </c>
      <c r="J1711" s="1647" t="s">
        <v>68</v>
      </c>
      <c r="K1711" s="1648"/>
      <c r="L1711" s="1648"/>
      <c r="M1711" s="1648"/>
      <c r="N1711" s="1648"/>
      <c r="O1711" s="1648"/>
      <c r="P1711" s="1648"/>
      <c r="Q1711" s="2107"/>
      <c r="R1711" s="610"/>
    </row>
    <row r="1712" spans="8:8" ht="33.75" customHeight="1">
      <c r="A1712" s="1954"/>
      <c r="B1712" s="1986" t="s">
        <v>70</v>
      </c>
      <c r="C1712" s="1783"/>
      <c r="D1712" s="1784"/>
      <c r="E1712" s="1785"/>
      <c r="F1712" s="1786" t="s">
        <v>246</v>
      </c>
      <c r="G1712" s="2106"/>
      <c r="H1712" s="1787"/>
      <c r="I1712" s="1788" t="s">
        <v>64</v>
      </c>
      <c r="J1712" s="1650"/>
      <c r="K1712" s="1651"/>
      <c r="L1712" s="1651"/>
      <c r="M1712" s="1651"/>
      <c r="N1712" s="1651"/>
      <c r="O1712" s="1651"/>
      <c r="P1712" s="1651"/>
      <c r="Q1712" s="2108"/>
      <c r="R1712" s="610"/>
    </row>
    <row r="1713" spans="8:8" ht="33.75" customHeight="1">
      <c r="A1713" s="1954"/>
      <c r="B1713" s="1986" t="s">
        <v>70</v>
      </c>
      <c r="C1713" s="1783"/>
      <c r="D1713" s="1784"/>
      <c r="E1713" s="1785"/>
      <c r="F1713" s="1786" t="s">
        <v>247</v>
      </c>
      <c r="G1713" s="2106"/>
      <c r="H1713" s="1787"/>
      <c r="I1713" s="1788" t="s">
        <v>66</v>
      </c>
      <c r="J1713" s="1650"/>
      <c r="K1713" s="1651"/>
      <c r="L1713" s="1651"/>
      <c r="M1713" s="1651"/>
      <c r="N1713" s="1651"/>
      <c r="O1713" s="1651"/>
      <c r="P1713" s="1651"/>
      <c r="Q1713" s="2108"/>
      <c r="R1713" s="610"/>
    </row>
    <row r="1714" spans="8:8" ht="33.75" customHeight="1">
      <c r="A1714" s="1954"/>
      <c r="B1714" s="1986" t="s">
        <v>70</v>
      </c>
      <c r="C1714" s="1783"/>
      <c r="D1714" s="1784"/>
      <c r="E1714" s="1785"/>
      <c r="F1714" s="1786" t="s">
        <v>248</v>
      </c>
      <c r="G1714" s="2106"/>
      <c r="H1714" s="1787"/>
      <c r="I1714" s="1788" t="s">
        <v>65</v>
      </c>
      <c r="J1714" s="1653" t="s">
        <v>81</v>
      </c>
      <c r="K1714" s="1654"/>
      <c r="L1714" s="1654"/>
      <c r="M1714" s="1654"/>
      <c r="N1714" s="1654"/>
      <c r="O1714" s="1654"/>
      <c r="P1714" s="1654"/>
      <c r="Q1714" s="2109"/>
      <c r="R1714" s="610"/>
    </row>
    <row r="1715" spans="8:8" ht="33.75" customHeight="1">
      <c r="A1715" s="1954"/>
      <c r="B1715" s="2110" t="s">
        <v>70</v>
      </c>
      <c r="C1715" s="2111"/>
      <c r="D1715" s="2112"/>
      <c r="E1715" s="2113"/>
      <c r="F1715" s="2114"/>
      <c r="G1715" s="2115"/>
      <c r="H1715" s="2115"/>
      <c r="I1715" s="2116"/>
      <c r="J1715" s="2117"/>
      <c r="K1715" s="2118"/>
      <c r="L1715" s="2118"/>
      <c r="M1715" s="2118"/>
      <c r="N1715" s="2118"/>
      <c r="O1715" s="2118"/>
      <c r="P1715" s="2118"/>
      <c r="Q1715" s="2119"/>
      <c r="R1715" s="610"/>
    </row>
    <row r="1716" spans="8:8" s="927" ht="48.75" customFormat="1" customHeight="1">
      <c r="A1716" s="1439"/>
      <c r="B1716" s="2120"/>
      <c r="C1716" s="2120"/>
      <c r="D1716" s="2120"/>
      <c r="E1716" s="2120"/>
      <c r="F1716" s="2120"/>
      <c r="G1716" s="2120"/>
      <c r="H1716" s="2120"/>
      <c r="I1716" s="2120"/>
      <c r="J1716" s="2120"/>
      <c r="K1716" s="2120"/>
      <c r="L1716" s="2120"/>
      <c r="M1716" s="2120"/>
      <c r="N1716" s="2120"/>
      <c r="O1716" s="2120"/>
      <c r="P1716" s="2120"/>
      <c r="Q1716" s="2120"/>
      <c r="R1716" s="610"/>
    </row>
    <row r="1717" spans="8:8" ht="9.75" customHeight="1">
      <c r="A1717" s="1949">
        <f>A1678+1</f>
        <v>45.0</v>
      </c>
      <c r="B1717" s="1949"/>
      <c r="C1717" s="1949"/>
      <c r="D1717" s="1949"/>
      <c r="E1717" s="1949"/>
      <c r="F1717" s="1949"/>
      <c r="G1717" s="1949"/>
      <c r="H1717" s="1949"/>
      <c r="I1717" s="1949"/>
      <c r="J1717" s="1949"/>
      <c r="K1717" s="1949"/>
      <c r="L1717" s="1949"/>
      <c r="M1717" s="1949"/>
      <c r="N1717" s="1949"/>
      <c r="O1717" s="1949"/>
      <c r="P1717" s="1949"/>
      <c r="Q1717" s="1949"/>
      <c r="R1717" s="1949"/>
    </row>
    <row r="1718" spans="8:8" ht="16.5" customHeight="1">
      <c r="A1718" s="1950"/>
      <c r="B1718" s="1951" t="s">
        <v>51</v>
      </c>
      <c r="C1718" s="1952"/>
      <c r="D1718" s="1952"/>
      <c r="E1718" s="1952"/>
      <c r="F1718" s="1952"/>
      <c r="G1718" s="1952"/>
      <c r="H1718" s="1952"/>
      <c r="I1718" s="1952"/>
      <c r="J1718" s="1952"/>
      <c r="K1718" s="1952"/>
      <c r="L1718" s="1952"/>
      <c r="M1718" s="1952"/>
      <c r="N1718" s="1952"/>
      <c r="O1718" s="1952"/>
      <c r="P1718" s="1952"/>
      <c r="Q1718" s="1953"/>
      <c r="R1718" s="610"/>
    </row>
    <row r="1719" spans="8:8" ht="62.25" customHeight="1">
      <c r="A1719" s="1954"/>
      <c r="B1719" s="1955"/>
      <c r="C1719" s="1956"/>
      <c r="D1719" s="1957" t="str">
        <f>Master!$E$8</f>
        <v>Govt. Sr. Secondary School </v>
      </c>
      <c r="E1719" s="1958"/>
      <c r="F1719" s="1958"/>
      <c r="G1719" s="1958"/>
      <c r="H1719" s="1958"/>
      <c r="I1719" s="1958"/>
      <c r="J1719" s="1958"/>
      <c r="K1719" s="1958"/>
      <c r="L1719" s="1958"/>
      <c r="M1719" s="1958"/>
      <c r="N1719" s="1958"/>
      <c r="O1719" s="1958"/>
      <c r="P1719" s="1958"/>
      <c r="Q1719" s="1959"/>
      <c r="R1719" s="610"/>
    </row>
    <row r="1720" spans="8:8" ht="33.0" customHeight="1">
      <c r="A1720" s="1954"/>
      <c r="B1720" s="1960"/>
      <c r="C1720" s="1961"/>
      <c r="D1720" s="1962" t="str">
        <f>Master!$E$11</f>
        <v>P.S.-Bapini (Jodhpur)</v>
      </c>
      <c r="E1720" s="1962"/>
      <c r="F1720" s="1962"/>
      <c r="G1720" s="1962"/>
      <c r="H1720" s="1962"/>
      <c r="I1720" s="1962"/>
      <c r="J1720" s="1962"/>
      <c r="K1720" s="1962"/>
      <c r="L1720" s="1962"/>
      <c r="M1720" s="1962"/>
      <c r="N1720" s="1962"/>
      <c r="O1720" s="1962"/>
      <c r="P1720" s="1962"/>
      <c r="Q1720" s="1963"/>
      <c r="R1720" s="610"/>
    </row>
    <row r="1721" spans="8:8" ht="21.75" customHeight="1">
      <c r="A1721" s="1954"/>
      <c r="B1721" s="1964"/>
      <c r="C1721" s="1965" t="s">
        <v>151</v>
      </c>
      <c r="D1721" s="1966"/>
      <c r="E1721" s="1966"/>
      <c r="F1721" s="1966"/>
      <c r="G1721" s="1966"/>
      <c r="H1721" s="1967"/>
      <c r="I1721" s="1968" t="s">
        <v>128</v>
      </c>
      <c r="J1721" s="1969"/>
      <c r="K1721" s="1969"/>
      <c r="L1721" s="1970">
        <f>VLOOKUP(A1717,'Result Entry'!$B$6:$K$108,6,0)</f>
        <v>0.0</v>
      </c>
      <c r="M1721" s="1971"/>
      <c r="N1721" s="1972" t="s">
        <v>69</v>
      </c>
      <c r="O1721" s="1973"/>
      <c r="P1721" s="1974">
        <f>Master!$E$14</f>
        <v>8.151106901E9</v>
      </c>
      <c r="Q1721" s="1975"/>
      <c r="R1721" s="610"/>
    </row>
    <row r="1722" spans="8:8" ht="21.75" customHeight="1">
      <c r="A1722" s="1954"/>
      <c r="B1722" s="1976"/>
      <c r="C1722" s="1965"/>
      <c r="D1722" s="1966"/>
      <c r="E1722" s="1966"/>
      <c r="F1722" s="1966"/>
      <c r="G1722" s="1966"/>
      <c r="H1722" s="1967"/>
      <c r="I1722" s="1968"/>
      <c r="J1722" s="1969"/>
      <c r="K1722" s="1969"/>
      <c r="L1722" s="1970"/>
      <c r="M1722" s="1971"/>
      <c r="N1722" s="1470" t="s">
        <v>67</v>
      </c>
      <c r="O1722" s="1471"/>
      <c r="P1722" s="1472"/>
      <c r="Q1722" s="1977"/>
      <c r="R1722" s="610"/>
    </row>
    <row r="1723" spans="8:8" ht="21.75" customHeight="1">
      <c r="A1723" s="1954"/>
      <c r="B1723" s="1976"/>
      <c r="C1723" s="1978"/>
      <c r="D1723" s="1979"/>
      <c r="E1723" s="1979"/>
      <c r="F1723" s="1979"/>
      <c r="G1723" s="1979"/>
      <c r="H1723" s="1980"/>
      <c r="I1723" s="1981"/>
      <c r="J1723" s="1982"/>
      <c r="K1723" s="1982"/>
      <c r="L1723" s="1983"/>
      <c r="M1723" s="1984"/>
      <c r="N1723" s="1479" t="s">
        <v>52</v>
      </c>
      <c r="O1723" s="1480"/>
      <c r="P1723" s="1481" t="str">
        <f>Master!$E$6</f>
        <v>2022-23</v>
      </c>
      <c r="Q1723" s="1985"/>
      <c r="R1723" s="610"/>
    </row>
    <row r="1724" spans="8:8" ht="33.75" customHeight="1">
      <c r="A1724" s="1954"/>
      <c r="B1724" s="1986" t="s">
        <v>70</v>
      </c>
      <c r="C1724" s="1677" t="s">
        <v>21</v>
      </c>
      <c r="D1724" s="1678"/>
      <c r="E1724" s="1678"/>
      <c r="F1724" s="1678"/>
      <c r="G1724" s="1679"/>
      <c r="H1724" s="1680" t="s">
        <v>150</v>
      </c>
      <c r="I1724" s="1681">
        <f>VLOOKUP($A1717,'Result Entry'!$B$9:$FW$108,4,0)</f>
        <v>0.0</v>
      </c>
      <c r="J1724" s="1681"/>
      <c r="K1724" s="1681"/>
      <c r="L1724" s="1681"/>
      <c r="M1724" s="1681"/>
      <c r="N1724" s="1681"/>
      <c r="O1724" s="1681"/>
      <c r="P1724" s="1681"/>
      <c r="Q1724" s="1987"/>
      <c r="R1724" s="610"/>
    </row>
    <row r="1725" spans="8:8" ht="33.75" customHeight="1">
      <c r="A1725" s="1954"/>
      <c r="B1725" s="1986" t="s">
        <v>70</v>
      </c>
      <c r="C1725" s="1683" t="s">
        <v>23</v>
      </c>
      <c r="D1725" s="1684"/>
      <c r="E1725" s="1684"/>
      <c r="F1725" s="1684"/>
      <c r="G1725" s="1685"/>
      <c r="H1725" s="1686" t="s">
        <v>150</v>
      </c>
      <c r="I1725" s="1687">
        <f>VLOOKUP($A1717,'Result Entry'!$B$9:$FW$108,7,0)</f>
        <v>0.0</v>
      </c>
      <c r="J1725" s="1687"/>
      <c r="K1725" s="1687"/>
      <c r="L1725" s="1687"/>
      <c r="M1725" s="1687"/>
      <c r="N1725" s="1687"/>
      <c r="O1725" s="1687"/>
      <c r="P1725" s="1687"/>
      <c r="Q1725" s="1988"/>
      <c r="R1725" s="610"/>
    </row>
    <row r="1726" spans="8:8" ht="33.75" customHeight="1">
      <c r="A1726" s="1954"/>
      <c r="B1726" s="1986" t="s">
        <v>70</v>
      </c>
      <c r="C1726" s="1683" t="s">
        <v>24</v>
      </c>
      <c r="D1726" s="1684"/>
      <c r="E1726" s="1684"/>
      <c r="F1726" s="1684"/>
      <c r="G1726" s="1685"/>
      <c r="H1726" s="1686" t="s">
        <v>150</v>
      </c>
      <c r="I1726" s="1687">
        <f>VLOOKUP($A1717,'Result Entry'!$B$9:$FW$108,8,0)</f>
        <v>0.0</v>
      </c>
      <c r="J1726" s="1687"/>
      <c r="K1726" s="1687"/>
      <c r="L1726" s="1687"/>
      <c r="M1726" s="1687"/>
      <c r="N1726" s="1687"/>
      <c r="O1726" s="1687"/>
      <c r="P1726" s="1687"/>
      <c r="Q1726" s="1988"/>
      <c r="R1726" s="610"/>
    </row>
    <row r="1727" spans="8:8" ht="33.75" customHeight="1">
      <c r="A1727" s="1954"/>
      <c r="B1727" s="1986" t="s">
        <v>70</v>
      </c>
      <c r="C1727" s="1683" t="s">
        <v>53</v>
      </c>
      <c r="D1727" s="1684"/>
      <c r="E1727" s="1684"/>
      <c r="F1727" s="1684"/>
      <c r="G1727" s="1685"/>
      <c r="H1727" s="1686" t="s">
        <v>150</v>
      </c>
      <c r="I1727" s="1687">
        <f>VLOOKUP($A1717,'Result Entry'!$B$9:$FW$108,9,0)</f>
        <v>0.0</v>
      </c>
      <c r="J1727" s="1687"/>
      <c r="K1727" s="1687"/>
      <c r="L1727" s="1687"/>
      <c r="M1727" s="1687"/>
      <c r="N1727" s="1687"/>
      <c r="O1727" s="1687"/>
      <c r="P1727" s="1687"/>
      <c r="Q1727" s="1988"/>
      <c r="R1727" s="610"/>
    </row>
    <row r="1728" spans="8:8" ht="33.75" customHeight="1">
      <c r="A1728" s="1954"/>
      <c r="B1728" s="1986" t="s">
        <v>70</v>
      </c>
      <c r="C1728" s="1683" t="s">
        <v>54</v>
      </c>
      <c r="D1728" s="1684"/>
      <c r="E1728" s="1684"/>
      <c r="F1728" s="1684"/>
      <c r="G1728" s="1685"/>
      <c r="H1728" s="1686" t="s">
        <v>150</v>
      </c>
      <c r="I1728" s="1689" t="str">
        <f>CONCATENATE('Result Entry'!$G$4,'Result Entry'!$J$4)</f>
        <v>11(A)</v>
      </c>
      <c r="J1728" s="1687"/>
      <c r="K1728" s="1687"/>
      <c r="L1728" s="1687"/>
      <c r="M1728" s="1687"/>
      <c r="N1728" s="1687"/>
      <c r="O1728" s="1687"/>
      <c r="P1728" s="1687"/>
      <c r="Q1728" s="1988"/>
      <c r="R1728" s="610"/>
    </row>
    <row r="1729" spans="8:8" ht="33.75" customHeight="1">
      <c r="A1729" s="1954"/>
      <c r="B1729" s="1986" t="s">
        <v>70</v>
      </c>
      <c r="C1729" s="1742" t="s">
        <v>26</v>
      </c>
      <c r="D1729" s="1763"/>
      <c r="E1729" s="1763"/>
      <c r="F1729" s="1763"/>
      <c r="G1729" s="1989"/>
      <c r="H1729" s="1693" t="s">
        <v>150</v>
      </c>
      <c r="I1729" s="1694">
        <f>VLOOKUP($A1717,'Result Entry'!$B$9:$FW$108,10,0)</f>
        <v>0.0</v>
      </c>
      <c r="J1729" s="1694"/>
      <c r="K1729" s="1694"/>
      <c r="L1729" s="1694"/>
      <c r="M1729" s="1694"/>
      <c r="N1729" s="1694"/>
      <c r="O1729" s="1694"/>
      <c r="P1729" s="1694"/>
      <c r="Q1729" s="1990"/>
      <c r="R1729" s="610"/>
    </row>
    <row r="1730" spans="8:8" ht="33.75" customHeight="1">
      <c r="A1730" s="1954"/>
      <c r="B1730" s="1986" t="s">
        <v>70</v>
      </c>
      <c r="C1730" s="1991" t="s">
        <v>244</v>
      </c>
      <c r="D1730" s="1992"/>
      <c r="E1730" s="1993" t="s">
        <v>73</v>
      </c>
      <c r="F1730" s="1994" t="s">
        <v>74</v>
      </c>
      <c r="G1730" s="1994" t="s">
        <v>230</v>
      </c>
      <c r="H1730" s="1995" t="s">
        <v>169</v>
      </c>
      <c r="I1730" s="1701" t="s">
        <v>56</v>
      </c>
      <c r="J1730" s="1996"/>
      <c r="K1730" s="1996"/>
      <c r="L1730" s="1997" t="s">
        <v>231</v>
      </c>
      <c r="M1730" s="1998" t="s">
        <v>85</v>
      </c>
      <c r="N1730" s="1998"/>
      <c r="O1730" s="1999"/>
      <c r="P1730" s="2000" t="s">
        <v>77</v>
      </c>
      <c r="Q1730" s="2001" t="s">
        <v>99</v>
      </c>
      <c r="R1730" s="610"/>
    </row>
    <row r="1731" spans="8:8" ht="33.75" customHeight="1">
      <c r="A1731" s="1954"/>
      <c r="B1731" s="1986" t="s">
        <v>70</v>
      </c>
      <c r="C1731" s="2002"/>
      <c r="D1731" s="2003"/>
      <c r="E1731" s="2004"/>
      <c r="F1731" s="2005"/>
      <c r="G1731" s="2005"/>
      <c r="H1731" s="2006"/>
      <c r="I1731" s="2007" t="s">
        <v>233</v>
      </c>
      <c r="J1731" s="2008" t="s">
        <v>87</v>
      </c>
      <c r="K1731" s="2009" t="s">
        <v>109</v>
      </c>
      <c r="L1731" s="2010"/>
      <c r="M1731" s="2007" t="s">
        <v>233</v>
      </c>
      <c r="N1731" s="2008" t="s">
        <v>87</v>
      </c>
      <c r="O1731" s="2011" t="s">
        <v>110</v>
      </c>
      <c r="P1731" s="2012"/>
      <c r="Q1731" s="2013"/>
      <c r="R1731" s="610"/>
    </row>
    <row r="1732" spans="8:8" s="2014" ht="33.75" customFormat="1" customHeight="1">
      <c r="A1732" s="1954"/>
      <c r="B1732" s="1986" t="s">
        <v>70</v>
      </c>
      <c r="C1732" s="2015" t="s">
        <v>57</v>
      </c>
      <c r="D1732" s="2016"/>
      <c r="E1732" s="2017">
        <f>'Result Entry'!$L$7</f>
        <v>10.0</v>
      </c>
      <c r="F1732" s="2018">
        <f>'Result Entry'!$M$7</f>
        <v>10.0</v>
      </c>
      <c r="G1732" s="2018">
        <f>'Result Entry'!$N$7</f>
        <v>10.0</v>
      </c>
      <c r="H1732" s="2019">
        <f>SUM(E1732:G1732)</f>
        <v>30.0</v>
      </c>
      <c r="I1732" s="2020" t="s">
        <v>243</v>
      </c>
      <c r="J1732" s="2021" t="s">
        <v>243</v>
      </c>
      <c r="K1732" s="2022">
        <f>'Result Entry'!$P$7</f>
        <v>70.0</v>
      </c>
      <c r="L1732" s="2023">
        <f>SUM(H1732,K1732)</f>
        <v>100.0</v>
      </c>
      <c r="M1732" s="2020" t="s">
        <v>243</v>
      </c>
      <c r="N1732" s="2021" t="s">
        <v>243</v>
      </c>
      <c r="O1732" s="2019">
        <f>'Result Entry'!$R$7</f>
        <v>100.0</v>
      </c>
      <c r="P1732" s="2024">
        <f>SUM(L1732,O1732)</f>
        <v>200.0</v>
      </c>
      <c r="Q1732" s="2025"/>
      <c r="R1732" s="610"/>
    </row>
    <row r="1733" spans="8:8" s="1538" ht="33.75" customFormat="1" customHeight="1">
      <c r="A1733" s="1954"/>
      <c r="B1733" s="1986" t="s">
        <v>70</v>
      </c>
      <c r="C1733" s="1540" t="str">
        <f>'Result Entry'!$L$3</f>
        <v>HINDI Comp.</v>
      </c>
      <c r="D1733" s="1541"/>
      <c r="E1733" s="1728">
        <f>IF($L1721="TC",0,IF($L1721="Nso",0,VLOOKUP($A1717,'Result Entry'!$B$9:$FW$108,11,0)))</f>
        <v>0.0</v>
      </c>
      <c r="F1733" s="1729">
        <f>IF($L1721="TC",0,IF($L1721="Nso",0,VLOOKUP($A1717,'Result Entry'!$B$9:$FW$108,12,0)))</f>
        <v>0.0</v>
      </c>
      <c r="G1733" s="1729">
        <f>IF($L1721="TC",0,IF($L1721="Nso",0,VLOOKUP($A1717,'Result Entry'!$B$9:$FW$108,13,0)))</f>
        <v>0.0</v>
      </c>
      <c r="H1733" s="2026">
        <f>SUM(E1733:G1733)</f>
        <v>0.0</v>
      </c>
      <c r="I1733" s="2027" t="str">
        <f>CONCATENATE(U1733,"/",'Result Entry'!$P$7)</f>
        <v>0/70</v>
      </c>
      <c r="J1733" s="2028" t="str">
        <f>IF(V1733=0,"--",CONCATENATE(V1733,"/"))</f>
        <v>--</v>
      </c>
      <c r="K1733" s="2029">
        <f>SUM(U1733:V1733)</f>
        <v>0.0</v>
      </c>
      <c r="L1733" s="2030">
        <f>SUM(H1733,K1733)</f>
        <v>0.0</v>
      </c>
      <c r="M1733" s="2027" t="str">
        <f>CONCATENATE(W1733,"/",'Result Entry'!$R$7)</f>
        <v>0/100</v>
      </c>
      <c r="N1733" s="2028" t="str">
        <f>IF(X1733=0,"--",CONCATENATE(X1733,"/"))</f>
        <v>--</v>
      </c>
      <c r="O1733" s="2031">
        <f>SUM(W1733:X1733)</f>
        <v>0.0</v>
      </c>
      <c r="P1733" s="1734">
        <f>SUM(L1733,O1733)</f>
        <v>0.0</v>
      </c>
      <c r="Q1733" s="2032" t="str">
        <f>IF($L1721="TC",0,IF($L1721="Nso",0,VLOOKUP($A1717,'Result Entry'!$B$9:$FW$108,24,0)))</f>
        <v/>
      </c>
      <c r="R1733" s="610"/>
      <c r="U1733" s="2033">
        <f>IF($L1721="TC",0,IF($L1721="Nso",0,VLOOKUP($A1717,'Result Entry'!$B$9:$FW$108,15,0)))</f>
        <v>0.0</v>
      </c>
      <c r="V1733" s="2033">
        <v>0.0</v>
      </c>
      <c r="W1733" s="2033">
        <f>IF($L1721="TC",0,IF($L1721="Nso",0,VLOOKUP($A1717,'Result Entry'!$B$9:$FW$108,17,0)))</f>
        <v>0.0</v>
      </c>
      <c r="X1733" s="2033">
        <v>0.0</v>
      </c>
    </row>
    <row r="1734" spans="8:8" s="1538" ht="33.75" customFormat="1" customHeight="1">
      <c r="A1734" s="1954"/>
      <c r="B1734" s="1986" t="s">
        <v>70</v>
      </c>
      <c r="C1734" s="1551" t="str">
        <f>'Result Entry'!$Z$3</f>
        <v>ENGLISH Comp.</v>
      </c>
      <c r="D1734" s="1552"/>
      <c r="E1734" s="1728">
        <f>IF($L1721="TC",0,IF($L1721="Nso",0,VLOOKUP($A1717,'Result Entry'!$B$9:$FW$108,25,0)))</f>
        <v>0.0</v>
      </c>
      <c r="F1734" s="1729">
        <f>IF($L1721="TC",0,IF($L1721="Nso",0,VLOOKUP($A1717,'Result Entry'!$B$9:$FW$108,26,0)))</f>
        <v>0.0</v>
      </c>
      <c r="G1734" s="1729">
        <f>IF($L1721="TC",0,IF($L1721="Nso",0,VLOOKUP($A1717,'Result Entry'!$B$9:$FW$108,27,0)))</f>
        <v>0.0</v>
      </c>
      <c r="H1734" s="2034">
        <f t="shared" si="220" ref="H1734:H1739">SUM(E1734:G1734)</f>
        <v>0.0</v>
      </c>
      <c r="I1734" s="2035" t="str">
        <f>CONCATENATE(U1734,"/",'Result Entry'!$AD$7)</f>
        <v>0/70</v>
      </c>
      <c r="J1734" s="2036" t="str">
        <f>IF(V1734=0,"--",CONCATENATE(V1734,"/"))</f>
        <v>--</v>
      </c>
      <c r="K1734" s="2037">
        <f t="shared" si="221" ref="K1734:K1739">SUM(U1734:V1734)</f>
        <v>0.0</v>
      </c>
      <c r="L1734" s="2038">
        <f t="shared" si="222" ref="L1734:L1739">SUM(H1734,K1734)</f>
        <v>0.0</v>
      </c>
      <c r="M1734" s="2035" t="str">
        <f>CONCATENATE(W1734,"/",'Result Entry'!$AF$7)</f>
        <v>0/100</v>
      </c>
      <c r="N1734" s="2036" t="str">
        <f>IF(X1734=0,"--",CONCATENATE(X1734,"/"))</f>
        <v>--</v>
      </c>
      <c r="O1734" s="2031">
        <f t="shared" si="223" ref="O1734:O1739">SUM(W1734:X1734)</f>
        <v>0.0</v>
      </c>
      <c r="P1734" s="1734">
        <f t="shared" si="224" ref="P1734:P1739">SUM(L1734,O1734)</f>
        <v>0.0</v>
      </c>
      <c r="Q1734" s="2032" t="str">
        <f>IF($L1721="TC",0,IF($L1721="Nso",0,VLOOKUP($A1717,'Result Entry'!$B$9:$FW$108,38,0)))</f>
        <v/>
      </c>
      <c r="R1734" s="610"/>
      <c r="U1734" s="2039">
        <f>IF($L1721="TC",0,IF($L1721="Nso",0,VLOOKUP($A1717,'Result Entry'!$B$9:$FW$108,29,0)))</f>
        <v>0.0</v>
      </c>
      <c r="V1734" s="2039">
        <v>0.0</v>
      </c>
      <c r="W1734" s="2039">
        <f>IF($L1721="TC",0,IF($L1721="Nso",0,VLOOKUP($A1717,'Result Entry'!$B$9:$FW$108,31,0)))</f>
        <v>0.0</v>
      </c>
      <c r="X1734" s="2039">
        <v>0.0</v>
      </c>
    </row>
    <row r="1735" spans="8:8" s="1538" ht="33.75" customFormat="1" customHeight="1">
      <c r="A1735" s="1954"/>
      <c r="B1735" s="1986" t="s">
        <v>70</v>
      </c>
      <c r="C1735" s="1551">
        <f>IF(Y1735&gt;=1,'Result Entry'!$AO$3,0)</f>
        <v>0.0</v>
      </c>
      <c r="D1735" s="1552"/>
      <c r="E1735" s="1728">
        <f>IF($L1721="TC",0,IF($L1721="Nso",0,VLOOKUP($A1717,'Result Entry'!$B$9:$FW$108,40,0)))</f>
        <v>0.0</v>
      </c>
      <c r="F1735" s="1729">
        <f>IF($L1721="TC",0,IF($L1721="Nso",0,VLOOKUP($A1717,'Result Entry'!$B$9:$FW$108,41,0)))</f>
        <v>0.0</v>
      </c>
      <c r="G1735" s="1729">
        <f>IF($L1721="TC",0,IF($L1721="Nso",0,VLOOKUP($A1717,'Result Entry'!$B$9:$FW$108,42,0)))</f>
        <v>0.0</v>
      </c>
      <c r="H1735" s="2034">
        <f t="shared" si="220"/>
        <v>0.0</v>
      </c>
      <c r="I1735" s="2035" t="str">
        <f>CONCATENATE(U1735,"/",'Result Entry'!$AS$7)</f>
        <v>0/40</v>
      </c>
      <c r="J1735" s="2036" t="str">
        <f>IF(V1735=0,"--",CONCATENATE(V1735,"/",'Result Entry'!$AT$7))</f>
        <v>--</v>
      </c>
      <c r="K1735" s="2037">
        <f t="shared" si="221"/>
        <v>0.0</v>
      </c>
      <c r="L1735" s="2038">
        <f t="shared" si="222"/>
        <v>0.0</v>
      </c>
      <c r="M1735" s="2035" t="str">
        <f>CONCATENATE(W1735,"/",'Result Entry'!$AW$7)</f>
        <v>0/100</v>
      </c>
      <c r="N1735" s="2036" t="str">
        <f>IF(X1735=0,"--",CONCATENATE(X1735,"/",'Result Entry'!$AX$7))</f>
        <v>--</v>
      </c>
      <c r="O1735" s="2031">
        <f t="shared" si="223"/>
        <v>0.0</v>
      </c>
      <c r="P1735" s="1734">
        <f t="shared" si="224"/>
        <v>0.0</v>
      </c>
      <c r="Q1735" s="2032" t="str">
        <f>IF($L1721="TC",0,IF($L1721="Nso",0,VLOOKUP($A1717,'Result Entry'!$B$9:$FW$108,55,0)))</f>
        <v/>
      </c>
      <c r="R1735" s="610"/>
      <c r="U1735" s="2039">
        <f>IF($L1721="TC",0,IF($L1721="Nso",0,VLOOKUP($A1717,'Result Entry'!$B$9:$FW$108,44,0)))</f>
        <v>0.0</v>
      </c>
      <c r="V1735" s="2039">
        <f>IF($L1721="TC",0,IF($L1721="Nso",0,VLOOKUP($A1717,'Result Entry'!$B$9:$FW$108,45,0)))</f>
        <v>0.0</v>
      </c>
      <c r="W1735" s="2039">
        <f>IF($L1721="TC",0,IF($L1721="Nso",0,VLOOKUP($A1717,'Result Entry'!$B$9:$FW$108,48,0)))</f>
        <v>0.0</v>
      </c>
      <c r="X1735" s="2039">
        <f>IF($L1721="TC",0,IF($L1721="Nso",0,VLOOKUP($A1717,'Result Entry'!$B$9:$FW$108,49,0)))</f>
        <v>0.0</v>
      </c>
      <c r="Y1735" s="2039">
        <f>VLOOKUP($A1717,'Result Entry'!$B$9:$FW$108,39,0)</f>
        <v>0.0</v>
      </c>
    </row>
    <row r="1736" spans="8:8" s="1538" ht="33.75" customFormat="1" customHeight="1">
      <c r="A1736" s="1954"/>
      <c r="B1736" s="1986" t="s">
        <v>70</v>
      </c>
      <c r="C1736" s="1551">
        <f>IF(Y1736&gt;=1,'Result Entry'!$BF$3,0)</f>
        <v>0.0</v>
      </c>
      <c r="D1736" s="1552"/>
      <c r="E1736" s="1728">
        <f>IF($L1721="TC",0,IF($L1721="Nso",0,VLOOKUP($A1717,'Result Entry'!$B$9:$FW$108,57,0)))</f>
        <v>0.0</v>
      </c>
      <c r="F1736" s="1729">
        <f>IF($L1721="TC",0,IF($L1721="Nso",0,VLOOKUP($A1717,'Result Entry'!$B$9:$FW$108,58,0)))</f>
        <v>0.0</v>
      </c>
      <c r="G1736" s="1729">
        <f>IF($L1721="TC",0,IF($L1721="Nso",0,VLOOKUP($A1717,'Result Entry'!$B$9:$FW$108,59,0)))</f>
        <v>0.0</v>
      </c>
      <c r="H1736" s="2034">
        <f t="shared" si="220"/>
        <v>0.0</v>
      </c>
      <c r="I1736" s="2035" t="str">
        <f>CONCATENATE(U1736,"/",'Result Entry'!$BJ$7)</f>
        <v>0/70</v>
      </c>
      <c r="J1736" s="2036" t="str">
        <f>IF(V1736=0,"--",CONCATENATE(V1736,"/",'Result Entry'!$BK$7))</f>
        <v>--</v>
      </c>
      <c r="K1736" s="2037">
        <f t="shared" si="221"/>
        <v>0.0</v>
      </c>
      <c r="L1736" s="2038">
        <f t="shared" si="222"/>
        <v>0.0</v>
      </c>
      <c r="M1736" s="2035" t="str">
        <f>CONCATENATE(W1736,"/",'Result Entry'!$BN$7)</f>
        <v>0/100</v>
      </c>
      <c r="N1736" s="2036" t="str">
        <f>IF(X1736=0,"--",CONCATENATE(X1736,"/",'Result Entry'!$BO$7))</f>
        <v>--</v>
      </c>
      <c r="O1736" s="2031">
        <f t="shared" si="223"/>
        <v>0.0</v>
      </c>
      <c r="P1736" s="1734">
        <f t="shared" si="224"/>
        <v>0.0</v>
      </c>
      <c r="Q1736" s="2032" t="str">
        <f>IF($L1721="TC",0,IF($L1721="Nso",0,VLOOKUP($A1717,'Result Entry'!$B$9:$FW$108,72,0)))</f>
        <v/>
      </c>
      <c r="R1736" s="610"/>
      <c r="U1736" s="2039">
        <f>IF($L1721="TC",0,IF($L1721="Nso",0,VLOOKUP($A1717,'Result Entry'!$B$9:$FW$108,61,0)))</f>
        <v>0.0</v>
      </c>
      <c r="V1736" s="2039">
        <f>IF($L1721="TC",0,IF($L1721="Nso",0,VLOOKUP($A1717,'Result Entry'!$B$9:$FW$108,62,0)))</f>
        <v>0.0</v>
      </c>
      <c r="W1736" s="2039">
        <f>IF($L1721="TC",0,IF($L1721="Nso",0,VLOOKUP($A1717,'Result Entry'!$B$9:$FW$108,65,0)))</f>
        <v>0.0</v>
      </c>
      <c r="X1736" s="2039">
        <f>IF($L1721="TC",0,IF($L1721="Nso",0,VLOOKUP($A1717,'Result Entry'!$B$9:$FW$108,66,0)))</f>
        <v>0.0</v>
      </c>
      <c r="Y1736" s="2039">
        <f>VLOOKUP($A1717,'Result Entry'!$B$9:$FW$108,56,0)</f>
        <v>0.0</v>
      </c>
    </row>
    <row r="1737" spans="8:8" s="1538" ht="33.75" customFormat="1" customHeight="1">
      <c r="A1737" s="1954"/>
      <c r="B1737" s="1986" t="s">
        <v>70</v>
      </c>
      <c r="C1737" s="1554">
        <f>IF(Y1737&gt;=1,'Result Entry'!$BW$3,0)</f>
        <v>0.0</v>
      </c>
      <c r="D1737" s="2040"/>
      <c r="E1737" s="2041">
        <f>IF($L1721="TC",0,IF($L1721="Nso",0,VLOOKUP($A1717,'Result Entry'!$B$9:$FW$108,74,0)))</f>
        <v>0.0</v>
      </c>
      <c r="F1737" s="2042">
        <f>IF($L1721="TC",0,IF($L1721="Nso",0,VLOOKUP($A1717,'Result Entry'!$B$9:$FW$108,75,0)))</f>
        <v>0.0</v>
      </c>
      <c r="G1737" s="2042">
        <f>IF($L1721="TC",0,IF($L1721="Nso",0,VLOOKUP($A1717,'Result Entry'!$B$9:$FW$108,76,0)))</f>
        <v>0.0</v>
      </c>
      <c r="H1737" s="2043">
        <f t="shared" si="220"/>
        <v>0.0</v>
      </c>
      <c r="I1737" s="2044" t="str">
        <f>CONCATENATE(U1737,"/",'Result Entry'!$CA$7)</f>
        <v>0/70</v>
      </c>
      <c r="J1737" s="2045" t="str">
        <f>IF(V1737=0,"--",CONCATENATE(V1737,"/",'Result Entry'!$CB$7))</f>
        <v>--</v>
      </c>
      <c r="K1737" s="2046">
        <f t="shared" si="221"/>
        <v>0.0</v>
      </c>
      <c r="L1737" s="2047">
        <f t="shared" si="222"/>
        <v>0.0</v>
      </c>
      <c r="M1737" s="2044" t="str">
        <f>CONCATENATE(W1737,"/",'Result Entry'!$CE$7)</f>
        <v>0/100</v>
      </c>
      <c r="N1737" s="2045" t="str">
        <f>IF(X1737=0,"--",CONCATENATE(X1737,"/",'Result Entry'!$CF$7))</f>
        <v>--</v>
      </c>
      <c r="O1737" s="2043">
        <f t="shared" si="223"/>
        <v>0.0</v>
      </c>
      <c r="P1737" s="2048">
        <f t="shared" si="224"/>
        <v>0.0</v>
      </c>
      <c r="Q1737" s="2049" t="str">
        <f>IF($L1721="TC",0,IF($L1721="Nso",0,VLOOKUP($A1717,'Result Entry'!$B$9:$FW$108,89,0)))</f>
        <v/>
      </c>
      <c r="R1737" s="610"/>
      <c r="U1737" s="2041">
        <f>IF($L1721="TC",0,IF($L1721="Nso",0,VLOOKUP($A1717,'Result Entry'!$B$9:$FW$108,78,0)))</f>
        <v>0.0</v>
      </c>
      <c r="V1737" s="2041">
        <f>IF($L1721="TC",0,IF($L1721="Nso",0,VLOOKUP($A1717,'Result Entry'!$B$9:$FW$108,79,0)))</f>
        <v>0.0</v>
      </c>
      <c r="W1737" s="2041">
        <f>IF($L1721="TC",0,IF($L1721="Nso",0,VLOOKUP($A1717,'Result Entry'!$B$9:$FW$108,82,0)))</f>
        <v>0.0</v>
      </c>
      <c r="X1737" s="2041">
        <f>IF($L1721="TC",0,IF($L1721="Nso",0,VLOOKUP($A1717,'Result Entry'!$B$9:$FW$108,83,0)))</f>
        <v>0.0</v>
      </c>
      <c r="Y1737" s="2041">
        <f>VLOOKUP($A1717,'Result Entry'!$B$9:$FW$108,73,0)</f>
        <v>0.0</v>
      </c>
    </row>
    <row r="1738" spans="8:8" s="1538" ht="33.75" customFormat="1" customHeight="1">
      <c r="A1738" s="1954"/>
      <c r="B1738" s="1986" t="s">
        <v>70</v>
      </c>
      <c r="C1738" s="2050">
        <f>IF(Y1738&gt;=1,'Result Entry'!$CN$3,0)</f>
        <v>0.0</v>
      </c>
      <c r="D1738" s="2040"/>
      <c r="E1738" s="2051">
        <f>IF($L1721="TC",0,IF($L1721="Nso",0,VLOOKUP($A1717,'Result Entry'!$B$9:$FW$108,91,0)))</f>
        <v>0.0</v>
      </c>
      <c r="F1738" s="2052">
        <f>IF($L1721="TC",0,IF($L1721="Nso",0,VLOOKUP($A1717,'Result Entry'!$B$9:$FW$108,92,0)))</f>
        <v>0.0</v>
      </c>
      <c r="G1738" s="2052">
        <f>IF($L1721="TC",0,IF($L1721="Nso",0,VLOOKUP($A1717,'Result Entry'!$B$9:$FW$108,93,0)))</f>
        <v>0.0</v>
      </c>
      <c r="H1738" s="2053">
        <f t="shared" si="220"/>
        <v>0.0</v>
      </c>
      <c r="I1738" s="2054" t="str">
        <f>CONCATENATE(U1738,"/",'Result Entry'!$CR$7)</f>
        <v>0/70</v>
      </c>
      <c r="J1738" s="2055" t="str">
        <f>IF(V1738=0,"--",CONCATENATE(V1738,"/",'Result Entry'!$CS$7))</f>
        <v>--</v>
      </c>
      <c r="K1738" s="2056">
        <f t="shared" si="221"/>
        <v>0.0</v>
      </c>
      <c r="L1738" s="2057">
        <f t="shared" si="222"/>
        <v>0.0</v>
      </c>
      <c r="M1738" s="2054" t="str">
        <f>CONCATENATE(W1738,"/",'Result Entry'!$CV$7)</f>
        <v>0/100</v>
      </c>
      <c r="N1738" s="2055" t="str">
        <f>IF(X1738=0,"--",CONCATENATE(X1738,"/",'Result Entry'!$CW$7))</f>
        <v>--</v>
      </c>
      <c r="O1738" s="2053">
        <f t="shared" si="223"/>
        <v>0.0</v>
      </c>
      <c r="P1738" s="2058">
        <f t="shared" si="224"/>
        <v>0.0</v>
      </c>
      <c r="Q1738" s="2059" t="str">
        <f>IF($L1721="TC",0,IF($L1721="Nso",0,VLOOKUP($A1717,'Result Entry'!$B$9:$FW$108,106,0)))</f>
        <v/>
      </c>
      <c r="R1738" s="610"/>
      <c r="U1738" s="2051">
        <f>IF($L1721="TC",0,IF($L1721="Nso",0,VLOOKUP($A1717,'Result Entry'!$B$9:$FW$108,95,0)))</f>
        <v>0.0</v>
      </c>
      <c r="V1738" s="2051">
        <f>IF($L1721="TC",0,IF($L1721="Nso",0,VLOOKUP($A1717,'Result Entry'!$B$9:$FW$108,96,0)))</f>
        <v>0.0</v>
      </c>
      <c r="W1738" s="2051">
        <f>IF($L1721="TC",0,IF($L1721="Nso",0,VLOOKUP($A1717,'Result Entry'!$B$9:$FW$108,99,0)))</f>
        <v>0.0</v>
      </c>
      <c r="X1738" s="2051">
        <f>IF($L1721="TC",0,IF($L1721="Nso",0,VLOOKUP($A1717,'Result Entry'!$B$9:$FW$108,100,0)))</f>
        <v>0.0</v>
      </c>
      <c r="Y1738" s="2051">
        <f>VLOOKUP($A1717,'Result Entry'!$B$9:$FW$108,90,0)</f>
        <v>0.0</v>
      </c>
    </row>
    <row r="1739" spans="8:8" s="1538" ht="33.75" customFormat="1" customHeight="1">
      <c r="A1739" s="1954"/>
      <c r="B1739" s="1986" t="s">
        <v>70</v>
      </c>
      <c r="C1739" s="1554">
        <f>IF(Y1739&gt;=1,'Result Entry'!$DE$3,0)</f>
        <v>0.0</v>
      </c>
      <c r="D1739" s="2040"/>
      <c r="E1739" s="1739">
        <f>IF($L1721="TC",0,IF($L1721="Nso",0,VLOOKUP($A1717,'Result Entry'!$B$9:$FW$108,108,0)))</f>
        <v>0.0</v>
      </c>
      <c r="F1739" s="1740">
        <f>IF($L1721="TC",0,IF($L1721="Nso",0,VLOOKUP($A1717,'Result Entry'!$B$9:$FW$108,109,0)))</f>
        <v>0.0</v>
      </c>
      <c r="G1739" s="1740">
        <f>IF($L1721="TC",0,IF($L1721="Nso",0,VLOOKUP($A1717,'Result Entry'!$B$9:$FW$108,110,0)))</f>
        <v>0.0</v>
      </c>
      <c r="H1739" s="2060">
        <f t="shared" si="220"/>
        <v>0.0</v>
      </c>
      <c r="I1739" s="2061" t="str">
        <f>CONCATENATE(U1739,"/",'Result Entry'!$DI$7)</f>
        <v>0/70</v>
      </c>
      <c r="J1739" s="2062" t="str">
        <f>IF(V1739=0,"--",CONCATENATE(V1739,"/",'Result Entry'!$DJ$7))</f>
        <v>--</v>
      </c>
      <c r="K1739" s="2063">
        <f t="shared" si="221"/>
        <v>0.0</v>
      </c>
      <c r="L1739" s="2064">
        <f t="shared" si="222"/>
        <v>0.0</v>
      </c>
      <c r="M1739" s="2061" t="str">
        <f>CONCATENATE(W1739,"/",'Result Entry'!$DM$7)</f>
        <v>0/100</v>
      </c>
      <c r="N1739" s="2062" t="str">
        <f>IF(X1739=0,"--",CONCATENATE(X1739,"/",'Result Entry'!$DN$7))</f>
        <v>--</v>
      </c>
      <c r="O1739" s="2060">
        <f t="shared" si="223"/>
        <v>0.0</v>
      </c>
      <c r="P1739" s="1746">
        <f t="shared" si="224"/>
        <v>0.0</v>
      </c>
      <c r="Q1739" s="2032" t="str">
        <f>IF($L1721="TC",0,IF($L1721="Nso",0,VLOOKUP($A1717,'Result Entry'!$B$9:$FW$108,123,0)))</f>
        <v/>
      </c>
      <c r="R1739" s="610"/>
      <c r="U1739" s="2065">
        <f>IF($L1721="TC",0,IF($L1721="Nso",0,VLOOKUP($A1717,'Result Entry'!$B$9:$FW$108,112,0)))</f>
        <v>0.0</v>
      </c>
      <c r="V1739" s="2065">
        <f>IF($L1721="TC",0,IF($L1721="Nso",0,VLOOKUP($A1717,'Result Entry'!$B$9:$FW$108,113,0)))</f>
        <v>0.0</v>
      </c>
      <c r="W1739" s="2065">
        <f>IF($L1721="TC",0,IF($L1721="Nso",0,VLOOKUP($A1717,'Result Entry'!$B$9:$FW$108,116,0)))</f>
        <v>0.0</v>
      </c>
      <c r="X1739" s="2065">
        <f>IF($L1721="TC",0,IF($L1721="Nso",0,VLOOKUP($A1717,'Result Entry'!$B$9:$FW$108,117,0)))</f>
        <v>0.0</v>
      </c>
      <c r="Y1739" s="2065">
        <f>VLOOKUP($A1717,'Result Entry'!$B$9:$FW$108,107,0)</f>
        <v>0.0</v>
      </c>
    </row>
    <row r="1740" spans="8:8" ht="33.75" customHeight="1">
      <c r="A1740" s="1954"/>
      <c r="B1740" s="1986" t="s">
        <v>70</v>
      </c>
      <c r="C1740" s="1565" t="s">
        <v>78</v>
      </c>
      <c r="D1740" s="1566"/>
      <c r="E1740" s="1567"/>
      <c r="F1740" s="1747" t="s">
        <v>79</v>
      </c>
      <c r="G1740" s="2066"/>
      <c r="H1740" s="1748"/>
      <c r="I1740" s="1747" t="s">
        <v>80</v>
      </c>
      <c r="J1740" s="1749"/>
      <c r="K1740" s="2067" t="s">
        <v>42</v>
      </c>
      <c r="L1740" s="2068"/>
      <c r="M1740" s="2067" t="s">
        <v>92</v>
      </c>
      <c r="N1740" s="1753"/>
      <c r="O1740" s="1752" t="s">
        <v>40</v>
      </c>
      <c r="P1740" s="1753"/>
      <c r="Q1740" s="2069" t="s">
        <v>44</v>
      </c>
      <c r="R1740" s="610"/>
    </row>
    <row r="1741" spans="8:8" ht="33.75" customHeight="1">
      <c r="A1741" s="1954"/>
      <c r="B1741" s="1986" t="s">
        <v>70</v>
      </c>
      <c r="C1741" s="1577"/>
      <c r="D1741" s="1578"/>
      <c r="E1741" s="1579"/>
      <c r="F1741" s="1755">
        <f>IF($L1721="TC",0,IF($L1721="Nso",0,VLOOKUP($A1717,'Result Entry'!$B$9:$FW$108,171,0)))</f>
        <v>0.0</v>
      </c>
      <c r="G1741" s="2070"/>
      <c r="H1741" s="1756"/>
      <c r="I1741" s="2071">
        <f>IF($L1721="TC",0,IF($L1721="Nso",0,VLOOKUP($A1717,'Result Entry'!$B$9:$FW$108,172,0)))</f>
        <v>0.0</v>
      </c>
      <c r="J1741" s="2072"/>
      <c r="K1741" s="2073">
        <f>IF($L1721="TC",0,IF($L1721="Nso",0,VLOOKUP($A1717,'Result Entry'!$B$9:$FW$108,173,0)))</f>
        <v>0.0</v>
      </c>
      <c r="L1741" s="2074"/>
      <c r="M1741" s="2075" t="str">
        <f>IF($L1721="TC",0,IF($L1721="Nso",0,VLOOKUP($A1717,'Result Entry'!$B$9:$FW$108,174,0)))</f>
        <v/>
      </c>
      <c r="N1741" s="2076"/>
      <c r="O1741" s="1535" t="str">
        <f>VLOOKUP($A1717,'Result Entry'!$B$9:$FW$108,175,0)</f>
        <v/>
      </c>
      <c r="P1741" s="1534"/>
      <c r="Q1741" s="2077" t="str">
        <f>IF($L1721="TC",0,IF($L1721="Nso",0,VLOOKUP($A1717,'Result Entry'!$B$9:$FW$108,177,0)))</f>
        <v/>
      </c>
      <c r="R1741" s="610"/>
    </row>
    <row r="1742" spans="8:8" ht="33.75" customHeight="1">
      <c r="A1742" s="1954"/>
      <c r="B1742" s="1986" t="s">
        <v>70</v>
      </c>
      <c r="C1742" s="2078" t="s">
        <v>59</v>
      </c>
      <c r="D1742" s="2079"/>
      <c r="E1742" s="2079"/>
      <c r="F1742" s="2079"/>
      <c r="G1742" s="2079"/>
      <c r="H1742" s="2079"/>
      <c r="I1742" s="2080"/>
      <c r="J1742" s="1592" t="s">
        <v>60</v>
      </c>
      <c r="K1742" s="1592"/>
      <c r="L1742" s="1592"/>
      <c r="M1742" s="1593"/>
      <c r="N1742" s="1760">
        <f>VLOOKUP($A1717,'Result Entry'!$B$9:$FW$108,168,0)</f>
        <v>0.0</v>
      </c>
      <c r="O1742" s="1761"/>
      <c r="P1742" s="2081" t="s">
        <v>38</v>
      </c>
      <c r="Q1742" s="2082"/>
      <c r="R1742" s="610"/>
    </row>
    <row r="1743" spans="8:8" ht="33.75" customHeight="1">
      <c r="A1743" s="1954"/>
      <c r="B1743" s="1986" t="s">
        <v>70</v>
      </c>
      <c r="C1743" s="1598" t="s">
        <v>244</v>
      </c>
      <c r="D1743" s="1599"/>
      <c r="E1743" s="1599"/>
      <c r="F1743" s="2083" t="s">
        <v>158</v>
      </c>
      <c r="G1743" s="2084"/>
      <c r="H1743" s="2085"/>
      <c r="I1743" s="2086" t="s">
        <v>242</v>
      </c>
      <c r="J1743" s="1603" t="s">
        <v>61</v>
      </c>
      <c r="K1743" s="1603"/>
      <c r="L1743" s="1603"/>
      <c r="M1743" s="1604"/>
      <c r="N1743" s="1762">
        <f>VLOOKUP($A1717,'Result Entry'!$B$9:$FW$108,169,0)</f>
        <v>0.0</v>
      </c>
      <c r="O1743" s="1763"/>
      <c r="P1743" s="1607" t="str">
        <f>VLOOKUP($A1717,'Result Entry'!$B$9:$FW$108,170,0)</f>
        <v/>
      </c>
      <c r="Q1743" s="2087"/>
      <c r="R1743" s="610"/>
    </row>
    <row r="1744" spans="8:8" ht="33.75" customHeight="1">
      <c r="A1744" s="1954"/>
      <c r="B1744" s="1986" t="s">
        <v>70</v>
      </c>
      <c r="C1744" s="1598"/>
      <c r="D1744" s="1599"/>
      <c r="E1744" s="1599"/>
      <c r="F1744" s="2088"/>
      <c r="G1744" s="2089"/>
      <c r="H1744" s="2090"/>
      <c r="I1744" s="2091" t="s">
        <v>100</v>
      </c>
      <c r="J1744" s="1612" t="s">
        <v>62</v>
      </c>
      <c r="K1744" s="1612"/>
      <c r="L1744" s="1612"/>
      <c r="M1744" s="1613"/>
      <c r="N1744" s="2092">
        <f>IF($L1721="TC","Transferred",IF($L1721="Nso","NameSeparated",VLOOKUP($A1717,'Result Entry'!$B$9:$FW$108,178,0)))</f>
        <v>0.0</v>
      </c>
      <c r="O1744" s="2092"/>
      <c r="P1744" s="2092"/>
      <c r="Q1744" s="2093"/>
      <c r="R1744" s="610"/>
    </row>
    <row r="1745" spans="8:8" ht="33.75" customHeight="1">
      <c r="A1745" s="1954"/>
      <c r="B1745" s="1986" t="s">
        <v>70</v>
      </c>
      <c r="C1745" s="1766" t="str">
        <f>'Result Entry'!$DU$3</f>
        <v>Foundation Of Information Tech.</v>
      </c>
      <c r="D1745" s="1767"/>
      <c r="E1745" s="1768"/>
      <c r="F1745" s="1769" t="str">
        <f>IF(OR($L1721="TC",$L1721="Nso"),"",VLOOKUP($A1717,'Result Entry'!$B$9:$GS$108,196,0))</f>
        <v>0/200</v>
      </c>
      <c r="G1745" s="1769"/>
      <c r="H1745" s="1769"/>
      <c r="I1745" s="1770" t="str">
        <f>IF(F1745="","",VLOOKUP($A1717,'Result Entry'!$B$9:$GS$108,137,0))</f>
        <v/>
      </c>
      <c r="J1745" s="1621" t="s">
        <v>72</v>
      </c>
      <c r="K1745" s="1621"/>
      <c r="L1745" s="1621"/>
      <c r="M1745" s="1622"/>
      <c r="N1745" s="2094">
        <f>'Result Entry'!$T$2</f>
        <v>45041.0</v>
      </c>
      <c r="O1745" s="2095"/>
      <c r="P1745" s="2095"/>
      <c r="Q1745" s="2096"/>
      <c r="R1745" s="610"/>
    </row>
    <row r="1746" spans="8:8" ht="33.75" customHeight="1">
      <c r="A1746" s="1954"/>
      <c r="B1746" s="1986" t="s">
        <v>70</v>
      </c>
      <c r="C1746" s="1774" t="str">
        <f>'Result Entry'!$EI$3</f>
        <v>G.I.A.I.-II</v>
      </c>
      <c r="D1746" s="1775"/>
      <c r="E1746" s="1776"/>
      <c r="F1746" s="1769" t="str">
        <f>IF(OR($L1721="TC",$L1721="Nso"),"",VLOOKUP($A1717,'Result Entry'!$B$9:$GS$108,200,0))</f>
        <v>0/200</v>
      </c>
      <c r="G1746" s="1769"/>
      <c r="H1746" s="1769"/>
      <c r="I1746" s="1770" t="str">
        <f>IF(F1746="","",VLOOKUP($A1717,'Result Entry'!$B$9:$GS$108,149,0))</f>
        <v/>
      </c>
      <c r="J1746" s="1626"/>
      <c r="K1746" s="1627"/>
      <c r="L1746" s="1627"/>
      <c r="M1746" s="1627"/>
      <c r="N1746" s="1627"/>
      <c r="O1746" s="1627"/>
      <c r="P1746" s="1627"/>
      <c r="Q1746" s="2097"/>
      <c r="R1746" s="610"/>
    </row>
    <row r="1747" spans="8:8" ht="33.75" customHeight="1">
      <c r="A1747" s="1954"/>
      <c r="B1747" s="1986" t="s">
        <v>70</v>
      </c>
      <c r="C1747" s="1774" t="str">
        <f>'Result Entry'!$EU$3</f>
        <v>SOC.SER.PLAN</v>
      </c>
      <c r="D1747" s="1775"/>
      <c r="E1747" s="1776"/>
      <c r="F1747" s="1769" t="str">
        <f>IF(OR($L1721="TC",$L1721="Nso"),"",VLOOKUP($A1717,'Result Entry'!$B$9:$HS$108,204,0))</f>
        <v>0/200</v>
      </c>
      <c r="G1747" s="1769"/>
      <c r="H1747" s="1769"/>
      <c r="I1747" s="1770" t="str">
        <f>IF(F1747="","",VLOOKUP($A1717,'Result Entry'!$B$9:$GS$108,161,0))</f>
        <v/>
      </c>
      <c r="J1747" s="1629" t="s">
        <v>175</v>
      </c>
      <c r="K1747" s="2098"/>
      <c r="L1747" s="2098"/>
      <c r="M1747" s="1630"/>
      <c r="N1747" s="2099"/>
      <c r="O1747" s="2100"/>
      <c r="P1747" s="2100"/>
      <c r="Q1747" s="2101"/>
      <c r="R1747" s="610"/>
    </row>
    <row r="1748" spans="8:8" ht="33.75" customHeight="1">
      <c r="A1748" s="1954"/>
      <c r="B1748" s="1986" t="s">
        <v>70</v>
      </c>
      <c r="C1748" s="1774" t="str">
        <f>'Result Entry'!$FG$3</f>
        <v>Jeewan Kaushal</v>
      </c>
      <c r="D1748" s="1775"/>
      <c r="E1748" s="1776"/>
      <c r="F1748" s="1769" t="str">
        <f>IF(OR($L1721="TC",$L1721="Nso"),"",VLOOKUP($A1717,'Result Entry'!$B$9:$HS$108,208,0))</f>
        <v>0/100</v>
      </c>
      <c r="G1748" s="1769"/>
      <c r="H1748" s="1769"/>
      <c r="I1748" s="1770" t="str">
        <f>IF(F1748="","",VLOOKUP($A1717,'Result Entry'!$B$9:$HS$108,167,0))</f>
        <v/>
      </c>
      <c r="J1748" s="1629" t="s">
        <v>149</v>
      </c>
      <c r="K1748" s="2098"/>
      <c r="L1748" s="2098"/>
      <c r="M1748" s="1630"/>
      <c r="N1748" s="1630"/>
      <c r="O1748" s="1630"/>
      <c r="P1748" s="1630"/>
      <c r="Q1748" s="2102"/>
      <c r="R1748" s="610"/>
    </row>
    <row r="1749" spans="8:8" ht="33.75" customHeight="1">
      <c r="A1749" s="1954"/>
      <c r="B1749" s="1986" t="s">
        <v>70</v>
      </c>
      <c r="C1749" s="1777" t="s">
        <v>181</v>
      </c>
      <c r="D1749" s="1778"/>
      <c r="E1749" s="1779"/>
      <c r="F1749" s="2103" t="s">
        <v>182</v>
      </c>
      <c r="G1749" s="2104"/>
      <c r="H1749" s="2105"/>
      <c r="I1749" s="1782" t="s">
        <v>31</v>
      </c>
      <c r="J1749" s="1629" t="s">
        <v>176</v>
      </c>
      <c r="K1749" s="2098"/>
      <c r="L1749" s="2098"/>
      <c r="M1749" s="1630"/>
      <c r="N1749" s="1630"/>
      <c r="O1749" s="1630"/>
      <c r="P1749" s="1630"/>
      <c r="Q1749" s="2102"/>
      <c r="R1749" s="610"/>
    </row>
    <row r="1750" spans="8:8" ht="33.75" customHeight="1">
      <c r="A1750" s="1954"/>
      <c r="B1750" s="1986" t="s">
        <v>70</v>
      </c>
      <c r="C1750" s="1783"/>
      <c r="D1750" s="1784"/>
      <c r="E1750" s="1785"/>
      <c r="F1750" s="1786" t="s">
        <v>245</v>
      </c>
      <c r="G1750" s="2106"/>
      <c r="H1750" s="1787"/>
      <c r="I1750" s="1788" t="s">
        <v>63</v>
      </c>
      <c r="J1750" s="1647" t="s">
        <v>68</v>
      </c>
      <c r="K1750" s="1648"/>
      <c r="L1750" s="1648"/>
      <c r="M1750" s="1648"/>
      <c r="N1750" s="1648"/>
      <c r="O1750" s="1648"/>
      <c r="P1750" s="1648"/>
      <c r="Q1750" s="2107"/>
      <c r="R1750" s="610"/>
    </row>
    <row r="1751" spans="8:8" ht="33.75" customHeight="1">
      <c r="A1751" s="1954"/>
      <c r="B1751" s="1986" t="s">
        <v>70</v>
      </c>
      <c r="C1751" s="1783"/>
      <c r="D1751" s="1784"/>
      <c r="E1751" s="1785"/>
      <c r="F1751" s="1786" t="s">
        <v>246</v>
      </c>
      <c r="G1751" s="2106"/>
      <c r="H1751" s="1787"/>
      <c r="I1751" s="1788" t="s">
        <v>64</v>
      </c>
      <c r="J1751" s="1650"/>
      <c r="K1751" s="1651"/>
      <c r="L1751" s="1651"/>
      <c r="M1751" s="1651"/>
      <c r="N1751" s="1651"/>
      <c r="O1751" s="1651"/>
      <c r="P1751" s="1651"/>
      <c r="Q1751" s="2108"/>
      <c r="R1751" s="610"/>
    </row>
    <row r="1752" spans="8:8" ht="33.75" customHeight="1">
      <c r="A1752" s="1954"/>
      <c r="B1752" s="1986" t="s">
        <v>70</v>
      </c>
      <c r="C1752" s="1783"/>
      <c r="D1752" s="1784"/>
      <c r="E1752" s="1785"/>
      <c r="F1752" s="1786" t="s">
        <v>247</v>
      </c>
      <c r="G1752" s="2106"/>
      <c r="H1752" s="1787"/>
      <c r="I1752" s="1788" t="s">
        <v>66</v>
      </c>
      <c r="J1752" s="1650"/>
      <c r="K1752" s="1651"/>
      <c r="L1752" s="1651"/>
      <c r="M1752" s="1651"/>
      <c r="N1752" s="1651"/>
      <c r="O1752" s="1651"/>
      <c r="P1752" s="1651"/>
      <c r="Q1752" s="2108"/>
      <c r="R1752" s="610"/>
    </row>
    <row r="1753" spans="8:8" ht="33.75" customHeight="1">
      <c r="A1753" s="1954"/>
      <c r="B1753" s="1986" t="s">
        <v>70</v>
      </c>
      <c r="C1753" s="1783"/>
      <c r="D1753" s="1784"/>
      <c r="E1753" s="1785"/>
      <c r="F1753" s="1786" t="s">
        <v>248</v>
      </c>
      <c r="G1753" s="2106"/>
      <c r="H1753" s="1787"/>
      <c r="I1753" s="1788" t="s">
        <v>65</v>
      </c>
      <c r="J1753" s="1653" t="s">
        <v>81</v>
      </c>
      <c r="K1753" s="1654"/>
      <c r="L1753" s="1654"/>
      <c r="M1753" s="1654"/>
      <c r="N1753" s="1654"/>
      <c r="O1753" s="1654"/>
      <c r="P1753" s="1654"/>
      <c r="Q1753" s="2109"/>
      <c r="R1753" s="610"/>
    </row>
    <row r="1754" spans="8:8" ht="33.75" customHeight="1">
      <c r="A1754" s="1954"/>
      <c r="B1754" s="2110" t="s">
        <v>70</v>
      </c>
      <c r="C1754" s="2111"/>
      <c r="D1754" s="2112"/>
      <c r="E1754" s="2113"/>
      <c r="F1754" s="2114"/>
      <c r="G1754" s="2115"/>
      <c r="H1754" s="2115"/>
      <c r="I1754" s="2116"/>
      <c r="J1754" s="2117"/>
      <c r="K1754" s="2118"/>
      <c r="L1754" s="2118"/>
      <c r="M1754" s="2118"/>
      <c r="N1754" s="2118"/>
      <c r="O1754" s="2118"/>
      <c r="P1754" s="2118"/>
      <c r="Q1754" s="2119"/>
      <c r="R1754" s="610"/>
    </row>
    <row r="1755" spans="8:8" s="927" ht="48.75" customFormat="1" customHeight="1">
      <c r="A1755" s="1439"/>
      <c r="B1755" s="2120"/>
      <c r="C1755" s="2120"/>
      <c r="D1755" s="2120"/>
      <c r="E1755" s="2120"/>
      <c r="F1755" s="2120"/>
      <c r="G1755" s="2120"/>
      <c r="H1755" s="2120"/>
      <c r="I1755" s="2120"/>
      <c r="J1755" s="2120"/>
      <c r="K1755" s="2120"/>
      <c r="L1755" s="2120"/>
      <c r="M1755" s="2120"/>
      <c r="N1755" s="2120"/>
      <c r="O1755" s="2120"/>
      <c r="P1755" s="2120"/>
      <c r="Q1755" s="2120"/>
      <c r="R1755" s="610"/>
    </row>
    <row r="1756" spans="8:8" ht="9.75" customHeight="1">
      <c r="A1756" s="1949">
        <f>A1717+1</f>
        <v>46.0</v>
      </c>
      <c r="B1756" s="1949"/>
      <c r="C1756" s="1949"/>
      <c r="D1756" s="1949"/>
      <c r="E1756" s="1949"/>
      <c r="F1756" s="1949"/>
      <c r="G1756" s="1949"/>
      <c r="H1756" s="1949"/>
      <c r="I1756" s="1949"/>
      <c r="J1756" s="1949"/>
      <c r="K1756" s="1949"/>
      <c r="L1756" s="1949"/>
      <c r="M1756" s="1949"/>
      <c r="N1756" s="1949"/>
      <c r="O1756" s="1949"/>
      <c r="P1756" s="1949"/>
      <c r="Q1756" s="1949"/>
      <c r="R1756" s="1949"/>
    </row>
    <row r="1757" spans="8:8" ht="16.5" customHeight="1">
      <c r="A1757" s="1950"/>
      <c r="B1757" s="1951" t="s">
        <v>51</v>
      </c>
      <c r="C1757" s="1952"/>
      <c r="D1757" s="1952"/>
      <c r="E1757" s="1952"/>
      <c r="F1757" s="1952"/>
      <c r="G1757" s="1952"/>
      <c r="H1757" s="1952"/>
      <c r="I1757" s="1952"/>
      <c r="J1757" s="1952"/>
      <c r="K1757" s="1952"/>
      <c r="L1757" s="1952"/>
      <c r="M1757" s="1952"/>
      <c r="N1757" s="1952"/>
      <c r="O1757" s="1952"/>
      <c r="P1757" s="1952"/>
      <c r="Q1757" s="1953"/>
      <c r="R1757" s="610"/>
    </row>
    <row r="1758" spans="8:8" ht="62.25" customHeight="1">
      <c r="A1758" s="1954"/>
      <c r="B1758" s="1955"/>
      <c r="C1758" s="1956"/>
      <c r="D1758" s="1957" t="str">
        <f>Master!$E$8</f>
        <v>Govt. Sr. Secondary School </v>
      </c>
      <c r="E1758" s="1958"/>
      <c r="F1758" s="1958"/>
      <c r="G1758" s="1958"/>
      <c r="H1758" s="1958"/>
      <c r="I1758" s="1958"/>
      <c r="J1758" s="1958"/>
      <c r="K1758" s="1958"/>
      <c r="L1758" s="1958"/>
      <c r="M1758" s="1958"/>
      <c r="N1758" s="1958"/>
      <c r="O1758" s="1958"/>
      <c r="P1758" s="1958"/>
      <c r="Q1758" s="1959"/>
      <c r="R1758" s="610"/>
    </row>
    <row r="1759" spans="8:8" ht="33.0" customHeight="1">
      <c r="A1759" s="1954"/>
      <c r="B1759" s="1960"/>
      <c r="C1759" s="1961"/>
      <c r="D1759" s="1962" t="str">
        <f>Master!$E$11</f>
        <v>P.S.-Bapini (Jodhpur)</v>
      </c>
      <c r="E1759" s="1962"/>
      <c r="F1759" s="1962"/>
      <c r="G1759" s="1962"/>
      <c r="H1759" s="1962"/>
      <c r="I1759" s="1962"/>
      <c r="J1759" s="1962"/>
      <c r="K1759" s="1962"/>
      <c r="L1759" s="1962"/>
      <c r="M1759" s="1962"/>
      <c r="N1759" s="1962"/>
      <c r="O1759" s="1962"/>
      <c r="P1759" s="1962"/>
      <c r="Q1759" s="1963"/>
      <c r="R1759" s="610"/>
    </row>
    <row r="1760" spans="8:8" ht="21.75" customHeight="1">
      <c r="A1760" s="1954"/>
      <c r="B1760" s="1964"/>
      <c r="C1760" s="1965" t="s">
        <v>151</v>
      </c>
      <c r="D1760" s="1966"/>
      <c r="E1760" s="1966"/>
      <c r="F1760" s="1966"/>
      <c r="G1760" s="1966"/>
      <c r="H1760" s="1967"/>
      <c r="I1760" s="1968" t="s">
        <v>128</v>
      </c>
      <c r="J1760" s="1969"/>
      <c r="K1760" s="1969"/>
      <c r="L1760" s="1970">
        <f>VLOOKUP(A1756,'Result Entry'!$B$6:$K$108,6,0)</f>
        <v>0.0</v>
      </c>
      <c r="M1760" s="1971"/>
      <c r="N1760" s="1972" t="s">
        <v>69</v>
      </c>
      <c r="O1760" s="1973"/>
      <c r="P1760" s="1974">
        <f>Master!$E$14</f>
        <v>8.151106901E9</v>
      </c>
      <c r="Q1760" s="1975"/>
      <c r="R1760" s="610"/>
    </row>
    <row r="1761" spans="8:8" ht="21.75" customHeight="1">
      <c r="A1761" s="1954"/>
      <c r="B1761" s="1976"/>
      <c r="C1761" s="1965"/>
      <c r="D1761" s="1966"/>
      <c r="E1761" s="1966"/>
      <c r="F1761" s="1966"/>
      <c r="G1761" s="1966"/>
      <c r="H1761" s="1967"/>
      <c r="I1761" s="1968"/>
      <c r="J1761" s="1969"/>
      <c r="K1761" s="1969"/>
      <c r="L1761" s="1970"/>
      <c r="M1761" s="1971"/>
      <c r="N1761" s="1470" t="s">
        <v>67</v>
      </c>
      <c r="O1761" s="1471"/>
      <c r="P1761" s="1472"/>
      <c r="Q1761" s="1977"/>
      <c r="R1761" s="610"/>
    </row>
    <row r="1762" spans="8:8" ht="21.75" customHeight="1">
      <c r="A1762" s="1954"/>
      <c r="B1762" s="1976"/>
      <c r="C1762" s="1978"/>
      <c r="D1762" s="1979"/>
      <c r="E1762" s="1979"/>
      <c r="F1762" s="1979"/>
      <c r="G1762" s="1979"/>
      <c r="H1762" s="1980"/>
      <c r="I1762" s="1981"/>
      <c r="J1762" s="1982"/>
      <c r="K1762" s="1982"/>
      <c r="L1762" s="1983"/>
      <c r="M1762" s="1984"/>
      <c r="N1762" s="1479" t="s">
        <v>52</v>
      </c>
      <c r="O1762" s="1480"/>
      <c r="P1762" s="1481" t="str">
        <f>Master!$E$6</f>
        <v>2022-23</v>
      </c>
      <c r="Q1762" s="1985"/>
      <c r="R1762" s="610"/>
    </row>
    <row r="1763" spans="8:8" ht="33.75" customHeight="1">
      <c r="A1763" s="1954"/>
      <c r="B1763" s="1986" t="s">
        <v>70</v>
      </c>
      <c r="C1763" s="1677" t="s">
        <v>21</v>
      </c>
      <c r="D1763" s="1678"/>
      <c r="E1763" s="1678"/>
      <c r="F1763" s="1678"/>
      <c r="G1763" s="1679"/>
      <c r="H1763" s="1680" t="s">
        <v>150</v>
      </c>
      <c r="I1763" s="1681">
        <f>VLOOKUP($A1756,'Result Entry'!$B$9:$FW$108,4,0)</f>
        <v>0.0</v>
      </c>
      <c r="J1763" s="1681"/>
      <c r="K1763" s="1681"/>
      <c r="L1763" s="1681"/>
      <c r="M1763" s="1681"/>
      <c r="N1763" s="1681"/>
      <c r="O1763" s="1681"/>
      <c r="P1763" s="1681"/>
      <c r="Q1763" s="1987"/>
      <c r="R1763" s="610"/>
    </row>
    <row r="1764" spans="8:8" ht="33.75" customHeight="1">
      <c r="A1764" s="1954"/>
      <c r="B1764" s="1986" t="s">
        <v>70</v>
      </c>
      <c r="C1764" s="1683" t="s">
        <v>23</v>
      </c>
      <c r="D1764" s="1684"/>
      <c r="E1764" s="1684"/>
      <c r="F1764" s="1684"/>
      <c r="G1764" s="1685"/>
      <c r="H1764" s="1686" t="s">
        <v>150</v>
      </c>
      <c r="I1764" s="1687">
        <f>VLOOKUP($A1756,'Result Entry'!$B$9:$FW$108,7,0)</f>
        <v>0.0</v>
      </c>
      <c r="J1764" s="1687"/>
      <c r="K1764" s="1687"/>
      <c r="L1764" s="1687"/>
      <c r="M1764" s="1687"/>
      <c r="N1764" s="1687"/>
      <c r="O1764" s="1687"/>
      <c r="P1764" s="1687"/>
      <c r="Q1764" s="1988"/>
      <c r="R1764" s="610"/>
    </row>
    <row r="1765" spans="8:8" ht="33.75" customHeight="1">
      <c r="A1765" s="1954"/>
      <c r="B1765" s="1986" t="s">
        <v>70</v>
      </c>
      <c r="C1765" s="1683" t="s">
        <v>24</v>
      </c>
      <c r="D1765" s="1684"/>
      <c r="E1765" s="1684"/>
      <c r="F1765" s="1684"/>
      <c r="G1765" s="1685"/>
      <c r="H1765" s="1686" t="s">
        <v>150</v>
      </c>
      <c r="I1765" s="1687">
        <f>VLOOKUP($A1756,'Result Entry'!$B$9:$FW$108,8,0)</f>
        <v>0.0</v>
      </c>
      <c r="J1765" s="1687"/>
      <c r="K1765" s="1687"/>
      <c r="L1765" s="1687"/>
      <c r="M1765" s="1687"/>
      <c r="N1765" s="1687"/>
      <c r="O1765" s="1687"/>
      <c r="P1765" s="1687"/>
      <c r="Q1765" s="1988"/>
      <c r="R1765" s="610"/>
    </row>
    <row r="1766" spans="8:8" ht="33.75" customHeight="1">
      <c r="A1766" s="1954"/>
      <c r="B1766" s="1986" t="s">
        <v>70</v>
      </c>
      <c r="C1766" s="1683" t="s">
        <v>53</v>
      </c>
      <c r="D1766" s="1684"/>
      <c r="E1766" s="1684"/>
      <c r="F1766" s="1684"/>
      <c r="G1766" s="1685"/>
      <c r="H1766" s="1686" t="s">
        <v>150</v>
      </c>
      <c r="I1766" s="1687">
        <f>VLOOKUP($A1756,'Result Entry'!$B$9:$FW$108,9,0)</f>
        <v>0.0</v>
      </c>
      <c r="J1766" s="1687"/>
      <c r="K1766" s="1687"/>
      <c r="L1766" s="1687"/>
      <c r="M1766" s="1687"/>
      <c r="N1766" s="1687"/>
      <c r="O1766" s="1687"/>
      <c r="P1766" s="1687"/>
      <c r="Q1766" s="1988"/>
      <c r="R1766" s="610"/>
    </row>
    <row r="1767" spans="8:8" ht="33.75" customHeight="1">
      <c r="A1767" s="1954"/>
      <c r="B1767" s="1986" t="s">
        <v>70</v>
      </c>
      <c r="C1767" s="1683" t="s">
        <v>54</v>
      </c>
      <c r="D1767" s="1684"/>
      <c r="E1767" s="1684"/>
      <c r="F1767" s="1684"/>
      <c r="G1767" s="1685"/>
      <c r="H1767" s="1686" t="s">
        <v>150</v>
      </c>
      <c r="I1767" s="1689" t="str">
        <f>CONCATENATE('Result Entry'!$G$4,'Result Entry'!$J$4)</f>
        <v>11(A)</v>
      </c>
      <c r="J1767" s="1687"/>
      <c r="K1767" s="1687"/>
      <c r="L1767" s="1687"/>
      <c r="M1767" s="1687"/>
      <c r="N1767" s="1687"/>
      <c r="O1767" s="1687"/>
      <c r="P1767" s="1687"/>
      <c r="Q1767" s="1988"/>
      <c r="R1767" s="610"/>
    </row>
    <row r="1768" spans="8:8" ht="33.75" customHeight="1">
      <c r="A1768" s="1954"/>
      <c r="B1768" s="1986" t="s">
        <v>70</v>
      </c>
      <c r="C1768" s="1742" t="s">
        <v>26</v>
      </c>
      <c r="D1768" s="1763"/>
      <c r="E1768" s="1763"/>
      <c r="F1768" s="1763"/>
      <c r="G1768" s="1989"/>
      <c r="H1768" s="1693" t="s">
        <v>150</v>
      </c>
      <c r="I1768" s="1694">
        <f>VLOOKUP($A1756,'Result Entry'!$B$9:$FW$108,10,0)</f>
        <v>0.0</v>
      </c>
      <c r="J1768" s="1694"/>
      <c r="K1768" s="1694"/>
      <c r="L1768" s="1694"/>
      <c r="M1768" s="1694"/>
      <c r="N1768" s="1694"/>
      <c r="O1768" s="1694"/>
      <c r="P1768" s="1694"/>
      <c r="Q1768" s="1990"/>
      <c r="R1768" s="610"/>
    </row>
    <row r="1769" spans="8:8" ht="33.75" customHeight="1">
      <c r="A1769" s="1954"/>
      <c r="B1769" s="1986" t="s">
        <v>70</v>
      </c>
      <c r="C1769" s="1991" t="s">
        <v>244</v>
      </c>
      <c r="D1769" s="1992"/>
      <c r="E1769" s="1993" t="s">
        <v>73</v>
      </c>
      <c r="F1769" s="1994" t="s">
        <v>74</v>
      </c>
      <c r="G1769" s="1994" t="s">
        <v>230</v>
      </c>
      <c r="H1769" s="1995" t="s">
        <v>169</v>
      </c>
      <c r="I1769" s="1701" t="s">
        <v>56</v>
      </c>
      <c r="J1769" s="1996"/>
      <c r="K1769" s="1996"/>
      <c r="L1769" s="1997" t="s">
        <v>231</v>
      </c>
      <c r="M1769" s="1998" t="s">
        <v>85</v>
      </c>
      <c r="N1769" s="1998"/>
      <c r="O1769" s="1999"/>
      <c r="P1769" s="2000" t="s">
        <v>77</v>
      </c>
      <c r="Q1769" s="2001" t="s">
        <v>99</v>
      </c>
      <c r="R1769" s="610"/>
    </row>
    <row r="1770" spans="8:8" ht="33.75" customHeight="1">
      <c r="A1770" s="1954"/>
      <c r="B1770" s="1986" t="s">
        <v>70</v>
      </c>
      <c r="C1770" s="2002"/>
      <c r="D1770" s="2003"/>
      <c r="E1770" s="2004"/>
      <c r="F1770" s="2005"/>
      <c r="G1770" s="2005"/>
      <c r="H1770" s="2006"/>
      <c r="I1770" s="2007" t="s">
        <v>233</v>
      </c>
      <c r="J1770" s="2008" t="s">
        <v>87</v>
      </c>
      <c r="K1770" s="2009" t="s">
        <v>109</v>
      </c>
      <c r="L1770" s="2010"/>
      <c r="M1770" s="2007" t="s">
        <v>233</v>
      </c>
      <c r="N1770" s="2008" t="s">
        <v>87</v>
      </c>
      <c r="O1770" s="2011" t="s">
        <v>110</v>
      </c>
      <c r="P1770" s="2012"/>
      <c r="Q1770" s="2013"/>
      <c r="R1770" s="610"/>
    </row>
    <row r="1771" spans="8:8" s="2014" ht="33.75" customFormat="1" customHeight="1">
      <c r="A1771" s="1954"/>
      <c r="B1771" s="1986" t="s">
        <v>70</v>
      </c>
      <c r="C1771" s="2015" t="s">
        <v>57</v>
      </c>
      <c r="D1771" s="2016"/>
      <c r="E1771" s="2017">
        <f>'Result Entry'!$L$7</f>
        <v>10.0</v>
      </c>
      <c r="F1771" s="2018">
        <f>'Result Entry'!$M$7</f>
        <v>10.0</v>
      </c>
      <c r="G1771" s="2018">
        <f>'Result Entry'!$N$7</f>
        <v>10.0</v>
      </c>
      <c r="H1771" s="2019">
        <f>SUM(E1771:G1771)</f>
        <v>30.0</v>
      </c>
      <c r="I1771" s="2020" t="s">
        <v>243</v>
      </c>
      <c r="J1771" s="2021" t="s">
        <v>243</v>
      </c>
      <c r="K1771" s="2022">
        <f>'Result Entry'!$P$7</f>
        <v>70.0</v>
      </c>
      <c r="L1771" s="2023">
        <f>SUM(H1771,K1771)</f>
        <v>100.0</v>
      </c>
      <c r="M1771" s="2020" t="s">
        <v>243</v>
      </c>
      <c r="N1771" s="2021" t="s">
        <v>243</v>
      </c>
      <c r="O1771" s="2019">
        <f>'Result Entry'!$R$7</f>
        <v>100.0</v>
      </c>
      <c r="P1771" s="2024">
        <f>SUM(L1771,O1771)</f>
        <v>200.0</v>
      </c>
      <c r="Q1771" s="2025"/>
      <c r="R1771" s="610"/>
    </row>
    <row r="1772" spans="8:8" s="1538" ht="33.75" customFormat="1" customHeight="1">
      <c r="A1772" s="1954"/>
      <c r="B1772" s="1986" t="s">
        <v>70</v>
      </c>
      <c r="C1772" s="1540" t="str">
        <f>'Result Entry'!$L$3</f>
        <v>HINDI Comp.</v>
      </c>
      <c r="D1772" s="1541"/>
      <c r="E1772" s="1728">
        <f>IF($L1760="TC",0,IF($L1760="Nso",0,VLOOKUP($A1756,'Result Entry'!$B$9:$FW$108,11,0)))</f>
        <v>0.0</v>
      </c>
      <c r="F1772" s="1729">
        <f>IF($L1760="TC",0,IF($L1760="Nso",0,VLOOKUP($A1756,'Result Entry'!$B$9:$FW$108,12,0)))</f>
        <v>0.0</v>
      </c>
      <c r="G1772" s="1729">
        <f>IF($L1760="TC",0,IF($L1760="Nso",0,VLOOKUP($A1756,'Result Entry'!$B$9:$FW$108,13,0)))</f>
        <v>0.0</v>
      </c>
      <c r="H1772" s="2026">
        <f>SUM(E1772:G1772)</f>
        <v>0.0</v>
      </c>
      <c r="I1772" s="2027" t="str">
        <f>CONCATENATE(U1772,"/",'Result Entry'!$P$7)</f>
        <v>0/70</v>
      </c>
      <c r="J1772" s="2028" t="str">
        <f>IF(V1772=0,"--",CONCATENATE(V1772,"/"))</f>
        <v>--</v>
      </c>
      <c r="K1772" s="2029">
        <f>SUM(U1772:V1772)</f>
        <v>0.0</v>
      </c>
      <c r="L1772" s="2030">
        <f>SUM(H1772,K1772)</f>
        <v>0.0</v>
      </c>
      <c r="M1772" s="2027" t="str">
        <f>CONCATENATE(W1772,"/",'Result Entry'!$R$7)</f>
        <v>0/100</v>
      </c>
      <c r="N1772" s="2028" t="str">
        <f>IF(X1772=0,"--",CONCATENATE(X1772,"/"))</f>
        <v>--</v>
      </c>
      <c r="O1772" s="2031">
        <f>SUM(W1772:X1772)</f>
        <v>0.0</v>
      </c>
      <c r="P1772" s="1734">
        <f>SUM(L1772,O1772)</f>
        <v>0.0</v>
      </c>
      <c r="Q1772" s="2032" t="str">
        <f>IF($L1760="TC",0,IF($L1760="Nso",0,VLOOKUP($A1756,'Result Entry'!$B$9:$FW$108,24,0)))</f>
        <v/>
      </c>
      <c r="R1772" s="610"/>
      <c r="U1772" s="2033">
        <f>IF($L1760="TC",0,IF($L1760="Nso",0,VLOOKUP($A1756,'Result Entry'!$B$9:$FW$108,15,0)))</f>
        <v>0.0</v>
      </c>
      <c r="V1772" s="2033">
        <v>0.0</v>
      </c>
      <c r="W1772" s="2033">
        <f>IF($L1760="TC",0,IF($L1760="Nso",0,VLOOKUP($A1756,'Result Entry'!$B$9:$FW$108,17,0)))</f>
        <v>0.0</v>
      </c>
      <c r="X1772" s="2033">
        <v>0.0</v>
      </c>
    </row>
    <row r="1773" spans="8:8" s="1538" ht="33.75" customFormat="1" customHeight="1">
      <c r="A1773" s="1954"/>
      <c r="B1773" s="1986" t="s">
        <v>70</v>
      </c>
      <c r="C1773" s="1551" t="str">
        <f>'Result Entry'!$Z$3</f>
        <v>ENGLISH Comp.</v>
      </c>
      <c r="D1773" s="1552"/>
      <c r="E1773" s="1728">
        <f>IF($L1760="TC",0,IF($L1760="Nso",0,VLOOKUP($A1756,'Result Entry'!$B$9:$FW$108,25,0)))</f>
        <v>0.0</v>
      </c>
      <c r="F1773" s="1729">
        <f>IF($L1760="TC",0,IF($L1760="Nso",0,VLOOKUP($A1756,'Result Entry'!$B$9:$FW$108,26,0)))</f>
        <v>0.0</v>
      </c>
      <c r="G1773" s="1729">
        <f>IF($L1760="TC",0,IF($L1760="Nso",0,VLOOKUP($A1756,'Result Entry'!$B$9:$FW$108,27,0)))</f>
        <v>0.0</v>
      </c>
      <c r="H1773" s="2034">
        <f t="shared" si="225" ref="H1773:H1778">SUM(E1773:G1773)</f>
        <v>0.0</v>
      </c>
      <c r="I1773" s="2035" t="str">
        <f>CONCATENATE(U1773,"/",'Result Entry'!$AD$7)</f>
        <v>0/70</v>
      </c>
      <c r="J1773" s="2036" t="str">
        <f>IF(V1773=0,"--",CONCATENATE(V1773,"/"))</f>
        <v>--</v>
      </c>
      <c r="K1773" s="2037">
        <f t="shared" si="226" ref="K1773:K1778">SUM(U1773:V1773)</f>
        <v>0.0</v>
      </c>
      <c r="L1773" s="2038">
        <f t="shared" si="227" ref="L1773:L1778">SUM(H1773,K1773)</f>
        <v>0.0</v>
      </c>
      <c r="M1773" s="2035" t="str">
        <f>CONCATENATE(W1773,"/",'Result Entry'!$AF$7)</f>
        <v>0/100</v>
      </c>
      <c r="N1773" s="2036" t="str">
        <f>IF(X1773=0,"--",CONCATENATE(X1773,"/"))</f>
        <v>--</v>
      </c>
      <c r="O1773" s="2031">
        <f t="shared" si="228" ref="O1773:O1778">SUM(W1773:X1773)</f>
        <v>0.0</v>
      </c>
      <c r="P1773" s="1734">
        <f t="shared" si="229" ref="P1773:P1778">SUM(L1773,O1773)</f>
        <v>0.0</v>
      </c>
      <c r="Q1773" s="2032" t="str">
        <f>IF($L1760="TC",0,IF($L1760="Nso",0,VLOOKUP($A1756,'Result Entry'!$B$9:$FW$108,38,0)))</f>
        <v/>
      </c>
      <c r="R1773" s="610"/>
      <c r="U1773" s="2039">
        <f>IF($L1760="TC",0,IF($L1760="Nso",0,VLOOKUP($A1756,'Result Entry'!$B$9:$FW$108,29,0)))</f>
        <v>0.0</v>
      </c>
      <c r="V1773" s="2039">
        <v>0.0</v>
      </c>
      <c r="W1773" s="2039">
        <f>IF($L1760="TC",0,IF($L1760="Nso",0,VLOOKUP($A1756,'Result Entry'!$B$9:$FW$108,31,0)))</f>
        <v>0.0</v>
      </c>
      <c r="X1773" s="2039">
        <v>0.0</v>
      </c>
    </row>
    <row r="1774" spans="8:8" s="1538" ht="33.75" customFormat="1" customHeight="1">
      <c r="A1774" s="1954"/>
      <c r="B1774" s="1986" t="s">
        <v>70</v>
      </c>
      <c r="C1774" s="1551">
        <f>IF(Y1774&gt;=1,'Result Entry'!$AO$3,0)</f>
        <v>0.0</v>
      </c>
      <c r="D1774" s="1552"/>
      <c r="E1774" s="1728">
        <f>IF($L1760="TC",0,IF($L1760="Nso",0,VLOOKUP($A1756,'Result Entry'!$B$9:$FW$108,40,0)))</f>
        <v>0.0</v>
      </c>
      <c r="F1774" s="1729">
        <f>IF($L1760="TC",0,IF($L1760="Nso",0,VLOOKUP($A1756,'Result Entry'!$B$9:$FW$108,41,0)))</f>
        <v>0.0</v>
      </c>
      <c r="G1774" s="1729">
        <f>IF($L1760="TC",0,IF($L1760="Nso",0,VLOOKUP($A1756,'Result Entry'!$B$9:$FW$108,42,0)))</f>
        <v>0.0</v>
      </c>
      <c r="H1774" s="2034">
        <f t="shared" si="225"/>
        <v>0.0</v>
      </c>
      <c r="I1774" s="2035" t="str">
        <f>CONCATENATE(U1774,"/",'Result Entry'!$AS$7)</f>
        <v>0/40</v>
      </c>
      <c r="J1774" s="2036" t="str">
        <f>IF(V1774=0,"--",CONCATENATE(V1774,"/",'Result Entry'!$AT$7))</f>
        <v>--</v>
      </c>
      <c r="K1774" s="2037">
        <f t="shared" si="226"/>
        <v>0.0</v>
      </c>
      <c r="L1774" s="2038">
        <f t="shared" si="227"/>
        <v>0.0</v>
      </c>
      <c r="M1774" s="2035" t="str">
        <f>CONCATENATE(W1774,"/",'Result Entry'!$AW$7)</f>
        <v>0/100</v>
      </c>
      <c r="N1774" s="2036" t="str">
        <f>IF(X1774=0,"--",CONCATENATE(X1774,"/",'Result Entry'!$AX$7))</f>
        <v>--</v>
      </c>
      <c r="O1774" s="2031">
        <f t="shared" si="228"/>
        <v>0.0</v>
      </c>
      <c r="P1774" s="1734">
        <f t="shared" si="229"/>
        <v>0.0</v>
      </c>
      <c r="Q1774" s="2032" t="str">
        <f>IF($L1760="TC",0,IF($L1760="Nso",0,VLOOKUP($A1756,'Result Entry'!$B$9:$FW$108,55,0)))</f>
        <v/>
      </c>
      <c r="R1774" s="610"/>
      <c r="U1774" s="2039">
        <f>IF($L1760="TC",0,IF($L1760="Nso",0,VLOOKUP($A1756,'Result Entry'!$B$9:$FW$108,44,0)))</f>
        <v>0.0</v>
      </c>
      <c r="V1774" s="2039">
        <f>IF($L1760="TC",0,IF($L1760="Nso",0,VLOOKUP($A1756,'Result Entry'!$B$9:$FW$108,45,0)))</f>
        <v>0.0</v>
      </c>
      <c r="W1774" s="2039">
        <f>IF($L1760="TC",0,IF($L1760="Nso",0,VLOOKUP($A1756,'Result Entry'!$B$9:$FW$108,48,0)))</f>
        <v>0.0</v>
      </c>
      <c r="X1774" s="2039">
        <f>IF($L1760="TC",0,IF($L1760="Nso",0,VLOOKUP($A1756,'Result Entry'!$B$9:$FW$108,49,0)))</f>
        <v>0.0</v>
      </c>
      <c r="Y1774" s="2039">
        <f>VLOOKUP($A1756,'Result Entry'!$B$9:$FW$108,39,0)</f>
        <v>0.0</v>
      </c>
    </row>
    <row r="1775" spans="8:8" s="1538" ht="33.75" customFormat="1" customHeight="1">
      <c r="A1775" s="1954"/>
      <c r="B1775" s="1986" t="s">
        <v>70</v>
      </c>
      <c r="C1775" s="1551">
        <f>IF(Y1775&gt;=1,'Result Entry'!$BF$3,0)</f>
        <v>0.0</v>
      </c>
      <c r="D1775" s="1552"/>
      <c r="E1775" s="1728">
        <f>IF($L1760="TC",0,IF($L1760="Nso",0,VLOOKUP($A1756,'Result Entry'!$B$9:$FW$108,57,0)))</f>
        <v>0.0</v>
      </c>
      <c r="F1775" s="1729">
        <f>IF($L1760="TC",0,IF($L1760="Nso",0,VLOOKUP($A1756,'Result Entry'!$B$9:$FW$108,58,0)))</f>
        <v>0.0</v>
      </c>
      <c r="G1775" s="1729">
        <f>IF($L1760="TC",0,IF($L1760="Nso",0,VLOOKUP($A1756,'Result Entry'!$B$9:$FW$108,59,0)))</f>
        <v>0.0</v>
      </c>
      <c r="H1775" s="2034">
        <f t="shared" si="225"/>
        <v>0.0</v>
      </c>
      <c r="I1775" s="2035" t="str">
        <f>CONCATENATE(U1775,"/",'Result Entry'!$BJ$7)</f>
        <v>0/70</v>
      </c>
      <c r="J1775" s="2036" t="str">
        <f>IF(V1775=0,"--",CONCATENATE(V1775,"/",'Result Entry'!$BK$7))</f>
        <v>--</v>
      </c>
      <c r="K1775" s="2037">
        <f t="shared" si="226"/>
        <v>0.0</v>
      </c>
      <c r="L1775" s="2038">
        <f t="shared" si="227"/>
        <v>0.0</v>
      </c>
      <c r="M1775" s="2035" t="str">
        <f>CONCATENATE(W1775,"/",'Result Entry'!$BN$7)</f>
        <v>0/100</v>
      </c>
      <c r="N1775" s="2036" t="str">
        <f>IF(X1775=0,"--",CONCATENATE(X1775,"/",'Result Entry'!$BO$7))</f>
        <v>--</v>
      </c>
      <c r="O1775" s="2031">
        <f t="shared" si="228"/>
        <v>0.0</v>
      </c>
      <c r="P1775" s="1734">
        <f t="shared" si="229"/>
        <v>0.0</v>
      </c>
      <c r="Q1775" s="2032" t="str">
        <f>IF($L1760="TC",0,IF($L1760="Nso",0,VLOOKUP($A1756,'Result Entry'!$B$9:$FW$108,72,0)))</f>
        <v/>
      </c>
      <c r="R1775" s="610"/>
      <c r="U1775" s="2039">
        <f>IF($L1760="TC",0,IF($L1760="Nso",0,VLOOKUP($A1756,'Result Entry'!$B$9:$FW$108,61,0)))</f>
        <v>0.0</v>
      </c>
      <c r="V1775" s="2039">
        <f>IF($L1760="TC",0,IF($L1760="Nso",0,VLOOKUP($A1756,'Result Entry'!$B$9:$FW$108,62,0)))</f>
        <v>0.0</v>
      </c>
      <c r="W1775" s="2039">
        <f>IF($L1760="TC",0,IF($L1760="Nso",0,VLOOKUP($A1756,'Result Entry'!$B$9:$FW$108,65,0)))</f>
        <v>0.0</v>
      </c>
      <c r="X1775" s="2039">
        <f>IF($L1760="TC",0,IF($L1760="Nso",0,VLOOKUP($A1756,'Result Entry'!$B$9:$FW$108,66,0)))</f>
        <v>0.0</v>
      </c>
      <c r="Y1775" s="2039">
        <f>VLOOKUP($A1756,'Result Entry'!$B$9:$FW$108,56,0)</f>
        <v>0.0</v>
      </c>
    </row>
    <row r="1776" spans="8:8" s="1538" ht="33.75" customFormat="1" customHeight="1">
      <c r="A1776" s="1954"/>
      <c r="B1776" s="1986" t="s">
        <v>70</v>
      </c>
      <c r="C1776" s="1554">
        <f>IF(Y1776&gt;=1,'Result Entry'!$BW$3,0)</f>
        <v>0.0</v>
      </c>
      <c r="D1776" s="2040"/>
      <c r="E1776" s="2041">
        <f>IF($L1760="TC",0,IF($L1760="Nso",0,VLOOKUP($A1756,'Result Entry'!$B$9:$FW$108,74,0)))</f>
        <v>0.0</v>
      </c>
      <c r="F1776" s="2042">
        <f>IF($L1760="TC",0,IF($L1760="Nso",0,VLOOKUP($A1756,'Result Entry'!$B$9:$FW$108,75,0)))</f>
        <v>0.0</v>
      </c>
      <c r="G1776" s="2042">
        <f>IF($L1760="TC",0,IF($L1760="Nso",0,VLOOKUP($A1756,'Result Entry'!$B$9:$FW$108,76,0)))</f>
        <v>0.0</v>
      </c>
      <c r="H1776" s="2043">
        <f t="shared" si="225"/>
        <v>0.0</v>
      </c>
      <c r="I1776" s="2044" t="str">
        <f>CONCATENATE(U1776,"/",'Result Entry'!$CA$7)</f>
        <v>0/70</v>
      </c>
      <c r="J1776" s="2045" t="str">
        <f>IF(V1776=0,"--",CONCATENATE(V1776,"/",'Result Entry'!$CB$7))</f>
        <v>--</v>
      </c>
      <c r="K1776" s="2046">
        <f t="shared" si="226"/>
        <v>0.0</v>
      </c>
      <c r="L1776" s="2047">
        <f t="shared" si="227"/>
        <v>0.0</v>
      </c>
      <c r="M1776" s="2044" t="str">
        <f>CONCATENATE(W1776,"/",'Result Entry'!$CE$7)</f>
        <v>0/100</v>
      </c>
      <c r="N1776" s="2045" t="str">
        <f>IF(X1776=0,"--",CONCATENATE(X1776,"/",'Result Entry'!$CF$7))</f>
        <v>--</v>
      </c>
      <c r="O1776" s="2043">
        <f t="shared" si="228"/>
        <v>0.0</v>
      </c>
      <c r="P1776" s="2048">
        <f t="shared" si="229"/>
        <v>0.0</v>
      </c>
      <c r="Q1776" s="2049" t="str">
        <f>IF($L1760="TC",0,IF($L1760="Nso",0,VLOOKUP($A1756,'Result Entry'!$B$9:$FW$108,89,0)))</f>
        <v/>
      </c>
      <c r="R1776" s="610"/>
      <c r="U1776" s="2041">
        <f>IF($L1760="TC",0,IF($L1760="Nso",0,VLOOKUP($A1756,'Result Entry'!$B$9:$FW$108,78,0)))</f>
        <v>0.0</v>
      </c>
      <c r="V1776" s="2041">
        <f>IF($L1760="TC",0,IF($L1760="Nso",0,VLOOKUP($A1756,'Result Entry'!$B$9:$FW$108,79,0)))</f>
        <v>0.0</v>
      </c>
      <c r="W1776" s="2041">
        <f>IF($L1760="TC",0,IF($L1760="Nso",0,VLOOKUP($A1756,'Result Entry'!$B$9:$FW$108,82,0)))</f>
        <v>0.0</v>
      </c>
      <c r="X1776" s="2041">
        <f>IF($L1760="TC",0,IF($L1760="Nso",0,VLOOKUP($A1756,'Result Entry'!$B$9:$FW$108,83,0)))</f>
        <v>0.0</v>
      </c>
      <c r="Y1776" s="2041">
        <f>VLOOKUP($A1756,'Result Entry'!$B$9:$FW$108,73,0)</f>
        <v>0.0</v>
      </c>
    </row>
    <row r="1777" spans="8:8" s="1538" ht="33.75" customFormat="1" customHeight="1">
      <c r="A1777" s="1954"/>
      <c r="B1777" s="1986" t="s">
        <v>70</v>
      </c>
      <c r="C1777" s="2050">
        <f>IF(Y1777&gt;=1,'Result Entry'!$CN$3,0)</f>
        <v>0.0</v>
      </c>
      <c r="D1777" s="2040"/>
      <c r="E1777" s="2051">
        <f>IF($L1760="TC",0,IF($L1760="Nso",0,VLOOKUP($A1756,'Result Entry'!$B$9:$FW$108,91,0)))</f>
        <v>0.0</v>
      </c>
      <c r="F1777" s="2052">
        <f>IF($L1760="TC",0,IF($L1760="Nso",0,VLOOKUP($A1756,'Result Entry'!$B$9:$FW$108,92,0)))</f>
        <v>0.0</v>
      </c>
      <c r="G1777" s="2052">
        <f>IF($L1760="TC",0,IF($L1760="Nso",0,VLOOKUP($A1756,'Result Entry'!$B$9:$FW$108,93,0)))</f>
        <v>0.0</v>
      </c>
      <c r="H1777" s="2053">
        <f t="shared" si="225"/>
        <v>0.0</v>
      </c>
      <c r="I1777" s="2054" t="str">
        <f>CONCATENATE(U1777,"/",'Result Entry'!$CR$7)</f>
        <v>0/70</v>
      </c>
      <c r="J1777" s="2055" t="str">
        <f>IF(V1777=0,"--",CONCATENATE(V1777,"/",'Result Entry'!$CS$7))</f>
        <v>--</v>
      </c>
      <c r="K1777" s="2056">
        <f t="shared" si="226"/>
        <v>0.0</v>
      </c>
      <c r="L1777" s="2057">
        <f t="shared" si="227"/>
        <v>0.0</v>
      </c>
      <c r="M1777" s="2054" t="str">
        <f>CONCATENATE(W1777,"/",'Result Entry'!$CV$7)</f>
        <v>0/100</v>
      </c>
      <c r="N1777" s="2055" t="str">
        <f>IF(X1777=0,"--",CONCATENATE(X1777,"/",'Result Entry'!$CW$7))</f>
        <v>--</v>
      </c>
      <c r="O1777" s="2053">
        <f t="shared" si="228"/>
        <v>0.0</v>
      </c>
      <c r="P1777" s="2058">
        <f t="shared" si="229"/>
        <v>0.0</v>
      </c>
      <c r="Q1777" s="2059" t="str">
        <f>IF($L1760="TC",0,IF($L1760="Nso",0,VLOOKUP($A1756,'Result Entry'!$B$9:$FW$108,106,0)))</f>
        <v/>
      </c>
      <c r="R1777" s="610"/>
      <c r="U1777" s="2051">
        <f>IF($L1760="TC",0,IF($L1760="Nso",0,VLOOKUP($A1756,'Result Entry'!$B$9:$FW$108,95,0)))</f>
        <v>0.0</v>
      </c>
      <c r="V1777" s="2051">
        <f>IF($L1760="TC",0,IF($L1760="Nso",0,VLOOKUP($A1756,'Result Entry'!$B$9:$FW$108,96,0)))</f>
        <v>0.0</v>
      </c>
      <c r="W1777" s="2051">
        <f>IF($L1760="TC",0,IF($L1760="Nso",0,VLOOKUP($A1756,'Result Entry'!$B$9:$FW$108,99,0)))</f>
        <v>0.0</v>
      </c>
      <c r="X1777" s="2051">
        <f>IF($L1760="TC",0,IF($L1760="Nso",0,VLOOKUP($A1756,'Result Entry'!$B$9:$FW$108,100,0)))</f>
        <v>0.0</v>
      </c>
      <c r="Y1777" s="2051">
        <f>VLOOKUP($A1756,'Result Entry'!$B$9:$FW$108,90,0)</f>
        <v>0.0</v>
      </c>
    </row>
    <row r="1778" spans="8:8" s="1538" ht="33.75" customFormat="1" customHeight="1">
      <c r="A1778" s="1954"/>
      <c r="B1778" s="1986" t="s">
        <v>70</v>
      </c>
      <c r="C1778" s="1554">
        <f>IF(Y1778&gt;=1,'Result Entry'!$DE$3,0)</f>
        <v>0.0</v>
      </c>
      <c r="D1778" s="2040"/>
      <c r="E1778" s="1739">
        <f>IF($L1760="TC",0,IF($L1760="Nso",0,VLOOKUP($A1756,'Result Entry'!$B$9:$FW$108,108,0)))</f>
        <v>0.0</v>
      </c>
      <c r="F1778" s="1740">
        <f>IF($L1760="TC",0,IF($L1760="Nso",0,VLOOKUP($A1756,'Result Entry'!$B$9:$FW$108,109,0)))</f>
        <v>0.0</v>
      </c>
      <c r="G1778" s="1740">
        <f>IF($L1760="TC",0,IF($L1760="Nso",0,VLOOKUP($A1756,'Result Entry'!$B$9:$FW$108,110,0)))</f>
        <v>0.0</v>
      </c>
      <c r="H1778" s="2060">
        <f t="shared" si="225"/>
        <v>0.0</v>
      </c>
      <c r="I1778" s="2061" t="str">
        <f>CONCATENATE(U1778,"/",'Result Entry'!$DI$7)</f>
        <v>0/70</v>
      </c>
      <c r="J1778" s="2062" t="str">
        <f>IF(V1778=0,"--",CONCATENATE(V1778,"/",'Result Entry'!$DJ$7))</f>
        <v>--</v>
      </c>
      <c r="K1778" s="2063">
        <f t="shared" si="226"/>
        <v>0.0</v>
      </c>
      <c r="L1778" s="2064">
        <f t="shared" si="227"/>
        <v>0.0</v>
      </c>
      <c r="M1778" s="2061" t="str">
        <f>CONCATENATE(W1778,"/",'Result Entry'!$DM$7)</f>
        <v>0/100</v>
      </c>
      <c r="N1778" s="2062" t="str">
        <f>IF(X1778=0,"--",CONCATENATE(X1778,"/",'Result Entry'!$DN$7))</f>
        <v>--</v>
      </c>
      <c r="O1778" s="2060">
        <f t="shared" si="228"/>
        <v>0.0</v>
      </c>
      <c r="P1778" s="1746">
        <f t="shared" si="229"/>
        <v>0.0</v>
      </c>
      <c r="Q1778" s="2032" t="str">
        <f>IF($L1760="TC",0,IF($L1760="Nso",0,VLOOKUP($A1756,'Result Entry'!$B$9:$FW$108,123,0)))</f>
        <v/>
      </c>
      <c r="R1778" s="610"/>
      <c r="U1778" s="2065">
        <f>IF($L1760="TC",0,IF($L1760="Nso",0,VLOOKUP($A1756,'Result Entry'!$B$9:$FW$108,112,0)))</f>
        <v>0.0</v>
      </c>
      <c r="V1778" s="2065">
        <f>IF($L1760="TC",0,IF($L1760="Nso",0,VLOOKUP($A1756,'Result Entry'!$B$9:$FW$108,113,0)))</f>
        <v>0.0</v>
      </c>
      <c r="W1778" s="2065">
        <f>IF($L1760="TC",0,IF($L1760="Nso",0,VLOOKUP($A1756,'Result Entry'!$B$9:$FW$108,116,0)))</f>
        <v>0.0</v>
      </c>
      <c r="X1778" s="2065">
        <f>IF($L1760="TC",0,IF($L1760="Nso",0,VLOOKUP($A1756,'Result Entry'!$B$9:$FW$108,117,0)))</f>
        <v>0.0</v>
      </c>
      <c r="Y1778" s="2065">
        <f>VLOOKUP($A1756,'Result Entry'!$B$9:$FW$108,107,0)</f>
        <v>0.0</v>
      </c>
    </row>
    <row r="1779" spans="8:8" ht="33.75" customHeight="1">
      <c r="A1779" s="1954"/>
      <c r="B1779" s="1986" t="s">
        <v>70</v>
      </c>
      <c r="C1779" s="1565" t="s">
        <v>78</v>
      </c>
      <c r="D1779" s="1566"/>
      <c r="E1779" s="1567"/>
      <c r="F1779" s="1747" t="s">
        <v>79</v>
      </c>
      <c r="G1779" s="2066"/>
      <c r="H1779" s="1748"/>
      <c r="I1779" s="1747" t="s">
        <v>80</v>
      </c>
      <c r="J1779" s="1749"/>
      <c r="K1779" s="2067" t="s">
        <v>42</v>
      </c>
      <c r="L1779" s="2068"/>
      <c r="M1779" s="2067" t="s">
        <v>92</v>
      </c>
      <c r="N1779" s="1753"/>
      <c r="O1779" s="1752" t="s">
        <v>40</v>
      </c>
      <c r="P1779" s="1753"/>
      <c r="Q1779" s="2069" t="s">
        <v>44</v>
      </c>
      <c r="R1779" s="610"/>
    </row>
    <row r="1780" spans="8:8" ht="33.75" customHeight="1">
      <c r="A1780" s="1954"/>
      <c r="B1780" s="1986" t="s">
        <v>70</v>
      </c>
      <c r="C1780" s="1577"/>
      <c r="D1780" s="1578"/>
      <c r="E1780" s="1579"/>
      <c r="F1780" s="1755">
        <f>IF($L1760="TC",0,IF($L1760="Nso",0,VLOOKUP($A1756,'Result Entry'!$B$9:$FW$108,171,0)))</f>
        <v>0.0</v>
      </c>
      <c r="G1780" s="2070"/>
      <c r="H1780" s="1756"/>
      <c r="I1780" s="2071">
        <f>IF($L1760="TC",0,IF($L1760="Nso",0,VLOOKUP($A1756,'Result Entry'!$B$9:$FW$108,172,0)))</f>
        <v>0.0</v>
      </c>
      <c r="J1780" s="2072"/>
      <c r="K1780" s="2073">
        <f>IF($L1760="TC",0,IF($L1760="Nso",0,VLOOKUP($A1756,'Result Entry'!$B$9:$FW$108,173,0)))</f>
        <v>0.0</v>
      </c>
      <c r="L1780" s="2074"/>
      <c r="M1780" s="2075" t="str">
        <f>IF($L1760="TC",0,IF($L1760="Nso",0,VLOOKUP($A1756,'Result Entry'!$B$9:$FW$108,174,0)))</f>
        <v/>
      </c>
      <c r="N1780" s="2076"/>
      <c r="O1780" s="1535" t="str">
        <f>VLOOKUP($A1756,'Result Entry'!$B$9:$FW$108,175,0)</f>
        <v/>
      </c>
      <c r="P1780" s="1534"/>
      <c r="Q1780" s="2077" t="str">
        <f>IF($L1760="TC",0,IF($L1760="Nso",0,VLOOKUP($A1756,'Result Entry'!$B$9:$FW$108,177,0)))</f>
        <v/>
      </c>
      <c r="R1780" s="610"/>
    </row>
    <row r="1781" spans="8:8" ht="33.75" customHeight="1">
      <c r="A1781" s="1954"/>
      <c r="B1781" s="1986" t="s">
        <v>70</v>
      </c>
      <c r="C1781" s="2078" t="s">
        <v>59</v>
      </c>
      <c r="D1781" s="2079"/>
      <c r="E1781" s="2079"/>
      <c r="F1781" s="2079"/>
      <c r="G1781" s="2079"/>
      <c r="H1781" s="2079"/>
      <c r="I1781" s="2080"/>
      <c r="J1781" s="1592" t="s">
        <v>60</v>
      </c>
      <c r="K1781" s="1592"/>
      <c r="L1781" s="1592"/>
      <c r="M1781" s="1593"/>
      <c r="N1781" s="1760">
        <f>VLOOKUP($A1756,'Result Entry'!$B$9:$FW$108,168,0)</f>
        <v>0.0</v>
      </c>
      <c r="O1781" s="1761"/>
      <c r="P1781" s="2081" t="s">
        <v>38</v>
      </c>
      <c r="Q1781" s="2082"/>
      <c r="R1781" s="610"/>
    </row>
    <row r="1782" spans="8:8" ht="33.75" customHeight="1">
      <c r="A1782" s="1954"/>
      <c r="B1782" s="1986" t="s">
        <v>70</v>
      </c>
      <c r="C1782" s="1598" t="s">
        <v>244</v>
      </c>
      <c r="D1782" s="1599"/>
      <c r="E1782" s="1599"/>
      <c r="F1782" s="2083" t="s">
        <v>158</v>
      </c>
      <c r="G1782" s="2084"/>
      <c r="H1782" s="2085"/>
      <c r="I1782" s="2086" t="s">
        <v>242</v>
      </c>
      <c r="J1782" s="1603" t="s">
        <v>61</v>
      </c>
      <c r="K1782" s="1603"/>
      <c r="L1782" s="1603"/>
      <c r="M1782" s="1604"/>
      <c r="N1782" s="1762">
        <f>VLOOKUP($A1756,'Result Entry'!$B$9:$FW$108,169,0)</f>
        <v>0.0</v>
      </c>
      <c r="O1782" s="1763"/>
      <c r="P1782" s="1607" t="str">
        <f>VLOOKUP($A1756,'Result Entry'!$B$9:$FW$108,170,0)</f>
        <v/>
      </c>
      <c r="Q1782" s="2087"/>
      <c r="R1782" s="610"/>
    </row>
    <row r="1783" spans="8:8" ht="33.75" customHeight="1">
      <c r="A1783" s="1954"/>
      <c r="B1783" s="1986" t="s">
        <v>70</v>
      </c>
      <c r="C1783" s="1598"/>
      <c r="D1783" s="1599"/>
      <c r="E1783" s="1599"/>
      <c r="F1783" s="2088"/>
      <c r="G1783" s="2089"/>
      <c r="H1783" s="2090"/>
      <c r="I1783" s="2091" t="s">
        <v>100</v>
      </c>
      <c r="J1783" s="1612" t="s">
        <v>62</v>
      </c>
      <c r="K1783" s="1612"/>
      <c r="L1783" s="1612"/>
      <c r="M1783" s="1613"/>
      <c r="N1783" s="2092">
        <f>IF($L1760="TC","Transferred",IF($L1760="Nso","NameSeparated",VLOOKUP($A1756,'Result Entry'!$B$9:$FW$108,178,0)))</f>
        <v>0.0</v>
      </c>
      <c r="O1783" s="2092"/>
      <c r="P1783" s="2092"/>
      <c r="Q1783" s="2093"/>
      <c r="R1783" s="610"/>
    </row>
    <row r="1784" spans="8:8" ht="33.75" customHeight="1">
      <c r="A1784" s="1954"/>
      <c r="B1784" s="1986" t="s">
        <v>70</v>
      </c>
      <c r="C1784" s="1766" t="str">
        <f>'Result Entry'!$DU$3</f>
        <v>Foundation Of Information Tech.</v>
      </c>
      <c r="D1784" s="1767"/>
      <c r="E1784" s="1768"/>
      <c r="F1784" s="1769" t="str">
        <f>IF(OR($L1760="TC",$L1760="Nso"),"",VLOOKUP($A1756,'Result Entry'!$B$9:$GS$108,196,0))</f>
        <v>0/200</v>
      </c>
      <c r="G1784" s="1769"/>
      <c r="H1784" s="1769"/>
      <c r="I1784" s="1770" t="str">
        <f>IF(F1784="","",VLOOKUP($A1756,'Result Entry'!$B$9:$GS$108,137,0))</f>
        <v/>
      </c>
      <c r="J1784" s="1621" t="s">
        <v>72</v>
      </c>
      <c r="K1784" s="1621"/>
      <c r="L1784" s="1621"/>
      <c r="M1784" s="1622"/>
      <c r="N1784" s="2094">
        <f>'Result Entry'!$T$2</f>
        <v>45041.0</v>
      </c>
      <c r="O1784" s="2095"/>
      <c r="P1784" s="2095"/>
      <c r="Q1784" s="2096"/>
      <c r="R1784" s="610"/>
    </row>
    <row r="1785" spans="8:8" ht="33.75" customHeight="1">
      <c r="A1785" s="1954"/>
      <c r="B1785" s="1986" t="s">
        <v>70</v>
      </c>
      <c r="C1785" s="1774" t="str">
        <f>'Result Entry'!$EI$3</f>
        <v>G.I.A.I.-II</v>
      </c>
      <c r="D1785" s="1775"/>
      <c r="E1785" s="1776"/>
      <c r="F1785" s="1769" t="str">
        <f>IF(OR($L1760="TC",$L1760="Nso"),"",VLOOKUP($A1756,'Result Entry'!$B$9:$GS$108,200,0))</f>
        <v>0/200</v>
      </c>
      <c r="G1785" s="1769"/>
      <c r="H1785" s="1769"/>
      <c r="I1785" s="1770" t="str">
        <f>IF(F1785="","",VLOOKUP($A1756,'Result Entry'!$B$9:$GS$108,149,0))</f>
        <v/>
      </c>
      <c r="J1785" s="1626"/>
      <c r="K1785" s="1627"/>
      <c r="L1785" s="1627"/>
      <c r="M1785" s="1627"/>
      <c r="N1785" s="1627"/>
      <c r="O1785" s="1627"/>
      <c r="P1785" s="1627"/>
      <c r="Q1785" s="2097"/>
      <c r="R1785" s="610"/>
    </row>
    <row r="1786" spans="8:8" ht="33.75" customHeight="1">
      <c r="A1786" s="1954"/>
      <c r="B1786" s="1986" t="s">
        <v>70</v>
      </c>
      <c r="C1786" s="1774" t="str">
        <f>'Result Entry'!$EU$3</f>
        <v>SOC.SER.PLAN</v>
      </c>
      <c r="D1786" s="1775"/>
      <c r="E1786" s="1776"/>
      <c r="F1786" s="1769" t="str">
        <f>IF(OR($L1760="TC",$L1760="Nso"),"",VLOOKUP($A1756,'Result Entry'!$B$9:$HS$108,204,0))</f>
        <v>0/200</v>
      </c>
      <c r="G1786" s="1769"/>
      <c r="H1786" s="1769"/>
      <c r="I1786" s="1770" t="str">
        <f>IF(F1786="","",VLOOKUP($A1756,'Result Entry'!$B$9:$GS$108,161,0))</f>
        <v/>
      </c>
      <c r="J1786" s="1629" t="s">
        <v>175</v>
      </c>
      <c r="K1786" s="2098"/>
      <c r="L1786" s="2098"/>
      <c r="M1786" s="1630"/>
      <c r="N1786" s="2099"/>
      <c r="O1786" s="2100"/>
      <c r="P1786" s="2100"/>
      <c r="Q1786" s="2101"/>
      <c r="R1786" s="610"/>
    </row>
    <row r="1787" spans="8:8" ht="33.75" customHeight="1">
      <c r="A1787" s="1954"/>
      <c r="B1787" s="1986" t="s">
        <v>70</v>
      </c>
      <c r="C1787" s="1774" t="str">
        <f>'Result Entry'!$FG$3</f>
        <v>Jeewan Kaushal</v>
      </c>
      <c r="D1787" s="1775"/>
      <c r="E1787" s="1776"/>
      <c r="F1787" s="1769" t="str">
        <f>IF(OR($L1760="TC",$L1760="Nso"),"",VLOOKUP($A1756,'Result Entry'!$B$9:$HS$108,208,0))</f>
        <v>0/100</v>
      </c>
      <c r="G1787" s="1769"/>
      <c r="H1787" s="1769"/>
      <c r="I1787" s="1770" t="str">
        <f>IF(F1787="","",VLOOKUP($A1756,'Result Entry'!$B$9:$HS$108,167,0))</f>
        <v/>
      </c>
      <c r="J1787" s="1629" t="s">
        <v>149</v>
      </c>
      <c r="K1787" s="2098"/>
      <c r="L1787" s="2098"/>
      <c r="M1787" s="1630"/>
      <c r="N1787" s="1630"/>
      <c r="O1787" s="1630"/>
      <c r="P1787" s="1630"/>
      <c r="Q1787" s="2102"/>
      <c r="R1787" s="610"/>
    </row>
    <row r="1788" spans="8:8" ht="33.75" customHeight="1">
      <c r="A1788" s="1954"/>
      <c r="B1788" s="1986" t="s">
        <v>70</v>
      </c>
      <c r="C1788" s="1777" t="s">
        <v>181</v>
      </c>
      <c r="D1788" s="1778"/>
      <c r="E1788" s="1779"/>
      <c r="F1788" s="2103" t="s">
        <v>182</v>
      </c>
      <c r="G1788" s="2104"/>
      <c r="H1788" s="2105"/>
      <c r="I1788" s="1782" t="s">
        <v>31</v>
      </c>
      <c r="J1788" s="1629" t="s">
        <v>176</v>
      </c>
      <c r="K1788" s="2098"/>
      <c r="L1788" s="2098"/>
      <c r="M1788" s="1630"/>
      <c r="N1788" s="1630"/>
      <c r="O1788" s="1630"/>
      <c r="P1788" s="1630"/>
      <c r="Q1788" s="2102"/>
      <c r="R1788" s="610"/>
    </row>
    <row r="1789" spans="8:8" ht="33.75" customHeight="1">
      <c r="A1789" s="1954"/>
      <c r="B1789" s="1986" t="s">
        <v>70</v>
      </c>
      <c r="C1789" s="1783"/>
      <c r="D1789" s="1784"/>
      <c r="E1789" s="1785"/>
      <c r="F1789" s="1786" t="s">
        <v>245</v>
      </c>
      <c r="G1789" s="2106"/>
      <c r="H1789" s="1787"/>
      <c r="I1789" s="1788" t="s">
        <v>63</v>
      </c>
      <c r="J1789" s="1647" t="s">
        <v>68</v>
      </c>
      <c r="K1789" s="1648"/>
      <c r="L1789" s="1648"/>
      <c r="M1789" s="1648"/>
      <c r="N1789" s="1648"/>
      <c r="O1789" s="1648"/>
      <c r="P1789" s="1648"/>
      <c r="Q1789" s="2107"/>
      <c r="R1789" s="610"/>
    </row>
    <row r="1790" spans="8:8" ht="33.75" customHeight="1">
      <c r="A1790" s="1954"/>
      <c r="B1790" s="1986" t="s">
        <v>70</v>
      </c>
      <c r="C1790" s="1783"/>
      <c r="D1790" s="1784"/>
      <c r="E1790" s="1785"/>
      <c r="F1790" s="1786" t="s">
        <v>246</v>
      </c>
      <c r="G1790" s="2106"/>
      <c r="H1790" s="1787"/>
      <c r="I1790" s="1788" t="s">
        <v>64</v>
      </c>
      <c r="J1790" s="1650"/>
      <c r="K1790" s="1651"/>
      <c r="L1790" s="1651"/>
      <c r="M1790" s="1651"/>
      <c r="N1790" s="1651"/>
      <c r="O1790" s="1651"/>
      <c r="P1790" s="1651"/>
      <c r="Q1790" s="2108"/>
      <c r="R1790" s="610"/>
    </row>
    <row r="1791" spans="8:8" ht="33.75" customHeight="1">
      <c r="A1791" s="1954"/>
      <c r="B1791" s="1986" t="s">
        <v>70</v>
      </c>
      <c r="C1791" s="1783"/>
      <c r="D1791" s="1784"/>
      <c r="E1791" s="1785"/>
      <c r="F1791" s="1786" t="s">
        <v>247</v>
      </c>
      <c r="G1791" s="2106"/>
      <c r="H1791" s="1787"/>
      <c r="I1791" s="1788" t="s">
        <v>66</v>
      </c>
      <c r="J1791" s="1650"/>
      <c r="K1791" s="1651"/>
      <c r="L1791" s="1651"/>
      <c r="M1791" s="1651"/>
      <c r="N1791" s="1651"/>
      <c r="O1791" s="1651"/>
      <c r="P1791" s="1651"/>
      <c r="Q1791" s="2108"/>
      <c r="R1791" s="610"/>
    </row>
    <row r="1792" spans="8:8" ht="33.75" customHeight="1">
      <c r="A1792" s="1954"/>
      <c r="B1792" s="1986" t="s">
        <v>70</v>
      </c>
      <c r="C1792" s="1783"/>
      <c r="D1792" s="1784"/>
      <c r="E1792" s="1785"/>
      <c r="F1792" s="1786" t="s">
        <v>248</v>
      </c>
      <c r="G1792" s="2106"/>
      <c r="H1792" s="1787"/>
      <c r="I1792" s="1788" t="s">
        <v>65</v>
      </c>
      <c r="J1792" s="1653" t="s">
        <v>81</v>
      </c>
      <c r="K1792" s="1654"/>
      <c r="L1792" s="1654"/>
      <c r="M1792" s="1654"/>
      <c r="N1792" s="1654"/>
      <c r="O1792" s="1654"/>
      <c r="P1792" s="1654"/>
      <c r="Q1792" s="2109"/>
      <c r="R1792" s="610"/>
    </row>
    <row r="1793" spans="8:8" ht="33.75" customHeight="1">
      <c r="A1793" s="1954"/>
      <c r="B1793" s="2110" t="s">
        <v>70</v>
      </c>
      <c r="C1793" s="2111"/>
      <c r="D1793" s="2112"/>
      <c r="E1793" s="2113"/>
      <c r="F1793" s="2114"/>
      <c r="G1793" s="2115"/>
      <c r="H1793" s="2115"/>
      <c r="I1793" s="2116"/>
      <c r="J1793" s="2117"/>
      <c r="K1793" s="2118"/>
      <c r="L1793" s="2118"/>
      <c r="M1793" s="2118"/>
      <c r="N1793" s="2118"/>
      <c r="O1793" s="2118"/>
      <c r="P1793" s="2118"/>
      <c r="Q1793" s="2119"/>
      <c r="R1793" s="610"/>
    </row>
    <row r="1794" spans="8:8" s="927" ht="48.75" customFormat="1" customHeight="1">
      <c r="A1794" s="1439"/>
      <c r="B1794" s="2120"/>
      <c r="C1794" s="2120"/>
      <c r="D1794" s="2120"/>
      <c r="E1794" s="2120"/>
      <c r="F1794" s="2120"/>
      <c r="G1794" s="2120"/>
      <c r="H1794" s="2120"/>
      <c r="I1794" s="2120"/>
      <c r="J1794" s="2120"/>
      <c r="K1794" s="2120"/>
      <c r="L1794" s="2120"/>
      <c r="M1794" s="2120"/>
      <c r="N1794" s="2120"/>
      <c r="O1794" s="2120"/>
      <c r="P1794" s="2120"/>
      <c r="Q1794" s="2120"/>
      <c r="R1794" s="610"/>
    </row>
    <row r="1795" spans="8:8" ht="9.75" customHeight="1">
      <c r="A1795" s="1949">
        <f>A1756+1</f>
        <v>47.0</v>
      </c>
      <c r="B1795" s="1949"/>
      <c r="C1795" s="1949"/>
      <c r="D1795" s="1949"/>
      <c r="E1795" s="1949"/>
      <c r="F1795" s="1949"/>
      <c r="G1795" s="1949"/>
      <c r="H1795" s="1949"/>
      <c r="I1795" s="1949"/>
      <c r="J1795" s="1949"/>
      <c r="K1795" s="1949"/>
      <c r="L1795" s="1949"/>
      <c r="M1795" s="1949"/>
      <c r="N1795" s="1949"/>
      <c r="O1795" s="1949"/>
      <c r="P1795" s="1949"/>
      <c r="Q1795" s="1949"/>
      <c r="R1795" s="1949"/>
    </row>
    <row r="1796" spans="8:8" ht="16.5" customHeight="1">
      <c r="A1796" s="1950"/>
      <c r="B1796" s="1951" t="s">
        <v>51</v>
      </c>
      <c r="C1796" s="1952"/>
      <c r="D1796" s="1952"/>
      <c r="E1796" s="1952"/>
      <c r="F1796" s="1952"/>
      <c r="G1796" s="1952"/>
      <c r="H1796" s="1952"/>
      <c r="I1796" s="1952"/>
      <c r="J1796" s="1952"/>
      <c r="K1796" s="1952"/>
      <c r="L1796" s="1952"/>
      <c r="M1796" s="1952"/>
      <c r="N1796" s="1952"/>
      <c r="O1796" s="1952"/>
      <c r="P1796" s="1952"/>
      <c r="Q1796" s="1953"/>
      <c r="R1796" s="610"/>
    </row>
    <row r="1797" spans="8:8" ht="62.25" customHeight="1">
      <c r="A1797" s="1954"/>
      <c r="B1797" s="1955"/>
      <c r="C1797" s="1956"/>
      <c r="D1797" s="1957" t="str">
        <f>Master!$E$8</f>
        <v>Govt. Sr. Secondary School </v>
      </c>
      <c r="E1797" s="1958"/>
      <c r="F1797" s="1958"/>
      <c r="G1797" s="1958"/>
      <c r="H1797" s="1958"/>
      <c r="I1797" s="1958"/>
      <c r="J1797" s="1958"/>
      <c r="K1797" s="1958"/>
      <c r="L1797" s="1958"/>
      <c r="M1797" s="1958"/>
      <c r="N1797" s="1958"/>
      <c r="O1797" s="1958"/>
      <c r="P1797" s="1958"/>
      <c r="Q1797" s="1959"/>
      <c r="R1797" s="610"/>
    </row>
    <row r="1798" spans="8:8" ht="33.0" customHeight="1">
      <c r="A1798" s="1954"/>
      <c r="B1798" s="1960"/>
      <c r="C1798" s="1961"/>
      <c r="D1798" s="1962" t="str">
        <f>Master!$E$11</f>
        <v>P.S.-Bapini (Jodhpur)</v>
      </c>
      <c r="E1798" s="1962"/>
      <c r="F1798" s="1962"/>
      <c r="G1798" s="1962"/>
      <c r="H1798" s="1962"/>
      <c r="I1798" s="1962"/>
      <c r="J1798" s="1962"/>
      <c r="K1798" s="1962"/>
      <c r="L1798" s="1962"/>
      <c r="M1798" s="1962"/>
      <c r="N1798" s="1962"/>
      <c r="O1798" s="1962"/>
      <c r="P1798" s="1962"/>
      <c r="Q1798" s="1963"/>
      <c r="R1798" s="610"/>
    </row>
    <row r="1799" spans="8:8" ht="21.75" customHeight="1">
      <c r="A1799" s="1954"/>
      <c r="B1799" s="1964"/>
      <c r="C1799" s="1965" t="s">
        <v>151</v>
      </c>
      <c r="D1799" s="1966"/>
      <c r="E1799" s="1966"/>
      <c r="F1799" s="1966"/>
      <c r="G1799" s="1966"/>
      <c r="H1799" s="1967"/>
      <c r="I1799" s="1968" t="s">
        <v>128</v>
      </c>
      <c r="J1799" s="1969"/>
      <c r="K1799" s="1969"/>
      <c r="L1799" s="1970">
        <f>VLOOKUP(A1795,'Result Entry'!$B$6:$K$108,6,0)</f>
        <v>0.0</v>
      </c>
      <c r="M1799" s="1971"/>
      <c r="N1799" s="1972" t="s">
        <v>69</v>
      </c>
      <c r="O1799" s="1973"/>
      <c r="P1799" s="1974">
        <f>Master!$E$14</f>
        <v>8.151106901E9</v>
      </c>
      <c r="Q1799" s="1975"/>
      <c r="R1799" s="610"/>
    </row>
    <row r="1800" spans="8:8" ht="21.75" customHeight="1">
      <c r="A1800" s="1954"/>
      <c r="B1800" s="1976"/>
      <c r="C1800" s="1965"/>
      <c r="D1800" s="1966"/>
      <c r="E1800" s="1966"/>
      <c r="F1800" s="1966"/>
      <c r="G1800" s="1966"/>
      <c r="H1800" s="1967"/>
      <c r="I1800" s="1968"/>
      <c r="J1800" s="1969"/>
      <c r="K1800" s="1969"/>
      <c r="L1800" s="1970"/>
      <c r="M1800" s="1971"/>
      <c r="N1800" s="1470" t="s">
        <v>67</v>
      </c>
      <c r="O1800" s="1471"/>
      <c r="P1800" s="1472"/>
      <c r="Q1800" s="1977"/>
      <c r="R1800" s="610"/>
    </row>
    <row r="1801" spans="8:8" ht="21.75" customHeight="1">
      <c r="A1801" s="1954"/>
      <c r="B1801" s="1976"/>
      <c r="C1801" s="1978"/>
      <c r="D1801" s="1979"/>
      <c r="E1801" s="1979"/>
      <c r="F1801" s="1979"/>
      <c r="G1801" s="1979"/>
      <c r="H1801" s="1980"/>
      <c r="I1801" s="1981"/>
      <c r="J1801" s="1982"/>
      <c r="K1801" s="1982"/>
      <c r="L1801" s="1983"/>
      <c r="M1801" s="1984"/>
      <c r="N1801" s="1479" t="s">
        <v>52</v>
      </c>
      <c r="O1801" s="1480"/>
      <c r="P1801" s="1481" t="str">
        <f>Master!$E$6</f>
        <v>2022-23</v>
      </c>
      <c r="Q1801" s="1985"/>
      <c r="R1801" s="610"/>
    </row>
    <row r="1802" spans="8:8" ht="33.75" customHeight="1">
      <c r="A1802" s="1954"/>
      <c r="B1802" s="1986" t="s">
        <v>70</v>
      </c>
      <c r="C1802" s="1677" t="s">
        <v>21</v>
      </c>
      <c r="D1802" s="1678"/>
      <c r="E1802" s="1678"/>
      <c r="F1802" s="1678"/>
      <c r="G1802" s="1679"/>
      <c r="H1802" s="1680" t="s">
        <v>150</v>
      </c>
      <c r="I1802" s="1681">
        <f>VLOOKUP($A1795,'Result Entry'!$B$9:$FW$108,4,0)</f>
        <v>0.0</v>
      </c>
      <c r="J1802" s="1681"/>
      <c r="K1802" s="1681"/>
      <c r="L1802" s="1681"/>
      <c r="M1802" s="1681"/>
      <c r="N1802" s="1681"/>
      <c r="O1802" s="1681"/>
      <c r="P1802" s="1681"/>
      <c r="Q1802" s="1987"/>
      <c r="R1802" s="610"/>
    </row>
    <row r="1803" spans="8:8" ht="33.75" customHeight="1">
      <c r="A1803" s="1954"/>
      <c r="B1803" s="1986" t="s">
        <v>70</v>
      </c>
      <c r="C1803" s="1683" t="s">
        <v>23</v>
      </c>
      <c r="D1803" s="1684"/>
      <c r="E1803" s="1684"/>
      <c r="F1803" s="1684"/>
      <c r="G1803" s="1685"/>
      <c r="H1803" s="1686" t="s">
        <v>150</v>
      </c>
      <c r="I1803" s="1687">
        <f>VLOOKUP($A1795,'Result Entry'!$B$9:$FW$108,7,0)</f>
        <v>0.0</v>
      </c>
      <c r="J1803" s="1687"/>
      <c r="K1803" s="1687"/>
      <c r="L1803" s="1687"/>
      <c r="M1803" s="1687"/>
      <c r="N1803" s="1687"/>
      <c r="O1803" s="1687"/>
      <c r="P1803" s="1687"/>
      <c r="Q1803" s="1988"/>
      <c r="R1803" s="610"/>
    </row>
    <row r="1804" spans="8:8" ht="33.75" customHeight="1">
      <c r="A1804" s="1954"/>
      <c r="B1804" s="1986" t="s">
        <v>70</v>
      </c>
      <c r="C1804" s="1683" t="s">
        <v>24</v>
      </c>
      <c r="D1804" s="1684"/>
      <c r="E1804" s="1684"/>
      <c r="F1804" s="1684"/>
      <c r="G1804" s="1685"/>
      <c r="H1804" s="1686" t="s">
        <v>150</v>
      </c>
      <c r="I1804" s="1687">
        <f>VLOOKUP($A1795,'Result Entry'!$B$9:$FW$108,8,0)</f>
        <v>0.0</v>
      </c>
      <c r="J1804" s="1687"/>
      <c r="K1804" s="1687"/>
      <c r="L1804" s="1687"/>
      <c r="M1804" s="1687"/>
      <c r="N1804" s="1687"/>
      <c r="O1804" s="1687"/>
      <c r="P1804" s="1687"/>
      <c r="Q1804" s="1988"/>
      <c r="R1804" s="610"/>
    </row>
    <row r="1805" spans="8:8" ht="33.75" customHeight="1">
      <c r="A1805" s="1954"/>
      <c r="B1805" s="1986" t="s">
        <v>70</v>
      </c>
      <c r="C1805" s="1683" t="s">
        <v>53</v>
      </c>
      <c r="D1805" s="1684"/>
      <c r="E1805" s="1684"/>
      <c r="F1805" s="1684"/>
      <c r="G1805" s="1685"/>
      <c r="H1805" s="1686" t="s">
        <v>150</v>
      </c>
      <c r="I1805" s="1687">
        <f>VLOOKUP($A1795,'Result Entry'!$B$9:$FW$108,9,0)</f>
        <v>0.0</v>
      </c>
      <c r="J1805" s="1687"/>
      <c r="K1805" s="1687"/>
      <c r="L1805" s="1687"/>
      <c r="M1805" s="1687"/>
      <c r="N1805" s="1687"/>
      <c r="O1805" s="1687"/>
      <c r="P1805" s="1687"/>
      <c r="Q1805" s="1988"/>
      <c r="R1805" s="610"/>
    </row>
    <row r="1806" spans="8:8" ht="33.75" customHeight="1">
      <c r="A1806" s="1954"/>
      <c r="B1806" s="1986" t="s">
        <v>70</v>
      </c>
      <c r="C1806" s="1683" t="s">
        <v>54</v>
      </c>
      <c r="D1806" s="1684"/>
      <c r="E1806" s="1684"/>
      <c r="F1806" s="1684"/>
      <c r="G1806" s="1685"/>
      <c r="H1806" s="1686" t="s">
        <v>150</v>
      </c>
      <c r="I1806" s="1689" t="str">
        <f>CONCATENATE('Result Entry'!$G$4,'Result Entry'!$J$4)</f>
        <v>11(A)</v>
      </c>
      <c r="J1806" s="1687"/>
      <c r="K1806" s="1687"/>
      <c r="L1806" s="1687"/>
      <c r="M1806" s="1687"/>
      <c r="N1806" s="1687"/>
      <c r="O1806" s="1687"/>
      <c r="P1806" s="1687"/>
      <c r="Q1806" s="1988"/>
      <c r="R1806" s="610"/>
    </row>
    <row r="1807" spans="8:8" ht="33.75" customHeight="1">
      <c r="A1807" s="1954"/>
      <c r="B1807" s="1986" t="s">
        <v>70</v>
      </c>
      <c r="C1807" s="1742" t="s">
        <v>26</v>
      </c>
      <c r="D1807" s="1763"/>
      <c r="E1807" s="1763"/>
      <c r="F1807" s="1763"/>
      <c r="G1807" s="1989"/>
      <c r="H1807" s="1693" t="s">
        <v>150</v>
      </c>
      <c r="I1807" s="1694">
        <f>VLOOKUP($A1795,'Result Entry'!$B$9:$FW$108,10,0)</f>
        <v>0.0</v>
      </c>
      <c r="J1807" s="1694"/>
      <c r="K1807" s="1694"/>
      <c r="L1807" s="1694"/>
      <c r="M1807" s="1694"/>
      <c r="N1807" s="1694"/>
      <c r="O1807" s="1694"/>
      <c r="P1807" s="1694"/>
      <c r="Q1807" s="1990"/>
      <c r="R1807" s="610"/>
    </row>
    <row r="1808" spans="8:8" ht="33.75" customHeight="1">
      <c r="A1808" s="1954"/>
      <c r="B1808" s="1986" t="s">
        <v>70</v>
      </c>
      <c r="C1808" s="1991" t="s">
        <v>244</v>
      </c>
      <c r="D1808" s="1992"/>
      <c r="E1808" s="1993" t="s">
        <v>73</v>
      </c>
      <c r="F1808" s="1994" t="s">
        <v>74</v>
      </c>
      <c r="G1808" s="1994" t="s">
        <v>230</v>
      </c>
      <c r="H1808" s="1995" t="s">
        <v>169</v>
      </c>
      <c r="I1808" s="1701" t="s">
        <v>56</v>
      </c>
      <c r="J1808" s="1996"/>
      <c r="K1808" s="1996"/>
      <c r="L1808" s="1997" t="s">
        <v>231</v>
      </c>
      <c r="M1808" s="1998" t="s">
        <v>85</v>
      </c>
      <c r="N1808" s="1998"/>
      <c r="O1808" s="1999"/>
      <c r="P1808" s="2000" t="s">
        <v>77</v>
      </c>
      <c r="Q1808" s="2001" t="s">
        <v>99</v>
      </c>
      <c r="R1808" s="610"/>
    </row>
    <row r="1809" spans="8:8" ht="33.75" customHeight="1">
      <c r="A1809" s="1954"/>
      <c r="B1809" s="1986" t="s">
        <v>70</v>
      </c>
      <c r="C1809" s="2002"/>
      <c r="D1809" s="2003"/>
      <c r="E1809" s="2004"/>
      <c r="F1809" s="2005"/>
      <c r="G1809" s="2005"/>
      <c r="H1809" s="2006"/>
      <c r="I1809" s="2007" t="s">
        <v>233</v>
      </c>
      <c r="J1809" s="2008" t="s">
        <v>87</v>
      </c>
      <c r="K1809" s="2009" t="s">
        <v>109</v>
      </c>
      <c r="L1809" s="2010"/>
      <c r="M1809" s="2007" t="s">
        <v>233</v>
      </c>
      <c r="N1809" s="2008" t="s">
        <v>87</v>
      </c>
      <c r="O1809" s="2011" t="s">
        <v>110</v>
      </c>
      <c r="P1809" s="2012"/>
      <c r="Q1809" s="2013"/>
      <c r="R1809" s="610"/>
    </row>
    <row r="1810" spans="8:8" s="2014" ht="33.75" customFormat="1" customHeight="1">
      <c r="A1810" s="1954"/>
      <c r="B1810" s="1986" t="s">
        <v>70</v>
      </c>
      <c r="C1810" s="2015" t="s">
        <v>57</v>
      </c>
      <c r="D1810" s="2016"/>
      <c r="E1810" s="2017">
        <f>'Result Entry'!$L$7</f>
        <v>10.0</v>
      </c>
      <c r="F1810" s="2018">
        <f>'Result Entry'!$M$7</f>
        <v>10.0</v>
      </c>
      <c r="G1810" s="2018">
        <f>'Result Entry'!$N$7</f>
        <v>10.0</v>
      </c>
      <c r="H1810" s="2019">
        <f>SUM(E1810:G1810)</f>
        <v>30.0</v>
      </c>
      <c r="I1810" s="2020" t="s">
        <v>243</v>
      </c>
      <c r="J1810" s="2021" t="s">
        <v>243</v>
      </c>
      <c r="K1810" s="2022">
        <f>'Result Entry'!$P$7</f>
        <v>70.0</v>
      </c>
      <c r="L1810" s="2023">
        <f>SUM(H1810,K1810)</f>
        <v>100.0</v>
      </c>
      <c r="M1810" s="2020" t="s">
        <v>243</v>
      </c>
      <c r="N1810" s="2021" t="s">
        <v>243</v>
      </c>
      <c r="O1810" s="2019">
        <f>'Result Entry'!$R$7</f>
        <v>100.0</v>
      </c>
      <c r="P1810" s="2024">
        <f>SUM(L1810,O1810)</f>
        <v>200.0</v>
      </c>
      <c r="Q1810" s="2025"/>
      <c r="R1810" s="610"/>
    </row>
    <row r="1811" spans="8:8" s="1538" ht="33.75" customFormat="1" customHeight="1">
      <c r="A1811" s="1954"/>
      <c r="B1811" s="1986" t="s">
        <v>70</v>
      </c>
      <c r="C1811" s="1540" t="str">
        <f>'Result Entry'!$L$3</f>
        <v>HINDI Comp.</v>
      </c>
      <c r="D1811" s="1541"/>
      <c r="E1811" s="1728">
        <f>IF($L1799="TC",0,IF($L1799="Nso",0,VLOOKUP($A1795,'Result Entry'!$B$9:$FW$108,11,0)))</f>
        <v>0.0</v>
      </c>
      <c r="F1811" s="1729">
        <f>IF($L1799="TC",0,IF($L1799="Nso",0,VLOOKUP($A1795,'Result Entry'!$B$9:$FW$108,12,0)))</f>
        <v>0.0</v>
      </c>
      <c r="G1811" s="1729">
        <f>IF($L1799="TC",0,IF($L1799="Nso",0,VLOOKUP($A1795,'Result Entry'!$B$9:$FW$108,13,0)))</f>
        <v>0.0</v>
      </c>
      <c r="H1811" s="2026">
        <f>SUM(E1811:G1811)</f>
        <v>0.0</v>
      </c>
      <c r="I1811" s="2027" t="str">
        <f>CONCATENATE(U1811,"/",'Result Entry'!$P$7)</f>
        <v>0/70</v>
      </c>
      <c r="J1811" s="2028" t="str">
        <f>IF(V1811=0,"--",CONCATENATE(V1811,"/"))</f>
        <v>--</v>
      </c>
      <c r="K1811" s="2029">
        <f>SUM(U1811:V1811)</f>
        <v>0.0</v>
      </c>
      <c r="L1811" s="2030">
        <f>SUM(H1811,K1811)</f>
        <v>0.0</v>
      </c>
      <c r="M1811" s="2027" t="str">
        <f>CONCATENATE(W1811,"/",'Result Entry'!$R$7)</f>
        <v>0/100</v>
      </c>
      <c r="N1811" s="2028" t="str">
        <f>IF(X1811=0,"--",CONCATENATE(X1811,"/"))</f>
        <v>--</v>
      </c>
      <c r="O1811" s="2031">
        <f>SUM(W1811:X1811)</f>
        <v>0.0</v>
      </c>
      <c r="P1811" s="1734">
        <f>SUM(L1811,O1811)</f>
        <v>0.0</v>
      </c>
      <c r="Q1811" s="2032" t="str">
        <f>IF($L1799="TC",0,IF($L1799="Nso",0,VLOOKUP($A1795,'Result Entry'!$B$9:$FW$108,24,0)))</f>
        <v/>
      </c>
      <c r="R1811" s="610"/>
      <c r="U1811" s="2033">
        <f>IF($L1799="TC",0,IF($L1799="Nso",0,VLOOKUP($A1795,'Result Entry'!$B$9:$FW$108,15,0)))</f>
        <v>0.0</v>
      </c>
      <c r="V1811" s="2033">
        <v>0.0</v>
      </c>
      <c r="W1811" s="2033">
        <f>IF($L1799="TC",0,IF($L1799="Nso",0,VLOOKUP($A1795,'Result Entry'!$B$9:$FW$108,17,0)))</f>
        <v>0.0</v>
      </c>
      <c r="X1811" s="2033">
        <v>0.0</v>
      </c>
    </row>
    <row r="1812" spans="8:8" s="1538" ht="33.75" customFormat="1" customHeight="1">
      <c r="A1812" s="1954"/>
      <c r="B1812" s="1986" t="s">
        <v>70</v>
      </c>
      <c r="C1812" s="1551" t="str">
        <f>'Result Entry'!$Z$3</f>
        <v>ENGLISH Comp.</v>
      </c>
      <c r="D1812" s="1552"/>
      <c r="E1812" s="1728">
        <f>IF($L1799="TC",0,IF($L1799="Nso",0,VLOOKUP($A1795,'Result Entry'!$B$9:$FW$108,25,0)))</f>
        <v>0.0</v>
      </c>
      <c r="F1812" s="1729">
        <f>IF($L1799="TC",0,IF($L1799="Nso",0,VLOOKUP($A1795,'Result Entry'!$B$9:$FW$108,26,0)))</f>
        <v>0.0</v>
      </c>
      <c r="G1812" s="1729">
        <f>IF($L1799="TC",0,IF($L1799="Nso",0,VLOOKUP($A1795,'Result Entry'!$B$9:$FW$108,27,0)))</f>
        <v>0.0</v>
      </c>
      <c r="H1812" s="2034">
        <f t="shared" si="230" ref="H1812:H1817">SUM(E1812:G1812)</f>
        <v>0.0</v>
      </c>
      <c r="I1812" s="2035" t="str">
        <f>CONCATENATE(U1812,"/",'Result Entry'!$AD$7)</f>
        <v>0/70</v>
      </c>
      <c r="J1812" s="2036" t="str">
        <f>IF(V1812=0,"--",CONCATENATE(V1812,"/"))</f>
        <v>--</v>
      </c>
      <c r="K1812" s="2037">
        <f t="shared" si="231" ref="K1812:K1817">SUM(U1812:V1812)</f>
        <v>0.0</v>
      </c>
      <c r="L1812" s="2038">
        <f t="shared" si="232" ref="L1812:L1817">SUM(H1812,K1812)</f>
        <v>0.0</v>
      </c>
      <c r="M1812" s="2035" t="str">
        <f>CONCATENATE(W1812,"/",'Result Entry'!$AF$7)</f>
        <v>0/100</v>
      </c>
      <c r="N1812" s="2036" t="str">
        <f>IF(X1812=0,"--",CONCATENATE(X1812,"/"))</f>
        <v>--</v>
      </c>
      <c r="O1812" s="2031">
        <f t="shared" si="233" ref="O1812:O1817">SUM(W1812:X1812)</f>
        <v>0.0</v>
      </c>
      <c r="P1812" s="1734">
        <f t="shared" si="234" ref="P1812:P1817">SUM(L1812,O1812)</f>
        <v>0.0</v>
      </c>
      <c r="Q1812" s="2032" t="str">
        <f>IF($L1799="TC",0,IF($L1799="Nso",0,VLOOKUP($A1795,'Result Entry'!$B$9:$FW$108,38,0)))</f>
        <v/>
      </c>
      <c r="R1812" s="610"/>
      <c r="U1812" s="2039">
        <f>IF($L1799="TC",0,IF($L1799="Nso",0,VLOOKUP($A1795,'Result Entry'!$B$9:$FW$108,29,0)))</f>
        <v>0.0</v>
      </c>
      <c r="V1812" s="2039">
        <v>0.0</v>
      </c>
      <c r="W1812" s="2039">
        <f>IF($L1799="TC",0,IF($L1799="Nso",0,VLOOKUP($A1795,'Result Entry'!$B$9:$FW$108,31,0)))</f>
        <v>0.0</v>
      </c>
      <c r="X1812" s="2039">
        <v>0.0</v>
      </c>
    </row>
    <row r="1813" spans="8:8" s="1538" ht="33.75" customFormat="1" customHeight="1">
      <c r="A1813" s="1954"/>
      <c r="B1813" s="1986" t="s">
        <v>70</v>
      </c>
      <c r="C1813" s="1551">
        <f>IF(Y1813&gt;=1,'Result Entry'!$AO$3,0)</f>
        <v>0.0</v>
      </c>
      <c r="D1813" s="1552"/>
      <c r="E1813" s="1728">
        <f>IF($L1799="TC",0,IF($L1799="Nso",0,VLOOKUP($A1795,'Result Entry'!$B$9:$FW$108,40,0)))</f>
        <v>0.0</v>
      </c>
      <c r="F1813" s="1729">
        <f>IF($L1799="TC",0,IF($L1799="Nso",0,VLOOKUP($A1795,'Result Entry'!$B$9:$FW$108,41,0)))</f>
        <v>0.0</v>
      </c>
      <c r="G1813" s="1729">
        <f>IF($L1799="TC",0,IF($L1799="Nso",0,VLOOKUP($A1795,'Result Entry'!$B$9:$FW$108,42,0)))</f>
        <v>0.0</v>
      </c>
      <c r="H1813" s="2034">
        <f t="shared" si="230"/>
        <v>0.0</v>
      </c>
      <c r="I1813" s="2035" t="str">
        <f>CONCATENATE(U1813,"/",'Result Entry'!$AS$7)</f>
        <v>0/40</v>
      </c>
      <c r="J1813" s="2036" t="str">
        <f>IF(V1813=0,"--",CONCATENATE(V1813,"/",'Result Entry'!$AT$7))</f>
        <v>--</v>
      </c>
      <c r="K1813" s="2037">
        <f t="shared" si="231"/>
        <v>0.0</v>
      </c>
      <c r="L1813" s="2038">
        <f t="shared" si="232"/>
        <v>0.0</v>
      </c>
      <c r="M1813" s="2035" t="str">
        <f>CONCATENATE(W1813,"/",'Result Entry'!$AW$7)</f>
        <v>0/100</v>
      </c>
      <c r="N1813" s="2036" t="str">
        <f>IF(X1813=0,"--",CONCATENATE(X1813,"/",'Result Entry'!$AX$7))</f>
        <v>--</v>
      </c>
      <c r="O1813" s="2031">
        <f t="shared" si="233"/>
        <v>0.0</v>
      </c>
      <c r="P1813" s="1734">
        <f t="shared" si="234"/>
        <v>0.0</v>
      </c>
      <c r="Q1813" s="2032" t="str">
        <f>IF($L1799="TC",0,IF($L1799="Nso",0,VLOOKUP($A1795,'Result Entry'!$B$9:$FW$108,55,0)))</f>
        <v/>
      </c>
      <c r="R1813" s="610"/>
      <c r="U1813" s="2039">
        <f>IF($L1799="TC",0,IF($L1799="Nso",0,VLOOKUP($A1795,'Result Entry'!$B$9:$FW$108,44,0)))</f>
        <v>0.0</v>
      </c>
      <c r="V1813" s="2039">
        <f>IF($L1799="TC",0,IF($L1799="Nso",0,VLOOKUP($A1795,'Result Entry'!$B$9:$FW$108,45,0)))</f>
        <v>0.0</v>
      </c>
      <c r="W1813" s="2039">
        <f>IF($L1799="TC",0,IF($L1799="Nso",0,VLOOKUP($A1795,'Result Entry'!$B$9:$FW$108,48,0)))</f>
        <v>0.0</v>
      </c>
      <c r="X1813" s="2039">
        <f>IF($L1799="TC",0,IF($L1799="Nso",0,VLOOKUP($A1795,'Result Entry'!$B$9:$FW$108,49,0)))</f>
        <v>0.0</v>
      </c>
      <c r="Y1813" s="2039">
        <f>VLOOKUP($A1795,'Result Entry'!$B$9:$FW$108,39,0)</f>
        <v>0.0</v>
      </c>
    </row>
    <row r="1814" spans="8:8" s="1538" ht="33.75" customFormat="1" customHeight="1">
      <c r="A1814" s="1954"/>
      <c r="B1814" s="1986" t="s">
        <v>70</v>
      </c>
      <c r="C1814" s="1551">
        <f>IF(Y1814&gt;=1,'Result Entry'!$BF$3,0)</f>
        <v>0.0</v>
      </c>
      <c r="D1814" s="1552"/>
      <c r="E1814" s="1728">
        <f>IF($L1799="TC",0,IF($L1799="Nso",0,VLOOKUP($A1795,'Result Entry'!$B$9:$FW$108,57,0)))</f>
        <v>0.0</v>
      </c>
      <c r="F1814" s="1729">
        <f>IF($L1799="TC",0,IF($L1799="Nso",0,VLOOKUP($A1795,'Result Entry'!$B$9:$FW$108,58,0)))</f>
        <v>0.0</v>
      </c>
      <c r="G1814" s="1729">
        <f>IF($L1799="TC",0,IF($L1799="Nso",0,VLOOKUP($A1795,'Result Entry'!$B$9:$FW$108,59,0)))</f>
        <v>0.0</v>
      </c>
      <c r="H1814" s="2034">
        <f t="shared" si="230"/>
        <v>0.0</v>
      </c>
      <c r="I1814" s="2035" t="str">
        <f>CONCATENATE(U1814,"/",'Result Entry'!$BJ$7)</f>
        <v>0/70</v>
      </c>
      <c r="J1814" s="2036" t="str">
        <f>IF(V1814=0,"--",CONCATENATE(V1814,"/",'Result Entry'!$BK$7))</f>
        <v>--</v>
      </c>
      <c r="K1814" s="2037">
        <f t="shared" si="231"/>
        <v>0.0</v>
      </c>
      <c r="L1814" s="2038">
        <f t="shared" si="232"/>
        <v>0.0</v>
      </c>
      <c r="M1814" s="2035" t="str">
        <f>CONCATENATE(W1814,"/",'Result Entry'!$BN$7)</f>
        <v>0/100</v>
      </c>
      <c r="N1814" s="2036" t="str">
        <f>IF(X1814=0,"--",CONCATENATE(X1814,"/",'Result Entry'!$BO$7))</f>
        <v>--</v>
      </c>
      <c r="O1814" s="2031">
        <f t="shared" si="233"/>
        <v>0.0</v>
      </c>
      <c r="P1814" s="1734">
        <f t="shared" si="234"/>
        <v>0.0</v>
      </c>
      <c r="Q1814" s="2032" t="str">
        <f>IF($L1799="TC",0,IF($L1799="Nso",0,VLOOKUP($A1795,'Result Entry'!$B$9:$FW$108,72,0)))</f>
        <v/>
      </c>
      <c r="R1814" s="610"/>
      <c r="U1814" s="2039">
        <f>IF($L1799="TC",0,IF($L1799="Nso",0,VLOOKUP($A1795,'Result Entry'!$B$9:$FW$108,61,0)))</f>
        <v>0.0</v>
      </c>
      <c r="V1814" s="2039">
        <f>IF($L1799="TC",0,IF($L1799="Nso",0,VLOOKUP($A1795,'Result Entry'!$B$9:$FW$108,62,0)))</f>
        <v>0.0</v>
      </c>
      <c r="W1814" s="2039">
        <f>IF($L1799="TC",0,IF($L1799="Nso",0,VLOOKUP($A1795,'Result Entry'!$B$9:$FW$108,65,0)))</f>
        <v>0.0</v>
      </c>
      <c r="X1814" s="2039">
        <f>IF($L1799="TC",0,IF($L1799="Nso",0,VLOOKUP($A1795,'Result Entry'!$B$9:$FW$108,66,0)))</f>
        <v>0.0</v>
      </c>
      <c r="Y1814" s="2039">
        <f>VLOOKUP($A1795,'Result Entry'!$B$9:$FW$108,56,0)</f>
        <v>0.0</v>
      </c>
    </row>
    <row r="1815" spans="8:8" s="1538" ht="33.75" customFormat="1" customHeight="1">
      <c r="A1815" s="1954"/>
      <c r="B1815" s="1986" t="s">
        <v>70</v>
      </c>
      <c r="C1815" s="1554">
        <f>IF(Y1815&gt;=1,'Result Entry'!$BW$3,0)</f>
        <v>0.0</v>
      </c>
      <c r="D1815" s="2040"/>
      <c r="E1815" s="2041">
        <f>IF($L1799="TC",0,IF($L1799="Nso",0,VLOOKUP($A1795,'Result Entry'!$B$9:$FW$108,74,0)))</f>
        <v>0.0</v>
      </c>
      <c r="F1815" s="2042">
        <f>IF($L1799="TC",0,IF($L1799="Nso",0,VLOOKUP($A1795,'Result Entry'!$B$9:$FW$108,75,0)))</f>
        <v>0.0</v>
      </c>
      <c r="G1815" s="2042">
        <f>IF($L1799="TC",0,IF($L1799="Nso",0,VLOOKUP($A1795,'Result Entry'!$B$9:$FW$108,76,0)))</f>
        <v>0.0</v>
      </c>
      <c r="H1815" s="2043">
        <f t="shared" si="230"/>
        <v>0.0</v>
      </c>
      <c r="I1815" s="2044" t="str">
        <f>CONCATENATE(U1815,"/",'Result Entry'!$CA$7)</f>
        <v>0/70</v>
      </c>
      <c r="J1815" s="2045" t="str">
        <f>IF(V1815=0,"--",CONCATENATE(V1815,"/",'Result Entry'!$CB$7))</f>
        <v>--</v>
      </c>
      <c r="K1815" s="2046">
        <f t="shared" si="231"/>
        <v>0.0</v>
      </c>
      <c r="L1815" s="2047">
        <f t="shared" si="232"/>
        <v>0.0</v>
      </c>
      <c r="M1815" s="2044" t="str">
        <f>CONCATENATE(W1815,"/",'Result Entry'!$CE$7)</f>
        <v>0/100</v>
      </c>
      <c r="N1815" s="2045" t="str">
        <f>IF(X1815=0,"--",CONCATENATE(X1815,"/",'Result Entry'!$CF$7))</f>
        <v>--</v>
      </c>
      <c r="O1815" s="2043">
        <f t="shared" si="233"/>
        <v>0.0</v>
      </c>
      <c r="P1815" s="2048">
        <f t="shared" si="234"/>
        <v>0.0</v>
      </c>
      <c r="Q1815" s="2049" t="str">
        <f>IF($L1799="TC",0,IF($L1799="Nso",0,VLOOKUP($A1795,'Result Entry'!$B$9:$FW$108,89,0)))</f>
        <v/>
      </c>
      <c r="R1815" s="610"/>
      <c r="U1815" s="2041">
        <f>IF($L1799="TC",0,IF($L1799="Nso",0,VLOOKUP($A1795,'Result Entry'!$B$9:$FW$108,78,0)))</f>
        <v>0.0</v>
      </c>
      <c r="V1815" s="2041">
        <f>IF($L1799="TC",0,IF($L1799="Nso",0,VLOOKUP($A1795,'Result Entry'!$B$9:$FW$108,79,0)))</f>
        <v>0.0</v>
      </c>
      <c r="W1815" s="2041">
        <f>IF($L1799="TC",0,IF($L1799="Nso",0,VLOOKUP($A1795,'Result Entry'!$B$9:$FW$108,82,0)))</f>
        <v>0.0</v>
      </c>
      <c r="X1815" s="2041">
        <f>IF($L1799="TC",0,IF($L1799="Nso",0,VLOOKUP($A1795,'Result Entry'!$B$9:$FW$108,83,0)))</f>
        <v>0.0</v>
      </c>
      <c r="Y1815" s="2041">
        <f>VLOOKUP($A1795,'Result Entry'!$B$9:$FW$108,73,0)</f>
        <v>0.0</v>
      </c>
    </row>
    <row r="1816" spans="8:8" s="1538" ht="33.75" customFormat="1" customHeight="1">
      <c r="A1816" s="1954"/>
      <c r="B1816" s="1986" t="s">
        <v>70</v>
      </c>
      <c r="C1816" s="2050">
        <f>IF(Y1816&gt;=1,'Result Entry'!$CN$3,0)</f>
        <v>0.0</v>
      </c>
      <c r="D1816" s="2040"/>
      <c r="E1816" s="2051">
        <f>IF($L1799="TC",0,IF($L1799="Nso",0,VLOOKUP($A1795,'Result Entry'!$B$9:$FW$108,91,0)))</f>
        <v>0.0</v>
      </c>
      <c r="F1816" s="2052">
        <f>IF($L1799="TC",0,IF($L1799="Nso",0,VLOOKUP($A1795,'Result Entry'!$B$9:$FW$108,92,0)))</f>
        <v>0.0</v>
      </c>
      <c r="G1816" s="2052">
        <f>IF($L1799="TC",0,IF($L1799="Nso",0,VLOOKUP($A1795,'Result Entry'!$B$9:$FW$108,93,0)))</f>
        <v>0.0</v>
      </c>
      <c r="H1816" s="2053">
        <f t="shared" si="230"/>
        <v>0.0</v>
      </c>
      <c r="I1816" s="2054" t="str">
        <f>CONCATENATE(U1816,"/",'Result Entry'!$CR$7)</f>
        <v>0/70</v>
      </c>
      <c r="J1816" s="2055" t="str">
        <f>IF(V1816=0,"--",CONCATENATE(V1816,"/",'Result Entry'!$CS$7))</f>
        <v>--</v>
      </c>
      <c r="K1816" s="2056">
        <f t="shared" si="231"/>
        <v>0.0</v>
      </c>
      <c r="L1816" s="2057">
        <f t="shared" si="232"/>
        <v>0.0</v>
      </c>
      <c r="M1816" s="2054" t="str">
        <f>CONCATENATE(W1816,"/",'Result Entry'!$CV$7)</f>
        <v>0/100</v>
      </c>
      <c r="N1816" s="2055" t="str">
        <f>IF(X1816=0,"--",CONCATENATE(X1816,"/",'Result Entry'!$CW$7))</f>
        <v>--</v>
      </c>
      <c r="O1816" s="2053">
        <f t="shared" si="233"/>
        <v>0.0</v>
      </c>
      <c r="P1816" s="2058">
        <f t="shared" si="234"/>
        <v>0.0</v>
      </c>
      <c r="Q1816" s="2059" t="str">
        <f>IF($L1799="TC",0,IF($L1799="Nso",0,VLOOKUP($A1795,'Result Entry'!$B$9:$FW$108,106,0)))</f>
        <v/>
      </c>
      <c r="R1816" s="610"/>
      <c r="U1816" s="2051">
        <f>IF($L1799="TC",0,IF($L1799="Nso",0,VLOOKUP($A1795,'Result Entry'!$B$9:$FW$108,95,0)))</f>
        <v>0.0</v>
      </c>
      <c r="V1816" s="2051">
        <f>IF($L1799="TC",0,IF($L1799="Nso",0,VLOOKUP($A1795,'Result Entry'!$B$9:$FW$108,96,0)))</f>
        <v>0.0</v>
      </c>
      <c r="W1816" s="2051">
        <f>IF($L1799="TC",0,IF($L1799="Nso",0,VLOOKUP($A1795,'Result Entry'!$B$9:$FW$108,99,0)))</f>
        <v>0.0</v>
      </c>
      <c r="X1816" s="2051">
        <f>IF($L1799="TC",0,IF($L1799="Nso",0,VLOOKUP($A1795,'Result Entry'!$B$9:$FW$108,100,0)))</f>
        <v>0.0</v>
      </c>
      <c r="Y1816" s="2051">
        <f>VLOOKUP($A1795,'Result Entry'!$B$9:$FW$108,90,0)</f>
        <v>0.0</v>
      </c>
    </row>
    <row r="1817" spans="8:8" s="1538" ht="33.75" customFormat="1" customHeight="1">
      <c r="A1817" s="1954"/>
      <c r="B1817" s="1986" t="s">
        <v>70</v>
      </c>
      <c r="C1817" s="1554">
        <f>IF(Y1817&gt;=1,'Result Entry'!$DE$3,0)</f>
        <v>0.0</v>
      </c>
      <c r="D1817" s="2040"/>
      <c r="E1817" s="1739">
        <f>IF($L1799="TC",0,IF($L1799="Nso",0,VLOOKUP($A1795,'Result Entry'!$B$9:$FW$108,108,0)))</f>
        <v>0.0</v>
      </c>
      <c r="F1817" s="1740">
        <f>IF($L1799="TC",0,IF($L1799="Nso",0,VLOOKUP($A1795,'Result Entry'!$B$9:$FW$108,109,0)))</f>
        <v>0.0</v>
      </c>
      <c r="G1817" s="1740">
        <f>IF($L1799="TC",0,IF($L1799="Nso",0,VLOOKUP($A1795,'Result Entry'!$B$9:$FW$108,110,0)))</f>
        <v>0.0</v>
      </c>
      <c r="H1817" s="2060">
        <f t="shared" si="230"/>
        <v>0.0</v>
      </c>
      <c r="I1817" s="2061" t="str">
        <f>CONCATENATE(U1817,"/",'Result Entry'!$DI$7)</f>
        <v>0/70</v>
      </c>
      <c r="J1817" s="2062" t="str">
        <f>IF(V1817=0,"--",CONCATENATE(V1817,"/",'Result Entry'!$DJ$7))</f>
        <v>--</v>
      </c>
      <c r="K1817" s="2063">
        <f t="shared" si="231"/>
        <v>0.0</v>
      </c>
      <c r="L1817" s="2064">
        <f t="shared" si="232"/>
        <v>0.0</v>
      </c>
      <c r="M1817" s="2061" t="str">
        <f>CONCATENATE(W1817,"/",'Result Entry'!$DM$7)</f>
        <v>0/100</v>
      </c>
      <c r="N1817" s="2062" t="str">
        <f>IF(X1817=0,"--",CONCATENATE(X1817,"/",'Result Entry'!$DN$7))</f>
        <v>--</v>
      </c>
      <c r="O1817" s="2060">
        <f t="shared" si="233"/>
        <v>0.0</v>
      </c>
      <c r="P1817" s="1746">
        <f t="shared" si="234"/>
        <v>0.0</v>
      </c>
      <c r="Q1817" s="2032" t="str">
        <f>IF($L1799="TC",0,IF($L1799="Nso",0,VLOOKUP($A1795,'Result Entry'!$B$9:$FW$108,123,0)))</f>
        <v/>
      </c>
      <c r="R1817" s="610"/>
      <c r="U1817" s="2065">
        <f>IF($L1799="TC",0,IF($L1799="Nso",0,VLOOKUP($A1795,'Result Entry'!$B$9:$FW$108,112,0)))</f>
        <v>0.0</v>
      </c>
      <c r="V1817" s="2065">
        <f>IF($L1799="TC",0,IF($L1799="Nso",0,VLOOKUP($A1795,'Result Entry'!$B$9:$FW$108,113,0)))</f>
        <v>0.0</v>
      </c>
      <c r="W1817" s="2065">
        <f>IF($L1799="TC",0,IF($L1799="Nso",0,VLOOKUP($A1795,'Result Entry'!$B$9:$FW$108,116,0)))</f>
        <v>0.0</v>
      </c>
      <c r="X1817" s="2065">
        <f>IF($L1799="TC",0,IF($L1799="Nso",0,VLOOKUP($A1795,'Result Entry'!$B$9:$FW$108,117,0)))</f>
        <v>0.0</v>
      </c>
      <c r="Y1817" s="2065">
        <f>VLOOKUP($A1795,'Result Entry'!$B$9:$FW$108,107,0)</f>
        <v>0.0</v>
      </c>
    </row>
    <row r="1818" spans="8:8" ht="33.75" customHeight="1">
      <c r="A1818" s="1954"/>
      <c r="B1818" s="1986" t="s">
        <v>70</v>
      </c>
      <c r="C1818" s="1565" t="s">
        <v>78</v>
      </c>
      <c r="D1818" s="1566"/>
      <c r="E1818" s="1567"/>
      <c r="F1818" s="1747" t="s">
        <v>79</v>
      </c>
      <c r="G1818" s="2066"/>
      <c r="H1818" s="1748"/>
      <c r="I1818" s="1747" t="s">
        <v>80</v>
      </c>
      <c r="J1818" s="1749"/>
      <c r="K1818" s="2067" t="s">
        <v>42</v>
      </c>
      <c r="L1818" s="2068"/>
      <c r="M1818" s="2067" t="s">
        <v>92</v>
      </c>
      <c r="N1818" s="1753"/>
      <c r="O1818" s="1752" t="s">
        <v>40</v>
      </c>
      <c r="P1818" s="1753"/>
      <c r="Q1818" s="2069" t="s">
        <v>44</v>
      </c>
      <c r="R1818" s="610"/>
    </row>
    <row r="1819" spans="8:8" ht="33.75" customHeight="1">
      <c r="A1819" s="1954"/>
      <c r="B1819" s="1986" t="s">
        <v>70</v>
      </c>
      <c r="C1819" s="1577"/>
      <c r="D1819" s="1578"/>
      <c r="E1819" s="1579"/>
      <c r="F1819" s="1755">
        <f>IF($L1799="TC",0,IF($L1799="Nso",0,VLOOKUP($A1795,'Result Entry'!$B$9:$FW$108,171,0)))</f>
        <v>0.0</v>
      </c>
      <c r="G1819" s="2070"/>
      <c r="H1819" s="1756"/>
      <c r="I1819" s="2071">
        <f>IF($L1799="TC",0,IF($L1799="Nso",0,VLOOKUP($A1795,'Result Entry'!$B$9:$FW$108,172,0)))</f>
        <v>0.0</v>
      </c>
      <c r="J1819" s="2072"/>
      <c r="K1819" s="2073">
        <f>IF($L1799="TC",0,IF($L1799="Nso",0,VLOOKUP($A1795,'Result Entry'!$B$9:$FW$108,173,0)))</f>
        <v>0.0</v>
      </c>
      <c r="L1819" s="2074"/>
      <c r="M1819" s="2075" t="str">
        <f>IF($L1799="TC",0,IF($L1799="Nso",0,VLOOKUP($A1795,'Result Entry'!$B$9:$FW$108,174,0)))</f>
        <v/>
      </c>
      <c r="N1819" s="2076"/>
      <c r="O1819" s="1535" t="str">
        <f>VLOOKUP($A1795,'Result Entry'!$B$9:$FW$108,175,0)</f>
        <v/>
      </c>
      <c r="P1819" s="1534"/>
      <c r="Q1819" s="2077" t="str">
        <f>IF($L1799="TC",0,IF($L1799="Nso",0,VLOOKUP($A1795,'Result Entry'!$B$9:$FW$108,177,0)))</f>
        <v/>
      </c>
      <c r="R1819" s="610"/>
    </row>
    <row r="1820" spans="8:8" ht="33.75" customHeight="1">
      <c r="A1820" s="1954"/>
      <c r="B1820" s="1986" t="s">
        <v>70</v>
      </c>
      <c r="C1820" s="2078" t="s">
        <v>59</v>
      </c>
      <c r="D1820" s="2079"/>
      <c r="E1820" s="2079"/>
      <c r="F1820" s="2079"/>
      <c r="G1820" s="2079"/>
      <c r="H1820" s="2079"/>
      <c r="I1820" s="2080"/>
      <c r="J1820" s="1592" t="s">
        <v>60</v>
      </c>
      <c r="K1820" s="1592"/>
      <c r="L1820" s="1592"/>
      <c r="M1820" s="1593"/>
      <c r="N1820" s="1760">
        <f>VLOOKUP($A1795,'Result Entry'!$B$9:$FW$108,168,0)</f>
        <v>0.0</v>
      </c>
      <c r="O1820" s="1761"/>
      <c r="P1820" s="2081" t="s">
        <v>38</v>
      </c>
      <c r="Q1820" s="2082"/>
      <c r="R1820" s="610"/>
    </row>
    <row r="1821" spans="8:8" ht="33.75" customHeight="1">
      <c r="A1821" s="1954"/>
      <c r="B1821" s="1986" t="s">
        <v>70</v>
      </c>
      <c r="C1821" s="1598" t="s">
        <v>244</v>
      </c>
      <c r="D1821" s="1599"/>
      <c r="E1821" s="1599"/>
      <c r="F1821" s="2083" t="s">
        <v>158</v>
      </c>
      <c r="G1821" s="2084"/>
      <c r="H1821" s="2085"/>
      <c r="I1821" s="2086" t="s">
        <v>242</v>
      </c>
      <c r="J1821" s="1603" t="s">
        <v>61</v>
      </c>
      <c r="K1821" s="1603"/>
      <c r="L1821" s="1603"/>
      <c r="M1821" s="1604"/>
      <c r="N1821" s="1762">
        <f>VLOOKUP($A1795,'Result Entry'!$B$9:$FW$108,169,0)</f>
        <v>0.0</v>
      </c>
      <c r="O1821" s="1763"/>
      <c r="P1821" s="1607" t="str">
        <f>VLOOKUP($A1795,'Result Entry'!$B$9:$FW$108,170,0)</f>
        <v/>
      </c>
      <c r="Q1821" s="2087"/>
      <c r="R1821" s="610"/>
    </row>
    <row r="1822" spans="8:8" ht="33.75" customHeight="1">
      <c r="A1822" s="1954"/>
      <c r="B1822" s="1986" t="s">
        <v>70</v>
      </c>
      <c r="C1822" s="1598"/>
      <c r="D1822" s="1599"/>
      <c r="E1822" s="1599"/>
      <c r="F1822" s="2088"/>
      <c r="G1822" s="2089"/>
      <c r="H1822" s="2090"/>
      <c r="I1822" s="2091" t="s">
        <v>100</v>
      </c>
      <c r="J1822" s="1612" t="s">
        <v>62</v>
      </c>
      <c r="K1822" s="1612"/>
      <c r="L1822" s="1612"/>
      <c r="M1822" s="1613"/>
      <c r="N1822" s="2092">
        <f>IF($L1799="TC","Transferred",IF($L1799="Nso","NameSeparated",VLOOKUP($A1795,'Result Entry'!$B$9:$FW$108,178,0)))</f>
        <v>0.0</v>
      </c>
      <c r="O1822" s="2092"/>
      <c r="P1822" s="2092"/>
      <c r="Q1822" s="2093"/>
      <c r="R1822" s="610"/>
    </row>
    <row r="1823" spans="8:8" ht="33.75" customHeight="1">
      <c r="A1823" s="1954"/>
      <c r="B1823" s="1986" t="s">
        <v>70</v>
      </c>
      <c r="C1823" s="1766" t="str">
        <f>'Result Entry'!$DU$3</f>
        <v>Foundation Of Information Tech.</v>
      </c>
      <c r="D1823" s="1767"/>
      <c r="E1823" s="1768"/>
      <c r="F1823" s="1769" t="str">
        <f>IF(OR($L1799="TC",$L1799="Nso"),"",VLOOKUP($A1795,'Result Entry'!$B$9:$GS$108,196,0))</f>
        <v>0/200</v>
      </c>
      <c r="G1823" s="1769"/>
      <c r="H1823" s="1769"/>
      <c r="I1823" s="1770" t="str">
        <f>IF(F1823="","",VLOOKUP($A1795,'Result Entry'!$B$9:$GS$108,137,0))</f>
        <v/>
      </c>
      <c r="J1823" s="1621" t="s">
        <v>72</v>
      </c>
      <c r="K1823" s="1621"/>
      <c r="L1823" s="1621"/>
      <c r="M1823" s="1622"/>
      <c r="N1823" s="2094">
        <f>'Result Entry'!$T$2</f>
        <v>45041.0</v>
      </c>
      <c r="O1823" s="2095"/>
      <c r="P1823" s="2095"/>
      <c r="Q1823" s="2096"/>
      <c r="R1823" s="610"/>
    </row>
    <row r="1824" spans="8:8" ht="33.75" customHeight="1">
      <c r="A1824" s="1954"/>
      <c r="B1824" s="1986" t="s">
        <v>70</v>
      </c>
      <c r="C1824" s="1774" t="str">
        <f>'Result Entry'!$EI$3</f>
        <v>G.I.A.I.-II</v>
      </c>
      <c r="D1824" s="1775"/>
      <c r="E1824" s="1776"/>
      <c r="F1824" s="1769" t="str">
        <f>IF(OR($L1799="TC",$L1799="Nso"),"",VLOOKUP($A1795,'Result Entry'!$B$9:$GS$108,200,0))</f>
        <v>0/200</v>
      </c>
      <c r="G1824" s="1769"/>
      <c r="H1824" s="1769"/>
      <c r="I1824" s="1770" t="str">
        <f>IF(F1824="","",VLOOKUP($A1795,'Result Entry'!$B$9:$GS$108,149,0))</f>
        <v/>
      </c>
      <c r="J1824" s="1626"/>
      <c r="K1824" s="1627"/>
      <c r="L1824" s="1627"/>
      <c r="M1824" s="1627"/>
      <c r="N1824" s="1627"/>
      <c r="O1824" s="1627"/>
      <c r="P1824" s="1627"/>
      <c r="Q1824" s="2097"/>
      <c r="R1824" s="610"/>
    </row>
    <row r="1825" spans="8:8" ht="33.75" customHeight="1">
      <c r="A1825" s="1954"/>
      <c r="B1825" s="1986" t="s">
        <v>70</v>
      </c>
      <c r="C1825" s="1774" t="str">
        <f>'Result Entry'!$EU$3</f>
        <v>SOC.SER.PLAN</v>
      </c>
      <c r="D1825" s="1775"/>
      <c r="E1825" s="1776"/>
      <c r="F1825" s="1769" t="str">
        <f>IF(OR($L1799="TC",$L1799="Nso"),"",VLOOKUP($A1795,'Result Entry'!$B$9:$HS$108,204,0))</f>
        <v>0/200</v>
      </c>
      <c r="G1825" s="1769"/>
      <c r="H1825" s="1769"/>
      <c r="I1825" s="1770" t="str">
        <f>IF(F1825="","",VLOOKUP($A1795,'Result Entry'!$B$9:$GS$108,161,0))</f>
        <v/>
      </c>
      <c r="J1825" s="1629" t="s">
        <v>175</v>
      </c>
      <c r="K1825" s="2098"/>
      <c r="L1825" s="2098"/>
      <c r="M1825" s="1630"/>
      <c r="N1825" s="2099"/>
      <c r="O1825" s="2100"/>
      <c r="P1825" s="2100"/>
      <c r="Q1825" s="2101"/>
      <c r="R1825" s="610"/>
    </row>
    <row r="1826" spans="8:8" ht="33.75" customHeight="1">
      <c r="A1826" s="1954"/>
      <c r="B1826" s="1986" t="s">
        <v>70</v>
      </c>
      <c r="C1826" s="1774" t="str">
        <f>'Result Entry'!$FG$3</f>
        <v>Jeewan Kaushal</v>
      </c>
      <c r="D1826" s="1775"/>
      <c r="E1826" s="1776"/>
      <c r="F1826" s="1769" t="str">
        <f>IF(OR($L1799="TC",$L1799="Nso"),"",VLOOKUP($A1795,'Result Entry'!$B$9:$HS$108,208,0))</f>
        <v>0/100</v>
      </c>
      <c r="G1826" s="1769"/>
      <c r="H1826" s="1769"/>
      <c r="I1826" s="1770" t="str">
        <f>IF(F1826="","",VLOOKUP($A1795,'Result Entry'!$B$9:$HS$108,167,0))</f>
        <v/>
      </c>
      <c r="J1826" s="1629" t="s">
        <v>149</v>
      </c>
      <c r="K1826" s="2098"/>
      <c r="L1826" s="2098"/>
      <c r="M1826" s="1630"/>
      <c r="N1826" s="1630"/>
      <c r="O1826" s="1630"/>
      <c r="P1826" s="1630"/>
      <c r="Q1826" s="2102"/>
      <c r="R1826" s="610"/>
    </row>
    <row r="1827" spans="8:8" ht="33.75" customHeight="1">
      <c r="A1827" s="1954"/>
      <c r="B1827" s="1986" t="s">
        <v>70</v>
      </c>
      <c r="C1827" s="1777" t="s">
        <v>181</v>
      </c>
      <c r="D1827" s="1778"/>
      <c r="E1827" s="1779"/>
      <c r="F1827" s="2103" t="s">
        <v>182</v>
      </c>
      <c r="G1827" s="2104"/>
      <c r="H1827" s="2105"/>
      <c r="I1827" s="1782" t="s">
        <v>31</v>
      </c>
      <c r="J1827" s="1629" t="s">
        <v>176</v>
      </c>
      <c r="K1827" s="2098"/>
      <c r="L1827" s="2098"/>
      <c r="M1827" s="1630"/>
      <c r="N1827" s="1630"/>
      <c r="O1827" s="1630"/>
      <c r="P1827" s="1630"/>
      <c r="Q1827" s="2102"/>
      <c r="R1827" s="610"/>
    </row>
    <row r="1828" spans="8:8" ht="33.75" customHeight="1">
      <c r="A1828" s="1954"/>
      <c r="B1828" s="1986" t="s">
        <v>70</v>
      </c>
      <c r="C1828" s="1783"/>
      <c r="D1828" s="1784"/>
      <c r="E1828" s="1785"/>
      <c r="F1828" s="1786" t="s">
        <v>245</v>
      </c>
      <c r="G1828" s="2106"/>
      <c r="H1828" s="1787"/>
      <c r="I1828" s="1788" t="s">
        <v>63</v>
      </c>
      <c r="J1828" s="1647" t="s">
        <v>68</v>
      </c>
      <c r="K1828" s="1648"/>
      <c r="L1828" s="1648"/>
      <c r="M1828" s="1648"/>
      <c r="N1828" s="1648"/>
      <c r="O1828" s="1648"/>
      <c r="P1828" s="1648"/>
      <c r="Q1828" s="2107"/>
      <c r="R1828" s="610"/>
    </row>
    <row r="1829" spans="8:8" ht="33.75" customHeight="1">
      <c r="A1829" s="1954"/>
      <c r="B1829" s="1986" t="s">
        <v>70</v>
      </c>
      <c r="C1829" s="1783"/>
      <c r="D1829" s="1784"/>
      <c r="E1829" s="1785"/>
      <c r="F1829" s="1786" t="s">
        <v>246</v>
      </c>
      <c r="G1829" s="2106"/>
      <c r="H1829" s="1787"/>
      <c r="I1829" s="1788" t="s">
        <v>64</v>
      </c>
      <c r="J1829" s="1650"/>
      <c r="K1829" s="1651"/>
      <c r="L1829" s="1651"/>
      <c r="M1829" s="1651"/>
      <c r="N1829" s="1651"/>
      <c r="O1829" s="1651"/>
      <c r="P1829" s="1651"/>
      <c r="Q1829" s="2108"/>
      <c r="R1829" s="610"/>
    </row>
    <row r="1830" spans="8:8" ht="33.75" customHeight="1">
      <c r="A1830" s="1954"/>
      <c r="B1830" s="1986" t="s">
        <v>70</v>
      </c>
      <c r="C1830" s="1783"/>
      <c r="D1830" s="1784"/>
      <c r="E1830" s="1785"/>
      <c r="F1830" s="1786" t="s">
        <v>247</v>
      </c>
      <c r="G1830" s="2106"/>
      <c r="H1830" s="1787"/>
      <c r="I1830" s="1788" t="s">
        <v>66</v>
      </c>
      <c r="J1830" s="1650"/>
      <c r="K1830" s="1651"/>
      <c r="L1830" s="1651"/>
      <c r="M1830" s="1651"/>
      <c r="N1830" s="1651"/>
      <c r="O1830" s="1651"/>
      <c r="P1830" s="1651"/>
      <c r="Q1830" s="2108"/>
      <c r="R1830" s="610"/>
    </row>
    <row r="1831" spans="8:8" ht="33.75" customHeight="1">
      <c r="A1831" s="1954"/>
      <c r="B1831" s="1986" t="s">
        <v>70</v>
      </c>
      <c r="C1831" s="1783"/>
      <c r="D1831" s="1784"/>
      <c r="E1831" s="1785"/>
      <c r="F1831" s="1786" t="s">
        <v>248</v>
      </c>
      <c r="G1831" s="2106"/>
      <c r="H1831" s="1787"/>
      <c r="I1831" s="1788" t="s">
        <v>65</v>
      </c>
      <c r="J1831" s="1653" t="s">
        <v>81</v>
      </c>
      <c r="K1831" s="1654"/>
      <c r="L1831" s="1654"/>
      <c r="M1831" s="1654"/>
      <c r="N1831" s="1654"/>
      <c r="O1831" s="1654"/>
      <c r="P1831" s="1654"/>
      <c r="Q1831" s="2109"/>
      <c r="R1831" s="610"/>
    </row>
    <row r="1832" spans="8:8" ht="33.75" customHeight="1">
      <c r="A1832" s="1954"/>
      <c r="B1832" s="2110" t="s">
        <v>70</v>
      </c>
      <c r="C1832" s="2111"/>
      <c r="D1832" s="2112"/>
      <c r="E1832" s="2113"/>
      <c r="F1832" s="2114"/>
      <c r="G1832" s="2115"/>
      <c r="H1832" s="2115"/>
      <c r="I1832" s="2116"/>
      <c r="J1832" s="2117"/>
      <c r="K1832" s="2118"/>
      <c r="L1832" s="2118"/>
      <c r="M1832" s="2118"/>
      <c r="N1832" s="2118"/>
      <c r="O1832" s="2118"/>
      <c r="P1832" s="2118"/>
      <c r="Q1832" s="2119"/>
      <c r="R1832" s="610"/>
    </row>
    <row r="1833" spans="8:8" s="927" ht="48.75" customFormat="1" customHeight="1">
      <c r="A1833" s="1439"/>
      <c r="B1833" s="2120"/>
      <c r="C1833" s="2120"/>
      <c r="D1833" s="2120"/>
      <c r="E1833" s="2120"/>
      <c r="F1833" s="2120"/>
      <c r="G1833" s="2120"/>
      <c r="H1833" s="2120"/>
      <c r="I1833" s="2120"/>
      <c r="J1833" s="2120"/>
      <c r="K1833" s="2120"/>
      <c r="L1833" s="2120"/>
      <c r="M1833" s="2120"/>
      <c r="N1833" s="2120"/>
      <c r="O1833" s="2120"/>
      <c r="P1833" s="2120"/>
      <c r="Q1833" s="2120"/>
      <c r="R1833" s="610"/>
    </row>
    <row r="1834" spans="8:8" ht="9.75" customHeight="1">
      <c r="A1834" s="1949">
        <f>A1795+1</f>
        <v>48.0</v>
      </c>
      <c r="B1834" s="1949"/>
      <c r="C1834" s="1949"/>
      <c r="D1834" s="1949"/>
      <c r="E1834" s="1949"/>
      <c r="F1834" s="1949"/>
      <c r="G1834" s="1949"/>
      <c r="H1834" s="1949"/>
      <c r="I1834" s="1949"/>
      <c r="J1834" s="1949"/>
      <c r="K1834" s="1949"/>
      <c r="L1834" s="1949"/>
      <c r="M1834" s="1949"/>
      <c r="N1834" s="1949"/>
      <c r="O1834" s="1949"/>
      <c r="P1834" s="1949"/>
      <c r="Q1834" s="1949"/>
      <c r="R1834" s="1949"/>
    </row>
    <row r="1835" spans="8:8" ht="16.5" customHeight="1">
      <c r="A1835" s="1950"/>
      <c r="B1835" s="1951" t="s">
        <v>51</v>
      </c>
      <c r="C1835" s="1952"/>
      <c r="D1835" s="1952"/>
      <c r="E1835" s="1952"/>
      <c r="F1835" s="1952"/>
      <c r="G1835" s="1952"/>
      <c r="H1835" s="1952"/>
      <c r="I1835" s="1952"/>
      <c r="J1835" s="1952"/>
      <c r="K1835" s="1952"/>
      <c r="L1835" s="1952"/>
      <c r="M1835" s="1952"/>
      <c r="N1835" s="1952"/>
      <c r="O1835" s="1952"/>
      <c r="P1835" s="1952"/>
      <c r="Q1835" s="1953"/>
      <c r="R1835" s="610"/>
    </row>
    <row r="1836" spans="8:8" ht="62.25" customHeight="1">
      <c r="A1836" s="1954"/>
      <c r="B1836" s="1955"/>
      <c r="C1836" s="1956"/>
      <c r="D1836" s="1957" t="str">
        <f>Master!$E$8</f>
        <v>Govt. Sr. Secondary School </v>
      </c>
      <c r="E1836" s="1958"/>
      <c r="F1836" s="1958"/>
      <c r="G1836" s="1958"/>
      <c r="H1836" s="1958"/>
      <c r="I1836" s="1958"/>
      <c r="J1836" s="1958"/>
      <c r="K1836" s="1958"/>
      <c r="L1836" s="1958"/>
      <c r="M1836" s="1958"/>
      <c r="N1836" s="1958"/>
      <c r="O1836" s="1958"/>
      <c r="P1836" s="1958"/>
      <c r="Q1836" s="1959"/>
      <c r="R1836" s="610"/>
    </row>
    <row r="1837" spans="8:8" ht="33.0" customHeight="1">
      <c r="A1837" s="1954"/>
      <c r="B1837" s="1960"/>
      <c r="C1837" s="1961"/>
      <c r="D1837" s="1962" t="str">
        <f>Master!$E$11</f>
        <v>P.S.-Bapini (Jodhpur)</v>
      </c>
      <c r="E1837" s="1962"/>
      <c r="F1837" s="1962"/>
      <c r="G1837" s="1962"/>
      <c r="H1837" s="1962"/>
      <c r="I1837" s="1962"/>
      <c r="J1837" s="1962"/>
      <c r="K1837" s="1962"/>
      <c r="L1837" s="1962"/>
      <c r="M1837" s="1962"/>
      <c r="N1837" s="1962"/>
      <c r="O1837" s="1962"/>
      <c r="P1837" s="1962"/>
      <c r="Q1837" s="1963"/>
      <c r="R1837" s="610"/>
    </row>
    <row r="1838" spans="8:8" ht="21.75" customHeight="1">
      <c r="A1838" s="1954"/>
      <c r="B1838" s="1964"/>
      <c r="C1838" s="1965" t="s">
        <v>151</v>
      </c>
      <c r="D1838" s="1966"/>
      <c r="E1838" s="1966"/>
      <c r="F1838" s="1966"/>
      <c r="G1838" s="1966"/>
      <c r="H1838" s="1967"/>
      <c r="I1838" s="1968" t="s">
        <v>128</v>
      </c>
      <c r="J1838" s="1969"/>
      <c r="K1838" s="1969"/>
      <c r="L1838" s="1970">
        <f>VLOOKUP(A1834,'Result Entry'!$B$6:$K$108,6,0)</f>
        <v>0.0</v>
      </c>
      <c r="M1838" s="1971"/>
      <c r="N1838" s="1972" t="s">
        <v>69</v>
      </c>
      <c r="O1838" s="1973"/>
      <c r="P1838" s="1974">
        <f>Master!$E$14</f>
        <v>8.151106901E9</v>
      </c>
      <c r="Q1838" s="1975"/>
      <c r="R1838" s="610"/>
    </row>
    <row r="1839" spans="8:8" ht="21.75" customHeight="1">
      <c r="A1839" s="1954"/>
      <c r="B1839" s="1976"/>
      <c r="C1839" s="1965"/>
      <c r="D1839" s="1966"/>
      <c r="E1839" s="1966"/>
      <c r="F1839" s="1966"/>
      <c r="G1839" s="1966"/>
      <c r="H1839" s="1967"/>
      <c r="I1839" s="1968"/>
      <c r="J1839" s="1969"/>
      <c r="K1839" s="1969"/>
      <c r="L1839" s="1970"/>
      <c r="M1839" s="1971"/>
      <c r="N1839" s="1470" t="s">
        <v>67</v>
      </c>
      <c r="O1839" s="1471"/>
      <c r="P1839" s="1472"/>
      <c r="Q1839" s="1977"/>
      <c r="R1839" s="610"/>
    </row>
    <row r="1840" spans="8:8" ht="21.75" customHeight="1">
      <c r="A1840" s="1954"/>
      <c r="B1840" s="1976"/>
      <c r="C1840" s="1978"/>
      <c r="D1840" s="1979"/>
      <c r="E1840" s="1979"/>
      <c r="F1840" s="1979"/>
      <c r="G1840" s="1979"/>
      <c r="H1840" s="1980"/>
      <c r="I1840" s="1981"/>
      <c r="J1840" s="1982"/>
      <c r="K1840" s="1982"/>
      <c r="L1840" s="1983"/>
      <c r="M1840" s="1984"/>
      <c r="N1840" s="1479" t="s">
        <v>52</v>
      </c>
      <c r="O1840" s="1480"/>
      <c r="P1840" s="1481" t="str">
        <f>Master!$E$6</f>
        <v>2022-23</v>
      </c>
      <c r="Q1840" s="1985"/>
      <c r="R1840" s="610"/>
    </row>
    <row r="1841" spans="8:8" ht="33.75" customHeight="1">
      <c r="A1841" s="1954"/>
      <c r="B1841" s="1986" t="s">
        <v>70</v>
      </c>
      <c r="C1841" s="1677" t="s">
        <v>21</v>
      </c>
      <c r="D1841" s="1678"/>
      <c r="E1841" s="1678"/>
      <c r="F1841" s="1678"/>
      <c r="G1841" s="1679"/>
      <c r="H1841" s="1680" t="s">
        <v>150</v>
      </c>
      <c r="I1841" s="1681">
        <f>VLOOKUP($A1834,'Result Entry'!$B$9:$FW$108,4,0)</f>
        <v>0.0</v>
      </c>
      <c r="J1841" s="1681"/>
      <c r="K1841" s="1681"/>
      <c r="L1841" s="1681"/>
      <c r="M1841" s="1681"/>
      <c r="N1841" s="1681"/>
      <c r="O1841" s="1681"/>
      <c r="P1841" s="1681"/>
      <c r="Q1841" s="1987"/>
      <c r="R1841" s="610"/>
    </row>
    <row r="1842" spans="8:8" ht="33.75" customHeight="1">
      <c r="A1842" s="1954"/>
      <c r="B1842" s="1986" t="s">
        <v>70</v>
      </c>
      <c r="C1842" s="1683" t="s">
        <v>23</v>
      </c>
      <c r="D1842" s="1684"/>
      <c r="E1842" s="1684"/>
      <c r="F1842" s="1684"/>
      <c r="G1842" s="1685"/>
      <c r="H1842" s="1686" t="s">
        <v>150</v>
      </c>
      <c r="I1842" s="1687">
        <f>VLOOKUP($A1834,'Result Entry'!$B$9:$FW$108,7,0)</f>
        <v>0.0</v>
      </c>
      <c r="J1842" s="1687"/>
      <c r="K1842" s="1687"/>
      <c r="L1842" s="1687"/>
      <c r="M1842" s="1687"/>
      <c r="N1842" s="1687"/>
      <c r="O1842" s="1687"/>
      <c r="P1842" s="1687"/>
      <c r="Q1842" s="1988"/>
      <c r="R1842" s="610"/>
    </row>
    <row r="1843" spans="8:8" ht="33.75" customHeight="1">
      <c r="A1843" s="1954"/>
      <c r="B1843" s="1986" t="s">
        <v>70</v>
      </c>
      <c r="C1843" s="1683" t="s">
        <v>24</v>
      </c>
      <c r="D1843" s="1684"/>
      <c r="E1843" s="1684"/>
      <c r="F1843" s="1684"/>
      <c r="G1843" s="1685"/>
      <c r="H1843" s="1686" t="s">
        <v>150</v>
      </c>
      <c r="I1843" s="1687">
        <f>VLOOKUP($A1834,'Result Entry'!$B$9:$FW$108,8,0)</f>
        <v>0.0</v>
      </c>
      <c r="J1843" s="1687"/>
      <c r="K1843" s="1687"/>
      <c r="L1843" s="1687"/>
      <c r="M1843" s="1687"/>
      <c r="N1843" s="1687"/>
      <c r="O1843" s="1687"/>
      <c r="P1843" s="1687"/>
      <c r="Q1843" s="1988"/>
      <c r="R1843" s="610"/>
    </row>
    <row r="1844" spans="8:8" ht="33.75" customHeight="1">
      <c r="A1844" s="1954"/>
      <c r="B1844" s="1986" t="s">
        <v>70</v>
      </c>
      <c r="C1844" s="1683" t="s">
        <v>53</v>
      </c>
      <c r="D1844" s="1684"/>
      <c r="E1844" s="1684"/>
      <c r="F1844" s="1684"/>
      <c r="G1844" s="1685"/>
      <c r="H1844" s="1686" t="s">
        <v>150</v>
      </c>
      <c r="I1844" s="1687">
        <f>VLOOKUP($A1834,'Result Entry'!$B$9:$FW$108,9,0)</f>
        <v>0.0</v>
      </c>
      <c r="J1844" s="1687"/>
      <c r="K1844" s="1687"/>
      <c r="L1844" s="1687"/>
      <c r="M1844" s="1687"/>
      <c r="N1844" s="1687"/>
      <c r="O1844" s="1687"/>
      <c r="P1844" s="1687"/>
      <c r="Q1844" s="1988"/>
      <c r="R1844" s="610"/>
    </row>
    <row r="1845" spans="8:8" ht="33.75" customHeight="1">
      <c r="A1845" s="1954"/>
      <c r="B1845" s="1986" t="s">
        <v>70</v>
      </c>
      <c r="C1845" s="1683" t="s">
        <v>54</v>
      </c>
      <c r="D1845" s="1684"/>
      <c r="E1845" s="1684"/>
      <c r="F1845" s="1684"/>
      <c r="G1845" s="1685"/>
      <c r="H1845" s="1686" t="s">
        <v>150</v>
      </c>
      <c r="I1845" s="1689" t="str">
        <f>CONCATENATE('Result Entry'!$G$4,'Result Entry'!$J$4)</f>
        <v>11(A)</v>
      </c>
      <c r="J1845" s="1687"/>
      <c r="K1845" s="1687"/>
      <c r="L1845" s="1687"/>
      <c r="M1845" s="1687"/>
      <c r="N1845" s="1687"/>
      <c r="O1845" s="1687"/>
      <c r="P1845" s="1687"/>
      <c r="Q1845" s="1988"/>
      <c r="R1845" s="610"/>
    </row>
    <row r="1846" spans="8:8" ht="33.75" customHeight="1">
      <c r="A1846" s="1954"/>
      <c r="B1846" s="1986" t="s">
        <v>70</v>
      </c>
      <c r="C1846" s="1742" t="s">
        <v>26</v>
      </c>
      <c r="D1846" s="1763"/>
      <c r="E1846" s="1763"/>
      <c r="F1846" s="1763"/>
      <c r="G1846" s="1989"/>
      <c r="H1846" s="1693" t="s">
        <v>150</v>
      </c>
      <c r="I1846" s="1694">
        <f>VLOOKUP($A1834,'Result Entry'!$B$9:$FW$108,10,0)</f>
        <v>0.0</v>
      </c>
      <c r="J1846" s="1694"/>
      <c r="K1846" s="1694"/>
      <c r="L1846" s="1694"/>
      <c r="M1846" s="1694"/>
      <c r="N1846" s="1694"/>
      <c r="O1846" s="1694"/>
      <c r="P1846" s="1694"/>
      <c r="Q1846" s="1990"/>
      <c r="R1846" s="610"/>
    </row>
    <row r="1847" spans="8:8" ht="33.75" customHeight="1">
      <c r="A1847" s="1954"/>
      <c r="B1847" s="1986" t="s">
        <v>70</v>
      </c>
      <c r="C1847" s="1991" t="s">
        <v>244</v>
      </c>
      <c r="D1847" s="1992"/>
      <c r="E1847" s="1993" t="s">
        <v>73</v>
      </c>
      <c r="F1847" s="1994" t="s">
        <v>74</v>
      </c>
      <c r="G1847" s="1994" t="s">
        <v>230</v>
      </c>
      <c r="H1847" s="1995" t="s">
        <v>169</v>
      </c>
      <c r="I1847" s="1701" t="s">
        <v>56</v>
      </c>
      <c r="J1847" s="1996"/>
      <c r="K1847" s="1996"/>
      <c r="L1847" s="1997" t="s">
        <v>231</v>
      </c>
      <c r="M1847" s="1998" t="s">
        <v>85</v>
      </c>
      <c r="N1847" s="1998"/>
      <c r="O1847" s="1999"/>
      <c r="P1847" s="2000" t="s">
        <v>77</v>
      </c>
      <c r="Q1847" s="2001" t="s">
        <v>99</v>
      </c>
      <c r="R1847" s="610"/>
    </row>
    <row r="1848" spans="8:8" ht="33.75" customHeight="1">
      <c r="A1848" s="1954"/>
      <c r="B1848" s="1986" t="s">
        <v>70</v>
      </c>
      <c r="C1848" s="2002"/>
      <c r="D1848" s="2003"/>
      <c r="E1848" s="2004"/>
      <c r="F1848" s="2005"/>
      <c r="G1848" s="2005"/>
      <c r="H1848" s="2006"/>
      <c r="I1848" s="2007" t="s">
        <v>233</v>
      </c>
      <c r="J1848" s="2008" t="s">
        <v>87</v>
      </c>
      <c r="K1848" s="2009" t="s">
        <v>109</v>
      </c>
      <c r="L1848" s="2010"/>
      <c r="M1848" s="2007" t="s">
        <v>233</v>
      </c>
      <c r="N1848" s="2008" t="s">
        <v>87</v>
      </c>
      <c r="O1848" s="2011" t="s">
        <v>110</v>
      </c>
      <c r="P1848" s="2012"/>
      <c r="Q1848" s="2013"/>
      <c r="R1848" s="610"/>
    </row>
    <row r="1849" spans="8:8" s="2014" ht="33.75" customFormat="1" customHeight="1">
      <c r="A1849" s="1954"/>
      <c r="B1849" s="1986" t="s">
        <v>70</v>
      </c>
      <c r="C1849" s="2015" t="s">
        <v>57</v>
      </c>
      <c r="D1849" s="2016"/>
      <c r="E1849" s="2017">
        <f>'Result Entry'!$L$7</f>
        <v>10.0</v>
      </c>
      <c r="F1849" s="2018">
        <f>'Result Entry'!$M$7</f>
        <v>10.0</v>
      </c>
      <c r="G1849" s="2018">
        <f>'Result Entry'!$N$7</f>
        <v>10.0</v>
      </c>
      <c r="H1849" s="2019">
        <f>SUM(E1849:G1849)</f>
        <v>30.0</v>
      </c>
      <c r="I1849" s="2020" t="s">
        <v>243</v>
      </c>
      <c r="J1849" s="2021" t="s">
        <v>243</v>
      </c>
      <c r="K1849" s="2022">
        <f>'Result Entry'!$P$7</f>
        <v>70.0</v>
      </c>
      <c r="L1849" s="2023">
        <f>SUM(H1849,K1849)</f>
        <v>100.0</v>
      </c>
      <c r="M1849" s="2020" t="s">
        <v>243</v>
      </c>
      <c r="N1849" s="2021" t="s">
        <v>243</v>
      </c>
      <c r="O1849" s="2019">
        <f>'Result Entry'!$R$7</f>
        <v>100.0</v>
      </c>
      <c r="P1849" s="2024">
        <f>SUM(L1849,O1849)</f>
        <v>200.0</v>
      </c>
      <c r="Q1849" s="2025"/>
      <c r="R1849" s="610"/>
    </row>
    <row r="1850" spans="8:8" s="1538" ht="33.75" customFormat="1" customHeight="1">
      <c r="A1850" s="1954"/>
      <c r="B1850" s="1986" t="s">
        <v>70</v>
      </c>
      <c r="C1850" s="1540" t="str">
        <f>'Result Entry'!$L$3</f>
        <v>HINDI Comp.</v>
      </c>
      <c r="D1850" s="1541"/>
      <c r="E1850" s="1728">
        <f>IF($L1838="TC",0,IF($L1838="Nso",0,VLOOKUP($A1834,'Result Entry'!$B$9:$FW$108,11,0)))</f>
        <v>0.0</v>
      </c>
      <c r="F1850" s="1729">
        <f>IF($L1838="TC",0,IF($L1838="Nso",0,VLOOKUP($A1834,'Result Entry'!$B$9:$FW$108,12,0)))</f>
        <v>0.0</v>
      </c>
      <c r="G1850" s="1729">
        <f>IF($L1838="TC",0,IF($L1838="Nso",0,VLOOKUP($A1834,'Result Entry'!$B$9:$FW$108,13,0)))</f>
        <v>0.0</v>
      </c>
      <c r="H1850" s="2026">
        <f>SUM(E1850:G1850)</f>
        <v>0.0</v>
      </c>
      <c r="I1850" s="2027" t="str">
        <f>CONCATENATE(U1850,"/",'Result Entry'!$P$7)</f>
        <v>0/70</v>
      </c>
      <c r="J1850" s="2028" t="str">
        <f>IF(V1850=0,"--",CONCATENATE(V1850,"/"))</f>
        <v>--</v>
      </c>
      <c r="K1850" s="2029">
        <f>SUM(U1850:V1850)</f>
        <v>0.0</v>
      </c>
      <c r="L1850" s="2030">
        <f>SUM(H1850,K1850)</f>
        <v>0.0</v>
      </c>
      <c r="M1850" s="2027" t="str">
        <f>CONCATENATE(W1850,"/",'Result Entry'!$R$7)</f>
        <v>0/100</v>
      </c>
      <c r="N1850" s="2028" t="str">
        <f>IF(X1850=0,"--",CONCATENATE(X1850,"/"))</f>
        <v>--</v>
      </c>
      <c r="O1850" s="2031">
        <f>SUM(W1850:X1850)</f>
        <v>0.0</v>
      </c>
      <c r="P1850" s="1734">
        <f>SUM(L1850,O1850)</f>
        <v>0.0</v>
      </c>
      <c r="Q1850" s="2032" t="str">
        <f>IF($L1838="TC",0,IF($L1838="Nso",0,VLOOKUP($A1834,'Result Entry'!$B$9:$FW$108,24,0)))</f>
        <v/>
      </c>
      <c r="R1850" s="610"/>
      <c r="U1850" s="2033">
        <f>IF($L1838="TC",0,IF($L1838="Nso",0,VLOOKUP($A1834,'Result Entry'!$B$9:$FW$108,15,0)))</f>
        <v>0.0</v>
      </c>
      <c r="V1850" s="2033">
        <v>0.0</v>
      </c>
      <c r="W1850" s="2033">
        <f>IF($L1838="TC",0,IF($L1838="Nso",0,VLOOKUP($A1834,'Result Entry'!$B$9:$FW$108,17,0)))</f>
        <v>0.0</v>
      </c>
      <c r="X1850" s="2033">
        <v>0.0</v>
      </c>
    </row>
    <row r="1851" spans="8:8" s="1538" ht="33.75" customFormat="1" customHeight="1">
      <c r="A1851" s="1954"/>
      <c r="B1851" s="1986" t="s">
        <v>70</v>
      </c>
      <c r="C1851" s="1551" t="str">
        <f>'Result Entry'!$Z$3</f>
        <v>ENGLISH Comp.</v>
      </c>
      <c r="D1851" s="1552"/>
      <c r="E1851" s="1728">
        <f>IF($L1838="TC",0,IF($L1838="Nso",0,VLOOKUP($A1834,'Result Entry'!$B$9:$FW$108,25,0)))</f>
        <v>0.0</v>
      </c>
      <c r="F1851" s="1729">
        <f>IF($L1838="TC",0,IF($L1838="Nso",0,VLOOKUP($A1834,'Result Entry'!$B$9:$FW$108,26,0)))</f>
        <v>0.0</v>
      </c>
      <c r="G1851" s="1729">
        <f>IF($L1838="TC",0,IF($L1838="Nso",0,VLOOKUP($A1834,'Result Entry'!$B$9:$FW$108,27,0)))</f>
        <v>0.0</v>
      </c>
      <c r="H1851" s="2034">
        <f t="shared" si="235" ref="H1851:H1856">SUM(E1851:G1851)</f>
        <v>0.0</v>
      </c>
      <c r="I1851" s="2035" t="str">
        <f>CONCATENATE(U1851,"/",'Result Entry'!$AD$7)</f>
        <v>0/70</v>
      </c>
      <c r="J1851" s="2036" t="str">
        <f>IF(V1851=0,"--",CONCATENATE(V1851,"/"))</f>
        <v>--</v>
      </c>
      <c r="K1851" s="2037">
        <f t="shared" si="236" ref="K1851:K1856">SUM(U1851:V1851)</f>
        <v>0.0</v>
      </c>
      <c r="L1851" s="2038">
        <f t="shared" si="237" ref="L1851:L1856">SUM(H1851,K1851)</f>
        <v>0.0</v>
      </c>
      <c r="M1851" s="2035" t="str">
        <f>CONCATENATE(W1851,"/",'Result Entry'!$AF$7)</f>
        <v>0/100</v>
      </c>
      <c r="N1851" s="2036" t="str">
        <f>IF(X1851=0,"--",CONCATENATE(X1851,"/"))</f>
        <v>--</v>
      </c>
      <c r="O1851" s="2031">
        <f t="shared" si="238" ref="O1851:O1856">SUM(W1851:X1851)</f>
        <v>0.0</v>
      </c>
      <c r="P1851" s="1734">
        <f t="shared" si="239" ref="P1851:P1856">SUM(L1851,O1851)</f>
        <v>0.0</v>
      </c>
      <c r="Q1851" s="2032" t="str">
        <f>IF($L1838="TC",0,IF($L1838="Nso",0,VLOOKUP($A1834,'Result Entry'!$B$9:$FW$108,38,0)))</f>
        <v/>
      </c>
      <c r="R1851" s="610"/>
      <c r="U1851" s="2039">
        <f>IF($L1838="TC",0,IF($L1838="Nso",0,VLOOKUP($A1834,'Result Entry'!$B$9:$FW$108,29,0)))</f>
        <v>0.0</v>
      </c>
      <c r="V1851" s="2039">
        <v>0.0</v>
      </c>
      <c r="W1851" s="2039">
        <f>IF($L1838="TC",0,IF($L1838="Nso",0,VLOOKUP($A1834,'Result Entry'!$B$9:$FW$108,31,0)))</f>
        <v>0.0</v>
      </c>
      <c r="X1851" s="2039">
        <v>0.0</v>
      </c>
    </row>
    <row r="1852" spans="8:8" s="1538" ht="33.75" customFormat="1" customHeight="1">
      <c r="A1852" s="1954"/>
      <c r="B1852" s="1986" t="s">
        <v>70</v>
      </c>
      <c r="C1852" s="1551">
        <f>IF(Y1852&gt;=1,'Result Entry'!$AO$3,0)</f>
        <v>0.0</v>
      </c>
      <c r="D1852" s="1552"/>
      <c r="E1852" s="1728">
        <f>IF($L1838="TC",0,IF($L1838="Nso",0,VLOOKUP($A1834,'Result Entry'!$B$9:$FW$108,40,0)))</f>
        <v>0.0</v>
      </c>
      <c r="F1852" s="1729">
        <f>IF($L1838="TC",0,IF($L1838="Nso",0,VLOOKUP($A1834,'Result Entry'!$B$9:$FW$108,41,0)))</f>
        <v>0.0</v>
      </c>
      <c r="G1852" s="1729">
        <f>IF($L1838="TC",0,IF($L1838="Nso",0,VLOOKUP($A1834,'Result Entry'!$B$9:$FW$108,42,0)))</f>
        <v>0.0</v>
      </c>
      <c r="H1852" s="2034">
        <f t="shared" si="235"/>
        <v>0.0</v>
      </c>
      <c r="I1852" s="2035" t="str">
        <f>CONCATENATE(U1852,"/",'Result Entry'!$AS$7)</f>
        <v>0/40</v>
      </c>
      <c r="J1852" s="2036" t="str">
        <f>IF(V1852=0,"--",CONCATENATE(V1852,"/",'Result Entry'!$AT$7))</f>
        <v>--</v>
      </c>
      <c r="K1852" s="2037">
        <f t="shared" si="236"/>
        <v>0.0</v>
      </c>
      <c r="L1852" s="2038">
        <f t="shared" si="237"/>
        <v>0.0</v>
      </c>
      <c r="M1852" s="2035" t="str">
        <f>CONCATENATE(W1852,"/",'Result Entry'!$AW$7)</f>
        <v>0/100</v>
      </c>
      <c r="N1852" s="2036" t="str">
        <f>IF(X1852=0,"--",CONCATENATE(X1852,"/",'Result Entry'!$AX$7))</f>
        <v>--</v>
      </c>
      <c r="O1852" s="2031">
        <f t="shared" si="238"/>
        <v>0.0</v>
      </c>
      <c r="P1852" s="1734">
        <f t="shared" si="239"/>
        <v>0.0</v>
      </c>
      <c r="Q1852" s="2032" t="str">
        <f>IF($L1838="TC",0,IF($L1838="Nso",0,VLOOKUP($A1834,'Result Entry'!$B$9:$FW$108,55,0)))</f>
        <v/>
      </c>
      <c r="R1852" s="610"/>
      <c r="U1852" s="2039">
        <f>IF($L1838="TC",0,IF($L1838="Nso",0,VLOOKUP($A1834,'Result Entry'!$B$9:$FW$108,44,0)))</f>
        <v>0.0</v>
      </c>
      <c r="V1852" s="2039">
        <f>IF($L1838="TC",0,IF($L1838="Nso",0,VLOOKUP($A1834,'Result Entry'!$B$9:$FW$108,45,0)))</f>
        <v>0.0</v>
      </c>
      <c r="W1852" s="2039">
        <f>IF($L1838="TC",0,IF($L1838="Nso",0,VLOOKUP($A1834,'Result Entry'!$B$9:$FW$108,48,0)))</f>
        <v>0.0</v>
      </c>
      <c r="X1852" s="2039">
        <f>IF($L1838="TC",0,IF($L1838="Nso",0,VLOOKUP($A1834,'Result Entry'!$B$9:$FW$108,49,0)))</f>
        <v>0.0</v>
      </c>
      <c r="Y1852" s="2039">
        <f>VLOOKUP($A1834,'Result Entry'!$B$9:$FW$108,39,0)</f>
        <v>0.0</v>
      </c>
    </row>
    <row r="1853" spans="8:8" s="1538" ht="33.75" customFormat="1" customHeight="1">
      <c r="A1853" s="1954"/>
      <c r="B1853" s="1986" t="s">
        <v>70</v>
      </c>
      <c r="C1853" s="1551">
        <f>IF(Y1853&gt;=1,'Result Entry'!$BF$3,0)</f>
        <v>0.0</v>
      </c>
      <c r="D1853" s="1552"/>
      <c r="E1853" s="1728">
        <f>IF($L1838="TC",0,IF($L1838="Nso",0,VLOOKUP($A1834,'Result Entry'!$B$9:$FW$108,57,0)))</f>
        <v>0.0</v>
      </c>
      <c r="F1853" s="1729">
        <f>IF($L1838="TC",0,IF($L1838="Nso",0,VLOOKUP($A1834,'Result Entry'!$B$9:$FW$108,58,0)))</f>
        <v>0.0</v>
      </c>
      <c r="G1853" s="1729">
        <f>IF($L1838="TC",0,IF($L1838="Nso",0,VLOOKUP($A1834,'Result Entry'!$B$9:$FW$108,59,0)))</f>
        <v>0.0</v>
      </c>
      <c r="H1853" s="2034">
        <f t="shared" si="235"/>
        <v>0.0</v>
      </c>
      <c r="I1853" s="2035" t="str">
        <f>CONCATENATE(U1853,"/",'Result Entry'!$BJ$7)</f>
        <v>0/70</v>
      </c>
      <c r="J1853" s="2036" t="str">
        <f>IF(V1853=0,"--",CONCATENATE(V1853,"/",'Result Entry'!$BK$7))</f>
        <v>--</v>
      </c>
      <c r="K1853" s="2037">
        <f t="shared" si="236"/>
        <v>0.0</v>
      </c>
      <c r="L1853" s="2038">
        <f t="shared" si="237"/>
        <v>0.0</v>
      </c>
      <c r="M1853" s="2035" t="str">
        <f>CONCATENATE(W1853,"/",'Result Entry'!$BN$7)</f>
        <v>0/100</v>
      </c>
      <c r="N1853" s="2036" t="str">
        <f>IF(X1853=0,"--",CONCATENATE(X1853,"/",'Result Entry'!$BO$7))</f>
        <v>--</v>
      </c>
      <c r="O1853" s="2031">
        <f t="shared" si="238"/>
        <v>0.0</v>
      </c>
      <c r="P1853" s="1734">
        <f t="shared" si="239"/>
        <v>0.0</v>
      </c>
      <c r="Q1853" s="2032" t="str">
        <f>IF($L1838="TC",0,IF($L1838="Nso",0,VLOOKUP($A1834,'Result Entry'!$B$9:$FW$108,72,0)))</f>
        <v/>
      </c>
      <c r="R1853" s="610"/>
      <c r="U1853" s="2039">
        <f>IF($L1838="TC",0,IF($L1838="Nso",0,VLOOKUP($A1834,'Result Entry'!$B$9:$FW$108,61,0)))</f>
        <v>0.0</v>
      </c>
      <c r="V1853" s="2039">
        <f>IF($L1838="TC",0,IF($L1838="Nso",0,VLOOKUP($A1834,'Result Entry'!$B$9:$FW$108,62,0)))</f>
        <v>0.0</v>
      </c>
      <c r="W1853" s="2039">
        <f>IF($L1838="TC",0,IF($L1838="Nso",0,VLOOKUP($A1834,'Result Entry'!$B$9:$FW$108,65,0)))</f>
        <v>0.0</v>
      </c>
      <c r="X1853" s="2039">
        <f>IF($L1838="TC",0,IF($L1838="Nso",0,VLOOKUP($A1834,'Result Entry'!$B$9:$FW$108,66,0)))</f>
        <v>0.0</v>
      </c>
      <c r="Y1853" s="2039">
        <f>VLOOKUP($A1834,'Result Entry'!$B$9:$FW$108,56,0)</f>
        <v>0.0</v>
      </c>
    </row>
    <row r="1854" spans="8:8" s="1538" ht="33.75" customFormat="1" customHeight="1">
      <c r="A1854" s="1954"/>
      <c r="B1854" s="1986" t="s">
        <v>70</v>
      </c>
      <c r="C1854" s="1554">
        <f>IF(Y1854&gt;=1,'Result Entry'!$BW$3,0)</f>
        <v>0.0</v>
      </c>
      <c r="D1854" s="2040"/>
      <c r="E1854" s="2041">
        <f>IF($L1838="TC",0,IF($L1838="Nso",0,VLOOKUP($A1834,'Result Entry'!$B$9:$FW$108,74,0)))</f>
        <v>0.0</v>
      </c>
      <c r="F1854" s="2042">
        <f>IF($L1838="TC",0,IF($L1838="Nso",0,VLOOKUP($A1834,'Result Entry'!$B$9:$FW$108,75,0)))</f>
        <v>0.0</v>
      </c>
      <c r="G1854" s="2042">
        <f>IF($L1838="TC",0,IF($L1838="Nso",0,VLOOKUP($A1834,'Result Entry'!$B$9:$FW$108,76,0)))</f>
        <v>0.0</v>
      </c>
      <c r="H1854" s="2043">
        <f t="shared" si="235"/>
        <v>0.0</v>
      </c>
      <c r="I1854" s="2044" t="str">
        <f>CONCATENATE(U1854,"/",'Result Entry'!$CA$7)</f>
        <v>0/70</v>
      </c>
      <c r="J1854" s="2045" t="str">
        <f>IF(V1854=0,"--",CONCATENATE(V1854,"/",'Result Entry'!$CB$7))</f>
        <v>--</v>
      </c>
      <c r="K1854" s="2046">
        <f t="shared" si="236"/>
        <v>0.0</v>
      </c>
      <c r="L1854" s="2047">
        <f t="shared" si="237"/>
        <v>0.0</v>
      </c>
      <c r="M1854" s="2044" t="str">
        <f>CONCATENATE(W1854,"/",'Result Entry'!$CE$7)</f>
        <v>0/100</v>
      </c>
      <c r="N1854" s="2045" t="str">
        <f>IF(X1854=0,"--",CONCATENATE(X1854,"/",'Result Entry'!$CF$7))</f>
        <v>--</v>
      </c>
      <c r="O1854" s="2043">
        <f t="shared" si="238"/>
        <v>0.0</v>
      </c>
      <c r="P1854" s="2048">
        <f t="shared" si="239"/>
        <v>0.0</v>
      </c>
      <c r="Q1854" s="2049" t="str">
        <f>IF($L1838="TC",0,IF($L1838="Nso",0,VLOOKUP($A1834,'Result Entry'!$B$9:$FW$108,89,0)))</f>
        <v/>
      </c>
      <c r="R1854" s="610"/>
      <c r="U1854" s="2041">
        <f>IF($L1838="TC",0,IF($L1838="Nso",0,VLOOKUP($A1834,'Result Entry'!$B$9:$FW$108,78,0)))</f>
        <v>0.0</v>
      </c>
      <c r="V1854" s="2041">
        <f>IF($L1838="TC",0,IF($L1838="Nso",0,VLOOKUP($A1834,'Result Entry'!$B$9:$FW$108,79,0)))</f>
        <v>0.0</v>
      </c>
      <c r="W1854" s="2041">
        <f>IF($L1838="TC",0,IF($L1838="Nso",0,VLOOKUP($A1834,'Result Entry'!$B$9:$FW$108,82,0)))</f>
        <v>0.0</v>
      </c>
      <c r="X1854" s="2041">
        <f>IF($L1838="TC",0,IF($L1838="Nso",0,VLOOKUP($A1834,'Result Entry'!$B$9:$FW$108,83,0)))</f>
        <v>0.0</v>
      </c>
      <c r="Y1854" s="2041">
        <f>VLOOKUP($A1834,'Result Entry'!$B$9:$FW$108,73,0)</f>
        <v>0.0</v>
      </c>
    </row>
    <row r="1855" spans="8:8" s="1538" ht="33.75" customFormat="1" customHeight="1">
      <c r="A1855" s="1954"/>
      <c r="B1855" s="1986" t="s">
        <v>70</v>
      </c>
      <c r="C1855" s="2050">
        <f>IF(Y1855&gt;=1,'Result Entry'!$CN$3,0)</f>
        <v>0.0</v>
      </c>
      <c r="D1855" s="2040"/>
      <c r="E1855" s="2051">
        <f>IF($L1838="TC",0,IF($L1838="Nso",0,VLOOKUP($A1834,'Result Entry'!$B$9:$FW$108,91,0)))</f>
        <v>0.0</v>
      </c>
      <c r="F1855" s="2052">
        <f>IF($L1838="TC",0,IF($L1838="Nso",0,VLOOKUP($A1834,'Result Entry'!$B$9:$FW$108,92,0)))</f>
        <v>0.0</v>
      </c>
      <c r="G1855" s="2052">
        <f>IF($L1838="TC",0,IF($L1838="Nso",0,VLOOKUP($A1834,'Result Entry'!$B$9:$FW$108,93,0)))</f>
        <v>0.0</v>
      </c>
      <c r="H1855" s="2053">
        <f t="shared" si="235"/>
        <v>0.0</v>
      </c>
      <c r="I1855" s="2054" t="str">
        <f>CONCATENATE(U1855,"/",'Result Entry'!$CR$7)</f>
        <v>0/70</v>
      </c>
      <c r="J1855" s="2055" t="str">
        <f>IF(V1855=0,"--",CONCATENATE(V1855,"/",'Result Entry'!$CS$7))</f>
        <v>--</v>
      </c>
      <c r="K1855" s="2056">
        <f t="shared" si="236"/>
        <v>0.0</v>
      </c>
      <c r="L1855" s="2057">
        <f t="shared" si="237"/>
        <v>0.0</v>
      </c>
      <c r="M1855" s="2054" t="str">
        <f>CONCATENATE(W1855,"/",'Result Entry'!$CV$7)</f>
        <v>0/100</v>
      </c>
      <c r="N1855" s="2055" t="str">
        <f>IF(X1855=0,"--",CONCATENATE(X1855,"/",'Result Entry'!$CW$7))</f>
        <v>--</v>
      </c>
      <c r="O1855" s="2053">
        <f t="shared" si="238"/>
        <v>0.0</v>
      </c>
      <c r="P1855" s="2058">
        <f t="shared" si="239"/>
        <v>0.0</v>
      </c>
      <c r="Q1855" s="2059" t="str">
        <f>IF($L1838="TC",0,IF($L1838="Nso",0,VLOOKUP($A1834,'Result Entry'!$B$9:$FW$108,106,0)))</f>
        <v/>
      </c>
      <c r="R1855" s="610"/>
      <c r="U1855" s="2051">
        <f>IF($L1838="TC",0,IF($L1838="Nso",0,VLOOKUP($A1834,'Result Entry'!$B$9:$FW$108,95,0)))</f>
        <v>0.0</v>
      </c>
      <c r="V1855" s="2051">
        <f>IF($L1838="TC",0,IF($L1838="Nso",0,VLOOKUP($A1834,'Result Entry'!$B$9:$FW$108,96,0)))</f>
        <v>0.0</v>
      </c>
      <c r="W1855" s="2051">
        <f>IF($L1838="TC",0,IF($L1838="Nso",0,VLOOKUP($A1834,'Result Entry'!$B$9:$FW$108,99,0)))</f>
        <v>0.0</v>
      </c>
      <c r="X1855" s="2051">
        <f>IF($L1838="TC",0,IF($L1838="Nso",0,VLOOKUP($A1834,'Result Entry'!$B$9:$FW$108,100,0)))</f>
        <v>0.0</v>
      </c>
      <c r="Y1855" s="2051">
        <f>VLOOKUP($A1834,'Result Entry'!$B$9:$FW$108,90,0)</f>
        <v>0.0</v>
      </c>
    </row>
    <row r="1856" spans="8:8" s="1538" ht="33.75" customFormat="1" customHeight="1">
      <c r="A1856" s="1954"/>
      <c r="B1856" s="1986" t="s">
        <v>70</v>
      </c>
      <c r="C1856" s="1554">
        <f>IF(Y1856&gt;=1,'Result Entry'!$DE$3,0)</f>
        <v>0.0</v>
      </c>
      <c r="D1856" s="2040"/>
      <c r="E1856" s="1739">
        <f>IF($L1838="TC",0,IF($L1838="Nso",0,VLOOKUP($A1834,'Result Entry'!$B$9:$FW$108,108,0)))</f>
        <v>0.0</v>
      </c>
      <c r="F1856" s="1740">
        <f>IF($L1838="TC",0,IF($L1838="Nso",0,VLOOKUP($A1834,'Result Entry'!$B$9:$FW$108,109,0)))</f>
        <v>0.0</v>
      </c>
      <c r="G1856" s="1740">
        <f>IF($L1838="TC",0,IF($L1838="Nso",0,VLOOKUP($A1834,'Result Entry'!$B$9:$FW$108,110,0)))</f>
        <v>0.0</v>
      </c>
      <c r="H1856" s="2060">
        <f t="shared" si="235"/>
        <v>0.0</v>
      </c>
      <c r="I1856" s="2061" t="str">
        <f>CONCATENATE(U1856,"/",'Result Entry'!$DI$7)</f>
        <v>0/70</v>
      </c>
      <c r="J1856" s="2062" t="str">
        <f>IF(V1856=0,"--",CONCATENATE(V1856,"/",'Result Entry'!$DJ$7))</f>
        <v>--</v>
      </c>
      <c r="K1856" s="2063">
        <f t="shared" si="236"/>
        <v>0.0</v>
      </c>
      <c r="L1856" s="2064">
        <f t="shared" si="237"/>
        <v>0.0</v>
      </c>
      <c r="M1856" s="2061" t="str">
        <f>CONCATENATE(W1856,"/",'Result Entry'!$DM$7)</f>
        <v>0/100</v>
      </c>
      <c r="N1856" s="2062" t="str">
        <f>IF(X1856=0,"--",CONCATENATE(X1856,"/",'Result Entry'!$DN$7))</f>
        <v>--</v>
      </c>
      <c r="O1856" s="2060">
        <f t="shared" si="238"/>
        <v>0.0</v>
      </c>
      <c r="P1856" s="1746">
        <f t="shared" si="239"/>
        <v>0.0</v>
      </c>
      <c r="Q1856" s="2032" t="str">
        <f>IF($L1838="TC",0,IF($L1838="Nso",0,VLOOKUP($A1834,'Result Entry'!$B$9:$FW$108,123,0)))</f>
        <v/>
      </c>
      <c r="R1856" s="610"/>
      <c r="U1856" s="2065">
        <f>IF($L1838="TC",0,IF($L1838="Nso",0,VLOOKUP($A1834,'Result Entry'!$B$9:$FW$108,112,0)))</f>
        <v>0.0</v>
      </c>
      <c r="V1856" s="2065">
        <f>IF($L1838="TC",0,IF($L1838="Nso",0,VLOOKUP($A1834,'Result Entry'!$B$9:$FW$108,113,0)))</f>
        <v>0.0</v>
      </c>
      <c r="W1856" s="2065">
        <f>IF($L1838="TC",0,IF($L1838="Nso",0,VLOOKUP($A1834,'Result Entry'!$B$9:$FW$108,116,0)))</f>
        <v>0.0</v>
      </c>
      <c r="X1856" s="2065">
        <f>IF($L1838="TC",0,IF($L1838="Nso",0,VLOOKUP($A1834,'Result Entry'!$B$9:$FW$108,117,0)))</f>
        <v>0.0</v>
      </c>
      <c r="Y1856" s="2065">
        <f>VLOOKUP($A1834,'Result Entry'!$B$9:$FW$108,107,0)</f>
        <v>0.0</v>
      </c>
    </row>
    <row r="1857" spans="8:8" ht="33.75" customHeight="1">
      <c r="A1857" s="1954"/>
      <c r="B1857" s="1986" t="s">
        <v>70</v>
      </c>
      <c r="C1857" s="1565" t="s">
        <v>78</v>
      </c>
      <c r="D1857" s="1566"/>
      <c r="E1857" s="1567"/>
      <c r="F1857" s="1747" t="s">
        <v>79</v>
      </c>
      <c r="G1857" s="2066"/>
      <c r="H1857" s="1748"/>
      <c r="I1857" s="1747" t="s">
        <v>80</v>
      </c>
      <c r="J1857" s="1749"/>
      <c r="K1857" s="2067" t="s">
        <v>42</v>
      </c>
      <c r="L1857" s="2068"/>
      <c r="M1857" s="2067" t="s">
        <v>92</v>
      </c>
      <c r="N1857" s="1753"/>
      <c r="O1857" s="1752" t="s">
        <v>40</v>
      </c>
      <c r="P1857" s="1753"/>
      <c r="Q1857" s="2069" t="s">
        <v>44</v>
      </c>
      <c r="R1857" s="610"/>
    </row>
    <row r="1858" spans="8:8" ht="33.75" customHeight="1">
      <c r="A1858" s="1954"/>
      <c r="B1858" s="1986" t="s">
        <v>70</v>
      </c>
      <c r="C1858" s="1577"/>
      <c r="D1858" s="1578"/>
      <c r="E1858" s="1579"/>
      <c r="F1858" s="1755">
        <f>IF($L1838="TC",0,IF($L1838="Nso",0,VLOOKUP($A1834,'Result Entry'!$B$9:$FW$108,171,0)))</f>
        <v>0.0</v>
      </c>
      <c r="G1858" s="2070"/>
      <c r="H1858" s="1756"/>
      <c r="I1858" s="2071">
        <f>IF($L1838="TC",0,IF($L1838="Nso",0,VLOOKUP($A1834,'Result Entry'!$B$9:$FW$108,172,0)))</f>
        <v>0.0</v>
      </c>
      <c r="J1858" s="2072"/>
      <c r="K1858" s="2073">
        <f>IF($L1838="TC",0,IF($L1838="Nso",0,VLOOKUP($A1834,'Result Entry'!$B$9:$FW$108,173,0)))</f>
        <v>0.0</v>
      </c>
      <c r="L1858" s="2074"/>
      <c r="M1858" s="2075" t="str">
        <f>IF($L1838="TC",0,IF($L1838="Nso",0,VLOOKUP($A1834,'Result Entry'!$B$9:$FW$108,174,0)))</f>
        <v/>
      </c>
      <c r="N1858" s="2076"/>
      <c r="O1858" s="1535" t="str">
        <f>VLOOKUP($A1834,'Result Entry'!$B$9:$FW$108,175,0)</f>
        <v/>
      </c>
      <c r="P1858" s="1534"/>
      <c r="Q1858" s="2077" t="str">
        <f>IF($L1838="TC",0,IF($L1838="Nso",0,VLOOKUP($A1834,'Result Entry'!$B$9:$FW$108,177,0)))</f>
        <v/>
      </c>
      <c r="R1858" s="610"/>
    </row>
    <row r="1859" spans="8:8" ht="33.75" customHeight="1">
      <c r="A1859" s="1954"/>
      <c r="B1859" s="1986" t="s">
        <v>70</v>
      </c>
      <c r="C1859" s="2078" t="s">
        <v>59</v>
      </c>
      <c r="D1859" s="2079"/>
      <c r="E1859" s="2079"/>
      <c r="F1859" s="2079"/>
      <c r="G1859" s="2079"/>
      <c r="H1859" s="2079"/>
      <c r="I1859" s="2080"/>
      <c r="J1859" s="1592" t="s">
        <v>60</v>
      </c>
      <c r="K1859" s="1592"/>
      <c r="L1859" s="1592"/>
      <c r="M1859" s="1593"/>
      <c r="N1859" s="1760">
        <f>VLOOKUP($A1834,'Result Entry'!$B$9:$FW$108,168,0)</f>
        <v>0.0</v>
      </c>
      <c r="O1859" s="1761"/>
      <c r="P1859" s="2081" t="s">
        <v>38</v>
      </c>
      <c r="Q1859" s="2082"/>
      <c r="R1859" s="610"/>
    </row>
    <row r="1860" spans="8:8" ht="33.75" customHeight="1">
      <c r="A1860" s="1954"/>
      <c r="B1860" s="1986" t="s">
        <v>70</v>
      </c>
      <c r="C1860" s="1598" t="s">
        <v>244</v>
      </c>
      <c r="D1860" s="1599"/>
      <c r="E1860" s="1599"/>
      <c r="F1860" s="2083" t="s">
        <v>158</v>
      </c>
      <c r="G1860" s="2084"/>
      <c r="H1860" s="2085"/>
      <c r="I1860" s="2086" t="s">
        <v>242</v>
      </c>
      <c r="J1860" s="1603" t="s">
        <v>61</v>
      </c>
      <c r="K1860" s="1603"/>
      <c r="L1860" s="1603"/>
      <c r="M1860" s="1604"/>
      <c r="N1860" s="1762">
        <f>VLOOKUP($A1834,'Result Entry'!$B$9:$FW$108,169,0)</f>
        <v>0.0</v>
      </c>
      <c r="O1860" s="1763"/>
      <c r="P1860" s="1607" t="str">
        <f>VLOOKUP($A1834,'Result Entry'!$B$9:$FW$108,170,0)</f>
        <v/>
      </c>
      <c r="Q1860" s="2087"/>
      <c r="R1860" s="610"/>
    </row>
    <row r="1861" spans="8:8" ht="33.75" customHeight="1">
      <c r="A1861" s="1954"/>
      <c r="B1861" s="1986" t="s">
        <v>70</v>
      </c>
      <c r="C1861" s="1598"/>
      <c r="D1861" s="1599"/>
      <c r="E1861" s="1599"/>
      <c r="F1861" s="2088"/>
      <c r="G1861" s="2089"/>
      <c r="H1861" s="2090"/>
      <c r="I1861" s="2091" t="s">
        <v>100</v>
      </c>
      <c r="J1861" s="1612" t="s">
        <v>62</v>
      </c>
      <c r="K1861" s="1612"/>
      <c r="L1861" s="1612"/>
      <c r="M1861" s="1613"/>
      <c r="N1861" s="2092">
        <f>IF($L1838="TC","Transferred",IF($L1838="Nso","NameSeparated",VLOOKUP($A1834,'Result Entry'!$B$9:$FW$108,178,0)))</f>
        <v>0.0</v>
      </c>
      <c r="O1861" s="2092"/>
      <c r="P1861" s="2092"/>
      <c r="Q1861" s="2093"/>
      <c r="R1861" s="610"/>
    </row>
    <row r="1862" spans="8:8" ht="33.75" customHeight="1">
      <c r="A1862" s="1954"/>
      <c r="B1862" s="1986" t="s">
        <v>70</v>
      </c>
      <c r="C1862" s="1766" t="str">
        <f>'Result Entry'!$DU$3</f>
        <v>Foundation Of Information Tech.</v>
      </c>
      <c r="D1862" s="1767"/>
      <c r="E1862" s="1768"/>
      <c r="F1862" s="1769" t="str">
        <f>IF(OR($L1838="TC",$L1838="Nso"),"",VLOOKUP($A1834,'Result Entry'!$B$9:$GS$108,196,0))</f>
        <v>0/200</v>
      </c>
      <c r="G1862" s="1769"/>
      <c r="H1862" s="1769"/>
      <c r="I1862" s="1770" t="str">
        <f>IF(F1862="","",VLOOKUP($A1834,'Result Entry'!$B$9:$GS$108,137,0))</f>
        <v/>
      </c>
      <c r="J1862" s="1621" t="s">
        <v>72</v>
      </c>
      <c r="K1862" s="1621"/>
      <c r="L1862" s="1621"/>
      <c r="M1862" s="1622"/>
      <c r="N1862" s="2094">
        <f>'Result Entry'!$T$2</f>
        <v>45041.0</v>
      </c>
      <c r="O1862" s="2095"/>
      <c r="P1862" s="2095"/>
      <c r="Q1862" s="2096"/>
      <c r="R1862" s="610"/>
    </row>
    <row r="1863" spans="8:8" ht="33.75" customHeight="1">
      <c r="A1863" s="1954"/>
      <c r="B1863" s="1986" t="s">
        <v>70</v>
      </c>
      <c r="C1863" s="1774" t="str">
        <f>'Result Entry'!$EI$3</f>
        <v>G.I.A.I.-II</v>
      </c>
      <c r="D1863" s="1775"/>
      <c r="E1863" s="1776"/>
      <c r="F1863" s="1769" t="str">
        <f>IF(OR($L1838="TC",$L1838="Nso"),"",VLOOKUP($A1834,'Result Entry'!$B$9:$GS$108,200,0))</f>
        <v>0/200</v>
      </c>
      <c r="G1863" s="1769"/>
      <c r="H1863" s="1769"/>
      <c r="I1863" s="1770" t="str">
        <f>IF(F1863="","",VLOOKUP($A1834,'Result Entry'!$B$9:$GS$108,149,0))</f>
        <v/>
      </c>
      <c r="J1863" s="1626"/>
      <c r="K1863" s="1627"/>
      <c r="L1863" s="1627"/>
      <c r="M1863" s="1627"/>
      <c r="N1863" s="1627"/>
      <c r="O1863" s="1627"/>
      <c r="P1863" s="1627"/>
      <c r="Q1863" s="2097"/>
      <c r="R1863" s="610"/>
    </row>
    <row r="1864" spans="8:8" ht="33.75" customHeight="1">
      <c r="A1864" s="1954"/>
      <c r="B1864" s="1986" t="s">
        <v>70</v>
      </c>
      <c r="C1864" s="1774" t="str">
        <f>'Result Entry'!$EU$3</f>
        <v>SOC.SER.PLAN</v>
      </c>
      <c r="D1864" s="1775"/>
      <c r="E1864" s="1776"/>
      <c r="F1864" s="1769" t="str">
        <f>IF(OR($L1838="TC",$L1838="Nso"),"",VLOOKUP($A1834,'Result Entry'!$B$9:$HS$108,204,0))</f>
        <v>0/200</v>
      </c>
      <c r="G1864" s="1769"/>
      <c r="H1864" s="1769"/>
      <c r="I1864" s="1770" t="str">
        <f>IF(F1864="","",VLOOKUP($A1834,'Result Entry'!$B$9:$GS$108,161,0))</f>
        <v/>
      </c>
      <c r="J1864" s="1629" t="s">
        <v>175</v>
      </c>
      <c r="K1864" s="2098"/>
      <c r="L1864" s="2098"/>
      <c r="M1864" s="1630"/>
      <c r="N1864" s="2099"/>
      <c r="O1864" s="2100"/>
      <c r="P1864" s="2100"/>
      <c r="Q1864" s="2101"/>
      <c r="R1864" s="610"/>
    </row>
    <row r="1865" spans="8:8" ht="33.75" customHeight="1">
      <c r="A1865" s="1954"/>
      <c r="B1865" s="1986" t="s">
        <v>70</v>
      </c>
      <c r="C1865" s="1774" t="str">
        <f>'Result Entry'!$FG$3</f>
        <v>Jeewan Kaushal</v>
      </c>
      <c r="D1865" s="1775"/>
      <c r="E1865" s="1776"/>
      <c r="F1865" s="1769" t="str">
        <f>IF(OR($L1838="TC",$L1838="Nso"),"",VLOOKUP($A1834,'Result Entry'!$B$9:$HS$108,208,0))</f>
        <v>0/100</v>
      </c>
      <c r="G1865" s="1769"/>
      <c r="H1865" s="1769"/>
      <c r="I1865" s="1770" t="str">
        <f>IF(F1865="","",VLOOKUP($A1834,'Result Entry'!$B$9:$HS$108,167,0))</f>
        <v/>
      </c>
      <c r="J1865" s="1629" t="s">
        <v>149</v>
      </c>
      <c r="K1865" s="2098"/>
      <c r="L1865" s="2098"/>
      <c r="M1865" s="1630"/>
      <c r="N1865" s="1630"/>
      <c r="O1865" s="1630"/>
      <c r="P1865" s="1630"/>
      <c r="Q1865" s="2102"/>
      <c r="R1865" s="610"/>
    </row>
    <row r="1866" spans="8:8" ht="33.75" customHeight="1">
      <c r="A1866" s="1954"/>
      <c r="B1866" s="1986" t="s">
        <v>70</v>
      </c>
      <c r="C1866" s="1777" t="s">
        <v>181</v>
      </c>
      <c r="D1866" s="1778"/>
      <c r="E1866" s="1779"/>
      <c r="F1866" s="2103" t="s">
        <v>182</v>
      </c>
      <c r="G1866" s="2104"/>
      <c r="H1866" s="2105"/>
      <c r="I1866" s="1782" t="s">
        <v>31</v>
      </c>
      <c r="J1866" s="1629" t="s">
        <v>176</v>
      </c>
      <c r="K1866" s="2098"/>
      <c r="L1866" s="2098"/>
      <c r="M1866" s="1630"/>
      <c r="N1866" s="1630"/>
      <c r="O1866" s="1630"/>
      <c r="P1866" s="1630"/>
      <c r="Q1866" s="2102"/>
      <c r="R1866" s="610"/>
    </row>
    <row r="1867" spans="8:8" ht="33.75" customHeight="1">
      <c r="A1867" s="1954"/>
      <c r="B1867" s="1986" t="s">
        <v>70</v>
      </c>
      <c r="C1867" s="1783"/>
      <c r="D1867" s="1784"/>
      <c r="E1867" s="1785"/>
      <c r="F1867" s="1786" t="s">
        <v>245</v>
      </c>
      <c r="G1867" s="2106"/>
      <c r="H1867" s="1787"/>
      <c r="I1867" s="1788" t="s">
        <v>63</v>
      </c>
      <c r="J1867" s="1647" t="s">
        <v>68</v>
      </c>
      <c r="K1867" s="1648"/>
      <c r="L1867" s="1648"/>
      <c r="M1867" s="1648"/>
      <c r="N1867" s="1648"/>
      <c r="O1867" s="1648"/>
      <c r="P1867" s="1648"/>
      <c r="Q1867" s="2107"/>
      <c r="R1867" s="610"/>
    </row>
    <row r="1868" spans="8:8" ht="33.75" customHeight="1">
      <c r="A1868" s="1954"/>
      <c r="B1868" s="1986" t="s">
        <v>70</v>
      </c>
      <c r="C1868" s="1783"/>
      <c r="D1868" s="1784"/>
      <c r="E1868" s="1785"/>
      <c r="F1868" s="1786" t="s">
        <v>246</v>
      </c>
      <c r="G1868" s="2106"/>
      <c r="H1868" s="1787"/>
      <c r="I1868" s="1788" t="s">
        <v>64</v>
      </c>
      <c r="J1868" s="1650"/>
      <c r="K1868" s="1651"/>
      <c r="L1868" s="1651"/>
      <c r="M1868" s="1651"/>
      <c r="N1868" s="1651"/>
      <c r="O1868" s="1651"/>
      <c r="P1868" s="1651"/>
      <c r="Q1868" s="2108"/>
      <c r="R1868" s="610"/>
    </row>
    <row r="1869" spans="8:8" ht="33.75" customHeight="1">
      <c r="A1869" s="1954"/>
      <c r="B1869" s="1986" t="s">
        <v>70</v>
      </c>
      <c r="C1869" s="1783"/>
      <c r="D1869" s="1784"/>
      <c r="E1869" s="1785"/>
      <c r="F1869" s="1786" t="s">
        <v>247</v>
      </c>
      <c r="G1869" s="2106"/>
      <c r="H1869" s="1787"/>
      <c r="I1869" s="1788" t="s">
        <v>66</v>
      </c>
      <c r="J1869" s="1650"/>
      <c r="K1869" s="1651"/>
      <c r="L1869" s="1651"/>
      <c r="M1869" s="1651"/>
      <c r="N1869" s="1651"/>
      <c r="O1869" s="1651"/>
      <c r="P1869" s="1651"/>
      <c r="Q1869" s="2108"/>
      <c r="R1869" s="610"/>
    </row>
    <row r="1870" spans="8:8" ht="33.75" customHeight="1">
      <c r="A1870" s="1954"/>
      <c r="B1870" s="1986" t="s">
        <v>70</v>
      </c>
      <c r="C1870" s="1783"/>
      <c r="D1870" s="1784"/>
      <c r="E1870" s="1785"/>
      <c r="F1870" s="1786" t="s">
        <v>248</v>
      </c>
      <c r="G1870" s="2106"/>
      <c r="H1870" s="1787"/>
      <c r="I1870" s="1788" t="s">
        <v>65</v>
      </c>
      <c r="J1870" s="1653" t="s">
        <v>81</v>
      </c>
      <c r="K1870" s="1654"/>
      <c r="L1870" s="1654"/>
      <c r="M1870" s="1654"/>
      <c r="N1870" s="1654"/>
      <c r="O1870" s="1654"/>
      <c r="P1870" s="1654"/>
      <c r="Q1870" s="2109"/>
      <c r="R1870" s="610"/>
    </row>
    <row r="1871" spans="8:8" ht="33.75" customHeight="1">
      <c r="A1871" s="1954"/>
      <c r="B1871" s="2110" t="s">
        <v>70</v>
      </c>
      <c r="C1871" s="2111"/>
      <c r="D1871" s="2112"/>
      <c r="E1871" s="2113"/>
      <c r="F1871" s="2114"/>
      <c r="G1871" s="2115"/>
      <c r="H1871" s="2115"/>
      <c r="I1871" s="2116"/>
      <c r="J1871" s="2117"/>
      <c r="K1871" s="2118"/>
      <c r="L1871" s="2118"/>
      <c r="M1871" s="2118"/>
      <c r="N1871" s="2118"/>
      <c r="O1871" s="2118"/>
      <c r="P1871" s="2118"/>
      <c r="Q1871" s="2119"/>
      <c r="R1871" s="610"/>
    </row>
    <row r="1872" spans="8:8" s="927" ht="48.75" customFormat="1" customHeight="1">
      <c r="A1872" s="1439"/>
      <c r="B1872" s="2120"/>
      <c r="C1872" s="2120"/>
      <c r="D1872" s="2120"/>
      <c r="E1872" s="2120"/>
      <c r="F1872" s="2120"/>
      <c r="G1872" s="2120"/>
      <c r="H1872" s="2120"/>
      <c r="I1872" s="2120"/>
      <c r="J1872" s="2120"/>
      <c r="K1872" s="2120"/>
      <c r="L1872" s="2120"/>
      <c r="M1872" s="2120"/>
      <c r="N1872" s="2120"/>
      <c r="O1872" s="2120"/>
      <c r="P1872" s="2120"/>
      <c r="Q1872" s="2120"/>
      <c r="R1872" s="610"/>
    </row>
    <row r="1873" spans="8:8" ht="9.75" customHeight="1">
      <c r="A1873" s="1949">
        <f>A1834+1</f>
        <v>49.0</v>
      </c>
      <c r="B1873" s="1949"/>
      <c r="C1873" s="1949"/>
      <c r="D1873" s="1949"/>
      <c r="E1873" s="1949"/>
      <c r="F1873" s="1949"/>
      <c r="G1873" s="1949"/>
      <c r="H1873" s="1949"/>
      <c r="I1873" s="1949"/>
      <c r="J1873" s="1949"/>
      <c r="K1873" s="1949"/>
      <c r="L1873" s="1949"/>
      <c r="M1873" s="1949"/>
      <c r="N1873" s="1949"/>
      <c r="O1873" s="1949"/>
      <c r="P1873" s="1949"/>
      <c r="Q1873" s="1949"/>
      <c r="R1873" s="1949"/>
    </row>
    <row r="1874" spans="8:8" ht="16.5" customHeight="1">
      <c r="A1874" s="1950"/>
      <c r="B1874" s="1951" t="s">
        <v>51</v>
      </c>
      <c r="C1874" s="1952"/>
      <c r="D1874" s="1952"/>
      <c r="E1874" s="1952"/>
      <c r="F1874" s="1952"/>
      <c r="G1874" s="1952"/>
      <c r="H1874" s="1952"/>
      <c r="I1874" s="1952"/>
      <c r="J1874" s="1952"/>
      <c r="K1874" s="1952"/>
      <c r="L1874" s="1952"/>
      <c r="M1874" s="1952"/>
      <c r="N1874" s="1952"/>
      <c r="O1874" s="1952"/>
      <c r="P1874" s="1952"/>
      <c r="Q1874" s="1953"/>
      <c r="R1874" s="610"/>
    </row>
    <row r="1875" spans="8:8" ht="62.25" customHeight="1">
      <c r="A1875" s="1954"/>
      <c r="B1875" s="1955"/>
      <c r="C1875" s="1956"/>
      <c r="D1875" s="1957" t="str">
        <f>Master!$E$8</f>
        <v>Govt. Sr. Secondary School </v>
      </c>
      <c r="E1875" s="1958"/>
      <c r="F1875" s="1958"/>
      <c r="G1875" s="1958"/>
      <c r="H1875" s="1958"/>
      <c r="I1875" s="1958"/>
      <c r="J1875" s="1958"/>
      <c r="K1875" s="1958"/>
      <c r="L1875" s="1958"/>
      <c r="M1875" s="1958"/>
      <c r="N1875" s="1958"/>
      <c r="O1875" s="1958"/>
      <c r="P1875" s="1958"/>
      <c r="Q1875" s="1959"/>
      <c r="R1875" s="610"/>
    </row>
    <row r="1876" spans="8:8" ht="33.0" customHeight="1">
      <c r="A1876" s="1954"/>
      <c r="B1876" s="1960"/>
      <c r="C1876" s="1961"/>
      <c r="D1876" s="1962" t="str">
        <f>Master!$E$11</f>
        <v>P.S.-Bapini (Jodhpur)</v>
      </c>
      <c r="E1876" s="1962"/>
      <c r="F1876" s="1962"/>
      <c r="G1876" s="1962"/>
      <c r="H1876" s="1962"/>
      <c r="I1876" s="1962"/>
      <c r="J1876" s="1962"/>
      <c r="K1876" s="1962"/>
      <c r="L1876" s="1962"/>
      <c r="M1876" s="1962"/>
      <c r="N1876" s="1962"/>
      <c r="O1876" s="1962"/>
      <c r="P1876" s="1962"/>
      <c r="Q1876" s="1963"/>
      <c r="R1876" s="610"/>
    </row>
    <row r="1877" spans="8:8" ht="21.75" customHeight="1">
      <c r="A1877" s="1954"/>
      <c r="B1877" s="1964"/>
      <c r="C1877" s="1965" t="s">
        <v>151</v>
      </c>
      <c r="D1877" s="1966"/>
      <c r="E1877" s="1966"/>
      <c r="F1877" s="1966"/>
      <c r="G1877" s="1966"/>
      <c r="H1877" s="1967"/>
      <c r="I1877" s="1968" t="s">
        <v>128</v>
      </c>
      <c r="J1877" s="1969"/>
      <c r="K1877" s="1969"/>
      <c r="L1877" s="1970">
        <f>VLOOKUP(A1873,'Result Entry'!$B$6:$K$108,6,0)</f>
        <v>0.0</v>
      </c>
      <c r="M1877" s="1971"/>
      <c r="N1877" s="1972" t="s">
        <v>69</v>
      </c>
      <c r="O1877" s="1973"/>
      <c r="P1877" s="1974">
        <f>Master!$E$14</f>
        <v>8.151106901E9</v>
      </c>
      <c r="Q1877" s="1975"/>
      <c r="R1877" s="610"/>
    </row>
    <row r="1878" spans="8:8" ht="21.75" customHeight="1">
      <c r="A1878" s="1954"/>
      <c r="B1878" s="1976"/>
      <c r="C1878" s="1965"/>
      <c r="D1878" s="1966"/>
      <c r="E1878" s="1966"/>
      <c r="F1878" s="1966"/>
      <c r="G1878" s="1966"/>
      <c r="H1878" s="1967"/>
      <c r="I1878" s="1968"/>
      <c r="J1878" s="1969"/>
      <c r="K1878" s="1969"/>
      <c r="L1878" s="1970"/>
      <c r="M1878" s="1971"/>
      <c r="N1878" s="1470" t="s">
        <v>67</v>
      </c>
      <c r="O1878" s="1471"/>
      <c r="P1878" s="1472"/>
      <c r="Q1878" s="1977"/>
      <c r="R1878" s="610"/>
    </row>
    <row r="1879" spans="8:8" ht="21.75" customHeight="1">
      <c r="A1879" s="1954"/>
      <c r="B1879" s="1976"/>
      <c r="C1879" s="1978"/>
      <c r="D1879" s="1979"/>
      <c r="E1879" s="1979"/>
      <c r="F1879" s="1979"/>
      <c r="G1879" s="1979"/>
      <c r="H1879" s="1980"/>
      <c r="I1879" s="1981"/>
      <c r="J1879" s="1982"/>
      <c r="K1879" s="1982"/>
      <c r="L1879" s="1983"/>
      <c r="M1879" s="1984"/>
      <c r="N1879" s="1479" t="s">
        <v>52</v>
      </c>
      <c r="O1879" s="1480"/>
      <c r="P1879" s="1481" t="str">
        <f>Master!$E$6</f>
        <v>2022-23</v>
      </c>
      <c r="Q1879" s="1985"/>
      <c r="R1879" s="610"/>
    </row>
    <row r="1880" spans="8:8" ht="33.75" customHeight="1">
      <c r="A1880" s="1954"/>
      <c r="B1880" s="1986" t="s">
        <v>70</v>
      </c>
      <c r="C1880" s="1677" t="s">
        <v>21</v>
      </c>
      <c r="D1880" s="1678"/>
      <c r="E1880" s="1678"/>
      <c r="F1880" s="1678"/>
      <c r="G1880" s="1679"/>
      <c r="H1880" s="1680" t="s">
        <v>150</v>
      </c>
      <c r="I1880" s="1681">
        <f>VLOOKUP($A1873,'Result Entry'!$B$9:$FW$108,4,0)</f>
        <v>0.0</v>
      </c>
      <c r="J1880" s="1681"/>
      <c r="K1880" s="1681"/>
      <c r="L1880" s="1681"/>
      <c r="M1880" s="1681"/>
      <c r="N1880" s="1681"/>
      <c r="O1880" s="1681"/>
      <c r="P1880" s="1681"/>
      <c r="Q1880" s="1987"/>
      <c r="R1880" s="610"/>
    </row>
    <row r="1881" spans="8:8" ht="33.75" customHeight="1">
      <c r="A1881" s="1954"/>
      <c r="B1881" s="1986" t="s">
        <v>70</v>
      </c>
      <c r="C1881" s="1683" t="s">
        <v>23</v>
      </c>
      <c r="D1881" s="1684"/>
      <c r="E1881" s="1684"/>
      <c r="F1881" s="1684"/>
      <c r="G1881" s="1685"/>
      <c r="H1881" s="1686" t="s">
        <v>150</v>
      </c>
      <c r="I1881" s="1687">
        <f>VLOOKUP($A1873,'Result Entry'!$B$9:$FW$108,7,0)</f>
        <v>0.0</v>
      </c>
      <c r="J1881" s="1687"/>
      <c r="K1881" s="1687"/>
      <c r="L1881" s="1687"/>
      <c r="M1881" s="1687"/>
      <c r="N1881" s="1687"/>
      <c r="O1881" s="1687"/>
      <c r="P1881" s="1687"/>
      <c r="Q1881" s="1988"/>
      <c r="R1881" s="610"/>
    </row>
    <row r="1882" spans="8:8" ht="33.75" customHeight="1">
      <c r="A1882" s="1954"/>
      <c r="B1882" s="1986" t="s">
        <v>70</v>
      </c>
      <c r="C1882" s="1683" t="s">
        <v>24</v>
      </c>
      <c r="D1882" s="1684"/>
      <c r="E1882" s="1684"/>
      <c r="F1882" s="1684"/>
      <c r="G1882" s="1685"/>
      <c r="H1882" s="1686" t="s">
        <v>150</v>
      </c>
      <c r="I1882" s="1687">
        <f>VLOOKUP($A1873,'Result Entry'!$B$9:$FW$108,8,0)</f>
        <v>0.0</v>
      </c>
      <c r="J1882" s="1687"/>
      <c r="K1882" s="1687"/>
      <c r="L1882" s="1687"/>
      <c r="M1882" s="1687"/>
      <c r="N1882" s="1687"/>
      <c r="O1882" s="1687"/>
      <c r="P1882" s="1687"/>
      <c r="Q1882" s="1988"/>
      <c r="R1882" s="610"/>
    </row>
    <row r="1883" spans="8:8" ht="33.75" customHeight="1">
      <c r="A1883" s="1954"/>
      <c r="B1883" s="1986" t="s">
        <v>70</v>
      </c>
      <c r="C1883" s="1683" t="s">
        <v>53</v>
      </c>
      <c r="D1883" s="1684"/>
      <c r="E1883" s="1684"/>
      <c r="F1883" s="1684"/>
      <c r="G1883" s="1685"/>
      <c r="H1883" s="1686" t="s">
        <v>150</v>
      </c>
      <c r="I1883" s="1687">
        <f>VLOOKUP($A1873,'Result Entry'!$B$9:$FW$108,9,0)</f>
        <v>0.0</v>
      </c>
      <c r="J1883" s="1687"/>
      <c r="K1883" s="1687"/>
      <c r="L1883" s="1687"/>
      <c r="M1883" s="1687"/>
      <c r="N1883" s="1687"/>
      <c r="O1883" s="1687"/>
      <c r="P1883" s="1687"/>
      <c r="Q1883" s="1988"/>
      <c r="R1883" s="610"/>
    </row>
    <row r="1884" spans="8:8" ht="33.75" customHeight="1">
      <c r="A1884" s="1954"/>
      <c r="B1884" s="1986" t="s">
        <v>70</v>
      </c>
      <c r="C1884" s="1683" t="s">
        <v>54</v>
      </c>
      <c r="D1884" s="1684"/>
      <c r="E1884" s="1684"/>
      <c r="F1884" s="1684"/>
      <c r="G1884" s="1685"/>
      <c r="H1884" s="1686" t="s">
        <v>150</v>
      </c>
      <c r="I1884" s="1689" t="str">
        <f>CONCATENATE('Result Entry'!$G$4,'Result Entry'!$J$4)</f>
        <v>11(A)</v>
      </c>
      <c r="J1884" s="1687"/>
      <c r="K1884" s="1687"/>
      <c r="L1884" s="1687"/>
      <c r="M1884" s="1687"/>
      <c r="N1884" s="1687"/>
      <c r="O1884" s="1687"/>
      <c r="P1884" s="1687"/>
      <c r="Q1884" s="1988"/>
      <c r="R1884" s="610"/>
    </row>
    <row r="1885" spans="8:8" ht="33.75" customHeight="1">
      <c r="A1885" s="1954"/>
      <c r="B1885" s="1986" t="s">
        <v>70</v>
      </c>
      <c r="C1885" s="1742" t="s">
        <v>26</v>
      </c>
      <c r="D1885" s="1763"/>
      <c r="E1885" s="1763"/>
      <c r="F1885" s="1763"/>
      <c r="G1885" s="1989"/>
      <c r="H1885" s="1693" t="s">
        <v>150</v>
      </c>
      <c r="I1885" s="1694">
        <f>VLOOKUP($A1873,'Result Entry'!$B$9:$FW$108,10,0)</f>
        <v>0.0</v>
      </c>
      <c r="J1885" s="1694"/>
      <c r="K1885" s="1694"/>
      <c r="L1885" s="1694"/>
      <c r="M1885" s="1694"/>
      <c r="N1885" s="1694"/>
      <c r="O1885" s="1694"/>
      <c r="P1885" s="1694"/>
      <c r="Q1885" s="1990"/>
      <c r="R1885" s="610"/>
    </row>
    <row r="1886" spans="8:8" ht="33.75" customHeight="1">
      <c r="A1886" s="1954"/>
      <c r="B1886" s="1986" t="s">
        <v>70</v>
      </c>
      <c r="C1886" s="1991" t="s">
        <v>244</v>
      </c>
      <c r="D1886" s="1992"/>
      <c r="E1886" s="1993" t="s">
        <v>73</v>
      </c>
      <c r="F1886" s="1994" t="s">
        <v>74</v>
      </c>
      <c r="G1886" s="1994" t="s">
        <v>230</v>
      </c>
      <c r="H1886" s="1995" t="s">
        <v>169</v>
      </c>
      <c r="I1886" s="1701" t="s">
        <v>56</v>
      </c>
      <c r="J1886" s="1996"/>
      <c r="K1886" s="1996"/>
      <c r="L1886" s="1997" t="s">
        <v>231</v>
      </c>
      <c r="M1886" s="1998" t="s">
        <v>85</v>
      </c>
      <c r="N1886" s="1998"/>
      <c r="O1886" s="1999"/>
      <c r="P1886" s="2000" t="s">
        <v>77</v>
      </c>
      <c r="Q1886" s="2001" t="s">
        <v>99</v>
      </c>
      <c r="R1886" s="610"/>
    </row>
    <row r="1887" spans="8:8" ht="33.75" customHeight="1">
      <c r="A1887" s="1954"/>
      <c r="B1887" s="1986" t="s">
        <v>70</v>
      </c>
      <c r="C1887" s="2002"/>
      <c r="D1887" s="2003"/>
      <c r="E1887" s="2004"/>
      <c r="F1887" s="2005"/>
      <c r="G1887" s="2005"/>
      <c r="H1887" s="2006"/>
      <c r="I1887" s="2007" t="s">
        <v>233</v>
      </c>
      <c r="J1887" s="2008" t="s">
        <v>87</v>
      </c>
      <c r="K1887" s="2009" t="s">
        <v>109</v>
      </c>
      <c r="L1887" s="2010"/>
      <c r="M1887" s="2007" t="s">
        <v>233</v>
      </c>
      <c r="N1887" s="2008" t="s">
        <v>87</v>
      </c>
      <c r="O1887" s="2011" t="s">
        <v>110</v>
      </c>
      <c r="P1887" s="2012"/>
      <c r="Q1887" s="2013"/>
      <c r="R1887" s="610"/>
    </row>
    <row r="1888" spans="8:8" s="2014" ht="33.75" customFormat="1" customHeight="1">
      <c r="A1888" s="1954"/>
      <c r="B1888" s="1986" t="s">
        <v>70</v>
      </c>
      <c r="C1888" s="2015" t="s">
        <v>57</v>
      </c>
      <c r="D1888" s="2016"/>
      <c r="E1888" s="2017">
        <f>'Result Entry'!$L$7</f>
        <v>10.0</v>
      </c>
      <c r="F1888" s="2018">
        <f>'Result Entry'!$M$7</f>
        <v>10.0</v>
      </c>
      <c r="G1888" s="2018">
        <f>'Result Entry'!$N$7</f>
        <v>10.0</v>
      </c>
      <c r="H1888" s="2019">
        <f>SUM(E1888:G1888)</f>
        <v>30.0</v>
      </c>
      <c r="I1888" s="2020" t="s">
        <v>243</v>
      </c>
      <c r="J1888" s="2021" t="s">
        <v>243</v>
      </c>
      <c r="K1888" s="2022">
        <f>'Result Entry'!$P$7</f>
        <v>70.0</v>
      </c>
      <c r="L1888" s="2023">
        <f>SUM(H1888,K1888)</f>
        <v>100.0</v>
      </c>
      <c r="M1888" s="2020" t="s">
        <v>243</v>
      </c>
      <c r="N1888" s="2021" t="s">
        <v>243</v>
      </c>
      <c r="O1888" s="2019">
        <f>'Result Entry'!$R$7</f>
        <v>100.0</v>
      </c>
      <c r="P1888" s="2024">
        <f>SUM(L1888,O1888)</f>
        <v>200.0</v>
      </c>
      <c r="Q1888" s="2025"/>
      <c r="R1888" s="610"/>
    </row>
    <row r="1889" spans="8:8" s="1538" ht="33.75" customFormat="1" customHeight="1">
      <c r="A1889" s="1954"/>
      <c r="B1889" s="1986" t="s">
        <v>70</v>
      </c>
      <c r="C1889" s="1540" t="str">
        <f>'Result Entry'!$L$3</f>
        <v>HINDI Comp.</v>
      </c>
      <c r="D1889" s="1541"/>
      <c r="E1889" s="1728">
        <f>IF($L1877="TC",0,IF($L1877="Nso",0,VLOOKUP($A1873,'Result Entry'!$B$9:$FW$108,11,0)))</f>
        <v>0.0</v>
      </c>
      <c r="F1889" s="1729">
        <f>IF($L1877="TC",0,IF($L1877="Nso",0,VLOOKUP($A1873,'Result Entry'!$B$9:$FW$108,12,0)))</f>
        <v>0.0</v>
      </c>
      <c r="G1889" s="1729">
        <f>IF($L1877="TC",0,IF($L1877="Nso",0,VLOOKUP($A1873,'Result Entry'!$B$9:$FW$108,13,0)))</f>
        <v>0.0</v>
      </c>
      <c r="H1889" s="2026">
        <f>SUM(E1889:G1889)</f>
        <v>0.0</v>
      </c>
      <c r="I1889" s="2027" t="str">
        <f>CONCATENATE(U1889,"/",'Result Entry'!$P$7)</f>
        <v>0/70</v>
      </c>
      <c r="J1889" s="2028" t="str">
        <f>IF(V1889=0,"--",CONCATENATE(V1889,"/"))</f>
        <v>--</v>
      </c>
      <c r="K1889" s="2029">
        <f>SUM(U1889:V1889)</f>
        <v>0.0</v>
      </c>
      <c r="L1889" s="2030">
        <f>SUM(H1889,K1889)</f>
        <v>0.0</v>
      </c>
      <c r="M1889" s="2027" t="str">
        <f>CONCATENATE(W1889,"/",'Result Entry'!$R$7)</f>
        <v>0/100</v>
      </c>
      <c r="N1889" s="2028" t="str">
        <f>IF(X1889=0,"--",CONCATENATE(X1889,"/"))</f>
        <v>--</v>
      </c>
      <c r="O1889" s="2031">
        <f>SUM(W1889:X1889)</f>
        <v>0.0</v>
      </c>
      <c r="P1889" s="1734">
        <f>SUM(L1889,O1889)</f>
        <v>0.0</v>
      </c>
      <c r="Q1889" s="2032" t="str">
        <f>IF($L1877="TC",0,IF($L1877="Nso",0,VLOOKUP($A1873,'Result Entry'!$B$9:$FW$108,24,0)))</f>
        <v/>
      </c>
      <c r="R1889" s="610"/>
      <c r="U1889" s="2033">
        <f>IF($L1877="TC",0,IF($L1877="Nso",0,VLOOKUP($A1873,'Result Entry'!$B$9:$FW$108,15,0)))</f>
        <v>0.0</v>
      </c>
      <c r="V1889" s="2033">
        <v>0.0</v>
      </c>
      <c r="W1889" s="2033">
        <f>IF($L1877="TC",0,IF($L1877="Nso",0,VLOOKUP($A1873,'Result Entry'!$B$9:$FW$108,17,0)))</f>
        <v>0.0</v>
      </c>
      <c r="X1889" s="2033">
        <v>0.0</v>
      </c>
    </row>
    <row r="1890" spans="8:8" s="1538" ht="33.75" customFormat="1" customHeight="1">
      <c r="A1890" s="1954"/>
      <c r="B1890" s="1986" t="s">
        <v>70</v>
      </c>
      <c r="C1890" s="1551" t="str">
        <f>'Result Entry'!$Z$3</f>
        <v>ENGLISH Comp.</v>
      </c>
      <c r="D1890" s="1552"/>
      <c r="E1890" s="1728">
        <f>IF($L1877="TC",0,IF($L1877="Nso",0,VLOOKUP($A1873,'Result Entry'!$B$9:$FW$108,25,0)))</f>
        <v>0.0</v>
      </c>
      <c r="F1890" s="1729">
        <f>IF($L1877="TC",0,IF($L1877="Nso",0,VLOOKUP($A1873,'Result Entry'!$B$9:$FW$108,26,0)))</f>
        <v>0.0</v>
      </c>
      <c r="G1890" s="1729">
        <f>IF($L1877="TC",0,IF($L1877="Nso",0,VLOOKUP($A1873,'Result Entry'!$B$9:$FW$108,27,0)))</f>
        <v>0.0</v>
      </c>
      <c r="H1890" s="2034">
        <f t="shared" si="240" ref="H1890:H1895">SUM(E1890:G1890)</f>
        <v>0.0</v>
      </c>
      <c r="I1890" s="2035" t="str">
        <f>CONCATENATE(U1890,"/",'Result Entry'!$AD$7)</f>
        <v>0/70</v>
      </c>
      <c r="J1890" s="2036" t="str">
        <f>IF(V1890=0,"--",CONCATENATE(V1890,"/"))</f>
        <v>--</v>
      </c>
      <c r="K1890" s="2037">
        <f t="shared" si="241" ref="K1890:K1895">SUM(U1890:V1890)</f>
        <v>0.0</v>
      </c>
      <c r="L1890" s="2038">
        <f t="shared" si="242" ref="L1890:L1895">SUM(H1890,K1890)</f>
        <v>0.0</v>
      </c>
      <c r="M1890" s="2035" t="str">
        <f>CONCATENATE(W1890,"/",'Result Entry'!$AF$7)</f>
        <v>0/100</v>
      </c>
      <c r="N1890" s="2036" t="str">
        <f>IF(X1890=0,"--",CONCATENATE(X1890,"/"))</f>
        <v>--</v>
      </c>
      <c r="O1890" s="2031">
        <f t="shared" si="243" ref="O1890:O1895">SUM(W1890:X1890)</f>
        <v>0.0</v>
      </c>
      <c r="P1890" s="1734">
        <f t="shared" si="244" ref="P1890:P1895">SUM(L1890,O1890)</f>
        <v>0.0</v>
      </c>
      <c r="Q1890" s="2032" t="str">
        <f>IF($L1877="TC",0,IF($L1877="Nso",0,VLOOKUP($A1873,'Result Entry'!$B$9:$FW$108,38,0)))</f>
        <v/>
      </c>
      <c r="R1890" s="610"/>
      <c r="U1890" s="2039">
        <f>IF($L1877="TC",0,IF($L1877="Nso",0,VLOOKUP($A1873,'Result Entry'!$B$9:$FW$108,29,0)))</f>
        <v>0.0</v>
      </c>
      <c r="V1890" s="2039">
        <v>0.0</v>
      </c>
      <c r="W1890" s="2039">
        <f>IF($L1877="TC",0,IF($L1877="Nso",0,VLOOKUP($A1873,'Result Entry'!$B$9:$FW$108,31,0)))</f>
        <v>0.0</v>
      </c>
      <c r="X1890" s="2039">
        <v>0.0</v>
      </c>
    </row>
    <row r="1891" spans="8:8" s="1538" ht="33.75" customFormat="1" customHeight="1">
      <c r="A1891" s="1954"/>
      <c r="B1891" s="1986" t="s">
        <v>70</v>
      </c>
      <c r="C1891" s="1551">
        <f>IF(Y1891&gt;=1,'Result Entry'!$AO$3,0)</f>
        <v>0.0</v>
      </c>
      <c r="D1891" s="1552"/>
      <c r="E1891" s="1728">
        <f>IF($L1877="TC",0,IF($L1877="Nso",0,VLOOKUP($A1873,'Result Entry'!$B$9:$FW$108,40,0)))</f>
        <v>0.0</v>
      </c>
      <c r="F1891" s="1729">
        <f>IF($L1877="TC",0,IF($L1877="Nso",0,VLOOKUP($A1873,'Result Entry'!$B$9:$FW$108,41,0)))</f>
        <v>0.0</v>
      </c>
      <c r="G1891" s="1729">
        <f>IF($L1877="TC",0,IF($L1877="Nso",0,VLOOKUP($A1873,'Result Entry'!$B$9:$FW$108,42,0)))</f>
        <v>0.0</v>
      </c>
      <c r="H1891" s="2034">
        <f t="shared" si="240"/>
        <v>0.0</v>
      </c>
      <c r="I1891" s="2035" t="str">
        <f>CONCATENATE(U1891,"/",'Result Entry'!$AS$7)</f>
        <v>0/40</v>
      </c>
      <c r="J1891" s="2036" t="str">
        <f>IF(V1891=0,"--",CONCATENATE(V1891,"/",'Result Entry'!$AT$7))</f>
        <v>--</v>
      </c>
      <c r="K1891" s="2037">
        <f t="shared" si="241"/>
        <v>0.0</v>
      </c>
      <c r="L1891" s="2038">
        <f t="shared" si="242"/>
        <v>0.0</v>
      </c>
      <c r="M1891" s="2035" t="str">
        <f>CONCATENATE(W1891,"/",'Result Entry'!$AW$7)</f>
        <v>0/100</v>
      </c>
      <c r="N1891" s="2036" t="str">
        <f>IF(X1891=0,"--",CONCATENATE(X1891,"/",'Result Entry'!$AX$7))</f>
        <v>--</v>
      </c>
      <c r="O1891" s="2031">
        <f t="shared" si="243"/>
        <v>0.0</v>
      </c>
      <c r="P1891" s="1734">
        <f t="shared" si="244"/>
        <v>0.0</v>
      </c>
      <c r="Q1891" s="2032" t="str">
        <f>IF($L1877="TC",0,IF($L1877="Nso",0,VLOOKUP($A1873,'Result Entry'!$B$9:$FW$108,55,0)))</f>
        <v/>
      </c>
      <c r="R1891" s="610"/>
      <c r="U1891" s="2039">
        <f>IF($L1877="TC",0,IF($L1877="Nso",0,VLOOKUP($A1873,'Result Entry'!$B$9:$FW$108,44,0)))</f>
        <v>0.0</v>
      </c>
      <c r="V1891" s="2039">
        <f>IF($L1877="TC",0,IF($L1877="Nso",0,VLOOKUP($A1873,'Result Entry'!$B$9:$FW$108,45,0)))</f>
        <v>0.0</v>
      </c>
      <c r="W1891" s="2039">
        <f>IF($L1877="TC",0,IF($L1877="Nso",0,VLOOKUP($A1873,'Result Entry'!$B$9:$FW$108,48,0)))</f>
        <v>0.0</v>
      </c>
      <c r="X1891" s="2039">
        <f>IF($L1877="TC",0,IF($L1877="Nso",0,VLOOKUP($A1873,'Result Entry'!$B$9:$FW$108,49,0)))</f>
        <v>0.0</v>
      </c>
      <c r="Y1891" s="2039">
        <f>VLOOKUP($A1873,'Result Entry'!$B$9:$FW$108,39,0)</f>
        <v>0.0</v>
      </c>
    </row>
    <row r="1892" spans="8:8" s="1538" ht="33.75" customFormat="1" customHeight="1">
      <c r="A1892" s="1954"/>
      <c r="B1892" s="1986" t="s">
        <v>70</v>
      </c>
      <c r="C1892" s="1551">
        <f>IF(Y1892&gt;=1,'Result Entry'!$BF$3,0)</f>
        <v>0.0</v>
      </c>
      <c r="D1892" s="1552"/>
      <c r="E1892" s="1728">
        <f>IF($L1877="TC",0,IF($L1877="Nso",0,VLOOKUP($A1873,'Result Entry'!$B$9:$FW$108,57,0)))</f>
        <v>0.0</v>
      </c>
      <c r="F1892" s="1729">
        <f>IF($L1877="TC",0,IF($L1877="Nso",0,VLOOKUP($A1873,'Result Entry'!$B$9:$FW$108,58,0)))</f>
        <v>0.0</v>
      </c>
      <c r="G1892" s="1729">
        <f>IF($L1877="TC",0,IF($L1877="Nso",0,VLOOKUP($A1873,'Result Entry'!$B$9:$FW$108,59,0)))</f>
        <v>0.0</v>
      </c>
      <c r="H1892" s="2034">
        <f t="shared" si="240"/>
        <v>0.0</v>
      </c>
      <c r="I1892" s="2035" t="str">
        <f>CONCATENATE(U1892,"/",'Result Entry'!$BJ$7)</f>
        <v>0/70</v>
      </c>
      <c r="J1892" s="2036" t="str">
        <f>IF(V1892=0,"--",CONCATENATE(V1892,"/",'Result Entry'!$BK$7))</f>
        <v>--</v>
      </c>
      <c r="K1892" s="2037">
        <f t="shared" si="241"/>
        <v>0.0</v>
      </c>
      <c r="L1892" s="2038">
        <f t="shared" si="242"/>
        <v>0.0</v>
      </c>
      <c r="M1892" s="2035" t="str">
        <f>CONCATENATE(W1892,"/",'Result Entry'!$BN$7)</f>
        <v>0/100</v>
      </c>
      <c r="N1892" s="2036" t="str">
        <f>IF(X1892=0,"--",CONCATENATE(X1892,"/",'Result Entry'!$BO$7))</f>
        <v>--</v>
      </c>
      <c r="O1892" s="2031">
        <f t="shared" si="243"/>
        <v>0.0</v>
      </c>
      <c r="P1892" s="1734">
        <f t="shared" si="244"/>
        <v>0.0</v>
      </c>
      <c r="Q1892" s="2032" t="str">
        <f>IF($L1877="TC",0,IF($L1877="Nso",0,VLOOKUP($A1873,'Result Entry'!$B$9:$FW$108,72,0)))</f>
        <v/>
      </c>
      <c r="R1892" s="610"/>
      <c r="U1892" s="2039">
        <f>IF($L1877="TC",0,IF($L1877="Nso",0,VLOOKUP($A1873,'Result Entry'!$B$9:$FW$108,61,0)))</f>
        <v>0.0</v>
      </c>
      <c r="V1892" s="2039">
        <f>IF($L1877="TC",0,IF($L1877="Nso",0,VLOOKUP($A1873,'Result Entry'!$B$9:$FW$108,62,0)))</f>
        <v>0.0</v>
      </c>
      <c r="W1892" s="2039">
        <f>IF($L1877="TC",0,IF($L1877="Nso",0,VLOOKUP($A1873,'Result Entry'!$B$9:$FW$108,65,0)))</f>
        <v>0.0</v>
      </c>
      <c r="X1892" s="2039">
        <f>IF($L1877="TC",0,IF($L1877="Nso",0,VLOOKUP($A1873,'Result Entry'!$B$9:$FW$108,66,0)))</f>
        <v>0.0</v>
      </c>
      <c r="Y1892" s="2039">
        <f>VLOOKUP($A1873,'Result Entry'!$B$9:$FW$108,56,0)</f>
        <v>0.0</v>
      </c>
    </row>
    <row r="1893" spans="8:8" s="1538" ht="33.75" customFormat="1" customHeight="1">
      <c r="A1893" s="1954"/>
      <c r="B1893" s="1986" t="s">
        <v>70</v>
      </c>
      <c r="C1893" s="1554">
        <f>IF(Y1893&gt;=1,'Result Entry'!$BW$3,0)</f>
        <v>0.0</v>
      </c>
      <c r="D1893" s="2040"/>
      <c r="E1893" s="2041">
        <f>IF($L1877="TC",0,IF($L1877="Nso",0,VLOOKUP($A1873,'Result Entry'!$B$9:$FW$108,74,0)))</f>
        <v>0.0</v>
      </c>
      <c r="F1893" s="2042">
        <f>IF($L1877="TC",0,IF($L1877="Nso",0,VLOOKUP($A1873,'Result Entry'!$B$9:$FW$108,75,0)))</f>
        <v>0.0</v>
      </c>
      <c r="G1893" s="2042">
        <f>IF($L1877="TC",0,IF($L1877="Nso",0,VLOOKUP($A1873,'Result Entry'!$B$9:$FW$108,76,0)))</f>
        <v>0.0</v>
      </c>
      <c r="H1893" s="2043">
        <f t="shared" si="240"/>
        <v>0.0</v>
      </c>
      <c r="I1893" s="2044" t="str">
        <f>CONCATENATE(U1893,"/",'Result Entry'!$CA$7)</f>
        <v>0/70</v>
      </c>
      <c r="J1893" s="2045" t="str">
        <f>IF(V1893=0,"--",CONCATENATE(V1893,"/",'Result Entry'!$CB$7))</f>
        <v>--</v>
      </c>
      <c r="K1893" s="2046">
        <f t="shared" si="241"/>
        <v>0.0</v>
      </c>
      <c r="L1893" s="2047">
        <f t="shared" si="242"/>
        <v>0.0</v>
      </c>
      <c r="M1893" s="2044" t="str">
        <f>CONCATENATE(W1893,"/",'Result Entry'!$CE$7)</f>
        <v>0/100</v>
      </c>
      <c r="N1893" s="2045" t="str">
        <f>IF(X1893=0,"--",CONCATENATE(X1893,"/",'Result Entry'!$CF$7))</f>
        <v>--</v>
      </c>
      <c r="O1893" s="2043">
        <f t="shared" si="243"/>
        <v>0.0</v>
      </c>
      <c r="P1893" s="2048">
        <f t="shared" si="244"/>
        <v>0.0</v>
      </c>
      <c r="Q1893" s="2049" t="str">
        <f>IF($L1877="TC",0,IF($L1877="Nso",0,VLOOKUP($A1873,'Result Entry'!$B$9:$FW$108,89,0)))</f>
        <v/>
      </c>
      <c r="R1893" s="610"/>
      <c r="U1893" s="2041">
        <f>IF($L1877="TC",0,IF($L1877="Nso",0,VLOOKUP($A1873,'Result Entry'!$B$9:$FW$108,78,0)))</f>
        <v>0.0</v>
      </c>
      <c r="V1893" s="2041">
        <f>IF($L1877="TC",0,IF($L1877="Nso",0,VLOOKUP($A1873,'Result Entry'!$B$9:$FW$108,79,0)))</f>
        <v>0.0</v>
      </c>
      <c r="W1893" s="2041">
        <f>IF($L1877="TC",0,IF($L1877="Nso",0,VLOOKUP($A1873,'Result Entry'!$B$9:$FW$108,82,0)))</f>
        <v>0.0</v>
      </c>
      <c r="X1893" s="2041">
        <f>IF($L1877="TC",0,IF($L1877="Nso",0,VLOOKUP($A1873,'Result Entry'!$B$9:$FW$108,83,0)))</f>
        <v>0.0</v>
      </c>
      <c r="Y1893" s="2041">
        <f>VLOOKUP($A1873,'Result Entry'!$B$9:$FW$108,73,0)</f>
        <v>0.0</v>
      </c>
    </row>
    <row r="1894" spans="8:8" s="1538" ht="33.75" customFormat="1" customHeight="1">
      <c r="A1894" s="1954"/>
      <c r="B1894" s="1986" t="s">
        <v>70</v>
      </c>
      <c r="C1894" s="2050">
        <f>IF(Y1894&gt;=1,'Result Entry'!$CN$3,0)</f>
        <v>0.0</v>
      </c>
      <c r="D1894" s="2040"/>
      <c r="E1894" s="2051">
        <f>IF($L1877="TC",0,IF($L1877="Nso",0,VLOOKUP($A1873,'Result Entry'!$B$9:$FW$108,91,0)))</f>
        <v>0.0</v>
      </c>
      <c r="F1894" s="2052">
        <f>IF($L1877="TC",0,IF($L1877="Nso",0,VLOOKUP($A1873,'Result Entry'!$B$9:$FW$108,92,0)))</f>
        <v>0.0</v>
      </c>
      <c r="G1894" s="2052">
        <f>IF($L1877="TC",0,IF($L1877="Nso",0,VLOOKUP($A1873,'Result Entry'!$B$9:$FW$108,93,0)))</f>
        <v>0.0</v>
      </c>
      <c r="H1894" s="2053">
        <f t="shared" si="240"/>
        <v>0.0</v>
      </c>
      <c r="I1894" s="2054" t="str">
        <f>CONCATENATE(U1894,"/",'Result Entry'!$CR$7)</f>
        <v>0/70</v>
      </c>
      <c r="J1894" s="2055" t="str">
        <f>IF(V1894=0,"--",CONCATENATE(V1894,"/",'Result Entry'!$CS$7))</f>
        <v>--</v>
      </c>
      <c r="K1894" s="2056">
        <f t="shared" si="241"/>
        <v>0.0</v>
      </c>
      <c r="L1894" s="2057">
        <f t="shared" si="242"/>
        <v>0.0</v>
      </c>
      <c r="M1894" s="2054" t="str">
        <f>CONCATENATE(W1894,"/",'Result Entry'!$CV$7)</f>
        <v>0/100</v>
      </c>
      <c r="N1894" s="2055" t="str">
        <f>IF(X1894=0,"--",CONCATENATE(X1894,"/",'Result Entry'!$CW$7))</f>
        <v>--</v>
      </c>
      <c r="O1894" s="2053">
        <f t="shared" si="243"/>
        <v>0.0</v>
      </c>
      <c r="P1894" s="2058">
        <f t="shared" si="244"/>
        <v>0.0</v>
      </c>
      <c r="Q1894" s="2059" t="str">
        <f>IF($L1877="TC",0,IF($L1877="Nso",0,VLOOKUP($A1873,'Result Entry'!$B$9:$FW$108,106,0)))</f>
        <v/>
      </c>
      <c r="R1894" s="610"/>
      <c r="U1894" s="2051">
        <f>IF($L1877="TC",0,IF($L1877="Nso",0,VLOOKUP($A1873,'Result Entry'!$B$9:$FW$108,95,0)))</f>
        <v>0.0</v>
      </c>
      <c r="V1894" s="2051">
        <f>IF($L1877="TC",0,IF($L1877="Nso",0,VLOOKUP($A1873,'Result Entry'!$B$9:$FW$108,96,0)))</f>
        <v>0.0</v>
      </c>
      <c r="W1894" s="2051">
        <f>IF($L1877="TC",0,IF($L1877="Nso",0,VLOOKUP($A1873,'Result Entry'!$B$9:$FW$108,99,0)))</f>
        <v>0.0</v>
      </c>
      <c r="X1894" s="2051">
        <f>IF($L1877="TC",0,IF($L1877="Nso",0,VLOOKUP($A1873,'Result Entry'!$B$9:$FW$108,100,0)))</f>
        <v>0.0</v>
      </c>
      <c r="Y1894" s="2051">
        <f>VLOOKUP($A1873,'Result Entry'!$B$9:$FW$108,90,0)</f>
        <v>0.0</v>
      </c>
    </row>
    <row r="1895" spans="8:8" s="1538" ht="33.75" customFormat="1" customHeight="1">
      <c r="A1895" s="1954"/>
      <c r="B1895" s="1986" t="s">
        <v>70</v>
      </c>
      <c r="C1895" s="1554">
        <f>IF(Y1895&gt;=1,'Result Entry'!$DE$3,0)</f>
        <v>0.0</v>
      </c>
      <c r="D1895" s="2040"/>
      <c r="E1895" s="1739">
        <f>IF($L1877="TC",0,IF($L1877="Nso",0,VLOOKUP($A1873,'Result Entry'!$B$9:$FW$108,108,0)))</f>
        <v>0.0</v>
      </c>
      <c r="F1895" s="1740">
        <f>IF($L1877="TC",0,IF($L1877="Nso",0,VLOOKUP($A1873,'Result Entry'!$B$9:$FW$108,109,0)))</f>
        <v>0.0</v>
      </c>
      <c r="G1895" s="1740">
        <f>IF($L1877="TC",0,IF($L1877="Nso",0,VLOOKUP($A1873,'Result Entry'!$B$9:$FW$108,110,0)))</f>
        <v>0.0</v>
      </c>
      <c r="H1895" s="2060">
        <f t="shared" si="240"/>
        <v>0.0</v>
      </c>
      <c r="I1895" s="2061" t="str">
        <f>CONCATENATE(U1895,"/",'Result Entry'!$DI$7)</f>
        <v>0/70</v>
      </c>
      <c r="J1895" s="2062" t="str">
        <f>IF(V1895=0,"--",CONCATENATE(V1895,"/",'Result Entry'!$DJ$7))</f>
        <v>--</v>
      </c>
      <c r="K1895" s="2063">
        <f t="shared" si="241"/>
        <v>0.0</v>
      </c>
      <c r="L1895" s="2064">
        <f t="shared" si="242"/>
        <v>0.0</v>
      </c>
      <c r="M1895" s="2061" t="str">
        <f>CONCATENATE(W1895,"/",'Result Entry'!$DM$7)</f>
        <v>0/100</v>
      </c>
      <c r="N1895" s="2062" t="str">
        <f>IF(X1895=0,"--",CONCATENATE(X1895,"/",'Result Entry'!$DN$7))</f>
        <v>--</v>
      </c>
      <c r="O1895" s="2060">
        <f t="shared" si="243"/>
        <v>0.0</v>
      </c>
      <c r="P1895" s="1746">
        <f t="shared" si="244"/>
        <v>0.0</v>
      </c>
      <c r="Q1895" s="2032" t="str">
        <f>IF($L1877="TC",0,IF($L1877="Nso",0,VLOOKUP($A1873,'Result Entry'!$B$9:$FW$108,123,0)))</f>
        <v/>
      </c>
      <c r="R1895" s="610"/>
      <c r="U1895" s="2065">
        <f>IF($L1877="TC",0,IF($L1877="Nso",0,VLOOKUP($A1873,'Result Entry'!$B$9:$FW$108,112,0)))</f>
        <v>0.0</v>
      </c>
      <c r="V1895" s="2065">
        <f>IF($L1877="TC",0,IF($L1877="Nso",0,VLOOKUP($A1873,'Result Entry'!$B$9:$FW$108,113,0)))</f>
        <v>0.0</v>
      </c>
      <c r="W1895" s="2065">
        <f>IF($L1877="TC",0,IF($L1877="Nso",0,VLOOKUP($A1873,'Result Entry'!$B$9:$FW$108,116,0)))</f>
        <v>0.0</v>
      </c>
      <c r="X1895" s="2065">
        <f>IF($L1877="TC",0,IF($L1877="Nso",0,VLOOKUP($A1873,'Result Entry'!$B$9:$FW$108,117,0)))</f>
        <v>0.0</v>
      </c>
      <c r="Y1895" s="2065">
        <f>VLOOKUP($A1873,'Result Entry'!$B$9:$FW$108,107,0)</f>
        <v>0.0</v>
      </c>
    </row>
    <row r="1896" spans="8:8" ht="33.75" customHeight="1">
      <c r="A1896" s="1954"/>
      <c r="B1896" s="1986" t="s">
        <v>70</v>
      </c>
      <c r="C1896" s="1565" t="s">
        <v>78</v>
      </c>
      <c r="D1896" s="1566"/>
      <c r="E1896" s="1567"/>
      <c r="F1896" s="1747" t="s">
        <v>79</v>
      </c>
      <c r="G1896" s="2066"/>
      <c r="H1896" s="1748"/>
      <c r="I1896" s="1747" t="s">
        <v>80</v>
      </c>
      <c r="J1896" s="1749"/>
      <c r="K1896" s="2067" t="s">
        <v>42</v>
      </c>
      <c r="L1896" s="2068"/>
      <c r="M1896" s="2067" t="s">
        <v>92</v>
      </c>
      <c r="N1896" s="1753"/>
      <c r="O1896" s="1752" t="s">
        <v>40</v>
      </c>
      <c r="P1896" s="1753"/>
      <c r="Q1896" s="2069" t="s">
        <v>44</v>
      </c>
      <c r="R1896" s="610"/>
    </row>
    <row r="1897" spans="8:8" ht="33.75" customHeight="1">
      <c r="A1897" s="1954"/>
      <c r="B1897" s="1986" t="s">
        <v>70</v>
      </c>
      <c r="C1897" s="1577"/>
      <c r="D1897" s="1578"/>
      <c r="E1897" s="1579"/>
      <c r="F1897" s="1755">
        <f>IF($L1877="TC",0,IF($L1877="Nso",0,VLOOKUP($A1873,'Result Entry'!$B$9:$FW$108,171,0)))</f>
        <v>0.0</v>
      </c>
      <c r="G1897" s="2070"/>
      <c r="H1897" s="1756"/>
      <c r="I1897" s="2071">
        <f>IF($L1877="TC",0,IF($L1877="Nso",0,VLOOKUP($A1873,'Result Entry'!$B$9:$FW$108,172,0)))</f>
        <v>0.0</v>
      </c>
      <c r="J1897" s="2072"/>
      <c r="K1897" s="2073">
        <f>IF($L1877="TC",0,IF($L1877="Nso",0,VLOOKUP($A1873,'Result Entry'!$B$9:$FW$108,173,0)))</f>
        <v>0.0</v>
      </c>
      <c r="L1897" s="2074"/>
      <c r="M1897" s="2075" t="str">
        <f>IF($L1877="TC",0,IF($L1877="Nso",0,VLOOKUP($A1873,'Result Entry'!$B$9:$FW$108,174,0)))</f>
        <v/>
      </c>
      <c r="N1897" s="2076"/>
      <c r="O1897" s="1535" t="str">
        <f>VLOOKUP($A1873,'Result Entry'!$B$9:$FW$108,175,0)</f>
        <v/>
      </c>
      <c r="P1897" s="1534"/>
      <c r="Q1897" s="2077" t="str">
        <f>IF($L1877="TC",0,IF($L1877="Nso",0,VLOOKUP($A1873,'Result Entry'!$B$9:$FW$108,177,0)))</f>
        <v/>
      </c>
      <c r="R1897" s="610"/>
    </row>
    <row r="1898" spans="8:8" ht="33.75" customHeight="1">
      <c r="A1898" s="1954"/>
      <c r="B1898" s="1986" t="s">
        <v>70</v>
      </c>
      <c r="C1898" s="2078" t="s">
        <v>59</v>
      </c>
      <c r="D1898" s="2079"/>
      <c r="E1898" s="2079"/>
      <c r="F1898" s="2079"/>
      <c r="G1898" s="2079"/>
      <c r="H1898" s="2079"/>
      <c r="I1898" s="2080"/>
      <c r="J1898" s="1592" t="s">
        <v>60</v>
      </c>
      <c r="K1898" s="1592"/>
      <c r="L1898" s="1592"/>
      <c r="M1898" s="1593"/>
      <c r="N1898" s="1760">
        <f>VLOOKUP($A1873,'Result Entry'!$B$9:$FW$108,168,0)</f>
        <v>0.0</v>
      </c>
      <c r="O1898" s="1761"/>
      <c r="P1898" s="2081" t="s">
        <v>38</v>
      </c>
      <c r="Q1898" s="2082"/>
      <c r="R1898" s="610"/>
    </row>
    <row r="1899" spans="8:8" ht="33.75" customHeight="1">
      <c r="A1899" s="1954"/>
      <c r="B1899" s="1986" t="s">
        <v>70</v>
      </c>
      <c r="C1899" s="1598" t="s">
        <v>244</v>
      </c>
      <c r="D1899" s="1599"/>
      <c r="E1899" s="1599"/>
      <c r="F1899" s="2083" t="s">
        <v>158</v>
      </c>
      <c r="G1899" s="2084"/>
      <c r="H1899" s="2085"/>
      <c r="I1899" s="2086" t="s">
        <v>242</v>
      </c>
      <c r="J1899" s="1603" t="s">
        <v>61</v>
      </c>
      <c r="K1899" s="1603"/>
      <c r="L1899" s="1603"/>
      <c r="M1899" s="1604"/>
      <c r="N1899" s="1762">
        <f>VLOOKUP($A1873,'Result Entry'!$B$9:$FW$108,169,0)</f>
        <v>0.0</v>
      </c>
      <c r="O1899" s="1763"/>
      <c r="P1899" s="1607" t="str">
        <f>VLOOKUP($A1873,'Result Entry'!$B$9:$FW$108,170,0)</f>
        <v/>
      </c>
      <c r="Q1899" s="2087"/>
      <c r="R1899" s="610"/>
    </row>
    <row r="1900" spans="8:8" ht="33.75" customHeight="1">
      <c r="A1900" s="1954"/>
      <c r="B1900" s="1986" t="s">
        <v>70</v>
      </c>
      <c r="C1900" s="1598"/>
      <c r="D1900" s="1599"/>
      <c r="E1900" s="1599"/>
      <c r="F1900" s="2088"/>
      <c r="G1900" s="2089"/>
      <c r="H1900" s="2090"/>
      <c r="I1900" s="2091" t="s">
        <v>100</v>
      </c>
      <c r="J1900" s="1612" t="s">
        <v>62</v>
      </c>
      <c r="K1900" s="1612"/>
      <c r="L1900" s="1612"/>
      <c r="M1900" s="1613"/>
      <c r="N1900" s="2092">
        <f>IF($L1877="TC","Transferred",IF($L1877="Nso","NameSeparated",VLOOKUP($A1873,'Result Entry'!$B$9:$FW$108,178,0)))</f>
        <v>0.0</v>
      </c>
      <c r="O1900" s="2092"/>
      <c r="P1900" s="2092"/>
      <c r="Q1900" s="2093"/>
      <c r="R1900" s="610"/>
    </row>
    <row r="1901" spans="8:8" ht="33.75" customHeight="1">
      <c r="A1901" s="1954"/>
      <c r="B1901" s="1986" t="s">
        <v>70</v>
      </c>
      <c r="C1901" s="1766" t="str">
        <f>'Result Entry'!$DU$3</f>
        <v>Foundation Of Information Tech.</v>
      </c>
      <c r="D1901" s="1767"/>
      <c r="E1901" s="1768"/>
      <c r="F1901" s="1769" t="str">
        <f>IF(OR($L1877="TC",$L1877="Nso"),"",VLOOKUP($A1873,'Result Entry'!$B$9:$GS$108,196,0))</f>
        <v>0/200</v>
      </c>
      <c r="G1901" s="1769"/>
      <c r="H1901" s="1769"/>
      <c r="I1901" s="1770" t="str">
        <f>IF(F1901="","",VLOOKUP($A1873,'Result Entry'!$B$9:$GS$108,137,0))</f>
        <v/>
      </c>
      <c r="J1901" s="1621" t="s">
        <v>72</v>
      </c>
      <c r="K1901" s="1621"/>
      <c r="L1901" s="1621"/>
      <c r="M1901" s="1622"/>
      <c r="N1901" s="2094">
        <f>'Result Entry'!$T$2</f>
        <v>45041.0</v>
      </c>
      <c r="O1901" s="2095"/>
      <c r="P1901" s="2095"/>
      <c r="Q1901" s="2096"/>
      <c r="R1901" s="610"/>
    </row>
    <row r="1902" spans="8:8" ht="33.75" customHeight="1">
      <c r="A1902" s="1954"/>
      <c r="B1902" s="1986" t="s">
        <v>70</v>
      </c>
      <c r="C1902" s="1774" t="str">
        <f>'Result Entry'!$EI$3</f>
        <v>G.I.A.I.-II</v>
      </c>
      <c r="D1902" s="1775"/>
      <c r="E1902" s="1776"/>
      <c r="F1902" s="1769" t="str">
        <f>IF(OR($L1877="TC",$L1877="Nso"),"",VLOOKUP($A1873,'Result Entry'!$B$9:$GS$108,200,0))</f>
        <v>0/200</v>
      </c>
      <c r="G1902" s="1769"/>
      <c r="H1902" s="1769"/>
      <c r="I1902" s="1770" t="str">
        <f>IF(F1902="","",VLOOKUP($A1873,'Result Entry'!$B$9:$GS$108,149,0))</f>
        <v/>
      </c>
      <c r="J1902" s="1626"/>
      <c r="K1902" s="1627"/>
      <c r="L1902" s="1627"/>
      <c r="M1902" s="1627"/>
      <c r="N1902" s="1627"/>
      <c r="O1902" s="1627"/>
      <c r="P1902" s="1627"/>
      <c r="Q1902" s="2097"/>
      <c r="R1902" s="610"/>
    </row>
    <row r="1903" spans="8:8" ht="33.75" customHeight="1">
      <c r="A1903" s="1954"/>
      <c r="B1903" s="1986" t="s">
        <v>70</v>
      </c>
      <c r="C1903" s="1774" t="str">
        <f>'Result Entry'!$EU$3</f>
        <v>SOC.SER.PLAN</v>
      </c>
      <c r="D1903" s="1775"/>
      <c r="E1903" s="1776"/>
      <c r="F1903" s="1769" t="str">
        <f>IF(OR($L1877="TC",$L1877="Nso"),"",VLOOKUP($A1873,'Result Entry'!$B$9:$HS$108,204,0))</f>
        <v>0/200</v>
      </c>
      <c r="G1903" s="1769"/>
      <c r="H1903" s="1769"/>
      <c r="I1903" s="1770" t="str">
        <f>IF(F1903="","",VLOOKUP($A1873,'Result Entry'!$B$9:$GS$108,161,0))</f>
        <v/>
      </c>
      <c r="J1903" s="1629" t="s">
        <v>175</v>
      </c>
      <c r="K1903" s="2098"/>
      <c r="L1903" s="2098"/>
      <c r="M1903" s="1630"/>
      <c r="N1903" s="2099"/>
      <c r="O1903" s="2100"/>
      <c r="P1903" s="2100"/>
      <c r="Q1903" s="2101"/>
      <c r="R1903" s="610"/>
    </row>
    <row r="1904" spans="8:8" ht="33.75" customHeight="1">
      <c r="A1904" s="1954"/>
      <c r="B1904" s="1986" t="s">
        <v>70</v>
      </c>
      <c r="C1904" s="1774" t="str">
        <f>'Result Entry'!$FG$3</f>
        <v>Jeewan Kaushal</v>
      </c>
      <c r="D1904" s="1775"/>
      <c r="E1904" s="1776"/>
      <c r="F1904" s="1769" t="str">
        <f>IF(OR($L1877="TC",$L1877="Nso"),"",VLOOKUP($A1873,'Result Entry'!$B$9:$HS$108,208,0))</f>
        <v>0/100</v>
      </c>
      <c r="G1904" s="1769"/>
      <c r="H1904" s="1769"/>
      <c r="I1904" s="1770" t="str">
        <f>IF(F1904="","",VLOOKUP($A1873,'Result Entry'!$B$9:$HS$108,167,0))</f>
        <v/>
      </c>
      <c r="J1904" s="1629" t="s">
        <v>149</v>
      </c>
      <c r="K1904" s="2098"/>
      <c r="L1904" s="2098"/>
      <c r="M1904" s="1630"/>
      <c r="N1904" s="1630"/>
      <c r="O1904" s="1630"/>
      <c r="P1904" s="1630"/>
      <c r="Q1904" s="2102"/>
      <c r="R1904" s="610"/>
    </row>
    <row r="1905" spans="8:8" ht="33.75" customHeight="1">
      <c r="A1905" s="1954"/>
      <c r="B1905" s="1986" t="s">
        <v>70</v>
      </c>
      <c r="C1905" s="1777" t="s">
        <v>181</v>
      </c>
      <c r="D1905" s="1778"/>
      <c r="E1905" s="1779"/>
      <c r="F1905" s="2103" t="s">
        <v>182</v>
      </c>
      <c r="G1905" s="2104"/>
      <c r="H1905" s="2105"/>
      <c r="I1905" s="1782" t="s">
        <v>31</v>
      </c>
      <c r="J1905" s="1629" t="s">
        <v>176</v>
      </c>
      <c r="K1905" s="2098"/>
      <c r="L1905" s="2098"/>
      <c r="M1905" s="1630"/>
      <c r="N1905" s="1630"/>
      <c r="O1905" s="1630"/>
      <c r="P1905" s="1630"/>
      <c r="Q1905" s="2102"/>
      <c r="R1905" s="610"/>
    </row>
    <row r="1906" spans="8:8" ht="33.75" customHeight="1">
      <c r="A1906" s="1954"/>
      <c r="B1906" s="1986" t="s">
        <v>70</v>
      </c>
      <c r="C1906" s="1783"/>
      <c r="D1906" s="1784"/>
      <c r="E1906" s="1785"/>
      <c r="F1906" s="1786" t="s">
        <v>245</v>
      </c>
      <c r="G1906" s="2106"/>
      <c r="H1906" s="1787"/>
      <c r="I1906" s="1788" t="s">
        <v>63</v>
      </c>
      <c r="J1906" s="1647" t="s">
        <v>68</v>
      </c>
      <c r="K1906" s="1648"/>
      <c r="L1906" s="1648"/>
      <c r="M1906" s="1648"/>
      <c r="N1906" s="1648"/>
      <c r="O1906" s="1648"/>
      <c r="P1906" s="1648"/>
      <c r="Q1906" s="2107"/>
      <c r="R1906" s="610"/>
    </row>
    <row r="1907" spans="8:8" ht="33.75" customHeight="1">
      <c r="A1907" s="1954"/>
      <c r="B1907" s="1986" t="s">
        <v>70</v>
      </c>
      <c r="C1907" s="1783"/>
      <c r="D1907" s="1784"/>
      <c r="E1907" s="1785"/>
      <c r="F1907" s="1786" t="s">
        <v>246</v>
      </c>
      <c r="G1907" s="2106"/>
      <c r="H1907" s="1787"/>
      <c r="I1907" s="1788" t="s">
        <v>64</v>
      </c>
      <c r="J1907" s="1650"/>
      <c r="K1907" s="1651"/>
      <c r="L1907" s="1651"/>
      <c r="M1907" s="1651"/>
      <c r="N1907" s="1651"/>
      <c r="O1907" s="1651"/>
      <c r="P1907" s="1651"/>
      <c r="Q1907" s="2108"/>
      <c r="R1907" s="610"/>
    </row>
    <row r="1908" spans="8:8" ht="33.75" customHeight="1">
      <c r="A1908" s="1954"/>
      <c r="B1908" s="1986" t="s">
        <v>70</v>
      </c>
      <c r="C1908" s="1783"/>
      <c r="D1908" s="1784"/>
      <c r="E1908" s="1785"/>
      <c r="F1908" s="1786" t="s">
        <v>247</v>
      </c>
      <c r="G1908" s="2106"/>
      <c r="H1908" s="1787"/>
      <c r="I1908" s="1788" t="s">
        <v>66</v>
      </c>
      <c r="J1908" s="1650"/>
      <c r="K1908" s="1651"/>
      <c r="L1908" s="1651"/>
      <c r="M1908" s="1651"/>
      <c r="N1908" s="1651"/>
      <c r="O1908" s="1651"/>
      <c r="P1908" s="1651"/>
      <c r="Q1908" s="2108"/>
      <c r="R1908" s="610"/>
    </row>
    <row r="1909" spans="8:8" ht="33.75" customHeight="1">
      <c r="A1909" s="1954"/>
      <c r="B1909" s="1986" t="s">
        <v>70</v>
      </c>
      <c r="C1909" s="1783"/>
      <c r="D1909" s="1784"/>
      <c r="E1909" s="1785"/>
      <c r="F1909" s="1786" t="s">
        <v>248</v>
      </c>
      <c r="G1909" s="2106"/>
      <c r="H1909" s="1787"/>
      <c r="I1909" s="1788" t="s">
        <v>65</v>
      </c>
      <c r="J1909" s="1653" t="s">
        <v>81</v>
      </c>
      <c r="K1909" s="1654"/>
      <c r="L1909" s="1654"/>
      <c r="M1909" s="1654"/>
      <c r="N1909" s="1654"/>
      <c r="O1909" s="1654"/>
      <c r="P1909" s="1654"/>
      <c r="Q1909" s="2109"/>
      <c r="R1909" s="610"/>
    </row>
    <row r="1910" spans="8:8" ht="33.75" customHeight="1">
      <c r="A1910" s="1954"/>
      <c r="B1910" s="2110" t="s">
        <v>70</v>
      </c>
      <c r="C1910" s="2111"/>
      <c r="D1910" s="2112"/>
      <c r="E1910" s="2113"/>
      <c r="F1910" s="2114"/>
      <c r="G1910" s="2115"/>
      <c r="H1910" s="2115"/>
      <c r="I1910" s="2116"/>
      <c r="J1910" s="2117"/>
      <c r="K1910" s="2118"/>
      <c r="L1910" s="2118"/>
      <c r="M1910" s="2118"/>
      <c r="N1910" s="2118"/>
      <c r="O1910" s="2118"/>
      <c r="P1910" s="2118"/>
      <c r="Q1910" s="2119"/>
      <c r="R1910" s="610"/>
    </row>
    <row r="1911" spans="8:8" s="927" ht="48.75" customFormat="1" customHeight="1">
      <c r="A1911" s="1439"/>
      <c r="B1911" s="2120"/>
      <c r="C1911" s="2120"/>
      <c r="D1911" s="2120"/>
      <c r="E1911" s="2120"/>
      <c r="F1911" s="2120"/>
      <c r="G1911" s="2120"/>
      <c r="H1911" s="2120"/>
      <c r="I1911" s="2120"/>
      <c r="J1911" s="2120"/>
      <c r="K1911" s="2120"/>
      <c r="L1911" s="2120"/>
      <c r="M1911" s="2120"/>
      <c r="N1911" s="2120"/>
      <c r="O1911" s="2120"/>
      <c r="P1911" s="2120"/>
      <c r="Q1911" s="2120"/>
      <c r="R1911" s="610"/>
    </row>
    <row r="1912" spans="8:8" ht="9.75" customHeight="1">
      <c r="A1912" s="1949">
        <f>A1873+1</f>
        <v>50.0</v>
      </c>
      <c r="B1912" s="1949"/>
      <c r="C1912" s="1949"/>
      <c r="D1912" s="1949"/>
      <c r="E1912" s="1949"/>
      <c r="F1912" s="1949"/>
      <c r="G1912" s="1949"/>
      <c r="H1912" s="1949"/>
      <c r="I1912" s="1949"/>
      <c r="J1912" s="1949"/>
      <c r="K1912" s="1949"/>
      <c r="L1912" s="1949"/>
      <c r="M1912" s="1949"/>
      <c r="N1912" s="1949"/>
      <c r="O1912" s="1949"/>
      <c r="P1912" s="1949"/>
      <c r="Q1912" s="1949"/>
      <c r="R1912" s="1949"/>
    </row>
    <row r="1913" spans="8:8" ht="16.5" customHeight="1">
      <c r="A1913" s="1950"/>
      <c r="B1913" s="1951" t="s">
        <v>51</v>
      </c>
      <c r="C1913" s="1952"/>
      <c r="D1913" s="1952"/>
      <c r="E1913" s="1952"/>
      <c r="F1913" s="1952"/>
      <c r="G1913" s="1952"/>
      <c r="H1913" s="1952"/>
      <c r="I1913" s="1952"/>
      <c r="J1913" s="1952"/>
      <c r="K1913" s="1952"/>
      <c r="L1913" s="1952"/>
      <c r="M1913" s="1952"/>
      <c r="N1913" s="1952"/>
      <c r="O1913" s="1952"/>
      <c r="P1913" s="1952"/>
      <c r="Q1913" s="1953"/>
      <c r="R1913" s="610"/>
    </row>
    <row r="1914" spans="8:8" ht="62.25" customHeight="1">
      <c r="A1914" s="1954"/>
      <c r="B1914" s="1955"/>
      <c r="C1914" s="1956"/>
      <c r="D1914" s="1957" t="str">
        <f>Master!$E$8</f>
        <v>Govt. Sr. Secondary School </v>
      </c>
      <c r="E1914" s="1958"/>
      <c r="F1914" s="1958"/>
      <c r="G1914" s="1958"/>
      <c r="H1914" s="1958"/>
      <c r="I1914" s="1958"/>
      <c r="J1914" s="1958"/>
      <c r="K1914" s="1958"/>
      <c r="L1914" s="1958"/>
      <c r="M1914" s="1958"/>
      <c r="N1914" s="1958"/>
      <c r="O1914" s="1958"/>
      <c r="P1914" s="1958"/>
      <c r="Q1914" s="1959"/>
      <c r="R1914" s="610"/>
    </row>
    <row r="1915" spans="8:8" ht="33.0" customHeight="1">
      <c r="A1915" s="1954"/>
      <c r="B1915" s="1960"/>
      <c r="C1915" s="1961"/>
      <c r="D1915" s="1962" t="str">
        <f>Master!$E$11</f>
        <v>P.S.-Bapini (Jodhpur)</v>
      </c>
      <c r="E1915" s="1962"/>
      <c r="F1915" s="1962"/>
      <c r="G1915" s="1962"/>
      <c r="H1915" s="1962"/>
      <c r="I1915" s="1962"/>
      <c r="J1915" s="1962"/>
      <c r="K1915" s="1962"/>
      <c r="L1915" s="1962"/>
      <c r="M1915" s="1962"/>
      <c r="N1915" s="1962"/>
      <c r="O1915" s="1962"/>
      <c r="P1915" s="1962"/>
      <c r="Q1915" s="1963"/>
      <c r="R1915" s="610"/>
    </row>
    <row r="1916" spans="8:8" ht="21.75" customHeight="1">
      <c r="A1916" s="1954"/>
      <c r="B1916" s="1964"/>
      <c r="C1916" s="1965" t="s">
        <v>151</v>
      </c>
      <c r="D1916" s="1966"/>
      <c r="E1916" s="1966"/>
      <c r="F1916" s="1966"/>
      <c r="G1916" s="1966"/>
      <c r="H1916" s="1967"/>
      <c r="I1916" s="1968" t="s">
        <v>128</v>
      </c>
      <c r="J1916" s="1969"/>
      <c r="K1916" s="1969"/>
      <c r="L1916" s="1970">
        <f>VLOOKUP(A1912,'Result Entry'!$B$6:$K$108,6,0)</f>
        <v>0.0</v>
      </c>
      <c r="M1916" s="1971"/>
      <c r="N1916" s="1972" t="s">
        <v>69</v>
      </c>
      <c r="O1916" s="1973"/>
      <c r="P1916" s="1974">
        <f>Master!$E$14</f>
        <v>8.151106901E9</v>
      </c>
      <c r="Q1916" s="1975"/>
      <c r="R1916" s="610"/>
    </row>
    <row r="1917" spans="8:8" ht="21.75" customHeight="1">
      <c r="A1917" s="1954"/>
      <c r="B1917" s="1976"/>
      <c r="C1917" s="1965"/>
      <c r="D1917" s="1966"/>
      <c r="E1917" s="1966"/>
      <c r="F1917" s="1966"/>
      <c r="G1917" s="1966"/>
      <c r="H1917" s="1967"/>
      <c r="I1917" s="1968"/>
      <c r="J1917" s="1969"/>
      <c r="K1917" s="1969"/>
      <c r="L1917" s="1970"/>
      <c r="M1917" s="1971"/>
      <c r="N1917" s="1470" t="s">
        <v>67</v>
      </c>
      <c r="O1917" s="1471"/>
      <c r="P1917" s="1472"/>
      <c r="Q1917" s="1977"/>
      <c r="R1917" s="610"/>
    </row>
    <row r="1918" spans="8:8" ht="21.75" customHeight="1">
      <c r="A1918" s="1954"/>
      <c r="B1918" s="1976"/>
      <c r="C1918" s="1978"/>
      <c r="D1918" s="1979"/>
      <c r="E1918" s="1979"/>
      <c r="F1918" s="1979"/>
      <c r="G1918" s="1979"/>
      <c r="H1918" s="1980"/>
      <c r="I1918" s="1981"/>
      <c r="J1918" s="1982"/>
      <c r="K1918" s="1982"/>
      <c r="L1918" s="1983"/>
      <c r="M1918" s="1984"/>
      <c r="N1918" s="1479" t="s">
        <v>52</v>
      </c>
      <c r="O1918" s="1480"/>
      <c r="P1918" s="1481" t="str">
        <f>Master!$E$6</f>
        <v>2022-23</v>
      </c>
      <c r="Q1918" s="1985"/>
      <c r="R1918" s="610"/>
    </row>
    <row r="1919" spans="8:8" ht="33.75" customHeight="1">
      <c r="A1919" s="1954"/>
      <c r="B1919" s="1986" t="s">
        <v>70</v>
      </c>
      <c r="C1919" s="1677" t="s">
        <v>21</v>
      </c>
      <c r="D1919" s="1678"/>
      <c r="E1919" s="1678"/>
      <c r="F1919" s="1678"/>
      <c r="G1919" s="1679"/>
      <c r="H1919" s="1680" t="s">
        <v>150</v>
      </c>
      <c r="I1919" s="1681">
        <f>VLOOKUP($A1912,'Result Entry'!$B$9:$FW$108,4,0)</f>
        <v>0.0</v>
      </c>
      <c r="J1919" s="1681"/>
      <c r="K1919" s="1681"/>
      <c r="L1919" s="1681"/>
      <c r="M1919" s="1681"/>
      <c r="N1919" s="1681"/>
      <c r="O1919" s="1681"/>
      <c r="P1919" s="1681"/>
      <c r="Q1919" s="1987"/>
      <c r="R1919" s="610"/>
    </row>
    <row r="1920" spans="8:8" ht="33.75" customHeight="1">
      <c r="A1920" s="1954"/>
      <c r="B1920" s="1986" t="s">
        <v>70</v>
      </c>
      <c r="C1920" s="1683" t="s">
        <v>23</v>
      </c>
      <c r="D1920" s="1684"/>
      <c r="E1920" s="1684"/>
      <c r="F1920" s="1684"/>
      <c r="G1920" s="1685"/>
      <c r="H1920" s="1686" t="s">
        <v>150</v>
      </c>
      <c r="I1920" s="1687">
        <f>VLOOKUP($A1912,'Result Entry'!$B$9:$FW$108,7,0)</f>
        <v>0.0</v>
      </c>
      <c r="J1920" s="1687"/>
      <c r="K1920" s="1687"/>
      <c r="L1920" s="1687"/>
      <c r="M1920" s="1687"/>
      <c r="N1920" s="1687"/>
      <c r="O1920" s="1687"/>
      <c r="P1920" s="1687"/>
      <c r="Q1920" s="1988"/>
      <c r="R1920" s="610"/>
    </row>
    <row r="1921" spans="8:8" ht="33.75" customHeight="1">
      <c r="A1921" s="1954"/>
      <c r="B1921" s="1986" t="s">
        <v>70</v>
      </c>
      <c r="C1921" s="1683" t="s">
        <v>24</v>
      </c>
      <c r="D1921" s="1684"/>
      <c r="E1921" s="1684"/>
      <c r="F1921" s="1684"/>
      <c r="G1921" s="1685"/>
      <c r="H1921" s="1686" t="s">
        <v>150</v>
      </c>
      <c r="I1921" s="1687">
        <f>VLOOKUP($A1912,'Result Entry'!$B$9:$FW$108,8,0)</f>
        <v>0.0</v>
      </c>
      <c r="J1921" s="1687"/>
      <c r="K1921" s="1687"/>
      <c r="L1921" s="1687"/>
      <c r="M1921" s="1687"/>
      <c r="N1921" s="1687"/>
      <c r="O1921" s="1687"/>
      <c r="P1921" s="1687"/>
      <c r="Q1921" s="1988"/>
      <c r="R1921" s="610"/>
    </row>
    <row r="1922" spans="8:8" ht="33.75" customHeight="1">
      <c r="A1922" s="1954"/>
      <c r="B1922" s="1986" t="s">
        <v>70</v>
      </c>
      <c r="C1922" s="1683" t="s">
        <v>53</v>
      </c>
      <c r="D1922" s="1684"/>
      <c r="E1922" s="1684"/>
      <c r="F1922" s="1684"/>
      <c r="G1922" s="1685"/>
      <c r="H1922" s="1686" t="s">
        <v>150</v>
      </c>
      <c r="I1922" s="1687">
        <f>VLOOKUP($A1912,'Result Entry'!$B$9:$FW$108,9,0)</f>
        <v>0.0</v>
      </c>
      <c r="J1922" s="1687"/>
      <c r="K1922" s="1687"/>
      <c r="L1922" s="1687"/>
      <c r="M1922" s="1687"/>
      <c r="N1922" s="1687"/>
      <c r="O1922" s="1687"/>
      <c r="P1922" s="1687"/>
      <c r="Q1922" s="1988"/>
      <c r="R1922" s="610"/>
    </row>
    <row r="1923" spans="8:8" ht="33.75" customHeight="1">
      <c r="A1923" s="1954"/>
      <c r="B1923" s="1986" t="s">
        <v>70</v>
      </c>
      <c r="C1923" s="1683" t="s">
        <v>54</v>
      </c>
      <c r="D1923" s="1684"/>
      <c r="E1923" s="1684"/>
      <c r="F1923" s="1684"/>
      <c r="G1923" s="1685"/>
      <c r="H1923" s="1686" t="s">
        <v>150</v>
      </c>
      <c r="I1923" s="1689" t="str">
        <f>CONCATENATE('Result Entry'!$G$4,'Result Entry'!$J$4)</f>
        <v>11(A)</v>
      </c>
      <c r="J1923" s="1687"/>
      <c r="K1923" s="1687"/>
      <c r="L1923" s="1687"/>
      <c r="M1923" s="1687"/>
      <c r="N1923" s="1687"/>
      <c r="O1923" s="1687"/>
      <c r="P1923" s="1687"/>
      <c r="Q1923" s="1988"/>
      <c r="R1923" s="610"/>
    </row>
    <row r="1924" spans="8:8" ht="33.75" customHeight="1">
      <c r="A1924" s="1954"/>
      <c r="B1924" s="1986" t="s">
        <v>70</v>
      </c>
      <c r="C1924" s="1742" t="s">
        <v>26</v>
      </c>
      <c r="D1924" s="1763"/>
      <c r="E1924" s="1763"/>
      <c r="F1924" s="1763"/>
      <c r="G1924" s="1989"/>
      <c r="H1924" s="1693" t="s">
        <v>150</v>
      </c>
      <c r="I1924" s="1694">
        <f>VLOOKUP($A1912,'Result Entry'!$B$9:$FW$108,10,0)</f>
        <v>0.0</v>
      </c>
      <c r="J1924" s="1694"/>
      <c r="K1924" s="1694"/>
      <c r="L1924" s="1694"/>
      <c r="M1924" s="1694"/>
      <c r="N1924" s="1694"/>
      <c r="O1924" s="1694"/>
      <c r="P1924" s="1694"/>
      <c r="Q1924" s="1990"/>
      <c r="R1924" s="610"/>
    </row>
    <row r="1925" spans="8:8" ht="33.75" customHeight="1">
      <c r="A1925" s="1954"/>
      <c r="B1925" s="1986" t="s">
        <v>70</v>
      </c>
      <c r="C1925" s="1991" t="s">
        <v>244</v>
      </c>
      <c r="D1925" s="1992"/>
      <c r="E1925" s="1993" t="s">
        <v>73</v>
      </c>
      <c r="F1925" s="1994" t="s">
        <v>74</v>
      </c>
      <c r="G1925" s="1994" t="s">
        <v>230</v>
      </c>
      <c r="H1925" s="1995" t="s">
        <v>169</v>
      </c>
      <c r="I1925" s="1701" t="s">
        <v>56</v>
      </c>
      <c r="J1925" s="1996"/>
      <c r="K1925" s="1996"/>
      <c r="L1925" s="1997" t="s">
        <v>231</v>
      </c>
      <c r="M1925" s="1998" t="s">
        <v>85</v>
      </c>
      <c r="N1925" s="1998"/>
      <c r="O1925" s="1999"/>
      <c r="P1925" s="2000" t="s">
        <v>77</v>
      </c>
      <c r="Q1925" s="2001" t="s">
        <v>99</v>
      </c>
      <c r="R1925" s="610"/>
    </row>
    <row r="1926" spans="8:8" ht="33.75" customHeight="1">
      <c r="A1926" s="1954"/>
      <c r="B1926" s="1986" t="s">
        <v>70</v>
      </c>
      <c r="C1926" s="2002"/>
      <c r="D1926" s="2003"/>
      <c r="E1926" s="2004"/>
      <c r="F1926" s="2005"/>
      <c r="G1926" s="2005"/>
      <c r="H1926" s="2006"/>
      <c r="I1926" s="2007" t="s">
        <v>233</v>
      </c>
      <c r="J1926" s="2008" t="s">
        <v>87</v>
      </c>
      <c r="K1926" s="2009" t="s">
        <v>109</v>
      </c>
      <c r="L1926" s="2010"/>
      <c r="M1926" s="2007" t="s">
        <v>233</v>
      </c>
      <c r="N1926" s="2008" t="s">
        <v>87</v>
      </c>
      <c r="O1926" s="2011" t="s">
        <v>110</v>
      </c>
      <c r="P1926" s="2012"/>
      <c r="Q1926" s="2013"/>
      <c r="R1926" s="610"/>
    </row>
    <row r="1927" spans="8:8" s="2014" ht="33.75" customFormat="1" customHeight="1">
      <c r="A1927" s="1954"/>
      <c r="B1927" s="1986" t="s">
        <v>70</v>
      </c>
      <c r="C1927" s="2015" t="s">
        <v>57</v>
      </c>
      <c r="D1927" s="2016"/>
      <c r="E1927" s="2017">
        <f>'Result Entry'!$L$7</f>
        <v>10.0</v>
      </c>
      <c r="F1927" s="2018">
        <f>'Result Entry'!$M$7</f>
        <v>10.0</v>
      </c>
      <c r="G1927" s="2018">
        <f>'Result Entry'!$N$7</f>
        <v>10.0</v>
      </c>
      <c r="H1927" s="2019">
        <f>SUM(E1927:G1927)</f>
        <v>30.0</v>
      </c>
      <c r="I1927" s="2020" t="s">
        <v>243</v>
      </c>
      <c r="J1927" s="2021" t="s">
        <v>243</v>
      </c>
      <c r="K1927" s="2022">
        <f>'Result Entry'!$P$7</f>
        <v>70.0</v>
      </c>
      <c r="L1927" s="2023">
        <f>SUM(H1927,K1927)</f>
        <v>100.0</v>
      </c>
      <c r="M1927" s="2020" t="s">
        <v>243</v>
      </c>
      <c r="N1927" s="2021" t="s">
        <v>243</v>
      </c>
      <c r="O1927" s="2019">
        <f>'Result Entry'!$R$7</f>
        <v>100.0</v>
      </c>
      <c r="P1927" s="2024">
        <f>SUM(L1927,O1927)</f>
        <v>200.0</v>
      </c>
      <c r="Q1927" s="2025"/>
      <c r="R1927" s="610"/>
    </row>
    <row r="1928" spans="8:8" s="1538" ht="33.75" customFormat="1" customHeight="1">
      <c r="A1928" s="1954"/>
      <c r="B1928" s="1986" t="s">
        <v>70</v>
      </c>
      <c r="C1928" s="1540" t="str">
        <f>'Result Entry'!$L$3</f>
        <v>HINDI Comp.</v>
      </c>
      <c r="D1928" s="1541"/>
      <c r="E1928" s="1728">
        <f>IF($L1916="TC",0,IF($L1916="Nso",0,VLOOKUP($A1912,'Result Entry'!$B$9:$FW$108,11,0)))</f>
        <v>0.0</v>
      </c>
      <c r="F1928" s="1729">
        <f>IF($L1916="TC",0,IF($L1916="Nso",0,VLOOKUP($A1912,'Result Entry'!$B$9:$FW$108,12,0)))</f>
        <v>0.0</v>
      </c>
      <c r="G1928" s="1729">
        <f>IF($L1916="TC",0,IF($L1916="Nso",0,VLOOKUP($A1912,'Result Entry'!$B$9:$FW$108,13,0)))</f>
        <v>0.0</v>
      </c>
      <c r="H1928" s="2026">
        <f>SUM(E1928:G1928)</f>
        <v>0.0</v>
      </c>
      <c r="I1928" s="2027" t="str">
        <f>CONCATENATE(U1928,"/",'Result Entry'!$P$7)</f>
        <v>0/70</v>
      </c>
      <c r="J1928" s="2028" t="str">
        <f>IF(V1928=0,"--",CONCATENATE(V1928,"/"))</f>
        <v>--</v>
      </c>
      <c r="K1928" s="2029">
        <f>SUM(U1928:V1928)</f>
        <v>0.0</v>
      </c>
      <c r="L1928" s="2030">
        <f>SUM(H1928,K1928)</f>
        <v>0.0</v>
      </c>
      <c r="M1928" s="2027" t="str">
        <f>CONCATENATE(W1928,"/",'Result Entry'!$R$7)</f>
        <v>0/100</v>
      </c>
      <c r="N1928" s="2028" t="str">
        <f>IF(X1928=0,"--",CONCATENATE(X1928,"/"))</f>
        <v>--</v>
      </c>
      <c r="O1928" s="2031">
        <f>SUM(W1928:X1928)</f>
        <v>0.0</v>
      </c>
      <c r="P1928" s="1734">
        <f>SUM(L1928,O1928)</f>
        <v>0.0</v>
      </c>
      <c r="Q1928" s="2032" t="str">
        <f>IF($L1916="TC",0,IF($L1916="Nso",0,VLOOKUP($A1912,'Result Entry'!$B$9:$FW$108,24,0)))</f>
        <v/>
      </c>
      <c r="R1928" s="610"/>
      <c r="U1928" s="2033">
        <f>IF($L1916="TC",0,IF($L1916="Nso",0,VLOOKUP($A1912,'Result Entry'!$B$9:$FW$108,15,0)))</f>
        <v>0.0</v>
      </c>
      <c r="V1928" s="2033">
        <v>0.0</v>
      </c>
      <c r="W1928" s="2033">
        <f>IF($L1916="TC",0,IF($L1916="Nso",0,VLOOKUP($A1912,'Result Entry'!$B$9:$FW$108,17,0)))</f>
        <v>0.0</v>
      </c>
      <c r="X1928" s="2033">
        <v>0.0</v>
      </c>
    </row>
    <row r="1929" spans="8:8" s="1538" ht="33.75" customFormat="1" customHeight="1">
      <c r="A1929" s="1954"/>
      <c r="B1929" s="1986" t="s">
        <v>70</v>
      </c>
      <c r="C1929" s="1551" t="str">
        <f>'Result Entry'!$Z$3</f>
        <v>ENGLISH Comp.</v>
      </c>
      <c r="D1929" s="1552"/>
      <c r="E1929" s="1728">
        <f>IF($L1916="TC",0,IF($L1916="Nso",0,VLOOKUP($A1912,'Result Entry'!$B$9:$FW$108,25,0)))</f>
        <v>0.0</v>
      </c>
      <c r="F1929" s="1729">
        <f>IF($L1916="TC",0,IF($L1916="Nso",0,VLOOKUP($A1912,'Result Entry'!$B$9:$FW$108,26,0)))</f>
        <v>0.0</v>
      </c>
      <c r="G1929" s="1729">
        <f>IF($L1916="TC",0,IF($L1916="Nso",0,VLOOKUP($A1912,'Result Entry'!$B$9:$FW$108,27,0)))</f>
        <v>0.0</v>
      </c>
      <c r="H1929" s="2034">
        <f t="shared" si="245" ref="H1929:H1934">SUM(E1929:G1929)</f>
        <v>0.0</v>
      </c>
      <c r="I1929" s="2035" t="str">
        <f>CONCATENATE(U1929,"/",'Result Entry'!$AD$7)</f>
        <v>0/70</v>
      </c>
      <c r="J1929" s="2036" t="str">
        <f>IF(V1929=0,"--",CONCATENATE(V1929,"/"))</f>
        <v>--</v>
      </c>
      <c r="K1929" s="2037">
        <f t="shared" si="246" ref="K1929:K1934">SUM(U1929:V1929)</f>
        <v>0.0</v>
      </c>
      <c r="L1929" s="2038">
        <f t="shared" si="247" ref="L1929:L1934">SUM(H1929,K1929)</f>
        <v>0.0</v>
      </c>
      <c r="M1929" s="2035" t="str">
        <f>CONCATENATE(W1929,"/",'Result Entry'!$AF$7)</f>
        <v>0/100</v>
      </c>
      <c r="N1929" s="2036" t="str">
        <f>IF(X1929=0,"--",CONCATENATE(X1929,"/"))</f>
        <v>--</v>
      </c>
      <c r="O1929" s="2031">
        <f t="shared" si="248" ref="O1929:O1934">SUM(W1929:X1929)</f>
        <v>0.0</v>
      </c>
      <c r="P1929" s="1734">
        <f t="shared" si="249" ref="P1929:P1934">SUM(L1929,O1929)</f>
        <v>0.0</v>
      </c>
      <c r="Q1929" s="2032" t="str">
        <f>IF($L1916="TC",0,IF($L1916="Nso",0,VLOOKUP($A1912,'Result Entry'!$B$9:$FW$108,38,0)))</f>
        <v/>
      </c>
      <c r="R1929" s="610"/>
      <c r="U1929" s="2039">
        <f>IF($L1916="TC",0,IF($L1916="Nso",0,VLOOKUP($A1912,'Result Entry'!$B$9:$FW$108,29,0)))</f>
        <v>0.0</v>
      </c>
      <c r="V1929" s="2039">
        <v>0.0</v>
      </c>
      <c r="W1929" s="2039">
        <f>IF($L1916="TC",0,IF($L1916="Nso",0,VLOOKUP($A1912,'Result Entry'!$B$9:$FW$108,31,0)))</f>
        <v>0.0</v>
      </c>
      <c r="X1929" s="2039">
        <v>0.0</v>
      </c>
    </row>
    <row r="1930" spans="8:8" s="1538" ht="33.75" customFormat="1" customHeight="1">
      <c r="A1930" s="1954"/>
      <c r="B1930" s="1986" t="s">
        <v>70</v>
      </c>
      <c r="C1930" s="1551">
        <f>IF(Y1930&gt;=1,'Result Entry'!$AO$3,0)</f>
        <v>0.0</v>
      </c>
      <c r="D1930" s="1552"/>
      <c r="E1930" s="1728">
        <f>IF($L1916="TC",0,IF($L1916="Nso",0,VLOOKUP($A1912,'Result Entry'!$B$9:$FW$108,40,0)))</f>
        <v>0.0</v>
      </c>
      <c r="F1930" s="1729">
        <f>IF($L1916="TC",0,IF($L1916="Nso",0,VLOOKUP($A1912,'Result Entry'!$B$9:$FW$108,41,0)))</f>
        <v>0.0</v>
      </c>
      <c r="G1930" s="1729">
        <f>IF($L1916="TC",0,IF($L1916="Nso",0,VLOOKUP($A1912,'Result Entry'!$B$9:$FW$108,42,0)))</f>
        <v>0.0</v>
      </c>
      <c r="H1930" s="2034">
        <f t="shared" si="245"/>
        <v>0.0</v>
      </c>
      <c r="I1930" s="2035" t="str">
        <f>CONCATENATE(U1930,"/",'Result Entry'!$AS$7)</f>
        <v>0/40</v>
      </c>
      <c r="J1930" s="2036" t="str">
        <f>IF(V1930=0,"--",CONCATENATE(V1930,"/",'Result Entry'!$AT$7))</f>
        <v>--</v>
      </c>
      <c r="K1930" s="2037">
        <f t="shared" si="246"/>
        <v>0.0</v>
      </c>
      <c r="L1930" s="2038">
        <f t="shared" si="247"/>
        <v>0.0</v>
      </c>
      <c r="M1930" s="2035" t="str">
        <f>CONCATENATE(W1930,"/",'Result Entry'!$AW$7)</f>
        <v>0/100</v>
      </c>
      <c r="N1930" s="2036" t="str">
        <f>IF(X1930=0,"--",CONCATENATE(X1930,"/",'Result Entry'!$AX$7))</f>
        <v>--</v>
      </c>
      <c r="O1930" s="2031">
        <f t="shared" si="248"/>
        <v>0.0</v>
      </c>
      <c r="P1930" s="1734">
        <f t="shared" si="249"/>
        <v>0.0</v>
      </c>
      <c r="Q1930" s="2032" t="str">
        <f>IF($L1916="TC",0,IF($L1916="Nso",0,VLOOKUP($A1912,'Result Entry'!$B$9:$FW$108,55,0)))</f>
        <v/>
      </c>
      <c r="R1930" s="610"/>
      <c r="U1930" s="2039">
        <f>IF($L1916="TC",0,IF($L1916="Nso",0,VLOOKUP($A1912,'Result Entry'!$B$9:$FW$108,44,0)))</f>
        <v>0.0</v>
      </c>
      <c r="V1930" s="2039">
        <f>IF($L1916="TC",0,IF($L1916="Nso",0,VLOOKUP($A1912,'Result Entry'!$B$9:$FW$108,45,0)))</f>
        <v>0.0</v>
      </c>
      <c r="W1930" s="2039">
        <f>IF($L1916="TC",0,IF($L1916="Nso",0,VLOOKUP($A1912,'Result Entry'!$B$9:$FW$108,48,0)))</f>
        <v>0.0</v>
      </c>
      <c r="X1930" s="2039">
        <f>IF($L1916="TC",0,IF($L1916="Nso",0,VLOOKUP($A1912,'Result Entry'!$B$9:$FW$108,49,0)))</f>
        <v>0.0</v>
      </c>
      <c r="Y1930" s="2039">
        <f>VLOOKUP($A1912,'Result Entry'!$B$9:$FW$108,39,0)</f>
        <v>0.0</v>
      </c>
    </row>
    <row r="1931" spans="8:8" s="1538" ht="33.75" customFormat="1" customHeight="1">
      <c r="A1931" s="1954"/>
      <c r="B1931" s="1986" t="s">
        <v>70</v>
      </c>
      <c r="C1931" s="1551">
        <f>IF(Y1931&gt;=1,'Result Entry'!$BF$3,0)</f>
        <v>0.0</v>
      </c>
      <c r="D1931" s="1552"/>
      <c r="E1931" s="1728">
        <f>IF($L1916="TC",0,IF($L1916="Nso",0,VLOOKUP($A1912,'Result Entry'!$B$9:$FW$108,57,0)))</f>
        <v>0.0</v>
      </c>
      <c r="F1931" s="1729">
        <f>IF($L1916="TC",0,IF($L1916="Nso",0,VLOOKUP($A1912,'Result Entry'!$B$9:$FW$108,58,0)))</f>
        <v>0.0</v>
      </c>
      <c r="G1931" s="1729">
        <f>IF($L1916="TC",0,IF($L1916="Nso",0,VLOOKUP($A1912,'Result Entry'!$B$9:$FW$108,59,0)))</f>
        <v>0.0</v>
      </c>
      <c r="H1931" s="2034">
        <f t="shared" si="245"/>
        <v>0.0</v>
      </c>
      <c r="I1931" s="2035" t="str">
        <f>CONCATENATE(U1931,"/",'Result Entry'!$BJ$7)</f>
        <v>0/70</v>
      </c>
      <c r="J1931" s="2036" t="str">
        <f>IF(V1931=0,"--",CONCATENATE(V1931,"/",'Result Entry'!$BK$7))</f>
        <v>--</v>
      </c>
      <c r="K1931" s="2037">
        <f t="shared" si="246"/>
        <v>0.0</v>
      </c>
      <c r="L1931" s="2038">
        <f t="shared" si="247"/>
        <v>0.0</v>
      </c>
      <c r="M1931" s="2035" t="str">
        <f>CONCATENATE(W1931,"/",'Result Entry'!$BN$7)</f>
        <v>0/100</v>
      </c>
      <c r="N1931" s="2036" t="str">
        <f>IF(X1931=0,"--",CONCATENATE(X1931,"/",'Result Entry'!$BO$7))</f>
        <v>--</v>
      </c>
      <c r="O1931" s="2031">
        <f t="shared" si="248"/>
        <v>0.0</v>
      </c>
      <c r="P1931" s="1734">
        <f t="shared" si="249"/>
        <v>0.0</v>
      </c>
      <c r="Q1931" s="2032" t="str">
        <f>IF($L1916="TC",0,IF($L1916="Nso",0,VLOOKUP($A1912,'Result Entry'!$B$9:$FW$108,72,0)))</f>
        <v/>
      </c>
      <c r="R1931" s="610"/>
      <c r="U1931" s="2039">
        <f>IF($L1916="TC",0,IF($L1916="Nso",0,VLOOKUP($A1912,'Result Entry'!$B$9:$FW$108,61,0)))</f>
        <v>0.0</v>
      </c>
      <c r="V1931" s="2039">
        <f>IF($L1916="TC",0,IF($L1916="Nso",0,VLOOKUP($A1912,'Result Entry'!$B$9:$FW$108,62,0)))</f>
        <v>0.0</v>
      </c>
      <c r="W1931" s="2039">
        <f>IF($L1916="TC",0,IF($L1916="Nso",0,VLOOKUP($A1912,'Result Entry'!$B$9:$FW$108,65,0)))</f>
        <v>0.0</v>
      </c>
      <c r="X1931" s="2039">
        <f>IF($L1916="TC",0,IF($L1916="Nso",0,VLOOKUP($A1912,'Result Entry'!$B$9:$FW$108,66,0)))</f>
        <v>0.0</v>
      </c>
      <c r="Y1931" s="2039">
        <f>VLOOKUP($A1912,'Result Entry'!$B$9:$FW$108,56,0)</f>
        <v>0.0</v>
      </c>
    </row>
    <row r="1932" spans="8:8" s="1538" ht="33.75" customFormat="1" customHeight="1">
      <c r="A1932" s="1954"/>
      <c r="B1932" s="1986" t="s">
        <v>70</v>
      </c>
      <c r="C1932" s="1554">
        <f>IF(Y1932&gt;=1,'Result Entry'!$BW$3,0)</f>
        <v>0.0</v>
      </c>
      <c r="D1932" s="2040"/>
      <c r="E1932" s="2041">
        <f>IF($L1916="TC",0,IF($L1916="Nso",0,VLOOKUP($A1912,'Result Entry'!$B$9:$FW$108,74,0)))</f>
        <v>0.0</v>
      </c>
      <c r="F1932" s="2042">
        <f>IF($L1916="TC",0,IF($L1916="Nso",0,VLOOKUP($A1912,'Result Entry'!$B$9:$FW$108,75,0)))</f>
        <v>0.0</v>
      </c>
      <c r="G1932" s="2042">
        <f>IF($L1916="TC",0,IF($L1916="Nso",0,VLOOKUP($A1912,'Result Entry'!$B$9:$FW$108,76,0)))</f>
        <v>0.0</v>
      </c>
      <c r="H1932" s="2043">
        <f t="shared" si="245"/>
        <v>0.0</v>
      </c>
      <c r="I1932" s="2044" t="str">
        <f>CONCATENATE(U1932,"/",'Result Entry'!$CA$7)</f>
        <v>0/70</v>
      </c>
      <c r="J1932" s="2045" t="str">
        <f>IF(V1932=0,"--",CONCATENATE(V1932,"/",'Result Entry'!$CB$7))</f>
        <v>--</v>
      </c>
      <c r="K1932" s="2046">
        <f t="shared" si="246"/>
        <v>0.0</v>
      </c>
      <c r="L1932" s="2047">
        <f t="shared" si="247"/>
        <v>0.0</v>
      </c>
      <c r="M1932" s="2044" t="str">
        <f>CONCATENATE(W1932,"/",'Result Entry'!$CE$7)</f>
        <v>0/100</v>
      </c>
      <c r="N1932" s="2045" t="str">
        <f>IF(X1932=0,"--",CONCATENATE(X1932,"/",'Result Entry'!$CF$7))</f>
        <v>--</v>
      </c>
      <c r="O1932" s="2043">
        <f t="shared" si="248"/>
        <v>0.0</v>
      </c>
      <c r="P1932" s="2048">
        <f t="shared" si="249"/>
        <v>0.0</v>
      </c>
      <c r="Q1932" s="2049" t="str">
        <f>IF($L1916="TC",0,IF($L1916="Nso",0,VLOOKUP($A1912,'Result Entry'!$B$9:$FW$108,89,0)))</f>
        <v/>
      </c>
      <c r="R1932" s="610"/>
      <c r="U1932" s="2041">
        <f>IF($L1916="TC",0,IF($L1916="Nso",0,VLOOKUP($A1912,'Result Entry'!$B$9:$FW$108,78,0)))</f>
        <v>0.0</v>
      </c>
      <c r="V1932" s="2041">
        <f>IF($L1916="TC",0,IF($L1916="Nso",0,VLOOKUP($A1912,'Result Entry'!$B$9:$FW$108,79,0)))</f>
        <v>0.0</v>
      </c>
      <c r="W1932" s="2041">
        <f>IF($L1916="TC",0,IF($L1916="Nso",0,VLOOKUP($A1912,'Result Entry'!$B$9:$FW$108,82,0)))</f>
        <v>0.0</v>
      </c>
      <c r="X1932" s="2041">
        <f>IF($L1916="TC",0,IF($L1916="Nso",0,VLOOKUP($A1912,'Result Entry'!$B$9:$FW$108,83,0)))</f>
        <v>0.0</v>
      </c>
      <c r="Y1932" s="2041">
        <f>VLOOKUP($A1912,'Result Entry'!$B$9:$FW$108,73,0)</f>
        <v>0.0</v>
      </c>
    </row>
    <row r="1933" spans="8:8" s="1538" ht="33.75" customFormat="1" customHeight="1">
      <c r="A1933" s="1954"/>
      <c r="B1933" s="1986" t="s">
        <v>70</v>
      </c>
      <c r="C1933" s="2050">
        <f>IF(Y1933&gt;=1,'Result Entry'!$CN$3,0)</f>
        <v>0.0</v>
      </c>
      <c r="D1933" s="2040"/>
      <c r="E1933" s="2051">
        <f>IF($L1916="TC",0,IF($L1916="Nso",0,VLOOKUP($A1912,'Result Entry'!$B$9:$FW$108,91,0)))</f>
        <v>0.0</v>
      </c>
      <c r="F1933" s="2052">
        <f>IF($L1916="TC",0,IF($L1916="Nso",0,VLOOKUP($A1912,'Result Entry'!$B$9:$FW$108,92,0)))</f>
        <v>0.0</v>
      </c>
      <c r="G1933" s="2052">
        <f>IF($L1916="TC",0,IF($L1916="Nso",0,VLOOKUP($A1912,'Result Entry'!$B$9:$FW$108,93,0)))</f>
        <v>0.0</v>
      </c>
      <c r="H1933" s="2053">
        <f t="shared" si="245"/>
        <v>0.0</v>
      </c>
      <c r="I1933" s="2054" t="str">
        <f>CONCATENATE(U1933,"/",'Result Entry'!$CR$7)</f>
        <v>0/70</v>
      </c>
      <c r="J1933" s="2055" t="str">
        <f>IF(V1933=0,"--",CONCATENATE(V1933,"/",'Result Entry'!$CS$7))</f>
        <v>--</v>
      </c>
      <c r="K1933" s="2056">
        <f t="shared" si="246"/>
        <v>0.0</v>
      </c>
      <c r="L1933" s="2057">
        <f t="shared" si="247"/>
        <v>0.0</v>
      </c>
      <c r="M1933" s="2054" t="str">
        <f>CONCATENATE(W1933,"/",'Result Entry'!$CV$7)</f>
        <v>0/100</v>
      </c>
      <c r="N1933" s="2055" t="str">
        <f>IF(X1933=0,"--",CONCATENATE(X1933,"/",'Result Entry'!$CW$7))</f>
        <v>--</v>
      </c>
      <c r="O1933" s="2053">
        <f t="shared" si="248"/>
        <v>0.0</v>
      </c>
      <c r="P1933" s="2058">
        <f t="shared" si="249"/>
        <v>0.0</v>
      </c>
      <c r="Q1933" s="2059" t="str">
        <f>IF($L1916="TC",0,IF($L1916="Nso",0,VLOOKUP($A1912,'Result Entry'!$B$9:$FW$108,106,0)))</f>
        <v/>
      </c>
      <c r="R1933" s="610"/>
      <c r="U1933" s="2051">
        <f>IF($L1916="TC",0,IF($L1916="Nso",0,VLOOKUP($A1912,'Result Entry'!$B$9:$FW$108,95,0)))</f>
        <v>0.0</v>
      </c>
      <c r="V1933" s="2051">
        <f>IF($L1916="TC",0,IF($L1916="Nso",0,VLOOKUP($A1912,'Result Entry'!$B$9:$FW$108,96,0)))</f>
        <v>0.0</v>
      </c>
      <c r="W1933" s="2051">
        <f>IF($L1916="TC",0,IF($L1916="Nso",0,VLOOKUP($A1912,'Result Entry'!$B$9:$FW$108,99,0)))</f>
        <v>0.0</v>
      </c>
      <c r="X1933" s="2051">
        <f>IF($L1916="TC",0,IF($L1916="Nso",0,VLOOKUP($A1912,'Result Entry'!$B$9:$FW$108,100,0)))</f>
        <v>0.0</v>
      </c>
      <c r="Y1933" s="2051">
        <f>VLOOKUP($A1912,'Result Entry'!$B$9:$FW$108,90,0)</f>
        <v>0.0</v>
      </c>
    </row>
    <row r="1934" spans="8:8" s="1538" ht="33.75" customFormat="1" customHeight="1">
      <c r="A1934" s="1954"/>
      <c r="B1934" s="1986" t="s">
        <v>70</v>
      </c>
      <c r="C1934" s="1554">
        <f>IF(Y1934&gt;=1,'Result Entry'!$DE$3,0)</f>
        <v>0.0</v>
      </c>
      <c r="D1934" s="2040"/>
      <c r="E1934" s="1739">
        <f>IF($L1916="TC",0,IF($L1916="Nso",0,VLOOKUP($A1912,'Result Entry'!$B$9:$FW$108,108,0)))</f>
        <v>0.0</v>
      </c>
      <c r="F1934" s="1740">
        <f>IF($L1916="TC",0,IF($L1916="Nso",0,VLOOKUP($A1912,'Result Entry'!$B$9:$FW$108,109,0)))</f>
        <v>0.0</v>
      </c>
      <c r="G1934" s="1740">
        <f>IF($L1916="TC",0,IF($L1916="Nso",0,VLOOKUP($A1912,'Result Entry'!$B$9:$FW$108,110,0)))</f>
        <v>0.0</v>
      </c>
      <c r="H1934" s="2060">
        <f t="shared" si="245"/>
        <v>0.0</v>
      </c>
      <c r="I1934" s="2061" t="str">
        <f>CONCATENATE(U1934,"/",'Result Entry'!$DI$7)</f>
        <v>0/70</v>
      </c>
      <c r="J1934" s="2062" t="str">
        <f>IF(V1934=0,"--",CONCATENATE(V1934,"/",'Result Entry'!$DJ$7))</f>
        <v>--</v>
      </c>
      <c r="K1934" s="2063">
        <f t="shared" si="246"/>
        <v>0.0</v>
      </c>
      <c r="L1934" s="2064">
        <f t="shared" si="247"/>
        <v>0.0</v>
      </c>
      <c r="M1934" s="2061" t="str">
        <f>CONCATENATE(W1934,"/",'Result Entry'!$DM$7)</f>
        <v>0/100</v>
      </c>
      <c r="N1934" s="2062" t="str">
        <f>IF(X1934=0,"--",CONCATENATE(X1934,"/",'Result Entry'!$DN$7))</f>
        <v>--</v>
      </c>
      <c r="O1934" s="2060">
        <f t="shared" si="248"/>
        <v>0.0</v>
      </c>
      <c r="P1934" s="1746">
        <f t="shared" si="249"/>
        <v>0.0</v>
      </c>
      <c r="Q1934" s="2032" t="str">
        <f>IF($L1916="TC",0,IF($L1916="Nso",0,VLOOKUP($A1912,'Result Entry'!$B$9:$FW$108,123,0)))</f>
        <v/>
      </c>
      <c r="R1934" s="610"/>
      <c r="U1934" s="2065">
        <f>IF($L1916="TC",0,IF($L1916="Nso",0,VLOOKUP($A1912,'Result Entry'!$B$9:$FW$108,112,0)))</f>
        <v>0.0</v>
      </c>
      <c r="V1934" s="2065">
        <f>IF($L1916="TC",0,IF($L1916="Nso",0,VLOOKUP($A1912,'Result Entry'!$B$9:$FW$108,113,0)))</f>
        <v>0.0</v>
      </c>
      <c r="W1934" s="2065">
        <f>IF($L1916="TC",0,IF($L1916="Nso",0,VLOOKUP($A1912,'Result Entry'!$B$9:$FW$108,116,0)))</f>
        <v>0.0</v>
      </c>
      <c r="X1934" s="2065">
        <f>IF($L1916="TC",0,IF($L1916="Nso",0,VLOOKUP($A1912,'Result Entry'!$B$9:$FW$108,117,0)))</f>
        <v>0.0</v>
      </c>
      <c r="Y1934" s="2065">
        <f>VLOOKUP($A1912,'Result Entry'!$B$9:$FW$108,107,0)</f>
        <v>0.0</v>
      </c>
    </row>
    <row r="1935" spans="8:8" ht="33.75" customHeight="1">
      <c r="A1935" s="1954"/>
      <c r="B1935" s="1986" t="s">
        <v>70</v>
      </c>
      <c r="C1935" s="1565" t="s">
        <v>78</v>
      </c>
      <c r="D1935" s="1566"/>
      <c r="E1935" s="1567"/>
      <c r="F1935" s="1747" t="s">
        <v>79</v>
      </c>
      <c r="G1935" s="2066"/>
      <c r="H1935" s="1748"/>
      <c r="I1935" s="1747" t="s">
        <v>80</v>
      </c>
      <c r="J1935" s="1749"/>
      <c r="K1935" s="2067" t="s">
        <v>42</v>
      </c>
      <c r="L1935" s="2068"/>
      <c r="M1935" s="2067" t="s">
        <v>92</v>
      </c>
      <c r="N1935" s="1753"/>
      <c r="O1935" s="1752" t="s">
        <v>40</v>
      </c>
      <c r="P1935" s="1753"/>
      <c r="Q1935" s="2069" t="s">
        <v>44</v>
      </c>
      <c r="R1935" s="610"/>
    </row>
    <row r="1936" spans="8:8" ht="33.75" customHeight="1">
      <c r="A1936" s="1954"/>
      <c r="B1936" s="1986" t="s">
        <v>70</v>
      </c>
      <c r="C1936" s="1577"/>
      <c r="D1936" s="1578"/>
      <c r="E1936" s="1579"/>
      <c r="F1936" s="1755">
        <f>IF($L1916="TC",0,IF($L1916="Nso",0,VLOOKUP($A1912,'Result Entry'!$B$9:$FW$108,171,0)))</f>
        <v>0.0</v>
      </c>
      <c r="G1936" s="2070"/>
      <c r="H1936" s="1756"/>
      <c r="I1936" s="2071">
        <f>IF($L1916="TC",0,IF($L1916="Nso",0,VLOOKUP($A1912,'Result Entry'!$B$9:$FW$108,172,0)))</f>
        <v>0.0</v>
      </c>
      <c r="J1936" s="2072"/>
      <c r="K1936" s="2073">
        <f>IF($L1916="TC",0,IF($L1916="Nso",0,VLOOKUP($A1912,'Result Entry'!$B$9:$FW$108,173,0)))</f>
        <v>0.0</v>
      </c>
      <c r="L1936" s="2074"/>
      <c r="M1936" s="2075" t="str">
        <f>IF($L1916="TC",0,IF($L1916="Nso",0,VLOOKUP($A1912,'Result Entry'!$B$9:$FW$108,174,0)))</f>
        <v/>
      </c>
      <c r="N1936" s="2076"/>
      <c r="O1936" s="1535" t="str">
        <f>VLOOKUP($A1912,'Result Entry'!$B$9:$FW$108,175,0)</f>
        <v/>
      </c>
      <c r="P1936" s="1534"/>
      <c r="Q1936" s="2077" t="str">
        <f>IF($L1916="TC",0,IF($L1916="Nso",0,VLOOKUP($A1912,'Result Entry'!$B$9:$FW$108,177,0)))</f>
        <v/>
      </c>
      <c r="R1936" s="610"/>
    </row>
    <row r="1937" spans="8:8" ht="33.75" customHeight="1">
      <c r="A1937" s="1954"/>
      <c r="B1937" s="1986" t="s">
        <v>70</v>
      </c>
      <c r="C1937" s="2078" t="s">
        <v>59</v>
      </c>
      <c r="D1937" s="2079"/>
      <c r="E1937" s="2079"/>
      <c r="F1937" s="2079"/>
      <c r="G1937" s="2079"/>
      <c r="H1937" s="2079"/>
      <c r="I1937" s="2080"/>
      <c r="J1937" s="1592" t="s">
        <v>60</v>
      </c>
      <c r="K1937" s="1592"/>
      <c r="L1937" s="1592"/>
      <c r="M1937" s="1593"/>
      <c r="N1937" s="1760">
        <f>VLOOKUP($A1912,'Result Entry'!$B$9:$FW$108,168,0)</f>
        <v>0.0</v>
      </c>
      <c r="O1937" s="1761"/>
      <c r="P1937" s="2081" t="s">
        <v>38</v>
      </c>
      <c r="Q1937" s="2082"/>
      <c r="R1937" s="610"/>
    </row>
    <row r="1938" spans="8:8" ht="33.75" customHeight="1">
      <c r="A1938" s="1954"/>
      <c r="B1938" s="1986" t="s">
        <v>70</v>
      </c>
      <c r="C1938" s="1598" t="s">
        <v>244</v>
      </c>
      <c r="D1938" s="1599"/>
      <c r="E1938" s="1599"/>
      <c r="F1938" s="2083" t="s">
        <v>158</v>
      </c>
      <c r="G1938" s="2084"/>
      <c r="H1938" s="2085"/>
      <c r="I1938" s="2086" t="s">
        <v>242</v>
      </c>
      <c r="J1938" s="1603" t="s">
        <v>61</v>
      </c>
      <c r="K1938" s="1603"/>
      <c r="L1938" s="1603"/>
      <c r="M1938" s="1604"/>
      <c r="N1938" s="1762">
        <f>VLOOKUP($A1912,'Result Entry'!$B$9:$FW$108,169,0)</f>
        <v>0.0</v>
      </c>
      <c r="O1938" s="1763"/>
      <c r="P1938" s="1607" t="str">
        <f>VLOOKUP($A1912,'Result Entry'!$B$9:$FW$108,170,0)</f>
        <v/>
      </c>
      <c r="Q1938" s="2087"/>
      <c r="R1938" s="610"/>
    </row>
    <row r="1939" spans="8:8" ht="33.75" customHeight="1">
      <c r="A1939" s="1954"/>
      <c r="B1939" s="1986" t="s">
        <v>70</v>
      </c>
      <c r="C1939" s="1598"/>
      <c r="D1939" s="1599"/>
      <c r="E1939" s="1599"/>
      <c r="F1939" s="2088"/>
      <c r="G1939" s="2089"/>
      <c r="H1939" s="2090"/>
      <c r="I1939" s="2091" t="s">
        <v>100</v>
      </c>
      <c r="J1939" s="1612" t="s">
        <v>62</v>
      </c>
      <c r="K1939" s="1612"/>
      <c r="L1939" s="1612"/>
      <c r="M1939" s="1613"/>
      <c r="N1939" s="2092">
        <f>IF($L1916="TC","Transferred",IF($L1916="Nso","NameSeparated",VLOOKUP($A1912,'Result Entry'!$B$9:$FW$108,178,0)))</f>
        <v>0.0</v>
      </c>
      <c r="O1939" s="2092"/>
      <c r="P1939" s="2092"/>
      <c r="Q1939" s="2093"/>
      <c r="R1939" s="610"/>
    </row>
    <row r="1940" spans="8:8" ht="33.75" customHeight="1">
      <c r="A1940" s="1954"/>
      <c r="B1940" s="1986" t="s">
        <v>70</v>
      </c>
      <c r="C1940" s="1766" t="str">
        <f>'Result Entry'!$DU$3</f>
        <v>Foundation Of Information Tech.</v>
      </c>
      <c r="D1940" s="1767"/>
      <c r="E1940" s="1768"/>
      <c r="F1940" s="1769" t="str">
        <f>IF(OR($L1916="TC",$L1916="Nso"),"",VLOOKUP($A1912,'Result Entry'!$B$9:$GS$108,196,0))</f>
        <v>0/200</v>
      </c>
      <c r="G1940" s="1769"/>
      <c r="H1940" s="1769"/>
      <c r="I1940" s="1770" t="str">
        <f>IF(F1940="","",VLOOKUP($A1912,'Result Entry'!$B$9:$GS$108,137,0))</f>
        <v/>
      </c>
      <c r="J1940" s="1621" t="s">
        <v>72</v>
      </c>
      <c r="K1940" s="1621"/>
      <c r="L1940" s="1621"/>
      <c r="M1940" s="1622"/>
      <c r="N1940" s="2094">
        <f>'Result Entry'!$T$2</f>
        <v>45041.0</v>
      </c>
      <c r="O1940" s="2095"/>
      <c r="P1940" s="2095"/>
      <c r="Q1940" s="2096"/>
      <c r="R1940" s="610"/>
    </row>
    <row r="1941" spans="8:8" ht="33.75" customHeight="1">
      <c r="A1941" s="1954"/>
      <c r="B1941" s="1986" t="s">
        <v>70</v>
      </c>
      <c r="C1941" s="1774" t="str">
        <f>'Result Entry'!$EI$3</f>
        <v>G.I.A.I.-II</v>
      </c>
      <c r="D1941" s="1775"/>
      <c r="E1941" s="1776"/>
      <c r="F1941" s="1769" t="str">
        <f>IF(OR($L1916="TC",$L1916="Nso"),"",VLOOKUP($A1912,'Result Entry'!$B$9:$GS$108,200,0))</f>
        <v>0/200</v>
      </c>
      <c r="G1941" s="1769"/>
      <c r="H1941" s="1769"/>
      <c r="I1941" s="1770" t="str">
        <f>IF(F1941="","",VLOOKUP($A1912,'Result Entry'!$B$9:$GS$108,149,0))</f>
        <v/>
      </c>
      <c r="J1941" s="1626"/>
      <c r="K1941" s="1627"/>
      <c r="L1941" s="1627"/>
      <c r="M1941" s="1627"/>
      <c r="N1941" s="1627"/>
      <c r="O1941" s="1627"/>
      <c r="P1941" s="1627"/>
      <c r="Q1941" s="2097"/>
      <c r="R1941" s="610"/>
    </row>
    <row r="1942" spans="8:8" ht="33.75" customHeight="1">
      <c r="A1942" s="1954"/>
      <c r="B1942" s="1986" t="s">
        <v>70</v>
      </c>
      <c r="C1942" s="1774" t="str">
        <f>'Result Entry'!$EU$3</f>
        <v>SOC.SER.PLAN</v>
      </c>
      <c r="D1942" s="1775"/>
      <c r="E1942" s="1776"/>
      <c r="F1942" s="1769" t="str">
        <f>IF(OR($L1916="TC",$L1916="Nso"),"",VLOOKUP($A1912,'Result Entry'!$B$9:$HS$108,204,0))</f>
        <v>0/200</v>
      </c>
      <c r="G1942" s="1769"/>
      <c r="H1942" s="1769"/>
      <c r="I1942" s="1770" t="str">
        <f>IF(F1942="","",VLOOKUP($A1912,'Result Entry'!$B$9:$GS$108,161,0))</f>
        <v/>
      </c>
      <c r="J1942" s="1629" t="s">
        <v>175</v>
      </c>
      <c r="K1942" s="2098"/>
      <c r="L1942" s="2098"/>
      <c r="M1942" s="1630"/>
      <c r="N1942" s="2099"/>
      <c r="O1942" s="2100"/>
      <c r="P1942" s="2100"/>
      <c r="Q1942" s="2101"/>
      <c r="R1942" s="610"/>
    </row>
    <row r="1943" spans="8:8" ht="33.75" customHeight="1">
      <c r="A1943" s="1954"/>
      <c r="B1943" s="1986" t="s">
        <v>70</v>
      </c>
      <c r="C1943" s="1774" t="str">
        <f>'Result Entry'!$FG$3</f>
        <v>Jeewan Kaushal</v>
      </c>
      <c r="D1943" s="1775"/>
      <c r="E1943" s="1776"/>
      <c r="F1943" s="1769" t="str">
        <f>IF(OR($L1916="TC",$L1916="Nso"),"",VLOOKUP($A1912,'Result Entry'!$B$9:$HS$108,208,0))</f>
        <v>0/100</v>
      </c>
      <c r="G1943" s="1769"/>
      <c r="H1943" s="1769"/>
      <c r="I1943" s="1770" t="str">
        <f>IF(F1943="","",VLOOKUP($A1912,'Result Entry'!$B$9:$HS$108,167,0))</f>
        <v/>
      </c>
      <c r="J1943" s="1629" t="s">
        <v>149</v>
      </c>
      <c r="K1943" s="2098"/>
      <c r="L1943" s="2098"/>
      <c r="M1943" s="1630"/>
      <c r="N1943" s="1630"/>
      <c r="O1943" s="1630"/>
      <c r="P1943" s="1630"/>
      <c r="Q1943" s="2102"/>
      <c r="R1943" s="610"/>
    </row>
    <row r="1944" spans="8:8" ht="33.75" customHeight="1">
      <c r="A1944" s="1954"/>
      <c r="B1944" s="1986" t="s">
        <v>70</v>
      </c>
      <c r="C1944" s="1777" t="s">
        <v>181</v>
      </c>
      <c r="D1944" s="1778"/>
      <c r="E1944" s="1779"/>
      <c r="F1944" s="2103" t="s">
        <v>182</v>
      </c>
      <c r="G1944" s="2104"/>
      <c r="H1944" s="2105"/>
      <c r="I1944" s="1782" t="s">
        <v>31</v>
      </c>
      <c r="J1944" s="1629" t="s">
        <v>176</v>
      </c>
      <c r="K1944" s="2098"/>
      <c r="L1944" s="2098"/>
      <c r="M1944" s="1630"/>
      <c r="N1944" s="1630"/>
      <c r="O1944" s="1630"/>
      <c r="P1944" s="1630"/>
      <c r="Q1944" s="2102"/>
      <c r="R1944" s="610"/>
    </row>
    <row r="1945" spans="8:8" ht="33.75" customHeight="1">
      <c r="A1945" s="1954"/>
      <c r="B1945" s="1986" t="s">
        <v>70</v>
      </c>
      <c r="C1945" s="1783"/>
      <c r="D1945" s="1784"/>
      <c r="E1945" s="1785"/>
      <c r="F1945" s="1786" t="s">
        <v>245</v>
      </c>
      <c r="G1945" s="2106"/>
      <c r="H1945" s="1787"/>
      <c r="I1945" s="1788" t="s">
        <v>63</v>
      </c>
      <c r="J1945" s="1647" t="s">
        <v>68</v>
      </c>
      <c r="K1945" s="1648"/>
      <c r="L1945" s="1648"/>
      <c r="M1945" s="1648"/>
      <c r="N1945" s="1648"/>
      <c r="O1945" s="1648"/>
      <c r="P1945" s="1648"/>
      <c r="Q1945" s="2107"/>
      <c r="R1945" s="610"/>
    </row>
    <row r="1946" spans="8:8" ht="33.75" customHeight="1">
      <c r="A1946" s="1954"/>
      <c r="B1946" s="1986" t="s">
        <v>70</v>
      </c>
      <c r="C1946" s="1783"/>
      <c r="D1946" s="1784"/>
      <c r="E1946" s="1785"/>
      <c r="F1946" s="1786" t="s">
        <v>246</v>
      </c>
      <c r="G1946" s="2106"/>
      <c r="H1946" s="1787"/>
      <c r="I1946" s="1788" t="s">
        <v>64</v>
      </c>
      <c r="J1946" s="1650"/>
      <c r="K1946" s="1651"/>
      <c r="L1946" s="1651"/>
      <c r="M1946" s="1651"/>
      <c r="N1946" s="1651"/>
      <c r="O1946" s="1651"/>
      <c r="P1946" s="1651"/>
      <c r="Q1946" s="2108"/>
      <c r="R1946" s="610"/>
    </row>
    <row r="1947" spans="8:8" ht="33.75" customHeight="1">
      <c r="A1947" s="1954"/>
      <c r="B1947" s="1986" t="s">
        <v>70</v>
      </c>
      <c r="C1947" s="1783"/>
      <c r="D1947" s="1784"/>
      <c r="E1947" s="1785"/>
      <c r="F1947" s="1786" t="s">
        <v>247</v>
      </c>
      <c r="G1947" s="2106"/>
      <c r="H1947" s="1787"/>
      <c r="I1947" s="1788" t="s">
        <v>66</v>
      </c>
      <c r="J1947" s="1650"/>
      <c r="K1947" s="1651"/>
      <c r="L1947" s="1651"/>
      <c r="M1947" s="1651"/>
      <c r="N1947" s="1651"/>
      <c r="O1947" s="1651"/>
      <c r="P1947" s="1651"/>
      <c r="Q1947" s="2108"/>
      <c r="R1947" s="610"/>
    </row>
    <row r="1948" spans="8:8" ht="33.75" customHeight="1">
      <c r="A1948" s="1954"/>
      <c r="B1948" s="1986" t="s">
        <v>70</v>
      </c>
      <c r="C1948" s="1783"/>
      <c r="D1948" s="1784"/>
      <c r="E1948" s="1785"/>
      <c r="F1948" s="1786" t="s">
        <v>248</v>
      </c>
      <c r="G1948" s="2106"/>
      <c r="H1948" s="1787"/>
      <c r="I1948" s="1788" t="s">
        <v>65</v>
      </c>
      <c r="J1948" s="1653" t="s">
        <v>81</v>
      </c>
      <c r="K1948" s="1654"/>
      <c r="L1948" s="1654"/>
      <c r="M1948" s="1654"/>
      <c r="N1948" s="1654"/>
      <c r="O1948" s="1654"/>
      <c r="P1948" s="1654"/>
      <c r="Q1948" s="2109"/>
      <c r="R1948" s="610"/>
    </row>
    <row r="1949" spans="8:8" ht="33.75" customHeight="1">
      <c r="A1949" s="1954"/>
      <c r="B1949" s="2110" t="s">
        <v>70</v>
      </c>
      <c r="C1949" s="2111"/>
      <c r="D1949" s="2112"/>
      <c r="E1949" s="2113"/>
      <c r="F1949" s="2114"/>
      <c r="G1949" s="2115"/>
      <c r="H1949" s="2115"/>
      <c r="I1949" s="2116"/>
      <c r="J1949" s="2117"/>
      <c r="K1949" s="2118"/>
      <c r="L1949" s="2118"/>
      <c r="M1949" s="2118"/>
      <c r="N1949" s="2118"/>
      <c r="O1949" s="2118"/>
      <c r="P1949" s="2118"/>
      <c r="Q1949" s="2119"/>
      <c r="R1949" s="610"/>
    </row>
    <row r="1950" spans="8:8" s="927" ht="48.75" customFormat="1" customHeight="1">
      <c r="A1950" s="1439"/>
      <c r="B1950" s="2120"/>
      <c r="C1950" s="2120"/>
      <c r="D1950" s="2120"/>
      <c r="E1950" s="2120"/>
      <c r="F1950" s="2120"/>
      <c r="G1950" s="2120"/>
      <c r="H1950" s="2120"/>
      <c r="I1950" s="2120"/>
      <c r="J1950" s="2120"/>
      <c r="K1950" s="2120"/>
      <c r="L1950" s="2120"/>
      <c r="M1950" s="2120"/>
      <c r="N1950" s="2120"/>
      <c r="O1950" s="2120"/>
      <c r="P1950" s="2120"/>
      <c r="Q1950" s="2120"/>
      <c r="R1950" s="610"/>
    </row>
    <row r="1951" spans="8:8" ht="9.75" customHeight="1">
      <c r="A1951" s="1949">
        <f>A1912+1</f>
        <v>51.0</v>
      </c>
      <c r="B1951" s="1949"/>
      <c r="C1951" s="1949"/>
      <c r="D1951" s="1949"/>
      <c r="E1951" s="1949"/>
      <c r="F1951" s="1949"/>
      <c r="G1951" s="1949"/>
      <c r="H1951" s="1949"/>
      <c r="I1951" s="1949"/>
      <c r="J1951" s="1949"/>
      <c r="K1951" s="1949"/>
      <c r="L1951" s="1949"/>
      <c r="M1951" s="1949"/>
      <c r="N1951" s="1949"/>
      <c r="O1951" s="1949"/>
      <c r="P1951" s="1949"/>
      <c r="Q1951" s="1949"/>
      <c r="R1951" s="1949"/>
    </row>
    <row r="1952" spans="8:8" ht="16.5" customHeight="1">
      <c r="A1952" s="1950"/>
      <c r="B1952" s="1951" t="s">
        <v>51</v>
      </c>
      <c r="C1952" s="1952"/>
      <c r="D1952" s="1952"/>
      <c r="E1952" s="1952"/>
      <c r="F1952" s="1952"/>
      <c r="G1952" s="1952"/>
      <c r="H1952" s="1952"/>
      <c r="I1952" s="1952"/>
      <c r="J1952" s="1952"/>
      <c r="K1952" s="1952"/>
      <c r="L1952" s="1952"/>
      <c r="M1952" s="1952"/>
      <c r="N1952" s="1952"/>
      <c r="O1952" s="1952"/>
      <c r="P1952" s="1952"/>
      <c r="Q1952" s="1953"/>
      <c r="R1952" s="610"/>
    </row>
    <row r="1953" spans="8:8" ht="62.25" customHeight="1">
      <c r="A1953" s="1954"/>
      <c r="B1953" s="1955"/>
      <c r="C1953" s="1956"/>
      <c r="D1953" s="1957" t="str">
        <f>Master!$E$8</f>
        <v>Govt. Sr. Secondary School </v>
      </c>
      <c r="E1953" s="1958"/>
      <c r="F1953" s="1958"/>
      <c r="G1953" s="1958"/>
      <c r="H1953" s="1958"/>
      <c r="I1953" s="1958"/>
      <c r="J1953" s="1958"/>
      <c r="K1953" s="1958"/>
      <c r="L1953" s="1958"/>
      <c r="M1953" s="1958"/>
      <c r="N1953" s="1958"/>
      <c r="O1953" s="1958"/>
      <c r="P1953" s="1958"/>
      <c r="Q1953" s="1959"/>
      <c r="R1953" s="610"/>
    </row>
    <row r="1954" spans="8:8" ht="33.0" customHeight="1">
      <c r="A1954" s="1954"/>
      <c r="B1954" s="1960"/>
      <c r="C1954" s="1961"/>
      <c r="D1954" s="1962" t="str">
        <f>Master!$E$11</f>
        <v>P.S.-Bapini (Jodhpur)</v>
      </c>
      <c r="E1954" s="1962"/>
      <c r="F1954" s="1962"/>
      <c r="G1954" s="1962"/>
      <c r="H1954" s="1962"/>
      <c r="I1954" s="1962"/>
      <c r="J1954" s="1962"/>
      <c r="K1954" s="1962"/>
      <c r="L1954" s="1962"/>
      <c r="M1954" s="1962"/>
      <c r="N1954" s="1962"/>
      <c r="O1954" s="1962"/>
      <c r="P1954" s="1962"/>
      <c r="Q1954" s="1963"/>
      <c r="R1954" s="610"/>
    </row>
    <row r="1955" spans="8:8" ht="21.75" customHeight="1">
      <c r="A1955" s="1954"/>
      <c r="B1955" s="1964"/>
      <c r="C1955" s="1965" t="s">
        <v>151</v>
      </c>
      <c r="D1955" s="1966"/>
      <c r="E1955" s="1966"/>
      <c r="F1955" s="1966"/>
      <c r="G1955" s="1966"/>
      <c r="H1955" s="1967"/>
      <c r="I1955" s="1968" t="s">
        <v>128</v>
      </c>
      <c r="J1955" s="1969"/>
      <c r="K1955" s="1969"/>
      <c r="L1955" s="1970">
        <f>VLOOKUP(A1951,'Result Entry'!$B$6:$K$108,6,0)</f>
        <v>0.0</v>
      </c>
      <c r="M1955" s="1971"/>
      <c r="N1955" s="1972" t="s">
        <v>69</v>
      </c>
      <c r="O1955" s="1973"/>
      <c r="P1955" s="1974">
        <f>Master!$E$14</f>
        <v>8.151106901E9</v>
      </c>
      <c r="Q1955" s="1975"/>
      <c r="R1955" s="610"/>
    </row>
    <row r="1956" spans="8:8" ht="21.75" customHeight="1">
      <c r="A1956" s="1954"/>
      <c r="B1956" s="1976"/>
      <c r="C1956" s="1965"/>
      <c r="D1956" s="1966"/>
      <c r="E1956" s="1966"/>
      <c r="F1956" s="1966"/>
      <c r="G1956" s="1966"/>
      <c r="H1956" s="1967"/>
      <c r="I1956" s="1968"/>
      <c r="J1956" s="1969"/>
      <c r="K1956" s="1969"/>
      <c r="L1956" s="1970"/>
      <c r="M1956" s="1971"/>
      <c r="N1956" s="1470" t="s">
        <v>67</v>
      </c>
      <c r="O1956" s="1471"/>
      <c r="P1956" s="1472"/>
      <c r="Q1956" s="1977"/>
      <c r="R1956" s="610"/>
    </row>
    <row r="1957" spans="8:8" ht="21.75" customHeight="1">
      <c r="A1957" s="1954"/>
      <c r="B1957" s="1976"/>
      <c r="C1957" s="1978"/>
      <c r="D1957" s="1979"/>
      <c r="E1957" s="1979"/>
      <c r="F1957" s="1979"/>
      <c r="G1957" s="1979"/>
      <c r="H1957" s="1980"/>
      <c r="I1957" s="1981"/>
      <c r="J1957" s="1982"/>
      <c r="K1957" s="1982"/>
      <c r="L1957" s="1983"/>
      <c r="M1957" s="1984"/>
      <c r="N1957" s="1479" t="s">
        <v>52</v>
      </c>
      <c r="O1957" s="1480"/>
      <c r="P1957" s="1481" t="str">
        <f>Master!$E$6</f>
        <v>2022-23</v>
      </c>
      <c r="Q1957" s="1985"/>
      <c r="R1957" s="610"/>
    </row>
    <row r="1958" spans="8:8" ht="33.75" customHeight="1">
      <c r="A1958" s="1954"/>
      <c r="B1958" s="1986" t="s">
        <v>70</v>
      </c>
      <c r="C1958" s="1677" t="s">
        <v>21</v>
      </c>
      <c r="D1958" s="1678"/>
      <c r="E1958" s="1678"/>
      <c r="F1958" s="1678"/>
      <c r="G1958" s="1679"/>
      <c r="H1958" s="1680" t="s">
        <v>150</v>
      </c>
      <c r="I1958" s="1681">
        <f>VLOOKUP($A1951,'Result Entry'!$B$9:$FW$108,4,0)</f>
        <v>0.0</v>
      </c>
      <c r="J1958" s="1681"/>
      <c r="K1958" s="1681"/>
      <c r="L1958" s="1681"/>
      <c r="M1958" s="1681"/>
      <c r="N1958" s="1681"/>
      <c r="O1958" s="1681"/>
      <c r="P1958" s="1681"/>
      <c r="Q1958" s="1987"/>
      <c r="R1958" s="610"/>
    </row>
    <row r="1959" spans="8:8" ht="33.75" customHeight="1">
      <c r="A1959" s="1954"/>
      <c r="B1959" s="1986" t="s">
        <v>70</v>
      </c>
      <c r="C1959" s="1683" t="s">
        <v>23</v>
      </c>
      <c r="D1959" s="1684"/>
      <c r="E1959" s="1684"/>
      <c r="F1959" s="1684"/>
      <c r="G1959" s="1685"/>
      <c r="H1959" s="1686" t="s">
        <v>150</v>
      </c>
      <c r="I1959" s="1687">
        <f>VLOOKUP($A1951,'Result Entry'!$B$9:$FW$108,7,0)</f>
        <v>0.0</v>
      </c>
      <c r="J1959" s="1687"/>
      <c r="K1959" s="1687"/>
      <c r="L1959" s="1687"/>
      <c r="M1959" s="1687"/>
      <c r="N1959" s="1687"/>
      <c r="O1959" s="1687"/>
      <c r="P1959" s="1687"/>
      <c r="Q1959" s="1988"/>
      <c r="R1959" s="610"/>
    </row>
    <row r="1960" spans="8:8" ht="33.75" customHeight="1">
      <c r="A1960" s="1954"/>
      <c r="B1960" s="1986" t="s">
        <v>70</v>
      </c>
      <c r="C1960" s="1683" t="s">
        <v>24</v>
      </c>
      <c r="D1960" s="1684"/>
      <c r="E1960" s="1684"/>
      <c r="F1960" s="1684"/>
      <c r="G1960" s="1685"/>
      <c r="H1960" s="1686" t="s">
        <v>150</v>
      </c>
      <c r="I1960" s="1687">
        <f>VLOOKUP($A1951,'Result Entry'!$B$9:$FW$108,8,0)</f>
        <v>0.0</v>
      </c>
      <c r="J1960" s="1687"/>
      <c r="K1960" s="1687"/>
      <c r="L1960" s="1687"/>
      <c r="M1960" s="1687"/>
      <c r="N1960" s="1687"/>
      <c r="O1960" s="1687"/>
      <c r="P1960" s="1687"/>
      <c r="Q1960" s="1988"/>
      <c r="R1960" s="610"/>
    </row>
    <row r="1961" spans="8:8" ht="33.75" customHeight="1">
      <c r="A1961" s="1954"/>
      <c r="B1961" s="1986" t="s">
        <v>70</v>
      </c>
      <c r="C1961" s="1683" t="s">
        <v>53</v>
      </c>
      <c r="D1961" s="1684"/>
      <c r="E1961" s="1684"/>
      <c r="F1961" s="1684"/>
      <c r="G1961" s="1685"/>
      <c r="H1961" s="1686" t="s">
        <v>150</v>
      </c>
      <c r="I1961" s="1687">
        <f>VLOOKUP($A1951,'Result Entry'!$B$9:$FW$108,9,0)</f>
        <v>0.0</v>
      </c>
      <c r="J1961" s="1687"/>
      <c r="K1961" s="1687"/>
      <c r="L1961" s="1687"/>
      <c r="M1961" s="1687"/>
      <c r="N1961" s="1687"/>
      <c r="O1961" s="1687"/>
      <c r="P1961" s="1687"/>
      <c r="Q1961" s="1988"/>
      <c r="R1961" s="610"/>
    </row>
    <row r="1962" spans="8:8" ht="33.75" customHeight="1">
      <c r="A1962" s="1954"/>
      <c r="B1962" s="1986" t="s">
        <v>70</v>
      </c>
      <c r="C1962" s="1683" t="s">
        <v>54</v>
      </c>
      <c r="D1962" s="1684"/>
      <c r="E1962" s="1684"/>
      <c r="F1962" s="1684"/>
      <c r="G1962" s="1685"/>
      <c r="H1962" s="1686" t="s">
        <v>150</v>
      </c>
      <c r="I1962" s="1689" t="str">
        <f>CONCATENATE('Result Entry'!$G$4,'Result Entry'!$J$4)</f>
        <v>11(A)</v>
      </c>
      <c r="J1962" s="1687"/>
      <c r="K1962" s="1687"/>
      <c r="L1962" s="1687"/>
      <c r="M1962" s="1687"/>
      <c r="N1962" s="1687"/>
      <c r="O1962" s="1687"/>
      <c r="P1962" s="1687"/>
      <c r="Q1962" s="1988"/>
      <c r="R1962" s="610"/>
    </row>
    <row r="1963" spans="8:8" ht="33.75" customHeight="1">
      <c r="A1963" s="1954"/>
      <c r="B1963" s="1986" t="s">
        <v>70</v>
      </c>
      <c r="C1963" s="1742" t="s">
        <v>26</v>
      </c>
      <c r="D1963" s="1763"/>
      <c r="E1963" s="1763"/>
      <c r="F1963" s="1763"/>
      <c r="G1963" s="1989"/>
      <c r="H1963" s="1693" t="s">
        <v>150</v>
      </c>
      <c r="I1963" s="1694">
        <f>VLOOKUP($A1951,'Result Entry'!$B$9:$FW$108,10,0)</f>
        <v>0.0</v>
      </c>
      <c r="J1963" s="1694"/>
      <c r="K1963" s="1694"/>
      <c r="L1963" s="1694"/>
      <c r="M1963" s="1694"/>
      <c r="N1963" s="1694"/>
      <c r="O1963" s="1694"/>
      <c r="P1963" s="1694"/>
      <c r="Q1963" s="1990"/>
      <c r="R1963" s="610"/>
    </row>
    <row r="1964" spans="8:8" ht="33.75" customHeight="1">
      <c r="A1964" s="1954"/>
      <c r="B1964" s="1986" t="s">
        <v>70</v>
      </c>
      <c r="C1964" s="1991" t="s">
        <v>244</v>
      </c>
      <c r="D1964" s="1992"/>
      <c r="E1964" s="1993" t="s">
        <v>73</v>
      </c>
      <c r="F1964" s="1994" t="s">
        <v>74</v>
      </c>
      <c r="G1964" s="1994" t="s">
        <v>230</v>
      </c>
      <c r="H1964" s="1995" t="s">
        <v>169</v>
      </c>
      <c r="I1964" s="1701" t="s">
        <v>56</v>
      </c>
      <c r="J1964" s="1996"/>
      <c r="K1964" s="1996"/>
      <c r="L1964" s="1997" t="s">
        <v>231</v>
      </c>
      <c r="M1964" s="1998" t="s">
        <v>85</v>
      </c>
      <c r="N1964" s="1998"/>
      <c r="O1964" s="1999"/>
      <c r="P1964" s="2000" t="s">
        <v>77</v>
      </c>
      <c r="Q1964" s="2001" t="s">
        <v>99</v>
      </c>
      <c r="R1964" s="610"/>
    </row>
    <row r="1965" spans="8:8" ht="33.75" customHeight="1">
      <c r="A1965" s="1954"/>
      <c r="B1965" s="1986" t="s">
        <v>70</v>
      </c>
      <c r="C1965" s="2002"/>
      <c r="D1965" s="2003"/>
      <c r="E1965" s="2004"/>
      <c r="F1965" s="2005"/>
      <c r="G1965" s="2005"/>
      <c r="H1965" s="2006"/>
      <c r="I1965" s="2007" t="s">
        <v>233</v>
      </c>
      <c r="J1965" s="2008" t="s">
        <v>87</v>
      </c>
      <c r="K1965" s="2009" t="s">
        <v>109</v>
      </c>
      <c r="L1965" s="2010"/>
      <c r="M1965" s="2007" t="s">
        <v>233</v>
      </c>
      <c r="N1965" s="2008" t="s">
        <v>87</v>
      </c>
      <c r="O1965" s="2011" t="s">
        <v>110</v>
      </c>
      <c r="P1965" s="2012"/>
      <c r="Q1965" s="2013"/>
      <c r="R1965" s="610"/>
    </row>
    <row r="1966" spans="8:8" s="2014" ht="33.75" customFormat="1" customHeight="1">
      <c r="A1966" s="1954"/>
      <c r="B1966" s="1986" t="s">
        <v>70</v>
      </c>
      <c r="C1966" s="2015" t="s">
        <v>57</v>
      </c>
      <c r="D1966" s="2016"/>
      <c r="E1966" s="2017">
        <f>'Result Entry'!$L$7</f>
        <v>10.0</v>
      </c>
      <c r="F1966" s="2018">
        <f>'Result Entry'!$M$7</f>
        <v>10.0</v>
      </c>
      <c r="G1966" s="2018">
        <f>'Result Entry'!$N$7</f>
        <v>10.0</v>
      </c>
      <c r="H1966" s="2019">
        <f>SUM(E1966:G1966)</f>
        <v>30.0</v>
      </c>
      <c r="I1966" s="2020" t="s">
        <v>243</v>
      </c>
      <c r="J1966" s="2021" t="s">
        <v>243</v>
      </c>
      <c r="K1966" s="2022">
        <f>'Result Entry'!$P$7</f>
        <v>70.0</v>
      </c>
      <c r="L1966" s="2023">
        <f>SUM(H1966,K1966)</f>
        <v>100.0</v>
      </c>
      <c r="M1966" s="2020" t="s">
        <v>243</v>
      </c>
      <c r="N1966" s="2021" t="s">
        <v>243</v>
      </c>
      <c r="O1966" s="2019">
        <f>'Result Entry'!$R$7</f>
        <v>100.0</v>
      </c>
      <c r="P1966" s="2024">
        <f>SUM(L1966,O1966)</f>
        <v>200.0</v>
      </c>
      <c r="Q1966" s="2025"/>
      <c r="R1966" s="610"/>
    </row>
    <row r="1967" spans="8:8" s="1538" ht="33.75" customFormat="1" customHeight="1">
      <c r="A1967" s="1954"/>
      <c r="B1967" s="1986" t="s">
        <v>70</v>
      </c>
      <c r="C1967" s="1540" t="str">
        <f>'Result Entry'!$L$3</f>
        <v>HINDI Comp.</v>
      </c>
      <c r="D1967" s="1541"/>
      <c r="E1967" s="1728">
        <f>IF($L1955="TC",0,IF($L1955="Nso",0,VLOOKUP($A1951,'Result Entry'!$B$9:$FW$108,11,0)))</f>
        <v>0.0</v>
      </c>
      <c r="F1967" s="1729">
        <f>IF($L1955="TC",0,IF($L1955="Nso",0,VLOOKUP($A1951,'Result Entry'!$B$9:$FW$108,12,0)))</f>
        <v>0.0</v>
      </c>
      <c r="G1967" s="1729">
        <f>IF($L1955="TC",0,IF($L1955="Nso",0,VLOOKUP($A1951,'Result Entry'!$B$9:$FW$108,13,0)))</f>
        <v>0.0</v>
      </c>
      <c r="H1967" s="2026">
        <f>SUM(E1967:G1967)</f>
        <v>0.0</v>
      </c>
      <c r="I1967" s="2027" t="str">
        <f>CONCATENATE(U1967,"/",'Result Entry'!$P$7)</f>
        <v>0/70</v>
      </c>
      <c r="J1967" s="2028" t="str">
        <f>IF(V1967=0,"--",CONCATENATE(V1967,"/"))</f>
        <v>--</v>
      </c>
      <c r="K1967" s="2029">
        <f>SUM(U1967:V1967)</f>
        <v>0.0</v>
      </c>
      <c r="L1967" s="2030">
        <f>SUM(H1967,K1967)</f>
        <v>0.0</v>
      </c>
      <c r="M1967" s="2027" t="str">
        <f>CONCATENATE(W1967,"/",'Result Entry'!$R$7)</f>
        <v>0/100</v>
      </c>
      <c r="N1967" s="2028" t="str">
        <f>IF(X1967=0,"--",CONCATENATE(X1967,"/"))</f>
        <v>--</v>
      </c>
      <c r="O1967" s="2031">
        <f>SUM(W1967:X1967)</f>
        <v>0.0</v>
      </c>
      <c r="P1967" s="1734">
        <f>SUM(L1967,O1967)</f>
        <v>0.0</v>
      </c>
      <c r="Q1967" s="2032" t="str">
        <f>IF($L1955="TC",0,IF($L1955="Nso",0,VLOOKUP($A1951,'Result Entry'!$B$9:$FW$108,24,0)))</f>
        <v/>
      </c>
      <c r="R1967" s="610"/>
      <c r="U1967" s="2033">
        <f>IF($L1955="TC",0,IF($L1955="Nso",0,VLOOKUP($A1951,'Result Entry'!$B$9:$FW$108,15,0)))</f>
        <v>0.0</v>
      </c>
      <c r="V1967" s="2033">
        <v>0.0</v>
      </c>
      <c r="W1967" s="2033">
        <f>IF($L1955="TC",0,IF($L1955="Nso",0,VLOOKUP($A1951,'Result Entry'!$B$9:$FW$108,17,0)))</f>
        <v>0.0</v>
      </c>
      <c r="X1967" s="2033">
        <v>0.0</v>
      </c>
    </row>
    <row r="1968" spans="8:8" s="1538" ht="33.75" customFormat="1" customHeight="1">
      <c r="A1968" s="1954"/>
      <c r="B1968" s="1986" t="s">
        <v>70</v>
      </c>
      <c r="C1968" s="1551" t="str">
        <f>'Result Entry'!$Z$3</f>
        <v>ENGLISH Comp.</v>
      </c>
      <c r="D1968" s="1552"/>
      <c r="E1968" s="1728">
        <f>IF($L1955="TC",0,IF($L1955="Nso",0,VLOOKUP($A1951,'Result Entry'!$B$9:$FW$108,25,0)))</f>
        <v>0.0</v>
      </c>
      <c r="F1968" s="1729">
        <f>IF($L1955="TC",0,IF($L1955="Nso",0,VLOOKUP($A1951,'Result Entry'!$B$9:$FW$108,26,0)))</f>
        <v>0.0</v>
      </c>
      <c r="G1968" s="1729">
        <f>IF($L1955="TC",0,IF($L1955="Nso",0,VLOOKUP($A1951,'Result Entry'!$B$9:$FW$108,27,0)))</f>
        <v>0.0</v>
      </c>
      <c r="H1968" s="2034">
        <f t="shared" si="250" ref="H1968:H1973">SUM(E1968:G1968)</f>
        <v>0.0</v>
      </c>
      <c r="I1968" s="2035" t="str">
        <f>CONCATENATE(U1968,"/",'Result Entry'!$AD$7)</f>
        <v>0/70</v>
      </c>
      <c r="J1968" s="2036" t="str">
        <f>IF(V1968=0,"--",CONCATENATE(V1968,"/"))</f>
        <v>--</v>
      </c>
      <c r="K1968" s="2037">
        <f t="shared" si="251" ref="K1968:K1973">SUM(U1968:V1968)</f>
        <v>0.0</v>
      </c>
      <c r="L1968" s="2038">
        <f t="shared" si="252" ref="L1968:L1973">SUM(H1968,K1968)</f>
        <v>0.0</v>
      </c>
      <c r="M1968" s="2035" t="str">
        <f>CONCATENATE(W1968,"/",'Result Entry'!$AF$7)</f>
        <v>0/100</v>
      </c>
      <c r="N1968" s="2036" t="str">
        <f>IF(X1968=0,"--",CONCATENATE(X1968,"/"))</f>
        <v>--</v>
      </c>
      <c r="O1968" s="2031">
        <f t="shared" si="253" ref="O1968:O1973">SUM(W1968:X1968)</f>
        <v>0.0</v>
      </c>
      <c r="P1968" s="1734">
        <f t="shared" si="254" ref="P1968:P1973">SUM(L1968,O1968)</f>
        <v>0.0</v>
      </c>
      <c r="Q1968" s="2032" t="str">
        <f>IF($L1955="TC",0,IF($L1955="Nso",0,VLOOKUP($A1951,'Result Entry'!$B$9:$FW$108,38,0)))</f>
        <v/>
      </c>
      <c r="R1968" s="610"/>
      <c r="U1968" s="2039">
        <f>IF($L1955="TC",0,IF($L1955="Nso",0,VLOOKUP($A1951,'Result Entry'!$B$9:$FW$108,29,0)))</f>
        <v>0.0</v>
      </c>
      <c r="V1968" s="2039">
        <v>0.0</v>
      </c>
      <c r="W1968" s="2039">
        <f>IF($L1955="TC",0,IF($L1955="Nso",0,VLOOKUP($A1951,'Result Entry'!$B$9:$FW$108,31,0)))</f>
        <v>0.0</v>
      </c>
      <c r="X1968" s="2039">
        <v>0.0</v>
      </c>
    </row>
    <row r="1969" spans="8:8" s="1538" ht="33.75" customFormat="1" customHeight="1">
      <c r="A1969" s="1954"/>
      <c r="B1969" s="1986" t="s">
        <v>70</v>
      </c>
      <c r="C1969" s="1551">
        <f>IF(Y1969&gt;=1,'Result Entry'!$AO$3,0)</f>
        <v>0.0</v>
      </c>
      <c r="D1969" s="1552"/>
      <c r="E1969" s="1728">
        <f>IF($L1955="TC",0,IF($L1955="Nso",0,VLOOKUP($A1951,'Result Entry'!$B$9:$FW$108,40,0)))</f>
        <v>0.0</v>
      </c>
      <c r="F1969" s="1729">
        <f>IF($L1955="TC",0,IF($L1955="Nso",0,VLOOKUP($A1951,'Result Entry'!$B$9:$FW$108,41,0)))</f>
        <v>0.0</v>
      </c>
      <c r="G1969" s="1729">
        <f>IF($L1955="TC",0,IF($L1955="Nso",0,VLOOKUP($A1951,'Result Entry'!$B$9:$FW$108,42,0)))</f>
        <v>0.0</v>
      </c>
      <c r="H1969" s="2034">
        <f t="shared" si="250"/>
        <v>0.0</v>
      </c>
      <c r="I1969" s="2035" t="str">
        <f>CONCATENATE(U1969,"/",'Result Entry'!$AS$7)</f>
        <v>0/40</v>
      </c>
      <c r="J1969" s="2036" t="str">
        <f>IF(V1969=0,"--",CONCATENATE(V1969,"/",'Result Entry'!$AT$7))</f>
        <v>--</v>
      </c>
      <c r="K1969" s="2037">
        <f t="shared" si="251"/>
        <v>0.0</v>
      </c>
      <c r="L1969" s="2038">
        <f t="shared" si="252"/>
        <v>0.0</v>
      </c>
      <c r="M1969" s="2035" t="str">
        <f>CONCATENATE(W1969,"/",'Result Entry'!$AW$7)</f>
        <v>0/100</v>
      </c>
      <c r="N1969" s="2036" t="str">
        <f>IF(X1969=0,"--",CONCATENATE(X1969,"/",'Result Entry'!$AX$7))</f>
        <v>--</v>
      </c>
      <c r="O1969" s="2031">
        <f t="shared" si="253"/>
        <v>0.0</v>
      </c>
      <c r="P1969" s="1734">
        <f t="shared" si="254"/>
        <v>0.0</v>
      </c>
      <c r="Q1969" s="2032" t="str">
        <f>IF($L1955="TC",0,IF($L1955="Nso",0,VLOOKUP($A1951,'Result Entry'!$B$9:$FW$108,55,0)))</f>
        <v/>
      </c>
      <c r="R1969" s="610"/>
      <c r="U1969" s="2039">
        <f>IF($L1955="TC",0,IF($L1955="Nso",0,VLOOKUP($A1951,'Result Entry'!$B$9:$FW$108,44,0)))</f>
        <v>0.0</v>
      </c>
      <c r="V1969" s="2039">
        <f>IF($L1955="TC",0,IF($L1955="Nso",0,VLOOKUP($A1951,'Result Entry'!$B$9:$FW$108,45,0)))</f>
        <v>0.0</v>
      </c>
      <c r="W1969" s="2039">
        <f>IF($L1955="TC",0,IF($L1955="Nso",0,VLOOKUP($A1951,'Result Entry'!$B$9:$FW$108,48,0)))</f>
        <v>0.0</v>
      </c>
      <c r="X1969" s="2039">
        <f>IF($L1955="TC",0,IF($L1955="Nso",0,VLOOKUP($A1951,'Result Entry'!$B$9:$FW$108,49,0)))</f>
        <v>0.0</v>
      </c>
      <c r="Y1969" s="2039">
        <f>VLOOKUP($A1951,'Result Entry'!$B$9:$FW$108,39,0)</f>
        <v>0.0</v>
      </c>
    </row>
    <row r="1970" spans="8:8" s="1538" ht="33.75" customFormat="1" customHeight="1">
      <c r="A1970" s="1954"/>
      <c r="B1970" s="1986" t="s">
        <v>70</v>
      </c>
      <c r="C1970" s="1551">
        <f>IF(Y1970&gt;=1,'Result Entry'!$BF$3,0)</f>
        <v>0.0</v>
      </c>
      <c r="D1970" s="1552"/>
      <c r="E1970" s="1728">
        <f>IF($L1955="TC",0,IF($L1955="Nso",0,VLOOKUP($A1951,'Result Entry'!$B$9:$FW$108,57,0)))</f>
        <v>0.0</v>
      </c>
      <c r="F1970" s="1729">
        <f>IF($L1955="TC",0,IF($L1955="Nso",0,VLOOKUP($A1951,'Result Entry'!$B$9:$FW$108,58,0)))</f>
        <v>0.0</v>
      </c>
      <c r="G1970" s="1729">
        <f>IF($L1955="TC",0,IF($L1955="Nso",0,VLOOKUP($A1951,'Result Entry'!$B$9:$FW$108,59,0)))</f>
        <v>0.0</v>
      </c>
      <c r="H1970" s="2034">
        <f t="shared" si="250"/>
        <v>0.0</v>
      </c>
      <c r="I1970" s="2035" t="str">
        <f>CONCATENATE(U1970,"/",'Result Entry'!$BJ$7)</f>
        <v>0/70</v>
      </c>
      <c r="J1970" s="2036" t="str">
        <f>IF(V1970=0,"--",CONCATENATE(V1970,"/",'Result Entry'!$BK$7))</f>
        <v>--</v>
      </c>
      <c r="K1970" s="2037">
        <f t="shared" si="251"/>
        <v>0.0</v>
      </c>
      <c r="L1970" s="2038">
        <f t="shared" si="252"/>
        <v>0.0</v>
      </c>
      <c r="M1970" s="2035" t="str">
        <f>CONCATENATE(W1970,"/",'Result Entry'!$BN$7)</f>
        <v>0/100</v>
      </c>
      <c r="N1970" s="2036" t="str">
        <f>IF(X1970=0,"--",CONCATENATE(X1970,"/",'Result Entry'!$BO$7))</f>
        <v>--</v>
      </c>
      <c r="O1970" s="2031">
        <f t="shared" si="253"/>
        <v>0.0</v>
      </c>
      <c r="P1970" s="1734">
        <f t="shared" si="254"/>
        <v>0.0</v>
      </c>
      <c r="Q1970" s="2032" t="str">
        <f>IF($L1955="TC",0,IF($L1955="Nso",0,VLOOKUP($A1951,'Result Entry'!$B$9:$FW$108,72,0)))</f>
        <v/>
      </c>
      <c r="R1970" s="610"/>
      <c r="U1970" s="2039">
        <f>IF($L1955="TC",0,IF($L1955="Nso",0,VLOOKUP($A1951,'Result Entry'!$B$9:$FW$108,61,0)))</f>
        <v>0.0</v>
      </c>
      <c r="V1970" s="2039">
        <f>IF($L1955="TC",0,IF($L1955="Nso",0,VLOOKUP($A1951,'Result Entry'!$B$9:$FW$108,62,0)))</f>
        <v>0.0</v>
      </c>
      <c r="W1970" s="2039">
        <f>IF($L1955="TC",0,IF($L1955="Nso",0,VLOOKUP($A1951,'Result Entry'!$B$9:$FW$108,65,0)))</f>
        <v>0.0</v>
      </c>
      <c r="X1970" s="2039">
        <f>IF($L1955="TC",0,IF($L1955="Nso",0,VLOOKUP($A1951,'Result Entry'!$B$9:$FW$108,66,0)))</f>
        <v>0.0</v>
      </c>
      <c r="Y1970" s="2039">
        <f>VLOOKUP($A1951,'Result Entry'!$B$9:$FW$108,56,0)</f>
        <v>0.0</v>
      </c>
    </row>
    <row r="1971" spans="8:8" s="1538" ht="33.75" customFormat="1" customHeight="1">
      <c r="A1971" s="1954"/>
      <c r="B1971" s="1986" t="s">
        <v>70</v>
      </c>
      <c r="C1971" s="1554">
        <f>IF(Y1971&gt;=1,'Result Entry'!$BW$3,0)</f>
        <v>0.0</v>
      </c>
      <c r="D1971" s="2040"/>
      <c r="E1971" s="2041">
        <f>IF($L1955="TC",0,IF($L1955="Nso",0,VLOOKUP($A1951,'Result Entry'!$B$9:$FW$108,74,0)))</f>
        <v>0.0</v>
      </c>
      <c r="F1971" s="2042">
        <f>IF($L1955="TC",0,IF($L1955="Nso",0,VLOOKUP($A1951,'Result Entry'!$B$9:$FW$108,75,0)))</f>
        <v>0.0</v>
      </c>
      <c r="G1971" s="2042">
        <f>IF($L1955="TC",0,IF($L1955="Nso",0,VLOOKUP($A1951,'Result Entry'!$B$9:$FW$108,76,0)))</f>
        <v>0.0</v>
      </c>
      <c r="H1971" s="2043">
        <f t="shared" si="250"/>
        <v>0.0</v>
      </c>
      <c r="I1971" s="2044" t="str">
        <f>CONCATENATE(U1971,"/",'Result Entry'!$CA$7)</f>
        <v>0/70</v>
      </c>
      <c r="J1971" s="2045" t="str">
        <f>IF(V1971=0,"--",CONCATENATE(V1971,"/",'Result Entry'!$CB$7))</f>
        <v>--</v>
      </c>
      <c r="K1971" s="2046">
        <f t="shared" si="251"/>
        <v>0.0</v>
      </c>
      <c r="L1971" s="2047">
        <f t="shared" si="252"/>
        <v>0.0</v>
      </c>
      <c r="M1971" s="2044" t="str">
        <f>CONCATENATE(W1971,"/",'Result Entry'!$CE$7)</f>
        <v>0/100</v>
      </c>
      <c r="N1971" s="2045" t="str">
        <f>IF(X1971=0,"--",CONCATENATE(X1971,"/",'Result Entry'!$CF$7))</f>
        <v>--</v>
      </c>
      <c r="O1971" s="2043">
        <f t="shared" si="253"/>
        <v>0.0</v>
      </c>
      <c r="P1971" s="2048">
        <f t="shared" si="254"/>
        <v>0.0</v>
      </c>
      <c r="Q1971" s="2049" t="str">
        <f>IF($L1955="TC",0,IF($L1955="Nso",0,VLOOKUP($A1951,'Result Entry'!$B$9:$FW$108,89,0)))</f>
        <v/>
      </c>
      <c r="R1971" s="610"/>
      <c r="U1971" s="2041">
        <f>IF($L1955="TC",0,IF($L1955="Nso",0,VLOOKUP($A1951,'Result Entry'!$B$9:$FW$108,78,0)))</f>
        <v>0.0</v>
      </c>
      <c r="V1971" s="2041">
        <f>IF($L1955="TC",0,IF($L1955="Nso",0,VLOOKUP($A1951,'Result Entry'!$B$9:$FW$108,79,0)))</f>
        <v>0.0</v>
      </c>
      <c r="W1971" s="2041">
        <f>IF($L1955="TC",0,IF($L1955="Nso",0,VLOOKUP($A1951,'Result Entry'!$B$9:$FW$108,82,0)))</f>
        <v>0.0</v>
      </c>
      <c r="X1971" s="2041">
        <f>IF($L1955="TC",0,IF($L1955="Nso",0,VLOOKUP($A1951,'Result Entry'!$B$9:$FW$108,83,0)))</f>
        <v>0.0</v>
      </c>
      <c r="Y1971" s="2041">
        <f>VLOOKUP($A1951,'Result Entry'!$B$9:$FW$108,73,0)</f>
        <v>0.0</v>
      </c>
    </row>
    <row r="1972" spans="8:8" s="1538" ht="33.75" customFormat="1" customHeight="1">
      <c r="A1972" s="1954"/>
      <c r="B1972" s="1986" t="s">
        <v>70</v>
      </c>
      <c r="C1972" s="2050">
        <f>IF(Y1972&gt;=1,'Result Entry'!$CN$3,0)</f>
        <v>0.0</v>
      </c>
      <c r="D1972" s="2040"/>
      <c r="E1972" s="2051">
        <f>IF($L1955="TC",0,IF($L1955="Nso",0,VLOOKUP($A1951,'Result Entry'!$B$9:$FW$108,91,0)))</f>
        <v>0.0</v>
      </c>
      <c r="F1972" s="2052">
        <f>IF($L1955="TC",0,IF($L1955="Nso",0,VLOOKUP($A1951,'Result Entry'!$B$9:$FW$108,92,0)))</f>
        <v>0.0</v>
      </c>
      <c r="G1972" s="2052">
        <f>IF($L1955="TC",0,IF($L1955="Nso",0,VLOOKUP($A1951,'Result Entry'!$B$9:$FW$108,93,0)))</f>
        <v>0.0</v>
      </c>
      <c r="H1972" s="2053">
        <f t="shared" si="250"/>
        <v>0.0</v>
      </c>
      <c r="I1972" s="2054" t="str">
        <f>CONCATENATE(U1972,"/",'Result Entry'!$CR$7)</f>
        <v>0/70</v>
      </c>
      <c r="J1972" s="2055" t="str">
        <f>IF(V1972=0,"--",CONCATENATE(V1972,"/",'Result Entry'!$CS$7))</f>
        <v>--</v>
      </c>
      <c r="K1972" s="2056">
        <f t="shared" si="251"/>
        <v>0.0</v>
      </c>
      <c r="L1972" s="2057">
        <f t="shared" si="252"/>
        <v>0.0</v>
      </c>
      <c r="M1972" s="2054" t="str">
        <f>CONCATENATE(W1972,"/",'Result Entry'!$CV$7)</f>
        <v>0/100</v>
      </c>
      <c r="N1972" s="2055" t="str">
        <f>IF(X1972=0,"--",CONCATENATE(X1972,"/",'Result Entry'!$CW$7))</f>
        <v>--</v>
      </c>
      <c r="O1972" s="2053">
        <f t="shared" si="253"/>
        <v>0.0</v>
      </c>
      <c r="P1972" s="2058">
        <f t="shared" si="254"/>
        <v>0.0</v>
      </c>
      <c r="Q1972" s="2059" t="str">
        <f>IF($L1955="TC",0,IF($L1955="Nso",0,VLOOKUP($A1951,'Result Entry'!$B$9:$FW$108,106,0)))</f>
        <v/>
      </c>
      <c r="R1972" s="610"/>
      <c r="U1972" s="2051">
        <f>IF($L1955="TC",0,IF($L1955="Nso",0,VLOOKUP($A1951,'Result Entry'!$B$9:$FW$108,95,0)))</f>
        <v>0.0</v>
      </c>
      <c r="V1972" s="2051">
        <f>IF($L1955="TC",0,IF($L1955="Nso",0,VLOOKUP($A1951,'Result Entry'!$B$9:$FW$108,96,0)))</f>
        <v>0.0</v>
      </c>
      <c r="W1972" s="2051">
        <f>IF($L1955="TC",0,IF($L1955="Nso",0,VLOOKUP($A1951,'Result Entry'!$B$9:$FW$108,99,0)))</f>
        <v>0.0</v>
      </c>
      <c r="X1972" s="2051">
        <f>IF($L1955="TC",0,IF($L1955="Nso",0,VLOOKUP($A1951,'Result Entry'!$B$9:$FW$108,100,0)))</f>
        <v>0.0</v>
      </c>
      <c r="Y1972" s="2051">
        <f>VLOOKUP($A1951,'Result Entry'!$B$9:$FW$108,90,0)</f>
        <v>0.0</v>
      </c>
    </row>
    <row r="1973" spans="8:8" s="1538" ht="33.75" customFormat="1" customHeight="1">
      <c r="A1973" s="1954"/>
      <c r="B1973" s="1986" t="s">
        <v>70</v>
      </c>
      <c r="C1973" s="1554">
        <f>IF(Y1973&gt;=1,'Result Entry'!$DE$3,0)</f>
        <v>0.0</v>
      </c>
      <c r="D1973" s="2040"/>
      <c r="E1973" s="1739">
        <f>IF($L1955="TC",0,IF($L1955="Nso",0,VLOOKUP($A1951,'Result Entry'!$B$9:$FW$108,108,0)))</f>
        <v>0.0</v>
      </c>
      <c r="F1973" s="1740">
        <f>IF($L1955="TC",0,IF($L1955="Nso",0,VLOOKUP($A1951,'Result Entry'!$B$9:$FW$108,109,0)))</f>
        <v>0.0</v>
      </c>
      <c r="G1973" s="1740">
        <f>IF($L1955="TC",0,IF($L1955="Nso",0,VLOOKUP($A1951,'Result Entry'!$B$9:$FW$108,110,0)))</f>
        <v>0.0</v>
      </c>
      <c r="H1973" s="2060">
        <f t="shared" si="250"/>
        <v>0.0</v>
      </c>
      <c r="I1973" s="2061" t="str">
        <f>CONCATENATE(U1973,"/",'Result Entry'!$DI$7)</f>
        <v>0/70</v>
      </c>
      <c r="J1973" s="2062" t="str">
        <f>IF(V1973=0,"--",CONCATENATE(V1973,"/",'Result Entry'!$DJ$7))</f>
        <v>--</v>
      </c>
      <c r="K1973" s="2063">
        <f t="shared" si="251"/>
        <v>0.0</v>
      </c>
      <c r="L1973" s="2064">
        <f t="shared" si="252"/>
        <v>0.0</v>
      </c>
      <c r="M1973" s="2061" t="str">
        <f>CONCATENATE(W1973,"/",'Result Entry'!$DM$7)</f>
        <v>0/100</v>
      </c>
      <c r="N1973" s="2062" t="str">
        <f>IF(X1973=0,"--",CONCATENATE(X1973,"/",'Result Entry'!$DN$7))</f>
        <v>--</v>
      </c>
      <c r="O1973" s="2060">
        <f t="shared" si="253"/>
        <v>0.0</v>
      </c>
      <c r="P1973" s="1746">
        <f t="shared" si="254"/>
        <v>0.0</v>
      </c>
      <c r="Q1973" s="2032" t="str">
        <f>IF($L1955="TC",0,IF($L1955="Nso",0,VLOOKUP($A1951,'Result Entry'!$B$9:$FW$108,123,0)))</f>
        <v/>
      </c>
      <c r="R1973" s="610"/>
      <c r="U1973" s="2065">
        <f>IF($L1955="TC",0,IF($L1955="Nso",0,VLOOKUP($A1951,'Result Entry'!$B$9:$FW$108,112,0)))</f>
        <v>0.0</v>
      </c>
      <c r="V1973" s="2065">
        <f>IF($L1955="TC",0,IF($L1955="Nso",0,VLOOKUP($A1951,'Result Entry'!$B$9:$FW$108,113,0)))</f>
        <v>0.0</v>
      </c>
      <c r="W1973" s="2065">
        <f>IF($L1955="TC",0,IF($L1955="Nso",0,VLOOKUP($A1951,'Result Entry'!$B$9:$FW$108,116,0)))</f>
        <v>0.0</v>
      </c>
      <c r="X1973" s="2065">
        <f>IF($L1955="TC",0,IF($L1955="Nso",0,VLOOKUP($A1951,'Result Entry'!$B$9:$FW$108,117,0)))</f>
        <v>0.0</v>
      </c>
      <c r="Y1973" s="2065">
        <f>VLOOKUP($A1951,'Result Entry'!$B$9:$FW$108,107,0)</f>
        <v>0.0</v>
      </c>
    </row>
    <row r="1974" spans="8:8" ht="33.75" customHeight="1">
      <c r="A1974" s="1954"/>
      <c r="B1974" s="1986" t="s">
        <v>70</v>
      </c>
      <c r="C1974" s="1565" t="s">
        <v>78</v>
      </c>
      <c r="D1974" s="1566"/>
      <c r="E1974" s="1567"/>
      <c r="F1974" s="1747" t="s">
        <v>79</v>
      </c>
      <c r="G1974" s="2066"/>
      <c r="H1974" s="1748"/>
      <c r="I1974" s="1747" t="s">
        <v>80</v>
      </c>
      <c r="J1974" s="1749"/>
      <c r="K1974" s="2067" t="s">
        <v>42</v>
      </c>
      <c r="L1974" s="2068"/>
      <c r="M1974" s="2067" t="s">
        <v>92</v>
      </c>
      <c r="N1974" s="1753"/>
      <c r="O1974" s="1752" t="s">
        <v>40</v>
      </c>
      <c r="P1974" s="1753"/>
      <c r="Q1974" s="2069" t="s">
        <v>44</v>
      </c>
      <c r="R1974" s="610"/>
    </row>
    <row r="1975" spans="8:8" ht="33.75" customHeight="1">
      <c r="A1975" s="1954"/>
      <c r="B1975" s="1986" t="s">
        <v>70</v>
      </c>
      <c r="C1975" s="1577"/>
      <c r="D1975" s="1578"/>
      <c r="E1975" s="1579"/>
      <c r="F1975" s="1755">
        <f>IF($L1955="TC",0,IF($L1955="Nso",0,VLOOKUP($A1951,'Result Entry'!$B$9:$FW$108,171,0)))</f>
        <v>0.0</v>
      </c>
      <c r="G1975" s="2070"/>
      <c r="H1975" s="1756"/>
      <c r="I1975" s="2071">
        <f>IF($L1955="TC",0,IF($L1955="Nso",0,VLOOKUP($A1951,'Result Entry'!$B$9:$FW$108,172,0)))</f>
        <v>0.0</v>
      </c>
      <c r="J1975" s="2072"/>
      <c r="K1975" s="2073">
        <f>IF($L1955="TC",0,IF($L1955="Nso",0,VLOOKUP($A1951,'Result Entry'!$B$9:$FW$108,173,0)))</f>
        <v>0.0</v>
      </c>
      <c r="L1975" s="2074"/>
      <c r="M1975" s="2075" t="str">
        <f>IF($L1955="TC",0,IF($L1955="Nso",0,VLOOKUP($A1951,'Result Entry'!$B$9:$FW$108,174,0)))</f>
        <v/>
      </c>
      <c r="N1975" s="2076"/>
      <c r="O1975" s="1535" t="str">
        <f>VLOOKUP($A1951,'Result Entry'!$B$9:$FW$108,175,0)</f>
        <v/>
      </c>
      <c r="P1975" s="1534"/>
      <c r="Q1975" s="2077" t="str">
        <f>IF($L1955="TC",0,IF($L1955="Nso",0,VLOOKUP($A1951,'Result Entry'!$B$9:$FW$108,177,0)))</f>
        <v/>
      </c>
      <c r="R1975" s="610"/>
    </row>
    <row r="1976" spans="8:8" ht="33.75" customHeight="1">
      <c r="A1976" s="1954"/>
      <c r="B1976" s="1986" t="s">
        <v>70</v>
      </c>
      <c r="C1976" s="2078" t="s">
        <v>59</v>
      </c>
      <c r="D1976" s="2079"/>
      <c r="E1976" s="2079"/>
      <c r="F1976" s="2079"/>
      <c r="G1976" s="2079"/>
      <c r="H1976" s="2079"/>
      <c r="I1976" s="2080"/>
      <c r="J1976" s="1592" t="s">
        <v>60</v>
      </c>
      <c r="K1976" s="1592"/>
      <c r="L1976" s="1592"/>
      <c r="M1976" s="1593"/>
      <c r="N1976" s="1760">
        <f>VLOOKUP($A1951,'Result Entry'!$B$9:$FW$108,168,0)</f>
        <v>0.0</v>
      </c>
      <c r="O1976" s="1761"/>
      <c r="P1976" s="2081" t="s">
        <v>38</v>
      </c>
      <c r="Q1976" s="2082"/>
      <c r="R1976" s="610"/>
    </row>
    <row r="1977" spans="8:8" ht="33.75" customHeight="1">
      <c r="A1977" s="1954"/>
      <c r="B1977" s="1986" t="s">
        <v>70</v>
      </c>
      <c r="C1977" s="1598" t="s">
        <v>244</v>
      </c>
      <c r="D1977" s="1599"/>
      <c r="E1977" s="1599"/>
      <c r="F1977" s="2083" t="s">
        <v>158</v>
      </c>
      <c r="G1977" s="2084"/>
      <c r="H1977" s="2085"/>
      <c r="I1977" s="2086" t="s">
        <v>242</v>
      </c>
      <c r="J1977" s="1603" t="s">
        <v>61</v>
      </c>
      <c r="K1977" s="1603"/>
      <c r="L1977" s="1603"/>
      <c r="M1977" s="1604"/>
      <c r="N1977" s="1762">
        <f>VLOOKUP($A1951,'Result Entry'!$B$9:$FW$108,169,0)</f>
        <v>0.0</v>
      </c>
      <c r="O1977" s="1763"/>
      <c r="P1977" s="1607" t="str">
        <f>VLOOKUP($A1951,'Result Entry'!$B$9:$FW$108,170,0)</f>
        <v/>
      </c>
      <c r="Q1977" s="2087"/>
      <c r="R1977" s="610"/>
    </row>
    <row r="1978" spans="8:8" ht="33.75" customHeight="1">
      <c r="A1978" s="1954"/>
      <c r="B1978" s="1986" t="s">
        <v>70</v>
      </c>
      <c r="C1978" s="1598"/>
      <c r="D1978" s="1599"/>
      <c r="E1978" s="1599"/>
      <c r="F1978" s="2088"/>
      <c r="G1978" s="2089"/>
      <c r="H1978" s="2090"/>
      <c r="I1978" s="2091" t="s">
        <v>100</v>
      </c>
      <c r="J1978" s="1612" t="s">
        <v>62</v>
      </c>
      <c r="K1978" s="1612"/>
      <c r="L1978" s="1612"/>
      <c r="M1978" s="1613"/>
      <c r="N1978" s="2092">
        <f>IF($L1955="TC","Transferred",IF($L1955="Nso","NameSeparated",VLOOKUP($A1951,'Result Entry'!$B$9:$FW$108,178,0)))</f>
        <v>0.0</v>
      </c>
      <c r="O1978" s="2092"/>
      <c r="P1978" s="2092"/>
      <c r="Q1978" s="2093"/>
      <c r="R1978" s="610"/>
    </row>
    <row r="1979" spans="8:8" ht="33.75" customHeight="1">
      <c r="A1979" s="1954"/>
      <c r="B1979" s="1986" t="s">
        <v>70</v>
      </c>
      <c r="C1979" s="1766" t="str">
        <f>'Result Entry'!$DU$3</f>
        <v>Foundation Of Information Tech.</v>
      </c>
      <c r="D1979" s="1767"/>
      <c r="E1979" s="1768"/>
      <c r="F1979" s="1769" t="str">
        <f>IF(OR($L1955="TC",$L1955="Nso"),"",VLOOKUP($A1951,'Result Entry'!$B$9:$GS$108,196,0))</f>
        <v>0/200</v>
      </c>
      <c r="G1979" s="1769"/>
      <c r="H1979" s="1769"/>
      <c r="I1979" s="1770" t="str">
        <f>IF(F1979="","",VLOOKUP($A1951,'Result Entry'!$B$9:$GS$108,137,0))</f>
        <v/>
      </c>
      <c r="J1979" s="1621" t="s">
        <v>72</v>
      </c>
      <c r="K1979" s="1621"/>
      <c r="L1979" s="1621"/>
      <c r="M1979" s="1622"/>
      <c r="N1979" s="2094">
        <f>'Result Entry'!$T$2</f>
        <v>45041.0</v>
      </c>
      <c r="O1979" s="2095"/>
      <c r="P1979" s="2095"/>
      <c r="Q1979" s="2096"/>
      <c r="R1979" s="610"/>
    </row>
    <row r="1980" spans="8:8" ht="33.75" customHeight="1">
      <c r="A1980" s="1954"/>
      <c r="B1980" s="1986" t="s">
        <v>70</v>
      </c>
      <c r="C1980" s="1774" t="str">
        <f>'Result Entry'!$EI$3</f>
        <v>G.I.A.I.-II</v>
      </c>
      <c r="D1980" s="1775"/>
      <c r="E1980" s="1776"/>
      <c r="F1980" s="1769" t="str">
        <f>IF(OR($L1955="TC",$L1955="Nso"),"",VLOOKUP($A1951,'Result Entry'!$B$9:$GS$108,200,0))</f>
        <v>0/200</v>
      </c>
      <c r="G1980" s="1769"/>
      <c r="H1980" s="1769"/>
      <c r="I1980" s="1770" t="str">
        <f>IF(F1980="","",VLOOKUP($A1951,'Result Entry'!$B$9:$GS$108,149,0))</f>
        <v/>
      </c>
      <c r="J1980" s="1626"/>
      <c r="K1980" s="1627"/>
      <c r="L1980" s="1627"/>
      <c r="M1980" s="1627"/>
      <c r="N1980" s="1627"/>
      <c r="O1980" s="1627"/>
      <c r="P1980" s="1627"/>
      <c r="Q1980" s="2097"/>
      <c r="R1980" s="610"/>
    </row>
    <row r="1981" spans="8:8" ht="33.75" customHeight="1">
      <c r="A1981" s="1954"/>
      <c r="B1981" s="1986" t="s">
        <v>70</v>
      </c>
      <c r="C1981" s="1774" t="str">
        <f>'Result Entry'!$EU$3</f>
        <v>SOC.SER.PLAN</v>
      </c>
      <c r="D1981" s="1775"/>
      <c r="E1981" s="1776"/>
      <c r="F1981" s="1769" t="str">
        <f>IF(OR($L1955="TC",$L1955="Nso"),"",VLOOKUP($A1951,'Result Entry'!$B$9:$HS$108,204,0))</f>
        <v>0/200</v>
      </c>
      <c r="G1981" s="1769"/>
      <c r="H1981" s="1769"/>
      <c r="I1981" s="1770" t="str">
        <f>IF(F1981="","",VLOOKUP($A1951,'Result Entry'!$B$9:$GS$108,161,0))</f>
        <v/>
      </c>
      <c r="J1981" s="1629" t="s">
        <v>175</v>
      </c>
      <c r="K1981" s="2098"/>
      <c r="L1981" s="2098"/>
      <c r="M1981" s="1630"/>
      <c r="N1981" s="2099"/>
      <c r="O1981" s="2100"/>
      <c r="P1981" s="2100"/>
      <c r="Q1981" s="2101"/>
      <c r="R1981" s="610"/>
    </row>
    <row r="1982" spans="8:8" ht="33.75" customHeight="1">
      <c r="A1982" s="1954"/>
      <c r="B1982" s="1986" t="s">
        <v>70</v>
      </c>
      <c r="C1982" s="1774" t="str">
        <f>'Result Entry'!$FG$3</f>
        <v>Jeewan Kaushal</v>
      </c>
      <c r="D1982" s="1775"/>
      <c r="E1982" s="1776"/>
      <c r="F1982" s="1769" t="str">
        <f>IF(OR($L1955="TC",$L1955="Nso"),"",VLOOKUP($A1951,'Result Entry'!$B$9:$HS$108,208,0))</f>
        <v>0/100</v>
      </c>
      <c r="G1982" s="1769"/>
      <c r="H1982" s="1769"/>
      <c r="I1982" s="1770" t="str">
        <f>IF(F1982="","",VLOOKUP($A1951,'Result Entry'!$B$9:$HS$108,167,0))</f>
        <v/>
      </c>
      <c r="J1982" s="1629" t="s">
        <v>149</v>
      </c>
      <c r="K1982" s="2098"/>
      <c r="L1982" s="2098"/>
      <c r="M1982" s="1630"/>
      <c r="N1982" s="1630"/>
      <c r="O1982" s="1630"/>
      <c r="P1982" s="1630"/>
      <c r="Q1982" s="2102"/>
      <c r="R1982" s="610"/>
    </row>
    <row r="1983" spans="8:8" ht="33.75" customHeight="1">
      <c r="A1983" s="1954"/>
      <c r="B1983" s="1986" t="s">
        <v>70</v>
      </c>
      <c r="C1983" s="1777" t="s">
        <v>181</v>
      </c>
      <c r="D1983" s="1778"/>
      <c r="E1983" s="1779"/>
      <c r="F1983" s="2103" t="s">
        <v>182</v>
      </c>
      <c r="G1983" s="2104"/>
      <c r="H1983" s="2105"/>
      <c r="I1983" s="1782" t="s">
        <v>31</v>
      </c>
      <c r="J1983" s="1629" t="s">
        <v>176</v>
      </c>
      <c r="K1983" s="2098"/>
      <c r="L1983" s="2098"/>
      <c r="M1983" s="1630"/>
      <c r="N1983" s="1630"/>
      <c r="O1983" s="1630"/>
      <c r="P1983" s="1630"/>
      <c r="Q1983" s="2102"/>
      <c r="R1983" s="610"/>
    </row>
    <row r="1984" spans="8:8" ht="33.75" customHeight="1">
      <c r="A1984" s="1954"/>
      <c r="B1984" s="1986" t="s">
        <v>70</v>
      </c>
      <c r="C1984" s="1783"/>
      <c r="D1984" s="1784"/>
      <c r="E1984" s="1785"/>
      <c r="F1984" s="1786" t="s">
        <v>245</v>
      </c>
      <c r="G1984" s="2106"/>
      <c r="H1984" s="1787"/>
      <c r="I1984" s="1788" t="s">
        <v>63</v>
      </c>
      <c r="J1984" s="1647" t="s">
        <v>68</v>
      </c>
      <c r="K1984" s="1648"/>
      <c r="L1984" s="1648"/>
      <c r="M1984" s="1648"/>
      <c r="N1984" s="1648"/>
      <c r="O1984" s="1648"/>
      <c r="P1984" s="1648"/>
      <c r="Q1984" s="2107"/>
      <c r="R1984" s="610"/>
    </row>
    <row r="1985" spans="8:8" ht="33.75" customHeight="1">
      <c r="A1985" s="1954"/>
      <c r="B1985" s="1986" t="s">
        <v>70</v>
      </c>
      <c r="C1985" s="1783"/>
      <c r="D1985" s="1784"/>
      <c r="E1985" s="1785"/>
      <c r="F1985" s="1786" t="s">
        <v>246</v>
      </c>
      <c r="G1985" s="2106"/>
      <c r="H1985" s="1787"/>
      <c r="I1985" s="1788" t="s">
        <v>64</v>
      </c>
      <c r="J1985" s="1650"/>
      <c r="K1985" s="1651"/>
      <c r="L1985" s="1651"/>
      <c r="M1985" s="1651"/>
      <c r="N1985" s="1651"/>
      <c r="O1985" s="1651"/>
      <c r="P1985" s="1651"/>
      <c r="Q1985" s="2108"/>
      <c r="R1985" s="610"/>
    </row>
    <row r="1986" spans="8:8" ht="33.75" customHeight="1">
      <c r="A1986" s="1954"/>
      <c r="B1986" s="1986" t="s">
        <v>70</v>
      </c>
      <c r="C1986" s="1783"/>
      <c r="D1986" s="1784"/>
      <c r="E1986" s="1785"/>
      <c r="F1986" s="1786" t="s">
        <v>247</v>
      </c>
      <c r="G1986" s="2106"/>
      <c r="H1986" s="1787"/>
      <c r="I1986" s="1788" t="s">
        <v>66</v>
      </c>
      <c r="J1986" s="1650"/>
      <c r="K1986" s="1651"/>
      <c r="L1986" s="1651"/>
      <c r="M1986" s="1651"/>
      <c r="N1986" s="1651"/>
      <c r="O1986" s="1651"/>
      <c r="P1986" s="1651"/>
      <c r="Q1986" s="2108"/>
      <c r="R1986" s="610"/>
    </row>
    <row r="1987" spans="8:8" ht="33.75" customHeight="1">
      <c r="A1987" s="1954"/>
      <c r="B1987" s="1986" t="s">
        <v>70</v>
      </c>
      <c r="C1987" s="1783"/>
      <c r="D1987" s="1784"/>
      <c r="E1987" s="1785"/>
      <c r="F1987" s="1786" t="s">
        <v>248</v>
      </c>
      <c r="G1987" s="2106"/>
      <c r="H1987" s="1787"/>
      <c r="I1987" s="1788" t="s">
        <v>65</v>
      </c>
      <c r="J1987" s="1653" t="s">
        <v>81</v>
      </c>
      <c r="K1987" s="1654"/>
      <c r="L1987" s="1654"/>
      <c r="M1987" s="1654"/>
      <c r="N1987" s="1654"/>
      <c r="O1987" s="1654"/>
      <c r="P1987" s="1654"/>
      <c r="Q1987" s="2109"/>
      <c r="R1987" s="610"/>
    </row>
    <row r="1988" spans="8:8" ht="33.75" customHeight="1">
      <c r="A1988" s="1954"/>
      <c r="B1988" s="2110" t="s">
        <v>70</v>
      </c>
      <c r="C1988" s="2111"/>
      <c r="D1988" s="2112"/>
      <c r="E1988" s="2113"/>
      <c r="F1988" s="2114"/>
      <c r="G1988" s="2115"/>
      <c r="H1988" s="2115"/>
      <c r="I1988" s="2116"/>
      <c r="J1988" s="2117"/>
      <c r="K1988" s="2118"/>
      <c r="L1988" s="2118"/>
      <c r="M1988" s="2118"/>
      <c r="N1988" s="2118"/>
      <c r="O1988" s="2118"/>
      <c r="P1988" s="2118"/>
      <c r="Q1988" s="2119"/>
      <c r="R1988" s="610"/>
    </row>
    <row r="1989" spans="8:8" s="927" ht="48.75" customFormat="1" customHeight="1">
      <c r="A1989" s="1439"/>
      <c r="B1989" s="2120"/>
      <c r="C1989" s="2120"/>
      <c r="D1989" s="2120"/>
      <c r="E1989" s="2120"/>
      <c r="F1989" s="2120"/>
      <c r="G1989" s="2120"/>
      <c r="H1989" s="2120"/>
      <c r="I1989" s="2120"/>
      <c r="J1989" s="2120"/>
      <c r="K1989" s="2120"/>
      <c r="L1989" s="2120"/>
      <c r="M1989" s="2120"/>
      <c r="N1989" s="2120"/>
      <c r="O1989" s="2120"/>
      <c r="P1989" s="2120"/>
      <c r="Q1989" s="2120"/>
      <c r="R1989" s="610"/>
    </row>
    <row r="1990" spans="8:8" ht="9.75" customHeight="1">
      <c r="A1990" s="1949">
        <f>A1951+1</f>
        <v>52.0</v>
      </c>
      <c r="B1990" s="1949"/>
      <c r="C1990" s="1949"/>
      <c r="D1990" s="1949"/>
      <c r="E1990" s="1949"/>
      <c r="F1990" s="1949"/>
      <c r="G1990" s="1949"/>
      <c r="H1990" s="1949"/>
      <c r="I1990" s="1949"/>
      <c r="J1990" s="1949"/>
      <c r="K1990" s="1949"/>
      <c r="L1990" s="1949"/>
      <c r="M1990" s="1949"/>
      <c r="N1990" s="1949"/>
      <c r="O1990" s="1949"/>
      <c r="P1990" s="1949"/>
      <c r="Q1990" s="1949"/>
      <c r="R1990" s="1949"/>
    </row>
    <row r="1991" spans="8:8" ht="16.5" customHeight="1">
      <c r="A1991" s="1950"/>
      <c r="B1991" s="1951" t="s">
        <v>51</v>
      </c>
      <c r="C1991" s="1952"/>
      <c r="D1991" s="1952"/>
      <c r="E1991" s="1952"/>
      <c r="F1991" s="1952"/>
      <c r="G1991" s="1952"/>
      <c r="H1991" s="1952"/>
      <c r="I1991" s="1952"/>
      <c r="J1991" s="1952"/>
      <c r="K1991" s="1952"/>
      <c r="L1991" s="1952"/>
      <c r="M1991" s="1952"/>
      <c r="N1991" s="1952"/>
      <c r="O1991" s="1952"/>
      <c r="P1991" s="1952"/>
      <c r="Q1991" s="1953"/>
      <c r="R1991" s="610"/>
    </row>
    <row r="1992" spans="8:8" ht="62.25" customHeight="1">
      <c r="A1992" s="1954"/>
      <c r="B1992" s="1955"/>
      <c r="C1992" s="1956"/>
      <c r="D1992" s="1957" t="str">
        <f>Master!$E$8</f>
        <v>Govt. Sr. Secondary School </v>
      </c>
      <c r="E1992" s="1958"/>
      <c r="F1992" s="1958"/>
      <c r="G1992" s="1958"/>
      <c r="H1992" s="1958"/>
      <c r="I1992" s="1958"/>
      <c r="J1992" s="1958"/>
      <c r="K1992" s="1958"/>
      <c r="L1992" s="1958"/>
      <c r="M1992" s="1958"/>
      <c r="N1992" s="1958"/>
      <c r="O1992" s="1958"/>
      <c r="P1992" s="1958"/>
      <c r="Q1992" s="1959"/>
      <c r="R1992" s="610"/>
    </row>
    <row r="1993" spans="8:8" ht="33.0" customHeight="1">
      <c r="A1993" s="1954"/>
      <c r="B1993" s="1960"/>
      <c r="C1993" s="1961"/>
      <c r="D1993" s="1962" t="str">
        <f>Master!$E$11</f>
        <v>P.S.-Bapini (Jodhpur)</v>
      </c>
      <c r="E1993" s="1962"/>
      <c r="F1993" s="1962"/>
      <c r="G1993" s="1962"/>
      <c r="H1993" s="1962"/>
      <c r="I1993" s="1962"/>
      <c r="J1993" s="1962"/>
      <c r="K1993" s="1962"/>
      <c r="L1993" s="1962"/>
      <c r="M1993" s="1962"/>
      <c r="N1993" s="1962"/>
      <c r="O1993" s="1962"/>
      <c r="P1993" s="1962"/>
      <c r="Q1993" s="1963"/>
      <c r="R1993" s="610"/>
    </row>
    <row r="1994" spans="8:8" ht="21.75" customHeight="1">
      <c r="A1994" s="1954"/>
      <c r="B1994" s="1964"/>
      <c r="C1994" s="1965" t="s">
        <v>151</v>
      </c>
      <c r="D1994" s="1966"/>
      <c r="E1994" s="1966"/>
      <c r="F1994" s="1966"/>
      <c r="G1994" s="1966"/>
      <c r="H1994" s="1967"/>
      <c r="I1994" s="1968" t="s">
        <v>128</v>
      </c>
      <c r="J1994" s="1969"/>
      <c r="K1994" s="1969"/>
      <c r="L1994" s="1970">
        <f>VLOOKUP(A1990,'Result Entry'!$B$6:$K$108,6,0)</f>
        <v>0.0</v>
      </c>
      <c r="M1994" s="1971"/>
      <c r="N1994" s="1972" t="s">
        <v>69</v>
      </c>
      <c r="O1994" s="1973"/>
      <c r="P1994" s="1974">
        <f>Master!$E$14</f>
        <v>8.151106901E9</v>
      </c>
      <c r="Q1994" s="1975"/>
      <c r="R1994" s="610"/>
    </row>
    <row r="1995" spans="8:8" ht="21.75" customHeight="1">
      <c r="A1995" s="1954"/>
      <c r="B1995" s="1976"/>
      <c r="C1995" s="1965"/>
      <c r="D1995" s="1966"/>
      <c r="E1995" s="1966"/>
      <c r="F1995" s="1966"/>
      <c r="G1995" s="1966"/>
      <c r="H1995" s="1967"/>
      <c r="I1995" s="1968"/>
      <c r="J1995" s="1969"/>
      <c r="K1995" s="1969"/>
      <c r="L1995" s="1970"/>
      <c r="M1995" s="1971"/>
      <c r="N1995" s="1470" t="s">
        <v>67</v>
      </c>
      <c r="O1995" s="1471"/>
      <c r="P1995" s="1472"/>
      <c r="Q1995" s="1977"/>
      <c r="R1995" s="610"/>
    </row>
    <row r="1996" spans="8:8" ht="21.75" customHeight="1">
      <c r="A1996" s="1954"/>
      <c r="B1996" s="1976"/>
      <c r="C1996" s="1978"/>
      <c r="D1996" s="1979"/>
      <c r="E1996" s="1979"/>
      <c r="F1996" s="1979"/>
      <c r="G1996" s="1979"/>
      <c r="H1996" s="1980"/>
      <c r="I1996" s="1981"/>
      <c r="J1996" s="1982"/>
      <c r="K1996" s="1982"/>
      <c r="L1996" s="1983"/>
      <c r="M1996" s="1984"/>
      <c r="N1996" s="1479" t="s">
        <v>52</v>
      </c>
      <c r="O1996" s="1480"/>
      <c r="P1996" s="1481" t="str">
        <f>Master!$E$6</f>
        <v>2022-23</v>
      </c>
      <c r="Q1996" s="1985"/>
      <c r="R1996" s="610"/>
    </row>
    <row r="1997" spans="8:8" ht="33.75" customHeight="1">
      <c r="A1997" s="1954"/>
      <c r="B1997" s="1986" t="s">
        <v>70</v>
      </c>
      <c r="C1997" s="1677" t="s">
        <v>21</v>
      </c>
      <c r="D1997" s="1678"/>
      <c r="E1997" s="1678"/>
      <c r="F1997" s="1678"/>
      <c r="G1997" s="1679"/>
      <c r="H1997" s="1680" t="s">
        <v>150</v>
      </c>
      <c r="I1997" s="1681">
        <f>VLOOKUP($A1990,'Result Entry'!$B$9:$FW$108,4,0)</f>
        <v>0.0</v>
      </c>
      <c r="J1997" s="1681"/>
      <c r="K1997" s="1681"/>
      <c r="L1997" s="1681"/>
      <c r="M1997" s="1681"/>
      <c r="N1997" s="1681"/>
      <c r="O1997" s="1681"/>
      <c r="P1997" s="1681"/>
      <c r="Q1997" s="1987"/>
      <c r="R1997" s="610"/>
    </row>
    <row r="1998" spans="8:8" ht="33.75" customHeight="1">
      <c r="A1998" s="1954"/>
      <c r="B1998" s="1986" t="s">
        <v>70</v>
      </c>
      <c r="C1998" s="1683" t="s">
        <v>23</v>
      </c>
      <c r="D1998" s="1684"/>
      <c r="E1998" s="1684"/>
      <c r="F1998" s="1684"/>
      <c r="G1998" s="1685"/>
      <c r="H1998" s="1686" t="s">
        <v>150</v>
      </c>
      <c r="I1998" s="1687">
        <f>VLOOKUP($A1990,'Result Entry'!$B$9:$FW$108,7,0)</f>
        <v>0.0</v>
      </c>
      <c r="J1998" s="1687"/>
      <c r="K1998" s="1687"/>
      <c r="L1998" s="1687"/>
      <c r="M1998" s="1687"/>
      <c r="N1998" s="1687"/>
      <c r="O1998" s="1687"/>
      <c r="P1998" s="1687"/>
      <c r="Q1998" s="1988"/>
      <c r="R1998" s="610"/>
    </row>
    <row r="1999" spans="8:8" ht="33.75" customHeight="1">
      <c r="A1999" s="1954"/>
      <c r="B1999" s="1986" t="s">
        <v>70</v>
      </c>
      <c r="C1999" s="1683" t="s">
        <v>24</v>
      </c>
      <c r="D1999" s="1684"/>
      <c r="E1999" s="1684"/>
      <c r="F1999" s="1684"/>
      <c r="G1999" s="1685"/>
      <c r="H1999" s="1686" t="s">
        <v>150</v>
      </c>
      <c r="I1999" s="1687">
        <f>VLOOKUP($A1990,'Result Entry'!$B$9:$FW$108,8,0)</f>
        <v>0.0</v>
      </c>
      <c r="J1999" s="1687"/>
      <c r="K1999" s="1687"/>
      <c r="L1999" s="1687"/>
      <c r="M1999" s="1687"/>
      <c r="N1999" s="1687"/>
      <c r="O1999" s="1687"/>
      <c r="P1999" s="1687"/>
      <c r="Q1999" s="1988"/>
      <c r="R1999" s="610"/>
    </row>
    <row r="2000" spans="8:8" ht="33.75" customHeight="1">
      <c r="A2000" s="1954"/>
      <c r="B2000" s="1986" t="s">
        <v>70</v>
      </c>
      <c r="C2000" s="1683" t="s">
        <v>53</v>
      </c>
      <c r="D2000" s="1684"/>
      <c r="E2000" s="1684"/>
      <c r="F2000" s="1684"/>
      <c r="G2000" s="1685"/>
      <c r="H2000" s="1686" t="s">
        <v>150</v>
      </c>
      <c r="I2000" s="1687">
        <f>VLOOKUP($A1990,'Result Entry'!$B$9:$FW$108,9,0)</f>
        <v>0.0</v>
      </c>
      <c r="J2000" s="1687"/>
      <c r="K2000" s="1687"/>
      <c r="L2000" s="1687"/>
      <c r="M2000" s="1687"/>
      <c r="N2000" s="1687"/>
      <c r="O2000" s="1687"/>
      <c r="P2000" s="1687"/>
      <c r="Q2000" s="1988"/>
      <c r="R2000" s="610"/>
    </row>
    <row r="2001" spans="8:8" ht="33.75" customHeight="1">
      <c r="A2001" s="1954"/>
      <c r="B2001" s="1986" t="s">
        <v>70</v>
      </c>
      <c r="C2001" s="1683" t="s">
        <v>54</v>
      </c>
      <c r="D2001" s="1684"/>
      <c r="E2001" s="1684"/>
      <c r="F2001" s="1684"/>
      <c r="G2001" s="1685"/>
      <c r="H2001" s="1686" t="s">
        <v>150</v>
      </c>
      <c r="I2001" s="1689" t="str">
        <f>CONCATENATE('Result Entry'!$G$4,'Result Entry'!$J$4)</f>
        <v>11(A)</v>
      </c>
      <c r="J2001" s="1687"/>
      <c r="K2001" s="1687"/>
      <c r="L2001" s="1687"/>
      <c r="M2001" s="1687"/>
      <c r="N2001" s="1687"/>
      <c r="O2001" s="1687"/>
      <c r="P2001" s="1687"/>
      <c r="Q2001" s="1988"/>
      <c r="R2001" s="610"/>
    </row>
    <row r="2002" spans="8:8" ht="33.75" customHeight="1">
      <c r="A2002" s="1954"/>
      <c r="B2002" s="1986" t="s">
        <v>70</v>
      </c>
      <c r="C2002" s="1742" t="s">
        <v>26</v>
      </c>
      <c r="D2002" s="1763"/>
      <c r="E2002" s="1763"/>
      <c r="F2002" s="1763"/>
      <c r="G2002" s="1989"/>
      <c r="H2002" s="1693" t="s">
        <v>150</v>
      </c>
      <c r="I2002" s="1694">
        <f>VLOOKUP($A1990,'Result Entry'!$B$9:$FW$108,10,0)</f>
        <v>0.0</v>
      </c>
      <c r="J2002" s="1694"/>
      <c r="K2002" s="1694"/>
      <c r="L2002" s="1694"/>
      <c r="M2002" s="1694"/>
      <c r="N2002" s="1694"/>
      <c r="O2002" s="1694"/>
      <c r="P2002" s="1694"/>
      <c r="Q2002" s="1990"/>
      <c r="R2002" s="610"/>
    </row>
    <row r="2003" spans="8:8" ht="33.75" customHeight="1">
      <c r="A2003" s="1954"/>
      <c r="B2003" s="1986" t="s">
        <v>70</v>
      </c>
      <c r="C2003" s="1991" t="s">
        <v>244</v>
      </c>
      <c r="D2003" s="1992"/>
      <c r="E2003" s="1993" t="s">
        <v>73</v>
      </c>
      <c r="F2003" s="1994" t="s">
        <v>74</v>
      </c>
      <c r="G2003" s="1994" t="s">
        <v>230</v>
      </c>
      <c r="H2003" s="1995" t="s">
        <v>169</v>
      </c>
      <c r="I2003" s="1701" t="s">
        <v>56</v>
      </c>
      <c r="J2003" s="1996"/>
      <c r="K2003" s="1996"/>
      <c r="L2003" s="1997" t="s">
        <v>231</v>
      </c>
      <c r="M2003" s="1998" t="s">
        <v>85</v>
      </c>
      <c r="N2003" s="1998"/>
      <c r="O2003" s="1999"/>
      <c r="P2003" s="2000" t="s">
        <v>77</v>
      </c>
      <c r="Q2003" s="2001" t="s">
        <v>99</v>
      </c>
      <c r="R2003" s="610"/>
    </row>
    <row r="2004" spans="8:8" ht="33.75" customHeight="1">
      <c r="A2004" s="1954"/>
      <c r="B2004" s="1986" t="s">
        <v>70</v>
      </c>
      <c r="C2004" s="2002"/>
      <c r="D2004" s="2003"/>
      <c r="E2004" s="2004"/>
      <c r="F2004" s="2005"/>
      <c r="G2004" s="2005"/>
      <c r="H2004" s="2006"/>
      <c r="I2004" s="2007" t="s">
        <v>233</v>
      </c>
      <c r="J2004" s="2008" t="s">
        <v>87</v>
      </c>
      <c r="K2004" s="2009" t="s">
        <v>109</v>
      </c>
      <c r="L2004" s="2010"/>
      <c r="M2004" s="2007" t="s">
        <v>233</v>
      </c>
      <c r="N2004" s="2008" t="s">
        <v>87</v>
      </c>
      <c r="O2004" s="2011" t="s">
        <v>110</v>
      </c>
      <c r="P2004" s="2012"/>
      <c r="Q2004" s="2013"/>
      <c r="R2004" s="610"/>
    </row>
    <row r="2005" spans="8:8" s="2014" ht="33.75" customFormat="1" customHeight="1">
      <c r="A2005" s="1954"/>
      <c r="B2005" s="1986" t="s">
        <v>70</v>
      </c>
      <c r="C2005" s="2015" t="s">
        <v>57</v>
      </c>
      <c r="D2005" s="2016"/>
      <c r="E2005" s="2017">
        <f>'Result Entry'!$L$7</f>
        <v>10.0</v>
      </c>
      <c r="F2005" s="2018">
        <f>'Result Entry'!$M$7</f>
        <v>10.0</v>
      </c>
      <c r="G2005" s="2018">
        <f>'Result Entry'!$N$7</f>
        <v>10.0</v>
      </c>
      <c r="H2005" s="2019">
        <f>SUM(E2005:G2005)</f>
        <v>30.0</v>
      </c>
      <c r="I2005" s="2020" t="s">
        <v>243</v>
      </c>
      <c r="J2005" s="2021" t="s">
        <v>243</v>
      </c>
      <c r="K2005" s="2022">
        <f>'Result Entry'!$P$7</f>
        <v>70.0</v>
      </c>
      <c r="L2005" s="2023">
        <f>SUM(H2005,K2005)</f>
        <v>100.0</v>
      </c>
      <c r="M2005" s="2020" t="s">
        <v>243</v>
      </c>
      <c r="N2005" s="2021" t="s">
        <v>243</v>
      </c>
      <c r="O2005" s="2019">
        <f>'Result Entry'!$R$7</f>
        <v>100.0</v>
      </c>
      <c r="P2005" s="2024">
        <f>SUM(L2005,O2005)</f>
        <v>200.0</v>
      </c>
      <c r="Q2005" s="2025"/>
      <c r="R2005" s="610"/>
    </row>
    <row r="2006" spans="8:8" s="1538" ht="33.75" customFormat="1" customHeight="1">
      <c r="A2006" s="1954"/>
      <c r="B2006" s="1986" t="s">
        <v>70</v>
      </c>
      <c r="C2006" s="1540" t="str">
        <f>'Result Entry'!$L$3</f>
        <v>HINDI Comp.</v>
      </c>
      <c r="D2006" s="1541"/>
      <c r="E2006" s="1728">
        <f>IF($L1994="TC",0,IF($L1994="Nso",0,VLOOKUP($A1990,'Result Entry'!$B$9:$FW$108,11,0)))</f>
        <v>0.0</v>
      </c>
      <c r="F2006" s="1729">
        <f>IF($L1994="TC",0,IF($L1994="Nso",0,VLOOKUP($A1990,'Result Entry'!$B$9:$FW$108,12,0)))</f>
        <v>0.0</v>
      </c>
      <c r="G2006" s="1729">
        <f>IF($L1994="TC",0,IF($L1994="Nso",0,VLOOKUP($A1990,'Result Entry'!$B$9:$FW$108,13,0)))</f>
        <v>0.0</v>
      </c>
      <c r="H2006" s="2026">
        <f>SUM(E2006:G2006)</f>
        <v>0.0</v>
      </c>
      <c r="I2006" s="2027" t="str">
        <f>CONCATENATE(U2006,"/",'Result Entry'!$P$7)</f>
        <v>0/70</v>
      </c>
      <c r="J2006" s="2028" t="str">
        <f>IF(V2006=0,"--",CONCATENATE(V2006,"/"))</f>
        <v>--</v>
      </c>
      <c r="K2006" s="2029">
        <f>SUM(U2006:V2006)</f>
        <v>0.0</v>
      </c>
      <c r="L2006" s="2030">
        <f>SUM(H2006,K2006)</f>
        <v>0.0</v>
      </c>
      <c r="M2006" s="2027" t="str">
        <f>CONCATENATE(W2006,"/",'Result Entry'!$R$7)</f>
        <v>0/100</v>
      </c>
      <c r="N2006" s="2028" t="str">
        <f>IF(X2006=0,"--",CONCATENATE(X2006,"/"))</f>
        <v>--</v>
      </c>
      <c r="O2006" s="2031">
        <f>SUM(W2006:X2006)</f>
        <v>0.0</v>
      </c>
      <c r="P2006" s="1734">
        <f>SUM(L2006,O2006)</f>
        <v>0.0</v>
      </c>
      <c r="Q2006" s="2032" t="str">
        <f>IF($L1994="TC",0,IF($L1994="Nso",0,VLOOKUP($A1990,'Result Entry'!$B$9:$FW$108,24,0)))</f>
        <v/>
      </c>
      <c r="R2006" s="610"/>
      <c r="U2006" s="2033">
        <f>IF($L1994="TC",0,IF($L1994="Nso",0,VLOOKUP($A1990,'Result Entry'!$B$9:$FW$108,15,0)))</f>
        <v>0.0</v>
      </c>
      <c r="V2006" s="2033">
        <v>0.0</v>
      </c>
      <c r="W2006" s="2033">
        <f>IF($L1994="TC",0,IF($L1994="Nso",0,VLOOKUP($A1990,'Result Entry'!$B$9:$FW$108,17,0)))</f>
        <v>0.0</v>
      </c>
      <c r="X2006" s="2033">
        <v>0.0</v>
      </c>
    </row>
    <row r="2007" spans="8:8" s="1538" ht="33.75" customFormat="1" customHeight="1">
      <c r="A2007" s="1954"/>
      <c r="B2007" s="1986" t="s">
        <v>70</v>
      </c>
      <c r="C2007" s="1551" t="str">
        <f>'Result Entry'!$Z$3</f>
        <v>ENGLISH Comp.</v>
      </c>
      <c r="D2007" s="1552"/>
      <c r="E2007" s="1728">
        <f>IF($L1994="TC",0,IF($L1994="Nso",0,VLOOKUP($A1990,'Result Entry'!$B$9:$FW$108,25,0)))</f>
        <v>0.0</v>
      </c>
      <c r="F2007" s="1729">
        <f>IF($L1994="TC",0,IF($L1994="Nso",0,VLOOKUP($A1990,'Result Entry'!$B$9:$FW$108,26,0)))</f>
        <v>0.0</v>
      </c>
      <c r="G2007" s="1729">
        <f>IF($L1994="TC",0,IF($L1994="Nso",0,VLOOKUP($A1990,'Result Entry'!$B$9:$FW$108,27,0)))</f>
        <v>0.0</v>
      </c>
      <c r="H2007" s="2034">
        <f t="shared" si="255" ref="H2007:H2012">SUM(E2007:G2007)</f>
        <v>0.0</v>
      </c>
      <c r="I2007" s="2035" t="str">
        <f>CONCATENATE(U2007,"/",'Result Entry'!$AD$7)</f>
        <v>0/70</v>
      </c>
      <c r="J2007" s="2036" t="str">
        <f>IF(V2007=0,"--",CONCATENATE(V2007,"/"))</f>
        <v>--</v>
      </c>
      <c r="K2007" s="2037">
        <f t="shared" si="256" ref="K2007:K2012">SUM(U2007:V2007)</f>
        <v>0.0</v>
      </c>
      <c r="L2007" s="2038">
        <f t="shared" si="257" ref="L2007:L2012">SUM(H2007,K2007)</f>
        <v>0.0</v>
      </c>
      <c r="M2007" s="2035" t="str">
        <f>CONCATENATE(W2007,"/",'Result Entry'!$AF$7)</f>
        <v>0/100</v>
      </c>
      <c r="N2007" s="2036" t="str">
        <f>IF(X2007=0,"--",CONCATENATE(X2007,"/"))</f>
        <v>--</v>
      </c>
      <c r="O2007" s="2031">
        <f t="shared" si="258" ref="O2007:O2012">SUM(W2007:X2007)</f>
        <v>0.0</v>
      </c>
      <c r="P2007" s="1734">
        <f t="shared" si="259" ref="P2007:P2012">SUM(L2007,O2007)</f>
        <v>0.0</v>
      </c>
      <c r="Q2007" s="2032" t="str">
        <f>IF($L1994="TC",0,IF($L1994="Nso",0,VLOOKUP($A1990,'Result Entry'!$B$9:$FW$108,38,0)))</f>
        <v/>
      </c>
      <c r="R2007" s="610"/>
      <c r="U2007" s="2039">
        <f>IF($L1994="TC",0,IF($L1994="Nso",0,VLOOKUP($A1990,'Result Entry'!$B$9:$FW$108,29,0)))</f>
        <v>0.0</v>
      </c>
      <c r="V2007" s="2039">
        <v>0.0</v>
      </c>
      <c r="W2007" s="2039">
        <f>IF($L1994="TC",0,IF($L1994="Nso",0,VLOOKUP($A1990,'Result Entry'!$B$9:$FW$108,31,0)))</f>
        <v>0.0</v>
      </c>
      <c r="X2007" s="2039">
        <v>0.0</v>
      </c>
    </row>
    <row r="2008" spans="8:8" s="1538" ht="33.75" customFormat="1" customHeight="1">
      <c r="A2008" s="1954"/>
      <c r="B2008" s="1986" t="s">
        <v>70</v>
      </c>
      <c r="C2008" s="1551">
        <f>IF(Y2008&gt;=1,'Result Entry'!$AO$3,0)</f>
        <v>0.0</v>
      </c>
      <c r="D2008" s="1552"/>
      <c r="E2008" s="1728">
        <f>IF($L1994="TC",0,IF($L1994="Nso",0,VLOOKUP($A1990,'Result Entry'!$B$9:$FW$108,40,0)))</f>
        <v>0.0</v>
      </c>
      <c r="F2008" s="1729">
        <f>IF($L1994="TC",0,IF($L1994="Nso",0,VLOOKUP($A1990,'Result Entry'!$B$9:$FW$108,41,0)))</f>
        <v>0.0</v>
      </c>
      <c r="G2008" s="1729">
        <f>IF($L1994="TC",0,IF($L1994="Nso",0,VLOOKUP($A1990,'Result Entry'!$B$9:$FW$108,42,0)))</f>
        <v>0.0</v>
      </c>
      <c r="H2008" s="2034">
        <f t="shared" si="255"/>
        <v>0.0</v>
      </c>
      <c r="I2008" s="2035" t="str">
        <f>CONCATENATE(U2008,"/",'Result Entry'!$AS$7)</f>
        <v>0/40</v>
      </c>
      <c r="J2008" s="2036" t="str">
        <f>IF(V2008=0,"--",CONCATENATE(V2008,"/",'Result Entry'!$AT$7))</f>
        <v>--</v>
      </c>
      <c r="K2008" s="2037">
        <f t="shared" si="256"/>
        <v>0.0</v>
      </c>
      <c r="L2008" s="2038">
        <f t="shared" si="257"/>
        <v>0.0</v>
      </c>
      <c r="M2008" s="2035" t="str">
        <f>CONCATENATE(W2008,"/",'Result Entry'!$AW$7)</f>
        <v>0/100</v>
      </c>
      <c r="N2008" s="2036" t="str">
        <f>IF(X2008=0,"--",CONCATENATE(X2008,"/",'Result Entry'!$AX$7))</f>
        <v>--</v>
      </c>
      <c r="O2008" s="2031">
        <f t="shared" si="258"/>
        <v>0.0</v>
      </c>
      <c r="P2008" s="1734">
        <f t="shared" si="259"/>
        <v>0.0</v>
      </c>
      <c r="Q2008" s="2032" t="str">
        <f>IF($L1994="TC",0,IF($L1994="Nso",0,VLOOKUP($A1990,'Result Entry'!$B$9:$FW$108,55,0)))</f>
        <v/>
      </c>
      <c r="R2008" s="610"/>
      <c r="U2008" s="2039">
        <f>IF($L1994="TC",0,IF($L1994="Nso",0,VLOOKUP($A1990,'Result Entry'!$B$9:$FW$108,44,0)))</f>
        <v>0.0</v>
      </c>
      <c r="V2008" s="2039">
        <f>IF($L1994="TC",0,IF($L1994="Nso",0,VLOOKUP($A1990,'Result Entry'!$B$9:$FW$108,45,0)))</f>
        <v>0.0</v>
      </c>
      <c r="W2008" s="2039">
        <f>IF($L1994="TC",0,IF($L1994="Nso",0,VLOOKUP($A1990,'Result Entry'!$B$9:$FW$108,48,0)))</f>
        <v>0.0</v>
      </c>
      <c r="X2008" s="2039">
        <f>IF($L1994="TC",0,IF($L1994="Nso",0,VLOOKUP($A1990,'Result Entry'!$B$9:$FW$108,49,0)))</f>
        <v>0.0</v>
      </c>
      <c r="Y2008" s="2039">
        <f>VLOOKUP($A1990,'Result Entry'!$B$9:$FW$108,39,0)</f>
        <v>0.0</v>
      </c>
    </row>
    <row r="2009" spans="8:8" s="1538" ht="33.75" customFormat="1" customHeight="1">
      <c r="A2009" s="1954"/>
      <c r="B2009" s="1986" t="s">
        <v>70</v>
      </c>
      <c r="C2009" s="1551">
        <f>IF(Y2009&gt;=1,'Result Entry'!$BF$3,0)</f>
        <v>0.0</v>
      </c>
      <c r="D2009" s="1552"/>
      <c r="E2009" s="1728">
        <f>IF($L1994="TC",0,IF($L1994="Nso",0,VLOOKUP($A1990,'Result Entry'!$B$9:$FW$108,57,0)))</f>
        <v>0.0</v>
      </c>
      <c r="F2009" s="1729">
        <f>IF($L1994="TC",0,IF($L1994="Nso",0,VLOOKUP($A1990,'Result Entry'!$B$9:$FW$108,58,0)))</f>
        <v>0.0</v>
      </c>
      <c r="G2009" s="1729">
        <f>IF($L1994="TC",0,IF($L1994="Nso",0,VLOOKUP($A1990,'Result Entry'!$B$9:$FW$108,59,0)))</f>
        <v>0.0</v>
      </c>
      <c r="H2009" s="2034">
        <f t="shared" si="255"/>
        <v>0.0</v>
      </c>
      <c r="I2009" s="2035" t="str">
        <f>CONCATENATE(U2009,"/",'Result Entry'!$BJ$7)</f>
        <v>0/70</v>
      </c>
      <c r="J2009" s="2036" t="str">
        <f>IF(V2009=0,"--",CONCATENATE(V2009,"/",'Result Entry'!$BK$7))</f>
        <v>--</v>
      </c>
      <c r="K2009" s="2037">
        <f t="shared" si="256"/>
        <v>0.0</v>
      </c>
      <c r="L2009" s="2038">
        <f t="shared" si="257"/>
        <v>0.0</v>
      </c>
      <c r="M2009" s="2035" t="str">
        <f>CONCATENATE(W2009,"/",'Result Entry'!$BN$7)</f>
        <v>0/100</v>
      </c>
      <c r="N2009" s="2036" t="str">
        <f>IF(X2009=0,"--",CONCATENATE(X2009,"/",'Result Entry'!$BO$7))</f>
        <v>--</v>
      </c>
      <c r="O2009" s="2031">
        <f t="shared" si="258"/>
        <v>0.0</v>
      </c>
      <c r="P2009" s="1734">
        <f t="shared" si="259"/>
        <v>0.0</v>
      </c>
      <c r="Q2009" s="2032" t="str">
        <f>IF($L1994="TC",0,IF($L1994="Nso",0,VLOOKUP($A1990,'Result Entry'!$B$9:$FW$108,72,0)))</f>
        <v/>
      </c>
      <c r="R2009" s="610"/>
      <c r="U2009" s="2039">
        <f>IF($L1994="TC",0,IF($L1994="Nso",0,VLOOKUP($A1990,'Result Entry'!$B$9:$FW$108,61,0)))</f>
        <v>0.0</v>
      </c>
      <c r="V2009" s="2039">
        <f>IF($L1994="TC",0,IF($L1994="Nso",0,VLOOKUP($A1990,'Result Entry'!$B$9:$FW$108,62,0)))</f>
        <v>0.0</v>
      </c>
      <c r="W2009" s="2039">
        <f>IF($L1994="TC",0,IF($L1994="Nso",0,VLOOKUP($A1990,'Result Entry'!$B$9:$FW$108,65,0)))</f>
        <v>0.0</v>
      </c>
      <c r="X2009" s="2039">
        <f>IF($L1994="TC",0,IF($L1994="Nso",0,VLOOKUP($A1990,'Result Entry'!$B$9:$FW$108,66,0)))</f>
        <v>0.0</v>
      </c>
      <c r="Y2009" s="2039">
        <f>VLOOKUP($A1990,'Result Entry'!$B$9:$FW$108,56,0)</f>
        <v>0.0</v>
      </c>
    </row>
    <row r="2010" spans="8:8" s="1538" ht="33.75" customFormat="1" customHeight="1">
      <c r="A2010" s="1954"/>
      <c r="B2010" s="1986" t="s">
        <v>70</v>
      </c>
      <c r="C2010" s="1554">
        <f>IF(Y2010&gt;=1,'Result Entry'!$BW$3,0)</f>
        <v>0.0</v>
      </c>
      <c r="D2010" s="2040"/>
      <c r="E2010" s="2041">
        <f>IF($L1994="TC",0,IF($L1994="Nso",0,VLOOKUP($A1990,'Result Entry'!$B$9:$FW$108,74,0)))</f>
        <v>0.0</v>
      </c>
      <c r="F2010" s="2042">
        <f>IF($L1994="TC",0,IF($L1994="Nso",0,VLOOKUP($A1990,'Result Entry'!$B$9:$FW$108,75,0)))</f>
        <v>0.0</v>
      </c>
      <c r="G2010" s="2042">
        <f>IF($L1994="TC",0,IF($L1994="Nso",0,VLOOKUP($A1990,'Result Entry'!$B$9:$FW$108,76,0)))</f>
        <v>0.0</v>
      </c>
      <c r="H2010" s="2043">
        <f t="shared" si="255"/>
        <v>0.0</v>
      </c>
      <c r="I2010" s="2044" t="str">
        <f>CONCATENATE(U2010,"/",'Result Entry'!$CA$7)</f>
        <v>0/70</v>
      </c>
      <c r="J2010" s="2045" t="str">
        <f>IF(V2010=0,"--",CONCATENATE(V2010,"/",'Result Entry'!$CB$7))</f>
        <v>--</v>
      </c>
      <c r="K2010" s="2046">
        <f t="shared" si="256"/>
        <v>0.0</v>
      </c>
      <c r="L2010" s="2047">
        <f t="shared" si="257"/>
        <v>0.0</v>
      </c>
      <c r="M2010" s="2044" t="str">
        <f>CONCATENATE(W2010,"/",'Result Entry'!$CE$7)</f>
        <v>0/100</v>
      </c>
      <c r="N2010" s="2045" t="str">
        <f>IF(X2010=0,"--",CONCATENATE(X2010,"/",'Result Entry'!$CF$7))</f>
        <v>--</v>
      </c>
      <c r="O2010" s="2043">
        <f t="shared" si="258"/>
        <v>0.0</v>
      </c>
      <c r="P2010" s="2048">
        <f t="shared" si="259"/>
        <v>0.0</v>
      </c>
      <c r="Q2010" s="2049" t="str">
        <f>IF($L1994="TC",0,IF($L1994="Nso",0,VLOOKUP($A1990,'Result Entry'!$B$9:$FW$108,89,0)))</f>
        <v/>
      </c>
      <c r="R2010" s="610"/>
      <c r="U2010" s="2041">
        <f>IF($L1994="TC",0,IF($L1994="Nso",0,VLOOKUP($A1990,'Result Entry'!$B$9:$FW$108,78,0)))</f>
        <v>0.0</v>
      </c>
      <c r="V2010" s="2041">
        <f>IF($L1994="TC",0,IF($L1994="Nso",0,VLOOKUP($A1990,'Result Entry'!$B$9:$FW$108,79,0)))</f>
        <v>0.0</v>
      </c>
      <c r="W2010" s="2041">
        <f>IF($L1994="TC",0,IF($L1994="Nso",0,VLOOKUP($A1990,'Result Entry'!$B$9:$FW$108,82,0)))</f>
        <v>0.0</v>
      </c>
      <c r="X2010" s="2041">
        <f>IF($L1994="TC",0,IF($L1994="Nso",0,VLOOKUP($A1990,'Result Entry'!$B$9:$FW$108,83,0)))</f>
        <v>0.0</v>
      </c>
      <c r="Y2010" s="2041">
        <f>VLOOKUP($A1990,'Result Entry'!$B$9:$FW$108,73,0)</f>
        <v>0.0</v>
      </c>
    </row>
    <row r="2011" spans="8:8" s="1538" ht="33.75" customFormat="1" customHeight="1">
      <c r="A2011" s="1954"/>
      <c r="B2011" s="1986" t="s">
        <v>70</v>
      </c>
      <c r="C2011" s="2050">
        <f>IF(Y2011&gt;=1,'Result Entry'!$CN$3,0)</f>
        <v>0.0</v>
      </c>
      <c r="D2011" s="2040"/>
      <c r="E2011" s="2051">
        <f>IF($L1994="TC",0,IF($L1994="Nso",0,VLOOKUP($A1990,'Result Entry'!$B$9:$FW$108,91,0)))</f>
        <v>0.0</v>
      </c>
      <c r="F2011" s="2052">
        <f>IF($L1994="TC",0,IF($L1994="Nso",0,VLOOKUP($A1990,'Result Entry'!$B$9:$FW$108,92,0)))</f>
        <v>0.0</v>
      </c>
      <c r="G2011" s="2052">
        <f>IF($L1994="TC",0,IF($L1994="Nso",0,VLOOKUP($A1990,'Result Entry'!$B$9:$FW$108,93,0)))</f>
        <v>0.0</v>
      </c>
      <c r="H2011" s="2053">
        <f t="shared" si="255"/>
        <v>0.0</v>
      </c>
      <c r="I2011" s="2054" t="str">
        <f>CONCATENATE(U2011,"/",'Result Entry'!$CR$7)</f>
        <v>0/70</v>
      </c>
      <c r="J2011" s="2055" t="str">
        <f>IF(V2011=0,"--",CONCATENATE(V2011,"/",'Result Entry'!$CS$7))</f>
        <v>--</v>
      </c>
      <c r="K2011" s="2056">
        <f t="shared" si="256"/>
        <v>0.0</v>
      </c>
      <c r="L2011" s="2057">
        <f t="shared" si="257"/>
        <v>0.0</v>
      </c>
      <c r="M2011" s="2054" t="str">
        <f>CONCATENATE(W2011,"/",'Result Entry'!$CV$7)</f>
        <v>0/100</v>
      </c>
      <c r="N2011" s="2055" t="str">
        <f>IF(X2011=0,"--",CONCATENATE(X2011,"/",'Result Entry'!$CW$7))</f>
        <v>--</v>
      </c>
      <c r="O2011" s="2053">
        <f t="shared" si="258"/>
        <v>0.0</v>
      </c>
      <c r="P2011" s="2058">
        <f t="shared" si="259"/>
        <v>0.0</v>
      </c>
      <c r="Q2011" s="2059" t="str">
        <f>IF($L1994="TC",0,IF($L1994="Nso",0,VLOOKUP($A1990,'Result Entry'!$B$9:$FW$108,106,0)))</f>
        <v/>
      </c>
      <c r="R2011" s="610"/>
      <c r="U2011" s="2051">
        <f>IF($L1994="TC",0,IF($L1994="Nso",0,VLOOKUP($A1990,'Result Entry'!$B$9:$FW$108,95,0)))</f>
        <v>0.0</v>
      </c>
      <c r="V2011" s="2051">
        <f>IF($L1994="TC",0,IF($L1994="Nso",0,VLOOKUP($A1990,'Result Entry'!$B$9:$FW$108,96,0)))</f>
        <v>0.0</v>
      </c>
      <c r="W2011" s="2051">
        <f>IF($L1994="TC",0,IF($L1994="Nso",0,VLOOKUP($A1990,'Result Entry'!$B$9:$FW$108,99,0)))</f>
        <v>0.0</v>
      </c>
      <c r="X2011" s="2051">
        <f>IF($L1994="TC",0,IF($L1994="Nso",0,VLOOKUP($A1990,'Result Entry'!$B$9:$FW$108,100,0)))</f>
        <v>0.0</v>
      </c>
      <c r="Y2011" s="2051">
        <f>VLOOKUP($A1990,'Result Entry'!$B$9:$FW$108,90,0)</f>
        <v>0.0</v>
      </c>
    </row>
    <row r="2012" spans="8:8" s="1538" ht="33.75" customFormat="1" customHeight="1">
      <c r="A2012" s="1954"/>
      <c r="B2012" s="1986" t="s">
        <v>70</v>
      </c>
      <c r="C2012" s="1554">
        <f>IF(Y2012&gt;=1,'Result Entry'!$DE$3,0)</f>
        <v>0.0</v>
      </c>
      <c r="D2012" s="2040"/>
      <c r="E2012" s="1739">
        <f>IF($L1994="TC",0,IF($L1994="Nso",0,VLOOKUP($A1990,'Result Entry'!$B$9:$FW$108,108,0)))</f>
        <v>0.0</v>
      </c>
      <c r="F2012" s="1740">
        <f>IF($L1994="TC",0,IF($L1994="Nso",0,VLOOKUP($A1990,'Result Entry'!$B$9:$FW$108,109,0)))</f>
        <v>0.0</v>
      </c>
      <c r="G2012" s="1740">
        <f>IF($L1994="TC",0,IF($L1994="Nso",0,VLOOKUP($A1990,'Result Entry'!$B$9:$FW$108,110,0)))</f>
        <v>0.0</v>
      </c>
      <c r="H2012" s="2060">
        <f t="shared" si="255"/>
        <v>0.0</v>
      </c>
      <c r="I2012" s="2061" t="str">
        <f>CONCATENATE(U2012,"/",'Result Entry'!$DI$7)</f>
        <v>0/70</v>
      </c>
      <c r="J2012" s="2062" t="str">
        <f>IF(V2012=0,"--",CONCATENATE(V2012,"/",'Result Entry'!$DJ$7))</f>
        <v>--</v>
      </c>
      <c r="K2012" s="2063">
        <f t="shared" si="256"/>
        <v>0.0</v>
      </c>
      <c r="L2012" s="2064">
        <f t="shared" si="257"/>
        <v>0.0</v>
      </c>
      <c r="M2012" s="2061" t="str">
        <f>CONCATENATE(W2012,"/",'Result Entry'!$DM$7)</f>
        <v>0/100</v>
      </c>
      <c r="N2012" s="2062" t="str">
        <f>IF(X2012=0,"--",CONCATENATE(X2012,"/",'Result Entry'!$DN$7))</f>
        <v>--</v>
      </c>
      <c r="O2012" s="2060">
        <f t="shared" si="258"/>
        <v>0.0</v>
      </c>
      <c r="P2012" s="1746">
        <f t="shared" si="259"/>
        <v>0.0</v>
      </c>
      <c r="Q2012" s="2032" t="str">
        <f>IF($L1994="TC",0,IF($L1994="Nso",0,VLOOKUP($A1990,'Result Entry'!$B$9:$FW$108,123,0)))</f>
        <v/>
      </c>
      <c r="R2012" s="610"/>
      <c r="U2012" s="2065">
        <f>IF($L1994="TC",0,IF($L1994="Nso",0,VLOOKUP($A1990,'Result Entry'!$B$9:$FW$108,112,0)))</f>
        <v>0.0</v>
      </c>
      <c r="V2012" s="2065">
        <f>IF($L1994="TC",0,IF($L1994="Nso",0,VLOOKUP($A1990,'Result Entry'!$B$9:$FW$108,113,0)))</f>
        <v>0.0</v>
      </c>
      <c r="W2012" s="2065">
        <f>IF($L1994="TC",0,IF($L1994="Nso",0,VLOOKUP($A1990,'Result Entry'!$B$9:$FW$108,116,0)))</f>
        <v>0.0</v>
      </c>
      <c r="X2012" s="2065">
        <f>IF($L1994="TC",0,IF($L1994="Nso",0,VLOOKUP($A1990,'Result Entry'!$B$9:$FW$108,117,0)))</f>
        <v>0.0</v>
      </c>
      <c r="Y2012" s="2065">
        <f>VLOOKUP($A1990,'Result Entry'!$B$9:$FW$108,107,0)</f>
        <v>0.0</v>
      </c>
    </row>
    <row r="2013" spans="8:8" ht="33.75" customHeight="1">
      <c r="A2013" s="1954"/>
      <c r="B2013" s="1986" t="s">
        <v>70</v>
      </c>
      <c r="C2013" s="1565" t="s">
        <v>78</v>
      </c>
      <c r="D2013" s="1566"/>
      <c r="E2013" s="1567"/>
      <c r="F2013" s="1747" t="s">
        <v>79</v>
      </c>
      <c r="G2013" s="2066"/>
      <c r="H2013" s="1748"/>
      <c r="I2013" s="1747" t="s">
        <v>80</v>
      </c>
      <c r="J2013" s="1749"/>
      <c r="K2013" s="2067" t="s">
        <v>42</v>
      </c>
      <c r="L2013" s="2068"/>
      <c r="M2013" s="2067" t="s">
        <v>92</v>
      </c>
      <c r="N2013" s="1753"/>
      <c r="O2013" s="1752" t="s">
        <v>40</v>
      </c>
      <c r="P2013" s="1753"/>
      <c r="Q2013" s="2069" t="s">
        <v>44</v>
      </c>
      <c r="R2013" s="610"/>
    </row>
    <row r="2014" spans="8:8" ht="33.75" customHeight="1">
      <c r="A2014" s="1954"/>
      <c r="B2014" s="1986" t="s">
        <v>70</v>
      </c>
      <c r="C2014" s="1577"/>
      <c r="D2014" s="1578"/>
      <c r="E2014" s="1579"/>
      <c r="F2014" s="1755">
        <f>IF($L1994="TC",0,IF($L1994="Nso",0,VLOOKUP($A1990,'Result Entry'!$B$9:$FW$108,171,0)))</f>
        <v>0.0</v>
      </c>
      <c r="G2014" s="2070"/>
      <c r="H2014" s="1756"/>
      <c r="I2014" s="2071">
        <f>IF($L1994="TC",0,IF($L1994="Nso",0,VLOOKUP($A1990,'Result Entry'!$B$9:$FW$108,172,0)))</f>
        <v>0.0</v>
      </c>
      <c r="J2014" s="2072"/>
      <c r="K2014" s="2073">
        <f>IF($L1994="TC",0,IF($L1994="Nso",0,VLOOKUP($A1990,'Result Entry'!$B$9:$FW$108,173,0)))</f>
        <v>0.0</v>
      </c>
      <c r="L2014" s="2074"/>
      <c r="M2014" s="2075" t="str">
        <f>IF($L1994="TC",0,IF($L1994="Nso",0,VLOOKUP($A1990,'Result Entry'!$B$9:$FW$108,174,0)))</f>
        <v/>
      </c>
      <c r="N2014" s="2076"/>
      <c r="O2014" s="1535" t="str">
        <f>VLOOKUP($A1990,'Result Entry'!$B$9:$FW$108,175,0)</f>
        <v/>
      </c>
      <c r="P2014" s="1534"/>
      <c r="Q2014" s="2077" t="str">
        <f>IF($L1994="TC",0,IF($L1994="Nso",0,VLOOKUP($A1990,'Result Entry'!$B$9:$FW$108,177,0)))</f>
        <v/>
      </c>
      <c r="R2014" s="610"/>
    </row>
    <row r="2015" spans="8:8" ht="33.75" customHeight="1">
      <c r="A2015" s="1954"/>
      <c r="B2015" s="1986" t="s">
        <v>70</v>
      </c>
      <c r="C2015" s="2078" t="s">
        <v>59</v>
      </c>
      <c r="D2015" s="2079"/>
      <c r="E2015" s="2079"/>
      <c r="F2015" s="2079"/>
      <c r="G2015" s="2079"/>
      <c r="H2015" s="2079"/>
      <c r="I2015" s="2080"/>
      <c r="J2015" s="1592" t="s">
        <v>60</v>
      </c>
      <c r="K2015" s="1592"/>
      <c r="L2015" s="1592"/>
      <c r="M2015" s="1593"/>
      <c r="N2015" s="1760">
        <f>VLOOKUP($A1990,'Result Entry'!$B$9:$FW$108,168,0)</f>
        <v>0.0</v>
      </c>
      <c r="O2015" s="1761"/>
      <c r="P2015" s="2081" t="s">
        <v>38</v>
      </c>
      <c r="Q2015" s="2082"/>
      <c r="R2015" s="610"/>
    </row>
    <row r="2016" spans="8:8" ht="33.75" customHeight="1">
      <c r="A2016" s="1954"/>
      <c r="B2016" s="1986" t="s">
        <v>70</v>
      </c>
      <c r="C2016" s="1598" t="s">
        <v>244</v>
      </c>
      <c r="D2016" s="1599"/>
      <c r="E2016" s="1599"/>
      <c r="F2016" s="2083" t="s">
        <v>158</v>
      </c>
      <c r="G2016" s="2084"/>
      <c r="H2016" s="2085"/>
      <c r="I2016" s="2086" t="s">
        <v>242</v>
      </c>
      <c r="J2016" s="1603" t="s">
        <v>61</v>
      </c>
      <c r="K2016" s="1603"/>
      <c r="L2016" s="1603"/>
      <c r="M2016" s="1604"/>
      <c r="N2016" s="1762">
        <f>VLOOKUP($A1990,'Result Entry'!$B$9:$FW$108,169,0)</f>
        <v>0.0</v>
      </c>
      <c r="O2016" s="1763"/>
      <c r="P2016" s="1607" t="str">
        <f>VLOOKUP($A1990,'Result Entry'!$B$9:$FW$108,170,0)</f>
        <v/>
      </c>
      <c r="Q2016" s="2087"/>
      <c r="R2016" s="610"/>
    </row>
    <row r="2017" spans="8:8" ht="33.75" customHeight="1">
      <c r="A2017" s="1954"/>
      <c r="B2017" s="1986" t="s">
        <v>70</v>
      </c>
      <c r="C2017" s="1598"/>
      <c r="D2017" s="1599"/>
      <c r="E2017" s="1599"/>
      <c r="F2017" s="2088"/>
      <c r="G2017" s="2089"/>
      <c r="H2017" s="2090"/>
      <c r="I2017" s="2091" t="s">
        <v>100</v>
      </c>
      <c r="J2017" s="1612" t="s">
        <v>62</v>
      </c>
      <c r="K2017" s="1612"/>
      <c r="L2017" s="1612"/>
      <c r="M2017" s="1613"/>
      <c r="N2017" s="2092">
        <f>IF($L1994="TC","Transferred",IF($L1994="Nso","NameSeparated",VLOOKUP($A1990,'Result Entry'!$B$9:$FW$108,178,0)))</f>
        <v>0.0</v>
      </c>
      <c r="O2017" s="2092"/>
      <c r="P2017" s="2092"/>
      <c r="Q2017" s="2093"/>
      <c r="R2017" s="610"/>
    </row>
    <row r="2018" spans="8:8" ht="33.75" customHeight="1">
      <c r="A2018" s="1954"/>
      <c r="B2018" s="1986" t="s">
        <v>70</v>
      </c>
      <c r="C2018" s="1766" t="str">
        <f>'Result Entry'!$DU$3</f>
        <v>Foundation Of Information Tech.</v>
      </c>
      <c r="D2018" s="1767"/>
      <c r="E2018" s="1768"/>
      <c r="F2018" s="1769" t="str">
        <f>IF(OR($L1994="TC",$L1994="Nso"),"",VLOOKUP($A1990,'Result Entry'!$B$9:$GS$108,196,0))</f>
        <v>0/200</v>
      </c>
      <c r="G2018" s="1769"/>
      <c r="H2018" s="1769"/>
      <c r="I2018" s="1770" t="str">
        <f>IF(F2018="","",VLOOKUP($A1990,'Result Entry'!$B$9:$GS$108,137,0))</f>
        <v/>
      </c>
      <c r="J2018" s="1621" t="s">
        <v>72</v>
      </c>
      <c r="K2018" s="1621"/>
      <c r="L2018" s="1621"/>
      <c r="M2018" s="1622"/>
      <c r="N2018" s="2094">
        <f>'Result Entry'!$T$2</f>
        <v>45041.0</v>
      </c>
      <c r="O2018" s="2095"/>
      <c r="P2018" s="2095"/>
      <c r="Q2018" s="2096"/>
      <c r="R2018" s="610"/>
    </row>
    <row r="2019" spans="8:8" ht="33.75" customHeight="1">
      <c r="A2019" s="1954"/>
      <c r="B2019" s="1986" t="s">
        <v>70</v>
      </c>
      <c r="C2019" s="1774" t="str">
        <f>'Result Entry'!$EI$3</f>
        <v>G.I.A.I.-II</v>
      </c>
      <c r="D2019" s="1775"/>
      <c r="E2019" s="1776"/>
      <c r="F2019" s="1769" t="str">
        <f>IF(OR($L1994="TC",$L1994="Nso"),"",VLOOKUP($A1990,'Result Entry'!$B$9:$GS$108,200,0))</f>
        <v>0/200</v>
      </c>
      <c r="G2019" s="1769"/>
      <c r="H2019" s="1769"/>
      <c r="I2019" s="1770" t="str">
        <f>IF(F2019="","",VLOOKUP($A1990,'Result Entry'!$B$9:$GS$108,149,0))</f>
        <v/>
      </c>
      <c r="J2019" s="1626"/>
      <c r="K2019" s="1627"/>
      <c r="L2019" s="1627"/>
      <c r="M2019" s="1627"/>
      <c r="N2019" s="1627"/>
      <c r="O2019" s="1627"/>
      <c r="P2019" s="1627"/>
      <c r="Q2019" s="2097"/>
      <c r="R2019" s="610"/>
    </row>
    <row r="2020" spans="8:8" ht="33.75" customHeight="1">
      <c r="A2020" s="1954"/>
      <c r="B2020" s="1986" t="s">
        <v>70</v>
      </c>
      <c r="C2020" s="1774" t="str">
        <f>'Result Entry'!$EU$3</f>
        <v>SOC.SER.PLAN</v>
      </c>
      <c r="D2020" s="1775"/>
      <c r="E2020" s="1776"/>
      <c r="F2020" s="1769" t="str">
        <f>IF(OR($L1994="TC",$L1994="Nso"),"",VLOOKUP($A1990,'Result Entry'!$B$9:$HS$108,204,0))</f>
        <v>0/200</v>
      </c>
      <c r="G2020" s="1769"/>
      <c r="H2020" s="1769"/>
      <c r="I2020" s="1770" t="str">
        <f>IF(F2020="","",VLOOKUP($A1990,'Result Entry'!$B$9:$GS$108,161,0))</f>
        <v/>
      </c>
      <c r="J2020" s="1629" t="s">
        <v>175</v>
      </c>
      <c r="K2020" s="2098"/>
      <c r="L2020" s="2098"/>
      <c r="M2020" s="1630"/>
      <c r="N2020" s="2099"/>
      <c r="O2020" s="2100"/>
      <c r="P2020" s="2100"/>
      <c r="Q2020" s="2101"/>
      <c r="R2020" s="610"/>
    </row>
    <row r="2021" spans="8:8" ht="33.75" customHeight="1">
      <c r="A2021" s="1954"/>
      <c r="B2021" s="1986" t="s">
        <v>70</v>
      </c>
      <c r="C2021" s="1774" t="str">
        <f>'Result Entry'!$FG$3</f>
        <v>Jeewan Kaushal</v>
      </c>
      <c r="D2021" s="1775"/>
      <c r="E2021" s="1776"/>
      <c r="F2021" s="1769" t="str">
        <f>IF(OR($L1994="TC",$L1994="Nso"),"",VLOOKUP($A1990,'Result Entry'!$B$9:$HS$108,208,0))</f>
        <v>0/100</v>
      </c>
      <c r="G2021" s="1769"/>
      <c r="H2021" s="1769"/>
      <c r="I2021" s="1770" t="str">
        <f>IF(F2021="","",VLOOKUP($A1990,'Result Entry'!$B$9:$HS$108,167,0))</f>
        <v/>
      </c>
      <c r="J2021" s="1629" t="s">
        <v>149</v>
      </c>
      <c r="K2021" s="2098"/>
      <c r="L2021" s="2098"/>
      <c r="M2021" s="1630"/>
      <c r="N2021" s="1630"/>
      <c r="O2021" s="1630"/>
      <c r="P2021" s="1630"/>
      <c r="Q2021" s="2102"/>
      <c r="R2021" s="610"/>
    </row>
    <row r="2022" spans="8:8" ht="33.75" customHeight="1">
      <c r="A2022" s="1954"/>
      <c r="B2022" s="1986" t="s">
        <v>70</v>
      </c>
      <c r="C2022" s="1777" t="s">
        <v>181</v>
      </c>
      <c r="D2022" s="1778"/>
      <c r="E2022" s="1779"/>
      <c r="F2022" s="2103" t="s">
        <v>182</v>
      </c>
      <c r="G2022" s="2104"/>
      <c r="H2022" s="2105"/>
      <c r="I2022" s="1782" t="s">
        <v>31</v>
      </c>
      <c r="J2022" s="1629" t="s">
        <v>176</v>
      </c>
      <c r="K2022" s="2098"/>
      <c r="L2022" s="2098"/>
      <c r="M2022" s="1630"/>
      <c r="N2022" s="1630"/>
      <c r="O2022" s="1630"/>
      <c r="P2022" s="1630"/>
      <c r="Q2022" s="2102"/>
      <c r="R2022" s="610"/>
    </row>
    <row r="2023" spans="8:8" ht="33.75" customHeight="1">
      <c r="A2023" s="1954"/>
      <c r="B2023" s="1986" t="s">
        <v>70</v>
      </c>
      <c r="C2023" s="1783"/>
      <c r="D2023" s="1784"/>
      <c r="E2023" s="1785"/>
      <c r="F2023" s="1786" t="s">
        <v>245</v>
      </c>
      <c r="G2023" s="2106"/>
      <c r="H2023" s="1787"/>
      <c r="I2023" s="1788" t="s">
        <v>63</v>
      </c>
      <c r="J2023" s="1647" t="s">
        <v>68</v>
      </c>
      <c r="K2023" s="1648"/>
      <c r="L2023" s="1648"/>
      <c r="M2023" s="1648"/>
      <c r="N2023" s="1648"/>
      <c r="O2023" s="1648"/>
      <c r="P2023" s="1648"/>
      <c r="Q2023" s="2107"/>
      <c r="R2023" s="610"/>
    </row>
    <row r="2024" spans="8:8" ht="33.75" customHeight="1">
      <c r="A2024" s="1954"/>
      <c r="B2024" s="1986" t="s">
        <v>70</v>
      </c>
      <c r="C2024" s="1783"/>
      <c r="D2024" s="1784"/>
      <c r="E2024" s="1785"/>
      <c r="F2024" s="1786" t="s">
        <v>246</v>
      </c>
      <c r="G2024" s="2106"/>
      <c r="H2024" s="1787"/>
      <c r="I2024" s="1788" t="s">
        <v>64</v>
      </c>
      <c r="J2024" s="1650"/>
      <c r="K2024" s="1651"/>
      <c r="L2024" s="1651"/>
      <c r="M2024" s="1651"/>
      <c r="N2024" s="1651"/>
      <c r="O2024" s="1651"/>
      <c r="P2024" s="1651"/>
      <c r="Q2024" s="2108"/>
      <c r="R2024" s="610"/>
    </row>
    <row r="2025" spans="8:8" ht="33.75" customHeight="1">
      <c r="A2025" s="1954"/>
      <c r="B2025" s="1986" t="s">
        <v>70</v>
      </c>
      <c r="C2025" s="1783"/>
      <c r="D2025" s="1784"/>
      <c r="E2025" s="1785"/>
      <c r="F2025" s="1786" t="s">
        <v>247</v>
      </c>
      <c r="G2025" s="2106"/>
      <c r="H2025" s="1787"/>
      <c r="I2025" s="1788" t="s">
        <v>66</v>
      </c>
      <c r="J2025" s="1650"/>
      <c r="K2025" s="1651"/>
      <c r="L2025" s="1651"/>
      <c r="M2025" s="1651"/>
      <c r="N2025" s="1651"/>
      <c r="O2025" s="1651"/>
      <c r="P2025" s="1651"/>
      <c r="Q2025" s="2108"/>
      <c r="R2025" s="610"/>
    </row>
    <row r="2026" spans="8:8" ht="33.75" customHeight="1">
      <c r="A2026" s="1954"/>
      <c r="B2026" s="1986" t="s">
        <v>70</v>
      </c>
      <c r="C2026" s="1783"/>
      <c r="D2026" s="1784"/>
      <c r="E2026" s="1785"/>
      <c r="F2026" s="1786" t="s">
        <v>248</v>
      </c>
      <c r="G2026" s="2106"/>
      <c r="H2026" s="1787"/>
      <c r="I2026" s="1788" t="s">
        <v>65</v>
      </c>
      <c r="J2026" s="1653" t="s">
        <v>81</v>
      </c>
      <c r="K2026" s="1654"/>
      <c r="L2026" s="1654"/>
      <c r="M2026" s="1654"/>
      <c r="N2026" s="1654"/>
      <c r="O2026" s="1654"/>
      <c r="P2026" s="1654"/>
      <c r="Q2026" s="2109"/>
      <c r="R2026" s="610"/>
    </row>
    <row r="2027" spans="8:8" ht="33.75" customHeight="1">
      <c r="A2027" s="1954"/>
      <c r="B2027" s="2110" t="s">
        <v>70</v>
      </c>
      <c r="C2027" s="2111"/>
      <c r="D2027" s="2112"/>
      <c r="E2027" s="2113"/>
      <c r="F2027" s="2114"/>
      <c r="G2027" s="2115"/>
      <c r="H2027" s="2115"/>
      <c r="I2027" s="2116"/>
      <c r="J2027" s="2117"/>
      <c r="K2027" s="2118"/>
      <c r="L2027" s="2118"/>
      <c r="M2027" s="2118"/>
      <c r="N2027" s="2118"/>
      <c r="O2027" s="2118"/>
      <c r="P2027" s="2118"/>
      <c r="Q2027" s="2119"/>
      <c r="R2027" s="610"/>
    </row>
    <row r="2028" spans="8:8" s="927" ht="48.75" customFormat="1" customHeight="1">
      <c r="A2028" s="1439"/>
      <c r="B2028" s="2120"/>
      <c r="C2028" s="2120"/>
      <c r="D2028" s="2120"/>
      <c r="E2028" s="2120"/>
      <c r="F2028" s="2120"/>
      <c r="G2028" s="2120"/>
      <c r="H2028" s="2120"/>
      <c r="I2028" s="2120"/>
      <c r="J2028" s="2120"/>
      <c r="K2028" s="2120"/>
      <c r="L2028" s="2120"/>
      <c r="M2028" s="2120"/>
      <c r="N2028" s="2120"/>
      <c r="O2028" s="2120"/>
      <c r="P2028" s="2120"/>
      <c r="Q2028" s="2120"/>
      <c r="R2028" s="610"/>
    </row>
    <row r="2029" spans="8:8" ht="9.75" customHeight="1">
      <c r="A2029" s="1949">
        <f>A1990+1</f>
        <v>53.0</v>
      </c>
      <c r="B2029" s="1949"/>
      <c r="C2029" s="1949"/>
      <c r="D2029" s="1949"/>
      <c r="E2029" s="1949"/>
      <c r="F2029" s="1949"/>
      <c r="G2029" s="1949"/>
      <c r="H2029" s="1949"/>
      <c r="I2029" s="1949"/>
      <c r="J2029" s="1949"/>
      <c r="K2029" s="1949"/>
      <c r="L2029" s="1949"/>
      <c r="M2029" s="1949"/>
      <c r="N2029" s="1949"/>
      <c r="O2029" s="1949"/>
      <c r="P2029" s="1949"/>
      <c r="Q2029" s="1949"/>
      <c r="R2029" s="1949"/>
    </row>
    <row r="2030" spans="8:8" ht="16.5" customHeight="1">
      <c r="A2030" s="1950"/>
      <c r="B2030" s="1951" t="s">
        <v>51</v>
      </c>
      <c r="C2030" s="1952"/>
      <c r="D2030" s="1952"/>
      <c r="E2030" s="1952"/>
      <c r="F2030" s="1952"/>
      <c r="G2030" s="1952"/>
      <c r="H2030" s="1952"/>
      <c r="I2030" s="1952"/>
      <c r="J2030" s="1952"/>
      <c r="K2030" s="1952"/>
      <c r="L2030" s="1952"/>
      <c r="M2030" s="1952"/>
      <c r="N2030" s="1952"/>
      <c r="O2030" s="1952"/>
      <c r="P2030" s="1952"/>
      <c r="Q2030" s="1953"/>
      <c r="R2030" s="610"/>
    </row>
    <row r="2031" spans="8:8" ht="62.25" customHeight="1">
      <c r="A2031" s="1954"/>
      <c r="B2031" s="1955"/>
      <c r="C2031" s="1956"/>
      <c r="D2031" s="1957" t="str">
        <f>Master!$E$8</f>
        <v>Govt. Sr. Secondary School </v>
      </c>
      <c r="E2031" s="1958"/>
      <c r="F2031" s="1958"/>
      <c r="G2031" s="1958"/>
      <c r="H2031" s="1958"/>
      <c r="I2031" s="1958"/>
      <c r="J2031" s="1958"/>
      <c r="K2031" s="1958"/>
      <c r="L2031" s="1958"/>
      <c r="M2031" s="1958"/>
      <c r="N2031" s="1958"/>
      <c r="O2031" s="1958"/>
      <c r="P2031" s="1958"/>
      <c r="Q2031" s="1959"/>
      <c r="R2031" s="610"/>
    </row>
    <row r="2032" spans="8:8" ht="33.0" customHeight="1">
      <c r="A2032" s="1954"/>
      <c r="B2032" s="1960"/>
      <c r="C2032" s="1961"/>
      <c r="D2032" s="1962" t="str">
        <f>Master!$E$11</f>
        <v>P.S.-Bapini (Jodhpur)</v>
      </c>
      <c r="E2032" s="1962"/>
      <c r="F2032" s="1962"/>
      <c r="G2032" s="1962"/>
      <c r="H2032" s="1962"/>
      <c r="I2032" s="1962"/>
      <c r="J2032" s="1962"/>
      <c r="K2032" s="1962"/>
      <c r="L2032" s="1962"/>
      <c r="M2032" s="1962"/>
      <c r="N2032" s="1962"/>
      <c r="O2032" s="1962"/>
      <c r="P2032" s="1962"/>
      <c r="Q2032" s="1963"/>
      <c r="R2032" s="610"/>
    </row>
    <row r="2033" spans="8:8" ht="21.75" customHeight="1">
      <c r="A2033" s="1954"/>
      <c r="B2033" s="1964"/>
      <c r="C2033" s="1965" t="s">
        <v>151</v>
      </c>
      <c r="D2033" s="1966"/>
      <c r="E2033" s="1966"/>
      <c r="F2033" s="1966"/>
      <c r="G2033" s="1966"/>
      <c r="H2033" s="1967"/>
      <c r="I2033" s="1968" t="s">
        <v>128</v>
      </c>
      <c r="J2033" s="1969"/>
      <c r="K2033" s="1969"/>
      <c r="L2033" s="1970">
        <f>VLOOKUP(A2029,'Result Entry'!$B$6:$K$108,6,0)</f>
        <v>0.0</v>
      </c>
      <c r="M2033" s="1971"/>
      <c r="N2033" s="1972" t="s">
        <v>69</v>
      </c>
      <c r="O2033" s="1973"/>
      <c r="P2033" s="1974">
        <f>Master!$E$14</f>
        <v>8.151106901E9</v>
      </c>
      <c r="Q2033" s="1975"/>
      <c r="R2033" s="610"/>
    </row>
    <row r="2034" spans="8:8" ht="21.75" customHeight="1">
      <c r="A2034" s="1954"/>
      <c r="B2034" s="1976"/>
      <c r="C2034" s="1965"/>
      <c r="D2034" s="1966"/>
      <c r="E2034" s="1966"/>
      <c r="F2034" s="1966"/>
      <c r="G2034" s="1966"/>
      <c r="H2034" s="1967"/>
      <c r="I2034" s="1968"/>
      <c r="J2034" s="1969"/>
      <c r="K2034" s="1969"/>
      <c r="L2034" s="1970"/>
      <c r="M2034" s="1971"/>
      <c r="N2034" s="1470" t="s">
        <v>67</v>
      </c>
      <c r="O2034" s="1471"/>
      <c r="P2034" s="1472"/>
      <c r="Q2034" s="1977"/>
      <c r="R2034" s="610"/>
    </row>
    <row r="2035" spans="8:8" ht="21.75" customHeight="1">
      <c r="A2035" s="1954"/>
      <c r="B2035" s="1976"/>
      <c r="C2035" s="1978"/>
      <c r="D2035" s="1979"/>
      <c r="E2035" s="1979"/>
      <c r="F2035" s="1979"/>
      <c r="G2035" s="1979"/>
      <c r="H2035" s="1980"/>
      <c r="I2035" s="1981"/>
      <c r="J2035" s="1982"/>
      <c r="K2035" s="1982"/>
      <c r="L2035" s="1983"/>
      <c r="M2035" s="1984"/>
      <c r="N2035" s="1479" t="s">
        <v>52</v>
      </c>
      <c r="O2035" s="1480"/>
      <c r="P2035" s="1481" t="str">
        <f>Master!$E$6</f>
        <v>2022-23</v>
      </c>
      <c r="Q2035" s="1985"/>
      <c r="R2035" s="610"/>
    </row>
    <row r="2036" spans="8:8" ht="33.75" customHeight="1">
      <c r="A2036" s="1954"/>
      <c r="B2036" s="1986" t="s">
        <v>70</v>
      </c>
      <c r="C2036" s="1677" t="s">
        <v>21</v>
      </c>
      <c r="D2036" s="1678"/>
      <c r="E2036" s="1678"/>
      <c r="F2036" s="1678"/>
      <c r="G2036" s="1679"/>
      <c r="H2036" s="1680" t="s">
        <v>150</v>
      </c>
      <c r="I2036" s="1681">
        <f>VLOOKUP($A2029,'Result Entry'!$B$9:$FW$108,4,0)</f>
        <v>0.0</v>
      </c>
      <c r="J2036" s="1681"/>
      <c r="K2036" s="1681"/>
      <c r="L2036" s="1681"/>
      <c r="M2036" s="1681"/>
      <c r="N2036" s="1681"/>
      <c r="O2036" s="1681"/>
      <c r="P2036" s="1681"/>
      <c r="Q2036" s="1987"/>
      <c r="R2036" s="610"/>
    </row>
    <row r="2037" spans="8:8" ht="33.75" customHeight="1">
      <c r="A2037" s="1954"/>
      <c r="B2037" s="1986" t="s">
        <v>70</v>
      </c>
      <c r="C2037" s="1683" t="s">
        <v>23</v>
      </c>
      <c r="D2037" s="1684"/>
      <c r="E2037" s="1684"/>
      <c r="F2037" s="1684"/>
      <c r="G2037" s="1685"/>
      <c r="H2037" s="1686" t="s">
        <v>150</v>
      </c>
      <c r="I2037" s="1687">
        <f>VLOOKUP($A2029,'Result Entry'!$B$9:$FW$108,7,0)</f>
        <v>0.0</v>
      </c>
      <c r="J2037" s="1687"/>
      <c r="K2037" s="1687"/>
      <c r="L2037" s="1687"/>
      <c r="M2037" s="1687"/>
      <c r="N2037" s="1687"/>
      <c r="O2037" s="1687"/>
      <c r="P2037" s="1687"/>
      <c r="Q2037" s="1988"/>
      <c r="R2037" s="610"/>
    </row>
    <row r="2038" spans="8:8" ht="33.75" customHeight="1">
      <c r="A2038" s="1954"/>
      <c r="B2038" s="1986" t="s">
        <v>70</v>
      </c>
      <c r="C2038" s="1683" t="s">
        <v>24</v>
      </c>
      <c r="D2038" s="1684"/>
      <c r="E2038" s="1684"/>
      <c r="F2038" s="1684"/>
      <c r="G2038" s="1685"/>
      <c r="H2038" s="1686" t="s">
        <v>150</v>
      </c>
      <c r="I2038" s="1687">
        <f>VLOOKUP($A2029,'Result Entry'!$B$9:$FW$108,8,0)</f>
        <v>0.0</v>
      </c>
      <c r="J2038" s="1687"/>
      <c r="K2038" s="1687"/>
      <c r="L2038" s="1687"/>
      <c r="M2038" s="1687"/>
      <c r="N2038" s="1687"/>
      <c r="O2038" s="1687"/>
      <c r="P2038" s="1687"/>
      <c r="Q2038" s="1988"/>
      <c r="R2038" s="610"/>
    </row>
    <row r="2039" spans="8:8" ht="33.75" customHeight="1">
      <c r="A2039" s="1954"/>
      <c r="B2039" s="1986" t="s">
        <v>70</v>
      </c>
      <c r="C2039" s="1683" t="s">
        <v>53</v>
      </c>
      <c r="D2039" s="1684"/>
      <c r="E2039" s="1684"/>
      <c r="F2039" s="1684"/>
      <c r="G2039" s="1685"/>
      <c r="H2039" s="1686" t="s">
        <v>150</v>
      </c>
      <c r="I2039" s="1687">
        <f>VLOOKUP($A2029,'Result Entry'!$B$9:$FW$108,9,0)</f>
        <v>0.0</v>
      </c>
      <c r="J2039" s="1687"/>
      <c r="K2039" s="1687"/>
      <c r="L2039" s="1687"/>
      <c r="M2039" s="1687"/>
      <c r="N2039" s="1687"/>
      <c r="O2039" s="1687"/>
      <c r="P2039" s="1687"/>
      <c r="Q2039" s="1988"/>
      <c r="R2039" s="610"/>
    </row>
    <row r="2040" spans="8:8" ht="33.75" customHeight="1">
      <c r="A2040" s="1954"/>
      <c r="B2040" s="1986" t="s">
        <v>70</v>
      </c>
      <c r="C2040" s="1683" t="s">
        <v>54</v>
      </c>
      <c r="D2040" s="1684"/>
      <c r="E2040" s="1684"/>
      <c r="F2040" s="1684"/>
      <c r="G2040" s="1685"/>
      <c r="H2040" s="1686" t="s">
        <v>150</v>
      </c>
      <c r="I2040" s="1689" t="str">
        <f>CONCATENATE('Result Entry'!$G$4,'Result Entry'!$J$4)</f>
        <v>11(A)</v>
      </c>
      <c r="J2040" s="1687"/>
      <c r="K2040" s="1687"/>
      <c r="L2040" s="1687"/>
      <c r="M2040" s="1687"/>
      <c r="N2040" s="1687"/>
      <c r="O2040" s="1687"/>
      <c r="P2040" s="1687"/>
      <c r="Q2040" s="1988"/>
      <c r="R2040" s="610"/>
    </row>
    <row r="2041" spans="8:8" ht="33.75" customHeight="1">
      <c r="A2041" s="1954"/>
      <c r="B2041" s="1986" t="s">
        <v>70</v>
      </c>
      <c r="C2041" s="1742" t="s">
        <v>26</v>
      </c>
      <c r="D2041" s="1763"/>
      <c r="E2041" s="1763"/>
      <c r="F2041" s="1763"/>
      <c r="G2041" s="1989"/>
      <c r="H2041" s="1693" t="s">
        <v>150</v>
      </c>
      <c r="I2041" s="1694">
        <f>VLOOKUP($A2029,'Result Entry'!$B$9:$FW$108,10,0)</f>
        <v>0.0</v>
      </c>
      <c r="J2041" s="1694"/>
      <c r="K2041" s="1694"/>
      <c r="L2041" s="1694"/>
      <c r="M2041" s="1694"/>
      <c r="N2041" s="1694"/>
      <c r="O2041" s="1694"/>
      <c r="P2041" s="1694"/>
      <c r="Q2041" s="1990"/>
      <c r="R2041" s="610"/>
    </row>
    <row r="2042" spans="8:8" ht="33.75" customHeight="1">
      <c r="A2042" s="1954"/>
      <c r="B2042" s="1986" t="s">
        <v>70</v>
      </c>
      <c r="C2042" s="1991" t="s">
        <v>244</v>
      </c>
      <c r="D2042" s="1992"/>
      <c r="E2042" s="1993" t="s">
        <v>73</v>
      </c>
      <c r="F2042" s="1994" t="s">
        <v>74</v>
      </c>
      <c r="G2042" s="1994" t="s">
        <v>230</v>
      </c>
      <c r="H2042" s="1995" t="s">
        <v>169</v>
      </c>
      <c r="I2042" s="1701" t="s">
        <v>56</v>
      </c>
      <c r="J2042" s="1996"/>
      <c r="K2042" s="1996"/>
      <c r="L2042" s="1997" t="s">
        <v>231</v>
      </c>
      <c r="M2042" s="1998" t="s">
        <v>85</v>
      </c>
      <c r="N2042" s="1998"/>
      <c r="O2042" s="1999"/>
      <c r="P2042" s="2000" t="s">
        <v>77</v>
      </c>
      <c r="Q2042" s="2001" t="s">
        <v>99</v>
      </c>
      <c r="R2042" s="610"/>
    </row>
    <row r="2043" spans="8:8" ht="33.75" customHeight="1">
      <c r="A2043" s="1954"/>
      <c r="B2043" s="1986" t="s">
        <v>70</v>
      </c>
      <c r="C2043" s="2002"/>
      <c r="D2043" s="2003"/>
      <c r="E2043" s="2004"/>
      <c r="F2043" s="2005"/>
      <c r="G2043" s="2005"/>
      <c r="H2043" s="2006"/>
      <c r="I2043" s="2007" t="s">
        <v>233</v>
      </c>
      <c r="J2043" s="2008" t="s">
        <v>87</v>
      </c>
      <c r="K2043" s="2009" t="s">
        <v>109</v>
      </c>
      <c r="L2043" s="2010"/>
      <c r="M2043" s="2007" t="s">
        <v>233</v>
      </c>
      <c r="N2043" s="2008" t="s">
        <v>87</v>
      </c>
      <c r="O2043" s="2011" t="s">
        <v>110</v>
      </c>
      <c r="P2043" s="2012"/>
      <c r="Q2043" s="2013"/>
      <c r="R2043" s="610"/>
    </row>
    <row r="2044" spans="8:8" s="2014" ht="33.75" customFormat="1" customHeight="1">
      <c r="A2044" s="1954"/>
      <c r="B2044" s="1986" t="s">
        <v>70</v>
      </c>
      <c r="C2044" s="2015" t="s">
        <v>57</v>
      </c>
      <c r="D2044" s="2016"/>
      <c r="E2044" s="2017">
        <f>'Result Entry'!$L$7</f>
        <v>10.0</v>
      </c>
      <c r="F2044" s="2018">
        <f>'Result Entry'!$M$7</f>
        <v>10.0</v>
      </c>
      <c r="G2044" s="2018">
        <f>'Result Entry'!$N$7</f>
        <v>10.0</v>
      </c>
      <c r="H2044" s="2019">
        <f>SUM(E2044:G2044)</f>
        <v>30.0</v>
      </c>
      <c r="I2044" s="2020" t="s">
        <v>243</v>
      </c>
      <c r="J2044" s="2021" t="s">
        <v>243</v>
      </c>
      <c r="K2044" s="2022">
        <f>'Result Entry'!$P$7</f>
        <v>70.0</v>
      </c>
      <c r="L2044" s="2023">
        <f>SUM(H2044,K2044)</f>
        <v>100.0</v>
      </c>
      <c r="M2044" s="2020" t="s">
        <v>243</v>
      </c>
      <c r="N2044" s="2021" t="s">
        <v>243</v>
      </c>
      <c r="O2044" s="2019">
        <f>'Result Entry'!$R$7</f>
        <v>100.0</v>
      </c>
      <c r="P2044" s="2024">
        <f>SUM(L2044,O2044)</f>
        <v>200.0</v>
      </c>
      <c r="Q2044" s="2025"/>
      <c r="R2044" s="610"/>
    </row>
    <row r="2045" spans="8:8" s="1538" ht="33.75" customFormat="1" customHeight="1">
      <c r="A2045" s="1954"/>
      <c r="B2045" s="1986" t="s">
        <v>70</v>
      </c>
      <c r="C2045" s="1540" t="str">
        <f>'Result Entry'!$L$3</f>
        <v>HINDI Comp.</v>
      </c>
      <c r="D2045" s="1541"/>
      <c r="E2045" s="1728">
        <f>IF($L2033="TC",0,IF($L2033="Nso",0,VLOOKUP($A2029,'Result Entry'!$B$9:$FW$108,11,0)))</f>
        <v>0.0</v>
      </c>
      <c r="F2045" s="1729">
        <f>IF($L2033="TC",0,IF($L2033="Nso",0,VLOOKUP($A2029,'Result Entry'!$B$9:$FW$108,12,0)))</f>
        <v>0.0</v>
      </c>
      <c r="G2045" s="1729">
        <f>IF($L2033="TC",0,IF($L2033="Nso",0,VLOOKUP($A2029,'Result Entry'!$B$9:$FW$108,13,0)))</f>
        <v>0.0</v>
      </c>
      <c r="H2045" s="2026">
        <f>SUM(E2045:G2045)</f>
        <v>0.0</v>
      </c>
      <c r="I2045" s="2027" t="str">
        <f>CONCATENATE(U2045,"/",'Result Entry'!$P$7)</f>
        <v>0/70</v>
      </c>
      <c r="J2045" s="2028" t="str">
        <f>IF(V2045=0,"--",CONCATENATE(V2045,"/"))</f>
        <v>--</v>
      </c>
      <c r="K2045" s="2029">
        <f>SUM(U2045:V2045)</f>
        <v>0.0</v>
      </c>
      <c r="L2045" s="2030">
        <f>SUM(H2045,K2045)</f>
        <v>0.0</v>
      </c>
      <c r="M2045" s="2027" t="str">
        <f>CONCATENATE(W2045,"/",'Result Entry'!$R$7)</f>
        <v>0/100</v>
      </c>
      <c r="N2045" s="2028" t="str">
        <f>IF(X2045=0,"--",CONCATENATE(X2045,"/"))</f>
        <v>--</v>
      </c>
      <c r="O2045" s="2031">
        <f>SUM(W2045:X2045)</f>
        <v>0.0</v>
      </c>
      <c r="P2045" s="1734">
        <f>SUM(L2045,O2045)</f>
        <v>0.0</v>
      </c>
      <c r="Q2045" s="2032" t="str">
        <f>IF($L2033="TC",0,IF($L2033="Nso",0,VLOOKUP($A2029,'Result Entry'!$B$9:$FW$108,24,0)))</f>
        <v/>
      </c>
      <c r="R2045" s="610"/>
      <c r="U2045" s="2033">
        <f>IF($L2033="TC",0,IF($L2033="Nso",0,VLOOKUP($A2029,'Result Entry'!$B$9:$FW$108,15,0)))</f>
        <v>0.0</v>
      </c>
      <c r="V2045" s="2033">
        <v>0.0</v>
      </c>
      <c r="W2045" s="2033">
        <f>IF($L2033="TC",0,IF($L2033="Nso",0,VLOOKUP($A2029,'Result Entry'!$B$9:$FW$108,17,0)))</f>
        <v>0.0</v>
      </c>
      <c r="X2045" s="2033">
        <v>0.0</v>
      </c>
    </row>
    <row r="2046" spans="8:8" s="1538" ht="33.75" customFormat="1" customHeight="1">
      <c r="A2046" s="1954"/>
      <c r="B2046" s="1986" t="s">
        <v>70</v>
      </c>
      <c r="C2046" s="1551" t="str">
        <f>'Result Entry'!$Z$3</f>
        <v>ENGLISH Comp.</v>
      </c>
      <c r="D2046" s="1552"/>
      <c r="E2046" s="1728">
        <f>IF($L2033="TC",0,IF($L2033="Nso",0,VLOOKUP($A2029,'Result Entry'!$B$9:$FW$108,25,0)))</f>
        <v>0.0</v>
      </c>
      <c r="F2046" s="1729">
        <f>IF($L2033="TC",0,IF($L2033="Nso",0,VLOOKUP($A2029,'Result Entry'!$B$9:$FW$108,26,0)))</f>
        <v>0.0</v>
      </c>
      <c r="G2046" s="1729">
        <f>IF($L2033="TC",0,IF($L2033="Nso",0,VLOOKUP($A2029,'Result Entry'!$B$9:$FW$108,27,0)))</f>
        <v>0.0</v>
      </c>
      <c r="H2046" s="2034">
        <f t="shared" si="260" ref="H2046:H2051">SUM(E2046:G2046)</f>
        <v>0.0</v>
      </c>
      <c r="I2046" s="2035" t="str">
        <f>CONCATENATE(U2046,"/",'Result Entry'!$AD$7)</f>
        <v>0/70</v>
      </c>
      <c r="J2046" s="2036" t="str">
        <f>IF(V2046=0,"--",CONCATENATE(V2046,"/"))</f>
        <v>--</v>
      </c>
      <c r="K2046" s="2037">
        <f t="shared" si="261" ref="K2046:K2051">SUM(U2046:V2046)</f>
        <v>0.0</v>
      </c>
      <c r="L2046" s="2038">
        <f t="shared" si="262" ref="L2046:L2051">SUM(H2046,K2046)</f>
        <v>0.0</v>
      </c>
      <c r="M2046" s="2035" t="str">
        <f>CONCATENATE(W2046,"/",'Result Entry'!$AF$7)</f>
        <v>0/100</v>
      </c>
      <c r="N2046" s="2036" t="str">
        <f>IF(X2046=0,"--",CONCATENATE(X2046,"/"))</f>
        <v>--</v>
      </c>
      <c r="O2046" s="2031">
        <f t="shared" si="263" ref="O2046:O2051">SUM(W2046:X2046)</f>
        <v>0.0</v>
      </c>
      <c r="P2046" s="1734">
        <f t="shared" si="264" ref="P2046:P2051">SUM(L2046,O2046)</f>
        <v>0.0</v>
      </c>
      <c r="Q2046" s="2032" t="str">
        <f>IF($L2033="TC",0,IF($L2033="Nso",0,VLOOKUP($A2029,'Result Entry'!$B$9:$FW$108,38,0)))</f>
        <v/>
      </c>
      <c r="R2046" s="610"/>
      <c r="U2046" s="2039">
        <f>IF($L2033="TC",0,IF($L2033="Nso",0,VLOOKUP($A2029,'Result Entry'!$B$9:$FW$108,29,0)))</f>
        <v>0.0</v>
      </c>
      <c r="V2046" s="2039">
        <v>0.0</v>
      </c>
      <c r="W2046" s="2039">
        <f>IF($L2033="TC",0,IF($L2033="Nso",0,VLOOKUP($A2029,'Result Entry'!$B$9:$FW$108,31,0)))</f>
        <v>0.0</v>
      </c>
      <c r="X2046" s="2039">
        <v>0.0</v>
      </c>
    </row>
    <row r="2047" spans="8:8" s="1538" ht="33.75" customFormat="1" customHeight="1">
      <c r="A2047" s="1954"/>
      <c r="B2047" s="1986" t="s">
        <v>70</v>
      </c>
      <c r="C2047" s="1551">
        <f>IF(Y2047&gt;=1,'Result Entry'!$AO$3,0)</f>
        <v>0.0</v>
      </c>
      <c r="D2047" s="1552"/>
      <c r="E2047" s="1728">
        <f>IF($L2033="TC",0,IF($L2033="Nso",0,VLOOKUP($A2029,'Result Entry'!$B$9:$FW$108,40,0)))</f>
        <v>0.0</v>
      </c>
      <c r="F2047" s="1729">
        <f>IF($L2033="TC",0,IF($L2033="Nso",0,VLOOKUP($A2029,'Result Entry'!$B$9:$FW$108,41,0)))</f>
        <v>0.0</v>
      </c>
      <c r="G2047" s="1729">
        <f>IF($L2033="TC",0,IF($L2033="Nso",0,VLOOKUP($A2029,'Result Entry'!$B$9:$FW$108,42,0)))</f>
        <v>0.0</v>
      </c>
      <c r="H2047" s="2034">
        <f t="shared" si="260"/>
        <v>0.0</v>
      </c>
      <c r="I2047" s="2035" t="str">
        <f>CONCATENATE(U2047,"/",'Result Entry'!$AS$7)</f>
        <v>0/40</v>
      </c>
      <c r="J2047" s="2036" t="str">
        <f>IF(V2047=0,"--",CONCATENATE(V2047,"/",'Result Entry'!$AT$7))</f>
        <v>--</v>
      </c>
      <c r="K2047" s="2037">
        <f t="shared" si="261"/>
        <v>0.0</v>
      </c>
      <c r="L2047" s="2038">
        <f t="shared" si="262"/>
        <v>0.0</v>
      </c>
      <c r="M2047" s="2035" t="str">
        <f>CONCATENATE(W2047,"/",'Result Entry'!$AW$7)</f>
        <v>0/100</v>
      </c>
      <c r="N2047" s="2036" t="str">
        <f>IF(X2047=0,"--",CONCATENATE(X2047,"/",'Result Entry'!$AX$7))</f>
        <v>--</v>
      </c>
      <c r="O2047" s="2031">
        <f t="shared" si="263"/>
        <v>0.0</v>
      </c>
      <c r="P2047" s="1734">
        <f t="shared" si="264"/>
        <v>0.0</v>
      </c>
      <c r="Q2047" s="2032" t="str">
        <f>IF($L2033="TC",0,IF($L2033="Nso",0,VLOOKUP($A2029,'Result Entry'!$B$9:$FW$108,55,0)))</f>
        <v/>
      </c>
      <c r="R2047" s="610"/>
      <c r="U2047" s="2039">
        <f>IF($L2033="TC",0,IF($L2033="Nso",0,VLOOKUP($A2029,'Result Entry'!$B$9:$FW$108,44,0)))</f>
        <v>0.0</v>
      </c>
      <c r="V2047" s="2039">
        <f>IF($L2033="TC",0,IF($L2033="Nso",0,VLOOKUP($A2029,'Result Entry'!$B$9:$FW$108,45,0)))</f>
        <v>0.0</v>
      </c>
      <c r="W2047" s="2039">
        <f>IF($L2033="TC",0,IF($L2033="Nso",0,VLOOKUP($A2029,'Result Entry'!$B$9:$FW$108,48,0)))</f>
        <v>0.0</v>
      </c>
      <c r="X2047" s="2039">
        <f>IF($L2033="TC",0,IF($L2033="Nso",0,VLOOKUP($A2029,'Result Entry'!$B$9:$FW$108,49,0)))</f>
        <v>0.0</v>
      </c>
      <c r="Y2047" s="2039">
        <f>VLOOKUP($A2029,'Result Entry'!$B$9:$FW$108,39,0)</f>
        <v>0.0</v>
      </c>
    </row>
    <row r="2048" spans="8:8" s="1538" ht="33.75" customFormat="1" customHeight="1">
      <c r="A2048" s="1954"/>
      <c r="B2048" s="1986" t="s">
        <v>70</v>
      </c>
      <c r="C2048" s="1551">
        <f>IF(Y2048&gt;=1,'Result Entry'!$BF$3,0)</f>
        <v>0.0</v>
      </c>
      <c r="D2048" s="1552"/>
      <c r="E2048" s="1728">
        <f>IF($L2033="TC",0,IF($L2033="Nso",0,VLOOKUP($A2029,'Result Entry'!$B$9:$FW$108,57,0)))</f>
        <v>0.0</v>
      </c>
      <c r="F2048" s="1729">
        <f>IF($L2033="TC",0,IF($L2033="Nso",0,VLOOKUP($A2029,'Result Entry'!$B$9:$FW$108,58,0)))</f>
        <v>0.0</v>
      </c>
      <c r="G2048" s="1729">
        <f>IF($L2033="TC",0,IF($L2033="Nso",0,VLOOKUP($A2029,'Result Entry'!$B$9:$FW$108,59,0)))</f>
        <v>0.0</v>
      </c>
      <c r="H2048" s="2034">
        <f t="shared" si="260"/>
        <v>0.0</v>
      </c>
      <c r="I2048" s="2035" t="str">
        <f>CONCATENATE(U2048,"/",'Result Entry'!$BJ$7)</f>
        <v>0/70</v>
      </c>
      <c r="J2048" s="2036" t="str">
        <f>IF(V2048=0,"--",CONCATENATE(V2048,"/",'Result Entry'!$BK$7))</f>
        <v>--</v>
      </c>
      <c r="K2048" s="2037">
        <f t="shared" si="261"/>
        <v>0.0</v>
      </c>
      <c r="L2048" s="2038">
        <f t="shared" si="262"/>
        <v>0.0</v>
      </c>
      <c r="M2048" s="2035" t="str">
        <f>CONCATENATE(W2048,"/",'Result Entry'!$BN$7)</f>
        <v>0/100</v>
      </c>
      <c r="N2048" s="2036" t="str">
        <f>IF(X2048=0,"--",CONCATENATE(X2048,"/",'Result Entry'!$BO$7))</f>
        <v>--</v>
      </c>
      <c r="O2048" s="2031">
        <f t="shared" si="263"/>
        <v>0.0</v>
      </c>
      <c r="P2048" s="1734">
        <f t="shared" si="264"/>
        <v>0.0</v>
      </c>
      <c r="Q2048" s="2032" t="str">
        <f>IF($L2033="TC",0,IF($L2033="Nso",0,VLOOKUP($A2029,'Result Entry'!$B$9:$FW$108,72,0)))</f>
        <v/>
      </c>
      <c r="R2048" s="610"/>
      <c r="U2048" s="2039">
        <f>IF($L2033="TC",0,IF($L2033="Nso",0,VLOOKUP($A2029,'Result Entry'!$B$9:$FW$108,61,0)))</f>
        <v>0.0</v>
      </c>
      <c r="V2048" s="2039">
        <f>IF($L2033="TC",0,IF($L2033="Nso",0,VLOOKUP($A2029,'Result Entry'!$B$9:$FW$108,62,0)))</f>
        <v>0.0</v>
      </c>
      <c r="W2048" s="2039">
        <f>IF($L2033="TC",0,IF($L2033="Nso",0,VLOOKUP($A2029,'Result Entry'!$B$9:$FW$108,65,0)))</f>
        <v>0.0</v>
      </c>
      <c r="X2048" s="2039">
        <f>IF($L2033="TC",0,IF($L2033="Nso",0,VLOOKUP($A2029,'Result Entry'!$B$9:$FW$108,66,0)))</f>
        <v>0.0</v>
      </c>
      <c r="Y2048" s="2039">
        <f>VLOOKUP($A2029,'Result Entry'!$B$9:$FW$108,56,0)</f>
        <v>0.0</v>
      </c>
    </row>
    <row r="2049" spans="8:8" s="1538" ht="33.75" customFormat="1" customHeight="1">
      <c r="A2049" s="1954"/>
      <c r="B2049" s="1986" t="s">
        <v>70</v>
      </c>
      <c r="C2049" s="1554">
        <f>IF(Y2049&gt;=1,'Result Entry'!$BW$3,0)</f>
        <v>0.0</v>
      </c>
      <c r="D2049" s="2040"/>
      <c r="E2049" s="2041">
        <f>IF($L2033="TC",0,IF($L2033="Nso",0,VLOOKUP($A2029,'Result Entry'!$B$9:$FW$108,74,0)))</f>
        <v>0.0</v>
      </c>
      <c r="F2049" s="2042">
        <f>IF($L2033="TC",0,IF($L2033="Nso",0,VLOOKUP($A2029,'Result Entry'!$B$9:$FW$108,75,0)))</f>
        <v>0.0</v>
      </c>
      <c r="G2049" s="2042">
        <f>IF($L2033="TC",0,IF($L2033="Nso",0,VLOOKUP($A2029,'Result Entry'!$B$9:$FW$108,76,0)))</f>
        <v>0.0</v>
      </c>
      <c r="H2049" s="2043">
        <f t="shared" si="260"/>
        <v>0.0</v>
      </c>
      <c r="I2049" s="2044" t="str">
        <f>CONCATENATE(U2049,"/",'Result Entry'!$CA$7)</f>
        <v>0/70</v>
      </c>
      <c r="J2049" s="2045" t="str">
        <f>IF(V2049=0,"--",CONCATENATE(V2049,"/",'Result Entry'!$CB$7))</f>
        <v>--</v>
      </c>
      <c r="K2049" s="2046">
        <f t="shared" si="261"/>
        <v>0.0</v>
      </c>
      <c r="L2049" s="2047">
        <f t="shared" si="262"/>
        <v>0.0</v>
      </c>
      <c r="M2049" s="2044" t="str">
        <f>CONCATENATE(W2049,"/",'Result Entry'!$CE$7)</f>
        <v>0/100</v>
      </c>
      <c r="N2049" s="2045" t="str">
        <f>IF(X2049=0,"--",CONCATENATE(X2049,"/",'Result Entry'!$CF$7))</f>
        <v>--</v>
      </c>
      <c r="O2049" s="2043">
        <f t="shared" si="263"/>
        <v>0.0</v>
      </c>
      <c r="P2049" s="2048">
        <f t="shared" si="264"/>
        <v>0.0</v>
      </c>
      <c r="Q2049" s="2049" t="str">
        <f>IF($L2033="TC",0,IF($L2033="Nso",0,VLOOKUP($A2029,'Result Entry'!$B$9:$FW$108,89,0)))</f>
        <v/>
      </c>
      <c r="R2049" s="610"/>
      <c r="U2049" s="2041">
        <f>IF($L2033="TC",0,IF($L2033="Nso",0,VLOOKUP($A2029,'Result Entry'!$B$9:$FW$108,78,0)))</f>
        <v>0.0</v>
      </c>
      <c r="V2049" s="2041">
        <f>IF($L2033="TC",0,IF($L2033="Nso",0,VLOOKUP($A2029,'Result Entry'!$B$9:$FW$108,79,0)))</f>
        <v>0.0</v>
      </c>
      <c r="W2049" s="2041">
        <f>IF($L2033="TC",0,IF($L2033="Nso",0,VLOOKUP($A2029,'Result Entry'!$B$9:$FW$108,82,0)))</f>
        <v>0.0</v>
      </c>
      <c r="X2049" s="2041">
        <f>IF($L2033="TC",0,IF($L2033="Nso",0,VLOOKUP($A2029,'Result Entry'!$B$9:$FW$108,83,0)))</f>
        <v>0.0</v>
      </c>
      <c r="Y2049" s="2041">
        <f>VLOOKUP($A2029,'Result Entry'!$B$9:$FW$108,73,0)</f>
        <v>0.0</v>
      </c>
    </row>
    <row r="2050" spans="8:8" s="1538" ht="33.75" customFormat="1" customHeight="1">
      <c r="A2050" s="1954"/>
      <c r="B2050" s="1986" t="s">
        <v>70</v>
      </c>
      <c r="C2050" s="2050">
        <f>IF(Y2050&gt;=1,'Result Entry'!$CN$3,0)</f>
        <v>0.0</v>
      </c>
      <c r="D2050" s="2040"/>
      <c r="E2050" s="2051">
        <f>IF($L2033="TC",0,IF($L2033="Nso",0,VLOOKUP($A2029,'Result Entry'!$B$9:$FW$108,91,0)))</f>
        <v>0.0</v>
      </c>
      <c r="F2050" s="2052">
        <f>IF($L2033="TC",0,IF($L2033="Nso",0,VLOOKUP($A2029,'Result Entry'!$B$9:$FW$108,92,0)))</f>
        <v>0.0</v>
      </c>
      <c r="G2050" s="2052">
        <f>IF($L2033="TC",0,IF($L2033="Nso",0,VLOOKUP($A2029,'Result Entry'!$B$9:$FW$108,93,0)))</f>
        <v>0.0</v>
      </c>
      <c r="H2050" s="2053">
        <f t="shared" si="260"/>
        <v>0.0</v>
      </c>
      <c r="I2050" s="2054" t="str">
        <f>CONCATENATE(U2050,"/",'Result Entry'!$CR$7)</f>
        <v>0/70</v>
      </c>
      <c r="J2050" s="2055" t="str">
        <f>IF(V2050=0,"--",CONCATENATE(V2050,"/",'Result Entry'!$CS$7))</f>
        <v>--</v>
      </c>
      <c r="K2050" s="2056">
        <f t="shared" si="261"/>
        <v>0.0</v>
      </c>
      <c r="L2050" s="2057">
        <f t="shared" si="262"/>
        <v>0.0</v>
      </c>
      <c r="M2050" s="2054" t="str">
        <f>CONCATENATE(W2050,"/",'Result Entry'!$CV$7)</f>
        <v>0/100</v>
      </c>
      <c r="N2050" s="2055" t="str">
        <f>IF(X2050=0,"--",CONCATENATE(X2050,"/",'Result Entry'!$CW$7))</f>
        <v>--</v>
      </c>
      <c r="O2050" s="2053">
        <f t="shared" si="263"/>
        <v>0.0</v>
      </c>
      <c r="P2050" s="2058">
        <f t="shared" si="264"/>
        <v>0.0</v>
      </c>
      <c r="Q2050" s="2059" t="str">
        <f>IF($L2033="TC",0,IF($L2033="Nso",0,VLOOKUP($A2029,'Result Entry'!$B$9:$FW$108,106,0)))</f>
        <v/>
      </c>
      <c r="R2050" s="610"/>
      <c r="U2050" s="2051">
        <f>IF($L2033="TC",0,IF($L2033="Nso",0,VLOOKUP($A2029,'Result Entry'!$B$9:$FW$108,95,0)))</f>
        <v>0.0</v>
      </c>
      <c r="V2050" s="2051">
        <f>IF($L2033="TC",0,IF($L2033="Nso",0,VLOOKUP($A2029,'Result Entry'!$B$9:$FW$108,96,0)))</f>
        <v>0.0</v>
      </c>
      <c r="W2050" s="2051">
        <f>IF($L2033="TC",0,IF($L2033="Nso",0,VLOOKUP($A2029,'Result Entry'!$B$9:$FW$108,99,0)))</f>
        <v>0.0</v>
      </c>
      <c r="X2050" s="2051">
        <f>IF($L2033="TC",0,IF($L2033="Nso",0,VLOOKUP($A2029,'Result Entry'!$B$9:$FW$108,100,0)))</f>
        <v>0.0</v>
      </c>
      <c r="Y2050" s="2051">
        <f>VLOOKUP($A2029,'Result Entry'!$B$9:$FW$108,90,0)</f>
        <v>0.0</v>
      </c>
    </row>
    <row r="2051" spans="8:8" s="1538" ht="33.75" customFormat="1" customHeight="1">
      <c r="A2051" s="1954"/>
      <c r="B2051" s="1986" t="s">
        <v>70</v>
      </c>
      <c r="C2051" s="1554">
        <f>IF(Y2051&gt;=1,'Result Entry'!$DE$3,0)</f>
        <v>0.0</v>
      </c>
      <c r="D2051" s="2040"/>
      <c r="E2051" s="1739">
        <f>IF($L2033="TC",0,IF($L2033="Nso",0,VLOOKUP($A2029,'Result Entry'!$B$9:$FW$108,108,0)))</f>
        <v>0.0</v>
      </c>
      <c r="F2051" s="1740">
        <f>IF($L2033="TC",0,IF($L2033="Nso",0,VLOOKUP($A2029,'Result Entry'!$B$9:$FW$108,109,0)))</f>
        <v>0.0</v>
      </c>
      <c r="G2051" s="1740">
        <f>IF($L2033="TC",0,IF($L2033="Nso",0,VLOOKUP($A2029,'Result Entry'!$B$9:$FW$108,110,0)))</f>
        <v>0.0</v>
      </c>
      <c r="H2051" s="2060">
        <f t="shared" si="260"/>
        <v>0.0</v>
      </c>
      <c r="I2051" s="2061" t="str">
        <f>CONCATENATE(U2051,"/",'Result Entry'!$DI$7)</f>
        <v>0/70</v>
      </c>
      <c r="J2051" s="2062" t="str">
        <f>IF(V2051=0,"--",CONCATENATE(V2051,"/",'Result Entry'!$DJ$7))</f>
        <v>--</v>
      </c>
      <c r="K2051" s="2063">
        <f t="shared" si="261"/>
        <v>0.0</v>
      </c>
      <c r="L2051" s="2064">
        <f t="shared" si="262"/>
        <v>0.0</v>
      </c>
      <c r="M2051" s="2061" t="str">
        <f>CONCATENATE(W2051,"/",'Result Entry'!$DM$7)</f>
        <v>0/100</v>
      </c>
      <c r="N2051" s="2062" t="str">
        <f>IF(X2051=0,"--",CONCATENATE(X2051,"/",'Result Entry'!$DN$7))</f>
        <v>--</v>
      </c>
      <c r="O2051" s="2060">
        <f t="shared" si="263"/>
        <v>0.0</v>
      </c>
      <c r="P2051" s="1746">
        <f t="shared" si="264"/>
        <v>0.0</v>
      </c>
      <c r="Q2051" s="2032" t="str">
        <f>IF($L2033="TC",0,IF($L2033="Nso",0,VLOOKUP($A2029,'Result Entry'!$B$9:$FW$108,123,0)))</f>
        <v/>
      </c>
      <c r="R2051" s="610"/>
      <c r="U2051" s="2065">
        <f>IF($L2033="TC",0,IF($L2033="Nso",0,VLOOKUP($A2029,'Result Entry'!$B$9:$FW$108,112,0)))</f>
        <v>0.0</v>
      </c>
      <c r="V2051" s="2065">
        <f>IF($L2033="TC",0,IF($L2033="Nso",0,VLOOKUP($A2029,'Result Entry'!$B$9:$FW$108,113,0)))</f>
        <v>0.0</v>
      </c>
      <c r="W2051" s="2065">
        <f>IF($L2033="TC",0,IF($L2033="Nso",0,VLOOKUP($A2029,'Result Entry'!$B$9:$FW$108,116,0)))</f>
        <v>0.0</v>
      </c>
      <c r="X2051" s="2065">
        <f>IF($L2033="TC",0,IF($L2033="Nso",0,VLOOKUP($A2029,'Result Entry'!$B$9:$FW$108,117,0)))</f>
        <v>0.0</v>
      </c>
      <c r="Y2051" s="2065">
        <f>VLOOKUP($A2029,'Result Entry'!$B$9:$FW$108,107,0)</f>
        <v>0.0</v>
      </c>
    </row>
    <row r="2052" spans="8:8" ht="33.75" customHeight="1">
      <c r="A2052" s="1954"/>
      <c r="B2052" s="1986" t="s">
        <v>70</v>
      </c>
      <c r="C2052" s="1565" t="s">
        <v>78</v>
      </c>
      <c r="D2052" s="1566"/>
      <c r="E2052" s="1567"/>
      <c r="F2052" s="1747" t="s">
        <v>79</v>
      </c>
      <c r="G2052" s="2066"/>
      <c r="H2052" s="1748"/>
      <c r="I2052" s="1747" t="s">
        <v>80</v>
      </c>
      <c r="J2052" s="1749"/>
      <c r="K2052" s="2067" t="s">
        <v>42</v>
      </c>
      <c r="L2052" s="2068"/>
      <c r="M2052" s="2067" t="s">
        <v>92</v>
      </c>
      <c r="N2052" s="1753"/>
      <c r="O2052" s="1752" t="s">
        <v>40</v>
      </c>
      <c r="P2052" s="1753"/>
      <c r="Q2052" s="2069" t="s">
        <v>44</v>
      </c>
      <c r="R2052" s="610"/>
    </row>
    <row r="2053" spans="8:8" ht="33.75" customHeight="1">
      <c r="A2053" s="1954"/>
      <c r="B2053" s="1986" t="s">
        <v>70</v>
      </c>
      <c r="C2053" s="1577"/>
      <c r="D2053" s="1578"/>
      <c r="E2053" s="1579"/>
      <c r="F2053" s="1755">
        <f>IF($L2033="TC",0,IF($L2033="Nso",0,VLOOKUP($A2029,'Result Entry'!$B$9:$FW$108,171,0)))</f>
        <v>0.0</v>
      </c>
      <c r="G2053" s="2070"/>
      <c r="H2053" s="1756"/>
      <c r="I2053" s="2071">
        <f>IF($L2033="TC",0,IF($L2033="Nso",0,VLOOKUP($A2029,'Result Entry'!$B$9:$FW$108,172,0)))</f>
        <v>0.0</v>
      </c>
      <c r="J2053" s="2072"/>
      <c r="K2053" s="2073">
        <f>IF($L2033="TC",0,IF($L2033="Nso",0,VLOOKUP($A2029,'Result Entry'!$B$9:$FW$108,173,0)))</f>
        <v>0.0</v>
      </c>
      <c r="L2053" s="2074"/>
      <c r="M2053" s="2075" t="str">
        <f>IF($L2033="TC",0,IF($L2033="Nso",0,VLOOKUP($A2029,'Result Entry'!$B$9:$FW$108,174,0)))</f>
        <v/>
      </c>
      <c r="N2053" s="2076"/>
      <c r="O2053" s="1535" t="str">
        <f>VLOOKUP($A2029,'Result Entry'!$B$9:$FW$108,175,0)</f>
        <v/>
      </c>
      <c r="P2053" s="1534"/>
      <c r="Q2053" s="2077" t="str">
        <f>IF($L2033="TC",0,IF($L2033="Nso",0,VLOOKUP($A2029,'Result Entry'!$B$9:$FW$108,177,0)))</f>
        <v/>
      </c>
      <c r="R2053" s="610"/>
    </row>
    <row r="2054" spans="8:8" ht="33.75" customHeight="1">
      <c r="A2054" s="1954"/>
      <c r="B2054" s="1986" t="s">
        <v>70</v>
      </c>
      <c r="C2054" s="2078" t="s">
        <v>59</v>
      </c>
      <c r="D2054" s="2079"/>
      <c r="E2054" s="2079"/>
      <c r="F2054" s="2079"/>
      <c r="G2054" s="2079"/>
      <c r="H2054" s="2079"/>
      <c r="I2054" s="2080"/>
      <c r="J2054" s="1592" t="s">
        <v>60</v>
      </c>
      <c r="K2054" s="1592"/>
      <c r="L2054" s="1592"/>
      <c r="M2054" s="1593"/>
      <c r="N2054" s="1760">
        <f>VLOOKUP($A2029,'Result Entry'!$B$9:$FW$108,168,0)</f>
        <v>0.0</v>
      </c>
      <c r="O2054" s="1761"/>
      <c r="P2054" s="2081" t="s">
        <v>38</v>
      </c>
      <c r="Q2054" s="2082"/>
      <c r="R2054" s="610"/>
    </row>
    <row r="2055" spans="8:8" ht="33.75" customHeight="1">
      <c r="A2055" s="1954"/>
      <c r="B2055" s="1986" t="s">
        <v>70</v>
      </c>
      <c r="C2055" s="1598" t="s">
        <v>244</v>
      </c>
      <c r="D2055" s="1599"/>
      <c r="E2055" s="1599"/>
      <c r="F2055" s="2083" t="s">
        <v>158</v>
      </c>
      <c r="G2055" s="2084"/>
      <c r="H2055" s="2085"/>
      <c r="I2055" s="2086" t="s">
        <v>242</v>
      </c>
      <c r="J2055" s="1603" t="s">
        <v>61</v>
      </c>
      <c r="K2055" s="1603"/>
      <c r="L2055" s="1603"/>
      <c r="M2055" s="1604"/>
      <c r="N2055" s="1762">
        <f>VLOOKUP($A2029,'Result Entry'!$B$9:$FW$108,169,0)</f>
        <v>0.0</v>
      </c>
      <c r="O2055" s="1763"/>
      <c r="P2055" s="1607" t="str">
        <f>VLOOKUP($A2029,'Result Entry'!$B$9:$FW$108,170,0)</f>
        <v/>
      </c>
      <c r="Q2055" s="2087"/>
      <c r="R2055" s="610"/>
    </row>
    <row r="2056" spans="8:8" ht="33.75" customHeight="1">
      <c r="A2056" s="1954"/>
      <c r="B2056" s="1986" t="s">
        <v>70</v>
      </c>
      <c r="C2056" s="1598"/>
      <c r="D2056" s="1599"/>
      <c r="E2056" s="1599"/>
      <c r="F2056" s="2088"/>
      <c r="G2056" s="2089"/>
      <c r="H2056" s="2090"/>
      <c r="I2056" s="2091" t="s">
        <v>100</v>
      </c>
      <c r="J2056" s="1612" t="s">
        <v>62</v>
      </c>
      <c r="K2056" s="1612"/>
      <c r="L2056" s="1612"/>
      <c r="M2056" s="1613"/>
      <c r="N2056" s="2092">
        <f>IF($L2033="TC","Transferred",IF($L2033="Nso","NameSeparated",VLOOKUP($A2029,'Result Entry'!$B$9:$FW$108,178,0)))</f>
        <v>0.0</v>
      </c>
      <c r="O2056" s="2092"/>
      <c r="P2056" s="2092"/>
      <c r="Q2056" s="2093"/>
      <c r="R2056" s="610"/>
    </row>
    <row r="2057" spans="8:8" ht="33.75" customHeight="1">
      <c r="A2057" s="1954"/>
      <c r="B2057" s="1986" t="s">
        <v>70</v>
      </c>
      <c r="C2057" s="1766" t="str">
        <f>'Result Entry'!$DU$3</f>
        <v>Foundation Of Information Tech.</v>
      </c>
      <c r="D2057" s="1767"/>
      <c r="E2057" s="1768"/>
      <c r="F2057" s="1769" t="str">
        <f>IF(OR($L2033="TC",$L2033="Nso"),"",VLOOKUP($A2029,'Result Entry'!$B$9:$GS$108,196,0))</f>
        <v>0/200</v>
      </c>
      <c r="G2057" s="1769"/>
      <c r="H2057" s="1769"/>
      <c r="I2057" s="1770" t="str">
        <f>IF(F2057="","",VLOOKUP($A2029,'Result Entry'!$B$9:$GS$108,137,0))</f>
        <v/>
      </c>
      <c r="J2057" s="1621" t="s">
        <v>72</v>
      </c>
      <c r="K2057" s="1621"/>
      <c r="L2057" s="1621"/>
      <c r="M2057" s="1622"/>
      <c r="N2057" s="2094">
        <f>'Result Entry'!$T$2</f>
        <v>45041.0</v>
      </c>
      <c r="O2057" s="2095"/>
      <c r="P2057" s="2095"/>
      <c r="Q2057" s="2096"/>
      <c r="R2057" s="610"/>
    </row>
    <row r="2058" spans="8:8" ht="33.75" customHeight="1">
      <c r="A2058" s="1954"/>
      <c r="B2058" s="1986" t="s">
        <v>70</v>
      </c>
      <c r="C2058" s="1774" t="str">
        <f>'Result Entry'!$EI$3</f>
        <v>G.I.A.I.-II</v>
      </c>
      <c r="D2058" s="1775"/>
      <c r="E2058" s="1776"/>
      <c r="F2058" s="1769" t="str">
        <f>IF(OR($L2033="TC",$L2033="Nso"),"",VLOOKUP($A2029,'Result Entry'!$B$9:$GS$108,200,0))</f>
        <v>0/200</v>
      </c>
      <c r="G2058" s="1769"/>
      <c r="H2058" s="1769"/>
      <c r="I2058" s="1770" t="str">
        <f>IF(F2058="","",VLOOKUP($A2029,'Result Entry'!$B$9:$GS$108,149,0))</f>
        <v/>
      </c>
      <c r="J2058" s="1626"/>
      <c r="K2058" s="1627"/>
      <c r="L2058" s="1627"/>
      <c r="M2058" s="1627"/>
      <c r="N2058" s="1627"/>
      <c r="O2058" s="1627"/>
      <c r="P2058" s="1627"/>
      <c r="Q2058" s="2097"/>
      <c r="R2058" s="610"/>
    </row>
    <row r="2059" spans="8:8" ht="33.75" customHeight="1">
      <c r="A2059" s="1954"/>
      <c r="B2059" s="1986" t="s">
        <v>70</v>
      </c>
      <c r="C2059" s="1774" t="str">
        <f>'Result Entry'!$EU$3</f>
        <v>SOC.SER.PLAN</v>
      </c>
      <c r="D2059" s="1775"/>
      <c r="E2059" s="1776"/>
      <c r="F2059" s="1769" t="str">
        <f>IF(OR($L2033="TC",$L2033="Nso"),"",VLOOKUP($A2029,'Result Entry'!$B$9:$HS$108,204,0))</f>
        <v>0/200</v>
      </c>
      <c r="G2059" s="1769"/>
      <c r="H2059" s="1769"/>
      <c r="I2059" s="1770" t="str">
        <f>IF(F2059="","",VLOOKUP($A2029,'Result Entry'!$B$9:$GS$108,161,0))</f>
        <v/>
      </c>
      <c r="J2059" s="1629" t="s">
        <v>175</v>
      </c>
      <c r="K2059" s="2098"/>
      <c r="L2059" s="2098"/>
      <c r="M2059" s="1630"/>
      <c r="N2059" s="2099"/>
      <c r="O2059" s="2100"/>
      <c r="P2059" s="2100"/>
      <c r="Q2059" s="2101"/>
      <c r="R2059" s="610"/>
    </row>
    <row r="2060" spans="8:8" ht="33.75" customHeight="1">
      <c r="A2060" s="1954"/>
      <c r="B2060" s="1986" t="s">
        <v>70</v>
      </c>
      <c r="C2060" s="1774" t="str">
        <f>'Result Entry'!$FG$3</f>
        <v>Jeewan Kaushal</v>
      </c>
      <c r="D2060" s="1775"/>
      <c r="E2060" s="1776"/>
      <c r="F2060" s="1769" t="str">
        <f>IF(OR($L2033="TC",$L2033="Nso"),"",VLOOKUP($A2029,'Result Entry'!$B$9:$HS$108,208,0))</f>
        <v>0/100</v>
      </c>
      <c r="G2060" s="1769"/>
      <c r="H2060" s="1769"/>
      <c r="I2060" s="1770" t="str">
        <f>IF(F2060="","",VLOOKUP($A2029,'Result Entry'!$B$9:$HS$108,167,0))</f>
        <v/>
      </c>
      <c r="J2060" s="1629" t="s">
        <v>149</v>
      </c>
      <c r="K2060" s="2098"/>
      <c r="L2060" s="2098"/>
      <c r="M2060" s="1630"/>
      <c r="N2060" s="1630"/>
      <c r="O2060" s="1630"/>
      <c r="P2060" s="1630"/>
      <c r="Q2060" s="2102"/>
      <c r="R2060" s="610"/>
    </row>
    <row r="2061" spans="8:8" ht="33.75" customHeight="1">
      <c r="A2061" s="1954"/>
      <c r="B2061" s="1986" t="s">
        <v>70</v>
      </c>
      <c r="C2061" s="1777" t="s">
        <v>181</v>
      </c>
      <c r="D2061" s="1778"/>
      <c r="E2061" s="1779"/>
      <c r="F2061" s="2103" t="s">
        <v>182</v>
      </c>
      <c r="G2061" s="2104"/>
      <c r="H2061" s="2105"/>
      <c r="I2061" s="1782" t="s">
        <v>31</v>
      </c>
      <c r="J2061" s="1629" t="s">
        <v>176</v>
      </c>
      <c r="K2061" s="2098"/>
      <c r="L2061" s="2098"/>
      <c r="M2061" s="1630"/>
      <c r="N2061" s="1630"/>
      <c r="O2061" s="1630"/>
      <c r="P2061" s="1630"/>
      <c r="Q2061" s="2102"/>
      <c r="R2061" s="610"/>
    </row>
    <row r="2062" spans="8:8" ht="33.75" customHeight="1">
      <c r="A2062" s="1954"/>
      <c r="B2062" s="1986" t="s">
        <v>70</v>
      </c>
      <c r="C2062" s="1783"/>
      <c r="D2062" s="1784"/>
      <c r="E2062" s="1785"/>
      <c r="F2062" s="1786" t="s">
        <v>245</v>
      </c>
      <c r="G2062" s="2106"/>
      <c r="H2062" s="1787"/>
      <c r="I2062" s="1788" t="s">
        <v>63</v>
      </c>
      <c r="J2062" s="1647" t="s">
        <v>68</v>
      </c>
      <c r="K2062" s="1648"/>
      <c r="L2062" s="1648"/>
      <c r="M2062" s="1648"/>
      <c r="N2062" s="1648"/>
      <c r="O2062" s="1648"/>
      <c r="P2062" s="1648"/>
      <c r="Q2062" s="2107"/>
      <c r="R2062" s="610"/>
    </row>
    <row r="2063" spans="8:8" ht="33.75" customHeight="1">
      <c r="A2063" s="1954"/>
      <c r="B2063" s="1986" t="s">
        <v>70</v>
      </c>
      <c r="C2063" s="1783"/>
      <c r="D2063" s="1784"/>
      <c r="E2063" s="1785"/>
      <c r="F2063" s="1786" t="s">
        <v>246</v>
      </c>
      <c r="G2063" s="2106"/>
      <c r="H2063" s="1787"/>
      <c r="I2063" s="1788" t="s">
        <v>64</v>
      </c>
      <c r="J2063" s="1650"/>
      <c r="K2063" s="1651"/>
      <c r="L2063" s="1651"/>
      <c r="M2063" s="1651"/>
      <c r="N2063" s="1651"/>
      <c r="O2063" s="1651"/>
      <c r="P2063" s="1651"/>
      <c r="Q2063" s="2108"/>
      <c r="R2063" s="610"/>
    </row>
    <row r="2064" spans="8:8" ht="33.75" customHeight="1">
      <c r="A2064" s="1954"/>
      <c r="B2064" s="1986" t="s">
        <v>70</v>
      </c>
      <c r="C2064" s="1783"/>
      <c r="D2064" s="1784"/>
      <c r="E2064" s="1785"/>
      <c r="F2064" s="1786" t="s">
        <v>247</v>
      </c>
      <c r="G2064" s="2106"/>
      <c r="H2064" s="1787"/>
      <c r="I2064" s="1788" t="s">
        <v>66</v>
      </c>
      <c r="J2064" s="1650"/>
      <c r="K2064" s="1651"/>
      <c r="L2064" s="1651"/>
      <c r="M2064" s="1651"/>
      <c r="N2064" s="1651"/>
      <c r="O2064" s="1651"/>
      <c r="P2064" s="1651"/>
      <c r="Q2064" s="2108"/>
      <c r="R2064" s="610"/>
    </row>
    <row r="2065" spans="8:8" ht="33.75" customHeight="1">
      <c r="A2065" s="1954"/>
      <c r="B2065" s="1986" t="s">
        <v>70</v>
      </c>
      <c r="C2065" s="1783"/>
      <c r="D2065" s="1784"/>
      <c r="E2065" s="1785"/>
      <c r="F2065" s="1786" t="s">
        <v>248</v>
      </c>
      <c r="G2065" s="2106"/>
      <c r="H2065" s="1787"/>
      <c r="I2065" s="1788" t="s">
        <v>65</v>
      </c>
      <c r="J2065" s="1653" t="s">
        <v>81</v>
      </c>
      <c r="K2065" s="1654"/>
      <c r="L2065" s="1654"/>
      <c r="M2065" s="1654"/>
      <c r="N2065" s="1654"/>
      <c r="O2065" s="1654"/>
      <c r="P2065" s="1654"/>
      <c r="Q2065" s="2109"/>
      <c r="R2065" s="610"/>
    </row>
    <row r="2066" spans="8:8" ht="33.75" customHeight="1">
      <c r="A2066" s="1954"/>
      <c r="B2066" s="2110" t="s">
        <v>70</v>
      </c>
      <c r="C2066" s="2111"/>
      <c r="D2066" s="2112"/>
      <c r="E2066" s="2113"/>
      <c r="F2066" s="2114"/>
      <c r="G2066" s="2115"/>
      <c r="H2066" s="2115"/>
      <c r="I2066" s="2116"/>
      <c r="J2066" s="2117"/>
      <c r="K2066" s="2118"/>
      <c r="L2066" s="2118"/>
      <c r="M2066" s="2118"/>
      <c r="N2066" s="2118"/>
      <c r="O2066" s="2118"/>
      <c r="P2066" s="2118"/>
      <c r="Q2066" s="2119"/>
      <c r="R2066" s="610"/>
    </row>
    <row r="2067" spans="8:8" s="927" ht="48.75" customFormat="1" customHeight="1">
      <c r="A2067" s="1439"/>
      <c r="B2067" s="2120"/>
      <c r="C2067" s="2120"/>
      <c r="D2067" s="2120"/>
      <c r="E2067" s="2120"/>
      <c r="F2067" s="2120"/>
      <c r="G2067" s="2120"/>
      <c r="H2067" s="2120"/>
      <c r="I2067" s="2120"/>
      <c r="J2067" s="2120"/>
      <c r="K2067" s="2120"/>
      <c r="L2067" s="2120"/>
      <c r="M2067" s="2120"/>
      <c r="N2067" s="2120"/>
      <c r="O2067" s="2120"/>
      <c r="P2067" s="2120"/>
      <c r="Q2067" s="2120"/>
      <c r="R2067" s="610"/>
    </row>
    <row r="2068" spans="8:8" ht="9.75" customHeight="1">
      <c r="A2068" s="1949">
        <f>A2029+1</f>
        <v>54.0</v>
      </c>
      <c r="B2068" s="1949"/>
      <c r="C2068" s="1949"/>
      <c r="D2068" s="1949"/>
      <c r="E2068" s="1949"/>
      <c r="F2068" s="1949"/>
      <c r="G2068" s="1949"/>
      <c r="H2068" s="1949"/>
      <c r="I2068" s="1949"/>
      <c r="J2068" s="1949"/>
      <c r="K2068" s="1949"/>
      <c r="L2068" s="1949"/>
      <c r="M2068" s="1949"/>
      <c r="N2068" s="1949"/>
      <c r="O2068" s="1949"/>
      <c r="P2068" s="1949"/>
      <c r="Q2068" s="1949"/>
      <c r="R2068" s="1949"/>
    </row>
    <row r="2069" spans="8:8" ht="16.5" customHeight="1">
      <c r="A2069" s="1950"/>
      <c r="B2069" s="1951" t="s">
        <v>51</v>
      </c>
      <c r="C2069" s="1952"/>
      <c r="D2069" s="1952"/>
      <c r="E2069" s="1952"/>
      <c r="F2069" s="1952"/>
      <c r="G2069" s="1952"/>
      <c r="H2069" s="1952"/>
      <c r="I2069" s="1952"/>
      <c r="J2069" s="1952"/>
      <c r="K2069" s="1952"/>
      <c r="L2069" s="1952"/>
      <c r="M2069" s="1952"/>
      <c r="N2069" s="1952"/>
      <c r="O2069" s="1952"/>
      <c r="P2069" s="1952"/>
      <c r="Q2069" s="1953"/>
      <c r="R2069" s="610"/>
    </row>
    <row r="2070" spans="8:8" ht="62.25" customHeight="1">
      <c r="A2070" s="1954"/>
      <c r="B2070" s="1955"/>
      <c r="C2070" s="1956"/>
      <c r="D2070" s="1957" t="str">
        <f>Master!$E$8</f>
        <v>Govt. Sr. Secondary School </v>
      </c>
      <c r="E2070" s="1958"/>
      <c r="F2070" s="1958"/>
      <c r="G2070" s="1958"/>
      <c r="H2070" s="1958"/>
      <c r="I2070" s="1958"/>
      <c r="J2070" s="1958"/>
      <c r="K2070" s="1958"/>
      <c r="L2070" s="1958"/>
      <c r="M2070" s="1958"/>
      <c r="N2070" s="1958"/>
      <c r="O2070" s="1958"/>
      <c r="P2070" s="1958"/>
      <c r="Q2070" s="1959"/>
      <c r="R2070" s="610"/>
    </row>
    <row r="2071" spans="8:8" ht="33.0" customHeight="1">
      <c r="A2071" s="1954"/>
      <c r="B2071" s="1960"/>
      <c r="C2071" s="1961"/>
      <c r="D2071" s="1962" t="str">
        <f>Master!$E$11</f>
        <v>P.S.-Bapini (Jodhpur)</v>
      </c>
      <c r="E2071" s="1962"/>
      <c r="F2071" s="1962"/>
      <c r="G2071" s="1962"/>
      <c r="H2071" s="1962"/>
      <c r="I2071" s="1962"/>
      <c r="J2071" s="1962"/>
      <c r="K2071" s="1962"/>
      <c r="L2071" s="1962"/>
      <c r="M2071" s="1962"/>
      <c r="N2071" s="1962"/>
      <c r="O2071" s="1962"/>
      <c r="P2071" s="1962"/>
      <c r="Q2071" s="1963"/>
      <c r="R2071" s="610"/>
    </row>
    <row r="2072" spans="8:8" ht="21.75" customHeight="1">
      <c r="A2072" s="1954"/>
      <c r="B2072" s="1964"/>
      <c r="C2072" s="1965" t="s">
        <v>151</v>
      </c>
      <c r="D2072" s="1966"/>
      <c r="E2072" s="1966"/>
      <c r="F2072" s="1966"/>
      <c r="G2072" s="1966"/>
      <c r="H2072" s="1967"/>
      <c r="I2072" s="1968" t="s">
        <v>128</v>
      </c>
      <c r="J2072" s="1969"/>
      <c r="K2072" s="1969"/>
      <c r="L2072" s="1970">
        <f>VLOOKUP(A2068,'Result Entry'!$B$6:$K$108,6,0)</f>
        <v>0.0</v>
      </c>
      <c r="M2072" s="1971"/>
      <c r="N2072" s="1972" t="s">
        <v>69</v>
      </c>
      <c r="O2072" s="1973"/>
      <c r="P2072" s="1974">
        <f>Master!$E$14</f>
        <v>8.151106901E9</v>
      </c>
      <c r="Q2072" s="1975"/>
      <c r="R2072" s="610"/>
    </row>
    <row r="2073" spans="8:8" ht="21.75" customHeight="1">
      <c r="A2073" s="1954"/>
      <c r="B2073" s="1976"/>
      <c r="C2073" s="1965"/>
      <c r="D2073" s="1966"/>
      <c r="E2073" s="1966"/>
      <c r="F2073" s="1966"/>
      <c r="G2073" s="1966"/>
      <c r="H2073" s="1967"/>
      <c r="I2073" s="1968"/>
      <c r="J2073" s="1969"/>
      <c r="K2073" s="1969"/>
      <c r="L2073" s="1970"/>
      <c r="M2073" s="1971"/>
      <c r="N2073" s="1470" t="s">
        <v>67</v>
      </c>
      <c r="O2073" s="1471"/>
      <c r="P2073" s="1472"/>
      <c r="Q2073" s="1977"/>
      <c r="R2073" s="610"/>
    </row>
    <row r="2074" spans="8:8" ht="21.75" customHeight="1">
      <c r="A2074" s="1954"/>
      <c r="B2074" s="1976"/>
      <c r="C2074" s="1978"/>
      <c r="D2074" s="1979"/>
      <c r="E2074" s="1979"/>
      <c r="F2074" s="1979"/>
      <c r="G2074" s="1979"/>
      <c r="H2074" s="1980"/>
      <c r="I2074" s="1981"/>
      <c r="J2074" s="1982"/>
      <c r="K2074" s="1982"/>
      <c r="L2074" s="1983"/>
      <c r="M2074" s="1984"/>
      <c r="N2074" s="1479" t="s">
        <v>52</v>
      </c>
      <c r="O2074" s="1480"/>
      <c r="P2074" s="1481" t="str">
        <f>Master!$E$6</f>
        <v>2022-23</v>
      </c>
      <c r="Q2074" s="1985"/>
      <c r="R2074" s="610"/>
    </row>
    <row r="2075" spans="8:8" ht="33.75" customHeight="1">
      <c r="A2075" s="1954"/>
      <c r="B2075" s="1986" t="s">
        <v>70</v>
      </c>
      <c r="C2075" s="1677" t="s">
        <v>21</v>
      </c>
      <c r="D2075" s="1678"/>
      <c r="E2075" s="1678"/>
      <c r="F2075" s="1678"/>
      <c r="G2075" s="1679"/>
      <c r="H2075" s="1680" t="s">
        <v>150</v>
      </c>
      <c r="I2075" s="1681">
        <f>VLOOKUP($A2068,'Result Entry'!$B$9:$FW$108,4,0)</f>
        <v>0.0</v>
      </c>
      <c r="J2075" s="1681"/>
      <c r="K2075" s="1681"/>
      <c r="L2075" s="1681"/>
      <c r="M2075" s="1681"/>
      <c r="N2075" s="1681"/>
      <c r="O2075" s="1681"/>
      <c r="P2075" s="1681"/>
      <c r="Q2075" s="1987"/>
      <c r="R2075" s="610"/>
    </row>
    <row r="2076" spans="8:8" ht="33.75" customHeight="1">
      <c r="A2076" s="1954"/>
      <c r="B2076" s="1986" t="s">
        <v>70</v>
      </c>
      <c r="C2076" s="1683" t="s">
        <v>23</v>
      </c>
      <c r="D2076" s="1684"/>
      <c r="E2076" s="1684"/>
      <c r="F2076" s="1684"/>
      <c r="G2076" s="1685"/>
      <c r="H2076" s="1686" t="s">
        <v>150</v>
      </c>
      <c r="I2076" s="1687">
        <f>VLOOKUP($A2068,'Result Entry'!$B$9:$FW$108,7,0)</f>
        <v>0.0</v>
      </c>
      <c r="J2076" s="1687"/>
      <c r="K2076" s="1687"/>
      <c r="L2076" s="1687"/>
      <c r="M2076" s="1687"/>
      <c r="N2076" s="1687"/>
      <c r="O2076" s="1687"/>
      <c r="P2076" s="1687"/>
      <c r="Q2076" s="1988"/>
      <c r="R2076" s="610"/>
    </row>
    <row r="2077" spans="8:8" ht="33.75" customHeight="1">
      <c r="A2077" s="1954"/>
      <c r="B2077" s="1986" t="s">
        <v>70</v>
      </c>
      <c r="C2077" s="1683" t="s">
        <v>24</v>
      </c>
      <c r="D2077" s="1684"/>
      <c r="E2077" s="1684"/>
      <c r="F2077" s="1684"/>
      <c r="G2077" s="1685"/>
      <c r="H2077" s="1686" t="s">
        <v>150</v>
      </c>
      <c r="I2077" s="1687">
        <f>VLOOKUP($A2068,'Result Entry'!$B$9:$FW$108,8,0)</f>
        <v>0.0</v>
      </c>
      <c r="J2077" s="1687"/>
      <c r="K2077" s="1687"/>
      <c r="L2077" s="1687"/>
      <c r="M2077" s="1687"/>
      <c r="N2077" s="1687"/>
      <c r="O2077" s="1687"/>
      <c r="P2077" s="1687"/>
      <c r="Q2077" s="1988"/>
      <c r="R2077" s="610"/>
    </row>
    <row r="2078" spans="8:8" ht="33.75" customHeight="1">
      <c r="A2078" s="1954"/>
      <c r="B2078" s="1986" t="s">
        <v>70</v>
      </c>
      <c r="C2078" s="1683" t="s">
        <v>53</v>
      </c>
      <c r="D2078" s="1684"/>
      <c r="E2078" s="1684"/>
      <c r="F2078" s="1684"/>
      <c r="G2078" s="1685"/>
      <c r="H2078" s="1686" t="s">
        <v>150</v>
      </c>
      <c r="I2078" s="1687">
        <f>VLOOKUP($A2068,'Result Entry'!$B$9:$FW$108,9,0)</f>
        <v>0.0</v>
      </c>
      <c r="J2078" s="1687"/>
      <c r="K2078" s="1687"/>
      <c r="L2078" s="1687"/>
      <c r="M2078" s="1687"/>
      <c r="N2078" s="1687"/>
      <c r="O2078" s="1687"/>
      <c r="P2078" s="1687"/>
      <c r="Q2078" s="1988"/>
      <c r="R2078" s="610"/>
    </row>
    <row r="2079" spans="8:8" ht="33.75" customHeight="1">
      <c r="A2079" s="1954"/>
      <c r="B2079" s="1986" t="s">
        <v>70</v>
      </c>
      <c r="C2079" s="1683" t="s">
        <v>54</v>
      </c>
      <c r="D2079" s="1684"/>
      <c r="E2079" s="1684"/>
      <c r="F2079" s="1684"/>
      <c r="G2079" s="1685"/>
      <c r="H2079" s="1686" t="s">
        <v>150</v>
      </c>
      <c r="I2079" s="1689" t="str">
        <f>CONCATENATE('Result Entry'!$G$4,'Result Entry'!$J$4)</f>
        <v>11(A)</v>
      </c>
      <c r="J2079" s="1687"/>
      <c r="K2079" s="1687"/>
      <c r="L2079" s="1687"/>
      <c r="M2079" s="1687"/>
      <c r="N2079" s="1687"/>
      <c r="O2079" s="1687"/>
      <c r="P2079" s="1687"/>
      <c r="Q2079" s="1988"/>
      <c r="R2079" s="610"/>
    </row>
    <row r="2080" spans="8:8" ht="33.75" customHeight="1">
      <c r="A2080" s="1954"/>
      <c r="B2080" s="1986" t="s">
        <v>70</v>
      </c>
      <c r="C2080" s="1742" t="s">
        <v>26</v>
      </c>
      <c r="D2080" s="1763"/>
      <c r="E2080" s="1763"/>
      <c r="F2080" s="1763"/>
      <c r="G2080" s="1989"/>
      <c r="H2080" s="1693" t="s">
        <v>150</v>
      </c>
      <c r="I2080" s="1694">
        <f>VLOOKUP($A2068,'Result Entry'!$B$9:$FW$108,10,0)</f>
        <v>0.0</v>
      </c>
      <c r="J2080" s="1694"/>
      <c r="K2080" s="1694"/>
      <c r="L2080" s="1694"/>
      <c r="M2080" s="1694"/>
      <c r="N2080" s="1694"/>
      <c r="O2080" s="1694"/>
      <c r="P2080" s="1694"/>
      <c r="Q2080" s="1990"/>
      <c r="R2080" s="610"/>
    </row>
    <row r="2081" spans="8:8" ht="33.75" customHeight="1">
      <c r="A2081" s="1954"/>
      <c r="B2081" s="1986" t="s">
        <v>70</v>
      </c>
      <c r="C2081" s="1991" t="s">
        <v>244</v>
      </c>
      <c r="D2081" s="1992"/>
      <c r="E2081" s="1993" t="s">
        <v>73</v>
      </c>
      <c r="F2081" s="1994" t="s">
        <v>74</v>
      </c>
      <c r="G2081" s="1994" t="s">
        <v>230</v>
      </c>
      <c r="H2081" s="1995" t="s">
        <v>169</v>
      </c>
      <c r="I2081" s="1701" t="s">
        <v>56</v>
      </c>
      <c r="J2081" s="1996"/>
      <c r="K2081" s="1996"/>
      <c r="L2081" s="1997" t="s">
        <v>231</v>
      </c>
      <c r="M2081" s="1998" t="s">
        <v>85</v>
      </c>
      <c r="N2081" s="1998"/>
      <c r="O2081" s="1999"/>
      <c r="P2081" s="2000" t="s">
        <v>77</v>
      </c>
      <c r="Q2081" s="2001" t="s">
        <v>99</v>
      </c>
      <c r="R2081" s="610"/>
    </row>
    <row r="2082" spans="8:8" ht="33.75" customHeight="1">
      <c r="A2082" s="1954"/>
      <c r="B2082" s="1986" t="s">
        <v>70</v>
      </c>
      <c r="C2082" s="2002"/>
      <c r="D2082" s="2003"/>
      <c r="E2082" s="2004"/>
      <c r="F2082" s="2005"/>
      <c r="G2082" s="2005"/>
      <c r="H2082" s="2006"/>
      <c r="I2082" s="2007" t="s">
        <v>233</v>
      </c>
      <c r="J2082" s="2008" t="s">
        <v>87</v>
      </c>
      <c r="K2082" s="2009" t="s">
        <v>109</v>
      </c>
      <c r="L2082" s="2010"/>
      <c r="M2082" s="2007" t="s">
        <v>233</v>
      </c>
      <c r="N2082" s="2008" t="s">
        <v>87</v>
      </c>
      <c r="O2082" s="2011" t="s">
        <v>110</v>
      </c>
      <c r="P2082" s="2012"/>
      <c r="Q2082" s="2013"/>
      <c r="R2082" s="610"/>
    </row>
    <row r="2083" spans="8:8" s="2014" ht="33.75" customFormat="1" customHeight="1">
      <c r="A2083" s="1954"/>
      <c r="B2083" s="1986" t="s">
        <v>70</v>
      </c>
      <c r="C2083" s="2015" t="s">
        <v>57</v>
      </c>
      <c r="D2083" s="2016"/>
      <c r="E2083" s="2017">
        <f>'Result Entry'!$L$7</f>
        <v>10.0</v>
      </c>
      <c r="F2083" s="2018">
        <f>'Result Entry'!$M$7</f>
        <v>10.0</v>
      </c>
      <c r="G2083" s="2018">
        <f>'Result Entry'!$N$7</f>
        <v>10.0</v>
      </c>
      <c r="H2083" s="2019">
        <f>SUM(E2083:G2083)</f>
        <v>30.0</v>
      </c>
      <c r="I2083" s="2020" t="s">
        <v>243</v>
      </c>
      <c r="J2083" s="2021" t="s">
        <v>243</v>
      </c>
      <c r="K2083" s="2022">
        <f>'Result Entry'!$P$7</f>
        <v>70.0</v>
      </c>
      <c r="L2083" s="2023">
        <f>SUM(H2083,K2083)</f>
        <v>100.0</v>
      </c>
      <c r="M2083" s="2020" t="s">
        <v>243</v>
      </c>
      <c r="N2083" s="2021" t="s">
        <v>243</v>
      </c>
      <c r="O2083" s="2019">
        <f>'Result Entry'!$R$7</f>
        <v>100.0</v>
      </c>
      <c r="P2083" s="2024">
        <f>SUM(L2083,O2083)</f>
        <v>200.0</v>
      </c>
      <c r="Q2083" s="2025"/>
      <c r="R2083" s="610"/>
    </row>
    <row r="2084" spans="8:8" s="1538" ht="33.75" customFormat="1" customHeight="1">
      <c r="A2084" s="1954"/>
      <c r="B2084" s="1986" t="s">
        <v>70</v>
      </c>
      <c r="C2084" s="1540" t="str">
        <f>'Result Entry'!$L$3</f>
        <v>HINDI Comp.</v>
      </c>
      <c r="D2084" s="1541"/>
      <c r="E2084" s="1728">
        <f>IF($L2072="TC",0,IF($L2072="Nso",0,VLOOKUP($A2068,'Result Entry'!$B$9:$FW$108,11,0)))</f>
        <v>0.0</v>
      </c>
      <c r="F2084" s="1729">
        <f>IF($L2072="TC",0,IF($L2072="Nso",0,VLOOKUP($A2068,'Result Entry'!$B$9:$FW$108,12,0)))</f>
        <v>0.0</v>
      </c>
      <c r="G2084" s="1729">
        <f>IF($L2072="TC",0,IF($L2072="Nso",0,VLOOKUP($A2068,'Result Entry'!$B$9:$FW$108,13,0)))</f>
        <v>0.0</v>
      </c>
      <c r="H2084" s="2026">
        <f>SUM(E2084:G2084)</f>
        <v>0.0</v>
      </c>
      <c r="I2084" s="2027" t="str">
        <f>CONCATENATE(U2084,"/",'Result Entry'!$P$7)</f>
        <v>0/70</v>
      </c>
      <c r="J2084" s="2028" t="str">
        <f>IF(V2084=0,"--",CONCATENATE(V2084,"/"))</f>
        <v>--</v>
      </c>
      <c r="K2084" s="2029">
        <f>SUM(U2084:V2084)</f>
        <v>0.0</v>
      </c>
      <c r="L2084" s="2030">
        <f>SUM(H2084,K2084)</f>
        <v>0.0</v>
      </c>
      <c r="M2084" s="2027" t="str">
        <f>CONCATENATE(W2084,"/",'Result Entry'!$R$7)</f>
        <v>0/100</v>
      </c>
      <c r="N2084" s="2028" t="str">
        <f>IF(X2084=0,"--",CONCATENATE(X2084,"/"))</f>
        <v>--</v>
      </c>
      <c r="O2084" s="2031">
        <f>SUM(W2084:X2084)</f>
        <v>0.0</v>
      </c>
      <c r="P2084" s="1734">
        <f>SUM(L2084,O2084)</f>
        <v>0.0</v>
      </c>
      <c r="Q2084" s="2032" t="str">
        <f>IF($L2072="TC",0,IF($L2072="Nso",0,VLOOKUP($A2068,'Result Entry'!$B$9:$FW$108,24,0)))</f>
        <v/>
      </c>
      <c r="R2084" s="610"/>
      <c r="U2084" s="2033">
        <f>IF($L2072="TC",0,IF($L2072="Nso",0,VLOOKUP($A2068,'Result Entry'!$B$9:$FW$108,15,0)))</f>
        <v>0.0</v>
      </c>
      <c r="V2084" s="2033">
        <v>0.0</v>
      </c>
      <c r="W2084" s="2033">
        <f>IF($L2072="TC",0,IF($L2072="Nso",0,VLOOKUP($A2068,'Result Entry'!$B$9:$FW$108,17,0)))</f>
        <v>0.0</v>
      </c>
      <c r="X2084" s="2033">
        <v>0.0</v>
      </c>
    </row>
    <row r="2085" spans="8:8" s="1538" ht="33.75" customFormat="1" customHeight="1">
      <c r="A2085" s="1954"/>
      <c r="B2085" s="1986" t="s">
        <v>70</v>
      </c>
      <c r="C2085" s="1551" t="str">
        <f>'Result Entry'!$Z$3</f>
        <v>ENGLISH Comp.</v>
      </c>
      <c r="D2085" s="1552"/>
      <c r="E2085" s="1728">
        <f>IF($L2072="TC",0,IF($L2072="Nso",0,VLOOKUP($A2068,'Result Entry'!$B$9:$FW$108,25,0)))</f>
        <v>0.0</v>
      </c>
      <c r="F2085" s="1729">
        <f>IF($L2072="TC",0,IF($L2072="Nso",0,VLOOKUP($A2068,'Result Entry'!$B$9:$FW$108,26,0)))</f>
        <v>0.0</v>
      </c>
      <c r="G2085" s="1729">
        <f>IF($L2072="TC",0,IF($L2072="Nso",0,VLOOKUP($A2068,'Result Entry'!$B$9:$FW$108,27,0)))</f>
        <v>0.0</v>
      </c>
      <c r="H2085" s="2034">
        <f t="shared" si="265" ref="H2085:H2090">SUM(E2085:G2085)</f>
        <v>0.0</v>
      </c>
      <c r="I2085" s="2035" t="str">
        <f>CONCATENATE(U2085,"/",'Result Entry'!$AD$7)</f>
        <v>0/70</v>
      </c>
      <c r="J2085" s="2036" t="str">
        <f>IF(V2085=0,"--",CONCATENATE(V2085,"/"))</f>
        <v>--</v>
      </c>
      <c r="K2085" s="2037">
        <f t="shared" si="266" ref="K2085:K2090">SUM(U2085:V2085)</f>
        <v>0.0</v>
      </c>
      <c r="L2085" s="2038">
        <f t="shared" si="267" ref="L2085:L2090">SUM(H2085,K2085)</f>
        <v>0.0</v>
      </c>
      <c r="M2085" s="2035" t="str">
        <f>CONCATENATE(W2085,"/",'Result Entry'!$AF$7)</f>
        <v>0/100</v>
      </c>
      <c r="N2085" s="2036" t="str">
        <f>IF(X2085=0,"--",CONCATENATE(X2085,"/"))</f>
        <v>--</v>
      </c>
      <c r="O2085" s="2031">
        <f t="shared" si="268" ref="O2085:O2090">SUM(W2085:X2085)</f>
        <v>0.0</v>
      </c>
      <c r="P2085" s="1734">
        <f t="shared" si="269" ref="P2085:P2090">SUM(L2085,O2085)</f>
        <v>0.0</v>
      </c>
      <c r="Q2085" s="2032" t="str">
        <f>IF($L2072="TC",0,IF($L2072="Nso",0,VLOOKUP($A2068,'Result Entry'!$B$9:$FW$108,38,0)))</f>
        <v/>
      </c>
      <c r="R2085" s="610"/>
      <c r="U2085" s="2039">
        <f>IF($L2072="TC",0,IF($L2072="Nso",0,VLOOKUP($A2068,'Result Entry'!$B$9:$FW$108,29,0)))</f>
        <v>0.0</v>
      </c>
      <c r="V2085" s="2039">
        <v>0.0</v>
      </c>
      <c r="W2085" s="2039">
        <f>IF($L2072="TC",0,IF($L2072="Nso",0,VLOOKUP($A2068,'Result Entry'!$B$9:$FW$108,31,0)))</f>
        <v>0.0</v>
      </c>
      <c r="X2085" s="2039">
        <v>0.0</v>
      </c>
    </row>
    <row r="2086" spans="8:8" s="1538" ht="33.75" customFormat="1" customHeight="1">
      <c r="A2086" s="1954"/>
      <c r="B2086" s="1986" t="s">
        <v>70</v>
      </c>
      <c r="C2086" s="1551">
        <f>IF(Y2086&gt;=1,'Result Entry'!$AO$3,0)</f>
        <v>0.0</v>
      </c>
      <c r="D2086" s="1552"/>
      <c r="E2086" s="1728">
        <f>IF($L2072="TC",0,IF($L2072="Nso",0,VLOOKUP($A2068,'Result Entry'!$B$9:$FW$108,40,0)))</f>
        <v>0.0</v>
      </c>
      <c r="F2086" s="1729">
        <f>IF($L2072="TC",0,IF($L2072="Nso",0,VLOOKUP($A2068,'Result Entry'!$B$9:$FW$108,41,0)))</f>
        <v>0.0</v>
      </c>
      <c r="G2086" s="1729">
        <f>IF($L2072="TC",0,IF($L2072="Nso",0,VLOOKUP($A2068,'Result Entry'!$B$9:$FW$108,42,0)))</f>
        <v>0.0</v>
      </c>
      <c r="H2086" s="2034">
        <f t="shared" si="265"/>
        <v>0.0</v>
      </c>
      <c r="I2086" s="2035" t="str">
        <f>CONCATENATE(U2086,"/",'Result Entry'!$AS$7)</f>
        <v>0/40</v>
      </c>
      <c r="J2086" s="2036" t="str">
        <f>IF(V2086=0,"--",CONCATENATE(V2086,"/",'Result Entry'!$AT$7))</f>
        <v>--</v>
      </c>
      <c r="K2086" s="2037">
        <f t="shared" si="266"/>
        <v>0.0</v>
      </c>
      <c r="L2086" s="2038">
        <f t="shared" si="267"/>
        <v>0.0</v>
      </c>
      <c r="M2086" s="2035" t="str">
        <f>CONCATENATE(W2086,"/",'Result Entry'!$AW$7)</f>
        <v>0/100</v>
      </c>
      <c r="N2086" s="2036" t="str">
        <f>IF(X2086=0,"--",CONCATENATE(X2086,"/",'Result Entry'!$AX$7))</f>
        <v>--</v>
      </c>
      <c r="O2086" s="2031">
        <f t="shared" si="268"/>
        <v>0.0</v>
      </c>
      <c r="P2086" s="1734">
        <f t="shared" si="269"/>
        <v>0.0</v>
      </c>
      <c r="Q2086" s="2032" t="str">
        <f>IF($L2072="TC",0,IF($L2072="Nso",0,VLOOKUP($A2068,'Result Entry'!$B$9:$FW$108,55,0)))</f>
        <v/>
      </c>
      <c r="R2086" s="610"/>
      <c r="U2086" s="2039">
        <f>IF($L2072="TC",0,IF($L2072="Nso",0,VLOOKUP($A2068,'Result Entry'!$B$9:$FW$108,44,0)))</f>
        <v>0.0</v>
      </c>
      <c r="V2086" s="2039">
        <f>IF($L2072="TC",0,IF($L2072="Nso",0,VLOOKUP($A2068,'Result Entry'!$B$9:$FW$108,45,0)))</f>
        <v>0.0</v>
      </c>
      <c r="W2086" s="2039">
        <f>IF($L2072="TC",0,IF($L2072="Nso",0,VLOOKUP($A2068,'Result Entry'!$B$9:$FW$108,48,0)))</f>
        <v>0.0</v>
      </c>
      <c r="X2086" s="2039">
        <f>IF($L2072="TC",0,IF($L2072="Nso",0,VLOOKUP($A2068,'Result Entry'!$B$9:$FW$108,49,0)))</f>
        <v>0.0</v>
      </c>
      <c r="Y2086" s="2039">
        <f>VLOOKUP($A2068,'Result Entry'!$B$9:$FW$108,39,0)</f>
        <v>0.0</v>
      </c>
    </row>
    <row r="2087" spans="8:8" s="1538" ht="33.75" customFormat="1" customHeight="1">
      <c r="A2087" s="1954"/>
      <c r="B2087" s="1986" t="s">
        <v>70</v>
      </c>
      <c r="C2087" s="1551">
        <f>IF(Y2087&gt;=1,'Result Entry'!$BF$3,0)</f>
        <v>0.0</v>
      </c>
      <c r="D2087" s="1552"/>
      <c r="E2087" s="1728">
        <f>IF($L2072="TC",0,IF($L2072="Nso",0,VLOOKUP($A2068,'Result Entry'!$B$9:$FW$108,57,0)))</f>
        <v>0.0</v>
      </c>
      <c r="F2087" s="1729">
        <f>IF($L2072="TC",0,IF($L2072="Nso",0,VLOOKUP($A2068,'Result Entry'!$B$9:$FW$108,58,0)))</f>
        <v>0.0</v>
      </c>
      <c r="G2087" s="1729">
        <f>IF($L2072="TC",0,IF($L2072="Nso",0,VLOOKUP($A2068,'Result Entry'!$B$9:$FW$108,59,0)))</f>
        <v>0.0</v>
      </c>
      <c r="H2087" s="2034">
        <f t="shared" si="265"/>
        <v>0.0</v>
      </c>
      <c r="I2087" s="2035" t="str">
        <f>CONCATENATE(U2087,"/",'Result Entry'!$BJ$7)</f>
        <v>0/70</v>
      </c>
      <c r="J2087" s="2036" t="str">
        <f>IF(V2087=0,"--",CONCATENATE(V2087,"/",'Result Entry'!$BK$7))</f>
        <v>--</v>
      </c>
      <c r="K2087" s="2037">
        <f t="shared" si="266"/>
        <v>0.0</v>
      </c>
      <c r="L2087" s="2038">
        <f t="shared" si="267"/>
        <v>0.0</v>
      </c>
      <c r="M2087" s="2035" t="str">
        <f>CONCATENATE(W2087,"/",'Result Entry'!$BN$7)</f>
        <v>0/100</v>
      </c>
      <c r="N2087" s="2036" t="str">
        <f>IF(X2087=0,"--",CONCATENATE(X2087,"/",'Result Entry'!$BO$7))</f>
        <v>--</v>
      </c>
      <c r="O2087" s="2031">
        <f t="shared" si="268"/>
        <v>0.0</v>
      </c>
      <c r="P2087" s="1734">
        <f t="shared" si="269"/>
        <v>0.0</v>
      </c>
      <c r="Q2087" s="2032" t="str">
        <f>IF($L2072="TC",0,IF($L2072="Nso",0,VLOOKUP($A2068,'Result Entry'!$B$9:$FW$108,72,0)))</f>
        <v/>
      </c>
      <c r="R2087" s="610"/>
      <c r="U2087" s="2039">
        <f>IF($L2072="TC",0,IF($L2072="Nso",0,VLOOKUP($A2068,'Result Entry'!$B$9:$FW$108,61,0)))</f>
        <v>0.0</v>
      </c>
      <c r="V2087" s="2039">
        <f>IF($L2072="TC",0,IF($L2072="Nso",0,VLOOKUP($A2068,'Result Entry'!$B$9:$FW$108,62,0)))</f>
        <v>0.0</v>
      </c>
      <c r="W2087" s="2039">
        <f>IF($L2072="TC",0,IF($L2072="Nso",0,VLOOKUP($A2068,'Result Entry'!$B$9:$FW$108,65,0)))</f>
        <v>0.0</v>
      </c>
      <c r="X2087" s="2039">
        <f>IF($L2072="TC",0,IF($L2072="Nso",0,VLOOKUP($A2068,'Result Entry'!$B$9:$FW$108,66,0)))</f>
        <v>0.0</v>
      </c>
      <c r="Y2087" s="2039">
        <f>VLOOKUP($A2068,'Result Entry'!$B$9:$FW$108,56,0)</f>
        <v>0.0</v>
      </c>
    </row>
    <row r="2088" spans="8:8" s="1538" ht="33.75" customFormat="1" customHeight="1">
      <c r="A2088" s="1954"/>
      <c r="B2088" s="1986" t="s">
        <v>70</v>
      </c>
      <c r="C2088" s="1554">
        <f>IF(Y2088&gt;=1,'Result Entry'!$BW$3,0)</f>
        <v>0.0</v>
      </c>
      <c r="D2088" s="2040"/>
      <c r="E2088" s="2041">
        <f>IF($L2072="TC",0,IF($L2072="Nso",0,VLOOKUP($A2068,'Result Entry'!$B$9:$FW$108,74,0)))</f>
        <v>0.0</v>
      </c>
      <c r="F2088" s="2042">
        <f>IF($L2072="TC",0,IF($L2072="Nso",0,VLOOKUP($A2068,'Result Entry'!$B$9:$FW$108,75,0)))</f>
        <v>0.0</v>
      </c>
      <c r="G2088" s="2042">
        <f>IF($L2072="TC",0,IF($L2072="Nso",0,VLOOKUP($A2068,'Result Entry'!$B$9:$FW$108,76,0)))</f>
        <v>0.0</v>
      </c>
      <c r="H2088" s="2043">
        <f t="shared" si="265"/>
        <v>0.0</v>
      </c>
      <c r="I2088" s="2044" t="str">
        <f>CONCATENATE(U2088,"/",'Result Entry'!$CA$7)</f>
        <v>0/70</v>
      </c>
      <c r="J2088" s="2045" t="str">
        <f>IF(V2088=0,"--",CONCATENATE(V2088,"/",'Result Entry'!$CB$7))</f>
        <v>--</v>
      </c>
      <c r="K2088" s="2046">
        <f t="shared" si="266"/>
        <v>0.0</v>
      </c>
      <c r="L2088" s="2047">
        <f t="shared" si="267"/>
        <v>0.0</v>
      </c>
      <c r="M2088" s="2044" t="str">
        <f>CONCATENATE(W2088,"/",'Result Entry'!$CE$7)</f>
        <v>0/100</v>
      </c>
      <c r="N2088" s="2045" t="str">
        <f>IF(X2088=0,"--",CONCATENATE(X2088,"/",'Result Entry'!$CF$7))</f>
        <v>--</v>
      </c>
      <c r="O2088" s="2043">
        <f t="shared" si="268"/>
        <v>0.0</v>
      </c>
      <c r="P2088" s="2048">
        <f t="shared" si="269"/>
        <v>0.0</v>
      </c>
      <c r="Q2088" s="2049" t="str">
        <f>IF($L2072="TC",0,IF($L2072="Nso",0,VLOOKUP($A2068,'Result Entry'!$B$9:$FW$108,89,0)))</f>
        <v/>
      </c>
      <c r="R2088" s="610"/>
      <c r="U2088" s="2041">
        <f>IF($L2072="TC",0,IF($L2072="Nso",0,VLOOKUP($A2068,'Result Entry'!$B$9:$FW$108,78,0)))</f>
        <v>0.0</v>
      </c>
      <c r="V2088" s="2041">
        <f>IF($L2072="TC",0,IF($L2072="Nso",0,VLOOKUP($A2068,'Result Entry'!$B$9:$FW$108,79,0)))</f>
        <v>0.0</v>
      </c>
      <c r="W2088" s="2041">
        <f>IF($L2072="TC",0,IF($L2072="Nso",0,VLOOKUP($A2068,'Result Entry'!$B$9:$FW$108,82,0)))</f>
        <v>0.0</v>
      </c>
      <c r="X2088" s="2041">
        <f>IF($L2072="TC",0,IF($L2072="Nso",0,VLOOKUP($A2068,'Result Entry'!$B$9:$FW$108,83,0)))</f>
        <v>0.0</v>
      </c>
      <c r="Y2088" s="2041">
        <f>VLOOKUP($A2068,'Result Entry'!$B$9:$FW$108,73,0)</f>
        <v>0.0</v>
      </c>
    </row>
    <row r="2089" spans="8:8" s="1538" ht="33.75" customFormat="1" customHeight="1">
      <c r="A2089" s="1954"/>
      <c r="B2089" s="1986" t="s">
        <v>70</v>
      </c>
      <c r="C2089" s="2050">
        <f>IF(Y2089&gt;=1,'Result Entry'!$CN$3,0)</f>
        <v>0.0</v>
      </c>
      <c r="D2089" s="2040"/>
      <c r="E2089" s="2051">
        <f>IF($L2072="TC",0,IF($L2072="Nso",0,VLOOKUP($A2068,'Result Entry'!$B$9:$FW$108,91,0)))</f>
        <v>0.0</v>
      </c>
      <c r="F2089" s="2052">
        <f>IF($L2072="TC",0,IF($L2072="Nso",0,VLOOKUP($A2068,'Result Entry'!$B$9:$FW$108,92,0)))</f>
        <v>0.0</v>
      </c>
      <c r="G2089" s="2052">
        <f>IF($L2072="TC",0,IF($L2072="Nso",0,VLOOKUP($A2068,'Result Entry'!$B$9:$FW$108,93,0)))</f>
        <v>0.0</v>
      </c>
      <c r="H2089" s="2053">
        <f t="shared" si="265"/>
        <v>0.0</v>
      </c>
      <c r="I2089" s="2054" t="str">
        <f>CONCATENATE(U2089,"/",'Result Entry'!$CR$7)</f>
        <v>0/70</v>
      </c>
      <c r="J2089" s="2055" t="str">
        <f>IF(V2089=0,"--",CONCATENATE(V2089,"/",'Result Entry'!$CS$7))</f>
        <v>--</v>
      </c>
      <c r="K2089" s="2056">
        <f t="shared" si="266"/>
        <v>0.0</v>
      </c>
      <c r="L2089" s="2057">
        <f t="shared" si="267"/>
        <v>0.0</v>
      </c>
      <c r="M2089" s="2054" t="str">
        <f>CONCATENATE(W2089,"/",'Result Entry'!$CV$7)</f>
        <v>0/100</v>
      </c>
      <c r="N2089" s="2055" t="str">
        <f>IF(X2089=0,"--",CONCATENATE(X2089,"/",'Result Entry'!$CW$7))</f>
        <v>--</v>
      </c>
      <c r="O2089" s="2053">
        <f t="shared" si="268"/>
        <v>0.0</v>
      </c>
      <c r="P2089" s="2058">
        <f t="shared" si="269"/>
        <v>0.0</v>
      </c>
      <c r="Q2089" s="2059" t="str">
        <f>IF($L2072="TC",0,IF($L2072="Nso",0,VLOOKUP($A2068,'Result Entry'!$B$9:$FW$108,106,0)))</f>
        <v/>
      </c>
      <c r="R2089" s="610"/>
      <c r="U2089" s="2051">
        <f>IF($L2072="TC",0,IF($L2072="Nso",0,VLOOKUP($A2068,'Result Entry'!$B$9:$FW$108,95,0)))</f>
        <v>0.0</v>
      </c>
      <c r="V2089" s="2051">
        <f>IF($L2072="TC",0,IF($L2072="Nso",0,VLOOKUP($A2068,'Result Entry'!$B$9:$FW$108,96,0)))</f>
        <v>0.0</v>
      </c>
      <c r="W2089" s="2051">
        <f>IF($L2072="TC",0,IF($L2072="Nso",0,VLOOKUP($A2068,'Result Entry'!$B$9:$FW$108,99,0)))</f>
        <v>0.0</v>
      </c>
      <c r="X2089" s="2051">
        <f>IF($L2072="TC",0,IF($L2072="Nso",0,VLOOKUP($A2068,'Result Entry'!$B$9:$FW$108,100,0)))</f>
        <v>0.0</v>
      </c>
      <c r="Y2089" s="2051">
        <f>VLOOKUP($A2068,'Result Entry'!$B$9:$FW$108,90,0)</f>
        <v>0.0</v>
      </c>
    </row>
    <row r="2090" spans="8:8" s="1538" ht="33.75" customFormat="1" customHeight="1">
      <c r="A2090" s="1954"/>
      <c r="B2090" s="1986" t="s">
        <v>70</v>
      </c>
      <c r="C2090" s="1554">
        <f>IF(Y2090&gt;=1,'Result Entry'!$DE$3,0)</f>
        <v>0.0</v>
      </c>
      <c r="D2090" s="2040"/>
      <c r="E2090" s="1739">
        <f>IF($L2072="TC",0,IF($L2072="Nso",0,VLOOKUP($A2068,'Result Entry'!$B$9:$FW$108,108,0)))</f>
        <v>0.0</v>
      </c>
      <c r="F2090" s="1740">
        <f>IF($L2072="TC",0,IF($L2072="Nso",0,VLOOKUP($A2068,'Result Entry'!$B$9:$FW$108,109,0)))</f>
        <v>0.0</v>
      </c>
      <c r="G2090" s="1740">
        <f>IF($L2072="TC",0,IF($L2072="Nso",0,VLOOKUP($A2068,'Result Entry'!$B$9:$FW$108,110,0)))</f>
        <v>0.0</v>
      </c>
      <c r="H2090" s="2060">
        <f t="shared" si="265"/>
        <v>0.0</v>
      </c>
      <c r="I2090" s="2061" t="str">
        <f>CONCATENATE(U2090,"/",'Result Entry'!$DI$7)</f>
        <v>0/70</v>
      </c>
      <c r="J2090" s="2062" t="str">
        <f>IF(V2090=0,"--",CONCATENATE(V2090,"/",'Result Entry'!$DJ$7))</f>
        <v>--</v>
      </c>
      <c r="K2090" s="2063">
        <f t="shared" si="266"/>
        <v>0.0</v>
      </c>
      <c r="L2090" s="2064">
        <f t="shared" si="267"/>
        <v>0.0</v>
      </c>
      <c r="M2090" s="2061" t="str">
        <f>CONCATENATE(W2090,"/",'Result Entry'!$DM$7)</f>
        <v>0/100</v>
      </c>
      <c r="N2090" s="2062" t="str">
        <f>IF(X2090=0,"--",CONCATENATE(X2090,"/",'Result Entry'!$DN$7))</f>
        <v>--</v>
      </c>
      <c r="O2090" s="2060">
        <f t="shared" si="268"/>
        <v>0.0</v>
      </c>
      <c r="P2090" s="1746">
        <f t="shared" si="269"/>
        <v>0.0</v>
      </c>
      <c r="Q2090" s="2032" t="str">
        <f>IF($L2072="TC",0,IF($L2072="Nso",0,VLOOKUP($A2068,'Result Entry'!$B$9:$FW$108,123,0)))</f>
        <v/>
      </c>
      <c r="R2090" s="610"/>
      <c r="U2090" s="2065">
        <f>IF($L2072="TC",0,IF($L2072="Nso",0,VLOOKUP($A2068,'Result Entry'!$B$9:$FW$108,112,0)))</f>
        <v>0.0</v>
      </c>
      <c r="V2090" s="2065">
        <f>IF($L2072="TC",0,IF($L2072="Nso",0,VLOOKUP($A2068,'Result Entry'!$B$9:$FW$108,113,0)))</f>
        <v>0.0</v>
      </c>
      <c r="W2090" s="2065">
        <f>IF($L2072="TC",0,IF($L2072="Nso",0,VLOOKUP($A2068,'Result Entry'!$B$9:$FW$108,116,0)))</f>
        <v>0.0</v>
      </c>
      <c r="X2090" s="2065">
        <f>IF($L2072="TC",0,IF($L2072="Nso",0,VLOOKUP($A2068,'Result Entry'!$B$9:$FW$108,117,0)))</f>
        <v>0.0</v>
      </c>
      <c r="Y2090" s="2065">
        <f>VLOOKUP($A2068,'Result Entry'!$B$9:$FW$108,107,0)</f>
        <v>0.0</v>
      </c>
    </row>
    <row r="2091" spans="8:8" ht="33.75" customHeight="1">
      <c r="A2091" s="1954"/>
      <c r="B2091" s="1986" t="s">
        <v>70</v>
      </c>
      <c r="C2091" s="1565" t="s">
        <v>78</v>
      </c>
      <c r="D2091" s="1566"/>
      <c r="E2091" s="1567"/>
      <c r="F2091" s="1747" t="s">
        <v>79</v>
      </c>
      <c r="G2091" s="2066"/>
      <c r="H2091" s="1748"/>
      <c r="I2091" s="1747" t="s">
        <v>80</v>
      </c>
      <c r="J2091" s="1749"/>
      <c r="K2091" s="2067" t="s">
        <v>42</v>
      </c>
      <c r="L2091" s="2068"/>
      <c r="M2091" s="2067" t="s">
        <v>92</v>
      </c>
      <c r="N2091" s="1753"/>
      <c r="O2091" s="1752" t="s">
        <v>40</v>
      </c>
      <c r="P2091" s="1753"/>
      <c r="Q2091" s="2069" t="s">
        <v>44</v>
      </c>
      <c r="R2091" s="610"/>
    </row>
    <row r="2092" spans="8:8" ht="33.75" customHeight="1">
      <c r="A2092" s="1954"/>
      <c r="B2092" s="1986" t="s">
        <v>70</v>
      </c>
      <c r="C2092" s="1577"/>
      <c r="D2092" s="1578"/>
      <c r="E2092" s="1579"/>
      <c r="F2092" s="1755">
        <f>IF($L2072="TC",0,IF($L2072="Nso",0,VLOOKUP($A2068,'Result Entry'!$B$9:$FW$108,171,0)))</f>
        <v>0.0</v>
      </c>
      <c r="G2092" s="2070"/>
      <c r="H2092" s="1756"/>
      <c r="I2092" s="2071">
        <f>IF($L2072="TC",0,IF($L2072="Nso",0,VLOOKUP($A2068,'Result Entry'!$B$9:$FW$108,172,0)))</f>
        <v>0.0</v>
      </c>
      <c r="J2092" s="2072"/>
      <c r="K2092" s="2073">
        <f>IF($L2072="TC",0,IF($L2072="Nso",0,VLOOKUP($A2068,'Result Entry'!$B$9:$FW$108,173,0)))</f>
        <v>0.0</v>
      </c>
      <c r="L2092" s="2074"/>
      <c r="M2092" s="2075" t="str">
        <f>IF($L2072="TC",0,IF($L2072="Nso",0,VLOOKUP($A2068,'Result Entry'!$B$9:$FW$108,174,0)))</f>
        <v/>
      </c>
      <c r="N2092" s="2076"/>
      <c r="O2092" s="1535" t="str">
        <f>VLOOKUP($A2068,'Result Entry'!$B$9:$FW$108,175,0)</f>
        <v/>
      </c>
      <c r="P2092" s="1534"/>
      <c r="Q2092" s="2077" t="str">
        <f>IF($L2072="TC",0,IF($L2072="Nso",0,VLOOKUP($A2068,'Result Entry'!$B$9:$FW$108,177,0)))</f>
        <v/>
      </c>
      <c r="R2092" s="610"/>
    </row>
    <row r="2093" spans="8:8" ht="33.75" customHeight="1">
      <c r="A2093" s="1954"/>
      <c r="B2093" s="1986" t="s">
        <v>70</v>
      </c>
      <c r="C2093" s="2078" t="s">
        <v>59</v>
      </c>
      <c r="D2093" s="2079"/>
      <c r="E2093" s="2079"/>
      <c r="F2093" s="2079"/>
      <c r="G2093" s="2079"/>
      <c r="H2093" s="2079"/>
      <c r="I2093" s="2080"/>
      <c r="J2093" s="1592" t="s">
        <v>60</v>
      </c>
      <c r="K2093" s="1592"/>
      <c r="L2093" s="1592"/>
      <c r="M2093" s="1593"/>
      <c r="N2093" s="1760">
        <f>VLOOKUP($A2068,'Result Entry'!$B$9:$FW$108,168,0)</f>
        <v>0.0</v>
      </c>
      <c r="O2093" s="1761"/>
      <c r="P2093" s="2081" t="s">
        <v>38</v>
      </c>
      <c r="Q2093" s="2082"/>
      <c r="R2093" s="610"/>
    </row>
    <row r="2094" spans="8:8" ht="33.75" customHeight="1">
      <c r="A2094" s="1954"/>
      <c r="B2094" s="1986" t="s">
        <v>70</v>
      </c>
      <c r="C2094" s="1598" t="s">
        <v>244</v>
      </c>
      <c r="D2094" s="1599"/>
      <c r="E2094" s="1599"/>
      <c r="F2094" s="2083" t="s">
        <v>158</v>
      </c>
      <c r="G2094" s="2084"/>
      <c r="H2094" s="2085"/>
      <c r="I2094" s="2086" t="s">
        <v>242</v>
      </c>
      <c r="J2094" s="1603" t="s">
        <v>61</v>
      </c>
      <c r="K2094" s="1603"/>
      <c r="L2094" s="1603"/>
      <c r="M2094" s="1604"/>
      <c r="N2094" s="1762">
        <f>VLOOKUP($A2068,'Result Entry'!$B$9:$FW$108,169,0)</f>
        <v>0.0</v>
      </c>
      <c r="O2094" s="1763"/>
      <c r="P2094" s="1607" t="str">
        <f>VLOOKUP($A2068,'Result Entry'!$B$9:$FW$108,170,0)</f>
        <v/>
      </c>
      <c r="Q2094" s="2087"/>
      <c r="R2094" s="610"/>
    </row>
    <row r="2095" spans="8:8" ht="33.75" customHeight="1">
      <c r="A2095" s="1954"/>
      <c r="B2095" s="1986" t="s">
        <v>70</v>
      </c>
      <c r="C2095" s="1598"/>
      <c r="D2095" s="1599"/>
      <c r="E2095" s="1599"/>
      <c r="F2095" s="2088"/>
      <c r="G2095" s="2089"/>
      <c r="H2095" s="2090"/>
      <c r="I2095" s="2091" t="s">
        <v>100</v>
      </c>
      <c r="J2095" s="1612" t="s">
        <v>62</v>
      </c>
      <c r="K2095" s="1612"/>
      <c r="L2095" s="1612"/>
      <c r="M2095" s="1613"/>
      <c r="N2095" s="2092">
        <f>IF($L2072="TC","Transferred",IF($L2072="Nso","NameSeparated",VLOOKUP($A2068,'Result Entry'!$B$9:$FW$108,178,0)))</f>
        <v>0.0</v>
      </c>
      <c r="O2095" s="2092"/>
      <c r="P2095" s="2092"/>
      <c r="Q2095" s="2093"/>
      <c r="R2095" s="610"/>
    </row>
    <row r="2096" spans="8:8" ht="33.75" customHeight="1">
      <c r="A2096" s="1954"/>
      <c r="B2096" s="1986" t="s">
        <v>70</v>
      </c>
      <c r="C2096" s="1766" t="str">
        <f>'Result Entry'!$DU$3</f>
        <v>Foundation Of Information Tech.</v>
      </c>
      <c r="D2096" s="1767"/>
      <c r="E2096" s="1768"/>
      <c r="F2096" s="1769" t="str">
        <f>IF(OR($L2072="TC",$L2072="Nso"),"",VLOOKUP($A2068,'Result Entry'!$B$9:$GS$108,196,0))</f>
        <v>0/200</v>
      </c>
      <c r="G2096" s="1769"/>
      <c r="H2096" s="1769"/>
      <c r="I2096" s="1770" t="str">
        <f>IF(F2096="","",VLOOKUP($A2068,'Result Entry'!$B$9:$GS$108,137,0))</f>
        <v/>
      </c>
      <c r="J2096" s="1621" t="s">
        <v>72</v>
      </c>
      <c r="K2096" s="1621"/>
      <c r="L2096" s="1621"/>
      <c r="M2096" s="1622"/>
      <c r="N2096" s="2094">
        <f>'Result Entry'!$T$2</f>
        <v>45041.0</v>
      </c>
      <c r="O2096" s="2095"/>
      <c r="P2096" s="2095"/>
      <c r="Q2096" s="2096"/>
      <c r="R2096" s="610"/>
    </row>
    <row r="2097" spans="8:8" ht="33.75" customHeight="1">
      <c r="A2097" s="1954"/>
      <c r="B2097" s="1986" t="s">
        <v>70</v>
      </c>
      <c r="C2097" s="1774" t="str">
        <f>'Result Entry'!$EI$3</f>
        <v>G.I.A.I.-II</v>
      </c>
      <c r="D2097" s="1775"/>
      <c r="E2097" s="1776"/>
      <c r="F2097" s="1769" t="str">
        <f>IF(OR($L2072="TC",$L2072="Nso"),"",VLOOKUP($A2068,'Result Entry'!$B$9:$GS$108,200,0))</f>
        <v>0/200</v>
      </c>
      <c r="G2097" s="1769"/>
      <c r="H2097" s="1769"/>
      <c r="I2097" s="1770" t="str">
        <f>IF(F2097="","",VLOOKUP($A2068,'Result Entry'!$B$9:$GS$108,149,0))</f>
        <v/>
      </c>
      <c r="J2097" s="1626"/>
      <c r="K2097" s="1627"/>
      <c r="L2097" s="1627"/>
      <c r="M2097" s="1627"/>
      <c r="N2097" s="1627"/>
      <c r="O2097" s="1627"/>
      <c r="P2097" s="1627"/>
      <c r="Q2097" s="2097"/>
      <c r="R2097" s="610"/>
    </row>
    <row r="2098" spans="8:8" ht="33.75" customHeight="1">
      <c r="A2098" s="1954"/>
      <c r="B2098" s="1986" t="s">
        <v>70</v>
      </c>
      <c r="C2098" s="1774" t="str">
        <f>'Result Entry'!$EU$3</f>
        <v>SOC.SER.PLAN</v>
      </c>
      <c r="D2098" s="1775"/>
      <c r="E2098" s="1776"/>
      <c r="F2098" s="1769" t="str">
        <f>IF(OR($L2072="TC",$L2072="Nso"),"",VLOOKUP($A2068,'Result Entry'!$B$9:$HS$108,204,0))</f>
        <v>0/200</v>
      </c>
      <c r="G2098" s="1769"/>
      <c r="H2098" s="1769"/>
      <c r="I2098" s="1770" t="str">
        <f>IF(F2098="","",VLOOKUP($A2068,'Result Entry'!$B$9:$GS$108,161,0))</f>
        <v/>
      </c>
      <c r="J2098" s="1629" t="s">
        <v>175</v>
      </c>
      <c r="K2098" s="2098"/>
      <c r="L2098" s="2098"/>
      <c r="M2098" s="1630"/>
      <c r="N2098" s="2099"/>
      <c r="O2098" s="2100"/>
      <c r="P2098" s="2100"/>
      <c r="Q2098" s="2101"/>
      <c r="R2098" s="610"/>
    </row>
    <row r="2099" spans="8:8" ht="33.75" customHeight="1">
      <c r="A2099" s="1954"/>
      <c r="B2099" s="1986" t="s">
        <v>70</v>
      </c>
      <c r="C2099" s="1774" t="str">
        <f>'Result Entry'!$FG$3</f>
        <v>Jeewan Kaushal</v>
      </c>
      <c r="D2099" s="1775"/>
      <c r="E2099" s="1776"/>
      <c r="F2099" s="1769" t="str">
        <f>IF(OR($L2072="TC",$L2072="Nso"),"",VLOOKUP($A2068,'Result Entry'!$B$9:$HS$108,208,0))</f>
        <v>0/100</v>
      </c>
      <c r="G2099" s="1769"/>
      <c r="H2099" s="1769"/>
      <c r="I2099" s="1770" t="str">
        <f>IF(F2099="","",VLOOKUP($A2068,'Result Entry'!$B$9:$HS$108,167,0))</f>
        <v/>
      </c>
      <c r="J2099" s="1629" t="s">
        <v>149</v>
      </c>
      <c r="K2099" s="2098"/>
      <c r="L2099" s="2098"/>
      <c r="M2099" s="1630"/>
      <c r="N2099" s="1630"/>
      <c r="O2099" s="1630"/>
      <c r="P2099" s="1630"/>
      <c r="Q2099" s="2102"/>
      <c r="R2099" s="610"/>
    </row>
    <row r="2100" spans="8:8" ht="33.75" customHeight="1">
      <c r="A2100" s="1954"/>
      <c r="B2100" s="1986" t="s">
        <v>70</v>
      </c>
      <c r="C2100" s="1777" t="s">
        <v>181</v>
      </c>
      <c r="D2100" s="1778"/>
      <c r="E2100" s="1779"/>
      <c r="F2100" s="2103" t="s">
        <v>182</v>
      </c>
      <c r="G2100" s="2104"/>
      <c r="H2100" s="2105"/>
      <c r="I2100" s="1782" t="s">
        <v>31</v>
      </c>
      <c r="J2100" s="1629" t="s">
        <v>176</v>
      </c>
      <c r="K2100" s="2098"/>
      <c r="L2100" s="2098"/>
      <c r="M2100" s="1630"/>
      <c r="N2100" s="1630"/>
      <c r="O2100" s="1630"/>
      <c r="P2100" s="1630"/>
      <c r="Q2100" s="2102"/>
      <c r="R2100" s="610"/>
    </row>
    <row r="2101" spans="8:8" ht="33.75" customHeight="1">
      <c r="A2101" s="1954"/>
      <c r="B2101" s="1986" t="s">
        <v>70</v>
      </c>
      <c r="C2101" s="1783"/>
      <c r="D2101" s="1784"/>
      <c r="E2101" s="1785"/>
      <c r="F2101" s="1786" t="s">
        <v>245</v>
      </c>
      <c r="G2101" s="2106"/>
      <c r="H2101" s="1787"/>
      <c r="I2101" s="1788" t="s">
        <v>63</v>
      </c>
      <c r="J2101" s="1647" t="s">
        <v>68</v>
      </c>
      <c r="K2101" s="1648"/>
      <c r="L2101" s="1648"/>
      <c r="M2101" s="1648"/>
      <c r="N2101" s="1648"/>
      <c r="O2101" s="1648"/>
      <c r="P2101" s="1648"/>
      <c r="Q2101" s="2107"/>
      <c r="R2101" s="610"/>
    </row>
    <row r="2102" spans="8:8" ht="33.75" customHeight="1">
      <c r="A2102" s="1954"/>
      <c r="B2102" s="1986" t="s">
        <v>70</v>
      </c>
      <c r="C2102" s="1783"/>
      <c r="D2102" s="1784"/>
      <c r="E2102" s="1785"/>
      <c r="F2102" s="1786" t="s">
        <v>246</v>
      </c>
      <c r="G2102" s="2106"/>
      <c r="H2102" s="1787"/>
      <c r="I2102" s="1788" t="s">
        <v>64</v>
      </c>
      <c r="J2102" s="1650"/>
      <c r="K2102" s="1651"/>
      <c r="L2102" s="1651"/>
      <c r="M2102" s="1651"/>
      <c r="N2102" s="1651"/>
      <c r="O2102" s="1651"/>
      <c r="P2102" s="1651"/>
      <c r="Q2102" s="2108"/>
      <c r="R2102" s="610"/>
    </row>
    <row r="2103" spans="8:8" ht="33.75" customHeight="1">
      <c r="A2103" s="1954"/>
      <c r="B2103" s="1986" t="s">
        <v>70</v>
      </c>
      <c r="C2103" s="1783"/>
      <c r="D2103" s="1784"/>
      <c r="E2103" s="1785"/>
      <c r="F2103" s="1786" t="s">
        <v>247</v>
      </c>
      <c r="G2103" s="2106"/>
      <c r="H2103" s="1787"/>
      <c r="I2103" s="1788" t="s">
        <v>66</v>
      </c>
      <c r="J2103" s="1650"/>
      <c r="K2103" s="1651"/>
      <c r="L2103" s="1651"/>
      <c r="M2103" s="1651"/>
      <c r="N2103" s="1651"/>
      <c r="O2103" s="1651"/>
      <c r="P2103" s="1651"/>
      <c r="Q2103" s="2108"/>
      <c r="R2103" s="610"/>
    </row>
    <row r="2104" spans="8:8" ht="33.75" customHeight="1">
      <c r="A2104" s="1954"/>
      <c r="B2104" s="1986" t="s">
        <v>70</v>
      </c>
      <c r="C2104" s="1783"/>
      <c r="D2104" s="1784"/>
      <c r="E2104" s="1785"/>
      <c r="F2104" s="1786" t="s">
        <v>248</v>
      </c>
      <c r="G2104" s="2106"/>
      <c r="H2104" s="1787"/>
      <c r="I2104" s="1788" t="s">
        <v>65</v>
      </c>
      <c r="J2104" s="1653" t="s">
        <v>81</v>
      </c>
      <c r="K2104" s="1654"/>
      <c r="L2104" s="1654"/>
      <c r="M2104" s="1654"/>
      <c r="N2104" s="1654"/>
      <c r="O2104" s="1654"/>
      <c r="P2104" s="1654"/>
      <c r="Q2104" s="2109"/>
      <c r="R2104" s="610"/>
    </row>
    <row r="2105" spans="8:8" ht="33.75" customHeight="1">
      <c r="A2105" s="1954"/>
      <c r="B2105" s="2110" t="s">
        <v>70</v>
      </c>
      <c r="C2105" s="2111"/>
      <c r="D2105" s="2112"/>
      <c r="E2105" s="2113"/>
      <c r="F2105" s="2114"/>
      <c r="G2105" s="2115"/>
      <c r="H2105" s="2115"/>
      <c r="I2105" s="2116"/>
      <c r="J2105" s="2117"/>
      <c r="K2105" s="2118"/>
      <c r="L2105" s="2118"/>
      <c r="M2105" s="2118"/>
      <c r="N2105" s="2118"/>
      <c r="O2105" s="2118"/>
      <c r="P2105" s="2118"/>
      <c r="Q2105" s="2119"/>
      <c r="R2105" s="610"/>
    </row>
    <row r="2106" spans="8:8" s="927" ht="48.75" customFormat="1" customHeight="1">
      <c r="A2106" s="1439"/>
      <c r="B2106" s="2120"/>
      <c r="C2106" s="2120"/>
      <c r="D2106" s="2120"/>
      <c r="E2106" s="2120"/>
      <c r="F2106" s="2120"/>
      <c r="G2106" s="2120"/>
      <c r="H2106" s="2120"/>
      <c r="I2106" s="2120"/>
      <c r="J2106" s="2120"/>
      <c r="K2106" s="2120"/>
      <c r="L2106" s="2120"/>
      <c r="M2106" s="2120"/>
      <c r="N2106" s="2120"/>
      <c r="O2106" s="2120"/>
      <c r="P2106" s="2120"/>
      <c r="Q2106" s="2120"/>
      <c r="R2106" s="610"/>
    </row>
    <row r="2107" spans="8:8" ht="9.75" customHeight="1">
      <c r="A2107" s="1949">
        <f>A2068+1</f>
        <v>55.0</v>
      </c>
      <c r="B2107" s="1949"/>
      <c r="C2107" s="1949"/>
      <c r="D2107" s="1949"/>
      <c r="E2107" s="1949"/>
      <c r="F2107" s="1949"/>
      <c r="G2107" s="1949"/>
      <c r="H2107" s="1949"/>
      <c r="I2107" s="1949"/>
      <c r="J2107" s="1949"/>
      <c r="K2107" s="1949"/>
      <c r="L2107" s="1949"/>
      <c r="M2107" s="1949"/>
      <c r="N2107" s="1949"/>
      <c r="O2107" s="1949"/>
      <c r="P2107" s="1949"/>
      <c r="Q2107" s="1949"/>
      <c r="R2107" s="1949"/>
    </row>
    <row r="2108" spans="8:8" ht="16.5" customHeight="1">
      <c r="A2108" s="1950"/>
      <c r="B2108" s="1951" t="s">
        <v>51</v>
      </c>
      <c r="C2108" s="1952"/>
      <c r="D2108" s="1952"/>
      <c r="E2108" s="1952"/>
      <c r="F2108" s="1952"/>
      <c r="G2108" s="1952"/>
      <c r="H2108" s="1952"/>
      <c r="I2108" s="1952"/>
      <c r="J2108" s="1952"/>
      <c r="K2108" s="1952"/>
      <c r="L2108" s="1952"/>
      <c r="M2108" s="1952"/>
      <c r="N2108" s="1952"/>
      <c r="O2108" s="1952"/>
      <c r="P2108" s="1952"/>
      <c r="Q2108" s="1953"/>
      <c r="R2108" s="610"/>
    </row>
    <row r="2109" spans="8:8" ht="62.25" customHeight="1">
      <c r="A2109" s="1954"/>
      <c r="B2109" s="1955"/>
      <c r="C2109" s="1956"/>
      <c r="D2109" s="1957" t="str">
        <f>Master!$E$8</f>
        <v>Govt. Sr. Secondary School </v>
      </c>
      <c r="E2109" s="1958"/>
      <c r="F2109" s="1958"/>
      <c r="G2109" s="1958"/>
      <c r="H2109" s="1958"/>
      <c r="I2109" s="1958"/>
      <c r="J2109" s="1958"/>
      <c r="K2109" s="1958"/>
      <c r="L2109" s="1958"/>
      <c r="M2109" s="1958"/>
      <c r="N2109" s="1958"/>
      <c r="O2109" s="1958"/>
      <c r="P2109" s="1958"/>
      <c r="Q2109" s="1959"/>
      <c r="R2109" s="610"/>
    </row>
    <row r="2110" spans="8:8" ht="33.0" customHeight="1">
      <c r="A2110" s="1954"/>
      <c r="B2110" s="1960"/>
      <c r="C2110" s="1961"/>
      <c r="D2110" s="1962" t="str">
        <f>Master!$E$11</f>
        <v>P.S.-Bapini (Jodhpur)</v>
      </c>
      <c r="E2110" s="1962"/>
      <c r="F2110" s="1962"/>
      <c r="G2110" s="1962"/>
      <c r="H2110" s="1962"/>
      <c r="I2110" s="1962"/>
      <c r="J2110" s="1962"/>
      <c r="K2110" s="1962"/>
      <c r="L2110" s="1962"/>
      <c r="M2110" s="1962"/>
      <c r="N2110" s="1962"/>
      <c r="O2110" s="1962"/>
      <c r="P2110" s="1962"/>
      <c r="Q2110" s="1963"/>
      <c r="R2110" s="610"/>
    </row>
    <row r="2111" spans="8:8" ht="21.75" customHeight="1">
      <c r="A2111" s="1954"/>
      <c r="B2111" s="1964"/>
      <c r="C2111" s="1965" t="s">
        <v>151</v>
      </c>
      <c r="D2111" s="1966"/>
      <c r="E2111" s="1966"/>
      <c r="F2111" s="1966"/>
      <c r="G2111" s="1966"/>
      <c r="H2111" s="1967"/>
      <c r="I2111" s="1968" t="s">
        <v>128</v>
      </c>
      <c r="J2111" s="1969"/>
      <c r="K2111" s="1969"/>
      <c r="L2111" s="1970">
        <f>VLOOKUP(A2107,'Result Entry'!$B$6:$K$108,6,0)</f>
        <v>0.0</v>
      </c>
      <c r="M2111" s="1971"/>
      <c r="N2111" s="1972" t="s">
        <v>69</v>
      </c>
      <c r="O2111" s="1973"/>
      <c r="P2111" s="1974">
        <f>Master!$E$14</f>
        <v>8.151106901E9</v>
      </c>
      <c r="Q2111" s="1975"/>
      <c r="R2111" s="610"/>
    </row>
    <row r="2112" spans="8:8" ht="21.75" customHeight="1">
      <c r="A2112" s="1954"/>
      <c r="B2112" s="1976"/>
      <c r="C2112" s="1965"/>
      <c r="D2112" s="1966"/>
      <c r="E2112" s="1966"/>
      <c r="F2112" s="1966"/>
      <c r="G2112" s="1966"/>
      <c r="H2112" s="1967"/>
      <c r="I2112" s="1968"/>
      <c r="J2112" s="1969"/>
      <c r="K2112" s="1969"/>
      <c r="L2112" s="1970"/>
      <c r="M2112" s="1971"/>
      <c r="N2112" s="1470" t="s">
        <v>67</v>
      </c>
      <c r="O2112" s="1471"/>
      <c r="P2112" s="1472"/>
      <c r="Q2112" s="1977"/>
      <c r="R2112" s="610"/>
    </row>
    <row r="2113" spans="8:8" ht="21.75" customHeight="1">
      <c r="A2113" s="1954"/>
      <c r="B2113" s="1976"/>
      <c r="C2113" s="1978"/>
      <c r="D2113" s="1979"/>
      <c r="E2113" s="1979"/>
      <c r="F2113" s="1979"/>
      <c r="G2113" s="1979"/>
      <c r="H2113" s="1980"/>
      <c r="I2113" s="1981"/>
      <c r="J2113" s="1982"/>
      <c r="K2113" s="1982"/>
      <c r="L2113" s="1983"/>
      <c r="M2113" s="1984"/>
      <c r="N2113" s="1479" t="s">
        <v>52</v>
      </c>
      <c r="O2113" s="1480"/>
      <c r="P2113" s="1481" t="str">
        <f>Master!$E$6</f>
        <v>2022-23</v>
      </c>
      <c r="Q2113" s="1985"/>
      <c r="R2113" s="610"/>
    </row>
    <row r="2114" spans="8:8" ht="33.75" customHeight="1">
      <c r="A2114" s="1954"/>
      <c r="B2114" s="1986" t="s">
        <v>70</v>
      </c>
      <c r="C2114" s="1677" t="s">
        <v>21</v>
      </c>
      <c r="D2114" s="1678"/>
      <c r="E2114" s="1678"/>
      <c r="F2114" s="1678"/>
      <c r="G2114" s="1679"/>
      <c r="H2114" s="1680" t="s">
        <v>150</v>
      </c>
      <c r="I2114" s="1681">
        <f>VLOOKUP($A2107,'Result Entry'!$B$9:$FW$108,4,0)</f>
        <v>0.0</v>
      </c>
      <c r="J2114" s="1681"/>
      <c r="K2114" s="1681"/>
      <c r="L2114" s="1681"/>
      <c r="M2114" s="1681"/>
      <c r="N2114" s="1681"/>
      <c r="O2114" s="1681"/>
      <c r="P2114" s="1681"/>
      <c r="Q2114" s="1987"/>
      <c r="R2114" s="610"/>
    </row>
    <row r="2115" spans="8:8" ht="33.75" customHeight="1">
      <c r="A2115" s="1954"/>
      <c r="B2115" s="1986" t="s">
        <v>70</v>
      </c>
      <c r="C2115" s="1683" t="s">
        <v>23</v>
      </c>
      <c r="D2115" s="1684"/>
      <c r="E2115" s="1684"/>
      <c r="F2115" s="1684"/>
      <c r="G2115" s="1685"/>
      <c r="H2115" s="1686" t="s">
        <v>150</v>
      </c>
      <c r="I2115" s="1687">
        <f>VLOOKUP($A2107,'Result Entry'!$B$9:$FW$108,7,0)</f>
        <v>0.0</v>
      </c>
      <c r="J2115" s="1687"/>
      <c r="K2115" s="1687"/>
      <c r="L2115" s="1687"/>
      <c r="M2115" s="1687"/>
      <c r="N2115" s="1687"/>
      <c r="O2115" s="1687"/>
      <c r="P2115" s="1687"/>
      <c r="Q2115" s="1988"/>
      <c r="R2115" s="610"/>
    </row>
    <row r="2116" spans="8:8" ht="33.75" customHeight="1">
      <c r="A2116" s="1954"/>
      <c r="B2116" s="1986" t="s">
        <v>70</v>
      </c>
      <c r="C2116" s="1683" t="s">
        <v>24</v>
      </c>
      <c r="D2116" s="1684"/>
      <c r="E2116" s="1684"/>
      <c r="F2116" s="1684"/>
      <c r="G2116" s="1685"/>
      <c r="H2116" s="1686" t="s">
        <v>150</v>
      </c>
      <c r="I2116" s="1687">
        <f>VLOOKUP($A2107,'Result Entry'!$B$9:$FW$108,8,0)</f>
        <v>0.0</v>
      </c>
      <c r="J2116" s="1687"/>
      <c r="K2116" s="1687"/>
      <c r="L2116" s="1687"/>
      <c r="M2116" s="1687"/>
      <c r="N2116" s="1687"/>
      <c r="O2116" s="1687"/>
      <c r="P2116" s="1687"/>
      <c r="Q2116" s="1988"/>
      <c r="R2116" s="610"/>
    </row>
    <row r="2117" spans="8:8" ht="33.75" customHeight="1">
      <c r="A2117" s="1954"/>
      <c r="B2117" s="1986" t="s">
        <v>70</v>
      </c>
      <c r="C2117" s="1683" t="s">
        <v>53</v>
      </c>
      <c r="D2117" s="1684"/>
      <c r="E2117" s="1684"/>
      <c r="F2117" s="1684"/>
      <c r="G2117" s="1685"/>
      <c r="H2117" s="1686" t="s">
        <v>150</v>
      </c>
      <c r="I2117" s="1687">
        <f>VLOOKUP($A2107,'Result Entry'!$B$9:$FW$108,9,0)</f>
        <v>0.0</v>
      </c>
      <c r="J2117" s="1687"/>
      <c r="K2117" s="1687"/>
      <c r="L2117" s="1687"/>
      <c r="M2117" s="1687"/>
      <c r="N2117" s="1687"/>
      <c r="O2117" s="1687"/>
      <c r="P2117" s="1687"/>
      <c r="Q2117" s="1988"/>
      <c r="R2117" s="610"/>
    </row>
    <row r="2118" spans="8:8" ht="33.75" customHeight="1">
      <c r="A2118" s="1954"/>
      <c r="B2118" s="1986" t="s">
        <v>70</v>
      </c>
      <c r="C2118" s="1683" t="s">
        <v>54</v>
      </c>
      <c r="D2118" s="1684"/>
      <c r="E2118" s="1684"/>
      <c r="F2118" s="1684"/>
      <c r="G2118" s="1685"/>
      <c r="H2118" s="1686" t="s">
        <v>150</v>
      </c>
      <c r="I2118" s="1689" t="str">
        <f>CONCATENATE('Result Entry'!$G$4,'Result Entry'!$J$4)</f>
        <v>11(A)</v>
      </c>
      <c r="J2118" s="1687"/>
      <c r="K2118" s="1687"/>
      <c r="L2118" s="1687"/>
      <c r="M2118" s="1687"/>
      <c r="N2118" s="1687"/>
      <c r="O2118" s="1687"/>
      <c r="P2118" s="1687"/>
      <c r="Q2118" s="1988"/>
      <c r="R2118" s="610"/>
    </row>
    <row r="2119" spans="8:8" ht="33.75" customHeight="1">
      <c r="A2119" s="1954"/>
      <c r="B2119" s="1986" t="s">
        <v>70</v>
      </c>
      <c r="C2119" s="1742" t="s">
        <v>26</v>
      </c>
      <c r="D2119" s="1763"/>
      <c r="E2119" s="1763"/>
      <c r="F2119" s="1763"/>
      <c r="G2119" s="1989"/>
      <c r="H2119" s="1693" t="s">
        <v>150</v>
      </c>
      <c r="I2119" s="1694">
        <f>VLOOKUP($A2107,'Result Entry'!$B$9:$FW$108,10,0)</f>
        <v>0.0</v>
      </c>
      <c r="J2119" s="1694"/>
      <c r="K2119" s="1694"/>
      <c r="L2119" s="1694"/>
      <c r="M2119" s="1694"/>
      <c r="N2119" s="1694"/>
      <c r="O2119" s="1694"/>
      <c r="P2119" s="1694"/>
      <c r="Q2119" s="1990"/>
      <c r="R2119" s="610"/>
    </row>
    <row r="2120" spans="8:8" ht="33.75" customHeight="1">
      <c r="A2120" s="1954"/>
      <c r="B2120" s="1986" t="s">
        <v>70</v>
      </c>
      <c r="C2120" s="1991" t="s">
        <v>244</v>
      </c>
      <c r="D2120" s="1992"/>
      <c r="E2120" s="1993" t="s">
        <v>73</v>
      </c>
      <c r="F2120" s="1994" t="s">
        <v>74</v>
      </c>
      <c r="G2120" s="1994" t="s">
        <v>230</v>
      </c>
      <c r="H2120" s="1995" t="s">
        <v>169</v>
      </c>
      <c r="I2120" s="1701" t="s">
        <v>56</v>
      </c>
      <c r="J2120" s="1996"/>
      <c r="K2120" s="1996"/>
      <c r="L2120" s="1997" t="s">
        <v>231</v>
      </c>
      <c r="M2120" s="1998" t="s">
        <v>85</v>
      </c>
      <c r="N2120" s="1998"/>
      <c r="O2120" s="1999"/>
      <c r="P2120" s="2000" t="s">
        <v>77</v>
      </c>
      <c r="Q2120" s="2001" t="s">
        <v>99</v>
      </c>
      <c r="R2120" s="610"/>
    </row>
    <row r="2121" spans="8:8" ht="33.75" customHeight="1">
      <c r="A2121" s="1954"/>
      <c r="B2121" s="1986" t="s">
        <v>70</v>
      </c>
      <c r="C2121" s="2002"/>
      <c r="D2121" s="2003"/>
      <c r="E2121" s="2004"/>
      <c r="F2121" s="2005"/>
      <c r="G2121" s="2005"/>
      <c r="H2121" s="2006"/>
      <c r="I2121" s="2007" t="s">
        <v>233</v>
      </c>
      <c r="J2121" s="2008" t="s">
        <v>87</v>
      </c>
      <c r="K2121" s="2009" t="s">
        <v>109</v>
      </c>
      <c r="L2121" s="2010"/>
      <c r="M2121" s="2007" t="s">
        <v>233</v>
      </c>
      <c r="N2121" s="2008" t="s">
        <v>87</v>
      </c>
      <c r="O2121" s="2011" t="s">
        <v>110</v>
      </c>
      <c r="P2121" s="2012"/>
      <c r="Q2121" s="2013"/>
      <c r="R2121" s="610"/>
    </row>
    <row r="2122" spans="8:8" s="2014" ht="33.75" customFormat="1" customHeight="1">
      <c r="A2122" s="1954"/>
      <c r="B2122" s="1986" t="s">
        <v>70</v>
      </c>
      <c r="C2122" s="2015" t="s">
        <v>57</v>
      </c>
      <c r="D2122" s="2016"/>
      <c r="E2122" s="2017">
        <f>'Result Entry'!$L$7</f>
        <v>10.0</v>
      </c>
      <c r="F2122" s="2018">
        <f>'Result Entry'!$M$7</f>
        <v>10.0</v>
      </c>
      <c r="G2122" s="2018">
        <f>'Result Entry'!$N$7</f>
        <v>10.0</v>
      </c>
      <c r="H2122" s="2019">
        <f>SUM(E2122:G2122)</f>
        <v>30.0</v>
      </c>
      <c r="I2122" s="2020" t="s">
        <v>243</v>
      </c>
      <c r="J2122" s="2021" t="s">
        <v>243</v>
      </c>
      <c r="K2122" s="2022">
        <f>'Result Entry'!$P$7</f>
        <v>70.0</v>
      </c>
      <c r="L2122" s="2023">
        <f>SUM(H2122,K2122)</f>
        <v>100.0</v>
      </c>
      <c r="M2122" s="2020" t="s">
        <v>243</v>
      </c>
      <c r="N2122" s="2021" t="s">
        <v>243</v>
      </c>
      <c r="O2122" s="2019">
        <f>'Result Entry'!$R$7</f>
        <v>100.0</v>
      </c>
      <c r="P2122" s="2024">
        <f>SUM(L2122,O2122)</f>
        <v>200.0</v>
      </c>
      <c r="Q2122" s="2025"/>
      <c r="R2122" s="610"/>
    </row>
    <row r="2123" spans="8:8" s="1538" ht="33.75" customFormat="1" customHeight="1">
      <c r="A2123" s="1954"/>
      <c r="B2123" s="1986" t="s">
        <v>70</v>
      </c>
      <c r="C2123" s="1540" t="str">
        <f>'Result Entry'!$L$3</f>
        <v>HINDI Comp.</v>
      </c>
      <c r="D2123" s="1541"/>
      <c r="E2123" s="1728">
        <f>IF($L2111="TC",0,IF($L2111="Nso",0,VLOOKUP($A2107,'Result Entry'!$B$9:$FW$108,11,0)))</f>
        <v>0.0</v>
      </c>
      <c r="F2123" s="1729">
        <f>IF($L2111="TC",0,IF($L2111="Nso",0,VLOOKUP($A2107,'Result Entry'!$B$9:$FW$108,12,0)))</f>
        <v>0.0</v>
      </c>
      <c r="G2123" s="1729">
        <f>IF($L2111="TC",0,IF($L2111="Nso",0,VLOOKUP($A2107,'Result Entry'!$B$9:$FW$108,13,0)))</f>
        <v>0.0</v>
      </c>
      <c r="H2123" s="2026">
        <f>SUM(E2123:G2123)</f>
        <v>0.0</v>
      </c>
      <c r="I2123" s="2027" t="str">
        <f>CONCATENATE(U2123,"/",'Result Entry'!$P$7)</f>
        <v>0/70</v>
      </c>
      <c r="J2123" s="2028" t="str">
        <f>IF(V2123=0,"--",CONCATENATE(V2123,"/"))</f>
        <v>--</v>
      </c>
      <c r="K2123" s="2029">
        <f>SUM(U2123:V2123)</f>
        <v>0.0</v>
      </c>
      <c r="L2123" s="2030">
        <f>SUM(H2123,K2123)</f>
        <v>0.0</v>
      </c>
      <c r="M2123" s="2027" t="str">
        <f>CONCATENATE(W2123,"/",'Result Entry'!$R$7)</f>
        <v>0/100</v>
      </c>
      <c r="N2123" s="2028" t="str">
        <f>IF(X2123=0,"--",CONCATENATE(X2123,"/"))</f>
        <v>--</v>
      </c>
      <c r="O2123" s="2031">
        <f>SUM(W2123:X2123)</f>
        <v>0.0</v>
      </c>
      <c r="P2123" s="1734">
        <f>SUM(L2123,O2123)</f>
        <v>0.0</v>
      </c>
      <c r="Q2123" s="2032" t="str">
        <f>IF($L2111="TC",0,IF($L2111="Nso",0,VLOOKUP($A2107,'Result Entry'!$B$9:$FW$108,24,0)))</f>
        <v/>
      </c>
      <c r="R2123" s="610"/>
      <c r="U2123" s="2033">
        <f>IF($L2111="TC",0,IF($L2111="Nso",0,VLOOKUP($A2107,'Result Entry'!$B$9:$FW$108,15,0)))</f>
        <v>0.0</v>
      </c>
      <c r="V2123" s="2033">
        <v>0.0</v>
      </c>
      <c r="W2123" s="2033">
        <f>IF($L2111="TC",0,IF($L2111="Nso",0,VLOOKUP($A2107,'Result Entry'!$B$9:$FW$108,17,0)))</f>
        <v>0.0</v>
      </c>
      <c r="X2123" s="2033">
        <v>0.0</v>
      </c>
    </row>
    <row r="2124" spans="8:8" s="1538" ht="33.75" customFormat="1" customHeight="1">
      <c r="A2124" s="1954"/>
      <c r="B2124" s="1986" t="s">
        <v>70</v>
      </c>
      <c r="C2124" s="1551" t="str">
        <f>'Result Entry'!$Z$3</f>
        <v>ENGLISH Comp.</v>
      </c>
      <c r="D2124" s="1552"/>
      <c r="E2124" s="1728">
        <f>IF($L2111="TC",0,IF($L2111="Nso",0,VLOOKUP($A2107,'Result Entry'!$B$9:$FW$108,25,0)))</f>
        <v>0.0</v>
      </c>
      <c r="F2124" s="1729">
        <f>IF($L2111="TC",0,IF($L2111="Nso",0,VLOOKUP($A2107,'Result Entry'!$B$9:$FW$108,26,0)))</f>
        <v>0.0</v>
      </c>
      <c r="G2124" s="1729">
        <f>IF($L2111="TC",0,IF($L2111="Nso",0,VLOOKUP($A2107,'Result Entry'!$B$9:$FW$108,27,0)))</f>
        <v>0.0</v>
      </c>
      <c r="H2124" s="2034">
        <f t="shared" si="270" ref="H2124:H2129">SUM(E2124:G2124)</f>
        <v>0.0</v>
      </c>
      <c r="I2124" s="2035" t="str">
        <f>CONCATENATE(U2124,"/",'Result Entry'!$AD$7)</f>
        <v>0/70</v>
      </c>
      <c r="J2124" s="2036" t="str">
        <f>IF(V2124=0,"--",CONCATENATE(V2124,"/"))</f>
        <v>--</v>
      </c>
      <c r="K2124" s="2037">
        <f t="shared" si="271" ref="K2124:K2129">SUM(U2124:V2124)</f>
        <v>0.0</v>
      </c>
      <c r="L2124" s="2038">
        <f t="shared" si="272" ref="L2124:L2129">SUM(H2124,K2124)</f>
        <v>0.0</v>
      </c>
      <c r="M2124" s="2035" t="str">
        <f>CONCATENATE(W2124,"/",'Result Entry'!$AF$7)</f>
        <v>0/100</v>
      </c>
      <c r="N2124" s="2036" t="str">
        <f>IF(X2124=0,"--",CONCATENATE(X2124,"/"))</f>
        <v>--</v>
      </c>
      <c r="O2124" s="2031">
        <f t="shared" si="273" ref="O2124:O2129">SUM(W2124:X2124)</f>
        <v>0.0</v>
      </c>
      <c r="P2124" s="1734">
        <f t="shared" si="274" ref="P2124:P2129">SUM(L2124,O2124)</f>
        <v>0.0</v>
      </c>
      <c r="Q2124" s="2032" t="str">
        <f>IF($L2111="TC",0,IF($L2111="Nso",0,VLOOKUP($A2107,'Result Entry'!$B$9:$FW$108,38,0)))</f>
        <v/>
      </c>
      <c r="R2124" s="610"/>
      <c r="U2124" s="2039">
        <f>IF($L2111="TC",0,IF($L2111="Nso",0,VLOOKUP($A2107,'Result Entry'!$B$9:$FW$108,29,0)))</f>
        <v>0.0</v>
      </c>
      <c r="V2124" s="2039">
        <v>0.0</v>
      </c>
      <c r="W2124" s="2039">
        <f>IF($L2111="TC",0,IF($L2111="Nso",0,VLOOKUP($A2107,'Result Entry'!$B$9:$FW$108,31,0)))</f>
        <v>0.0</v>
      </c>
      <c r="X2124" s="2039">
        <v>0.0</v>
      </c>
    </row>
    <row r="2125" spans="8:8" s="1538" ht="33.75" customFormat="1" customHeight="1">
      <c r="A2125" s="1954"/>
      <c r="B2125" s="1986" t="s">
        <v>70</v>
      </c>
      <c r="C2125" s="1551">
        <f>IF(Y2125&gt;=1,'Result Entry'!$AO$3,0)</f>
        <v>0.0</v>
      </c>
      <c r="D2125" s="1552"/>
      <c r="E2125" s="1728">
        <f>IF($L2111="TC",0,IF($L2111="Nso",0,VLOOKUP($A2107,'Result Entry'!$B$9:$FW$108,40,0)))</f>
        <v>0.0</v>
      </c>
      <c r="F2125" s="1729">
        <f>IF($L2111="TC",0,IF($L2111="Nso",0,VLOOKUP($A2107,'Result Entry'!$B$9:$FW$108,41,0)))</f>
        <v>0.0</v>
      </c>
      <c r="G2125" s="1729">
        <f>IF($L2111="TC",0,IF($L2111="Nso",0,VLOOKUP($A2107,'Result Entry'!$B$9:$FW$108,42,0)))</f>
        <v>0.0</v>
      </c>
      <c r="H2125" s="2034">
        <f t="shared" si="270"/>
        <v>0.0</v>
      </c>
      <c r="I2125" s="2035" t="str">
        <f>CONCATENATE(U2125,"/",'Result Entry'!$AS$7)</f>
        <v>0/40</v>
      </c>
      <c r="J2125" s="2036" t="str">
        <f>IF(V2125=0,"--",CONCATENATE(V2125,"/",'Result Entry'!$AT$7))</f>
        <v>--</v>
      </c>
      <c r="K2125" s="2037">
        <f t="shared" si="271"/>
        <v>0.0</v>
      </c>
      <c r="L2125" s="2038">
        <f t="shared" si="272"/>
        <v>0.0</v>
      </c>
      <c r="M2125" s="2035" t="str">
        <f>CONCATENATE(W2125,"/",'Result Entry'!$AW$7)</f>
        <v>0/100</v>
      </c>
      <c r="N2125" s="2036" t="str">
        <f>IF(X2125=0,"--",CONCATENATE(X2125,"/",'Result Entry'!$AX$7))</f>
        <v>--</v>
      </c>
      <c r="O2125" s="2031">
        <f t="shared" si="273"/>
        <v>0.0</v>
      </c>
      <c r="P2125" s="1734">
        <f t="shared" si="274"/>
        <v>0.0</v>
      </c>
      <c r="Q2125" s="2032" t="str">
        <f>IF($L2111="TC",0,IF($L2111="Nso",0,VLOOKUP($A2107,'Result Entry'!$B$9:$FW$108,55,0)))</f>
        <v/>
      </c>
      <c r="R2125" s="610"/>
      <c r="U2125" s="2039">
        <f>IF($L2111="TC",0,IF($L2111="Nso",0,VLOOKUP($A2107,'Result Entry'!$B$9:$FW$108,44,0)))</f>
        <v>0.0</v>
      </c>
      <c r="V2125" s="2039">
        <f>IF($L2111="TC",0,IF($L2111="Nso",0,VLOOKUP($A2107,'Result Entry'!$B$9:$FW$108,45,0)))</f>
        <v>0.0</v>
      </c>
      <c r="W2125" s="2039">
        <f>IF($L2111="TC",0,IF($L2111="Nso",0,VLOOKUP($A2107,'Result Entry'!$B$9:$FW$108,48,0)))</f>
        <v>0.0</v>
      </c>
      <c r="X2125" s="2039">
        <f>IF($L2111="TC",0,IF($L2111="Nso",0,VLOOKUP($A2107,'Result Entry'!$B$9:$FW$108,49,0)))</f>
        <v>0.0</v>
      </c>
      <c r="Y2125" s="2039">
        <f>VLOOKUP($A2107,'Result Entry'!$B$9:$FW$108,39,0)</f>
        <v>0.0</v>
      </c>
    </row>
    <row r="2126" spans="8:8" s="1538" ht="33.75" customFormat="1" customHeight="1">
      <c r="A2126" s="1954"/>
      <c r="B2126" s="1986" t="s">
        <v>70</v>
      </c>
      <c r="C2126" s="1551">
        <f>IF(Y2126&gt;=1,'Result Entry'!$BF$3,0)</f>
        <v>0.0</v>
      </c>
      <c r="D2126" s="1552"/>
      <c r="E2126" s="1728">
        <f>IF($L2111="TC",0,IF($L2111="Nso",0,VLOOKUP($A2107,'Result Entry'!$B$9:$FW$108,57,0)))</f>
        <v>0.0</v>
      </c>
      <c r="F2126" s="1729">
        <f>IF($L2111="TC",0,IF($L2111="Nso",0,VLOOKUP($A2107,'Result Entry'!$B$9:$FW$108,58,0)))</f>
        <v>0.0</v>
      </c>
      <c r="G2126" s="1729">
        <f>IF($L2111="TC",0,IF($L2111="Nso",0,VLOOKUP($A2107,'Result Entry'!$B$9:$FW$108,59,0)))</f>
        <v>0.0</v>
      </c>
      <c r="H2126" s="2034">
        <f t="shared" si="270"/>
        <v>0.0</v>
      </c>
      <c r="I2126" s="2035" t="str">
        <f>CONCATENATE(U2126,"/",'Result Entry'!$BJ$7)</f>
        <v>0/70</v>
      </c>
      <c r="J2126" s="2036" t="str">
        <f>IF(V2126=0,"--",CONCATENATE(V2126,"/",'Result Entry'!$BK$7))</f>
        <v>--</v>
      </c>
      <c r="K2126" s="2037">
        <f t="shared" si="271"/>
        <v>0.0</v>
      </c>
      <c r="L2126" s="2038">
        <f t="shared" si="272"/>
        <v>0.0</v>
      </c>
      <c r="M2126" s="2035" t="str">
        <f>CONCATENATE(W2126,"/",'Result Entry'!$BN$7)</f>
        <v>0/100</v>
      </c>
      <c r="N2126" s="2036" t="str">
        <f>IF(X2126=0,"--",CONCATENATE(X2126,"/",'Result Entry'!$BO$7))</f>
        <v>--</v>
      </c>
      <c r="O2126" s="2031">
        <f t="shared" si="273"/>
        <v>0.0</v>
      </c>
      <c r="P2126" s="1734">
        <f t="shared" si="274"/>
        <v>0.0</v>
      </c>
      <c r="Q2126" s="2032" t="str">
        <f>IF($L2111="TC",0,IF($L2111="Nso",0,VLOOKUP($A2107,'Result Entry'!$B$9:$FW$108,72,0)))</f>
        <v/>
      </c>
      <c r="R2126" s="610"/>
      <c r="U2126" s="2039">
        <f>IF($L2111="TC",0,IF($L2111="Nso",0,VLOOKUP($A2107,'Result Entry'!$B$9:$FW$108,61,0)))</f>
        <v>0.0</v>
      </c>
      <c r="V2126" s="2039">
        <f>IF($L2111="TC",0,IF($L2111="Nso",0,VLOOKUP($A2107,'Result Entry'!$B$9:$FW$108,62,0)))</f>
        <v>0.0</v>
      </c>
      <c r="W2126" s="2039">
        <f>IF($L2111="TC",0,IF($L2111="Nso",0,VLOOKUP($A2107,'Result Entry'!$B$9:$FW$108,65,0)))</f>
        <v>0.0</v>
      </c>
      <c r="X2126" s="2039">
        <f>IF($L2111="TC",0,IF($L2111="Nso",0,VLOOKUP($A2107,'Result Entry'!$B$9:$FW$108,66,0)))</f>
        <v>0.0</v>
      </c>
      <c r="Y2126" s="2039">
        <f>VLOOKUP($A2107,'Result Entry'!$B$9:$FW$108,56,0)</f>
        <v>0.0</v>
      </c>
    </row>
    <row r="2127" spans="8:8" s="1538" ht="33.75" customFormat="1" customHeight="1">
      <c r="A2127" s="1954"/>
      <c r="B2127" s="1986" t="s">
        <v>70</v>
      </c>
      <c r="C2127" s="1554">
        <f>IF(Y2127&gt;=1,'Result Entry'!$BW$3,0)</f>
        <v>0.0</v>
      </c>
      <c r="D2127" s="2040"/>
      <c r="E2127" s="2041">
        <f>IF($L2111="TC",0,IF($L2111="Nso",0,VLOOKUP($A2107,'Result Entry'!$B$9:$FW$108,74,0)))</f>
        <v>0.0</v>
      </c>
      <c r="F2127" s="2042">
        <f>IF($L2111="TC",0,IF($L2111="Nso",0,VLOOKUP($A2107,'Result Entry'!$B$9:$FW$108,75,0)))</f>
        <v>0.0</v>
      </c>
      <c r="G2127" s="2042">
        <f>IF($L2111="TC",0,IF($L2111="Nso",0,VLOOKUP($A2107,'Result Entry'!$B$9:$FW$108,76,0)))</f>
        <v>0.0</v>
      </c>
      <c r="H2127" s="2043">
        <f t="shared" si="270"/>
        <v>0.0</v>
      </c>
      <c r="I2127" s="2044" t="str">
        <f>CONCATENATE(U2127,"/",'Result Entry'!$CA$7)</f>
        <v>0/70</v>
      </c>
      <c r="J2127" s="2045" t="str">
        <f>IF(V2127=0,"--",CONCATENATE(V2127,"/",'Result Entry'!$CB$7))</f>
        <v>--</v>
      </c>
      <c r="K2127" s="2046">
        <f t="shared" si="271"/>
        <v>0.0</v>
      </c>
      <c r="L2127" s="2047">
        <f t="shared" si="272"/>
        <v>0.0</v>
      </c>
      <c r="M2127" s="2044" t="str">
        <f>CONCATENATE(W2127,"/",'Result Entry'!$CE$7)</f>
        <v>0/100</v>
      </c>
      <c r="N2127" s="2045" t="str">
        <f>IF(X2127=0,"--",CONCATENATE(X2127,"/",'Result Entry'!$CF$7))</f>
        <v>--</v>
      </c>
      <c r="O2127" s="2043">
        <f t="shared" si="273"/>
        <v>0.0</v>
      </c>
      <c r="P2127" s="2048">
        <f t="shared" si="274"/>
        <v>0.0</v>
      </c>
      <c r="Q2127" s="2049" t="str">
        <f>IF($L2111="TC",0,IF($L2111="Nso",0,VLOOKUP($A2107,'Result Entry'!$B$9:$FW$108,89,0)))</f>
        <v/>
      </c>
      <c r="R2127" s="610"/>
      <c r="U2127" s="2041">
        <f>IF($L2111="TC",0,IF($L2111="Nso",0,VLOOKUP($A2107,'Result Entry'!$B$9:$FW$108,78,0)))</f>
        <v>0.0</v>
      </c>
      <c r="V2127" s="2041">
        <f>IF($L2111="TC",0,IF($L2111="Nso",0,VLOOKUP($A2107,'Result Entry'!$B$9:$FW$108,79,0)))</f>
        <v>0.0</v>
      </c>
      <c r="W2127" s="2041">
        <f>IF($L2111="TC",0,IF($L2111="Nso",0,VLOOKUP($A2107,'Result Entry'!$B$9:$FW$108,82,0)))</f>
        <v>0.0</v>
      </c>
      <c r="X2127" s="2041">
        <f>IF($L2111="TC",0,IF($L2111="Nso",0,VLOOKUP($A2107,'Result Entry'!$B$9:$FW$108,83,0)))</f>
        <v>0.0</v>
      </c>
      <c r="Y2127" s="2041">
        <f>VLOOKUP($A2107,'Result Entry'!$B$9:$FW$108,73,0)</f>
        <v>0.0</v>
      </c>
    </row>
    <row r="2128" spans="8:8" s="1538" ht="33.75" customFormat="1" customHeight="1">
      <c r="A2128" s="1954"/>
      <c r="B2128" s="1986" t="s">
        <v>70</v>
      </c>
      <c r="C2128" s="2050">
        <f>IF(Y2128&gt;=1,'Result Entry'!$CN$3,0)</f>
        <v>0.0</v>
      </c>
      <c r="D2128" s="2040"/>
      <c r="E2128" s="2051">
        <f>IF($L2111="TC",0,IF($L2111="Nso",0,VLOOKUP($A2107,'Result Entry'!$B$9:$FW$108,91,0)))</f>
        <v>0.0</v>
      </c>
      <c r="F2128" s="2052">
        <f>IF($L2111="TC",0,IF($L2111="Nso",0,VLOOKUP($A2107,'Result Entry'!$B$9:$FW$108,92,0)))</f>
        <v>0.0</v>
      </c>
      <c r="G2128" s="2052">
        <f>IF($L2111="TC",0,IF($L2111="Nso",0,VLOOKUP($A2107,'Result Entry'!$B$9:$FW$108,93,0)))</f>
        <v>0.0</v>
      </c>
      <c r="H2128" s="2053">
        <f t="shared" si="270"/>
        <v>0.0</v>
      </c>
      <c r="I2128" s="2054" t="str">
        <f>CONCATENATE(U2128,"/",'Result Entry'!$CR$7)</f>
        <v>0/70</v>
      </c>
      <c r="J2128" s="2055" t="str">
        <f>IF(V2128=0,"--",CONCATENATE(V2128,"/",'Result Entry'!$CS$7))</f>
        <v>--</v>
      </c>
      <c r="K2128" s="2056">
        <f t="shared" si="271"/>
        <v>0.0</v>
      </c>
      <c r="L2128" s="2057">
        <f t="shared" si="272"/>
        <v>0.0</v>
      </c>
      <c r="M2128" s="2054" t="str">
        <f>CONCATENATE(W2128,"/",'Result Entry'!$CV$7)</f>
        <v>0/100</v>
      </c>
      <c r="N2128" s="2055" t="str">
        <f>IF(X2128=0,"--",CONCATENATE(X2128,"/",'Result Entry'!$CW$7))</f>
        <v>--</v>
      </c>
      <c r="O2128" s="2053">
        <f t="shared" si="273"/>
        <v>0.0</v>
      </c>
      <c r="P2128" s="2058">
        <f t="shared" si="274"/>
        <v>0.0</v>
      </c>
      <c r="Q2128" s="2059" t="str">
        <f>IF($L2111="TC",0,IF($L2111="Nso",0,VLOOKUP($A2107,'Result Entry'!$B$9:$FW$108,106,0)))</f>
        <v/>
      </c>
      <c r="R2128" s="610"/>
      <c r="U2128" s="2051">
        <f>IF($L2111="TC",0,IF($L2111="Nso",0,VLOOKUP($A2107,'Result Entry'!$B$9:$FW$108,95,0)))</f>
        <v>0.0</v>
      </c>
      <c r="V2128" s="2051">
        <f>IF($L2111="TC",0,IF($L2111="Nso",0,VLOOKUP($A2107,'Result Entry'!$B$9:$FW$108,96,0)))</f>
        <v>0.0</v>
      </c>
      <c r="W2128" s="2051">
        <f>IF($L2111="TC",0,IF($L2111="Nso",0,VLOOKUP($A2107,'Result Entry'!$B$9:$FW$108,99,0)))</f>
        <v>0.0</v>
      </c>
      <c r="X2128" s="2051">
        <f>IF($L2111="TC",0,IF($L2111="Nso",0,VLOOKUP($A2107,'Result Entry'!$B$9:$FW$108,100,0)))</f>
        <v>0.0</v>
      </c>
      <c r="Y2128" s="2051">
        <f>VLOOKUP($A2107,'Result Entry'!$B$9:$FW$108,90,0)</f>
        <v>0.0</v>
      </c>
    </row>
    <row r="2129" spans="8:8" s="1538" ht="33.75" customFormat="1" customHeight="1">
      <c r="A2129" s="1954"/>
      <c r="B2129" s="1986" t="s">
        <v>70</v>
      </c>
      <c r="C2129" s="1554">
        <f>IF(Y2129&gt;=1,'Result Entry'!$DE$3,0)</f>
        <v>0.0</v>
      </c>
      <c r="D2129" s="2040"/>
      <c r="E2129" s="1739">
        <f>IF($L2111="TC",0,IF($L2111="Nso",0,VLOOKUP($A2107,'Result Entry'!$B$9:$FW$108,108,0)))</f>
        <v>0.0</v>
      </c>
      <c r="F2129" s="1740">
        <f>IF($L2111="TC",0,IF($L2111="Nso",0,VLOOKUP($A2107,'Result Entry'!$B$9:$FW$108,109,0)))</f>
        <v>0.0</v>
      </c>
      <c r="G2129" s="1740">
        <f>IF($L2111="TC",0,IF($L2111="Nso",0,VLOOKUP($A2107,'Result Entry'!$B$9:$FW$108,110,0)))</f>
        <v>0.0</v>
      </c>
      <c r="H2129" s="2060">
        <f t="shared" si="270"/>
        <v>0.0</v>
      </c>
      <c r="I2129" s="2061" t="str">
        <f>CONCATENATE(U2129,"/",'Result Entry'!$DI$7)</f>
        <v>0/70</v>
      </c>
      <c r="J2129" s="2062" t="str">
        <f>IF(V2129=0,"--",CONCATENATE(V2129,"/",'Result Entry'!$DJ$7))</f>
        <v>--</v>
      </c>
      <c r="K2129" s="2063">
        <f t="shared" si="271"/>
        <v>0.0</v>
      </c>
      <c r="L2129" s="2064">
        <f t="shared" si="272"/>
        <v>0.0</v>
      </c>
      <c r="M2129" s="2061" t="str">
        <f>CONCATENATE(W2129,"/",'Result Entry'!$DM$7)</f>
        <v>0/100</v>
      </c>
      <c r="N2129" s="2062" t="str">
        <f>IF(X2129=0,"--",CONCATENATE(X2129,"/",'Result Entry'!$DN$7))</f>
        <v>--</v>
      </c>
      <c r="O2129" s="2060">
        <f t="shared" si="273"/>
        <v>0.0</v>
      </c>
      <c r="P2129" s="1746">
        <f t="shared" si="274"/>
        <v>0.0</v>
      </c>
      <c r="Q2129" s="2032" t="str">
        <f>IF($L2111="TC",0,IF($L2111="Nso",0,VLOOKUP($A2107,'Result Entry'!$B$9:$FW$108,123,0)))</f>
        <v/>
      </c>
      <c r="R2129" s="610"/>
      <c r="U2129" s="2065">
        <f>IF($L2111="TC",0,IF($L2111="Nso",0,VLOOKUP($A2107,'Result Entry'!$B$9:$FW$108,112,0)))</f>
        <v>0.0</v>
      </c>
      <c r="V2129" s="2065">
        <f>IF($L2111="TC",0,IF($L2111="Nso",0,VLOOKUP($A2107,'Result Entry'!$B$9:$FW$108,113,0)))</f>
        <v>0.0</v>
      </c>
      <c r="W2129" s="2065">
        <f>IF($L2111="TC",0,IF($L2111="Nso",0,VLOOKUP($A2107,'Result Entry'!$B$9:$FW$108,116,0)))</f>
        <v>0.0</v>
      </c>
      <c r="X2129" s="2065">
        <f>IF($L2111="TC",0,IF($L2111="Nso",0,VLOOKUP($A2107,'Result Entry'!$B$9:$FW$108,117,0)))</f>
        <v>0.0</v>
      </c>
      <c r="Y2129" s="2065">
        <f>VLOOKUP($A2107,'Result Entry'!$B$9:$FW$108,107,0)</f>
        <v>0.0</v>
      </c>
    </row>
    <row r="2130" spans="8:8" ht="33.75" customHeight="1">
      <c r="A2130" s="1954"/>
      <c r="B2130" s="1986" t="s">
        <v>70</v>
      </c>
      <c r="C2130" s="1565" t="s">
        <v>78</v>
      </c>
      <c r="D2130" s="1566"/>
      <c r="E2130" s="1567"/>
      <c r="F2130" s="1747" t="s">
        <v>79</v>
      </c>
      <c r="G2130" s="2066"/>
      <c r="H2130" s="1748"/>
      <c r="I2130" s="1747" t="s">
        <v>80</v>
      </c>
      <c r="J2130" s="1749"/>
      <c r="K2130" s="2067" t="s">
        <v>42</v>
      </c>
      <c r="L2130" s="2068"/>
      <c r="M2130" s="2067" t="s">
        <v>92</v>
      </c>
      <c r="N2130" s="1753"/>
      <c r="O2130" s="1752" t="s">
        <v>40</v>
      </c>
      <c r="P2130" s="1753"/>
      <c r="Q2130" s="2069" t="s">
        <v>44</v>
      </c>
      <c r="R2130" s="610"/>
    </row>
    <row r="2131" spans="8:8" ht="33.75" customHeight="1">
      <c r="A2131" s="1954"/>
      <c r="B2131" s="1986" t="s">
        <v>70</v>
      </c>
      <c r="C2131" s="1577"/>
      <c r="D2131" s="1578"/>
      <c r="E2131" s="1579"/>
      <c r="F2131" s="1755">
        <f>IF($L2111="TC",0,IF($L2111="Nso",0,VLOOKUP($A2107,'Result Entry'!$B$9:$FW$108,171,0)))</f>
        <v>0.0</v>
      </c>
      <c r="G2131" s="2070"/>
      <c r="H2131" s="1756"/>
      <c r="I2131" s="2071">
        <f>IF($L2111="TC",0,IF($L2111="Nso",0,VLOOKUP($A2107,'Result Entry'!$B$9:$FW$108,172,0)))</f>
        <v>0.0</v>
      </c>
      <c r="J2131" s="2072"/>
      <c r="K2131" s="2073">
        <f>IF($L2111="TC",0,IF($L2111="Nso",0,VLOOKUP($A2107,'Result Entry'!$B$9:$FW$108,173,0)))</f>
        <v>0.0</v>
      </c>
      <c r="L2131" s="2074"/>
      <c r="M2131" s="2075" t="str">
        <f>IF($L2111="TC",0,IF($L2111="Nso",0,VLOOKUP($A2107,'Result Entry'!$B$9:$FW$108,174,0)))</f>
        <v/>
      </c>
      <c r="N2131" s="2076"/>
      <c r="O2131" s="1535" t="str">
        <f>VLOOKUP($A2107,'Result Entry'!$B$9:$FW$108,175,0)</f>
        <v/>
      </c>
      <c r="P2131" s="1534"/>
      <c r="Q2131" s="2077" t="str">
        <f>IF($L2111="TC",0,IF($L2111="Nso",0,VLOOKUP($A2107,'Result Entry'!$B$9:$FW$108,177,0)))</f>
        <v/>
      </c>
      <c r="R2131" s="610"/>
    </row>
    <row r="2132" spans="8:8" ht="33.75" customHeight="1">
      <c r="A2132" s="1954"/>
      <c r="B2132" s="1986" t="s">
        <v>70</v>
      </c>
      <c r="C2132" s="2078" t="s">
        <v>59</v>
      </c>
      <c r="D2132" s="2079"/>
      <c r="E2132" s="2079"/>
      <c r="F2132" s="2079"/>
      <c r="G2132" s="2079"/>
      <c r="H2132" s="2079"/>
      <c r="I2132" s="2080"/>
      <c r="J2132" s="1592" t="s">
        <v>60</v>
      </c>
      <c r="K2132" s="1592"/>
      <c r="L2132" s="1592"/>
      <c r="M2132" s="1593"/>
      <c r="N2132" s="1760">
        <f>VLOOKUP($A2107,'Result Entry'!$B$9:$FW$108,168,0)</f>
        <v>0.0</v>
      </c>
      <c r="O2132" s="1761"/>
      <c r="P2132" s="2081" t="s">
        <v>38</v>
      </c>
      <c r="Q2132" s="2082"/>
      <c r="R2132" s="610"/>
    </row>
    <row r="2133" spans="8:8" ht="33.75" customHeight="1">
      <c r="A2133" s="1954"/>
      <c r="B2133" s="1986" t="s">
        <v>70</v>
      </c>
      <c r="C2133" s="1598" t="s">
        <v>244</v>
      </c>
      <c r="D2133" s="1599"/>
      <c r="E2133" s="1599"/>
      <c r="F2133" s="2083" t="s">
        <v>158</v>
      </c>
      <c r="G2133" s="2084"/>
      <c r="H2133" s="2085"/>
      <c r="I2133" s="2086" t="s">
        <v>242</v>
      </c>
      <c r="J2133" s="1603" t="s">
        <v>61</v>
      </c>
      <c r="K2133" s="1603"/>
      <c r="L2133" s="1603"/>
      <c r="M2133" s="1604"/>
      <c r="N2133" s="1762">
        <f>VLOOKUP($A2107,'Result Entry'!$B$9:$FW$108,169,0)</f>
        <v>0.0</v>
      </c>
      <c r="O2133" s="1763"/>
      <c r="P2133" s="1607" t="str">
        <f>VLOOKUP($A2107,'Result Entry'!$B$9:$FW$108,170,0)</f>
        <v/>
      </c>
      <c r="Q2133" s="2087"/>
      <c r="R2133" s="610"/>
    </row>
    <row r="2134" spans="8:8" ht="33.75" customHeight="1">
      <c r="A2134" s="1954"/>
      <c r="B2134" s="1986" t="s">
        <v>70</v>
      </c>
      <c r="C2134" s="1598"/>
      <c r="D2134" s="1599"/>
      <c r="E2134" s="1599"/>
      <c r="F2134" s="2088"/>
      <c r="G2134" s="2089"/>
      <c r="H2134" s="2090"/>
      <c r="I2134" s="2091" t="s">
        <v>100</v>
      </c>
      <c r="J2134" s="1612" t="s">
        <v>62</v>
      </c>
      <c r="K2134" s="1612"/>
      <c r="L2134" s="1612"/>
      <c r="M2134" s="1613"/>
      <c r="N2134" s="2092">
        <f>IF($L2111="TC","Transferred",IF($L2111="Nso","NameSeparated",VLOOKUP($A2107,'Result Entry'!$B$9:$FW$108,178,0)))</f>
        <v>0.0</v>
      </c>
      <c r="O2134" s="2092"/>
      <c r="P2134" s="2092"/>
      <c r="Q2134" s="2093"/>
      <c r="R2134" s="610"/>
    </row>
    <row r="2135" spans="8:8" ht="33.75" customHeight="1">
      <c r="A2135" s="1954"/>
      <c r="B2135" s="1986" t="s">
        <v>70</v>
      </c>
      <c r="C2135" s="1766" t="str">
        <f>'Result Entry'!$DU$3</f>
        <v>Foundation Of Information Tech.</v>
      </c>
      <c r="D2135" s="1767"/>
      <c r="E2135" s="1768"/>
      <c r="F2135" s="1769" t="str">
        <f>IF(OR($L2111="TC",$L2111="Nso"),"",VLOOKUP($A2107,'Result Entry'!$B$9:$GS$108,196,0))</f>
        <v>0/200</v>
      </c>
      <c r="G2135" s="1769"/>
      <c r="H2135" s="1769"/>
      <c r="I2135" s="1770" t="str">
        <f>IF(F2135="","",VLOOKUP($A2107,'Result Entry'!$B$9:$GS$108,137,0))</f>
        <v/>
      </c>
      <c r="J2135" s="1621" t="s">
        <v>72</v>
      </c>
      <c r="K2135" s="1621"/>
      <c r="L2135" s="1621"/>
      <c r="M2135" s="1622"/>
      <c r="N2135" s="2094">
        <f>'Result Entry'!$T$2</f>
        <v>45041.0</v>
      </c>
      <c r="O2135" s="2095"/>
      <c r="P2135" s="2095"/>
      <c r="Q2135" s="2096"/>
      <c r="R2135" s="610"/>
    </row>
    <row r="2136" spans="8:8" ht="33.75" customHeight="1">
      <c r="A2136" s="1954"/>
      <c r="B2136" s="1986" t="s">
        <v>70</v>
      </c>
      <c r="C2136" s="1774" t="str">
        <f>'Result Entry'!$EI$3</f>
        <v>G.I.A.I.-II</v>
      </c>
      <c r="D2136" s="1775"/>
      <c r="E2136" s="1776"/>
      <c r="F2136" s="1769" t="str">
        <f>IF(OR($L2111="TC",$L2111="Nso"),"",VLOOKUP($A2107,'Result Entry'!$B$9:$GS$108,200,0))</f>
        <v>0/200</v>
      </c>
      <c r="G2136" s="1769"/>
      <c r="H2136" s="1769"/>
      <c r="I2136" s="1770" t="str">
        <f>IF(F2136="","",VLOOKUP($A2107,'Result Entry'!$B$9:$GS$108,149,0))</f>
        <v/>
      </c>
      <c r="J2136" s="1626"/>
      <c r="K2136" s="1627"/>
      <c r="L2136" s="1627"/>
      <c r="M2136" s="1627"/>
      <c r="N2136" s="1627"/>
      <c r="O2136" s="1627"/>
      <c r="P2136" s="1627"/>
      <c r="Q2136" s="2097"/>
      <c r="R2136" s="610"/>
    </row>
    <row r="2137" spans="8:8" ht="33.75" customHeight="1">
      <c r="A2137" s="1954"/>
      <c r="B2137" s="1986" t="s">
        <v>70</v>
      </c>
      <c r="C2137" s="1774" t="str">
        <f>'Result Entry'!$EU$3</f>
        <v>SOC.SER.PLAN</v>
      </c>
      <c r="D2137" s="1775"/>
      <c r="E2137" s="1776"/>
      <c r="F2137" s="1769" t="str">
        <f>IF(OR($L2111="TC",$L2111="Nso"),"",VLOOKUP($A2107,'Result Entry'!$B$9:$HS$108,204,0))</f>
        <v>0/200</v>
      </c>
      <c r="G2137" s="1769"/>
      <c r="H2137" s="1769"/>
      <c r="I2137" s="1770" t="str">
        <f>IF(F2137="","",VLOOKUP($A2107,'Result Entry'!$B$9:$GS$108,161,0))</f>
        <v/>
      </c>
      <c r="J2137" s="1629" t="s">
        <v>175</v>
      </c>
      <c r="K2137" s="2098"/>
      <c r="L2137" s="2098"/>
      <c r="M2137" s="1630"/>
      <c r="N2137" s="2099"/>
      <c r="O2137" s="2100"/>
      <c r="P2137" s="2100"/>
      <c r="Q2137" s="2101"/>
      <c r="R2137" s="610"/>
    </row>
    <row r="2138" spans="8:8" ht="33.75" customHeight="1">
      <c r="A2138" s="1954"/>
      <c r="B2138" s="1986" t="s">
        <v>70</v>
      </c>
      <c r="C2138" s="1774" t="str">
        <f>'Result Entry'!$FG$3</f>
        <v>Jeewan Kaushal</v>
      </c>
      <c r="D2138" s="1775"/>
      <c r="E2138" s="1776"/>
      <c r="F2138" s="1769" t="str">
        <f>IF(OR($L2111="TC",$L2111="Nso"),"",VLOOKUP($A2107,'Result Entry'!$B$9:$HS$108,208,0))</f>
        <v>0/100</v>
      </c>
      <c r="G2138" s="1769"/>
      <c r="H2138" s="1769"/>
      <c r="I2138" s="1770" t="str">
        <f>IF(F2138="","",VLOOKUP($A2107,'Result Entry'!$B$9:$HS$108,167,0))</f>
        <v/>
      </c>
      <c r="J2138" s="1629" t="s">
        <v>149</v>
      </c>
      <c r="K2138" s="2098"/>
      <c r="L2138" s="2098"/>
      <c r="M2138" s="1630"/>
      <c r="N2138" s="1630"/>
      <c r="O2138" s="1630"/>
      <c r="P2138" s="1630"/>
      <c r="Q2138" s="2102"/>
      <c r="R2138" s="610"/>
    </row>
    <row r="2139" spans="8:8" ht="33.75" customHeight="1">
      <c r="A2139" s="1954"/>
      <c r="B2139" s="1986" t="s">
        <v>70</v>
      </c>
      <c r="C2139" s="1777" t="s">
        <v>181</v>
      </c>
      <c r="D2139" s="1778"/>
      <c r="E2139" s="1779"/>
      <c r="F2139" s="2103" t="s">
        <v>182</v>
      </c>
      <c r="G2139" s="2104"/>
      <c r="H2139" s="2105"/>
      <c r="I2139" s="1782" t="s">
        <v>31</v>
      </c>
      <c r="J2139" s="1629" t="s">
        <v>176</v>
      </c>
      <c r="K2139" s="2098"/>
      <c r="L2139" s="2098"/>
      <c r="M2139" s="1630"/>
      <c r="N2139" s="1630"/>
      <c r="O2139" s="1630"/>
      <c r="P2139" s="1630"/>
      <c r="Q2139" s="2102"/>
      <c r="R2139" s="610"/>
    </row>
    <row r="2140" spans="8:8" ht="33.75" customHeight="1">
      <c r="A2140" s="1954"/>
      <c r="B2140" s="1986" t="s">
        <v>70</v>
      </c>
      <c r="C2140" s="1783"/>
      <c r="D2140" s="1784"/>
      <c r="E2140" s="1785"/>
      <c r="F2140" s="1786" t="s">
        <v>245</v>
      </c>
      <c r="G2140" s="2106"/>
      <c r="H2140" s="1787"/>
      <c r="I2140" s="1788" t="s">
        <v>63</v>
      </c>
      <c r="J2140" s="1647" t="s">
        <v>68</v>
      </c>
      <c r="K2140" s="1648"/>
      <c r="L2140" s="1648"/>
      <c r="M2140" s="1648"/>
      <c r="N2140" s="1648"/>
      <c r="O2140" s="1648"/>
      <c r="P2140" s="1648"/>
      <c r="Q2140" s="2107"/>
      <c r="R2140" s="610"/>
    </row>
    <row r="2141" spans="8:8" ht="33.75" customHeight="1">
      <c r="A2141" s="1954"/>
      <c r="B2141" s="1986" t="s">
        <v>70</v>
      </c>
      <c r="C2141" s="1783"/>
      <c r="D2141" s="1784"/>
      <c r="E2141" s="1785"/>
      <c r="F2141" s="1786" t="s">
        <v>246</v>
      </c>
      <c r="G2141" s="2106"/>
      <c r="H2141" s="1787"/>
      <c r="I2141" s="1788" t="s">
        <v>64</v>
      </c>
      <c r="J2141" s="1650"/>
      <c r="K2141" s="1651"/>
      <c r="L2141" s="1651"/>
      <c r="M2141" s="1651"/>
      <c r="N2141" s="1651"/>
      <c r="O2141" s="1651"/>
      <c r="P2141" s="1651"/>
      <c r="Q2141" s="2108"/>
      <c r="R2141" s="610"/>
    </row>
    <row r="2142" spans="8:8" ht="33.75" customHeight="1">
      <c r="A2142" s="1954"/>
      <c r="B2142" s="1986" t="s">
        <v>70</v>
      </c>
      <c r="C2142" s="1783"/>
      <c r="D2142" s="1784"/>
      <c r="E2142" s="1785"/>
      <c r="F2142" s="1786" t="s">
        <v>247</v>
      </c>
      <c r="G2142" s="2106"/>
      <c r="H2142" s="1787"/>
      <c r="I2142" s="1788" t="s">
        <v>66</v>
      </c>
      <c r="J2142" s="1650"/>
      <c r="K2142" s="1651"/>
      <c r="L2142" s="1651"/>
      <c r="M2142" s="1651"/>
      <c r="N2142" s="1651"/>
      <c r="O2142" s="1651"/>
      <c r="P2142" s="1651"/>
      <c r="Q2142" s="2108"/>
      <c r="R2142" s="610"/>
    </row>
    <row r="2143" spans="8:8" ht="33.75" customHeight="1">
      <c r="A2143" s="1954"/>
      <c r="B2143" s="1986" t="s">
        <v>70</v>
      </c>
      <c r="C2143" s="1783"/>
      <c r="D2143" s="1784"/>
      <c r="E2143" s="1785"/>
      <c r="F2143" s="1786" t="s">
        <v>248</v>
      </c>
      <c r="G2143" s="2106"/>
      <c r="H2143" s="1787"/>
      <c r="I2143" s="1788" t="s">
        <v>65</v>
      </c>
      <c r="J2143" s="1653" t="s">
        <v>81</v>
      </c>
      <c r="K2143" s="1654"/>
      <c r="L2143" s="1654"/>
      <c r="M2143" s="1654"/>
      <c r="N2143" s="1654"/>
      <c r="O2143" s="1654"/>
      <c r="P2143" s="1654"/>
      <c r="Q2143" s="2109"/>
      <c r="R2143" s="610"/>
    </row>
    <row r="2144" spans="8:8" ht="33.75" customHeight="1">
      <c r="A2144" s="1954"/>
      <c r="B2144" s="2110" t="s">
        <v>70</v>
      </c>
      <c r="C2144" s="2111"/>
      <c r="D2144" s="2112"/>
      <c r="E2144" s="2113"/>
      <c r="F2144" s="2114"/>
      <c r="G2144" s="2115"/>
      <c r="H2144" s="2115"/>
      <c r="I2144" s="2116"/>
      <c r="J2144" s="2117"/>
      <c r="K2144" s="2118"/>
      <c r="L2144" s="2118"/>
      <c r="M2144" s="2118"/>
      <c r="N2144" s="2118"/>
      <c r="O2144" s="2118"/>
      <c r="P2144" s="2118"/>
      <c r="Q2144" s="2119"/>
      <c r="R2144" s="610"/>
    </row>
    <row r="2145" spans="8:8" s="927" ht="48.75" customFormat="1" customHeight="1">
      <c r="A2145" s="1439"/>
      <c r="B2145" s="2120"/>
      <c r="C2145" s="2120"/>
      <c r="D2145" s="2120"/>
      <c r="E2145" s="2120"/>
      <c r="F2145" s="2120"/>
      <c r="G2145" s="2120"/>
      <c r="H2145" s="2120"/>
      <c r="I2145" s="2120"/>
      <c r="J2145" s="2120"/>
      <c r="K2145" s="2120"/>
      <c r="L2145" s="2120"/>
      <c r="M2145" s="2120"/>
      <c r="N2145" s="2120"/>
      <c r="O2145" s="2120"/>
      <c r="P2145" s="2120"/>
      <c r="Q2145" s="2120"/>
      <c r="R2145" s="610"/>
    </row>
    <row r="2146" spans="8:8" ht="9.75" customHeight="1">
      <c r="A2146" s="1949">
        <f>A2107+1</f>
        <v>56.0</v>
      </c>
      <c r="B2146" s="1949"/>
      <c r="C2146" s="1949"/>
      <c r="D2146" s="1949"/>
      <c r="E2146" s="1949"/>
      <c r="F2146" s="1949"/>
      <c r="G2146" s="1949"/>
      <c r="H2146" s="1949"/>
      <c r="I2146" s="1949"/>
      <c r="J2146" s="1949"/>
      <c r="K2146" s="1949"/>
      <c r="L2146" s="1949"/>
      <c r="M2146" s="1949"/>
      <c r="N2146" s="1949"/>
      <c r="O2146" s="1949"/>
      <c r="P2146" s="1949"/>
      <c r="Q2146" s="1949"/>
      <c r="R2146" s="1949"/>
    </row>
    <row r="2147" spans="8:8" ht="16.5" customHeight="1">
      <c r="A2147" s="1950"/>
      <c r="B2147" s="1951" t="s">
        <v>51</v>
      </c>
      <c r="C2147" s="1952"/>
      <c r="D2147" s="1952"/>
      <c r="E2147" s="1952"/>
      <c r="F2147" s="1952"/>
      <c r="G2147" s="1952"/>
      <c r="H2147" s="1952"/>
      <c r="I2147" s="1952"/>
      <c r="J2147" s="1952"/>
      <c r="K2147" s="1952"/>
      <c r="L2147" s="1952"/>
      <c r="M2147" s="1952"/>
      <c r="N2147" s="1952"/>
      <c r="O2147" s="1952"/>
      <c r="P2147" s="1952"/>
      <c r="Q2147" s="1953"/>
      <c r="R2147" s="610"/>
    </row>
    <row r="2148" spans="8:8" ht="62.25" customHeight="1">
      <c r="A2148" s="1954"/>
      <c r="B2148" s="1955"/>
      <c r="C2148" s="1956"/>
      <c r="D2148" s="1957" t="str">
        <f>Master!$E$8</f>
        <v>Govt. Sr. Secondary School </v>
      </c>
      <c r="E2148" s="1958"/>
      <c r="F2148" s="1958"/>
      <c r="G2148" s="1958"/>
      <c r="H2148" s="1958"/>
      <c r="I2148" s="1958"/>
      <c r="J2148" s="1958"/>
      <c r="K2148" s="1958"/>
      <c r="L2148" s="1958"/>
      <c r="M2148" s="1958"/>
      <c r="N2148" s="1958"/>
      <c r="O2148" s="1958"/>
      <c r="P2148" s="1958"/>
      <c r="Q2148" s="1959"/>
      <c r="R2148" s="610"/>
    </row>
    <row r="2149" spans="8:8" ht="33.0" customHeight="1">
      <c r="A2149" s="1954"/>
      <c r="B2149" s="1960"/>
      <c r="C2149" s="1961"/>
      <c r="D2149" s="1962" t="str">
        <f>Master!$E$11</f>
        <v>P.S.-Bapini (Jodhpur)</v>
      </c>
      <c r="E2149" s="1962"/>
      <c r="F2149" s="1962"/>
      <c r="G2149" s="1962"/>
      <c r="H2149" s="1962"/>
      <c r="I2149" s="1962"/>
      <c r="J2149" s="1962"/>
      <c r="K2149" s="1962"/>
      <c r="L2149" s="1962"/>
      <c r="M2149" s="1962"/>
      <c r="N2149" s="1962"/>
      <c r="O2149" s="1962"/>
      <c r="P2149" s="1962"/>
      <c r="Q2149" s="1963"/>
      <c r="R2149" s="610"/>
    </row>
    <row r="2150" spans="8:8" ht="21.75" customHeight="1">
      <c r="A2150" s="1954"/>
      <c r="B2150" s="1964"/>
      <c r="C2150" s="1965" t="s">
        <v>151</v>
      </c>
      <c r="D2150" s="1966"/>
      <c r="E2150" s="1966"/>
      <c r="F2150" s="1966"/>
      <c r="G2150" s="1966"/>
      <c r="H2150" s="1967"/>
      <c r="I2150" s="1968" t="s">
        <v>128</v>
      </c>
      <c r="J2150" s="1969"/>
      <c r="K2150" s="1969"/>
      <c r="L2150" s="1970">
        <f>VLOOKUP(A2146,'Result Entry'!$B$6:$K$108,6,0)</f>
        <v>0.0</v>
      </c>
      <c r="M2150" s="1971"/>
      <c r="N2150" s="1972" t="s">
        <v>69</v>
      </c>
      <c r="O2150" s="1973"/>
      <c r="P2150" s="1974">
        <f>Master!$E$14</f>
        <v>8.151106901E9</v>
      </c>
      <c r="Q2150" s="1975"/>
      <c r="R2150" s="610"/>
    </row>
    <row r="2151" spans="8:8" ht="21.75" customHeight="1">
      <c r="A2151" s="1954"/>
      <c r="B2151" s="1976"/>
      <c r="C2151" s="1965"/>
      <c r="D2151" s="1966"/>
      <c r="E2151" s="1966"/>
      <c r="F2151" s="1966"/>
      <c r="G2151" s="1966"/>
      <c r="H2151" s="1967"/>
      <c r="I2151" s="1968"/>
      <c r="J2151" s="1969"/>
      <c r="K2151" s="1969"/>
      <c r="L2151" s="1970"/>
      <c r="M2151" s="1971"/>
      <c r="N2151" s="1470" t="s">
        <v>67</v>
      </c>
      <c r="O2151" s="1471"/>
      <c r="P2151" s="1472"/>
      <c r="Q2151" s="1977"/>
      <c r="R2151" s="610"/>
    </row>
    <row r="2152" spans="8:8" ht="21.75" customHeight="1">
      <c r="A2152" s="1954"/>
      <c r="B2152" s="1976"/>
      <c r="C2152" s="1978"/>
      <c r="D2152" s="1979"/>
      <c r="E2152" s="1979"/>
      <c r="F2152" s="1979"/>
      <c r="G2152" s="1979"/>
      <c r="H2152" s="1980"/>
      <c r="I2152" s="1981"/>
      <c r="J2152" s="1982"/>
      <c r="K2152" s="1982"/>
      <c r="L2152" s="1983"/>
      <c r="M2152" s="1984"/>
      <c r="N2152" s="1479" t="s">
        <v>52</v>
      </c>
      <c r="O2152" s="1480"/>
      <c r="P2152" s="1481" t="str">
        <f>Master!$E$6</f>
        <v>2022-23</v>
      </c>
      <c r="Q2152" s="1985"/>
      <c r="R2152" s="610"/>
    </row>
    <row r="2153" spans="8:8" ht="33.75" customHeight="1">
      <c r="A2153" s="1954"/>
      <c r="B2153" s="1986" t="s">
        <v>70</v>
      </c>
      <c r="C2153" s="1677" t="s">
        <v>21</v>
      </c>
      <c r="D2153" s="1678"/>
      <c r="E2153" s="1678"/>
      <c r="F2153" s="1678"/>
      <c r="G2153" s="1679"/>
      <c r="H2153" s="1680" t="s">
        <v>150</v>
      </c>
      <c r="I2153" s="1681">
        <f>VLOOKUP($A2146,'Result Entry'!$B$9:$FW$108,4,0)</f>
        <v>0.0</v>
      </c>
      <c r="J2153" s="1681"/>
      <c r="K2153" s="1681"/>
      <c r="L2153" s="1681"/>
      <c r="M2153" s="1681"/>
      <c r="N2153" s="1681"/>
      <c r="O2153" s="1681"/>
      <c r="P2153" s="1681"/>
      <c r="Q2153" s="1987"/>
      <c r="R2153" s="610"/>
    </row>
    <row r="2154" spans="8:8" ht="33.75" customHeight="1">
      <c r="A2154" s="1954"/>
      <c r="B2154" s="1986" t="s">
        <v>70</v>
      </c>
      <c r="C2154" s="1683" t="s">
        <v>23</v>
      </c>
      <c r="D2154" s="1684"/>
      <c r="E2154" s="1684"/>
      <c r="F2154" s="1684"/>
      <c r="G2154" s="1685"/>
      <c r="H2154" s="1686" t="s">
        <v>150</v>
      </c>
      <c r="I2154" s="1687">
        <f>VLOOKUP($A2146,'Result Entry'!$B$9:$FW$108,7,0)</f>
        <v>0.0</v>
      </c>
      <c r="J2154" s="1687"/>
      <c r="K2154" s="1687"/>
      <c r="L2154" s="1687"/>
      <c r="M2154" s="1687"/>
      <c r="N2154" s="1687"/>
      <c r="O2154" s="1687"/>
      <c r="P2154" s="1687"/>
      <c r="Q2154" s="1988"/>
      <c r="R2154" s="610"/>
    </row>
    <row r="2155" spans="8:8" ht="33.75" customHeight="1">
      <c r="A2155" s="1954"/>
      <c r="B2155" s="1986" t="s">
        <v>70</v>
      </c>
      <c r="C2155" s="1683" t="s">
        <v>24</v>
      </c>
      <c r="D2155" s="1684"/>
      <c r="E2155" s="1684"/>
      <c r="F2155" s="1684"/>
      <c r="G2155" s="1685"/>
      <c r="H2155" s="1686" t="s">
        <v>150</v>
      </c>
      <c r="I2155" s="1687">
        <f>VLOOKUP($A2146,'Result Entry'!$B$9:$FW$108,8,0)</f>
        <v>0.0</v>
      </c>
      <c r="J2155" s="1687"/>
      <c r="K2155" s="1687"/>
      <c r="L2155" s="1687"/>
      <c r="M2155" s="1687"/>
      <c r="N2155" s="1687"/>
      <c r="O2155" s="1687"/>
      <c r="P2155" s="1687"/>
      <c r="Q2155" s="1988"/>
      <c r="R2155" s="610"/>
    </row>
    <row r="2156" spans="8:8" ht="33.75" customHeight="1">
      <c r="A2156" s="1954"/>
      <c r="B2156" s="1986" t="s">
        <v>70</v>
      </c>
      <c r="C2156" s="1683" t="s">
        <v>53</v>
      </c>
      <c r="D2156" s="1684"/>
      <c r="E2156" s="1684"/>
      <c r="F2156" s="1684"/>
      <c r="G2156" s="1685"/>
      <c r="H2156" s="1686" t="s">
        <v>150</v>
      </c>
      <c r="I2156" s="1687">
        <f>VLOOKUP($A2146,'Result Entry'!$B$9:$FW$108,9,0)</f>
        <v>0.0</v>
      </c>
      <c r="J2156" s="1687"/>
      <c r="K2156" s="1687"/>
      <c r="L2156" s="1687"/>
      <c r="M2156" s="1687"/>
      <c r="N2156" s="1687"/>
      <c r="O2156" s="1687"/>
      <c r="P2156" s="1687"/>
      <c r="Q2156" s="1988"/>
      <c r="R2156" s="610"/>
    </row>
    <row r="2157" spans="8:8" ht="33.75" customHeight="1">
      <c r="A2157" s="1954"/>
      <c r="B2157" s="1986" t="s">
        <v>70</v>
      </c>
      <c r="C2157" s="1683" t="s">
        <v>54</v>
      </c>
      <c r="D2157" s="1684"/>
      <c r="E2157" s="1684"/>
      <c r="F2157" s="1684"/>
      <c r="G2157" s="1685"/>
      <c r="H2157" s="1686" t="s">
        <v>150</v>
      </c>
      <c r="I2157" s="1689" t="str">
        <f>CONCATENATE('Result Entry'!$G$4,'Result Entry'!$J$4)</f>
        <v>11(A)</v>
      </c>
      <c r="J2157" s="1687"/>
      <c r="K2157" s="1687"/>
      <c r="L2157" s="1687"/>
      <c r="M2157" s="1687"/>
      <c r="N2157" s="1687"/>
      <c r="O2157" s="1687"/>
      <c r="P2157" s="1687"/>
      <c r="Q2157" s="1988"/>
      <c r="R2157" s="610"/>
    </row>
    <row r="2158" spans="8:8" ht="33.75" customHeight="1">
      <c r="A2158" s="1954"/>
      <c r="B2158" s="1986" t="s">
        <v>70</v>
      </c>
      <c r="C2158" s="1742" t="s">
        <v>26</v>
      </c>
      <c r="D2158" s="1763"/>
      <c r="E2158" s="1763"/>
      <c r="F2158" s="1763"/>
      <c r="G2158" s="1989"/>
      <c r="H2158" s="1693" t="s">
        <v>150</v>
      </c>
      <c r="I2158" s="1694">
        <f>VLOOKUP($A2146,'Result Entry'!$B$9:$FW$108,10,0)</f>
        <v>0.0</v>
      </c>
      <c r="J2158" s="1694"/>
      <c r="K2158" s="1694"/>
      <c r="L2158" s="1694"/>
      <c r="M2158" s="1694"/>
      <c r="N2158" s="1694"/>
      <c r="O2158" s="1694"/>
      <c r="P2158" s="1694"/>
      <c r="Q2158" s="1990"/>
      <c r="R2158" s="610"/>
    </row>
    <row r="2159" spans="8:8" ht="33.75" customHeight="1">
      <c r="A2159" s="1954"/>
      <c r="B2159" s="1986" t="s">
        <v>70</v>
      </c>
      <c r="C2159" s="1991" t="s">
        <v>244</v>
      </c>
      <c r="D2159" s="1992"/>
      <c r="E2159" s="1993" t="s">
        <v>73</v>
      </c>
      <c r="F2159" s="1994" t="s">
        <v>74</v>
      </c>
      <c r="G2159" s="1994" t="s">
        <v>230</v>
      </c>
      <c r="H2159" s="1995" t="s">
        <v>169</v>
      </c>
      <c r="I2159" s="1701" t="s">
        <v>56</v>
      </c>
      <c r="J2159" s="1996"/>
      <c r="K2159" s="1996"/>
      <c r="L2159" s="1997" t="s">
        <v>231</v>
      </c>
      <c r="M2159" s="1998" t="s">
        <v>85</v>
      </c>
      <c r="N2159" s="1998"/>
      <c r="O2159" s="1999"/>
      <c r="P2159" s="2000" t="s">
        <v>77</v>
      </c>
      <c r="Q2159" s="2001" t="s">
        <v>99</v>
      </c>
      <c r="R2159" s="610"/>
    </row>
    <row r="2160" spans="8:8" ht="33.75" customHeight="1">
      <c r="A2160" s="1954"/>
      <c r="B2160" s="1986" t="s">
        <v>70</v>
      </c>
      <c r="C2160" s="2002"/>
      <c r="D2160" s="2003"/>
      <c r="E2160" s="2004"/>
      <c r="F2160" s="2005"/>
      <c r="G2160" s="2005"/>
      <c r="H2160" s="2006"/>
      <c r="I2160" s="2007" t="s">
        <v>233</v>
      </c>
      <c r="J2160" s="2008" t="s">
        <v>87</v>
      </c>
      <c r="K2160" s="2009" t="s">
        <v>109</v>
      </c>
      <c r="L2160" s="2010"/>
      <c r="M2160" s="2007" t="s">
        <v>233</v>
      </c>
      <c r="N2160" s="2008" t="s">
        <v>87</v>
      </c>
      <c r="O2160" s="2011" t="s">
        <v>110</v>
      </c>
      <c r="P2160" s="2012"/>
      <c r="Q2160" s="2013"/>
      <c r="R2160" s="610"/>
    </row>
    <row r="2161" spans="8:8" s="2014" ht="33.75" customFormat="1" customHeight="1">
      <c r="A2161" s="1954"/>
      <c r="B2161" s="1986" t="s">
        <v>70</v>
      </c>
      <c r="C2161" s="2015" t="s">
        <v>57</v>
      </c>
      <c r="D2161" s="2016"/>
      <c r="E2161" s="2017">
        <f>'Result Entry'!$L$7</f>
        <v>10.0</v>
      </c>
      <c r="F2161" s="2018">
        <f>'Result Entry'!$M$7</f>
        <v>10.0</v>
      </c>
      <c r="G2161" s="2018">
        <f>'Result Entry'!$N$7</f>
        <v>10.0</v>
      </c>
      <c r="H2161" s="2019">
        <f>SUM(E2161:G2161)</f>
        <v>30.0</v>
      </c>
      <c r="I2161" s="2020" t="s">
        <v>243</v>
      </c>
      <c r="J2161" s="2021" t="s">
        <v>243</v>
      </c>
      <c r="K2161" s="2022">
        <f>'Result Entry'!$P$7</f>
        <v>70.0</v>
      </c>
      <c r="L2161" s="2023">
        <f>SUM(H2161,K2161)</f>
        <v>100.0</v>
      </c>
      <c r="M2161" s="2020" t="s">
        <v>243</v>
      </c>
      <c r="N2161" s="2021" t="s">
        <v>243</v>
      </c>
      <c r="O2161" s="2019">
        <f>'Result Entry'!$R$7</f>
        <v>100.0</v>
      </c>
      <c r="P2161" s="2024">
        <f>SUM(L2161,O2161)</f>
        <v>200.0</v>
      </c>
      <c r="Q2161" s="2025"/>
      <c r="R2161" s="610"/>
    </row>
    <row r="2162" spans="8:8" s="1538" ht="33.75" customFormat="1" customHeight="1">
      <c r="A2162" s="1954"/>
      <c r="B2162" s="1986" t="s">
        <v>70</v>
      </c>
      <c r="C2162" s="1540" t="str">
        <f>'Result Entry'!$L$3</f>
        <v>HINDI Comp.</v>
      </c>
      <c r="D2162" s="1541"/>
      <c r="E2162" s="1728">
        <f>IF($L2150="TC",0,IF($L2150="Nso",0,VLOOKUP($A2146,'Result Entry'!$B$9:$FW$108,11,0)))</f>
        <v>0.0</v>
      </c>
      <c r="F2162" s="1729">
        <f>IF($L2150="TC",0,IF($L2150="Nso",0,VLOOKUP($A2146,'Result Entry'!$B$9:$FW$108,12,0)))</f>
        <v>0.0</v>
      </c>
      <c r="G2162" s="1729">
        <f>IF($L2150="TC",0,IF($L2150="Nso",0,VLOOKUP($A2146,'Result Entry'!$B$9:$FW$108,13,0)))</f>
        <v>0.0</v>
      </c>
      <c r="H2162" s="2026">
        <f>SUM(E2162:G2162)</f>
        <v>0.0</v>
      </c>
      <c r="I2162" s="2027" t="str">
        <f>CONCATENATE(U2162,"/",'Result Entry'!$P$7)</f>
        <v>0/70</v>
      </c>
      <c r="J2162" s="2028" t="str">
        <f>IF(V2162=0,"--",CONCATENATE(V2162,"/"))</f>
        <v>--</v>
      </c>
      <c r="K2162" s="2029">
        <f>SUM(U2162:V2162)</f>
        <v>0.0</v>
      </c>
      <c r="L2162" s="2030">
        <f>SUM(H2162,K2162)</f>
        <v>0.0</v>
      </c>
      <c r="M2162" s="2027" t="str">
        <f>CONCATENATE(W2162,"/",'Result Entry'!$R$7)</f>
        <v>0/100</v>
      </c>
      <c r="N2162" s="2028" t="str">
        <f>IF(X2162=0,"--",CONCATENATE(X2162,"/"))</f>
        <v>--</v>
      </c>
      <c r="O2162" s="2031">
        <f>SUM(W2162:X2162)</f>
        <v>0.0</v>
      </c>
      <c r="P2162" s="1734">
        <f>SUM(L2162,O2162)</f>
        <v>0.0</v>
      </c>
      <c r="Q2162" s="2032" t="str">
        <f>IF($L2150="TC",0,IF($L2150="Nso",0,VLOOKUP($A2146,'Result Entry'!$B$9:$FW$108,24,0)))</f>
        <v/>
      </c>
      <c r="R2162" s="610"/>
      <c r="U2162" s="2033">
        <f>IF($L2150="TC",0,IF($L2150="Nso",0,VLOOKUP($A2146,'Result Entry'!$B$9:$FW$108,15,0)))</f>
        <v>0.0</v>
      </c>
      <c r="V2162" s="2033">
        <v>0.0</v>
      </c>
      <c r="W2162" s="2033">
        <f>IF($L2150="TC",0,IF($L2150="Nso",0,VLOOKUP($A2146,'Result Entry'!$B$9:$FW$108,17,0)))</f>
        <v>0.0</v>
      </c>
      <c r="X2162" s="2033">
        <v>0.0</v>
      </c>
    </row>
    <row r="2163" spans="8:8" s="1538" ht="33.75" customFormat="1" customHeight="1">
      <c r="A2163" s="1954"/>
      <c r="B2163" s="1986" t="s">
        <v>70</v>
      </c>
      <c r="C2163" s="1551" t="str">
        <f>'Result Entry'!$Z$3</f>
        <v>ENGLISH Comp.</v>
      </c>
      <c r="D2163" s="1552"/>
      <c r="E2163" s="1728">
        <f>IF($L2150="TC",0,IF($L2150="Nso",0,VLOOKUP($A2146,'Result Entry'!$B$9:$FW$108,25,0)))</f>
        <v>0.0</v>
      </c>
      <c r="F2163" s="1729">
        <f>IF($L2150="TC",0,IF($L2150="Nso",0,VLOOKUP($A2146,'Result Entry'!$B$9:$FW$108,26,0)))</f>
        <v>0.0</v>
      </c>
      <c r="G2163" s="1729">
        <f>IF($L2150="TC",0,IF($L2150="Nso",0,VLOOKUP($A2146,'Result Entry'!$B$9:$FW$108,27,0)))</f>
        <v>0.0</v>
      </c>
      <c r="H2163" s="2034">
        <f t="shared" si="275" ref="H2163:H2168">SUM(E2163:G2163)</f>
        <v>0.0</v>
      </c>
      <c r="I2163" s="2035" t="str">
        <f>CONCATENATE(U2163,"/",'Result Entry'!$AD$7)</f>
        <v>0/70</v>
      </c>
      <c r="J2163" s="2036" t="str">
        <f>IF(V2163=0,"--",CONCATENATE(V2163,"/"))</f>
        <v>--</v>
      </c>
      <c r="K2163" s="2037">
        <f t="shared" si="276" ref="K2163:K2168">SUM(U2163:V2163)</f>
        <v>0.0</v>
      </c>
      <c r="L2163" s="2038">
        <f t="shared" si="277" ref="L2163:L2168">SUM(H2163,K2163)</f>
        <v>0.0</v>
      </c>
      <c r="M2163" s="2035" t="str">
        <f>CONCATENATE(W2163,"/",'Result Entry'!$AF$7)</f>
        <v>0/100</v>
      </c>
      <c r="N2163" s="2036" t="str">
        <f>IF(X2163=0,"--",CONCATENATE(X2163,"/"))</f>
        <v>--</v>
      </c>
      <c r="O2163" s="2031">
        <f t="shared" si="278" ref="O2163:O2168">SUM(W2163:X2163)</f>
        <v>0.0</v>
      </c>
      <c r="P2163" s="1734">
        <f t="shared" si="279" ref="P2163:P2168">SUM(L2163,O2163)</f>
        <v>0.0</v>
      </c>
      <c r="Q2163" s="2032" t="str">
        <f>IF($L2150="TC",0,IF($L2150="Nso",0,VLOOKUP($A2146,'Result Entry'!$B$9:$FW$108,38,0)))</f>
        <v/>
      </c>
      <c r="R2163" s="610"/>
      <c r="U2163" s="2039">
        <f>IF($L2150="TC",0,IF($L2150="Nso",0,VLOOKUP($A2146,'Result Entry'!$B$9:$FW$108,29,0)))</f>
        <v>0.0</v>
      </c>
      <c r="V2163" s="2039">
        <v>0.0</v>
      </c>
      <c r="W2163" s="2039">
        <f>IF($L2150="TC",0,IF($L2150="Nso",0,VLOOKUP($A2146,'Result Entry'!$B$9:$FW$108,31,0)))</f>
        <v>0.0</v>
      </c>
      <c r="X2163" s="2039">
        <v>0.0</v>
      </c>
    </row>
    <row r="2164" spans="8:8" s="1538" ht="33.75" customFormat="1" customHeight="1">
      <c r="A2164" s="1954"/>
      <c r="B2164" s="1986" t="s">
        <v>70</v>
      </c>
      <c r="C2164" s="1551">
        <f>IF(Y2164&gt;=1,'Result Entry'!$AO$3,0)</f>
        <v>0.0</v>
      </c>
      <c r="D2164" s="1552"/>
      <c r="E2164" s="1728">
        <f>IF($L2150="TC",0,IF($L2150="Nso",0,VLOOKUP($A2146,'Result Entry'!$B$9:$FW$108,40,0)))</f>
        <v>0.0</v>
      </c>
      <c r="F2164" s="1729">
        <f>IF($L2150="TC",0,IF($L2150="Nso",0,VLOOKUP($A2146,'Result Entry'!$B$9:$FW$108,41,0)))</f>
        <v>0.0</v>
      </c>
      <c r="G2164" s="1729">
        <f>IF($L2150="TC",0,IF($L2150="Nso",0,VLOOKUP($A2146,'Result Entry'!$B$9:$FW$108,42,0)))</f>
        <v>0.0</v>
      </c>
      <c r="H2164" s="2034">
        <f t="shared" si="275"/>
        <v>0.0</v>
      </c>
      <c r="I2164" s="2035" t="str">
        <f>CONCATENATE(U2164,"/",'Result Entry'!$AS$7)</f>
        <v>0/40</v>
      </c>
      <c r="J2164" s="2036" t="str">
        <f>IF(V2164=0,"--",CONCATENATE(V2164,"/",'Result Entry'!$AT$7))</f>
        <v>--</v>
      </c>
      <c r="K2164" s="2037">
        <f t="shared" si="276"/>
        <v>0.0</v>
      </c>
      <c r="L2164" s="2038">
        <f t="shared" si="277"/>
        <v>0.0</v>
      </c>
      <c r="M2164" s="2035" t="str">
        <f>CONCATENATE(W2164,"/",'Result Entry'!$AW$7)</f>
        <v>0/100</v>
      </c>
      <c r="N2164" s="2036" t="str">
        <f>IF(X2164=0,"--",CONCATENATE(X2164,"/",'Result Entry'!$AX$7))</f>
        <v>--</v>
      </c>
      <c r="O2164" s="2031">
        <f t="shared" si="278"/>
        <v>0.0</v>
      </c>
      <c r="P2164" s="1734">
        <f t="shared" si="279"/>
        <v>0.0</v>
      </c>
      <c r="Q2164" s="2032" t="str">
        <f>IF($L2150="TC",0,IF($L2150="Nso",0,VLOOKUP($A2146,'Result Entry'!$B$9:$FW$108,55,0)))</f>
        <v/>
      </c>
      <c r="R2164" s="610"/>
      <c r="U2164" s="2039">
        <f>IF($L2150="TC",0,IF($L2150="Nso",0,VLOOKUP($A2146,'Result Entry'!$B$9:$FW$108,44,0)))</f>
        <v>0.0</v>
      </c>
      <c r="V2164" s="2039">
        <f>IF($L2150="TC",0,IF($L2150="Nso",0,VLOOKUP($A2146,'Result Entry'!$B$9:$FW$108,45,0)))</f>
        <v>0.0</v>
      </c>
      <c r="W2164" s="2039">
        <f>IF($L2150="TC",0,IF($L2150="Nso",0,VLOOKUP($A2146,'Result Entry'!$B$9:$FW$108,48,0)))</f>
        <v>0.0</v>
      </c>
      <c r="X2164" s="2039">
        <f>IF($L2150="TC",0,IF($L2150="Nso",0,VLOOKUP($A2146,'Result Entry'!$B$9:$FW$108,49,0)))</f>
        <v>0.0</v>
      </c>
      <c r="Y2164" s="2039">
        <f>VLOOKUP($A2146,'Result Entry'!$B$9:$FW$108,39,0)</f>
        <v>0.0</v>
      </c>
    </row>
    <row r="2165" spans="8:8" s="1538" ht="33.75" customFormat="1" customHeight="1">
      <c r="A2165" s="1954"/>
      <c r="B2165" s="1986" t="s">
        <v>70</v>
      </c>
      <c r="C2165" s="1551">
        <f>IF(Y2165&gt;=1,'Result Entry'!$BF$3,0)</f>
        <v>0.0</v>
      </c>
      <c r="D2165" s="1552"/>
      <c r="E2165" s="1728">
        <f>IF($L2150="TC",0,IF($L2150="Nso",0,VLOOKUP($A2146,'Result Entry'!$B$9:$FW$108,57,0)))</f>
        <v>0.0</v>
      </c>
      <c r="F2165" s="1729">
        <f>IF($L2150="TC",0,IF($L2150="Nso",0,VLOOKUP($A2146,'Result Entry'!$B$9:$FW$108,58,0)))</f>
        <v>0.0</v>
      </c>
      <c r="G2165" s="1729">
        <f>IF($L2150="TC",0,IF($L2150="Nso",0,VLOOKUP($A2146,'Result Entry'!$B$9:$FW$108,59,0)))</f>
        <v>0.0</v>
      </c>
      <c r="H2165" s="2034">
        <f t="shared" si="275"/>
        <v>0.0</v>
      </c>
      <c r="I2165" s="2035" t="str">
        <f>CONCATENATE(U2165,"/",'Result Entry'!$BJ$7)</f>
        <v>0/70</v>
      </c>
      <c r="J2165" s="2036" t="str">
        <f>IF(V2165=0,"--",CONCATENATE(V2165,"/",'Result Entry'!$BK$7))</f>
        <v>--</v>
      </c>
      <c r="K2165" s="2037">
        <f t="shared" si="276"/>
        <v>0.0</v>
      </c>
      <c r="L2165" s="2038">
        <f t="shared" si="277"/>
        <v>0.0</v>
      </c>
      <c r="M2165" s="2035" t="str">
        <f>CONCATENATE(W2165,"/",'Result Entry'!$BN$7)</f>
        <v>0/100</v>
      </c>
      <c r="N2165" s="2036" t="str">
        <f>IF(X2165=0,"--",CONCATENATE(X2165,"/",'Result Entry'!$BO$7))</f>
        <v>--</v>
      </c>
      <c r="O2165" s="2031">
        <f t="shared" si="278"/>
        <v>0.0</v>
      </c>
      <c r="P2165" s="1734">
        <f t="shared" si="279"/>
        <v>0.0</v>
      </c>
      <c r="Q2165" s="2032" t="str">
        <f>IF($L2150="TC",0,IF($L2150="Nso",0,VLOOKUP($A2146,'Result Entry'!$B$9:$FW$108,72,0)))</f>
        <v/>
      </c>
      <c r="R2165" s="610"/>
      <c r="U2165" s="2039">
        <f>IF($L2150="TC",0,IF($L2150="Nso",0,VLOOKUP($A2146,'Result Entry'!$B$9:$FW$108,61,0)))</f>
        <v>0.0</v>
      </c>
      <c r="V2165" s="2039">
        <f>IF($L2150="TC",0,IF($L2150="Nso",0,VLOOKUP($A2146,'Result Entry'!$B$9:$FW$108,62,0)))</f>
        <v>0.0</v>
      </c>
      <c r="W2165" s="2039">
        <f>IF($L2150="TC",0,IF($L2150="Nso",0,VLOOKUP($A2146,'Result Entry'!$B$9:$FW$108,65,0)))</f>
        <v>0.0</v>
      </c>
      <c r="X2165" s="2039">
        <f>IF($L2150="TC",0,IF($L2150="Nso",0,VLOOKUP($A2146,'Result Entry'!$B$9:$FW$108,66,0)))</f>
        <v>0.0</v>
      </c>
      <c r="Y2165" s="2039">
        <f>VLOOKUP($A2146,'Result Entry'!$B$9:$FW$108,56,0)</f>
        <v>0.0</v>
      </c>
    </row>
    <row r="2166" spans="8:8" s="1538" ht="33.75" customFormat="1" customHeight="1">
      <c r="A2166" s="1954"/>
      <c r="B2166" s="1986" t="s">
        <v>70</v>
      </c>
      <c r="C2166" s="1554">
        <f>IF(Y2166&gt;=1,'Result Entry'!$BW$3,0)</f>
        <v>0.0</v>
      </c>
      <c r="D2166" s="2040"/>
      <c r="E2166" s="2041">
        <f>IF($L2150="TC",0,IF($L2150="Nso",0,VLOOKUP($A2146,'Result Entry'!$B$9:$FW$108,74,0)))</f>
        <v>0.0</v>
      </c>
      <c r="F2166" s="2042">
        <f>IF($L2150="TC",0,IF($L2150="Nso",0,VLOOKUP($A2146,'Result Entry'!$B$9:$FW$108,75,0)))</f>
        <v>0.0</v>
      </c>
      <c r="G2166" s="2042">
        <f>IF($L2150="TC",0,IF($L2150="Nso",0,VLOOKUP($A2146,'Result Entry'!$B$9:$FW$108,76,0)))</f>
        <v>0.0</v>
      </c>
      <c r="H2166" s="2043">
        <f t="shared" si="275"/>
        <v>0.0</v>
      </c>
      <c r="I2166" s="2044" t="str">
        <f>CONCATENATE(U2166,"/",'Result Entry'!$CA$7)</f>
        <v>0/70</v>
      </c>
      <c r="J2166" s="2045" t="str">
        <f>IF(V2166=0,"--",CONCATENATE(V2166,"/",'Result Entry'!$CB$7))</f>
        <v>--</v>
      </c>
      <c r="K2166" s="2046">
        <f t="shared" si="276"/>
        <v>0.0</v>
      </c>
      <c r="L2166" s="2047">
        <f t="shared" si="277"/>
        <v>0.0</v>
      </c>
      <c r="M2166" s="2044" t="str">
        <f>CONCATENATE(W2166,"/",'Result Entry'!$CE$7)</f>
        <v>0/100</v>
      </c>
      <c r="N2166" s="2045" t="str">
        <f>IF(X2166=0,"--",CONCATENATE(X2166,"/",'Result Entry'!$CF$7))</f>
        <v>--</v>
      </c>
      <c r="O2166" s="2043">
        <f t="shared" si="278"/>
        <v>0.0</v>
      </c>
      <c r="P2166" s="2048">
        <f t="shared" si="279"/>
        <v>0.0</v>
      </c>
      <c r="Q2166" s="2049" t="str">
        <f>IF($L2150="TC",0,IF($L2150="Nso",0,VLOOKUP($A2146,'Result Entry'!$B$9:$FW$108,89,0)))</f>
        <v/>
      </c>
      <c r="R2166" s="610"/>
      <c r="U2166" s="2041">
        <f>IF($L2150="TC",0,IF($L2150="Nso",0,VLOOKUP($A2146,'Result Entry'!$B$9:$FW$108,78,0)))</f>
        <v>0.0</v>
      </c>
      <c r="V2166" s="2041">
        <f>IF($L2150="TC",0,IF($L2150="Nso",0,VLOOKUP($A2146,'Result Entry'!$B$9:$FW$108,79,0)))</f>
        <v>0.0</v>
      </c>
      <c r="W2166" s="2041">
        <f>IF($L2150="TC",0,IF($L2150="Nso",0,VLOOKUP($A2146,'Result Entry'!$B$9:$FW$108,82,0)))</f>
        <v>0.0</v>
      </c>
      <c r="X2166" s="2041">
        <f>IF($L2150="TC",0,IF($L2150="Nso",0,VLOOKUP($A2146,'Result Entry'!$B$9:$FW$108,83,0)))</f>
        <v>0.0</v>
      </c>
      <c r="Y2166" s="2041">
        <f>VLOOKUP($A2146,'Result Entry'!$B$9:$FW$108,73,0)</f>
        <v>0.0</v>
      </c>
    </row>
    <row r="2167" spans="8:8" s="1538" ht="33.75" customFormat="1" customHeight="1">
      <c r="A2167" s="1954"/>
      <c r="B2167" s="1986" t="s">
        <v>70</v>
      </c>
      <c r="C2167" s="2050">
        <f>IF(Y2167&gt;=1,'Result Entry'!$CN$3,0)</f>
        <v>0.0</v>
      </c>
      <c r="D2167" s="2040"/>
      <c r="E2167" s="2051">
        <f>IF($L2150="TC",0,IF($L2150="Nso",0,VLOOKUP($A2146,'Result Entry'!$B$9:$FW$108,91,0)))</f>
        <v>0.0</v>
      </c>
      <c r="F2167" s="2052">
        <f>IF($L2150="TC",0,IF($L2150="Nso",0,VLOOKUP($A2146,'Result Entry'!$B$9:$FW$108,92,0)))</f>
        <v>0.0</v>
      </c>
      <c r="G2167" s="2052">
        <f>IF($L2150="TC",0,IF($L2150="Nso",0,VLOOKUP($A2146,'Result Entry'!$B$9:$FW$108,93,0)))</f>
        <v>0.0</v>
      </c>
      <c r="H2167" s="2053">
        <f t="shared" si="275"/>
        <v>0.0</v>
      </c>
      <c r="I2167" s="2054" t="str">
        <f>CONCATENATE(U2167,"/",'Result Entry'!$CR$7)</f>
        <v>0/70</v>
      </c>
      <c r="J2167" s="2055" t="str">
        <f>IF(V2167=0,"--",CONCATENATE(V2167,"/",'Result Entry'!$CS$7))</f>
        <v>--</v>
      </c>
      <c r="K2167" s="2056">
        <f t="shared" si="276"/>
        <v>0.0</v>
      </c>
      <c r="L2167" s="2057">
        <f t="shared" si="277"/>
        <v>0.0</v>
      </c>
      <c r="M2167" s="2054" t="str">
        <f>CONCATENATE(W2167,"/",'Result Entry'!$CV$7)</f>
        <v>0/100</v>
      </c>
      <c r="N2167" s="2055" t="str">
        <f>IF(X2167=0,"--",CONCATENATE(X2167,"/",'Result Entry'!$CW$7))</f>
        <v>--</v>
      </c>
      <c r="O2167" s="2053">
        <f t="shared" si="278"/>
        <v>0.0</v>
      </c>
      <c r="P2167" s="2058">
        <f t="shared" si="279"/>
        <v>0.0</v>
      </c>
      <c r="Q2167" s="2059" t="str">
        <f>IF($L2150="TC",0,IF($L2150="Nso",0,VLOOKUP($A2146,'Result Entry'!$B$9:$FW$108,106,0)))</f>
        <v/>
      </c>
      <c r="R2167" s="610"/>
      <c r="U2167" s="2051">
        <f>IF($L2150="TC",0,IF($L2150="Nso",0,VLOOKUP($A2146,'Result Entry'!$B$9:$FW$108,95,0)))</f>
        <v>0.0</v>
      </c>
      <c r="V2167" s="2051">
        <f>IF($L2150="TC",0,IF($L2150="Nso",0,VLOOKUP($A2146,'Result Entry'!$B$9:$FW$108,96,0)))</f>
        <v>0.0</v>
      </c>
      <c r="W2167" s="2051">
        <f>IF($L2150="TC",0,IF($L2150="Nso",0,VLOOKUP($A2146,'Result Entry'!$B$9:$FW$108,99,0)))</f>
        <v>0.0</v>
      </c>
      <c r="X2167" s="2051">
        <f>IF($L2150="TC",0,IF($L2150="Nso",0,VLOOKUP($A2146,'Result Entry'!$B$9:$FW$108,100,0)))</f>
        <v>0.0</v>
      </c>
      <c r="Y2167" s="2051">
        <f>VLOOKUP($A2146,'Result Entry'!$B$9:$FW$108,90,0)</f>
        <v>0.0</v>
      </c>
    </row>
    <row r="2168" spans="8:8" s="1538" ht="33.75" customFormat="1" customHeight="1">
      <c r="A2168" s="1954"/>
      <c r="B2168" s="1986" t="s">
        <v>70</v>
      </c>
      <c r="C2168" s="1554">
        <f>IF(Y2168&gt;=1,'Result Entry'!$DE$3,0)</f>
        <v>0.0</v>
      </c>
      <c r="D2168" s="2040"/>
      <c r="E2168" s="1739">
        <f>IF($L2150="TC",0,IF($L2150="Nso",0,VLOOKUP($A2146,'Result Entry'!$B$9:$FW$108,108,0)))</f>
        <v>0.0</v>
      </c>
      <c r="F2168" s="1740">
        <f>IF($L2150="TC",0,IF($L2150="Nso",0,VLOOKUP($A2146,'Result Entry'!$B$9:$FW$108,109,0)))</f>
        <v>0.0</v>
      </c>
      <c r="G2168" s="1740">
        <f>IF($L2150="TC",0,IF($L2150="Nso",0,VLOOKUP($A2146,'Result Entry'!$B$9:$FW$108,110,0)))</f>
        <v>0.0</v>
      </c>
      <c r="H2168" s="2060">
        <f t="shared" si="275"/>
        <v>0.0</v>
      </c>
      <c r="I2168" s="2061" t="str">
        <f>CONCATENATE(U2168,"/",'Result Entry'!$DI$7)</f>
        <v>0/70</v>
      </c>
      <c r="J2168" s="2062" t="str">
        <f>IF(V2168=0,"--",CONCATENATE(V2168,"/",'Result Entry'!$DJ$7))</f>
        <v>--</v>
      </c>
      <c r="K2168" s="2063">
        <f t="shared" si="276"/>
        <v>0.0</v>
      </c>
      <c r="L2168" s="2064">
        <f t="shared" si="277"/>
        <v>0.0</v>
      </c>
      <c r="M2168" s="2061" t="str">
        <f>CONCATENATE(W2168,"/",'Result Entry'!$DM$7)</f>
        <v>0/100</v>
      </c>
      <c r="N2168" s="2062" t="str">
        <f>IF(X2168=0,"--",CONCATENATE(X2168,"/",'Result Entry'!$DN$7))</f>
        <v>--</v>
      </c>
      <c r="O2168" s="2060">
        <f t="shared" si="278"/>
        <v>0.0</v>
      </c>
      <c r="P2168" s="1746">
        <f t="shared" si="279"/>
        <v>0.0</v>
      </c>
      <c r="Q2168" s="2032" t="str">
        <f>IF($L2150="TC",0,IF($L2150="Nso",0,VLOOKUP($A2146,'Result Entry'!$B$9:$FW$108,123,0)))</f>
        <v/>
      </c>
      <c r="R2168" s="610"/>
      <c r="U2168" s="2065">
        <f>IF($L2150="TC",0,IF($L2150="Nso",0,VLOOKUP($A2146,'Result Entry'!$B$9:$FW$108,112,0)))</f>
        <v>0.0</v>
      </c>
      <c r="V2168" s="2065">
        <f>IF($L2150="TC",0,IF($L2150="Nso",0,VLOOKUP($A2146,'Result Entry'!$B$9:$FW$108,113,0)))</f>
        <v>0.0</v>
      </c>
      <c r="W2168" s="2065">
        <f>IF($L2150="TC",0,IF($L2150="Nso",0,VLOOKUP($A2146,'Result Entry'!$B$9:$FW$108,116,0)))</f>
        <v>0.0</v>
      </c>
      <c r="X2168" s="2065">
        <f>IF($L2150="TC",0,IF($L2150="Nso",0,VLOOKUP($A2146,'Result Entry'!$B$9:$FW$108,117,0)))</f>
        <v>0.0</v>
      </c>
      <c r="Y2168" s="2065">
        <f>VLOOKUP($A2146,'Result Entry'!$B$9:$FW$108,107,0)</f>
        <v>0.0</v>
      </c>
    </row>
    <row r="2169" spans="8:8" ht="33.75" customHeight="1">
      <c r="A2169" s="1954"/>
      <c r="B2169" s="1986" t="s">
        <v>70</v>
      </c>
      <c r="C2169" s="1565" t="s">
        <v>78</v>
      </c>
      <c r="D2169" s="1566"/>
      <c r="E2169" s="1567"/>
      <c r="F2169" s="1747" t="s">
        <v>79</v>
      </c>
      <c r="G2169" s="2066"/>
      <c r="H2169" s="1748"/>
      <c r="I2169" s="1747" t="s">
        <v>80</v>
      </c>
      <c r="J2169" s="1749"/>
      <c r="K2169" s="2067" t="s">
        <v>42</v>
      </c>
      <c r="L2169" s="2068"/>
      <c r="M2169" s="2067" t="s">
        <v>92</v>
      </c>
      <c r="N2169" s="1753"/>
      <c r="O2169" s="1752" t="s">
        <v>40</v>
      </c>
      <c r="P2169" s="1753"/>
      <c r="Q2169" s="2069" t="s">
        <v>44</v>
      </c>
      <c r="R2169" s="610"/>
    </row>
    <row r="2170" spans="8:8" ht="33.75" customHeight="1">
      <c r="A2170" s="1954"/>
      <c r="B2170" s="1986" t="s">
        <v>70</v>
      </c>
      <c r="C2170" s="1577"/>
      <c r="D2170" s="1578"/>
      <c r="E2170" s="1579"/>
      <c r="F2170" s="1755">
        <f>IF($L2150="TC",0,IF($L2150="Nso",0,VLOOKUP($A2146,'Result Entry'!$B$9:$FW$108,171,0)))</f>
        <v>0.0</v>
      </c>
      <c r="G2170" s="2070"/>
      <c r="H2170" s="1756"/>
      <c r="I2170" s="2071">
        <f>IF($L2150="TC",0,IF($L2150="Nso",0,VLOOKUP($A2146,'Result Entry'!$B$9:$FW$108,172,0)))</f>
        <v>0.0</v>
      </c>
      <c r="J2170" s="2072"/>
      <c r="K2170" s="2073">
        <f>IF($L2150="TC",0,IF($L2150="Nso",0,VLOOKUP($A2146,'Result Entry'!$B$9:$FW$108,173,0)))</f>
        <v>0.0</v>
      </c>
      <c r="L2170" s="2074"/>
      <c r="M2170" s="2075" t="str">
        <f>IF($L2150="TC",0,IF($L2150="Nso",0,VLOOKUP($A2146,'Result Entry'!$B$9:$FW$108,174,0)))</f>
        <v/>
      </c>
      <c r="N2170" s="2076"/>
      <c r="O2170" s="1535" t="str">
        <f>VLOOKUP($A2146,'Result Entry'!$B$9:$FW$108,175,0)</f>
        <v/>
      </c>
      <c r="P2170" s="1534"/>
      <c r="Q2170" s="2077" t="str">
        <f>IF($L2150="TC",0,IF($L2150="Nso",0,VLOOKUP($A2146,'Result Entry'!$B$9:$FW$108,177,0)))</f>
        <v/>
      </c>
      <c r="R2170" s="610"/>
    </row>
    <row r="2171" spans="8:8" ht="33.75" customHeight="1">
      <c r="A2171" s="1954"/>
      <c r="B2171" s="1986" t="s">
        <v>70</v>
      </c>
      <c r="C2171" s="2078" t="s">
        <v>59</v>
      </c>
      <c r="D2171" s="2079"/>
      <c r="E2171" s="2079"/>
      <c r="F2171" s="2079"/>
      <c r="G2171" s="2079"/>
      <c r="H2171" s="2079"/>
      <c r="I2171" s="2080"/>
      <c r="J2171" s="1592" t="s">
        <v>60</v>
      </c>
      <c r="K2171" s="1592"/>
      <c r="L2171" s="1592"/>
      <c r="M2171" s="1593"/>
      <c r="N2171" s="1760">
        <f>VLOOKUP($A2146,'Result Entry'!$B$9:$FW$108,168,0)</f>
        <v>0.0</v>
      </c>
      <c r="O2171" s="1761"/>
      <c r="P2171" s="2081" t="s">
        <v>38</v>
      </c>
      <c r="Q2171" s="2082"/>
      <c r="R2171" s="610"/>
    </row>
    <row r="2172" spans="8:8" ht="33.75" customHeight="1">
      <c r="A2172" s="1954"/>
      <c r="B2172" s="1986" t="s">
        <v>70</v>
      </c>
      <c r="C2172" s="1598" t="s">
        <v>244</v>
      </c>
      <c r="D2172" s="1599"/>
      <c r="E2172" s="1599"/>
      <c r="F2172" s="2083" t="s">
        <v>158</v>
      </c>
      <c r="G2172" s="2084"/>
      <c r="H2172" s="2085"/>
      <c r="I2172" s="2086" t="s">
        <v>242</v>
      </c>
      <c r="J2172" s="1603" t="s">
        <v>61</v>
      </c>
      <c r="K2172" s="1603"/>
      <c r="L2172" s="1603"/>
      <c r="M2172" s="1604"/>
      <c r="N2172" s="1762">
        <f>VLOOKUP($A2146,'Result Entry'!$B$9:$FW$108,169,0)</f>
        <v>0.0</v>
      </c>
      <c r="O2172" s="1763"/>
      <c r="P2172" s="1607" t="str">
        <f>VLOOKUP($A2146,'Result Entry'!$B$9:$FW$108,170,0)</f>
        <v/>
      </c>
      <c r="Q2172" s="2087"/>
      <c r="R2172" s="610"/>
    </row>
    <row r="2173" spans="8:8" ht="33.75" customHeight="1">
      <c r="A2173" s="1954"/>
      <c r="B2173" s="1986" t="s">
        <v>70</v>
      </c>
      <c r="C2173" s="1598"/>
      <c r="D2173" s="1599"/>
      <c r="E2173" s="1599"/>
      <c r="F2173" s="2088"/>
      <c r="G2173" s="2089"/>
      <c r="H2173" s="2090"/>
      <c r="I2173" s="2091" t="s">
        <v>100</v>
      </c>
      <c r="J2173" s="1612" t="s">
        <v>62</v>
      </c>
      <c r="K2173" s="1612"/>
      <c r="L2173" s="1612"/>
      <c r="M2173" s="1613"/>
      <c r="N2173" s="2092">
        <f>IF($L2150="TC","Transferred",IF($L2150="Nso","NameSeparated",VLOOKUP($A2146,'Result Entry'!$B$9:$FW$108,178,0)))</f>
        <v>0.0</v>
      </c>
      <c r="O2173" s="2092"/>
      <c r="P2173" s="2092"/>
      <c r="Q2173" s="2093"/>
      <c r="R2173" s="610"/>
    </row>
    <row r="2174" spans="8:8" ht="33.75" customHeight="1">
      <c r="A2174" s="1954"/>
      <c r="B2174" s="1986" t="s">
        <v>70</v>
      </c>
      <c r="C2174" s="1766" t="str">
        <f>'Result Entry'!$DU$3</f>
        <v>Foundation Of Information Tech.</v>
      </c>
      <c r="D2174" s="1767"/>
      <c r="E2174" s="1768"/>
      <c r="F2174" s="1769" t="str">
        <f>IF(OR($L2150="TC",$L2150="Nso"),"",VLOOKUP($A2146,'Result Entry'!$B$9:$GS$108,196,0))</f>
        <v>0/200</v>
      </c>
      <c r="G2174" s="1769"/>
      <c r="H2174" s="1769"/>
      <c r="I2174" s="1770" t="str">
        <f>IF(F2174="","",VLOOKUP($A2146,'Result Entry'!$B$9:$GS$108,137,0))</f>
        <v/>
      </c>
      <c r="J2174" s="1621" t="s">
        <v>72</v>
      </c>
      <c r="K2174" s="1621"/>
      <c r="L2174" s="1621"/>
      <c r="M2174" s="1622"/>
      <c r="N2174" s="2094">
        <f>'Result Entry'!$T$2</f>
        <v>45041.0</v>
      </c>
      <c r="O2174" s="2095"/>
      <c r="P2174" s="2095"/>
      <c r="Q2174" s="2096"/>
      <c r="R2174" s="610"/>
    </row>
    <row r="2175" spans="8:8" ht="33.75" customHeight="1">
      <c r="A2175" s="1954"/>
      <c r="B2175" s="1986" t="s">
        <v>70</v>
      </c>
      <c r="C2175" s="1774" t="str">
        <f>'Result Entry'!$EI$3</f>
        <v>G.I.A.I.-II</v>
      </c>
      <c r="D2175" s="1775"/>
      <c r="E2175" s="1776"/>
      <c r="F2175" s="1769" t="str">
        <f>IF(OR($L2150="TC",$L2150="Nso"),"",VLOOKUP($A2146,'Result Entry'!$B$9:$GS$108,200,0))</f>
        <v>0/200</v>
      </c>
      <c r="G2175" s="1769"/>
      <c r="H2175" s="1769"/>
      <c r="I2175" s="1770" t="str">
        <f>IF(F2175="","",VLOOKUP($A2146,'Result Entry'!$B$9:$GS$108,149,0))</f>
        <v/>
      </c>
      <c r="J2175" s="1626"/>
      <c r="K2175" s="1627"/>
      <c r="L2175" s="1627"/>
      <c r="M2175" s="1627"/>
      <c r="N2175" s="1627"/>
      <c r="O2175" s="1627"/>
      <c r="P2175" s="1627"/>
      <c r="Q2175" s="2097"/>
      <c r="R2175" s="610"/>
    </row>
    <row r="2176" spans="8:8" ht="33.75" customHeight="1">
      <c r="A2176" s="1954"/>
      <c r="B2176" s="1986" t="s">
        <v>70</v>
      </c>
      <c r="C2176" s="1774" t="str">
        <f>'Result Entry'!$EU$3</f>
        <v>SOC.SER.PLAN</v>
      </c>
      <c r="D2176" s="1775"/>
      <c r="E2176" s="1776"/>
      <c r="F2176" s="1769" t="str">
        <f>IF(OR($L2150="TC",$L2150="Nso"),"",VLOOKUP($A2146,'Result Entry'!$B$9:$HS$108,204,0))</f>
        <v>0/200</v>
      </c>
      <c r="G2176" s="1769"/>
      <c r="H2176" s="1769"/>
      <c r="I2176" s="1770" t="str">
        <f>IF(F2176="","",VLOOKUP($A2146,'Result Entry'!$B$9:$GS$108,161,0))</f>
        <v/>
      </c>
      <c r="J2176" s="1629" t="s">
        <v>175</v>
      </c>
      <c r="K2176" s="2098"/>
      <c r="L2176" s="2098"/>
      <c r="M2176" s="1630"/>
      <c r="N2176" s="2099"/>
      <c r="O2176" s="2100"/>
      <c r="P2176" s="2100"/>
      <c r="Q2176" s="2101"/>
      <c r="R2176" s="610"/>
    </row>
    <row r="2177" spans="8:8" ht="33.75" customHeight="1">
      <c r="A2177" s="1954"/>
      <c r="B2177" s="1986" t="s">
        <v>70</v>
      </c>
      <c r="C2177" s="1774" t="str">
        <f>'Result Entry'!$FG$3</f>
        <v>Jeewan Kaushal</v>
      </c>
      <c r="D2177" s="1775"/>
      <c r="E2177" s="1776"/>
      <c r="F2177" s="1769" t="str">
        <f>IF(OR($L2150="TC",$L2150="Nso"),"",VLOOKUP($A2146,'Result Entry'!$B$9:$HS$108,208,0))</f>
        <v>0/100</v>
      </c>
      <c r="G2177" s="1769"/>
      <c r="H2177" s="1769"/>
      <c r="I2177" s="1770" t="str">
        <f>IF(F2177="","",VLOOKUP($A2146,'Result Entry'!$B$9:$HS$108,167,0))</f>
        <v/>
      </c>
      <c r="J2177" s="1629" t="s">
        <v>149</v>
      </c>
      <c r="K2177" s="2098"/>
      <c r="L2177" s="2098"/>
      <c r="M2177" s="1630"/>
      <c r="N2177" s="1630"/>
      <c r="O2177" s="1630"/>
      <c r="P2177" s="1630"/>
      <c r="Q2177" s="2102"/>
      <c r="R2177" s="610"/>
    </row>
    <row r="2178" spans="8:8" ht="33.75" customHeight="1">
      <c r="A2178" s="1954"/>
      <c r="B2178" s="1986" t="s">
        <v>70</v>
      </c>
      <c r="C2178" s="1777" t="s">
        <v>181</v>
      </c>
      <c r="D2178" s="1778"/>
      <c r="E2178" s="1779"/>
      <c r="F2178" s="2103" t="s">
        <v>182</v>
      </c>
      <c r="G2178" s="2104"/>
      <c r="H2178" s="2105"/>
      <c r="I2178" s="1782" t="s">
        <v>31</v>
      </c>
      <c r="J2178" s="1629" t="s">
        <v>176</v>
      </c>
      <c r="K2178" s="2098"/>
      <c r="L2178" s="2098"/>
      <c r="M2178" s="1630"/>
      <c r="N2178" s="1630"/>
      <c r="O2178" s="1630"/>
      <c r="P2178" s="1630"/>
      <c r="Q2178" s="2102"/>
      <c r="R2178" s="610"/>
    </row>
    <row r="2179" spans="8:8" ht="33.75" customHeight="1">
      <c r="A2179" s="1954"/>
      <c r="B2179" s="1986" t="s">
        <v>70</v>
      </c>
      <c r="C2179" s="1783"/>
      <c r="D2179" s="1784"/>
      <c r="E2179" s="1785"/>
      <c r="F2179" s="1786" t="s">
        <v>245</v>
      </c>
      <c r="G2179" s="2106"/>
      <c r="H2179" s="1787"/>
      <c r="I2179" s="1788" t="s">
        <v>63</v>
      </c>
      <c r="J2179" s="1647" t="s">
        <v>68</v>
      </c>
      <c r="K2179" s="1648"/>
      <c r="L2179" s="1648"/>
      <c r="M2179" s="1648"/>
      <c r="N2179" s="1648"/>
      <c r="O2179" s="1648"/>
      <c r="P2179" s="1648"/>
      <c r="Q2179" s="2107"/>
      <c r="R2179" s="610"/>
    </row>
    <row r="2180" spans="8:8" ht="33.75" customHeight="1">
      <c r="A2180" s="1954"/>
      <c r="B2180" s="1986" t="s">
        <v>70</v>
      </c>
      <c r="C2180" s="1783"/>
      <c r="D2180" s="1784"/>
      <c r="E2180" s="1785"/>
      <c r="F2180" s="1786" t="s">
        <v>246</v>
      </c>
      <c r="G2180" s="2106"/>
      <c r="H2180" s="1787"/>
      <c r="I2180" s="1788" t="s">
        <v>64</v>
      </c>
      <c r="J2180" s="1650"/>
      <c r="K2180" s="1651"/>
      <c r="L2180" s="1651"/>
      <c r="M2180" s="1651"/>
      <c r="N2180" s="1651"/>
      <c r="O2180" s="1651"/>
      <c r="P2180" s="1651"/>
      <c r="Q2180" s="2108"/>
      <c r="R2180" s="610"/>
    </row>
    <row r="2181" spans="8:8" ht="33.75" customHeight="1">
      <c r="A2181" s="1954"/>
      <c r="B2181" s="1986" t="s">
        <v>70</v>
      </c>
      <c r="C2181" s="1783"/>
      <c r="D2181" s="1784"/>
      <c r="E2181" s="1785"/>
      <c r="F2181" s="1786" t="s">
        <v>247</v>
      </c>
      <c r="G2181" s="2106"/>
      <c r="H2181" s="1787"/>
      <c r="I2181" s="1788" t="s">
        <v>66</v>
      </c>
      <c r="J2181" s="1650"/>
      <c r="K2181" s="1651"/>
      <c r="L2181" s="1651"/>
      <c r="M2181" s="1651"/>
      <c r="N2181" s="1651"/>
      <c r="O2181" s="1651"/>
      <c r="P2181" s="1651"/>
      <c r="Q2181" s="2108"/>
      <c r="R2181" s="610"/>
    </row>
    <row r="2182" spans="8:8" ht="33.75" customHeight="1">
      <c r="A2182" s="1954"/>
      <c r="B2182" s="1986" t="s">
        <v>70</v>
      </c>
      <c r="C2182" s="1783"/>
      <c r="D2182" s="1784"/>
      <c r="E2182" s="1785"/>
      <c r="F2182" s="1786" t="s">
        <v>248</v>
      </c>
      <c r="G2182" s="2106"/>
      <c r="H2182" s="1787"/>
      <c r="I2182" s="1788" t="s">
        <v>65</v>
      </c>
      <c r="J2182" s="1653" t="s">
        <v>81</v>
      </c>
      <c r="K2182" s="1654"/>
      <c r="L2182" s="1654"/>
      <c r="M2182" s="1654"/>
      <c r="N2182" s="1654"/>
      <c r="O2182" s="1654"/>
      <c r="P2182" s="1654"/>
      <c r="Q2182" s="2109"/>
      <c r="R2182" s="610"/>
    </row>
    <row r="2183" spans="8:8" ht="33.75" customHeight="1">
      <c r="A2183" s="1954"/>
      <c r="B2183" s="2110" t="s">
        <v>70</v>
      </c>
      <c r="C2183" s="2111"/>
      <c r="D2183" s="2112"/>
      <c r="E2183" s="2113"/>
      <c r="F2183" s="2114"/>
      <c r="G2183" s="2115"/>
      <c r="H2183" s="2115"/>
      <c r="I2183" s="2116"/>
      <c r="J2183" s="2117"/>
      <c r="K2183" s="2118"/>
      <c r="L2183" s="2118"/>
      <c r="M2183" s="2118"/>
      <c r="N2183" s="2118"/>
      <c r="O2183" s="2118"/>
      <c r="P2183" s="2118"/>
      <c r="Q2183" s="2119"/>
      <c r="R2183" s="610"/>
    </row>
    <row r="2184" spans="8:8" s="927" ht="48.75" customFormat="1" customHeight="1">
      <c r="A2184" s="1439"/>
      <c r="B2184" s="2120"/>
      <c r="C2184" s="2120"/>
      <c r="D2184" s="2120"/>
      <c r="E2184" s="2120"/>
      <c r="F2184" s="2120"/>
      <c r="G2184" s="2120"/>
      <c r="H2184" s="2120"/>
      <c r="I2184" s="2120"/>
      <c r="J2184" s="2120"/>
      <c r="K2184" s="2120"/>
      <c r="L2184" s="2120"/>
      <c r="M2184" s="2120"/>
      <c r="N2184" s="2120"/>
      <c r="O2184" s="2120"/>
      <c r="P2184" s="2120"/>
      <c r="Q2184" s="2120"/>
      <c r="R2184" s="610"/>
    </row>
    <row r="2185" spans="8:8" ht="9.75" customHeight="1">
      <c r="A2185" s="1949">
        <f>A2146+1</f>
        <v>57.0</v>
      </c>
      <c r="B2185" s="1949"/>
      <c r="C2185" s="1949"/>
      <c r="D2185" s="1949"/>
      <c r="E2185" s="1949"/>
      <c r="F2185" s="1949"/>
      <c r="G2185" s="1949"/>
      <c r="H2185" s="1949"/>
      <c r="I2185" s="1949"/>
      <c r="J2185" s="1949"/>
      <c r="K2185" s="1949"/>
      <c r="L2185" s="1949"/>
      <c r="M2185" s="1949"/>
      <c r="N2185" s="1949"/>
      <c r="O2185" s="1949"/>
      <c r="P2185" s="1949"/>
      <c r="Q2185" s="1949"/>
      <c r="R2185" s="1949"/>
    </row>
    <row r="2186" spans="8:8" ht="16.5" customHeight="1">
      <c r="A2186" s="1950"/>
      <c r="B2186" s="1951" t="s">
        <v>51</v>
      </c>
      <c r="C2186" s="1952"/>
      <c r="D2186" s="1952"/>
      <c r="E2186" s="1952"/>
      <c r="F2186" s="1952"/>
      <c r="G2186" s="1952"/>
      <c r="H2186" s="1952"/>
      <c r="I2186" s="1952"/>
      <c r="J2186" s="1952"/>
      <c r="K2186" s="1952"/>
      <c r="L2186" s="1952"/>
      <c r="M2186" s="1952"/>
      <c r="N2186" s="1952"/>
      <c r="O2186" s="1952"/>
      <c r="P2186" s="1952"/>
      <c r="Q2186" s="1953"/>
      <c r="R2186" s="610"/>
    </row>
    <row r="2187" spans="8:8" ht="62.25" customHeight="1">
      <c r="A2187" s="1954"/>
      <c r="B2187" s="1955"/>
      <c r="C2187" s="1956"/>
      <c r="D2187" s="1957" t="str">
        <f>Master!$E$8</f>
        <v>Govt. Sr. Secondary School </v>
      </c>
      <c r="E2187" s="1958"/>
      <c r="F2187" s="1958"/>
      <c r="G2187" s="1958"/>
      <c r="H2187" s="1958"/>
      <c r="I2187" s="1958"/>
      <c r="J2187" s="1958"/>
      <c r="K2187" s="1958"/>
      <c r="L2187" s="1958"/>
      <c r="M2187" s="1958"/>
      <c r="N2187" s="1958"/>
      <c r="O2187" s="1958"/>
      <c r="P2187" s="1958"/>
      <c r="Q2187" s="1959"/>
      <c r="R2187" s="610"/>
    </row>
    <row r="2188" spans="8:8" ht="33.0" customHeight="1">
      <c r="A2188" s="1954"/>
      <c r="B2188" s="1960"/>
      <c r="C2188" s="1961"/>
      <c r="D2188" s="1962" t="str">
        <f>Master!$E$11</f>
        <v>P.S.-Bapini (Jodhpur)</v>
      </c>
      <c r="E2188" s="1962"/>
      <c r="F2188" s="1962"/>
      <c r="G2188" s="1962"/>
      <c r="H2188" s="1962"/>
      <c r="I2188" s="1962"/>
      <c r="J2188" s="1962"/>
      <c r="K2188" s="1962"/>
      <c r="L2188" s="1962"/>
      <c r="M2188" s="1962"/>
      <c r="N2188" s="1962"/>
      <c r="O2188" s="1962"/>
      <c r="P2188" s="1962"/>
      <c r="Q2188" s="1963"/>
      <c r="R2188" s="610"/>
    </row>
    <row r="2189" spans="8:8" ht="21.75" customHeight="1">
      <c r="A2189" s="1954"/>
      <c r="B2189" s="1964"/>
      <c r="C2189" s="1965" t="s">
        <v>151</v>
      </c>
      <c r="D2189" s="1966"/>
      <c r="E2189" s="1966"/>
      <c r="F2189" s="1966"/>
      <c r="G2189" s="1966"/>
      <c r="H2189" s="1967"/>
      <c r="I2189" s="1968" t="s">
        <v>128</v>
      </c>
      <c r="J2189" s="1969"/>
      <c r="K2189" s="1969"/>
      <c r="L2189" s="1970">
        <f>VLOOKUP(A2185,'Result Entry'!$B$6:$K$108,6,0)</f>
        <v>0.0</v>
      </c>
      <c r="M2189" s="1971"/>
      <c r="N2189" s="1972" t="s">
        <v>69</v>
      </c>
      <c r="O2189" s="1973"/>
      <c r="P2189" s="1974">
        <f>Master!$E$14</f>
        <v>8.151106901E9</v>
      </c>
      <c r="Q2189" s="1975"/>
      <c r="R2189" s="610"/>
    </row>
    <row r="2190" spans="8:8" ht="21.75" customHeight="1">
      <c r="A2190" s="1954"/>
      <c r="B2190" s="1976"/>
      <c r="C2190" s="1965"/>
      <c r="D2190" s="1966"/>
      <c r="E2190" s="1966"/>
      <c r="F2190" s="1966"/>
      <c r="G2190" s="1966"/>
      <c r="H2190" s="1967"/>
      <c r="I2190" s="1968"/>
      <c r="J2190" s="1969"/>
      <c r="K2190" s="1969"/>
      <c r="L2190" s="1970"/>
      <c r="M2190" s="1971"/>
      <c r="N2190" s="1470" t="s">
        <v>67</v>
      </c>
      <c r="O2190" s="1471"/>
      <c r="P2190" s="1472"/>
      <c r="Q2190" s="1977"/>
      <c r="R2190" s="610"/>
    </row>
    <row r="2191" spans="8:8" ht="21.75" customHeight="1">
      <c r="A2191" s="1954"/>
      <c r="B2191" s="1976"/>
      <c r="C2191" s="1978"/>
      <c r="D2191" s="1979"/>
      <c r="E2191" s="1979"/>
      <c r="F2191" s="1979"/>
      <c r="G2191" s="1979"/>
      <c r="H2191" s="1980"/>
      <c r="I2191" s="1981"/>
      <c r="J2191" s="1982"/>
      <c r="K2191" s="1982"/>
      <c r="L2191" s="1983"/>
      <c r="M2191" s="1984"/>
      <c r="N2191" s="1479" t="s">
        <v>52</v>
      </c>
      <c r="O2191" s="1480"/>
      <c r="P2191" s="1481" t="str">
        <f>Master!$E$6</f>
        <v>2022-23</v>
      </c>
      <c r="Q2191" s="1985"/>
      <c r="R2191" s="610"/>
    </row>
    <row r="2192" spans="8:8" ht="33.75" customHeight="1">
      <c r="A2192" s="1954"/>
      <c r="B2192" s="1986" t="s">
        <v>70</v>
      </c>
      <c r="C2192" s="1677" t="s">
        <v>21</v>
      </c>
      <c r="D2192" s="1678"/>
      <c r="E2192" s="1678"/>
      <c r="F2192" s="1678"/>
      <c r="G2192" s="1679"/>
      <c r="H2192" s="1680" t="s">
        <v>150</v>
      </c>
      <c r="I2192" s="1681">
        <f>VLOOKUP($A2185,'Result Entry'!$B$9:$FW$108,4,0)</f>
        <v>0.0</v>
      </c>
      <c r="J2192" s="1681"/>
      <c r="K2192" s="1681"/>
      <c r="L2192" s="1681"/>
      <c r="M2192" s="1681"/>
      <c r="N2192" s="1681"/>
      <c r="O2192" s="1681"/>
      <c r="P2192" s="1681"/>
      <c r="Q2192" s="1987"/>
      <c r="R2192" s="610"/>
    </row>
    <row r="2193" spans="8:8" ht="33.75" customHeight="1">
      <c r="A2193" s="1954"/>
      <c r="B2193" s="1986" t="s">
        <v>70</v>
      </c>
      <c r="C2193" s="1683" t="s">
        <v>23</v>
      </c>
      <c r="D2193" s="1684"/>
      <c r="E2193" s="1684"/>
      <c r="F2193" s="1684"/>
      <c r="G2193" s="1685"/>
      <c r="H2193" s="1686" t="s">
        <v>150</v>
      </c>
      <c r="I2193" s="1687">
        <f>VLOOKUP($A2185,'Result Entry'!$B$9:$FW$108,7,0)</f>
        <v>0.0</v>
      </c>
      <c r="J2193" s="1687"/>
      <c r="K2193" s="1687"/>
      <c r="L2193" s="1687"/>
      <c r="M2193" s="1687"/>
      <c r="N2193" s="1687"/>
      <c r="O2193" s="1687"/>
      <c r="P2193" s="1687"/>
      <c r="Q2193" s="1988"/>
      <c r="R2193" s="610"/>
    </row>
    <row r="2194" spans="8:8" ht="33.75" customHeight="1">
      <c r="A2194" s="1954"/>
      <c r="B2194" s="1986" t="s">
        <v>70</v>
      </c>
      <c r="C2194" s="1683" t="s">
        <v>24</v>
      </c>
      <c r="D2194" s="1684"/>
      <c r="E2194" s="1684"/>
      <c r="F2194" s="1684"/>
      <c r="G2194" s="1685"/>
      <c r="H2194" s="1686" t="s">
        <v>150</v>
      </c>
      <c r="I2194" s="1687">
        <f>VLOOKUP($A2185,'Result Entry'!$B$9:$FW$108,8,0)</f>
        <v>0.0</v>
      </c>
      <c r="J2194" s="1687"/>
      <c r="K2194" s="1687"/>
      <c r="L2194" s="1687"/>
      <c r="M2194" s="1687"/>
      <c r="N2194" s="1687"/>
      <c r="O2194" s="1687"/>
      <c r="P2194" s="1687"/>
      <c r="Q2194" s="1988"/>
      <c r="R2194" s="610"/>
    </row>
    <row r="2195" spans="8:8" ht="33.75" customHeight="1">
      <c r="A2195" s="1954"/>
      <c r="B2195" s="1986" t="s">
        <v>70</v>
      </c>
      <c r="C2195" s="1683" t="s">
        <v>53</v>
      </c>
      <c r="D2195" s="1684"/>
      <c r="E2195" s="1684"/>
      <c r="F2195" s="1684"/>
      <c r="G2195" s="1685"/>
      <c r="H2195" s="1686" t="s">
        <v>150</v>
      </c>
      <c r="I2195" s="1687">
        <f>VLOOKUP($A2185,'Result Entry'!$B$9:$FW$108,9,0)</f>
        <v>0.0</v>
      </c>
      <c r="J2195" s="1687"/>
      <c r="K2195" s="1687"/>
      <c r="L2195" s="1687"/>
      <c r="M2195" s="1687"/>
      <c r="N2195" s="1687"/>
      <c r="O2195" s="1687"/>
      <c r="P2195" s="1687"/>
      <c r="Q2195" s="1988"/>
      <c r="R2195" s="610"/>
    </row>
    <row r="2196" spans="8:8" ht="33.75" customHeight="1">
      <c r="A2196" s="1954"/>
      <c r="B2196" s="1986" t="s">
        <v>70</v>
      </c>
      <c r="C2196" s="1683" t="s">
        <v>54</v>
      </c>
      <c r="D2196" s="1684"/>
      <c r="E2196" s="1684"/>
      <c r="F2196" s="1684"/>
      <c r="G2196" s="1685"/>
      <c r="H2196" s="1686" t="s">
        <v>150</v>
      </c>
      <c r="I2196" s="1689" t="str">
        <f>CONCATENATE('Result Entry'!$G$4,'Result Entry'!$J$4)</f>
        <v>11(A)</v>
      </c>
      <c r="J2196" s="1687"/>
      <c r="K2196" s="1687"/>
      <c r="L2196" s="1687"/>
      <c r="M2196" s="1687"/>
      <c r="N2196" s="1687"/>
      <c r="O2196" s="1687"/>
      <c r="P2196" s="1687"/>
      <c r="Q2196" s="1988"/>
      <c r="R2196" s="610"/>
    </row>
    <row r="2197" spans="8:8" ht="33.75" customHeight="1">
      <c r="A2197" s="1954"/>
      <c r="B2197" s="1986" t="s">
        <v>70</v>
      </c>
      <c r="C2197" s="1742" t="s">
        <v>26</v>
      </c>
      <c r="D2197" s="1763"/>
      <c r="E2197" s="1763"/>
      <c r="F2197" s="1763"/>
      <c r="G2197" s="1989"/>
      <c r="H2197" s="1693" t="s">
        <v>150</v>
      </c>
      <c r="I2197" s="1694">
        <f>VLOOKUP($A2185,'Result Entry'!$B$9:$FW$108,10,0)</f>
        <v>0.0</v>
      </c>
      <c r="J2197" s="1694"/>
      <c r="K2197" s="1694"/>
      <c r="L2197" s="1694"/>
      <c r="M2197" s="1694"/>
      <c r="N2197" s="1694"/>
      <c r="O2197" s="1694"/>
      <c r="P2197" s="1694"/>
      <c r="Q2197" s="1990"/>
      <c r="R2197" s="610"/>
    </row>
    <row r="2198" spans="8:8" ht="33.75" customHeight="1">
      <c r="A2198" s="1954"/>
      <c r="B2198" s="1986" t="s">
        <v>70</v>
      </c>
      <c r="C2198" s="1991" t="s">
        <v>244</v>
      </c>
      <c r="D2198" s="1992"/>
      <c r="E2198" s="1993" t="s">
        <v>73</v>
      </c>
      <c r="F2198" s="1994" t="s">
        <v>74</v>
      </c>
      <c r="G2198" s="1994" t="s">
        <v>230</v>
      </c>
      <c r="H2198" s="1995" t="s">
        <v>169</v>
      </c>
      <c r="I2198" s="1701" t="s">
        <v>56</v>
      </c>
      <c r="J2198" s="1996"/>
      <c r="K2198" s="1996"/>
      <c r="L2198" s="1997" t="s">
        <v>231</v>
      </c>
      <c r="M2198" s="1998" t="s">
        <v>85</v>
      </c>
      <c r="N2198" s="1998"/>
      <c r="O2198" s="1999"/>
      <c r="P2198" s="2000" t="s">
        <v>77</v>
      </c>
      <c r="Q2198" s="2001" t="s">
        <v>99</v>
      </c>
      <c r="R2198" s="610"/>
    </row>
    <row r="2199" spans="8:8" ht="33.75" customHeight="1">
      <c r="A2199" s="1954"/>
      <c r="B2199" s="1986" t="s">
        <v>70</v>
      </c>
      <c r="C2199" s="2002"/>
      <c r="D2199" s="2003"/>
      <c r="E2199" s="2004"/>
      <c r="F2199" s="2005"/>
      <c r="G2199" s="2005"/>
      <c r="H2199" s="2006"/>
      <c r="I2199" s="2007" t="s">
        <v>233</v>
      </c>
      <c r="J2199" s="2008" t="s">
        <v>87</v>
      </c>
      <c r="K2199" s="2009" t="s">
        <v>109</v>
      </c>
      <c r="L2199" s="2010"/>
      <c r="M2199" s="2007" t="s">
        <v>233</v>
      </c>
      <c r="N2199" s="2008" t="s">
        <v>87</v>
      </c>
      <c r="O2199" s="2011" t="s">
        <v>110</v>
      </c>
      <c r="P2199" s="2012"/>
      <c r="Q2199" s="2013"/>
      <c r="R2199" s="610"/>
    </row>
    <row r="2200" spans="8:8" s="2014" ht="33.75" customFormat="1" customHeight="1">
      <c r="A2200" s="1954"/>
      <c r="B2200" s="1986" t="s">
        <v>70</v>
      </c>
      <c r="C2200" s="2015" t="s">
        <v>57</v>
      </c>
      <c r="D2200" s="2016"/>
      <c r="E2200" s="2017">
        <f>'Result Entry'!$L$7</f>
        <v>10.0</v>
      </c>
      <c r="F2200" s="2018">
        <f>'Result Entry'!$M$7</f>
        <v>10.0</v>
      </c>
      <c r="G2200" s="2018">
        <f>'Result Entry'!$N$7</f>
        <v>10.0</v>
      </c>
      <c r="H2200" s="2019">
        <f>SUM(E2200:G2200)</f>
        <v>30.0</v>
      </c>
      <c r="I2200" s="2020" t="s">
        <v>243</v>
      </c>
      <c r="J2200" s="2021" t="s">
        <v>243</v>
      </c>
      <c r="K2200" s="2022">
        <f>'Result Entry'!$P$7</f>
        <v>70.0</v>
      </c>
      <c r="L2200" s="2023">
        <f>SUM(H2200,K2200)</f>
        <v>100.0</v>
      </c>
      <c r="M2200" s="2020" t="s">
        <v>243</v>
      </c>
      <c r="N2200" s="2021" t="s">
        <v>243</v>
      </c>
      <c r="O2200" s="2019">
        <f>'Result Entry'!$R$7</f>
        <v>100.0</v>
      </c>
      <c r="P2200" s="2024">
        <f>SUM(L2200,O2200)</f>
        <v>200.0</v>
      </c>
      <c r="Q2200" s="2025"/>
      <c r="R2200" s="610"/>
    </row>
    <row r="2201" spans="8:8" s="1538" ht="33.75" customFormat="1" customHeight="1">
      <c r="A2201" s="1954"/>
      <c r="B2201" s="1986" t="s">
        <v>70</v>
      </c>
      <c r="C2201" s="1540" t="str">
        <f>'Result Entry'!$L$3</f>
        <v>HINDI Comp.</v>
      </c>
      <c r="D2201" s="1541"/>
      <c r="E2201" s="1728">
        <f>IF($L2189="TC",0,IF($L2189="Nso",0,VLOOKUP($A2185,'Result Entry'!$B$9:$FW$108,11,0)))</f>
        <v>0.0</v>
      </c>
      <c r="F2201" s="1729">
        <f>IF($L2189="TC",0,IF($L2189="Nso",0,VLOOKUP($A2185,'Result Entry'!$B$9:$FW$108,12,0)))</f>
        <v>0.0</v>
      </c>
      <c r="G2201" s="1729">
        <f>IF($L2189="TC",0,IF($L2189="Nso",0,VLOOKUP($A2185,'Result Entry'!$B$9:$FW$108,13,0)))</f>
        <v>0.0</v>
      </c>
      <c r="H2201" s="2026">
        <f>SUM(E2201:G2201)</f>
        <v>0.0</v>
      </c>
      <c r="I2201" s="2027" t="str">
        <f>CONCATENATE(U2201,"/",'Result Entry'!$P$7)</f>
        <v>0/70</v>
      </c>
      <c r="J2201" s="2028" t="str">
        <f>IF(V2201=0,"--",CONCATENATE(V2201,"/"))</f>
        <v>--</v>
      </c>
      <c r="K2201" s="2029">
        <f>SUM(U2201:V2201)</f>
        <v>0.0</v>
      </c>
      <c r="L2201" s="2030">
        <f>SUM(H2201,K2201)</f>
        <v>0.0</v>
      </c>
      <c r="M2201" s="2027" t="str">
        <f>CONCATENATE(W2201,"/",'Result Entry'!$R$7)</f>
        <v>0/100</v>
      </c>
      <c r="N2201" s="2028" t="str">
        <f>IF(X2201=0,"--",CONCATENATE(X2201,"/"))</f>
        <v>--</v>
      </c>
      <c r="O2201" s="2031">
        <f>SUM(W2201:X2201)</f>
        <v>0.0</v>
      </c>
      <c r="P2201" s="1734">
        <f>SUM(L2201,O2201)</f>
        <v>0.0</v>
      </c>
      <c r="Q2201" s="2032" t="str">
        <f>IF($L2189="TC",0,IF($L2189="Nso",0,VLOOKUP($A2185,'Result Entry'!$B$9:$FW$108,24,0)))</f>
        <v/>
      </c>
      <c r="R2201" s="610"/>
      <c r="U2201" s="2033">
        <f>IF($L2189="TC",0,IF($L2189="Nso",0,VLOOKUP($A2185,'Result Entry'!$B$9:$FW$108,15,0)))</f>
        <v>0.0</v>
      </c>
      <c r="V2201" s="2033">
        <v>0.0</v>
      </c>
      <c r="W2201" s="2033">
        <f>IF($L2189="TC",0,IF($L2189="Nso",0,VLOOKUP($A2185,'Result Entry'!$B$9:$FW$108,17,0)))</f>
        <v>0.0</v>
      </c>
      <c r="X2201" s="2033">
        <v>0.0</v>
      </c>
    </row>
    <row r="2202" spans="8:8" s="1538" ht="33.75" customFormat="1" customHeight="1">
      <c r="A2202" s="1954"/>
      <c r="B2202" s="1986" t="s">
        <v>70</v>
      </c>
      <c r="C2202" s="1551" t="str">
        <f>'Result Entry'!$Z$3</f>
        <v>ENGLISH Comp.</v>
      </c>
      <c r="D2202" s="1552"/>
      <c r="E2202" s="1728">
        <f>IF($L2189="TC",0,IF($L2189="Nso",0,VLOOKUP($A2185,'Result Entry'!$B$9:$FW$108,25,0)))</f>
        <v>0.0</v>
      </c>
      <c r="F2202" s="1729">
        <f>IF($L2189="TC",0,IF($L2189="Nso",0,VLOOKUP($A2185,'Result Entry'!$B$9:$FW$108,26,0)))</f>
        <v>0.0</v>
      </c>
      <c r="G2202" s="1729">
        <f>IF($L2189="TC",0,IF($L2189="Nso",0,VLOOKUP($A2185,'Result Entry'!$B$9:$FW$108,27,0)))</f>
        <v>0.0</v>
      </c>
      <c r="H2202" s="2034">
        <f t="shared" si="280" ref="H2202:H2207">SUM(E2202:G2202)</f>
        <v>0.0</v>
      </c>
      <c r="I2202" s="2035" t="str">
        <f>CONCATENATE(U2202,"/",'Result Entry'!$AD$7)</f>
        <v>0/70</v>
      </c>
      <c r="J2202" s="2036" t="str">
        <f>IF(V2202=0,"--",CONCATENATE(V2202,"/"))</f>
        <v>--</v>
      </c>
      <c r="K2202" s="2037">
        <f t="shared" si="281" ref="K2202:K2207">SUM(U2202:V2202)</f>
        <v>0.0</v>
      </c>
      <c r="L2202" s="2038">
        <f t="shared" si="282" ref="L2202:L2207">SUM(H2202,K2202)</f>
        <v>0.0</v>
      </c>
      <c r="M2202" s="2035" t="str">
        <f>CONCATENATE(W2202,"/",'Result Entry'!$AF$7)</f>
        <v>0/100</v>
      </c>
      <c r="N2202" s="2036" t="str">
        <f>IF(X2202=0,"--",CONCATENATE(X2202,"/"))</f>
        <v>--</v>
      </c>
      <c r="O2202" s="2031">
        <f t="shared" si="283" ref="O2202:O2207">SUM(W2202:X2202)</f>
        <v>0.0</v>
      </c>
      <c r="P2202" s="1734">
        <f t="shared" si="284" ref="P2202:P2207">SUM(L2202,O2202)</f>
        <v>0.0</v>
      </c>
      <c r="Q2202" s="2032" t="str">
        <f>IF($L2189="TC",0,IF($L2189="Nso",0,VLOOKUP($A2185,'Result Entry'!$B$9:$FW$108,38,0)))</f>
        <v/>
      </c>
      <c r="R2202" s="610"/>
      <c r="U2202" s="2039">
        <f>IF($L2189="TC",0,IF($L2189="Nso",0,VLOOKUP($A2185,'Result Entry'!$B$9:$FW$108,29,0)))</f>
        <v>0.0</v>
      </c>
      <c r="V2202" s="2039">
        <v>0.0</v>
      </c>
      <c r="W2202" s="2039">
        <f>IF($L2189="TC",0,IF($L2189="Nso",0,VLOOKUP($A2185,'Result Entry'!$B$9:$FW$108,31,0)))</f>
        <v>0.0</v>
      </c>
      <c r="X2202" s="2039">
        <v>0.0</v>
      </c>
    </row>
    <row r="2203" spans="8:8" s="1538" ht="33.75" customFormat="1" customHeight="1">
      <c r="A2203" s="1954"/>
      <c r="B2203" s="1986" t="s">
        <v>70</v>
      </c>
      <c r="C2203" s="1551">
        <f>IF(Y2203&gt;=1,'Result Entry'!$AO$3,0)</f>
        <v>0.0</v>
      </c>
      <c r="D2203" s="1552"/>
      <c r="E2203" s="1728">
        <f>IF($L2189="TC",0,IF($L2189="Nso",0,VLOOKUP($A2185,'Result Entry'!$B$9:$FW$108,40,0)))</f>
        <v>0.0</v>
      </c>
      <c r="F2203" s="1729">
        <f>IF($L2189="TC",0,IF($L2189="Nso",0,VLOOKUP($A2185,'Result Entry'!$B$9:$FW$108,41,0)))</f>
        <v>0.0</v>
      </c>
      <c r="G2203" s="1729">
        <f>IF($L2189="TC",0,IF($L2189="Nso",0,VLOOKUP($A2185,'Result Entry'!$B$9:$FW$108,42,0)))</f>
        <v>0.0</v>
      </c>
      <c r="H2203" s="2034">
        <f t="shared" si="280"/>
        <v>0.0</v>
      </c>
      <c r="I2203" s="2035" t="str">
        <f>CONCATENATE(U2203,"/",'Result Entry'!$AS$7)</f>
        <v>0/40</v>
      </c>
      <c r="J2203" s="2036" t="str">
        <f>IF(V2203=0,"--",CONCATENATE(V2203,"/",'Result Entry'!$AT$7))</f>
        <v>--</v>
      </c>
      <c r="K2203" s="2037">
        <f t="shared" si="281"/>
        <v>0.0</v>
      </c>
      <c r="L2203" s="2038">
        <f t="shared" si="282"/>
        <v>0.0</v>
      </c>
      <c r="M2203" s="2035" t="str">
        <f>CONCATENATE(W2203,"/",'Result Entry'!$AW$7)</f>
        <v>0/100</v>
      </c>
      <c r="N2203" s="2036" t="str">
        <f>IF(X2203=0,"--",CONCATENATE(X2203,"/",'Result Entry'!$AX$7))</f>
        <v>--</v>
      </c>
      <c r="O2203" s="2031">
        <f t="shared" si="283"/>
        <v>0.0</v>
      </c>
      <c r="P2203" s="1734">
        <f t="shared" si="284"/>
        <v>0.0</v>
      </c>
      <c r="Q2203" s="2032" t="str">
        <f>IF($L2189="TC",0,IF($L2189="Nso",0,VLOOKUP($A2185,'Result Entry'!$B$9:$FW$108,55,0)))</f>
        <v/>
      </c>
      <c r="R2203" s="610"/>
      <c r="U2203" s="2039">
        <f>IF($L2189="TC",0,IF($L2189="Nso",0,VLOOKUP($A2185,'Result Entry'!$B$9:$FW$108,44,0)))</f>
        <v>0.0</v>
      </c>
      <c r="V2203" s="2039">
        <f>IF($L2189="TC",0,IF($L2189="Nso",0,VLOOKUP($A2185,'Result Entry'!$B$9:$FW$108,45,0)))</f>
        <v>0.0</v>
      </c>
      <c r="W2203" s="2039">
        <f>IF($L2189="TC",0,IF($L2189="Nso",0,VLOOKUP($A2185,'Result Entry'!$B$9:$FW$108,48,0)))</f>
        <v>0.0</v>
      </c>
      <c r="X2203" s="2039">
        <f>IF($L2189="TC",0,IF($L2189="Nso",0,VLOOKUP($A2185,'Result Entry'!$B$9:$FW$108,49,0)))</f>
        <v>0.0</v>
      </c>
      <c r="Y2203" s="2039">
        <f>VLOOKUP($A2185,'Result Entry'!$B$9:$FW$108,39,0)</f>
        <v>0.0</v>
      </c>
    </row>
    <row r="2204" spans="8:8" s="1538" ht="33.75" customFormat="1" customHeight="1">
      <c r="A2204" s="1954"/>
      <c r="B2204" s="1986" t="s">
        <v>70</v>
      </c>
      <c r="C2204" s="1551">
        <f>IF(Y2204&gt;=1,'Result Entry'!$BF$3,0)</f>
        <v>0.0</v>
      </c>
      <c r="D2204" s="1552"/>
      <c r="E2204" s="1728">
        <f>IF($L2189="TC",0,IF($L2189="Nso",0,VLOOKUP($A2185,'Result Entry'!$B$9:$FW$108,57,0)))</f>
        <v>0.0</v>
      </c>
      <c r="F2204" s="1729">
        <f>IF($L2189="TC",0,IF($L2189="Nso",0,VLOOKUP($A2185,'Result Entry'!$B$9:$FW$108,58,0)))</f>
        <v>0.0</v>
      </c>
      <c r="G2204" s="1729">
        <f>IF($L2189="TC",0,IF($L2189="Nso",0,VLOOKUP($A2185,'Result Entry'!$B$9:$FW$108,59,0)))</f>
        <v>0.0</v>
      </c>
      <c r="H2204" s="2034">
        <f t="shared" si="280"/>
        <v>0.0</v>
      </c>
      <c r="I2204" s="2035" t="str">
        <f>CONCATENATE(U2204,"/",'Result Entry'!$BJ$7)</f>
        <v>0/70</v>
      </c>
      <c r="J2204" s="2036" t="str">
        <f>IF(V2204=0,"--",CONCATENATE(V2204,"/",'Result Entry'!$BK$7))</f>
        <v>--</v>
      </c>
      <c r="K2204" s="2037">
        <f t="shared" si="281"/>
        <v>0.0</v>
      </c>
      <c r="L2204" s="2038">
        <f t="shared" si="282"/>
        <v>0.0</v>
      </c>
      <c r="M2204" s="2035" t="str">
        <f>CONCATENATE(W2204,"/",'Result Entry'!$BN$7)</f>
        <v>0/100</v>
      </c>
      <c r="N2204" s="2036" t="str">
        <f>IF(X2204=0,"--",CONCATENATE(X2204,"/",'Result Entry'!$BO$7))</f>
        <v>--</v>
      </c>
      <c r="O2204" s="2031">
        <f t="shared" si="283"/>
        <v>0.0</v>
      </c>
      <c r="P2204" s="1734">
        <f t="shared" si="284"/>
        <v>0.0</v>
      </c>
      <c r="Q2204" s="2032" t="str">
        <f>IF($L2189="TC",0,IF($L2189="Nso",0,VLOOKUP($A2185,'Result Entry'!$B$9:$FW$108,72,0)))</f>
        <v/>
      </c>
      <c r="R2204" s="610"/>
      <c r="U2204" s="2039">
        <f>IF($L2189="TC",0,IF($L2189="Nso",0,VLOOKUP($A2185,'Result Entry'!$B$9:$FW$108,61,0)))</f>
        <v>0.0</v>
      </c>
      <c r="V2204" s="2039">
        <f>IF($L2189="TC",0,IF($L2189="Nso",0,VLOOKUP($A2185,'Result Entry'!$B$9:$FW$108,62,0)))</f>
        <v>0.0</v>
      </c>
      <c r="W2204" s="2039">
        <f>IF($L2189="TC",0,IF($L2189="Nso",0,VLOOKUP($A2185,'Result Entry'!$B$9:$FW$108,65,0)))</f>
        <v>0.0</v>
      </c>
      <c r="X2204" s="2039">
        <f>IF($L2189="TC",0,IF($L2189="Nso",0,VLOOKUP($A2185,'Result Entry'!$B$9:$FW$108,66,0)))</f>
        <v>0.0</v>
      </c>
      <c r="Y2204" s="2039">
        <f>VLOOKUP($A2185,'Result Entry'!$B$9:$FW$108,56,0)</f>
        <v>0.0</v>
      </c>
    </row>
    <row r="2205" spans="8:8" s="1538" ht="33.75" customFormat="1" customHeight="1">
      <c r="A2205" s="1954"/>
      <c r="B2205" s="1986" t="s">
        <v>70</v>
      </c>
      <c r="C2205" s="1554">
        <f>IF(Y2205&gt;=1,'Result Entry'!$BW$3,0)</f>
        <v>0.0</v>
      </c>
      <c r="D2205" s="2040"/>
      <c r="E2205" s="2041">
        <f>IF($L2189="TC",0,IF($L2189="Nso",0,VLOOKUP($A2185,'Result Entry'!$B$9:$FW$108,74,0)))</f>
        <v>0.0</v>
      </c>
      <c r="F2205" s="2042">
        <f>IF($L2189="TC",0,IF($L2189="Nso",0,VLOOKUP($A2185,'Result Entry'!$B$9:$FW$108,75,0)))</f>
        <v>0.0</v>
      </c>
      <c r="G2205" s="2042">
        <f>IF($L2189="TC",0,IF($L2189="Nso",0,VLOOKUP($A2185,'Result Entry'!$B$9:$FW$108,76,0)))</f>
        <v>0.0</v>
      </c>
      <c r="H2205" s="2043">
        <f t="shared" si="280"/>
        <v>0.0</v>
      </c>
      <c r="I2205" s="2044" t="str">
        <f>CONCATENATE(U2205,"/",'Result Entry'!$CA$7)</f>
        <v>0/70</v>
      </c>
      <c r="J2205" s="2045" t="str">
        <f>IF(V2205=0,"--",CONCATENATE(V2205,"/",'Result Entry'!$CB$7))</f>
        <v>--</v>
      </c>
      <c r="K2205" s="2046">
        <f t="shared" si="281"/>
        <v>0.0</v>
      </c>
      <c r="L2205" s="2047">
        <f t="shared" si="282"/>
        <v>0.0</v>
      </c>
      <c r="M2205" s="2044" t="str">
        <f>CONCATENATE(W2205,"/",'Result Entry'!$CE$7)</f>
        <v>0/100</v>
      </c>
      <c r="N2205" s="2045" t="str">
        <f>IF(X2205=0,"--",CONCATENATE(X2205,"/",'Result Entry'!$CF$7))</f>
        <v>--</v>
      </c>
      <c r="O2205" s="2043">
        <f t="shared" si="283"/>
        <v>0.0</v>
      </c>
      <c r="P2205" s="2048">
        <f t="shared" si="284"/>
        <v>0.0</v>
      </c>
      <c r="Q2205" s="2049" t="str">
        <f>IF($L2189="TC",0,IF($L2189="Nso",0,VLOOKUP($A2185,'Result Entry'!$B$9:$FW$108,89,0)))</f>
        <v/>
      </c>
      <c r="R2205" s="610"/>
      <c r="U2205" s="2041">
        <f>IF($L2189="TC",0,IF($L2189="Nso",0,VLOOKUP($A2185,'Result Entry'!$B$9:$FW$108,78,0)))</f>
        <v>0.0</v>
      </c>
      <c r="V2205" s="2041">
        <f>IF($L2189="TC",0,IF($L2189="Nso",0,VLOOKUP($A2185,'Result Entry'!$B$9:$FW$108,79,0)))</f>
        <v>0.0</v>
      </c>
      <c r="W2205" s="2041">
        <f>IF($L2189="TC",0,IF($L2189="Nso",0,VLOOKUP($A2185,'Result Entry'!$B$9:$FW$108,82,0)))</f>
        <v>0.0</v>
      </c>
      <c r="X2205" s="2041">
        <f>IF($L2189="TC",0,IF($L2189="Nso",0,VLOOKUP($A2185,'Result Entry'!$B$9:$FW$108,83,0)))</f>
        <v>0.0</v>
      </c>
      <c r="Y2205" s="2041">
        <f>VLOOKUP($A2185,'Result Entry'!$B$9:$FW$108,73,0)</f>
        <v>0.0</v>
      </c>
    </row>
    <row r="2206" spans="8:8" s="1538" ht="33.75" customFormat="1" customHeight="1">
      <c r="A2206" s="1954"/>
      <c r="B2206" s="1986" t="s">
        <v>70</v>
      </c>
      <c r="C2206" s="2050">
        <f>IF(Y2206&gt;=1,'Result Entry'!$CN$3,0)</f>
        <v>0.0</v>
      </c>
      <c r="D2206" s="2040"/>
      <c r="E2206" s="2051">
        <f>IF($L2189="TC",0,IF($L2189="Nso",0,VLOOKUP($A2185,'Result Entry'!$B$9:$FW$108,91,0)))</f>
        <v>0.0</v>
      </c>
      <c r="F2206" s="2052">
        <f>IF($L2189="TC",0,IF($L2189="Nso",0,VLOOKUP($A2185,'Result Entry'!$B$9:$FW$108,92,0)))</f>
        <v>0.0</v>
      </c>
      <c r="G2206" s="2052">
        <f>IF($L2189="TC",0,IF($L2189="Nso",0,VLOOKUP($A2185,'Result Entry'!$B$9:$FW$108,93,0)))</f>
        <v>0.0</v>
      </c>
      <c r="H2206" s="2053">
        <f t="shared" si="280"/>
        <v>0.0</v>
      </c>
      <c r="I2206" s="2054" t="str">
        <f>CONCATENATE(U2206,"/",'Result Entry'!$CR$7)</f>
        <v>0/70</v>
      </c>
      <c r="J2206" s="2055" t="str">
        <f>IF(V2206=0,"--",CONCATENATE(V2206,"/",'Result Entry'!$CS$7))</f>
        <v>--</v>
      </c>
      <c r="K2206" s="2056">
        <f t="shared" si="281"/>
        <v>0.0</v>
      </c>
      <c r="L2206" s="2057">
        <f t="shared" si="282"/>
        <v>0.0</v>
      </c>
      <c r="M2206" s="2054" t="str">
        <f>CONCATENATE(W2206,"/",'Result Entry'!$CV$7)</f>
        <v>0/100</v>
      </c>
      <c r="N2206" s="2055" t="str">
        <f>IF(X2206=0,"--",CONCATENATE(X2206,"/",'Result Entry'!$CW$7))</f>
        <v>--</v>
      </c>
      <c r="O2206" s="2053">
        <f t="shared" si="283"/>
        <v>0.0</v>
      </c>
      <c r="P2206" s="2058">
        <f t="shared" si="284"/>
        <v>0.0</v>
      </c>
      <c r="Q2206" s="2059" t="str">
        <f>IF($L2189="TC",0,IF($L2189="Nso",0,VLOOKUP($A2185,'Result Entry'!$B$9:$FW$108,106,0)))</f>
        <v/>
      </c>
      <c r="R2206" s="610"/>
      <c r="U2206" s="2051">
        <f>IF($L2189="TC",0,IF($L2189="Nso",0,VLOOKUP($A2185,'Result Entry'!$B$9:$FW$108,95,0)))</f>
        <v>0.0</v>
      </c>
      <c r="V2206" s="2051">
        <f>IF($L2189="TC",0,IF($L2189="Nso",0,VLOOKUP($A2185,'Result Entry'!$B$9:$FW$108,96,0)))</f>
        <v>0.0</v>
      </c>
      <c r="W2206" s="2051">
        <f>IF($L2189="TC",0,IF($L2189="Nso",0,VLOOKUP($A2185,'Result Entry'!$B$9:$FW$108,99,0)))</f>
        <v>0.0</v>
      </c>
      <c r="X2206" s="2051">
        <f>IF($L2189="TC",0,IF($L2189="Nso",0,VLOOKUP($A2185,'Result Entry'!$B$9:$FW$108,100,0)))</f>
        <v>0.0</v>
      </c>
      <c r="Y2206" s="2051">
        <f>VLOOKUP($A2185,'Result Entry'!$B$9:$FW$108,90,0)</f>
        <v>0.0</v>
      </c>
    </row>
    <row r="2207" spans="8:8" s="1538" ht="33.75" customFormat="1" customHeight="1">
      <c r="A2207" s="1954"/>
      <c r="B2207" s="1986" t="s">
        <v>70</v>
      </c>
      <c r="C2207" s="1554">
        <f>IF(Y2207&gt;=1,'Result Entry'!$DE$3,0)</f>
        <v>0.0</v>
      </c>
      <c r="D2207" s="2040"/>
      <c r="E2207" s="1739">
        <f>IF($L2189="TC",0,IF($L2189="Nso",0,VLOOKUP($A2185,'Result Entry'!$B$9:$FW$108,108,0)))</f>
        <v>0.0</v>
      </c>
      <c r="F2207" s="1740">
        <f>IF($L2189="TC",0,IF($L2189="Nso",0,VLOOKUP($A2185,'Result Entry'!$B$9:$FW$108,109,0)))</f>
        <v>0.0</v>
      </c>
      <c r="G2207" s="1740">
        <f>IF($L2189="TC",0,IF($L2189="Nso",0,VLOOKUP($A2185,'Result Entry'!$B$9:$FW$108,110,0)))</f>
        <v>0.0</v>
      </c>
      <c r="H2207" s="2060">
        <f t="shared" si="280"/>
        <v>0.0</v>
      </c>
      <c r="I2207" s="2061" t="str">
        <f>CONCATENATE(U2207,"/",'Result Entry'!$DI$7)</f>
        <v>0/70</v>
      </c>
      <c r="J2207" s="2062" t="str">
        <f>IF(V2207=0,"--",CONCATENATE(V2207,"/",'Result Entry'!$DJ$7))</f>
        <v>--</v>
      </c>
      <c r="K2207" s="2063">
        <f t="shared" si="281"/>
        <v>0.0</v>
      </c>
      <c r="L2207" s="2064">
        <f t="shared" si="282"/>
        <v>0.0</v>
      </c>
      <c r="M2207" s="2061" t="str">
        <f>CONCATENATE(W2207,"/",'Result Entry'!$DM$7)</f>
        <v>0/100</v>
      </c>
      <c r="N2207" s="2062" t="str">
        <f>IF(X2207=0,"--",CONCATENATE(X2207,"/",'Result Entry'!$DN$7))</f>
        <v>--</v>
      </c>
      <c r="O2207" s="2060">
        <f t="shared" si="283"/>
        <v>0.0</v>
      </c>
      <c r="P2207" s="1746">
        <f t="shared" si="284"/>
        <v>0.0</v>
      </c>
      <c r="Q2207" s="2032" t="str">
        <f>IF($L2189="TC",0,IF($L2189="Nso",0,VLOOKUP($A2185,'Result Entry'!$B$9:$FW$108,123,0)))</f>
        <v/>
      </c>
      <c r="R2207" s="610"/>
      <c r="U2207" s="2065">
        <f>IF($L2189="TC",0,IF($L2189="Nso",0,VLOOKUP($A2185,'Result Entry'!$B$9:$FW$108,112,0)))</f>
        <v>0.0</v>
      </c>
      <c r="V2207" s="2065">
        <f>IF($L2189="TC",0,IF($L2189="Nso",0,VLOOKUP($A2185,'Result Entry'!$B$9:$FW$108,113,0)))</f>
        <v>0.0</v>
      </c>
      <c r="W2207" s="2065">
        <f>IF($L2189="TC",0,IF($L2189="Nso",0,VLOOKUP($A2185,'Result Entry'!$B$9:$FW$108,116,0)))</f>
        <v>0.0</v>
      </c>
      <c r="X2207" s="2065">
        <f>IF($L2189="TC",0,IF($L2189="Nso",0,VLOOKUP($A2185,'Result Entry'!$B$9:$FW$108,117,0)))</f>
        <v>0.0</v>
      </c>
      <c r="Y2207" s="2065">
        <f>VLOOKUP($A2185,'Result Entry'!$B$9:$FW$108,107,0)</f>
        <v>0.0</v>
      </c>
    </row>
    <row r="2208" spans="8:8" ht="33.75" customHeight="1">
      <c r="A2208" s="1954"/>
      <c r="B2208" s="1986" t="s">
        <v>70</v>
      </c>
      <c r="C2208" s="1565" t="s">
        <v>78</v>
      </c>
      <c r="D2208" s="1566"/>
      <c r="E2208" s="1567"/>
      <c r="F2208" s="1747" t="s">
        <v>79</v>
      </c>
      <c r="G2208" s="2066"/>
      <c r="H2208" s="1748"/>
      <c r="I2208" s="1747" t="s">
        <v>80</v>
      </c>
      <c r="J2208" s="1749"/>
      <c r="K2208" s="2067" t="s">
        <v>42</v>
      </c>
      <c r="L2208" s="2068"/>
      <c r="M2208" s="2067" t="s">
        <v>92</v>
      </c>
      <c r="N2208" s="1753"/>
      <c r="O2208" s="1752" t="s">
        <v>40</v>
      </c>
      <c r="P2208" s="1753"/>
      <c r="Q2208" s="2069" t="s">
        <v>44</v>
      </c>
      <c r="R2208" s="610"/>
    </row>
    <row r="2209" spans="8:8" ht="33.75" customHeight="1">
      <c r="A2209" s="1954"/>
      <c r="B2209" s="1986" t="s">
        <v>70</v>
      </c>
      <c r="C2209" s="1577"/>
      <c r="D2209" s="1578"/>
      <c r="E2209" s="1579"/>
      <c r="F2209" s="1755">
        <f>IF($L2189="TC",0,IF($L2189="Nso",0,VLOOKUP($A2185,'Result Entry'!$B$9:$FW$108,171,0)))</f>
        <v>0.0</v>
      </c>
      <c r="G2209" s="2070"/>
      <c r="H2209" s="1756"/>
      <c r="I2209" s="2071">
        <f>IF($L2189="TC",0,IF($L2189="Nso",0,VLOOKUP($A2185,'Result Entry'!$B$9:$FW$108,172,0)))</f>
        <v>0.0</v>
      </c>
      <c r="J2209" s="2072"/>
      <c r="K2209" s="2073">
        <f>IF($L2189="TC",0,IF($L2189="Nso",0,VLOOKUP($A2185,'Result Entry'!$B$9:$FW$108,173,0)))</f>
        <v>0.0</v>
      </c>
      <c r="L2209" s="2074"/>
      <c r="M2209" s="2075" t="str">
        <f>IF($L2189="TC",0,IF($L2189="Nso",0,VLOOKUP($A2185,'Result Entry'!$B$9:$FW$108,174,0)))</f>
        <v/>
      </c>
      <c r="N2209" s="2076"/>
      <c r="O2209" s="1535" t="str">
        <f>VLOOKUP($A2185,'Result Entry'!$B$9:$FW$108,175,0)</f>
        <v/>
      </c>
      <c r="P2209" s="1534"/>
      <c r="Q2209" s="2077" t="str">
        <f>IF($L2189="TC",0,IF($L2189="Nso",0,VLOOKUP($A2185,'Result Entry'!$B$9:$FW$108,177,0)))</f>
        <v/>
      </c>
      <c r="R2209" s="610"/>
    </row>
    <row r="2210" spans="8:8" ht="33.75" customHeight="1">
      <c r="A2210" s="1954"/>
      <c r="B2210" s="1986" t="s">
        <v>70</v>
      </c>
      <c r="C2210" s="2078" t="s">
        <v>59</v>
      </c>
      <c r="D2210" s="2079"/>
      <c r="E2210" s="2079"/>
      <c r="F2210" s="2079"/>
      <c r="G2210" s="2079"/>
      <c r="H2210" s="2079"/>
      <c r="I2210" s="2080"/>
      <c r="J2210" s="1592" t="s">
        <v>60</v>
      </c>
      <c r="K2210" s="1592"/>
      <c r="L2210" s="1592"/>
      <c r="M2210" s="1593"/>
      <c r="N2210" s="1760">
        <f>VLOOKUP($A2185,'Result Entry'!$B$9:$FW$108,168,0)</f>
        <v>0.0</v>
      </c>
      <c r="O2210" s="1761"/>
      <c r="P2210" s="2081" t="s">
        <v>38</v>
      </c>
      <c r="Q2210" s="2082"/>
      <c r="R2210" s="610"/>
    </row>
    <row r="2211" spans="8:8" ht="33.75" customHeight="1">
      <c r="A2211" s="1954"/>
      <c r="B2211" s="1986" t="s">
        <v>70</v>
      </c>
      <c r="C2211" s="1598" t="s">
        <v>244</v>
      </c>
      <c r="D2211" s="1599"/>
      <c r="E2211" s="1599"/>
      <c r="F2211" s="2083" t="s">
        <v>158</v>
      </c>
      <c r="G2211" s="2084"/>
      <c r="H2211" s="2085"/>
      <c r="I2211" s="2086" t="s">
        <v>242</v>
      </c>
      <c r="J2211" s="1603" t="s">
        <v>61</v>
      </c>
      <c r="K2211" s="1603"/>
      <c r="L2211" s="1603"/>
      <c r="M2211" s="1604"/>
      <c r="N2211" s="1762">
        <f>VLOOKUP($A2185,'Result Entry'!$B$9:$FW$108,169,0)</f>
        <v>0.0</v>
      </c>
      <c r="O2211" s="1763"/>
      <c r="P2211" s="1607" t="str">
        <f>VLOOKUP($A2185,'Result Entry'!$B$9:$FW$108,170,0)</f>
        <v/>
      </c>
      <c r="Q2211" s="2087"/>
      <c r="R2211" s="610"/>
    </row>
    <row r="2212" spans="8:8" ht="33.75" customHeight="1">
      <c r="A2212" s="1954"/>
      <c r="B2212" s="1986" t="s">
        <v>70</v>
      </c>
      <c r="C2212" s="1598"/>
      <c r="D2212" s="1599"/>
      <c r="E2212" s="1599"/>
      <c r="F2212" s="2088"/>
      <c r="G2212" s="2089"/>
      <c r="H2212" s="2090"/>
      <c r="I2212" s="2091" t="s">
        <v>100</v>
      </c>
      <c r="J2212" s="1612" t="s">
        <v>62</v>
      </c>
      <c r="K2212" s="1612"/>
      <c r="L2212" s="1612"/>
      <c r="M2212" s="1613"/>
      <c r="N2212" s="2092">
        <f>IF($L2189="TC","Transferred",IF($L2189="Nso","NameSeparated",VLOOKUP($A2185,'Result Entry'!$B$9:$FW$108,178,0)))</f>
        <v>0.0</v>
      </c>
      <c r="O2212" s="2092"/>
      <c r="P2212" s="2092"/>
      <c r="Q2212" s="2093"/>
      <c r="R2212" s="610"/>
    </row>
    <row r="2213" spans="8:8" ht="33.75" customHeight="1">
      <c r="A2213" s="1954"/>
      <c r="B2213" s="1986" t="s">
        <v>70</v>
      </c>
      <c r="C2213" s="1766" t="str">
        <f>'Result Entry'!$DU$3</f>
        <v>Foundation Of Information Tech.</v>
      </c>
      <c r="D2213" s="1767"/>
      <c r="E2213" s="1768"/>
      <c r="F2213" s="1769" t="str">
        <f>IF(OR($L2189="TC",$L2189="Nso"),"",VLOOKUP($A2185,'Result Entry'!$B$9:$GS$108,196,0))</f>
        <v>0/200</v>
      </c>
      <c r="G2213" s="1769"/>
      <c r="H2213" s="1769"/>
      <c r="I2213" s="1770" t="str">
        <f>IF(F2213="","",VLOOKUP($A2185,'Result Entry'!$B$9:$GS$108,137,0))</f>
        <v/>
      </c>
      <c r="J2213" s="1621" t="s">
        <v>72</v>
      </c>
      <c r="K2213" s="1621"/>
      <c r="L2213" s="1621"/>
      <c r="M2213" s="1622"/>
      <c r="N2213" s="2094">
        <f>'Result Entry'!$T$2</f>
        <v>45041.0</v>
      </c>
      <c r="O2213" s="2095"/>
      <c r="P2213" s="2095"/>
      <c r="Q2213" s="2096"/>
      <c r="R2213" s="610"/>
    </row>
    <row r="2214" spans="8:8" ht="33.75" customHeight="1">
      <c r="A2214" s="1954"/>
      <c r="B2214" s="1986" t="s">
        <v>70</v>
      </c>
      <c r="C2214" s="1774" t="str">
        <f>'Result Entry'!$EI$3</f>
        <v>G.I.A.I.-II</v>
      </c>
      <c r="D2214" s="1775"/>
      <c r="E2214" s="1776"/>
      <c r="F2214" s="1769" t="str">
        <f>IF(OR($L2189="TC",$L2189="Nso"),"",VLOOKUP($A2185,'Result Entry'!$B$9:$GS$108,200,0))</f>
        <v>0/200</v>
      </c>
      <c r="G2214" s="1769"/>
      <c r="H2214" s="1769"/>
      <c r="I2214" s="1770" t="str">
        <f>IF(F2214="","",VLOOKUP($A2185,'Result Entry'!$B$9:$GS$108,149,0))</f>
        <v/>
      </c>
      <c r="J2214" s="1626"/>
      <c r="K2214" s="1627"/>
      <c r="L2214" s="1627"/>
      <c r="M2214" s="1627"/>
      <c r="N2214" s="1627"/>
      <c r="O2214" s="1627"/>
      <c r="P2214" s="1627"/>
      <c r="Q2214" s="2097"/>
      <c r="R2214" s="610"/>
    </row>
    <row r="2215" spans="8:8" ht="33.75" customHeight="1">
      <c r="A2215" s="1954"/>
      <c r="B2215" s="1986" t="s">
        <v>70</v>
      </c>
      <c r="C2215" s="1774" t="str">
        <f>'Result Entry'!$EU$3</f>
        <v>SOC.SER.PLAN</v>
      </c>
      <c r="D2215" s="1775"/>
      <c r="E2215" s="1776"/>
      <c r="F2215" s="1769" t="str">
        <f>IF(OR($L2189="TC",$L2189="Nso"),"",VLOOKUP($A2185,'Result Entry'!$B$9:$HS$108,204,0))</f>
        <v>0/200</v>
      </c>
      <c r="G2215" s="1769"/>
      <c r="H2215" s="1769"/>
      <c r="I2215" s="1770" t="str">
        <f>IF(F2215="","",VLOOKUP($A2185,'Result Entry'!$B$9:$GS$108,161,0))</f>
        <v/>
      </c>
      <c r="J2215" s="1629" t="s">
        <v>175</v>
      </c>
      <c r="K2215" s="2098"/>
      <c r="L2215" s="2098"/>
      <c r="M2215" s="1630"/>
      <c r="N2215" s="2099"/>
      <c r="O2215" s="2100"/>
      <c r="P2215" s="2100"/>
      <c r="Q2215" s="2101"/>
      <c r="R2215" s="610"/>
    </row>
    <row r="2216" spans="8:8" ht="33.75" customHeight="1">
      <c r="A2216" s="1954"/>
      <c r="B2216" s="1986" t="s">
        <v>70</v>
      </c>
      <c r="C2216" s="1774" t="str">
        <f>'Result Entry'!$FG$3</f>
        <v>Jeewan Kaushal</v>
      </c>
      <c r="D2216" s="1775"/>
      <c r="E2216" s="1776"/>
      <c r="F2216" s="1769" t="str">
        <f>IF(OR($L2189="TC",$L2189="Nso"),"",VLOOKUP($A2185,'Result Entry'!$B$9:$HS$108,208,0))</f>
        <v>0/100</v>
      </c>
      <c r="G2216" s="1769"/>
      <c r="H2216" s="1769"/>
      <c r="I2216" s="1770" t="str">
        <f>IF(F2216="","",VLOOKUP($A2185,'Result Entry'!$B$9:$HS$108,167,0))</f>
        <v/>
      </c>
      <c r="J2216" s="1629" t="s">
        <v>149</v>
      </c>
      <c r="K2216" s="2098"/>
      <c r="L2216" s="2098"/>
      <c r="M2216" s="1630"/>
      <c r="N2216" s="1630"/>
      <c r="O2216" s="1630"/>
      <c r="P2216" s="1630"/>
      <c r="Q2216" s="2102"/>
      <c r="R2216" s="610"/>
    </row>
    <row r="2217" spans="8:8" ht="33.75" customHeight="1">
      <c r="A2217" s="1954"/>
      <c r="B2217" s="1986" t="s">
        <v>70</v>
      </c>
      <c r="C2217" s="1777" t="s">
        <v>181</v>
      </c>
      <c r="D2217" s="1778"/>
      <c r="E2217" s="1779"/>
      <c r="F2217" s="2103" t="s">
        <v>182</v>
      </c>
      <c r="G2217" s="2104"/>
      <c r="H2217" s="2105"/>
      <c r="I2217" s="1782" t="s">
        <v>31</v>
      </c>
      <c r="J2217" s="1629" t="s">
        <v>176</v>
      </c>
      <c r="K2217" s="2098"/>
      <c r="L2217" s="2098"/>
      <c r="M2217" s="1630"/>
      <c r="N2217" s="1630"/>
      <c r="O2217" s="1630"/>
      <c r="P2217" s="1630"/>
      <c r="Q2217" s="2102"/>
      <c r="R2217" s="610"/>
    </row>
    <row r="2218" spans="8:8" ht="33.75" customHeight="1">
      <c r="A2218" s="1954"/>
      <c r="B2218" s="1986" t="s">
        <v>70</v>
      </c>
      <c r="C2218" s="1783"/>
      <c r="D2218" s="1784"/>
      <c r="E2218" s="1785"/>
      <c r="F2218" s="1786" t="s">
        <v>245</v>
      </c>
      <c r="G2218" s="2106"/>
      <c r="H2218" s="1787"/>
      <c r="I2218" s="1788" t="s">
        <v>63</v>
      </c>
      <c r="J2218" s="1647" t="s">
        <v>68</v>
      </c>
      <c r="K2218" s="1648"/>
      <c r="L2218" s="1648"/>
      <c r="M2218" s="1648"/>
      <c r="N2218" s="1648"/>
      <c r="O2218" s="1648"/>
      <c r="P2218" s="1648"/>
      <c r="Q2218" s="2107"/>
      <c r="R2218" s="610"/>
    </row>
    <row r="2219" spans="8:8" ht="33.75" customHeight="1">
      <c r="A2219" s="1954"/>
      <c r="B2219" s="1986" t="s">
        <v>70</v>
      </c>
      <c r="C2219" s="1783"/>
      <c r="D2219" s="1784"/>
      <c r="E2219" s="1785"/>
      <c r="F2219" s="1786" t="s">
        <v>246</v>
      </c>
      <c r="G2219" s="2106"/>
      <c r="H2219" s="1787"/>
      <c r="I2219" s="1788" t="s">
        <v>64</v>
      </c>
      <c r="J2219" s="1650"/>
      <c r="K2219" s="1651"/>
      <c r="L2219" s="1651"/>
      <c r="M2219" s="1651"/>
      <c r="N2219" s="1651"/>
      <c r="O2219" s="1651"/>
      <c r="P2219" s="1651"/>
      <c r="Q2219" s="2108"/>
      <c r="R2219" s="610"/>
    </row>
    <row r="2220" spans="8:8" ht="33.75" customHeight="1">
      <c r="A2220" s="1954"/>
      <c r="B2220" s="1986" t="s">
        <v>70</v>
      </c>
      <c r="C2220" s="1783"/>
      <c r="D2220" s="1784"/>
      <c r="E2220" s="1785"/>
      <c r="F2220" s="1786" t="s">
        <v>247</v>
      </c>
      <c r="G2220" s="2106"/>
      <c r="H2220" s="1787"/>
      <c r="I2220" s="1788" t="s">
        <v>66</v>
      </c>
      <c r="J2220" s="1650"/>
      <c r="K2220" s="1651"/>
      <c r="L2220" s="1651"/>
      <c r="M2220" s="1651"/>
      <c r="N2220" s="1651"/>
      <c r="O2220" s="1651"/>
      <c r="P2220" s="1651"/>
      <c r="Q2220" s="2108"/>
      <c r="R2220" s="610"/>
    </row>
    <row r="2221" spans="8:8" ht="33.75" customHeight="1">
      <c r="A2221" s="1954"/>
      <c r="B2221" s="1986" t="s">
        <v>70</v>
      </c>
      <c r="C2221" s="1783"/>
      <c r="D2221" s="1784"/>
      <c r="E2221" s="1785"/>
      <c r="F2221" s="1786" t="s">
        <v>248</v>
      </c>
      <c r="G2221" s="2106"/>
      <c r="H2221" s="1787"/>
      <c r="I2221" s="1788" t="s">
        <v>65</v>
      </c>
      <c r="J2221" s="1653" t="s">
        <v>81</v>
      </c>
      <c r="K2221" s="1654"/>
      <c r="L2221" s="1654"/>
      <c r="M2221" s="1654"/>
      <c r="N2221" s="1654"/>
      <c r="O2221" s="1654"/>
      <c r="P2221" s="1654"/>
      <c r="Q2221" s="2109"/>
      <c r="R2221" s="610"/>
    </row>
    <row r="2222" spans="8:8" ht="33.75" customHeight="1">
      <c r="A2222" s="1954"/>
      <c r="B2222" s="2110" t="s">
        <v>70</v>
      </c>
      <c r="C2222" s="2111"/>
      <c r="D2222" s="2112"/>
      <c r="E2222" s="2113"/>
      <c r="F2222" s="2114"/>
      <c r="G2222" s="2115"/>
      <c r="H2222" s="2115"/>
      <c r="I2222" s="2116"/>
      <c r="J2222" s="2117"/>
      <c r="K2222" s="2118"/>
      <c r="L2222" s="2118"/>
      <c r="M2222" s="2118"/>
      <c r="N2222" s="2118"/>
      <c r="O2222" s="2118"/>
      <c r="P2222" s="2118"/>
      <c r="Q2222" s="2119"/>
      <c r="R2222" s="610"/>
    </row>
    <row r="2223" spans="8:8" s="927" ht="48.75" customFormat="1" customHeight="1">
      <c r="A2223" s="1439"/>
      <c r="B2223" s="2120"/>
      <c r="C2223" s="2120"/>
      <c r="D2223" s="2120"/>
      <c r="E2223" s="2120"/>
      <c r="F2223" s="2120"/>
      <c r="G2223" s="2120"/>
      <c r="H2223" s="2120"/>
      <c r="I2223" s="2120"/>
      <c r="J2223" s="2120"/>
      <c r="K2223" s="2120"/>
      <c r="L2223" s="2120"/>
      <c r="M2223" s="2120"/>
      <c r="N2223" s="2120"/>
      <c r="O2223" s="2120"/>
      <c r="P2223" s="2120"/>
      <c r="Q2223" s="2120"/>
      <c r="R2223" s="610"/>
    </row>
    <row r="2224" spans="8:8" ht="9.75" customHeight="1">
      <c r="A2224" s="1949">
        <f>A2185+1</f>
        <v>58.0</v>
      </c>
      <c r="B2224" s="1949"/>
      <c r="C2224" s="1949"/>
      <c r="D2224" s="1949"/>
      <c r="E2224" s="1949"/>
      <c r="F2224" s="1949"/>
      <c r="G2224" s="1949"/>
      <c r="H2224" s="1949"/>
      <c r="I2224" s="1949"/>
      <c r="J2224" s="1949"/>
      <c r="K2224" s="1949"/>
      <c r="L2224" s="1949"/>
      <c r="M2224" s="1949"/>
      <c r="N2224" s="1949"/>
      <c r="O2224" s="1949"/>
      <c r="P2224" s="1949"/>
      <c r="Q2224" s="1949"/>
      <c r="R2224" s="1949"/>
    </row>
    <row r="2225" spans="8:8" ht="16.5" customHeight="1">
      <c r="A2225" s="1950"/>
      <c r="B2225" s="1951" t="s">
        <v>51</v>
      </c>
      <c r="C2225" s="1952"/>
      <c r="D2225" s="1952"/>
      <c r="E2225" s="1952"/>
      <c r="F2225" s="1952"/>
      <c r="G2225" s="1952"/>
      <c r="H2225" s="1952"/>
      <c r="I2225" s="1952"/>
      <c r="J2225" s="1952"/>
      <c r="K2225" s="1952"/>
      <c r="L2225" s="1952"/>
      <c r="M2225" s="1952"/>
      <c r="N2225" s="1952"/>
      <c r="O2225" s="1952"/>
      <c r="P2225" s="1952"/>
      <c r="Q2225" s="1953"/>
      <c r="R2225" s="610"/>
    </row>
    <row r="2226" spans="8:8" ht="62.25" customHeight="1">
      <c r="A2226" s="1954"/>
      <c r="B2226" s="1955"/>
      <c r="C2226" s="1956"/>
      <c r="D2226" s="1957" t="str">
        <f>Master!$E$8</f>
        <v>Govt. Sr. Secondary School </v>
      </c>
      <c r="E2226" s="1958"/>
      <c r="F2226" s="1958"/>
      <c r="G2226" s="1958"/>
      <c r="H2226" s="1958"/>
      <c r="I2226" s="1958"/>
      <c r="J2226" s="1958"/>
      <c r="K2226" s="1958"/>
      <c r="L2226" s="1958"/>
      <c r="M2226" s="1958"/>
      <c r="N2226" s="1958"/>
      <c r="O2226" s="1958"/>
      <c r="P2226" s="1958"/>
      <c r="Q2226" s="1959"/>
      <c r="R2226" s="610"/>
    </row>
    <row r="2227" spans="8:8" ht="33.0" customHeight="1">
      <c r="A2227" s="1954"/>
      <c r="B2227" s="1960"/>
      <c r="C2227" s="1961"/>
      <c r="D2227" s="1962" t="str">
        <f>Master!$E$11</f>
        <v>P.S.-Bapini (Jodhpur)</v>
      </c>
      <c r="E2227" s="1962"/>
      <c r="F2227" s="1962"/>
      <c r="G2227" s="1962"/>
      <c r="H2227" s="1962"/>
      <c r="I2227" s="1962"/>
      <c r="J2227" s="1962"/>
      <c r="K2227" s="1962"/>
      <c r="L2227" s="1962"/>
      <c r="M2227" s="1962"/>
      <c r="N2227" s="1962"/>
      <c r="O2227" s="1962"/>
      <c r="P2227" s="1962"/>
      <c r="Q2227" s="1963"/>
      <c r="R2227" s="610"/>
    </row>
    <row r="2228" spans="8:8" ht="21.75" customHeight="1">
      <c r="A2228" s="1954"/>
      <c r="B2228" s="1964"/>
      <c r="C2228" s="1965" t="s">
        <v>151</v>
      </c>
      <c r="D2228" s="1966"/>
      <c r="E2228" s="1966"/>
      <c r="F2228" s="1966"/>
      <c r="G2228" s="1966"/>
      <c r="H2228" s="1967"/>
      <c r="I2228" s="1968" t="s">
        <v>128</v>
      </c>
      <c r="J2228" s="1969"/>
      <c r="K2228" s="1969"/>
      <c r="L2228" s="1970">
        <f>VLOOKUP(A2224,'Result Entry'!$B$6:$K$108,6,0)</f>
        <v>0.0</v>
      </c>
      <c r="M2228" s="1971"/>
      <c r="N2228" s="1972" t="s">
        <v>69</v>
      </c>
      <c r="O2228" s="1973"/>
      <c r="P2228" s="1974">
        <f>Master!$E$14</f>
        <v>8.151106901E9</v>
      </c>
      <c r="Q2228" s="1975"/>
      <c r="R2228" s="610"/>
    </row>
    <row r="2229" spans="8:8" ht="21.75" customHeight="1">
      <c r="A2229" s="1954"/>
      <c r="B2229" s="1976"/>
      <c r="C2229" s="1965"/>
      <c r="D2229" s="1966"/>
      <c r="E2229" s="1966"/>
      <c r="F2229" s="1966"/>
      <c r="G2229" s="1966"/>
      <c r="H2229" s="1967"/>
      <c r="I2229" s="1968"/>
      <c r="J2229" s="1969"/>
      <c r="K2229" s="1969"/>
      <c r="L2229" s="1970"/>
      <c r="M2229" s="1971"/>
      <c r="N2229" s="1470" t="s">
        <v>67</v>
      </c>
      <c r="O2229" s="1471"/>
      <c r="P2229" s="1472"/>
      <c r="Q2229" s="1977"/>
      <c r="R2229" s="610"/>
    </row>
    <row r="2230" spans="8:8" ht="21.75" customHeight="1">
      <c r="A2230" s="1954"/>
      <c r="B2230" s="1976"/>
      <c r="C2230" s="1978"/>
      <c r="D2230" s="1979"/>
      <c r="E2230" s="1979"/>
      <c r="F2230" s="1979"/>
      <c r="G2230" s="1979"/>
      <c r="H2230" s="1980"/>
      <c r="I2230" s="1981"/>
      <c r="J2230" s="1982"/>
      <c r="K2230" s="1982"/>
      <c r="L2230" s="1983"/>
      <c r="M2230" s="1984"/>
      <c r="N2230" s="1479" t="s">
        <v>52</v>
      </c>
      <c r="O2230" s="1480"/>
      <c r="P2230" s="1481" t="str">
        <f>Master!$E$6</f>
        <v>2022-23</v>
      </c>
      <c r="Q2230" s="1985"/>
      <c r="R2230" s="610"/>
    </row>
    <row r="2231" spans="8:8" ht="33.75" customHeight="1">
      <c r="A2231" s="1954"/>
      <c r="B2231" s="1986" t="s">
        <v>70</v>
      </c>
      <c r="C2231" s="1677" t="s">
        <v>21</v>
      </c>
      <c r="D2231" s="1678"/>
      <c r="E2231" s="1678"/>
      <c r="F2231" s="1678"/>
      <c r="G2231" s="1679"/>
      <c r="H2231" s="1680" t="s">
        <v>150</v>
      </c>
      <c r="I2231" s="1681">
        <f>VLOOKUP($A2224,'Result Entry'!$B$9:$FW$108,4,0)</f>
        <v>0.0</v>
      </c>
      <c r="J2231" s="1681"/>
      <c r="K2231" s="1681"/>
      <c r="L2231" s="1681"/>
      <c r="M2231" s="1681"/>
      <c r="N2231" s="1681"/>
      <c r="O2231" s="1681"/>
      <c r="P2231" s="1681"/>
      <c r="Q2231" s="1987"/>
      <c r="R2231" s="610"/>
    </row>
    <row r="2232" spans="8:8" ht="33.75" customHeight="1">
      <c r="A2232" s="1954"/>
      <c r="B2232" s="1986" t="s">
        <v>70</v>
      </c>
      <c r="C2232" s="1683" t="s">
        <v>23</v>
      </c>
      <c r="D2232" s="1684"/>
      <c r="E2232" s="1684"/>
      <c r="F2232" s="1684"/>
      <c r="G2232" s="1685"/>
      <c r="H2232" s="1686" t="s">
        <v>150</v>
      </c>
      <c r="I2232" s="1687">
        <f>VLOOKUP($A2224,'Result Entry'!$B$9:$FW$108,7,0)</f>
        <v>0.0</v>
      </c>
      <c r="J2232" s="1687"/>
      <c r="K2232" s="1687"/>
      <c r="L2232" s="1687"/>
      <c r="M2232" s="1687"/>
      <c r="N2232" s="1687"/>
      <c r="O2232" s="1687"/>
      <c r="P2232" s="1687"/>
      <c r="Q2232" s="1988"/>
      <c r="R2232" s="610"/>
    </row>
    <row r="2233" spans="8:8" ht="33.75" customHeight="1">
      <c r="A2233" s="1954"/>
      <c r="B2233" s="1986" t="s">
        <v>70</v>
      </c>
      <c r="C2233" s="1683" t="s">
        <v>24</v>
      </c>
      <c r="D2233" s="1684"/>
      <c r="E2233" s="1684"/>
      <c r="F2233" s="1684"/>
      <c r="G2233" s="1685"/>
      <c r="H2233" s="1686" t="s">
        <v>150</v>
      </c>
      <c r="I2233" s="1687">
        <f>VLOOKUP($A2224,'Result Entry'!$B$9:$FW$108,8,0)</f>
        <v>0.0</v>
      </c>
      <c r="J2233" s="1687"/>
      <c r="K2233" s="1687"/>
      <c r="L2233" s="1687"/>
      <c r="M2233" s="1687"/>
      <c r="N2233" s="1687"/>
      <c r="O2233" s="1687"/>
      <c r="P2233" s="1687"/>
      <c r="Q2233" s="1988"/>
      <c r="R2233" s="610"/>
    </row>
    <row r="2234" spans="8:8" ht="33.75" customHeight="1">
      <c r="A2234" s="1954"/>
      <c r="B2234" s="1986" t="s">
        <v>70</v>
      </c>
      <c r="C2234" s="1683" t="s">
        <v>53</v>
      </c>
      <c r="D2234" s="1684"/>
      <c r="E2234" s="1684"/>
      <c r="F2234" s="1684"/>
      <c r="G2234" s="1685"/>
      <c r="H2234" s="1686" t="s">
        <v>150</v>
      </c>
      <c r="I2234" s="1687">
        <f>VLOOKUP($A2224,'Result Entry'!$B$9:$FW$108,9,0)</f>
        <v>0.0</v>
      </c>
      <c r="J2234" s="1687"/>
      <c r="K2234" s="1687"/>
      <c r="L2234" s="1687"/>
      <c r="M2234" s="1687"/>
      <c r="N2234" s="1687"/>
      <c r="O2234" s="1687"/>
      <c r="P2234" s="1687"/>
      <c r="Q2234" s="1988"/>
      <c r="R2234" s="610"/>
    </row>
    <row r="2235" spans="8:8" ht="33.75" customHeight="1">
      <c r="A2235" s="1954"/>
      <c r="B2235" s="1986" t="s">
        <v>70</v>
      </c>
      <c r="C2235" s="1683" t="s">
        <v>54</v>
      </c>
      <c r="D2235" s="1684"/>
      <c r="E2235" s="1684"/>
      <c r="F2235" s="1684"/>
      <c r="G2235" s="1685"/>
      <c r="H2235" s="1686" t="s">
        <v>150</v>
      </c>
      <c r="I2235" s="1689" t="str">
        <f>CONCATENATE('Result Entry'!$G$4,'Result Entry'!$J$4)</f>
        <v>11(A)</v>
      </c>
      <c r="J2235" s="1687"/>
      <c r="K2235" s="1687"/>
      <c r="L2235" s="1687"/>
      <c r="M2235" s="1687"/>
      <c r="N2235" s="1687"/>
      <c r="O2235" s="1687"/>
      <c r="P2235" s="1687"/>
      <c r="Q2235" s="1988"/>
      <c r="R2235" s="610"/>
    </row>
    <row r="2236" spans="8:8" ht="33.75" customHeight="1">
      <c r="A2236" s="1954"/>
      <c r="B2236" s="1986" t="s">
        <v>70</v>
      </c>
      <c r="C2236" s="1742" t="s">
        <v>26</v>
      </c>
      <c r="D2236" s="1763"/>
      <c r="E2236" s="1763"/>
      <c r="F2236" s="1763"/>
      <c r="G2236" s="1989"/>
      <c r="H2236" s="1693" t="s">
        <v>150</v>
      </c>
      <c r="I2236" s="1694">
        <f>VLOOKUP($A2224,'Result Entry'!$B$9:$FW$108,10,0)</f>
        <v>0.0</v>
      </c>
      <c r="J2236" s="1694"/>
      <c r="K2236" s="1694"/>
      <c r="L2236" s="1694"/>
      <c r="M2236" s="1694"/>
      <c r="N2236" s="1694"/>
      <c r="O2236" s="1694"/>
      <c r="P2236" s="1694"/>
      <c r="Q2236" s="1990"/>
      <c r="R2236" s="610"/>
    </row>
    <row r="2237" spans="8:8" ht="33.75" customHeight="1">
      <c r="A2237" s="1954"/>
      <c r="B2237" s="1986" t="s">
        <v>70</v>
      </c>
      <c r="C2237" s="1991" t="s">
        <v>244</v>
      </c>
      <c r="D2237" s="1992"/>
      <c r="E2237" s="1993" t="s">
        <v>73</v>
      </c>
      <c r="F2237" s="1994" t="s">
        <v>74</v>
      </c>
      <c r="G2237" s="1994" t="s">
        <v>230</v>
      </c>
      <c r="H2237" s="1995" t="s">
        <v>169</v>
      </c>
      <c r="I2237" s="1701" t="s">
        <v>56</v>
      </c>
      <c r="J2237" s="1996"/>
      <c r="K2237" s="1996"/>
      <c r="L2237" s="1997" t="s">
        <v>231</v>
      </c>
      <c r="M2237" s="1998" t="s">
        <v>85</v>
      </c>
      <c r="N2237" s="1998"/>
      <c r="O2237" s="1999"/>
      <c r="P2237" s="2000" t="s">
        <v>77</v>
      </c>
      <c r="Q2237" s="2001" t="s">
        <v>99</v>
      </c>
      <c r="R2237" s="610"/>
    </row>
    <row r="2238" spans="8:8" ht="33.75" customHeight="1">
      <c r="A2238" s="1954"/>
      <c r="B2238" s="1986" t="s">
        <v>70</v>
      </c>
      <c r="C2238" s="2002"/>
      <c r="D2238" s="2003"/>
      <c r="E2238" s="2004"/>
      <c r="F2238" s="2005"/>
      <c r="G2238" s="2005"/>
      <c r="H2238" s="2006"/>
      <c r="I2238" s="2007" t="s">
        <v>233</v>
      </c>
      <c r="J2238" s="2008" t="s">
        <v>87</v>
      </c>
      <c r="K2238" s="2009" t="s">
        <v>109</v>
      </c>
      <c r="L2238" s="2010"/>
      <c r="M2238" s="2007" t="s">
        <v>233</v>
      </c>
      <c r="N2238" s="2008" t="s">
        <v>87</v>
      </c>
      <c r="O2238" s="2011" t="s">
        <v>110</v>
      </c>
      <c r="P2238" s="2012"/>
      <c r="Q2238" s="2013"/>
      <c r="R2238" s="610"/>
    </row>
    <row r="2239" spans="8:8" s="2014" ht="33.75" customFormat="1" customHeight="1">
      <c r="A2239" s="1954"/>
      <c r="B2239" s="1986" t="s">
        <v>70</v>
      </c>
      <c r="C2239" s="2015" t="s">
        <v>57</v>
      </c>
      <c r="D2239" s="2016"/>
      <c r="E2239" s="2017">
        <f>'Result Entry'!$L$7</f>
        <v>10.0</v>
      </c>
      <c r="F2239" s="2018">
        <f>'Result Entry'!$M$7</f>
        <v>10.0</v>
      </c>
      <c r="G2239" s="2018">
        <f>'Result Entry'!$N$7</f>
        <v>10.0</v>
      </c>
      <c r="H2239" s="2019">
        <f>SUM(E2239:G2239)</f>
        <v>30.0</v>
      </c>
      <c r="I2239" s="2020" t="s">
        <v>243</v>
      </c>
      <c r="J2239" s="2021" t="s">
        <v>243</v>
      </c>
      <c r="K2239" s="2022">
        <f>'Result Entry'!$P$7</f>
        <v>70.0</v>
      </c>
      <c r="L2239" s="2023">
        <f>SUM(H2239,K2239)</f>
        <v>100.0</v>
      </c>
      <c r="M2239" s="2020" t="s">
        <v>243</v>
      </c>
      <c r="N2239" s="2021" t="s">
        <v>243</v>
      </c>
      <c r="O2239" s="2019">
        <f>'Result Entry'!$R$7</f>
        <v>100.0</v>
      </c>
      <c r="P2239" s="2024">
        <f>SUM(L2239,O2239)</f>
        <v>200.0</v>
      </c>
      <c r="Q2239" s="2025"/>
      <c r="R2239" s="610"/>
    </row>
    <row r="2240" spans="8:8" s="1538" ht="33.75" customFormat="1" customHeight="1">
      <c r="A2240" s="1954"/>
      <c r="B2240" s="1986" t="s">
        <v>70</v>
      </c>
      <c r="C2240" s="1540" t="str">
        <f>'Result Entry'!$L$3</f>
        <v>HINDI Comp.</v>
      </c>
      <c r="D2240" s="1541"/>
      <c r="E2240" s="1728">
        <f>IF($L2228="TC",0,IF($L2228="Nso",0,VLOOKUP($A2224,'Result Entry'!$B$9:$FW$108,11,0)))</f>
        <v>0.0</v>
      </c>
      <c r="F2240" s="1729">
        <f>IF($L2228="TC",0,IF($L2228="Nso",0,VLOOKUP($A2224,'Result Entry'!$B$9:$FW$108,12,0)))</f>
        <v>0.0</v>
      </c>
      <c r="G2240" s="1729">
        <f>IF($L2228="TC",0,IF($L2228="Nso",0,VLOOKUP($A2224,'Result Entry'!$B$9:$FW$108,13,0)))</f>
        <v>0.0</v>
      </c>
      <c r="H2240" s="2026">
        <f>SUM(E2240:G2240)</f>
        <v>0.0</v>
      </c>
      <c r="I2240" s="2027" t="str">
        <f>CONCATENATE(U2240,"/",'Result Entry'!$P$7)</f>
        <v>0/70</v>
      </c>
      <c r="J2240" s="2028" t="str">
        <f>IF(V2240=0,"--",CONCATENATE(V2240,"/"))</f>
        <v>--</v>
      </c>
      <c r="K2240" s="2029">
        <f>SUM(U2240:V2240)</f>
        <v>0.0</v>
      </c>
      <c r="L2240" s="2030">
        <f>SUM(H2240,K2240)</f>
        <v>0.0</v>
      </c>
      <c r="M2240" s="2027" t="str">
        <f>CONCATENATE(W2240,"/",'Result Entry'!$R$7)</f>
        <v>0/100</v>
      </c>
      <c r="N2240" s="2028" t="str">
        <f>IF(X2240=0,"--",CONCATENATE(X2240,"/"))</f>
        <v>--</v>
      </c>
      <c r="O2240" s="2031">
        <f>SUM(W2240:X2240)</f>
        <v>0.0</v>
      </c>
      <c r="P2240" s="1734">
        <f>SUM(L2240,O2240)</f>
        <v>0.0</v>
      </c>
      <c r="Q2240" s="2032" t="str">
        <f>IF($L2228="TC",0,IF($L2228="Nso",0,VLOOKUP($A2224,'Result Entry'!$B$9:$FW$108,24,0)))</f>
        <v/>
      </c>
      <c r="R2240" s="610"/>
      <c r="U2240" s="2033">
        <f>IF($L2228="TC",0,IF($L2228="Nso",0,VLOOKUP($A2224,'Result Entry'!$B$9:$FW$108,15,0)))</f>
        <v>0.0</v>
      </c>
      <c r="V2240" s="2033">
        <v>0.0</v>
      </c>
      <c r="W2240" s="2033">
        <f>IF($L2228="TC",0,IF($L2228="Nso",0,VLOOKUP($A2224,'Result Entry'!$B$9:$FW$108,17,0)))</f>
        <v>0.0</v>
      </c>
      <c r="X2240" s="2033">
        <v>0.0</v>
      </c>
    </row>
    <row r="2241" spans="8:8" s="1538" ht="33.75" customFormat="1" customHeight="1">
      <c r="A2241" s="1954"/>
      <c r="B2241" s="1986" t="s">
        <v>70</v>
      </c>
      <c r="C2241" s="1551" t="str">
        <f>'Result Entry'!$Z$3</f>
        <v>ENGLISH Comp.</v>
      </c>
      <c r="D2241" s="1552"/>
      <c r="E2241" s="1728">
        <f>IF($L2228="TC",0,IF($L2228="Nso",0,VLOOKUP($A2224,'Result Entry'!$B$9:$FW$108,25,0)))</f>
        <v>0.0</v>
      </c>
      <c r="F2241" s="1729">
        <f>IF($L2228="TC",0,IF($L2228="Nso",0,VLOOKUP($A2224,'Result Entry'!$B$9:$FW$108,26,0)))</f>
        <v>0.0</v>
      </c>
      <c r="G2241" s="1729">
        <f>IF($L2228="TC",0,IF($L2228="Nso",0,VLOOKUP($A2224,'Result Entry'!$B$9:$FW$108,27,0)))</f>
        <v>0.0</v>
      </c>
      <c r="H2241" s="2034">
        <f t="shared" si="285" ref="H2241:H2246">SUM(E2241:G2241)</f>
        <v>0.0</v>
      </c>
      <c r="I2241" s="2035" t="str">
        <f>CONCATENATE(U2241,"/",'Result Entry'!$AD$7)</f>
        <v>0/70</v>
      </c>
      <c r="J2241" s="2036" t="str">
        <f>IF(V2241=0,"--",CONCATENATE(V2241,"/"))</f>
        <v>--</v>
      </c>
      <c r="K2241" s="2037">
        <f t="shared" si="286" ref="K2241:K2246">SUM(U2241:V2241)</f>
        <v>0.0</v>
      </c>
      <c r="L2241" s="2038">
        <f t="shared" si="287" ref="L2241:L2246">SUM(H2241,K2241)</f>
        <v>0.0</v>
      </c>
      <c r="M2241" s="2035" t="str">
        <f>CONCATENATE(W2241,"/",'Result Entry'!$AF$7)</f>
        <v>0/100</v>
      </c>
      <c r="N2241" s="2036" t="str">
        <f>IF(X2241=0,"--",CONCATENATE(X2241,"/"))</f>
        <v>--</v>
      </c>
      <c r="O2241" s="2031">
        <f t="shared" si="288" ref="O2241:O2246">SUM(W2241:X2241)</f>
        <v>0.0</v>
      </c>
      <c r="P2241" s="1734">
        <f t="shared" si="289" ref="P2241:P2246">SUM(L2241,O2241)</f>
        <v>0.0</v>
      </c>
      <c r="Q2241" s="2032" t="str">
        <f>IF($L2228="TC",0,IF($L2228="Nso",0,VLOOKUP($A2224,'Result Entry'!$B$9:$FW$108,38,0)))</f>
        <v/>
      </c>
      <c r="R2241" s="610"/>
      <c r="U2241" s="2039">
        <f>IF($L2228="TC",0,IF($L2228="Nso",0,VLOOKUP($A2224,'Result Entry'!$B$9:$FW$108,29,0)))</f>
        <v>0.0</v>
      </c>
      <c r="V2241" s="2039">
        <v>0.0</v>
      </c>
      <c r="W2241" s="2039">
        <f>IF($L2228="TC",0,IF($L2228="Nso",0,VLOOKUP($A2224,'Result Entry'!$B$9:$FW$108,31,0)))</f>
        <v>0.0</v>
      </c>
      <c r="X2241" s="2039">
        <v>0.0</v>
      </c>
    </row>
    <row r="2242" spans="8:8" s="1538" ht="33.75" customFormat="1" customHeight="1">
      <c r="A2242" s="1954"/>
      <c r="B2242" s="1986" t="s">
        <v>70</v>
      </c>
      <c r="C2242" s="1551">
        <f>IF(Y2242&gt;=1,'Result Entry'!$AO$3,0)</f>
        <v>0.0</v>
      </c>
      <c r="D2242" s="1552"/>
      <c r="E2242" s="1728">
        <f>IF($L2228="TC",0,IF($L2228="Nso",0,VLOOKUP($A2224,'Result Entry'!$B$9:$FW$108,40,0)))</f>
        <v>0.0</v>
      </c>
      <c r="F2242" s="1729">
        <f>IF($L2228="TC",0,IF($L2228="Nso",0,VLOOKUP($A2224,'Result Entry'!$B$9:$FW$108,41,0)))</f>
        <v>0.0</v>
      </c>
      <c r="G2242" s="1729">
        <f>IF($L2228="TC",0,IF($L2228="Nso",0,VLOOKUP($A2224,'Result Entry'!$B$9:$FW$108,42,0)))</f>
        <v>0.0</v>
      </c>
      <c r="H2242" s="2034">
        <f t="shared" si="285"/>
        <v>0.0</v>
      </c>
      <c r="I2242" s="2035" t="str">
        <f>CONCATENATE(U2242,"/",'Result Entry'!$AS$7)</f>
        <v>0/40</v>
      </c>
      <c r="J2242" s="2036" t="str">
        <f>IF(V2242=0,"--",CONCATENATE(V2242,"/",'Result Entry'!$AT$7))</f>
        <v>--</v>
      </c>
      <c r="K2242" s="2037">
        <f t="shared" si="286"/>
        <v>0.0</v>
      </c>
      <c r="L2242" s="2038">
        <f t="shared" si="287"/>
        <v>0.0</v>
      </c>
      <c r="M2242" s="2035" t="str">
        <f>CONCATENATE(W2242,"/",'Result Entry'!$AW$7)</f>
        <v>0/100</v>
      </c>
      <c r="N2242" s="2036" t="str">
        <f>IF(X2242=0,"--",CONCATENATE(X2242,"/",'Result Entry'!$AX$7))</f>
        <v>--</v>
      </c>
      <c r="O2242" s="2031">
        <f t="shared" si="288"/>
        <v>0.0</v>
      </c>
      <c r="P2242" s="1734">
        <f t="shared" si="289"/>
        <v>0.0</v>
      </c>
      <c r="Q2242" s="2032" t="str">
        <f>IF($L2228="TC",0,IF($L2228="Nso",0,VLOOKUP($A2224,'Result Entry'!$B$9:$FW$108,55,0)))</f>
        <v/>
      </c>
      <c r="R2242" s="610"/>
      <c r="U2242" s="2039">
        <f>IF($L2228="TC",0,IF($L2228="Nso",0,VLOOKUP($A2224,'Result Entry'!$B$9:$FW$108,44,0)))</f>
        <v>0.0</v>
      </c>
      <c r="V2242" s="2039">
        <f>IF($L2228="TC",0,IF($L2228="Nso",0,VLOOKUP($A2224,'Result Entry'!$B$9:$FW$108,45,0)))</f>
        <v>0.0</v>
      </c>
      <c r="W2242" s="2039">
        <f>IF($L2228="TC",0,IF($L2228="Nso",0,VLOOKUP($A2224,'Result Entry'!$B$9:$FW$108,48,0)))</f>
        <v>0.0</v>
      </c>
      <c r="X2242" s="2039">
        <f>IF($L2228="TC",0,IF($L2228="Nso",0,VLOOKUP($A2224,'Result Entry'!$B$9:$FW$108,49,0)))</f>
        <v>0.0</v>
      </c>
      <c r="Y2242" s="2039">
        <f>VLOOKUP($A2224,'Result Entry'!$B$9:$FW$108,39,0)</f>
        <v>0.0</v>
      </c>
    </row>
    <row r="2243" spans="8:8" s="1538" ht="33.75" customFormat="1" customHeight="1">
      <c r="A2243" s="1954"/>
      <c r="B2243" s="1986" t="s">
        <v>70</v>
      </c>
      <c r="C2243" s="1551">
        <f>IF(Y2243&gt;=1,'Result Entry'!$BF$3,0)</f>
        <v>0.0</v>
      </c>
      <c r="D2243" s="1552"/>
      <c r="E2243" s="1728">
        <f>IF($L2228="TC",0,IF($L2228="Nso",0,VLOOKUP($A2224,'Result Entry'!$B$9:$FW$108,57,0)))</f>
        <v>0.0</v>
      </c>
      <c r="F2243" s="1729">
        <f>IF($L2228="TC",0,IF($L2228="Nso",0,VLOOKUP($A2224,'Result Entry'!$B$9:$FW$108,58,0)))</f>
        <v>0.0</v>
      </c>
      <c r="G2243" s="1729">
        <f>IF($L2228="TC",0,IF($L2228="Nso",0,VLOOKUP($A2224,'Result Entry'!$B$9:$FW$108,59,0)))</f>
        <v>0.0</v>
      </c>
      <c r="H2243" s="2034">
        <f t="shared" si="285"/>
        <v>0.0</v>
      </c>
      <c r="I2243" s="2035" t="str">
        <f>CONCATENATE(U2243,"/",'Result Entry'!$BJ$7)</f>
        <v>0/70</v>
      </c>
      <c r="J2243" s="2036" t="str">
        <f>IF(V2243=0,"--",CONCATENATE(V2243,"/",'Result Entry'!$BK$7))</f>
        <v>--</v>
      </c>
      <c r="K2243" s="2037">
        <f t="shared" si="286"/>
        <v>0.0</v>
      </c>
      <c r="L2243" s="2038">
        <f t="shared" si="287"/>
        <v>0.0</v>
      </c>
      <c r="M2243" s="2035" t="str">
        <f>CONCATENATE(W2243,"/",'Result Entry'!$BN$7)</f>
        <v>0/100</v>
      </c>
      <c r="N2243" s="2036" t="str">
        <f>IF(X2243=0,"--",CONCATENATE(X2243,"/",'Result Entry'!$BO$7))</f>
        <v>--</v>
      </c>
      <c r="O2243" s="2031">
        <f t="shared" si="288"/>
        <v>0.0</v>
      </c>
      <c r="P2243" s="1734">
        <f t="shared" si="289"/>
        <v>0.0</v>
      </c>
      <c r="Q2243" s="2032" t="str">
        <f>IF($L2228="TC",0,IF($L2228="Nso",0,VLOOKUP($A2224,'Result Entry'!$B$9:$FW$108,72,0)))</f>
        <v/>
      </c>
      <c r="R2243" s="610"/>
      <c r="U2243" s="2039">
        <f>IF($L2228="TC",0,IF($L2228="Nso",0,VLOOKUP($A2224,'Result Entry'!$B$9:$FW$108,61,0)))</f>
        <v>0.0</v>
      </c>
      <c r="V2243" s="2039">
        <f>IF($L2228="TC",0,IF($L2228="Nso",0,VLOOKUP($A2224,'Result Entry'!$B$9:$FW$108,62,0)))</f>
        <v>0.0</v>
      </c>
      <c r="W2243" s="2039">
        <f>IF($L2228="TC",0,IF($L2228="Nso",0,VLOOKUP($A2224,'Result Entry'!$B$9:$FW$108,65,0)))</f>
        <v>0.0</v>
      </c>
      <c r="X2243" s="2039">
        <f>IF($L2228="TC",0,IF($L2228="Nso",0,VLOOKUP($A2224,'Result Entry'!$B$9:$FW$108,66,0)))</f>
        <v>0.0</v>
      </c>
      <c r="Y2243" s="2039">
        <f>VLOOKUP($A2224,'Result Entry'!$B$9:$FW$108,56,0)</f>
        <v>0.0</v>
      </c>
    </row>
    <row r="2244" spans="8:8" s="1538" ht="33.75" customFormat="1" customHeight="1">
      <c r="A2244" s="1954"/>
      <c r="B2244" s="1986" t="s">
        <v>70</v>
      </c>
      <c r="C2244" s="1554">
        <f>IF(Y2244&gt;=1,'Result Entry'!$BW$3,0)</f>
        <v>0.0</v>
      </c>
      <c r="D2244" s="2040"/>
      <c r="E2244" s="2041">
        <f>IF($L2228="TC",0,IF($L2228="Nso",0,VLOOKUP($A2224,'Result Entry'!$B$9:$FW$108,74,0)))</f>
        <v>0.0</v>
      </c>
      <c r="F2244" s="2042">
        <f>IF($L2228="TC",0,IF($L2228="Nso",0,VLOOKUP($A2224,'Result Entry'!$B$9:$FW$108,75,0)))</f>
        <v>0.0</v>
      </c>
      <c r="G2244" s="2042">
        <f>IF($L2228="TC",0,IF($L2228="Nso",0,VLOOKUP($A2224,'Result Entry'!$B$9:$FW$108,76,0)))</f>
        <v>0.0</v>
      </c>
      <c r="H2244" s="2043">
        <f t="shared" si="285"/>
        <v>0.0</v>
      </c>
      <c r="I2244" s="2044" t="str">
        <f>CONCATENATE(U2244,"/",'Result Entry'!$CA$7)</f>
        <v>0/70</v>
      </c>
      <c r="J2244" s="2045" t="str">
        <f>IF(V2244=0,"--",CONCATENATE(V2244,"/",'Result Entry'!$CB$7))</f>
        <v>--</v>
      </c>
      <c r="K2244" s="2046">
        <f t="shared" si="286"/>
        <v>0.0</v>
      </c>
      <c r="L2244" s="2047">
        <f t="shared" si="287"/>
        <v>0.0</v>
      </c>
      <c r="M2244" s="2044" t="str">
        <f>CONCATENATE(W2244,"/",'Result Entry'!$CE$7)</f>
        <v>0/100</v>
      </c>
      <c r="N2244" s="2045" t="str">
        <f>IF(X2244=0,"--",CONCATENATE(X2244,"/",'Result Entry'!$CF$7))</f>
        <v>--</v>
      </c>
      <c r="O2244" s="2043">
        <f t="shared" si="288"/>
        <v>0.0</v>
      </c>
      <c r="P2244" s="2048">
        <f t="shared" si="289"/>
        <v>0.0</v>
      </c>
      <c r="Q2244" s="2049" t="str">
        <f>IF($L2228="TC",0,IF($L2228="Nso",0,VLOOKUP($A2224,'Result Entry'!$B$9:$FW$108,89,0)))</f>
        <v/>
      </c>
      <c r="R2244" s="610"/>
      <c r="U2244" s="2041">
        <f>IF($L2228="TC",0,IF($L2228="Nso",0,VLOOKUP($A2224,'Result Entry'!$B$9:$FW$108,78,0)))</f>
        <v>0.0</v>
      </c>
      <c r="V2244" s="2041">
        <f>IF($L2228="TC",0,IF($L2228="Nso",0,VLOOKUP($A2224,'Result Entry'!$B$9:$FW$108,79,0)))</f>
        <v>0.0</v>
      </c>
      <c r="W2244" s="2041">
        <f>IF($L2228="TC",0,IF($L2228="Nso",0,VLOOKUP($A2224,'Result Entry'!$B$9:$FW$108,82,0)))</f>
        <v>0.0</v>
      </c>
      <c r="X2244" s="2041">
        <f>IF($L2228="TC",0,IF($L2228="Nso",0,VLOOKUP($A2224,'Result Entry'!$B$9:$FW$108,83,0)))</f>
        <v>0.0</v>
      </c>
      <c r="Y2244" s="2041">
        <f>VLOOKUP($A2224,'Result Entry'!$B$9:$FW$108,73,0)</f>
        <v>0.0</v>
      </c>
    </row>
    <row r="2245" spans="8:8" s="1538" ht="33.75" customFormat="1" customHeight="1">
      <c r="A2245" s="1954"/>
      <c r="B2245" s="1986" t="s">
        <v>70</v>
      </c>
      <c r="C2245" s="2050">
        <f>IF(Y2245&gt;=1,'Result Entry'!$CN$3,0)</f>
        <v>0.0</v>
      </c>
      <c r="D2245" s="2040"/>
      <c r="E2245" s="2051">
        <f>IF($L2228="TC",0,IF($L2228="Nso",0,VLOOKUP($A2224,'Result Entry'!$B$9:$FW$108,91,0)))</f>
        <v>0.0</v>
      </c>
      <c r="F2245" s="2052">
        <f>IF($L2228="TC",0,IF($L2228="Nso",0,VLOOKUP($A2224,'Result Entry'!$B$9:$FW$108,92,0)))</f>
        <v>0.0</v>
      </c>
      <c r="G2245" s="2052">
        <f>IF($L2228="TC",0,IF($L2228="Nso",0,VLOOKUP($A2224,'Result Entry'!$B$9:$FW$108,93,0)))</f>
        <v>0.0</v>
      </c>
      <c r="H2245" s="2053">
        <f t="shared" si="285"/>
        <v>0.0</v>
      </c>
      <c r="I2245" s="2054" t="str">
        <f>CONCATENATE(U2245,"/",'Result Entry'!$CR$7)</f>
        <v>0/70</v>
      </c>
      <c r="J2245" s="2055" t="str">
        <f>IF(V2245=0,"--",CONCATENATE(V2245,"/",'Result Entry'!$CS$7))</f>
        <v>--</v>
      </c>
      <c r="K2245" s="2056">
        <f t="shared" si="286"/>
        <v>0.0</v>
      </c>
      <c r="L2245" s="2057">
        <f t="shared" si="287"/>
        <v>0.0</v>
      </c>
      <c r="M2245" s="2054" t="str">
        <f>CONCATENATE(W2245,"/",'Result Entry'!$CV$7)</f>
        <v>0/100</v>
      </c>
      <c r="N2245" s="2055" t="str">
        <f>IF(X2245=0,"--",CONCATENATE(X2245,"/",'Result Entry'!$CW$7))</f>
        <v>--</v>
      </c>
      <c r="O2245" s="2053">
        <f t="shared" si="288"/>
        <v>0.0</v>
      </c>
      <c r="P2245" s="2058">
        <f t="shared" si="289"/>
        <v>0.0</v>
      </c>
      <c r="Q2245" s="2059" t="str">
        <f>IF($L2228="TC",0,IF($L2228="Nso",0,VLOOKUP($A2224,'Result Entry'!$B$9:$FW$108,106,0)))</f>
        <v/>
      </c>
      <c r="R2245" s="610"/>
      <c r="U2245" s="2051">
        <f>IF($L2228="TC",0,IF($L2228="Nso",0,VLOOKUP($A2224,'Result Entry'!$B$9:$FW$108,95,0)))</f>
        <v>0.0</v>
      </c>
      <c r="V2245" s="2051">
        <f>IF($L2228="TC",0,IF($L2228="Nso",0,VLOOKUP($A2224,'Result Entry'!$B$9:$FW$108,96,0)))</f>
        <v>0.0</v>
      </c>
      <c r="W2245" s="2051">
        <f>IF($L2228="TC",0,IF($L2228="Nso",0,VLOOKUP($A2224,'Result Entry'!$B$9:$FW$108,99,0)))</f>
        <v>0.0</v>
      </c>
      <c r="X2245" s="2051">
        <f>IF($L2228="TC",0,IF($L2228="Nso",0,VLOOKUP($A2224,'Result Entry'!$B$9:$FW$108,100,0)))</f>
        <v>0.0</v>
      </c>
      <c r="Y2245" s="2051">
        <f>VLOOKUP($A2224,'Result Entry'!$B$9:$FW$108,90,0)</f>
        <v>0.0</v>
      </c>
    </row>
    <row r="2246" spans="8:8" s="1538" ht="33.75" customFormat="1" customHeight="1">
      <c r="A2246" s="1954"/>
      <c r="B2246" s="1986" t="s">
        <v>70</v>
      </c>
      <c r="C2246" s="1554">
        <f>IF(Y2246&gt;=1,'Result Entry'!$DE$3,0)</f>
        <v>0.0</v>
      </c>
      <c r="D2246" s="2040"/>
      <c r="E2246" s="1739">
        <f>IF($L2228="TC",0,IF($L2228="Nso",0,VLOOKUP($A2224,'Result Entry'!$B$9:$FW$108,108,0)))</f>
        <v>0.0</v>
      </c>
      <c r="F2246" s="1740">
        <f>IF($L2228="TC",0,IF($L2228="Nso",0,VLOOKUP($A2224,'Result Entry'!$B$9:$FW$108,109,0)))</f>
        <v>0.0</v>
      </c>
      <c r="G2246" s="1740">
        <f>IF($L2228="TC",0,IF($L2228="Nso",0,VLOOKUP($A2224,'Result Entry'!$B$9:$FW$108,110,0)))</f>
        <v>0.0</v>
      </c>
      <c r="H2246" s="2060">
        <f t="shared" si="285"/>
        <v>0.0</v>
      </c>
      <c r="I2246" s="2061" t="str">
        <f>CONCATENATE(U2246,"/",'Result Entry'!$DI$7)</f>
        <v>0/70</v>
      </c>
      <c r="J2246" s="2062" t="str">
        <f>IF(V2246=0,"--",CONCATENATE(V2246,"/",'Result Entry'!$DJ$7))</f>
        <v>--</v>
      </c>
      <c r="K2246" s="2063">
        <f t="shared" si="286"/>
        <v>0.0</v>
      </c>
      <c r="L2246" s="2064">
        <f t="shared" si="287"/>
        <v>0.0</v>
      </c>
      <c r="M2246" s="2061" t="str">
        <f>CONCATENATE(W2246,"/",'Result Entry'!$DM$7)</f>
        <v>0/100</v>
      </c>
      <c r="N2246" s="2062" t="str">
        <f>IF(X2246=0,"--",CONCATENATE(X2246,"/",'Result Entry'!$DN$7))</f>
        <v>--</v>
      </c>
      <c r="O2246" s="2060">
        <f t="shared" si="288"/>
        <v>0.0</v>
      </c>
      <c r="P2246" s="1746">
        <f t="shared" si="289"/>
        <v>0.0</v>
      </c>
      <c r="Q2246" s="2032" t="str">
        <f>IF($L2228="TC",0,IF($L2228="Nso",0,VLOOKUP($A2224,'Result Entry'!$B$9:$FW$108,123,0)))</f>
        <v/>
      </c>
      <c r="R2246" s="610"/>
      <c r="U2246" s="2065">
        <f>IF($L2228="TC",0,IF($L2228="Nso",0,VLOOKUP($A2224,'Result Entry'!$B$9:$FW$108,112,0)))</f>
        <v>0.0</v>
      </c>
      <c r="V2246" s="2065">
        <f>IF($L2228="TC",0,IF($L2228="Nso",0,VLOOKUP($A2224,'Result Entry'!$B$9:$FW$108,113,0)))</f>
        <v>0.0</v>
      </c>
      <c r="W2246" s="2065">
        <f>IF($L2228="TC",0,IF($L2228="Nso",0,VLOOKUP($A2224,'Result Entry'!$B$9:$FW$108,116,0)))</f>
        <v>0.0</v>
      </c>
      <c r="X2246" s="2065">
        <f>IF($L2228="TC",0,IF($L2228="Nso",0,VLOOKUP($A2224,'Result Entry'!$B$9:$FW$108,117,0)))</f>
        <v>0.0</v>
      </c>
      <c r="Y2246" s="2065">
        <f>VLOOKUP($A2224,'Result Entry'!$B$9:$FW$108,107,0)</f>
        <v>0.0</v>
      </c>
    </row>
    <row r="2247" spans="8:8" ht="33.75" customHeight="1">
      <c r="A2247" s="1954"/>
      <c r="B2247" s="1986" t="s">
        <v>70</v>
      </c>
      <c r="C2247" s="1565" t="s">
        <v>78</v>
      </c>
      <c r="D2247" s="1566"/>
      <c r="E2247" s="1567"/>
      <c r="F2247" s="1747" t="s">
        <v>79</v>
      </c>
      <c r="G2247" s="2066"/>
      <c r="H2247" s="1748"/>
      <c r="I2247" s="1747" t="s">
        <v>80</v>
      </c>
      <c r="J2247" s="1749"/>
      <c r="K2247" s="2067" t="s">
        <v>42</v>
      </c>
      <c r="L2247" s="2068"/>
      <c r="M2247" s="2067" t="s">
        <v>92</v>
      </c>
      <c r="N2247" s="1753"/>
      <c r="O2247" s="1752" t="s">
        <v>40</v>
      </c>
      <c r="P2247" s="1753"/>
      <c r="Q2247" s="2069" t="s">
        <v>44</v>
      </c>
      <c r="R2247" s="610"/>
    </row>
    <row r="2248" spans="8:8" ht="33.75" customHeight="1">
      <c r="A2248" s="1954"/>
      <c r="B2248" s="1986" t="s">
        <v>70</v>
      </c>
      <c r="C2248" s="1577"/>
      <c r="D2248" s="1578"/>
      <c r="E2248" s="1579"/>
      <c r="F2248" s="1755">
        <f>IF($L2228="TC",0,IF($L2228="Nso",0,VLOOKUP($A2224,'Result Entry'!$B$9:$FW$108,171,0)))</f>
        <v>0.0</v>
      </c>
      <c r="G2248" s="2070"/>
      <c r="H2248" s="1756"/>
      <c r="I2248" s="2071">
        <f>IF($L2228="TC",0,IF($L2228="Nso",0,VLOOKUP($A2224,'Result Entry'!$B$9:$FW$108,172,0)))</f>
        <v>0.0</v>
      </c>
      <c r="J2248" s="2072"/>
      <c r="K2248" s="2073">
        <f>IF($L2228="TC",0,IF($L2228="Nso",0,VLOOKUP($A2224,'Result Entry'!$B$9:$FW$108,173,0)))</f>
        <v>0.0</v>
      </c>
      <c r="L2248" s="2074"/>
      <c r="M2248" s="2075" t="str">
        <f>IF($L2228="TC",0,IF($L2228="Nso",0,VLOOKUP($A2224,'Result Entry'!$B$9:$FW$108,174,0)))</f>
        <v/>
      </c>
      <c r="N2248" s="2076"/>
      <c r="O2248" s="1535" t="str">
        <f>VLOOKUP($A2224,'Result Entry'!$B$9:$FW$108,175,0)</f>
        <v/>
      </c>
      <c r="P2248" s="1534"/>
      <c r="Q2248" s="2077" t="str">
        <f>IF($L2228="TC",0,IF($L2228="Nso",0,VLOOKUP($A2224,'Result Entry'!$B$9:$FW$108,177,0)))</f>
        <v/>
      </c>
      <c r="R2248" s="610"/>
    </row>
    <row r="2249" spans="8:8" ht="33.75" customHeight="1">
      <c r="A2249" s="1954"/>
      <c r="B2249" s="1986" t="s">
        <v>70</v>
      </c>
      <c r="C2249" s="2078" t="s">
        <v>59</v>
      </c>
      <c r="D2249" s="2079"/>
      <c r="E2249" s="2079"/>
      <c r="F2249" s="2079"/>
      <c r="G2249" s="2079"/>
      <c r="H2249" s="2079"/>
      <c r="I2249" s="2080"/>
      <c r="J2249" s="1592" t="s">
        <v>60</v>
      </c>
      <c r="K2249" s="1592"/>
      <c r="L2249" s="1592"/>
      <c r="M2249" s="1593"/>
      <c r="N2249" s="1760">
        <f>VLOOKUP($A2224,'Result Entry'!$B$9:$FW$108,168,0)</f>
        <v>0.0</v>
      </c>
      <c r="O2249" s="1761"/>
      <c r="P2249" s="2081" t="s">
        <v>38</v>
      </c>
      <c r="Q2249" s="2082"/>
      <c r="R2249" s="610"/>
    </row>
    <row r="2250" spans="8:8" ht="33.75" customHeight="1">
      <c r="A2250" s="1954"/>
      <c r="B2250" s="1986" t="s">
        <v>70</v>
      </c>
      <c r="C2250" s="1598" t="s">
        <v>244</v>
      </c>
      <c r="D2250" s="1599"/>
      <c r="E2250" s="1599"/>
      <c r="F2250" s="2083" t="s">
        <v>158</v>
      </c>
      <c r="G2250" s="2084"/>
      <c r="H2250" s="2085"/>
      <c r="I2250" s="2086" t="s">
        <v>242</v>
      </c>
      <c r="J2250" s="1603" t="s">
        <v>61</v>
      </c>
      <c r="K2250" s="1603"/>
      <c r="L2250" s="1603"/>
      <c r="M2250" s="1604"/>
      <c r="N2250" s="1762">
        <f>VLOOKUP($A2224,'Result Entry'!$B$9:$FW$108,169,0)</f>
        <v>0.0</v>
      </c>
      <c r="O2250" s="1763"/>
      <c r="P2250" s="1607" t="str">
        <f>VLOOKUP($A2224,'Result Entry'!$B$9:$FW$108,170,0)</f>
        <v/>
      </c>
      <c r="Q2250" s="2087"/>
      <c r="R2250" s="610"/>
    </row>
    <row r="2251" spans="8:8" ht="33.75" customHeight="1">
      <c r="A2251" s="1954"/>
      <c r="B2251" s="1986" t="s">
        <v>70</v>
      </c>
      <c r="C2251" s="1598"/>
      <c r="D2251" s="1599"/>
      <c r="E2251" s="1599"/>
      <c r="F2251" s="2088"/>
      <c r="G2251" s="2089"/>
      <c r="H2251" s="2090"/>
      <c r="I2251" s="2091" t="s">
        <v>100</v>
      </c>
      <c r="J2251" s="1612" t="s">
        <v>62</v>
      </c>
      <c r="K2251" s="1612"/>
      <c r="L2251" s="1612"/>
      <c r="M2251" s="1613"/>
      <c r="N2251" s="2092">
        <f>IF($L2228="TC","Transferred",IF($L2228="Nso","NameSeparated",VLOOKUP($A2224,'Result Entry'!$B$9:$FW$108,178,0)))</f>
        <v>0.0</v>
      </c>
      <c r="O2251" s="2092"/>
      <c r="P2251" s="2092"/>
      <c r="Q2251" s="2093"/>
      <c r="R2251" s="610"/>
    </row>
    <row r="2252" spans="8:8" ht="33.75" customHeight="1">
      <c r="A2252" s="1954"/>
      <c r="B2252" s="1986" t="s">
        <v>70</v>
      </c>
      <c r="C2252" s="1766" t="str">
        <f>'Result Entry'!$DU$3</f>
        <v>Foundation Of Information Tech.</v>
      </c>
      <c r="D2252" s="1767"/>
      <c r="E2252" s="1768"/>
      <c r="F2252" s="1769" t="str">
        <f>IF(OR($L2228="TC",$L2228="Nso"),"",VLOOKUP($A2224,'Result Entry'!$B$9:$GS$108,196,0))</f>
        <v>0/200</v>
      </c>
      <c r="G2252" s="1769"/>
      <c r="H2252" s="1769"/>
      <c r="I2252" s="1770" t="str">
        <f>IF(F2252="","",VLOOKUP($A2224,'Result Entry'!$B$9:$GS$108,137,0))</f>
        <v/>
      </c>
      <c r="J2252" s="1621" t="s">
        <v>72</v>
      </c>
      <c r="K2252" s="1621"/>
      <c r="L2252" s="1621"/>
      <c r="M2252" s="1622"/>
      <c r="N2252" s="2094">
        <f>'Result Entry'!$T$2</f>
        <v>45041.0</v>
      </c>
      <c r="O2252" s="2095"/>
      <c r="P2252" s="2095"/>
      <c r="Q2252" s="2096"/>
      <c r="R2252" s="610"/>
    </row>
    <row r="2253" spans="8:8" ht="33.75" customHeight="1">
      <c r="A2253" s="1954"/>
      <c r="B2253" s="1986" t="s">
        <v>70</v>
      </c>
      <c r="C2253" s="1774" t="str">
        <f>'Result Entry'!$EI$3</f>
        <v>G.I.A.I.-II</v>
      </c>
      <c r="D2253" s="1775"/>
      <c r="E2253" s="1776"/>
      <c r="F2253" s="1769" t="str">
        <f>IF(OR($L2228="TC",$L2228="Nso"),"",VLOOKUP($A2224,'Result Entry'!$B$9:$GS$108,200,0))</f>
        <v>0/200</v>
      </c>
      <c r="G2253" s="1769"/>
      <c r="H2253" s="1769"/>
      <c r="I2253" s="1770" t="str">
        <f>IF(F2253="","",VLOOKUP($A2224,'Result Entry'!$B$9:$GS$108,149,0))</f>
        <v/>
      </c>
      <c r="J2253" s="1626"/>
      <c r="K2253" s="1627"/>
      <c r="L2253" s="1627"/>
      <c r="M2253" s="1627"/>
      <c r="N2253" s="1627"/>
      <c r="O2253" s="1627"/>
      <c r="P2253" s="1627"/>
      <c r="Q2253" s="2097"/>
      <c r="R2253" s="610"/>
    </row>
    <row r="2254" spans="8:8" ht="33.75" customHeight="1">
      <c r="A2254" s="1954"/>
      <c r="B2254" s="1986" t="s">
        <v>70</v>
      </c>
      <c r="C2254" s="1774" t="str">
        <f>'Result Entry'!$EU$3</f>
        <v>SOC.SER.PLAN</v>
      </c>
      <c r="D2254" s="1775"/>
      <c r="E2254" s="1776"/>
      <c r="F2254" s="1769" t="str">
        <f>IF(OR($L2228="TC",$L2228="Nso"),"",VLOOKUP($A2224,'Result Entry'!$B$9:$HS$108,204,0))</f>
        <v>0/200</v>
      </c>
      <c r="G2254" s="1769"/>
      <c r="H2254" s="1769"/>
      <c r="I2254" s="1770" t="str">
        <f>IF(F2254="","",VLOOKUP($A2224,'Result Entry'!$B$9:$GS$108,161,0))</f>
        <v/>
      </c>
      <c r="J2254" s="1629" t="s">
        <v>175</v>
      </c>
      <c r="K2254" s="2098"/>
      <c r="L2254" s="2098"/>
      <c r="M2254" s="1630"/>
      <c r="N2254" s="2099"/>
      <c r="O2254" s="2100"/>
      <c r="P2254" s="2100"/>
      <c r="Q2254" s="2101"/>
      <c r="R2254" s="610"/>
    </row>
    <row r="2255" spans="8:8" ht="33.75" customHeight="1">
      <c r="A2255" s="1954"/>
      <c r="B2255" s="1986" t="s">
        <v>70</v>
      </c>
      <c r="C2255" s="1774" t="str">
        <f>'Result Entry'!$FG$3</f>
        <v>Jeewan Kaushal</v>
      </c>
      <c r="D2255" s="1775"/>
      <c r="E2255" s="1776"/>
      <c r="F2255" s="1769" t="str">
        <f>IF(OR($L2228="TC",$L2228="Nso"),"",VLOOKUP($A2224,'Result Entry'!$B$9:$HS$108,208,0))</f>
        <v>0/100</v>
      </c>
      <c r="G2255" s="1769"/>
      <c r="H2255" s="1769"/>
      <c r="I2255" s="1770" t="str">
        <f>IF(F2255="","",VLOOKUP($A2224,'Result Entry'!$B$9:$HS$108,167,0))</f>
        <v/>
      </c>
      <c r="J2255" s="1629" t="s">
        <v>149</v>
      </c>
      <c r="K2255" s="2098"/>
      <c r="L2255" s="2098"/>
      <c r="M2255" s="1630"/>
      <c r="N2255" s="1630"/>
      <c r="O2255" s="1630"/>
      <c r="P2255" s="1630"/>
      <c r="Q2255" s="2102"/>
      <c r="R2255" s="610"/>
    </row>
    <row r="2256" spans="8:8" ht="33.75" customHeight="1">
      <c r="A2256" s="1954"/>
      <c r="B2256" s="1986" t="s">
        <v>70</v>
      </c>
      <c r="C2256" s="1777" t="s">
        <v>181</v>
      </c>
      <c r="D2256" s="1778"/>
      <c r="E2256" s="1779"/>
      <c r="F2256" s="2103" t="s">
        <v>182</v>
      </c>
      <c r="G2256" s="2104"/>
      <c r="H2256" s="2105"/>
      <c r="I2256" s="1782" t="s">
        <v>31</v>
      </c>
      <c r="J2256" s="1629" t="s">
        <v>176</v>
      </c>
      <c r="K2256" s="2098"/>
      <c r="L2256" s="2098"/>
      <c r="M2256" s="1630"/>
      <c r="N2256" s="1630"/>
      <c r="O2256" s="1630"/>
      <c r="P2256" s="1630"/>
      <c r="Q2256" s="2102"/>
      <c r="R2256" s="610"/>
    </row>
    <row r="2257" spans="8:8" ht="33.75" customHeight="1">
      <c r="A2257" s="1954"/>
      <c r="B2257" s="1986" t="s">
        <v>70</v>
      </c>
      <c r="C2257" s="1783"/>
      <c r="D2257" s="1784"/>
      <c r="E2257" s="1785"/>
      <c r="F2257" s="1786" t="s">
        <v>245</v>
      </c>
      <c r="G2257" s="2106"/>
      <c r="H2257" s="1787"/>
      <c r="I2257" s="1788" t="s">
        <v>63</v>
      </c>
      <c r="J2257" s="1647" t="s">
        <v>68</v>
      </c>
      <c r="K2257" s="1648"/>
      <c r="L2257" s="1648"/>
      <c r="M2257" s="1648"/>
      <c r="N2257" s="1648"/>
      <c r="O2257" s="1648"/>
      <c r="P2257" s="1648"/>
      <c r="Q2257" s="2107"/>
      <c r="R2257" s="610"/>
    </row>
    <row r="2258" spans="8:8" ht="33.75" customHeight="1">
      <c r="A2258" s="1954"/>
      <c r="B2258" s="1986" t="s">
        <v>70</v>
      </c>
      <c r="C2258" s="1783"/>
      <c r="D2258" s="1784"/>
      <c r="E2258" s="1785"/>
      <c r="F2258" s="1786" t="s">
        <v>246</v>
      </c>
      <c r="G2258" s="2106"/>
      <c r="H2258" s="1787"/>
      <c r="I2258" s="1788" t="s">
        <v>64</v>
      </c>
      <c r="J2258" s="1650"/>
      <c r="K2258" s="1651"/>
      <c r="L2258" s="1651"/>
      <c r="M2258" s="1651"/>
      <c r="N2258" s="1651"/>
      <c r="O2258" s="1651"/>
      <c r="P2258" s="1651"/>
      <c r="Q2258" s="2108"/>
      <c r="R2258" s="610"/>
    </row>
    <row r="2259" spans="8:8" ht="33.75" customHeight="1">
      <c r="A2259" s="1954"/>
      <c r="B2259" s="1986" t="s">
        <v>70</v>
      </c>
      <c r="C2259" s="1783"/>
      <c r="D2259" s="1784"/>
      <c r="E2259" s="1785"/>
      <c r="F2259" s="1786" t="s">
        <v>247</v>
      </c>
      <c r="G2259" s="2106"/>
      <c r="H2259" s="1787"/>
      <c r="I2259" s="1788" t="s">
        <v>66</v>
      </c>
      <c r="J2259" s="1650"/>
      <c r="K2259" s="1651"/>
      <c r="L2259" s="1651"/>
      <c r="M2259" s="1651"/>
      <c r="N2259" s="1651"/>
      <c r="O2259" s="1651"/>
      <c r="P2259" s="1651"/>
      <c r="Q2259" s="2108"/>
      <c r="R2259" s="610"/>
    </row>
    <row r="2260" spans="8:8" ht="33.75" customHeight="1">
      <c r="A2260" s="1954"/>
      <c r="B2260" s="1986" t="s">
        <v>70</v>
      </c>
      <c r="C2260" s="1783"/>
      <c r="D2260" s="1784"/>
      <c r="E2260" s="1785"/>
      <c r="F2260" s="1786" t="s">
        <v>248</v>
      </c>
      <c r="G2260" s="2106"/>
      <c r="H2260" s="1787"/>
      <c r="I2260" s="1788" t="s">
        <v>65</v>
      </c>
      <c r="J2260" s="1653" t="s">
        <v>81</v>
      </c>
      <c r="K2260" s="1654"/>
      <c r="L2260" s="1654"/>
      <c r="M2260" s="1654"/>
      <c r="N2260" s="1654"/>
      <c r="O2260" s="1654"/>
      <c r="P2260" s="1654"/>
      <c r="Q2260" s="2109"/>
      <c r="R2260" s="610"/>
    </row>
    <row r="2261" spans="8:8" ht="33.75" customHeight="1">
      <c r="A2261" s="1954"/>
      <c r="B2261" s="2110" t="s">
        <v>70</v>
      </c>
      <c r="C2261" s="2111"/>
      <c r="D2261" s="2112"/>
      <c r="E2261" s="2113"/>
      <c r="F2261" s="2114"/>
      <c r="G2261" s="2115"/>
      <c r="H2261" s="2115"/>
      <c r="I2261" s="2116"/>
      <c r="J2261" s="2117"/>
      <c r="K2261" s="2118"/>
      <c r="L2261" s="2118"/>
      <c r="M2261" s="2118"/>
      <c r="N2261" s="2118"/>
      <c r="O2261" s="2118"/>
      <c r="P2261" s="2118"/>
      <c r="Q2261" s="2119"/>
      <c r="R2261" s="610"/>
    </row>
    <row r="2262" spans="8:8" s="927" ht="48.75" customFormat="1" customHeight="1">
      <c r="A2262" s="1439"/>
      <c r="B2262" s="2120"/>
      <c r="C2262" s="2120"/>
      <c r="D2262" s="2120"/>
      <c r="E2262" s="2120"/>
      <c r="F2262" s="2120"/>
      <c r="G2262" s="2120"/>
      <c r="H2262" s="2120"/>
      <c r="I2262" s="2120"/>
      <c r="J2262" s="2120"/>
      <c r="K2262" s="2120"/>
      <c r="L2262" s="2120"/>
      <c r="M2262" s="2120"/>
      <c r="N2262" s="2120"/>
      <c r="O2262" s="2120"/>
      <c r="P2262" s="2120"/>
      <c r="Q2262" s="2120"/>
      <c r="R2262" s="610"/>
    </row>
    <row r="2263" spans="8:8" ht="9.75" customHeight="1">
      <c r="A2263" s="1949">
        <f>A2224+1</f>
        <v>59.0</v>
      </c>
      <c r="B2263" s="1949"/>
      <c r="C2263" s="1949"/>
      <c r="D2263" s="1949"/>
      <c r="E2263" s="1949"/>
      <c r="F2263" s="1949"/>
      <c r="G2263" s="1949"/>
      <c r="H2263" s="1949"/>
      <c r="I2263" s="1949"/>
      <c r="J2263" s="1949"/>
      <c r="K2263" s="1949"/>
      <c r="L2263" s="1949"/>
      <c r="M2263" s="1949"/>
      <c r="N2263" s="1949"/>
      <c r="O2263" s="1949"/>
      <c r="P2263" s="1949"/>
      <c r="Q2263" s="1949"/>
      <c r="R2263" s="1949"/>
    </row>
    <row r="2264" spans="8:8" ht="16.5" customHeight="1">
      <c r="A2264" s="1950"/>
      <c r="B2264" s="1951" t="s">
        <v>51</v>
      </c>
      <c r="C2264" s="1952"/>
      <c r="D2264" s="1952"/>
      <c r="E2264" s="1952"/>
      <c r="F2264" s="1952"/>
      <c r="G2264" s="1952"/>
      <c r="H2264" s="1952"/>
      <c r="I2264" s="1952"/>
      <c r="J2264" s="1952"/>
      <c r="K2264" s="1952"/>
      <c r="L2264" s="1952"/>
      <c r="M2264" s="1952"/>
      <c r="N2264" s="1952"/>
      <c r="O2264" s="1952"/>
      <c r="P2264" s="1952"/>
      <c r="Q2264" s="1953"/>
      <c r="R2264" s="610"/>
    </row>
    <row r="2265" spans="8:8" ht="62.25" customHeight="1">
      <c r="A2265" s="1954"/>
      <c r="B2265" s="1955"/>
      <c r="C2265" s="1956"/>
      <c r="D2265" s="1957" t="str">
        <f>Master!$E$8</f>
        <v>Govt. Sr. Secondary School </v>
      </c>
      <c r="E2265" s="1958"/>
      <c r="F2265" s="1958"/>
      <c r="G2265" s="1958"/>
      <c r="H2265" s="1958"/>
      <c r="I2265" s="1958"/>
      <c r="J2265" s="1958"/>
      <c r="K2265" s="1958"/>
      <c r="L2265" s="1958"/>
      <c r="M2265" s="1958"/>
      <c r="N2265" s="1958"/>
      <c r="O2265" s="1958"/>
      <c r="P2265" s="1958"/>
      <c r="Q2265" s="1959"/>
      <c r="R2265" s="610"/>
    </row>
    <row r="2266" spans="8:8" ht="33.0" customHeight="1">
      <c r="A2266" s="1954"/>
      <c r="B2266" s="1960"/>
      <c r="C2266" s="1961"/>
      <c r="D2266" s="1962" t="str">
        <f>Master!$E$11</f>
        <v>P.S.-Bapini (Jodhpur)</v>
      </c>
      <c r="E2266" s="1962"/>
      <c r="F2266" s="1962"/>
      <c r="G2266" s="1962"/>
      <c r="H2266" s="1962"/>
      <c r="I2266" s="1962"/>
      <c r="J2266" s="1962"/>
      <c r="K2266" s="1962"/>
      <c r="L2266" s="1962"/>
      <c r="M2266" s="1962"/>
      <c r="N2266" s="1962"/>
      <c r="O2266" s="1962"/>
      <c r="P2266" s="1962"/>
      <c r="Q2266" s="1963"/>
      <c r="R2266" s="610"/>
    </row>
    <row r="2267" spans="8:8" ht="21.75" customHeight="1">
      <c r="A2267" s="1954"/>
      <c r="B2267" s="1964"/>
      <c r="C2267" s="1965" t="s">
        <v>151</v>
      </c>
      <c r="D2267" s="1966"/>
      <c r="E2267" s="1966"/>
      <c r="F2267" s="1966"/>
      <c r="G2267" s="1966"/>
      <c r="H2267" s="1967"/>
      <c r="I2267" s="1968" t="s">
        <v>128</v>
      </c>
      <c r="J2267" s="1969"/>
      <c r="K2267" s="1969"/>
      <c r="L2267" s="1970">
        <f>VLOOKUP(A2263,'Result Entry'!$B$6:$K$108,6,0)</f>
        <v>0.0</v>
      </c>
      <c r="M2267" s="1971"/>
      <c r="N2267" s="1972" t="s">
        <v>69</v>
      </c>
      <c r="O2267" s="1973"/>
      <c r="P2267" s="1974">
        <f>Master!$E$14</f>
        <v>8.151106901E9</v>
      </c>
      <c r="Q2267" s="1975"/>
      <c r="R2267" s="610"/>
    </row>
    <row r="2268" spans="8:8" ht="21.75" customHeight="1">
      <c r="A2268" s="1954"/>
      <c r="B2268" s="1976"/>
      <c r="C2268" s="1965"/>
      <c r="D2268" s="1966"/>
      <c r="E2268" s="1966"/>
      <c r="F2268" s="1966"/>
      <c r="G2268" s="1966"/>
      <c r="H2268" s="1967"/>
      <c r="I2268" s="1968"/>
      <c r="J2268" s="1969"/>
      <c r="K2268" s="1969"/>
      <c r="L2268" s="1970"/>
      <c r="M2268" s="1971"/>
      <c r="N2268" s="1470" t="s">
        <v>67</v>
      </c>
      <c r="O2268" s="1471"/>
      <c r="P2268" s="1472"/>
      <c r="Q2268" s="1977"/>
      <c r="R2268" s="610"/>
    </row>
    <row r="2269" spans="8:8" ht="21.75" customHeight="1">
      <c r="A2269" s="1954"/>
      <c r="B2269" s="1976"/>
      <c r="C2269" s="1978"/>
      <c r="D2269" s="1979"/>
      <c r="E2269" s="1979"/>
      <c r="F2269" s="1979"/>
      <c r="G2269" s="1979"/>
      <c r="H2269" s="1980"/>
      <c r="I2269" s="1981"/>
      <c r="J2269" s="1982"/>
      <c r="K2269" s="1982"/>
      <c r="L2269" s="1983"/>
      <c r="M2269" s="1984"/>
      <c r="N2269" s="1479" t="s">
        <v>52</v>
      </c>
      <c r="O2269" s="1480"/>
      <c r="P2269" s="1481" t="str">
        <f>Master!$E$6</f>
        <v>2022-23</v>
      </c>
      <c r="Q2269" s="1985"/>
      <c r="R2269" s="610"/>
    </row>
    <row r="2270" spans="8:8" ht="33.75" customHeight="1">
      <c r="A2270" s="1954"/>
      <c r="B2270" s="1986" t="s">
        <v>70</v>
      </c>
      <c r="C2270" s="1677" t="s">
        <v>21</v>
      </c>
      <c r="D2270" s="1678"/>
      <c r="E2270" s="1678"/>
      <c r="F2270" s="1678"/>
      <c r="G2270" s="1679"/>
      <c r="H2270" s="1680" t="s">
        <v>150</v>
      </c>
      <c r="I2270" s="1681">
        <f>VLOOKUP($A2263,'Result Entry'!$B$9:$FW$108,4,0)</f>
        <v>0.0</v>
      </c>
      <c r="J2270" s="1681"/>
      <c r="K2270" s="1681"/>
      <c r="L2270" s="1681"/>
      <c r="M2270" s="1681"/>
      <c r="N2270" s="1681"/>
      <c r="O2270" s="1681"/>
      <c r="P2270" s="1681"/>
      <c r="Q2270" s="1987"/>
      <c r="R2270" s="610"/>
    </row>
    <row r="2271" spans="8:8" ht="33.75" customHeight="1">
      <c r="A2271" s="1954"/>
      <c r="B2271" s="1986" t="s">
        <v>70</v>
      </c>
      <c r="C2271" s="1683" t="s">
        <v>23</v>
      </c>
      <c r="D2271" s="1684"/>
      <c r="E2271" s="1684"/>
      <c r="F2271" s="1684"/>
      <c r="G2271" s="1685"/>
      <c r="H2271" s="1686" t="s">
        <v>150</v>
      </c>
      <c r="I2271" s="1687">
        <f>VLOOKUP($A2263,'Result Entry'!$B$9:$FW$108,7,0)</f>
        <v>0.0</v>
      </c>
      <c r="J2271" s="1687"/>
      <c r="K2271" s="1687"/>
      <c r="L2271" s="1687"/>
      <c r="M2271" s="1687"/>
      <c r="N2271" s="1687"/>
      <c r="O2271" s="1687"/>
      <c r="P2271" s="1687"/>
      <c r="Q2271" s="1988"/>
      <c r="R2271" s="610"/>
    </row>
    <row r="2272" spans="8:8" ht="33.75" customHeight="1">
      <c r="A2272" s="1954"/>
      <c r="B2272" s="1986" t="s">
        <v>70</v>
      </c>
      <c r="C2272" s="1683" t="s">
        <v>24</v>
      </c>
      <c r="D2272" s="1684"/>
      <c r="E2272" s="1684"/>
      <c r="F2272" s="1684"/>
      <c r="G2272" s="1685"/>
      <c r="H2272" s="1686" t="s">
        <v>150</v>
      </c>
      <c r="I2272" s="1687">
        <f>VLOOKUP($A2263,'Result Entry'!$B$9:$FW$108,8,0)</f>
        <v>0.0</v>
      </c>
      <c r="J2272" s="1687"/>
      <c r="K2272" s="1687"/>
      <c r="L2272" s="1687"/>
      <c r="M2272" s="1687"/>
      <c r="N2272" s="1687"/>
      <c r="O2272" s="1687"/>
      <c r="P2272" s="1687"/>
      <c r="Q2272" s="1988"/>
      <c r="R2272" s="610"/>
    </row>
    <row r="2273" spans="8:8" ht="33.75" customHeight="1">
      <c r="A2273" s="1954"/>
      <c r="B2273" s="1986" t="s">
        <v>70</v>
      </c>
      <c r="C2273" s="1683" t="s">
        <v>53</v>
      </c>
      <c r="D2273" s="1684"/>
      <c r="E2273" s="1684"/>
      <c r="F2273" s="1684"/>
      <c r="G2273" s="1685"/>
      <c r="H2273" s="1686" t="s">
        <v>150</v>
      </c>
      <c r="I2273" s="1687">
        <f>VLOOKUP($A2263,'Result Entry'!$B$9:$FW$108,9,0)</f>
        <v>0.0</v>
      </c>
      <c r="J2273" s="1687"/>
      <c r="K2273" s="1687"/>
      <c r="L2273" s="1687"/>
      <c r="M2273" s="1687"/>
      <c r="N2273" s="1687"/>
      <c r="O2273" s="1687"/>
      <c r="P2273" s="1687"/>
      <c r="Q2273" s="1988"/>
      <c r="R2273" s="610"/>
    </row>
    <row r="2274" spans="8:8" ht="33.75" customHeight="1">
      <c r="A2274" s="1954"/>
      <c r="B2274" s="1986" t="s">
        <v>70</v>
      </c>
      <c r="C2274" s="1683" t="s">
        <v>54</v>
      </c>
      <c r="D2274" s="1684"/>
      <c r="E2274" s="1684"/>
      <c r="F2274" s="1684"/>
      <c r="G2274" s="1685"/>
      <c r="H2274" s="1686" t="s">
        <v>150</v>
      </c>
      <c r="I2274" s="1689" t="str">
        <f>CONCATENATE('Result Entry'!$G$4,'Result Entry'!$J$4)</f>
        <v>11(A)</v>
      </c>
      <c r="J2274" s="1687"/>
      <c r="K2274" s="1687"/>
      <c r="L2274" s="1687"/>
      <c r="M2274" s="1687"/>
      <c r="N2274" s="1687"/>
      <c r="O2274" s="1687"/>
      <c r="P2274" s="1687"/>
      <c r="Q2274" s="1988"/>
      <c r="R2274" s="610"/>
    </row>
    <row r="2275" spans="8:8" ht="33.75" customHeight="1">
      <c r="A2275" s="1954"/>
      <c r="B2275" s="1986" t="s">
        <v>70</v>
      </c>
      <c r="C2275" s="1742" t="s">
        <v>26</v>
      </c>
      <c r="D2275" s="1763"/>
      <c r="E2275" s="1763"/>
      <c r="F2275" s="1763"/>
      <c r="G2275" s="1989"/>
      <c r="H2275" s="1693" t="s">
        <v>150</v>
      </c>
      <c r="I2275" s="1694">
        <f>VLOOKUP($A2263,'Result Entry'!$B$9:$FW$108,10,0)</f>
        <v>0.0</v>
      </c>
      <c r="J2275" s="1694"/>
      <c r="K2275" s="1694"/>
      <c r="L2275" s="1694"/>
      <c r="M2275" s="1694"/>
      <c r="N2275" s="1694"/>
      <c r="O2275" s="1694"/>
      <c r="P2275" s="1694"/>
      <c r="Q2275" s="1990"/>
      <c r="R2275" s="610"/>
    </row>
    <row r="2276" spans="8:8" ht="33.75" customHeight="1">
      <c r="A2276" s="1954"/>
      <c r="B2276" s="1986" t="s">
        <v>70</v>
      </c>
      <c r="C2276" s="1991" t="s">
        <v>244</v>
      </c>
      <c r="D2276" s="1992"/>
      <c r="E2276" s="1993" t="s">
        <v>73</v>
      </c>
      <c r="F2276" s="1994" t="s">
        <v>74</v>
      </c>
      <c r="G2276" s="1994" t="s">
        <v>230</v>
      </c>
      <c r="H2276" s="1995" t="s">
        <v>169</v>
      </c>
      <c r="I2276" s="1701" t="s">
        <v>56</v>
      </c>
      <c r="J2276" s="1996"/>
      <c r="K2276" s="1996"/>
      <c r="L2276" s="1997" t="s">
        <v>231</v>
      </c>
      <c r="M2276" s="1998" t="s">
        <v>85</v>
      </c>
      <c r="N2276" s="1998"/>
      <c r="O2276" s="1999"/>
      <c r="P2276" s="2000" t="s">
        <v>77</v>
      </c>
      <c r="Q2276" s="2001" t="s">
        <v>99</v>
      </c>
      <c r="R2276" s="610"/>
    </row>
    <row r="2277" spans="8:8" ht="33.75" customHeight="1">
      <c r="A2277" s="1954"/>
      <c r="B2277" s="1986" t="s">
        <v>70</v>
      </c>
      <c r="C2277" s="2002"/>
      <c r="D2277" s="2003"/>
      <c r="E2277" s="2004"/>
      <c r="F2277" s="2005"/>
      <c r="G2277" s="2005"/>
      <c r="H2277" s="2006"/>
      <c r="I2277" s="2007" t="s">
        <v>233</v>
      </c>
      <c r="J2277" s="2008" t="s">
        <v>87</v>
      </c>
      <c r="K2277" s="2009" t="s">
        <v>109</v>
      </c>
      <c r="L2277" s="2010"/>
      <c r="M2277" s="2007" t="s">
        <v>233</v>
      </c>
      <c r="N2277" s="2008" t="s">
        <v>87</v>
      </c>
      <c r="O2277" s="2011" t="s">
        <v>110</v>
      </c>
      <c r="P2277" s="2012"/>
      <c r="Q2277" s="2013"/>
      <c r="R2277" s="610"/>
    </row>
    <row r="2278" spans="8:8" s="2014" ht="33.75" customFormat="1" customHeight="1">
      <c r="A2278" s="1954"/>
      <c r="B2278" s="1986" t="s">
        <v>70</v>
      </c>
      <c r="C2278" s="2015" t="s">
        <v>57</v>
      </c>
      <c r="D2278" s="2016"/>
      <c r="E2278" s="2017">
        <f>'Result Entry'!$L$7</f>
        <v>10.0</v>
      </c>
      <c r="F2278" s="2018">
        <f>'Result Entry'!$M$7</f>
        <v>10.0</v>
      </c>
      <c r="G2278" s="2018">
        <f>'Result Entry'!$N$7</f>
        <v>10.0</v>
      </c>
      <c r="H2278" s="2019">
        <f>SUM(E2278:G2278)</f>
        <v>30.0</v>
      </c>
      <c r="I2278" s="2020" t="s">
        <v>243</v>
      </c>
      <c r="J2278" s="2021" t="s">
        <v>243</v>
      </c>
      <c r="K2278" s="2022">
        <f>'Result Entry'!$P$7</f>
        <v>70.0</v>
      </c>
      <c r="L2278" s="2023">
        <f>SUM(H2278,K2278)</f>
        <v>100.0</v>
      </c>
      <c r="M2278" s="2020" t="s">
        <v>243</v>
      </c>
      <c r="N2278" s="2021" t="s">
        <v>243</v>
      </c>
      <c r="O2278" s="2019">
        <f>'Result Entry'!$R$7</f>
        <v>100.0</v>
      </c>
      <c r="P2278" s="2024">
        <f>SUM(L2278,O2278)</f>
        <v>200.0</v>
      </c>
      <c r="Q2278" s="2025"/>
      <c r="R2278" s="610"/>
    </row>
    <row r="2279" spans="8:8" s="1538" ht="33.75" customFormat="1" customHeight="1">
      <c r="A2279" s="1954"/>
      <c r="B2279" s="1986" t="s">
        <v>70</v>
      </c>
      <c r="C2279" s="1540" t="str">
        <f>'Result Entry'!$L$3</f>
        <v>HINDI Comp.</v>
      </c>
      <c r="D2279" s="1541"/>
      <c r="E2279" s="1728">
        <f>IF($L2267="TC",0,IF($L2267="Nso",0,VLOOKUP($A2263,'Result Entry'!$B$9:$FW$108,11,0)))</f>
        <v>0.0</v>
      </c>
      <c r="F2279" s="1729">
        <f>IF($L2267="TC",0,IF($L2267="Nso",0,VLOOKUP($A2263,'Result Entry'!$B$9:$FW$108,12,0)))</f>
        <v>0.0</v>
      </c>
      <c r="G2279" s="1729">
        <f>IF($L2267="TC",0,IF($L2267="Nso",0,VLOOKUP($A2263,'Result Entry'!$B$9:$FW$108,13,0)))</f>
        <v>0.0</v>
      </c>
      <c r="H2279" s="2026">
        <f>SUM(E2279:G2279)</f>
        <v>0.0</v>
      </c>
      <c r="I2279" s="2027" t="str">
        <f>CONCATENATE(U2279,"/",'Result Entry'!$P$7)</f>
        <v>0/70</v>
      </c>
      <c r="J2279" s="2028" t="str">
        <f>IF(V2279=0,"--",CONCATENATE(V2279,"/"))</f>
        <v>--</v>
      </c>
      <c r="K2279" s="2029">
        <f>SUM(U2279:V2279)</f>
        <v>0.0</v>
      </c>
      <c r="L2279" s="2030">
        <f>SUM(H2279,K2279)</f>
        <v>0.0</v>
      </c>
      <c r="M2279" s="2027" t="str">
        <f>CONCATENATE(W2279,"/",'Result Entry'!$R$7)</f>
        <v>0/100</v>
      </c>
      <c r="N2279" s="2028" t="str">
        <f>IF(X2279=0,"--",CONCATENATE(X2279,"/"))</f>
        <v>--</v>
      </c>
      <c r="O2279" s="2031">
        <f>SUM(W2279:X2279)</f>
        <v>0.0</v>
      </c>
      <c r="P2279" s="1734">
        <f>SUM(L2279,O2279)</f>
        <v>0.0</v>
      </c>
      <c r="Q2279" s="2032" t="str">
        <f>IF($L2267="TC",0,IF($L2267="Nso",0,VLOOKUP($A2263,'Result Entry'!$B$9:$FW$108,24,0)))</f>
        <v/>
      </c>
      <c r="R2279" s="610"/>
      <c r="U2279" s="2033">
        <f>IF($L2267="TC",0,IF($L2267="Nso",0,VLOOKUP($A2263,'Result Entry'!$B$9:$FW$108,15,0)))</f>
        <v>0.0</v>
      </c>
      <c r="V2279" s="2033">
        <v>0.0</v>
      </c>
      <c r="W2279" s="2033">
        <f>IF($L2267="TC",0,IF($L2267="Nso",0,VLOOKUP($A2263,'Result Entry'!$B$9:$FW$108,17,0)))</f>
        <v>0.0</v>
      </c>
      <c r="X2279" s="2033">
        <v>0.0</v>
      </c>
    </row>
    <row r="2280" spans="8:8" s="1538" ht="33.75" customFormat="1" customHeight="1">
      <c r="A2280" s="1954"/>
      <c r="B2280" s="1986" t="s">
        <v>70</v>
      </c>
      <c r="C2280" s="1551" t="str">
        <f>'Result Entry'!$Z$3</f>
        <v>ENGLISH Comp.</v>
      </c>
      <c r="D2280" s="1552"/>
      <c r="E2280" s="1728">
        <f>IF($L2267="TC",0,IF($L2267="Nso",0,VLOOKUP($A2263,'Result Entry'!$B$9:$FW$108,25,0)))</f>
        <v>0.0</v>
      </c>
      <c r="F2280" s="1729">
        <f>IF($L2267="TC",0,IF($L2267="Nso",0,VLOOKUP($A2263,'Result Entry'!$B$9:$FW$108,26,0)))</f>
        <v>0.0</v>
      </c>
      <c r="G2280" s="1729">
        <f>IF($L2267="TC",0,IF($L2267="Nso",0,VLOOKUP($A2263,'Result Entry'!$B$9:$FW$108,27,0)))</f>
        <v>0.0</v>
      </c>
      <c r="H2280" s="2034">
        <f t="shared" si="290" ref="H2280:H2285">SUM(E2280:G2280)</f>
        <v>0.0</v>
      </c>
      <c r="I2280" s="2035" t="str">
        <f>CONCATENATE(U2280,"/",'Result Entry'!$AD$7)</f>
        <v>0/70</v>
      </c>
      <c r="J2280" s="2036" t="str">
        <f>IF(V2280=0,"--",CONCATENATE(V2280,"/"))</f>
        <v>--</v>
      </c>
      <c r="K2280" s="2037">
        <f t="shared" si="291" ref="K2280:K2285">SUM(U2280:V2280)</f>
        <v>0.0</v>
      </c>
      <c r="L2280" s="2038">
        <f t="shared" si="292" ref="L2280:L2285">SUM(H2280,K2280)</f>
        <v>0.0</v>
      </c>
      <c r="M2280" s="2035" t="str">
        <f>CONCATENATE(W2280,"/",'Result Entry'!$AF$7)</f>
        <v>0/100</v>
      </c>
      <c r="N2280" s="2036" t="str">
        <f>IF(X2280=0,"--",CONCATENATE(X2280,"/"))</f>
        <v>--</v>
      </c>
      <c r="O2280" s="2031">
        <f t="shared" si="293" ref="O2280:O2285">SUM(W2280:X2280)</f>
        <v>0.0</v>
      </c>
      <c r="P2280" s="1734">
        <f t="shared" si="294" ref="P2280:P2285">SUM(L2280,O2280)</f>
        <v>0.0</v>
      </c>
      <c r="Q2280" s="2032" t="str">
        <f>IF($L2267="TC",0,IF($L2267="Nso",0,VLOOKUP($A2263,'Result Entry'!$B$9:$FW$108,38,0)))</f>
        <v/>
      </c>
      <c r="R2280" s="610"/>
      <c r="U2280" s="2039">
        <f>IF($L2267="TC",0,IF($L2267="Nso",0,VLOOKUP($A2263,'Result Entry'!$B$9:$FW$108,29,0)))</f>
        <v>0.0</v>
      </c>
      <c r="V2280" s="2039">
        <v>0.0</v>
      </c>
      <c r="W2280" s="2039">
        <f>IF($L2267="TC",0,IF($L2267="Nso",0,VLOOKUP($A2263,'Result Entry'!$B$9:$FW$108,31,0)))</f>
        <v>0.0</v>
      </c>
      <c r="X2280" s="2039">
        <v>0.0</v>
      </c>
    </row>
    <row r="2281" spans="8:8" s="1538" ht="33.75" customFormat="1" customHeight="1">
      <c r="A2281" s="1954"/>
      <c r="B2281" s="1986" t="s">
        <v>70</v>
      </c>
      <c r="C2281" s="1551">
        <f>IF(Y2281&gt;=1,'Result Entry'!$AO$3,0)</f>
        <v>0.0</v>
      </c>
      <c r="D2281" s="1552"/>
      <c r="E2281" s="1728">
        <f>IF($L2267="TC",0,IF($L2267="Nso",0,VLOOKUP($A2263,'Result Entry'!$B$9:$FW$108,40,0)))</f>
        <v>0.0</v>
      </c>
      <c r="F2281" s="1729">
        <f>IF($L2267="TC",0,IF($L2267="Nso",0,VLOOKUP($A2263,'Result Entry'!$B$9:$FW$108,41,0)))</f>
        <v>0.0</v>
      </c>
      <c r="G2281" s="1729">
        <f>IF($L2267="TC",0,IF($L2267="Nso",0,VLOOKUP($A2263,'Result Entry'!$B$9:$FW$108,42,0)))</f>
        <v>0.0</v>
      </c>
      <c r="H2281" s="2034">
        <f t="shared" si="290"/>
        <v>0.0</v>
      </c>
      <c r="I2281" s="2035" t="str">
        <f>CONCATENATE(U2281,"/",'Result Entry'!$AS$7)</f>
        <v>0/40</v>
      </c>
      <c r="J2281" s="2036" t="str">
        <f>IF(V2281=0,"--",CONCATENATE(V2281,"/",'Result Entry'!$AT$7))</f>
        <v>--</v>
      </c>
      <c r="K2281" s="2037">
        <f t="shared" si="291"/>
        <v>0.0</v>
      </c>
      <c r="L2281" s="2038">
        <f t="shared" si="292"/>
        <v>0.0</v>
      </c>
      <c r="M2281" s="2035" t="str">
        <f>CONCATENATE(W2281,"/",'Result Entry'!$AW$7)</f>
        <v>0/100</v>
      </c>
      <c r="N2281" s="2036" t="str">
        <f>IF(X2281=0,"--",CONCATENATE(X2281,"/",'Result Entry'!$AX$7))</f>
        <v>--</v>
      </c>
      <c r="O2281" s="2031">
        <f t="shared" si="293"/>
        <v>0.0</v>
      </c>
      <c r="P2281" s="1734">
        <f t="shared" si="294"/>
        <v>0.0</v>
      </c>
      <c r="Q2281" s="2032" t="str">
        <f>IF($L2267="TC",0,IF($L2267="Nso",0,VLOOKUP($A2263,'Result Entry'!$B$9:$FW$108,55,0)))</f>
        <v/>
      </c>
      <c r="R2281" s="610"/>
      <c r="U2281" s="2039">
        <f>IF($L2267="TC",0,IF($L2267="Nso",0,VLOOKUP($A2263,'Result Entry'!$B$9:$FW$108,44,0)))</f>
        <v>0.0</v>
      </c>
      <c r="V2281" s="2039">
        <f>IF($L2267="TC",0,IF($L2267="Nso",0,VLOOKUP($A2263,'Result Entry'!$B$9:$FW$108,45,0)))</f>
        <v>0.0</v>
      </c>
      <c r="W2281" s="2039">
        <f>IF($L2267="TC",0,IF($L2267="Nso",0,VLOOKUP($A2263,'Result Entry'!$B$9:$FW$108,48,0)))</f>
        <v>0.0</v>
      </c>
      <c r="X2281" s="2039">
        <f>IF($L2267="TC",0,IF($L2267="Nso",0,VLOOKUP($A2263,'Result Entry'!$B$9:$FW$108,49,0)))</f>
        <v>0.0</v>
      </c>
      <c r="Y2281" s="2039">
        <f>VLOOKUP($A2263,'Result Entry'!$B$9:$FW$108,39,0)</f>
        <v>0.0</v>
      </c>
    </row>
    <row r="2282" spans="8:8" s="1538" ht="33.75" customFormat="1" customHeight="1">
      <c r="A2282" s="1954"/>
      <c r="B2282" s="1986" t="s">
        <v>70</v>
      </c>
      <c r="C2282" s="1551">
        <f>IF(Y2282&gt;=1,'Result Entry'!$BF$3,0)</f>
        <v>0.0</v>
      </c>
      <c r="D2282" s="1552"/>
      <c r="E2282" s="1728">
        <f>IF($L2267="TC",0,IF($L2267="Nso",0,VLOOKUP($A2263,'Result Entry'!$B$9:$FW$108,57,0)))</f>
        <v>0.0</v>
      </c>
      <c r="F2282" s="1729">
        <f>IF($L2267="TC",0,IF($L2267="Nso",0,VLOOKUP($A2263,'Result Entry'!$B$9:$FW$108,58,0)))</f>
        <v>0.0</v>
      </c>
      <c r="G2282" s="1729">
        <f>IF($L2267="TC",0,IF($L2267="Nso",0,VLOOKUP($A2263,'Result Entry'!$B$9:$FW$108,59,0)))</f>
        <v>0.0</v>
      </c>
      <c r="H2282" s="2034">
        <f t="shared" si="290"/>
        <v>0.0</v>
      </c>
      <c r="I2282" s="2035" t="str">
        <f>CONCATENATE(U2282,"/",'Result Entry'!$BJ$7)</f>
        <v>0/70</v>
      </c>
      <c r="J2282" s="2036" t="str">
        <f>IF(V2282=0,"--",CONCATENATE(V2282,"/",'Result Entry'!$BK$7))</f>
        <v>--</v>
      </c>
      <c r="K2282" s="2037">
        <f t="shared" si="291"/>
        <v>0.0</v>
      </c>
      <c r="L2282" s="2038">
        <f t="shared" si="292"/>
        <v>0.0</v>
      </c>
      <c r="M2282" s="2035" t="str">
        <f>CONCATENATE(W2282,"/",'Result Entry'!$BN$7)</f>
        <v>0/100</v>
      </c>
      <c r="N2282" s="2036" t="str">
        <f>IF(X2282=0,"--",CONCATENATE(X2282,"/",'Result Entry'!$BO$7))</f>
        <v>--</v>
      </c>
      <c r="O2282" s="2031">
        <f t="shared" si="293"/>
        <v>0.0</v>
      </c>
      <c r="P2282" s="1734">
        <f t="shared" si="294"/>
        <v>0.0</v>
      </c>
      <c r="Q2282" s="2032" t="str">
        <f>IF($L2267="TC",0,IF($L2267="Nso",0,VLOOKUP($A2263,'Result Entry'!$B$9:$FW$108,72,0)))</f>
        <v/>
      </c>
      <c r="R2282" s="610"/>
      <c r="U2282" s="2039">
        <f>IF($L2267="TC",0,IF($L2267="Nso",0,VLOOKUP($A2263,'Result Entry'!$B$9:$FW$108,61,0)))</f>
        <v>0.0</v>
      </c>
      <c r="V2282" s="2039">
        <f>IF($L2267="TC",0,IF($L2267="Nso",0,VLOOKUP($A2263,'Result Entry'!$B$9:$FW$108,62,0)))</f>
        <v>0.0</v>
      </c>
      <c r="W2282" s="2039">
        <f>IF($L2267="TC",0,IF($L2267="Nso",0,VLOOKUP($A2263,'Result Entry'!$B$9:$FW$108,65,0)))</f>
        <v>0.0</v>
      </c>
      <c r="X2282" s="2039">
        <f>IF($L2267="TC",0,IF($L2267="Nso",0,VLOOKUP($A2263,'Result Entry'!$B$9:$FW$108,66,0)))</f>
        <v>0.0</v>
      </c>
      <c r="Y2282" s="2039">
        <f>VLOOKUP($A2263,'Result Entry'!$B$9:$FW$108,56,0)</f>
        <v>0.0</v>
      </c>
    </row>
    <row r="2283" spans="8:8" s="1538" ht="33.75" customFormat="1" customHeight="1">
      <c r="A2283" s="1954"/>
      <c r="B2283" s="1986" t="s">
        <v>70</v>
      </c>
      <c r="C2283" s="1554">
        <f>IF(Y2283&gt;=1,'Result Entry'!$BW$3,0)</f>
        <v>0.0</v>
      </c>
      <c r="D2283" s="2040"/>
      <c r="E2283" s="2041">
        <f>IF($L2267="TC",0,IF($L2267="Nso",0,VLOOKUP($A2263,'Result Entry'!$B$9:$FW$108,74,0)))</f>
        <v>0.0</v>
      </c>
      <c r="F2283" s="2042">
        <f>IF($L2267="TC",0,IF($L2267="Nso",0,VLOOKUP($A2263,'Result Entry'!$B$9:$FW$108,75,0)))</f>
        <v>0.0</v>
      </c>
      <c r="G2283" s="2042">
        <f>IF($L2267="TC",0,IF($L2267="Nso",0,VLOOKUP($A2263,'Result Entry'!$B$9:$FW$108,76,0)))</f>
        <v>0.0</v>
      </c>
      <c r="H2283" s="2043">
        <f t="shared" si="290"/>
        <v>0.0</v>
      </c>
      <c r="I2283" s="2044" t="str">
        <f>CONCATENATE(U2283,"/",'Result Entry'!$CA$7)</f>
        <v>0/70</v>
      </c>
      <c r="J2283" s="2045" t="str">
        <f>IF(V2283=0,"--",CONCATENATE(V2283,"/",'Result Entry'!$CB$7))</f>
        <v>--</v>
      </c>
      <c r="K2283" s="2046">
        <f t="shared" si="291"/>
        <v>0.0</v>
      </c>
      <c r="L2283" s="2047">
        <f t="shared" si="292"/>
        <v>0.0</v>
      </c>
      <c r="M2283" s="2044" t="str">
        <f>CONCATENATE(W2283,"/",'Result Entry'!$CE$7)</f>
        <v>0/100</v>
      </c>
      <c r="N2283" s="2045" t="str">
        <f>IF(X2283=0,"--",CONCATENATE(X2283,"/",'Result Entry'!$CF$7))</f>
        <v>--</v>
      </c>
      <c r="O2283" s="2043">
        <f t="shared" si="293"/>
        <v>0.0</v>
      </c>
      <c r="P2283" s="2048">
        <f t="shared" si="294"/>
        <v>0.0</v>
      </c>
      <c r="Q2283" s="2049" t="str">
        <f>IF($L2267="TC",0,IF($L2267="Nso",0,VLOOKUP($A2263,'Result Entry'!$B$9:$FW$108,89,0)))</f>
        <v/>
      </c>
      <c r="R2283" s="610"/>
      <c r="U2283" s="2041">
        <f>IF($L2267="TC",0,IF($L2267="Nso",0,VLOOKUP($A2263,'Result Entry'!$B$9:$FW$108,78,0)))</f>
        <v>0.0</v>
      </c>
      <c r="V2283" s="2041">
        <f>IF($L2267="TC",0,IF($L2267="Nso",0,VLOOKUP($A2263,'Result Entry'!$B$9:$FW$108,79,0)))</f>
        <v>0.0</v>
      </c>
      <c r="W2283" s="2041">
        <f>IF($L2267="TC",0,IF($L2267="Nso",0,VLOOKUP($A2263,'Result Entry'!$B$9:$FW$108,82,0)))</f>
        <v>0.0</v>
      </c>
      <c r="X2283" s="2041">
        <f>IF($L2267="TC",0,IF($L2267="Nso",0,VLOOKUP($A2263,'Result Entry'!$B$9:$FW$108,83,0)))</f>
        <v>0.0</v>
      </c>
      <c r="Y2283" s="2041">
        <f>VLOOKUP($A2263,'Result Entry'!$B$9:$FW$108,73,0)</f>
        <v>0.0</v>
      </c>
    </row>
    <row r="2284" spans="8:8" s="1538" ht="33.75" customFormat="1" customHeight="1">
      <c r="A2284" s="1954"/>
      <c r="B2284" s="1986" t="s">
        <v>70</v>
      </c>
      <c r="C2284" s="2050">
        <f>IF(Y2284&gt;=1,'Result Entry'!$CN$3,0)</f>
        <v>0.0</v>
      </c>
      <c r="D2284" s="2040"/>
      <c r="E2284" s="2051">
        <f>IF($L2267="TC",0,IF($L2267="Nso",0,VLOOKUP($A2263,'Result Entry'!$B$9:$FW$108,91,0)))</f>
        <v>0.0</v>
      </c>
      <c r="F2284" s="2052">
        <f>IF($L2267="TC",0,IF($L2267="Nso",0,VLOOKUP($A2263,'Result Entry'!$B$9:$FW$108,92,0)))</f>
        <v>0.0</v>
      </c>
      <c r="G2284" s="2052">
        <f>IF($L2267="TC",0,IF($L2267="Nso",0,VLOOKUP($A2263,'Result Entry'!$B$9:$FW$108,93,0)))</f>
        <v>0.0</v>
      </c>
      <c r="H2284" s="2053">
        <f t="shared" si="290"/>
        <v>0.0</v>
      </c>
      <c r="I2284" s="2054" t="str">
        <f>CONCATENATE(U2284,"/",'Result Entry'!$CR$7)</f>
        <v>0/70</v>
      </c>
      <c r="J2284" s="2055" t="str">
        <f>IF(V2284=0,"--",CONCATENATE(V2284,"/",'Result Entry'!$CS$7))</f>
        <v>--</v>
      </c>
      <c r="K2284" s="2056">
        <f t="shared" si="291"/>
        <v>0.0</v>
      </c>
      <c r="L2284" s="2057">
        <f t="shared" si="292"/>
        <v>0.0</v>
      </c>
      <c r="M2284" s="2054" t="str">
        <f>CONCATENATE(W2284,"/",'Result Entry'!$CV$7)</f>
        <v>0/100</v>
      </c>
      <c r="N2284" s="2055" t="str">
        <f>IF(X2284=0,"--",CONCATENATE(X2284,"/",'Result Entry'!$CW$7))</f>
        <v>--</v>
      </c>
      <c r="O2284" s="2053">
        <f t="shared" si="293"/>
        <v>0.0</v>
      </c>
      <c r="P2284" s="2058">
        <f t="shared" si="294"/>
        <v>0.0</v>
      </c>
      <c r="Q2284" s="2059" t="str">
        <f>IF($L2267="TC",0,IF($L2267="Nso",0,VLOOKUP($A2263,'Result Entry'!$B$9:$FW$108,106,0)))</f>
        <v/>
      </c>
      <c r="R2284" s="610"/>
      <c r="U2284" s="2051">
        <f>IF($L2267="TC",0,IF($L2267="Nso",0,VLOOKUP($A2263,'Result Entry'!$B$9:$FW$108,95,0)))</f>
        <v>0.0</v>
      </c>
      <c r="V2284" s="2051">
        <f>IF($L2267="TC",0,IF($L2267="Nso",0,VLOOKUP($A2263,'Result Entry'!$B$9:$FW$108,96,0)))</f>
        <v>0.0</v>
      </c>
      <c r="W2284" s="2051">
        <f>IF($L2267="TC",0,IF($L2267="Nso",0,VLOOKUP($A2263,'Result Entry'!$B$9:$FW$108,99,0)))</f>
        <v>0.0</v>
      </c>
      <c r="X2284" s="2051">
        <f>IF($L2267="TC",0,IF($L2267="Nso",0,VLOOKUP($A2263,'Result Entry'!$B$9:$FW$108,100,0)))</f>
        <v>0.0</v>
      </c>
      <c r="Y2284" s="2051">
        <f>VLOOKUP($A2263,'Result Entry'!$B$9:$FW$108,90,0)</f>
        <v>0.0</v>
      </c>
    </row>
    <row r="2285" spans="8:8" s="1538" ht="33.75" customFormat="1" customHeight="1">
      <c r="A2285" s="1954"/>
      <c r="B2285" s="1986" t="s">
        <v>70</v>
      </c>
      <c r="C2285" s="1554">
        <f>IF(Y2285&gt;=1,'Result Entry'!$DE$3,0)</f>
        <v>0.0</v>
      </c>
      <c r="D2285" s="2040"/>
      <c r="E2285" s="1739">
        <f>IF($L2267="TC",0,IF($L2267="Nso",0,VLOOKUP($A2263,'Result Entry'!$B$9:$FW$108,108,0)))</f>
        <v>0.0</v>
      </c>
      <c r="F2285" s="1740">
        <f>IF($L2267="TC",0,IF($L2267="Nso",0,VLOOKUP($A2263,'Result Entry'!$B$9:$FW$108,109,0)))</f>
        <v>0.0</v>
      </c>
      <c r="G2285" s="1740">
        <f>IF($L2267="TC",0,IF($L2267="Nso",0,VLOOKUP($A2263,'Result Entry'!$B$9:$FW$108,110,0)))</f>
        <v>0.0</v>
      </c>
      <c r="H2285" s="2060">
        <f t="shared" si="290"/>
        <v>0.0</v>
      </c>
      <c r="I2285" s="2061" t="str">
        <f>CONCATENATE(U2285,"/",'Result Entry'!$DI$7)</f>
        <v>0/70</v>
      </c>
      <c r="J2285" s="2062" t="str">
        <f>IF(V2285=0,"--",CONCATENATE(V2285,"/",'Result Entry'!$DJ$7))</f>
        <v>--</v>
      </c>
      <c r="K2285" s="2063">
        <f t="shared" si="291"/>
        <v>0.0</v>
      </c>
      <c r="L2285" s="2064">
        <f t="shared" si="292"/>
        <v>0.0</v>
      </c>
      <c r="M2285" s="2061" t="str">
        <f>CONCATENATE(W2285,"/",'Result Entry'!$DM$7)</f>
        <v>0/100</v>
      </c>
      <c r="N2285" s="2062" t="str">
        <f>IF(X2285=0,"--",CONCATENATE(X2285,"/",'Result Entry'!$DN$7))</f>
        <v>--</v>
      </c>
      <c r="O2285" s="2060">
        <f t="shared" si="293"/>
        <v>0.0</v>
      </c>
      <c r="P2285" s="1746">
        <f t="shared" si="294"/>
        <v>0.0</v>
      </c>
      <c r="Q2285" s="2032" t="str">
        <f>IF($L2267="TC",0,IF($L2267="Nso",0,VLOOKUP($A2263,'Result Entry'!$B$9:$FW$108,123,0)))</f>
        <v/>
      </c>
      <c r="R2285" s="610"/>
      <c r="U2285" s="2065">
        <f>IF($L2267="TC",0,IF($L2267="Nso",0,VLOOKUP($A2263,'Result Entry'!$B$9:$FW$108,112,0)))</f>
        <v>0.0</v>
      </c>
      <c r="V2285" s="2065">
        <f>IF($L2267="TC",0,IF($L2267="Nso",0,VLOOKUP($A2263,'Result Entry'!$B$9:$FW$108,113,0)))</f>
        <v>0.0</v>
      </c>
      <c r="W2285" s="2065">
        <f>IF($L2267="TC",0,IF($L2267="Nso",0,VLOOKUP($A2263,'Result Entry'!$B$9:$FW$108,116,0)))</f>
        <v>0.0</v>
      </c>
      <c r="X2285" s="2065">
        <f>IF($L2267="TC",0,IF($L2267="Nso",0,VLOOKUP($A2263,'Result Entry'!$B$9:$FW$108,117,0)))</f>
        <v>0.0</v>
      </c>
      <c r="Y2285" s="2065">
        <f>VLOOKUP($A2263,'Result Entry'!$B$9:$FW$108,107,0)</f>
        <v>0.0</v>
      </c>
    </row>
    <row r="2286" spans="8:8" ht="33.75" customHeight="1">
      <c r="A2286" s="1954"/>
      <c r="B2286" s="1986" t="s">
        <v>70</v>
      </c>
      <c r="C2286" s="1565" t="s">
        <v>78</v>
      </c>
      <c r="D2286" s="1566"/>
      <c r="E2286" s="1567"/>
      <c r="F2286" s="1747" t="s">
        <v>79</v>
      </c>
      <c r="G2286" s="2066"/>
      <c r="H2286" s="1748"/>
      <c r="I2286" s="1747" t="s">
        <v>80</v>
      </c>
      <c r="J2286" s="1749"/>
      <c r="K2286" s="2067" t="s">
        <v>42</v>
      </c>
      <c r="L2286" s="2068"/>
      <c r="M2286" s="2067" t="s">
        <v>92</v>
      </c>
      <c r="N2286" s="1753"/>
      <c r="O2286" s="1752" t="s">
        <v>40</v>
      </c>
      <c r="P2286" s="1753"/>
      <c r="Q2286" s="2069" t="s">
        <v>44</v>
      </c>
      <c r="R2286" s="610"/>
    </row>
    <row r="2287" spans="8:8" ht="33.75" customHeight="1">
      <c r="A2287" s="1954"/>
      <c r="B2287" s="1986" t="s">
        <v>70</v>
      </c>
      <c r="C2287" s="1577"/>
      <c r="D2287" s="1578"/>
      <c r="E2287" s="1579"/>
      <c r="F2287" s="1755">
        <f>IF($L2267="TC",0,IF($L2267="Nso",0,VLOOKUP($A2263,'Result Entry'!$B$9:$FW$108,171,0)))</f>
        <v>0.0</v>
      </c>
      <c r="G2287" s="2070"/>
      <c r="H2287" s="1756"/>
      <c r="I2287" s="2071">
        <f>IF($L2267="TC",0,IF($L2267="Nso",0,VLOOKUP($A2263,'Result Entry'!$B$9:$FW$108,172,0)))</f>
        <v>0.0</v>
      </c>
      <c r="J2287" s="2072"/>
      <c r="K2287" s="2073">
        <f>IF($L2267="TC",0,IF($L2267="Nso",0,VLOOKUP($A2263,'Result Entry'!$B$9:$FW$108,173,0)))</f>
        <v>0.0</v>
      </c>
      <c r="L2287" s="2074"/>
      <c r="M2287" s="2075" t="str">
        <f>IF($L2267="TC",0,IF($L2267="Nso",0,VLOOKUP($A2263,'Result Entry'!$B$9:$FW$108,174,0)))</f>
        <v/>
      </c>
      <c r="N2287" s="2076"/>
      <c r="O2287" s="1535" t="str">
        <f>VLOOKUP($A2263,'Result Entry'!$B$9:$FW$108,175,0)</f>
        <v/>
      </c>
      <c r="P2287" s="1534"/>
      <c r="Q2287" s="2077" t="str">
        <f>IF($L2267="TC",0,IF($L2267="Nso",0,VLOOKUP($A2263,'Result Entry'!$B$9:$FW$108,177,0)))</f>
        <v/>
      </c>
      <c r="R2287" s="610"/>
    </row>
    <row r="2288" spans="8:8" ht="33.75" customHeight="1">
      <c r="A2288" s="1954"/>
      <c r="B2288" s="1986" t="s">
        <v>70</v>
      </c>
      <c r="C2288" s="2078" t="s">
        <v>59</v>
      </c>
      <c r="D2288" s="2079"/>
      <c r="E2288" s="2079"/>
      <c r="F2288" s="2079"/>
      <c r="G2288" s="2079"/>
      <c r="H2288" s="2079"/>
      <c r="I2288" s="2080"/>
      <c r="J2288" s="1592" t="s">
        <v>60</v>
      </c>
      <c r="K2288" s="1592"/>
      <c r="L2288" s="1592"/>
      <c r="M2288" s="1593"/>
      <c r="N2288" s="1760">
        <f>VLOOKUP($A2263,'Result Entry'!$B$9:$FW$108,168,0)</f>
        <v>0.0</v>
      </c>
      <c r="O2288" s="1761"/>
      <c r="P2288" s="2081" t="s">
        <v>38</v>
      </c>
      <c r="Q2288" s="2082"/>
      <c r="R2288" s="610"/>
    </row>
    <row r="2289" spans="8:8" ht="33.75" customHeight="1">
      <c r="A2289" s="1954"/>
      <c r="B2289" s="1986" t="s">
        <v>70</v>
      </c>
      <c r="C2289" s="1598" t="s">
        <v>244</v>
      </c>
      <c r="D2289" s="1599"/>
      <c r="E2289" s="1599"/>
      <c r="F2289" s="2083" t="s">
        <v>158</v>
      </c>
      <c r="G2289" s="2084"/>
      <c r="H2289" s="2085"/>
      <c r="I2289" s="2086" t="s">
        <v>242</v>
      </c>
      <c r="J2289" s="1603" t="s">
        <v>61</v>
      </c>
      <c r="K2289" s="1603"/>
      <c r="L2289" s="1603"/>
      <c r="M2289" s="1604"/>
      <c r="N2289" s="1762">
        <f>VLOOKUP($A2263,'Result Entry'!$B$9:$FW$108,169,0)</f>
        <v>0.0</v>
      </c>
      <c r="O2289" s="1763"/>
      <c r="P2289" s="1607" t="str">
        <f>VLOOKUP($A2263,'Result Entry'!$B$9:$FW$108,170,0)</f>
        <v/>
      </c>
      <c r="Q2289" s="2087"/>
      <c r="R2289" s="610"/>
    </row>
    <row r="2290" spans="8:8" ht="33.75" customHeight="1">
      <c r="A2290" s="1954"/>
      <c r="B2290" s="1986" t="s">
        <v>70</v>
      </c>
      <c r="C2290" s="1598"/>
      <c r="D2290" s="1599"/>
      <c r="E2290" s="1599"/>
      <c r="F2290" s="2088"/>
      <c r="G2290" s="2089"/>
      <c r="H2290" s="2090"/>
      <c r="I2290" s="2091" t="s">
        <v>100</v>
      </c>
      <c r="J2290" s="1612" t="s">
        <v>62</v>
      </c>
      <c r="K2290" s="1612"/>
      <c r="L2290" s="1612"/>
      <c r="M2290" s="1613"/>
      <c r="N2290" s="2092">
        <f>IF($L2267="TC","Transferred",IF($L2267="Nso","NameSeparated",VLOOKUP($A2263,'Result Entry'!$B$9:$FW$108,178,0)))</f>
        <v>0.0</v>
      </c>
      <c r="O2290" s="2092"/>
      <c r="P2290" s="2092"/>
      <c r="Q2290" s="2093"/>
      <c r="R2290" s="610"/>
    </row>
    <row r="2291" spans="8:8" ht="33.75" customHeight="1">
      <c r="A2291" s="1954"/>
      <c r="B2291" s="1986" t="s">
        <v>70</v>
      </c>
      <c r="C2291" s="1766" t="str">
        <f>'Result Entry'!$DU$3</f>
        <v>Foundation Of Information Tech.</v>
      </c>
      <c r="D2291" s="1767"/>
      <c r="E2291" s="1768"/>
      <c r="F2291" s="1769" t="str">
        <f>IF(OR($L2267="TC",$L2267="Nso"),"",VLOOKUP($A2263,'Result Entry'!$B$9:$GS$108,196,0))</f>
        <v>0/200</v>
      </c>
      <c r="G2291" s="1769"/>
      <c r="H2291" s="1769"/>
      <c r="I2291" s="1770" t="str">
        <f>IF(F2291="","",VLOOKUP($A2263,'Result Entry'!$B$9:$GS$108,137,0))</f>
        <v/>
      </c>
      <c r="J2291" s="1621" t="s">
        <v>72</v>
      </c>
      <c r="K2291" s="1621"/>
      <c r="L2291" s="1621"/>
      <c r="M2291" s="1622"/>
      <c r="N2291" s="2094">
        <f>'Result Entry'!$T$2</f>
        <v>45041.0</v>
      </c>
      <c r="O2291" s="2095"/>
      <c r="P2291" s="2095"/>
      <c r="Q2291" s="2096"/>
      <c r="R2291" s="610"/>
    </row>
    <row r="2292" spans="8:8" ht="33.75" customHeight="1">
      <c r="A2292" s="1954"/>
      <c r="B2292" s="1986" t="s">
        <v>70</v>
      </c>
      <c r="C2292" s="1774" t="str">
        <f>'Result Entry'!$EI$3</f>
        <v>G.I.A.I.-II</v>
      </c>
      <c r="D2292" s="1775"/>
      <c r="E2292" s="1776"/>
      <c r="F2292" s="1769" t="str">
        <f>IF(OR($L2267="TC",$L2267="Nso"),"",VLOOKUP($A2263,'Result Entry'!$B$9:$GS$108,200,0))</f>
        <v>0/200</v>
      </c>
      <c r="G2292" s="1769"/>
      <c r="H2292" s="1769"/>
      <c r="I2292" s="1770" t="str">
        <f>IF(F2292="","",VLOOKUP($A2263,'Result Entry'!$B$9:$GS$108,149,0))</f>
        <v/>
      </c>
      <c r="J2292" s="1626"/>
      <c r="K2292" s="1627"/>
      <c r="L2292" s="1627"/>
      <c r="M2292" s="1627"/>
      <c r="N2292" s="1627"/>
      <c r="O2292" s="1627"/>
      <c r="P2292" s="1627"/>
      <c r="Q2292" s="2097"/>
      <c r="R2292" s="610"/>
    </row>
    <row r="2293" spans="8:8" ht="33.75" customHeight="1">
      <c r="A2293" s="1954"/>
      <c r="B2293" s="1986" t="s">
        <v>70</v>
      </c>
      <c r="C2293" s="1774" t="str">
        <f>'Result Entry'!$EU$3</f>
        <v>SOC.SER.PLAN</v>
      </c>
      <c r="D2293" s="1775"/>
      <c r="E2293" s="1776"/>
      <c r="F2293" s="1769" t="str">
        <f>IF(OR($L2267="TC",$L2267="Nso"),"",VLOOKUP($A2263,'Result Entry'!$B$9:$HS$108,204,0))</f>
        <v>0/200</v>
      </c>
      <c r="G2293" s="1769"/>
      <c r="H2293" s="1769"/>
      <c r="I2293" s="1770" t="str">
        <f>IF(F2293="","",VLOOKUP($A2263,'Result Entry'!$B$9:$GS$108,161,0))</f>
        <v/>
      </c>
      <c r="J2293" s="1629" t="s">
        <v>175</v>
      </c>
      <c r="K2293" s="2098"/>
      <c r="L2293" s="2098"/>
      <c r="M2293" s="1630"/>
      <c r="N2293" s="2099"/>
      <c r="O2293" s="2100"/>
      <c r="P2293" s="2100"/>
      <c r="Q2293" s="2101"/>
      <c r="R2293" s="610"/>
    </row>
    <row r="2294" spans="8:8" ht="33.75" customHeight="1">
      <c r="A2294" s="1954"/>
      <c r="B2294" s="1986" t="s">
        <v>70</v>
      </c>
      <c r="C2294" s="1774" t="str">
        <f>'Result Entry'!$FG$3</f>
        <v>Jeewan Kaushal</v>
      </c>
      <c r="D2294" s="1775"/>
      <c r="E2294" s="1776"/>
      <c r="F2294" s="1769" t="str">
        <f>IF(OR($L2267="TC",$L2267="Nso"),"",VLOOKUP($A2263,'Result Entry'!$B$9:$HS$108,208,0))</f>
        <v>0/100</v>
      </c>
      <c r="G2294" s="1769"/>
      <c r="H2294" s="1769"/>
      <c r="I2294" s="1770" t="str">
        <f>IF(F2294="","",VLOOKUP($A2263,'Result Entry'!$B$9:$HS$108,167,0))</f>
        <v/>
      </c>
      <c r="J2294" s="1629" t="s">
        <v>149</v>
      </c>
      <c r="K2294" s="2098"/>
      <c r="L2294" s="2098"/>
      <c r="M2294" s="1630"/>
      <c r="N2294" s="1630"/>
      <c r="O2294" s="1630"/>
      <c r="P2294" s="1630"/>
      <c r="Q2294" s="2102"/>
      <c r="R2294" s="610"/>
    </row>
    <row r="2295" spans="8:8" ht="33.75" customHeight="1">
      <c r="A2295" s="1954"/>
      <c r="B2295" s="1986" t="s">
        <v>70</v>
      </c>
      <c r="C2295" s="1777" t="s">
        <v>181</v>
      </c>
      <c r="D2295" s="1778"/>
      <c r="E2295" s="1779"/>
      <c r="F2295" s="2103" t="s">
        <v>182</v>
      </c>
      <c r="G2295" s="2104"/>
      <c r="H2295" s="2105"/>
      <c r="I2295" s="1782" t="s">
        <v>31</v>
      </c>
      <c r="J2295" s="1629" t="s">
        <v>176</v>
      </c>
      <c r="K2295" s="2098"/>
      <c r="L2295" s="2098"/>
      <c r="M2295" s="1630"/>
      <c r="N2295" s="1630"/>
      <c r="O2295" s="1630"/>
      <c r="P2295" s="1630"/>
      <c r="Q2295" s="2102"/>
      <c r="R2295" s="610"/>
    </row>
    <row r="2296" spans="8:8" ht="33.75" customHeight="1">
      <c r="A2296" s="1954"/>
      <c r="B2296" s="1986" t="s">
        <v>70</v>
      </c>
      <c r="C2296" s="1783"/>
      <c r="D2296" s="1784"/>
      <c r="E2296" s="1785"/>
      <c r="F2296" s="1786" t="s">
        <v>245</v>
      </c>
      <c r="G2296" s="2106"/>
      <c r="H2296" s="1787"/>
      <c r="I2296" s="1788" t="s">
        <v>63</v>
      </c>
      <c r="J2296" s="1647" t="s">
        <v>68</v>
      </c>
      <c r="K2296" s="1648"/>
      <c r="L2296" s="1648"/>
      <c r="M2296" s="1648"/>
      <c r="N2296" s="1648"/>
      <c r="O2296" s="1648"/>
      <c r="P2296" s="1648"/>
      <c r="Q2296" s="2107"/>
      <c r="R2296" s="610"/>
    </row>
    <row r="2297" spans="8:8" ht="33.75" customHeight="1">
      <c r="A2297" s="1954"/>
      <c r="B2297" s="1986" t="s">
        <v>70</v>
      </c>
      <c r="C2297" s="1783"/>
      <c r="D2297" s="1784"/>
      <c r="E2297" s="1785"/>
      <c r="F2297" s="1786" t="s">
        <v>246</v>
      </c>
      <c r="G2297" s="2106"/>
      <c r="H2297" s="1787"/>
      <c r="I2297" s="1788" t="s">
        <v>64</v>
      </c>
      <c r="J2297" s="1650"/>
      <c r="K2297" s="1651"/>
      <c r="L2297" s="1651"/>
      <c r="M2297" s="1651"/>
      <c r="N2297" s="1651"/>
      <c r="O2297" s="1651"/>
      <c r="P2297" s="1651"/>
      <c r="Q2297" s="2108"/>
      <c r="R2297" s="610"/>
    </row>
    <row r="2298" spans="8:8" ht="33.75" customHeight="1">
      <c r="A2298" s="1954"/>
      <c r="B2298" s="1986" t="s">
        <v>70</v>
      </c>
      <c r="C2298" s="1783"/>
      <c r="D2298" s="1784"/>
      <c r="E2298" s="1785"/>
      <c r="F2298" s="1786" t="s">
        <v>247</v>
      </c>
      <c r="G2298" s="2106"/>
      <c r="H2298" s="1787"/>
      <c r="I2298" s="1788" t="s">
        <v>66</v>
      </c>
      <c r="J2298" s="1650"/>
      <c r="K2298" s="1651"/>
      <c r="L2298" s="1651"/>
      <c r="M2298" s="1651"/>
      <c r="N2298" s="1651"/>
      <c r="O2298" s="1651"/>
      <c r="P2298" s="1651"/>
      <c r="Q2298" s="2108"/>
      <c r="R2298" s="610"/>
    </row>
    <row r="2299" spans="8:8" ht="33.75" customHeight="1">
      <c r="A2299" s="1954"/>
      <c r="B2299" s="1986" t="s">
        <v>70</v>
      </c>
      <c r="C2299" s="1783"/>
      <c r="D2299" s="1784"/>
      <c r="E2299" s="1785"/>
      <c r="F2299" s="1786" t="s">
        <v>248</v>
      </c>
      <c r="G2299" s="2106"/>
      <c r="H2299" s="1787"/>
      <c r="I2299" s="1788" t="s">
        <v>65</v>
      </c>
      <c r="J2299" s="1653" t="s">
        <v>81</v>
      </c>
      <c r="K2299" s="1654"/>
      <c r="L2299" s="1654"/>
      <c r="M2299" s="1654"/>
      <c r="N2299" s="1654"/>
      <c r="O2299" s="1654"/>
      <c r="P2299" s="1654"/>
      <c r="Q2299" s="2109"/>
      <c r="R2299" s="610"/>
    </row>
    <row r="2300" spans="8:8" ht="33.75" customHeight="1">
      <c r="A2300" s="1954"/>
      <c r="B2300" s="2110" t="s">
        <v>70</v>
      </c>
      <c r="C2300" s="2111"/>
      <c r="D2300" s="2112"/>
      <c r="E2300" s="2113"/>
      <c r="F2300" s="2114"/>
      <c r="G2300" s="2115"/>
      <c r="H2300" s="2115"/>
      <c r="I2300" s="2116"/>
      <c r="J2300" s="2117"/>
      <c r="K2300" s="2118"/>
      <c r="L2300" s="2118"/>
      <c r="M2300" s="2118"/>
      <c r="N2300" s="2118"/>
      <c r="O2300" s="2118"/>
      <c r="P2300" s="2118"/>
      <c r="Q2300" s="2119"/>
      <c r="R2300" s="610"/>
    </row>
    <row r="2301" spans="8:8" s="927" ht="48.75" customFormat="1" customHeight="1">
      <c r="A2301" s="1439"/>
      <c r="B2301" s="2120"/>
      <c r="C2301" s="2120"/>
      <c r="D2301" s="2120"/>
      <c r="E2301" s="2120"/>
      <c r="F2301" s="2120"/>
      <c r="G2301" s="2120"/>
      <c r="H2301" s="2120"/>
      <c r="I2301" s="2120"/>
      <c r="J2301" s="2120"/>
      <c r="K2301" s="2120"/>
      <c r="L2301" s="2120"/>
      <c r="M2301" s="2120"/>
      <c r="N2301" s="2120"/>
      <c r="O2301" s="2120"/>
      <c r="P2301" s="2120"/>
      <c r="Q2301" s="2120"/>
      <c r="R2301" s="610"/>
    </row>
    <row r="2302" spans="8:8" ht="9.75" customHeight="1">
      <c r="A2302" s="1949">
        <f>A2263+1</f>
        <v>60.0</v>
      </c>
      <c r="B2302" s="1949"/>
      <c r="C2302" s="1949"/>
      <c r="D2302" s="1949"/>
      <c r="E2302" s="1949"/>
      <c r="F2302" s="1949"/>
      <c r="G2302" s="1949"/>
      <c r="H2302" s="1949"/>
      <c r="I2302" s="1949"/>
      <c r="J2302" s="1949"/>
      <c r="K2302" s="1949"/>
      <c r="L2302" s="1949"/>
      <c r="M2302" s="1949"/>
      <c r="N2302" s="1949"/>
      <c r="O2302" s="1949"/>
      <c r="P2302" s="1949"/>
      <c r="Q2302" s="1949"/>
      <c r="R2302" s="1949"/>
    </row>
    <row r="2303" spans="8:8" ht="16.5" customHeight="1">
      <c r="A2303" s="1950"/>
      <c r="B2303" s="1951" t="s">
        <v>51</v>
      </c>
      <c r="C2303" s="1952"/>
      <c r="D2303" s="1952"/>
      <c r="E2303" s="1952"/>
      <c r="F2303" s="1952"/>
      <c r="G2303" s="1952"/>
      <c r="H2303" s="1952"/>
      <c r="I2303" s="1952"/>
      <c r="J2303" s="1952"/>
      <c r="K2303" s="1952"/>
      <c r="L2303" s="1952"/>
      <c r="M2303" s="1952"/>
      <c r="N2303" s="1952"/>
      <c r="O2303" s="1952"/>
      <c r="P2303" s="1952"/>
      <c r="Q2303" s="1953"/>
      <c r="R2303" s="610"/>
    </row>
    <row r="2304" spans="8:8" ht="62.25" customHeight="1">
      <c r="A2304" s="1954"/>
      <c r="B2304" s="1955"/>
      <c r="C2304" s="1956"/>
      <c r="D2304" s="1957" t="str">
        <f>Master!$E$8</f>
        <v>Govt. Sr. Secondary School </v>
      </c>
      <c r="E2304" s="1958"/>
      <c r="F2304" s="1958"/>
      <c r="G2304" s="1958"/>
      <c r="H2304" s="1958"/>
      <c r="I2304" s="1958"/>
      <c r="J2304" s="1958"/>
      <c r="K2304" s="1958"/>
      <c r="L2304" s="1958"/>
      <c r="M2304" s="1958"/>
      <c r="N2304" s="1958"/>
      <c r="O2304" s="1958"/>
      <c r="P2304" s="1958"/>
      <c r="Q2304" s="1959"/>
      <c r="R2304" s="610"/>
    </row>
    <row r="2305" spans="8:8" ht="33.0" customHeight="1">
      <c r="A2305" s="1954"/>
      <c r="B2305" s="1960"/>
      <c r="C2305" s="1961"/>
      <c r="D2305" s="1962" t="str">
        <f>Master!$E$11</f>
        <v>P.S.-Bapini (Jodhpur)</v>
      </c>
      <c r="E2305" s="1962"/>
      <c r="F2305" s="1962"/>
      <c r="G2305" s="1962"/>
      <c r="H2305" s="1962"/>
      <c r="I2305" s="1962"/>
      <c r="J2305" s="1962"/>
      <c r="K2305" s="1962"/>
      <c r="L2305" s="1962"/>
      <c r="M2305" s="1962"/>
      <c r="N2305" s="1962"/>
      <c r="O2305" s="1962"/>
      <c r="P2305" s="1962"/>
      <c r="Q2305" s="1963"/>
      <c r="R2305" s="610"/>
    </row>
    <row r="2306" spans="8:8" ht="21.75" customHeight="1">
      <c r="A2306" s="1954"/>
      <c r="B2306" s="1964"/>
      <c r="C2306" s="1965" t="s">
        <v>151</v>
      </c>
      <c r="D2306" s="1966"/>
      <c r="E2306" s="1966"/>
      <c r="F2306" s="1966"/>
      <c r="G2306" s="1966"/>
      <c r="H2306" s="1967"/>
      <c r="I2306" s="1968" t="s">
        <v>128</v>
      </c>
      <c r="J2306" s="1969"/>
      <c r="K2306" s="1969"/>
      <c r="L2306" s="1970">
        <f>VLOOKUP(A2302,'Result Entry'!$B$6:$K$108,6,0)</f>
        <v>0.0</v>
      </c>
      <c r="M2306" s="1971"/>
      <c r="N2306" s="1972" t="s">
        <v>69</v>
      </c>
      <c r="O2306" s="1973"/>
      <c r="P2306" s="1974">
        <f>Master!$E$14</f>
        <v>8.151106901E9</v>
      </c>
      <c r="Q2306" s="1975"/>
      <c r="R2306" s="610"/>
    </row>
    <row r="2307" spans="8:8" ht="21.75" customHeight="1">
      <c r="A2307" s="1954"/>
      <c r="B2307" s="1976"/>
      <c r="C2307" s="1965"/>
      <c r="D2307" s="1966"/>
      <c r="E2307" s="1966"/>
      <c r="F2307" s="1966"/>
      <c r="G2307" s="1966"/>
      <c r="H2307" s="1967"/>
      <c r="I2307" s="1968"/>
      <c r="J2307" s="1969"/>
      <c r="K2307" s="1969"/>
      <c r="L2307" s="1970"/>
      <c r="M2307" s="1971"/>
      <c r="N2307" s="1470" t="s">
        <v>67</v>
      </c>
      <c r="O2307" s="1471"/>
      <c r="P2307" s="1472"/>
      <c r="Q2307" s="1977"/>
      <c r="R2307" s="610"/>
    </row>
    <row r="2308" spans="8:8" ht="21.75" customHeight="1">
      <c r="A2308" s="1954"/>
      <c r="B2308" s="1976"/>
      <c r="C2308" s="1978"/>
      <c r="D2308" s="1979"/>
      <c r="E2308" s="1979"/>
      <c r="F2308" s="1979"/>
      <c r="G2308" s="1979"/>
      <c r="H2308" s="1980"/>
      <c r="I2308" s="1981"/>
      <c r="J2308" s="1982"/>
      <c r="K2308" s="1982"/>
      <c r="L2308" s="1983"/>
      <c r="M2308" s="1984"/>
      <c r="N2308" s="1479" t="s">
        <v>52</v>
      </c>
      <c r="O2308" s="1480"/>
      <c r="P2308" s="1481" t="str">
        <f>Master!$E$6</f>
        <v>2022-23</v>
      </c>
      <c r="Q2308" s="1985"/>
      <c r="R2308" s="610"/>
    </row>
    <row r="2309" spans="8:8" ht="33.75" customHeight="1">
      <c r="A2309" s="1954"/>
      <c r="B2309" s="1986" t="s">
        <v>70</v>
      </c>
      <c r="C2309" s="1677" t="s">
        <v>21</v>
      </c>
      <c r="D2309" s="1678"/>
      <c r="E2309" s="1678"/>
      <c r="F2309" s="1678"/>
      <c r="G2309" s="1679"/>
      <c r="H2309" s="1680" t="s">
        <v>150</v>
      </c>
      <c r="I2309" s="1681">
        <f>VLOOKUP($A2302,'Result Entry'!$B$9:$FW$108,4,0)</f>
        <v>0.0</v>
      </c>
      <c r="J2309" s="1681"/>
      <c r="K2309" s="1681"/>
      <c r="L2309" s="1681"/>
      <c r="M2309" s="1681"/>
      <c r="N2309" s="1681"/>
      <c r="O2309" s="1681"/>
      <c r="P2309" s="1681"/>
      <c r="Q2309" s="1987"/>
      <c r="R2309" s="610"/>
    </row>
    <row r="2310" spans="8:8" ht="33.75" customHeight="1">
      <c r="A2310" s="1954"/>
      <c r="B2310" s="1986" t="s">
        <v>70</v>
      </c>
      <c r="C2310" s="1683" t="s">
        <v>23</v>
      </c>
      <c r="D2310" s="1684"/>
      <c r="E2310" s="1684"/>
      <c r="F2310" s="1684"/>
      <c r="G2310" s="1685"/>
      <c r="H2310" s="1686" t="s">
        <v>150</v>
      </c>
      <c r="I2310" s="1687">
        <f>VLOOKUP($A2302,'Result Entry'!$B$9:$FW$108,7,0)</f>
        <v>0.0</v>
      </c>
      <c r="J2310" s="1687"/>
      <c r="K2310" s="1687"/>
      <c r="L2310" s="1687"/>
      <c r="M2310" s="1687"/>
      <c r="N2310" s="1687"/>
      <c r="O2310" s="1687"/>
      <c r="P2310" s="1687"/>
      <c r="Q2310" s="1988"/>
      <c r="R2310" s="610"/>
    </row>
    <row r="2311" spans="8:8" ht="33.75" customHeight="1">
      <c r="A2311" s="1954"/>
      <c r="B2311" s="1986" t="s">
        <v>70</v>
      </c>
      <c r="C2311" s="1683" t="s">
        <v>24</v>
      </c>
      <c r="D2311" s="1684"/>
      <c r="E2311" s="1684"/>
      <c r="F2311" s="1684"/>
      <c r="G2311" s="1685"/>
      <c r="H2311" s="1686" t="s">
        <v>150</v>
      </c>
      <c r="I2311" s="1687">
        <f>VLOOKUP($A2302,'Result Entry'!$B$9:$FW$108,8,0)</f>
        <v>0.0</v>
      </c>
      <c r="J2311" s="1687"/>
      <c r="K2311" s="1687"/>
      <c r="L2311" s="1687"/>
      <c r="M2311" s="1687"/>
      <c r="N2311" s="1687"/>
      <c r="O2311" s="1687"/>
      <c r="P2311" s="1687"/>
      <c r="Q2311" s="1988"/>
      <c r="R2311" s="610"/>
    </row>
    <row r="2312" spans="8:8" ht="33.75" customHeight="1">
      <c r="A2312" s="1954"/>
      <c r="B2312" s="1986" t="s">
        <v>70</v>
      </c>
      <c r="C2312" s="1683" t="s">
        <v>53</v>
      </c>
      <c r="D2312" s="1684"/>
      <c r="E2312" s="1684"/>
      <c r="F2312" s="1684"/>
      <c r="G2312" s="1685"/>
      <c r="H2312" s="1686" t="s">
        <v>150</v>
      </c>
      <c r="I2312" s="1687">
        <f>VLOOKUP($A2302,'Result Entry'!$B$9:$FW$108,9,0)</f>
        <v>0.0</v>
      </c>
      <c r="J2312" s="1687"/>
      <c r="K2312" s="1687"/>
      <c r="L2312" s="1687"/>
      <c r="M2312" s="1687"/>
      <c r="N2312" s="1687"/>
      <c r="O2312" s="1687"/>
      <c r="P2312" s="1687"/>
      <c r="Q2312" s="1988"/>
      <c r="R2312" s="610"/>
    </row>
    <row r="2313" spans="8:8" ht="33.75" customHeight="1">
      <c r="A2313" s="1954"/>
      <c r="B2313" s="1986" t="s">
        <v>70</v>
      </c>
      <c r="C2313" s="1683" t="s">
        <v>54</v>
      </c>
      <c r="D2313" s="1684"/>
      <c r="E2313" s="1684"/>
      <c r="F2313" s="1684"/>
      <c r="G2313" s="1685"/>
      <c r="H2313" s="1686" t="s">
        <v>150</v>
      </c>
      <c r="I2313" s="1689" t="str">
        <f>CONCATENATE('Result Entry'!$G$4,'Result Entry'!$J$4)</f>
        <v>11(A)</v>
      </c>
      <c r="J2313" s="1687"/>
      <c r="K2313" s="1687"/>
      <c r="L2313" s="1687"/>
      <c r="M2313" s="1687"/>
      <c r="N2313" s="1687"/>
      <c r="O2313" s="1687"/>
      <c r="P2313" s="1687"/>
      <c r="Q2313" s="1988"/>
      <c r="R2313" s="610"/>
    </row>
    <row r="2314" spans="8:8" ht="33.75" customHeight="1">
      <c r="A2314" s="1954"/>
      <c r="B2314" s="1986" t="s">
        <v>70</v>
      </c>
      <c r="C2314" s="1742" t="s">
        <v>26</v>
      </c>
      <c r="D2314" s="1763"/>
      <c r="E2314" s="1763"/>
      <c r="F2314" s="1763"/>
      <c r="G2314" s="1989"/>
      <c r="H2314" s="1693" t="s">
        <v>150</v>
      </c>
      <c r="I2314" s="1694">
        <f>VLOOKUP($A2302,'Result Entry'!$B$9:$FW$108,10,0)</f>
        <v>0.0</v>
      </c>
      <c r="J2314" s="1694"/>
      <c r="K2314" s="1694"/>
      <c r="L2314" s="1694"/>
      <c r="M2314" s="1694"/>
      <c r="N2314" s="1694"/>
      <c r="O2314" s="1694"/>
      <c r="P2314" s="1694"/>
      <c r="Q2314" s="1990"/>
      <c r="R2314" s="610"/>
    </row>
    <row r="2315" spans="8:8" ht="33.75" customHeight="1">
      <c r="A2315" s="1954"/>
      <c r="B2315" s="1986" t="s">
        <v>70</v>
      </c>
      <c r="C2315" s="1991" t="s">
        <v>244</v>
      </c>
      <c r="D2315" s="1992"/>
      <c r="E2315" s="1993" t="s">
        <v>73</v>
      </c>
      <c r="F2315" s="1994" t="s">
        <v>74</v>
      </c>
      <c r="G2315" s="1994" t="s">
        <v>230</v>
      </c>
      <c r="H2315" s="1995" t="s">
        <v>169</v>
      </c>
      <c r="I2315" s="1701" t="s">
        <v>56</v>
      </c>
      <c r="J2315" s="1996"/>
      <c r="K2315" s="1996"/>
      <c r="L2315" s="1997" t="s">
        <v>231</v>
      </c>
      <c r="M2315" s="1998" t="s">
        <v>85</v>
      </c>
      <c r="N2315" s="1998"/>
      <c r="O2315" s="1999"/>
      <c r="P2315" s="2000" t="s">
        <v>77</v>
      </c>
      <c r="Q2315" s="2001" t="s">
        <v>99</v>
      </c>
      <c r="R2315" s="610"/>
    </row>
    <row r="2316" spans="8:8" ht="33.75" customHeight="1">
      <c r="A2316" s="1954"/>
      <c r="B2316" s="1986" t="s">
        <v>70</v>
      </c>
      <c r="C2316" s="2002"/>
      <c r="D2316" s="2003"/>
      <c r="E2316" s="2004"/>
      <c r="F2316" s="2005"/>
      <c r="G2316" s="2005"/>
      <c r="H2316" s="2006"/>
      <c r="I2316" s="2007" t="s">
        <v>233</v>
      </c>
      <c r="J2316" s="2008" t="s">
        <v>87</v>
      </c>
      <c r="K2316" s="2009" t="s">
        <v>109</v>
      </c>
      <c r="L2316" s="2010"/>
      <c r="M2316" s="2007" t="s">
        <v>233</v>
      </c>
      <c r="N2316" s="2008" t="s">
        <v>87</v>
      </c>
      <c r="O2316" s="2011" t="s">
        <v>110</v>
      </c>
      <c r="P2316" s="2012"/>
      <c r="Q2316" s="2013"/>
      <c r="R2316" s="610"/>
    </row>
    <row r="2317" spans="8:8" s="2014" ht="33.75" customFormat="1" customHeight="1">
      <c r="A2317" s="1954"/>
      <c r="B2317" s="1986" t="s">
        <v>70</v>
      </c>
      <c r="C2317" s="2015" t="s">
        <v>57</v>
      </c>
      <c r="D2317" s="2016"/>
      <c r="E2317" s="2017">
        <f>'Result Entry'!$L$7</f>
        <v>10.0</v>
      </c>
      <c r="F2317" s="2018">
        <f>'Result Entry'!$M$7</f>
        <v>10.0</v>
      </c>
      <c r="G2317" s="2018">
        <f>'Result Entry'!$N$7</f>
        <v>10.0</v>
      </c>
      <c r="H2317" s="2019">
        <f>SUM(E2317:G2317)</f>
        <v>30.0</v>
      </c>
      <c r="I2317" s="2020" t="s">
        <v>243</v>
      </c>
      <c r="J2317" s="2021" t="s">
        <v>243</v>
      </c>
      <c r="K2317" s="2022">
        <f>'Result Entry'!$P$7</f>
        <v>70.0</v>
      </c>
      <c r="L2317" s="2023">
        <f>SUM(H2317,K2317)</f>
        <v>100.0</v>
      </c>
      <c r="M2317" s="2020" t="s">
        <v>243</v>
      </c>
      <c r="N2317" s="2021" t="s">
        <v>243</v>
      </c>
      <c r="O2317" s="2019">
        <f>'Result Entry'!$R$7</f>
        <v>100.0</v>
      </c>
      <c r="P2317" s="2024">
        <f>SUM(L2317,O2317)</f>
        <v>200.0</v>
      </c>
      <c r="Q2317" s="2025"/>
      <c r="R2317" s="610"/>
    </row>
    <row r="2318" spans="8:8" s="1538" ht="33.75" customFormat="1" customHeight="1">
      <c r="A2318" s="1954"/>
      <c r="B2318" s="1986" t="s">
        <v>70</v>
      </c>
      <c r="C2318" s="1540" t="str">
        <f>'Result Entry'!$L$3</f>
        <v>HINDI Comp.</v>
      </c>
      <c r="D2318" s="1541"/>
      <c r="E2318" s="1728">
        <f>IF($L2306="TC",0,IF($L2306="Nso",0,VLOOKUP($A2302,'Result Entry'!$B$9:$FW$108,11,0)))</f>
        <v>0.0</v>
      </c>
      <c r="F2318" s="1729">
        <f>IF($L2306="TC",0,IF($L2306="Nso",0,VLOOKUP($A2302,'Result Entry'!$B$9:$FW$108,12,0)))</f>
        <v>0.0</v>
      </c>
      <c r="G2318" s="1729">
        <f>IF($L2306="TC",0,IF($L2306="Nso",0,VLOOKUP($A2302,'Result Entry'!$B$9:$FW$108,13,0)))</f>
        <v>0.0</v>
      </c>
      <c r="H2318" s="2026">
        <f>SUM(E2318:G2318)</f>
        <v>0.0</v>
      </c>
      <c r="I2318" s="2027" t="str">
        <f>CONCATENATE(U2318,"/",'Result Entry'!$P$7)</f>
        <v>0/70</v>
      </c>
      <c r="J2318" s="2028" t="str">
        <f>IF(V2318=0,"--",CONCATENATE(V2318,"/"))</f>
        <v>--</v>
      </c>
      <c r="K2318" s="2029">
        <f>SUM(U2318:V2318)</f>
        <v>0.0</v>
      </c>
      <c r="L2318" s="2030">
        <f>SUM(H2318,K2318)</f>
        <v>0.0</v>
      </c>
      <c r="M2318" s="2027" t="str">
        <f>CONCATENATE(W2318,"/",'Result Entry'!$R$7)</f>
        <v>0/100</v>
      </c>
      <c r="N2318" s="2028" t="str">
        <f>IF(X2318=0,"--",CONCATENATE(X2318,"/"))</f>
        <v>--</v>
      </c>
      <c r="O2318" s="2031">
        <f>SUM(W2318:X2318)</f>
        <v>0.0</v>
      </c>
      <c r="P2318" s="1734">
        <f>SUM(L2318,O2318)</f>
        <v>0.0</v>
      </c>
      <c r="Q2318" s="2032" t="str">
        <f>IF($L2306="TC",0,IF($L2306="Nso",0,VLOOKUP($A2302,'Result Entry'!$B$9:$FW$108,24,0)))</f>
        <v/>
      </c>
      <c r="R2318" s="610"/>
      <c r="U2318" s="2033">
        <f>IF($L2306="TC",0,IF($L2306="Nso",0,VLOOKUP($A2302,'Result Entry'!$B$9:$FW$108,15,0)))</f>
        <v>0.0</v>
      </c>
      <c r="V2318" s="2033">
        <v>0.0</v>
      </c>
      <c r="W2318" s="2033">
        <f>IF($L2306="TC",0,IF($L2306="Nso",0,VLOOKUP($A2302,'Result Entry'!$B$9:$FW$108,17,0)))</f>
        <v>0.0</v>
      </c>
      <c r="X2318" s="2033">
        <v>0.0</v>
      </c>
    </row>
    <row r="2319" spans="8:8" s="1538" ht="33.75" customFormat="1" customHeight="1">
      <c r="A2319" s="1954"/>
      <c r="B2319" s="1986" t="s">
        <v>70</v>
      </c>
      <c r="C2319" s="1551" t="str">
        <f>'Result Entry'!$Z$3</f>
        <v>ENGLISH Comp.</v>
      </c>
      <c r="D2319" s="1552"/>
      <c r="E2319" s="1728">
        <f>IF($L2306="TC",0,IF($L2306="Nso",0,VLOOKUP($A2302,'Result Entry'!$B$9:$FW$108,25,0)))</f>
        <v>0.0</v>
      </c>
      <c r="F2319" s="1729">
        <f>IF($L2306="TC",0,IF($L2306="Nso",0,VLOOKUP($A2302,'Result Entry'!$B$9:$FW$108,26,0)))</f>
        <v>0.0</v>
      </c>
      <c r="G2319" s="1729">
        <f>IF($L2306="TC",0,IF($L2306="Nso",0,VLOOKUP($A2302,'Result Entry'!$B$9:$FW$108,27,0)))</f>
        <v>0.0</v>
      </c>
      <c r="H2319" s="2034">
        <f t="shared" si="295" ref="H2319:H2324">SUM(E2319:G2319)</f>
        <v>0.0</v>
      </c>
      <c r="I2319" s="2035" t="str">
        <f>CONCATENATE(U2319,"/",'Result Entry'!$AD$7)</f>
        <v>0/70</v>
      </c>
      <c r="J2319" s="2036" t="str">
        <f>IF(V2319=0,"--",CONCATENATE(V2319,"/"))</f>
        <v>--</v>
      </c>
      <c r="K2319" s="2037">
        <f t="shared" si="296" ref="K2319:K2324">SUM(U2319:V2319)</f>
        <v>0.0</v>
      </c>
      <c r="L2319" s="2038">
        <f t="shared" si="297" ref="L2319:L2324">SUM(H2319,K2319)</f>
        <v>0.0</v>
      </c>
      <c r="M2319" s="2035" t="str">
        <f>CONCATENATE(W2319,"/",'Result Entry'!$AF$7)</f>
        <v>0/100</v>
      </c>
      <c r="N2319" s="2036" t="str">
        <f>IF(X2319=0,"--",CONCATENATE(X2319,"/"))</f>
        <v>--</v>
      </c>
      <c r="O2319" s="2031">
        <f t="shared" si="298" ref="O2319:O2324">SUM(W2319:X2319)</f>
        <v>0.0</v>
      </c>
      <c r="P2319" s="1734">
        <f t="shared" si="299" ref="P2319:P2324">SUM(L2319,O2319)</f>
        <v>0.0</v>
      </c>
      <c r="Q2319" s="2032" t="str">
        <f>IF($L2306="TC",0,IF($L2306="Nso",0,VLOOKUP($A2302,'Result Entry'!$B$9:$FW$108,38,0)))</f>
        <v/>
      </c>
      <c r="R2319" s="610"/>
      <c r="U2319" s="2039">
        <f>IF($L2306="TC",0,IF($L2306="Nso",0,VLOOKUP($A2302,'Result Entry'!$B$9:$FW$108,29,0)))</f>
        <v>0.0</v>
      </c>
      <c r="V2319" s="2039">
        <v>0.0</v>
      </c>
      <c r="W2319" s="2039">
        <f>IF($L2306="TC",0,IF($L2306="Nso",0,VLOOKUP($A2302,'Result Entry'!$B$9:$FW$108,31,0)))</f>
        <v>0.0</v>
      </c>
      <c r="X2319" s="2039">
        <v>0.0</v>
      </c>
    </row>
    <row r="2320" spans="8:8" s="1538" ht="33.75" customFormat="1" customHeight="1">
      <c r="A2320" s="1954"/>
      <c r="B2320" s="1986" t="s">
        <v>70</v>
      </c>
      <c r="C2320" s="1551">
        <f>IF(Y2320&gt;=1,'Result Entry'!$AO$3,0)</f>
        <v>0.0</v>
      </c>
      <c r="D2320" s="1552"/>
      <c r="E2320" s="1728">
        <f>IF($L2306="TC",0,IF($L2306="Nso",0,VLOOKUP($A2302,'Result Entry'!$B$9:$FW$108,40,0)))</f>
        <v>0.0</v>
      </c>
      <c r="F2320" s="1729">
        <f>IF($L2306="TC",0,IF($L2306="Nso",0,VLOOKUP($A2302,'Result Entry'!$B$9:$FW$108,41,0)))</f>
        <v>0.0</v>
      </c>
      <c r="G2320" s="1729">
        <f>IF($L2306="TC",0,IF($L2306="Nso",0,VLOOKUP($A2302,'Result Entry'!$B$9:$FW$108,42,0)))</f>
        <v>0.0</v>
      </c>
      <c r="H2320" s="2034">
        <f t="shared" si="295"/>
        <v>0.0</v>
      </c>
      <c r="I2320" s="2035" t="str">
        <f>CONCATENATE(U2320,"/",'Result Entry'!$AS$7)</f>
        <v>0/40</v>
      </c>
      <c r="J2320" s="2036" t="str">
        <f>IF(V2320=0,"--",CONCATENATE(V2320,"/",'Result Entry'!$AT$7))</f>
        <v>--</v>
      </c>
      <c r="K2320" s="2037">
        <f t="shared" si="296"/>
        <v>0.0</v>
      </c>
      <c r="L2320" s="2038">
        <f t="shared" si="297"/>
        <v>0.0</v>
      </c>
      <c r="M2320" s="2035" t="str">
        <f>CONCATENATE(W2320,"/",'Result Entry'!$AW$7)</f>
        <v>0/100</v>
      </c>
      <c r="N2320" s="2036" t="str">
        <f>IF(X2320=0,"--",CONCATENATE(X2320,"/",'Result Entry'!$AX$7))</f>
        <v>--</v>
      </c>
      <c r="O2320" s="2031">
        <f t="shared" si="298"/>
        <v>0.0</v>
      </c>
      <c r="P2320" s="1734">
        <f t="shared" si="299"/>
        <v>0.0</v>
      </c>
      <c r="Q2320" s="2032" t="str">
        <f>IF($L2306="TC",0,IF($L2306="Nso",0,VLOOKUP($A2302,'Result Entry'!$B$9:$FW$108,55,0)))</f>
        <v/>
      </c>
      <c r="R2320" s="610"/>
      <c r="U2320" s="2039">
        <f>IF($L2306="TC",0,IF($L2306="Nso",0,VLOOKUP($A2302,'Result Entry'!$B$9:$FW$108,44,0)))</f>
        <v>0.0</v>
      </c>
      <c r="V2320" s="2039">
        <f>IF($L2306="TC",0,IF($L2306="Nso",0,VLOOKUP($A2302,'Result Entry'!$B$9:$FW$108,45,0)))</f>
        <v>0.0</v>
      </c>
      <c r="W2320" s="2039">
        <f>IF($L2306="TC",0,IF($L2306="Nso",0,VLOOKUP($A2302,'Result Entry'!$B$9:$FW$108,48,0)))</f>
        <v>0.0</v>
      </c>
      <c r="X2320" s="2039">
        <f>IF($L2306="TC",0,IF($L2306="Nso",0,VLOOKUP($A2302,'Result Entry'!$B$9:$FW$108,49,0)))</f>
        <v>0.0</v>
      </c>
      <c r="Y2320" s="2039">
        <f>VLOOKUP($A2302,'Result Entry'!$B$9:$FW$108,39,0)</f>
        <v>0.0</v>
      </c>
    </row>
    <row r="2321" spans="8:8" s="1538" ht="33.75" customFormat="1" customHeight="1">
      <c r="A2321" s="1954"/>
      <c r="B2321" s="1986" t="s">
        <v>70</v>
      </c>
      <c r="C2321" s="1551">
        <f>IF(Y2321&gt;=1,'Result Entry'!$BF$3,0)</f>
        <v>0.0</v>
      </c>
      <c r="D2321" s="1552"/>
      <c r="E2321" s="1728">
        <f>IF($L2306="TC",0,IF($L2306="Nso",0,VLOOKUP($A2302,'Result Entry'!$B$9:$FW$108,57,0)))</f>
        <v>0.0</v>
      </c>
      <c r="F2321" s="1729">
        <f>IF($L2306="TC",0,IF($L2306="Nso",0,VLOOKUP($A2302,'Result Entry'!$B$9:$FW$108,58,0)))</f>
        <v>0.0</v>
      </c>
      <c r="G2321" s="1729">
        <f>IF($L2306="TC",0,IF($L2306="Nso",0,VLOOKUP($A2302,'Result Entry'!$B$9:$FW$108,59,0)))</f>
        <v>0.0</v>
      </c>
      <c r="H2321" s="2034">
        <f t="shared" si="295"/>
        <v>0.0</v>
      </c>
      <c r="I2321" s="2035" t="str">
        <f>CONCATENATE(U2321,"/",'Result Entry'!$BJ$7)</f>
        <v>0/70</v>
      </c>
      <c r="J2321" s="2036" t="str">
        <f>IF(V2321=0,"--",CONCATENATE(V2321,"/",'Result Entry'!$BK$7))</f>
        <v>--</v>
      </c>
      <c r="K2321" s="2037">
        <f t="shared" si="296"/>
        <v>0.0</v>
      </c>
      <c r="L2321" s="2038">
        <f t="shared" si="297"/>
        <v>0.0</v>
      </c>
      <c r="M2321" s="2035" t="str">
        <f>CONCATENATE(W2321,"/",'Result Entry'!$BN$7)</f>
        <v>0/100</v>
      </c>
      <c r="N2321" s="2036" t="str">
        <f>IF(X2321=0,"--",CONCATENATE(X2321,"/",'Result Entry'!$BO$7))</f>
        <v>--</v>
      </c>
      <c r="O2321" s="2031">
        <f t="shared" si="298"/>
        <v>0.0</v>
      </c>
      <c r="P2321" s="1734">
        <f t="shared" si="299"/>
        <v>0.0</v>
      </c>
      <c r="Q2321" s="2032" t="str">
        <f>IF($L2306="TC",0,IF($L2306="Nso",0,VLOOKUP($A2302,'Result Entry'!$B$9:$FW$108,72,0)))</f>
        <v/>
      </c>
      <c r="R2321" s="610"/>
      <c r="U2321" s="2039">
        <f>IF($L2306="TC",0,IF($L2306="Nso",0,VLOOKUP($A2302,'Result Entry'!$B$9:$FW$108,61,0)))</f>
        <v>0.0</v>
      </c>
      <c r="V2321" s="2039">
        <f>IF($L2306="TC",0,IF($L2306="Nso",0,VLOOKUP($A2302,'Result Entry'!$B$9:$FW$108,62,0)))</f>
        <v>0.0</v>
      </c>
      <c r="W2321" s="2039">
        <f>IF($L2306="TC",0,IF($L2306="Nso",0,VLOOKUP($A2302,'Result Entry'!$B$9:$FW$108,65,0)))</f>
        <v>0.0</v>
      </c>
      <c r="X2321" s="2039">
        <f>IF($L2306="TC",0,IF($L2306="Nso",0,VLOOKUP($A2302,'Result Entry'!$B$9:$FW$108,66,0)))</f>
        <v>0.0</v>
      </c>
      <c r="Y2321" s="2039">
        <f>VLOOKUP($A2302,'Result Entry'!$B$9:$FW$108,56,0)</f>
        <v>0.0</v>
      </c>
    </row>
    <row r="2322" spans="8:8" s="1538" ht="33.75" customFormat="1" customHeight="1">
      <c r="A2322" s="1954"/>
      <c r="B2322" s="1986" t="s">
        <v>70</v>
      </c>
      <c r="C2322" s="1554">
        <f>IF(Y2322&gt;=1,'Result Entry'!$BW$3,0)</f>
        <v>0.0</v>
      </c>
      <c r="D2322" s="2040"/>
      <c r="E2322" s="2041">
        <f>IF($L2306="TC",0,IF($L2306="Nso",0,VLOOKUP($A2302,'Result Entry'!$B$9:$FW$108,74,0)))</f>
        <v>0.0</v>
      </c>
      <c r="F2322" s="2042">
        <f>IF($L2306="TC",0,IF($L2306="Nso",0,VLOOKUP($A2302,'Result Entry'!$B$9:$FW$108,75,0)))</f>
        <v>0.0</v>
      </c>
      <c r="G2322" s="2042">
        <f>IF($L2306="TC",0,IF($L2306="Nso",0,VLOOKUP($A2302,'Result Entry'!$B$9:$FW$108,76,0)))</f>
        <v>0.0</v>
      </c>
      <c r="H2322" s="2043">
        <f t="shared" si="295"/>
        <v>0.0</v>
      </c>
      <c r="I2322" s="2044" t="str">
        <f>CONCATENATE(U2322,"/",'Result Entry'!$CA$7)</f>
        <v>0/70</v>
      </c>
      <c r="J2322" s="2045" t="str">
        <f>IF(V2322=0,"--",CONCATENATE(V2322,"/",'Result Entry'!$CB$7))</f>
        <v>--</v>
      </c>
      <c r="K2322" s="2046">
        <f t="shared" si="296"/>
        <v>0.0</v>
      </c>
      <c r="L2322" s="2047">
        <f t="shared" si="297"/>
        <v>0.0</v>
      </c>
      <c r="M2322" s="2044" t="str">
        <f>CONCATENATE(W2322,"/",'Result Entry'!$CE$7)</f>
        <v>0/100</v>
      </c>
      <c r="N2322" s="2045" t="str">
        <f>IF(X2322=0,"--",CONCATENATE(X2322,"/",'Result Entry'!$CF$7))</f>
        <v>--</v>
      </c>
      <c r="O2322" s="2043">
        <f t="shared" si="298"/>
        <v>0.0</v>
      </c>
      <c r="P2322" s="2048">
        <f t="shared" si="299"/>
        <v>0.0</v>
      </c>
      <c r="Q2322" s="2049" t="str">
        <f>IF($L2306="TC",0,IF($L2306="Nso",0,VLOOKUP($A2302,'Result Entry'!$B$9:$FW$108,89,0)))</f>
        <v/>
      </c>
      <c r="R2322" s="610"/>
      <c r="U2322" s="2041">
        <f>IF($L2306="TC",0,IF($L2306="Nso",0,VLOOKUP($A2302,'Result Entry'!$B$9:$FW$108,78,0)))</f>
        <v>0.0</v>
      </c>
      <c r="V2322" s="2041">
        <f>IF($L2306="TC",0,IF($L2306="Nso",0,VLOOKUP($A2302,'Result Entry'!$B$9:$FW$108,79,0)))</f>
        <v>0.0</v>
      </c>
      <c r="W2322" s="2041">
        <f>IF($L2306="TC",0,IF($L2306="Nso",0,VLOOKUP($A2302,'Result Entry'!$B$9:$FW$108,82,0)))</f>
        <v>0.0</v>
      </c>
      <c r="X2322" s="2041">
        <f>IF($L2306="TC",0,IF($L2306="Nso",0,VLOOKUP($A2302,'Result Entry'!$B$9:$FW$108,83,0)))</f>
        <v>0.0</v>
      </c>
      <c r="Y2322" s="2041">
        <f>VLOOKUP($A2302,'Result Entry'!$B$9:$FW$108,73,0)</f>
        <v>0.0</v>
      </c>
    </row>
    <row r="2323" spans="8:8" s="1538" ht="33.75" customFormat="1" customHeight="1">
      <c r="A2323" s="1954"/>
      <c r="B2323" s="1986" t="s">
        <v>70</v>
      </c>
      <c r="C2323" s="2050">
        <f>IF(Y2323&gt;=1,'Result Entry'!$CN$3,0)</f>
        <v>0.0</v>
      </c>
      <c r="D2323" s="2040"/>
      <c r="E2323" s="2051">
        <f>IF($L2306="TC",0,IF($L2306="Nso",0,VLOOKUP($A2302,'Result Entry'!$B$9:$FW$108,91,0)))</f>
        <v>0.0</v>
      </c>
      <c r="F2323" s="2052">
        <f>IF($L2306="TC",0,IF($L2306="Nso",0,VLOOKUP($A2302,'Result Entry'!$B$9:$FW$108,92,0)))</f>
        <v>0.0</v>
      </c>
      <c r="G2323" s="2052">
        <f>IF($L2306="TC",0,IF($L2306="Nso",0,VLOOKUP($A2302,'Result Entry'!$B$9:$FW$108,93,0)))</f>
        <v>0.0</v>
      </c>
      <c r="H2323" s="2053">
        <f t="shared" si="295"/>
        <v>0.0</v>
      </c>
      <c r="I2323" s="2054" t="str">
        <f>CONCATENATE(U2323,"/",'Result Entry'!$CR$7)</f>
        <v>0/70</v>
      </c>
      <c r="J2323" s="2055" t="str">
        <f>IF(V2323=0,"--",CONCATENATE(V2323,"/",'Result Entry'!$CS$7))</f>
        <v>--</v>
      </c>
      <c r="K2323" s="2056">
        <f t="shared" si="296"/>
        <v>0.0</v>
      </c>
      <c r="L2323" s="2057">
        <f t="shared" si="297"/>
        <v>0.0</v>
      </c>
      <c r="M2323" s="2054" t="str">
        <f>CONCATENATE(W2323,"/",'Result Entry'!$CV$7)</f>
        <v>0/100</v>
      </c>
      <c r="N2323" s="2055" t="str">
        <f>IF(X2323=0,"--",CONCATENATE(X2323,"/",'Result Entry'!$CW$7))</f>
        <v>--</v>
      </c>
      <c r="O2323" s="2053">
        <f t="shared" si="298"/>
        <v>0.0</v>
      </c>
      <c r="P2323" s="2058">
        <f t="shared" si="299"/>
        <v>0.0</v>
      </c>
      <c r="Q2323" s="2059" t="str">
        <f>IF($L2306="TC",0,IF($L2306="Nso",0,VLOOKUP($A2302,'Result Entry'!$B$9:$FW$108,106,0)))</f>
        <v/>
      </c>
      <c r="R2323" s="610"/>
      <c r="U2323" s="2051">
        <f>IF($L2306="TC",0,IF($L2306="Nso",0,VLOOKUP($A2302,'Result Entry'!$B$9:$FW$108,95,0)))</f>
        <v>0.0</v>
      </c>
      <c r="V2323" s="2051">
        <f>IF($L2306="TC",0,IF($L2306="Nso",0,VLOOKUP($A2302,'Result Entry'!$B$9:$FW$108,96,0)))</f>
        <v>0.0</v>
      </c>
      <c r="W2323" s="2051">
        <f>IF($L2306="TC",0,IF($L2306="Nso",0,VLOOKUP($A2302,'Result Entry'!$B$9:$FW$108,99,0)))</f>
        <v>0.0</v>
      </c>
      <c r="X2323" s="2051">
        <f>IF($L2306="TC",0,IF($L2306="Nso",0,VLOOKUP($A2302,'Result Entry'!$B$9:$FW$108,100,0)))</f>
        <v>0.0</v>
      </c>
      <c r="Y2323" s="2051">
        <f>VLOOKUP($A2302,'Result Entry'!$B$9:$FW$108,90,0)</f>
        <v>0.0</v>
      </c>
    </row>
    <row r="2324" spans="8:8" s="1538" ht="33.75" customFormat="1" customHeight="1">
      <c r="A2324" s="1954"/>
      <c r="B2324" s="1986" t="s">
        <v>70</v>
      </c>
      <c r="C2324" s="1554">
        <f>IF(Y2324&gt;=1,'Result Entry'!$DE$3,0)</f>
        <v>0.0</v>
      </c>
      <c r="D2324" s="2040"/>
      <c r="E2324" s="1739">
        <f>IF($L2306="TC",0,IF($L2306="Nso",0,VLOOKUP($A2302,'Result Entry'!$B$9:$FW$108,108,0)))</f>
        <v>0.0</v>
      </c>
      <c r="F2324" s="1740">
        <f>IF($L2306="TC",0,IF($L2306="Nso",0,VLOOKUP($A2302,'Result Entry'!$B$9:$FW$108,109,0)))</f>
        <v>0.0</v>
      </c>
      <c r="G2324" s="1740">
        <f>IF($L2306="TC",0,IF($L2306="Nso",0,VLOOKUP($A2302,'Result Entry'!$B$9:$FW$108,110,0)))</f>
        <v>0.0</v>
      </c>
      <c r="H2324" s="2060">
        <f t="shared" si="295"/>
        <v>0.0</v>
      </c>
      <c r="I2324" s="2061" t="str">
        <f>CONCATENATE(U2324,"/",'Result Entry'!$DI$7)</f>
        <v>0/70</v>
      </c>
      <c r="J2324" s="2062" t="str">
        <f>IF(V2324=0,"--",CONCATENATE(V2324,"/",'Result Entry'!$DJ$7))</f>
        <v>--</v>
      </c>
      <c r="K2324" s="2063">
        <f t="shared" si="296"/>
        <v>0.0</v>
      </c>
      <c r="L2324" s="2064">
        <f t="shared" si="297"/>
        <v>0.0</v>
      </c>
      <c r="M2324" s="2061" t="str">
        <f>CONCATENATE(W2324,"/",'Result Entry'!$DM$7)</f>
        <v>0/100</v>
      </c>
      <c r="N2324" s="2062" t="str">
        <f>IF(X2324=0,"--",CONCATENATE(X2324,"/",'Result Entry'!$DN$7))</f>
        <v>--</v>
      </c>
      <c r="O2324" s="2060">
        <f t="shared" si="298"/>
        <v>0.0</v>
      </c>
      <c r="P2324" s="1746">
        <f t="shared" si="299"/>
        <v>0.0</v>
      </c>
      <c r="Q2324" s="2032" t="str">
        <f>IF($L2306="TC",0,IF($L2306="Nso",0,VLOOKUP($A2302,'Result Entry'!$B$9:$FW$108,123,0)))</f>
        <v/>
      </c>
      <c r="R2324" s="610"/>
      <c r="U2324" s="2065">
        <f>IF($L2306="TC",0,IF($L2306="Nso",0,VLOOKUP($A2302,'Result Entry'!$B$9:$FW$108,112,0)))</f>
        <v>0.0</v>
      </c>
      <c r="V2324" s="2065">
        <f>IF($L2306="TC",0,IF($L2306="Nso",0,VLOOKUP($A2302,'Result Entry'!$B$9:$FW$108,113,0)))</f>
        <v>0.0</v>
      </c>
      <c r="W2324" s="2065">
        <f>IF($L2306="TC",0,IF($L2306="Nso",0,VLOOKUP($A2302,'Result Entry'!$B$9:$FW$108,116,0)))</f>
        <v>0.0</v>
      </c>
      <c r="X2324" s="2065">
        <f>IF($L2306="TC",0,IF($L2306="Nso",0,VLOOKUP($A2302,'Result Entry'!$B$9:$FW$108,117,0)))</f>
        <v>0.0</v>
      </c>
      <c r="Y2324" s="2065">
        <f>VLOOKUP($A2302,'Result Entry'!$B$9:$FW$108,107,0)</f>
        <v>0.0</v>
      </c>
    </row>
    <row r="2325" spans="8:8" ht="33.75" customHeight="1">
      <c r="A2325" s="1954"/>
      <c r="B2325" s="1986" t="s">
        <v>70</v>
      </c>
      <c r="C2325" s="1565" t="s">
        <v>78</v>
      </c>
      <c r="D2325" s="1566"/>
      <c r="E2325" s="1567"/>
      <c r="F2325" s="1747" t="s">
        <v>79</v>
      </c>
      <c r="G2325" s="2066"/>
      <c r="H2325" s="1748"/>
      <c r="I2325" s="1747" t="s">
        <v>80</v>
      </c>
      <c r="J2325" s="1749"/>
      <c r="K2325" s="2067" t="s">
        <v>42</v>
      </c>
      <c r="L2325" s="2068"/>
      <c r="M2325" s="2067" t="s">
        <v>92</v>
      </c>
      <c r="N2325" s="1753"/>
      <c r="O2325" s="1752" t="s">
        <v>40</v>
      </c>
      <c r="P2325" s="1753"/>
      <c r="Q2325" s="2069" t="s">
        <v>44</v>
      </c>
      <c r="R2325" s="610"/>
    </row>
    <row r="2326" spans="8:8" ht="33.75" customHeight="1">
      <c r="A2326" s="1954"/>
      <c r="B2326" s="1986" t="s">
        <v>70</v>
      </c>
      <c r="C2326" s="1577"/>
      <c r="D2326" s="1578"/>
      <c r="E2326" s="1579"/>
      <c r="F2326" s="1755">
        <f>IF($L2306="TC",0,IF($L2306="Nso",0,VLOOKUP($A2302,'Result Entry'!$B$9:$FW$108,171,0)))</f>
        <v>0.0</v>
      </c>
      <c r="G2326" s="2070"/>
      <c r="H2326" s="1756"/>
      <c r="I2326" s="2071">
        <f>IF($L2306="TC",0,IF($L2306="Nso",0,VLOOKUP($A2302,'Result Entry'!$B$9:$FW$108,172,0)))</f>
        <v>0.0</v>
      </c>
      <c r="J2326" s="2072"/>
      <c r="K2326" s="2073">
        <f>IF($L2306="TC",0,IF($L2306="Nso",0,VLOOKUP($A2302,'Result Entry'!$B$9:$FW$108,173,0)))</f>
        <v>0.0</v>
      </c>
      <c r="L2326" s="2074"/>
      <c r="M2326" s="2075" t="str">
        <f>IF($L2306="TC",0,IF($L2306="Nso",0,VLOOKUP($A2302,'Result Entry'!$B$9:$FW$108,174,0)))</f>
        <v/>
      </c>
      <c r="N2326" s="2076"/>
      <c r="O2326" s="1535" t="str">
        <f>VLOOKUP($A2302,'Result Entry'!$B$9:$FW$108,175,0)</f>
        <v/>
      </c>
      <c r="P2326" s="1534"/>
      <c r="Q2326" s="2077" t="str">
        <f>IF($L2306="TC",0,IF($L2306="Nso",0,VLOOKUP($A2302,'Result Entry'!$B$9:$FW$108,177,0)))</f>
        <v/>
      </c>
      <c r="R2326" s="610"/>
    </row>
    <row r="2327" spans="8:8" ht="33.75" customHeight="1">
      <c r="A2327" s="1954"/>
      <c r="B2327" s="1986" t="s">
        <v>70</v>
      </c>
      <c r="C2327" s="2078" t="s">
        <v>59</v>
      </c>
      <c r="D2327" s="2079"/>
      <c r="E2327" s="2079"/>
      <c r="F2327" s="2079"/>
      <c r="G2327" s="2079"/>
      <c r="H2327" s="2079"/>
      <c r="I2327" s="2080"/>
      <c r="J2327" s="1592" t="s">
        <v>60</v>
      </c>
      <c r="K2327" s="1592"/>
      <c r="L2327" s="1592"/>
      <c r="M2327" s="1593"/>
      <c r="N2327" s="1760">
        <f>VLOOKUP($A2302,'Result Entry'!$B$9:$FW$108,168,0)</f>
        <v>0.0</v>
      </c>
      <c r="O2327" s="1761"/>
      <c r="P2327" s="2081" t="s">
        <v>38</v>
      </c>
      <c r="Q2327" s="2082"/>
      <c r="R2327" s="610"/>
    </row>
    <row r="2328" spans="8:8" ht="33.75" customHeight="1">
      <c r="A2328" s="1954"/>
      <c r="B2328" s="1986" t="s">
        <v>70</v>
      </c>
      <c r="C2328" s="1598" t="s">
        <v>244</v>
      </c>
      <c r="D2328" s="1599"/>
      <c r="E2328" s="1599"/>
      <c r="F2328" s="2083" t="s">
        <v>158</v>
      </c>
      <c r="G2328" s="2084"/>
      <c r="H2328" s="2085"/>
      <c r="I2328" s="2086" t="s">
        <v>242</v>
      </c>
      <c r="J2328" s="1603" t="s">
        <v>61</v>
      </c>
      <c r="K2328" s="1603"/>
      <c r="L2328" s="1603"/>
      <c r="M2328" s="1604"/>
      <c r="N2328" s="1762">
        <f>VLOOKUP($A2302,'Result Entry'!$B$9:$FW$108,169,0)</f>
        <v>0.0</v>
      </c>
      <c r="O2328" s="1763"/>
      <c r="P2328" s="1607" t="str">
        <f>VLOOKUP($A2302,'Result Entry'!$B$9:$FW$108,170,0)</f>
        <v/>
      </c>
      <c r="Q2328" s="2087"/>
      <c r="R2328" s="610"/>
    </row>
    <row r="2329" spans="8:8" ht="33.75" customHeight="1">
      <c r="A2329" s="1954"/>
      <c r="B2329" s="1986" t="s">
        <v>70</v>
      </c>
      <c r="C2329" s="1598"/>
      <c r="D2329" s="1599"/>
      <c r="E2329" s="1599"/>
      <c r="F2329" s="2088"/>
      <c r="G2329" s="2089"/>
      <c r="H2329" s="2090"/>
      <c r="I2329" s="2091" t="s">
        <v>100</v>
      </c>
      <c r="J2329" s="1612" t="s">
        <v>62</v>
      </c>
      <c r="K2329" s="1612"/>
      <c r="L2329" s="1612"/>
      <c r="M2329" s="1613"/>
      <c r="N2329" s="2092">
        <f>IF($L2306="TC","Transferred",IF($L2306="Nso","NameSeparated",VLOOKUP($A2302,'Result Entry'!$B$9:$FW$108,178,0)))</f>
        <v>0.0</v>
      </c>
      <c r="O2329" s="2092"/>
      <c r="P2329" s="2092"/>
      <c r="Q2329" s="2093"/>
      <c r="R2329" s="610"/>
    </row>
    <row r="2330" spans="8:8" ht="33.75" customHeight="1">
      <c r="A2330" s="1954"/>
      <c r="B2330" s="1986" t="s">
        <v>70</v>
      </c>
      <c r="C2330" s="1766" t="str">
        <f>'Result Entry'!$DU$3</f>
        <v>Foundation Of Information Tech.</v>
      </c>
      <c r="D2330" s="1767"/>
      <c r="E2330" s="1768"/>
      <c r="F2330" s="1769" t="str">
        <f>IF(OR($L2306="TC",$L2306="Nso"),"",VLOOKUP($A2302,'Result Entry'!$B$9:$GS$108,196,0))</f>
        <v>0/200</v>
      </c>
      <c r="G2330" s="1769"/>
      <c r="H2330" s="1769"/>
      <c r="I2330" s="1770" t="str">
        <f>IF(F2330="","",VLOOKUP($A2302,'Result Entry'!$B$9:$GS$108,137,0))</f>
        <v/>
      </c>
      <c r="J2330" s="1621" t="s">
        <v>72</v>
      </c>
      <c r="K2330" s="1621"/>
      <c r="L2330" s="1621"/>
      <c r="M2330" s="1622"/>
      <c r="N2330" s="2094">
        <f>'Result Entry'!$T$2</f>
        <v>45041.0</v>
      </c>
      <c r="O2330" s="2095"/>
      <c r="P2330" s="2095"/>
      <c r="Q2330" s="2096"/>
      <c r="R2330" s="610"/>
    </row>
    <row r="2331" spans="8:8" ht="33.75" customHeight="1">
      <c r="A2331" s="1954"/>
      <c r="B2331" s="1986" t="s">
        <v>70</v>
      </c>
      <c r="C2331" s="1774" t="str">
        <f>'Result Entry'!$EI$3</f>
        <v>G.I.A.I.-II</v>
      </c>
      <c r="D2331" s="1775"/>
      <c r="E2331" s="1776"/>
      <c r="F2331" s="1769" t="str">
        <f>IF(OR($L2306="TC",$L2306="Nso"),"",VLOOKUP($A2302,'Result Entry'!$B$9:$GS$108,200,0))</f>
        <v>0/200</v>
      </c>
      <c r="G2331" s="1769"/>
      <c r="H2331" s="1769"/>
      <c r="I2331" s="1770" t="str">
        <f>IF(F2331="","",VLOOKUP($A2302,'Result Entry'!$B$9:$GS$108,149,0))</f>
        <v/>
      </c>
      <c r="J2331" s="1626"/>
      <c r="K2331" s="1627"/>
      <c r="L2331" s="1627"/>
      <c r="M2331" s="1627"/>
      <c r="N2331" s="1627"/>
      <c r="O2331" s="1627"/>
      <c r="P2331" s="1627"/>
      <c r="Q2331" s="2097"/>
      <c r="R2331" s="610"/>
    </row>
    <row r="2332" spans="8:8" ht="33.75" customHeight="1">
      <c r="A2332" s="1954"/>
      <c r="B2332" s="1986" t="s">
        <v>70</v>
      </c>
      <c r="C2332" s="1774" t="str">
        <f>'Result Entry'!$EU$3</f>
        <v>SOC.SER.PLAN</v>
      </c>
      <c r="D2332" s="1775"/>
      <c r="E2332" s="1776"/>
      <c r="F2332" s="1769" t="str">
        <f>IF(OR($L2306="TC",$L2306="Nso"),"",VLOOKUP($A2302,'Result Entry'!$B$9:$HS$108,204,0))</f>
        <v>0/200</v>
      </c>
      <c r="G2332" s="1769"/>
      <c r="H2332" s="1769"/>
      <c r="I2332" s="1770" t="str">
        <f>IF(F2332="","",VLOOKUP($A2302,'Result Entry'!$B$9:$GS$108,161,0))</f>
        <v/>
      </c>
      <c r="J2332" s="1629" t="s">
        <v>175</v>
      </c>
      <c r="K2332" s="2098"/>
      <c r="L2332" s="2098"/>
      <c r="M2332" s="1630"/>
      <c r="N2332" s="2099"/>
      <c r="O2332" s="2100"/>
      <c r="P2332" s="2100"/>
      <c r="Q2332" s="2101"/>
      <c r="R2332" s="610"/>
    </row>
    <row r="2333" spans="8:8" ht="33.75" customHeight="1">
      <c r="A2333" s="1954"/>
      <c r="B2333" s="1986" t="s">
        <v>70</v>
      </c>
      <c r="C2333" s="1774" t="str">
        <f>'Result Entry'!$FG$3</f>
        <v>Jeewan Kaushal</v>
      </c>
      <c r="D2333" s="1775"/>
      <c r="E2333" s="1776"/>
      <c r="F2333" s="1769" t="str">
        <f>IF(OR($L2306="TC",$L2306="Nso"),"",VLOOKUP($A2302,'Result Entry'!$B$9:$HS$108,208,0))</f>
        <v>0/100</v>
      </c>
      <c r="G2333" s="1769"/>
      <c r="H2333" s="1769"/>
      <c r="I2333" s="1770" t="str">
        <f>IF(F2333="","",VLOOKUP($A2302,'Result Entry'!$B$9:$HS$108,167,0))</f>
        <v/>
      </c>
      <c r="J2333" s="1629" t="s">
        <v>149</v>
      </c>
      <c r="K2333" s="2098"/>
      <c r="L2333" s="2098"/>
      <c r="M2333" s="1630"/>
      <c r="N2333" s="1630"/>
      <c r="O2333" s="1630"/>
      <c r="P2333" s="1630"/>
      <c r="Q2333" s="2102"/>
      <c r="R2333" s="610"/>
    </row>
    <row r="2334" spans="8:8" ht="33.75" customHeight="1">
      <c r="A2334" s="1954"/>
      <c r="B2334" s="1986" t="s">
        <v>70</v>
      </c>
      <c r="C2334" s="1777" t="s">
        <v>181</v>
      </c>
      <c r="D2334" s="1778"/>
      <c r="E2334" s="1779"/>
      <c r="F2334" s="2103" t="s">
        <v>182</v>
      </c>
      <c r="G2334" s="2104"/>
      <c r="H2334" s="2105"/>
      <c r="I2334" s="1782" t="s">
        <v>31</v>
      </c>
      <c r="J2334" s="1629" t="s">
        <v>176</v>
      </c>
      <c r="K2334" s="2098"/>
      <c r="L2334" s="2098"/>
      <c r="M2334" s="1630"/>
      <c r="N2334" s="1630"/>
      <c r="O2334" s="1630"/>
      <c r="P2334" s="1630"/>
      <c r="Q2334" s="2102"/>
      <c r="R2334" s="610"/>
    </row>
    <row r="2335" spans="8:8" ht="33.75" customHeight="1">
      <c r="A2335" s="1954"/>
      <c r="B2335" s="1986" t="s">
        <v>70</v>
      </c>
      <c r="C2335" s="1783"/>
      <c r="D2335" s="1784"/>
      <c r="E2335" s="1785"/>
      <c r="F2335" s="1786" t="s">
        <v>245</v>
      </c>
      <c r="G2335" s="2106"/>
      <c r="H2335" s="1787"/>
      <c r="I2335" s="1788" t="s">
        <v>63</v>
      </c>
      <c r="J2335" s="1647" t="s">
        <v>68</v>
      </c>
      <c r="K2335" s="1648"/>
      <c r="L2335" s="1648"/>
      <c r="M2335" s="1648"/>
      <c r="N2335" s="1648"/>
      <c r="O2335" s="1648"/>
      <c r="P2335" s="1648"/>
      <c r="Q2335" s="2107"/>
      <c r="R2335" s="610"/>
    </row>
    <row r="2336" spans="8:8" ht="33.75" customHeight="1">
      <c r="A2336" s="1954"/>
      <c r="B2336" s="1986" t="s">
        <v>70</v>
      </c>
      <c r="C2336" s="1783"/>
      <c r="D2336" s="1784"/>
      <c r="E2336" s="1785"/>
      <c r="F2336" s="1786" t="s">
        <v>246</v>
      </c>
      <c r="G2336" s="2106"/>
      <c r="H2336" s="1787"/>
      <c r="I2336" s="1788" t="s">
        <v>64</v>
      </c>
      <c r="J2336" s="1650"/>
      <c r="K2336" s="1651"/>
      <c r="L2336" s="1651"/>
      <c r="M2336" s="1651"/>
      <c r="N2336" s="1651"/>
      <c r="O2336" s="1651"/>
      <c r="P2336" s="1651"/>
      <c r="Q2336" s="2108"/>
      <c r="R2336" s="610"/>
    </row>
    <row r="2337" spans="8:8" ht="33.75" customHeight="1">
      <c r="A2337" s="1954"/>
      <c r="B2337" s="1986" t="s">
        <v>70</v>
      </c>
      <c r="C2337" s="1783"/>
      <c r="D2337" s="1784"/>
      <c r="E2337" s="1785"/>
      <c r="F2337" s="1786" t="s">
        <v>247</v>
      </c>
      <c r="G2337" s="2106"/>
      <c r="H2337" s="1787"/>
      <c r="I2337" s="1788" t="s">
        <v>66</v>
      </c>
      <c r="J2337" s="1650"/>
      <c r="K2337" s="1651"/>
      <c r="L2337" s="1651"/>
      <c r="M2337" s="1651"/>
      <c r="N2337" s="1651"/>
      <c r="O2337" s="1651"/>
      <c r="P2337" s="1651"/>
      <c r="Q2337" s="2108"/>
      <c r="R2337" s="610"/>
    </row>
    <row r="2338" spans="8:8" ht="33.75" customHeight="1">
      <c r="A2338" s="1954"/>
      <c r="B2338" s="1986" t="s">
        <v>70</v>
      </c>
      <c r="C2338" s="1783"/>
      <c r="D2338" s="1784"/>
      <c r="E2338" s="1785"/>
      <c r="F2338" s="1786" t="s">
        <v>248</v>
      </c>
      <c r="G2338" s="2106"/>
      <c r="H2338" s="1787"/>
      <c r="I2338" s="1788" t="s">
        <v>65</v>
      </c>
      <c r="J2338" s="1653" t="s">
        <v>81</v>
      </c>
      <c r="K2338" s="1654"/>
      <c r="L2338" s="1654"/>
      <c r="M2338" s="1654"/>
      <c r="N2338" s="1654"/>
      <c r="O2338" s="1654"/>
      <c r="P2338" s="1654"/>
      <c r="Q2338" s="2109"/>
      <c r="R2338" s="610"/>
    </row>
    <row r="2339" spans="8:8" ht="33.75" customHeight="1">
      <c r="A2339" s="1954"/>
      <c r="B2339" s="2110" t="s">
        <v>70</v>
      </c>
      <c r="C2339" s="2111"/>
      <c r="D2339" s="2112"/>
      <c r="E2339" s="2113"/>
      <c r="F2339" s="2114"/>
      <c r="G2339" s="2115"/>
      <c r="H2339" s="2115"/>
      <c r="I2339" s="2116"/>
      <c r="J2339" s="2117"/>
      <c r="K2339" s="2118"/>
      <c r="L2339" s="2118"/>
      <c r="M2339" s="2118"/>
      <c r="N2339" s="2118"/>
      <c r="O2339" s="2118"/>
      <c r="P2339" s="2118"/>
      <c r="Q2339" s="2119"/>
      <c r="R2339" s="610"/>
    </row>
    <row r="2340" spans="8:8" s="927" ht="48.75" customFormat="1" customHeight="1">
      <c r="A2340" s="1439"/>
      <c r="B2340" s="2120"/>
      <c r="C2340" s="2120"/>
      <c r="D2340" s="2120"/>
      <c r="E2340" s="2120"/>
      <c r="F2340" s="2120"/>
      <c r="G2340" s="2120"/>
      <c r="H2340" s="2120"/>
      <c r="I2340" s="2120"/>
      <c r="J2340" s="2120"/>
      <c r="K2340" s="2120"/>
      <c r="L2340" s="2120"/>
      <c r="M2340" s="2120"/>
      <c r="N2340" s="2120"/>
      <c r="O2340" s="2120"/>
      <c r="P2340" s="2120"/>
      <c r="Q2340" s="2120"/>
      <c r="R2340" s="610"/>
    </row>
    <row r="2341" spans="8:8" ht="9.75" customHeight="1">
      <c r="A2341" s="1949">
        <f>A2302+1</f>
        <v>61.0</v>
      </c>
      <c r="B2341" s="1949"/>
      <c r="C2341" s="1949"/>
      <c r="D2341" s="1949"/>
      <c r="E2341" s="1949"/>
      <c r="F2341" s="1949"/>
      <c r="G2341" s="1949"/>
      <c r="H2341" s="1949"/>
      <c r="I2341" s="1949"/>
      <c r="J2341" s="1949"/>
      <c r="K2341" s="1949"/>
      <c r="L2341" s="1949"/>
      <c r="M2341" s="1949"/>
      <c r="N2341" s="1949"/>
      <c r="O2341" s="1949"/>
      <c r="P2341" s="1949"/>
      <c r="Q2341" s="1949"/>
      <c r="R2341" s="1949"/>
    </row>
    <row r="2342" spans="8:8" ht="16.5" customHeight="1">
      <c r="A2342" s="1950"/>
      <c r="B2342" s="1951" t="s">
        <v>51</v>
      </c>
      <c r="C2342" s="1952"/>
      <c r="D2342" s="1952"/>
      <c r="E2342" s="1952"/>
      <c r="F2342" s="1952"/>
      <c r="G2342" s="1952"/>
      <c r="H2342" s="1952"/>
      <c r="I2342" s="1952"/>
      <c r="J2342" s="1952"/>
      <c r="K2342" s="1952"/>
      <c r="L2342" s="1952"/>
      <c r="M2342" s="1952"/>
      <c r="N2342" s="1952"/>
      <c r="O2342" s="1952"/>
      <c r="P2342" s="1952"/>
      <c r="Q2342" s="1953"/>
      <c r="R2342" s="610"/>
    </row>
    <row r="2343" spans="8:8" ht="62.25" customHeight="1">
      <c r="A2343" s="1954"/>
      <c r="B2343" s="1955"/>
      <c r="C2343" s="1956"/>
      <c r="D2343" s="1957" t="str">
        <f>Master!$E$8</f>
        <v>Govt. Sr. Secondary School </v>
      </c>
      <c r="E2343" s="1958"/>
      <c r="F2343" s="1958"/>
      <c r="G2343" s="1958"/>
      <c r="H2343" s="1958"/>
      <c r="I2343" s="1958"/>
      <c r="J2343" s="1958"/>
      <c r="K2343" s="1958"/>
      <c r="L2343" s="1958"/>
      <c r="M2343" s="1958"/>
      <c r="N2343" s="1958"/>
      <c r="O2343" s="1958"/>
      <c r="P2343" s="1958"/>
      <c r="Q2343" s="1959"/>
      <c r="R2343" s="610"/>
    </row>
    <row r="2344" spans="8:8" ht="33.0" customHeight="1">
      <c r="A2344" s="1954"/>
      <c r="B2344" s="1960"/>
      <c r="C2344" s="1961"/>
      <c r="D2344" s="1962" t="str">
        <f>Master!$E$11</f>
        <v>P.S.-Bapini (Jodhpur)</v>
      </c>
      <c r="E2344" s="1962"/>
      <c r="F2344" s="1962"/>
      <c r="G2344" s="1962"/>
      <c r="H2344" s="1962"/>
      <c r="I2344" s="1962"/>
      <c r="J2344" s="1962"/>
      <c r="K2344" s="1962"/>
      <c r="L2344" s="1962"/>
      <c r="M2344" s="1962"/>
      <c r="N2344" s="1962"/>
      <c r="O2344" s="1962"/>
      <c r="P2344" s="1962"/>
      <c r="Q2344" s="1963"/>
      <c r="R2344" s="610"/>
    </row>
    <row r="2345" spans="8:8" ht="21.75" customHeight="1">
      <c r="A2345" s="1954"/>
      <c r="B2345" s="1964"/>
      <c r="C2345" s="1965" t="s">
        <v>151</v>
      </c>
      <c r="D2345" s="1966"/>
      <c r="E2345" s="1966"/>
      <c r="F2345" s="1966"/>
      <c r="G2345" s="1966"/>
      <c r="H2345" s="1967"/>
      <c r="I2345" s="1968" t="s">
        <v>128</v>
      </c>
      <c r="J2345" s="1969"/>
      <c r="K2345" s="1969"/>
      <c r="L2345" s="1970">
        <f>VLOOKUP(A2341,'Result Entry'!$B$6:$K$108,6,0)</f>
        <v>0.0</v>
      </c>
      <c r="M2345" s="1971"/>
      <c r="N2345" s="1972" t="s">
        <v>69</v>
      </c>
      <c r="O2345" s="1973"/>
      <c r="P2345" s="1974">
        <f>Master!$E$14</f>
        <v>8.151106901E9</v>
      </c>
      <c r="Q2345" s="1975"/>
      <c r="R2345" s="610"/>
    </row>
    <row r="2346" spans="8:8" ht="21.75" customHeight="1">
      <c r="A2346" s="1954"/>
      <c r="B2346" s="1976"/>
      <c r="C2346" s="1965"/>
      <c r="D2346" s="1966"/>
      <c r="E2346" s="1966"/>
      <c r="F2346" s="1966"/>
      <c r="G2346" s="1966"/>
      <c r="H2346" s="1967"/>
      <c r="I2346" s="1968"/>
      <c r="J2346" s="1969"/>
      <c r="K2346" s="1969"/>
      <c r="L2346" s="1970"/>
      <c r="M2346" s="1971"/>
      <c r="N2346" s="1470" t="s">
        <v>67</v>
      </c>
      <c r="O2346" s="1471"/>
      <c r="P2346" s="1472"/>
      <c r="Q2346" s="1977"/>
      <c r="R2346" s="610"/>
    </row>
    <row r="2347" spans="8:8" ht="21.75" customHeight="1">
      <c r="A2347" s="1954"/>
      <c r="B2347" s="1976"/>
      <c r="C2347" s="1978"/>
      <c r="D2347" s="1979"/>
      <c r="E2347" s="1979"/>
      <c r="F2347" s="1979"/>
      <c r="G2347" s="1979"/>
      <c r="H2347" s="1980"/>
      <c r="I2347" s="1981"/>
      <c r="J2347" s="1982"/>
      <c r="K2347" s="1982"/>
      <c r="L2347" s="1983"/>
      <c r="M2347" s="1984"/>
      <c r="N2347" s="1479" t="s">
        <v>52</v>
      </c>
      <c r="O2347" s="1480"/>
      <c r="P2347" s="1481" t="str">
        <f>Master!$E$6</f>
        <v>2022-23</v>
      </c>
      <c r="Q2347" s="1985"/>
      <c r="R2347" s="610"/>
    </row>
    <row r="2348" spans="8:8" ht="33.75" customHeight="1">
      <c r="A2348" s="1954"/>
      <c r="B2348" s="1986" t="s">
        <v>70</v>
      </c>
      <c r="C2348" s="1677" t="s">
        <v>21</v>
      </c>
      <c r="D2348" s="1678"/>
      <c r="E2348" s="1678"/>
      <c r="F2348" s="1678"/>
      <c r="G2348" s="1679"/>
      <c r="H2348" s="1680" t="s">
        <v>150</v>
      </c>
      <c r="I2348" s="1681">
        <f>VLOOKUP($A2341,'Result Entry'!$B$9:$FW$108,4,0)</f>
        <v>0.0</v>
      </c>
      <c r="J2348" s="1681"/>
      <c r="K2348" s="1681"/>
      <c r="L2348" s="1681"/>
      <c r="M2348" s="1681"/>
      <c r="N2348" s="1681"/>
      <c r="O2348" s="1681"/>
      <c r="P2348" s="1681"/>
      <c r="Q2348" s="1987"/>
      <c r="R2348" s="610"/>
    </row>
    <row r="2349" spans="8:8" ht="33.75" customHeight="1">
      <c r="A2349" s="1954"/>
      <c r="B2349" s="1986" t="s">
        <v>70</v>
      </c>
      <c r="C2349" s="1683" t="s">
        <v>23</v>
      </c>
      <c r="D2349" s="1684"/>
      <c r="E2349" s="1684"/>
      <c r="F2349" s="1684"/>
      <c r="G2349" s="1685"/>
      <c r="H2349" s="1686" t="s">
        <v>150</v>
      </c>
      <c r="I2349" s="1687">
        <f>VLOOKUP($A2341,'Result Entry'!$B$9:$FW$108,7,0)</f>
        <v>0.0</v>
      </c>
      <c r="J2349" s="1687"/>
      <c r="K2349" s="1687"/>
      <c r="L2349" s="1687"/>
      <c r="M2349" s="1687"/>
      <c r="N2349" s="1687"/>
      <c r="O2349" s="1687"/>
      <c r="P2349" s="1687"/>
      <c r="Q2349" s="1988"/>
      <c r="R2349" s="610"/>
    </row>
    <row r="2350" spans="8:8" ht="33.75" customHeight="1">
      <c r="A2350" s="1954"/>
      <c r="B2350" s="1986" t="s">
        <v>70</v>
      </c>
      <c r="C2350" s="1683" t="s">
        <v>24</v>
      </c>
      <c r="D2350" s="1684"/>
      <c r="E2350" s="1684"/>
      <c r="F2350" s="1684"/>
      <c r="G2350" s="1685"/>
      <c r="H2350" s="1686" t="s">
        <v>150</v>
      </c>
      <c r="I2350" s="1687">
        <f>VLOOKUP($A2341,'Result Entry'!$B$9:$FW$108,8,0)</f>
        <v>0.0</v>
      </c>
      <c r="J2350" s="1687"/>
      <c r="K2350" s="1687"/>
      <c r="L2350" s="1687"/>
      <c r="M2350" s="1687"/>
      <c r="N2350" s="1687"/>
      <c r="O2350" s="1687"/>
      <c r="P2350" s="1687"/>
      <c r="Q2350" s="1988"/>
      <c r="R2350" s="610"/>
    </row>
    <row r="2351" spans="8:8" ht="33.75" customHeight="1">
      <c r="A2351" s="1954"/>
      <c r="B2351" s="1986" t="s">
        <v>70</v>
      </c>
      <c r="C2351" s="1683" t="s">
        <v>53</v>
      </c>
      <c r="D2351" s="1684"/>
      <c r="E2351" s="1684"/>
      <c r="F2351" s="1684"/>
      <c r="G2351" s="1685"/>
      <c r="H2351" s="1686" t="s">
        <v>150</v>
      </c>
      <c r="I2351" s="1687">
        <f>VLOOKUP($A2341,'Result Entry'!$B$9:$FW$108,9,0)</f>
        <v>0.0</v>
      </c>
      <c r="J2351" s="1687"/>
      <c r="K2351" s="1687"/>
      <c r="L2351" s="1687"/>
      <c r="M2351" s="1687"/>
      <c r="N2351" s="1687"/>
      <c r="O2351" s="1687"/>
      <c r="P2351" s="1687"/>
      <c r="Q2351" s="1988"/>
      <c r="R2351" s="610"/>
    </row>
    <row r="2352" spans="8:8" ht="33.75" customHeight="1">
      <c r="A2352" s="1954"/>
      <c r="B2352" s="1986" t="s">
        <v>70</v>
      </c>
      <c r="C2352" s="1683" t="s">
        <v>54</v>
      </c>
      <c r="D2352" s="1684"/>
      <c r="E2352" s="1684"/>
      <c r="F2352" s="1684"/>
      <c r="G2352" s="1685"/>
      <c r="H2352" s="1686" t="s">
        <v>150</v>
      </c>
      <c r="I2352" s="1689" t="str">
        <f>CONCATENATE('Result Entry'!$G$4,'Result Entry'!$J$4)</f>
        <v>11(A)</v>
      </c>
      <c r="J2352" s="1687"/>
      <c r="K2352" s="1687"/>
      <c r="L2352" s="1687"/>
      <c r="M2352" s="1687"/>
      <c r="N2352" s="1687"/>
      <c r="O2352" s="1687"/>
      <c r="P2352" s="1687"/>
      <c r="Q2352" s="1988"/>
      <c r="R2352" s="610"/>
    </row>
    <row r="2353" spans="8:8" ht="33.75" customHeight="1">
      <c r="A2353" s="1954"/>
      <c r="B2353" s="1986" t="s">
        <v>70</v>
      </c>
      <c r="C2353" s="1742" t="s">
        <v>26</v>
      </c>
      <c r="D2353" s="1763"/>
      <c r="E2353" s="1763"/>
      <c r="F2353" s="1763"/>
      <c r="G2353" s="1989"/>
      <c r="H2353" s="1693" t="s">
        <v>150</v>
      </c>
      <c r="I2353" s="1694">
        <f>VLOOKUP($A2341,'Result Entry'!$B$9:$FW$108,10,0)</f>
        <v>0.0</v>
      </c>
      <c r="J2353" s="1694"/>
      <c r="K2353" s="1694"/>
      <c r="L2353" s="1694"/>
      <c r="M2353" s="1694"/>
      <c r="N2353" s="1694"/>
      <c r="O2353" s="1694"/>
      <c r="P2353" s="1694"/>
      <c r="Q2353" s="1990"/>
      <c r="R2353" s="610"/>
    </row>
    <row r="2354" spans="8:8" ht="33.75" customHeight="1">
      <c r="A2354" s="1954"/>
      <c r="B2354" s="1986" t="s">
        <v>70</v>
      </c>
      <c r="C2354" s="1991" t="s">
        <v>244</v>
      </c>
      <c r="D2354" s="1992"/>
      <c r="E2354" s="1993" t="s">
        <v>73</v>
      </c>
      <c r="F2354" s="1994" t="s">
        <v>74</v>
      </c>
      <c r="G2354" s="1994" t="s">
        <v>230</v>
      </c>
      <c r="H2354" s="1995" t="s">
        <v>169</v>
      </c>
      <c r="I2354" s="1701" t="s">
        <v>56</v>
      </c>
      <c r="J2354" s="1996"/>
      <c r="K2354" s="1996"/>
      <c r="L2354" s="1997" t="s">
        <v>231</v>
      </c>
      <c r="M2354" s="1998" t="s">
        <v>85</v>
      </c>
      <c r="N2354" s="1998"/>
      <c r="O2354" s="1999"/>
      <c r="P2354" s="2000" t="s">
        <v>77</v>
      </c>
      <c r="Q2354" s="2001" t="s">
        <v>99</v>
      </c>
      <c r="R2354" s="610"/>
    </row>
    <row r="2355" spans="8:8" ht="33.75" customHeight="1">
      <c r="A2355" s="1954"/>
      <c r="B2355" s="1986" t="s">
        <v>70</v>
      </c>
      <c r="C2355" s="2002"/>
      <c r="D2355" s="2003"/>
      <c r="E2355" s="2004"/>
      <c r="F2355" s="2005"/>
      <c r="G2355" s="2005"/>
      <c r="H2355" s="2006"/>
      <c r="I2355" s="2007" t="s">
        <v>233</v>
      </c>
      <c r="J2355" s="2008" t="s">
        <v>87</v>
      </c>
      <c r="K2355" s="2009" t="s">
        <v>109</v>
      </c>
      <c r="L2355" s="2010"/>
      <c r="M2355" s="2007" t="s">
        <v>233</v>
      </c>
      <c r="N2355" s="2008" t="s">
        <v>87</v>
      </c>
      <c r="O2355" s="2011" t="s">
        <v>110</v>
      </c>
      <c r="P2355" s="2012"/>
      <c r="Q2355" s="2013"/>
      <c r="R2355" s="610"/>
    </row>
    <row r="2356" spans="8:8" s="2014" ht="33.75" customFormat="1" customHeight="1">
      <c r="A2356" s="1954"/>
      <c r="B2356" s="1986" t="s">
        <v>70</v>
      </c>
      <c r="C2356" s="2015" t="s">
        <v>57</v>
      </c>
      <c r="D2356" s="2016"/>
      <c r="E2356" s="2017">
        <f>'Result Entry'!$L$7</f>
        <v>10.0</v>
      </c>
      <c r="F2356" s="2018">
        <f>'Result Entry'!$M$7</f>
        <v>10.0</v>
      </c>
      <c r="G2356" s="2018">
        <f>'Result Entry'!$N$7</f>
        <v>10.0</v>
      </c>
      <c r="H2356" s="2019">
        <f>SUM(E2356:G2356)</f>
        <v>30.0</v>
      </c>
      <c r="I2356" s="2020" t="s">
        <v>243</v>
      </c>
      <c r="J2356" s="2021" t="s">
        <v>243</v>
      </c>
      <c r="K2356" s="2022">
        <f>'Result Entry'!$P$7</f>
        <v>70.0</v>
      </c>
      <c r="L2356" s="2023">
        <f>SUM(H2356,K2356)</f>
        <v>100.0</v>
      </c>
      <c r="M2356" s="2020" t="s">
        <v>243</v>
      </c>
      <c r="N2356" s="2021" t="s">
        <v>243</v>
      </c>
      <c r="O2356" s="2019">
        <f>'Result Entry'!$R$7</f>
        <v>100.0</v>
      </c>
      <c r="P2356" s="2024">
        <f>SUM(L2356,O2356)</f>
        <v>200.0</v>
      </c>
      <c r="Q2356" s="2025"/>
      <c r="R2356" s="610"/>
    </row>
    <row r="2357" spans="8:8" s="1538" ht="33.75" customFormat="1" customHeight="1">
      <c r="A2357" s="1954"/>
      <c r="B2357" s="1986" t="s">
        <v>70</v>
      </c>
      <c r="C2357" s="1540" t="str">
        <f>'Result Entry'!$L$3</f>
        <v>HINDI Comp.</v>
      </c>
      <c r="D2357" s="1541"/>
      <c r="E2357" s="1728">
        <f>IF($L2345="TC",0,IF($L2345="Nso",0,VLOOKUP($A2341,'Result Entry'!$B$9:$FW$108,11,0)))</f>
        <v>0.0</v>
      </c>
      <c r="F2357" s="1729">
        <f>IF($L2345="TC",0,IF($L2345="Nso",0,VLOOKUP($A2341,'Result Entry'!$B$9:$FW$108,12,0)))</f>
        <v>0.0</v>
      </c>
      <c r="G2357" s="1729">
        <f>IF($L2345="TC",0,IF($L2345="Nso",0,VLOOKUP($A2341,'Result Entry'!$B$9:$FW$108,13,0)))</f>
        <v>0.0</v>
      </c>
      <c r="H2357" s="2026">
        <f>SUM(E2357:G2357)</f>
        <v>0.0</v>
      </c>
      <c r="I2357" s="2027" t="str">
        <f>CONCATENATE(U2357,"/",'Result Entry'!$P$7)</f>
        <v>0/70</v>
      </c>
      <c r="J2357" s="2028" t="str">
        <f>IF(V2357=0,"--",CONCATENATE(V2357,"/"))</f>
        <v>--</v>
      </c>
      <c r="K2357" s="2029">
        <f>SUM(U2357:V2357)</f>
        <v>0.0</v>
      </c>
      <c r="L2357" s="2030">
        <f>SUM(H2357,K2357)</f>
        <v>0.0</v>
      </c>
      <c r="M2357" s="2027" t="str">
        <f>CONCATENATE(W2357,"/",'Result Entry'!$R$7)</f>
        <v>0/100</v>
      </c>
      <c r="N2357" s="2028" t="str">
        <f>IF(X2357=0,"--",CONCATENATE(X2357,"/"))</f>
        <v>--</v>
      </c>
      <c r="O2357" s="2031">
        <f>SUM(W2357:X2357)</f>
        <v>0.0</v>
      </c>
      <c r="P2357" s="1734">
        <f>SUM(L2357,O2357)</f>
        <v>0.0</v>
      </c>
      <c r="Q2357" s="2032" t="str">
        <f>IF($L2345="TC",0,IF($L2345="Nso",0,VLOOKUP($A2341,'Result Entry'!$B$9:$FW$108,24,0)))</f>
        <v/>
      </c>
      <c r="R2357" s="610"/>
      <c r="U2357" s="2033">
        <f>IF($L2345="TC",0,IF($L2345="Nso",0,VLOOKUP($A2341,'Result Entry'!$B$9:$FW$108,15,0)))</f>
        <v>0.0</v>
      </c>
      <c r="V2357" s="2033">
        <v>0.0</v>
      </c>
      <c r="W2357" s="2033">
        <f>IF($L2345="TC",0,IF($L2345="Nso",0,VLOOKUP($A2341,'Result Entry'!$B$9:$FW$108,17,0)))</f>
        <v>0.0</v>
      </c>
      <c r="X2357" s="2033">
        <v>0.0</v>
      </c>
    </row>
    <row r="2358" spans="8:8" s="1538" ht="33.75" customFormat="1" customHeight="1">
      <c r="A2358" s="1954"/>
      <c r="B2358" s="1986" t="s">
        <v>70</v>
      </c>
      <c r="C2358" s="1551" t="str">
        <f>'Result Entry'!$Z$3</f>
        <v>ENGLISH Comp.</v>
      </c>
      <c r="D2358" s="1552"/>
      <c r="E2358" s="1728">
        <f>IF($L2345="TC",0,IF($L2345="Nso",0,VLOOKUP($A2341,'Result Entry'!$B$9:$FW$108,25,0)))</f>
        <v>0.0</v>
      </c>
      <c r="F2358" s="1729">
        <f>IF($L2345="TC",0,IF($L2345="Nso",0,VLOOKUP($A2341,'Result Entry'!$B$9:$FW$108,26,0)))</f>
        <v>0.0</v>
      </c>
      <c r="G2358" s="1729">
        <f>IF($L2345="TC",0,IF($L2345="Nso",0,VLOOKUP($A2341,'Result Entry'!$B$9:$FW$108,27,0)))</f>
        <v>0.0</v>
      </c>
      <c r="H2358" s="2034">
        <f t="shared" si="300" ref="H2358:H2363">SUM(E2358:G2358)</f>
        <v>0.0</v>
      </c>
      <c r="I2358" s="2035" t="str">
        <f>CONCATENATE(U2358,"/",'Result Entry'!$AD$7)</f>
        <v>0/70</v>
      </c>
      <c r="J2358" s="2036" t="str">
        <f>IF(V2358=0,"--",CONCATENATE(V2358,"/"))</f>
        <v>--</v>
      </c>
      <c r="K2358" s="2037">
        <f t="shared" si="301" ref="K2358:K2363">SUM(U2358:V2358)</f>
        <v>0.0</v>
      </c>
      <c r="L2358" s="2038">
        <f t="shared" si="302" ref="L2358:L2363">SUM(H2358,K2358)</f>
        <v>0.0</v>
      </c>
      <c r="M2358" s="2035" t="str">
        <f>CONCATENATE(W2358,"/",'Result Entry'!$AF$7)</f>
        <v>0/100</v>
      </c>
      <c r="N2358" s="2036" t="str">
        <f>IF(X2358=0,"--",CONCATENATE(X2358,"/"))</f>
        <v>--</v>
      </c>
      <c r="O2358" s="2031">
        <f t="shared" si="303" ref="O2358:O2363">SUM(W2358:X2358)</f>
        <v>0.0</v>
      </c>
      <c r="P2358" s="1734">
        <f t="shared" si="304" ref="P2358:P2363">SUM(L2358,O2358)</f>
        <v>0.0</v>
      </c>
      <c r="Q2358" s="2032" t="str">
        <f>IF($L2345="TC",0,IF($L2345="Nso",0,VLOOKUP($A2341,'Result Entry'!$B$9:$FW$108,38,0)))</f>
        <v/>
      </c>
      <c r="R2358" s="610"/>
      <c r="U2358" s="2039">
        <f>IF($L2345="TC",0,IF($L2345="Nso",0,VLOOKUP($A2341,'Result Entry'!$B$9:$FW$108,29,0)))</f>
        <v>0.0</v>
      </c>
      <c r="V2358" s="2039">
        <v>0.0</v>
      </c>
      <c r="W2358" s="2039">
        <f>IF($L2345="TC",0,IF($L2345="Nso",0,VLOOKUP($A2341,'Result Entry'!$B$9:$FW$108,31,0)))</f>
        <v>0.0</v>
      </c>
      <c r="X2358" s="2039">
        <v>0.0</v>
      </c>
    </row>
    <row r="2359" spans="8:8" s="1538" ht="33.75" customFormat="1" customHeight="1">
      <c r="A2359" s="1954"/>
      <c r="B2359" s="1986" t="s">
        <v>70</v>
      </c>
      <c r="C2359" s="1551">
        <f>IF(Y2359&gt;=1,'Result Entry'!$AO$3,0)</f>
        <v>0.0</v>
      </c>
      <c r="D2359" s="1552"/>
      <c r="E2359" s="1728">
        <f>IF($L2345="TC",0,IF($L2345="Nso",0,VLOOKUP($A2341,'Result Entry'!$B$9:$FW$108,40,0)))</f>
        <v>0.0</v>
      </c>
      <c r="F2359" s="1729">
        <f>IF($L2345="TC",0,IF($L2345="Nso",0,VLOOKUP($A2341,'Result Entry'!$B$9:$FW$108,41,0)))</f>
        <v>0.0</v>
      </c>
      <c r="G2359" s="1729">
        <f>IF($L2345="TC",0,IF($L2345="Nso",0,VLOOKUP($A2341,'Result Entry'!$B$9:$FW$108,42,0)))</f>
        <v>0.0</v>
      </c>
      <c r="H2359" s="2034">
        <f t="shared" si="300"/>
        <v>0.0</v>
      </c>
      <c r="I2359" s="2035" t="str">
        <f>CONCATENATE(U2359,"/",'Result Entry'!$AS$7)</f>
        <v>0/40</v>
      </c>
      <c r="J2359" s="2036" t="str">
        <f>IF(V2359=0,"--",CONCATENATE(V2359,"/",'Result Entry'!$AT$7))</f>
        <v>--</v>
      </c>
      <c r="K2359" s="2037">
        <f t="shared" si="301"/>
        <v>0.0</v>
      </c>
      <c r="L2359" s="2038">
        <f t="shared" si="302"/>
        <v>0.0</v>
      </c>
      <c r="M2359" s="2035" t="str">
        <f>CONCATENATE(W2359,"/",'Result Entry'!$AW$7)</f>
        <v>0/100</v>
      </c>
      <c r="N2359" s="2036" t="str">
        <f>IF(X2359=0,"--",CONCATENATE(X2359,"/",'Result Entry'!$AX$7))</f>
        <v>--</v>
      </c>
      <c r="O2359" s="2031">
        <f t="shared" si="303"/>
        <v>0.0</v>
      </c>
      <c r="P2359" s="1734">
        <f t="shared" si="304"/>
        <v>0.0</v>
      </c>
      <c r="Q2359" s="2032" t="str">
        <f>IF($L2345="TC",0,IF($L2345="Nso",0,VLOOKUP($A2341,'Result Entry'!$B$9:$FW$108,55,0)))</f>
        <v/>
      </c>
      <c r="R2359" s="610"/>
      <c r="U2359" s="2039">
        <f>IF($L2345="TC",0,IF($L2345="Nso",0,VLOOKUP($A2341,'Result Entry'!$B$9:$FW$108,44,0)))</f>
        <v>0.0</v>
      </c>
      <c r="V2359" s="2039">
        <f>IF($L2345="TC",0,IF($L2345="Nso",0,VLOOKUP($A2341,'Result Entry'!$B$9:$FW$108,45,0)))</f>
        <v>0.0</v>
      </c>
      <c r="W2359" s="2039">
        <f>IF($L2345="TC",0,IF($L2345="Nso",0,VLOOKUP($A2341,'Result Entry'!$B$9:$FW$108,48,0)))</f>
        <v>0.0</v>
      </c>
      <c r="X2359" s="2039">
        <f>IF($L2345="TC",0,IF($L2345="Nso",0,VLOOKUP($A2341,'Result Entry'!$B$9:$FW$108,49,0)))</f>
        <v>0.0</v>
      </c>
      <c r="Y2359" s="2039">
        <f>VLOOKUP($A2341,'Result Entry'!$B$9:$FW$108,39,0)</f>
        <v>0.0</v>
      </c>
    </row>
    <row r="2360" spans="8:8" s="1538" ht="33.75" customFormat="1" customHeight="1">
      <c r="A2360" s="1954"/>
      <c r="B2360" s="1986" t="s">
        <v>70</v>
      </c>
      <c r="C2360" s="1551">
        <f>IF(Y2360&gt;=1,'Result Entry'!$BF$3,0)</f>
        <v>0.0</v>
      </c>
      <c r="D2360" s="1552"/>
      <c r="E2360" s="1728">
        <f>IF($L2345="TC",0,IF($L2345="Nso",0,VLOOKUP($A2341,'Result Entry'!$B$9:$FW$108,57,0)))</f>
        <v>0.0</v>
      </c>
      <c r="F2360" s="1729">
        <f>IF($L2345="TC",0,IF($L2345="Nso",0,VLOOKUP($A2341,'Result Entry'!$B$9:$FW$108,58,0)))</f>
        <v>0.0</v>
      </c>
      <c r="G2360" s="1729">
        <f>IF($L2345="TC",0,IF($L2345="Nso",0,VLOOKUP($A2341,'Result Entry'!$B$9:$FW$108,59,0)))</f>
        <v>0.0</v>
      </c>
      <c r="H2360" s="2034">
        <f t="shared" si="300"/>
        <v>0.0</v>
      </c>
      <c r="I2360" s="2035" t="str">
        <f>CONCATENATE(U2360,"/",'Result Entry'!$BJ$7)</f>
        <v>0/70</v>
      </c>
      <c r="J2360" s="2036" t="str">
        <f>IF(V2360=0,"--",CONCATENATE(V2360,"/",'Result Entry'!$BK$7))</f>
        <v>--</v>
      </c>
      <c r="K2360" s="2037">
        <f t="shared" si="301"/>
        <v>0.0</v>
      </c>
      <c r="L2360" s="2038">
        <f t="shared" si="302"/>
        <v>0.0</v>
      </c>
      <c r="M2360" s="2035" t="str">
        <f>CONCATENATE(W2360,"/",'Result Entry'!$BN$7)</f>
        <v>0/100</v>
      </c>
      <c r="N2360" s="2036" t="str">
        <f>IF(X2360=0,"--",CONCATENATE(X2360,"/",'Result Entry'!$BO$7))</f>
        <v>--</v>
      </c>
      <c r="O2360" s="2031">
        <f t="shared" si="303"/>
        <v>0.0</v>
      </c>
      <c r="P2360" s="1734">
        <f t="shared" si="304"/>
        <v>0.0</v>
      </c>
      <c r="Q2360" s="2032" t="str">
        <f>IF($L2345="TC",0,IF($L2345="Nso",0,VLOOKUP($A2341,'Result Entry'!$B$9:$FW$108,72,0)))</f>
        <v/>
      </c>
      <c r="R2360" s="610"/>
      <c r="U2360" s="2039">
        <f>IF($L2345="TC",0,IF($L2345="Nso",0,VLOOKUP($A2341,'Result Entry'!$B$9:$FW$108,61,0)))</f>
        <v>0.0</v>
      </c>
      <c r="V2360" s="2039">
        <f>IF($L2345="TC",0,IF($L2345="Nso",0,VLOOKUP($A2341,'Result Entry'!$B$9:$FW$108,62,0)))</f>
        <v>0.0</v>
      </c>
      <c r="W2360" s="2039">
        <f>IF($L2345="TC",0,IF($L2345="Nso",0,VLOOKUP($A2341,'Result Entry'!$B$9:$FW$108,65,0)))</f>
        <v>0.0</v>
      </c>
      <c r="X2360" s="2039">
        <f>IF($L2345="TC",0,IF($L2345="Nso",0,VLOOKUP($A2341,'Result Entry'!$B$9:$FW$108,66,0)))</f>
        <v>0.0</v>
      </c>
      <c r="Y2360" s="2039">
        <f>VLOOKUP($A2341,'Result Entry'!$B$9:$FW$108,56,0)</f>
        <v>0.0</v>
      </c>
    </row>
    <row r="2361" spans="8:8" s="1538" ht="33.75" customFormat="1" customHeight="1">
      <c r="A2361" s="1954"/>
      <c r="B2361" s="1986" t="s">
        <v>70</v>
      </c>
      <c r="C2361" s="1554">
        <f>IF(Y2361&gt;=1,'Result Entry'!$BW$3,0)</f>
        <v>0.0</v>
      </c>
      <c r="D2361" s="2040"/>
      <c r="E2361" s="2041">
        <f>IF($L2345="TC",0,IF($L2345="Nso",0,VLOOKUP($A2341,'Result Entry'!$B$9:$FW$108,74,0)))</f>
        <v>0.0</v>
      </c>
      <c r="F2361" s="2042">
        <f>IF($L2345="TC",0,IF($L2345="Nso",0,VLOOKUP($A2341,'Result Entry'!$B$9:$FW$108,75,0)))</f>
        <v>0.0</v>
      </c>
      <c r="G2361" s="2042">
        <f>IF($L2345="TC",0,IF($L2345="Nso",0,VLOOKUP($A2341,'Result Entry'!$B$9:$FW$108,76,0)))</f>
        <v>0.0</v>
      </c>
      <c r="H2361" s="2043">
        <f t="shared" si="300"/>
        <v>0.0</v>
      </c>
      <c r="I2361" s="2044" t="str">
        <f>CONCATENATE(U2361,"/",'Result Entry'!$CA$7)</f>
        <v>0/70</v>
      </c>
      <c r="J2361" s="2045" t="str">
        <f>IF(V2361=0,"--",CONCATENATE(V2361,"/",'Result Entry'!$CB$7))</f>
        <v>--</v>
      </c>
      <c r="K2361" s="2046">
        <f t="shared" si="301"/>
        <v>0.0</v>
      </c>
      <c r="L2361" s="2047">
        <f t="shared" si="302"/>
        <v>0.0</v>
      </c>
      <c r="M2361" s="2044" t="str">
        <f>CONCATENATE(W2361,"/",'Result Entry'!$CE$7)</f>
        <v>0/100</v>
      </c>
      <c r="N2361" s="2045" t="str">
        <f>IF(X2361=0,"--",CONCATENATE(X2361,"/",'Result Entry'!$CF$7))</f>
        <v>--</v>
      </c>
      <c r="O2361" s="2043">
        <f t="shared" si="303"/>
        <v>0.0</v>
      </c>
      <c r="P2361" s="2048">
        <f t="shared" si="304"/>
        <v>0.0</v>
      </c>
      <c r="Q2361" s="2049" t="str">
        <f>IF($L2345="TC",0,IF($L2345="Nso",0,VLOOKUP($A2341,'Result Entry'!$B$9:$FW$108,89,0)))</f>
        <v/>
      </c>
      <c r="R2361" s="610"/>
      <c r="U2361" s="2041">
        <f>IF($L2345="TC",0,IF($L2345="Nso",0,VLOOKUP($A2341,'Result Entry'!$B$9:$FW$108,78,0)))</f>
        <v>0.0</v>
      </c>
      <c r="V2361" s="2041">
        <f>IF($L2345="TC",0,IF($L2345="Nso",0,VLOOKUP($A2341,'Result Entry'!$B$9:$FW$108,79,0)))</f>
        <v>0.0</v>
      </c>
      <c r="W2361" s="2041">
        <f>IF($L2345="TC",0,IF($L2345="Nso",0,VLOOKUP($A2341,'Result Entry'!$B$9:$FW$108,82,0)))</f>
        <v>0.0</v>
      </c>
      <c r="X2361" s="2041">
        <f>IF($L2345="TC",0,IF($L2345="Nso",0,VLOOKUP($A2341,'Result Entry'!$B$9:$FW$108,83,0)))</f>
        <v>0.0</v>
      </c>
      <c r="Y2361" s="2041">
        <f>VLOOKUP($A2341,'Result Entry'!$B$9:$FW$108,73,0)</f>
        <v>0.0</v>
      </c>
    </row>
    <row r="2362" spans="8:8" s="1538" ht="33.75" customFormat="1" customHeight="1">
      <c r="A2362" s="1954"/>
      <c r="B2362" s="1986" t="s">
        <v>70</v>
      </c>
      <c r="C2362" s="2050">
        <f>IF(Y2362&gt;=1,'Result Entry'!$CN$3,0)</f>
        <v>0.0</v>
      </c>
      <c r="D2362" s="2040"/>
      <c r="E2362" s="2051">
        <f>IF($L2345="TC",0,IF($L2345="Nso",0,VLOOKUP($A2341,'Result Entry'!$B$9:$FW$108,91,0)))</f>
        <v>0.0</v>
      </c>
      <c r="F2362" s="2052">
        <f>IF($L2345="TC",0,IF($L2345="Nso",0,VLOOKUP($A2341,'Result Entry'!$B$9:$FW$108,92,0)))</f>
        <v>0.0</v>
      </c>
      <c r="G2362" s="2052">
        <f>IF($L2345="TC",0,IF($L2345="Nso",0,VLOOKUP($A2341,'Result Entry'!$B$9:$FW$108,93,0)))</f>
        <v>0.0</v>
      </c>
      <c r="H2362" s="2053">
        <f t="shared" si="300"/>
        <v>0.0</v>
      </c>
      <c r="I2362" s="2054" t="str">
        <f>CONCATENATE(U2362,"/",'Result Entry'!$CR$7)</f>
        <v>0/70</v>
      </c>
      <c r="J2362" s="2055" t="str">
        <f>IF(V2362=0,"--",CONCATENATE(V2362,"/",'Result Entry'!$CS$7))</f>
        <v>--</v>
      </c>
      <c r="K2362" s="2056">
        <f t="shared" si="301"/>
        <v>0.0</v>
      </c>
      <c r="L2362" s="2057">
        <f t="shared" si="302"/>
        <v>0.0</v>
      </c>
      <c r="M2362" s="2054" t="str">
        <f>CONCATENATE(W2362,"/",'Result Entry'!$CV$7)</f>
        <v>0/100</v>
      </c>
      <c r="N2362" s="2055" t="str">
        <f>IF(X2362=0,"--",CONCATENATE(X2362,"/",'Result Entry'!$CW$7))</f>
        <v>--</v>
      </c>
      <c r="O2362" s="2053">
        <f t="shared" si="303"/>
        <v>0.0</v>
      </c>
      <c r="P2362" s="2058">
        <f t="shared" si="304"/>
        <v>0.0</v>
      </c>
      <c r="Q2362" s="2059" t="str">
        <f>IF($L2345="TC",0,IF($L2345="Nso",0,VLOOKUP($A2341,'Result Entry'!$B$9:$FW$108,106,0)))</f>
        <v/>
      </c>
      <c r="R2362" s="610"/>
      <c r="U2362" s="2051">
        <f>IF($L2345="TC",0,IF($L2345="Nso",0,VLOOKUP($A2341,'Result Entry'!$B$9:$FW$108,95,0)))</f>
        <v>0.0</v>
      </c>
      <c r="V2362" s="2051">
        <f>IF($L2345="TC",0,IF($L2345="Nso",0,VLOOKUP($A2341,'Result Entry'!$B$9:$FW$108,96,0)))</f>
        <v>0.0</v>
      </c>
      <c r="W2362" s="2051">
        <f>IF($L2345="TC",0,IF($L2345="Nso",0,VLOOKUP($A2341,'Result Entry'!$B$9:$FW$108,99,0)))</f>
        <v>0.0</v>
      </c>
      <c r="X2362" s="2051">
        <f>IF($L2345="TC",0,IF($L2345="Nso",0,VLOOKUP($A2341,'Result Entry'!$B$9:$FW$108,100,0)))</f>
        <v>0.0</v>
      </c>
      <c r="Y2362" s="2051">
        <f>VLOOKUP($A2341,'Result Entry'!$B$9:$FW$108,90,0)</f>
        <v>0.0</v>
      </c>
    </row>
    <row r="2363" spans="8:8" s="1538" ht="33.75" customFormat="1" customHeight="1">
      <c r="A2363" s="1954"/>
      <c r="B2363" s="1986" t="s">
        <v>70</v>
      </c>
      <c r="C2363" s="1554">
        <f>IF(Y2363&gt;=1,'Result Entry'!$DE$3,0)</f>
        <v>0.0</v>
      </c>
      <c r="D2363" s="2040"/>
      <c r="E2363" s="1739">
        <f>IF($L2345="TC",0,IF($L2345="Nso",0,VLOOKUP($A2341,'Result Entry'!$B$9:$FW$108,108,0)))</f>
        <v>0.0</v>
      </c>
      <c r="F2363" s="1740">
        <f>IF($L2345="TC",0,IF($L2345="Nso",0,VLOOKUP($A2341,'Result Entry'!$B$9:$FW$108,109,0)))</f>
        <v>0.0</v>
      </c>
      <c r="G2363" s="1740">
        <f>IF($L2345="TC",0,IF($L2345="Nso",0,VLOOKUP($A2341,'Result Entry'!$B$9:$FW$108,110,0)))</f>
        <v>0.0</v>
      </c>
      <c r="H2363" s="2060">
        <f t="shared" si="300"/>
        <v>0.0</v>
      </c>
      <c r="I2363" s="2061" t="str">
        <f>CONCATENATE(U2363,"/",'Result Entry'!$DI$7)</f>
        <v>0/70</v>
      </c>
      <c r="J2363" s="2062" t="str">
        <f>IF(V2363=0,"--",CONCATENATE(V2363,"/",'Result Entry'!$DJ$7))</f>
        <v>--</v>
      </c>
      <c r="K2363" s="2063">
        <f t="shared" si="301"/>
        <v>0.0</v>
      </c>
      <c r="L2363" s="2064">
        <f t="shared" si="302"/>
        <v>0.0</v>
      </c>
      <c r="M2363" s="2061" t="str">
        <f>CONCATENATE(W2363,"/",'Result Entry'!$DM$7)</f>
        <v>0/100</v>
      </c>
      <c r="N2363" s="2062" t="str">
        <f>IF(X2363=0,"--",CONCATENATE(X2363,"/",'Result Entry'!$DN$7))</f>
        <v>--</v>
      </c>
      <c r="O2363" s="2060">
        <f t="shared" si="303"/>
        <v>0.0</v>
      </c>
      <c r="P2363" s="1746">
        <f t="shared" si="304"/>
        <v>0.0</v>
      </c>
      <c r="Q2363" s="2032" t="str">
        <f>IF($L2345="TC",0,IF($L2345="Nso",0,VLOOKUP($A2341,'Result Entry'!$B$9:$FW$108,123,0)))</f>
        <v/>
      </c>
      <c r="R2363" s="610"/>
      <c r="U2363" s="2065">
        <f>IF($L2345="TC",0,IF($L2345="Nso",0,VLOOKUP($A2341,'Result Entry'!$B$9:$FW$108,112,0)))</f>
        <v>0.0</v>
      </c>
      <c r="V2363" s="2065">
        <f>IF($L2345="TC",0,IF($L2345="Nso",0,VLOOKUP($A2341,'Result Entry'!$B$9:$FW$108,113,0)))</f>
        <v>0.0</v>
      </c>
      <c r="W2363" s="2065">
        <f>IF($L2345="TC",0,IF($L2345="Nso",0,VLOOKUP($A2341,'Result Entry'!$B$9:$FW$108,116,0)))</f>
        <v>0.0</v>
      </c>
      <c r="X2363" s="2065">
        <f>IF($L2345="TC",0,IF($L2345="Nso",0,VLOOKUP($A2341,'Result Entry'!$B$9:$FW$108,117,0)))</f>
        <v>0.0</v>
      </c>
      <c r="Y2363" s="2065">
        <f>VLOOKUP($A2341,'Result Entry'!$B$9:$FW$108,107,0)</f>
        <v>0.0</v>
      </c>
    </row>
    <row r="2364" spans="8:8" ht="33.75" customHeight="1">
      <c r="A2364" s="1954"/>
      <c r="B2364" s="1986" t="s">
        <v>70</v>
      </c>
      <c r="C2364" s="1565" t="s">
        <v>78</v>
      </c>
      <c r="D2364" s="1566"/>
      <c r="E2364" s="1567"/>
      <c r="F2364" s="1747" t="s">
        <v>79</v>
      </c>
      <c r="G2364" s="2066"/>
      <c r="H2364" s="1748"/>
      <c r="I2364" s="1747" t="s">
        <v>80</v>
      </c>
      <c r="J2364" s="1749"/>
      <c r="K2364" s="2067" t="s">
        <v>42</v>
      </c>
      <c r="L2364" s="2068"/>
      <c r="M2364" s="2067" t="s">
        <v>92</v>
      </c>
      <c r="N2364" s="1753"/>
      <c r="O2364" s="1752" t="s">
        <v>40</v>
      </c>
      <c r="P2364" s="1753"/>
      <c r="Q2364" s="2069" t="s">
        <v>44</v>
      </c>
      <c r="R2364" s="610"/>
    </row>
    <row r="2365" spans="8:8" ht="33.75" customHeight="1">
      <c r="A2365" s="1954"/>
      <c r="B2365" s="1986" t="s">
        <v>70</v>
      </c>
      <c r="C2365" s="1577"/>
      <c r="D2365" s="1578"/>
      <c r="E2365" s="1579"/>
      <c r="F2365" s="1755">
        <f>IF($L2345="TC",0,IF($L2345="Nso",0,VLOOKUP($A2341,'Result Entry'!$B$9:$FW$108,171,0)))</f>
        <v>0.0</v>
      </c>
      <c r="G2365" s="2070"/>
      <c r="H2365" s="1756"/>
      <c r="I2365" s="2071">
        <f>IF($L2345="TC",0,IF($L2345="Nso",0,VLOOKUP($A2341,'Result Entry'!$B$9:$FW$108,172,0)))</f>
        <v>0.0</v>
      </c>
      <c r="J2365" s="2072"/>
      <c r="K2365" s="2073">
        <f>IF($L2345="TC",0,IF($L2345="Nso",0,VLOOKUP($A2341,'Result Entry'!$B$9:$FW$108,173,0)))</f>
        <v>0.0</v>
      </c>
      <c r="L2365" s="2074"/>
      <c r="M2365" s="2075" t="str">
        <f>IF($L2345="TC",0,IF($L2345="Nso",0,VLOOKUP($A2341,'Result Entry'!$B$9:$FW$108,174,0)))</f>
        <v/>
      </c>
      <c r="N2365" s="2076"/>
      <c r="O2365" s="1535" t="str">
        <f>VLOOKUP($A2341,'Result Entry'!$B$9:$FW$108,175,0)</f>
        <v/>
      </c>
      <c r="P2365" s="1534"/>
      <c r="Q2365" s="2077" t="str">
        <f>IF($L2345="TC",0,IF($L2345="Nso",0,VLOOKUP($A2341,'Result Entry'!$B$9:$FW$108,177,0)))</f>
        <v/>
      </c>
      <c r="R2365" s="610"/>
    </row>
    <row r="2366" spans="8:8" ht="33.75" customHeight="1">
      <c r="A2366" s="1954"/>
      <c r="B2366" s="1986" t="s">
        <v>70</v>
      </c>
      <c r="C2366" s="2078" t="s">
        <v>59</v>
      </c>
      <c r="D2366" s="2079"/>
      <c r="E2366" s="2079"/>
      <c r="F2366" s="2079"/>
      <c r="G2366" s="2079"/>
      <c r="H2366" s="2079"/>
      <c r="I2366" s="2080"/>
      <c r="J2366" s="1592" t="s">
        <v>60</v>
      </c>
      <c r="K2366" s="1592"/>
      <c r="L2366" s="1592"/>
      <c r="M2366" s="1593"/>
      <c r="N2366" s="1760">
        <f>VLOOKUP($A2341,'Result Entry'!$B$9:$FW$108,168,0)</f>
        <v>0.0</v>
      </c>
      <c r="O2366" s="1761"/>
      <c r="P2366" s="2081" t="s">
        <v>38</v>
      </c>
      <c r="Q2366" s="2082"/>
      <c r="R2366" s="610"/>
    </row>
    <row r="2367" spans="8:8" ht="33.75" customHeight="1">
      <c r="A2367" s="1954"/>
      <c r="B2367" s="1986" t="s">
        <v>70</v>
      </c>
      <c r="C2367" s="1598" t="s">
        <v>244</v>
      </c>
      <c r="D2367" s="1599"/>
      <c r="E2367" s="1599"/>
      <c r="F2367" s="2083" t="s">
        <v>158</v>
      </c>
      <c r="G2367" s="2084"/>
      <c r="H2367" s="2085"/>
      <c r="I2367" s="2086" t="s">
        <v>242</v>
      </c>
      <c r="J2367" s="1603" t="s">
        <v>61</v>
      </c>
      <c r="K2367" s="1603"/>
      <c r="L2367" s="1603"/>
      <c r="M2367" s="1604"/>
      <c r="N2367" s="1762">
        <f>VLOOKUP($A2341,'Result Entry'!$B$9:$FW$108,169,0)</f>
        <v>0.0</v>
      </c>
      <c r="O2367" s="1763"/>
      <c r="P2367" s="1607" t="str">
        <f>VLOOKUP($A2341,'Result Entry'!$B$9:$FW$108,170,0)</f>
        <v/>
      </c>
      <c r="Q2367" s="2087"/>
      <c r="R2367" s="610"/>
    </row>
    <row r="2368" spans="8:8" ht="33.75" customHeight="1">
      <c r="A2368" s="1954"/>
      <c r="B2368" s="1986" t="s">
        <v>70</v>
      </c>
      <c r="C2368" s="1598"/>
      <c r="D2368" s="1599"/>
      <c r="E2368" s="1599"/>
      <c r="F2368" s="2088"/>
      <c r="G2368" s="2089"/>
      <c r="H2368" s="2090"/>
      <c r="I2368" s="2091" t="s">
        <v>100</v>
      </c>
      <c r="J2368" s="1612" t="s">
        <v>62</v>
      </c>
      <c r="K2368" s="1612"/>
      <c r="L2368" s="1612"/>
      <c r="M2368" s="1613"/>
      <c r="N2368" s="2092">
        <f>IF($L2345="TC","Transferred",IF($L2345="Nso","NameSeparated",VLOOKUP($A2341,'Result Entry'!$B$9:$FW$108,178,0)))</f>
        <v>0.0</v>
      </c>
      <c r="O2368" s="2092"/>
      <c r="P2368" s="2092"/>
      <c r="Q2368" s="2093"/>
      <c r="R2368" s="610"/>
    </row>
    <row r="2369" spans="8:8" ht="33.75" customHeight="1">
      <c r="A2369" s="1954"/>
      <c r="B2369" s="1986" t="s">
        <v>70</v>
      </c>
      <c r="C2369" s="1766" t="str">
        <f>'Result Entry'!$DU$3</f>
        <v>Foundation Of Information Tech.</v>
      </c>
      <c r="D2369" s="1767"/>
      <c r="E2369" s="1768"/>
      <c r="F2369" s="1769" t="str">
        <f>IF(OR($L2345="TC",$L2345="Nso"),"",VLOOKUP($A2341,'Result Entry'!$B$9:$GS$108,196,0))</f>
        <v>0/200</v>
      </c>
      <c r="G2369" s="1769"/>
      <c r="H2369" s="1769"/>
      <c r="I2369" s="1770" t="str">
        <f>IF(F2369="","",VLOOKUP($A2341,'Result Entry'!$B$9:$GS$108,137,0))</f>
        <v/>
      </c>
      <c r="J2369" s="1621" t="s">
        <v>72</v>
      </c>
      <c r="K2369" s="1621"/>
      <c r="L2369" s="1621"/>
      <c r="M2369" s="1622"/>
      <c r="N2369" s="2094">
        <f>'Result Entry'!$T$2</f>
        <v>45041.0</v>
      </c>
      <c r="O2369" s="2095"/>
      <c r="P2369" s="2095"/>
      <c r="Q2369" s="2096"/>
      <c r="R2369" s="610"/>
    </row>
    <row r="2370" spans="8:8" ht="33.75" customHeight="1">
      <c r="A2370" s="1954"/>
      <c r="B2370" s="1986" t="s">
        <v>70</v>
      </c>
      <c r="C2370" s="1774" t="str">
        <f>'Result Entry'!$EI$3</f>
        <v>G.I.A.I.-II</v>
      </c>
      <c r="D2370" s="1775"/>
      <c r="E2370" s="1776"/>
      <c r="F2370" s="1769" t="str">
        <f>IF(OR($L2345="TC",$L2345="Nso"),"",VLOOKUP($A2341,'Result Entry'!$B$9:$GS$108,200,0))</f>
        <v>0/200</v>
      </c>
      <c r="G2370" s="1769"/>
      <c r="H2370" s="1769"/>
      <c r="I2370" s="1770" t="str">
        <f>IF(F2370="","",VLOOKUP($A2341,'Result Entry'!$B$9:$GS$108,149,0))</f>
        <v/>
      </c>
      <c r="J2370" s="1626"/>
      <c r="K2370" s="1627"/>
      <c r="L2370" s="1627"/>
      <c r="M2370" s="1627"/>
      <c r="N2370" s="1627"/>
      <c r="O2370" s="1627"/>
      <c r="P2370" s="1627"/>
      <c r="Q2370" s="2097"/>
      <c r="R2370" s="610"/>
    </row>
    <row r="2371" spans="8:8" ht="33.75" customHeight="1">
      <c r="A2371" s="1954"/>
      <c r="B2371" s="1986" t="s">
        <v>70</v>
      </c>
      <c r="C2371" s="1774" t="str">
        <f>'Result Entry'!$EU$3</f>
        <v>SOC.SER.PLAN</v>
      </c>
      <c r="D2371" s="1775"/>
      <c r="E2371" s="1776"/>
      <c r="F2371" s="1769" t="str">
        <f>IF(OR($L2345="TC",$L2345="Nso"),"",VLOOKUP($A2341,'Result Entry'!$B$9:$HS$108,204,0))</f>
        <v>0/200</v>
      </c>
      <c r="G2371" s="1769"/>
      <c r="H2371" s="1769"/>
      <c r="I2371" s="1770" t="str">
        <f>IF(F2371="","",VLOOKUP($A2341,'Result Entry'!$B$9:$GS$108,161,0))</f>
        <v/>
      </c>
      <c r="J2371" s="1629" t="s">
        <v>175</v>
      </c>
      <c r="K2371" s="2098"/>
      <c r="L2371" s="2098"/>
      <c r="M2371" s="1630"/>
      <c r="N2371" s="2099"/>
      <c r="O2371" s="2100"/>
      <c r="P2371" s="2100"/>
      <c r="Q2371" s="2101"/>
      <c r="R2371" s="610"/>
    </row>
    <row r="2372" spans="8:8" ht="33.75" customHeight="1">
      <c r="A2372" s="1954"/>
      <c r="B2372" s="1986" t="s">
        <v>70</v>
      </c>
      <c r="C2372" s="1774" t="str">
        <f>'Result Entry'!$FG$3</f>
        <v>Jeewan Kaushal</v>
      </c>
      <c r="D2372" s="1775"/>
      <c r="E2372" s="1776"/>
      <c r="F2372" s="1769" t="str">
        <f>IF(OR($L2345="TC",$L2345="Nso"),"",VLOOKUP($A2341,'Result Entry'!$B$9:$HS$108,208,0))</f>
        <v>0/100</v>
      </c>
      <c r="G2372" s="1769"/>
      <c r="H2372" s="1769"/>
      <c r="I2372" s="1770" t="str">
        <f>IF(F2372="","",VLOOKUP($A2341,'Result Entry'!$B$9:$HS$108,167,0))</f>
        <v/>
      </c>
      <c r="J2372" s="1629" t="s">
        <v>149</v>
      </c>
      <c r="K2372" s="2098"/>
      <c r="L2372" s="2098"/>
      <c r="M2372" s="1630"/>
      <c r="N2372" s="1630"/>
      <c r="O2372" s="1630"/>
      <c r="P2372" s="1630"/>
      <c r="Q2372" s="2102"/>
      <c r="R2372" s="610"/>
    </row>
    <row r="2373" spans="8:8" ht="33.75" customHeight="1">
      <c r="A2373" s="1954"/>
      <c r="B2373" s="1986" t="s">
        <v>70</v>
      </c>
      <c r="C2373" s="1777" t="s">
        <v>181</v>
      </c>
      <c r="D2373" s="1778"/>
      <c r="E2373" s="1779"/>
      <c r="F2373" s="2103" t="s">
        <v>182</v>
      </c>
      <c r="G2373" s="2104"/>
      <c r="H2373" s="2105"/>
      <c r="I2373" s="1782" t="s">
        <v>31</v>
      </c>
      <c r="J2373" s="1629" t="s">
        <v>176</v>
      </c>
      <c r="K2373" s="2098"/>
      <c r="L2373" s="2098"/>
      <c r="M2373" s="1630"/>
      <c r="N2373" s="1630"/>
      <c r="O2373" s="1630"/>
      <c r="P2373" s="1630"/>
      <c r="Q2373" s="2102"/>
      <c r="R2373" s="610"/>
    </row>
    <row r="2374" spans="8:8" ht="33.75" customHeight="1">
      <c r="A2374" s="1954"/>
      <c r="B2374" s="1986" t="s">
        <v>70</v>
      </c>
      <c r="C2374" s="1783"/>
      <c r="D2374" s="1784"/>
      <c r="E2374" s="1785"/>
      <c r="F2374" s="1786" t="s">
        <v>245</v>
      </c>
      <c r="G2374" s="2106"/>
      <c r="H2374" s="1787"/>
      <c r="I2374" s="1788" t="s">
        <v>63</v>
      </c>
      <c r="J2374" s="1647" t="s">
        <v>68</v>
      </c>
      <c r="K2374" s="1648"/>
      <c r="L2374" s="1648"/>
      <c r="M2374" s="1648"/>
      <c r="N2374" s="1648"/>
      <c r="O2374" s="1648"/>
      <c r="P2374" s="1648"/>
      <c r="Q2374" s="2107"/>
      <c r="R2374" s="610"/>
    </row>
    <row r="2375" spans="8:8" ht="33.75" customHeight="1">
      <c r="A2375" s="1954"/>
      <c r="B2375" s="1986" t="s">
        <v>70</v>
      </c>
      <c r="C2375" s="1783"/>
      <c r="D2375" s="1784"/>
      <c r="E2375" s="1785"/>
      <c r="F2375" s="1786" t="s">
        <v>246</v>
      </c>
      <c r="G2375" s="2106"/>
      <c r="H2375" s="1787"/>
      <c r="I2375" s="1788" t="s">
        <v>64</v>
      </c>
      <c r="J2375" s="1650"/>
      <c r="K2375" s="1651"/>
      <c r="L2375" s="1651"/>
      <c r="M2375" s="1651"/>
      <c r="N2375" s="1651"/>
      <c r="O2375" s="1651"/>
      <c r="P2375" s="1651"/>
      <c r="Q2375" s="2108"/>
      <c r="R2375" s="610"/>
    </row>
    <row r="2376" spans="8:8" ht="33.75" customHeight="1">
      <c r="A2376" s="1954"/>
      <c r="B2376" s="1986" t="s">
        <v>70</v>
      </c>
      <c r="C2376" s="1783"/>
      <c r="D2376" s="1784"/>
      <c r="E2376" s="1785"/>
      <c r="F2376" s="1786" t="s">
        <v>247</v>
      </c>
      <c r="G2376" s="2106"/>
      <c r="H2376" s="1787"/>
      <c r="I2376" s="1788" t="s">
        <v>66</v>
      </c>
      <c r="J2376" s="1650"/>
      <c r="K2376" s="1651"/>
      <c r="L2376" s="1651"/>
      <c r="M2376" s="1651"/>
      <c r="N2376" s="1651"/>
      <c r="O2376" s="1651"/>
      <c r="P2376" s="1651"/>
      <c r="Q2376" s="2108"/>
      <c r="R2376" s="610"/>
    </row>
    <row r="2377" spans="8:8" ht="33.75" customHeight="1">
      <c r="A2377" s="1954"/>
      <c r="B2377" s="1986" t="s">
        <v>70</v>
      </c>
      <c r="C2377" s="1783"/>
      <c r="D2377" s="1784"/>
      <c r="E2377" s="1785"/>
      <c r="F2377" s="1786" t="s">
        <v>248</v>
      </c>
      <c r="G2377" s="2106"/>
      <c r="H2377" s="1787"/>
      <c r="I2377" s="1788" t="s">
        <v>65</v>
      </c>
      <c r="J2377" s="1653" t="s">
        <v>81</v>
      </c>
      <c r="K2377" s="1654"/>
      <c r="L2377" s="1654"/>
      <c r="M2377" s="1654"/>
      <c r="N2377" s="1654"/>
      <c r="O2377" s="1654"/>
      <c r="P2377" s="1654"/>
      <c r="Q2377" s="2109"/>
      <c r="R2377" s="610"/>
    </row>
    <row r="2378" spans="8:8" ht="33.75" customHeight="1">
      <c r="A2378" s="1954"/>
      <c r="B2378" s="2110" t="s">
        <v>70</v>
      </c>
      <c r="C2378" s="2111"/>
      <c r="D2378" s="2112"/>
      <c r="E2378" s="2113"/>
      <c r="F2378" s="2114"/>
      <c r="G2378" s="2115"/>
      <c r="H2378" s="2115"/>
      <c r="I2378" s="2116"/>
      <c r="J2378" s="2117"/>
      <c r="K2378" s="2118"/>
      <c r="L2378" s="2118"/>
      <c r="M2378" s="2118"/>
      <c r="N2378" s="2118"/>
      <c r="O2378" s="2118"/>
      <c r="P2378" s="2118"/>
      <c r="Q2378" s="2119"/>
      <c r="R2378" s="610"/>
    </row>
    <row r="2379" spans="8:8" s="927" ht="48.75" customFormat="1" customHeight="1">
      <c r="A2379" s="1439"/>
      <c r="B2379" s="2120"/>
      <c r="C2379" s="2120"/>
      <c r="D2379" s="2120"/>
      <c r="E2379" s="2120"/>
      <c r="F2379" s="2120"/>
      <c r="G2379" s="2120"/>
      <c r="H2379" s="2120"/>
      <c r="I2379" s="2120"/>
      <c r="J2379" s="2120"/>
      <c r="K2379" s="2120"/>
      <c r="L2379" s="2120"/>
      <c r="M2379" s="2120"/>
      <c r="N2379" s="2120"/>
      <c r="O2379" s="2120"/>
      <c r="P2379" s="2120"/>
      <c r="Q2379" s="2120"/>
      <c r="R2379" s="610"/>
    </row>
    <row r="2380" spans="8:8" ht="9.75" customHeight="1">
      <c r="A2380" s="1949">
        <f>A2341+1</f>
        <v>62.0</v>
      </c>
      <c r="B2380" s="1949"/>
      <c r="C2380" s="1949"/>
      <c r="D2380" s="1949"/>
      <c r="E2380" s="1949"/>
      <c r="F2380" s="1949"/>
      <c r="G2380" s="1949"/>
      <c r="H2380" s="1949"/>
      <c r="I2380" s="1949"/>
      <c r="J2380" s="1949"/>
      <c r="K2380" s="1949"/>
      <c r="L2380" s="1949"/>
      <c r="M2380" s="1949"/>
      <c r="N2380" s="1949"/>
      <c r="O2380" s="1949"/>
      <c r="P2380" s="1949"/>
      <c r="Q2380" s="1949"/>
      <c r="R2380" s="1949"/>
    </row>
    <row r="2381" spans="8:8" ht="16.5" customHeight="1">
      <c r="A2381" s="1950"/>
      <c r="B2381" s="1951" t="s">
        <v>51</v>
      </c>
      <c r="C2381" s="1952"/>
      <c r="D2381" s="1952"/>
      <c r="E2381" s="1952"/>
      <c r="F2381" s="1952"/>
      <c r="G2381" s="1952"/>
      <c r="H2381" s="1952"/>
      <c r="I2381" s="1952"/>
      <c r="J2381" s="1952"/>
      <c r="K2381" s="1952"/>
      <c r="L2381" s="1952"/>
      <c r="M2381" s="1952"/>
      <c r="N2381" s="1952"/>
      <c r="O2381" s="1952"/>
      <c r="P2381" s="1952"/>
      <c r="Q2381" s="1953"/>
      <c r="R2381" s="610"/>
    </row>
    <row r="2382" spans="8:8" ht="62.25" customHeight="1">
      <c r="A2382" s="1954"/>
      <c r="B2382" s="1955"/>
      <c r="C2382" s="1956"/>
      <c r="D2382" s="1957" t="str">
        <f>Master!$E$8</f>
        <v>Govt. Sr. Secondary School </v>
      </c>
      <c r="E2382" s="1958"/>
      <c r="F2382" s="1958"/>
      <c r="G2382" s="1958"/>
      <c r="H2382" s="1958"/>
      <c r="I2382" s="1958"/>
      <c r="J2382" s="1958"/>
      <c r="K2382" s="1958"/>
      <c r="L2382" s="1958"/>
      <c r="M2382" s="1958"/>
      <c r="N2382" s="1958"/>
      <c r="O2382" s="1958"/>
      <c r="P2382" s="1958"/>
      <c r="Q2382" s="1959"/>
      <c r="R2382" s="610"/>
    </row>
    <row r="2383" spans="8:8" ht="33.0" customHeight="1">
      <c r="A2383" s="1954"/>
      <c r="B2383" s="1960"/>
      <c r="C2383" s="1961"/>
      <c r="D2383" s="1962" t="str">
        <f>Master!$E$11</f>
        <v>P.S.-Bapini (Jodhpur)</v>
      </c>
      <c r="E2383" s="1962"/>
      <c r="F2383" s="1962"/>
      <c r="G2383" s="1962"/>
      <c r="H2383" s="1962"/>
      <c r="I2383" s="1962"/>
      <c r="J2383" s="1962"/>
      <c r="K2383" s="1962"/>
      <c r="L2383" s="1962"/>
      <c r="M2383" s="1962"/>
      <c r="N2383" s="1962"/>
      <c r="O2383" s="1962"/>
      <c r="P2383" s="1962"/>
      <c r="Q2383" s="1963"/>
      <c r="R2383" s="610"/>
    </row>
    <row r="2384" spans="8:8" ht="21.75" customHeight="1">
      <c r="A2384" s="1954"/>
      <c r="B2384" s="1964"/>
      <c r="C2384" s="1965" t="s">
        <v>151</v>
      </c>
      <c r="D2384" s="1966"/>
      <c r="E2384" s="1966"/>
      <c r="F2384" s="1966"/>
      <c r="G2384" s="1966"/>
      <c r="H2384" s="1967"/>
      <c r="I2384" s="1968" t="s">
        <v>128</v>
      </c>
      <c r="J2384" s="1969"/>
      <c r="K2384" s="1969"/>
      <c r="L2384" s="1970">
        <f>VLOOKUP(A2380,'Result Entry'!$B$6:$K$108,6,0)</f>
        <v>0.0</v>
      </c>
      <c r="M2384" s="1971"/>
      <c r="N2384" s="1972" t="s">
        <v>69</v>
      </c>
      <c r="O2384" s="1973"/>
      <c r="P2384" s="1974">
        <f>Master!$E$14</f>
        <v>8.151106901E9</v>
      </c>
      <c r="Q2384" s="1975"/>
      <c r="R2384" s="610"/>
    </row>
    <row r="2385" spans="8:8" ht="21.75" customHeight="1">
      <c r="A2385" s="1954"/>
      <c r="B2385" s="1976"/>
      <c r="C2385" s="1965"/>
      <c r="D2385" s="1966"/>
      <c r="E2385" s="1966"/>
      <c r="F2385" s="1966"/>
      <c r="G2385" s="1966"/>
      <c r="H2385" s="1967"/>
      <c r="I2385" s="1968"/>
      <c r="J2385" s="1969"/>
      <c r="K2385" s="1969"/>
      <c r="L2385" s="1970"/>
      <c r="M2385" s="1971"/>
      <c r="N2385" s="1470" t="s">
        <v>67</v>
      </c>
      <c r="O2385" s="1471"/>
      <c r="P2385" s="1472"/>
      <c r="Q2385" s="1977"/>
      <c r="R2385" s="610"/>
    </row>
    <row r="2386" spans="8:8" ht="21.75" customHeight="1">
      <c r="A2386" s="1954"/>
      <c r="B2386" s="1976"/>
      <c r="C2386" s="1978"/>
      <c r="D2386" s="1979"/>
      <c r="E2386" s="1979"/>
      <c r="F2386" s="1979"/>
      <c r="G2386" s="1979"/>
      <c r="H2386" s="1980"/>
      <c r="I2386" s="1981"/>
      <c r="J2386" s="1982"/>
      <c r="K2386" s="1982"/>
      <c r="L2386" s="1983"/>
      <c r="M2386" s="1984"/>
      <c r="N2386" s="1479" t="s">
        <v>52</v>
      </c>
      <c r="O2386" s="1480"/>
      <c r="P2386" s="1481" t="str">
        <f>Master!$E$6</f>
        <v>2022-23</v>
      </c>
      <c r="Q2386" s="1985"/>
      <c r="R2386" s="610"/>
    </row>
    <row r="2387" spans="8:8" ht="33.75" customHeight="1">
      <c r="A2387" s="1954"/>
      <c r="B2387" s="1986" t="s">
        <v>70</v>
      </c>
      <c r="C2387" s="1677" t="s">
        <v>21</v>
      </c>
      <c r="D2387" s="1678"/>
      <c r="E2387" s="1678"/>
      <c r="F2387" s="1678"/>
      <c r="G2387" s="1679"/>
      <c r="H2387" s="1680" t="s">
        <v>150</v>
      </c>
      <c r="I2387" s="1681">
        <f>VLOOKUP($A2380,'Result Entry'!$B$9:$FW$108,4,0)</f>
        <v>0.0</v>
      </c>
      <c r="J2387" s="1681"/>
      <c r="K2387" s="1681"/>
      <c r="L2387" s="1681"/>
      <c r="M2387" s="1681"/>
      <c r="N2387" s="1681"/>
      <c r="O2387" s="1681"/>
      <c r="P2387" s="1681"/>
      <c r="Q2387" s="1987"/>
      <c r="R2387" s="610"/>
    </row>
    <row r="2388" spans="8:8" ht="33.75" customHeight="1">
      <c r="A2388" s="1954"/>
      <c r="B2388" s="1986" t="s">
        <v>70</v>
      </c>
      <c r="C2388" s="1683" t="s">
        <v>23</v>
      </c>
      <c r="D2388" s="1684"/>
      <c r="E2388" s="1684"/>
      <c r="F2388" s="1684"/>
      <c r="G2388" s="1685"/>
      <c r="H2388" s="1686" t="s">
        <v>150</v>
      </c>
      <c r="I2388" s="1687">
        <f>VLOOKUP($A2380,'Result Entry'!$B$9:$FW$108,7,0)</f>
        <v>0.0</v>
      </c>
      <c r="J2388" s="1687"/>
      <c r="K2388" s="1687"/>
      <c r="L2388" s="1687"/>
      <c r="M2388" s="1687"/>
      <c r="N2388" s="1687"/>
      <c r="O2388" s="1687"/>
      <c r="P2388" s="1687"/>
      <c r="Q2388" s="1988"/>
      <c r="R2388" s="610"/>
    </row>
    <row r="2389" spans="8:8" ht="33.75" customHeight="1">
      <c r="A2389" s="1954"/>
      <c r="B2389" s="1986" t="s">
        <v>70</v>
      </c>
      <c r="C2389" s="1683" t="s">
        <v>24</v>
      </c>
      <c r="D2389" s="1684"/>
      <c r="E2389" s="1684"/>
      <c r="F2389" s="1684"/>
      <c r="G2389" s="1685"/>
      <c r="H2389" s="1686" t="s">
        <v>150</v>
      </c>
      <c r="I2389" s="1687">
        <f>VLOOKUP($A2380,'Result Entry'!$B$9:$FW$108,8,0)</f>
        <v>0.0</v>
      </c>
      <c r="J2389" s="1687"/>
      <c r="K2389" s="1687"/>
      <c r="L2389" s="1687"/>
      <c r="M2389" s="1687"/>
      <c r="N2389" s="1687"/>
      <c r="O2389" s="1687"/>
      <c r="P2389" s="1687"/>
      <c r="Q2389" s="1988"/>
      <c r="R2389" s="610"/>
    </row>
    <row r="2390" spans="8:8" ht="33.75" customHeight="1">
      <c r="A2390" s="1954"/>
      <c r="B2390" s="1986" t="s">
        <v>70</v>
      </c>
      <c r="C2390" s="1683" t="s">
        <v>53</v>
      </c>
      <c r="D2390" s="1684"/>
      <c r="E2390" s="1684"/>
      <c r="F2390" s="1684"/>
      <c r="G2390" s="1685"/>
      <c r="H2390" s="1686" t="s">
        <v>150</v>
      </c>
      <c r="I2390" s="1687">
        <f>VLOOKUP($A2380,'Result Entry'!$B$9:$FW$108,9,0)</f>
        <v>0.0</v>
      </c>
      <c r="J2390" s="1687"/>
      <c r="K2390" s="1687"/>
      <c r="L2390" s="1687"/>
      <c r="M2390" s="1687"/>
      <c r="N2390" s="1687"/>
      <c r="O2390" s="1687"/>
      <c r="P2390" s="1687"/>
      <c r="Q2390" s="1988"/>
      <c r="R2390" s="610"/>
    </row>
    <row r="2391" spans="8:8" ht="33.75" customHeight="1">
      <c r="A2391" s="1954"/>
      <c r="B2391" s="1986" t="s">
        <v>70</v>
      </c>
      <c r="C2391" s="1683" t="s">
        <v>54</v>
      </c>
      <c r="D2391" s="1684"/>
      <c r="E2391" s="1684"/>
      <c r="F2391" s="1684"/>
      <c r="G2391" s="1685"/>
      <c r="H2391" s="1686" t="s">
        <v>150</v>
      </c>
      <c r="I2391" s="1689" t="str">
        <f>CONCATENATE('Result Entry'!$G$4,'Result Entry'!$J$4)</f>
        <v>11(A)</v>
      </c>
      <c r="J2391" s="1687"/>
      <c r="K2391" s="1687"/>
      <c r="L2391" s="1687"/>
      <c r="M2391" s="1687"/>
      <c r="N2391" s="1687"/>
      <c r="O2391" s="1687"/>
      <c r="P2391" s="1687"/>
      <c r="Q2391" s="1988"/>
      <c r="R2391" s="610"/>
    </row>
    <row r="2392" spans="8:8" ht="33.75" customHeight="1">
      <c r="A2392" s="1954"/>
      <c r="B2392" s="1986" t="s">
        <v>70</v>
      </c>
      <c r="C2392" s="1742" t="s">
        <v>26</v>
      </c>
      <c r="D2392" s="1763"/>
      <c r="E2392" s="1763"/>
      <c r="F2392" s="1763"/>
      <c r="G2392" s="1989"/>
      <c r="H2392" s="1693" t="s">
        <v>150</v>
      </c>
      <c r="I2392" s="1694">
        <f>VLOOKUP($A2380,'Result Entry'!$B$9:$FW$108,10,0)</f>
        <v>0.0</v>
      </c>
      <c r="J2392" s="1694"/>
      <c r="K2392" s="1694"/>
      <c r="L2392" s="1694"/>
      <c r="M2392" s="1694"/>
      <c r="N2392" s="1694"/>
      <c r="O2392" s="1694"/>
      <c r="P2392" s="1694"/>
      <c r="Q2392" s="1990"/>
      <c r="R2392" s="610"/>
    </row>
    <row r="2393" spans="8:8" ht="33.75" customHeight="1">
      <c r="A2393" s="1954"/>
      <c r="B2393" s="1986" t="s">
        <v>70</v>
      </c>
      <c r="C2393" s="1991" t="s">
        <v>244</v>
      </c>
      <c r="D2393" s="1992"/>
      <c r="E2393" s="1993" t="s">
        <v>73</v>
      </c>
      <c r="F2393" s="1994" t="s">
        <v>74</v>
      </c>
      <c r="G2393" s="1994" t="s">
        <v>230</v>
      </c>
      <c r="H2393" s="1995" t="s">
        <v>169</v>
      </c>
      <c r="I2393" s="1701" t="s">
        <v>56</v>
      </c>
      <c r="J2393" s="1996"/>
      <c r="K2393" s="1996"/>
      <c r="L2393" s="1997" t="s">
        <v>231</v>
      </c>
      <c r="M2393" s="1998" t="s">
        <v>85</v>
      </c>
      <c r="N2393" s="1998"/>
      <c r="O2393" s="1999"/>
      <c r="P2393" s="2000" t="s">
        <v>77</v>
      </c>
      <c r="Q2393" s="2001" t="s">
        <v>99</v>
      </c>
      <c r="R2393" s="610"/>
    </row>
    <row r="2394" spans="8:8" ht="33.75" customHeight="1">
      <c r="A2394" s="1954"/>
      <c r="B2394" s="1986" t="s">
        <v>70</v>
      </c>
      <c r="C2394" s="2002"/>
      <c r="D2394" s="2003"/>
      <c r="E2394" s="2004"/>
      <c r="F2394" s="2005"/>
      <c r="G2394" s="2005"/>
      <c r="H2394" s="2006"/>
      <c r="I2394" s="2007" t="s">
        <v>233</v>
      </c>
      <c r="J2394" s="2008" t="s">
        <v>87</v>
      </c>
      <c r="K2394" s="2009" t="s">
        <v>109</v>
      </c>
      <c r="L2394" s="2010"/>
      <c r="M2394" s="2007" t="s">
        <v>233</v>
      </c>
      <c r="N2394" s="2008" t="s">
        <v>87</v>
      </c>
      <c r="O2394" s="2011" t="s">
        <v>110</v>
      </c>
      <c r="P2394" s="2012"/>
      <c r="Q2394" s="2013"/>
      <c r="R2394" s="610"/>
    </row>
    <row r="2395" spans="8:8" s="2014" ht="33.75" customFormat="1" customHeight="1">
      <c r="A2395" s="1954"/>
      <c r="B2395" s="1986" t="s">
        <v>70</v>
      </c>
      <c r="C2395" s="2015" t="s">
        <v>57</v>
      </c>
      <c r="D2395" s="2016"/>
      <c r="E2395" s="2017">
        <f>'Result Entry'!$L$7</f>
        <v>10.0</v>
      </c>
      <c r="F2395" s="2018">
        <f>'Result Entry'!$M$7</f>
        <v>10.0</v>
      </c>
      <c r="G2395" s="2018">
        <f>'Result Entry'!$N$7</f>
        <v>10.0</v>
      </c>
      <c r="H2395" s="2019">
        <f>SUM(E2395:G2395)</f>
        <v>30.0</v>
      </c>
      <c r="I2395" s="2020" t="s">
        <v>243</v>
      </c>
      <c r="J2395" s="2021" t="s">
        <v>243</v>
      </c>
      <c r="K2395" s="2022">
        <f>'Result Entry'!$P$7</f>
        <v>70.0</v>
      </c>
      <c r="L2395" s="2023">
        <f>SUM(H2395,K2395)</f>
        <v>100.0</v>
      </c>
      <c r="M2395" s="2020" t="s">
        <v>243</v>
      </c>
      <c r="N2395" s="2021" t="s">
        <v>243</v>
      </c>
      <c r="O2395" s="2019">
        <f>'Result Entry'!$R$7</f>
        <v>100.0</v>
      </c>
      <c r="P2395" s="2024">
        <f>SUM(L2395,O2395)</f>
        <v>200.0</v>
      </c>
      <c r="Q2395" s="2025"/>
      <c r="R2395" s="610"/>
    </row>
    <row r="2396" spans="8:8" s="1538" ht="33.75" customFormat="1" customHeight="1">
      <c r="A2396" s="1954"/>
      <c r="B2396" s="1986" t="s">
        <v>70</v>
      </c>
      <c r="C2396" s="1540" t="str">
        <f>'Result Entry'!$L$3</f>
        <v>HINDI Comp.</v>
      </c>
      <c r="D2396" s="1541"/>
      <c r="E2396" s="1728">
        <f>IF($L2384="TC",0,IF($L2384="Nso",0,VLOOKUP($A2380,'Result Entry'!$B$9:$FW$108,11,0)))</f>
        <v>0.0</v>
      </c>
      <c r="F2396" s="1729">
        <f>IF($L2384="TC",0,IF($L2384="Nso",0,VLOOKUP($A2380,'Result Entry'!$B$9:$FW$108,12,0)))</f>
        <v>0.0</v>
      </c>
      <c r="G2396" s="1729">
        <f>IF($L2384="TC",0,IF($L2384="Nso",0,VLOOKUP($A2380,'Result Entry'!$B$9:$FW$108,13,0)))</f>
        <v>0.0</v>
      </c>
      <c r="H2396" s="2026">
        <f>SUM(E2396:G2396)</f>
        <v>0.0</v>
      </c>
      <c r="I2396" s="2027" t="str">
        <f>CONCATENATE(U2396,"/",'Result Entry'!$P$7)</f>
        <v>0/70</v>
      </c>
      <c r="J2396" s="2028" t="str">
        <f>IF(V2396=0,"--",CONCATENATE(V2396,"/"))</f>
        <v>--</v>
      </c>
      <c r="K2396" s="2029">
        <f>SUM(U2396:V2396)</f>
        <v>0.0</v>
      </c>
      <c r="L2396" s="2030">
        <f>SUM(H2396,K2396)</f>
        <v>0.0</v>
      </c>
      <c r="M2396" s="2027" t="str">
        <f>CONCATENATE(W2396,"/",'Result Entry'!$R$7)</f>
        <v>0/100</v>
      </c>
      <c r="N2396" s="2028" t="str">
        <f>IF(X2396=0,"--",CONCATENATE(X2396,"/"))</f>
        <v>--</v>
      </c>
      <c r="O2396" s="2031">
        <f>SUM(W2396:X2396)</f>
        <v>0.0</v>
      </c>
      <c r="P2396" s="1734">
        <f>SUM(L2396,O2396)</f>
        <v>0.0</v>
      </c>
      <c r="Q2396" s="2032" t="str">
        <f>IF($L2384="TC",0,IF($L2384="Nso",0,VLOOKUP($A2380,'Result Entry'!$B$9:$FW$108,24,0)))</f>
        <v/>
      </c>
      <c r="R2396" s="610"/>
      <c r="U2396" s="2033">
        <f>IF($L2384="TC",0,IF($L2384="Nso",0,VLOOKUP($A2380,'Result Entry'!$B$9:$FW$108,15,0)))</f>
        <v>0.0</v>
      </c>
      <c r="V2396" s="2033">
        <v>0.0</v>
      </c>
      <c r="W2396" s="2033">
        <f>IF($L2384="TC",0,IF($L2384="Nso",0,VLOOKUP($A2380,'Result Entry'!$B$9:$FW$108,17,0)))</f>
        <v>0.0</v>
      </c>
      <c r="X2396" s="2033">
        <v>0.0</v>
      </c>
    </row>
    <row r="2397" spans="8:8" s="1538" ht="33.75" customFormat="1" customHeight="1">
      <c r="A2397" s="1954"/>
      <c r="B2397" s="1986" t="s">
        <v>70</v>
      </c>
      <c r="C2397" s="1551" t="str">
        <f>'Result Entry'!$Z$3</f>
        <v>ENGLISH Comp.</v>
      </c>
      <c r="D2397" s="1552"/>
      <c r="E2397" s="1728">
        <f>IF($L2384="TC",0,IF($L2384="Nso",0,VLOOKUP($A2380,'Result Entry'!$B$9:$FW$108,25,0)))</f>
        <v>0.0</v>
      </c>
      <c r="F2397" s="1729">
        <f>IF($L2384="TC",0,IF($L2384="Nso",0,VLOOKUP($A2380,'Result Entry'!$B$9:$FW$108,26,0)))</f>
        <v>0.0</v>
      </c>
      <c r="G2397" s="1729">
        <f>IF($L2384="TC",0,IF($L2384="Nso",0,VLOOKUP($A2380,'Result Entry'!$B$9:$FW$108,27,0)))</f>
        <v>0.0</v>
      </c>
      <c r="H2397" s="2034">
        <f t="shared" si="305" ref="H2397:H2402">SUM(E2397:G2397)</f>
        <v>0.0</v>
      </c>
      <c r="I2397" s="2035" t="str">
        <f>CONCATENATE(U2397,"/",'Result Entry'!$AD$7)</f>
        <v>0/70</v>
      </c>
      <c r="J2397" s="2036" t="str">
        <f>IF(V2397=0,"--",CONCATENATE(V2397,"/"))</f>
        <v>--</v>
      </c>
      <c r="K2397" s="2037">
        <f t="shared" si="306" ref="K2397:K2402">SUM(U2397:V2397)</f>
        <v>0.0</v>
      </c>
      <c r="L2397" s="2038">
        <f t="shared" si="307" ref="L2397:L2402">SUM(H2397,K2397)</f>
        <v>0.0</v>
      </c>
      <c r="M2397" s="2035" t="str">
        <f>CONCATENATE(W2397,"/",'Result Entry'!$AF$7)</f>
        <v>0/100</v>
      </c>
      <c r="N2397" s="2036" t="str">
        <f>IF(X2397=0,"--",CONCATENATE(X2397,"/"))</f>
        <v>--</v>
      </c>
      <c r="O2397" s="2031">
        <f t="shared" si="308" ref="O2397:O2402">SUM(W2397:X2397)</f>
        <v>0.0</v>
      </c>
      <c r="P2397" s="1734">
        <f t="shared" si="309" ref="P2397:P2402">SUM(L2397,O2397)</f>
        <v>0.0</v>
      </c>
      <c r="Q2397" s="2032" t="str">
        <f>IF($L2384="TC",0,IF($L2384="Nso",0,VLOOKUP($A2380,'Result Entry'!$B$9:$FW$108,38,0)))</f>
        <v/>
      </c>
      <c r="R2397" s="610"/>
      <c r="U2397" s="2039">
        <f>IF($L2384="TC",0,IF($L2384="Nso",0,VLOOKUP($A2380,'Result Entry'!$B$9:$FW$108,29,0)))</f>
        <v>0.0</v>
      </c>
      <c r="V2397" s="2039">
        <v>0.0</v>
      </c>
      <c r="W2397" s="2039">
        <f>IF($L2384="TC",0,IF($L2384="Nso",0,VLOOKUP($A2380,'Result Entry'!$B$9:$FW$108,31,0)))</f>
        <v>0.0</v>
      </c>
      <c r="X2397" s="2039">
        <v>0.0</v>
      </c>
    </row>
    <row r="2398" spans="8:8" s="1538" ht="33.75" customFormat="1" customHeight="1">
      <c r="A2398" s="1954"/>
      <c r="B2398" s="1986" t="s">
        <v>70</v>
      </c>
      <c r="C2398" s="1551">
        <f>IF(Y2398&gt;=1,'Result Entry'!$AO$3,0)</f>
        <v>0.0</v>
      </c>
      <c r="D2398" s="1552"/>
      <c r="E2398" s="1728">
        <f>IF($L2384="TC",0,IF($L2384="Nso",0,VLOOKUP($A2380,'Result Entry'!$B$9:$FW$108,40,0)))</f>
        <v>0.0</v>
      </c>
      <c r="F2398" s="1729">
        <f>IF($L2384="TC",0,IF($L2384="Nso",0,VLOOKUP($A2380,'Result Entry'!$B$9:$FW$108,41,0)))</f>
        <v>0.0</v>
      </c>
      <c r="G2398" s="1729">
        <f>IF($L2384="TC",0,IF($L2384="Nso",0,VLOOKUP($A2380,'Result Entry'!$B$9:$FW$108,42,0)))</f>
        <v>0.0</v>
      </c>
      <c r="H2398" s="2034">
        <f t="shared" si="305"/>
        <v>0.0</v>
      </c>
      <c r="I2398" s="2035" t="str">
        <f>CONCATENATE(U2398,"/",'Result Entry'!$AS$7)</f>
        <v>0/40</v>
      </c>
      <c r="J2398" s="2036" t="str">
        <f>IF(V2398=0,"--",CONCATENATE(V2398,"/",'Result Entry'!$AT$7))</f>
        <v>--</v>
      </c>
      <c r="K2398" s="2037">
        <f t="shared" si="306"/>
        <v>0.0</v>
      </c>
      <c r="L2398" s="2038">
        <f t="shared" si="307"/>
        <v>0.0</v>
      </c>
      <c r="M2398" s="2035" t="str">
        <f>CONCATENATE(W2398,"/",'Result Entry'!$AW$7)</f>
        <v>0/100</v>
      </c>
      <c r="N2398" s="2036" t="str">
        <f>IF(X2398=0,"--",CONCATENATE(X2398,"/",'Result Entry'!$AX$7))</f>
        <v>--</v>
      </c>
      <c r="O2398" s="2031">
        <f t="shared" si="308"/>
        <v>0.0</v>
      </c>
      <c r="P2398" s="1734">
        <f t="shared" si="309"/>
        <v>0.0</v>
      </c>
      <c r="Q2398" s="2032" t="str">
        <f>IF($L2384="TC",0,IF($L2384="Nso",0,VLOOKUP($A2380,'Result Entry'!$B$9:$FW$108,55,0)))</f>
        <v/>
      </c>
      <c r="R2398" s="610"/>
      <c r="U2398" s="2039">
        <f>IF($L2384="TC",0,IF($L2384="Nso",0,VLOOKUP($A2380,'Result Entry'!$B$9:$FW$108,44,0)))</f>
        <v>0.0</v>
      </c>
      <c r="V2398" s="2039">
        <f>IF($L2384="TC",0,IF($L2384="Nso",0,VLOOKUP($A2380,'Result Entry'!$B$9:$FW$108,45,0)))</f>
        <v>0.0</v>
      </c>
      <c r="W2398" s="2039">
        <f>IF($L2384="TC",0,IF($L2384="Nso",0,VLOOKUP($A2380,'Result Entry'!$B$9:$FW$108,48,0)))</f>
        <v>0.0</v>
      </c>
      <c r="X2398" s="2039">
        <f>IF($L2384="TC",0,IF($L2384="Nso",0,VLOOKUP($A2380,'Result Entry'!$B$9:$FW$108,49,0)))</f>
        <v>0.0</v>
      </c>
      <c r="Y2398" s="2039">
        <f>VLOOKUP($A2380,'Result Entry'!$B$9:$FW$108,39,0)</f>
        <v>0.0</v>
      </c>
    </row>
    <row r="2399" spans="8:8" s="1538" ht="33.75" customFormat="1" customHeight="1">
      <c r="A2399" s="1954"/>
      <c r="B2399" s="1986" t="s">
        <v>70</v>
      </c>
      <c r="C2399" s="1551">
        <f>IF(Y2399&gt;=1,'Result Entry'!$BF$3,0)</f>
        <v>0.0</v>
      </c>
      <c r="D2399" s="1552"/>
      <c r="E2399" s="1728">
        <f>IF($L2384="TC",0,IF($L2384="Nso",0,VLOOKUP($A2380,'Result Entry'!$B$9:$FW$108,57,0)))</f>
        <v>0.0</v>
      </c>
      <c r="F2399" s="1729">
        <f>IF($L2384="TC",0,IF($L2384="Nso",0,VLOOKUP($A2380,'Result Entry'!$B$9:$FW$108,58,0)))</f>
        <v>0.0</v>
      </c>
      <c r="G2399" s="1729">
        <f>IF($L2384="TC",0,IF($L2384="Nso",0,VLOOKUP($A2380,'Result Entry'!$B$9:$FW$108,59,0)))</f>
        <v>0.0</v>
      </c>
      <c r="H2399" s="2034">
        <f t="shared" si="305"/>
        <v>0.0</v>
      </c>
      <c r="I2399" s="2035" t="str">
        <f>CONCATENATE(U2399,"/",'Result Entry'!$BJ$7)</f>
        <v>0/70</v>
      </c>
      <c r="J2399" s="2036" t="str">
        <f>IF(V2399=0,"--",CONCATENATE(V2399,"/",'Result Entry'!$BK$7))</f>
        <v>--</v>
      </c>
      <c r="K2399" s="2037">
        <f t="shared" si="306"/>
        <v>0.0</v>
      </c>
      <c r="L2399" s="2038">
        <f t="shared" si="307"/>
        <v>0.0</v>
      </c>
      <c r="M2399" s="2035" t="str">
        <f>CONCATENATE(W2399,"/",'Result Entry'!$BN$7)</f>
        <v>0/100</v>
      </c>
      <c r="N2399" s="2036" t="str">
        <f>IF(X2399=0,"--",CONCATENATE(X2399,"/",'Result Entry'!$BO$7))</f>
        <v>--</v>
      </c>
      <c r="O2399" s="2031">
        <f t="shared" si="308"/>
        <v>0.0</v>
      </c>
      <c r="P2399" s="1734">
        <f t="shared" si="309"/>
        <v>0.0</v>
      </c>
      <c r="Q2399" s="2032" t="str">
        <f>IF($L2384="TC",0,IF($L2384="Nso",0,VLOOKUP($A2380,'Result Entry'!$B$9:$FW$108,72,0)))</f>
        <v/>
      </c>
      <c r="R2399" s="610"/>
      <c r="U2399" s="2039">
        <f>IF($L2384="TC",0,IF($L2384="Nso",0,VLOOKUP($A2380,'Result Entry'!$B$9:$FW$108,61,0)))</f>
        <v>0.0</v>
      </c>
      <c r="V2399" s="2039">
        <f>IF($L2384="TC",0,IF($L2384="Nso",0,VLOOKUP($A2380,'Result Entry'!$B$9:$FW$108,62,0)))</f>
        <v>0.0</v>
      </c>
      <c r="W2399" s="2039">
        <f>IF($L2384="TC",0,IF($L2384="Nso",0,VLOOKUP($A2380,'Result Entry'!$B$9:$FW$108,65,0)))</f>
        <v>0.0</v>
      </c>
      <c r="X2399" s="2039">
        <f>IF($L2384="TC",0,IF($L2384="Nso",0,VLOOKUP($A2380,'Result Entry'!$B$9:$FW$108,66,0)))</f>
        <v>0.0</v>
      </c>
      <c r="Y2399" s="2039">
        <f>VLOOKUP($A2380,'Result Entry'!$B$9:$FW$108,56,0)</f>
        <v>0.0</v>
      </c>
    </row>
    <row r="2400" spans="8:8" s="1538" ht="33.75" customFormat="1" customHeight="1">
      <c r="A2400" s="1954"/>
      <c r="B2400" s="1986" t="s">
        <v>70</v>
      </c>
      <c r="C2400" s="1554">
        <f>IF(Y2400&gt;=1,'Result Entry'!$BW$3,0)</f>
        <v>0.0</v>
      </c>
      <c r="D2400" s="2040"/>
      <c r="E2400" s="2041">
        <f>IF($L2384="TC",0,IF($L2384="Nso",0,VLOOKUP($A2380,'Result Entry'!$B$9:$FW$108,74,0)))</f>
        <v>0.0</v>
      </c>
      <c r="F2400" s="2042">
        <f>IF($L2384="TC",0,IF($L2384="Nso",0,VLOOKUP($A2380,'Result Entry'!$B$9:$FW$108,75,0)))</f>
        <v>0.0</v>
      </c>
      <c r="G2400" s="2042">
        <f>IF($L2384="TC",0,IF($L2384="Nso",0,VLOOKUP($A2380,'Result Entry'!$B$9:$FW$108,76,0)))</f>
        <v>0.0</v>
      </c>
      <c r="H2400" s="2043">
        <f t="shared" si="305"/>
        <v>0.0</v>
      </c>
      <c r="I2400" s="2044" t="str">
        <f>CONCATENATE(U2400,"/",'Result Entry'!$CA$7)</f>
        <v>0/70</v>
      </c>
      <c r="J2400" s="2045" t="str">
        <f>IF(V2400=0,"--",CONCATENATE(V2400,"/",'Result Entry'!$CB$7))</f>
        <v>--</v>
      </c>
      <c r="K2400" s="2046">
        <f t="shared" si="306"/>
        <v>0.0</v>
      </c>
      <c r="L2400" s="2047">
        <f t="shared" si="307"/>
        <v>0.0</v>
      </c>
      <c r="M2400" s="2044" t="str">
        <f>CONCATENATE(W2400,"/",'Result Entry'!$CE$7)</f>
        <v>0/100</v>
      </c>
      <c r="N2400" s="2045" t="str">
        <f>IF(X2400=0,"--",CONCATENATE(X2400,"/",'Result Entry'!$CF$7))</f>
        <v>--</v>
      </c>
      <c r="O2400" s="2043">
        <f t="shared" si="308"/>
        <v>0.0</v>
      </c>
      <c r="P2400" s="2048">
        <f t="shared" si="309"/>
        <v>0.0</v>
      </c>
      <c r="Q2400" s="2049" t="str">
        <f>IF($L2384="TC",0,IF($L2384="Nso",0,VLOOKUP($A2380,'Result Entry'!$B$9:$FW$108,89,0)))</f>
        <v/>
      </c>
      <c r="R2400" s="610"/>
      <c r="U2400" s="2041">
        <f>IF($L2384="TC",0,IF($L2384="Nso",0,VLOOKUP($A2380,'Result Entry'!$B$9:$FW$108,78,0)))</f>
        <v>0.0</v>
      </c>
      <c r="V2400" s="2041">
        <f>IF($L2384="TC",0,IF($L2384="Nso",0,VLOOKUP($A2380,'Result Entry'!$B$9:$FW$108,79,0)))</f>
        <v>0.0</v>
      </c>
      <c r="W2400" s="2041">
        <f>IF($L2384="TC",0,IF($L2384="Nso",0,VLOOKUP($A2380,'Result Entry'!$B$9:$FW$108,82,0)))</f>
        <v>0.0</v>
      </c>
      <c r="X2400" s="2041">
        <f>IF($L2384="TC",0,IF($L2384="Nso",0,VLOOKUP($A2380,'Result Entry'!$B$9:$FW$108,83,0)))</f>
        <v>0.0</v>
      </c>
      <c r="Y2400" s="2041">
        <f>VLOOKUP($A2380,'Result Entry'!$B$9:$FW$108,73,0)</f>
        <v>0.0</v>
      </c>
    </row>
    <row r="2401" spans="8:8" s="1538" ht="33.75" customFormat="1" customHeight="1">
      <c r="A2401" s="1954"/>
      <c r="B2401" s="1986" t="s">
        <v>70</v>
      </c>
      <c r="C2401" s="2050">
        <f>IF(Y2401&gt;=1,'Result Entry'!$CN$3,0)</f>
        <v>0.0</v>
      </c>
      <c r="D2401" s="2040"/>
      <c r="E2401" s="2051">
        <f>IF($L2384="TC",0,IF($L2384="Nso",0,VLOOKUP($A2380,'Result Entry'!$B$9:$FW$108,91,0)))</f>
        <v>0.0</v>
      </c>
      <c r="F2401" s="2052">
        <f>IF($L2384="TC",0,IF($L2384="Nso",0,VLOOKUP($A2380,'Result Entry'!$B$9:$FW$108,92,0)))</f>
        <v>0.0</v>
      </c>
      <c r="G2401" s="2052">
        <f>IF($L2384="TC",0,IF($L2384="Nso",0,VLOOKUP($A2380,'Result Entry'!$B$9:$FW$108,93,0)))</f>
        <v>0.0</v>
      </c>
      <c r="H2401" s="2053">
        <f t="shared" si="305"/>
        <v>0.0</v>
      </c>
      <c r="I2401" s="2054" t="str">
        <f>CONCATENATE(U2401,"/",'Result Entry'!$CR$7)</f>
        <v>0/70</v>
      </c>
      <c r="J2401" s="2055" t="str">
        <f>IF(V2401=0,"--",CONCATENATE(V2401,"/",'Result Entry'!$CS$7))</f>
        <v>--</v>
      </c>
      <c r="K2401" s="2056">
        <f t="shared" si="306"/>
        <v>0.0</v>
      </c>
      <c r="L2401" s="2057">
        <f t="shared" si="307"/>
        <v>0.0</v>
      </c>
      <c r="M2401" s="2054" t="str">
        <f>CONCATENATE(W2401,"/",'Result Entry'!$CV$7)</f>
        <v>0/100</v>
      </c>
      <c r="N2401" s="2055" t="str">
        <f>IF(X2401=0,"--",CONCATENATE(X2401,"/",'Result Entry'!$CW$7))</f>
        <v>--</v>
      </c>
      <c r="O2401" s="2053">
        <f t="shared" si="308"/>
        <v>0.0</v>
      </c>
      <c r="P2401" s="2058">
        <f t="shared" si="309"/>
        <v>0.0</v>
      </c>
      <c r="Q2401" s="2059" t="str">
        <f>IF($L2384="TC",0,IF($L2384="Nso",0,VLOOKUP($A2380,'Result Entry'!$B$9:$FW$108,106,0)))</f>
        <v/>
      </c>
      <c r="R2401" s="610"/>
      <c r="U2401" s="2051">
        <f>IF($L2384="TC",0,IF($L2384="Nso",0,VLOOKUP($A2380,'Result Entry'!$B$9:$FW$108,95,0)))</f>
        <v>0.0</v>
      </c>
      <c r="V2401" s="2051">
        <f>IF($L2384="TC",0,IF($L2384="Nso",0,VLOOKUP($A2380,'Result Entry'!$B$9:$FW$108,96,0)))</f>
        <v>0.0</v>
      </c>
      <c r="W2401" s="2051">
        <f>IF($L2384="TC",0,IF($L2384="Nso",0,VLOOKUP($A2380,'Result Entry'!$B$9:$FW$108,99,0)))</f>
        <v>0.0</v>
      </c>
      <c r="X2401" s="2051">
        <f>IF($L2384="TC",0,IF($L2384="Nso",0,VLOOKUP($A2380,'Result Entry'!$B$9:$FW$108,100,0)))</f>
        <v>0.0</v>
      </c>
      <c r="Y2401" s="2051">
        <f>VLOOKUP($A2380,'Result Entry'!$B$9:$FW$108,90,0)</f>
        <v>0.0</v>
      </c>
    </row>
    <row r="2402" spans="8:8" s="1538" ht="33.75" customFormat="1" customHeight="1">
      <c r="A2402" s="1954"/>
      <c r="B2402" s="1986" t="s">
        <v>70</v>
      </c>
      <c r="C2402" s="1554">
        <f>IF(Y2402&gt;=1,'Result Entry'!$DE$3,0)</f>
        <v>0.0</v>
      </c>
      <c r="D2402" s="2040"/>
      <c r="E2402" s="1739">
        <f>IF($L2384="TC",0,IF($L2384="Nso",0,VLOOKUP($A2380,'Result Entry'!$B$9:$FW$108,108,0)))</f>
        <v>0.0</v>
      </c>
      <c r="F2402" s="1740">
        <f>IF($L2384="TC",0,IF($L2384="Nso",0,VLOOKUP($A2380,'Result Entry'!$B$9:$FW$108,109,0)))</f>
        <v>0.0</v>
      </c>
      <c r="G2402" s="1740">
        <f>IF($L2384="TC",0,IF($L2384="Nso",0,VLOOKUP($A2380,'Result Entry'!$B$9:$FW$108,110,0)))</f>
        <v>0.0</v>
      </c>
      <c r="H2402" s="2060">
        <f t="shared" si="305"/>
        <v>0.0</v>
      </c>
      <c r="I2402" s="2061" t="str">
        <f>CONCATENATE(U2402,"/",'Result Entry'!$DI$7)</f>
        <v>0/70</v>
      </c>
      <c r="J2402" s="2062" t="str">
        <f>IF(V2402=0,"--",CONCATENATE(V2402,"/",'Result Entry'!$DJ$7))</f>
        <v>--</v>
      </c>
      <c r="K2402" s="2063">
        <f t="shared" si="306"/>
        <v>0.0</v>
      </c>
      <c r="L2402" s="2064">
        <f t="shared" si="307"/>
        <v>0.0</v>
      </c>
      <c r="M2402" s="2061" t="str">
        <f>CONCATENATE(W2402,"/",'Result Entry'!$DM$7)</f>
        <v>0/100</v>
      </c>
      <c r="N2402" s="2062" t="str">
        <f>IF(X2402=0,"--",CONCATENATE(X2402,"/",'Result Entry'!$DN$7))</f>
        <v>--</v>
      </c>
      <c r="O2402" s="2060">
        <f t="shared" si="308"/>
        <v>0.0</v>
      </c>
      <c r="P2402" s="1746">
        <f t="shared" si="309"/>
        <v>0.0</v>
      </c>
      <c r="Q2402" s="2032" t="str">
        <f>IF($L2384="TC",0,IF($L2384="Nso",0,VLOOKUP($A2380,'Result Entry'!$B$9:$FW$108,123,0)))</f>
        <v/>
      </c>
      <c r="R2402" s="610"/>
      <c r="U2402" s="2065">
        <f>IF($L2384="TC",0,IF($L2384="Nso",0,VLOOKUP($A2380,'Result Entry'!$B$9:$FW$108,112,0)))</f>
        <v>0.0</v>
      </c>
      <c r="V2402" s="2065">
        <f>IF($L2384="TC",0,IF($L2384="Nso",0,VLOOKUP($A2380,'Result Entry'!$B$9:$FW$108,113,0)))</f>
        <v>0.0</v>
      </c>
      <c r="W2402" s="2065">
        <f>IF($L2384="TC",0,IF($L2384="Nso",0,VLOOKUP($A2380,'Result Entry'!$B$9:$FW$108,116,0)))</f>
        <v>0.0</v>
      </c>
      <c r="X2402" s="2065">
        <f>IF($L2384="TC",0,IF($L2384="Nso",0,VLOOKUP($A2380,'Result Entry'!$B$9:$FW$108,117,0)))</f>
        <v>0.0</v>
      </c>
      <c r="Y2402" s="2065">
        <f>VLOOKUP($A2380,'Result Entry'!$B$9:$FW$108,107,0)</f>
        <v>0.0</v>
      </c>
    </row>
    <row r="2403" spans="8:8" ht="33.75" customHeight="1">
      <c r="A2403" s="1954"/>
      <c r="B2403" s="1986" t="s">
        <v>70</v>
      </c>
      <c r="C2403" s="1565" t="s">
        <v>78</v>
      </c>
      <c r="D2403" s="1566"/>
      <c r="E2403" s="1567"/>
      <c r="F2403" s="1747" t="s">
        <v>79</v>
      </c>
      <c r="G2403" s="2066"/>
      <c r="H2403" s="1748"/>
      <c r="I2403" s="1747" t="s">
        <v>80</v>
      </c>
      <c r="J2403" s="1749"/>
      <c r="K2403" s="2067" t="s">
        <v>42</v>
      </c>
      <c r="L2403" s="2068"/>
      <c r="M2403" s="2067" t="s">
        <v>92</v>
      </c>
      <c r="N2403" s="1753"/>
      <c r="O2403" s="1752" t="s">
        <v>40</v>
      </c>
      <c r="P2403" s="1753"/>
      <c r="Q2403" s="2069" t="s">
        <v>44</v>
      </c>
      <c r="R2403" s="610"/>
    </row>
    <row r="2404" spans="8:8" ht="33.75" customHeight="1">
      <c r="A2404" s="1954"/>
      <c r="B2404" s="1986" t="s">
        <v>70</v>
      </c>
      <c r="C2404" s="1577"/>
      <c r="D2404" s="1578"/>
      <c r="E2404" s="1579"/>
      <c r="F2404" s="1755">
        <f>IF($L2384="TC",0,IF($L2384="Nso",0,VLOOKUP($A2380,'Result Entry'!$B$9:$FW$108,171,0)))</f>
        <v>0.0</v>
      </c>
      <c r="G2404" s="2070"/>
      <c r="H2404" s="1756"/>
      <c r="I2404" s="2071">
        <f>IF($L2384="TC",0,IF($L2384="Nso",0,VLOOKUP($A2380,'Result Entry'!$B$9:$FW$108,172,0)))</f>
        <v>0.0</v>
      </c>
      <c r="J2404" s="2072"/>
      <c r="K2404" s="2073">
        <f>IF($L2384="TC",0,IF($L2384="Nso",0,VLOOKUP($A2380,'Result Entry'!$B$9:$FW$108,173,0)))</f>
        <v>0.0</v>
      </c>
      <c r="L2404" s="2074"/>
      <c r="M2404" s="2075" t="str">
        <f>IF($L2384="TC",0,IF($L2384="Nso",0,VLOOKUP($A2380,'Result Entry'!$B$9:$FW$108,174,0)))</f>
        <v/>
      </c>
      <c r="N2404" s="2076"/>
      <c r="O2404" s="1535" t="str">
        <f>VLOOKUP($A2380,'Result Entry'!$B$9:$FW$108,175,0)</f>
        <v/>
      </c>
      <c r="P2404" s="1534"/>
      <c r="Q2404" s="2077" t="str">
        <f>IF($L2384="TC",0,IF($L2384="Nso",0,VLOOKUP($A2380,'Result Entry'!$B$9:$FW$108,177,0)))</f>
        <v/>
      </c>
      <c r="R2404" s="610"/>
    </row>
    <row r="2405" spans="8:8" ht="33.75" customHeight="1">
      <c r="A2405" s="1954"/>
      <c r="B2405" s="1986" t="s">
        <v>70</v>
      </c>
      <c r="C2405" s="2078" t="s">
        <v>59</v>
      </c>
      <c r="D2405" s="2079"/>
      <c r="E2405" s="2079"/>
      <c r="F2405" s="2079"/>
      <c r="G2405" s="2079"/>
      <c r="H2405" s="2079"/>
      <c r="I2405" s="2080"/>
      <c r="J2405" s="1592" t="s">
        <v>60</v>
      </c>
      <c r="K2405" s="1592"/>
      <c r="L2405" s="1592"/>
      <c r="M2405" s="1593"/>
      <c r="N2405" s="1760">
        <f>VLOOKUP($A2380,'Result Entry'!$B$9:$FW$108,168,0)</f>
        <v>0.0</v>
      </c>
      <c r="O2405" s="1761"/>
      <c r="P2405" s="2081" t="s">
        <v>38</v>
      </c>
      <c r="Q2405" s="2082"/>
      <c r="R2405" s="610"/>
    </row>
    <row r="2406" spans="8:8" ht="33.75" customHeight="1">
      <c r="A2406" s="1954"/>
      <c r="B2406" s="1986" t="s">
        <v>70</v>
      </c>
      <c r="C2406" s="1598" t="s">
        <v>244</v>
      </c>
      <c r="D2406" s="1599"/>
      <c r="E2406" s="1599"/>
      <c r="F2406" s="2083" t="s">
        <v>158</v>
      </c>
      <c r="G2406" s="2084"/>
      <c r="H2406" s="2085"/>
      <c r="I2406" s="2086" t="s">
        <v>242</v>
      </c>
      <c r="J2406" s="1603" t="s">
        <v>61</v>
      </c>
      <c r="K2406" s="1603"/>
      <c r="L2406" s="1603"/>
      <c r="M2406" s="1604"/>
      <c r="N2406" s="1762">
        <f>VLOOKUP($A2380,'Result Entry'!$B$9:$FW$108,169,0)</f>
        <v>0.0</v>
      </c>
      <c r="O2406" s="1763"/>
      <c r="P2406" s="1607" t="str">
        <f>VLOOKUP($A2380,'Result Entry'!$B$9:$FW$108,170,0)</f>
        <v/>
      </c>
      <c r="Q2406" s="2087"/>
      <c r="R2406" s="610"/>
    </row>
    <row r="2407" spans="8:8" ht="33.75" customHeight="1">
      <c r="A2407" s="1954"/>
      <c r="B2407" s="1986" t="s">
        <v>70</v>
      </c>
      <c r="C2407" s="1598"/>
      <c r="D2407" s="1599"/>
      <c r="E2407" s="1599"/>
      <c r="F2407" s="2088"/>
      <c r="G2407" s="2089"/>
      <c r="H2407" s="2090"/>
      <c r="I2407" s="2091" t="s">
        <v>100</v>
      </c>
      <c r="J2407" s="1612" t="s">
        <v>62</v>
      </c>
      <c r="K2407" s="1612"/>
      <c r="L2407" s="1612"/>
      <c r="M2407" s="1613"/>
      <c r="N2407" s="2092">
        <f>IF($L2384="TC","Transferred",IF($L2384="Nso","NameSeparated",VLOOKUP($A2380,'Result Entry'!$B$9:$FW$108,178,0)))</f>
        <v>0.0</v>
      </c>
      <c r="O2407" s="2092"/>
      <c r="P2407" s="2092"/>
      <c r="Q2407" s="2093"/>
      <c r="R2407" s="610"/>
    </row>
    <row r="2408" spans="8:8" ht="33.75" customHeight="1">
      <c r="A2408" s="1954"/>
      <c r="B2408" s="1986" t="s">
        <v>70</v>
      </c>
      <c r="C2408" s="1766" t="str">
        <f>'Result Entry'!$DU$3</f>
        <v>Foundation Of Information Tech.</v>
      </c>
      <c r="D2408" s="1767"/>
      <c r="E2408" s="1768"/>
      <c r="F2408" s="1769" t="str">
        <f>IF(OR($L2384="TC",$L2384="Nso"),"",VLOOKUP($A2380,'Result Entry'!$B$9:$GS$108,196,0))</f>
        <v>0/200</v>
      </c>
      <c r="G2408" s="1769"/>
      <c r="H2408" s="1769"/>
      <c r="I2408" s="1770" t="str">
        <f>IF(F2408="","",VLOOKUP($A2380,'Result Entry'!$B$9:$GS$108,137,0))</f>
        <v/>
      </c>
      <c r="J2408" s="1621" t="s">
        <v>72</v>
      </c>
      <c r="K2408" s="1621"/>
      <c r="L2408" s="1621"/>
      <c r="M2408" s="1622"/>
      <c r="N2408" s="2094">
        <f>'Result Entry'!$T$2</f>
        <v>45041.0</v>
      </c>
      <c r="O2408" s="2095"/>
      <c r="P2408" s="2095"/>
      <c r="Q2408" s="2096"/>
      <c r="R2408" s="610"/>
    </row>
    <row r="2409" spans="8:8" ht="33.75" customHeight="1">
      <c r="A2409" s="1954"/>
      <c r="B2409" s="1986" t="s">
        <v>70</v>
      </c>
      <c r="C2409" s="1774" t="str">
        <f>'Result Entry'!$EI$3</f>
        <v>G.I.A.I.-II</v>
      </c>
      <c r="D2409" s="1775"/>
      <c r="E2409" s="1776"/>
      <c r="F2409" s="1769" t="str">
        <f>IF(OR($L2384="TC",$L2384="Nso"),"",VLOOKUP($A2380,'Result Entry'!$B$9:$GS$108,200,0))</f>
        <v>0/200</v>
      </c>
      <c r="G2409" s="1769"/>
      <c r="H2409" s="1769"/>
      <c r="I2409" s="1770" t="str">
        <f>IF(F2409="","",VLOOKUP($A2380,'Result Entry'!$B$9:$GS$108,149,0))</f>
        <v/>
      </c>
      <c r="J2409" s="1626"/>
      <c r="K2409" s="1627"/>
      <c r="L2409" s="1627"/>
      <c r="M2409" s="1627"/>
      <c r="N2409" s="1627"/>
      <c r="O2409" s="1627"/>
      <c r="P2409" s="1627"/>
      <c r="Q2409" s="2097"/>
      <c r="R2409" s="610"/>
    </row>
    <row r="2410" spans="8:8" ht="33.75" customHeight="1">
      <c r="A2410" s="1954"/>
      <c r="B2410" s="1986" t="s">
        <v>70</v>
      </c>
      <c r="C2410" s="1774" t="str">
        <f>'Result Entry'!$EU$3</f>
        <v>SOC.SER.PLAN</v>
      </c>
      <c r="D2410" s="1775"/>
      <c r="E2410" s="1776"/>
      <c r="F2410" s="1769" t="str">
        <f>IF(OR($L2384="TC",$L2384="Nso"),"",VLOOKUP($A2380,'Result Entry'!$B$9:$HS$108,204,0))</f>
        <v>0/200</v>
      </c>
      <c r="G2410" s="1769"/>
      <c r="H2410" s="1769"/>
      <c r="I2410" s="1770" t="str">
        <f>IF(F2410="","",VLOOKUP($A2380,'Result Entry'!$B$9:$GS$108,161,0))</f>
        <v/>
      </c>
      <c r="J2410" s="1629" t="s">
        <v>175</v>
      </c>
      <c r="K2410" s="2098"/>
      <c r="L2410" s="2098"/>
      <c r="M2410" s="1630"/>
      <c r="N2410" s="2099"/>
      <c r="O2410" s="2100"/>
      <c r="P2410" s="2100"/>
      <c r="Q2410" s="2101"/>
      <c r="R2410" s="610"/>
    </row>
    <row r="2411" spans="8:8" ht="33.75" customHeight="1">
      <c r="A2411" s="1954"/>
      <c r="B2411" s="1986" t="s">
        <v>70</v>
      </c>
      <c r="C2411" s="1774" t="str">
        <f>'Result Entry'!$FG$3</f>
        <v>Jeewan Kaushal</v>
      </c>
      <c r="D2411" s="1775"/>
      <c r="E2411" s="1776"/>
      <c r="F2411" s="1769" t="str">
        <f>IF(OR($L2384="TC",$L2384="Nso"),"",VLOOKUP($A2380,'Result Entry'!$B$9:$HS$108,208,0))</f>
        <v>0/100</v>
      </c>
      <c r="G2411" s="1769"/>
      <c r="H2411" s="1769"/>
      <c r="I2411" s="1770" t="str">
        <f>IF(F2411="","",VLOOKUP($A2380,'Result Entry'!$B$9:$HS$108,167,0))</f>
        <v/>
      </c>
      <c r="J2411" s="1629" t="s">
        <v>149</v>
      </c>
      <c r="K2411" s="2098"/>
      <c r="L2411" s="2098"/>
      <c r="M2411" s="1630"/>
      <c r="N2411" s="1630"/>
      <c r="O2411" s="1630"/>
      <c r="P2411" s="1630"/>
      <c r="Q2411" s="2102"/>
      <c r="R2411" s="610"/>
    </row>
    <row r="2412" spans="8:8" ht="33.75" customHeight="1">
      <c r="A2412" s="1954"/>
      <c r="B2412" s="1986" t="s">
        <v>70</v>
      </c>
      <c r="C2412" s="1777" t="s">
        <v>181</v>
      </c>
      <c r="D2412" s="1778"/>
      <c r="E2412" s="1779"/>
      <c r="F2412" s="2103" t="s">
        <v>182</v>
      </c>
      <c r="G2412" s="2104"/>
      <c r="H2412" s="2105"/>
      <c r="I2412" s="1782" t="s">
        <v>31</v>
      </c>
      <c r="J2412" s="1629" t="s">
        <v>176</v>
      </c>
      <c r="K2412" s="2098"/>
      <c r="L2412" s="2098"/>
      <c r="M2412" s="1630"/>
      <c r="N2412" s="1630"/>
      <c r="O2412" s="1630"/>
      <c r="P2412" s="1630"/>
      <c r="Q2412" s="2102"/>
      <c r="R2412" s="610"/>
    </row>
    <row r="2413" spans="8:8" ht="33.75" customHeight="1">
      <c r="A2413" s="1954"/>
      <c r="B2413" s="1986" t="s">
        <v>70</v>
      </c>
      <c r="C2413" s="1783"/>
      <c r="D2413" s="1784"/>
      <c r="E2413" s="1785"/>
      <c r="F2413" s="1786" t="s">
        <v>245</v>
      </c>
      <c r="G2413" s="2106"/>
      <c r="H2413" s="1787"/>
      <c r="I2413" s="1788" t="s">
        <v>63</v>
      </c>
      <c r="J2413" s="1647" t="s">
        <v>68</v>
      </c>
      <c r="K2413" s="1648"/>
      <c r="L2413" s="1648"/>
      <c r="M2413" s="1648"/>
      <c r="N2413" s="1648"/>
      <c r="O2413" s="1648"/>
      <c r="P2413" s="1648"/>
      <c r="Q2413" s="2107"/>
      <c r="R2413" s="610"/>
    </row>
    <row r="2414" spans="8:8" ht="33.75" customHeight="1">
      <c r="A2414" s="1954"/>
      <c r="B2414" s="1986" t="s">
        <v>70</v>
      </c>
      <c r="C2414" s="1783"/>
      <c r="D2414" s="1784"/>
      <c r="E2414" s="1785"/>
      <c r="F2414" s="1786" t="s">
        <v>246</v>
      </c>
      <c r="G2414" s="2106"/>
      <c r="H2414" s="1787"/>
      <c r="I2414" s="1788" t="s">
        <v>64</v>
      </c>
      <c r="J2414" s="1650"/>
      <c r="K2414" s="1651"/>
      <c r="L2414" s="1651"/>
      <c r="M2414" s="1651"/>
      <c r="N2414" s="1651"/>
      <c r="O2414" s="1651"/>
      <c r="P2414" s="1651"/>
      <c r="Q2414" s="2108"/>
      <c r="R2414" s="610"/>
    </row>
    <row r="2415" spans="8:8" ht="33.75" customHeight="1">
      <c r="A2415" s="1954"/>
      <c r="B2415" s="1986" t="s">
        <v>70</v>
      </c>
      <c r="C2415" s="1783"/>
      <c r="D2415" s="1784"/>
      <c r="E2415" s="1785"/>
      <c r="F2415" s="1786" t="s">
        <v>247</v>
      </c>
      <c r="G2415" s="2106"/>
      <c r="H2415" s="1787"/>
      <c r="I2415" s="1788" t="s">
        <v>66</v>
      </c>
      <c r="J2415" s="1650"/>
      <c r="K2415" s="1651"/>
      <c r="L2415" s="1651"/>
      <c r="M2415" s="1651"/>
      <c r="N2415" s="1651"/>
      <c r="O2415" s="1651"/>
      <c r="P2415" s="1651"/>
      <c r="Q2415" s="2108"/>
      <c r="R2415" s="610"/>
    </row>
    <row r="2416" spans="8:8" ht="33.75" customHeight="1">
      <c r="A2416" s="1954"/>
      <c r="B2416" s="1986" t="s">
        <v>70</v>
      </c>
      <c r="C2416" s="1783"/>
      <c r="D2416" s="1784"/>
      <c r="E2416" s="1785"/>
      <c r="F2416" s="1786" t="s">
        <v>248</v>
      </c>
      <c r="G2416" s="2106"/>
      <c r="H2416" s="1787"/>
      <c r="I2416" s="1788" t="s">
        <v>65</v>
      </c>
      <c r="J2416" s="1653" t="s">
        <v>81</v>
      </c>
      <c r="K2416" s="1654"/>
      <c r="L2416" s="1654"/>
      <c r="M2416" s="1654"/>
      <c r="N2416" s="1654"/>
      <c r="O2416" s="1654"/>
      <c r="P2416" s="1654"/>
      <c r="Q2416" s="2109"/>
      <c r="R2416" s="610"/>
    </row>
    <row r="2417" spans="8:8" ht="33.75" customHeight="1">
      <c r="A2417" s="1954"/>
      <c r="B2417" s="2110" t="s">
        <v>70</v>
      </c>
      <c r="C2417" s="2111"/>
      <c r="D2417" s="2112"/>
      <c r="E2417" s="2113"/>
      <c r="F2417" s="2114"/>
      <c r="G2417" s="2115"/>
      <c r="H2417" s="2115"/>
      <c r="I2417" s="2116"/>
      <c r="J2417" s="2117"/>
      <c r="K2417" s="2118"/>
      <c r="L2417" s="2118"/>
      <c r="M2417" s="2118"/>
      <c r="N2417" s="2118"/>
      <c r="O2417" s="2118"/>
      <c r="P2417" s="2118"/>
      <c r="Q2417" s="2119"/>
      <c r="R2417" s="610"/>
    </row>
    <row r="2418" spans="8:8" s="927" ht="48.75" customFormat="1" customHeight="1">
      <c r="A2418" s="1439"/>
      <c r="B2418" s="2120"/>
      <c r="C2418" s="2120"/>
      <c r="D2418" s="2120"/>
      <c r="E2418" s="2120"/>
      <c r="F2418" s="2120"/>
      <c r="G2418" s="2120"/>
      <c r="H2418" s="2120"/>
      <c r="I2418" s="2120"/>
      <c r="J2418" s="2120"/>
      <c r="K2418" s="2120"/>
      <c r="L2418" s="2120"/>
      <c r="M2418" s="2120"/>
      <c r="N2418" s="2120"/>
      <c r="O2418" s="2120"/>
      <c r="P2418" s="2120"/>
      <c r="Q2418" s="2120"/>
      <c r="R2418" s="610"/>
    </row>
    <row r="2419" spans="8:8" ht="9.75" customHeight="1">
      <c r="A2419" s="1949">
        <f>A2380+1</f>
        <v>63.0</v>
      </c>
      <c r="B2419" s="1949"/>
      <c r="C2419" s="1949"/>
      <c r="D2419" s="1949"/>
      <c r="E2419" s="1949"/>
      <c r="F2419" s="1949"/>
      <c r="G2419" s="1949"/>
      <c r="H2419" s="1949"/>
      <c r="I2419" s="1949"/>
      <c r="J2419" s="1949"/>
      <c r="K2419" s="1949"/>
      <c r="L2419" s="1949"/>
      <c r="M2419" s="1949"/>
      <c r="N2419" s="1949"/>
      <c r="O2419" s="1949"/>
      <c r="P2419" s="1949"/>
      <c r="Q2419" s="1949"/>
      <c r="R2419" s="1949"/>
    </row>
    <row r="2420" spans="8:8" ht="16.5" customHeight="1">
      <c r="A2420" s="1950"/>
      <c r="B2420" s="1951" t="s">
        <v>51</v>
      </c>
      <c r="C2420" s="1952"/>
      <c r="D2420" s="1952"/>
      <c r="E2420" s="1952"/>
      <c r="F2420" s="1952"/>
      <c r="G2420" s="1952"/>
      <c r="H2420" s="1952"/>
      <c r="I2420" s="1952"/>
      <c r="J2420" s="1952"/>
      <c r="K2420" s="1952"/>
      <c r="L2420" s="1952"/>
      <c r="M2420" s="1952"/>
      <c r="N2420" s="1952"/>
      <c r="O2420" s="1952"/>
      <c r="P2420" s="1952"/>
      <c r="Q2420" s="1953"/>
      <c r="R2420" s="610"/>
    </row>
    <row r="2421" spans="8:8" ht="62.25" customHeight="1">
      <c r="A2421" s="1954"/>
      <c r="B2421" s="1955"/>
      <c r="C2421" s="1956"/>
      <c r="D2421" s="1957" t="str">
        <f>Master!$E$8</f>
        <v>Govt. Sr. Secondary School </v>
      </c>
      <c r="E2421" s="1958"/>
      <c r="F2421" s="1958"/>
      <c r="G2421" s="1958"/>
      <c r="H2421" s="1958"/>
      <c r="I2421" s="1958"/>
      <c r="J2421" s="1958"/>
      <c r="K2421" s="1958"/>
      <c r="L2421" s="1958"/>
      <c r="M2421" s="1958"/>
      <c r="N2421" s="1958"/>
      <c r="O2421" s="1958"/>
      <c r="P2421" s="1958"/>
      <c r="Q2421" s="1959"/>
      <c r="R2421" s="610"/>
    </row>
    <row r="2422" spans="8:8" ht="33.0" customHeight="1">
      <c r="A2422" s="1954"/>
      <c r="B2422" s="1960"/>
      <c r="C2422" s="1961"/>
      <c r="D2422" s="1962" t="str">
        <f>Master!$E$11</f>
        <v>P.S.-Bapini (Jodhpur)</v>
      </c>
      <c r="E2422" s="1962"/>
      <c r="F2422" s="1962"/>
      <c r="G2422" s="1962"/>
      <c r="H2422" s="1962"/>
      <c r="I2422" s="1962"/>
      <c r="J2422" s="1962"/>
      <c r="K2422" s="1962"/>
      <c r="L2422" s="1962"/>
      <c r="M2422" s="1962"/>
      <c r="N2422" s="1962"/>
      <c r="O2422" s="1962"/>
      <c r="P2422" s="1962"/>
      <c r="Q2422" s="1963"/>
      <c r="R2422" s="610"/>
    </row>
    <row r="2423" spans="8:8" ht="21.75" customHeight="1">
      <c r="A2423" s="1954"/>
      <c r="B2423" s="1964"/>
      <c r="C2423" s="1965" t="s">
        <v>151</v>
      </c>
      <c r="D2423" s="1966"/>
      <c r="E2423" s="1966"/>
      <c r="F2423" s="1966"/>
      <c r="G2423" s="1966"/>
      <c r="H2423" s="1967"/>
      <c r="I2423" s="1968" t="s">
        <v>128</v>
      </c>
      <c r="J2423" s="1969"/>
      <c r="K2423" s="1969"/>
      <c r="L2423" s="1970">
        <f>VLOOKUP(A2419,'Result Entry'!$B$6:$K$108,6,0)</f>
        <v>0.0</v>
      </c>
      <c r="M2423" s="1971"/>
      <c r="N2423" s="1972" t="s">
        <v>69</v>
      </c>
      <c r="O2423" s="1973"/>
      <c r="P2423" s="1974">
        <f>Master!$E$14</f>
        <v>8.151106901E9</v>
      </c>
      <c r="Q2423" s="1975"/>
      <c r="R2423" s="610"/>
    </row>
    <row r="2424" spans="8:8" ht="21.75" customHeight="1">
      <c r="A2424" s="1954"/>
      <c r="B2424" s="1976"/>
      <c r="C2424" s="1965"/>
      <c r="D2424" s="1966"/>
      <c r="E2424" s="1966"/>
      <c r="F2424" s="1966"/>
      <c r="G2424" s="1966"/>
      <c r="H2424" s="1967"/>
      <c r="I2424" s="1968"/>
      <c r="J2424" s="1969"/>
      <c r="K2424" s="1969"/>
      <c r="L2424" s="1970"/>
      <c r="M2424" s="1971"/>
      <c r="N2424" s="1470" t="s">
        <v>67</v>
      </c>
      <c r="O2424" s="1471"/>
      <c r="P2424" s="1472"/>
      <c r="Q2424" s="1977"/>
      <c r="R2424" s="610"/>
    </row>
    <row r="2425" spans="8:8" ht="21.75" customHeight="1">
      <c r="A2425" s="1954"/>
      <c r="B2425" s="1976"/>
      <c r="C2425" s="1978"/>
      <c r="D2425" s="1979"/>
      <c r="E2425" s="1979"/>
      <c r="F2425" s="1979"/>
      <c r="G2425" s="1979"/>
      <c r="H2425" s="1980"/>
      <c r="I2425" s="1981"/>
      <c r="J2425" s="1982"/>
      <c r="K2425" s="1982"/>
      <c r="L2425" s="1983"/>
      <c r="M2425" s="1984"/>
      <c r="N2425" s="1479" t="s">
        <v>52</v>
      </c>
      <c r="O2425" s="1480"/>
      <c r="P2425" s="1481" t="str">
        <f>Master!$E$6</f>
        <v>2022-23</v>
      </c>
      <c r="Q2425" s="1985"/>
      <c r="R2425" s="610"/>
    </row>
    <row r="2426" spans="8:8" ht="33.75" customHeight="1">
      <c r="A2426" s="1954"/>
      <c r="B2426" s="1986" t="s">
        <v>70</v>
      </c>
      <c r="C2426" s="1677" t="s">
        <v>21</v>
      </c>
      <c r="D2426" s="1678"/>
      <c r="E2426" s="1678"/>
      <c r="F2426" s="1678"/>
      <c r="G2426" s="1679"/>
      <c r="H2426" s="1680" t="s">
        <v>150</v>
      </c>
      <c r="I2426" s="1681">
        <f>VLOOKUP($A2419,'Result Entry'!$B$9:$FW$108,4,0)</f>
        <v>0.0</v>
      </c>
      <c r="J2426" s="1681"/>
      <c r="K2426" s="1681"/>
      <c r="L2426" s="1681"/>
      <c r="M2426" s="1681"/>
      <c r="N2426" s="1681"/>
      <c r="O2426" s="1681"/>
      <c r="P2426" s="1681"/>
      <c r="Q2426" s="1987"/>
      <c r="R2426" s="610"/>
    </row>
    <row r="2427" spans="8:8" ht="33.75" customHeight="1">
      <c r="A2427" s="1954"/>
      <c r="B2427" s="1986" t="s">
        <v>70</v>
      </c>
      <c r="C2427" s="1683" t="s">
        <v>23</v>
      </c>
      <c r="D2427" s="1684"/>
      <c r="E2427" s="1684"/>
      <c r="F2427" s="1684"/>
      <c r="G2427" s="1685"/>
      <c r="H2427" s="1686" t="s">
        <v>150</v>
      </c>
      <c r="I2427" s="1687">
        <f>VLOOKUP($A2419,'Result Entry'!$B$9:$FW$108,7,0)</f>
        <v>0.0</v>
      </c>
      <c r="J2427" s="1687"/>
      <c r="K2427" s="1687"/>
      <c r="L2427" s="1687"/>
      <c r="M2427" s="1687"/>
      <c r="N2427" s="1687"/>
      <c r="O2427" s="1687"/>
      <c r="P2427" s="1687"/>
      <c r="Q2427" s="1988"/>
      <c r="R2427" s="610"/>
    </row>
    <row r="2428" spans="8:8" ht="33.75" customHeight="1">
      <c r="A2428" s="1954"/>
      <c r="B2428" s="1986" t="s">
        <v>70</v>
      </c>
      <c r="C2428" s="1683" t="s">
        <v>24</v>
      </c>
      <c r="D2428" s="1684"/>
      <c r="E2428" s="1684"/>
      <c r="F2428" s="1684"/>
      <c r="G2428" s="1685"/>
      <c r="H2428" s="1686" t="s">
        <v>150</v>
      </c>
      <c r="I2428" s="1687">
        <f>VLOOKUP($A2419,'Result Entry'!$B$9:$FW$108,8,0)</f>
        <v>0.0</v>
      </c>
      <c r="J2428" s="1687"/>
      <c r="K2428" s="1687"/>
      <c r="L2428" s="1687"/>
      <c r="M2428" s="1687"/>
      <c r="N2428" s="1687"/>
      <c r="O2428" s="1687"/>
      <c r="P2428" s="1687"/>
      <c r="Q2428" s="1988"/>
      <c r="R2428" s="610"/>
    </row>
    <row r="2429" spans="8:8" ht="33.75" customHeight="1">
      <c r="A2429" s="1954"/>
      <c r="B2429" s="1986" t="s">
        <v>70</v>
      </c>
      <c r="C2429" s="1683" t="s">
        <v>53</v>
      </c>
      <c r="D2429" s="1684"/>
      <c r="E2429" s="1684"/>
      <c r="F2429" s="1684"/>
      <c r="G2429" s="1685"/>
      <c r="H2429" s="1686" t="s">
        <v>150</v>
      </c>
      <c r="I2429" s="1687">
        <f>VLOOKUP($A2419,'Result Entry'!$B$9:$FW$108,9,0)</f>
        <v>0.0</v>
      </c>
      <c r="J2429" s="1687"/>
      <c r="K2429" s="1687"/>
      <c r="L2429" s="1687"/>
      <c r="M2429" s="1687"/>
      <c r="N2429" s="1687"/>
      <c r="O2429" s="1687"/>
      <c r="P2429" s="1687"/>
      <c r="Q2429" s="1988"/>
      <c r="R2429" s="610"/>
    </row>
    <row r="2430" spans="8:8" ht="33.75" customHeight="1">
      <c r="A2430" s="1954"/>
      <c r="B2430" s="1986" t="s">
        <v>70</v>
      </c>
      <c r="C2430" s="1683" t="s">
        <v>54</v>
      </c>
      <c r="D2430" s="1684"/>
      <c r="E2430" s="1684"/>
      <c r="F2430" s="1684"/>
      <c r="G2430" s="1685"/>
      <c r="H2430" s="1686" t="s">
        <v>150</v>
      </c>
      <c r="I2430" s="1689" t="str">
        <f>CONCATENATE('Result Entry'!$G$4,'Result Entry'!$J$4)</f>
        <v>11(A)</v>
      </c>
      <c r="J2430" s="1687"/>
      <c r="K2430" s="1687"/>
      <c r="L2430" s="1687"/>
      <c r="M2430" s="1687"/>
      <c r="N2430" s="1687"/>
      <c r="O2430" s="1687"/>
      <c r="P2430" s="1687"/>
      <c r="Q2430" s="1988"/>
      <c r="R2430" s="610"/>
    </row>
    <row r="2431" spans="8:8" ht="33.75" customHeight="1">
      <c r="A2431" s="1954"/>
      <c r="B2431" s="1986" t="s">
        <v>70</v>
      </c>
      <c r="C2431" s="1742" t="s">
        <v>26</v>
      </c>
      <c r="D2431" s="1763"/>
      <c r="E2431" s="1763"/>
      <c r="F2431" s="1763"/>
      <c r="G2431" s="1989"/>
      <c r="H2431" s="1693" t="s">
        <v>150</v>
      </c>
      <c r="I2431" s="1694">
        <f>VLOOKUP($A2419,'Result Entry'!$B$9:$FW$108,10,0)</f>
        <v>0.0</v>
      </c>
      <c r="J2431" s="1694"/>
      <c r="K2431" s="1694"/>
      <c r="L2431" s="1694"/>
      <c r="M2431" s="1694"/>
      <c r="N2431" s="1694"/>
      <c r="O2431" s="1694"/>
      <c r="P2431" s="1694"/>
      <c r="Q2431" s="1990"/>
      <c r="R2431" s="610"/>
    </row>
    <row r="2432" spans="8:8" ht="33.75" customHeight="1">
      <c r="A2432" s="1954"/>
      <c r="B2432" s="1986" t="s">
        <v>70</v>
      </c>
      <c r="C2432" s="1991" t="s">
        <v>244</v>
      </c>
      <c r="D2432" s="1992"/>
      <c r="E2432" s="1993" t="s">
        <v>73</v>
      </c>
      <c r="F2432" s="1994" t="s">
        <v>74</v>
      </c>
      <c r="G2432" s="1994" t="s">
        <v>230</v>
      </c>
      <c r="H2432" s="1995" t="s">
        <v>169</v>
      </c>
      <c r="I2432" s="1701" t="s">
        <v>56</v>
      </c>
      <c r="J2432" s="1996"/>
      <c r="K2432" s="1996"/>
      <c r="L2432" s="1997" t="s">
        <v>231</v>
      </c>
      <c r="M2432" s="1998" t="s">
        <v>85</v>
      </c>
      <c r="N2432" s="1998"/>
      <c r="O2432" s="1999"/>
      <c r="P2432" s="2000" t="s">
        <v>77</v>
      </c>
      <c r="Q2432" s="2001" t="s">
        <v>99</v>
      </c>
      <c r="R2432" s="610"/>
    </row>
    <row r="2433" spans="8:8" ht="33.75" customHeight="1">
      <c r="A2433" s="1954"/>
      <c r="B2433" s="1986" t="s">
        <v>70</v>
      </c>
      <c r="C2433" s="2002"/>
      <c r="D2433" s="2003"/>
      <c r="E2433" s="2004"/>
      <c r="F2433" s="2005"/>
      <c r="G2433" s="2005"/>
      <c r="H2433" s="2006"/>
      <c r="I2433" s="2007" t="s">
        <v>233</v>
      </c>
      <c r="J2433" s="2008" t="s">
        <v>87</v>
      </c>
      <c r="K2433" s="2009" t="s">
        <v>109</v>
      </c>
      <c r="L2433" s="2010"/>
      <c r="M2433" s="2007" t="s">
        <v>233</v>
      </c>
      <c r="N2433" s="2008" t="s">
        <v>87</v>
      </c>
      <c r="O2433" s="2011" t="s">
        <v>110</v>
      </c>
      <c r="P2433" s="2012"/>
      <c r="Q2433" s="2013"/>
      <c r="R2433" s="610"/>
    </row>
    <row r="2434" spans="8:8" s="2014" ht="33.75" customFormat="1" customHeight="1">
      <c r="A2434" s="1954"/>
      <c r="B2434" s="1986" t="s">
        <v>70</v>
      </c>
      <c r="C2434" s="2015" t="s">
        <v>57</v>
      </c>
      <c r="D2434" s="2016"/>
      <c r="E2434" s="2017">
        <f>'Result Entry'!$L$7</f>
        <v>10.0</v>
      </c>
      <c r="F2434" s="2018">
        <f>'Result Entry'!$M$7</f>
        <v>10.0</v>
      </c>
      <c r="G2434" s="2018">
        <f>'Result Entry'!$N$7</f>
        <v>10.0</v>
      </c>
      <c r="H2434" s="2019">
        <f>SUM(E2434:G2434)</f>
        <v>30.0</v>
      </c>
      <c r="I2434" s="2020" t="s">
        <v>243</v>
      </c>
      <c r="J2434" s="2021" t="s">
        <v>243</v>
      </c>
      <c r="K2434" s="2022">
        <f>'Result Entry'!$P$7</f>
        <v>70.0</v>
      </c>
      <c r="L2434" s="2023">
        <f>SUM(H2434,K2434)</f>
        <v>100.0</v>
      </c>
      <c r="M2434" s="2020" t="s">
        <v>243</v>
      </c>
      <c r="N2434" s="2021" t="s">
        <v>243</v>
      </c>
      <c r="O2434" s="2019">
        <f>'Result Entry'!$R$7</f>
        <v>100.0</v>
      </c>
      <c r="P2434" s="2024">
        <f>SUM(L2434,O2434)</f>
        <v>200.0</v>
      </c>
      <c r="Q2434" s="2025"/>
      <c r="R2434" s="610"/>
    </row>
    <row r="2435" spans="8:8" s="1538" ht="33.75" customFormat="1" customHeight="1">
      <c r="A2435" s="1954"/>
      <c r="B2435" s="1986" t="s">
        <v>70</v>
      </c>
      <c r="C2435" s="1540" t="str">
        <f>'Result Entry'!$L$3</f>
        <v>HINDI Comp.</v>
      </c>
      <c r="D2435" s="1541"/>
      <c r="E2435" s="1728">
        <f>IF($L2423="TC",0,IF($L2423="Nso",0,VLOOKUP($A2419,'Result Entry'!$B$9:$FW$108,11,0)))</f>
        <v>0.0</v>
      </c>
      <c r="F2435" s="1729">
        <f>IF($L2423="TC",0,IF($L2423="Nso",0,VLOOKUP($A2419,'Result Entry'!$B$9:$FW$108,12,0)))</f>
        <v>0.0</v>
      </c>
      <c r="G2435" s="1729">
        <f>IF($L2423="TC",0,IF($L2423="Nso",0,VLOOKUP($A2419,'Result Entry'!$B$9:$FW$108,13,0)))</f>
        <v>0.0</v>
      </c>
      <c r="H2435" s="2026">
        <f>SUM(E2435:G2435)</f>
        <v>0.0</v>
      </c>
      <c r="I2435" s="2027" t="str">
        <f>CONCATENATE(U2435,"/",'Result Entry'!$P$7)</f>
        <v>0/70</v>
      </c>
      <c r="J2435" s="2028" t="str">
        <f>IF(V2435=0,"--",CONCATENATE(V2435,"/"))</f>
        <v>--</v>
      </c>
      <c r="K2435" s="2029">
        <f>SUM(U2435:V2435)</f>
        <v>0.0</v>
      </c>
      <c r="L2435" s="2030">
        <f>SUM(H2435,K2435)</f>
        <v>0.0</v>
      </c>
      <c r="M2435" s="2027" t="str">
        <f>CONCATENATE(W2435,"/",'Result Entry'!$R$7)</f>
        <v>0/100</v>
      </c>
      <c r="N2435" s="2028" t="str">
        <f>IF(X2435=0,"--",CONCATENATE(X2435,"/"))</f>
        <v>--</v>
      </c>
      <c r="O2435" s="2031">
        <f>SUM(W2435:X2435)</f>
        <v>0.0</v>
      </c>
      <c r="P2435" s="1734">
        <f>SUM(L2435,O2435)</f>
        <v>0.0</v>
      </c>
      <c r="Q2435" s="2032" t="str">
        <f>IF($L2423="TC",0,IF($L2423="Nso",0,VLOOKUP($A2419,'Result Entry'!$B$9:$FW$108,24,0)))</f>
        <v/>
      </c>
      <c r="R2435" s="610"/>
      <c r="U2435" s="2033">
        <f>IF($L2423="TC",0,IF($L2423="Nso",0,VLOOKUP($A2419,'Result Entry'!$B$9:$FW$108,15,0)))</f>
        <v>0.0</v>
      </c>
      <c r="V2435" s="2033">
        <v>0.0</v>
      </c>
      <c r="W2435" s="2033">
        <f>IF($L2423="TC",0,IF($L2423="Nso",0,VLOOKUP($A2419,'Result Entry'!$B$9:$FW$108,17,0)))</f>
        <v>0.0</v>
      </c>
      <c r="X2435" s="2033">
        <v>0.0</v>
      </c>
    </row>
    <row r="2436" spans="8:8" s="1538" ht="33.75" customFormat="1" customHeight="1">
      <c r="A2436" s="1954"/>
      <c r="B2436" s="1986" t="s">
        <v>70</v>
      </c>
      <c r="C2436" s="1551" t="str">
        <f>'Result Entry'!$Z$3</f>
        <v>ENGLISH Comp.</v>
      </c>
      <c r="D2436" s="1552"/>
      <c r="E2436" s="1728">
        <f>IF($L2423="TC",0,IF($L2423="Nso",0,VLOOKUP($A2419,'Result Entry'!$B$9:$FW$108,25,0)))</f>
        <v>0.0</v>
      </c>
      <c r="F2436" s="1729">
        <f>IF($L2423="TC",0,IF($L2423="Nso",0,VLOOKUP($A2419,'Result Entry'!$B$9:$FW$108,26,0)))</f>
        <v>0.0</v>
      </c>
      <c r="G2436" s="1729">
        <f>IF($L2423="TC",0,IF($L2423="Nso",0,VLOOKUP($A2419,'Result Entry'!$B$9:$FW$108,27,0)))</f>
        <v>0.0</v>
      </c>
      <c r="H2436" s="2034">
        <f t="shared" si="310" ref="H2436:H2441">SUM(E2436:G2436)</f>
        <v>0.0</v>
      </c>
      <c r="I2436" s="2035" t="str">
        <f>CONCATENATE(U2436,"/",'Result Entry'!$AD$7)</f>
        <v>0/70</v>
      </c>
      <c r="J2436" s="2036" t="str">
        <f>IF(V2436=0,"--",CONCATENATE(V2436,"/"))</f>
        <v>--</v>
      </c>
      <c r="K2436" s="2037">
        <f t="shared" si="311" ref="K2436:K2441">SUM(U2436:V2436)</f>
        <v>0.0</v>
      </c>
      <c r="L2436" s="2038">
        <f t="shared" si="312" ref="L2436:L2441">SUM(H2436,K2436)</f>
        <v>0.0</v>
      </c>
      <c r="M2436" s="2035" t="str">
        <f>CONCATENATE(W2436,"/",'Result Entry'!$AF$7)</f>
        <v>0/100</v>
      </c>
      <c r="N2436" s="2036" t="str">
        <f>IF(X2436=0,"--",CONCATENATE(X2436,"/"))</f>
        <v>--</v>
      </c>
      <c r="O2436" s="2031">
        <f t="shared" si="313" ref="O2436:O2441">SUM(W2436:X2436)</f>
        <v>0.0</v>
      </c>
      <c r="P2436" s="1734">
        <f t="shared" si="314" ref="P2436:P2441">SUM(L2436,O2436)</f>
        <v>0.0</v>
      </c>
      <c r="Q2436" s="2032" t="str">
        <f>IF($L2423="TC",0,IF($L2423="Nso",0,VLOOKUP($A2419,'Result Entry'!$B$9:$FW$108,38,0)))</f>
        <v/>
      </c>
      <c r="R2436" s="610"/>
      <c r="U2436" s="2039">
        <f>IF($L2423="TC",0,IF($L2423="Nso",0,VLOOKUP($A2419,'Result Entry'!$B$9:$FW$108,29,0)))</f>
        <v>0.0</v>
      </c>
      <c r="V2436" s="2039">
        <v>0.0</v>
      </c>
      <c r="W2436" s="2039">
        <f>IF($L2423="TC",0,IF($L2423="Nso",0,VLOOKUP($A2419,'Result Entry'!$B$9:$FW$108,31,0)))</f>
        <v>0.0</v>
      </c>
      <c r="X2436" s="2039">
        <v>0.0</v>
      </c>
    </row>
    <row r="2437" spans="8:8" s="1538" ht="33.75" customFormat="1" customHeight="1">
      <c r="A2437" s="1954"/>
      <c r="B2437" s="1986" t="s">
        <v>70</v>
      </c>
      <c r="C2437" s="1551">
        <f>IF(Y2437&gt;=1,'Result Entry'!$AO$3,0)</f>
        <v>0.0</v>
      </c>
      <c r="D2437" s="1552"/>
      <c r="E2437" s="1728">
        <f>IF($L2423="TC",0,IF($L2423="Nso",0,VLOOKUP($A2419,'Result Entry'!$B$9:$FW$108,40,0)))</f>
        <v>0.0</v>
      </c>
      <c r="F2437" s="1729">
        <f>IF($L2423="TC",0,IF($L2423="Nso",0,VLOOKUP($A2419,'Result Entry'!$B$9:$FW$108,41,0)))</f>
        <v>0.0</v>
      </c>
      <c r="G2437" s="1729">
        <f>IF($L2423="TC",0,IF($L2423="Nso",0,VLOOKUP($A2419,'Result Entry'!$B$9:$FW$108,42,0)))</f>
        <v>0.0</v>
      </c>
      <c r="H2437" s="2034">
        <f t="shared" si="310"/>
        <v>0.0</v>
      </c>
      <c r="I2437" s="2035" t="str">
        <f>CONCATENATE(U2437,"/",'Result Entry'!$AS$7)</f>
        <v>0/40</v>
      </c>
      <c r="J2437" s="2036" t="str">
        <f>IF(V2437=0,"--",CONCATENATE(V2437,"/",'Result Entry'!$AT$7))</f>
        <v>--</v>
      </c>
      <c r="K2437" s="2037">
        <f t="shared" si="311"/>
        <v>0.0</v>
      </c>
      <c r="L2437" s="2038">
        <f t="shared" si="312"/>
        <v>0.0</v>
      </c>
      <c r="M2437" s="2035" t="str">
        <f>CONCATENATE(W2437,"/",'Result Entry'!$AW$7)</f>
        <v>0/100</v>
      </c>
      <c r="N2437" s="2036" t="str">
        <f>IF(X2437=0,"--",CONCATENATE(X2437,"/",'Result Entry'!$AX$7))</f>
        <v>--</v>
      </c>
      <c r="O2437" s="2031">
        <f t="shared" si="313"/>
        <v>0.0</v>
      </c>
      <c r="P2437" s="1734">
        <f t="shared" si="314"/>
        <v>0.0</v>
      </c>
      <c r="Q2437" s="2032" t="str">
        <f>IF($L2423="TC",0,IF($L2423="Nso",0,VLOOKUP($A2419,'Result Entry'!$B$9:$FW$108,55,0)))</f>
        <v/>
      </c>
      <c r="R2437" s="610"/>
      <c r="U2437" s="2039">
        <f>IF($L2423="TC",0,IF($L2423="Nso",0,VLOOKUP($A2419,'Result Entry'!$B$9:$FW$108,44,0)))</f>
        <v>0.0</v>
      </c>
      <c r="V2437" s="2039">
        <f>IF($L2423="TC",0,IF($L2423="Nso",0,VLOOKUP($A2419,'Result Entry'!$B$9:$FW$108,45,0)))</f>
        <v>0.0</v>
      </c>
      <c r="W2437" s="2039">
        <f>IF($L2423="TC",0,IF($L2423="Nso",0,VLOOKUP($A2419,'Result Entry'!$B$9:$FW$108,48,0)))</f>
        <v>0.0</v>
      </c>
      <c r="X2437" s="2039">
        <f>IF($L2423="TC",0,IF($L2423="Nso",0,VLOOKUP($A2419,'Result Entry'!$B$9:$FW$108,49,0)))</f>
        <v>0.0</v>
      </c>
      <c r="Y2437" s="2039">
        <f>VLOOKUP($A2419,'Result Entry'!$B$9:$FW$108,39,0)</f>
        <v>0.0</v>
      </c>
    </row>
    <row r="2438" spans="8:8" s="1538" ht="33.75" customFormat="1" customHeight="1">
      <c r="A2438" s="1954"/>
      <c r="B2438" s="1986" t="s">
        <v>70</v>
      </c>
      <c r="C2438" s="1551">
        <f>IF(Y2438&gt;=1,'Result Entry'!$BF$3,0)</f>
        <v>0.0</v>
      </c>
      <c r="D2438" s="1552"/>
      <c r="E2438" s="1728">
        <f>IF($L2423="TC",0,IF($L2423="Nso",0,VLOOKUP($A2419,'Result Entry'!$B$9:$FW$108,57,0)))</f>
        <v>0.0</v>
      </c>
      <c r="F2438" s="1729">
        <f>IF($L2423="TC",0,IF($L2423="Nso",0,VLOOKUP($A2419,'Result Entry'!$B$9:$FW$108,58,0)))</f>
        <v>0.0</v>
      </c>
      <c r="G2438" s="1729">
        <f>IF($L2423="TC",0,IF($L2423="Nso",0,VLOOKUP($A2419,'Result Entry'!$B$9:$FW$108,59,0)))</f>
        <v>0.0</v>
      </c>
      <c r="H2438" s="2034">
        <f t="shared" si="310"/>
        <v>0.0</v>
      </c>
      <c r="I2438" s="2035" t="str">
        <f>CONCATENATE(U2438,"/",'Result Entry'!$BJ$7)</f>
        <v>0/70</v>
      </c>
      <c r="J2438" s="2036" t="str">
        <f>IF(V2438=0,"--",CONCATENATE(V2438,"/",'Result Entry'!$BK$7))</f>
        <v>--</v>
      </c>
      <c r="K2438" s="2037">
        <f t="shared" si="311"/>
        <v>0.0</v>
      </c>
      <c r="L2438" s="2038">
        <f t="shared" si="312"/>
        <v>0.0</v>
      </c>
      <c r="M2438" s="2035" t="str">
        <f>CONCATENATE(W2438,"/",'Result Entry'!$BN$7)</f>
        <v>0/100</v>
      </c>
      <c r="N2438" s="2036" t="str">
        <f>IF(X2438=0,"--",CONCATENATE(X2438,"/",'Result Entry'!$BO$7))</f>
        <v>--</v>
      </c>
      <c r="O2438" s="2031">
        <f t="shared" si="313"/>
        <v>0.0</v>
      </c>
      <c r="P2438" s="1734">
        <f t="shared" si="314"/>
        <v>0.0</v>
      </c>
      <c r="Q2438" s="2032" t="str">
        <f>IF($L2423="TC",0,IF($L2423="Nso",0,VLOOKUP($A2419,'Result Entry'!$B$9:$FW$108,72,0)))</f>
        <v/>
      </c>
      <c r="R2438" s="610"/>
      <c r="U2438" s="2039">
        <f>IF($L2423="TC",0,IF($L2423="Nso",0,VLOOKUP($A2419,'Result Entry'!$B$9:$FW$108,61,0)))</f>
        <v>0.0</v>
      </c>
      <c r="V2438" s="2039">
        <f>IF($L2423="TC",0,IF($L2423="Nso",0,VLOOKUP($A2419,'Result Entry'!$B$9:$FW$108,62,0)))</f>
        <v>0.0</v>
      </c>
      <c r="W2438" s="2039">
        <f>IF($L2423="TC",0,IF($L2423="Nso",0,VLOOKUP($A2419,'Result Entry'!$B$9:$FW$108,65,0)))</f>
        <v>0.0</v>
      </c>
      <c r="X2438" s="2039">
        <f>IF($L2423="TC",0,IF($L2423="Nso",0,VLOOKUP($A2419,'Result Entry'!$B$9:$FW$108,66,0)))</f>
        <v>0.0</v>
      </c>
      <c r="Y2438" s="2039">
        <f>VLOOKUP($A2419,'Result Entry'!$B$9:$FW$108,56,0)</f>
        <v>0.0</v>
      </c>
    </row>
    <row r="2439" spans="8:8" s="1538" ht="33.75" customFormat="1" customHeight="1">
      <c r="A2439" s="1954"/>
      <c r="B2439" s="1986" t="s">
        <v>70</v>
      </c>
      <c r="C2439" s="1554">
        <f>IF(Y2439&gt;=1,'Result Entry'!$BW$3,0)</f>
        <v>0.0</v>
      </c>
      <c r="D2439" s="2040"/>
      <c r="E2439" s="2041">
        <f>IF($L2423="TC",0,IF($L2423="Nso",0,VLOOKUP($A2419,'Result Entry'!$B$9:$FW$108,74,0)))</f>
        <v>0.0</v>
      </c>
      <c r="F2439" s="2042">
        <f>IF($L2423="TC",0,IF($L2423="Nso",0,VLOOKUP($A2419,'Result Entry'!$B$9:$FW$108,75,0)))</f>
        <v>0.0</v>
      </c>
      <c r="G2439" s="2042">
        <f>IF($L2423="TC",0,IF($L2423="Nso",0,VLOOKUP($A2419,'Result Entry'!$B$9:$FW$108,76,0)))</f>
        <v>0.0</v>
      </c>
      <c r="H2439" s="2043">
        <f t="shared" si="310"/>
        <v>0.0</v>
      </c>
      <c r="I2439" s="2044" t="str">
        <f>CONCATENATE(U2439,"/",'Result Entry'!$CA$7)</f>
        <v>0/70</v>
      </c>
      <c r="J2439" s="2045" t="str">
        <f>IF(V2439=0,"--",CONCATENATE(V2439,"/",'Result Entry'!$CB$7))</f>
        <v>--</v>
      </c>
      <c r="K2439" s="2046">
        <f t="shared" si="311"/>
        <v>0.0</v>
      </c>
      <c r="L2439" s="2047">
        <f t="shared" si="312"/>
        <v>0.0</v>
      </c>
      <c r="M2439" s="2044" t="str">
        <f>CONCATENATE(W2439,"/",'Result Entry'!$CE$7)</f>
        <v>0/100</v>
      </c>
      <c r="N2439" s="2045" t="str">
        <f>IF(X2439=0,"--",CONCATENATE(X2439,"/",'Result Entry'!$CF$7))</f>
        <v>--</v>
      </c>
      <c r="O2439" s="2043">
        <f t="shared" si="313"/>
        <v>0.0</v>
      </c>
      <c r="P2439" s="2048">
        <f t="shared" si="314"/>
        <v>0.0</v>
      </c>
      <c r="Q2439" s="2049" t="str">
        <f>IF($L2423="TC",0,IF($L2423="Nso",0,VLOOKUP($A2419,'Result Entry'!$B$9:$FW$108,89,0)))</f>
        <v/>
      </c>
      <c r="R2439" s="610"/>
      <c r="U2439" s="2041">
        <f>IF($L2423="TC",0,IF($L2423="Nso",0,VLOOKUP($A2419,'Result Entry'!$B$9:$FW$108,78,0)))</f>
        <v>0.0</v>
      </c>
      <c r="V2439" s="2041">
        <f>IF($L2423="TC",0,IF($L2423="Nso",0,VLOOKUP($A2419,'Result Entry'!$B$9:$FW$108,79,0)))</f>
        <v>0.0</v>
      </c>
      <c r="W2439" s="2041">
        <f>IF($L2423="TC",0,IF($L2423="Nso",0,VLOOKUP($A2419,'Result Entry'!$B$9:$FW$108,82,0)))</f>
        <v>0.0</v>
      </c>
      <c r="X2439" s="2041">
        <f>IF($L2423="TC",0,IF($L2423="Nso",0,VLOOKUP($A2419,'Result Entry'!$B$9:$FW$108,83,0)))</f>
        <v>0.0</v>
      </c>
      <c r="Y2439" s="2041">
        <f>VLOOKUP($A2419,'Result Entry'!$B$9:$FW$108,73,0)</f>
        <v>0.0</v>
      </c>
    </row>
    <row r="2440" spans="8:8" s="1538" ht="33.75" customFormat="1" customHeight="1">
      <c r="A2440" s="1954"/>
      <c r="B2440" s="1986" t="s">
        <v>70</v>
      </c>
      <c r="C2440" s="2050">
        <f>IF(Y2440&gt;=1,'Result Entry'!$CN$3,0)</f>
        <v>0.0</v>
      </c>
      <c r="D2440" s="2040"/>
      <c r="E2440" s="2051">
        <f>IF($L2423="TC",0,IF($L2423="Nso",0,VLOOKUP($A2419,'Result Entry'!$B$9:$FW$108,91,0)))</f>
        <v>0.0</v>
      </c>
      <c r="F2440" s="2052">
        <f>IF($L2423="TC",0,IF($L2423="Nso",0,VLOOKUP($A2419,'Result Entry'!$B$9:$FW$108,92,0)))</f>
        <v>0.0</v>
      </c>
      <c r="G2440" s="2052">
        <f>IF($L2423="TC",0,IF($L2423="Nso",0,VLOOKUP($A2419,'Result Entry'!$B$9:$FW$108,93,0)))</f>
        <v>0.0</v>
      </c>
      <c r="H2440" s="2053">
        <f t="shared" si="310"/>
        <v>0.0</v>
      </c>
      <c r="I2440" s="2054" t="str">
        <f>CONCATENATE(U2440,"/",'Result Entry'!$CR$7)</f>
        <v>0/70</v>
      </c>
      <c r="J2440" s="2055" t="str">
        <f>IF(V2440=0,"--",CONCATENATE(V2440,"/",'Result Entry'!$CS$7))</f>
        <v>--</v>
      </c>
      <c r="K2440" s="2056">
        <f t="shared" si="311"/>
        <v>0.0</v>
      </c>
      <c r="L2440" s="2057">
        <f t="shared" si="312"/>
        <v>0.0</v>
      </c>
      <c r="M2440" s="2054" t="str">
        <f>CONCATENATE(W2440,"/",'Result Entry'!$CV$7)</f>
        <v>0/100</v>
      </c>
      <c r="N2440" s="2055" t="str">
        <f>IF(X2440=0,"--",CONCATENATE(X2440,"/",'Result Entry'!$CW$7))</f>
        <v>--</v>
      </c>
      <c r="O2440" s="2053">
        <f t="shared" si="313"/>
        <v>0.0</v>
      </c>
      <c r="P2440" s="2058">
        <f t="shared" si="314"/>
        <v>0.0</v>
      </c>
      <c r="Q2440" s="2059" t="str">
        <f>IF($L2423="TC",0,IF($L2423="Nso",0,VLOOKUP($A2419,'Result Entry'!$B$9:$FW$108,106,0)))</f>
        <v/>
      </c>
      <c r="R2440" s="610"/>
      <c r="U2440" s="2051">
        <f>IF($L2423="TC",0,IF($L2423="Nso",0,VLOOKUP($A2419,'Result Entry'!$B$9:$FW$108,95,0)))</f>
        <v>0.0</v>
      </c>
      <c r="V2440" s="2051">
        <f>IF($L2423="TC",0,IF($L2423="Nso",0,VLOOKUP($A2419,'Result Entry'!$B$9:$FW$108,96,0)))</f>
        <v>0.0</v>
      </c>
      <c r="W2440" s="2051">
        <f>IF($L2423="TC",0,IF($L2423="Nso",0,VLOOKUP($A2419,'Result Entry'!$B$9:$FW$108,99,0)))</f>
        <v>0.0</v>
      </c>
      <c r="X2440" s="2051">
        <f>IF($L2423="TC",0,IF($L2423="Nso",0,VLOOKUP($A2419,'Result Entry'!$B$9:$FW$108,100,0)))</f>
        <v>0.0</v>
      </c>
      <c r="Y2440" s="2051">
        <f>VLOOKUP($A2419,'Result Entry'!$B$9:$FW$108,90,0)</f>
        <v>0.0</v>
      </c>
    </row>
    <row r="2441" spans="8:8" s="1538" ht="33.75" customFormat="1" customHeight="1">
      <c r="A2441" s="1954"/>
      <c r="B2441" s="1986" t="s">
        <v>70</v>
      </c>
      <c r="C2441" s="1554">
        <f>IF(Y2441&gt;=1,'Result Entry'!$DE$3,0)</f>
        <v>0.0</v>
      </c>
      <c r="D2441" s="2040"/>
      <c r="E2441" s="1739">
        <f>IF($L2423="TC",0,IF($L2423="Nso",0,VLOOKUP($A2419,'Result Entry'!$B$9:$FW$108,108,0)))</f>
        <v>0.0</v>
      </c>
      <c r="F2441" s="1740">
        <f>IF($L2423="TC",0,IF($L2423="Nso",0,VLOOKUP($A2419,'Result Entry'!$B$9:$FW$108,109,0)))</f>
        <v>0.0</v>
      </c>
      <c r="G2441" s="1740">
        <f>IF($L2423="TC",0,IF($L2423="Nso",0,VLOOKUP($A2419,'Result Entry'!$B$9:$FW$108,110,0)))</f>
        <v>0.0</v>
      </c>
      <c r="H2441" s="2060">
        <f t="shared" si="310"/>
        <v>0.0</v>
      </c>
      <c r="I2441" s="2061" t="str">
        <f>CONCATENATE(U2441,"/",'Result Entry'!$DI$7)</f>
        <v>0/70</v>
      </c>
      <c r="J2441" s="2062" t="str">
        <f>IF(V2441=0,"--",CONCATENATE(V2441,"/",'Result Entry'!$DJ$7))</f>
        <v>--</v>
      </c>
      <c r="K2441" s="2063">
        <f t="shared" si="311"/>
        <v>0.0</v>
      </c>
      <c r="L2441" s="2064">
        <f t="shared" si="312"/>
        <v>0.0</v>
      </c>
      <c r="M2441" s="2061" t="str">
        <f>CONCATENATE(W2441,"/",'Result Entry'!$DM$7)</f>
        <v>0/100</v>
      </c>
      <c r="N2441" s="2062" t="str">
        <f>IF(X2441=0,"--",CONCATENATE(X2441,"/",'Result Entry'!$DN$7))</f>
        <v>--</v>
      </c>
      <c r="O2441" s="2060">
        <f t="shared" si="313"/>
        <v>0.0</v>
      </c>
      <c r="P2441" s="1746">
        <f t="shared" si="314"/>
        <v>0.0</v>
      </c>
      <c r="Q2441" s="2032" t="str">
        <f>IF($L2423="TC",0,IF($L2423="Nso",0,VLOOKUP($A2419,'Result Entry'!$B$9:$FW$108,123,0)))</f>
        <v/>
      </c>
      <c r="R2441" s="610"/>
      <c r="U2441" s="2065">
        <f>IF($L2423="TC",0,IF($L2423="Nso",0,VLOOKUP($A2419,'Result Entry'!$B$9:$FW$108,112,0)))</f>
        <v>0.0</v>
      </c>
      <c r="V2441" s="2065">
        <f>IF($L2423="TC",0,IF($L2423="Nso",0,VLOOKUP($A2419,'Result Entry'!$B$9:$FW$108,113,0)))</f>
        <v>0.0</v>
      </c>
      <c r="W2441" s="2065">
        <f>IF($L2423="TC",0,IF($L2423="Nso",0,VLOOKUP($A2419,'Result Entry'!$B$9:$FW$108,116,0)))</f>
        <v>0.0</v>
      </c>
      <c r="X2441" s="2065">
        <f>IF($L2423="TC",0,IF($L2423="Nso",0,VLOOKUP($A2419,'Result Entry'!$B$9:$FW$108,117,0)))</f>
        <v>0.0</v>
      </c>
      <c r="Y2441" s="2065">
        <f>VLOOKUP($A2419,'Result Entry'!$B$9:$FW$108,107,0)</f>
        <v>0.0</v>
      </c>
    </row>
    <row r="2442" spans="8:8" ht="33.75" customHeight="1">
      <c r="A2442" s="1954"/>
      <c r="B2442" s="1986" t="s">
        <v>70</v>
      </c>
      <c r="C2442" s="1565" t="s">
        <v>78</v>
      </c>
      <c r="D2442" s="1566"/>
      <c r="E2442" s="1567"/>
      <c r="F2442" s="1747" t="s">
        <v>79</v>
      </c>
      <c r="G2442" s="2066"/>
      <c r="H2442" s="1748"/>
      <c r="I2442" s="1747" t="s">
        <v>80</v>
      </c>
      <c r="J2442" s="1749"/>
      <c r="K2442" s="2067" t="s">
        <v>42</v>
      </c>
      <c r="L2442" s="2068"/>
      <c r="M2442" s="2067" t="s">
        <v>92</v>
      </c>
      <c r="N2442" s="1753"/>
      <c r="O2442" s="1752" t="s">
        <v>40</v>
      </c>
      <c r="P2442" s="1753"/>
      <c r="Q2442" s="2069" t="s">
        <v>44</v>
      </c>
      <c r="R2442" s="610"/>
    </row>
    <row r="2443" spans="8:8" ht="33.75" customHeight="1">
      <c r="A2443" s="1954"/>
      <c r="B2443" s="1986" t="s">
        <v>70</v>
      </c>
      <c r="C2443" s="1577"/>
      <c r="D2443" s="1578"/>
      <c r="E2443" s="1579"/>
      <c r="F2443" s="1755">
        <f>IF($L2423="TC",0,IF($L2423="Nso",0,VLOOKUP($A2419,'Result Entry'!$B$9:$FW$108,171,0)))</f>
        <v>0.0</v>
      </c>
      <c r="G2443" s="2070"/>
      <c r="H2443" s="1756"/>
      <c r="I2443" s="2071">
        <f>IF($L2423="TC",0,IF($L2423="Nso",0,VLOOKUP($A2419,'Result Entry'!$B$9:$FW$108,172,0)))</f>
        <v>0.0</v>
      </c>
      <c r="J2443" s="2072"/>
      <c r="K2443" s="2073">
        <f>IF($L2423="TC",0,IF($L2423="Nso",0,VLOOKUP($A2419,'Result Entry'!$B$9:$FW$108,173,0)))</f>
        <v>0.0</v>
      </c>
      <c r="L2443" s="2074"/>
      <c r="M2443" s="2075" t="str">
        <f>IF($L2423="TC",0,IF($L2423="Nso",0,VLOOKUP($A2419,'Result Entry'!$B$9:$FW$108,174,0)))</f>
        <v/>
      </c>
      <c r="N2443" s="2076"/>
      <c r="O2443" s="1535" t="str">
        <f>VLOOKUP($A2419,'Result Entry'!$B$9:$FW$108,175,0)</f>
        <v/>
      </c>
      <c r="P2443" s="1534"/>
      <c r="Q2443" s="2077" t="str">
        <f>IF($L2423="TC",0,IF($L2423="Nso",0,VLOOKUP($A2419,'Result Entry'!$B$9:$FW$108,177,0)))</f>
        <v/>
      </c>
      <c r="R2443" s="610"/>
    </row>
    <row r="2444" spans="8:8" ht="33.75" customHeight="1">
      <c r="A2444" s="1954"/>
      <c r="B2444" s="1986" t="s">
        <v>70</v>
      </c>
      <c r="C2444" s="2078" t="s">
        <v>59</v>
      </c>
      <c r="D2444" s="2079"/>
      <c r="E2444" s="2079"/>
      <c r="F2444" s="2079"/>
      <c r="G2444" s="2079"/>
      <c r="H2444" s="2079"/>
      <c r="I2444" s="2080"/>
      <c r="J2444" s="1592" t="s">
        <v>60</v>
      </c>
      <c r="K2444" s="1592"/>
      <c r="L2444" s="1592"/>
      <c r="M2444" s="1593"/>
      <c r="N2444" s="1760">
        <f>VLOOKUP($A2419,'Result Entry'!$B$9:$FW$108,168,0)</f>
        <v>0.0</v>
      </c>
      <c r="O2444" s="1761"/>
      <c r="P2444" s="2081" t="s">
        <v>38</v>
      </c>
      <c r="Q2444" s="2082"/>
      <c r="R2444" s="610"/>
    </row>
    <row r="2445" spans="8:8" ht="33.75" customHeight="1">
      <c r="A2445" s="1954"/>
      <c r="B2445" s="1986" t="s">
        <v>70</v>
      </c>
      <c r="C2445" s="1598" t="s">
        <v>244</v>
      </c>
      <c r="D2445" s="1599"/>
      <c r="E2445" s="1599"/>
      <c r="F2445" s="2083" t="s">
        <v>158</v>
      </c>
      <c r="G2445" s="2084"/>
      <c r="H2445" s="2085"/>
      <c r="I2445" s="2086" t="s">
        <v>242</v>
      </c>
      <c r="J2445" s="1603" t="s">
        <v>61</v>
      </c>
      <c r="K2445" s="1603"/>
      <c r="L2445" s="1603"/>
      <c r="M2445" s="1604"/>
      <c r="N2445" s="1762">
        <f>VLOOKUP($A2419,'Result Entry'!$B$9:$FW$108,169,0)</f>
        <v>0.0</v>
      </c>
      <c r="O2445" s="1763"/>
      <c r="P2445" s="1607" t="str">
        <f>VLOOKUP($A2419,'Result Entry'!$B$9:$FW$108,170,0)</f>
        <v/>
      </c>
      <c r="Q2445" s="2087"/>
      <c r="R2445" s="610"/>
    </row>
    <row r="2446" spans="8:8" ht="33.75" customHeight="1">
      <c r="A2446" s="1954"/>
      <c r="B2446" s="1986" t="s">
        <v>70</v>
      </c>
      <c r="C2446" s="1598"/>
      <c r="D2446" s="1599"/>
      <c r="E2446" s="1599"/>
      <c r="F2446" s="2088"/>
      <c r="G2446" s="2089"/>
      <c r="H2446" s="2090"/>
      <c r="I2446" s="2091" t="s">
        <v>100</v>
      </c>
      <c r="J2446" s="1612" t="s">
        <v>62</v>
      </c>
      <c r="K2446" s="1612"/>
      <c r="L2446" s="1612"/>
      <c r="M2446" s="1613"/>
      <c r="N2446" s="2092">
        <f>IF($L2423="TC","Transferred",IF($L2423="Nso","NameSeparated",VLOOKUP($A2419,'Result Entry'!$B$9:$FW$108,178,0)))</f>
        <v>0.0</v>
      </c>
      <c r="O2446" s="2092"/>
      <c r="P2446" s="2092"/>
      <c r="Q2446" s="2093"/>
      <c r="R2446" s="610"/>
    </row>
    <row r="2447" spans="8:8" ht="33.75" customHeight="1">
      <c r="A2447" s="1954"/>
      <c r="B2447" s="1986" t="s">
        <v>70</v>
      </c>
      <c r="C2447" s="1766" t="str">
        <f>'Result Entry'!$DU$3</f>
        <v>Foundation Of Information Tech.</v>
      </c>
      <c r="D2447" s="1767"/>
      <c r="E2447" s="1768"/>
      <c r="F2447" s="1769" t="str">
        <f>IF(OR($L2423="TC",$L2423="Nso"),"",VLOOKUP($A2419,'Result Entry'!$B$9:$GS$108,196,0))</f>
        <v>0/200</v>
      </c>
      <c r="G2447" s="1769"/>
      <c r="H2447" s="1769"/>
      <c r="I2447" s="1770" t="str">
        <f>IF(F2447="","",VLOOKUP($A2419,'Result Entry'!$B$9:$GS$108,137,0))</f>
        <v/>
      </c>
      <c r="J2447" s="1621" t="s">
        <v>72</v>
      </c>
      <c r="K2447" s="1621"/>
      <c r="L2447" s="1621"/>
      <c r="M2447" s="1622"/>
      <c r="N2447" s="2094">
        <f>'Result Entry'!$T$2</f>
        <v>45041.0</v>
      </c>
      <c r="O2447" s="2095"/>
      <c r="P2447" s="2095"/>
      <c r="Q2447" s="2096"/>
      <c r="R2447" s="610"/>
    </row>
    <row r="2448" spans="8:8" ht="33.75" customHeight="1">
      <c r="A2448" s="1954"/>
      <c r="B2448" s="1986" t="s">
        <v>70</v>
      </c>
      <c r="C2448" s="1774" t="str">
        <f>'Result Entry'!$EI$3</f>
        <v>G.I.A.I.-II</v>
      </c>
      <c r="D2448" s="1775"/>
      <c r="E2448" s="1776"/>
      <c r="F2448" s="1769" t="str">
        <f>IF(OR($L2423="TC",$L2423="Nso"),"",VLOOKUP($A2419,'Result Entry'!$B$9:$GS$108,200,0))</f>
        <v>0/200</v>
      </c>
      <c r="G2448" s="1769"/>
      <c r="H2448" s="1769"/>
      <c r="I2448" s="1770" t="str">
        <f>IF(F2448="","",VLOOKUP($A2419,'Result Entry'!$B$9:$GS$108,149,0))</f>
        <v/>
      </c>
      <c r="J2448" s="1626"/>
      <c r="K2448" s="1627"/>
      <c r="L2448" s="1627"/>
      <c r="M2448" s="1627"/>
      <c r="N2448" s="1627"/>
      <c r="O2448" s="1627"/>
      <c r="P2448" s="1627"/>
      <c r="Q2448" s="2097"/>
      <c r="R2448" s="610"/>
    </row>
    <row r="2449" spans="8:8" ht="33.75" customHeight="1">
      <c r="A2449" s="1954"/>
      <c r="B2449" s="1986" t="s">
        <v>70</v>
      </c>
      <c r="C2449" s="1774" t="str">
        <f>'Result Entry'!$EU$3</f>
        <v>SOC.SER.PLAN</v>
      </c>
      <c r="D2449" s="1775"/>
      <c r="E2449" s="1776"/>
      <c r="F2449" s="1769" t="str">
        <f>IF(OR($L2423="TC",$L2423="Nso"),"",VLOOKUP($A2419,'Result Entry'!$B$9:$HS$108,204,0))</f>
        <v>0/200</v>
      </c>
      <c r="G2449" s="1769"/>
      <c r="H2449" s="1769"/>
      <c r="I2449" s="1770" t="str">
        <f>IF(F2449="","",VLOOKUP($A2419,'Result Entry'!$B$9:$GS$108,161,0))</f>
        <v/>
      </c>
      <c r="J2449" s="1629" t="s">
        <v>175</v>
      </c>
      <c r="K2449" s="2098"/>
      <c r="L2449" s="2098"/>
      <c r="M2449" s="1630"/>
      <c r="N2449" s="2099"/>
      <c r="O2449" s="2100"/>
      <c r="P2449" s="2100"/>
      <c r="Q2449" s="2101"/>
      <c r="R2449" s="610"/>
    </row>
    <row r="2450" spans="8:8" ht="33.75" customHeight="1">
      <c r="A2450" s="1954"/>
      <c r="B2450" s="1986" t="s">
        <v>70</v>
      </c>
      <c r="C2450" s="1774" t="str">
        <f>'Result Entry'!$FG$3</f>
        <v>Jeewan Kaushal</v>
      </c>
      <c r="D2450" s="1775"/>
      <c r="E2450" s="1776"/>
      <c r="F2450" s="1769" t="str">
        <f>IF(OR($L2423="TC",$L2423="Nso"),"",VLOOKUP($A2419,'Result Entry'!$B$9:$HS$108,208,0))</f>
        <v>0/100</v>
      </c>
      <c r="G2450" s="1769"/>
      <c r="H2450" s="1769"/>
      <c r="I2450" s="1770" t="str">
        <f>IF(F2450="","",VLOOKUP($A2419,'Result Entry'!$B$9:$HS$108,167,0))</f>
        <v/>
      </c>
      <c r="J2450" s="1629" t="s">
        <v>149</v>
      </c>
      <c r="K2450" s="2098"/>
      <c r="L2450" s="2098"/>
      <c r="M2450" s="1630"/>
      <c r="N2450" s="1630"/>
      <c r="O2450" s="1630"/>
      <c r="P2450" s="1630"/>
      <c r="Q2450" s="2102"/>
      <c r="R2450" s="610"/>
    </row>
    <row r="2451" spans="8:8" ht="33.75" customHeight="1">
      <c r="A2451" s="1954"/>
      <c r="B2451" s="1986" t="s">
        <v>70</v>
      </c>
      <c r="C2451" s="1777" t="s">
        <v>181</v>
      </c>
      <c r="D2451" s="1778"/>
      <c r="E2451" s="1779"/>
      <c r="F2451" s="2103" t="s">
        <v>182</v>
      </c>
      <c r="G2451" s="2104"/>
      <c r="H2451" s="2105"/>
      <c r="I2451" s="1782" t="s">
        <v>31</v>
      </c>
      <c r="J2451" s="1629" t="s">
        <v>176</v>
      </c>
      <c r="K2451" s="2098"/>
      <c r="L2451" s="2098"/>
      <c r="M2451" s="1630"/>
      <c r="N2451" s="1630"/>
      <c r="O2451" s="1630"/>
      <c r="P2451" s="1630"/>
      <c r="Q2451" s="2102"/>
      <c r="R2451" s="610"/>
    </row>
    <row r="2452" spans="8:8" ht="33.75" customHeight="1">
      <c r="A2452" s="1954"/>
      <c r="B2452" s="1986" t="s">
        <v>70</v>
      </c>
      <c r="C2452" s="1783"/>
      <c r="D2452" s="1784"/>
      <c r="E2452" s="1785"/>
      <c r="F2452" s="1786" t="s">
        <v>245</v>
      </c>
      <c r="G2452" s="2106"/>
      <c r="H2452" s="1787"/>
      <c r="I2452" s="1788" t="s">
        <v>63</v>
      </c>
      <c r="J2452" s="1647" t="s">
        <v>68</v>
      </c>
      <c r="K2452" s="1648"/>
      <c r="L2452" s="1648"/>
      <c r="M2452" s="1648"/>
      <c r="N2452" s="1648"/>
      <c r="O2452" s="1648"/>
      <c r="P2452" s="1648"/>
      <c r="Q2452" s="2107"/>
      <c r="R2452" s="610"/>
    </row>
    <row r="2453" spans="8:8" ht="33.75" customHeight="1">
      <c r="A2453" s="1954"/>
      <c r="B2453" s="1986" t="s">
        <v>70</v>
      </c>
      <c r="C2453" s="1783"/>
      <c r="D2453" s="1784"/>
      <c r="E2453" s="1785"/>
      <c r="F2453" s="1786" t="s">
        <v>246</v>
      </c>
      <c r="G2453" s="2106"/>
      <c r="H2453" s="1787"/>
      <c r="I2453" s="1788" t="s">
        <v>64</v>
      </c>
      <c r="J2453" s="1650"/>
      <c r="K2453" s="1651"/>
      <c r="L2453" s="1651"/>
      <c r="M2453" s="1651"/>
      <c r="N2453" s="1651"/>
      <c r="O2453" s="1651"/>
      <c r="P2453" s="1651"/>
      <c r="Q2453" s="2108"/>
      <c r="R2453" s="610"/>
    </row>
    <row r="2454" spans="8:8" ht="33.75" customHeight="1">
      <c r="A2454" s="1954"/>
      <c r="B2454" s="1986" t="s">
        <v>70</v>
      </c>
      <c r="C2454" s="1783"/>
      <c r="D2454" s="1784"/>
      <c r="E2454" s="1785"/>
      <c r="F2454" s="1786" t="s">
        <v>247</v>
      </c>
      <c r="G2454" s="2106"/>
      <c r="H2454" s="1787"/>
      <c r="I2454" s="1788" t="s">
        <v>66</v>
      </c>
      <c r="J2454" s="1650"/>
      <c r="K2454" s="1651"/>
      <c r="L2454" s="1651"/>
      <c r="M2454" s="1651"/>
      <c r="N2454" s="1651"/>
      <c r="O2454" s="1651"/>
      <c r="P2454" s="1651"/>
      <c r="Q2454" s="2108"/>
      <c r="R2454" s="610"/>
    </row>
    <row r="2455" spans="8:8" ht="33.75" customHeight="1">
      <c r="A2455" s="1954"/>
      <c r="B2455" s="1986" t="s">
        <v>70</v>
      </c>
      <c r="C2455" s="1783"/>
      <c r="D2455" s="1784"/>
      <c r="E2455" s="1785"/>
      <c r="F2455" s="1786" t="s">
        <v>248</v>
      </c>
      <c r="G2455" s="2106"/>
      <c r="H2455" s="1787"/>
      <c r="I2455" s="1788" t="s">
        <v>65</v>
      </c>
      <c r="J2455" s="1653" t="s">
        <v>81</v>
      </c>
      <c r="K2455" s="1654"/>
      <c r="L2455" s="1654"/>
      <c r="M2455" s="1654"/>
      <c r="N2455" s="1654"/>
      <c r="O2455" s="1654"/>
      <c r="P2455" s="1654"/>
      <c r="Q2455" s="2109"/>
      <c r="R2455" s="610"/>
    </row>
    <row r="2456" spans="8:8" ht="33.75" customHeight="1">
      <c r="A2456" s="1954"/>
      <c r="B2456" s="2110" t="s">
        <v>70</v>
      </c>
      <c r="C2456" s="2111"/>
      <c r="D2456" s="2112"/>
      <c r="E2456" s="2113"/>
      <c r="F2456" s="2114"/>
      <c r="G2456" s="2115"/>
      <c r="H2456" s="2115"/>
      <c r="I2456" s="2116"/>
      <c r="J2456" s="2117"/>
      <c r="K2456" s="2118"/>
      <c r="L2456" s="2118"/>
      <c r="M2456" s="2118"/>
      <c r="N2456" s="2118"/>
      <c r="O2456" s="2118"/>
      <c r="P2456" s="2118"/>
      <c r="Q2456" s="2119"/>
      <c r="R2456" s="610"/>
    </row>
    <row r="2457" spans="8:8" s="927" ht="48.75" customFormat="1" customHeight="1">
      <c r="A2457" s="1439"/>
      <c r="B2457" s="2120"/>
      <c r="C2457" s="2120"/>
      <c r="D2457" s="2120"/>
      <c r="E2457" s="2120"/>
      <c r="F2457" s="2120"/>
      <c r="G2457" s="2120"/>
      <c r="H2457" s="2120"/>
      <c r="I2457" s="2120"/>
      <c r="J2457" s="2120"/>
      <c r="K2457" s="2120"/>
      <c r="L2457" s="2120"/>
      <c r="M2457" s="2120"/>
      <c r="N2457" s="2120"/>
      <c r="O2457" s="2120"/>
      <c r="P2457" s="2120"/>
      <c r="Q2457" s="2120"/>
      <c r="R2457" s="610"/>
    </row>
    <row r="2458" spans="8:8" ht="9.75" customHeight="1">
      <c r="A2458" s="1949">
        <f>A2419+1</f>
        <v>64.0</v>
      </c>
      <c r="B2458" s="1949"/>
      <c r="C2458" s="1949"/>
      <c r="D2458" s="1949"/>
      <c r="E2458" s="1949"/>
      <c r="F2458" s="1949"/>
      <c r="G2458" s="1949"/>
      <c r="H2458" s="1949"/>
      <c r="I2458" s="1949"/>
      <c r="J2458" s="1949"/>
      <c r="K2458" s="1949"/>
      <c r="L2458" s="1949"/>
      <c r="M2458" s="1949"/>
      <c r="N2458" s="1949"/>
      <c r="O2458" s="1949"/>
      <c r="P2458" s="1949"/>
      <c r="Q2458" s="1949"/>
      <c r="R2458" s="1949"/>
    </row>
    <row r="2459" spans="8:8" ht="16.5" customHeight="1">
      <c r="A2459" s="1950"/>
      <c r="B2459" s="1951" t="s">
        <v>51</v>
      </c>
      <c r="C2459" s="1952"/>
      <c r="D2459" s="1952"/>
      <c r="E2459" s="1952"/>
      <c r="F2459" s="1952"/>
      <c r="G2459" s="1952"/>
      <c r="H2459" s="1952"/>
      <c r="I2459" s="1952"/>
      <c r="J2459" s="1952"/>
      <c r="K2459" s="1952"/>
      <c r="L2459" s="1952"/>
      <c r="M2459" s="1952"/>
      <c r="N2459" s="1952"/>
      <c r="O2459" s="1952"/>
      <c r="P2459" s="1952"/>
      <c r="Q2459" s="1953"/>
      <c r="R2459" s="610"/>
    </row>
    <row r="2460" spans="8:8" ht="62.25" customHeight="1">
      <c r="A2460" s="1954"/>
      <c r="B2460" s="1955"/>
      <c r="C2460" s="1956"/>
      <c r="D2460" s="1957" t="str">
        <f>Master!$E$8</f>
        <v>Govt. Sr. Secondary School </v>
      </c>
      <c r="E2460" s="1958"/>
      <c r="F2460" s="1958"/>
      <c r="G2460" s="1958"/>
      <c r="H2460" s="1958"/>
      <c r="I2460" s="1958"/>
      <c r="J2460" s="1958"/>
      <c r="K2460" s="1958"/>
      <c r="L2460" s="1958"/>
      <c r="M2460" s="1958"/>
      <c r="N2460" s="1958"/>
      <c r="O2460" s="1958"/>
      <c r="P2460" s="1958"/>
      <c r="Q2460" s="1959"/>
      <c r="R2460" s="610"/>
    </row>
    <row r="2461" spans="8:8" ht="33.0" customHeight="1">
      <c r="A2461" s="1954"/>
      <c r="B2461" s="1960"/>
      <c r="C2461" s="1961"/>
      <c r="D2461" s="1962" t="str">
        <f>Master!$E$11</f>
        <v>P.S.-Bapini (Jodhpur)</v>
      </c>
      <c r="E2461" s="1962"/>
      <c r="F2461" s="1962"/>
      <c r="G2461" s="1962"/>
      <c r="H2461" s="1962"/>
      <c r="I2461" s="1962"/>
      <c r="J2461" s="1962"/>
      <c r="K2461" s="1962"/>
      <c r="L2461" s="1962"/>
      <c r="M2461" s="1962"/>
      <c r="N2461" s="1962"/>
      <c r="O2461" s="1962"/>
      <c r="P2461" s="1962"/>
      <c r="Q2461" s="1963"/>
      <c r="R2461" s="610"/>
    </row>
    <row r="2462" spans="8:8" ht="21.75" customHeight="1">
      <c r="A2462" s="1954"/>
      <c r="B2462" s="1964"/>
      <c r="C2462" s="1965" t="s">
        <v>151</v>
      </c>
      <c r="D2462" s="1966"/>
      <c r="E2462" s="1966"/>
      <c r="F2462" s="1966"/>
      <c r="G2462" s="1966"/>
      <c r="H2462" s="1967"/>
      <c r="I2462" s="1968" t="s">
        <v>128</v>
      </c>
      <c r="J2462" s="1969"/>
      <c r="K2462" s="1969"/>
      <c r="L2462" s="1970">
        <f>VLOOKUP(A2458,'Result Entry'!$B$6:$K$108,6,0)</f>
        <v>0.0</v>
      </c>
      <c r="M2462" s="1971"/>
      <c r="N2462" s="1972" t="s">
        <v>69</v>
      </c>
      <c r="O2462" s="1973"/>
      <c r="P2462" s="1974">
        <f>Master!$E$14</f>
        <v>8.151106901E9</v>
      </c>
      <c r="Q2462" s="1975"/>
      <c r="R2462" s="610"/>
    </row>
    <row r="2463" spans="8:8" ht="21.75" customHeight="1">
      <c r="A2463" s="1954"/>
      <c r="B2463" s="1976"/>
      <c r="C2463" s="1965"/>
      <c r="D2463" s="1966"/>
      <c r="E2463" s="1966"/>
      <c r="F2463" s="1966"/>
      <c r="G2463" s="1966"/>
      <c r="H2463" s="1967"/>
      <c r="I2463" s="1968"/>
      <c r="J2463" s="1969"/>
      <c r="K2463" s="1969"/>
      <c r="L2463" s="1970"/>
      <c r="M2463" s="1971"/>
      <c r="N2463" s="1470" t="s">
        <v>67</v>
      </c>
      <c r="O2463" s="1471"/>
      <c r="P2463" s="1472"/>
      <c r="Q2463" s="1977"/>
      <c r="R2463" s="610"/>
    </row>
    <row r="2464" spans="8:8" ht="21.75" customHeight="1">
      <c r="A2464" s="1954"/>
      <c r="B2464" s="1976"/>
      <c r="C2464" s="1978"/>
      <c r="D2464" s="1979"/>
      <c r="E2464" s="1979"/>
      <c r="F2464" s="1979"/>
      <c r="G2464" s="1979"/>
      <c r="H2464" s="1980"/>
      <c r="I2464" s="1981"/>
      <c r="J2464" s="1982"/>
      <c r="K2464" s="1982"/>
      <c r="L2464" s="1983"/>
      <c r="M2464" s="1984"/>
      <c r="N2464" s="1479" t="s">
        <v>52</v>
      </c>
      <c r="O2464" s="1480"/>
      <c r="P2464" s="1481" t="str">
        <f>Master!$E$6</f>
        <v>2022-23</v>
      </c>
      <c r="Q2464" s="1985"/>
      <c r="R2464" s="610"/>
    </row>
    <row r="2465" spans="8:8" ht="33.75" customHeight="1">
      <c r="A2465" s="1954"/>
      <c r="B2465" s="1986" t="s">
        <v>70</v>
      </c>
      <c r="C2465" s="1677" t="s">
        <v>21</v>
      </c>
      <c r="D2465" s="1678"/>
      <c r="E2465" s="1678"/>
      <c r="F2465" s="1678"/>
      <c r="G2465" s="1679"/>
      <c r="H2465" s="1680" t="s">
        <v>150</v>
      </c>
      <c r="I2465" s="1681">
        <f>VLOOKUP($A2458,'Result Entry'!$B$9:$FW$108,4,0)</f>
        <v>0.0</v>
      </c>
      <c r="J2465" s="1681"/>
      <c r="K2465" s="1681"/>
      <c r="L2465" s="1681"/>
      <c r="M2465" s="1681"/>
      <c r="N2465" s="1681"/>
      <c r="O2465" s="1681"/>
      <c r="P2465" s="1681"/>
      <c r="Q2465" s="1987"/>
      <c r="R2465" s="610"/>
    </row>
    <row r="2466" spans="8:8" ht="33.75" customHeight="1">
      <c r="A2466" s="1954"/>
      <c r="B2466" s="1986" t="s">
        <v>70</v>
      </c>
      <c r="C2466" s="1683" t="s">
        <v>23</v>
      </c>
      <c r="D2466" s="1684"/>
      <c r="E2466" s="1684"/>
      <c r="F2466" s="1684"/>
      <c r="G2466" s="1685"/>
      <c r="H2466" s="1686" t="s">
        <v>150</v>
      </c>
      <c r="I2466" s="1687">
        <f>VLOOKUP($A2458,'Result Entry'!$B$9:$FW$108,7,0)</f>
        <v>0.0</v>
      </c>
      <c r="J2466" s="1687"/>
      <c r="K2466" s="1687"/>
      <c r="L2466" s="1687"/>
      <c r="M2466" s="1687"/>
      <c r="N2466" s="1687"/>
      <c r="O2466" s="1687"/>
      <c r="P2466" s="1687"/>
      <c r="Q2466" s="1988"/>
      <c r="R2466" s="610"/>
    </row>
    <row r="2467" spans="8:8" ht="33.75" customHeight="1">
      <c r="A2467" s="1954"/>
      <c r="B2467" s="1986" t="s">
        <v>70</v>
      </c>
      <c r="C2467" s="1683" t="s">
        <v>24</v>
      </c>
      <c r="D2467" s="1684"/>
      <c r="E2467" s="1684"/>
      <c r="F2467" s="1684"/>
      <c r="G2467" s="1685"/>
      <c r="H2467" s="1686" t="s">
        <v>150</v>
      </c>
      <c r="I2467" s="1687">
        <f>VLOOKUP($A2458,'Result Entry'!$B$9:$FW$108,8,0)</f>
        <v>0.0</v>
      </c>
      <c r="J2467" s="1687"/>
      <c r="K2467" s="1687"/>
      <c r="L2467" s="1687"/>
      <c r="M2467" s="1687"/>
      <c r="N2467" s="1687"/>
      <c r="O2467" s="1687"/>
      <c r="P2467" s="1687"/>
      <c r="Q2467" s="1988"/>
      <c r="R2467" s="610"/>
    </row>
    <row r="2468" spans="8:8" ht="33.75" customHeight="1">
      <c r="A2468" s="1954"/>
      <c r="B2468" s="1986" t="s">
        <v>70</v>
      </c>
      <c r="C2468" s="1683" t="s">
        <v>53</v>
      </c>
      <c r="D2468" s="1684"/>
      <c r="E2468" s="1684"/>
      <c r="F2468" s="1684"/>
      <c r="G2468" s="1685"/>
      <c r="H2468" s="1686" t="s">
        <v>150</v>
      </c>
      <c r="I2468" s="1687">
        <f>VLOOKUP($A2458,'Result Entry'!$B$9:$FW$108,9,0)</f>
        <v>0.0</v>
      </c>
      <c r="J2468" s="1687"/>
      <c r="K2468" s="1687"/>
      <c r="L2468" s="1687"/>
      <c r="M2468" s="1687"/>
      <c r="N2468" s="1687"/>
      <c r="O2468" s="1687"/>
      <c r="P2468" s="1687"/>
      <c r="Q2468" s="1988"/>
      <c r="R2468" s="610"/>
    </row>
    <row r="2469" spans="8:8" ht="33.75" customHeight="1">
      <c r="A2469" s="1954"/>
      <c r="B2469" s="1986" t="s">
        <v>70</v>
      </c>
      <c r="C2469" s="1683" t="s">
        <v>54</v>
      </c>
      <c r="D2469" s="1684"/>
      <c r="E2469" s="1684"/>
      <c r="F2469" s="1684"/>
      <c r="G2469" s="1685"/>
      <c r="H2469" s="1686" t="s">
        <v>150</v>
      </c>
      <c r="I2469" s="1689" t="str">
        <f>CONCATENATE('Result Entry'!$G$4,'Result Entry'!$J$4)</f>
        <v>11(A)</v>
      </c>
      <c r="J2469" s="1687"/>
      <c r="K2469" s="1687"/>
      <c r="L2469" s="1687"/>
      <c r="M2469" s="1687"/>
      <c r="N2469" s="1687"/>
      <c r="O2469" s="1687"/>
      <c r="P2469" s="1687"/>
      <c r="Q2469" s="1988"/>
      <c r="R2469" s="610"/>
    </row>
    <row r="2470" spans="8:8" ht="33.75" customHeight="1">
      <c r="A2470" s="1954"/>
      <c r="B2470" s="1986" t="s">
        <v>70</v>
      </c>
      <c r="C2470" s="1742" t="s">
        <v>26</v>
      </c>
      <c r="D2470" s="1763"/>
      <c r="E2470" s="1763"/>
      <c r="F2470" s="1763"/>
      <c r="G2470" s="1989"/>
      <c r="H2470" s="1693" t="s">
        <v>150</v>
      </c>
      <c r="I2470" s="1694">
        <f>VLOOKUP($A2458,'Result Entry'!$B$9:$FW$108,10,0)</f>
        <v>0.0</v>
      </c>
      <c r="J2470" s="1694"/>
      <c r="K2470" s="1694"/>
      <c r="L2470" s="1694"/>
      <c r="M2470" s="1694"/>
      <c r="N2470" s="1694"/>
      <c r="O2470" s="1694"/>
      <c r="P2470" s="1694"/>
      <c r="Q2470" s="1990"/>
      <c r="R2470" s="610"/>
    </row>
    <row r="2471" spans="8:8" ht="33.75" customHeight="1">
      <c r="A2471" s="1954"/>
      <c r="B2471" s="1986" t="s">
        <v>70</v>
      </c>
      <c r="C2471" s="1991" t="s">
        <v>244</v>
      </c>
      <c r="D2471" s="1992"/>
      <c r="E2471" s="1993" t="s">
        <v>73</v>
      </c>
      <c r="F2471" s="1994" t="s">
        <v>74</v>
      </c>
      <c r="G2471" s="1994" t="s">
        <v>230</v>
      </c>
      <c r="H2471" s="1995" t="s">
        <v>169</v>
      </c>
      <c r="I2471" s="1701" t="s">
        <v>56</v>
      </c>
      <c r="J2471" s="1996"/>
      <c r="K2471" s="1996"/>
      <c r="L2471" s="1997" t="s">
        <v>231</v>
      </c>
      <c r="M2471" s="1998" t="s">
        <v>85</v>
      </c>
      <c r="N2471" s="1998"/>
      <c r="O2471" s="1999"/>
      <c r="P2471" s="2000" t="s">
        <v>77</v>
      </c>
      <c r="Q2471" s="2001" t="s">
        <v>99</v>
      </c>
      <c r="R2471" s="610"/>
    </row>
    <row r="2472" spans="8:8" ht="33.75" customHeight="1">
      <c r="A2472" s="1954"/>
      <c r="B2472" s="1986" t="s">
        <v>70</v>
      </c>
      <c r="C2472" s="2002"/>
      <c r="D2472" s="2003"/>
      <c r="E2472" s="2004"/>
      <c r="F2472" s="2005"/>
      <c r="G2472" s="2005"/>
      <c r="H2472" s="2006"/>
      <c r="I2472" s="2007" t="s">
        <v>233</v>
      </c>
      <c r="J2472" s="2008" t="s">
        <v>87</v>
      </c>
      <c r="K2472" s="2009" t="s">
        <v>109</v>
      </c>
      <c r="L2472" s="2010"/>
      <c r="M2472" s="2007" t="s">
        <v>233</v>
      </c>
      <c r="N2472" s="2008" t="s">
        <v>87</v>
      </c>
      <c r="O2472" s="2011" t="s">
        <v>110</v>
      </c>
      <c r="P2472" s="2012"/>
      <c r="Q2472" s="2013"/>
      <c r="R2472" s="610"/>
    </row>
    <row r="2473" spans="8:8" s="2014" ht="33.75" customFormat="1" customHeight="1">
      <c r="A2473" s="1954"/>
      <c r="B2473" s="1986" t="s">
        <v>70</v>
      </c>
      <c r="C2473" s="2015" t="s">
        <v>57</v>
      </c>
      <c r="D2473" s="2016"/>
      <c r="E2473" s="2017">
        <f>'Result Entry'!$L$7</f>
        <v>10.0</v>
      </c>
      <c r="F2473" s="2018">
        <f>'Result Entry'!$M$7</f>
        <v>10.0</v>
      </c>
      <c r="G2473" s="2018">
        <f>'Result Entry'!$N$7</f>
        <v>10.0</v>
      </c>
      <c r="H2473" s="2019">
        <f>SUM(E2473:G2473)</f>
        <v>30.0</v>
      </c>
      <c r="I2473" s="2020" t="s">
        <v>243</v>
      </c>
      <c r="J2473" s="2021" t="s">
        <v>243</v>
      </c>
      <c r="K2473" s="2022">
        <f>'Result Entry'!$P$7</f>
        <v>70.0</v>
      </c>
      <c r="L2473" s="2023">
        <f>SUM(H2473,K2473)</f>
        <v>100.0</v>
      </c>
      <c r="M2473" s="2020" t="s">
        <v>243</v>
      </c>
      <c r="N2473" s="2021" t="s">
        <v>243</v>
      </c>
      <c r="O2473" s="2019">
        <f>'Result Entry'!$R$7</f>
        <v>100.0</v>
      </c>
      <c r="P2473" s="2024">
        <f>SUM(L2473,O2473)</f>
        <v>200.0</v>
      </c>
      <c r="Q2473" s="2025"/>
      <c r="R2473" s="610"/>
    </row>
    <row r="2474" spans="8:8" s="1538" ht="33.75" customFormat="1" customHeight="1">
      <c r="A2474" s="1954"/>
      <c r="B2474" s="1986" t="s">
        <v>70</v>
      </c>
      <c r="C2474" s="1540" t="str">
        <f>'Result Entry'!$L$3</f>
        <v>HINDI Comp.</v>
      </c>
      <c r="D2474" s="1541"/>
      <c r="E2474" s="1728">
        <f>IF($L2462="TC",0,IF($L2462="Nso",0,VLOOKUP($A2458,'Result Entry'!$B$9:$FW$108,11,0)))</f>
        <v>0.0</v>
      </c>
      <c r="F2474" s="1729">
        <f>IF($L2462="TC",0,IF($L2462="Nso",0,VLOOKUP($A2458,'Result Entry'!$B$9:$FW$108,12,0)))</f>
        <v>0.0</v>
      </c>
      <c r="G2474" s="1729">
        <f>IF($L2462="TC",0,IF($L2462="Nso",0,VLOOKUP($A2458,'Result Entry'!$B$9:$FW$108,13,0)))</f>
        <v>0.0</v>
      </c>
      <c r="H2474" s="2026">
        <f>SUM(E2474:G2474)</f>
        <v>0.0</v>
      </c>
      <c r="I2474" s="2027" t="str">
        <f>CONCATENATE(U2474,"/",'Result Entry'!$P$7)</f>
        <v>0/70</v>
      </c>
      <c r="J2474" s="2028" t="str">
        <f>IF(V2474=0,"--",CONCATENATE(V2474,"/"))</f>
        <v>--</v>
      </c>
      <c r="K2474" s="2029">
        <f>SUM(U2474:V2474)</f>
        <v>0.0</v>
      </c>
      <c r="L2474" s="2030">
        <f>SUM(H2474,K2474)</f>
        <v>0.0</v>
      </c>
      <c r="M2474" s="2027" t="str">
        <f>CONCATENATE(W2474,"/",'Result Entry'!$R$7)</f>
        <v>0/100</v>
      </c>
      <c r="N2474" s="2028" t="str">
        <f>IF(X2474=0,"--",CONCATENATE(X2474,"/"))</f>
        <v>--</v>
      </c>
      <c r="O2474" s="2031">
        <f>SUM(W2474:X2474)</f>
        <v>0.0</v>
      </c>
      <c r="P2474" s="1734">
        <f>SUM(L2474,O2474)</f>
        <v>0.0</v>
      </c>
      <c r="Q2474" s="2032" t="str">
        <f>IF($L2462="TC",0,IF($L2462="Nso",0,VLOOKUP($A2458,'Result Entry'!$B$9:$FW$108,24,0)))</f>
        <v/>
      </c>
      <c r="R2474" s="610"/>
      <c r="U2474" s="2033">
        <f>IF($L2462="TC",0,IF($L2462="Nso",0,VLOOKUP($A2458,'Result Entry'!$B$9:$FW$108,15,0)))</f>
        <v>0.0</v>
      </c>
      <c r="V2474" s="2033">
        <v>0.0</v>
      </c>
      <c r="W2474" s="2033">
        <f>IF($L2462="TC",0,IF($L2462="Nso",0,VLOOKUP($A2458,'Result Entry'!$B$9:$FW$108,17,0)))</f>
        <v>0.0</v>
      </c>
      <c r="X2474" s="2033">
        <v>0.0</v>
      </c>
    </row>
    <row r="2475" spans="8:8" s="1538" ht="33.75" customFormat="1" customHeight="1">
      <c r="A2475" s="1954"/>
      <c r="B2475" s="1986" t="s">
        <v>70</v>
      </c>
      <c r="C2475" s="1551" t="str">
        <f>'Result Entry'!$Z$3</f>
        <v>ENGLISH Comp.</v>
      </c>
      <c r="D2475" s="1552"/>
      <c r="E2475" s="1728">
        <f>IF($L2462="TC",0,IF($L2462="Nso",0,VLOOKUP($A2458,'Result Entry'!$B$9:$FW$108,25,0)))</f>
        <v>0.0</v>
      </c>
      <c r="F2475" s="1729">
        <f>IF($L2462="TC",0,IF($L2462="Nso",0,VLOOKUP($A2458,'Result Entry'!$B$9:$FW$108,26,0)))</f>
        <v>0.0</v>
      </c>
      <c r="G2475" s="1729">
        <f>IF($L2462="TC",0,IF($L2462="Nso",0,VLOOKUP($A2458,'Result Entry'!$B$9:$FW$108,27,0)))</f>
        <v>0.0</v>
      </c>
      <c r="H2475" s="2034">
        <f t="shared" si="315" ref="H2475:H2480">SUM(E2475:G2475)</f>
        <v>0.0</v>
      </c>
      <c r="I2475" s="2035" t="str">
        <f>CONCATENATE(U2475,"/",'Result Entry'!$AD$7)</f>
        <v>0/70</v>
      </c>
      <c r="J2475" s="2036" t="str">
        <f>IF(V2475=0,"--",CONCATENATE(V2475,"/"))</f>
        <v>--</v>
      </c>
      <c r="K2475" s="2037">
        <f t="shared" si="316" ref="K2475:K2480">SUM(U2475:V2475)</f>
        <v>0.0</v>
      </c>
      <c r="L2475" s="2038">
        <f t="shared" si="317" ref="L2475:L2480">SUM(H2475,K2475)</f>
        <v>0.0</v>
      </c>
      <c r="M2475" s="2035" t="str">
        <f>CONCATENATE(W2475,"/",'Result Entry'!$AF$7)</f>
        <v>0/100</v>
      </c>
      <c r="N2475" s="2036" t="str">
        <f>IF(X2475=0,"--",CONCATENATE(X2475,"/"))</f>
        <v>--</v>
      </c>
      <c r="O2475" s="2031">
        <f t="shared" si="318" ref="O2475:O2480">SUM(W2475:X2475)</f>
        <v>0.0</v>
      </c>
      <c r="P2475" s="1734">
        <f t="shared" si="319" ref="P2475:P2480">SUM(L2475,O2475)</f>
        <v>0.0</v>
      </c>
      <c r="Q2475" s="2032" t="str">
        <f>IF($L2462="TC",0,IF($L2462="Nso",0,VLOOKUP($A2458,'Result Entry'!$B$9:$FW$108,38,0)))</f>
        <v/>
      </c>
      <c r="R2475" s="610"/>
      <c r="U2475" s="2039">
        <f>IF($L2462="TC",0,IF($L2462="Nso",0,VLOOKUP($A2458,'Result Entry'!$B$9:$FW$108,29,0)))</f>
        <v>0.0</v>
      </c>
      <c r="V2475" s="2039">
        <v>0.0</v>
      </c>
      <c r="W2475" s="2039">
        <f>IF($L2462="TC",0,IF($L2462="Nso",0,VLOOKUP($A2458,'Result Entry'!$B$9:$FW$108,31,0)))</f>
        <v>0.0</v>
      </c>
      <c r="X2475" s="2039">
        <v>0.0</v>
      </c>
    </row>
    <row r="2476" spans="8:8" s="1538" ht="33.75" customFormat="1" customHeight="1">
      <c r="A2476" s="1954"/>
      <c r="B2476" s="1986" t="s">
        <v>70</v>
      </c>
      <c r="C2476" s="1551">
        <f>IF(Y2476&gt;=1,'Result Entry'!$AO$3,0)</f>
        <v>0.0</v>
      </c>
      <c r="D2476" s="1552"/>
      <c r="E2476" s="1728">
        <f>IF($L2462="TC",0,IF($L2462="Nso",0,VLOOKUP($A2458,'Result Entry'!$B$9:$FW$108,40,0)))</f>
        <v>0.0</v>
      </c>
      <c r="F2476" s="1729">
        <f>IF($L2462="TC",0,IF($L2462="Nso",0,VLOOKUP($A2458,'Result Entry'!$B$9:$FW$108,41,0)))</f>
        <v>0.0</v>
      </c>
      <c r="G2476" s="1729">
        <f>IF($L2462="TC",0,IF($L2462="Nso",0,VLOOKUP($A2458,'Result Entry'!$B$9:$FW$108,42,0)))</f>
        <v>0.0</v>
      </c>
      <c r="H2476" s="2034">
        <f t="shared" si="315"/>
        <v>0.0</v>
      </c>
      <c r="I2476" s="2035" t="str">
        <f>CONCATENATE(U2476,"/",'Result Entry'!$AS$7)</f>
        <v>0/40</v>
      </c>
      <c r="J2476" s="2036" t="str">
        <f>IF(V2476=0,"--",CONCATENATE(V2476,"/",'Result Entry'!$AT$7))</f>
        <v>--</v>
      </c>
      <c r="K2476" s="2037">
        <f t="shared" si="316"/>
        <v>0.0</v>
      </c>
      <c r="L2476" s="2038">
        <f t="shared" si="317"/>
        <v>0.0</v>
      </c>
      <c r="M2476" s="2035" t="str">
        <f>CONCATENATE(W2476,"/",'Result Entry'!$AW$7)</f>
        <v>0/100</v>
      </c>
      <c r="N2476" s="2036" t="str">
        <f>IF(X2476=0,"--",CONCATENATE(X2476,"/",'Result Entry'!$AX$7))</f>
        <v>--</v>
      </c>
      <c r="O2476" s="2031">
        <f t="shared" si="318"/>
        <v>0.0</v>
      </c>
      <c r="P2476" s="1734">
        <f t="shared" si="319"/>
        <v>0.0</v>
      </c>
      <c r="Q2476" s="2032" t="str">
        <f>IF($L2462="TC",0,IF($L2462="Nso",0,VLOOKUP($A2458,'Result Entry'!$B$9:$FW$108,55,0)))</f>
        <v/>
      </c>
      <c r="R2476" s="610"/>
      <c r="U2476" s="2039">
        <f>IF($L2462="TC",0,IF($L2462="Nso",0,VLOOKUP($A2458,'Result Entry'!$B$9:$FW$108,44,0)))</f>
        <v>0.0</v>
      </c>
      <c r="V2476" s="2039">
        <f>IF($L2462="TC",0,IF($L2462="Nso",0,VLOOKUP($A2458,'Result Entry'!$B$9:$FW$108,45,0)))</f>
        <v>0.0</v>
      </c>
      <c r="W2476" s="2039">
        <f>IF($L2462="TC",0,IF($L2462="Nso",0,VLOOKUP($A2458,'Result Entry'!$B$9:$FW$108,48,0)))</f>
        <v>0.0</v>
      </c>
      <c r="X2476" s="2039">
        <f>IF($L2462="TC",0,IF($L2462="Nso",0,VLOOKUP($A2458,'Result Entry'!$B$9:$FW$108,49,0)))</f>
        <v>0.0</v>
      </c>
      <c r="Y2476" s="2039">
        <f>VLOOKUP($A2458,'Result Entry'!$B$9:$FW$108,39,0)</f>
        <v>0.0</v>
      </c>
    </row>
    <row r="2477" spans="8:8" s="1538" ht="33.75" customFormat="1" customHeight="1">
      <c r="A2477" s="1954"/>
      <c r="B2477" s="1986" t="s">
        <v>70</v>
      </c>
      <c r="C2477" s="1551">
        <f>IF(Y2477&gt;=1,'Result Entry'!$BF$3,0)</f>
        <v>0.0</v>
      </c>
      <c r="D2477" s="1552"/>
      <c r="E2477" s="1728">
        <f>IF($L2462="TC",0,IF($L2462="Nso",0,VLOOKUP($A2458,'Result Entry'!$B$9:$FW$108,57,0)))</f>
        <v>0.0</v>
      </c>
      <c r="F2477" s="1729">
        <f>IF($L2462="TC",0,IF($L2462="Nso",0,VLOOKUP($A2458,'Result Entry'!$B$9:$FW$108,58,0)))</f>
        <v>0.0</v>
      </c>
      <c r="G2477" s="1729">
        <f>IF($L2462="TC",0,IF($L2462="Nso",0,VLOOKUP($A2458,'Result Entry'!$B$9:$FW$108,59,0)))</f>
        <v>0.0</v>
      </c>
      <c r="H2477" s="2034">
        <f t="shared" si="315"/>
        <v>0.0</v>
      </c>
      <c r="I2477" s="2035" t="str">
        <f>CONCATENATE(U2477,"/",'Result Entry'!$BJ$7)</f>
        <v>0/70</v>
      </c>
      <c r="J2477" s="2036" t="str">
        <f>IF(V2477=0,"--",CONCATENATE(V2477,"/",'Result Entry'!$BK$7))</f>
        <v>--</v>
      </c>
      <c r="K2477" s="2037">
        <f t="shared" si="316"/>
        <v>0.0</v>
      </c>
      <c r="L2477" s="2038">
        <f t="shared" si="317"/>
        <v>0.0</v>
      </c>
      <c r="M2477" s="2035" t="str">
        <f>CONCATENATE(W2477,"/",'Result Entry'!$BN$7)</f>
        <v>0/100</v>
      </c>
      <c r="N2477" s="2036" t="str">
        <f>IF(X2477=0,"--",CONCATENATE(X2477,"/",'Result Entry'!$BO$7))</f>
        <v>--</v>
      </c>
      <c r="O2477" s="2031">
        <f t="shared" si="318"/>
        <v>0.0</v>
      </c>
      <c r="P2477" s="1734">
        <f t="shared" si="319"/>
        <v>0.0</v>
      </c>
      <c r="Q2477" s="2032" t="str">
        <f>IF($L2462="TC",0,IF($L2462="Nso",0,VLOOKUP($A2458,'Result Entry'!$B$9:$FW$108,72,0)))</f>
        <v/>
      </c>
      <c r="R2477" s="610"/>
      <c r="U2477" s="2039">
        <f>IF($L2462="TC",0,IF($L2462="Nso",0,VLOOKUP($A2458,'Result Entry'!$B$9:$FW$108,61,0)))</f>
        <v>0.0</v>
      </c>
      <c r="V2477" s="2039">
        <f>IF($L2462="TC",0,IF($L2462="Nso",0,VLOOKUP($A2458,'Result Entry'!$B$9:$FW$108,62,0)))</f>
        <v>0.0</v>
      </c>
      <c r="W2477" s="2039">
        <f>IF($L2462="TC",0,IF($L2462="Nso",0,VLOOKUP($A2458,'Result Entry'!$B$9:$FW$108,65,0)))</f>
        <v>0.0</v>
      </c>
      <c r="X2477" s="2039">
        <f>IF($L2462="TC",0,IF($L2462="Nso",0,VLOOKUP($A2458,'Result Entry'!$B$9:$FW$108,66,0)))</f>
        <v>0.0</v>
      </c>
      <c r="Y2477" s="2039">
        <f>VLOOKUP($A2458,'Result Entry'!$B$9:$FW$108,56,0)</f>
        <v>0.0</v>
      </c>
    </row>
    <row r="2478" spans="8:8" s="1538" ht="33.75" customFormat="1" customHeight="1">
      <c r="A2478" s="1954"/>
      <c r="B2478" s="1986" t="s">
        <v>70</v>
      </c>
      <c r="C2478" s="1554">
        <f>IF(Y2478&gt;=1,'Result Entry'!$BW$3,0)</f>
        <v>0.0</v>
      </c>
      <c r="D2478" s="2040"/>
      <c r="E2478" s="2041">
        <f>IF($L2462="TC",0,IF($L2462="Nso",0,VLOOKUP($A2458,'Result Entry'!$B$9:$FW$108,74,0)))</f>
        <v>0.0</v>
      </c>
      <c r="F2478" s="2042">
        <f>IF($L2462="TC",0,IF($L2462="Nso",0,VLOOKUP($A2458,'Result Entry'!$B$9:$FW$108,75,0)))</f>
        <v>0.0</v>
      </c>
      <c r="G2478" s="2042">
        <f>IF($L2462="TC",0,IF($L2462="Nso",0,VLOOKUP($A2458,'Result Entry'!$B$9:$FW$108,76,0)))</f>
        <v>0.0</v>
      </c>
      <c r="H2478" s="2043">
        <f t="shared" si="315"/>
        <v>0.0</v>
      </c>
      <c r="I2478" s="2044" t="str">
        <f>CONCATENATE(U2478,"/",'Result Entry'!$CA$7)</f>
        <v>0/70</v>
      </c>
      <c r="J2478" s="2045" t="str">
        <f>IF(V2478=0,"--",CONCATENATE(V2478,"/",'Result Entry'!$CB$7))</f>
        <v>--</v>
      </c>
      <c r="K2478" s="2046">
        <f t="shared" si="316"/>
        <v>0.0</v>
      </c>
      <c r="L2478" s="2047">
        <f t="shared" si="317"/>
        <v>0.0</v>
      </c>
      <c r="M2478" s="2044" t="str">
        <f>CONCATENATE(W2478,"/",'Result Entry'!$CE$7)</f>
        <v>0/100</v>
      </c>
      <c r="N2478" s="2045" t="str">
        <f>IF(X2478=0,"--",CONCATENATE(X2478,"/",'Result Entry'!$CF$7))</f>
        <v>--</v>
      </c>
      <c r="O2478" s="2043">
        <f t="shared" si="318"/>
        <v>0.0</v>
      </c>
      <c r="P2478" s="2048">
        <f t="shared" si="319"/>
        <v>0.0</v>
      </c>
      <c r="Q2478" s="2049" t="str">
        <f>IF($L2462="TC",0,IF($L2462="Nso",0,VLOOKUP($A2458,'Result Entry'!$B$9:$FW$108,89,0)))</f>
        <v/>
      </c>
      <c r="R2478" s="610"/>
      <c r="U2478" s="2041">
        <f>IF($L2462="TC",0,IF($L2462="Nso",0,VLOOKUP($A2458,'Result Entry'!$B$9:$FW$108,78,0)))</f>
        <v>0.0</v>
      </c>
      <c r="V2478" s="2041">
        <f>IF($L2462="TC",0,IF($L2462="Nso",0,VLOOKUP($A2458,'Result Entry'!$B$9:$FW$108,79,0)))</f>
        <v>0.0</v>
      </c>
      <c r="W2478" s="2041">
        <f>IF($L2462="TC",0,IF($L2462="Nso",0,VLOOKUP($A2458,'Result Entry'!$B$9:$FW$108,82,0)))</f>
        <v>0.0</v>
      </c>
      <c r="X2478" s="2041">
        <f>IF($L2462="TC",0,IF($L2462="Nso",0,VLOOKUP($A2458,'Result Entry'!$B$9:$FW$108,83,0)))</f>
        <v>0.0</v>
      </c>
      <c r="Y2478" s="2041">
        <f>VLOOKUP($A2458,'Result Entry'!$B$9:$FW$108,73,0)</f>
        <v>0.0</v>
      </c>
    </row>
    <row r="2479" spans="8:8" s="1538" ht="33.75" customFormat="1" customHeight="1">
      <c r="A2479" s="1954"/>
      <c r="B2479" s="1986" t="s">
        <v>70</v>
      </c>
      <c r="C2479" s="2050">
        <f>IF(Y2479&gt;=1,'Result Entry'!$CN$3,0)</f>
        <v>0.0</v>
      </c>
      <c r="D2479" s="2040"/>
      <c r="E2479" s="2051">
        <f>IF($L2462="TC",0,IF($L2462="Nso",0,VLOOKUP($A2458,'Result Entry'!$B$9:$FW$108,91,0)))</f>
        <v>0.0</v>
      </c>
      <c r="F2479" s="2052">
        <f>IF($L2462="TC",0,IF($L2462="Nso",0,VLOOKUP($A2458,'Result Entry'!$B$9:$FW$108,92,0)))</f>
        <v>0.0</v>
      </c>
      <c r="G2479" s="2052">
        <f>IF($L2462="TC",0,IF($L2462="Nso",0,VLOOKUP($A2458,'Result Entry'!$B$9:$FW$108,93,0)))</f>
        <v>0.0</v>
      </c>
      <c r="H2479" s="2053">
        <f t="shared" si="315"/>
        <v>0.0</v>
      </c>
      <c r="I2479" s="2054" t="str">
        <f>CONCATENATE(U2479,"/",'Result Entry'!$CR$7)</f>
        <v>0/70</v>
      </c>
      <c r="J2479" s="2055" t="str">
        <f>IF(V2479=0,"--",CONCATENATE(V2479,"/",'Result Entry'!$CS$7))</f>
        <v>--</v>
      </c>
      <c r="K2479" s="2056">
        <f t="shared" si="316"/>
        <v>0.0</v>
      </c>
      <c r="L2479" s="2057">
        <f t="shared" si="317"/>
        <v>0.0</v>
      </c>
      <c r="M2479" s="2054" t="str">
        <f>CONCATENATE(W2479,"/",'Result Entry'!$CV$7)</f>
        <v>0/100</v>
      </c>
      <c r="N2479" s="2055" t="str">
        <f>IF(X2479=0,"--",CONCATENATE(X2479,"/",'Result Entry'!$CW$7))</f>
        <v>--</v>
      </c>
      <c r="O2479" s="2053">
        <f t="shared" si="318"/>
        <v>0.0</v>
      </c>
      <c r="P2479" s="2058">
        <f t="shared" si="319"/>
        <v>0.0</v>
      </c>
      <c r="Q2479" s="2059" t="str">
        <f>IF($L2462="TC",0,IF($L2462="Nso",0,VLOOKUP($A2458,'Result Entry'!$B$9:$FW$108,106,0)))</f>
        <v/>
      </c>
      <c r="R2479" s="610"/>
      <c r="U2479" s="2051">
        <f>IF($L2462="TC",0,IF($L2462="Nso",0,VLOOKUP($A2458,'Result Entry'!$B$9:$FW$108,95,0)))</f>
        <v>0.0</v>
      </c>
      <c r="V2479" s="2051">
        <f>IF($L2462="TC",0,IF($L2462="Nso",0,VLOOKUP($A2458,'Result Entry'!$B$9:$FW$108,96,0)))</f>
        <v>0.0</v>
      </c>
      <c r="W2479" s="2051">
        <f>IF($L2462="TC",0,IF($L2462="Nso",0,VLOOKUP($A2458,'Result Entry'!$B$9:$FW$108,99,0)))</f>
        <v>0.0</v>
      </c>
      <c r="X2479" s="2051">
        <f>IF($L2462="TC",0,IF($L2462="Nso",0,VLOOKUP($A2458,'Result Entry'!$B$9:$FW$108,100,0)))</f>
        <v>0.0</v>
      </c>
      <c r="Y2479" s="2051">
        <f>VLOOKUP($A2458,'Result Entry'!$B$9:$FW$108,90,0)</f>
        <v>0.0</v>
      </c>
    </row>
    <row r="2480" spans="8:8" s="1538" ht="33.75" customFormat="1" customHeight="1">
      <c r="A2480" s="1954"/>
      <c r="B2480" s="1986" t="s">
        <v>70</v>
      </c>
      <c r="C2480" s="1554">
        <f>IF(Y2480&gt;=1,'Result Entry'!$DE$3,0)</f>
        <v>0.0</v>
      </c>
      <c r="D2480" s="2040"/>
      <c r="E2480" s="1739">
        <f>IF($L2462="TC",0,IF($L2462="Nso",0,VLOOKUP($A2458,'Result Entry'!$B$9:$FW$108,108,0)))</f>
        <v>0.0</v>
      </c>
      <c r="F2480" s="1740">
        <f>IF($L2462="TC",0,IF($L2462="Nso",0,VLOOKUP($A2458,'Result Entry'!$B$9:$FW$108,109,0)))</f>
        <v>0.0</v>
      </c>
      <c r="G2480" s="1740">
        <f>IF($L2462="TC",0,IF($L2462="Nso",0,VLOOKUP($A2458,'Result Entry'!$B$9:$FW$108,110,0)))</f>
        <v>0.0</v>
      </c>
      <c r="H2480" s="2060">
        <f t="shared" si="315"/>
        <v>0.0</v>
      </c>
      <c r="I2480" s="2061" t="str">
        <f>CONCATENATE(U2480,"/",'Result Entry'!$DI$7)</f>
        <v>0/70</v>
      </c>
      <c r="J2480" s="2062" t="str">
        <f>IF(V2480=0,"--",CONCATENATE(V2480,"/",'Result Entry'!$DJ$7))</f>
        <v>--</v>
      </c>
      <c r="K2480" s="2063">
        <f t="shared" si="316"/>
        <v>0.0</v>
      </c>
      <c r="L2480" s="2064">
        <f t="shared" si="317"/>
        <v>0.0</v>
      </c>
      <c r="M2480" s="2061" t="str">
        <f>CONCATENATE(W2480,"/",'Result Entry'!$DM$7)</f>
        <v>0/100</v>
      </c>
      <c r="N2480" s="2062" t="str">
        <f>IF(X2480=0,"--",CONCATENATE(X2480,"/",'Result Entry'!$DN$7))</f>
        <v>--</v>
      </c>
      <c r="O2480" s="2060">
        <f t="shared" si="318"/>
        <v>0.0</v>
      </c>
      <c r="P2480" s="1746">
        <f t="shared" si="319"/>
        <v>0.0</v>
      </c>
      <c r="Q2480" s="2032" t="str">
        <f>IF($L2462="TC",0,IF($L2462="Nso",0,VLOOKUP($A2458,'Result Entry'!$B$9:$FW$108,123,0)))</f>
        <v/>
      </c>
      <c r="R2480" s="610"/>
      <c r="U2480" s="2065">
        <f>IF($L2462="TC",0,IF($L2462="Nso",0,VLOOKUP($A2458,'Result Entry'!$B$9:$FW$108,112,0)))</f>
        <v>0.0</v>
      </c>
      <c r="V2480" s="2065">
        <f>IF($L2462="TC",0,IF($L2462="Nso",0,VLOOKUP($A2458,'Result Entry'!$B$9:$FW$108,113,0)))</f>
        <v>0.0</v>
      </c>
      <c r="W2480" s="2065">
        <f>IF($L2462="TC",0,IF($L2462="Nso",0,VLOOKUP($A2458,'Result Entry'!$B$9:$FW$108,116,0)))</f>
        <v>0.0</v>
      </c>
      <c r="X2480" s="2065">
        <f>IF($L2462="TC",0,IF($L2462="Nso",0,VLOOKUP($A2458,'Result Entry'!$B$9:$FW$108,117,0)))</f>
        <v>0.0</v>
      </c>
      <c r="Y2480" s="2065">
        <f>VLOOKUP($A2458,'Result Entry'!$B$9:$FW$108,107,0)</f>
        <v>0.0</v>
      </c>
    </row>
    <row r="2481" spans="8:8" ht="33.75" customHeight="1">
      <c r="A2481" s="1954"/>
      <c r="B2481" s="1986" t="s">
        <v>70</v>
      </c>
      <c r="C2481" s="1565" t="s">
        <v>78</v>
      </c>
      <c r="D2481" s="1566"/>
      <c r="E2481" s="1567"/>
      <c r="F2481" s="1747" t="s">
        <v>79</v>
      </c>
      <c r="G2481" s="2066"/>
      <c r="H2481" s="1748"/>
      <c r="I2481" s="1747" t="s">
        <v>80</v>
      </c>
      <c r="J2481" s="1749"/>
      <c r="K2481" s="2067" t="s">
        <v>42</v>
      </c>
      <c r="L2481" s="2068"/>
      <c r="M2481" s="2067" t="s">
        <v>92</v>
      </c>
      <c r="N2481" s="1753"/>
      <c r="O2481" s="1752" t="s">
        <v>40</v>
      </c>
      <c r="P2481" s="1753"/>
      <c r="Q2481" s="2069" t="s">
        <v>44</v>
      </c>
      <c r="R2481" s="610"/>
    </row>
    <row r="2482" spans="8:8" ht="33.75" customHeight="1">
      <c r="A2482" s="1954"/>
      <c r="B2482" s="1986" t="s">
        <v>70</v>
      </c>
      <c r="C2482" s="1577"/>
      <c r="D2482" s="1578"/>
      <c r="E2482" s="1579"/>
      <c r="F2482" s="1755">
        <f>IF($L2462="TC",0,IF($L2462="Nso",0,VLOOKUP($A2458,'Result Entry'!$B$9:$FW$108,171,0)))</f>
        <v>0.0</v>
      </c>
      <c r="G2482" s="2070"/>
      <c r="H2482" s="1756"/>
      <c r="I2482" s="2071">
        <f>IF($L2462="TC",0,IF($L2462="Nso",0,VLOOKUP($A2458,'Result Entry'!$B$9:$FW$108,172,0)))</f>
        <v>0.0</v>
      </c>
      <c r="J2482" s="2072"/>
      <c r="K2482" s="2073">
        <f>IF($L2462="TC",0,IF($L2462="Nso",0,VLOOKUP($A2458,'Result Entry'!$B$9:$FW$108,173,0)))</f>
        <v>0.0</v>
      </c>
      <c r="L2482" s="2074"/>
      <c r="M2482" s="2075" t="str">
        <f>IF($L2462="TC",0,IF($L2462="Nso",0,VLOOKUP($A2458,'Result Entry'!$B$9:$FW$108,174,0)))</f>
        <v/>
      </c>
      <c r="N2482" s="2076"/>
      <c r="O2482" s="1535" t="str">
        <f>VLOOKUP($A2458,'Result Entry'!$B$9:$FW$108,175,0)</f>
        <v/>
      </c>
      <c r="P2482" s="1534"/>
      <c r="Q2482" s="2077" t="str">
        <f>IF($L2462="TC",0,IF($L2462="Nso",0,VLOOKUP($A2458,'Result Entry'!$B$9:$FW$108,177,0)))</f>
        <v/>
      </c>
      <c r="R2482" s="610"/>
    </row>
    <row r="2483" spans="8:8" ht="33.75" customHeight="1">
      <c r="A2483" s="1954"/>
      <c r="B2483" s="1986" t="s">
        <v>70</v>
      </c>
      <c r="C2483" s="2078" t="s">
        <v>59</v>
      </c>
      <c r="D2483" s="2079"/>
      <c r="E2483" s="2079"/>
      <c r="F2483" s="2079"/>
      <c r="G2483" s="2079"/>
      <c r="H2483" s="2079"/>
      <c r="I2483" s="2080"/>
      <c r="J2483" s="1592" t="s">
        <v>60</v>
      </c>
      <c r="K2483" s="1592"/>
      <c r="L2483" s="1592"/>
      <c r="M2483" s="1593"/>
      <c r="N2483" s="1760">
        <f>VLOOKUP($A2458,'Result Entry'!$B$9:$FW$108,168,0)</f>
        <v>0.0</v>
      </c>
      <c r="O2483" s="1761"/>
      <c r="P2483" s="2081" t="s">
        <v>38</v>
      </c>
      <c r="Q2483" s="2082"/>
      <c r="R2483" s="610"/>
    </row>
    <row r="2484" spans="8:8" ht="33.75" customHeight="1">
      <c r="A2484" s="1954"/>
      <c r="B2484" s="1986" t="s">
        <v>70</v>
      </c>
      <c r="C2484" s="1598" t="s">
        <v>244</v>
      </c>
      <c r="D2484" s="1599"/>
      <c r="E2484" s="1599"/>
      <c r="F2484" s="2083" t="s">
        <v>158</v>
      </c>
      <c r="G2484" s="2084"/>
      <c r="H2484" s="2085"/>
      <c r="I2484" s="2086" t="s">
        <v>242</v>
      </c>
      <c r="J2484" s="1603" t="s">
        <v>61</v>
      </c>
      <c r="K2484" s="1603"/>
      <c r="L2484" s="1603"/>
      <c r="M2484" s="1604"/>
      <c r="N2484" s="1762">
        <f>VLOOKUP($A2458,'Result Entry'!$B$9:$FW$108,169,0)</f>
        <v>0.0</v>
      </c>
      <c r="O2484" s="1763"/>
      <c r="P2484" s="1607" t="str">
        <f>VLOOKUP($A2458,'Result Entry'!$B$9:$FW$108,170,0)</f>
        <v/>
      </c>
      <c r="Q2484" s="2087"/>
      <c r="R2484" s="610"/>
    </row>
    <row r="2485" spans="8:8" ht="33.75" customHeight="1">
      <c r="A2485" s="1954"/>
      <c r="B2485" s="1986" t="s">
        <v>70</v>
      </c>
      <c r="C2485" s="1598"/>
      <c r="D2485" s="1599"/>
      <c r="E2485" s="1599"/>
      <c r="F2485" s="2088"/>
      <c r="G2485" s="2089"/>
      <c r="H2485" s="2090"/>
      <c r="I2485" s="2091" t="s">
        <v>100</v>
      </c>
      <c r="J2485" s="1612" t="s">
        <v>62</v>
      </c>
      <c r="K2485" s="1612"/>
      <c r="L2485" s="1612"/>
      <c r="M2485" s="1613"/>
      <c r="N2485" s="2092">
        <f>IF($L2462="TC","Transferred",IF($L2462="Nso","NameSeparated",VLOOKUP($A2458,'Result Entry'!$B$9:$FW$108,178,0)))</f>
        <v>0.0</v>
      </c>
      <c r="O2485" s="2092"/>
      <c r="P2485" s="2092"/>
      <c r="Q2485" s="2093"/>
      <c r="R2485" s="610"/>
    </row>
    <row r="2486" spans="8:8" ht="33.75" customHeight="1">
      <c r="A2486" s="1954"/>
      <c r="B2486" s="1986" t="s">
        <v>70</v>
      </c>
      <c r="C2486" s="1766" t="str">
        <f>'Result Entry'!$DU$3</f>
        <v>Foundation Of Information Tech.</v>
      </c>
      <c r="D2486" s="1767"/>
      <c r="E2486" s="1768"/>
      <c r="F2486" s="1769" t="str">
        <f>IF(OR($L2462="TC",$L2462="Nso"),"",VLOOKUP($A2458,'Result Entry'!$B$9:$GS$108,196,0))</f>
        <v>0/200</v>
      </c>
      <c r="G2486" s="1769"/>
      <c r="H2486" s="1769"/>
      <c r="I2486" s="1770" t="str">
        <f>IF(F2486="","",VLOOKUP($A2458,'Result Entry'!$B$9:$GS$108,137,0))</f>
        <v/>
      </c>
      <c r="J2486" s="1621" t="s">
        <v>72</v>
      </c>
      <c r="K2486" s="1621"/>
      <c r="L2486" s="1621"/>
      <c r="M2486" s="1622"/>
      <c r="N2486" s="2094">
        <f>'Result Entry'!$T$2</f>
        <v>45041.0</v>
      </c>
      <c r="O2486" s="2095"/>
      <c r="P2486" s="2095"/>
      <c r="Q2486" s="2096"/>
      <c r="R2486" s="610"/>
    </row>
    <row r="2487" spans="8:8" ht="33.75" customHeight="1">
      <c r="A2487" s="1954"/>
      <c r="B2487" s="1986" t="s">
        <v>70</v>
      </c>
      <c r="C2487" s="1774" t="str">
        <f>'Result Entry'!$EI$3</f>
        <v>G.I.A.I.-II</v>
      </c>
      <c r="D2487" s="1775"/>
      <c r="E2487" s="1776"/>
      <c r="F2487" s="1769" t="str">
        <f>IF(OR($L2462="TC",$L2462="Nso"),"",VLOOKUP($A2458,'Result Entry'!$B$9:$GS$108,200,0))</f>
        <v>0/200</v>
      </c>
      <c r="G2487" s="1769"/>
      <c r="H2487" s="1769"/>
      <c r="I2487" s="1770" t="str">
        <f>IF(F2487="","",VLOOKUP($A2458,'Result Entry'!$B$9:$GS$108,149,0))</f>
        <v/>
      </c>
      <c r="J2487" s="1626"/>
      <c r="K2487" s="1627"/>
      <c r="L2487" s="1627"/>
      <c r="M2487" s="1627"/>
      <c r="N2487" s="1627"/>
      <c r="O2487" s="1627"/>
      <c r="P2487" s="1627"/>
      <c r="Q2487" s="2097"/>
      <c r="R2487" s="610"/>
    </row>
    <row r="2488" spans="8:8" ht="33.75" customHeight="1">
      <c r="A2488" s="1954"/>
      <c r="B2488" s="1986" t="s">
        <v>70</v>
      </c>
      <c r="C2488" s="1774" t="str">
        <f>'Result Entry'!$EU$3</f>
        <v>SOC.SER.PLAN</v>
      </c>
      <c r="D2488" s="1775"/>
      <c r="E2488" s="1776"/>
      <c r="F2488" s="1769" t="str">
        <f>IF(OR($L2462="TC",$L2462="Nso"),"",VLOOKUP($A2458,'Result Entry'!$B$9:$HS$108,204,0))</f>
        <v>0/200</v>
      </c>
      <c r="G2488" s="1769"/>
      <c r="H2488" s="1769"/>
      <c r="I2488" s="1770" t="str">
        <f>IF(F2488="","",VLOOKUP($A2458,'Result Entry'!$B$9:$GS$108,161,0))</f>
        <v/>
      </c>
      <c r="J2488" s="1629" t="s">
        <v>175</v>
      </c>
      <c r="K2488" s="2098"/>
      <c r="L2488" s="2098"/>
      <c r="M2488" s="1630"/>
      <c r="N2488" s="2099"/>
      <c r="O2488" s="2100"/>
      <c r="P2488" s="2100"/>
      <c r="Q2488" s="2101"/>
      <c r="R2488" s="610"/>
    </row>
    <row r="2489" spans="8:8" ht="33.75" customHeight="1">
      <c r="A2489" s="1954"/>
      <c r="B2489" s="1986" t="s">
        <v>70</v>
      </c>
      <c r="C2489" s="1774" t="str">
        <f>'Result Entry'!$FG$3</f>
        <v>Jeewan Kaushal</v>
      </c>
      <c r="D2489" s="1775"/>
      <c r="E2489" s="1776"/>
      <c r="F2489" s="1769" t="str">
        <f>IF(OR($L2462="TC",$L2462="Nso"),"",VLOOKUP($A2458,'Result Entry'!$B$9:$HS$108,208,0))</f>
        <v>0/100</v>
      </c>
      <c r="G2489" s="1769"/>
      <c r="H2489" s="1769"/>
      <c r="I2489" s="1770" t="str">
        <f>IF(F2489="","",VLOOKUP($A2458,'Result Entry'!$B$9:$HS$108,167,0))</f>
        <v/>
      </c>
      <c r="J2489" s="1629" t="s">
        <v>149</v>
      </c>
      <c r="K2489" s="2098"/>
      <c r="L2489" s="2098"/>
      <c r="M2489" s="1630"/>
      <c r="N2489" s="1630"/>
      <c r="O2489" s="1630"/>
      <c r="P2489" s="1630"/>
      <c r="Q2489" s="2102"/>
      <c r="R2489" s="610"/>
    </row>
    <row r="2490" spans="8:8" ht="33.75" customHeight="1">
      <c r="A2490" s="1954"/>
      <c r="B2490" s="1986" t="s">
        <v>70</v>
      </c>
      <c r="C2490" s="1777" t="s">
        <v>181</v>
      </c>
      <c r="D2490" s="1778"/>
      <c r="E2490" s="1779"/>
      <c r="F2490" s="2103" t="s">
        <v>182</v>
      </c>
      <c r="G2490" s="2104"/>
      <c r="H2490" s="2105"/>
      <c r="I2490" s="1782" t="s">
        <v>31</v>
      </c>
      <c r="J2490" s="1629" t="s">
        <v>176</v>
      </c>
      <c r="K2490" s="2098"/>
      <c r="L2490" s="2098"/>
      <c r="M2490" s="1630"/>
      <c r="N2490" s="1630"/>
      <c r="O2490" s="1630"/>
      <c r="P2490" s="1630"/>
      <c r="Q2490" s="2102"/>
      <c r="R2490" s="610"/>
    </row>
    <row r="2491" spans="8:8" ht="33.75" customHeight="1">
      <c r="A2491" s="1954"/>
      <c r="B2491" s="1986" t="s">
        <v>70</v>
      </c>
      <c r="C2491" s="1783"/>
      <c r="D2491" s="1784"/>
      <c r="E2491" s="1785"/>
      <c r="F2491" s="1786" t="s">
        <v>245</v>
      </c>
      <c r="G2491" s="2106"/>
      <c r="H2491" s="1787"/>
      <c r="I2491" s="1788" t="s">
        <v>63</v>
      </c>
      <c r="J2491" s="1647" t="s">
        <v>68</v>
      </c>
      <c r="K2491" s="1648"/>
      <c r="L2491" s="1648"/>
      <c r="M2491" s="1648"/>
      <c r="N2491" s="1648"/>
      <c r="O2491" s="1648"/>
      <c r="P2491" s="1648"/>
      <c r="Q2491" s="2107"/>
      <c r="R2491" s="610"/>
    </row>
    <row r="2492" spans="8:8" ht="33.75" customHeight="1">
      <c r="A2492" s="1954"/>
      <c r="B2492" s="1986" t="s">
        <v>70</v>
      </c>
      <c r="C2492" s="1783"/>
      <c r="D2492" s="1784"/>
      <c r="E2492" s="1785"/>
      <c r="F2492" s="1786" t="s">
        <v>246</v>
      </c>
      <c r="G2492" s="2106"/>
      <c r="H2492" s="1787"/>
      <c r="I2492" s="1788" t="s">
        <v>64</v>
      </c>
      <c r="J2492" s="1650"/>
      <c r="K2492" s="1651"/>
      <c r="L2492" s="1651"/>
      <c r="M2492" s="1651"/>
      <c r="N2492" s="1651"/>
      <c r="O2492" s="1651"/>
      <c r="P2492" s="1651"/>
      <c r="Q2492" s="2108"/>
      <c r="R2492" s="610"/>
    </row>
    <row r="2493" spans="8:8" ht="33.75" customHeight="1">
      <c r="A2493" s="1954"/>
      <c r="B2493" s="1986" t="s">
        <v>70</v>
      </c>
      <c r="C2493" s="1783"/>
      <c r="D2493" s="1784"/>
      <c r="E2493" s="1785"/>
      <c r="F2493" s="1786" t="s">
        <v>247</v>
      </c>
      <c r="G2493" s="2106"/>
      <c r="H2493" s="1787"/>
      <c r="I2493" s="1788" t="s">
        <v>66</v>
      </c>
      <c r="J2493" s="1650"/>
      <c r="K2493" s="1651"/>
      <c r="L2493" s="1651"/>
      <c r="M2493" s="1651"/>
      <c r="N2493" s="1651"/>
      <c r="O2493" s="1651"/>
      <c r="P2493" s="1651"/>
      <c r="Q2493" s="2108"/>
      <c r="R2493" s="610"/>
    </row>
    <row r="2494" spans="8:8" ht="33.75" customHeight="1">
      <c r="A2494" s="1954"/>
      <c r="B2494" s="1986" t="s">
        <v>70</v>
      </c>
      <c r="C2494" s="1783"/>
      <c r="D2494" s="1784"/>
      <c r="E2494" s="1785"/>
      <c r="F2494" s="1786" t="s">
        <v>248</v>
      </c>
      <c r="G2494" s="2106"/>
      <c r="H2494" s="1787"/>
      <c r="I2494" s="1788" t="s">
        <v>65</v>
      </c>
      <c r="J2494" s="1653" t="s">
        <v>81</v>
      </c>
      <c r="K2494" s="1654"/>
      <c r="L2494" s="1654"/>
      <c r="M2494" s="1654"/>
      <c r="N2494" s="1654"/>
      <c r="O2494" s="1654"/>
      <c r="P2494" s="1654"/>
      <c r="Q2494" s="2109"/>
      <c r="R2494" s="610"/>
    </row>
    <row r="2495" spans="8:8" ht="33.75" customHeight="1">
      <c r="A2495" s="1954"/>
      <c r="B2495" s="2110" t="s">
        <v>70</v>
      </c>
      <c r="C2495" s="2111"/>
      <c r="D2495" s="2112"/>
      <c r="E2495" s="2113"/>
      <c r="F2495" s="2114"/>
      <c r="G2495" s="2115"/>
      <c r="H2495" s="2115"/>
      <c r="I2495" s="2116"/>
      <c r="J2495" s="2117"/>
      <c r="K2495" s="2118"/>
      <c r="L2495" s="2118"/>
      <c r="M2495" s="2118"/>
      <c r="N2495" s="2118"/>
      <c r="O2495" s="2118"/>
      <c r="P2495" s="2118"/>
      <c r="Q2495" s="2119"/>
      <c r="R2495" s="610"/>
    </row>
    <row r="2496" spans="8:8" s="927" ht="48.75" customFormat="1" customHeight="1">
      <c r="A2496" s="1439"/>
      <c r="B2496" s="2120"/>
      <c r="C2496" s="2120"/>
      <c r="D2496" s="2120"/>
      <c r="E2496" s="2120"/>
      <c r="F2496" s="2120"/>
      <c r="G2496" s="2120"/>
      <c r="H2496" s="2120"/>
      <c r="I2496" s="2120"/>
      <c r="J2496" s="2120"/>
      <c r="K2496" s="2120"/>
      <c r="L2496" s="2120"/>
      <c r="M2496" s="2120"/>
      <c r="N2496" s="2120"/>
      <c r="O2496" s="2120"/>
      <c r="P2496" s="2120"/>
      <c r="Q2496" s="2120"/>
      <c r="R2496" s="610"/>
    </row>
    <row r="2497" spans="8:8" ht="9.75" customHeight="1">
      <c r="A2497" s="1949">
        <f>A2458+1</f>
        <v>65.0</v>
      </c>
      <c r="B2497" s="1949"/>
      <c r="C2497" s="1949"/>
      <c r="D2497" s="1949"/>
      <c r="E2497" s="1949"/>
      <c r="F2497" s="1949"/>
      <c r="G2497" s="1949"/>
      <c r="H2497" s="1949"/>
      <c r="I2497" s="1949"/>
      <c r="J2497" s="1949"/>
      <c r="K2497" s="1949"/>
      <c r="L2497" s="1949"/>
      <c r="M2497" s="1949"/>
      <c r="N2497" s="1949"/>
      <c r="O2497" s="1949"/>
      <c r="P2497" s="1949"/>
      <c r="Q2497" s="1949"/>
      <c r="R2497" s="1949"/>
    </row>
    <row r="2498" spans="8:8" ht="16.5" customHeight="1">
      <c r="A2498" s="1950"/>
      <c r="B2498" s="1951" t="s">
        <v>51</v>
      </c>
      <c r="C2498" s="1952"/>
      <c r="D2498" s="1952"/>
      <c r="E2498" s="1952"/>
      <c r="F2498" s="1952"/>
      <c r="G2498" s="1952"/>
      <c r="H2498" s="1952"/>
      <c r="I2498" s="1952"/>
      <c r="J2498" s="1952"/>
      <c r="K2498" s="1952"/>
      <c r="L2498" s="1952"/>
      <c r="M2498" s="1952"/>
      <c r="N2498" s="1952"/>
      <c r="O2498" s="1952"/>
      <c r="P2498" s="1952"/>
      <c r="Q2498" s="1953"/>
      <c r="R2498" s="610"/>
    </row>
    <row r="2499" spans="8:8" ht="62.25" customHeight="1">
      <c r="A2499" s="1954"/>
      <c r="B2499" s="1955"/>
      <c r="C2499" s="1956"/>
      <c r="D2499" s="1957" t="str">
        <f>Master!$E$8</f>
        <v>Govt. Sr. Secondary School </v>
      </c>
      <c r="E2499" s="1958"/>
      <c r="F2499" s="1958"/>
      <c r="G2499" s="1958"/>
      <c r="H2499" s="1958"/>
      <c r="I2499" s="1958"/>
      <c r="J2499" s="1958"/>
      <c r="K2499" s="1958"/>
      <c r="L2499" s="1958"/>
      <c r="M2499" s="1958"/>
      <c r="N2499" s="1958"/>
      <c r="O2499" s="1958"/>
      <c r="P2499" s="1958"/>
      <c r="Q2499" s="1959"/>
      <c r="R2499" s="610"/>
    </row>
    <row r="2500" spans="8:8" ht="33.0" customHeight="1">
      <c r="A2500" s="1954"/>
      <c r="B2500" s="1960"/>
      <c r="C2500" s="1961"/>
      <c r="D2500" s="1962" t="str">
        <f>Master!$E$11</f>
        <v>P.S.-Bapini (Jodhpur)</v>
      </c>
      <c r="E2500" s="1962"/>
      <c r="F2500" s="1962"/>
      <c r="G2500" s="1962"/>
      <c r="H2500" s="1962"/>
      <c r="I2500" s="1962"/>
      <c r="J2500" s="1962"/>
      <c r="K2500" s="1962"/>
      <c r="L2500" s="1962"/>
      <c r="M2500" s="1962"/>
      <c r="N2500" s="1962"/>
      <c r="O2500" s="1962"/>
      <c r="P2500" s="1962"/>
      <c r="Q2500" s="1963"/>
      <c r="R2500" s="610"/>
    </row>
    <row r="2501" spans="8:8" ht="21.75" customHeight="1">
      <c r="A2501" s="1954"/>
      <c r="B2501" s="1964"/>
      <c r="C2501" s="1965" t="s">
        <v>151</v>
      </c>
      <c r="D2501" s="1966"/>
      <c r="E2501" s="1966"/>
      <c r="F2501" s="1966"/>
      <c r="G2501" s="1966"/>
      <c r="H2501" s="1967"/>
      <c r="I2501" s="1968" t="s">
        <v>128</v>
      </c>
      <c r="J2501" s="1969"/>
      <c r="K2501" s="1969"/>
      <c r="L2501" s="1970">
        <f>VLOOKUP(A2497,'Result Entry'!$B$6:$K$108,6,0)</f>
        <v>0.0</v>
      </c>
      <c r="M2501" s="1971"/>
      <c r="N2501" s="1972" t="s">
        <v>69</v>
      </c>
      <c r="O2501" s="1973"/>
      <c r="P2501" s="1974">
        <f>Master!$E$14</f>
        <v>8.151106901E9</v>
      </c>
      <c r="Q2501" s="1975"/>
      <c r="R2501" s="610"/>
    </row>
    <row r="2502" spans="8:8" ht="21.75" customHeight="1">
      <c r="A2502" s="1954"/>
      <c r="B2502" s="1976"/>
      <c r="C2502" s="1965"/>
      <c r="D2502" s="1966"/>
      <c r="E2502" s="1966"/>
      <c r="F2502" s="1966"/>
      <c r="G2502" s="1966"/>
      <c r="H2502" s="1967"/>
      <c r="I2502" s="1968"/>
      <c r="J2502" s="1969"/>
      <c r="K2502" s="1969"/>
      <c r="L2502" s="1970"/>
      <c r="M2502" s="1971"/>
      <c r="N2502" s="1470" t="s">
        <v>67</v>
      </c>
      <c r="O2502" s="1471"/>
      <c r="P2502" s="1472"/>
      <c r="Q2502" s="1977"/>
      <c r="R2502" s="610"/>
    </row>
    <row r="2503" spans="8:8" ht="21.75" customHeight="1">
      <c r="A2503" s="1954"/>
      <c r="B2503" s="1976"/>
      <c r="C2503" s="1978"/>
      <c r="D2503" s="1979"/>
      <c r="E2503" s="1979"/>
      <c r="F2503" s="1979"/>
      <c r="G2503" s="1979"/>
      <c r="H2503" s="1980"/>
      <c r="I2503" s="1981"/>
      <c r="J2503" s="1982"/>
      <c r="K2503" s="1982"/>
      <c r="L2503" s="1983"/>
      <c r="M2503" s="1984"/>
      <c r="N2503" s="1479" t="s">
        <v>52</v>
      </c>
      <c r="O2503" s="1480"/>
      <c r="P2503" s="1481" t="str">
        <f>Master!$E$6</f>
        <v>2022-23</v>
      </c>
      <c r="Q2503" s="1985"/>
      <c r="R2503" s="610"/>
    </row>
    <row r="2504" spans="8:8" ht="33.75" customHeight="1">
      <c r="A2504" s="1954"/>
      <c r="B2504" s="1986" t="s">
        <v>70</v>
      </c>
      <c r="C2504" s="1677" t="s">
        <v>21</v>
      </c>
      <c r="D2504" s="1678"/>
      <c r="E2504" s="1678"/>
      <c r="F2504" s="1678"/>
      <c r="G2504" s="1679"/>
      <c r="H2504" s="1680" t="s">
        <v>150</v>
      </c>
      <c r="I2504" s="1681">
        <f>VLOOKUP($A2497,'Result Entry'!$B$9:$FW$108,4,0)</f>
        <v>0.0</v>
      </c>
      <c r="J2504" s="1681"/>
      <c r="K2504" s="1681"/>
      <c r="L2504" s="1681"/>
      <c r="M2504" s="1681"/>
      <c r="N2504" s="1681"/>
      <c r="O2504" s="1681"/>
      <c r="P2504" s="1681"/>
      <c r="Q2504" s="1987"/>
      <c r="R2504" s="610"/>
    </row>
    <row r="2505" spans="8:8" ht="33.75" customHeight="1">
      <c r="A2505" s="1954"/>
      <c r="B2505" s="1986" t="s">
        <v>70</v>
      </c>
      <c r="C2505" s="1683" t="s">
        <v>23</v>
      </c>
      <c r="D2505" s="1684"/>
      <c r="E2505" s="1684"/>
      <c r="F2505" s="1684"/>
      <c r="G2505" s="1685"/>
      <c r="H2505" s="1686" t="s">
        <v>150</v>
      </c>
      <c r="I2505" s="1687">
        <f>VLOOKUP($A2497,'Result Entry'!$B$9:$FW$108,7,0)</f>
        <v>0.0</v>
      </c>
      <c r="J2505" s="1687"/>
      <c r="K2505" s="1687"/>
      <c r="L2505" s="1687"/>
      <c r="M2505" s="1687"/>
      <c r="N2505" s="1687"/>
      <c r="O2505" s="1687"/>
      <c r="P2505" s="1687"/>
      <c r="Q2505" s="1988"/>
      <c r="R2505" s="610"/>
    </row>
    <row r="2506" spans="8:8" ht="33.75" customHeight="1">
      <c r="A2506" s="1954"/>
      <c r="B2506" s="1986" t="s">
        <v>70</v>
      </c>
      <c r="C2506" s="1683" t="s">
        <v>24</v>
      </c>
      <c r="D2506" s="1684"/>
      <c r="E2506" s="1684"/>
      <c r="F2506" s="1684"/>
      <c r="G2506" s="1685"/>
      <c r="H2506" s="1686" t="s">
        <v>150</v>
      </c>
      <c r="I2506" s="1687">
        <f>VLOOKUP($A2497,'Result Entry'!$B$9:$FW$108,8,0)</f>
        <v>0.0</v>
      </c>
      <c r="J2506" s="1687"/>
      <c r="K2506" s="1687"/>
      <c r="L2506" s="1687"/>
      <c r="M2506" s="1687"/>
      <c r="N2506" s="1687"/>
      <c r="O2506" s="1687"/>
      <c r="P2506" s="1687"/>
      <c r="Q2506" s="1988"/>
      <c r="R2506" s="610"/>
    </row>
    <row r="2507" spans="8:8" ht="33.75" customHeight="1">
      <c r="A2507" s="1954"/>
      <c r="B2507" s="1986" t="s">
        <v>70</v>
      </c>
      <c r="C2507" s="1683" t="s">
        <v>53</v>
      </c>
      <c r="D2507" s="1684"/>
      <c r="E2507" s="1684"/>
      <c r="F2507" s="1684"/>
      <c r="G2507" s="1685"/>
      <c r="H2507" s="1686" t="s">
        <v>150</v>
      </c>
      <c r="I2507" s="1687">
        <f>VLOOKUP($A2497,'Result Entry'!$B$9:$FW$108,9,0)</f>
        <v>0.0</v>
      </c>
      <c r="J2507" s="1687"/>
      <c r="K2507" s="1687"/>
      <c r="L2507" s="1687"/>
      <c r="M2507" s="1687"/>
      <c r="N2507" s="1687"/>
      <c r="O2507" s="1687"/>
      <c r="P2507" s="1687"/>
      <c r="Q2507" s="1988"/>
      <c r="R2507" s="610"/>
    </row>
    <row r="2508" spans="8:8" ht="33.75" customHeight="1">
      <c r="A2508" s="1954"/>
      <c r="B2508" s="1986" t="s">
        <v>70</v>
      </c>
      <c r="C2508" s="1683" t="s">
        <v>54</v>
      </c>
      <c r="D2508" s="1684"/>
      <c r="E2508" s="1684"/>
      <c r="F2508" s="1684"/>
      <c r="G2508" s="1685"/>
      <c r="H2508" s="1686" t="s">
        <v>150</v>
      </c>
      <c r="I2508" s="1689" t="str">
        <f>CONCATENATE('Result Entry'!$G$4,'Result Entry'!$J$4)</f>
        <v>11(A)</v>
      </c>
      <c r="J2508" s="1687"/>
      <c r="K2508" s="1687"/>
      <c r="L2508" s="1687"/>
      <c r="M2508" s="1687"/>
      <c r="N2508" s="1687"/>
      <c r="O2508" s="1687"/>
      <c r="P2508" s="1687"/>
      <c r="Q2508" s="1988"/>
      <c r="R2508" s="610"/>
    </row>
    <row r="2509" spans="8:8" ht="33.75" customHeight="1">
      <c r="A2509" s="1954"/>
      <c r="B2509" s="1986" t="s">
        <v>70</v>
      </c>
      <c r="C2509" s="1742" t="s">
        <v>26</v>
      </c>
      <c r="D2509" s="1763"/>
      <c r="E2509" s="1763"/>
      <c r="F2509" s="1763"/>
      <c r="G2509" s="1989"/>
      <c r="H2509" s="1693" t="s">
        <v>150</v>
      </c>
      <c r="I2509" s="1694">
        <f>VLOOKUP($A2497,'Result Entry'!$B$9:$FW$108,10,0)</f>
        <v>0.0</v>
      </c>
      <c r="J2509" s="1694"/>
      <c r="K2509" s="1694"/>
      <c r="L2509" s="1694"/>
      <c r="M2509" s="1694"/>
      <c r="N2509" s="1694"/>
      <c r="O2509" s="1694"/>
      <c r="P2509" s="1694"/>
      <c r="Q2509" s="1990"/>
      <c r="R2509" s="610"/>
    </row>
    <row r="2510" spans="8:8" ht="33.75" customHeight="1">
      <c r="A2510" s="1954"/>
      <c r="B2510" s="1986" t="s">
        <v>70</v>
      </c>
      <c r="C2510" s="1991" t="s">
        <v>244</v>
      </c>
      <c r="D2510" s="1992"/>
      <c r="E2510" s="1993" t="s">
        <v>73</v>
      </c>
      <c r="F2510" s="1994" t="s">
        <v>74</v>
      </c>
      <c r="G2510" s="1994" t="s">
        <v>230</v>
      </c>
      <c r="H2510" s="1995" t="s">
        <v>169</v>
      </c>
      <c r="I2510" s="1701" t="s">
        <v>56</v>
      </c>
      <c r="J2510" s="1996"/>
      <c r="K2510" s="1996"/>
      <c r="L2510" s="1997" t="s">
        <v>231</v>
      </c>
      <c r="M2510" s="1998" t="s">
        <v>85</v>
      </c>
      <c r="N2510" s="1998"/>
      <c r="O2510" s="1999"/>
      <c r="P2510" s="2000" t="s">
        <v>77</v>
      </c>
      <c r="Q2510" s="2001" t="s">
        <v>99</v>
      </c>
      <c r="R2510" s="610"/>
    </row>
    <row r="2511" spans="8:8" ht="33.75" customHeight="1">
      <c r="A2511" s="1954"/>
      <c r="B2511" s="1986" t="s">
        <v>70</v>
      </c>
      <c r="C2511" s="2002"/>
      <c r="D2511" s="2003"/>
      <c r="E2511" s="2004"/>
      <c r="F2511" s="2005"/>
      <c r="G2511" s="2005"/>
      <c r="H2511" s="2006"/>
      <c r="I2511" s="2007" t="s">
        <v>233</v>
      </c>
      <c r="J2511" s="2008" t="s">
        <v>87</v>
      </c>
      <c r="K2511" s="2009" t="s">
        <v>109</v>
      </c>
      <c r="L2511" s="2010"/>
      <c r="M2511" s="2007" t="s">
        <v>233</v>
      </c>
      <c r="N2511" s="2008" t="s">
        <v>87</v>
      </c>
      <c r="O2511" s="2011" t="s">
        <v>110</v>
      </c>
      <c r="P2511" s="2012"/>
      <c r="Q2511" s="2013"/>
      <c r="R2511" s="610"/>
    </row>
    <row r="2512" spans="8:8" s="2014" ht="33.75" customFormat="1" customHeight="1">
      <c r="A2512" s="1954"/>
      <c r="B2512" s="1986" t="s">
        <v>70</v>
      </c>
      <c r="C2512" s="2015" t="s">
        <v>57</v>
      </c>
      <c r="D2512" s="2016"/>
      <c r="E2512" s="2017">
        <f>'Result Entry'!$L$7</f>
        <v>10.0</v>
      </c>
      <c r="F2512" s="2018">
        <f>'Result Entry'!$M$7</f>
        <v>10.0</v>
      </c>
      <c r="G2512" s="2018">
        <f>'Result Entry'!$N$7</f>
        <v>10.0</v>
      </c>
      <c r="H2512" s="2019">
        <f>SUM(E2512:G2512)</f>
        <v>30.0</v>
      </c>
      <c r="I2512" s="2020" t="s">
        <v>243</v>
      </c>
      <c r="J2512" s="2021" t="s">
        <v>243</v>
      </c>
      <c r="K2512" s="2022">
        <f>'Result Entry'!$P$7</f>
        <v>70.0</v>
      </c>
      <c r="L2512" s="2023">
        <f>SUM(H2512,K2512)</f>
        <v>100.0</v>
      </c>
      <c r="M2512" s="2020" t="s">
        <v>243</v>
      </c>
      <c r="N2512" s="2021" t="s">
        <v>243</v>
      </c>
      <c r="O2512" s="2019">
        <f>'Result Entry'!$R$7</f>
        <v>100.0</v>
      </c>
      <c r="P2512" s="2024">
        <f>SUM(L2512,O2512)</f>
        <v>200.0</v>
      </c>
      <c r="Q2512" s="2025"/>
      <c r="R2512" s="610"/>
    </row>
    <row r="2513" spans="8:8" s="1538" ht="33.75" customFormat="1" customHeight="1">
      <c r="A2513" s="1954"/>
      <c r="B2513" s="1986" t="s">
        <v>70</v>
      </c>
      <c r="C2513" s="1540" t="str">
        <f>'Result Entry'!$L$3</f>
        <v>HINDI Comp.</v>
      </c>
      <c r="D2513" s="1541"/>
      <c r="E2513" s="1728">
        <f>IF($L2501="TC",0,IF($L2501="Nso",0,VLOOKUP($A2497,'Result Entry'!$B$9:$FW$108,11,0)))</f>
        <v>0.0</v>
      </c>
      <c r="F2513" s="1729">
        <f>IF($L2501="TC",0,IF($L2501="Nso",0,VLOOKUP($A2497,'Result Entry'!$B$9:$FW$108,12,0)))</f>
        <v>0.0</v>
      </c>
      <c r="G2513" s="1729">
        <f>IF($L2501="TC",0,IF($L2501="Nso",0,VLOOKUP($A2497,'Result Entry'!$B$9:$FW$108,13,0)))</f>
        <v>0.0</v>
      </c>
      <c r="H2513" s="2026">
        <f>SUM(E2513:G2513)</f>
        <v>0.0</v>
      </c>
      <c r="I2513" s="2027" t="str">
        <f>CONCATENATE(U2513,"/",'Result Entry'!$P$7)</f>
        <v>0/70</v>
      </c>
      <c r="J2513" s="2028" t="str">
        <f>IF(V2513=0,"--",CONCATENATE(V2513,"/"))</f>
        <v>--</v>
      </c>
      <c r="K2513" s="2029">
        <f>SUM(U2513:V2513)</f>
        <v>0.0</v>
      </c>
      <c r="L2513" s="2030">
        <f>SUM(H2513,K2513)</f>
        <v>0.0</v>
      </c>
      <c r="M2513" s="2027" t="str">
        <f>CONCATENATE(W2513,"/",'Result Entry'!$R$7)</f>
        <v>0/100</v>
      </c>
      <c r="N2513" s="2028" t="str">
        <f>IF(X2513=0,"--",CONCATENATE(X2513,"/"))</f>
        <v>--</v>
      </c>
      <c r="O2513" s="2031">
        <f>SUM(W2513:X2513)</f>
        <v>0.0</v>
      </c>
      <c r="P2513" s="1734">
        <f>SUM(L2513,O2513)</f>
        <v>0.0</v>
      </c>
      <c r="Q2513" s="2032" t="str">
        <f>IF($L2501="TC",0,IF($L2501="Nso",0,VLOOKUP($A2497,'Result Entry'!$B$9:$FW$108,24,0)))</f>
        <v/>
      </c>
      <c r="R2513" s="610"/>
      <c r="U2513" s="2033">
        <f>IF($L2501="TC",0,IF($L2501="Nso",0,VLOOKUP($A2497,'Result Entry'!$B$9:$FW$108,15,0)))</f>
        <v>0.0</v>
      </c>
      <c r="V2513" s="2033">
        <v>0.0</v>
      </c>
      <c r="W2513" s="2033">
        <f>IF($L2501="TC",0,IF($L2501="Nso",0,VLOOKUP($A2497,'Result Entry'!$B$9:$FW$108,17,0)))</f>
        <v>0.0</v>
      </c>
      <c r="X2513" s="2033">
        <v>0.0</v>
      </c>
    </row>
    <row r="2514" spans="8:8" s="1538" ht="33.75" customFormat="1" customHeight="1">
      <c r="A2514" s="1954"/>
      <c r="B2514" s="1986" t="s">
        <v>70</v>
      </c>
      <c r="C2514" s="1551" t="str">
        <f>'Result Entry'!$Z$3</f>
        <v>ENGLISH Comp.</v>
      </c>
      <c r="D2514" s="1552"/>
      <c r="E2514" s="1728">
        <f>IF($L2501="TC",0,IF($L2501="Nso",0,VLOOKUP($A2497,'Result Entry'!$B$9:$FW$108,25,0)))</f>
        <v>0.0</v>
      </c>
      <c r="F2514" s="1729">
        <f>IF($L2501="TC",0,IF($L2501="Nso",0,VLOOKUP($A2497,'Result Entry'!$B$9:$FW$108,26,0)))</f>
        <v>0.0</v>
      </c>
      <c r="G2514" s="1729">
        <f>IF($L2501="TC",0,IF($L2501="Nso",0,VLOOKUP($A2497,'Result Entry'!$B$9:$FW$108,27,0)))</f>
        <v>0.0</v>
      </c>
      <c r="H2514" s="2034">
        <f t="shared" si="320" ref="H2514:H2519">SUM(E2514:G2514)</f>
        <v>0.0</v>
      </c>
      <c r="I2514" s="2035" t="str">
        <f>CONCATENATE(U2514,"/",'Result Entry'!$AD$7)</f>
        <v>0/70</v>
      </c>
      <c r="J2514" s="2036" t="str">
        <f>IF(V2514=0,"--",CONCATENATE(V2514,"/"))</f>
        <v>--</v>
      </c>
      <c r="K2514" s="2037">
        <f t="shared" si="321" ref="K2514:K2519">SUM(U2514:V2514)</f>
        <v>0.0</v>
      </c>
      <c r="L2514" s="2038">
        <f t="shared" si="322" ref="L2514:L2519">SUM(H2514,K2514)</f>
        <v>0.0</v>
      </c>
      <c r="M2514" s="2035" t="str">
        <f>CONCATENATE(W2514,"/",'Result Entry'!$AF$7)</f>
        <v>0/100</v>
      </c>
      <c r="N2514" s="2036" t="str">
        <f>IF(X2514=0,"--",CONCATENATE(X2514,"/"))</f>
        <v>--</v>
      </c>
      <c r="O2514" s="2031">
        <f t="shared" si="323" ref="O2514:O2519">SUM(W2514:X2514)</f>
        <v>0.0</v>
      </c>
      <c r="P2514" s="1734">
        <f t="shared" si="324" ref="P2514:P2519">SUM(L2514,O2514)</f>
        <v>0.0</v>
      </c>
      <c r="Q2514" s="2032" t="str">
        <f>IF($L2501="TC",0,IF($L2501="Nso",0,VLOOKUP($A2497,'Result Entry'!$B$9:$FW$108,38,0)))</f>
        <v/>
      </c>
      <c r="R2514" s="610"/>
      <c r="U2514" s="2039">
        <f>IF($L2501="TC",0,IF($L2501="Nso",0,VLOOKUP($A2497,'Result Entry'!$B$9:$FW$108,29,0)))</f>
        <v>0.0</v>
      </c>
      <c r="V2514" s="2039">
        <v>0.0</v>
      </c>
      <c r="W2514" s="2039">
        <f>IF($L2501="TC",0,IF($L2501="Nso",0,VLOOKUP($A2497,'Result Entry'!$B$9:$FW$108,31,0)))</f>
        <v>0.0</v>
      </c>
      <c r="X2514" s="2039">
        <v>0.0</v>
      </c>
    </row>
    <row r="2515" spans="8:8" s="1538" ht="33.75" customFormat="1" customHeight="1">
      <c r="A2515" s="1954"/>
      <c r="B2515" s="1986" t="s">
        <v>70</v>
      </c>
      <c r="C2515" s="1551">
        <f>IF(Y2515&gt;=1,'Result Entry'!$AO$3,0)</f>
        <v>0.0</v>
      </c>
      <c r="D2515" s="1552"/>
      <c r="E2515" s="1728">
        <f>IF($L2501="TC",0,IF($L2501="Nso",0,VLOOKUP($A2497,'Result Entry'!$B$9:$FW$108,40,0)))</f>
        <v>0.0</v>
      </c>
      <c r="F2515" s="1729">
        <f>IF($L2501="TC",0,IF($L2501="Nso",0,VLOOKUP($A2497,'Result Entry'!$B$9:$FW$108,41,0)))</f>
        <v>0.0</v>
      </c>
      <c r="G2515" s="1729">
        <f>IF($L2501="TC",0,IF($L2501="Nso",0,VLOOKUP($A2497,'Result Entry'!$B$9:$FW$108,42,0)))</f>
        <v>0.0</v>
      </c>
      <c r="H2515" s="2034">
        <f t="shared" si="320"/>
        <v>0.0</v>
      </c>
      <c r="I2515" s="2035" t="str">
        <f>CONCATENATE(U2515,"/",'Result Entry'!$AS$7)</f>
        <v>0/40</v>
      </c>
      <c r="J2515" s="2036" t="str">
        <f>IF(V2515=0,"--",CONCATENATE(V2515,"/",'Result Entry'!$AT$7))</f>
        <v>--</v>
      </c>
      <c r="K2515" s="2037">
        <f t="shared" si="321"/>
        <v>0.0</v>
      </c>
      <c r="L2515" s="2038">
        <f t="shared" si="322"/>
        <v>0.0</v>
      </c>
      <c r="M2515" s="2035" t="str">
        <f>CONCATENATE(W2515,"/",'Result Entry'!$AW$7)</f>
        <v>0/100</v>
      </c>
      <c r="N2515" s="2036" t="str">
        <f>IF(X2515=0,"--",CONCATENATE(X2515,"/",'Result Entry'!$AX$7))</f>
        <v>--</v>
      </c>
      <c r="O2515" s="2031">
        <f t="shared" si="323"/>
        <v>0.0</v>
      </c>
      <c r="P2515" s="1734">
        <f t="shared" si="324"/>
        <v>0.0</v>
      </c>
      <c r="Q2515" s="2032" t="str">
        <f>IF($L2501="TC",0,IF($L2501="Nso",0,VLOOKUP($A2497,'Result Entry'!$B$9:$FW$108,55,0)))</f>
        <v/>
      </c>
      <c r="R2515" s="610"/>
      <c r="U2515" s="2039">
        <f>IF($L2501="TC",0,IF($L2501="Nso",0,VLOOKUP($A2497,'Result Entry'!$B$9:$FW$108,44,0)))</f>
        <v>0.0</v>
      </c>
      <c r="V2515" s="2039">
        <f>IF($L2501="TC",0,IF($L2501="Nso",0,VLOOKUP($A2497,'Result Entry'!$B$9:$FW$108,45,0)))</f>
        <v>0.0</v>
      </c>
      <c r="W2515" s="2039">
        <f>IF($L2501="TC",0,IF($L2501="Nso",0,VLOOKUP($A2497,'Result Entry'!$B$9:$FW$108,48,0)))</f>
        <v>0.0</v>
      </c>
      <c r="X2515" s="2039">
        <f>IF($L2501="TC",0,IF($L2501="Nso",0,VLOOKUP($A2497,'Result Entry'!$B$9:$FW$108,49,0)))</f>
        <v>0.0</v>
      </c>
      <c r="Y2515" s="2039">
        <f>VLOOKUP($A2497,'Result Entry'!$B$9:$FW$108,39,0)</f>
        <v>0.0</v>
      </c>
    </row>
    <row r="2516" spans="8:8" s="1538" ht="33.75" customFormat="1" customHeight="1">
      <c r="A2516" s="1954"/>
      <c r="B2516" s="1986" t="s">
        <v>70</v>
      </c>
      <c r="C2516" s="1551">
        <f>IF(Y2516&gt;=1,'Result Entry'!$BF$3,0)</f>
        <v>0.0</v>
      </c>
      <c r="D2516" s="1552"/>
      <c r="E2516" s="1728">
        <f>IF($L2501="TC",0,IF($L2501="Nso",0,VLOOKUP($A2497,'Result Entry'!$B$9:$FW$108,57,0)))</f>
        <v>0.0</v>
      </c>
      <c r="F2516" s="1729">
        <f>IF($L2501="TC",0,IF($L2501="Nso",0,VLOOKUP($A2497,'Result Entry'!$B$9:$FW$108,58,0)))</f>
        <v>0.0</v>
      </c>
      <c r="G2516" s="1729">
        <f>IF($L2501="TC",0,IF($L2501="Nso",0,VLOOKUP($A2497,'Result Entry'!$B$9:$FW$108,59,0)))</f>
        <v>0.0</v>
      </c>
      <c r="H2516" s="2034">
        <f t="shared" si="320"/>
        <v>0.0</v>
      </c>
      <c r="I2516" s="2035" t="str">
        <f>CONCATENATE(U2516,"/",'Result Entry'!$BJ$7)</f>
        <v>0/70</v>
      </c>
      <c r="J2516" s="2036" t="str">
        <f>IF(V2516=0,"--",CONCATENATE(V2516,"/",'Result Entry'!$BK$7))</f>
        <v>--</v>
      </c>
      <c r="K2516" s="2037">
        <f t="shared" si="321"/>
        <v>0.0</v>
      </c>
      <c r="L2516" s="2038">
        <f t="shared" si="322"/>
        <v>0.0</v>
      </c>
      <c r="M2516" s="2035" t="str">
        <f>CONCATENATE(W2516,"/",'Result Entry'!$BN$7)</f>
        <v>0/100</v>
      </c>
      <c r="N2516" s="2036" t="str">
        <f>IF(X2516=0,"--",CONCATENATE(X2516,"/",'Result Entry'!$BO$7))</f>
        <v>--</v>
      </c>
      <c r="O2516" s="2031">
        <f t="shared" si="323"/>
        <v>0.0</v>
      </c>
      <c r="P2516" s="1734">
        <f t="shared" si="324"/>
        <v>0.0</v>
      </c>
      <c r="Q2516" s="2032" t="str">
        <f>IF($L2501="TC",0,IF($L2501="Nso",0,VLOOKUP($A2497,'Result Entry'!$B$9:$FW$108,72,0)))</f>
        <v/>
      </c>
      <c r="R2516" s="610"/>
      <c r="U2516" s="2039">
        <f>IF($L2501="TC",0,IF($L2501="Nso",0,VLOOKUP($A2497,'Result Entry'!$B$9:$FW$108,61,0)))</f>
        <v>0.0</v>
      </c>
      <c r="V2516" s="2039">
        <f>IF($L2501="TC",0,IF($L2501="Nso",0,VLOOKUP($A2497,'Result Entry'!$B$9:$FW$108,62,0)))</f>
        <v>0.0</v>
      </c>
      <c r="W2516" s="2039">
        <f>IF($L2501="TC",0,IF($L2501="Nso",0,VLOOKUP($A2497,'Result Entry'!$B$9:$FW$108,65,0)))</f>
        <v>0.0</v>
      </c>
      <c r="X2516" s="2039">
        <f>IF($L2501="TC",0,IF($L2501="Nso",0,VLOOKUP($A2497,'Result Entry'!$B$9:$FW$108,66,0)))</f>
        <v>0.0</v>
      </c>
      <c r="Y2516" s="2039">
        <f>VLOOKUP($A2497,'Result Entry'!$B$9:$FW$108,56,0)</f>
        <v>0.0</v>
      </c>
    </row>
    <row r="2517" spans="8:8" s="1538" ht="33.75" customFormat="1" customHeight="1">
      <c r="A2517" s="1954"/>
      <c r="B2517" s="1986" t="s">
        <v>70</v>
      </c>
      <c r="C2517" s="1554">
        <f>IF(Y2517&gt;=1,'Result Entry'!$BW$3,0)</f>
        <v>0.0</v>
      </c>
      <c r="D2517" s="2040"/>
      <c r="E2517" s="2041">
        <f>IF($L2501="TC",0,IF($L2501="Nso",0,VLOOKUP($A2497,'Result Entry'!$B$9:$FW$108,74,0)))</f>
        <v>0.0</v>
      </c>
      <c r="F2517" s="2042">
        <f>IF($L2501="TC",0,IF($L2501="Nso",0,VLOOKUP($A2497,'Result Entry'!$B$9:$FW$108,75,0)))</f>
        <v>0.0</v>
      </c>
      <c r="G2517" s="2042">
        <f>IF($L2501="TC",0,IF($L2501="Nso",0,VLOOKUP($A2497,'Result Entry'!$B$9:$FW$108,76,0)))</f>
        <v>0.0</v>
      </c>
      <c r="H2517" s="2043">
        <f t="shared" si="320"/>
        <v>0.0</v>
      </c>
      <c r="I2517" s="2044" t="str">
        <f>CONCATENATE(U2517,"/",'Result Entry'!$CA$7)</f>
        <v>0/70</v>
      </c>
      <c r="J2517" s="2045" t="str">
        <f>IF(V2517=0,"--",CONCATENATE(V2517,"/",'Result Entry'!$CB$7))</f>
        <v>--</v>
      </c>
      <c r="K2517" s="2046">
        <f t="shared" si="321"/>
        <v>0.0</v>
      </c>
      <c r="L2517" s="2047">
        <f t="shared" si="322"/>
        <v>0.0</v>
      </c>
      <c r="M2517" s="2044" t="str">
        <f>CONCATENATE(W2517,"/",'Result Entry'!$CE$7)</f>
        <v>0/100</v>
      </c>
      <c r="N2517" s="2045" t="str">
        <f>IF(X2517=0,"--",CONCATENATE(X2517,"/",'Result Entry'!$CF$7))</f>
        <v>--</v>
      </c>
      <c r="O2517" s="2043">
        <f t="shared" si="323"/>
        <v>0.0</v>
      </c>
      <c r="P2517" s="2048">
        <f t="shared" si="324"/>
        <v>0.0</v>
      </c>
      <c r="Q2517" s="2049" t="str">
        <f>IF($L2501="TC",0,IF($L2501="Nso",0,VLOOKUP($A2497,'Result Entry'!$B$9:$FW$108,89,0)))</f>
        <v/>
      </c>
      <c r="R2517" s="610"/>
      <c r="U2517" s="2041">
        <f>IF($L2501="TC",0,IF($L2501="Nso",0,VLOOKUP($A2497,'Result Entry'!$B$9:$FW$108,78,0)))</f>
        <v>0.0</v>
      </c>
      <c r="V2517" s="2041">
        <f>IF($L2501="TC",0,IF($L2501="Nso",0,VLOOKUP($A2497,'Result Entry'!$B$9:$FW$108,79,0)))</f>
        <v>0.0</v>
      </c>
      <c r="W2517" s="2041">
        <f>IF($L2501="TC",0,IF($L2501="Nso",0,VLOOKUP($A2497,'Result Entry'!$B$9:$FW$108,82,0)))</f>
        <v>0.0</v>
      </c>
      <c r="X2517" s="2041">
        <f>IF($L2501="TC",0,IF($L2501="Nso",0,VLOOKUP($A2497,'Result Entry'!$B$9:$FW$108,83,0)))</f>
        <v>0.0</v>
      </c>
      <c r="Y2517" s="2041">
        <f>VLOOKUP($A2497,'Result Entry'!$B$9:$FW$108,73,0)</f>
        <v>0.0</v>
      </c>
    </row>
    <row r="2518" spans="8:8" s="1538" ht="33.75" customFormat="1" customHeight="1">
      <c r="A2518" s="1954"/>
      <c r="B2518" s="1986" t="s">
        <v>70</v>
      </c>
      <c r="C2518" s="2050">
        <f>IF(Y2518&gt;=1,'Result Entry'!$CN$3,0)</f>
        <v>0.0</v>
      </c>
      <c r="D2518" s="2040"/>
      <c r="E2518" s="2051">
        <f>IF($L2501="TC",0,IF($L2501="Nso",0,VLOOKUP($A2497,'Result Entry'!$B$9:$FW$108,91,0)))</f>
        <v>0.0</v>
      </c>
      <c r="F2518" s="2052">
        <f>IF($L2501="TC",0,IF($L2501="Nso",0,VLOOKUP($A2497,'Result Entry'!$B$9:$FW$108,92,0)))</f>
        <v>0.0</v>
      </c>
      <c r="G2518" s="2052">
        <f>IF($L2501="TC",0,IF($L2501="Nso",0,VLOOKUP($A2497,'Result Entry'!$B$9:$FW$108,93,0)))</f>
        <v>0.0</v>
      </c>
      <c r="H2518" s="2053">
        <f t="shared" si="320"/>
        <v>0.0</v>
      </c>
      <c r="I2518" s="2054" t="str">
        <f>CONCATENATE(U2518,"/",'Result Entry'!$CR$7)</f>
        <v>0/70</v>
      </c>
      <c r="J2518" s="2055" t="str">
        <f>IF(V2518=0,"--",CONCATENATE(V2518,"/",'Result Entry'!$CS$7))</f>
        <v>--</v>
      </c>
      <c r="K2518" s="2056">
        <f t="shared" si="321"/>
        <v>0.0</v>
      </c>
      <c r="L2518" s="2057">
        <f t="shared" si="322"/>
        <v>0.0</v>
      </c>
      <c r="M2518" s="2054" t="str">
        <f>CONCATENATE(W2518,"/",'Result Entry'!$CV$7)</f>
        <v>0/100</v>
      </c>
      <c r="N2518" s="2055" t="str">
        <f>IF(X2518=0,"--",CONCATENATE(X2518,"/",'Result Entry'!$CW$7))</f>
        <v>--</v>
      </c>
      <c r="O2518" s="2053">
        <f t="shared" si="323"/>
        <v>0.0</v>
      </c>
      <c r="P2518" s="2058">
        <f t="shared" si="324"/>
        <v>0.0</v>
      </c>
      <c r="Q2518" s="2059" t="str">
        <f>IF($L2501="TC",0,IF($L2501="Nso",0,VLOOKUP($A2497,'Result Entry'!$B$9:$FW$108,106,0)))</f>
        <v/>
      </c>
      <c r="R2518" s="610"/>
      <c r="U2518" s="2051">
        <f>IF($L2501="TC",0,IF($L2501="Nso",0,VLOOKUP($A2497,'Result Entry'!$B$9:$FW$108,95,0)))</f>
        <v>0.0</v>
      </c>
      <c r="V2518" s="2051">
        <f>IF($L2501="TC",0,IF($L2501="Nso",0,VLOOKUP($A2497,'Result Entry'!$B$9:$FW$108,96,0)))</f>
        <v>0.0</v>
      </c>
      <c r="W2518" s="2051">
        <f>IF($L2501="TC",0,IF($L2501="Nso",0,VLOOKUP($A2497,'Result Entry'!$B$9:$FW$108,99,0)))</f>
        <v>0.0</v>
      </c>
      <c r="X2518" s="2051">
        <f>IF($L2501="TC",0,IF($L2501="Nso",0,VLOOKUP($A2497,'Result Entry'!$B$9:$FW$108,100,0)))</f>
        <v>0.0</v>
      </c>
      <c r="Y2518" s="2051">
        <f>VLOOKUP($A2497,'Result Entry'!$B$9:$FW$108,90,0)</f>
        <v>0.0</v>
      </c>
    </row>
    <row r="2519" spans="8:8" s="1538" ht="33.75" customFormat="1" customHeight="1">
      <c r="A2519" s="1954"/>
      <c r="B2519" s="1986" t="s">
        <v>70</v>
      </c>
      <c r="C2519" s="1554">
        <f>IF(Y2519&gt;=1,'Result Entry'!$DE$3,0)</f>
        <v>0.0</v>
      </c>
      <c r="D2519" s="2040"/>
      <c r="E2519" s="1739">
        <f>IF($L2501="TC",0,IF($L2501="Nso",0,VLOOKUP($A2497,'Result Entry'!$B$9:$FW$108,108,0)))</f>
        <v>0.0</v>
      </c>
      <c r="F2519" s="1740">
        <f>IF($L2501="TC",0,IF($L2501="Nso",0,VLOOKUP($A2497,'Result Entry'!$B$9:$FW$108,109,0)))</f>
        <v>0.0</v>
      </c>
      <c r="G2519" s="1740">
        <f>IF($L2501="TC",0,IF($L2501="Nso",0,VLOOKUP($A2497,'Result Entry'!$B$9:$FW$108,110,0)))</f>
        <v>0.0</v>
      </c>
      <c r="H2519" s="2060">
        <f t="shared" si="320"/>
        <v>0.0</v>
      </c>
      <c r="I2519" s="2061" t="str">
        <f>CONCATENATE(U2519,"/",'Result Entry'!$DI$7)</f>
        <v>0/70</v>
      </c>
      <c r="J2519" s="2062" t="str">
        <f>IF(V2519=0,"--",CONCATENATE(V2519,"/",'Result Entry'!$DJ$7))</f>
        <v>--</v>
      </c>
      <c r="K2519" s="2063">
        <f t="shared" si="321"/>
        <v>0.0</v>
      </c>
      <c r="L2519" s="2064">
        <f t="shared" si="322"/>
        <v>0.0</v>
      </c>
      <c r="M2519" s="2061" t="str">
        <f>CONCATENATE(W2519,"/",'Result Entry'!$DM$7)</f>
        <v>0/100</v>
      </c>
      <c r="N2519" s="2062" t="str">
        <f>IF(X2519=0,"--",CONCATENATE(X2519,"/",'Result Entry'!$DN$7))</f>
        <v>--</v>
      </c>
      <c r="O2519" s="2060">
        <f t="shared" si="323"/>
        <v>0.0</v>
      </c>
      <c r="P2519" s="1746">
        <f t="shared" si="324"/>
        <v>0.0</v>
      </c>
      <c r="Q2519" s="2032" t="str">
        <f>IF($L2501="TC",0,IF($L2501="Nso",0,VLOOKUP($A2497,'Result Entry'!$B$9:$FW$108,123,0)))</f>
        <v/>
      </c>
      <c r="R2519" s="610"/>
      <c r="U2519" s="2065">
        <f>IF($L2501="TC",0,IF($L2501="Nso",0,VLOOKUP($A2497,'Result Entry'!$B$9:$FW$108,112,0)))</f>
        <v>0.0</v>
      </c>
      <c r="V2519" s="2065">
        <f>IF($L2501="TC",0,IF($L2501="Nso",0,VLOOKUP($A2497,'Result Entry'!$B$9:$FW$108,113,0)))</f>
        <v>0.0</v>
      </c>
      <c r="W2519" s="2065">
        <f>IF($L2501="TC",0,IF($L2501="Nso",0,VLOOKUP($A2497,'Result Entry'!$B$9:$FW$108,116,0)))</f>
        <v>0.0</v>
      </c>
      <c r="X2519" s="2065">
        <f>IF($L2501="TC",0,IF($L2501="Nso",0,VLOOKUP($A2497,'Result Entry'!$B$9:$FW$108,117,0)))</f>
        <v>0.0</v>
      </c>
      <c r="Y2519" s="2065">
        <f>VLOOKUP($A2497,'Result Entry'!$B$9:$FW$108,107,0)</f>
        <v>0.0</v>
      </c>
    </row>
    <row r="2520" spans="8:8" ht="33.75" customHeight="1">
      <c r="A2520" s="1954"/>
      <c r="B2520" s="1986" t="s">
        <v>70</v>
      </c>
      <c r="C2520" s="1565" t="s">
        <v>78</v>
      </c>
      <c r="D2520" s="1566"/>
      <c r="E2520" s="1567"/>
      <c r="F2520" s="1747" t="s">
        <v>79</v>
      </c>
      <c r="G2520" s="2066"/>
      <c r="H2520" s="1748"/>
      <c r="I2520" s="1747" t="s">
        <v>80</v>
      </c>
      <c r="J2520" s="1749"/>
      <c r="K2520" s="2067" t="s">
        <v>42</v>
      </c>
      <c r="L2520" s="2068"/>
      <c r="M2520" s="2067" t="s">
        <v>92</v>
      </c>
      <c r="N2520" s="1753"/>
      <c r="O2520" s="1752" t="s">
        <v>40</v>
      </c>
      <c r="P2520" s="1753"/>
      <c r="Q2520" s="2069" t="s">
        <v>44</v>
      </c>
      <c r="R2520" s="610"/>
    </row>
    <row r="2521" spans="8:8" ht="33.75" customHeight="1">
      <c r="A2521" s="1954"/>
      <c r="B2521" s="1986" t="s">
        <v>70</v>
      </c>
      <c r="C2521" s="1577"/>
      <c r="D2521" s="1578"/>
      <c r="E2521" s="1579"/>
      <c r="F2521" s="1755">
        <f>IF($L2501="TC",0,IF($L2501="Nso",0,VLOOKUP($A2497,'Result Entry'!$B$9:$FW$108,171,0)))</f>
        <v>0.0</v>
      </c>
      <c r="G2521" s="2070"/>
      <c r="H2521" s="1756"/>
      <c r="I2521" s="2071">
        <f>IF($L2501="TC",0,IF($L2501="Nso",0,VLOOKUP($A2497,'Result Entry'!$B$9:$FW$108,172,0)))</f>
        <v>0.0</v>
      </c>
      <c r="J2521" s="2072"/>
      <c r="K2521" s="2073">
        <f>IF($L2501="TC",0,IF($L2501="Nso",0,VLOOKUP($A2497,'Result Entry'!$B$9:$FW$108,173,0)))</f>
        <v>0.0</v>
      </c>
      <c r="L2521" s="2074"/>
      <c r="M2521" s="2075" t="str">
        <f>IF($L2501="TC",0,IF($L2501="Nso",0,VLOOKUP($A2497,'Result Entry'!$B$9:$FW$108,174,0)))</f>
        <v/>
      </c>
      <c r="N2521" s="2076"/>
      <c r="O2521" s="1535" t="str">
        <f>VLOOKUP($A2497,'Result Entry'!$B$9:$FW$108,175,0)</f>
        <v/>
      </c>
      <c r="P2521" s="1534"/>
      <c r="Q2521" s="2077" t="str">
        <f>IF($L2501="TC",0,IF($L2501="Nso",0,VLOOKUP($A2497,'Result Entry'!$B$9:$FW$108,177,0)))</f>
        <v/>
      </c>
      <c r="R2521" s="610"/>
    </row>
    <row r="2522" spans="8:8" ht="33.75" customHeight="1">
      <c r="A2522" s="1954"/>
      <c r="B2522" s="1986" t="s">
        <v>70</v>
      </c>
      <c r="C2522" s="2078" t="s">
        <v>59</v>
      </c>
      <c r="D2522" s="2079"/>
      <c r="E2522" s="2079"/>
      <c r="F2522" s="2079"/>
      <c r="G2522" s="2079"/>
      <c r="H2522" s="2079"/>
      <c r="I2522" s="2080"/>
      <c r="J2522" s="1592" t="s">
        <v>60</v>
      </c>
      <c r="K2522" s="1592"/>
      <c r="L2522" s="1592"/>
      <c r="M2522" s="1593"/>
      <c r="N2522" s="1760">
        <f>VLOOKUP($A2497,'Result Entry'!$B$9:$FW$108,168,0)</f>
        <v>0.0</v>
      </c>
      <c r="O2522" s="1761"/>
      <c r="P2522" s="2081" t="s">
        <v>38</v>
      </c>
      <c r="Q2522" s="2082"/>
      <c r="R2522" s="610"/>
    </row>
    <row r="2523" spans="8:8" ht="33.75" customHeight="1">
      <c r="A2523" s="1954"/>
      <c r="B2523" s="1986" t="s">
        <v>70</v>
      </c>
      <c r="C2523" s="1598" t="s">
        <v>244</v>
      </c>
      <c r="D2523" s="1599"/>
      <c r="E2523" s="1599"/>
      <c r="F2523" s="2083" t="s">
        <v>158</v>
      </c>
      <c r="G2523" s="2084"/>
      <c r="H2523" s="2085"/>
      <c r="I2523" s="2086" t="s">
        <v>242</v>
      </c>
      <c r="J2523" s="1603" t="s">
        <v>61</v>
      </c>
      <c r="K2523" s="1603"/>
      <c r="L2523" s="1603"/>
      <c r="M2523" s="1604"/>
      <c r="N2523" s="1762">
        <f>VLOOKUP($A2497,'Result Entry'!$B$9:$FW$108,169,0)</f>
        <v>0.0</v>
      </c>
      <c r="O2523" s="1763"/>
      <c r="P2523" s="1607" t="str">
        <f>VLOOKUP($A2497,'Result Entry'!$B$9:$FW$108,170,0)</f>
        <v/>
      </c>
      <c r="Q2523" s="2087"/>
      <c r="R2523" s="610"/>
    </row>
    <row r="2524" spans="8:8" ht="33.75" customHeight="1">
      <c r="A2524" s="1954"/>
      <c r="B2524" s="1986" t="s">
        <v>70</v>
      </c>
      <c r="C2524" s="1598"/>
      <c r="D2524" s="1599"/>
      <c r="E2524" s="1599"/>
      <c r="F2524" s="2088"/>
      <c r="G2524" s="2089"/>
      <c r="H2524" s="2090"/>
      <c r="I2524" s="2091" t="s">
        <v>100</v>
      </c>
      <c r="J2524" s="1612" t="s">
        <v>62</v>
      </c>
      <c r="K2524" s="1612"/>
      <c r="L2524" s="1612"/>
      <c r="M2524" s="1613"/>
      <c r="N2524" s="2092">
        <f>IF($L2501="TC","Transferred",IF($L2501="Nso","NameSeparated",VLOOKUP($A2497,'Result Entry'!$B$9:$FW$108,178,0)))</f>
        <v>0.0</v>
      </c>
      <c r="O2524" s="2092"/>
      <c r="P2524" s="2092"/>
      <c r="Q2524" s="2093"/>
      <c r="R2524" s="610"/>
    </row>
    <row r="2525" spans="8:8" ht="33.75" customHeight="1">
      <c r="A2525" s="1954"/>
      <c r="B2525" s="1986" t="s">
        <v>70</v>
      </c>
      <c r="C2525" s="1766" t="str">
        <f>'Result Entry'!$DU$3</f>
        <v>Foundation Of Information Tech.</v>
      </c>
      <c r="D2525" s="1767"/>
      <c r="E2525" s="1768"/>
      <c r="F2525" s="1769" t="str">
        <f>IF(OR($L2501="TC",$L2501="Nso"),"",VLOOKUP($A2497,'Result Entry'!$B$9:$GS$108,196,0))</f>
        <v>0/200</v>
      </c>
      <c r="G2525" s="1769"/>
      <c r="H2525" s="1769"/>
      <c r="I2525" s="1770" t="str">
        <f>IF(F2525="","",VLOOKUP($A2497,'Result Entry'!$B$9:$GS$108,137,0))</f>
        <v/>
      </c>
      <c r="J2525" s="1621" t="s">
        <v>72</v>
      </c>
      <c r="K2525" s="1621"/>
      <c r="L2525" s="1621"/>
      <c r="M2525" s="1622"/>
      <c r="N2525" s="2094">
        <f>'Result Entry'!$T$2</f>
        <v>45041.0</v>
      </c>
      <c r="O2525" s="2095"/>
      <c r="P2525" s="2095"/>
      <c r="Q2525" s="2096"/>
      <c r="R2525" s="610"/>
    </row>
    <row r="2526" spans="8:8" ht="33.75" customHeight="1">
      <c r="A2526" s="1954"/>
      <c r="B2526" s="1986" t="s">
        <v>70</v>
      </c>
      <c r="C2526" s="1774" t="str">
        <f>'Result Entry'!$EI$3</f>
        <v>G.I.A.I.-II</v>
      </c>
      <c r="D2526" s="1775"/>
      <c r="E2526" s="1776"/>
      <c r="F2526" s="1769" t="str">
        <f>IF(OR($L2501="TC",$L2501="Nso"),"",VLOOKUP($A2497,'Result Entry'!$B$9:$GS$108,200,0))</f>
        <v>0/200</v>
      </c>
      <c r="G2526" s="1769"/>
      <c r="H2526" s="1769"/>
      <c r="I2526" s="1770" t="str">
        <f>IF(F2526="","",VLOOKUP($A2497,'Result Entry'!$B$9:$GS$108,149,0))</f>
        <v/>
      </c>
      <c r="J2526" s="1626"/>
      <c r="K2526" s="1627"/>
      <c r="L2526" s="1627"/>
      <c r="M2526" s="1627"/>
      <c r="N2526" s="1627"/>
      <c r="O2526" s="1627"/>
      <c r="P2526" s="1627"/>
      <c r="Q2526" s="2097"/>
      <c r="R2526" s="610"/>
    </row>
    <row r="2527" spans="8:8" ht="33.75" customHeight="1">
      <c r="A2527" s="1954"/>
      <c r="B2527" s="1986" t="s">
        <v>70</v>
      </c>
      <c r="C2527" s="1774" t="str">
        <f>'Result Entry'!$EU$3</f>
        <v>SOC.SER.PLAN</v>
      </c>
      <c r="D2527" s="1775"/>
      <c r="E2527" s="1776"/>
      <c r="F2527" s="1769" t="str">
        <f>IF(OR($L2501="TC",$L2501="Nso"),"",VLOOKUP($A2497,'Result Entry'!$B$9:$HS$108,204,0))</f>
        <v>0/200</v>
      </c>
      <c r="G2527" s="1769"/>
      <c r="H2527" s="1769"/>
      <c r="I2527" s="1770" t="str">
        <f>IF(F2527="","",VLOOKUP($A2497,'Result Entry'!$B$9:$GS$108,161,0))</f>
        <v/>
      </c>
      <c r="J2527" s="1629" t="s">
        <v>175</v>
      </c>
      <c r="K2527" s="2098"/>
      <c r="L2527" s="2098"/>
      <c r="M2527" s="1630"/>
      <c r="N2527" s="2099"/>
      <c r="O2527" s="2100"/>
      <c r="P2527" s="2100"/>
      <c r="Q2527" s="2101"/>
      <c r="R2527" s="610"/>
    </row>
    <row r="2528" spans="8:8" ht="33.75" customHeight="1">
      <c r="A2528" s="1954"/>
      <c r="B2528" s="1986" t="s">
        <v>70</v>
      </c>
      <c r="C2528" s="1774" t="str">
        <f>'Result Entry'!$FG$3</f>
        <v>Jeewan Kaushal</v>
      </c>
      <c r="D2528" s="1775"/>
      <c r="E2528" s="1776"/>
      <c r="F2528" s="1769" t="str">
        <f>IF(OR($L2501="TC",$L2501="Nso"),"",VLOOKUP($A2497,'Result Entry'!$B$9:$HS$108,208,0))</f>
        <v>0/100</v>
      </c>
      <c r="G2528" s="1769"/>
      <c r="H2528" s="1769"/>
      <c r="I2528" s="1770" t="str">
        <f>IF(F2528="","",VLOOKUP($A2497,'Result Entry'!$B$9:$HS$108,167,0))</f>
        <v/>
      </c>
      <c r="J2528" s="1629" t="s">
        <v>149</v>
      </c>
      <c r="K2528" s="2098"/>
      <c r="L2528" s="2098"/>
      <c r="M2528" s="1630"/>
      <c r="N2528" s="1630"/>
      <c r="O2528" s="1630"/>
      <c r="P2528" s="1630"/>
      <c r="Q2528" s="2102"/>
      <c r="R2528" s="610"/>
    </row>
    <row r="2529" spans="8:8" ht="33.75" customHeight="1">
      <c r="A2529" s="1954"/>
      <c r="B2529" s="1986" t="s">
        <v>70</v>
      </c>
      <c r="C2529" s="1777" t="s">
        <v>181</v>
      </c>
      <c r="D2529" s="1778"/>
      <c r="E2529" s="1779"/>
      <c r="F2529" s="2103" t="s">
        <v>182</v>
      </c>
      <c r="G2529" s="2104"/>
      <c r="H2529" s="2105"/>
      <c r="I2529" s="1782" t="s">
        <v>31</v>
      </c>
      <c r="J2529" s="1629" t="s">
        <v>176</v>
      </c>
      <c r="K2529" s="2098"/>
      <c r="L2529" s="2098"/>
      <c r="M2529" s="1630"/>
      <c r="N2529" s="1630"/>
      <c r="O2529" s="1630"/>
      <c r="P2529" s="1630"/>
      <c r="Q2529" s="2102"/>
      <c r="R2529" s="610"/>
    </row>
    <row r="2530" spans="8:8" ht="33.75" customHeight="1">
      <c r="A2530" s="1954"/>
      <c r="B2530" s="1986" t="s">
        <v>70</v>
      </c>
      <c r="C2530" s="1783"/>
      <c r="D2530" s="1784"/>
      <c r="E2530" s="1785"/>
      <c r="F2530" s="1786" t="s">
        <v>245</v>
      </c>
      <c r="G2530" s="2106"/>
      <c r="H2530" s="1787"/>
      <c r="I2530" s="1788" t="s">
        <v>63</v>
      </c>
      <c r="J2530" s="1647" t="s">
        <v>68</v>
      </c>
      <c r="K2530" s="1648"/>
      <c r="L2530" s="1648"/>
      <c r="M2530" s="1648"/>
      <c r="N2530" s="1648"/>
      <c r="O2530" s="1648"/>
      <c r="P2530" s="1648"/>
      <c r="Q2530" s="2107"/>
      <c r="R2530" s="610"/>
    </row>
    <row r="2531" spans="8:8" ht="33.75" customHeight="1">
      <c r="A2531" s="1954"/>
      <c r="B2531" s="1986" t="s">
        <v>70</v>
      </c>
      <c r="C2531" s="1783"/>
      <c r="D2531" s="1784"/>
      <c r="E2531" s="1785"/>
      <c r="F2531" s="1786" t="s">
        <v>246</v>
      </c>
      <c r="G2531" s="2106"/>
      <c r="H2531" s="1787"/>
      <c r="I2531" s="1788" t="s">
        <v>64</v>
      </c>
      <c r="J2531" s="1650"/>
      <c r="K2531" s="1651"/>
      <c r="L2531" s="1651"/>
      <c r="M2531" s="1651"/>
      <c r="N2531" s="1651"/>
      <c r="O2531" s="1651"/>
      <c r="P2531" s="1651"/>
      <c r="Q2531" s="2108"/>
      <c r="R2531" s="610"/>
    </row>
    <row r="2532" spans="8:8" ht="33.75" customHeight="1">
      <c r="A2532" s="1954"/>
      <c r="B2532" s="1986" t="s">
        <v>70</v>
      </c>
      <c r="C2532" s="1783"/>
      <c r="D2532" s="1784"/>
      <c r="E2532" s="1785"/>
      <c r="F2532" s="1786" t="s">
        <v>247</v>
      </c>
      <c r="G2532" s="2106"/>
      <c r="H2532" s="1787"/>
      <c r="I2532" s="1788" t="s">
        <v>66</v>
      </c>
      <c r="J2532" s="1650"/>
      <c r="K2532" s="1651"/>
      <c r="L2532" s="1651"/>
      <c r="M2532" s="1651"/>
      <c r="N2532" s="1651"/>
      <c r="O2532" s="1651"/>
      <c r="P2532" s="1651"/>
      <c r="Q2532" s="2108"/>
      <c r="R2532" s="610"/>
    </row>
    <row r="2533" spans="8:8" ht="33.75" customHeight="1">
      <c r="A2533" s="1954"/>
      <c r="B2533" s="1986" t="s">
        <v>70</v>
      </c>
      <c r="C2533" s="1783"/>
      <c r="D2533" s="1784"/>
      <c r="E2533" s="1785"/>
      <c r="F2533" s="1786" t="s">
        <v>248</v>
      </c>
      <c r="G2533" s="2106"/>
      <c r="H2533" s="1787"/>
      <c r="I2533" s="1788" t="s">
        <v>65</v>
      </c>
      <c r="J2533" s="1653" t="s">
        <v>81</v>
      </c>
      <c r="K2533" s="1654"/>
      <c r="L2533" s="1654"/>
      <c r="M2533" s="1654"/>
      <c r="N2533" s="1654"/>
      <c r="O2533" s="1654"/>
      <c r="P2533" s="1654"/>
      <c r="Q2533" s="2109"/>
      <c r="R2533" s="610"/>
    </row>
    <row r="2534" spans="8:8" ht="33.75" customHeight="1">
      <c r="A2534" s="1954"/>
      <c r="B2534" s="2110" t="s">
        <v>70</v>
      </c>
      <c r="C2534" s="2111"/>
      <c r="D2534" s="2112"/>
      <c r="E2534" s="2113"/>
      <c r="F2534" s="2114"/>
      <c r="G2534" s="2115"/>
      <c r="H2534" s="2115"/>
      <c r="I2534" s="2116"/>
      <c r="J2534" s="2117"/>
      <c r="K2534" s="2118"/>
      <c r="L2534" s="2118"/>
      <c r="M2534" s="2118"/>
      <c r="N2534" s="2118"/>
      <c r="O2534" s="2118"/>
      <c r="P2534" s="2118"/>
      <c r="Q2534" s="2119"/>
      <c r="R2534" s="610"/>
    </row>
    <row r="2535" spans="8:8" s="927" ht="48.75" customFormat="1" customHeight="1">
      <c r="A2535" s="1439"/>
      <c r="B2535" s="2120"/>
      <c r="C2535" s="2120"/>
      <c r="D2535" s="2120"/>
      <c r="E2535" s="2120"/>
      <c r="F2535" s="2120"/>
      <c r="G2535" s="2120"/>
      <c r="H2535" s="2120"/>
      <c r="I2535" s="2120"/>
      <c r="J2535" s="2120"/>
      <c r="K2535" s="2120"/>
      <c r="L2535" s="2120"/>
      <c r="M2535" s="2120"/>
      <c r="N2535" s="2120"/>
      <c r="O2535" s="2120"/>
      <c r="P2535" s="2120"/>
      <c r="Q2535" s="2120"/>
      <c r="R2535" s="610"/>
    </row>
    <row r="2536" spans="8:8" ht="9.75" customHeight="1">
      <c r="A2536" s="1949">
        <f>A2497+1</f>
        <v>66.0</v>
      </c>
      <c r="B2536" s="1949"/>
      <c r="C2536" s="1949"/>
      <c r="D2536" s="1949"/>
      <c r="E2536" s="1949"/>
      <c r="F2536" s="1949"/>
      <c r="G2536" s="1949"/>
      <c r="H2536" s="1949"/>
      <c r="I2536" s="1949"/>
      <c r="J2536" s="1949"/>
      <c r="K2536" s="1949"/>
      <c r="L2536" s="1949"/>
      <c r="M2536" s="1949"/>
      <c r="N2536" s="1949"/>
      <c r="O2536" s="1949"/>
      <c r="P2536" s="1949"/>
      <c r="Q2536" s="1949"/>
      <c r="R2536" s="1949"/>
    </row>
    <row r="2537" spans="8:8" ht="16.5" customHeight="1">
      <c r="A2537" s="1950"/>
      <c r="B2537" s="1951" t="s">
        <v>51</v>
      </c>
      <c r="C2537" s="1952"/>
      <c r="D2537" s="1952"/>
      <c r="E2537" s="1952"/>
      <c r="F2537" s="1952"/>
      <c r="G2537" s="1952"/>
      <c r="H2537" s="1952"/>
      <c r="I2537" s="1952"/>
      <c r="J2537" s="1952"/>
      <c r="K2537" s="1952"/>
      <c r="L2537" s="1952"/>
      <c r="M2537" s="1952"/>
      <c r="N2537" s="1952"/>
      <c r="O2537" s="1952"/>
      <c r="P2537" s="1952"/>
      <c r="Q2537" s="1953"/>
      <c r="R2537" s="610"/>
    </row>
    <row r="2538" spans="8:8" ht="62.25" customHeight="1">
      <c r="A2538" s="1954"/>
      <c r="B2538" s="1955"/>
      <c r="C2538" s="1956"/>
      <c r="D2538" s="1957" t="str">
        <f>Master!$E$8</f>
        <v>Govt. Sr. Secondary School </v>
      </c>
      <c r="E2538" s="1958"/>
      <c r="F2538" s="1958"/>
      <c r="G2538" s="1958"/>
      <c r="H2538" s="1958"/>
      <c r="I2538" s="1958"/>
      <c r="J2538" s="1958"/>
      <c r="K2538" s="1958"/>
      <c r="L2538" s="1958"/>
      <c r="M2538" s="1958"/>
      <c r="N2538" s="1958"/>
      <c r="O2538" s="1958"/>
      <c r="P2538" s="1958"/>
      <c r="Q2538" s="1959"/>
      <c r="R2538" s="610"/>
    </row>
    <row r="2539" spans="8:8" ht="33.0" customHeight="1">
      <c r="A2539" s="1954"/>
      <c r="B2539" s="1960"/>
      <c r="C2539" s="1961"/>
      <c r="D2539" s="1962" t="str">
        <f>Master!$E$11</f>
        <v>P.S.-Bapini (Jodhpur)</v>
      </c>
      <c r="E2539" s="1962"/>
      <c r="F2539" s="1962"/>
      <c r="G2539" s="1962"/>
      <c r="H2539" s="1962"/>
      <c r="I2539" s="1962"/>
      <c r="J2539" s="1962"/>
      <c r="K2539" s="1962"/>
      <c r="L2539" s="1962"/>
      <c r="M2539" s="1962"/>
      <c r="N2539" s="1962"/>
      <c r="O2539" s="1962"/>
      <c r="P2539" s="1962"/>
      <c r="Q2539" s="1963"/>
      <c r="R2539" s="610"/>
    </row>
    <row r="2540" spans="8:8" ht="21.75" customHeight="1">
      <c r="A2540" s="1954"/>
      <c r="B2540" s="1964"/>
      <c r="C2540" s="1965" t="s">
        <v>151</v>
      </c>
      <c r="D2540" s="1966"/>
      <c r="E2540" s="1966"/>
      <c r="F2540" s="1966"/>
      <c r="G2540" s="1966"/>
      <c r="H2540" s="1967"/>
      <c r="I2540" s="1968" t="s">
        <v>128</v>
      </c>
      <c r="J2540" s="1969"/>
      <c r="K2540" s="1969"/>
      <c r="L2540" s="1970">
        <f>VLOOKUP(A2536,'Result Entry'!$B$6:$K$108,6,0)</f>
        <v>0.0</v>
      </c>
      <c r="M2540" s="1971"/>
      <c r="N2540" s="1972" t="s">
        <v>69</v>
      </c>
      <c r="O2540" s="1973"/>
      <c r="P2540" s="1974">
        <f>Master!$E$14</f>
        <v>8.151106901E9</v>
      </c>
      <c r="Q2540" s="1975"/>
      <c r="R2540" s="610"/>
    </row>
    <row r="2541" spans="8:8" ht="21.75" customHeight="1">
      <c r="A2541" s="1954"/>
      <c r="B2541" s="1976"/>
      <c r="C2541" s="1965"/>
      <c r="D2541" s="1966"/>
      <c r="E2541" s="1966"/>
      <c r="F2541" s="1966"/>
      <c r="G2541" s="1966"/>
      <c r="H2541" s="1967"/>
      <c r="I2541" s="1968"/>
      <c r="J2541" s="1969"/>
      <c r="K2541" s="1969"/>
      <c r="L2541" s="1970"/>
      <c r="M2541" s="1971"/>
      <c r="N2541" s="1470" t="s">
        <v>67</v>
      </c>
      <c r="O2541" s="1471"/>
      <c r="P2541" s="1472"/>
      <c r="Q2541" s="1977"/>
      <c r="R2541" s="610"/>
    </row>
    <row r="2542" spans="8:8" ht="21.75" customHeight="1">
      <c r="A2542" s="1954"/>
      <c r="B2542" s="1976"/>
      <c r="C2542" s="1978"/>
      <c r="D2542" s="1979"/>
      <c r="E2542" s="1979"/>
      <c r="F2542" s="1979"/>
      <c r="G2542" s="1979"/>
      <c r="H2542" s="1980"/>
      <c r="I2542" s="1981"/>
      <c r="J2542" s="1982"/>
      <c r="K2542" s="1982"/>
      <c r="L2542" s="1983"/>
      <c r="M2542" s="1984"/>
      <c r="N2542" s="1479" t="s">
        <v>52</v>
      </c>
      <c r="O2542" s="1480"/>
      <c r="P2542" s="1481" t="str">
        <f>Master!$E$6</f>
        <v>2022-23</v>
      </c>
      <c r="Q2542" s="1985"/>
      <c r="R2542" s="610"/>
    </row>
    <row r="2543" spans="8:8" ht="33.75" customHeight="1">
      <c r="A2543" s="1954"/>
      <c r="B2543" s="1986" t="s">
        <v>70</v>
      </c>
      <c r="C2543" s="1677" t="s">
        <v>21</v>
      </c>
      <c r="D2543" s="1678"/>
      <c r="E2543" s="1678"/>
      <c r="F2543" s="1678"/>
      <c r="G2543" s="1679"/>
      <c r="H2543" s="1680" t="s">
        <v>150</v>
      </c>
      <c r="I2543" s="1681">
        <f>VLOOKUP($A2536,'Result Entry'!$B$9:$FW$108,4,0)</f>
        <v>0.0</v>
      </c>
      <c r="J2543" s="1681"/>
      <c r="K2543" s="1681"/>
      <c r="L2543" s="1681"/>
      <c r="M2543" s="1681"/>
      <c r="N2543" s="1681"/>
      <c r="O2543" s="1681"/>
      <c r="P2543" s="1681"/>
      <c r="Q2543" s="1987"/>
      <c r="R2543" s="610"/>
    </row>
    <row r="2544" spans="8:8" ht="33.75" customHeight="1">
      <c r="A2544" s="1954"/>
      <c r="B2544" s="1986" t="s">
        <v>70</v>
      </c>
      <c r="C2544" s="1683" t="s">
        <v>23</v>
      </c>
      <c r="D2544" s="1684"/>
      <c r="E2544" s="1684"/>
      <c r="F2544" s="1684"/>
      <c r="G2544" s="1685"/>
      <c r="H2544" s="1686" t="s">
        <v>150</v>
      </c>
      <c r="I2544" s="1687">
        <f>VLOOKUP($A2536,'Result Entry'!$B$9:$FW$108,7,0)</f>
        <v>0.0</v>
      </c>
      <c r="J2544" s="1687"/>
      <c r="K2544" s="1687"/>
      <c r="L2544" s="1687"/>
      <c r="M2544" s="1687"/>
      <c r="N2544" s="1687"/>
      <c r="O2544" s="1687"/>
      <c r="P2544" s="1687"/>
      <c r="Q2544" s="1988"/>
      <c r="R2544" s="610"/>
    </row>
    <row r="2545" spans="8:8" ht="33.75" customHeight="1">
      <c r="A2545" s="1954"/>
      <c r="B2545" s="1986" t="s">
        <v>70</v>
      </c>
      <c r="C2545" s="1683" t="s">
        <v>24</v>
      </c>
      <c r="D2545" s="1684"/>
      <c r="E2545" s="1684"/>
      <c r="F2545" s="1684"/>
      <c r="G2545" s="1685"/>
      <c r="H2545" s="1686" t="s">
        <v>150</v>
      </c>
      <c r="I2545" s="1687">
        <f>VLOOKUP($A2536,'Result Entry'!$B$9:$FW$108,8,0)</f>
        <v>0.0</v>
      </c>
      <c r="J2545" s="1687"/>
      <c r="K2545" s="1687"/>
      <c r="L2545" s="1687"/>
      <c r="M2545" s="1687"/>
      <c r="N2545" s="1687"/>
      <c r="O2545" s="1687"/>
      <c r="P2545" s="1687"/>
      <c r="Q2545" s="1988"/>
      <c r="R2545" s="610"/>
    </row>
    <row r="2546" spans="8:8" ht="33.75" customHeight="1">
      <c r="A2546" s="1954"/>
      <c r="B2546" s="1986" t="s">
        <v>70</v>
      </c>
      <c r="C2546" s="1683" t="s">
        <v>53</v>
      </c>
      <c r="D2546" s="1684"/>
      <c r="E2546" s="1684"/>
      <c r="F2546" s="1684"/>
      <c r="G2546" s="1685"/>
      <c r="H2546" s="1686" t="s">
        <v>150</v>
      </c>
      <c r="I2546" s="1687">
        <f>VLOOKUP($A2536,'Result Entry'!$B$9:$FW$108,9,0)</f>
        <v>0.0</v>
      </c>
      <c r="J2546" s="1687"/>
      <c r="K2546" s="1687"/>
      <c r="L2546" s="1687"/>
      <c r="M2546" s="1687"/>
      <c r="N2546" s="1687"/>
      <c r="O2546" s="1687"/>
      <c r="P2546" s="1687"/>
      <c r="Q2546" s="1988"/>
      <c r="R2546" s="610"/>
    </row>
    <row r="2547" spans="8:8" ht="33.75" customHeight="1">
      <c r="A2547" s="1954"/>
      <c r="B2547" s="1986" t="s">
        <v>70</v>
      </c>
      <c r="C2547" s="1683" t="s">
        <v>54</v>
      </c>
      <c r="D2547" s="1684"/>
      <c r="E2547" s="1684"/>
      <c r="F2547" s="1684"/>
      <c r="G2547" s="1685"/>
      <c r="H2547" s="1686" t="s">
        <v>150</v>
      </c>
      <c r="I2547" s="1689" t="str">
        <f>CONCATENATE('Result Entry'!$G$4,'Result Entry'!$J$4)</f>
        <v>11(A)</v>
      </c>
      <c r="J2547" s="1687"/>
      <c r="K2547" s="1687"/>
      <c r="L2547" s="1687"/>
      <c r="M2547" s="1687"/>
      <c r="N2547" s="1687"/>
      <c r="O2547" s="1687"/>
      <c r="P2547" s="1687"/>
      <c r="Q2547" s="1988"/>
      <c r="R2547" s="610"/>
    </row>
    <row r="2548" spans="8:8" ht="33.75" customHeight="1">
      <c r="A2548" s="1954"/>
      <c r="B2548" s="1986" t="s">
        <v>70</v>
      </c>
      <c r="C2548" s="1742" t="s">
        <v>26</v>
      </c>
      <c r="D2548" s="1763"/>
      <c r="E2548" s="1763"/>
      <c r="F2548" s="1763"/>
      <c r="G2548" s="1989"/>
      <c r="H2548" s="1693" t="s">
        <v>150</v>
      </c>
      <c r="I2548" s="1694">
        <f>VLOOKUP($A2536,'Result Entry'!$B$9:$FW$108,10,0)</f>
        <v>0.0</v>
      </c>
      <c r="J2548" s="1694"/>
      <c r="K2548" s="1694"/>
      <c r="L2548" s="1694"/>
      <c r="M2548" s="1694"/>
      <c r="N2548" s="1694"/>
      <c r="O2548" s="1694"/>
      <c r="P2548" s="1694"/>
      <c r="Q2548" s="1990"/>
      <c r="R2548" s="610"/>
    </row>
    <row r="2549" spans="8:8" ht="33.75" customHeight="1">
      <c r="A2549" s="1954"/>
      <c r="B2549" s="1986" t="s">
        <v>70</v>
      </c>
      <c r="C2549" s="1991" t="s">
        <v>244</v>
      </c>
      <c r="D2549" s="1992"/>
      <c r="E2549" s="1993" t="s">
        <v>73</v>
      </c>
      <c r="F2549" s="1994" t="s">
        <v>74</v>
      </c>
      <c r="G2549" s="1994" t="s">
        <v>230</v>
      </c>
      <c r="H2549" s="1995" t="s">
        <v>169</v>
      </c>
      <c r="I2549" s="1701" t="s">
        <v>56</v>
      </c>
      <c r="J2549" s="1996"/>
      <c r="K2549" s="1996"/>
      <c r="L2549" s="1997" t="s">
        <v>231</v>
      </c>
      <c r="M2549" s="1998" t="s">
        <v>85</v>
      </c>
      <c r="N2549" s="1998"/>
      <c r="O2549" s="1999"/>
      <c r="P2549" s="2000" t="s">
        <v>77</v>
      </c>
      <c r="Q2549" s="2001" t="s">
        <v>99</v>
      </c>
      <c r="R2549" s="610"/>
    </row>
    <row r="2550" spans="8:8" ht="33.75" customHeight="1">
      <c r="A2550" s="1954"/>
      <c r="B2550" s="1986" t="s">
        <v>70</v>
      </c>
      <c r="C2550" s="2002"/>
      <c r="D2550" s="2003"/>
      <c r="E2550" s="2004"/>
      <c r="F2550" s="2005"/>
      <c r="G2550" s="2005"/>
      <c r="H2550" s="2006"/>
      <c r="I2550" s="2007" t="s">
        <v>233</v>
      </c>
      <c r="J2550" s="2008" t="s">
        <v>87</v>
      </c>
      <c r="K2550" s="2009" t="s">
        <v>109</v>
      </c>
      <c r="L2550" s="2010"/>
      <c r="M2550" s="2007" t="s">
        <v>233</v>
      </c>
      <c r="N2550" s="2008" t="s">
        <v>87</v>
      </c>
      <c r="O2550" s="2011" t="s">
        <v>110</v>
      </c>
      <c r="P2550" s="2012"/>
      <c r="Q2550" s="2013"/>
      <c r="R2550" s="610"/>
    </row>
    <row r="2551" spans="8:8" s="2014" ht="33.75" customFormat="1" customHeight="1">
      <c r="A2551" s="1954"/>
      <c r="B2551" s="1986" t="s">
        <v>70</v>
      </c>
      <c r="C2551" s="2015" t="s">
        <v>57</v>
      </c>
      <c r="D2551" s="2016"/>
      <c r="E2551" s="2017">
        <f>'Result Entry'!$L$7</f>
        <v>10.0</v>
      </c>
      <c r="F2551" s="2018">
        <f>'Result Entry'!$M$7</f>
        <v>10.0</v>
      </c>
      <c r="G2551" s="2018">
        <f>'Result Entry'!$N$7</f>
        <v>10.0</v>
      </c>
      <c r="H2551" s="2019">
        <f>SUM(E2551:G2551)</f>
        <v>30.0</v>
      </c>
      <c r="I2551" s="2020" t="s">
        <v>243</v>
      </c>
      <c r="J2551" s="2021" t="s">
        <v>243</v>
      </c>
      <c r="K2551" s="2022">
        <f>'Result Entry'!$P$7</f>
        <v>70.0</v>
      </c>
      <c r="L2551" s="2023">
        <f>SUM(H2551,K2551)</f>
        <v>100.0</v>
      </c>
      <c r="M2551" s="2020" t="s">
        <v>243</v>
      </c>
      <c r="N2551" s="2021" t="s">
        <v>243</v>
      </c>
      <c r="O2551" s="2019">
        <f>'Result Entry'!$R$7</f>
        <v>100.0</v>
      </c>
      <c r="P2551" s="2024">
        <f>SUM(L2551,O2551)</f>
        <v>200.0</v>
      </c>
      <c r="Q2551" s="2025"/>
      <c r="R2551" s="610"/>
    </row>
    <row r="2552" spans="8:8" s="1538" ht="33.75" customFormat="1" customHeight="1">
      <c r="A2552" s="1954"/>
      <c r="B2552" s="1986" t="s">
        <v>70</v>
      </c>
      <c r="C2552" s="1540" t="str">
        <f>'Result Entry'!$L$3</f>
        <v>HINDI Comp.</v>
      </c>
      <c r="D2552" s="1541"/>
      <c r="E2552" s="1728">
        <f>IF($L2540="TC",0,IF($L2540="Nso",0,VLOOKUP($A2536,'Result Entry'!$B$9:$FW$108,11,0)))</f>
        <v>0.0</v>
      </c>
      <c r="F2552" s="1729">
        <f>IF($L2540="TC",0,IF($L2540="Nso",0,VLOOKUP($A2536,'Result Entry'!$B$9:$FW$108,12,0)))</f>
        <v>0.0</v>
      </c>
      <c r="G2552" s="1729">
        <f>IF($L2540="TC",0,IF($L2540="Nso",0,VLOOKUP($A2536,'Result Entry'!$B$9:$FW$108,13,0)))</f>
        <v>0.0</v>
      </c>
      <c r="H2552" s="2026">
        <f>SUM(E2552:G2552)</f>
        <v>0.0</v>
      </c>
      <c r="I2552" s="2027" t="str">
        <f>CONCATENATE(U2552,"/",'Result Entry'!$P$7)</f>
        <v>0/70</v>
      </c>
      <c r="J2552" s="2028" t="str">
        <f>IF(V2552=0,"--",CONCATENATE(V2552,"/"))</f>
        <v>--</v>
      </c>
      <c r="K2552" s="2029">
        <f>SUM(U2552:V2552)</f>
        <v>0.0</v>
      </c>
      <c r="L2552" s="2030">
        <f>SUM(H2552,K2552)</f>
        <v>0.0</v>
      </c>
      <c r="M2552" s="2027" t="str">
        <f>CONCATENATE(W2552,"/",'Result Entry'!$R$7)</f>
        <v>0/100</v>
      </c>
      <c r="N2552" s="2028" t="str">
        <f>IF(X2552=0,"--",CONCATENATE(X2552,"/"))</f>
        <v>--</v>
      </c>
      <c r="O2552" s="2031">
        <f>SUM(W2552:X2552)</f>
        <v>0.0</v>
      </c>
      <c r="P2552" s="1734">
        <f>SUM(L2552,O2552)</f>
        <v>0.0</v>
      </c>
      <c r="Q2552" s="2032" t="str">
        <f>IF($L2540="TC",0,IF($L2540="Nso",0,VLOOKUP($A2536,'Result Entry'!$B$9:$FW$108,24,0)))</f>
        <v/>
      </c>
      <c r="R2552" s="610"/>
      <c r="U2552" s="2033">
        <f>IF($L2540="TC",0,IF($L2540="Nso",0,VLOOKUP($A2536,'Result Entry'!$B$9:$FW$108,15,0)))</f>
        <v>0.0</v>
      </c>
      <c r="V2552" s="2033">
        <v>0.0</v>
      </c>
      <c r="W2552" s="2033">
        <f>IF($L2540="TC",0,IF($L2540="Nso",0,VLOOKUP($A2536,'Result Entry'!$B$9:$FW$108,17,0)))</f>
        <v>0.0</v>
      </c>
      <c r="X2552" s="2033">
        <v>0.0</v>
      </c>
    </row>
    <row r="2553" spans="8:8" s="1538" ht="33.75" customFormat="1" customHeight="1">
      <c r="A2553" s="1954"/>
      <c r="B2553" s="1986" t="s">
        <v>70</v>
      </c>
      <c r="C2553" s="1551" t="str">
        <f>'Result Entry'!$Z$3</f>
        <v>ENGLISH Comp.</v>
      </c>
      <c r="D2553" s="1552"/>
      <c r="E2553" s="1728">
        <f>IF($L2540="TC",0,IF($L2540="Nso",0,VLOOKUP($A2536,'Result Entry'!$B$9:$FW$108,25,0)))</f>
        <v>0.0</v>
      </c>
      <c r="F2553" s="1729">
        <f>IF($L2540="TC",0,IF($L2540="Nso",0,VLOOKUP($A2536,'Result Entry'!$B$9:$FW$108,26,0)))</f>
        <v>0.0</v>
      </c>
      <c r="G2553" s="1729">
        <f>IF($L2540="TC",0,IF($L2540="Nso",0,VLOOKUP($A2536,'Result Entry'!$B$9:$FW$108,27,0)))</f>
        <v>0.0</v>
      </c>
      <c r="H2553" s="2034">
        <f t="shared" si="325" ref="H2553:H2558">SUM(E2553:G2553)</f>
        <v>0.0</v>
      </c>
      <c r="I2553" s="2035" t="str">
        <f>CONCATENATE(U2553,"/",'Result Entry'!$AD$7)</f>
        <v>0/70</v>
      </c>
      <c r="J2553" s="2036" t="str">
        <f>IF(V2553=0,"--",CONCATENATE(V2553,"/"))</f>
        <v>--</v>
      </c>
      <c r="K2553" s="2037">
        <f t="shared" si="326" ref="K2553:K2558">SUM(U2553:V2553)</f>
        <v>0.0</v>
      </c>
      <c r="L2553" s="2038">
        <f t="shared" si="327" ref="L2553:L2558">SUM(H2553,K2553)</f>
        <v>0.0</v>
      </c>
      <c r="M2553" s="2035" t="str">
        <f>CONCATENATE(W2553,"/",'Result Entry'!$AF$7)</f>
        <v>0/100</v>
      </c>
      <c r="N2553" s="2036" t="str">
        <f>IF(X2553=0,"--",CONCATENATE(X2553,"/"))</f>
        <v>--</v>
      </c>
      <c r="O2553" s="2031">
        <f t="shared" si="328" ref="O2553:O2558">SUM(W2553:X2553)</f>
        <v>0.0</v>
      </c>
      <c r="P2553" s="1734">
        <f t="shared" si="329" ref="P2553:P2558">SUM(L2553,O2553)</f>
        <v>0.0</v>
      </c>
      <c r="Q2553" s="2032" t="str">
        <f>IF($L2540="TC",0,IF($L2540="Nso",0,VLOOKUP($A2536,'Result Entry'!$B$9:$FW$108,38,0)))</f>
        <v/>
      </c>
      <c r="R2553" s="610"/>
      <c r="U2553" s="2039">
        <f>IF($L2540="TC",0,IF($L2540="Nso",0,VLOOKUP($A2536,'Result Entry'!$B$9:$FW$108,29,0)))</f>
        <v>0.0</v>
      </c>
      <c r="V2553" s="2039">
        <v>0.0</v>
      </c>
      <c r="W2553" s="2039">
        <f>IF($L2540="TC",0,IF($L2540="Nso",0,VLOOKUP($A2536,'Result Entry'!$B$9:$FW$108,31,0)))</f>
        <v>0.0</v>
      </c>
      <c r="X2553" s="2039">
        <v>0.0</v>
      </c>
    </row>
    <row r="2554" spans="8:8" s="1538" ht="33.75" customFormat="1" customHeight="1">
      <c r="A2554" s="1954"/>
      <c r="B2554" s="1986" t="s">
        <v>70</v>
      </c>
      <c r="C2554" s="1551">
        <f>IF(Y2554&gt;=1,'Result Entry'!$AO$3,0)</f>
        <v>0.0</v>
      </c>
      <c r="D2554" s="1552"/>
      <c r="E2554" s="1728">
        <f>IF($L2540="TC",0,IF($L2540="Nso",0,VLOOKUP($A2536,'Result Entry'!$B$9:$FW$108,40,0)))</f>
        <v>0.0</v>
      </c>
      <c r="F2554" s="1729">
        <f>IF($L2540="TC",0,IF($L2540="Nso",0,VLOOKUP($A2536,'Result Entry'!$B$9:$FW$108,41,0)))</f>
        <v>0.0</v>
      </c>
      <c r="G2554" s="1729">
        <f>IF($L2540="TC",0,IF($L2540="Nso",0,VLOOKUP($A2536,'Result Entry'!$B$9:$FW$108,42,0)))</f>
        <v>0.0</v>
      </c>
      <c r="H2554" s="2034">
        <f t="shared" si="325"/>
        <v>0.0</v>
      </c>
      <c r="I2554" s="2035" t="str">
        <f>CONCATENATE(U2554,"/",'Result Entry'!$AS$7)</f>
        <v>0/40</v>
      </c>
      <c r="J2554" s="2036" t="str">
        <f>IF(V2554=0,"--",CONCATENATE(V2554,"/",'Result Entry'!$AT$7))</f>
        <v>--</v>
      </c>
      <c r="K2554" s="2037">
        <f t="shared" si="326"/>
        <v>0.0</v>
      </c>
      <c r="L2554" s="2038">
        <f t="shared" si="327"/>
        <v>0.0</v>
      </c>
      <c r="M2554" s="2035" t="str">
        <f>CONCATENATE(W2554,"/",'Result Entry'!$AW$7)</f>
        <v>0/100</v>
      </c>
      <c r="N2554" s="2036" t="str">
        <f>IF(X2554=0,"--",CONCATENATE(X2554,"/",'Result Entry'!$AX$7))</f>
        <v>--</v>
      </c>
      <c r="O2554" s="2031">
        <f t="shared" si="328"/>
        <v>0.0</v>
      </c>
      <c r="P2554" s="1734">
        <f t="shared" si="329"/>
        <v>0.0</v>
      </c>
      <c r="Q2554" s="2032" t="str">
        <f>IF($L2540="TC",0,IF($L2540="Nso",0,VLOOKUP($A2536,'Result Entry'!$B$9:$FW$108,55,0)))</f>
        <v/>
      </c>
      <c r="R2554" s="610"/>
      <c r="U2554" s="2039">
        <f>IF($L2540="TC",0,IF($L2540="Nso",0,VLOOKUP($A2536,'Result Entry'!$B$9:$FW$108,44,0)))</f>
        <v>0.0</v>
      </c>
      <c r="V2554" s="2039">
        <f>IF($L2540="TC",0,IF($L2540="Nso",0,VLOOKUP($A2536,'Result Entry'!$B$9:$FW$108,45,0)))</f>
        <v>0.0</v>
      </c>
      <c r="W2554" s="2039">
        <f>IF($L2540="TC",0,IF($L2540="Nso",0,VLOOKUP($A2536,'Result Entry'!$B$9:$FW$108,48,0)))</f>
        <v>0.0</v>
      </c>
      <c r="X2554" s="2039">
        <f>IF($L2540="TC",0,IF($L2540="Nso",0,VLOOKUP($A2536,'Result Entry'!$B$9:$FW$108,49,0)))</f>
        <v>0.0</v>
      </c>
      <c r="Y2554" s="2039">
        <f>VLOOKUP($A2536,'Result Entry'!$B$9:$FW$108,39,0)</f>
        <v>0.0</v>
      </c>
    </row>
    <row r="2555" spans="8:8" s="1538" ht="33.75" customFormat="1" customHeight="1">
      <c r="A2555" s="1954"/>
      <c r="B2555" s="1986" t="s">
        <v>70</v>
      </c>
      <c r="C2555" s="1551">
        <f>IF(Y2555&gt;=1,'Result Entry'!$BF$3,0)</f>
        <v>0.0</v>
      </c>
      <c r="D2555" s="1552"/>
      <c r="E2555" s="1728">
        <f>IF($L2540="TC",0,IF($L2540="Nso",0,VLOOKUP($A2536,'Result Entry'!$B$9:$FW$108,57,0)))</f>
        <v>0.0</v>
      </c>
      <c r="F2555" s="1729">
        <f>IF($L2540="TC",0,IF($L2540="Nso",0,VLOOKUP($A2536,'Result Entry'!$B$9:$FW$108,58,0)))</f>
        <v>0.0</v>
      </c>
      <c r="G2555" s="1729">
        <f>IF($L2540="TC",0,IF($L2540="Nso",0,VLOOKUP($A2536,'Result Entry'!$B$9:$FW$108,59,0)))</f>
        <v>0.0</v>
      </c>
      <c r="H2555" s="2034">
        <f t="shared" si="325"/>
        <v>0.0</v>
      </c>
      <c r="I2555" s="2035" t="str">
        <f>CONCATENATE(U2555,"/",'Result Entry'!$BJ$7)</f>
        <v>0/70</v>
      </c>
      <c r="J2555" s="2036" t="str">
        <f>IF(V2555=0,"--",CONCATENATE(V2555,"/",'Result Entry'!$BK$7))</f>
        <v>--</v>
      </c>
      <c r="K2555" s="2037">
        <f t="shared" si="326"/>
        <v>0.0</v>
      </c>
      <c r="L2555" s="2038">
        <f t="shared" si="327"/>
        <v>0.0</v>
      </c>
      <c r="M2555" s="2035" t="str">
        <f>CONCATENATE(W2555,"/",'Result Entry'!$BN$7)</f>
        <v>0/100</v>
      </c>
      <c r="N2555" s="2036" t="str">
        <f>IF(X2555=0,"--",CONCATENATE(X2555,"/",'Result Entry'!$BO$7))</f>
        <v>--</v>
      </c>
      <c r="O2555" s="2031">
        <f t="shared" si="328"/>
        <v>0.0</v>
      </c>
      <c r="P2555" s="1734">
        <f t="shared" si="329"/>
        <v>0.0</v>
      </c>
      <c r="Q2555" s="2032" t="str">
        <f>IF($L2540="TC",0,IF($L2540="Nso",0,VLOOKUP($A2536,'Result Entry'!$B$9:$FW$108,72,0)))</f>
        <v/>
      </c>
      <c r="R2555" s="610"/>
      <c r="U2555" s="2039">
        <f>IF($L2540="TC",0,IF($L2540="Nso",0,VLOOKUP($A2536,'Result Entry'!$B$9:$FW$108,61,0)))</f>
        <v>0.0</v>
      </c>
      <c r="V2555" s="2039">
        <f>IF($L2540="TC",0,IF($L2540="Nso",0,VLOOKUP($A2536,'Result Entry'!$B$9:$FW$108,62,0)))</f>
        <v>0.0</v>
      </c>
      <c r="W2555" s="2039">
        <f>IF($L2540="TC",0,IF($L2540="Nso",0,VLOOKUP($A2536,'Result Entry'!$B$9:$FW$108,65,0)))</f>
        <v>0.0</v>
      </c>
      <c r="X2555" s="2039">
        <f>IF($L2540="TC",0,IF($L2540="Nso",0,VLOOKUP($A2536,'Result Entry'!$B$9:$FW$108,66,0)))</f>
        <v>0.0</v>
      </c>
      <c r="Y2555" s="2039">
        <f>VLOOKUP($A2536,'Result Entry'!$B$9:$FW$108,56,0)</f>
        <v>0.0</v>
      </c>
    </row>
    <row r="2556" spans="8:8" s="1538" ht="33.75" customFormat="1" customHeight="1">
      <c r="A2556" s="1954"/>
      <c r="B2556" s="1986" t="s">
        <v>70</v>
      </c>
      <c r="C2556" s="1554">
        <f>IF(Y2556&gt;=1,'Result Entry'!$BW$3,0)</f>
        <v>0.0</v>
      </c>
      <c r="D2556" s="2040"/>
      <c r="E2556" s="2041">
        <f>IF($L2540="TC",0,IF($L2540="Nso",0,VLOOKUP($A2536,'Result Entry'!$B$9:$FW$108,74,0)))</f>
        <v>0.0</v>
      </c>
      <c r="F2556" s="2042">
        <f>IF($L2540="TC",0,IF($L2540="Nso",0,VLOOKUP($A2536,'Result Entry'!$B$9:$FW$108,75,0)))</f>
        <v>0.0</v>
      </c>
      <c r="G2556" s="2042">
        <f>IF($L2540="TC",0,IF($L2540="Nso",0,VLOOKUP($A2536,'Result Entry'!$B$9:$FW$108,76,0)))</f>
        <v>0.0</v>
      </c>
      <c r="H2556" s="2043">
        <f t="shared" si="325"/>
        <v>0.0</v>
      </c>
      <c r="I2556" s="2044" t="str">
        <f>CONCATENATE(U2556,"/",'Result Entry'!$CA$7)</f>
        <v>0/70</v>
      </c>
      <c r="J2556" s="2045" t="str">
        <f>IF(V2556=0,"--",CONCATENATE(V2556,"/",'Result Entry'!$CB$7))</f>
        <v>--</v>
      </c>
      <c r="K2556" s="2046">
        <f t="shared" si="326"/>
        <v>0.0</v>
      </c>
      <c r="L2556" s="2047">
        <f t="shared" si="327"/>
        <v>0.0</v>
      </c>
      <c r="M2556" s="2044" t="str">
        <f>CONCATENATE(W2556,"/",'Result Entry'!$CE$7)</f>
        <v>0/100</v>
      </c>
      <c r="N2556" s="2045" t="str">
        <f>IF(X2556=0,"--",CONCATENATE(X2556,"/",'Result Entry'!$CF$7))</f>
        <v>--</v>
      </c>
      <c r="O2556" s="2043">
        <f t="shared" si="328"/>
        <v>0.0</v>
      </c>
      <c r="P2556" s="2048">
        <f t="shared" si="329"/>
        <v>0.0</v>
      </c>
      <c r="Q2556" s="2049" t="str">
        <f>IF($L2540="TC",0,IF($L2540="Nso",0,VLOOKUP($A2536,'Result Entry'!$B$9:$FW$108,89,0)))</f>
        <v/>
      </c>
      <c r="R2556" s="610"/>
      <c r="U2556" s="2041">
        <f>IF($L2540="TC",0,IF($L2540="Nso",0,VLOOKUP($A2536,'Result Entry'!$B$9:$FW$108,78,0)))</f>
        <v>0.0</v>
      </c>
      <c r="V2556" s="2041">
        <f>IF($L2540="TC",0,IF($L2540="Nso",0,VLOOKUP($A2536,'Result Entry'!$B$9:$FW$108,79,0)))</f>
        <v>0.0</v>
      </c>
      <c r="W2556" s="2041">
        <f>IF($L2540="TC",0,IF($L2540="Nso",0,VLOOKUP($A2536,'Result Entry'!$B$9:$FW$108,82,0)))</f>
        <v>0.0</v>
      </c>
      <c r="X2556" s="2041">
        <f>IF($L2540="TC",0,IF($L2540="Nso",0,VLOOKUP($A2536,'Result Entry'!$B$9:$FW$108,83,0)))</f>
        <v>0.0</v>
      </c>
      <c r="Y2556" s="2041">
        <f>VLOOKUP($A2536,'Result Entry'!$B$9:$FW$108,73,0)</f>
        <v>0.0</v>
      </c>
    </row>
    <row r="2557" spans="8:8" s="1538" ht="33.75" customFormat="1" customHeight="1">
      <c r="A2557" s="1954"/>
      <c r="B2557" s="1986" t="s">
        <v>70</v>
      </c>
      <c r="C2557" s="2050">
        <f>IF(Y2557&gt;=1,'Result Entry'!$CN$3,0)</f>
        <v>0.0</v>
      </c>
      <c r="D2557" s="2040"/>
      <c r="E2557" s="2051">
        <f>IF($L2540="TC",0,IF($L2540="Nso",0,VLOOKUP($A2536,'Result Entry'!$B$9:$FW$108,91,0)))</f>
        <v>0.0</v>
      </c>
      <c r="F2557" s="2052">
        <f>IF($L2540="TC",0,IF($L2540="Nso",0,VLOOKUP($A2536,'Result Entry'!$B$9:$FW$108,92,0)))</f>
        <v>0.0</v>
      </c>
      <c r="G2557" s="2052">
        <f>IF($L2540="TC",0,IF($L2540="Nso",0,VLOOKUP($A2536,'Result Entry'!$B$9:$FW$108,93,0)))</f>
        <v>0.0</v>
      </c>
      <c r="H2557" s="2053">
        <f t="shared" si="325"/>
        <v>0.0</v>
      </c>
      <c r="I2557" s="2054" t="str">
        <f>CONCATENATE(U2557,"/",'Result Entry'!$CR$7)</f>
        <v>0/70</v>
      </c>
      <c r="J2557" s="2055" t="str">
        <f>IF(V2557=0,"--",CONCATENATE(V2557,"/",'Result Entry'!$CS$7))</f>
        <v>--</v>
      </c>
      <c r="K2557" s="2056">
        <f t="shared" si="326"/>
        <v>0.0</v>
      </c>
      <c r="L2557" s="2057">
        <f t="shared" si="327"/>
        <v>0.0</v>
      </c>
      <c r="M2557" s="2054" t="str">
        <f>CONCATENATE(W2557,"/",'Result Entry'!$CV$7)</f>
        <v>0/100</v>
      </c>
      <c r="N2557" s="2055" t="str">
        <f>IF(X2557=0,"--",CONCATENATE(X2557,"/",'Result Entry'!$CW$7))</f>
        <v>--</v>
      </c>
      <c r="O2557" s="2053">
        <f t="shared" si="328"/>
        <v>0.0</v>
      </c>
      <c r="P2557" s="2058">
        <f t="shared" si="329"/>
        <v>0.0</v>
      </c>
      <c r="Q2557" s="2059" t="str">
        <f>IF($L2540="TC",0,IF($L2540="Nso",0,VLOOKUP($A2536,'Result Entry'!$B$9:$FW$108,106,0)))</f>
        <v/>
      </c>
      <c r="R2557" s="610"/>
      <c r="U2557" s="2051">
        <f>IF($L2540="TC",0,IF($L2540="Nso",0,VLOOKUP($A2536,'Result Entry'!$B$9:$FW$108,95,0)))</f>
        <v>0.0</v>
      </c>
      <c r="V2557" s="2051">
        <f>IF($L2540="TC",0,IF($L2540="Nso",0,VLOOKUP($A2536,'Result Entry'!$B$9:$FW$108,96,0)))</f>
        <v>0.0</v>
      </c>
      <c r="W2557" s="2051">
        <f>IF($L2540="TC",0,IF($L2540="Nso",0,VLOOKUP($A2536,'Result Entry'!$B$9:$FW$108,99,0)))</f>
        <v>0.0</v>
      </c>
      <c r="X2557" s="2051">
        <f>IF($L2540="TC",0,IF($L2540="Nso",0,VLOOKUP($A2536,'Result Entry'!$B$9:$FW$108,100,0)))</f>
        <v>0.0</v>
      </c>
      <c r="Y2557" s="2051">
        <f>VLOOKUP($A2536,'Result Entry'!$B$9:$FW$108,90,0)</f>
        <v>0.0</v>
      </c>
    </row>
    <row r="2558" spans="8:8" s="1538" ht="33.75" customFormat="1" customHeight="1">
      <c r="A2558" s="1954"/>
      <c r="B2558" s="1986" t="s">
        <v>70</v>
      </c>
      <c r="C2558" s="1554">
        <f>IF(Y2558&gt;=1,'Result Entry'!$DE$3,0)</f>
        <v>0.0</v>
      </c>
      <c r="D2558" s="2040"/>
      <c r="E2558" s="1739">
        <f>IF($L2540="TC",0,IF($L2540="Nso",0,VLOOKUP($A2536,'Result Entry'!$B$9:$FW$108,108,0)))</f>
        <v>0.0</v>
      </c>
      <c r="F2558" s="1740">
        <f>IF($L2540="TC",0,IF($L2540="Nso",0,VLOOKUP($A2536,'Result Entry'!$B$9:$FW$108,109,0)))</f>
        <v>0.0</v>
      </c>
      <c r="G2558" s="1740">
        <f>IF($L2540="TC",0,IF($L2540="Nso",0,VLOOKUP($A2536,'Result Entry'!$B$9:$FW$108,110,0)))</f>
        <v>0.0</v>
      </c>
      <c r="H2558" s="2060">
        <f t="shared" si="325"/>
        <v>0.0</v>
      </c>
      <c r="I2558" s="2061" t="str">
        <f>CONCATENATE(U2558,"/",'Result Entry'!$DI$7)</f>
        <v>0/70</v>
      </c>
      <c r="J2558" s="2062" t="str">
        <f>IF(V2558=0,"--",CONCATENATE(V2558,"/",'Result Entry'!$DJ$7))</f>
        <v>--</v>
      </c>
      <c r="K2558" s="2063">
        <f t="shared" si="326"/>
        <v>0.0</v>
      </c>
      <c r="L2558" s="2064">
        <f t="shared" si="327"/>
        <v>0.0</v>
      </c>
      <c r="M2558" s="2061" t="str">
        <f>CONCATENATE(W2558,"/",'Result Entry'!$DM$7)</f>
        <v>0/100</v>
      </c>
      <c r="N2558" s="2062" t="str">
        <f>IF(X2558=0,"--",CONCATENATE(X2558,"/",'Result Entry'!$DN$7))</f>
        <v>--</v>
      </c>
      <c r="O2558" s="2060">
        <f t="shared" si="328"/>
        <v>0.0</v>
      </c>
      <c r="P2558" s="1746">
        <f t="shared" si="329"/>
        <v>0.0</v>
      </c>
      <c r="Q2558" s="2032" t="str">
        <f>IF($L2540="TC",0,IF($L2540="Nso",0,VLOOKUP($A2536,'Result Entry'!$B$9:$FW$108,123,0)))</f>
        <v/>
      </c>
      <c r="R2558" s="610"/>
      <c r="U2558" s="2065">
        <f>IF($L2540="TC",0,IF($L2540="Nso",0,VLOOKUP($A2536,'Result Entry'!$B$9:$FW$108,112,0)))</f>
        <v>0.0</v>
      </c>
      <c r="V2558" s="2065">
        <f>IF($L2540="TC",0,IF($L2540="Nso",0,VLOOKUP($A2536,'Result Entry'!$B$9:$FW$108,113,0)))</f>
        <v>0.0</v>
      </c>
      <c r="W2558" s="2065">
        <f>IF($L2540="TC",0,IF($L2540="Nso",0,VLOOKUP($A2536,'Result Entry'!$B$9:$FW$108,116,0)))</f>
        <v>0.0</v>
      </c>
      <c r="X2558" s="2065">
        <f>IF($L2540="TC",0,IF($L2540="Nso",0,VLOOKUP($A2536,'Result Entry'!$B$9:$FW$108,117,0)))</f>
        <v>0.0</v>
      </c>
      <c r="Y2558" s="2065">
        <f>VLOOKUP($A2536,'Result Entry'!$B$9:$FW$108,107,0)</f>
        <v>0.0</v>
      </c>
    </row>
    <row r="2559" spans="8:8" ht="33.75" customHeight="1">
      <c r="A2559" s="1954"/>
      <c r="B2559" s="1986" t="s">
        <v>70</v>
      </c>
      <c r="C2559" s="1565" t="s">
        <v>78</v>
      </c>
      <c r="D2559" s="1566"/>
      <c r="E2559" s="1567"/>
      <c r="F2559" s="1747" t="s">
        <v>79</v>
      </c>
      <c r="G2559" s="2066"/>
      <c r="H2559" s="1748"/>
      <c r="I2559" s="1747" t="s">
        <v>80</v>
      </c>
      <c r="J2559" s="1749"/>
      <c r="K2559" s="2067" t="s">
        <v>42</v>
      </c>
      <c r="L2559" s="2068"/>
      <c r="M2559" s="2067" t="s">
        <v>92</v>
      </c>
      <c r="N2559" s="1753"/>
      <c r="O2559" s="1752" t="s">
        <v>40</v>
      </c>
      <c r="P2559" s="1753"/>
      <c r="Q2559" s="2069" t="s">
        <v>44</v>
      </c>
      <c r="R2559" s="610"/>
    </row>
    <row r="2560" spans="8:8" ht="33.75" customHeight="1">
      <c r="A2560" s="1954"/>
      <c r="B2560" s="1986" t="s">
        <v>70</v>
      </c>
      <c r="C2560" s="1577"/>
      <c r="D2560" s="1578"/>
      <c r="E2560" s="1579"/>
      <c r="F2560" s="1755">
        <f>IF($L2540="TC",0,IF($L2540="Nso",0,VLOOKUP($A2536,'Result Entry'!$B$9:$FW$108,171,0)))</f>
        <v>0.0</v>
      </c>
      <c r="G2560" s="2070"/>
      <c r="H2560" s="1756"/>
      <c r="I2560" s="2071">
        <f>IF($L2540="TC",0,IF($L2540="Nso",0,VLOOKUP($A2536,'Result Entry'!$B$9:$FW$108,172,0)))</f>
        <v>0.0</v>
      </c>
      <c r="J2560" s="2072"/>
      <c r="K2560" s="2073">
        <f>IF($L2540="TC",0,IF($L2540="Nso",0,VLOOKUP($A2536,'Result Entry'!$B$9:$FW$108,173,0)))</f>
        <v>0.0</v>
      </c>
      <c r="L2560" s="2074"/>
      <c r="M2560" s="2075" t="str">
        <f>IF($L2540="TC",0,IF($L2540="Nso",0,VLOOKUP($A2536,'Result Entry'!$B$9:$FW$108,174,0)))</f>
        <v/>
      </c>
      <c r="N2560" s="2076"/>
      <c r="O2560" s="1535" t="str">
        <f>VLOOKUP($A2536,'Result Entry'!$B$9:$FW$108,175,0)</f>
        <v/>
      </c>
      <c r="P2560" s="1534"/>
      <c r="Q2560" s="2077" t="str">
        <f>IF($L2540="TC",0,IF($L2540="Nso",0,VLOOKUP($A2536,'Result Entry'!$B$9:$FW$108,177,0)))</f>
        <v/>
      </c>
      <c r="R2560" s="610"/>
    </row>
    <row r="2561" spans="8:8" ht="33.75" customHeight="1">
      <c r="A2561" s="1954"/>
      <c r="B2561" s="1986" t="s">
        <v>70</v>
      </c>
      <c r="C2561" s="2078" t="s">
        <v>59</v>
      </c>
      <c r="D2561" s="2079"/>
      <c r="E2561" s="2079"/>
      <c r="F2561" s="2079"/>
      <c r="G2561" s="2079"/>
      <c r="H2561" s="2079"/>
      <c r="I2561" s="2080"/>
      <c r="J2561" s="1592" t="s">
        <v>60</v>
      </c>
      <c r="K2561" s="1592"/>
      <c r="L2561" s="1592"/>
      <c r="M2561" s="1593"/>
      <c r="N2561" s="1760">
        <f>VLOOKUP($A2536,'Result Entry'!$B$9:$FW$108,168,0)</f>
        <v>0.0</v>
      </c>
      <c r="O2561" s="1761"/>
      <c r="P2561" s="2081" t="s">
        <v>38</v>
      </c>
      <c r="Q2561" s="2082"/>
      <c r="R2561" s="610"/>
    </row>
    <row r="2562" spans="8:8" ht="33.75" customHeight="1">
      <c r="A2562" s="1954"/>
      <c r="B2562" s="1986" t="s">
        <v>70</v>
      </c>
      <c r="C2562" s="1598" t="s">
        <v>244</v>
      </c>
      <c r="D2562" s="1599"/>
      <c r="E2562" s="1599"/>
      <c r="F2562" s="2083" t="s">
        <v>158</v>
      </c>
      <c r="G2562" s="2084"/>
      <c r="H2562" s="2085"/>
      <c r="I2562" s="2086" t="s">
        <v>242</v>
      </c>
      <c r="J2562" s="1603" t="s">
        <v>61</v>
      </c>
      <c r="K2562" s="1603"/>
      <c r="L2562" s="1603"/>
      <c r="M2562" s="1604"/>
      <c r="N2562" s="1762">
        <f>VLOOKUP($A2536,'Result Entry'!$B$9:$FW$108,169,0)</f>
        <v>0.0</v>
      </c>
      <c r="O2562" s="1763"/>
      <c r="P2562" s="1607" t="str">
        <f>VLOOKUP($A2536,'Result Entry'!$B$9:$FW$108,170,0)</f>
        <v/>
      </c>
      <c r="Q2562" s="2087"/>
      <c r="R2562" s="610"/>
    </row>
    <row r="2563" spans="8:8" ht="33.75" customHeight="1">
      <c r="A2563" s="1954"/>
      <c r="B2563" s="1986" t="s">
        <v>70</v>
      </c>
      <c r="C2563" s="1598"/>
      <c r="D2563" s="1599"/>
      <c r="E2563" s="1599"/>
      <c r="F2563" s="2088"/>
      <c r="G2563" s="2089"/>
      <c r="H2563" s="2090"/>
      <c r="I2563" s="2091" t="s">
        <v>100</v>
      </c>
      <c r="J2563" s="1612" t="s">
        <v>62</v>
      </c>
      <c r="K2563" s="1612"/>
      <c r="L2563" s="1612"/>
      <c r="M2563" s="1613"/>
      <c r="N2563" s="2092">
        <f>IF($L2540="TC","Transferred",IF($L2540="Nso","NameSeparated",VLOOKUP($A2536,'Result Entry'!$B$9:$FW$108,178,0)))</f>
        <v>0.0</v>
      </c>
      <c r="O2563" s="2092"/>
      <c r="P2563" s="2092"/>
      <c r="Q2563" s="2093"/>
      <c r="R2563" s="610"/>
    </row>
    <row r="2564" spans="8:8" ht="33.75" customHeight="1">
      <c r="A2564" s="1954"/>
      <c r="B2564" s="1986" t="s">
        <v>70</v>
      </c>
      <c r="C2564" s="1766" t="str">
        <f>'Result Entry'!$DU$3</f>
        <v>Foundation Of Information Tech.</v>
      </c>
      <c r="D2564" s="1767"/>
      <c r="E2564" s="1768"/>
      <c r="F2564" s="1769" t="str">
        <f>IF(OR($L2540="TC",$L2540="Nso"),"",VLOOKUP($A2536,'Result Entry'!$B$9:$GS$108,196,0))</f>
        <v>0/200</v>
      </c>
      <c r="G2564" s="1769"/>
      <c r="H2564" s="1769"/>
      <c r="I2564" s="1770" t="str">
        <f>IF(F2564="","",VLOOKUP($A2536,'Result Entry'!$B$9:$GS$108,137,0))</f>
        <v/>
      </c>
      <c r="J2564" s="1621" t="s">
        <v>72</v>
      </c>
      <c r="K2564" s="1621"/>
      <c r="L2564" s="1621"/>
      <c r="M2564" s="1622"/>
      <c r="N2564" s="2094">
        <f>'Result Entry'!$T$2</f>
        <v>45041.0</v>
      </c>
      <c r="O2564" s="2095"/>
      <c r="P2564" s="2095"/>
      <c r="Q2564" s="2096"/>
      <c r="R2564" s="610"/>
    </row>
    <row r="2565" spans="8:8" ht="33.75" customHeight="1">
      <c r="A2565" s="1954"/>
      <c r="B2565" s="1986" t="s">
        <v>70</v>
      </c>
      <c r="C2565" s="1774" t="str">
        <f>'Result Entry'!$EI$3</f>
        <v>G.I.A.I.-II</v>
      </c>
      <c r="D2565" s="1775"/>
      <c r="E2565" s="1776"/>
      <c r="F2565" s="1769" t="str">
        <f>IF(OR($L2540="TC",$L2540="Nso"),"",VLOOKUP($A2536,'Result Entry'!$B$9:$GS$108,200,0))</f>
        <v>0/200</v>
      </c>
      <c r="G2565" s="1769"/>
      <c r="H2565" s="1769"/>
      <c r="I2565" s="1770" t="str">
        <f>IF(F2565="","",VLOOKUP($A2536,'Result Entry'!$B$9:$GS$108,149,0))</f>
        <v/>
      </c>
      <c r="J2565" s="1626"/>
      <c r="K2565" s="1627"/>
      <c r="L2565" s="1627"/>
      <c r="M2565" s="1627"/>
      <c r="N2565" s="1627"/>
      <c r="O2565" s="1627"/>
      <c r="P2565" s="1627"/>
      <c r="Q2565" s="2097"/>
      <c r="R2565" s="610"/>
    </row>
    <row r="2566" spans="8:8" ht="33.75" customHeight="1">
      <c r="A2566" s="1954"/>
      <c r="B2566" s="1986" t="s">
        <v>70</v>
      </c>
      <c r="C2566" s="1774" t="str">
        <f>'Result Entry'!$EU$3</f>
        <v>SOC.SER.PLAN</v>
      </c>
      <c r="D2566" s="1775"/>
      <c r="E2566" s="1776"/>
      <c r="F2566" s="1769" t="str">
        <f>IF(OR($L2540="TC",$L2540="Nso"),"",VLOOKUP($A2536,'Result Entry'!$B$9:$HS$108,204,0))</f>
        <v>0/200</v>
      </c>
      <c r="G2566" s="1769"/>
      <c r="H2566" s="1769"/>
      <c r="I2566" s="1770" t="str">
        <f>IF(F2566="","",VLOOKUP($A2536,'Result Entry'!$B$9:$GS$108,161,0))</f>
        <v/>
      </c>
      <c r="J2566" s="1629" t="s">
        <v>175</v>
      </c>
      <c r="K2566" s="2098"/>
      <c r="L2566" s="2098"/>
      <c r="M2566" s="1630"/>
      <c r="N2566" s="2099"/>
      <c r="O2566" s="2100"/>
      <c r="P2566" s="2100"/>
      <c r="Q2566" s="2101"/>
      <c r="R2566" s="610"/>
    </row>
    <row r="2567" spans="8:8" ht="33.75" customHeight="1">
      <c r="A2567" s="1954"/>
      <c r="B2567" s="1986" t="s">
        <v>70</v>
      </c>
      <c r="C2567" s="1774" t="str">
        <f>'Result Entry'!$FG$3</f>
        <v>Jeewan Kaushal</v>
      </c>
      <c r="D2567" s="1775"/>
      <c r="E2567" s="1776"/>
      <c r="F2567" s="1769" t="str">
        <f>IF(OR($L2540="TC",$L2540="Nso"),"",VLOOKUP($A2536,'Result Entry'!$B$9:$HS$108,208,0))</f>
        <v>0/100</v>
      </c>
      <c r="G2567" s="1769"/>
      <c r="H2567" s="1769"/>
      <c r="I2567" s="1770" t="str">
        <f>IF(F2567="","",VLOOKUP($A2536,'Result Entry'!$B$9:$HS$108,167,0))</f>
        <v/>
      </c>
      <c r="J2567" s="1629" t="s">
        <v>149</v>
      </c>
      <c r="K2567" s="2098"/>
      <c r="L2567" s="2098"/>
      <c r="M2567" s="1630"/>
      <c r="N2567" s="1630"/>
      <c r="O2567" s="1630"/>
      <c r="P2567" s="1630"/>
      <c r="Q2567" s="2102"/>
      <c r="R2567" s="610"/>
    </row>
    <row r="2568" spans="8:8" ht="33.75" customHeight="1">
      <c r="A2568" s="1954"/>
      <c r="B2568" s="1986" t="s">
        <v>70</v>
      </c>
      <c r="C2568" s="1777" t="s">
        <v>181</v>
      </c>
      <c r="D2568" s="1778"/>
      <c r="E2568" s="1779"/>
      <c r="F2568" s="2103" t="s">
        <v>182</v>
      </c>
      <c r="G2568" s="2104"/>
      <c r="H2568" s="2105"/>
      <c r="I2568" s="1782" t="s">
        <v>31</v>
      </c>
      <c r="J2568" s="1629" t="s">
        <v>176</v>
      </c>
      <c r="K2568" s="2098"/>
      <c r="L2568" s="2098"/>
      <c r="M2568" s="1630"/>
      <c r="N2568" s="1630"/>
      <c r="O2568" s="1630"/>
      <c r="P2568" s="1630"/>
      <c r="Q2568" s="2102"/>
      <c r="R2568" s="610"/>
    </row>
    <row r="2569" spans="8:8" ht="33.75" customHeight="1">
      <c r="A2569" s="1954"/>
      <c r="B2569" s="1986" t="s">
        <v>70</v>
      </c>
      <c r="C2569" s="1783"/>
      <c r="D2569" s="1784"/>
      <c r="E2569" s="1785"/>
      <c r="F2569" s="1786" t="s">
        <v>245</v>
      </c>
      <c r="G2569" s="2106"/>
      <c r="H2569" s="1787"/>
      <c r="I2569" s="1788" t="s">
        <v>63</v>
      </c>
      <c r="J2569" s="1647" t="s">
        <v>68</v>
      </c>
      <c r="K2569" s="1648"/>
      <c r="L2569" s="1648"/>
      <c r="M2569" s="1648"/>
      <c r="N2569" s="1648"/>
      <c r="O2569" s="1648"/>
      <c r="P2569" s="1648"/>
      <c r="Q2569" s="2107"/>
      <c r="R2569" s="610"/>
    </row>
    <row r="2570" spans="8:8" ht="33.75" customHeight="1">
      <c r="A2570" s="1954"/>
      <c r="B2570" s="1986" t="s">
        <v>70</v>
      </c>
      <c r="C2570" s="1783"/>
      <c r="D2570" s="1784"/>
      <c r="E2570" s="1785"/>
      <c r="F2570" s="1786" t="s">
        <v>246</v>
      </c>
      <c r="G2570" s="2106"/>
      <c r="H2570" s="1787"/>
      <c r="I2570" s="1788" t="s">
        <v>64</v>
      </c>
      <c r="J2570" s="1650"/>
      <c r="K2570" s="1651"/>
      <c r="L2570" s="1651"/>
      <c r="M2570" s="1651"/>
      <c r="N2570" s="1651"/>
      <c r="O2570" s="1651"/>
      <c r="P2570" s="1651"/>
      <c r="Q2570" s="2108"/>
      <c r="R2570" s="610"/>
    </row>
    <row r="2571" spans="8:8" ht="33.75" customHeight="1">
      <c r="A2571" s="1954"/>
      <c r="B2571" s="1986" t="s">
        <v>70</v>
      </c>
      <c r="C2571" s="1783"/>
      <c r="D2571" s="1784"/>
      <c r="E2571" s="1785"/>
      <c r="F2571" s="1786" t="s">
        <v>247</v>
      </c>
      <c r="G2571" s="2106"/>
      <c r="H2571" s="1787"/>
      <c r="I2571" s="1788" t="s">
        <v>66</v>
      </c>
      <c r="J2571" s="1650"/>
      <c r="K2571" s="1651"/>
      <c r="L2571" s="1651"/>
      <c r="M2571" s="1651"/>
      <c r="N2571" s="1651"/>
      <c r="O2571" s="1651"/>
      <c r="P2571" s="1651"/>
      <c r="Q2571" s="2108"/>
      <c r="R2571" s="610"/>
    </row>
    <row r="2572" spans="8:8" ht="33.75" customHeight="1">
      <c r="A2572" s="1954"/>
      <c r="B2572" s="1986" t="s">
        <v>70</v>
      </c>
      <c r="C2572" s="1783"/>
      <c r="D2572" s="1784"/>
      <c r="E2572" s="1785"/>
      <c r="F2572" s="1786" t="s">
        <v>248</v>
      </c>
      <c r="G2572" s="2106"/>
      <c r="H2572" s="1787"/>
      <c r="I2572" s="1788" t="s">
        <v>65</v>
      </c>
      <c r="J2572" s="1653" t="s">
        <v>81</v>
      </c>
      <c r="K2572" s="1654"/>
      <c r="L2572" s="1654"/>
      <c r="M2572" s="1654"/>
      <c r="N2572" s="1654"/>
      <c r="O2572" s="1654"/>
      <c r="P2572" s="1654"/>
      <c r="Q2572" s="2109"/>
      <c r="R2572" s="610"/>
    </row>
    <row r="2573" spans="8:8" ht="33.75" customHeight="1">
      <c r="A2573" s="1954"/>
      <c r="B2573" s="2110" t="s">
        <v>70</v>
      </c>
      <c r="C2573" s="2111"/>
      <c r="D2573" s="2112"/>
      <c r="E2573" s="2113"/>
      <c r="F2573" s="2114"/>
      <c r="G2573" s="2115"/>
      <c r="H2573" s="2115"/>
      <c r="I2573" s="2116"/>
      <c r="J2573" s="2117"/>
      <c r="K2573" s="2118"/>
      <c r="L2573" s="2118"/>
      <c r="M2573" s="2118"/>
      <c r="N2573" s="2118"/>
      <c r="O2573" s="2118"/>
      <c r="P2573" s="2118"/>
      <c r="Q2573" s="2119"/>
      <c r="R2573" s="610"/>
    </row>
    <row r="2574" spans="8:8" s="927" ht="48.75" customFormat="1" customHeight="1">
      <c r="A2574" s="1439"/>
      <c r="B2574" s="2120"/>
      <c r="C2574" s="2120"/>
      <c r="D2574" s="2120"/>
      <c r="E2574" s="2120"/>
      <c r="F2574" s="2120"/>
      <c r="G2574" s="2120"/>
      <c r="H2574" s="2120"/>
      <c r="I2574" s="2120"/>
      <c r="J2574" s="2120"/>
      <c r="K2574" s="2120"/>
      <c r="L2574" s="2120"/>
      <c r="M2574" s="2120"/>
      <c r="N2574" s="2120"/>
      <c r="O2574" s="2120"/>
      <c r="P2574" s="2120"/>
      <c r="Q2574" s="2120"/>
      <c r="R2574" s="610"/>
    </row>
    <row r="2575" spans="8:8" ht="9.75" customHeight="1">
      <c r="A2575" s="1949">
        <f>A2536+1</f>
        <v>67.0</v>
      </c>
      <c r="B2575" s="1949"/>
      <c r="C2575" s="1949"/>
      <c r="D2575" s="1949"/>
      <c r="E2575" s="1949"/>
      <c r="F2575" s="1949"/>
      <c r="G2575" s="1949"/>
      <c r="H2575" s="1949"/>
      <c r="I2575" s="1949"/>
      <c r="J2575" s="1949"/>
      <c r="K2575" s="1949"/>
      <c r="L2575" s="1949"/>
      <c r="M2575" s="1949"/>
      <c r="N2575" s="1949"/>
      <c r="O2575" s="1949"/>
      <c r="P2575" s="1949"/>
      <c r="Q2575" s="1949"/>
      <c r="R2575" s="1949"/>
    </row>
    <row r="2576" spans="8:8" ht="16.5" customHeight="1">
      <c r="A2576" s="1950"/>
      <c r="B2576" s="1951" t="s">
        <v>51</v>
      </c>
      <c r="C2576" s="1952"/>
      <c r="D2576" s="1952"/>
      <c r="E2576" s="1952"/>
      <c r="F2576" s="1952"/>
      <c r="G2576" s="1952"/>
      <c r="H2576" s="1952"/>
      <c r="I2576" s="1952"/>
      <c r="J2576" s="1952"/>
      <c r="K2576" s="1952"/>
      <c r="L2576" s="1952"/>
      <c r="M2576" s="1952"/>
      <c r="N2576" s="1952"/>
      <c r="O2576" s="1952"/>
      <c r="P2576" s="1952"/>
      <c r="Q2576" s="1953"/>
      <c r="R2576" s="610"/>
    </row>
    <row r="2577" spans="8:8" ht="62.25" customHeight="1">
      <c r="A2577" s="1954"/>
      <c r="B2577" s="1955"/>
      <c r="C2577" s="1956"/>
      <c r="D2577" s="1957" t="str">
        <f>Master!$E$8</f>
        <v>Govt. Sr. Secondary School </v>
      </c>
      <c r="E2577" s="1958"/>
      <c r="F2577" s="1958"/>
      <c r="G2577" s="1958"/>
      <c r="H2577" s="1958"/>
      <c r="I2577" s="1958"/>
      <c r="J2577" s="1958"/>
      <c r="K2577" s="1958"/>
      <c r="L2577" s="1958"/>
      <c r="M2577" s="1958"/>
      <c r="N2577" s="1958"/>
      <c r="O2577" s="1958"/>
      <c r="P2577" s="1958"/>
      <c r="Q2577" s="1959"/>
      <c r="R2577" s="610"/>
    </row>
    <row r="2578" spans="8:8" ht="33.0" customHeight="1">
      <c r="A2578" s="1954"/>
      <c r="B2578" s="1960"/>
      <c r="C2578" s="1961"/>
      <c r="D2578" s="1962" t="str">
        <f>Master!$E$11</f>
        <v>P.S.-Bapini (Jodhpur)</v>
      </c>
      <c r="E2578" s="1962"/>
      <c r="F2578" s="1962"/>
      <c r="G2578" s="1962"/>
      <c r="H2578" s="1962"/>
      <c r="I2578" s="1962"/>
      <c r="J2578" s="1962"/>
      <c r="K2578" s="1962"/>
      <c r="L2578" s="1962"/>
      <c r="M2578" s="1962"/>
      <c r="N2578" s="1962"/>
      <c r="O2578" s="1962"/>
      <c r="P2578" s="1962"/>
      <c r="Q2578" s="1963"/>
      <c r="R2578" s="610"/>
    </row>
    <row r="2579" spans="8:8" ht="21.75" customHeight="1">
      <c r="A2579" s="1954"/>
      <c r="B2579" s="1964"/>
      <c r="C2579" s="1965" t="s">
        <v>151</v>
      </c>
      <c r="D2579" s="1966"/>
      <c r="E2579" s="1966"/>
      <c r="F2579" s="1966"/>
      <c r="G2579" s="1966"/>
      <c r="H2579" s="1967"/>
      <c r="I2579" s="1968" t="s">
        <v>128</v>
      </c>
      <c r="J2579" s="1969"/>
      <c r="K2579" s="1969"/>
      <c r="L2579" s="1970">
        <f>VLOOKUP(A2575,'Result Entry'!$B$6:$K$108,6,0)</f>
        <v>0.0</v>
      </c>
      <c r="M2579" s="1971"/>
      <c r="N2579" s="1972" t="s">
        <v>69</v>
      </c>
      <c r="O2579" s="1973"/>
      <c r="P2579" s="1974">
        <f>Master!$E$14</f>
        <v>8.151106901E9</v>
      </c>
      <c r="Q2579" s="1975"/>
      <c r="R2579" s="610"/>
    </row>
    <row r="2580" spans="8:8" ht="21.75" customHeight="1">
      <c r="A2580" s="1954"/>
      <c r="B2580" s="1976"/>
      <c r="C2580" s="1965"/>
      <c r="D2580" s="1966"/>
      <c r="E2580" s="1966"/>
      <c r="F2580" s="1966"/>
      <c r="G2580" s="1966"/>
      <c r="H2580" s="1967"/>
      <c r="I2580" s="1968"/>
      <c r="J2580" s="1969"/>
      <c r="K2580" s="1969"/>
      <c r="L2580" s="1970"/>
      <c r="M2580" s="1971"/>
      <c r="N2580" s="1470" t="s">
        <v>67</v>
      </c>
      <c r="O2580" s="1471"/>
      <c r="P2580" s="1472"/>
      <c r="Q2580" s="1977"/>
      <c r="R2580" s="610"/>
    </row>
    <row r="2581" spans="8:8" ht="21.75" customHeight="1">
      <c r="A2581" s="1954"/>
      <c r="B2581" s="1976"/>
      <c r="C2581" s="1978"/>
      <c r="D2581" s="1979"/>
      <c r="E2581" s="1979"/>
      <c r="F2581" s="1979"/>
      <c r="G2581" s="1979"/>
      <c r="H2581" s="1980"/>
      <c r="I2581" s="1981"/>
      <c r="J2581" s="1982"/>
      <c r="K2581" s="1982"/>
      <c r="L2581" s="1983"/>
      <c r="M2581" s="1984"/>
      <c r="N2581" s="1479" t="s">
        <v>52</v>
      </c>
      <c r="O2581" s="1480"/>
      <c r="P2581" s="1481" t="str">
        <f>Master!$E$6</f>
        <v>2022-23</v>
      </c>
      <c r="Q2581" s="1985"/>
      <c r="R2581" s="610"/>
    </row>
    <row r="2582" spans="8:8" ht="33.75" customHeight="1">
      <c r="A2582" s="1954"/>
      <c r="B2582" s="1986" t="s">
        <v>70</v>
      </c>
      <c r="C2582" s="1677" t="s">
        <v>21</v>
      </c>
      <c r="D2582" s="1678"/>
      <c r="E2582" s="1678"/>
      <c r="F2582" s="1678"/>
      <c r="G2582" s="1679"/>
      <c r="H2582" s="1680" t="s">
        <v>150</v>
      </c>
      <c r="I2582" s="1681">
        <f>VLOOKUP($A2575,'Result Entry'!$B$9:$FW$108,4,0)</f>
        <v>0.0</v>
      </c>
      <c r="J2582" s="1681"/>
      <c r="K2582" s="1681"/>
      <c r="L2582" s="1681"/>
      <c r="M2582" s="1681"/>
      <c r="N2582" s="1681"/>
      <c r="O2582" s="1681"/>
      <c r="P2582" s="1681"/>
      <c r="Q2582" s="1987"/>
      <c r="R2582" s="610"/>
    </row>
    <row r="2583" spans="8:8" ht="33.75" customHeight="1">
      <c r="A2583" s="1954"/>
      <c r="B2583" s="1986" t="s">
        <v>70</v>
      </c>
      <c r="C2583" s="1683" t="s">
        <v>23</v>
      </c>
      <c r="D2583" s="1684"/>
      <c r="E2583" s="1684"/>
      <c r="F2583" s="1684"/>
      <c r="G2583" s="1685"/>
      <c r="H2583" s="1686" t="s">
        <v>150</v>
      </c>
      <c r="I2583" s="1687">
        <f>VLOOKUP($A2575,'Result Entry'!$B$9:$FW$108,7,0)</f>
        <v>0.0</v>
      </c>
      <c r="J2583" s="1687"/>
      <c r="K2583" s="1687"/>
      <c r="L2583" s="1687"/>
      <c r="M2583" s="1687"/>
      <c r="N2583" s="1687"/>
      <c r="O2583" s="1687"/>
      <c r="P2583" s="1687"/>
      <c r="Q2583" s="1988"/>
      <c r="R2583" s="610"/>
    </row>
    <row r="2584" spans="8:8" ht="33.75" customHeight="1">
      <c r="A2584" s="1954"/>
      <c r="B2584" s="1986" t="s">
        <v>70</v>
      </c>
      <c r="C2584" s="1683" t="s">
        <v>24</v>
      </c>
      <c r="D2584" s="1684"/>
      <c r="E2584" s="1684"/>
      <c r="F2584" s="1684"/>
      <c r="G2584" s="1685"/>
      <c r="H2584" s="1686" t="s">
        <v>150</v>
      </c>
      <c r="I2584" s="1687">
        <f>VLOOKUP($A2575,'Result Entry'!$B$9:$FW$108,8,0)</f>
        <v>0.0</v>
      </c>
      <c r="J2584" s="1687"/>
      <c r="K2584" s="1687"/>
      <c r="L2584" s="1687"/>
      <c r="M2584" s="1687"/>
      <c r="N2584" s="1687"/>
      <c r="O2584" s="1687"/>
      <c r="P2584" s="1687"/>
      <c r="Q2584" s="1988"/>
      <c r="R2584" s="610"/>
    </row>
    <row r="2585" spans="8:8" ht="33.75" customHeight="1">
      <c r="A2585" s="1954"/>
      <c r="B2585" s="1986" t="s">
        <v>70</v>
      </c>
      <c r="C2585" s="1683" t="s">
        <v>53</v>
      </c>
      <c r="D2585" s="1684"/>
      <c r="E2585" s="1684"/>
      <c r="F2585" s="1684"/>
      <c r="G2585" s="1685"/>
      <c r="H2585" s="1686" t="s">
        <v>150</v>
      </c>
      <c r="I2585" s="1687">
        <f>VLOOKUP($A2575,'Result Entry'!$B$9:$FW$108,9,0)</f>
        <v>0.0</v>
      </c>
      <c r="J2585" s="1687"/>
      <c r="K2585" s="1687"/>
      <c r="L2585" s="1687"/>
      <c r="M2585" s="1687"/>
      <c r="N2585" s="1687"/>
      <c r="O2585" s="1687"/>
      <c r="P2585" s="1687"/>
      <c r="Q2585" s="1988"/>
      <c r="R2585" s="610"/>
    </row>
    <row r="2586" spans="8:8" ht="33.75" customHeight="1">
      <c r="A2586" s="1954"/>
      <c r="B2586" s="1986" t="s">
        <v>70</v>
      </c>
      <c r="C2586" s="1683" t="s">
        <v>54</v>
      </c>
      <c r="D2586" s="1684"/>
      <c r="E2586" s="1684"/>
      <c r="F2586" s="1684"/>
      <c r="G2586" s="1685"/>
      <c r="H2586" s="1686" t="s">
        <v>150</v>
      </c>
      <c r="I2586" s="1689" t="str">
        <f>CONCATENATE('Result Entry'!$G$4,'Result Entry'!$J$4)</f>
        <v>11(A)</v>
      </c>
      <c r="J2586" s="1687"/>
      <c r="K2586" s="1687"/>
      <c r="L2586" s="1687"/>
      <c r="M2586" s="1687"/>
      <c r="N2586" s="1687"/>
      <c r="O2586" s="1687"/>
      <c r="P2586" s="1687"/>
      <c r="Q2586" s="1988"/>
      <c r="R2586" s="610"/>
    </row>
    <row r="2587" spans="8:8" ht="33.75" customHeight="1">
      <c r="A2587" s="1954"/>
      <c r="B2587" s="1986" t="s">
        <v>70</v>
      </c>
      <c r="C2587" s="1742" t="s">
        <v>26</v>
      </c>
      <c r="D2587" s="1763"/>
      <c r="E2587" s="1763"/>
      <c r="F2587" s="1763"/>
      <c r="G2587" s="1989"/>
      <c r="H2587" s="1693" t="s">
        <v>150</v>
      </c>
      <c r="I2587" s="1694">
        <f>VLOOKUP($A2575,'Result Entry'!$B$9:$FW$108,10,0)</f>
        <v>0.0</v>
      </c>
      <c r="J2587" s="1694"/>
      <c r="K2587" s="1694"/>
      <c r="L2587" s="1694"/>
      <c r="M2587" s="1694"/>
      <c r="N2587" s="1694"/>
      <c r="O2587" s="1694"/>
      <c r="P2587" s="1694"/>
      <c r="Q2587" s="1990"/>
      <c r="R2587" s="610"/>
    </row>
    <row r="2588" spans="8:8" ht="33.75" customHeight="1">
      <c r="A2588" s="1954"/>
      <c r="B2588" s="1986" t="s">
        <v>70</v>
      </c>
      <c r="C2588" s="1991" t="s">
        <v>244</v>
      </c>
      <c r="D2588" s="1992"/>
      <c r="E2588" s="1993" t="s">
        <v>73</v>
      </c>
      <c r="F2588" s="1994" t="s">
        <v>74</v>
      </c>
      <c r="G2588" s="1994" t="s">
        <v>230</v>
      </c>
      <c r="H2588" s="1995" t="s">
        <v>169</v>
      </c>
      <c r="I2588" s="1701" t="s">
        <v>56</v>
      </c>
      <c r="J2588" s="1996"/>
      <c r="K2588" s="1996"/>
      <c r="L2588" s="1997" t="s">
        <v>231</v>
      </c>
      <c r="M2588" s="1998" t="s">
        <v>85</v>
      </c>
      <c r="N2588" s="1998"/>
      <c r="O2588" s="1999"/>
      <c r="P2588" s="2000" t="s">
        <v>77</v>
      </c>
      <c r="Q2588" s="2001" t="s">
        <v>99</v>
      </c>
      <c r="R2588" s="610"/>
    </row>
    <row r="2589" spans="8:8" ht="33.75" customHeight="1">
      <c r="A2589" s="1954"/>
      <c r="B2589" s="1986" t="s">
        <v>70</v>
      </c>
      <c r="C2589" s="2002"/>
      <c r="D2589" s="2003"/>
      <c r="E2589" s="2004"/>
      <c r="F2589" s="2005"/>
      <c r="G2589" s="2005"/>
      <c r="H2589" s="2006"/>
      <c r="I2589" s="2007" t="s">
        <v>233</v>
      </c>
      <c r="J2589" s="2008" t="s">
        <v>87</v>
      </c>
      <c r="K2589" s="2009" t="s">
        <v>109</v>
      </c>
      <c r="L2589" s="2010"/>
      <c r="M2589" s="2007" t="s">
        <v>233</v>
      </c>
      <c r="N2589" s="2008" t="s">
        <v>87</v>
      </c>
      <c r="O2589" s="2011" t="s">
        <v>110</v>
      </c>
      <c r="P2589" s="2012"/>
      <c r="Q2589" s="2013"/>
      <c r="R2589" s="610"/>
    </row>
    <row r="2590" spans="8:8" s="2014" ht="33.75" customFormat="1" customHeight="1">
      <c r="A2590" s="1954"/>
      <c r="B2590" s="1986" t="s">
        <v>70</v>
      </c>
      <c r="C2590" s="2015" t="s">
        <v>57</v>
      </c>
      <c r="D2590" s="2016"/>
      <c r="E2590" s="2017">
        <f>'Result Entry'!$L$7</f>
        <v>10.0</v>
      </c>
      <c r="F2590" s="2018">
        <f>'Result Entry'!$M$7</f>
        <v>10.0</v>
      </c>
      <c r="G2590" s="2018">
        <f>'Result Entry'!$N$7</f>
        <v>10.0</v>
      </c>
      <c r="H2590" s="2019">
        <f>SUM(E2590:G2590)</f>
        <v>30.0</v>
      </c>
      <c r="I2590" s="2020" t="s">
        <v>243</v>
      </c>
      <c r="J2590" s="2021" t="s">
        <v>243</v>
      </c>
      <c r="K2590" s="2022">
        <f>'Result Entry'!$P$7</f>
        <v>70.0</v>
      </c>
      <c r="L2590" s="2023">
        <f>SUM(H2590,K2590)</f>
        <v>100.0</v>
      </c>
      <c r="M2590" s="2020" t="s">
        <v>243</v>
      </c>
      <c r="N2590" s="2021" t="s">
        <v>243</v>
      </c>
      <c r="O2590" s="2019">
        <f>'Result Entry'!$R$7</f>
        <v>100.0</v>
      </c>
      <c r="P2590" s="2024">
        <f>SUM(L2590,O2590)</f>
        <v>200.0</v>
      </c>
      <c r="Q2590" s="2025"/>
      <c r="R2590" s="610"/>
    </row>
    <row r="2591" spans="8:8" s="1538" ht="33.75" customFormat="1" customHeight="1">
      <c r="A2591" s="1954"/>
      <c r="B2591" s="1986" t="s">
        <v>70</v>
      </c>
      <c r="C2591" s="1540" t="str">
        <f>'Result Entry'!$L$3</f>
        <v>HINDI Comp.</v>
      </c>
      <c r="D2591" s="1541"/>
      <c r="E2591" s="1728">
        <f>IF($L2579="TC",0,IF($L2579="Nso",0,VLOOKUP($A2575,'Result Entry'!$B$9:$FW$108,11,0)))</f>
        <v>0.0</v>
      </c>
      <c r="F2591" s="1729">
        <f>IF($L2579="TC",0,IF($L2579="Nso",0,VLOOKUP($A2575,'Result Entry'!$B$9:$FW$108,12,0)))</f>
        <v>0.0</v>
      </c>
      <c r="G2591" s="1729">
        <f>IF($L2579="TC",0,IF($L2579="Nso",0,VLOOKUP($A2575,'Result Entry'!$B$9:$FW$108,13,0)))</f>
        <v>0.0</v>
      </c>
      <c r="H2591" s="2026">
        <f>SUM(E2591:G2591)</f>
        <v>0.0</v>
      </c>
      <c r="I2591" s="2027" t="str">
        <f>CONCATENATE(U2591,"/",'Result Entry'!$P$7)</f>
        <v>0/70</v>
      </c>
      <c r="J2591" s="2028" t="str">
        <f>IF(V2591=0,"--",CONCATENATE(V2591,"/"))</f>
        <v>--</v>
      </c>
      <c r="K2591" s="2029">
        <f>SUM(U2591:V2591)</f>
        <v>0.0</v>
      </c>
      <c r="L2591" s="2030">
        <f>SUM(H2591,K2591)</f>
        <v>0.0</v>
      </c>
      <c r="M2591" s="2027" t="str">
        <f>CONCATENATE(W2591,"/",'Result Entry'!$R$7)</f>
        <v>0/100</v>
      </c>
      <c r="N2591" s="2028" t="str">
        <f>IF(X2591=0,"--",CONCATENATE(X2591,"/"))</f>
        <v>--</v>
      </c>
      <c r="O2591" s="2031">
        <f>SUM(W2591:X2591)</f>
        <v>0.0</v>
      </c>
      <c r="P2591" s="1734">
        <f>SUM(L2591,O2591)</f>
        <v>0.0</v>
      </c>
      <c r="Q2591" s="2032" t="str">
        <f>IF($L2579="TC",0,IF($L2579="Nso",0,VLOOKUP($A2575,'Result Entry'!$B$9:$FW$108,24,0)))</f>
        <v/>
      </c>
      <c r="R2591" s="610"/>
      <c r="U2591" s="2033">
        <f>IF($L2579="TC",0,IF($L2579="Nso",0,VLOOKUP($A2575,'Result Entry'!$B$9:$FW$108,15,0)))</f>
        <v>0.0</v>
      </c>
      <c r="V2591" s="2033">
        <v>0.0</v>
      </c>
      <c r="W2591" s="2033">
        <f>IF($L2579="TC",0,IF($L2579="Nso",0,VLOOKUP($A2575,'Result Entry'!$B$9:$FW$108,17,0)))</f>
        <v>0.0</v>
      </c>
      <c r="X2591" s="2033">
        <v>0.0</v>
      </c>
    </row>
    <row r="2592" spans="8:8" s="1538" ht="33.75" customFormat="1" customHeight="1">
      <c r="A2592" s="1954"/>
      <c r="B2592" s="1986" t="s">
        <v>70</v>
      </c>
      <c r="C2592" s="1551" t="str">
        <f>'Result Entry'!$Z$3</f>
        <v>ENGLISH Comp.</v>
      </c>
      <c r="D2592" s="1552"/>
      <c r="E2592" s="1728">
        <f>IF($L2579="TC",0,IF($L2579="Nso",0,VLOOKUP($A2575,'Result Entry'!$B$9:$FW$108,25,0)))</f>
        <v>0.0</v>
      </c>
      <c r="F2592" s="1729">
        <f>IF($L2579="TC",0,IF($L2579="Nso",0,VLOOKUP($A2575,'Result Entry'!$B$9:$FW$108,26,0)))</f>
        <v>0.0</v>
      </c>
      <c r="G2592" s="1729">
        <f>IF($L2579="TC",0,IF($L2579="Nso",0,VLOOKUP($A2575,'Result Entry'!$B$9:$FW$108,27,0)))</f>
        <v>0.0</v>
      </c>
      <c r="H2592" s="2034">
        <f t="shared" si="330" ref="H2592:H2597">SUM(E2592:G2592)</f>
        <v>0.0</v>
      </c>
      <c r="I2592" s="2035" t="str">
        <f>CONCATENATE(U2592,"/",'Result Entry'!$AD$7)</f>
        <v>0/70</v>
      </c>
      <c r="J2592" s="2036" t="str">
        <f>IF(V2592=0,"--",CONCATENATE(V2592,"/"))</f>
        <v>--</v>
      </c>
      <c r="K2592" s="2037">
        <f t="shared" si="331" ref="K2592:K2597">SUM(U2592:V2592)</f>
        <v>0.0</v>
      </c>
      <c r="L2592" s="2038">
        <f t="shared" si="332" ref="L2592:L2597">SUM(H2592,K2592)</f>
        <v>0.0</v>
      </c>
      <c r="M2592" s="2035" t="str">
        <f>CONCATENATE(W2592,"/",'Result Entry'!$AF$7)</f>
        <v>0/100</v>
      </c>
      <c r="N2592" s="2036" t="str">
        <f>IF(X2592=0,"--",CONCATENATE(X2592,"/"))</f>
        <v>--</v>
      </c>
      <c r="O2592" s="2031">
        <f t="shared" si="333" ref="O2592:O2597">SUM(W2592:X2592)</f>
        <v>0.0</v>
      </c>
      <c r="P2592" s="1734">
        <f t="shared" si="334" ref="P2592:P2597">SUM(L2592,O2592)</f>
        <v>0.0</v>
      </c>
      <c r="Q2592" s="2032" t="str">
        <f>IF($L2579="TC",0,IF($L2579="Nso",0,VLOOKUP($A2575,'Result Entry'!$B$9:$FW$108,38,0)))</f>
        <v/>
      </c>
      <c r="R2592" s="610"/>
      <c r="U2592" s="2039">
        <f>IF($L2579="TC",0,IF($L2579="Nso",0,VLOOKUP($A2575,'Result Entry'!$B$9:$FW$108,29,0)))</f>
        <v>0.0</v>
      </c>
      <c r="V2592" s="2039">
        <v>0.0</v>
      </c>
      <c r="W2592" s="2039">
        <f>IF($L2579="TC",0,IF($L2579="Nso",0,VLOOKUP($A2575,'Result Entry'!$B$9:$FW$108,31,0)))</f>
        <v>0.0</v>
      </c>
      <c r="X2592" s="2039">
        <v>0.0</v>
      </c>
    </row>
    <row r="2593" spans="8:8" s="1538" ht="33.75" customFormat="1" customHeight="1">
      <c r="A2593" s="1954"/>
      <c r="B2593" s="1986" t="s">
        <v>70</v>
      </c>
      <c r="C2593" s="1551">
        <f>IF(Y2593&gt;=1,'Result Entry'!$AO$3,0)</f>
        <v>0.0</v>
      </c>
      <c r="D2593" s="1552"/>
      <c r="E2593" s="1728">
        <f>IF($L2579="TC",0,IF($L2579="Nso",0,VLOOKUP($A2575,'Result Entry'!$B$9:$FW$108,40,0)))</f>
        <v>0.0</v>
      </c>
      <c r="F2593" s="1729">
        <f>IF($L2579="TC",0,IF($L2579="Nso",0,VLOOKUP($A2575,'Result Entry'!$B$9:$FW$108,41,0)))</f>
        <v>0.0</v>
      </c>
      <c r="G2593" s="1729">
        <f>IF($L2579="TC",0,IF($L2579="Nso",0,VLOOKUP($A2575,'Result Entry'!$B$9:$FW$108,42,0)))</f>
        <v>0.0</v>
      </c>
      <c r="H2593" s="2034">
        <f t="shared" si="330"/>
        <v>0.0</v>
      </c>
      <c r="I2593" s="2035" t="str">
        <f>CONCATENATE(U2593,"/",'Result Entry'!$AS$7)</f>
        <v>0/40</v>
      </c>
      <c r="J2593" s="2036" t="str">
        <f>IF(V2593=0,"--",CONCATENATE(V2593,"/",'Result Entry'!$AT$7))</f>
        <v>--</v>
      </c>
      <c r="K2593" s="2037">
        <f t="shared" si="331"/>
        <v>0.0</v>
      </c>
      <c r="L2593" s="2038">
        <f t="shared" si="332"/>
        <v>0.0</v>
      </c>
      <c r="M2593" s="2035" t="str">
        <f>CONCATENATE(W2593,"/",'Result Entry'!$AW$7)</f>
        <v>0/100</v>
      </c>
      <c r="N2593" s="2036" t="str">
        <f>IF(X2593=0,"--",CONCATENATE(X2593,"/",'Result Entry'!$AX$7))</f>
        <v>--</v>
      </c>
      <c r="O2593" s="2031">
        <f t="shared" si="333"/>
        <v>0.0</v>
      </c>
      <c r="P2593" s="1734">
        <f t="shared" si="334"/>
        <v>0.0</v>
      </c>
      <c r="Q2593" s="2032" t="str">
        <f>IF($L2579="TC",0,IF($L2579="Nso",0,VLOOKUP($A2575,'Result Entry'!$B$9:$FW$108,55,0)))</f>
        <v/>
      </c>
      <c r="R2593" s="610"/>
      <c r="U2593" s="2039">
        <f>IF($L2579="TC",0,IF($L2579="Nso",0,VLOOKUP($A2575,'Result Entry'!$B$9:$FW$108,44,0)))</f>
        <v>0.0</v>
      </c>
      <c r="V2593" s="2039">
        <f>IF($L2579="TC",0,IF($L2579="Nso",0,VLOOKUP($A2575,'Result Entry'!$B$9:$FW$108,45,0)))</f>
        <v>0.0</v>
      </c>
      <c r="W2593" s="2039">
        <f>IF($L2579="TC",0,IF($L2579="Nso",0,VLOOKUP($A2575,'Result Entry'!$B$9:$FW$108,48,0)))</f>
        <v>0.0</v>
      </c>
      <c r="X2593" s="2039">
        <f>IF($L2579="TC",0,IF($L2579="Nso",0,VLOOKUP($A2575,'Result Entry'!$B$9:$FW$108,49,0)))</f>
        <v>0.0</v>
      </c>
      <c r="Y2593" s="2039">
        <f>VLOOKUP($A2575,'Result Entry'!$B$9:$FW$108,39,0)</f>
        <v>0.0</v>
      </c>
    </row>
    <row r="2594" spans="8:8" s="1538" ht="33.75" customFormat="1" customHeight="1">
      <c r="A2594" s="1954"/>
      <c r="B2594" s="1986" t="s">
        <v>70</v>
      </c>
      <c r="C2594" s="1551">
        <f>IF(Y2594&gt;=1,'Result Entry'!$BF$3,0)</f>
        <v>0.0</v>
      </c>
      <c r="D2594" s="1552"/>
      <c r="E2594" s="1728">
        <f>IF($L2579="TC",0,IF($L2579="Nso",0,VLOOKUP($A2575,'Result Entry'!$B$9:$FW$108,57,0)))</f>
        <v>0.0</v>
      </c>
      <c r="F2594" s="1729">
        <f>IF($L2579="TC",0,IF($L2579="Nso",0,VLOOKUP($A2575,'Result Entry'!$B$9:$FW$108,58,0)))</f>
        <v>0.0</v>
      </c>
      <c r="G2594" s="1729">
        <f>IF($L2579="TC",0,IF($L2579="Nso",0,VLOOKUP($A2575,'Result Entry'!$B$9:$FW$108,59,0)))</f>
        <v>0.0</v>
      </c>
      <c r="H2594" s="2034">
        <f t="shared" si="330"/>
        <v>0.0</v>
      </c>
      <c r="I2594" s="2035" t="str">
        <f>CONCATENATE(U2594,"/",'Result Entry'!$BJ$7)</f>
        <v>0/70</v>
      </c>
      <c r="J2594" s="2036" t="str">
        <f>IF(V2594=0,"--",CONCATENATE(V2594,"/",'Result Entry'!$BK$7))</f>
        <v>--</v>
      </c>
      <c r="K2594" s="2037">
        <f t="shared" si="331"/>
        <v>0.0</v>
      </c>
      <c r="L2594" s="2038">
        <f t="shared" si="332"/>
        <v>0.0</v>
      </c>
      <c r="M2594" s="2035" t="str">
        <f>CONCATENATE(W2594,"/",'Result Entry'!$BN$7)</f>
        <v>0/100</v>
      </c>
      <c r="N2594" s="2036" t="str">
        <f>IF(X2594=0,"--",CONCATENATE(X2594,"/",'Result Entry'!$BO$7))</f>
        <v>--</v>
      </c>
      <c r="O2594" s="2031">
        <f t="shared" si="333"/>
        <v>0.0</v>
      </c>
      <c r="P2594" s="1734">
        <f t="shared" si="334"/>
        <v>0.0</v>
      </c>
      <c r="Q2594" s="2032" t="str">
        <f>IF($L2579="TC",0,IF($L2579="Nso",0,VLOOKUP($A2575,'Result Entry'!$B$9:$FW$108,72,0)))</f>
        <v/>
      </c>
      <c r="R2594" s="610"/>
      <c r="U2594" s="2039">
        <f>IF($L2579="TC",0,IF($L2579="Nso",0,VLOOKUP($A2575,'Result Entry'!$B$9:$FW$108,61,0)))</f>
        <v>0.0</v>
      </c>
      <c r="V2594" s="2039">
        <f>IF($L2579="TC",0,IF($L2579="Nso",0,VLOOKUP($A2575,'Result Entry'!$B$9:$FW$108,62,0)))</f>
        <v>0.0</v>
      </c>
      <c r="W2594" s="2039">
        <f>IF($L2579="TC",0,IF($L2579="Nso",0,VLOOKUP($A2575,'Result Entry'!$B$9:$FW$108,65,0)))</f>
        <v>0.0</v>
      </c>
      <c r="X2594" s="2039">
        <f>IF($L2579="TC",0,IF($L2579="Nso",0,VLOOKUP($A2575,'Result Entry'!$B$9:$FW$108,66,0)))</f>
        <v>0.0</v>
      </c>
      <c r="Y2594" s="2039">
        <f>VLOOKUP($A2575,'Result Entry'!$B$9:$FW$108,56,0)</f>
        <v>0.0</v>
      </c>
    </row>
    <row r="2595" spans="8:8" s="1538" ht="33.75" customFormat="1" customHeight="1">
      <c r="A2595" s="1954"/>
      <c r="B2595" s="1986" t="s">
        <v>70</v>
      </c>
      <c r="C2595" s="1554">
        <f>IF(Y2595&gt;=1,'Result Entry'!$BW$3,0)</f>
        <v>0.0</v>
      </c>
      <c r="D2595" s="2040"/>
      <c r="E2595" s="2041">
        <f>IF($L2579="TC",0,IF($L2579="Nso",0,VLOOKUP($A2575,'Result Entry'!$B$9:$FW$108,74,0)))</f>
        <v>0.0</v>
      </c>
      <c r="F2595" s="2042">
        <f>IF($L2579="TC",0,IF($L2579="Nso",0,VLOOKUP($A2575,'Result Entry'!$B$9:$FW$108,75,0)))</f>
        <v>0.0</v>
      </c>
      <c r="G2595" s="2042">
        <f>IF($L2579="TC",0,IF($L2579="Nso",0,VLOOKUP($A2575,'Result Entry'!$B$9:$FW$108,76,0)))</f>
        <v>0.0</v>
      </c>
      <c r="H2595" s="2043">
        <f t="shared" si="330"/>
        <v>0.0</v>
      </c>
      <c r="I2595" s="2044" t="str">
        <f>CONCATENATE(U2595,"/",'Result Entry'!$CA$7)</f>
        <v>0/70</v>
      </c>
      <c r="J2595" s="2045" t="str">
        <f>IF(V2595=0,"--",CONCATENATE(V2595,"/",'Result Entry'!$CB$7))</f>
        <v>--</v>
      </c>
      <c r="K2595" s="2046">
        <f t="shared" si="331"/>
        <v>0.0</v>
      </c>
      <c r="L2595" s="2047">
        <f t="shared" si="332"/>
        <v>0.0</v>
      </c>
      <c r="M2595" s="2044" t="str">
        <f>CONCATENATE(W2595,"/",'Result Entry'!$CE$7)</f>
        <v>0/100</v>
      </c>
      <c r="N2595" s="2045" t="str">
        <f>IF(X2595=0,"--",CONCATENATE(X2595,"/",'Result Entry'!$CF$7))</f>
        <v>--</v>
      </c>
      <c r="O2595" s="2043">
        <f t="shared" si="333"/>
        <v>0.0</v>
      </c>
      <c r="P2595" s="2048">
        <f t="shared" si="334"/>
        <v>0.0</v>
      </c>
      <c r="Q2595" s="2049" t="str">
        <f>IF($L2579="TC",0,IF($L2579="Nso",0,VLOOKUP($A2575,'Result Entry'!$B$9:$FW$108,89,0)))</f>
        <v/>
      </c>
      <c r="R2595" s="610"/>
      <c r="U2595" s="2041">
        <f>IF($L2579="TC",0,IF($L2579="Nso",0,VLOOKUP($A2575,'Result Entry'!$B$9:$FW$108,78,0)))</f>
        <v>0.0</v>
      </c>
      <c r="V2595" s="2041">
        <f>IF($L2579="TC",0,IF($L2579="Nso",0,VLOOKUP($A2575,'Result Entry'!$B$9:$FW$108,79,0)))</f>
        <v>0.0</v>
      </c>
      <c r="W2595" s="2041">
        <f>IF($L2579="TC",0,IF($L2579="Nso",0,VLOOKUP($A2575,'Result Entry'!$B$9:$FW$108,82,0)))</f>
        <v>0.0</v>
      </c>
      <c r="X2595" s="2041">
        <f>IF($L2579="TC",0,IF($L2579="Nso",0,VLOOKUP($A2575,'Result Entry'!$B$9:$FW$108,83,0)))</f>
        <v>0.0</v>
      </c>
      <c r="Y2595" s="2041">
        <f>VLOOKUP($A2575,'Result Entry'!$B$9:$FW$108,73,0)</f>
        <v>0.0</v>
      </c>
    </row>
    <row r="2596" spans="8:8" s="1538" ht="33.75" customFormat="1" customHeight="1">
      <c r="A2596" s="1954"/>
      <c r="B2596" s="1986" t="s">
        <v>70</v>
      </c>
      <c r="C2596" s="2050">
        <f>IF(Y2596&gt;=1,'Result Entry'!$CN$3,0)</f>
        <v>0.0</v>
      </c>
      <c r="D2596" s="2040"/>
      <c r="E2596" s="2051">
        <f>IF($L2579="TC",0,IF($L2579="Nso",0,VLOOKUP($A2575,'Result Entry'!$B$9:$FW$108,91,0)))</f>
        <v>0.0</v>
      </c>
      <c r="F2596" s="2052">
        <f>IF($L2579="TC",0,IF($L2579="Nso",0,VLOOKUP($A2575,'Result Entry'!$B$9:$FW$108,92,0)))</f>
        <v>0.0</v>
      </c>
      <c r="G2596" s="2052">
        <f>IF($L2579="TC",0,IF($L2579="Nso",0,VLOOKUP($A2575,'Result Entry'!$B$9:$FW$108,93,0)))</f>
        <v>0.0</v>
      </c>
      <c r="H2596" s="2053">
        <f t="shared" si="330"/>
        <v>0.0</v>
      </c>
      <c r="I2596" s="2054" t="str">
        <f>CONCATENATE(U2596,"/",'Result Entry'!$CR$7)</f>
        <v>0/70</v>
      </c>
      <c r="J2596" s="2055" t="str">
        <f>IF(V2596=0,"--",CONCATENATE(V2596,"/",'Result Entry'!$CS$7))</f>
        <v>--</v>
      </c>
      <c r="K2596" s="2056">
        <f t="shared" si="331"/>
        <v>0.0</v>
      </c>
      <c r="L2596" s="2057">
        <f t="shared" si="332"/>
        <v>0.0</v>
      </c>
      <c r="M2596" s="2054" t="str">
        <f>CONCATENATE(W2596,"/",'Result Entry'!$CV$7)</f>
        <v>0/100</v>
      </c>
      <c r="N2596" s="2055" t="str">
        <f>IF(X2596=0,"--",CONCATENATE(X2596,"/",'Result Entry'!$CW$7))</f>
        <v>--</v>
      </c>
      <c r="O2596" s="2053">
        <f t="shared" si="333"/>
        <v>0.0</v>
      </c>
      <c r="P2596" s="2058">
        <f t="shared" si="334"/>
        <v>0.0</v>
      </c>
      <c r="Q2596" s="2059" t="str">
        <f>IF($L2579="TC",0,IF($L2579="Nso",0,VLOOKUP($A2575,'Result Entry'!$B$9:$FW$108,106,0)))</f>
        <v/>
      </c>
      <c r="R2596" s="610"/>
      <c r="U2596" s="2051">
        <f>IF($L2579="TC",0,IF($L2579="Nso",0,VLOOKUP($A2575,'Result Entry'!$B$9:$FW$108,95,0)))</f>
        <v>0.0</v>
      </c>
      <c r="V2596" s="2051">
        <f>IF($L2579="TC",0,IF($L2579="Nso",0,VLOOKUP($A2575,'Result Entry'!$B$9:$FW$108,96,0)))</f>
        <v>0.0</v>
      </c>
      <c r="W2596" s="2051">
        <f>IF($L2579="TC",0,IF($L2579="Nso",0,VLOOKUP($A2575,'Result Entry'!$B$9:$FW$108,99,0)))</f>
        <v>0.0</v>
      </c>
      <c r="X2596" s="2051">
        <f>IF($L2579="TC",0,IF($L2579="Nso",0,VLOOKUP($A2575,'Result Entry'!$B$9:$FW$108,100,0)))</f>
        <v>0.0</v>
      </c>
      <c r="Y2596" s="2051">
        <f>VLOOKUP($A2575,'Result Entry'!$B$9:$FW$108,90,0)</f>
        <v>0.0</v>
      </c>
    </row>
    <row r="2597" spans="8:8" s="1538" ht="33.75" customFormat="1" customHeight="1">
      <c r="A2597" s="1954"/>
      <c r="B2597" s="1986" t="s">
        <v>70</v>
      </c>
      <c r="C2597" s="1554">
        <f>IF(Y2597&gt;=1,'Result Entry'!$DE$3,0)</f>
        <v>0.0</v>
      </c>
      <c r="D2597" s="2040"/>
      <c r="E2597" s="1739">
        <f>IF($L2579="TC",0,IF($L2579="Nso",0,VLOOKUP($A2575,'Result Entry'!$B$9:$FW$108,108,0)))</f>
        <v>0.0</v>
      </c>
      <c r="F2597" s="1740">
        <f>IF($L2579="TC",0,IF($L2579="Nso",0,VLOOKUP($A2575,'Result Entry'!$B$9:$FW$108,109,0)))</f>
        <v>0.0</v>
      </c>
      <c r="G2597" s="1740">
        <f>IF($L2579="TC",0,IF($L2579="Nso",0,VLOOKUP($A2575,'Result Entry'!$B$9:$FW$108,110,0)))</f>
        <v>0.0</v>
      </c>
      <c r="H2597" s="2060">
        <f t="shared" si="330"/>
        <v>0.0</v>
      </c>
      <c r="I2597" s="2061" t="str">
        <f>CONCATENATE(U2597,"/",'Result Entry'!$DI$7)</f>
        <v>0/70</v>
      </c>
      <c r="J2597" s="2062" t="str">
        <f>IF(V2597=0,"--",CONCATENATE(V2597,"/",'Result Entry'!$DJ$7))</f>
        <v>--</v>
      </c>
      <c r="K2597" s="2063">
        <f t="shared" si="331"/>
        <v>0.0</v>
      </c>
      <c r="L2597" s="2064">
        <f t="shared" si="332"/>
        <v>0.0</v>
      </c>
      <c r="M2597" s="2061" t="str">
        <f>CONCATENATE(W2597,"/",'Result Entry'!$DM$7)</f>
        <v>0/100</v>
      </c>
      <c r="N2597" s="2062" t="str">
        <f>IF(X2597=0,"--",CONCATENATE(X2597,"/",'Result Entry'!$DN$7))</f>
        <v>--</v>
      </c>
      <c r="O2597" s="2060">
        <f t="shared" si="333"/>
        <v>0.0</v>
      </c>
      <c r="P2597" s="1746">
        <f t="shared" si="334"/>
        <v>0.0</v>
      </c>
      <c r="Q2597" s="2032" t="str">
        <f>IF($L2579="TC",0,IF($L2579="Nso",0,VLOOKUP($A2575,'Result Entry'!$B$9:$FW$108,123,0)))</f>
        <v/>
      </c>
      <c r="R2597" s="610"/>
      <c r="U2597" s="2065">
        <f>IF($L2579="TC",0,IF($L2579="Nso",0,VLOOKUP($A2575,'Result Entry'!$B$9:$FW$108,112,0)))</f>
        <v>0.0</v>
      </c>
      <c r="V2597" s="2065">
        <f>IF($L2579="TC",0,IF($L2579="Nso",0,VLOOKUP($A2575,'Result Entry'!$B$9:$FW$108,113,0)))</f>
        <v>0.0</v>
      </c>
      <c r="W2597" s="2065">
        <f>IF($L2579="TC",0,IF($L2579="Nso",0,VLOOKUP($A2575,'Result Entry'!$B$9:$FW$108,116,0)))</f>
        <v>0.0</v>
      </c>
      <c r="X2597" s="2065">
        <f>IF($L2579="TC",0,IF($L2579="Nso",0,VLOOKUP($A2575,'Result Entry'!$B$9:$FW$108,117,0)))</f>
        <v>0.0</v>
      </c>
      <c r="Y2597" s="2065">
        <f>VLOOKUP($A2575,'Result Entry'!$B$9:$FW$108,107,0)</f>
        <v>0.0</v>
      </c>
    </row>
    <row r="2598" spans="8:8" ht="33.75" customHeight="1">
      <c r="A2598" s="1954"/>
      <c r="B2598" s="1986" t="s">
        <v>70</v>
      </c>
      <c r="C2598" s="1565" t="s">
        <v>78</v>
      </c>
      <c r="D2598" s="1566"/>
      <c r="E2598" s="1567"/>
      <c r="F2598" s="1747" t="s">
        <v>79</v>
      </c>
      <c r="G2598" s="2066"/>
      <c r="H2598" s="1748"/>
      <c r="I2598" s="1747" t="s">
        <v>80</v>
      </c>
      <c r="J2598" s="1749"/>
      <c r="K2598" s="2067" t="s">
        <v>42</v>
      </c>
      <c r="L2598" s="2068"/>
      <c r="M2598" s="2067" t="s">
        <v>92</v>
      </c>
      <c r="N2598" s="1753"/>
      <c r="O2598" s="1752" t="s">
        <v>40</v>
      </c>
      <c r="P2598" s="1753"/>
      <c r="Q2598" s="2069" t="s">
        <v>44</v>
      </c>
      <c r="R2598" s="610"/>
    </row>
    <row r="2599" spans="8:8" ht="33.75" customHeight="1">
      <c r="A2599" s="1954"/>
      <c r="B2599" s="1986" t="s">
        <v>70</v>
      </c>
      <c r="C2599" s="1577"/>
      <c r="D2599" s="1578"/>
      <c r="E2599" s="1579"/>
      <c r="F2599" s="1755">
        <f>IF($L2579="TC",0,IF($L2579="Nso",0,VLOOKUP($A2575,'Result Entry'!$B$9:$FW$108,171,0)))</f>
        <v>0.0</v>
      </c>
      <c r="G2599" s="2070"/>
      <c r="H2599" s="1756"/>
      <c r="I2599" s="2071">
        <f>IF($L2579="TC",0,IF($L2579="Nso",0,VLOOKUP($A2575,'Result Entry'!$B$9:$FW$108,172,0)))</f>
        <v>0.0</v>
      </c>
      <c r="J2599" s="2072"/>
      <c r="K2599" s="2073">
        <f>IF($L2579="TC",0,IF($L2579="Nso",0,VLOOKUP($A2575,'Result Entry'!$B$9:$FW$108,173,0)))</f>
        <v>0.0</v>
      </c>
      <c r="L2599" s="2074"/>
      <c r="M2599" s="2075" t="str">
        <f>IF($L2579="TC",0,IF($L2579="Nso",0,VLOOKUP($A2575,'Result Entry'!$B$9:$FW$108,174,0)))</f>
        <v/>
      </c>
      <c r="N2599" s="2076"/>
      <c r="O2599" s="1535" t="str">
        <f>VLOOKUP($A2575,'Result Entry'!$B$9:$FW$108,175,0)</f>
        <v/>
      </c>
      <c r="P2599" s="1534"/>
      <c r="Q2599" s="2077" t="str">
        <f>IF($L2579="TC",0,IF($L2579="Nso",0,VLOOKUP($A2575,'Result Entry'!$B$9:$FW$108,177,0)))</f>
        <v/>
      </c>
      <c r="R2599" s="610"/>
    </row>
    <row r="2600" spans="8:8" ht="33.75" customHeight="1">
      <c r="A2600" s="1954"/>
      <c r="B2600" s="1986" t="s">
        <v>70</v>
      </c>
      <c r="C2600" s="2078" t="s">
        <v>59</v>
      </c>
      <c r="D2600" s="2079"/>
      <c r="E2600" s="2079"/>
      <c r="F2600" s="2079"/>
      <c r="G2600" s="2079"/>
      <c r="H2600" s="2079"/>
      <c r="I2600" s="2080"/>
      <c r="J2600" s="1592" t="s">
        <v>60</v>
      </c>
      <c r="K2600" s="1592"/>
      <c r="L2600" s="1592"/>
      <c r="M2600" s="1593"/>
      <c r="N2600" s="1760">
        <f>VLOOKUP($A2575,'Result Entry'!$B$9:$FW$108,168,0)</f>
        <v>0.0</v>
      </c>
      <c r="O2600" s="1761"/>
      <c r="P2600" s="2081" t="s">
        <v>38</v>
      </c>
      <c r="Q2600" s="2082"/>
      <c r="R2600" s="610"/>
    </row>
    <row r="2601" spans="8:8" ht="33.75" customHeight="1">
      <c r="A2601" s="1954"/>
      <c r="B2601" s="1986" t="s">
        <v>70</v>
      </c>
      <c r="C2601" s="1598" t="s">
        <v>244</v>
      </c>
      <c r="D2601" s="1599"/>
      <c r="E2601" s="1599"/>
      <c r="F2601" s="2083" t="s">
        <v>158</v>
      </c>
      <c r="G2601" s="2084"/>
      <c r="H2601" s="2085"/>
      <c r="I2601" s="2086" t="s">
        <v>242</v>
      </c>
      <c r="J2601" s="1603" t="s">
        <v>61</v>
      </c>
      <c r="K2601" s="1603"/>
      <c r="L2601" s="1603"/>
      <c r="M2601" s="1604"/>
      <c r="N2601" s="1762">
        <f>VLOOKUP($A2575,'Result Entry'!$B$9:$FW$108,169,0)</f>
        <v>0.0</v>
      </c>
      <c r="O2601" s="1763"/>
      <c r="P2601" s="1607" t="str">
        <f>VLOOKUP($A2575,'Result Entry'!$B$9:$FW$108,170,0)</f>
        <v/>
      </c>
      <c r="Q2601" s="2087"/>
      <c r="R2601" s="610"/>
    </row>
    <row r="2602" spans="8:8" ht="33.75" customHeight="1">
      <c r="A2602" s="1954"/>
      <c r="B2602" s="1986" t="s">
        <v>70</v>
      </c>
      <c r="C2602" s="1598"/>
      <c r="D2602" s="1599"/>
      <c r="E2602" s="1599"/>
      <c r="F2602" s="2088"/>
      <c r="G2602" s="2089"/>
      <c r="H2602" s="2090"/>
      <c r="I2602" s="2091" t="s">
        <v>100</v>
      </c>
      <c r="J2602" s="1612" t="s">
        <v>62</v>
      </c>
      <c r="K2602" s="1612"/>
      <c r="L2602" s="1612"/>
      <c r="M2602" s="1613"/>
      <c r="N2602" s="2092">
        <f>IF($L2579="TC","Transferred",IF($L2579="Nso","NameSeparated",VLOOKUP($A2575,'Result Entry'!$B$9:$FW$108,178,0)))</f>
        <v>0.0</v>
      </c>
      <c r="O2602" s="2092"/>
      <c r="P2602" s="2092"/>
      <c r="Q2602" s="2093"/>
      <c r="R2602" s="610"/>
    </row>
    <row r="2603" spans="8:8" ht="33.75" customHeight="1">
      <c r="A2603" s="1954"/>
      <c r="B2603" s="1986" t="s">
        <v>70</v>
      </c>
      <c r="C2603" s="1766" t="str">
        <f>'Result Entry'!$DU$3</f>
        <v>Foundation Of Information Tech.</v>
      </c>
      <c r="D2603" s="1767"/>
      <c r="E2603" s="1768"/>
      <c r="F2603" s="1769" t="str">
        <f>IF(OR($L2579="TC",$L2579="Nso"),"",VLOOKUP($A2575,'Result Entry'!$B$9:$GS$108,196,0))</f>
        <v>0/200</v>
      </c>
      <c r="G2603" s="1769"/>
      <c r="H2603" s="1769"/>
      <c r="I2603" s="1770" t="str">
        <f>IF(F2603="","",VLOOKUP($A2575,'Result Entry'!$B$9:$GS$108,137,0))</f>
        <v/>
      </c>
      <c r="J2603" s="1621" t="s">
        <v>72</v>
      </c>
      <c r="K2603" s="1621"/>
      <c r="L2603" s="1621"/>
      <c r="M2603" s="1622"/>
      <c r="N2603" s="2094">
        <f>'Result Entry'!$T$2</f>
        <v>45041.0</v>
      </c>
      <c r="O2603" s="2095"/>
      <c r="P2603" s="2095"/>
      <c r="Q2603" s="2096"/>
      <c r="R2603" s="610"/>
    </row>
    <row r="2604" spans="8:8" ht="33.75" customHeight="1">
      <c r="A2604" s="1954"/>
      <c r="B2604" s="1986" t="s">
        <v>70</v>
      </c>
      <c r="C2604" s="1774" t="str">
        <f>'Result Entry'!$EI$3</f>
        <v>G.I.A.I.-II</v>
      </c>
      <c r="D2604" s="1775"/>
      <c r="E2604" s="1776"/>
      <c r="F2604" s="1769" t="str">
        <f>IF(OR($L2579="TC",$L2579="Nso"),"",VLOOKUP($A2575,'Result Entry'!$B$9:$GS$108,200,0))</f>
        <v>0/200</v>
      </c>
      <c r="G2604" s="1769"/>
      <c r="H2604" s="1769"/>
      <c r="I2604" s="1770" t="str">
        <f>IF(F2604="","",VLOOKUP($A2575,'Result Entry'!$B$9:$GS$108,149,0))</f>
        <v/>
      </c>
      <c r="J2604" s="1626"/>
      <c r="K2604" s="1627"/>
      <c r="L2604" s="1627"/>
      <c r="M2604" s="1627"/>
      <c r="N2604" s="1627"/>
      <c r="O2604" s="1627"/>
      <c r="P2604" s="1627"/>
      <c r="Q2604" s="2097"/>
      <c r="R2604" s="610"/>
    </row>
    <row r="2605" spans="8:8" ht="33.75" customHeight="1">
      <c r="A2605" s="1954"/>
      <c r="B2605" s="1986" t="s">
        <v>70</v>
      </c>
      <c r="C2605" s="1774" t="str">
        <f>'Result Entry'!$EU$3</f>
        <v>SOC.SER.PLAN</v>
      </c>
      <c r="D2605" s="1775"/>
      <c r="E2605" s="1776"/>
      <c r="F2605" s="1769" t="str">
        <f>IF(OR($L2579="TC",$L2579="Nso"),"",VLOOKUP($A2575,'Result Entry'!$B$9:$HS$108,204,0))</f>
        <v>0/200</v>
      </c>
      <c r="G2605" s="1769"/>
      <c r="H2605" s="1769"/>
      <c r="I2605" s="1770" t="str">
        <f>IF(F2605="","",VLOOKUP($A2575,'Result Entry'!$B$9:$GS$108,161,0))</f>
        <v/>
      </c>
      <c r="J2605" s="1629" t="s">
        <v>175</v>
      </c>
      <c r="K2605" s="2098"/>
      <c r="L2605" s="2098"/>
      <c r="M2605" s="1630"/>
      <c r="N2605" s="2099"/>
      <c r="O2605" s="2100"/>
      <c r="P2605" s="2100"/>
      <c r="Q2605" s="2101"/>
      <c r="R2605" s="610"/>
    </row>
    <row r="2606" spans="8:8" ht="33.75" customHeight="1">
      <c r="A2606" s="1954"/>
      <c r="B2606" s="1986" t="s">
        <v>70</v>
      </c>
      <c r="C2606" s="1774" t="str">
        <f>'Result Entry'!$FG$3</f>
        <v>Jeewan Kaushal</v>
      </c>
      <c r="D2606" s="1775"/>
      <c r="E2606" s="1776"/>
      <c r="F2606" s="1769" t="str">
        <f>IF(OR($L2579="TC",$L2579="Nso"),"",VLOOKUP($A2575,'Result Entry'!$B$9:$HS$108,208,0))</f>
        <v>0/100</v>
      </c>
      <c r="G2606" s="1769"/>
      <c r="H2606" s="1769"/>
      <c r="I2606" s="1770" t="str">
        <f>IF(F2606="","",VLOOKUP($A2575,'Result Entry'!$B$9:$HS$108,167,0))</f>
        <v/>
      </c>
      <c r="J2606" s="1629" t="s">
        <v>149</v>
      </c>
      <c r="K2606" s="2098"/>
      <c r="L2606" s="2098"/>
      <c r="M2606" s="1630"/>
      <c r="N2606" s="1630"/>
      <c r="O2606" s="1630"/>
      <c r="P2606" s="1630"/>
      <c r="Q2606" s="2102"/>
      <c r="R2606" s="610"/>
    </row>
    <row r="2607" spans="8:8" ht="33.75" customHeight="1">
      <c r="A2607" s="1954"/>
      <c r="B2607" s="1986" t="s">
        <v>70</v>
      </c>
      <c r="C2607" s="1777" t="s">
        <v>181</v>
      </c>
      <c r="D2607" s="1778"/>
      <c r="E2607" s="1779"/>
      <c r="F2607" s="2103" t="s">
        <v>182</v>
      </c>
      <c r="G2607" s="2104"/>
      <c r="H2607" s="2105"/>
      <c r="I2607" s="1782" t="s">
        <v>31</v>
      </c>
      <c r="J2607" s="1629" t="s">
        <v>176</v>
      </c>
      <c r="K2607" s="2098"/>
      <c r="L2607" s="2098"/>
      <c r="M2607" s="1630"/>
      <c r="N2607" s="1630"/>
      <c r="O2607" s="1630"/>
      <c r="P2607" s="1630"/>
      <c r="Q2607" s="2102"/>
      <c r="R2607" s="610"/>
    </row>
    <row r="2608" spans="8:8" ht="33.75" customHeight="1">
      <c r="A2608" s="1954"/>
      <c r="B2608" s="1986" t="s">
        <v>70</v>
      </c>
      <c r="C2608" s="1783"/>
      <c r="D2608" s="1784"/>
      <c r="E2608" s="1785"/>
      <c r="F2608" s="1786" t="s">
        <v>245</v>
      </c>
      <c r="G2608" s="2106"/>
      <c r="H2608" s="1787"/>
      <c r="I2608" s="1788" t="s">
        <v>63</v>
      </c>
      <c r="J2608" s="1647" t="s">
        <v>68</v>
      </c>
      <c r="K2608" s="1648"/>
      <c r="L2608" s="1648"/>
      <c r="M2608" s="1648"/>
      <c r="N2608" s="1648"/>
      <c r="O2608" s="1648"/>
      <c r="P2608" s="1648"/>
      <c r="Q2608" s="2107"/>
      <c r="R2608" s="610"/>
    </row>
    <row r="2609" spans="8:8" ht="33.75" customHeight="1">
      <c r="A2609" s="1954"/>
      <c r="B2609" s="1986" t="s">
        <v>70</v>
      </c>
      <c r="C2609" s="1783"/>
      <c r="D2609" s="1784"/>
      <c r="E2609" s="1785"/>
      <c r="F2609" s="1786" t="s">
        <v>246</v>
      </c>
      <c r="G2609" s="2106"/>
      <c r="H2609" s="1787"/>
      <c r="I2609" s="1788" t="s">
        <v>64</v>
      </c>
      <c r="J2609" s="1650"/>
      <c r="K2609" s="1651"/>
      <c r="L2609" s="1651"/>
      <c r="M2609" s="1651"/>
      <c r="N2609" s="1651"/>
      <c r="O2609" s="1651"/>
      <c r="P2609" s="1651"/>
      <c r="Q2609" s="2108"/>
      <c r="R2609" s="610"/>
    </row>
    <row r="2610" spans="8:8" ht="33.75" customHeight="1">
      <c r="A2610" s="1954"/>
      <c r="B2610" s="1986" t="s">
        <v>70</v>
      </c>
      <c r="C2610" s="1783"/>
      <c r="D2610" s="1784"/>
      <c r="E2610" s="1785"/>
      <c r="F2610" s="1786" t="s">
        <v>247</v>
      </c>
      <c r="G2610" s="2106"/>
      <c r="H2610" s="1787"/>
      <c r="I2610" s="1788" t="s">
        <v>66</v>
      </c>
      <c r="J2610" s="1650"/>
      <c r="K2610" s="1651"/>
      <c r="L2610" s="1651"/>
      <c r="M2610" s="1651"/>
      <c r="N2610" s="1651"/>
      <c r="O2610" s="1651"/>
      <c r="P2610" s="1651"/>
      <c r="Q2610" s="2108"/>
      <c r="R2610" s="610"/>
    </row>
    <row r="2611" spans="8:8" ht="33.75" customHeight="1">
      <c r="A2611" s="1954"/>
      <c r="B2611" s="1986" t="s">
        <v>70</v>
      </c>
      <c r="C2611" s="1783"/>
      <c r="D2611" s="1784"/>
      <c r="E2611" s="1785"/>
      <c r="F2611" s="1786" t="s">
        <v>248</v>
      </c>
      <c r="G2611" s="2106"/>
      <c r="H2611" s="1787"/>
      <c r="I2611" s="1788" t="s">
        <v>65</v>
      </c>
      <c r="J2611" s="1653" t="s">
        <v>81</v>
      </c>
      <c r="K2611" s="1654"/>
      <c r="L2611" s="1654"/>
      <c r="M2611" s="1654"/>
      <c r="N2611" s="1654"/>
      <c r="O2611" s="1654"/>
      <c r="P2611" s="1654"/>
      <c r="Q2611" s="2109"/>
      <c r="R2611" s="610"/>
    </row>
    <row r="2612" spans="8:8" ht="33.75" customHeight="1">
      <c r="A2612" s="1954"/>
      <c r="B2612" s="2110" t="s">
        <v>70</v>
      </c>
      <c r="C2612" s="2111"/>
      <c r="D2612" s="2112"/>
      <c r="E2612" s="2113"/>
      <c r="F2612" s="2114"/>
      <c r="G2612" s="2115"/>
      <c r="H2612" s="2115"/>
      <c r="I2612" s="2116"/>
      <c r="J2612" s="2117"/>
      <c r="K2612" s="2118"/>
      <c r="L2612" s="2118"/>
      <c r="M2612" s="2118"/>
      <c r="N2612" s="2118"/>
      <c r="O2612" s="2118"/>
      <c r="P2612" s="2118"/>
      <c r="Q2612" s="2119"/>
      <c r="R2612" s="610"/>
    </row>
    <row r="2613" spans="8:8" s="927" ht="48.75" customFormat="1" customHeight="1">
      <c r="A2613" s="1439"/>
      <c r="B2613" s="2120"/>
      <c r="C2613" s="2120"/>
      <c r="D2613" s="2120"/>
      <c r="E2613" s="2120"/>
      <c r="F2613" s="2120"/>
      <c r="G2613" s="2120"/>
      <c r="H2613" s="2120"/>
      <c r="I2613" s="2120"/>
      <c r="J2613" s="2120"/>
      <c r="K2613" s="2120"/>
      <c r="L2613" s="2120"/>
      <c r="M2613" s="2120"/>
      <c r="N2613" s="2120"/>
      <c r="O2613" s="2120"/>
      <c r="P2613" s="2120"/>
      <c r="Q2613" s="2120"/>
      <c r="R2613" s="610"/>
    </row>
    <row r="2614" spans="8:8" ht="9.75" customHeight="1">
      <c r="A2614" s="1949">
        <f>A2575+1</f>
        <v>68.0</v>
      </c>
      <c r="B2614" s="1949"/>
      <c r="C2614" s="1949"/>
      <c r="D2614" s="1949"/>
      <c r="E2614" s="1949"/>
      <c r="F2614" s="1949"/>
      <c r="G2614" s="1949"/>
      <c r="H2614" s="1949"/>
      <c r="I2614" s="1949"/>
      <c r="J2614" s="1949"/>
      <c r="K2614" s="1949"/>
      <c r="L2614" s="1949"/>
      <c r="M2614" s="1949"/>
      <c r="N2614" s="1949"/>
      <c r="O2614" s="1949"/>
      <c r="P2614" s="1949"/>
      <c r="Q2614" s="1949"/>
      <c r="R2614" s="1949"/>
    </row>
    <row r="2615" spans="8:8" ht="16.5" customHeight="1">
      <c r="A2615" s="1950"/>
      <c r="B2615" s="1951" t="s">
        <v>51</v>
      </c>
      <c r="C2615" s="1952"/>
      <c r="D2615" s="1952"/>
      <c r="E2615" s="1952"/>
      <c r="F2615" s="1952"/>
      <c r="G2615" s="1952"/>
      <c r="H2615" s="1952"/>
      <c r="I2615" s="1952"/>
      <c r="J2615" s="1952"/>
      <c r="K2615" s="1952"/>
      <c r="L2615" s="1952"/>
      <c r="M2615" s="1952"/>
      <c r="N2615" s="1952"/>
      <c r="O2615" s="1952"/>
      <c r="P2615" s="1952"/>
      <c r="Q2615" s="1953"/>
      <c r="R2615" s="610"/>
    </row>
    <row r="2616" spans="8:8" ht="62.25" customHeight="1">
      <c r="A2616" s="1954"/>
      <c r="B2616" s="1955"/>
      <c r="C2616" s="1956"/>
      <c r="D2616" s="1957" t="str">
        <f>Master!$E$8</f>
        <v>Govt. Sr. Secondary School </v>
      </c>
      <c r="E2616" s="1958"/>
      <c r="F2616" s="1958"/>
      <c r="G2616" s="1958"/>
      <c r="H2616" s="1958"/>
      <c r="I2616" s="1958"/>
      <c r="J2616" s="1958"/>
      <c r="K2616" s="1958"/>
      <c r="L2616" s="1958"/>
      <c r="M2616" s="1958"/>
      <c r="N2616" s="1958"/>
      <c r="O2616" s="1958"/>
      <c r="P2616" s="1958"/>
      <c r="Q2616" s="1959"/>
      <c r="R2616" s="610"/>
    </row>
    <row r="2617" spans="8:8" ht="33.0" customHeight="1">
      <c r="A2617" s="1954"/>
      <c r="B2617" s="1960"/>
      <c r="C2617" s="1961"/>
      <c r="D2617" s="1962" t="str">
        <f>Master!$E$11</f>
        <v>P.S.-Bapini (Jodhpur)</v>
      </c>
      <c r="E2617" s="1962"/>
      <c r="F2617" s="1962"/>
      <c r="G2617" s="1962"/>
      <c r="H2617" s="1962"/>
      <c r="I2617" s="1962"/>
      <c r="J2617" s="1962"/>
      <c r="K2617" s="1962"/>
      <c r="L2617" s="1962"/>
      <c r="M2617" s="1962"/>
      <c r="N2617" s="1962"/>
      <c r="O2617" s="1962"/>
      <c r="P2617" s="1962"/>
      <c r="Q2617" s="1963"/>
      <c r="R2617" s="610"/>
    </row>
    <row r="2618" spans="8:8" ht="21.75" customHeight="1">
      <c r="A2618" s="1954"/>
      <c r="B2618" s="1964"/>
      <c r="C2618" s="1965" t="s">
        <v>151</v>
      </c>
      <c r="D2618" s="1966"/>
      <c r="E2618" s="1966"/>
      <c r="F2618" s="1966"/>
      <c r="G2618" s="1966"/>
      <c r="H2618" s="1967"/>
      <c r="I2618" s="1968" t="s">
        <v>128</v>
      </c>
      <c r="J2618" s="1969"/>
      <c r="K2618" s="1969"/>
      <c r="L2618" s="1970">
        <f>VLOOKUP(A2614,'Result Entry'!$B$6:$K$108,6,0)</f>
        <v>0.0</v>
      </c>
      <c r="M2618" s="1971"/>
      <c r="N2618" s="1972" t="s">
        <v>69</v>
      </c>
      <c r="O2618" s="1973"/>
      <c r="P2618" s="1974">
        <f>Master!$E$14</f>
        <v>8.151106901E9</v>
      </c>
      <c r="Q2618" s="1975"/>
      <c r="R2618" s="610"/>
    </row>
    <row r="2619" spans="8:8" ht="21.75" customHeight="1">
      <c r="A2619" s="1954"/>
      <c r="B2619" s="1976"/>
      <c r="C2619" s="1965"/>
      <c r="D2619" s="1966"/>
      <c r="E2619" s="1966"/>
      <c r="F2619" s="1966"/>
      <c r="G2619" s="1966"/>
      <c r="H2619" s="1967"/>
      <c r="I2619" s="1968"/>
      <c r="J2619" s="1969"/>
      <c r="K2619" s="1969"/>
      <c r="L2619" s="1970"/>
      <c r="M2619" s="1971"/>
      <c r="N2619" s="1470" t="s">
        <v>67</v>
      </c>
      <c r="O2619" s="1471"/>
      <c r="P2619" s="1472"/>
      <c r="Q2619" s="1977"/>
      <c r="R2619" s="610"/>
    </row>
    <row r="2620" spans="8:8" ht="21.75" customHeight="1">
      <c r="A2620" s="1954"/>
      <c r="B2620" s="1976"/>
      <c r="C2620" s="1978"/>
      <c r="D2620" s="1979"/>
      <c r="E2620" s="1979"/>
      <c r="F2620" s="1979"/>
      <c r="G2620" s="1979"/>
      <c r="H2620" s="1980"/>
      <c r="I2620" s="1981"/>
      <c r="J2620" s="1982"/>
      <c r="K2620" s="1982"/>
      <c r="L2620" s="1983"/>
      <c r="M2620" s="1984"/>
      <c r="N2620" s="1479" t="s">
        <v>52</v>
      </c>
      <c r="O2620" s="1480"/>
      <c r="P2620" s="1481" t="str">
        <f>Master!$E$6</f>
        <v>2022-23</v>
      </c>
      <c r="Q2620" s="1985"/>
      <c r="R2620" s="610"/>
    </row>
    <row r="2621" spans="8:8" ht="33.75" customHeight="1">
      <c r="A2621" s="1954"/>
      <c r="B2621" s="1986" t="s">
        <v>70</v>
      </c>
      <c r="C2621" s="1677" t="s">
        <v>21</v>
      </c>
      <c r="D2621" s="1678"/>
      <c r="E2621" s="1678"/>
      <c r="F2621" s="1678"/>
      <c r="G2621" s="1679"/>
      <c r="H2621" s="1680" t="s">
        <v>150</v>
      </c>
      <c r="I2621" s="1681">
        <f>VLOOKUP($A2614,'Result Entry'!$B$9:$FW$108,4,0)</f>
        <v>0.0</v>
      </c>
      <c r="J2621" s="1681"/>
      <c r="K2621" s="1681"/>
      <c r="L2621" s="1681"/>
      <c r="M2621" s="1681"/>
      <c r="N2621" s="1681"/>
      <c r="O2621" s="1681"/>
      <c r="P2621" s="1681"/>
      <c r="Q2621" s="1987"/>
      <c r="R2621" s="610"/>
    </row>
    <row r="2622" spans="8:8" ht="33.75" customHeight="1">
      <c r="A2622" s="1954"/>
      <c r="B2622" s="1986" t="s">
        <v>70</v>
      </c>
      <c r="C2622" s="1683" t="s">
        <v>23</v>
      </c>
      <c r="D2622" s="1684"/>
      <c r="E2622" s="1684"/>
      <c r="F2622" s="1684"/>
      <c r="G2622" s="1685"/>
      <c r="H2622" s="1686" t="s">
        <v>150</v>
      </c>
      <c r="I2622" s="1687">
        <f>VLOOKUP($A2614,'Result Entry'!$B$9:$FW$108,7,0)</f>
        <v>0.0</v>
      </c>
      <c r="J2622" s="1687"/>
      <c r="K2622" s="1687"/>
      <c r="L2622" s="1687"/>
      <c r="M2622" s="1687"/>
      <c r="N2622" s="1687"/>
      <c r="O2622" s="1687"/>
      <c r="P2622" s="1687"/>
      <c r="Q2622" s="1988"/>
      <c r="R2622" s="610"/>
    </row>
    <row r="2623" spans="8:8" ht="33.75" customHeight="1">
      <c r="A2623" s="1954"/>
      <c r="B2623" s="1986" t="s">
        <v>70</v>
      </c>
      <c r="C2623" s="1683" t="s">
        <v>24</v>
      </c>
      <c r="D2623" s="1684"/>
      <c r="E2623" s="1684"/>
      <c r="F2623" s="1684"/>
      <c r="G2623" s="1685"/>
      <c r="H2623" s="1686" t="s">
        <v>150</v>
      </c>
      <c r="I2623" s="1687">
        <f>VLOOKUP($A2614,'Result Entry'!$B$9:$FW$108,8,0)</f>
        <v>0.0</v>
      </c>
      <c r="J2623" s="1687"/>
      <c r="K2623" s="1687"/>
      <c r="L2623" s="1687"/>
      <c r="M2623" s="1687"/>
      <c r="N2623" s="1687"/>
      <c r="O2623" s="1687"/>
      <c r="P2623" s="1687"/>
      <c r="Q2623" s="1988"/>
      <c r="R2623" s="610"/>
    </row>
    <row r="2624" spans="8:8" ht="33.75" customHeight="1">
      <c r="A2624" s="1954"/>
      <c r="B2624" s="1986" t="s">
        <v>70</v>
      </c>
      <c r="C2624" s="1683" t="s">
        <v>53</v>
      </c>
      <c r="D2624" s="1684"/>
      <c r="E2624" s="1684"/>
      <c r="F2624" s="1684"/>
      <c r="G2624" s="1685"/>
      <c r="H2624" s="1686" t="s">
        <v>150</v>
      </c>
      <c r="I2624" s="1687">
        <f>VLOOKUP($A2614,'Result Entry'!$B$9:$FW$108,9,0)</f>
        <v>0.0</v>
      </c>
      <c r="J2624" s="1687"/>
      <c r="K2624" s="1687"/>
      <c r="L2624" s="1687"/>
      <c r="M2624" s="1687"/>
      <c r="N2624" s="1687"/>
      <c r="O2624" s="1687"/>
      <c r="P2624" s="1687"/>
      <c r="Q2624" s="1988"/>
      <c r="R2624" s="610"/>
    </row>
    <row r="2625" spans="8:8" ht="33.75" customHeight="1">
      <c r="A2625" s="1954"/>
      <c r="B2625" s="1986" t="s">
        <v>70</v>
      </c>
      <c r="C2625" s="1683" t="s">
        <v>54</v>
      </c>
      <c r="D2625" s="1684"/>
      <c r="E2625" s="1684"/>
      <c r="F2625" s="1684"/>
      <c r="G2625" s="1685"/>
      <c r="H2625" s="1686" t="s">
        <v>150</v>
      </c>
      <c r="I2625" s="1689" t="str">
        <f>CONCATENATE('Result Entry'!$G$4,'Result Entry'!$J$4)</f>
        <v>11(A)</v>
      </c>
      <c r="J2625" s="1687"/>
      <c r="K2625" s="1687"/>
      <c r="L2625" s="1687"/>
      <c r="M2625" s="1687"/>
      <c r="N2625" s="1687"/>
      <c r="O2625" s="1687"/>
      <c r="P2625" s="1687"/>
      <c r="Q2625" s="1988"/>
      <c r="R2625" s="610"/>
    </row>
    <row r="2626" spans="8:8" ht="33.75" customHeight="1">
      <c r="A2626" s="1954"/>
      <c r="B2626" s="1986" t="s">
        <v>70</v>
      </c>
      <c r="C2626" s="1742" t="s">
        <v>26</v>
      </c>
      <c r="D2626" s="1763"/>
      <c r="E2626" s="1763"/>
      <c r="F2626" s="1763"/>
      <c r="G2626" s="1989"/>
      <c r="H2626" s="1693" t="s">
        <v>150</v>
      </c>
      <c r="I2626" s="1694">
        <f>VLOOKUP($A2614,'Result Entry'!$B$9:$FW$108,10,0)</f>
        <v>0.0</v>
      </c>
      <c r="J2626" s="1694"/>
      <c r="K2626" s="1694"/>
      <c r="L2626" s="1694"/>
      <c r="M2626" s="1694"/>
      <c r="N2626" s="1694"/>
      <c r="O2626" s="1694"/>
      <c r="P2626" s="1694"/>
      <c r="Q2626" s="1990"/>
      <c r="R2626" s="610"/>
    </row>
    <row r="2627" spans="8:8" ht="33.75" customHeight="1">
      <c r="A2627" s="1954"/>
      <c r="B2627" s="1986" t="s">
        <v>70</v>
      </c>
      <c r="C2627" s="1991" t="s">
        <v>244</v>
      </c>
      <c r="D2627" s="1992"/>
      <c r="E2627" s="1993" t="s">
        <v>73</v>
      </c>
      <c r="F2627" s="1994" t="s">
        <v>74</v>
      </c>
      <c r="G2627" s="1994" t="s">
        <v>230</v>
      </c>
      <c r="H2627" s="1995" t="s">
        <v>169</v>
      </c>
      <c r="I2627" s="1701" t="s">
        <v>56</v>
      </c>
      <c r="J2627" s="1996"/>
      <c r="K2627" s="1996"/>
      <c r="L2627" s="1997" t="s">
        <v>231</v>
      </c>
      <c r="M2627" s="1998" t="s">
        <v>85</v>
      </c>
      <c r="N2627" s="1998"/>
      <c r="O2627" s="1999"/>
      <c r="P2627" s="2000" t="s">
        <v>77</v>
      </c>
      <c r="Q2627" s="2001" t="s">
        <v>99</v>
      </c>
      <c r="R2627" s="610"/>
    </row>
    <row r="2628" spans="8:8" ht="33.75" customHeight="1">
      <c r="A2628" s="1954"/>
      <c r="B2628" s="1986" t="s">
        <v>70</v>
      </c>
      <c r="C2628" s="2002"/>
      <c r="D2628" s="2003"/>
      <c r="E2628" s="2004"/>
      <c r="F2628" s="2005"/>
      <c r="G2628" s="2005"/>
      <c r="H2628" s="2006"/>
      <c r="I2628" s="2007" t="s">
        <v>233</v>
      </c>
      <c r="J2628" s="2008" t="s">
        <v>87</v>
      </c>
      <c r="K2628" s="2009" t="s">
        <v>109</v>
      </c>
      <c r="L2628" s="2010"/>
      <c r="M2628" s="2007" t="s">
        <v>233</v>
      </c>
      <c r="N2628" s="2008" t="s">
        <v>87</v>
      </c>
      <c r="O2628" s="2011" t="s">
        <v>110</v>
      </c>
      <c r="P2628" s="2012"/>
      <c r="Q2628" s="2013"/>
      <c r="R2628" s="610"/>
    </row>
    <row r="2629" spans="8:8" s="2014" ht="33.75" customFormat="1" customHeight="1">
      <c r="A2629" s="1954"/>
      <c r="B2629" s="1986" t="s">
        <v>70</v>
      </c>
      <c r="C2629" s="2015" t="s">
        <v>57</v>
      </c>
      <c r="D2629" s="2016"/>
      <c r="E2629" s="2017">
        <f>'Result Entry'!$L$7</f>
        <v>10.0</v>
      </c>
      <c r="F2629" s="2018">
        <f>'Result Entry'!$M$7</f>
        <v>10.0</v>
      </c>
      <c r="G2629" s="2018">
        <f>'Result Entry'!$N$7</f>
        <v>10.0</v>
      </c>
      <c r="H2629" s="2019">
        <f>SUM(E2629:G2629)</f>
        <v>30.0</v>
      </c>
      <c r="I2629" s="2020" t="s">
        <v>243</v>
      </c>
      <c r="J2629" s="2021" t="s">
        <v>243</v>
      </c>
      <c r="K2629" s="2022">
        <f>'Result Entry'!$P$7</f>
        <v>70.0</v>
      </c>
      <c r="L2629" s="2023">
        <f>SUM(H2629,K2629)</f>
        <v>100.0</v>
      </c>
      <c r="M2629" s="2020" t="s">
        <v>243</v>
      </c>
      <c r="N2629" s="2021" t="s">
        <v>243</v>
      </c>
      <c r="O2629" s="2019">
        <f>'Result Entry'!$R$7</f>
        <v>100.0</v>
      </c>
      <c r="P2629" s="2024">
        <f>SUM(L2629,O2629)</f>
        <v>200.0</v>
      </c>
      <c r="Q2629" s="2025"/>
      <c r="R2629" s="610"/>
    </row>
    <row r="2630" spans="8:8" s="1538" ht="33.75" customFormat="1" customHeight="1">
      <c r="A2630" s="1954"/>
      <c r="B2630" s="1986" t="s">
        <v>70</v>
      </c>
      <c r="C2630" s="1540" t="str">
        <f>'Result Entry'!$L$3</f>
        <v>HINDI Comp.</v>
      </c>
      <c r="D2630" s="1541"/>
      <c r="E2630" s="1728">
        <f>IF($L2618="TC",0,IF($L2618="Nso",0,VLOOKUP($A2614,'Result Entry'!$B$9:$FW$108,11,0)))</f>
        <v>0.0</v>
      </c>
      <c r="F2630" s="1729">
        <f>IF($L2618="TC",0,IF($L2618="Nso",0,VLOOKUP($A2614,'Result Entry'!$B$9:$FW$108,12,0)))</f>
        <v>0.0</v>
      </c>
      <c r="G2630" s="1729">
        <f>IF($L2618="TC",0,IF($L2618="Nso",0,VLOOKUP($A2614,'Result Entry'!$B$9:$FW$108,13,0)))</f>
        <v>0.0</v>
      </c>
      <c r="H2630" s="2026">
        <f>SUM(E2630:G2630)</f>
        <v>0.0</v>
      </c>
      <c r="I2630" s="2027" t="str">
        <f>CONCATENATE(U2630,"/",'Result Entry'!$P$7)</f>
        <v>0/70</v>
      </c>
      <c r="J2630" s="2028" t="str">
        <f>IF(V2630=0,"--",CONCATENATE(V2630,"/"))</f>
        <v>--</v>
      </c>
      <c r="K2630" s="2029">
        <f>SUM(U2630:V2630)</f>
        <v>0.0</v>
      </c>
      <c r="L2630" s="2030">
        <f>SUM(H2630,K2630)</f>
        <v>0.0</v>
      </c>
      <c r="M2630" s="2027" t="str">
        <f>CONCATENATE(W2630,"/",'Result Entry'!$R$7)</f>
        <v>0/100</v>
      </c>
      <c r="N2630" s="2028" t="str">
        <f>IF(X2630=0,"--",CONCATENATE(X2630,"/"))</f>
        <v>--</v>
      </c>
      <c r="O2630" s="2031">
        <f>SUM(W2630:X2630)</f>
        <v>0.0</v>
      </c>
      <c r="P2630" s="1734">
        <f>SUM(L2630,O2630)</f>
        <v>0.0</v>
      </c>
      <c r="Q2630" s="2032" t="str">
        <f>IF($L2618="TC",0,IF($L2618="Nso",0,VLOOKUP($A2614,'Result Entry'!$B$9:$FW$108,24,0)))</f>
        <v/>
      </c>
      <c r="R2630" s="610"/>
      <c r="U2630" s="2033">
        <f>IF($L2618="TC",0,IF($L2618="Nso",0,VLOOKUP($A2614,'Result Entry'!$B$9:$FW$108,15,0)))</f>
        <v>0.0</v>
      </c>
      <c r="V2630" s="2033">
        <v>0.0</v>
      </c>
      <c r="W2630" s="2033">
        <f>IF($L2618="TC",0,IF($L2618="Nso",0,VLOOKUP($A2614,'Result Entry'!$B$9:$FW$108,17,0)))</f>
        <v>0.0</v>
      </c>
      <c r="X2630" s="2033">
        <v>0.0</v>
      </c>
    </row>
    <row r="2631" spans="8:8" s="1538" ht="33.75" customFormat="1" customHeight="1">
      <c r="A2631" s="1954"/>
      <c r="B2631" s="1986" t="s">
        <v>70</v>
      </c>
      <c r="C2631" s="1551" t="str">
        <f>'Result Entry'!$Z$3</f>
        <v>ENGLISH Comp.</v>
      </c>
      <c r="D2631" s="1552"/>
      <c r="E2631" s="1728">
        <f>IF($L2618="TC",0,IF($L2618="Nso",0,VLOOKUP($A2614,'Result Entry'!$B$9:$FW$108,25,0)))</f>
        <v>0.0</v>
      </c>
      <c r="F2631" s="1729">
        <f>IF($L2618="TC",0,IF($L2618="Nso",0,VLOOKUP($A2614,'Result Entry'!$B$9:$FW$108,26,0)))</f>
        <v>0.0</v>
      </c>
      <c r="G2631" s="1729">
        <f>IF($L2618="TC",0,IF($L2618="Nso",0,VLOOKUP($A2614,'Result Entry'!$B$9:$FW$108,27,0)))</f>
        <v>0.0</v>
      </c>
      <c r="H2631" s="2034">
        <f t="shared" si="335" ref="H2631:H2636">SUM(E2631:G2631)</f>
        <v>0.0</v>
      </c>
      <c r="I2631" s="2035" t="str">
        <f>CONCATENATE(U2631,"/",'Result Entry'!$AD$7)</f>
        <v>0/70</v>
      </c>
      <c r="J2631" s="2036" t="str">
        <f>IF(V2631=0,"--",CONCATENATE(V2631,"/"))</f>
        <v>--</v>
      </c>
      <c r="K2631" s="2037">
        <f t="shared" si="336" ref="K2631:K2636">SUM(U2631:V2631)</f>
        <v>0.0</v>
      </c>
      <c r="L2631" s="2038">
        <f t="shared" si="337" ref="L2631:L2636">SUM(H2631,K2631)</f>
        <v>0.0</v>
      </c>
      <c r="M2631" s="2035" t="str">
        <f>CONCATENATE(W2631,"/",'Result Entry'!$AF$7)</f>
        <v>0/100</v>
      </c>
      <c r="N2631" s="2036" t="str">
        <f>IF(X2631=0,"--",CONCATENATE(X2631,"/"))</f>
        <v>--</v>
      </c>
      <c r="O2631" s="2031">
        <f t="shared" si="338" ref="O2631:O2636">SUM(W2631:X2631)</f>
        <v>0.0</v>
      </c>
      <c r="P2631" s="1734">
        <f t="shared" si="339" ref="P2631:P2636">SUM(L2631,O2631)</f>
        <v>0.0</v>
      </c>
      <c r="Q2631" s="2032" t="str">
        <f>IF($L2618="TC",0,IF($L2618="Nso",0,VLOOKUP($A2614,'Result Entry'!$B$9:$FW$108,38,0)))</f>
        <v/>
      </c>
      <c r="R2631" s="610"/>
      <c r="U2631" s="2039">
        <f>IF($L2618="TC",0,IF($L2618="Nso",0,VLOOKUP($A2614,'Result Entry'!$B$9:$FW$108,29,0)))</f>
        <v>0.0</v>
      </c>
      <c r="V2631" s="2039">
        <v>0.0</v>
      </c>
      <c r="W2631" s="2039">
        <f>IF($L2618="TC",0,IF($L2618="Nso",0,VLOOKUP($A2614,'Result Entry'!$B$9:$FW$108,31,0)))</f>
        <v>0.0</v>
      </c>
      <c r="X2631" s="2039">
        <v>0.0</v>
      </c>
    </row>
    <row r="2632" spans="8:8" s="1538" ht="33.75" customFormat="1" customHeight="1">
      <c r="A2632" s="1954"/>
      <c r="B2632" s="1986" t="s">
        <v>70</v>
      </c>
      <c r="C2632" s="1551">
        <f>IF(Y2632&gt;=1,'Result Entry'!$AO$3,0)</f>
        <v>0.0</v>
      </c>
      <c r="D2632" s="1552"/>
      <c r="E2632" s="1728">
        <f>IF($L2618="TC",0,IF($L2618="Nso",0,VLOOKUP($A2614,'Result Entry'!$B$9:$FW$108,40,0)))</f>
        <v>0.0</v>
      </c>
      <c r="F2632" s="1729">
        <f>IF($L2618="TC",0,IF($L2618="Nso",0,VLOOKUP($A2614,'Result Entry'!$B$9:$FW$108,41,0)))</f>
        <v>0.0</v>
      </c>
      <c r="G2632" s="1729">
        <f>IF($L2618="TC",0,IF($L2618="Nso",0,VLOOKUP($A2614,'Result Entry'!$B$9:$FW$108,42,0)))</f>
        <v>0.0</v>
      </c>
      <c r="H2632" s="2034">
        <f t="shared" si="335"/>
        <v>0.0</v>
      </c>
      <c r="I2632" s="2035" t="str">
        <f>CONCATENATE(U2632,"/",'Result Entry'!$AS$7)</f>
        <v>0/40</v>
      </c>
      <c r="J2632" s="2036" t="str">
        <f>IF(V2632=0,"--",CONCATENATE(V2632,"/",'Result Entry'!$AT$7))</f>
        <v>--</v>
      </c>
      <c r="K2632" s="2037">
        <f t="shared" si="336"/>
        <v>0.0</v>
      </c>
      <c r="L2632" s="2038">
        <f t="shared" si="337"/>
        <v>0.0</v>
      </c>
      <c r="M2632" s="2035" t="str">
        <f>CONCATENATE(W2632,"/",'Result Entry'!$AW$7)</f>
        <v>0/100</v>
      </c>
      <c r="N2632" s="2036" t="str">
        <f>IF(X2632=0,"--",CONCATENATE(X2632,"/",'Result Entry'!$AX$7))</f>
        <v>--</v>
      </c>
      <c r="O2632" s="2031">
        <f t="shared" si="338"/>
        <v>0.0</v>
      </c>
      <c r="P2632" s="1734">
        <f t="shared" si="339"/>
        <v>0.0</v>
      </c>
      <c r="Q2632" s="2032" t="str">
        <f>IF($L2618="TC",0,IF($L2618="Nso",0,VLOOKUP($A2614,'Result Entry'!$B$9:$FW$108,55,0)))</f>
        <v/>
      </c>
      <c r="R2632" s="610"/>
      <c r="U2632" s="2039">
        <f>IF($L2618="TC",0,IF($L2618="Nso",0,VLOOKUP($A2614,'Result Entry'!$B$9:$FW$108,44,0)))</f>
        <v>0.0</v>
      </c>
      <c r="V2632" s="2039">
        <f>IF($L2618="TC",0,IF($L2618="Nso",0,VLOOKUP($A2614,'Result Entry'!$B$9:$FW$108,45,0)))</f>
        <v>0.0</v>
      </c>
      <c r="W2632" s="2039">
        <f>IF($L2618="TC",0,IF($L2618="Nso",0,VLOOKUP($A2614,'Result Entry'!$B$9:$FW$108,48,0)))</f>
        <v>0.0</v>
      </c>
      <c r="X2632" s="2039">
        <f>IF($L2618="TC",0,IF($L2618="Nso",0,VLOOKUP($A2614,'Result Entry'!$B$9:$FW$108,49,0)))</f>
        <v>0.0</v>
      </c>
      <c r="Y2632" s="2039">
        <f>VLOOKUP($A2614,'Result Entry'!$B$9:$FW$108,39,0)</f>
        <v>0.0</v>
      </c>
    </row>
    <row r="2633" spans="8:8" s="1538" ht="33.75" customFormat="1" customHeight="1">
      <c r="A2633" s="1954"/>
      <c r="B2633" s="1986" t="s">
        <v>70</v>
      </c>
      <c r="C2633" s="1551">
        <f>IF(Y2633&gt;=1,'Result Entry'!$BF$3,0)</f>
        <v>0.0</v>
      </c>
      <c r="D2633" s="1552"/>
      <c r="E2633" s="1728">
        <f>IF($L2618="TC",0,IF($L2618="Nso",0,VLOOKUP($A2614,'Result Entry'!$B$9:$FW$108,57,0)))</f>
        <v>0.0</v>
      </c>
      <c r="F2633" s="1729">
        <f>IF($L2618="TC",0,IF($L2618="Nso",0,VLOOKUP($A2614,'Result Entry'!$B$9:$FW$108,58,0)))</f>
        <v>0.0</v>
      </c>
      <c r="G2633" s="1729">
        <f>IF($L2618="TC",0,IF($L2618="Nso",0,VLOOKUP($A2614,'Result Entry'!$B$9:$FW$108,59,0)))</f>
        <v>0.0</v>
      </c>
      <c r="H2633" s="2034">
        <f t="shared" si="335"/>
        <v>0.0</v>
      </c>
      <c r="I2633" s="2035" t="str">
        <f>CONCATENATE(U2633,"/",'Result Entry'!$BJ$7)</f>
        <v>0/70</v>
      </c>
      <c r="J2633" s="2036" t="str">
        <f>IF(V2633=0,"--",CONCATENATE(V2633,"/",'Result Entry'!$BK$7))</f>
        <v>--</v>
      </c>
      <c r="K2633" s="2037">
        <f t="shared" si="336"/>
        <v>0.0</v>
      </c>
      <c r="L2633" s="2038">
        <f t="shared" si="337"/>
        <v>0.0</v>
      </c>
      <c r="M2633" s="2035" t="str">
        <f>CONCATENATE(W2633,"/",'Result Entry'!$BN$7)</f>
        <v>0/100</v>
      </c>
      <c r="N2633" s="2036" t="str">
        <f>IF(X2633=0,"--",CONCATENATE(X2633,"/",'Result Entry'!$BO$7))</f>
        <v>--</v>
      </c>
      <c r="O2633" s="2031">
        <f t="shared" si="338"/>
        <v>0.0</v>
      </c>
      <c r="P2633" s="1734">
        <f t="shared" si="339"/>
        <v>0.0</v>
      </c>
      <c r="Q2633" s="2032" t="str">
        <f>IF($L2618="TC",0,IF($L2618="Nso",0,VLOOKUP($A2614,'Result Entry'!$B$9:$FW$108,72,0)))</f>
        <v/>
      </c>
      <c r="R2633" s="610"/>
      <c r="U2633" s="2039">
        <f>IF($L2618="TC",0,IF($L2618="Nso",0,VLOOKUP($A2614,'Result Entry'!$B$9:$FW$108,61,0)))</f>
        <v>0.0</v>
      </c>
      <c r="V2633" s="2039">
        <f>IF($L2618="TC",0,IF($L2618="Nso",0,VLOOKUP($A2614,'Result Entry'!$B$9:$FW$108,62,0)))</f>
        <v>0.0</v>
      </c>
      <c r="W2633" s="2039">
        <f>IF($L2618="TC",0,IF($L2618="Nso",0,VLOOKUP($A2614,'Result Entry'!$B$9:$FW$108,65,0)))</f>
        <v>0.0</v>
      </c>
      <c r="X2633" s="2039">
        <f>IF($L2618="TC",0,IF($L2618="Nso",0,VLOOKUP($A2614,'Result Entry'!$B$9:$FW$108,66,0)))</f>
        <v>0.0</v>
      </c>
      <c r="Y2633" s="2039">
        <f>VLOOKUP($A2614,'Result Entry'!$B$9:$FW$108,56,0)</f>
        <v>0.0</v>
      </c>
    </row>
    <row r="2634" spans="8:8" s="1538" ht="33.75" customFormat="1" customHeight="1">
      <c r="A2634" s="1954"/>
      <c r="B2634" s="1986" t="s">
        <v>70</v>
      </c>
      <c r="C2634" s="1554">
        <f>IF(Y2634&gt;=1,'Result Entry'!$BW$3,0)</f>
        <v>0.0</v>
      </c>
      <c r="D2634" s="2040"/>
      <c r="E2634" s="2041">
        <f>IF($L2618="TC",0,IF($L2618="Nso",0,VLOOKUP($A2614,'Result Entry'!$B$9:$FW$108,74,0)))</f>
        <v>0.0</v>
      </c>
      <c r="F2634" s="2042">
        <f>IF($L2618="TC",0,IF($L2618="Nso",0,VLOOKUP($A2614,'Result Entry'!$B$9:$FW$108,75,0)))</f>
        <v>0.0</v>
      </c>
      <c r="G2634" s="2042">
        <f>IF($L2618="TC",0,IF($L2618="Nso",0,VLOOKUP($A2614,'Result Entry'!$B$9:$FW$108,76,0)))</f>
        <v>0.0</v>
      </c>
      <c r="H2634" s="2043">
        <f t="shared" si="335"/>
        <v>0.0</v>
      </c>
      <c r="I2634" s="2044" t="str">
        <f>CONCATENATE(U2634,"/",'Result Entry'!$CA$7)</f>
        <v>0/70</v>
      </c>
      <c r="J2634" s="2045" t="str">
        <f>IF(V2634=0,"--",CONCATENATE(V2634,"/",'Result Entry'!$CB$7))</f>
        <v>--</v>
      </c>
      <c r="K2634" s="2046">
        <f t="shared" si="336"/>
        <v>0.0</v>
      </c>
      <c r="L2634" s="2047">
        <f t="shared" si="337"/>
        <v>0.0</v>
      </c>
      <c r="M2634" s="2044" t="str">
        <f>CONCATENATE(W2634,"/",'Result Entry'!$CE$7)</f>
        <v>0/100</v>
      </c>
      <c r="N2634" s="2045" t="str">
        <f>IF(X2634=0,"--",CONCATENATE(X2634,"/",'Result Entry'!$CF$7))</f>
        <v>--</v>
      </c>
      <c r="O2634" s="2043">
        <f t="shared" si="338"/>
        <v>0.0</v>
      </c>
      <c r="P2634" s="2048">
        <f t="shared" si="339"/>
        <v>0.0</v>
      </c>
      <c r="Q2634" s="2049" t="str">
        <f>IF($L2618="TC",0,IF($L2618="Nso",0,VLOOKUP($A2614,'Result Entry'!$B$9:$FW$108,89,0)))</f>
        <v/>
      </c>
      <c r="R2634" s="610"/>
      <c r="U2634" s="2041">
        <f>IF($L2618="TC",0,IF($L2618="Nso",0,VLOOKUP($A2614,'Result Entry'!$B$9:$FW$108,78,0)))</f>
        <v>0.0</v>
      </c>
      <c r="V2634" s="2041">
        <f>IF($L2618="TC",0,IF($L2618="Nso",0,VLOOKUP($A2614,'Result Entry'!$B$9:$FW$108,79,0)))</f>
        <v>0.0</v>
      </c>
      <c r="W2634" s="2041">
        <f>IF($L2618="TC",0,IF($L2618="Nso",0,VLOOKUP($A2614,'Result Entry'!$B$9:$FW$108,82,0)))</f>
        <v>0.0</v>
      </c>
      <c r="X2634" s="2041">
        <f>IF($L2618="TC",0,IF($L2618="Nso",0,VLOOKUP($A2614,'Result Entry'!$B$9:$FW$108,83,0)))</f>
        <v>0.0</v>
      </c>
      <c r="Y2634" s="2041">
        <f>VLOOKUP($A2614,'Result Entry'!$B$9:$FW$108,73,0)</f>
        <v>0.0</v>
      </c>
    </row>
    <row r="2635" spans="8:8" s="1538" ht="33.75" customFormat="1" customHeight="1">
      <c r="A2635" s="1954"/>
      <c r="B2635" s="1986" t="s">
        <v>70</v>
      </c>
      <c r="C2635" s="2050">
        <f>IF(Y2635&gt;=1,'Result Entry'!$CN$3,0)</f>
        <v>0.0</v>
      </c>
      <c r="D2635" s="2040"/>
      <c r="E2635" s="2051">
        <f>IF($L2618="TC",0,IF($L2618="Nso",0,VLOOKUP($A2614,'Result Entry'!$B$9:$FW$108,91,0)))</f>
        <v>0.0</v>
      </c>
      <c r="F2635" s="2052">
        <f>IF($L2618="TC",0,IF($L2618="Nso",0,VLOOKUP($A2614,'Result Entry'!$B$9:$FW$108,92,0)))</f>
        <v>0.0</v>
      </c>
      <c r="G2635" s="2052">
        <f>IF($L2618="TC",0,IF($L2618="Nso",0,VLOOKUP($A2614,'Result Entry'!$B$9:$FW$108,93,0)))</f>
        <v>0.0</v>
      </c>
      <c r="H2635" s="2053">
        <f t="shared" si="335"/>
        <v>0.0</v>
      </c>
      <c r="I2635" s="2054" t="str">
        <f>CONCATENATE(U2635,"/",'Result Entry'!$CR$7)</f>
        <v>0/70</v>
      </c>
      <c r="J2635" s="2055" t="str">
        <f>IF(V2635=0,"--",CONCATENATE(V2635,"/",'Result Entry'!$CS$7))</f>
        <v>--</v>
      </c>
      <c r="K2635" s="2056">
        <f t="shared" si="336"/>
        <v>0.0</v>
      </c>
      <c r="L2635" s="2057">
        <f t="shared" si="337"/>
        <v>0.0</v>
      </c>
      <c r="M2635" s="2054" t="str">
        <f>CONCATENATE(W2635,"/",'Result Entry'!$CV$7)</f>
        <v>0/100</v>
      </c>
      <c r="N2635" s="2055" t="str">
        <f>IF(X2635=0,"--",CONCATENATE(X2635,"/",'Result Entry'!$CW$7))</f>
        <v>--</v>
      </c>
      <c r="O2635" s="2053">
        <f t="shared" si="338"/>
        <v>0.0</v>
      </c>
      <c r="P2635" s="2058">
        <f t="shared" si="339"/>
        <v>0.0</v>
      </c>
      <c r="Q2635" s="2059" t="str">
        <f>IF($L2618="TC",0,IF($L2618="Nso",0,VLOOKUP($A2614,'Result Entry'!$B$9:$FW$108,106,0)))</f>
        <v/>
      </c>
      <c r="R2635" s="610"/>
      <c r="U2635" s="2051">
        <f>IF($L2618="TC",0,IF($L2618="Nso",0,VLOOKUP($A2614,'Result Entry'!$B$9:$FW$108,95,0)))</f>
        <v>0.0</v>
      </c>
      <c r="V2635" s="2051">
        <f>IF($L2618="TC",0,IF($L2618="Nso",0,VLOOKUP($A2614,'Result Entry'!$B$9:$FW$108,96,0)))</f>
        <v>0.0</v>
      </c>
      <c r="W2635" s="2051">
        <f>IF($L2618="TC",0,IF($L2618="Nso",0,VLOOKUP($A2614,'Result Entry'!$B$9:$FW$108,99,0)))</f>
        <v>0.0</v>
      </c>
      <c r="X2635" s="2051">
        <f>IF($L2618="TC",0,IF($L2618="Nso",0,VLOOKUP($A2614,'Result Entry'!$B$9:$FW$108,100,0)))</f>
        <v>0.0</v>
      </c>
      <c r="Y2635" s="2051">
        <f>VLOOKUP($A2614,'Result Entry'!$B$9:$FW$108,90,0)</f>
        <v>0.0</v>
      </c>
    </row>
    <row r="2636" spans="8:8" s="1538" ht="33.75" customFormat="1" customHeight="1">
      <c r="A2636" s="1954"/>
      <c r="B2636" s="1986" t="s">
        <v>70</v>
      </c>
      <c r="C2636" s="1554">
        <f>IF(Y2636&gt;=1,'Result Entry'!$DE$3,0)</f>
        <v>0.0</v>
      </c>
      <c r="D2636" s="2040"/>
      <c r="E2636" s="1739">
        <f>IF($L2618="TC",0,IF($L2618="Nso",0,VLOOKUP($A2614,'Result Entry'!$B$9:$FW$108,108,0)))</f>
        <v>0.0</v>
      </c>
      <c r="F2636" s="1740">
        <f>IF($L2618="TC",0,IF($L2618="Nso",0,VLOOKUP($A2614,'Result Entry'!$B$9:$FW$108,109,0)))</f>
        <v>0.0</v>
      </c>
      <c r="G2636" s="1740">
        <f>IF($L2618="TC",0,IF($L2618="Nso",0,VLOOKUP($A2614,'Result Entry'!$B$9:$FW$108,110,0)))</f>
        <v>0.0</v>
      </c>
      <c r="H2636" s="2060">
        <f t="shared" si="335"/>
        <v>0.0</v>
      </c>
      <c r="I2636" s="2061" t="str">
        <f>CONCATENATE(U2636,"/",'Result Entry'!$DI$7)</f>
        <v>0/70</v>
      </c>
      <c r="J2636" s="2062" t="str">
        <f>IF(V2636=0,"--",CONCATENATE(V2636,"/",'Result Entry'!$DJ$7))</f>
        <v>--</v>
      </c>
      <c r="K2636" s="2063">
        <f t="shared" si="336"/>
        <v>0.0</v>
      </c>
      <c r="L2636" s="2064">
        <f t="shared" si="337"/>
        <v>0.0</v>
      </c>
      <c r="M2636" s="2061" t="str">
        <f>CONCATENATE(W2636,"/",'Result Entry'!$DM$7)</f>
        <v>0/100</v>
      </c>
      <c r="N2636" s="2062" t="str">
        <f>IF(X2636=0,"--",CONCATENATE(X2636,"/",'Result Entry'!$DN$7))</f>
        <v>--</v>
      </c>
      <c r="O2636" s="2060">
        <f t="shared" si="338"/>
        <v>0.0</v>
      </c>
      <c r="P2636" s="1746">
        <f t="shared" si="339"/>
        <v>0.0</v>
      </c>
      <c r="Q2636" s="2032" t="str">
        <f>IF($L2618="TC",0,IF($L2618="Nso",0,VLOOKUP($A2614,'Result Entry'!$B$9:$FW$108,123,0)))</f>
        <v/>
      </c>
      <c r="R2636" s="610"/>
      <c r="U2636" s="2065">
        <f>IF($L2618="TC",0,IF($L2618="Nso",0,VLOOKUP($A2614,'Result Entry'!$B$9:$FW$108,112,0)))</f>
        <v>0.0</v>
      </c>
      <c r="V2636" s="2065">
        <f>IF($L2618="TC",0,IF($L2618="Nso",0,VLOOKUP($A2614,'Result Entry'!$B$9:$FW$108,113,0)))</f>
        <v>0.0</v>
      </c>
      <c r="W2636" s="2065">
        <f>IF($L2618="TC",0,IF($L2618="Nso",0,VLOOKUP($A2614,'Result Entry'!$B$9:$FW$108,116,0)))</f>
        <v>0.0</v>
      </c>
      <c r="X2636" s="2065">
        <f>IF($L2618="TC",0,IF($L2618="Nso",0,VLOOKUP($A2614,'Result Entry'!$B$9:$FW$108,117,0)))</f>
        <v>0.0</v>
      </c>
      <c r="Y2636" s="2065">
        <f>VLOOKUP($A2614,'Result Entry'!$B$9:$FW$108,107,0)</f>
        <v>0.0</v>
      </c>
    </row>
    <row r="2637" spans="8:8" ht="33.75" customHeight="1">
      <c r="A2637" s="1954"/>
      <c r="B2637" s="1986" t="s">
        <v>70</v>
      </c>
      <c r="C2637" s="1565" t="s">
        <v>78</v>
      </c>
      <c r="D2637" s="1566"/>
      <c r="E2637" s="1567"/>
      <c r="F2637" s="1747" t="s">
        <v>79</v>
      </c>
      <c r="G2637" s="2066"/>
      <c r="H2637" s="1748"/>
      <c r="I2637" s="1747" t="s">
        <v>80</v>
      </c>
      <c r="J2637" s="1749"/>
      <c r="K2637" s="2067" t="s">
        <v>42</v>
      </c>
      <c r="L2637" s="2068"/>
      <c r="M2637" s="2067" t="s">
        <v>92</v>
      </c>
      <c r="N2637" s="1753"/>
      <c r="O2637" s="1752" t="s">
        <v>40</v>
      </c>
      <c r="P2637" s="1753"/>
      <c r="Q2637" s="2069" t="s">
        <v>44</v>
      </c>
      <c r="R2637" s="610"/>
    </row>
    <row r="2638" spans="8:8" ht="33.75" customHeight="1">
      <c r="A2638" s="1954"/>
      <c r="B2638" s="1986" t="s">
        <v>70</v>
      </c>
      <c r="C2638" s="1577"/>
      <c r="D2638" s="1578"/>
      <c r="E2638" s="1579"/>
      <c r="F2638" s="1755">
        <f>IF($L2618="TC",0,IF($L2618="Nso",0,VLOOKUP($A2614,'Result Entry'!$B$9:$FW$108,171,0)))</f>
        <v>0.0</v>
      </c>
      <c r="G2638" s="2070"/>
      <c r="H2638" s="1756"/>
      <c r="I2638" s="2071">
        <f>IF($L2618="TC",0,IF($L2618="Nso",0,VLOOKUP($A2614,'Result Entry'!$B$9:$FW$108,172,0)))</f>
        <v>0.0</v>
      </c>
      <c r="J2638" s="2072"/>
      <c r="K2638" s="2073">
        <f>IF($L2618="TC",0,IF($L2618="Nso",0,VLOOKUP($A2614,'Result Entry'!$B$9:$FW$108,173,0)))</f>
        <v>0.0</v>
      </c>
      <c r="L2638" s="2074"/>
      <c r="M2638" s="2075" t="str">
        <f>IF($L2618="TC",0,IF($L2618="Nso",0,VLOOKUP($A2614,'Result Entry'!$B$9:$FW$108,174,0)))</f>
        <v/>
      </c>
      <c r="N2638" s="2076"/>
      <c r="O2638" s="1535" t="str">
        <f>VLOOKUP($A2614,'Result Entry'!$B$9:$FW$108,175,0)</f>
        <v/>
      </c>
      <c r="P2638" s="1534"/>
      <c r="Q2638" s="2077" t="str">
        <f>IF($L2618="TC",0,IF($L2618="Nso",0,VLOOKUP($A2614,'Result Entry'!$B$9:$FW$108,177,0)))</f>
        <v/>
      </c>
      <c r="R2638" s="610"/>
    </row>
    <row r="2639" spans="8:8" ht="33.75" customHeight="1">
      <c r="A2639" s="1954"/>
      <c r="B2639" s="1986" t="s">
        <v>70</v>
      </c>
      <c r="C2639" s="2078" t="s">
        <v>59</v>
      </c>
      <c r="D2639" s="2079"/>
      <c r="E2639" s="2079"/>
      <c r="F2639" s="2079"/>
      <c r="G2639" s="2079"/>
      <c r="H2639" s="2079"/>
      <c r="I2639" s="2080"/>
      <c r="J2639" s="1592" t="s">
        <v>60</v>
      </c>
      <c r="K2639" s="1592"/>
      <c r="L2639" s="1592"/>
      <c r="M2639" s="1593"/>
      <c r="N2639" s="1760">
        <f>VLOOKUP($A2614,'Result Entry'!$B$9:$FW$108,168,0)</f>
        <v>0.0</v>
      </c>
      <c r="O2639" s="1761"/>
      <c r="P2639" s="2081" t="s">
        <v>38</v>
      </c>
      <c r="Q2639" s="2082"/>
      <c r="R2639" s="610"/>
    </row>
    <row r="2640" spans="8:8" ht="33.75" customHeight="1">
      <c r="A2640" s="1954"/>
      <c r="B2640" s="1986" t="s">
        <v>70</v>
      </c>
      <c r="C2640" s="1598" t="s">
        <v>244</v>
      </c>
      <c r="D2640" s="1599"/>
      <c r="E2640" s="1599"/>
      <c r="F2640" s="2083" t="s">
        <v>158</v>
      </c>
      <c r="G2640" s="2084"/>
      <c r="H2640" s="2085"/>
      <c r="I2640" s="2086" t="s">
        <v>242</v>
      </c>
      <c r="J2640" s="1603" t="s">
        <v>61</v>
      </c>
      <c r="K2640" s="1603"/>
      <c r="L2640" s="1603"/>
      <c r="M2640" s="1604"/>
      <c r="N2640" s="1762">
        <f>VLOOKUP($A2614,'Result Entry'!$B$9:$FW$108,169,0)</f>
        <v>0.0</v>
      </c>
      <c r="O2640" s="1763"/>
      <c r="P2640" s="1607" t="str">
        <f>VLOOKUP($A2614,'Result Entry'!$B$9:$FW$108,170,0)</f>
        <v/>
      </c>
      <c r="Q2640" s="2087"/>
      <c r="R2640" s="610"/>
    </row>
    <row r="2641" spans="8:8" ht="33.75" customHeight="1">
      <c r="A2641" s="1954"/>
      <c r="B2641" s="1986" t="s">
        <v>70</v>
      </c>
      <c r="C2641" s="1598"/>
      <c r="D2641" s="1599"/>
      <c r="E2641" s="1599"/>
      <c r="F2641" s="2088"/>
      <c r="G2641" s="2089"/>
      <c r="H2641" s="2090"/>
      <c r="I2641" s="2091" t="s">
        <v>100</v>
      </c>
      <c r="J2641" s="1612" t="s">
        <v>62</v>
      </c>
      <c r="K2641" s="1612"/>
      <c r="L2641" s="1612"/>
      <c r="M2641" s="1613"/>
      <c r="N2641" s="2092">
        <f>IF($L2618="TC","Transferred",IF($L2618="Nso","NameSeparated",VLOOKUP($A2614,'Result Entry'!$B$9:$FW$108,178,0)))</f>
        <v>0.0</v>
      </c>
      <c r="O2641" s="2092"/>
      <c r="P2641" s="2092"/>
      <c r="Q2641" s="2093"/>
      <c r="R2641" s="610"/>
    </row>
    <row r="2642" spans="8:8" ht="33.75" customHeight="1">
      <c r="A2642" s="1954"/>
      <c r="B2642" s="1986" t="s">
        <v>70</v>
      </c>
      <c r="C2642" s="1766" t="str">
        <f>'Result Entry'!$DU$3</f>
        <v>Foundation Of Information Tech.</v>
      </c>
      <c r="D2642" s="1767"/>
      <c r="E2642" s="1768"/>
      <c r="F2642" s="1769" t="str">
        <f>IF(OR($L2618="TC",$L2618="Nso"),"",VLOOKUP($A2614,'Result Entry'!$B$9:$GS$108,196,0))</f>
        <v>0/200</v>
      </c>
      <c r="G2642" s="1769"/>
      <c r="H2642" s="1769"/>
      <c r="I2642" s="1770" t="str">
        <f>IF(F2642="","",VLOOKUP($A2614,'Result Entry'!$B$9:$GS$108,137,0))</f>
        <v/>
      </c>
      <c r="J2642" s="1621" t="s">
        <v>72</v>
      </c>
      <c r="K2642" s="1621"/>
      <c r="L2642" s="1621"/>
      <c r="M2642" s="1622"/>
      <c r="N2642" s="2094">
        <f>'Result Entry'!$T$2</f>
        <v>45041.0</v>
      </c>
      <c r="O2642" s="2095"/>
      <c r="P2642" s="2095"/>
      <c r="Q2642" s="2096"/>
      <c r="R2642" s="610"/>
    </row>
    <row r="2643" spans="8:8" ht="33.75" customHeight="1">
      <c r="A2643" s="1954"/>
      <c r="B2643" s="1986" t="s">
        <v>70</v>
      </c>
      <c r="C2643" s="1774" t="str">
        <f>'Result Entry'!$EI$3</f>
        <v>G.I.A.I.-II</v>
      </c>
      <c r="D2643" s="1775"/>
      <c r="E2643" s="1776"/>
      <c r="F2643" s="1769" t="str">
        <f>IF(OR($L2618="TC",$L2618="Nso"),"",VLOOKUP($A2614,'Result Entry'!$B$9:$GS$108,200,0))</f>
        <v>0/200</v>
      </c>
      <c r="G2643" s="1769"/>
      <c r="H2643" s="1769"/>
      <c r="I2643" s="1770" t="str">
        <f>IF(F2643="","",VLOOKUP($A2614,'Result Entry'!$B$9:$GS$108,149,0))</f>
        <v/>
      </c>
      <c r="J2643" s="1626"/>
      <c r="K2643" s="1627"/>
      <c r="L2643" s="1627"/>
      <c r="M2643" s="1627"/>
      <c r="N2643" s="1627"/>
      <c r="O2643" s="1627"/>
      <c r="P2643" s="1627"/>
      <c r="Q2643" s="2097"/>
      <c r="R2643" s="610"/>
    </row>
    <row r="2644" spans="8:8" ht="33.75" customHeight="1">
      <c r="A2644" s="1954"/>
      <c r="B2644" s="1986" t="s">
        <v>70</v>
      </c>
      <c r="C2644" s="1774" t="str">
        <f>'Result Entry'!$EU$3</f>
        <v>SOC.SER.PLAN</v>
      </c>
      <c r="D2644" s="1775"/>
      <c r="E2644" s="1776"/>
      <c r="F2644" s="1769" t="str">
        <f>IF(OR($L2618="TC",$L2618="Nso"),"",VLOOKUP($A2614,'Result Entry'!$B$9:$HS$108,204,0))</f>
        <v>0/200</v>
      </c>
      <c r="G2644" s="1769"/>
      <c r="H2644" s="1769"/>
      <c r="I2644" s="1770" t="str">
        <f>IF(F2644="","",VLOOKUP($A2614,'Result Entry'!$B$9:$GS$108,161,0))</f>
        <v/>
      </c>
      <c r="J2644" s="1629" t="s">
        <v>175</v>
      </c>
      <c r="K2644" s="2098"/>
      <c r="L2644" s="2098"/>
      <c r="M2644" s="1630"/>
      <c r="N2644" s="2099"/>
      <c r="O2644" s="2100"/>
      <c r="P2644" s="2100"/>
      <c r="Q2644" s="2101"/>
      <c r="R2644" s="610"/>
    </row>
    <row r="2645" spans="8:8" ht="33.75" customHeight="1">
      <c r="A2645" s="1954"/>
      <c r="B2645" s="1986" t="s">
        <v>70</v>
      </c>
      <c r="C2645" s="1774" t="str">
        <f>'Result Entry'!$FG$3</f>
        <v>Jeewan Kaushal</v>
      </c>
      <c r="D2645" s="1775"/>
      <c r="E2645" s="1776"/>
      <c r="F2645" s="1769" t="str">
        <f>IF(OR($L2618="TC",$L2618="Nso"),"",VLOOKUP($A2614,'Result Entry'!$B$9:$HS$108,208,0))</f>
        <v>0/100</v>
      </c>
      <c r="G2645" s="1769"/>
      <c r="H2645" s="1769"/>
      <c r="I2645" s="1770" t="str">
        <f>IF(F2645="","",VLOOKUP($A2614,'Result Entry'!$B$9:$HS$108,167,0))</f>
        <v/>
      </c>
      <c r="J2645" s="1629" t="s">
        <v>149</v>
      </c>
      <c r="K2645" s="2098"/>
      <c r="L2645" s="2098"/>
      <c r="M2645" s="1630"/>
      <c r="N2645" s="1630"/>
      <c r="O2645" s="1630"/>
      <c r="P2645" s="1630"/>
      <c r="Q2645" s="2102"/>
      <c r="R2645" s="610"/>
    </row>
    <row r="2646" spans="8:8" ht="33.75" customHeight="1">
      <c r="A2646" s="1954"/>
      <c r="B2646" s="1986" t="s">
        <v>70</v>
      </c>
      <c r="C2646" s="1777" t="s">
        <v>181</v>
      </c>
      <c r="D2646" s="1778"/>
      <c r="E2646" s="1779"/>
      <c r="F2646" s="2103" t="s">
        <v>182</v>
      </c>
      <c r="G2646" s="2104"/>
      <c r="H2646" s="2105"/>
      <c r="I2646" s="1782" t="s">
        <v>31</v>
      </c>
      <c r="J2646" s="1629" t="s">
        <v>176</v>
      </c>
      <c r="K2646" s="2098"/>
      <c r="L2646" s="2098"/>
      <c r="M2646" s="1630"/>
      <c r="N2646" s="1630"/>
      <c r="O2646" s="1630"/>
      <c r="P2646" s="1630"/>
      <c r="Q2646" s="2102"/>
      <c r="R2646" s="610"/>
    </row>
    <row r="2647" spans="8:8" ht="33.75" customHeight="1">
      <c r="A2647" s="1954"/>
      <c r="B2647" s="1986" t="s">
        <v>70</v>
      </c>
      <c r="C2647" s="1783"/>
      <c r="D2647" s="1784"/>
      <c r="E2647" s="1785"/>
      <c r="F2647" s="1786" t="s">
        <v>245</v>
      </c>
      <c r="G2647" s="2106"/>
      <c r="H2647" s="1787"/>
      <c r="I2647" s="1788" t="s">
        <v>63</v>
      </c>
      <c r="J2647" s="1647" t="s">
        <v>68</v>
      </c>
      <c r="K2647" s="1648"/>
      <c r="L2647" s="1648"/>
      <c r="M2647" s="1648"/>
      <c r="N2647" s="1648"/>
      <c r="O2647" s="1648"/>
      <c r="P2647" s="1648"/>
      <c r="Q2647" s="2107"/>
      <c r="R2647" s="610"/>
    </row>
    <row r="2648" spans="8:8" ht="33.75" customHeight="1">
      <c r="A2648" s="1954"/>
      <c r="B2648" s="1986" t="s">
        <v>70</v>
      </c>
      <c r="C2648" s="1783"/>
      <c r="D2648" s="1784"/>
      <c r="E2648" s="1785"/>
      <c r="F2648" s="1786" t="s">
        <v>246</v>
      </c>
      <c r="G2648" s="2106"/>
      <c r="H2648" s="1787"/>
      <c r="I2648" s="1788" t="s">
        <v>64</v>
      </c>
      <c r="J2648" s="1650"/>
      <c r="K2648" s="1651"/>
      <c r="L2648" s="1651"/>
      <c r="M2648" s="1651"/>
      <c r="N2648" s="1651"/>
      <c r="O2648" s="1651"/>
      <c r="P2648" s="1651"/>
      <c r="Q2648" s="2108"/>
      <c r="R2648" s="610"/>
    </row>
    <row r="2649" spans="8:8" ht="33.75" customHeight="1">
      <c r="A2649" s="1954"/>
      <c r="B2649" s="1986" t="s">
        <v>70</v>
      </c>
      <c r="C2649" s="1783"/>
      <c r="D2649" s="1784"/>
      <c r="E2649" s="1785"/>
      <c r="F2649" s="1786" t="s">
        <v>247</v>
      </c>
      <c r="G2649" s="2106"/>
      <c r="H2649" s="1787"/>
      <c r="I2649" s="1788" t="s">
        <v>66</v>
      </c>
      <c r="J2649" s="1650"/>
      <c r="K2649" s="1651"/>
      <c r="L2649" s="1651"/>
      <c r="M2649" s="1651"/>
      <c r="N2649" s="1651"/>
      <c r="O2649" s="1651"/>
      <c r="P2649" s="1651"/>
      <c r="Q2649" s="2108"/>
      <c r="R2649" s="610"/>
    </row>
    <row r="2650" spans="8:8" ht="33.75" customHeight="1">
      <c r="A2650" s="1954"/>
      <c r="B2650" s="1986" t="s">
        <v>70</v>
      </c>
      <c r="C2650" s="1783"/>
      <c r="D2650" s="1784"/>
      <c r="E2650" s="1785"/>
      <c r="F2650" s="1786" t="s">
        <v>248</v>
      </c>
      <c r="G2650" s="2106"/>
      <c r="H2650" s="1787"/>
      <c r="I2650" s="1788" t="s">
        <v>65</v>
      </c>
      <c r="J2650" s="1653" t="s">
        <v>81</v>
      </c>
      <c r="K2650" s="1654"/>
      <c r="L2650" s="1654"/>
      <c r="M2650" s="1654"/>
      <c r="N2650" s="1654"/>
      <c r="O2650" s="1654"/>
      <c r="P2650" s="1654"/>
      <c r="Q2650" s="2109"/>
      <c r="R2650" s="610"/>
    </row>
    <row r="2651" spans="8:8" ht="33.75" customHeight="1">
      <c r="A2651" s="1954"/>
      <c r="B2651" s="2110" t="s">
        <v>70</v>
      </c>
      <c r="C2651" s="2111"/>
      <c r="D2651" s="2112"/>
      <c r="E2651" s="2113"/>
      <c r="F2651" s="2114"/>
      <c r="G2651" s="2115"/>
      <c r="H2651" s="2115"/>
      <c r="I2651" s="2116"/>
      <c r="J2651" s="2117"/>
      <c r="K2651" s="2118"/>
      <c r="L2651" s="2118"/>
      <c r="M2651" s="2118"/>
      <c r="N2651" s="2118"/>
      <c r="O2651" s="2118"/>
      <c r="P2651" s="2118"/>
      <c r="Q2651" s="2119"/>
      <c r="R2651" s="610"/>
    </row>
    <row r="2652" spans="8:8" s="927" ht="48.75" customFormat="1" customHeight="1">
      <c r="A2652" s="1439"/>
      <c r="B2652" s="2120"/>
      <c r="C2652" s="2120"/>
      <c r="D2652" s="2120"/>
      <c r="E2652" s="2120"/>
      <c r="F2652" s="2120"/>
      <c r="G2652" s="2120"/>
      <c r="H2652" s="2120"/>
      <c r="I2652" s="2120"/>
      <c r="J2652" s="2120"/>
      <c r="K2652" s="2120"/>
      <c r="L2652" s="2120"/>
      <c r="M2652" s="2120"/>
      <c r="N2652" s="2120"/>
      <c r="O2652" s="2120"/>
      <c r="P2652" s="2120"/>
      <c r="Q2652" s="2120"/>
      <c r="R2652" s="610"/>
    </row>
    <row r="2653" spans="8:8" ht="9.75" customHeight="1">
      <c r="A2653" s="1949">
        <f>A2614+1</f>
        <v>69.0</v>
      </c>
      <c r="B2653" s="1949"/>
      <c r="C2653" s="1949"/>
      <c r="D2653" s="1949"/>
      <c r="E2653" s="1949"/>
      <c r="F2653" s="1949"/>
      <c r="G2653" s="1949"/>
      <c r="H2653" s="1949"/>
      <c r="I2653" s="1949"/>
      <c r="J2653" s="1949"/>
      <c r="K2653" s="1949"/>
      <c r="L2653" s="1949"/>
      <c r="M2653" s="1949"/>
      <c r="N2653" s="1949"/>
      <c r="O2653" s="1949"/>
      <c r="P2653" s="1949"/>
      <c r="Q2653" s="1949"/>
      <c r="R2653" s="1949"/>
    </row>
    <row r="2654" spans="8:8" ht="16.5" customHeight="1">
      <c r="A2654" s="1950"/>
      <c r="B2654" s="1951" t="s">
        <v>51</v>
      </c>
      <c r="C2654" s="1952"/>
      <c r="D2654" s="1952"/>
      <c r="E2654" s="1952"/>
      <c r="F2654" s="1952"/>
      <c r="G2654" s="1952"/>
      <c r="H2654" s="1952"/>
      <c r="I2654" s="1952"/>
      <c r="J2654" s="1952"/>
      <c r="K2654" s="1952"/>
      <c r="L2654" s="1952"/>
      <c r="M2654" s="1952"/>
      <c r="N2654" s="1952"/>
      <c r="O2654" s="1952"/>
      <c r="P2654" s="1952"/>
      <c r="Q2654" s="1953"/>
      <c r="R2654" s="610"/>
    </row>
    <row r="2655" spans="8:8" ht="62.25" customHeight="1">
      <c r="A2655" s="1954"/>
      <c r="B2655" s="1955"/>
      <c r="C2655" s="1956"/>
      <c r="D2655" s="1957" t="str">
        <f>Master!$E$8</f>
        <v>Govt. Sr. Secondary School </v>
      </c>
      <c r="E2655" s="1958"/>
      <c r="F2655" s="1958"/>
      <c r="G2655" s="1958"/>
      <c r="H2655" s="1958"/>
      <c r="I2655" s="1958"/>
      <c r="J2655" s="1958"/>
      <c r="K2655" s="1958"/>
      <c r="L2655" s="1958"/>
      <c r="M2655" s="1958"/>
      <c r="N2655" s="1958"/>
      <c r="O2655" s="1958"/>
      <c r="P2655" s="1958"/>
      <c r="Q2655" s="1959"/>
      <c r="R2655" s="610"/>
    </row>
    <row r="2656" spans="8:8" ht="33.0" customHeight="1">
      <c r="A2656" s="1954"/>
      <c r="B2656" s="1960"/>
      <c r="C2656" s="1961"/>
      <c r="D2656" s="1962" t="str">
        <f>Master!$E$11</f>
        <v>P.S.-Bapini (Jodhpur)</v>
      </c>
      <c r="E2656" s="1962"/>
      <c r="F2656" s="1962"/>
      <c r="G2656" s="1962"/>
      <c r="H2656" s="1962"/>
      <c r="I2656" s="1962"/>
      <c r="J2656" s="1962"/>
      <c r="K2656" s="1962"/>
      <c r="L2656" s="1962"/>
      <c r="M2656" s="1962"/>
      <c r="N2656" s="1962"/>
      <c r="O2656" s="1962"/>
      <c r="P2656" s="1962"/>
      <c r="Q2656" s="1963"/>
      <c r="R2656" s="610"/>
    </row>
    <row r="2657" spans="8:8" ht="21.75" customHeight="1">
      <c r="A2657" s="1954"/>
      <c r="B2657" s="1964"/>
      <c r="C2657" s="1965" t="s">
        <v>151</v>
      </c>
      <c r="D2657" s="1966"/>
      <c r="E2657" s="1966"/>
      <c r="F2657" s="1966"/>
      <c r="G2657" s="1966"/>
      <c r="H2657" s="1967"/>
      <c r="I2657" s="1968" t="s">
        <v>128</v>
      </c>
      <c r="J2657" s="1969"/>
      <c r="K2657" s="1969"/>
      <c r="L2657" s="1970">
        <f>VLOOKUP(A2653,'Result Entry'!$B$6:$K$108,6,0)</f>
        <v>0.0</v>
      </c>
      <c r="M2657" s="1971"/>
      <c r="N2657" s="1972" t="s">
        <v>69</v>
      </c>
      <c r="O2657" s="1973"/>
      <c r="P2657" s="1974">
        <f>Master!$E$14</f>
        <v>8.151106901E9</v>
      </c>
      <c r="Q2657" s="1975"/>
      <c r="R2657" s="610"/>
    </row>
    <row r="2658" spans="8:8" ht="21.75" customHeight="1">
      <c r="A2658" s="1954"/>
      <c r="B2658" s="1976"/>
      <c r="C2658" s="1965"/>
      <c r="D2658" s="1966"/>
      <c r="E2658" s="1966"/>
      <c r="F2658" s="1966"/>
      <c r="G2658" s="1966"/>
      <c r="H2658" s="1967"/>
      <c r="I2658" s="1968"/>
      <c r="J2658" s="1969"/>
      <c r="K2658" s="1969"/>
      <c r="L2658" s="1970"/>
      <c r="M2658" s="1971"/>
      <c r="N2658" s="1470" t="s">
        <v>67</v>
      </c>
      <c r="O2658" s="1471"/>
      <c r="P2658" s="1472"/>
      <c r="Q2658" s="1977"/>
      <c r="R2658" s="610"/>
    </row>
    <row r="2659" spans="8:8" ht="21.75" customHeight="1">
      <c r="A2659" s="1954"/>
      <c r="B2659" s="1976"/>
      <c r="C2659" s="1978"/>
      <c r="D2659" s="1979"/>
      <c r="E2659" s="1979"/>
      <c r="F2659" s="1979"/>
      <c r="G2659" s="1979"/>
      <c r="H2659" s="1980"/>
      <c r="I2659" s="1981"/>
      <c r="J2659" s="1982"/>
      <c r="K2659" s="1982"/>
      <c r="L2659" s="1983"/>
      <c r="M2659" s="1984"/>
      <c r="N2659" s="1479" t="s">
        <v>52</v>
      </c>
      <c r="O2659" s="1480"/>
      <c r="P2659" s="1481" t="str">
        <f>Master!$E$6</f>
        <v>2022-23</v>
      </c>
      <c r="Q2659" s="1985"/>
      <c r="R2659" s="610"/>
    </row>
    <row r="2660" spans="8:8" ht="33.75" customHeight="1">
      <c r="A2660" s="1954"/>
      <c r="B2660" s="1986" t="s">
        <v>70</v>
      </c>
      <c r="C2660" s="1677" t="s">
        <v>21</v>
      </c>
      <c r="D2660" s="1678"/>
      <c r="E2660" s="1678"/>
      <c r="F2660" s="1678"/>
      <c r="G2660" s="1679"/>
      <c r="H2660" s="1680" t="s">
        <v>150</v>
      </c>
      <c r="I2660" s="1681">
        <f>VLOOKUP($A2653,'Result Entry'!$B$9:$FW$108,4,0)</f>
        <v>0.0</v>
      </c>
      <c r="J2660" s="1681"/>
      <c r="K2660" s="1681"/>
      <c r="L2660" s="1681"/>
      <c r="M2660" s="1681"/>
      <c r="N2660" s="1681"/>
      <c r="O2660" s="1681"/>
      <c r="P2660" s="1681"/>
      <c r="Q2660" s="1987"/>
      <c r="R2660" s="610"/>
    </row>
    <row r="2661" spans="8:8" ht="33.75" customHeight="1">
      <c r="A2661" s="1954"/>
      <c r="B2661" s="1986" t="s">
        <v>70</v>
      </c>
      <c r="C2661" s="1683" t="s">
        <v>23</v>
      </c>
      <c r="D2661" s="1684"/>
      <c r="E2661" s="1684"/>
      <c r="F2661" s="1684"/>
      <c r="G2661" s="1685"/>
      <c r="H2661" s="1686" t="s">
        <v>150</v>
      </c>
      <c r="I2661" s="1687">
        <f>VLOOKUP($A2653,'Result Entry'!$B$9:$FW$108,7,0)</f>
        <v>0.0</v>
      </c>
      <c r="J2661" s="1687"/>
      <c r="K2661" s="1687"/>
      <c r="L2661" s="1687"/>
      <c r="M2661" s="1687"/>
      <c r="N2661" s="1687"/>
      <c r="O2661" s="1687"/>
      <c r="P2661" s="1687"/>
      <c r="Q2661" s="1988"/>
      <c r="R2661" s="610"/>
    </row>
    <row r="2662" spans="8:8" ht="33.75" customHeight="1">
      <c r="A2662" s="1954"/>
      <c r="B2662" s="1986" t="s">
        <v>70</v>
      </c>
      <c r="C2662" s="1683" t="s">
        <v>24</v>
      </c>
      <c r="D2662" s="1684"/>
      <c r="E2662" s="1684"/>
      <c r="F2662" s="1684"/>
      <c r="G2662" s="1685"/>
      <c r="H2662" s="1686" t="s">
        <v>150</v>
      </c>
      <c r="I2662" s="1687">
        <f>VLOOKUP($A2653,'Result Entry'!$B$9:$FW$108,8,0)</f>
        <v>0.0</v>
      </c>
      <c r="J2662" s="1687"/>
      <c r="K2662" s="1687"/>
      <c r="L2662" s="1687"/>
      <c r="M2662" s="1687"/>
      <c r="N2662" s="1687"/>
      <c r="O2662" s="1687"/>
      <c r="P2662" s="1687"/>
      <c r="Q2662" s="1988"/>
      <c r="R2662" s="610"/>
    </row>
    <row r="2663" spans="8:8" ht="33.75" customHeight="1">
      <c r="A2663" s="1954"/>
      <c r="B2663" s="1986" t="s">
        <v>70</v>
      </c>
      <c r="C2663" s="1683" t="s">
        <v>53</v>
      </c>
      <c r="D2663" s="1684"/>
      <c r="E2663" s="1684"/>
      <c r="F2663" s="1684"/>
      <c r="G2663" s="1685"/>
      <c r="H2663" s="1686" t="s">
        <v>150</v>
      </c>
      <c r="I2663" s="1687">
        <f>VLOOKUP($A2653,'Result Entry'!$B$9:$FW$108,9,0)</f>
        <v>0.0</v>
      </c>
      <c r="J2663" s="1687"/>
      <c r="K2663" s="1687"/>
      <c r="L2663" s="1687"/>
      <c r="M2663" s="1687"/>
      <c r="N2663" s="1687"/>
      <c r="O2663" s="1687"/>
      <c r="P2663" s="1687"/>
      <c r="Q2663" s="1988"/>
      <c r="R2663" s="610"/>
    </row>
    <row r="2664" spans="8:8" ht="33.75" customHeight="1">
      <c r="A2664" s="1954"/>
      <c r="B2664" s="1986" t="s">
        <v>70</v>
      </c>
      <c r="C2664" s="1683" t="s">
        <v>54</v>
      </c>
      <c r="D2664" s="1684"/>
      <c r="E2664" s="1684"/>
      <c r="F2664" s="1684"/>
      <c r="G2664" s="1685"/>
      <c r="H2664" s="1686" t="s">
        <v>150</v>
      </c>
      <c r="I2664" s="1689" t="str">
        <f>CONCATENATE('Result Entry'!$G$4,'Result Entry'!$J$4)</f>
        <v>11(A)</v>
      </c>
      <c r="J2664" s="1687"/>
      <c r="K2664" s="1687"/>
      <c r="L2664" s="1687"/>
      <c r="M2664" s="1687"/>
      <c r="N2664" s="1687"/>
      <c r="O2664" s="1687"/>
      <c r="P2664" s="1687"/>
      <c r="Q2664" s="1988"/>
      <c r="R2664" s="610"/>
    </row>
    <row r="2665" spans="8:8" ht="33.75" customHeight="1">
      <c r="A2665" s="1954"/>
      <c r="B2665" s="1986" t="s">
        <v>70</v>
      </c>
      <c r="C2665" s="1742" t="s">
        <v>26</v>
      </c>
      <c r="D2665" s="1763"/>
      <c r="E2665" s="1763"/>
      <c r="F2665" s="1763"/>
      <c r="G2665" s="1989"/>
      <c r="H2665" s="1693" t="s">
        <v>150</v>
      </c>
      <c r="I2665" s="1694">
        <f>VLOOKUP($A2653,'Result Entry'!$B$9:$FW$108,10,0)</f>
        <v>0.0</v>
      </c>
      <c r="J2665" s="1694"/>
      <c r="K2665" s="1694"/>
      <c r="L2665" s="1694"/>
      <c r="M2665" s="1694"/>
      <c r="N2665" s="1694"/>
      <c r="O2665" s="1694"/>
      <c r="P2665" s="1694"/>
      <c r="Q2665" s="1990"/>
      <c r="R2665" s="610"/>
    </row>
    <row r="2666" spans="8:8" ht="33.75" customHeight="1">
      <c r="A2666" s="1954"/>
      <c r="B2666" s="1986" t="s">
        <v>70</v>
      </c>
      <c r="C2666" s="1991" t="s">
        <v>244</v>
      </c>
      <c r="D2666" s="1992"/>
      <c r="E2666" s="1993" t="s">
        <v>73</v>
      </c>
      <c r="F2666" s="1994" t="s">
        <v>74</v>
      </c>
      <c r="G2666" s="1994" t="s">
        <v>230</v>
      </c>
      <c r="H2666" s="1995" t="s">
        <v>169</v>
      </c>
      <c r="I2666" s="1701" t="s">
        <v>56</v>
      </c>
      <c r="J2666" s="1996"/>
      <c r="K2666" s="1996"/>
      <c r="L2666" s="1997" t="s">
        <v>231</v>
      </c>
      <c r="M2666" s="1998" t="s">
        <v>85</v>
      </c>
      <c r="N2666" s="1998"/>
      <c r="O2666" s="1999"/>
      <c r="P2666" s="2000" t="s">
        <v>77</v>
      </c>
      <c r="Q2666" s="2001" t="s">
        <v>99</v>
      </c>
      <c r="R2666" s="610"/>
    </row>
    <row r="2667" spans="8:8" ht="33.75" customHeight="1">
      <c r="A2667" s="1954"/>
      <c r="B2667" s="1986" t="s">
        <v>70</v>
      </c>
      <c r="C2667" s="2002"/>
      <c r="D2667" s="2003"/>
      <c r="E2667" s="2004"/>
      <c r="F2667" s="2005"/>
      <c r="G2667" s="2005"/>
      <c r="H2667" s="2006"/>
      <c r="I2667" s="2007" t="s">
        <v>233</v>
      </c>
      <c r="J2667" s="2008" t="s">
        <v>87</v>
      </c>
      <c r="K2667" s="2009" t="s">
        <v>109</v>
      </c>
      <c r="L2667" s="2010"/>
      <c r="M2667" s="2007" t="s">
        <v>233</v>
      </c>
      <c r="N2667" s="2008" t="s">
        <v>87</v>
      </c>
      <c r="O2667" s="2011" t="s">
        <v>110</v>
      </c>
      <c r="P2667" s="2012"/>
      <c r="Q2667" s="2013"/>
      <c r="R2667" s="610"/>
    </row>
    <row r="2668" spans="8:8" s="2014" ht="33.75" customFormat="1" customHeight="1">
      <c r="A2668" s="1954"/>
      <c r="B2668" s="1986" t="s">
        <v>70</v>
      </c>
      <c r="C2668" s="2015" t="s">
        <v>57</v>
      </c>
      <c r="D2668" s="2016"/>
      <c r="E2668" s="2017">
        <f>'Result Entry'!$L$7</f>
        <v>10.0</v>
      </c>
      <c r="F2668" s="2018">
        <f>'Result Entry'!$M$7</f>
        <v>10.0</v>
      </c>
      <c r="G2668" s="2018">
        <f>'Result Entry'!$N$7</f>
        <v>10.0</v>
      </c>
      <c r="H2668" s="2019">
        <f>SUM(E2668:G2668)</f>
        <v>30.0</v>
      </c>
      <c r="I2668" s="2020" t="s">
        <v>243</v>
      </c>
      <c r="J2668" s="2021" t="s">
        <v>243</v>
      </c>
      <c r="K2668" s="2022">
        <f>'Result Entry'!$P$7</f>
        <v>70.0</v>
      </c>
      <c r="L2668" s="2023">
        <f>SUM(H2668,K2668)</f>
        <v>100.0</v>
      </c>
      <c r="M2668" s="2020" t="s">
        <v>243</v>
      </c>
      <c r="N2668" s="2021" t="s">
        <v>243</v>
      </c>
      <c r="O2668" s="2019">
        <f>'Result Entry'!$R$7</f>
        <v>100.0</v>
      </c>
      <c r="P2668" s="2024">
        <f>SUM(L2668,O2668)</f>
        <v>200.0</v>
      </c>
      <c r="Q2668" s="2025"/>
      <c r="R2668" s="610"/>
    </row>
    <row r="2669" spans="8:8" s="1538" ht="33.75" customFormat="1" customHeight="1">
      <c r="A2669" s="1954"/>
      <c r="B2669" s="1986" t="s">
        <v>70</v>
      </c>
      <c r="C2669" s="1540" t="str">
        <f>'Result Entry'!$L$3</f>
        <v>HINDI Comp.</v>
      </c>
      <c r="D2669" s="1541"/>
      <c r="E2669" s="1728">
        <f>IF($L2657="TC",0,IF($L2657="Nso",0,VLOOKUP($A2653,'Result Entry'!$B$9:$FW$108,11,0)))</f>
        <v>0.0</v>
      </c>
      <c r="F2669" s="1729">
        <f>IF($L2657="TC",0,IF($L2657="Nso",0,VLOOKUP($A2653,'Result Entry'!$B$9:$FW$108,12,0)))</f>
        <v>0.0</v>
      </c>
      <c r="G2669" s="1729">
        <f>IF($L2657="TC",0,IF($L2657="Nso",0,VLOOKUP($A2653,'Result Entry'!$B$9:$FW$108,13,0)))</f>
        <v>0.0</v>
      </c>
      <c r="H2669" s="2026">
        <f>SUM(E2669:G2669)</f>
        <v>0.0</v>
      </c>
      <c r="I2669" s="2027" t="str">
        <f>CONCATENATE(U2669,"/",'Result Entry'!$P$7)</f>
        <v>0/70</v>
      </c>
      <c r="J2669" s="2028" t="str">
        <f>IF(V2669=0,"--",CONCATENATE(V2669,"/"))</f>
        <v>--</v>
      </c>
      <c r="K2669" s="2029">
        <f>SUM(U2669:V2669)</f>
        <v>0.0</v>
      </c>
      <c r="L2669" s="2030">
        <f>SUM(H2669,K2669)</f>
        <v>0.0</v>
      </c>
      <c r="M2669" s="2027" t="str">
        <f>CONCATENATE(W2669,"/",'Result Entry'!$R$7)</f>
        <v>0/100</v>
      </c>
      <c r="N2669" s="2028" t="str">
        <f>IF(X2669=0,"--",CONCATENATE(X2669,"/"))</f>
        <v>--</v>
      </c>
      <c r="O2669" s="2031">
        <f>SUM(W2669:X2669)</f>
        <v>0.0</v>
      </c>
      <c r="P2669" s="1734">
        <f>SUM(L2669,O2669)</f>
        <v>0.0</v>
      </c>
      <c r="Q2669" s="2032" t="str">
        <f>IF($L2657="TC",0,IF($L2657="Nso",0,VLOOKUP($A2653,'Result Entry'!$B$9:$FW$108,24,0)))</f>
        <v/>
      </c>
      <c r="R2669" s="610"/>
      <c r="U2669" s="2033">
        <f>IF($L2657="TC",0,IF($L2657="Nso",0,VLOOKUP($A2653,'Result Entry'!$B$9:$FW$108,15,0)))</f>
        <v>0.0</v>
      </c>
      <c r="V2669" s="2033">
        <v>0.0</v>
      </c>
      <c r="W2669" s="2033">
        <f>IF($L2657="TC",0,IF($L2657="Nso",0,VLOOKUP($A2653,'Result Entry'!$B$9:$FW$108,17,0)))</f>
        <v>0.0</v>
      </c>
      <c r="X2669" s="2033">
        <v>0.0</v>
      </c>
    </row>
    <row r="2670" spans="8:8" s="1538" ht="33.75" customFormat="1" customHeight="1">
      <c r="A2670" s="1954"/>
      <c r="B2670" s="1986" t="s">
        <v>70</v>
      </c>
      <c r="C2670" s="1551" t="str">
        <f>'Result Entry'!$Z$3</f>
        <v>ENGLISH Comp.</v>
      </c>
      <c r="D2670" s="1552"/>
      <c r="E2670" s="1728">
        <f>IF($L2657="TC",0,IF($L2657="Nso",0,VLOOKUP($A2653,'Result Entry'!$B$9:$FW$108,25,0)))</f>
        <v>0.0</v>
      </c>
      <c r="F2670" s="1729">
        <f>IF($L2657="TC",0,IF($L2657="Nso",0,VLOOKUP($A2653,'Result Entry'!$B$9:$FW$108,26,0)))</f>
        <v>0.0</v>
      </c>
      <c r="G2670" s="1729">
        <f>IF($L2657="TC",0,IF($L2657="Nso",0,VLOOKUP($A2653,'Result Entry'!$B$9:$FW$108,27,0)))</f>
        <v>0.0</v>
      </c>
      <c r="H2670" s="2034">
        <f t="shared" si="340" ref="H2670:H2675">SUM(E2670:G2670)</f>
        <v>0.0</v>
      </c>
      <c r="I2670" s="2035" t="str">
        <f>CONCATENATE(U2670,"/",'Result Entry'!$AD$7)</f>
        <v>0/70</v>
      </c>
      <c r="J2670" s="2036" t="str">
        <f>IF(V2670=0,"--",CONCATENATE(V2670,"/"))</f>
        <v>--</v>
      </c>
      <c r="K2670" s="2037">
        <f t="shared" si="341" ref="K2670:K2675">SUM(U2670:V2670)</f>
        <v>0.0</v>
      </c>
      <c r="L2670" s="2038">
        <f t="shared" si="342" ref="L2670:L2675">SUM(H2670,K2670)</f>
        <v>0.0</v>
      </c>
      <c r="M2670" s="2035" t="str">
        <f>CONCATENATE(W2670,"/",'Result Entry'!$AF$7)</f>
        <v>0/100</v>
      </c>
      <c r="N2670" s="2036" t="str">
        <f>IF(X2670=0,"--",CONCATENATE(X2670,"/"))</f>
        <v>--</v>
      </c>
      <c r="O2670" s="2031">
        <f t="shared" si="343" ref="O2670:O2675">SUM(W2670:X2670)</f>
        <v>0.0</v>
      </c>
      <c r="P2670" s="1734">
        <f t="shared" si="344" ref="P2670:P2675">SUM(L2670,O2670)</f>
        <v>0.0</v>
      </c>
      <c r="Q2670" s="2032" t="str">
        <f>IF($L2657="TC",0,IF($L2657="Nso",0,VLOOKUP($A2653,'Result Entry'!$B$9:$FW$108,38,0)))</f>
        <v/>
      </c>
      <c r="R2670" s="610"/>
      <c r="U2670" s="2039">
        <f>IF($L2657="TC",0,IF($L2657="Nso",0,VLOOKUP($A2653,'Result Entry'!$B$9:$FW$108,29,0)))</f>
        <v>0.0</v>
      </c>
      <c r="V2670" s="2039">
        <v>0.0</v>
      </c>
      <c r="W2670" s="2039">
        <f>IF($L2657="TC",0,IF($L2657="Nso",0,VLOOKUP($A2653,'Result Entry'!$B$9:$FW$108,31,0)))</f>
        <v>0.0</v>
      </c>
      <c r="X2670" s="2039">
        <v>0.0</v>
      </c>
    </row>
    <row r="2671" spans="8:8" s="1538" ht="33.75" customFormat="1" customHeight="1">
      <c r="A2671" s="1954"/>
      <c r="B2671" s="1986" t="s">
        <v>70</v>
      </c>
      <c r="C2671" s="1551">
        <f>IF(Y2671&gt;=1,'Result Entry'!$AO$3,0)</f>
        <v>0.0</v>
      </c>
      <c r="D2671" s="1552"/>
      <c r="E2671" s="1728">
        <f>IF($L2657="TC",0,IF($L2657="Nso",0,VLOOKUP($A2653,'Result Entry'!$B$9:$FW$108,40,0)))</f>
        <v>0.0</v>
      </c>
      <c r="F2671" s="1729">
        <f>IF($L2657="TC",0,IF($L2657="Nso",0,VLOOKUP($A2653,'Result Entry'!$B$9:$FW$108,41,0)))</f>
        <v>0.0</v>
      </c>
      <c r="G2671" s="1729">
        <f>IF($L2657="TC",0,IF($L2657="Nso",0,VLOOKUP($A2653,'Result Entry'!$B$9:$FW$108,42,0)))</f>
        <v>0.0</v>
      </c>
      <c r="H2671" s="2034">
        <f t="shared" si="340"/>
        <v>0.0</v>
      </c>
      <c r="I2671" s="2035" t="str">
        <f>CONCATENATE(U2671,"/",'Result Entry'!$AS$7)</f>
        <v>0/40</v>
      </c>
      <c r="J2671" s="2036" t="str">
        <f>IF(V2671=0,"--",CONCATENATE(V2671,"/",'Result Entry'!$AT$7))</f>
        <v>--</v>
      </c>
      <c r="K2671" s="2037">
        <f t="shared" si="341"/>
        <v>0.0</v>
      </c>
      <c r="L2671" s="2038">
        <f t="shared" si="342"/>
        <v>0.0</v>
      </c>
      <c r="M2671" s="2035" t="str">
        <f>CONCATENATE(W2671,"/",'Result Entry'!$AW$7)</f>
        <v>0/100</v>
      </c>
      <c r="N2671" s="2036" t="str">
        <f>IF(X2671=0,"--",CONCATENATE(X2671,"/",'Result Entry'!$AX$7))</f>
        <v>--</v>
      </c>
      <c r="O2671" s="2031">
        <f t="shared" si="343"/>
        <v>0.0</v>
      </c>
      <c r="P2671" s="1734">
        <f t="shared" si="344"/>
        <v>0.0</v>
      </c>
      <c r="Q2671" s="2032" t="str">
        <f>IF($L2657="TC",0,IF($L2657="Nso",0,VLOOKUP($A2653,'Result Entry'!$B$9:$FW$108,55,0)))</f>
        <v/>
      </c>
      <c r="R2671" s="610"/>
      <c r="U2671" s="2039">
        <f>IF($L2657="TC",0,IF($L2657="Nso",0,VLOOKUP($A2653,'Result Entry'!$B$9:$FW$108,44,0)))</f>
        <v>0.0</v>
      </c>
      <c r="V2671" s="2039">
        <f>IF($L2657="TC",0,IF($L2657="Nso",0,VLOOKUP($A2653,'Result Entry'!$B$9:$FW$108,45,0)))</f>
        <v>0.0</v>
      </c>
      <c r="W2671" s="2039">
        <f>IF($L2657="TC",0,IF($L2657="Nso",0,VLOOKUP($A2653,'Result Entry'!$B$9:$FW$108,48,0)))</f>
        <v>0.0</v>
      </c>
      <c r="X2671" s="2039">
        <f>IF($L2657="TC",0,IF($L2657="Nso",0,VLOOKUP($A2653,'Result Entry'!$B$9:$FW$108,49,0)))</f>
        <v>0.0</v>
      </c>
      <c r="Y2671" s="2039">
        <f>VLOOKUP($A2653,'Result Entry'!$B$9:$FW$108,39,0)</f>
        <v>0.0</v>
      </c>
    </row>
    <row r="2672" spans="8:8" s="1538" ht="33.75" customFormat="1" customHeight="1">
      <c r="A2672" s="1954"/>
      <c r="B2672" s="1986" t="s">
        <v>70</v>
      </c>
      <c r="C2672" s="1551">
        <f>IF(Y2672&gt;=1,'Result Entry'!$BF$3,0)</f>
        <v>0.0</v>
      </c>
      <c r="D2672" s="1552"/>
      <c r="E2672" s="1728">
        <f>IF($L2657="TC",0,IF($L2657="Nso",0,VLOOKUP($A2653,'Result Entry'!$B$9:$FW$108,57,0)))</f>
        <v>0.0</v>
      </c>
      <c r="F2672" s="1729">
        <f>IF($L2657="TC",0,IF($L2657="Nso",0,VLOOKUP($A2653,'Result Entry'!$B$9:$FW$108,58,0)))</f>
        <v>0.0</v>
      </c>
      <c r="G2672" s="1729">
        <f>IF($L2657="TC",0,IF($L2657="Nso",0,VLOOKUP($A2653,'Result Entry'!$B$9:$FW$108,59,0)))</f>
        <v>0.0</v>
      </c>
      <c r="H2672" s="2034">
        <f t="shared" si="340"/>
        <v>0.0</v>
      </c>
      <c r="I2672" s="2035" t="str">
        <f>CONCATENATE(U2672,"/",'Result Entry'!$BJ$7)</f>
        <v>0/70</v>
      </c>
      <c r="J2672" s="2036" t="str">
        <f>IF(V2672=0,"--",CONCATENATE(V2672,"/",'Result Entry'!$BK$7))</f>
        <v>--</v>
      </c>
      <c r="K2672" s="2037">
        <f t="shared" si="341"/>
        <v>0.0</v>
      </c>
      <c r="L2672" s="2038">
        <f t="shared" si="342"/>
        <v>0.0</v>
      </c>
      <c r="M2672" s="2035" t="str">
        <f>CONCATENATE(W2672,"/",'Result Entry'!$BN$7)</f>
        <v>0/100</v>
      </c>
      <c r="N2672" s="2036" t="str">
        <f>IF(X2672=0,"--",CONCATENATE(X2672,"/",'Result Entry'!$BO$7))</f>
        <v>--</v>
      </c>
      <c r="O2672" s="2031">
        <f t="shared" si="343"/>
        <v>0.0</v>
      </c>
      <c r="P2672" s="1734">
        <f t="shared" si="344"/>
        <v>0.0</v>
      </c>
      <c r="Q2672" s="2032" t="str">
        <f>IF($L2657="TC",0,IF($L2657="Nso",0,VLOOKUP($A2653,'Result Entry'!$B$9:$FW$108,72,0)))</f>
        <v/>
      </c>
      <c r="R2672" s="610"/>
      <c r="U2672" s="2039">
        <f>IF($L2657="TC",0,IF($L2657="Nso",0,VLOOKUP($A2653,'Result Entry'!$B$9:$FW$108,61,0)))</f>
        <v>0.0</v>
      </c>
      <c r="V2672" s="2039">
        <f>IF($L2657="TC",0,IF($L2657="Nso",0,VLOOKUP($A2653,'Result Entry'!$B$9:$FW$108,62,0)))</f>
        <v>0.0</v>
      </c>
      <c r="W2672" s="2039">
        <f>IF($L2657="TC",0,IF($L2657="Nso",0,VLOOKUP($A2653,'Result Entry'!$B$9:$FW$108,65,0)))</f>
        <v>0.0</v>
      </c>
      <c r="X2672" s="2039">
        <f>IF($L2657="TC",0,IF($L2657="Nso",0,VLOOKUP($A2653,'Result Entry'!$B$9:$FW$108,66,0)))</f>
        <v>0.0</v>
      </c>
      <c r="Y2672" s="2039">
        <f>VLOOKUP($A2653,'Result Entry'!$B$9:$FW$108,56,0)</f>
        <v>0.0</v>
      </c>
    </row>
    <row r="2673" spans="8:8" s="1538" ht="33.75" customFormat="1" customHeight="1">
      <c r="A2673" s="1954"/>
      <c r="B2673" s="1986" t="s">
        <v>70</v>
      </c>
      <c r="C2673" s="1554">
        <f>IF(Y2673&gt;=1,'Result Entry'!$BW$3,0)</f>
        <v>0.0</v>
      </c>
      <c r="D2673" s="2040"/>
      <c r="E2673" s="2041">
        <f>IF($L2657="TC",0,IF($L2657="Nso",0,VLOOKUP($A2653,'Result Entry'!$B$9:$FW$108,74,0)))</f>
        <v>0.0</v>
      </c>
      <c r="F2673" s="2042">
        <f>IF($L2657="TC",0,IF($L2657="Nso",0,VLOOKUP($A2653,'Result Entry'!$B$9:$FW$108,75,0)))</f>
        <v>0.0</v>
      </c>
      <c r="G2673" s="2042">
        <f>IF($L2657="TC",0,IF($L2657="Nso",0,VLOOKUP($A2653,'Result Entry'!$B$9:$FW$108,76,0)))</f>
        <v>0.0</v>
      </c>
      <c r="H2673" s="2043">
        <f t="shared" si="340"/>
        <v>0.0</v>
      </c>
      <c r="I2673" s="2044" t="str">
        <f>CONCATENATE(U2673,"/",'Result Entry'!$CA$7)</f>
        <v>0/70</v>
      </c>
      <c r="J2673" s="2045" t="str">
        <f>IF(V2673=0,"--",CONCATENATE(V2673,"/",'Result Entry'!$CB$7))</f>
        <v>--</v>
      </c>
      <c r="K2673" s="2046">
        <f t="shared" si="341"/>
        <v>0.0</v>
      </c>
      <c r="L2673" s="2047">
        <f t="shared" si="342"/>
        <v>0.0</v>
      </c>
      <c r="M2673" s="2044" t="str">
        <f>CONCATENATE(W2673,"/",'Result Entry'!$CE$7)</f>
        <v>0/100</v>
      </c>
      <c r="N2673" s="2045" t="str">
        <f>IF(X2673=0,"--",CONCATENATE(X2673,"/",'Result Entry'!$CF$7))</f>
        <v>--</v>
      </c>
      <c r="O2673" s="2043">
        <f t="shared" si="343"/>
        <v>0.0</v>
      </c>
      <c r="P2673" s="2048">
        <f t="shared" si="344"/>
        <v>0.0</v>
      </c>
      <c r="Q2673" s="2049" t="str">
        <f>IF($L2657="TC",0,IF($L2657="Nso",0,VLOOKUP($A2653,'Result Entry'!$B$9:$FW$108,89,0)))</f>
        <v/>
      </c>
      <c r="R2673" s="610"/>
      <c r="U2673" s="2041">
        <f>IF($L2657="TC",0,IF($L2657="Nso",0,VLOOKUP($A2653,'Result Entry'!$B$9:$FW$108,78,0)))</f>
        <v>0.0</v>
      </c>
      <c r="V2673" s="2041">
        <f>IF($L2657="TC",0,IF($L2657="Nso",0,VLOOKUP($A2653,'Result Entry'!$B$9:$FW$108,79,0)))</f>
        <v>0.0</v>
      </c>
      <c r="W2673" s="2041">
        <f>IF($L2657="TC",0,IF($L2657="Nso",0,VLOOKUP($A2653,'Result Entry'!$B$9:$FW$108,82,0)))</f>
        <v>0.0</v>
      </c>
      <c r="X2673" s="2041">
        <f>IF($L2657="TC",0,IF($L2657="Nso",0,VLOOKUP($A2653,'Result Entry'!$B$9:$FW$108,83,0)))</f>
        <v>0.0</v>
      </c>
      <c r="Y2673" s="2041">
        <f>VLOOKUP($A2653,'Result Entry'!$B$9:$FW$108,73,0)</f>
        <v>0.0</v>
      </c>
    </row>
    <row r="2674" spans="8:8" s="1538" ht="33.75" customFormat="1" customHeight="1">
      <c r="A2674" s="1954"/>
      <c r="B2674" s="1986" t="s">
        <v>70</v>
      </c>
      <c r="C2674" s="2050">
        <f>IF(Y2674&gt;=1,'Result Entry'!$CN$3,0)</f>
        <v>0.0</v>
      </c>
      <c r="D2674" s="2040"/>
      <c r="E2674" s="2051">
        <f>IF($L2657="TC",0,IF($L2657="Nso",0,VLOOKUP($A2653,'Result Entry'!$B$9:$FW$108,91,0)))</f>
        <v>0.0</v>
      </c>
      <c r="F2674" s="2052">
        <f>IF($L2657="TC",0,IF($L2657="Nso",0,VLOOKUP($A2653,'Result Entry'!$B$9:$FW$108,92,0)))</f>
        <v>0.0</v>
      </c>
      <c r="G2674" s="2052">
        <f>IF($L2657="TC",0,IF($L2657="Nso",0,VLOOKUP($A2653,'Result Entry'!$B$9:$FW$108,93,0)))</f>
        <v>0.0</v>
      </c>
      <c r="H2674" s="2053">
        <f t="shared" si="340"/>
        <v>0.0</v>
      </c>
      <c r="I2674" s="2054" t="str">
        <f>CONCATENATE(U2674,"/",'Result Entry'!$CR$7)</f>
        <v>0/70</v>
      </c>
      <c r="J2674" s="2055" t="str">
        <f>IF(V2674=0,"--",CONCATENATE(V2674,"/",'Result Entry'!$CS$7))</f>
        <v>--</v>
      </c>
      <c r="K2674" s="2056">
        <f t="shared" si="341"/>
        <v>0.0</v>
      </c>
      <c r="L2674" s="2057">
        <f t="shared" si="342"/>
        <v>0.0</v>
      </c>
      <c r="M2674" s="2054" t="str">
        <f>CONCATENATE(W2674,"/",'Result Entry'!$CV$7)</f>
        <v>0/100</v>
      </c>
      <c r="N2674" s="2055" t="str">
        <f>IF(X2674=0,"--",CONCATENATE(X2674,"/",'Result Entry'!$CW$7))</f>
        <v>--</v>
      </c>
      <c r="O2674" s="2053">
        <f t="shared" si="343"/>
        <v>0.0</v>
      </c>
      <c r="P2674" s="2058">
        <f t="shared" si="344"/>
        <v>0.0</v>
      </c>
      <c r="Q2674" s="2059" t="str">
        <f>IF($L2657="TC",0,IF($L2657="Nso",0,VLOOKUP($A2653,'Result Entry'!$B$9:$FW$108,106,0)))</f>
        <v/>
      </c>
      <c r="R2674" s="610"/>
      <c r="U2674" s="2051">
        <f>IF($L2657="TC",0,IF($L2657="Nso",0,VLOOKUP($A2653,'Result Entry'!$B$9:$FW$108,95,0)))</f>
        <v>0.0</v>
      </c>
      <c r="V2674" s="2051">
        <f>IF($L2657="TC",0,IF($L2657="Nso",0,VLOOKUP($A2653,'Result Entry'!$B$9:$FW$108,96,0)))</f>
        <v>0.0</v>
      </c>
      <c r="W2674" s="2051">
        <f>IF($L2657="TC",0,IF($L2657="Nso",0,VLOOKUP($A2653,'Result Entry'!$B$9:$FW$108,99,0)))</f>
        <v>0.0</v>
      </c>
      <c r="X2674" s="2051">
        <f>IF($L2657="TC",0,IF($L2657="Nso",0,VLOOKUP($A2653,'Result Entry'!$B$9:$FW$108,100,0)))</f>
        <v>0.0</v>
      </c>
      <c r="Y2674" s="2051">
        <f>VLOOKUP($A2653,'Result Entry'!$B$9:$FW$108,90,0)</f>
        <v>0.0</v>
      </c>
    </row>
    <row r="2675" spans="8:8" s="1538" ht="33.75" customFormat="1" customHeight="1">
      <c r="A2675" s="1954"/>
      <c r="B2675" s="1986" t="s">
        <v>70</v>
      </c>
      <c r="C2675" s="1554">
        <f>IF(Y2675&gt;=1,'Result Entry'!$DE$3,0)</f>
        <v>0.0</v>
      </c>
      <c r="D2675" s="2040"/>
      <c r="E2675" s="1739">
        <f>IF($L2657="TC",0,IF($L2657="Nso",0,VLOOKUP($A2653,'Result Entry'!$B$9:$FW$108,108,0)))</f>
        <v>0.0</v>
      </c>
      <c r="F2675" s="1740">
        <f>IF($L2657="TC",0,IF($L2657="Nso",0,VLOOKUP($A2653,'Result Entry'!$B$9:$FW$108,109,0)))</f>
        <v>0.0</v>
      </c>
      <c r="G2675" s="1740">
        <f>IF($L2657="TC",0,IF($L2657="Nso",0,VLOOKUP($A2653,'Result Entry'!$B$9:$FW$108,110,0)))</f>
        <v>0.0</v>
      </c>
      <c r="H2675" s="2060">
        <f t="shared" si="340"/>
        <v>0.0</v>
      </c>
      <c r="I2675" s="2061" t="str">
        <f>CONCATENATE(U2675,"/",'Result Entry'!$DI$7)</f>
        <v>0/70</v>
      </c>
      <c r="J2675" s="2062" t="str">
        <f>IF(V2675=0,"--",CONCATENATE(V2675,"/",'Result Entry'!$DJ$7))</f>
        <v>--</v>
      </c>
      <c r="K2675" s="2063">
        <f t="shared" si="341"/>
        <v>0.0</v>
      </c>
      <c r="L2675" s="2064">
        <f t="shared" si="342"/>
        <v>0.0</v>
      </c>
      <c r="M2675" s="2061" t="str">
        <f>CONCATENATE(W2675,"/",'Result Entry'!$DM$7)</f>
        <v>0/100</v>
      </c>
      <c r="N2675" s="2062" t="str">
        <f>IF(X2675=0,"--",CONCATENATE(X2675,"/",'Result Entry'!$DN$7))</f>
        <v>--</v>
      </c>
      <c r="O2675" s="2060">
        <f t="shared" si="343"/>
        <v>0.0</v>
      </c>
      <c r="P2675" s="1746">
        <f t="shared" si="344"/>
        <v>0.0</v>
      </c>
      <c r="Q2675" s="2032" t="str">
        <f>IF($L2657="TC",0,IF($L2657="Nso",0,VLOOKUP($A2653,'Result Entry'!$B$9:$FW$108,123,0)))</f>
        <v/>
      </c>
      <c r="R2675" s="610"/>
      <c r="U2675" s="2065">
        <f>IF($L2657="TC",0,IF($L2657="Nso",0,VLOOKUP($A2653,'Result Entry'!$B$9:$FW$108,112,0)))</f>
        <v>0.0</v>
      </c>
      <c r="V2675" s="2065">
        <f>IF($L2657="TC",0,IF($L2657="Nso",0,VLOOKUP($A2653,'Result Entry'!$B$9:$FW$108,113,0)))</f>
        <v>0.0</v>
      </c>
      <c r="W2675" s="2065">
        <f>IF($L2657="TC",0,IF($L2657="Nso",0,VLOOKUP($A2653,'Result Entry'!$B$9:$FW$108,116,0)))</f>
        <v>0.0</v>
      </c>
      <c r="X2675" s="2065">
        <f>IF($L2657="TC",0,IF($L2657="Nso",0,VLOOKUP($A2653,'Result Entry'!$B$9:$FW$108,117,0)))</f>
        <v>0.0</v>
      </c>
      <c r="Y2675" s="2065">
        <f>VLOOKUP($A2653,'Result Entry'!$B$9:$FW$108,107,0)</f>
        <v>0.0</v>
      </c>
    </row>
    <row r="2676" spans="8:8" ht="33.75" customHeight="1">
      <c r="A2676" s="1954"/>
      <c r="B2676" s="1986" t="s">
        <v>70</v>
      </c>
      <c r="C2676" s="1565" t="s">
        <v>78</v>
      </c>
      <c r="D2676" s="1566"/>
      <c r="E2676" s="1567"/>
      <c r="F2676" s="1747" t="s">
        <v>79</v>
      </c>
      <c r="G2676" s="2066"/>
      <c r="H2676" s="1748"/>
      <c r="I2676" s="1747" t="s">
        <v>80</v>
      </c>
      <c r="J2676" s="1749"/>
      <c r="K2676" s="2067" t="s">
        <v>42</v>
      </c>
      <c r="L2676" s="2068"/>
      <c r="M2676" s="2067" t="s">
        <v>92</v>
      </c>
      <c r="N2676" s="1753"/>
      <c r="O2676" s="1752" t="s">
        <v>40</v>
      </c>
      <c r="P2676" s="1753"/>
      <c r="Q2676" s="2069" t="s">
        <v>44</v>
      </c>
      <c r="R2676" s="610"/>
    </row>
    <row r="2677" spans="8:8" ht="33.75" customHeight="1">
      <c r="A2677" s="1954"/>
      <c r="B2677" s="1986" t="s">
        <v>70</v>
      </c>
      <c r="C2677" s="1577"/>
      <c r="D2677" s="1578"/>
      <c r="E2677" s="1579"/>
      <c r="F2677" s="1755">
        <f>IF($L2657="TC",0,IF($L2657="Nso",0,VLOOKUP($A2653,'Result Entry'!$B$9:$FW$108,171,0)))</f>
        <v>0.0</v>
      </c>
      <c r="G2677" s="2070"/>
      <c r="H2677" s="1756"/>
      <c r="I2677" s="2071">
        <f>IF($L2657="TC",0,IF($L2657="Nso",0,VLOOKUP($A2653,'Result Entry'!$B$9:$FW$108,172,0)))</f>
        <v>0.0</v>
      </c>
      <c r="J2677" s="2072"/>
      <c r="K2677" s="2073">
        <f>IF($L2657="TC",0,IF($L2657="Nso",0,VLOOKUP($A2653,'Result Entry'!$B$9:$FW$108,173,0)))</f>
        <v>0.0</v>
      </c>
      <c r="L2677" s="2074"/>
      <c r="M2677" s="2075" t="str">
        <f>IF($L2657="TC",0,IF($L2657="Nso",0,VLOOKUP($A2653,'Result Entry'!$B$9:$FW$108,174,0)))</f>
        <v/>
      </c>
      <c r="N2677" s="2076"/>
      <c r="O2677" s="1535" t="str">
        <f>VLOOKUP($A2653,'Result Entry'!$B$9:$FW$108,175,0)</f>
        <v/>
      </c>
      <c r="P2677" s="1534"/>
      <c r="Q2677" s="2077" t="str">
        <f>IF($L2657="TC",0,IF($L2657="Nso",0,VLOOKUP($A2653,'Result Entry'!$B$9:$FW$108,177,0)))</f>
        <v/>
      </c>
      <c r="R2677" s="610"/>
    </row>
    <row r="2678" spans="8:8" ht="33.75" customHeight="1">
      <c r="A2678" s="1954"/>
      <c r="B2678" s="1986" t="s">
        <v>70</v>
      </c>
      <c r="C2678" s="2078" t="s">
        <v>59</v>
      </c>
      <c r="D2678" s="2079"/>
      <c r="E2678" s="2079"/>
      <c r="F2678" s="2079"/>
      <c r="G2678" s="2079"/>
      <c r="H2678" s="2079"/>
      <c r="I2678" s="2080"/>
      <c r="J2678" s="1592" t="s">
        <v>60</v>
      </c>
      <c r="K2678" s="1592"/>
      <c r="L2678" s="1592"/>
      <c r="M2678" s="1593"/>
      <c r="N2678" s="1760">
        <f>VLOOKUP($A2653,'Result Entry'!$B$9:$FW$108,168,0)</f>
        <v>0.0</v>
      </c>
      <c r="O2678" s="1761"/>
      <c r="P2678" s="2081" t="s">
        <v>38</v>
      </c>
      <c r="Q2678" s="2082"/>
      <c r="R2678" s="610"/>
    </row>
    <row r="2679" spans="8:8" ht="33.75" customHeight="1">
      <c r="A2679" s="1954"/>
      <c r="B2679" s="1986" t="s">
        <v>70</v>
      </c>
      <c r="C2679" s="1598" t="s">
        <v>244</v>
      </c>
      <c r="D2679" s="1599"/>
      <c r="E2679" s="1599"/>
      <c r="F2679" s="2083" t="s">
        <v>158</v>
      </c>
      <c r="G2679" s="2084"/>
      <c r="H2679" s="2085"/>
      <c r="I2679" s="2086" t="s">
        <v>242</v>
      </c>
      <c r="J2679" s="1603" t="s">
        <v>61</v>
      </c>
      <c r="K2679" s="1603"/>
      <c r="L2679" s="1603"/>
      <c r="M2679" s="1604"/>
      <c r="N2679" s="1762">
        <f>VLOOKUP($A2653,'Result Entry'!$B$9:$FW$108,169,0)</f>
        <v>0.0</v>
      </c>
      <c r="O2679" s="1763"/>
      <c r="P2679" s="1607" t="str">
        <f>VLOOKUP($A2653,'Result Entry'!$B$9:$FW$108,170,0)</f>
        <v/>
      </c>
      <c r="Q2679" s="2087"/>
      <c r="R2679" s="610"/>
    </row>
    <row r="2680" spans="8:8" ht="33.75" customHeight="1">
      <c r="A2680" s="1954"/>
      <c r="B2680" s="1986" t="s">
        <v>70</v>
      </c>
      <c r="C2680" s="1598"/>
      <c r="D2680" s="1599"/>
      <c r="E2680" s="1599"/>
      <c r="F2680" s="2088"/>
      <c r="G2680" s="2089"/>
      <c r="H2680" s="2090"/>
      <c r="I2680" s="2091" t="s">
        <v>100</v>
      </c>
      <c r="J2680" s="1612" t="s">
        <v>62</v>
      </c>
      <c r="K2680" s="1612"/>
      <c r="L2680" s="1612"/>
      <c r="M2680" s="1613"/>
      <c r="N2680" s="2092">
        <f>IF($L2657="TC","Transferred",IF($L2657="Nso","NameSeparated",VLOOKUP($A2653,'Result Entry'!$B$9:$FW$108,178,0)))</f>
        <v>0.0</v>
      </c>
      <c r="O2680" s="2092"/>
      <c r="P2680" s="2092"/>
      <c r="Q2680" s="2093"/>
      <c r="R2680" s="610"/>
    </row>
    <row r="2681" spans="8:8" ht="33.75" customHeight="1">
      <c r="A2681" s="1954"/>
      <c r="B2681" s="1986" t="s">
        <v>70</v>
      </c>
      <c r="C2681" s="1766" t="str">
        <f>'Result Entry'!$DU$3</f>
        <v>Foundation Of Information Tech.</v>
      </c>
      <c r="D2681" s="1767"/>
      <c r="E2681" s="1768"/>
      <c r="F2681" s="1769" t="str">
        <f>IF(OR($L2657="TC",$L2657="Nso"),"",VLOOKUP($A2653,'Result Entry'!$B$9:$GS$108,196,0))</f>
        <v>0/200</v>
      </c>
      <c r="G2681" s="1769"/>
      <c r="H2681" s="1769"/>
      <c r="I2681" s="1770" t="str">
        <f>IF(F2681="","",VLOOKUP($A2653,'Result Entry'!$B$9:$GS$108,137,0))</f>
        <v/>
      </c>
      <c r="J2681" s="1621" t="s">
        <v>72</v>
      </c>
      <c r="K2681" s="1621"/>
      <c r="L2681" s="1621"/>
      <c r="M2681" s="1622"/>
      <c r="N2681" s="2094">
        <f>'Result Entry'!$T$2</f>
        <v>45041.0</v>
      </c>
      <c r="O2681" s="2095"/>
      <c r="P2681" s="2095"/>
      <c r="Q2681" s="2096"/>
      <c r="R2681" s="610"/>
    </row>
    <row r="2682" spans="8:8" ht="33.75" customHeight="1">
      <c r="A2682" s="1954"/>
      <c r="B2682" s="1986" t="s">
        <v>70</v>
      </c>
      <c r="C2682" s="1774" t="str">
        <f>'Result Entry'!$EI$3</f>
        <v>G.I.A.I.-II</v>
      </c>
      <c r="D2682" s="1775"/>
      <c r="E2682" s="1776"/>
      <c r="F2682" s="1769" t="str">
        <f>IF(OR($L2657="TC",$L2657="Nso"),"",VLOOKUP($A2653,'Result Entry'!$B$9:$GS$108,200,0))</f>
        <v>0/200</v>
      </c>
      <c r="G2682" s="1769"/>
      <c r="H2682" s="1769"/>
      <c r="I2682" s="1770" t="str">
        <f>IF(F2682="","",VLOOKUP($A2653,'Result Entry'!$B$9:$GS$108,149,0))</f>
        <v/>
      </c>
      <c r="J2682" s="1626"/>
      <c r="K2682" s="1627"/>
      <c r="L2682" s="1627"/>
      <c r="M2682" s="1627"/>
      <c r="N2682" s="1627"/>
      <c r="O2682" s="1627"/>
      <c r="P2682" s="1627"/>
      <c r="Q2682" s="2097"/>
      <c r="R2682" s="610"/>
    </row>
    <row r="2683" spans="8:8" ht="33.75" customHeight="1">
      <c r="A2683" s="1954"/>
      <c r="B2683" s="1986" t="s">
        <v>70</v>
      </c>
      <c r="C2683" s="1774" t="str">
        <f>'Result Entry'!$EU$3</f>
        <v>SOC.SER.PLAN</v>
      </c>
      <c r="D2683" s="1775"/>
      <c r="E2683" s="1776"/>
      <c r="F2683" s="1769" t="str">
        <f>IF(OR($L2657="TC",$L2657="Nso"),"",VLOOKUP($A2653,'Result Entry'!$B$9:$HS$108,204,0))</f>
        <v>0/200</v>
      </c>
      <c r="G2683" s="1769"/>
      <c r="H2683" s="1769"/>
      <c r="I2683" s="1770" t="str">
        <f>IF(F2683="","",VLOOKUP($A2653,'Result Entry'!$B$9:$GS$108,161,0))</f>
        <v/>
      </c>
      <c r="J2683" s="1629" t="s">
        <v>175</v>
      </c>
      <c r="K2683" s="2098"/>
      <c r="L2683" s="2098"/>
      <c r="M2683" s="1630"/>
      <c r="N2683" s="2099"/>
      <c r="O2683" s="2100"/>
      <c r="P2683" s="2100"/>
      <c r="Q2683" s="2101"/>
      <c r="R2683" s="610"/>
    </row>
    <row r="2684" spans="8:8" ht="33.75" customHeight="1">
      <c r="A2684" s="1954"/>
      <c r="B2684" s="1986" t="s">
        <v>70</v>
      </c>
      <c r="C2684" s="1774" t="str">
        <f>'Result Entry'!$FG$3</f>
        <v>Jeewan Kaushal</v>
      </c>
      <c r="D2684" s="1775"/>
      <c r="E2684" s="1776"/>
      <c r="F2684" s="1769" t="str">
        <f>IF(OR($L2657="TC",$L2657="Nso"),"",VLOOKUP($A2653,'Result Entry'!$B$9:$HS$108,208,0))</f>
        <v>0/100</v>
      </c>
      <c r="G2684" s="1769"/>
      <c r="H2684" s="1769"/>
      <c r="I2684" s="1770" t="str">
        <f>IF(F2684="","",VLOOKUP($A2653,'Result Entry'!$B$9:$HS$108,167,0))</f>
        <v/>
      </c>
      <c r="J2684" s="1629" t="s">
        <v>149</v>
      </c>
      <c r="K2684" s="2098"/>
      <c r="L2684" s="2098"/>
      <c r="M2684" s="1630"/>
      <c r="N2684" s="1630"/>
      <c r="O2684" s="1630"/>
      <c r="P2684" s="1630"/>
      <c r="Q2684" s="2102"/>
      <c r="R2684" s="610"/>
    </row>
    <row r="2685" spans="8:8" ht="33.75" customHeight="1">
      <c r="A2685" s="1954"/>
      <c r="B2685" s="1986" t="s">
        <v>70</v>
      </c>
      <c r="C2685" s="1777" t="s">
        <v>181</v>
      </c>
      <c r="D2685" s="1778"/>
      <c r="E2685" s="1779"/>
      <c r="F2685" s="2103" t="s">
        <v>182</v>
      </c>
      <c r="G2685" s="2104"/>
      <c r="H2685" s="2105"/>
      <c r="I2685" s="1782" t="s">
        <v>31</v>
      </c>
      <c r="J2685" s="1629" t="s">
        <v>176</v>
      </c>
      <c r="K2685" s="2098"/>
      <c r="L2685" s="2098"/>
      <c r="M2685" s="1630"/>
      <c r="N2685" s="1630"/>
      <c r="O2685" s="1630"/>
      <c r="P2685" s="1630"/>
      <c r="Q2685" s="2102"/>
      <c r="R2685" s="610"/>
    </row>
    <row r="2686" spans="8:8" ht="33.75" customHeight="1">
      <c r="A2686" s="1954"/>
      <c r="B2686" s="1986" t="s">
        <v>70</v>
      </c>
      <c r="C2686" s="1783"/>
      <c r="D2686" s="1784"/>
      <c r="E2686" s="1785"/>
      <c r="F2686" s="1786" t="s">
        <v>245</v>
      </c>
      <c r="G2686" s="2106"/>
      <c r="H2686" s="1787"/>
      <c r="I2686" s="1788" t="s">
        <v>63</v>
      </c>
      <c r="J2686" s="1647" t="s">
        <v>68</v>
      </c>
      <c r="K2686" s="1648"/>
      <c r="L2686" s="1648"/>
      <c r="M2686" s="1648"/>
      <c r="N2686" s="1648"/>
      <c r="O2686" s="1648"/>
      <c r="P2686" s="1648"/>
      <c r="Q2686" s="2107"/>
      <c r="R2686" s="610"/>
    </row>
    <row r="2687" spans="8:8" ht="33.75" customHeight="1">
      <c r="A2687" s="1954"/>
      <c r="B2687" s="1986" t="s">
        <v>70</v>
      </c>
      <c r="C2687" s="1783"/>
      <c r="D2687" s="1784"/>
      <c r="E2687" s="1785"/>
      <c r="F2687" s="1786" t="s">
        <v>246</v>
      </c>
      <c r="G2687" s="2106"/>
      <c r="H2687" s="1787"/>
      <c r="I2687" s="1788" t="s">
        <v>64</v>
      </c>
      <c r="J2687" s="1650"/>
      <c r="K2687" s="1651"/>
      <c r="L2687" s="1651"/>
      <c r="M2687" s="1651"/>
      <c r="N2687" s="1651"/>
      <c r="O2687" s="1651"/>
      <c r="P2687" s="1651"/>
      <c r="Q2687" s="2108"/>
      <c r="R2687" s="610"/>
    </row>
    <row r="2688" spans="8:8" ht="33.75" customHeight="1">
      <c r="A2688" s="1954"/>
      <c r="B2688" s="1986" t="s">
        <v>70</v>
      </c>
      <c r="C2688" s="1783"/>
      <c r="D2688" s="1784"/>
      <c r="E2688" s="1785"/>
      <c r="F2688" s="1786" t="s">
        <v>247</v>
      </c>
      <c r="G2688" s="2106"/>
      <c r="H2688" s="1787"/>
      <c r="I2688" s="1788" t="s">
        <v>66</v>
      </c>
      <c r="J2688" s="1650"/>
      <c r="K2688" s="1651"/>
      <c r="L2688" s="1651"/>
      <c r="M2688" s="1651"/>
      <c r="N2688" s="1651"/>
      <c r="O2688" s="1651"/>
      <c r="P2688" s="1651"/>
      <c r="Q2688" s="2108"/>
      <c r="R2688" s="610"/>
    </row>
    <row r="2689" spans="8:8" ht="33.75" customHeight="1">
      <c r="A2689" s="1954"/>
      <c r="B2689" s="1986" t="s">
        <v>70</v>
      </c>
      <c r="C2689" s="1783"/>
      <c r="D2689" s="1784"/>
      <c r="E2689" s="1785"/>
      <c r="F2689" s="1786" t="s">
        <v>248</v>
      </c>
      <c r="G2689" s="2106"/>
      <c r="H2689" s="1787"/>
      <c r="I2689" s="1788" t="s">
        <v>65</v>
      </c>
      <c r="J2689" s="1653" t="s">
        <v>81</v>
      </c>
      <c r="K2689" s="1654"/>
      <c r="L2689" s="1654"/>
      <c r="M2689" s="1654"/>
      <c r="N2689" s="1654"/>
      <c r="O2689" s="1654"/>
      <c r="P2689" s="1654"/>
      <c r="Q2689" s="2109"/>
      <c r="R2689" s="610"/>
    </row>
    <row r="2690" spans="8:8" ht="33.75" customHeight="1">
      <c r="A2690" s="1954"/>
      <c r="B2690" s="2110" t="s">
        <v>70</v>
      </c>
      <c r="C2690" s="2111"/>
      <c r="D2690" s="2112"/>
      <c r="E2690" s="2113"/>
      <c r="F2690" s="2114"/>
      <c r="G2690" s="2115"/>
      <c r="H2690" s="2115"/>
      <c r="I2690" s="2116"/>
      <c r="J2690" s="2117"/>
      <c r="K2690" s="2118"/>
      <c r="L2690" s="2118"/>
      <c r="M2690" s="2118"/>
      <c r="N2690" s="2118"/>
      <c r="O2690" s="2118"/>
      <c r="P2690" s="2118"/>
      <c r="Q2690" s="2119"/>
      <c r="R2690" s="610"/>
    </row>
    <row r="2691" spans="8:8" s="927" ht="48.75" customFormat="1" customHeight="1">
      <c r="A2691" s="1439"/>
      <c r="B2691" s="2120"/>
      <c r="C2691" s="2120"/>
      <c r="D2691" s="2120"/>
      <c r="E2691" s="2120"/>
      <c r="F2691" s="2120"/>
      <c r="G2691" s="2120"/>
      <c r="H2691" s="2120"/>
      <c r="I2691" s="2120"/>
      <c r="J2691" s="2120"/>
      <c r="K2691" s="2120"/>
      <c r="L2691" s="2120"/>
      <c r="M2691" s="2120"/>
      <c r="N2691" s="2120"/>
      <c r="O2691" s="2120"/>
      <c r="P2691" s="2120"/>
      <c r="Q2691" s="2120"/>
      <c r="R2691" s="610"/>
    </row>
    <row r="2692" spans="8:8" ht="9.75" customHeight="1">
      <c r="A2692" s="1949">
        <f>A2653+1</f>
        <v>70.0</v>
      </c>
      <c r="B2692" s="1949"/>
      <c r="C2692" s="1949"/>
      <c r="D2692" s="1949"/>
      <c r="E2692" s="1949"/>
      <c r="F2692" s="1949"/>
      <c r="G2692" s="1949"/>
      <c r="H2692" s="1949"/>
      <c r="I2692" s="1949"/>
      <c r="J2692" s="1949"/>
      <c r="K2692" s="1949"/>
      <c r="L2692" s="1949"/>
      <c r="M2692" s="1949"/>
      <c r="N2692" s="1949"/>
      <c r="O2692" s="1949"/>
      <c r="P2692" s="1949"/>
      <c r="Q2692" s="1949"/>
      <c r="R2692" s="1949"/>
    </row>
    <row r="2693" spans="8:8" ht="16.5" customHeight="1">
      <c r="A2693" s="1950"/>
      <c r="B2693" s="1951" t="s">
        <v>51</v>
      </c>
      <c r="C2693" s="1952"/>
      <c r="D2693" s="1952"/>
      <c r="E2693" s="1952"/>
      <c r="F2693" s="1952"/>
      <c r="G2693" s="1952"/>
      <c r="H2693" s="1952"/>
      <c r="I2693" s="1952"/>
      <c r="J2693" s="1952"/>
      <c r="K2693" s="1952"/>
      <c r="L2693" s="1952"/>
      <c r="M2693" s="1952"/>
      <c r="N2693" s="1952"/>
      <c r="O2693" s="1952"/>
      <c r="P2693" s="1952"/>
      <c r="Q2693" s="1953"/>
      <c r="R2693" s="610"/>
    </row>
    <row r="2694" spans="8:8" ht="62.25" customHeight="1">
      <c r="A2694" s="1954"/>
      <c r="B2694" s="1955"/>
      <c r="C2694" s="1956"/>
      <c r="D2694" s="1957" t="str">
        <f>Master!$E$8</f>
        <v>Govt. Sr. Secondary School </v>
      </c>
      <c r="E2694" s="1958"/>
      <c r="F2694" s="1958"/>
      <c r="G2694" s="1958"/>
      <c r="H2694" s="1958"/>
      <c r="I2694" s="1958"/>
      <c r="J2694" s="1958"/>
      <c r="K2694" s="1958"/>
      <c r="L2694" s="1958"/>
      <c r="M2694" s="1958"/>
      <c r="N2694" s="1958"/>
      <c r="O2694" s="1958"/>
      <c r="P2694" s="1958"/>
      <c r="Q2694" s="1959"/>
      <c r="R2694" s="610"/>
    </row>
    <row r="2695" spans="8:8" ht="33.0" customHeight="1">
      <c r="A2695" s="1954"/>
      <c r="B2695" s="1960"/>
      <c r="C2695" s="1961"/>
      <c r="D2695" s="1962" t="str">
        <f>Master!$E$11</f>
        <v>P.S.-Bapini (Jodhpur)</v>
      </c>
      <c r="E2695" s="1962"/>
      <c r="F2695" s="1962"/>
      <c r="G2695" s="1962"/>
      <c r="H2695" s="1962"/>
      <c r="I2695" s="1962"/>
      <c r="J2695" s="1962"/>
      <c r="K2695" s="1962"/>
      <c r="L2695" s="1962"/>
      <c r="M2695" s="1962"/>
      <c r="N2695" s="1962"/>
      <c r="O2695" s="1962"/>
      <c r="P2695" s="1962"/>
      <c r="Q2695" s="1963"/>
      <c r="R2695" s="610"/>
    </row>
    <row r="2696" spans="8:8" ht="21.75" customHeight="1">
      <c r="A2696" s="1954"/>
      <c r="B2696" s="1964"/>
      <c r="C2696" s="1965" t="s">
        <v>151</v>
      </c>
      <c r="D2696" s="1966"/>
      <c r="E2696" s="1966"/>
      <c r="F2696" s="1966"/>
      <c r="G2696" s="1966"/>
      <c r="H2696" s="1967"/>
      <c r="I2696" s="1968" t="s">
        <v>128</v>
      </c>
      <c r="J2696" s="1969"/>
      <c r="K2696" s="1969"/>
      <c r="L2696" s="1970">
        <f>VLOOKUP(A2692,'Result Entry'!$B$6:$K$108,6,0)</f>
        <v>0.0</v>
      </c>
      <c r="M2696" s="1971"/>
      <c r="N2696" s="1972" t="s">
        <v>69</v>
      </c>
      <c r="O2696" s="1973"/>
      <c r="P2696" s="1974">
        <f>Master!$E$14</f>
        <v>8.151106901E9</v>
      </c>
      <c r="Q2696" s="1975"/>
      <c r="R2696" s="610"/>
    </row>
    <row r="2697" spans="8:8" ht="21.75" customHeight="1">
      <c r="A2697" s="1954"/>
      <c r="B2697" s="1976"/>
      <c r="C2697" s="1965"/>
      <c r="D2697" s="1966"/>
      <c r="E2697" s="1966"/>
      <c r="F2697" s="1966"/>
      <c r="G2697" s="1966"/>
      <c r="H2697" s="1967"/>
      <c r="I2697" s="1968"/>
      <c r="J2697" s="1969"/>
      <c r="K2697" s="1969"/>
      <c r="L2697" s="1970"/>
      <c r="M2697" s="1971"/>
      <c r="N2697" s="1470" t="s">
        <v>67</v>
      </c>
      <c r="O2697" s="1471"/>
      <c r="P2697" s="1472"/>
      <c r="Q2697" s="1977"/>
      <c r="R2697" s="610"/>
    </row>
    <row r="2698" spans="8:8" ht="21.75" customHeight="1">
      <c r="A2698" s="1954"/>
      <c r="B2698" s="1976"/>
      <c r="C2698" s="1978"/>
      <c r="D2698" s="1979"/>
      <c r="E2698" s="1979"/>
      <c r="F2698" s="1979"/>
      <c r="G2698" s="1979"/>
      <c r="H2698" s="1980"/>
      <c r="I2698" s="1981"/>
      <c r="J2698" s="1982"/>
      <c r="K2698" s="1982"/>
      <c r="L2698" s="1983"/>
      <c r="M2698" s="1984"/>
      <c r="N2698" s="1479" t="s">
        <v>52</v>
      </c>
      <c r="O2698" s="1480"/>
      <c r="P2698" s="1481" t="str">
        <f>Master!$E$6</f>
        <v>2022-23</v>
      </c>
      <c r="Q2698" s="1985"/>
      <c r="R2698" s="610"/>
    </row>
    <row r="2699" spans="8:8" ht="33.75" customHeight="1">
      <c r="A2699" s="1954"/>
      <c r="B2699" s="1986" t="s">
        <v>70</v>
      </c>
      <c r="C2699" s="1677" t="s">
        <v>21</v>
      </c>
      <c r="D2699" s="1678"/>
      <c r="E2699" s="1678"/>
      <c r="F2699" s="1678"/>
      <c r="G2699" s="1679"/>
      <c r="H2699" s="1680" t="s">
        <v>150</v>
      </c>
      <c r="I2699" s="1681">
        <f>VLOOKUP($A2692,'Result Entry'!$B$9:$FW$108,4,0)</f>
        <v>0.0</v>
      </c>
      <c r="J2699" s="1681"/>
      <c r="K2699" s="1681"/>
      <c r="L2699" s="1681"/>
      <c r="M2699" s="1681"/>
      <c r="N2699" s="1681"/>
      <c r="O2699" s="1681"/>
      <c r="P2699" s="1681"/>
      <c r="Q2699" s="1987"/>
      <c r="R2699" s="610"/>
    </row>
    <row r="2700" spans="8:8" ht="33.75" customHeight="1">
      <c r="A2700" s="1954"/>
      <c r="B2700" s="1986" t="s">
        <v>70</v>
      </c>
      <c r="C2700" s="1683" t="s">
        <v>23</v>
      </c>
      <c r="D2700" s="1684"/>
      <c r="E2700" s="1684"/>
      <c r="F2700" s="1684"/>
      <c r="G2700" s="1685"/>
      <c r="H2700" s="1686" t="s">
        <v>150</v>
      </c>
      <c r="I2700" s="1687">
        <f>VLOOKUP($A2692,'Result Entry'!$B$9:$FW$108,7,0)</f>
        <v>0.0</v>
      </c>
      <c r="J2700" s="1687"/>
      <c r="K2700" s="1687"/>
      <c r="L2700" s="1687"/>
      <c r="M2700" s="1687"/>
      <c r="N2700" s="1687"/>
      <c r="O2700" s="1687"/>
      <c r="P2700" s="1687"/>
      <c r="Q2700" s="1988"/>
      <c r="R2700" s="610"/>
    </row>
    <row r="2701" spans="8:8" ht="33.75" customHeight="1">
      <c r="A2701" s="1954"/>
      <c r="B2701" s="1986" t="s">
        <v>70</v>
      </c>
      <c r="C2701" s="1683" t="s">
        <v>24</v>
      </c>
      <c r="D2701" s="1684"/>
      <c r="E2701" s="1684"/>
      <c r="F2701" s="1684"/>
      <c r="G2701" s="1685"/>
      <c r="H2701" s="1686" t="s">
        <v>150</v>
      </c>
      <c r="I2701" s="1687">
        <f>VLOOKUP($A2692,'Result Entry'!$B$9:$FW$108,8,0)</f>
        <v>0.0</v>
      </c>
      <c r="J2701" s="1687"/>
      <c r="K2701" s="1687"/>
      <c r="L2701" s="1687"/>
      <c r="M2701" s="1687"/>
      <c r="N2701" s="1687"/>
      <c r="O2701" s="1687"/>
      <c r="P2701" s="1687"/>
      <c r="Q2701" s="1988"/>
      <c r="R2701" s="610"/>
    </row>
    <row r="2702" spans="8:8" ht="33.75" customHeight="1">
      <c r="A2702" s="1954"/>
      <c r="B2702" s="1986" t="s">
        <v>70</v>
      </c>
      <c r="C2702" s="1683" t="s">
        <v>53</v>
      </c>
      <c r="D2702" s="1684"/>
      <c r="E2702" s="1684"/>
      <c r="F2702" s="1684"/>
      <c r="G2702" s="1685"/>
      <c r="H2702" s="1686" t="s">
        <v>150</v>
      </c>
      <c r="I2702" s="1687">
        <f>VLOOKUP($A2692,'Result Entry'!$B$9:$FW$108,9,0)</f>
        <v>0.0</v>
      </c>
      <c r="J2702" s="1687"/>
      <c r="K2702" s="1687"/>
      <c r="L2702" s="1687"/>
      <c r="M2702" s="1687"/>
      <c r="N2702" s="1687"/>
      <c r="O2702" s="1687"/>
      <c r="P2702" s="1687"/>
      <c r="Q2702" s="1988"/>
      <c r="R2702" s="610"/>
    </row>
    <row r="2703" spans="8:8" ht="33.75" customHeight="1">
      <c r="A2703" s="1954"/>
      <c r="B2703" s="1986" t="s">
        <v>70</v>
      </c>
      <c r="C2703" s="1683" t="s">
        <v>54</v>
      </c>
      <c r="D2703" s="1684"/>
      <c r="E2703" s="1684"/>
      <c r="F2703" s="1684"/>
      <c r="G2703" s="1685"/>
      <c r="H2703" s="1686" t="s">
        <v>150</v>
      </c>
      <c r="I2703" s="1689" t="str">
        <f>CONCATENATE('Result Entry'!$G$4,'Result Entry'!$J$4)</f>
        <v>11(A)</v>
      </c>
      <c r="J2703" s="1687"/>
      <c r="K2703" s="1687"/>
      <c r="L2703" s="1687"/>
      <c r="M2703" s="1687"/>
      <c r="N2703" s="1687"/>
      <c r="O2703" s="1687"/>
      <c r="P2703" s="1687"/>
      <c r="Q2703" s="1988"/>
      <c r="R2703" s="610"/>
    </row>
    <row r="2704" spans="8:8" ht="33.75" customHeight="1">
      <c r="A2704" s="1954"/>
      <c r="B2704" s="1986" t="s">
        <v>70</v>
      </c>
      <c r="C2704" s="1742" t="s">
        <v>26</v>
      </c>
      <c r="D2704" s="1763"/>
      <c r="E2704" s="1763"/>
      <c r="F2704" s="1763"/>
      <c r="G2704" s="1989"/>
      <c r="H2704" s="1693" t="s">
        <v>150</v>
      </c>
      <c r="I2704" s="1694">
        <f>VLOOKUP($A2692,'Result Entry'!$B$9:$FW$108,10,0)</f>
        <v>0.0</v>
      </c>
      <c r="J2704" s="1694"/>
      <c r="K2704" s="1694"/>
      <c r="L2704" s="1694"/>
      <c r="M2704" s="1694"/>
      <c r="N2704" s="1694"/>
      <c r="O2704" s="1694"/>
      <c r="P2704" s="1694"/>
      <c r="Q2704" s="1990"/>
      <c r="R2704" s="610"/>
    </row>
    <row r="2705" spans="8:8" ht="33.75" customHeight="1">
      <c r="A2705" s="1954"/>
      <c r="B2705" s="1986" t="s">
        <v>70</v>
      </c>
      <c r="C2705" s="1991" t="s">
        <v>244</v>
      </c>
      <c r="D2705" s="1992"/>
      <c r="E2705" s="1993" t="s">
        <v>73</v>
      </c>
      <c r="F2705" s="1994" t="s">
        <v>74</v>
      </c>
      <c r="G2705" s="1994" t="s">
        <v>230</v>
      </c>
      <c r="H2705" s="1995" t="s">
        <v>169</v>
      </c>
      <c r="I2705" s="1701" t="s">
        <v>56</v>
      </c>
      <c r="J2705" s="1996"/>
      <c r="K2705" s="1996"/>
      <c r="L2705" s="1997" t="s">
        <v>231</v>
      </c>
      <c r="M2705" s="1998" t="s">
        <v>85</v>
      </c>
      <c r="N2705" s="1998"/>
      <c r="O2705" s="1999"/>
      <c r="P2705" s="2000" t="s">
        <v>77</v>
      </c>
      <c r="Q2705" s="2001" t="s">
        <v>99</v>
      </c>
      <c r="R2705" s="610"/>
    </row>
    <row r="2706" spans="8:8" ht="33.75" customHeight="1">
      <c r="A2706" s="1954"/>
      <c r="B2706" s="1986" t="s">
        <v>70</v>
      </c>
      <c r="C2706" s="2002"/>
      <c r="D2706" s="2003"/>
      <c r="E2706" s="2004"/>
      <c r="F2706" s="2005"/>
      <c r="G2706" s="2005"/>
      <c r="H2706" s="2006"/>
      <c r="I2706" s="2007" t="s">
        <v>233</v>
      </c>
      <c r="J2706" s="2008" t="s">
        <v>87</v>
      </c>
      <c r="K2706" s="2009" t="s">
        <v>109</v>
      </c>
      <c r="L2706" s="2010"/>
      <c r="M2706" s="2007" t="s">
        <v>233</v>
      </c>
      <c r="N2706" s="2008" t="s">
        <v>87</v>
      </c>
      <c r="O2706" s="2011" t="s">
        <v>110</v>
      </c>
      <c r="P2706" s="2012"/>
      <c r="Q2706" s="2013"/>
      <c r="R2706" s="610"/>
    </row>
    <row r="2707" spans="8:8" s="2014" ht="33.75" customFormat="1" customHeight="1">
      <c r="A2707" s="1954"/>
      <c r="B2707" s="1986" t="s">
        <v>70</v>
      </c>
      <c r="C2707" s="2015" t="s">
        <v>57</v>
      </c>
      <c r="D2707" s="2016"/>
      <c r="E2707" s="2017">
        <f>'Result Entry'!$L$7</f>
        <v>10.0</v>
      </c>
      <c r="F2707" s="2018">
        <f>'Result Entry'!$M$7</f>
        <v>10.0</v>
      </c>
      <c r="G2707" s="2018">
        <f>'Result Entry'!$N$7</f>
        <v>10.0</v>
      </c>
      <c r="H2707" s="2019">
        <f>SUM(E2707:G2707)</f>
        <v>30.0</v>
      </c>
      <c r="I2707" s="2020" t="s">
        <v>243</v>
      </c>
      <c r="J2707" s="2021" t="s">
        <v>243</v>
      </c>
      <c r="K2707" s="2022">
        <f>'Result Entry'!$P$7</f>
        <v>70.0</v>
      </c>
      <c r="L2707" s="2023">
        <f>SUM(H2707,K2707)</f>
        <v>100.0</v>
      </c>
      <c r="M2707" s="2020" t="s">
        <v>243</v>
      </c>
      <c r="N2707" s="2021" t="s">
        <v>243</v>
      </c>
      <c r="O2707" s="2019">
        <f>'Result Entry'!$R$7</f>
        <v>100.0</v>
      </c>
      <c r="P2707" s="2024">
        <f>SUM(L2707,O2707)</f>
        <v>200.0</v>
      </c>
      <c r="Q2707" s="2025"/>
      <c r="R2707" s="610"/>
    </row>
    <row r="2708" spans="8:8" s="1538" ht="33.75" customFormat="1" customHeight="1">
      <c r="A2708" s="1954"/>
      <c r="B2708" s="1986" t="s">
        <v>70</v>
      </c>
      <c r="C2708" s="1540" t="str">
        <f>'Result Entry'!$L$3</f>
        <v>HINDI Comp.</v>
      </c>
      <c r="D2708" s="1541"/>
      <c r="E2708" s="1728">
        <f>IF($L2696="TC",0,IF($L2696="Nso",0,VLOOKUP($A2692,'Result Entry'!$B$9:$FW$108,11,0)))</f>
        <v>0.0</v>
      </c>
      <c r="F2708" s="1729">
        <f>IF($L2696="TC",0,IF($L2696="Nso",0,VLOOKUP($A2692,'Result Entry'!$B$9:$FW$108,12,0)))</f>
        <v>0.0</v>
      </c>
      <c r="G2708" s="1729">
        <f>IF($L2696="TC",0,IF($L2696="Nso",0,VLOOKUP($A2692,'Result Entry'!$B$9:$FW$108,13,0)))</f>
        <v>0.0</v>
      </c>
      <c r="H2708" s="2026">
        <f>SUM(E2708:G2708)</f>
        <v>0.0</v>
      </c>
      <c r="I2708" s="2027" t="str">
        <f>CONCATENATE(U2708,"/",'Result Entry'!$P$7)</f>
        <v>0/70</v>
      </c>
      <c r="J2708" s="2028" t="str">
        <f>IF(V2708=0,"--",CONCATENATE(V2708,"/"))</f>
        <v>--</v>
      </c>
      <c r="K2708" s="2029">
        <f>SUM(U2708:V2708)</f>
        <v>0.0</v>
      </c>
      <c r="L2708" s="2030">
        <f>SUM(H2708,K2708)</f>
        <v>0.0</v>
      </c>
      <c r="M2708" s="2027" t="str">
        <f>CONCATENATE(W2708,"/",'Result Entry'!$R$7)</f>
        <v>0/100</v>
      </c>
      <c r="N2708" s="2028" t="str">
        <f>IF(X2708=0,"--",CONCATENATE(X2708,"/"))</f>
        <v>--</v>
      </c>
      <c r="O2708" s="2031">
        <f>SUM(W2708:X2708)</f>
        <v>0.0</v>
      </c>
      <c r="P2708" s="1734">
        <f>SUM(L2708,O2708)</f>
        <v>0.0</v>
      </c>
      <c r="Q2708" s="2032" t="str">
        <f>IF($L2696="TC",0,IF($L2696="Nso",0,VLOOKUP($A2692,'Result Entry'!$B$9:$FW$108,24,0)))</f>
        <v/>
      </c>
      <c r="R2708" s="610"/>
      <c r="U2708" s="2033">
        <f>IF($L2696="TC",0,IF($L2696="Nso",0,VLOOKUP($A2692,'Result Entry'!$B$9:$FW$108,15,0)))</f>
        <v>0.0</v>
      </c>
      <c r="V2708" s="2033">
        <v>0.0</v>
      </c>
      <c r="W2708" s="2033">
        <f>IF($L2696="TC",0,IF($L2696="Nso",0,VLOOKUP($A2692,'Result Entry'!$B$9:$FW$108,17,0)))</f>
        <v>0.0</v>
      </c>
      <c r="X2708" s="2033">
        <v>0.0</v>
      </c>
    </row>
    <row r="2709" spans="8:8" s="1538" ht="33.75" customFormat="1" customHeight="1">
      <c r="A2709" s="1954"/>
      <c r="B2709" s="1986" t="s">
        <v>70</v>
      </c>
      <c r="C2709" s="1551" t="str">
        <f>'Result Entry'!$Z$3</f>
        <v>ENGLISH Comp.</v>
      </c>
      <c r="D2709" s="1552"/>
      <c r="E2709" s="1728">
        <f>IF($L2696="TC",0,IF($L2696="Nso",0,VLOOKUP($A2692,'Result Entry'!$B$9:$FW$108,25,0)))</f>
        <v>0.0</v>
      </c>
      <c r="F2709" s="1729">
        <f>IF($L2696="TC",0,IF($L2696="Nso",0,VLOOKUP($A2692,'Result Entry'!$B$9:$FW$108,26,0)))</f>
        <v>0.0</v>
      </c>
      <c r="G2709" s="1729">
        <f>IF($L2696="TC",0,IF($L2696="Nso",0,VLOOKUP($A2692,'Result Entry'!$B$9:$FW$108,27,0)))</f>
        <v>0.0</v>
      </c>
      <c r="H2709" s="2034">
        <f t="shared" si="345" ref="H2709:H2714">SUM(E2709:G2709)</f>
        <v>0.0</v>
      </c>
      <c r="I2709" s="2035" t="str">
        <f>CONCATENATE(U2709,"/",'Result Entry'!$AD$7)</f>
        <v>0/70</v>
      </c>
      <c r="J2709" s="2036" t="str">
        <f>IF(V2709=0,"--",CONCATENATE(V2709,"/"))</f>
        <v>--</v>
      </c>
      <c r="K2709" s="2037">
        <f t="shared" si="346" ref="K2709:K2714">SUM(U2709:V2709)</f>
        <v>0.0</v>
      </c>
      <c r="L2709" s="2038">
        <f t="shared" si="347" ref="L2709:L2714">SUM(H2709,K2709)</f>
        <v>0.0</v>
      </c>
      <c r="M2709" s="2035" t="str">
        <f>CONCATENATE(W2709,"/",'Result Entry'!$AF$7)</f>
        <v>0/100</v>
      </c>
      <c r="N2709" s="2036" t="str">
        <f>IF(X2709=0,"--",CONCATENATE(X2709,"/"))</f>
        <v>--</v>
      </c>
      <c r="O2709" s="2031">
        <f t="shared" si="348" ref="O2709:O2714">SUM(W2709:X2709)</f>
        <v>0.0</v>
      </c>
      <c r="P2709" s="1734">
        <f t="shared" si="349" ref="P2709:P2714">SUM(L2709,O2709)</f>
        <v>0.0</v>
      </c>
      <c r="Q2709" s="2032" t="str">
        <f>IF($L2696="TC",0,IF($L2696="Nso",0,VLOOKUP($A2692,'Result Entry'!$B$9:$FW$108,38,0)))</f>
        <v/>
      </c>
      <c r="R2709" s="610"/>
      <c r="U2709" s="2039">
        <f>IF($L2696="TC",0,IF($L2696="Nso",0,VLOOKUP($A2692,'Result Entry'!$B$9:$FW$108,29,0)))</f>
        <v>0.0</v>
      </c>
      <c r="V2709" s="2039">
        <v>0.0</v>
      </c>
      <c r="W2709" s="2039">
        <f>IF($L2696="TC",0,IF($L2696="Nso",0,VLOOKUP($A2692,'Result Entry'!$B$9:$FW$108,31,0)))</f>
        <v>0.0</v>
      </c>
      <c r="X2709" s="2039">
        <v>0.0</v>
      </c>
    </row>
    <row r="2710" spans="8:8" s="1538" ht="33.75" customFormat="1" customHeight="1">
      <c r="A2710" s="1954"/>
      <c r="B2710" s="1986" t="s">
        <v>70</v>
      </c>
      <c r="C2710" s="1551">
        <f>IF(Y2710&gt;=1,'Result Entry'!$AO$3,0)</f>
        <v>0.0</v>
      </c>
      <c r="D2710" s="1552"/>
      <c r="E2710" s="1728">
        <f>IF($L2696="TC",0,IF($L2696="Nso",0,VLOOKUP($A2692,'Result Entry'!$B$9:$FW$108,40,0)))</f>
        <v>0.0</v>
      </c>
      <c r="F2710" s="1729">
        <f>IF($L2696="TC",0,IF($L2696="Nso",0,VLOOKUP($A2692,'Result Entry'!$B$9:$FW$108,41,0)))</f>
        <v>0.0</v>
      </c>
      <c r="G2710" s="1729">
        <f>IF($L2696="TC",0,IF($L2696="Nso",0,VLOOKUP($A2692,'Result Entry'!$B$9:$FW$108,42,0)))</f>
        <v>0.0</v>
      </c>
      <c r="H2710" s="2034">
        <f t="shared" si="345"/>
        <v>0.0</v>
      </c>
      <c r="I2710" s="2035" t="str">
        <f>CONCATENATE(U2710,"/",'Result Entry'!$AS$7)</f>
        <v>0/40</v>
      </c>
      <c r="J2710" s="2036" t="str">
        <f>IF(V2710=0,"--",CONCATENATE(V2710,"/",'Result Entry'!$AT$7))</f>
        <v>--</v>
      </c>
      <c r="K2710" s="2037">
        <f t="shared" si="346"/>
        <v>0.0</v>
      </c>
      <c r="L2710" s="2038">
        <f t="shared" si="347"/>
        <v>0.0</v>
      </c>
      <c r="M2710" s="2035" t="str">
        <f>CONCATENATE(W2710,"/",'Result Entry'!$AW$7)</f>
        <v>0/100</v>
      </c>
      <c r="N2710" s="2036" t="str">
        <f>IF(X2710=0,"--",CONCATENATE(X2710,"/",'Result Entry'!$AX$7))</f>
        <v>--</v>
      </c>
      <c r="O2710" s="2031">
        <f t="shared" si="348"/>
        <v>0.0</v>
      </c>
      <c r="P2710" s="1734">
        <f t="shared" si="349"/>
        <v>0.0</v>
      </c>
      <c r="Q2710" s="2032" t="str">
        <f>IF($L2696="TC",0,IF($L2696="Nso",0,VLOOKUP($A2692,'Result Entry'!$B$9:$FW$108,55,0)))</f>
        <v/>
      </c>
      <c r="R2710" s="610"/>
      <c r="U2710" s="2039">
        <f>IF($L2696="TC",0,IF($L2696="Nso",0,VLOOKUP($A2692,'Result Entry'!$B$9:$FW$108,44,0)))</f>
        <v>0.0</v>
      </c>
      <c r="V2710" s="2039">
        <f>IF($L2696="TC",0,IF($L2696="Nso",0,VLOOKUP($A2692,'Result Entry'!$B$9:$FW$108,45,0)))</f>
        <v>0.0</v>
      </c>
      <c r="W2710" s="2039">
        <f>IF($L2696="TC",0,IF($L2696="Nso",0,VLOOKUP($A2692,'Result Entry'!$B$9:$FW$108,48,0)))</f>
        <v>0.0</v>
      </c>
      <c r="X2710" s="2039">
        <f>IF($L2696="TC",0,IF($L2696="Nso",0,VLOOKUP($A2692,'Result Entry'!$B$9:$FW$108,49,0)))</f>
        <v>0.0</v>
      </c>
      <c r="Y2710" s="2039">
        <f>VLOOKUP($A2692,'Result Entry'!$B$9:$FW$108,39,0)</f>
        <v>0.0</v>
      </c>
    </row>
    <row r="2711" spans="8:8" s="1538" ht="33.75" customFormat="1" customHeight="1">
      <c r="A2711" s="1954"/>
      <c r="B2711" s="1986" t="s">
        <v>70</v>
      </c>
      <c r="C2711" s="1551">
        <f>IF(Y2711&gt;=1,'Result Entry'!$BF$3,0)</f>
        <v>0.0</v>
      </c>
      <c r="D2711" s="1552"/>
      <c r="E2711" s="1728">
        <f>IF($L2696="TC",0,IF($L2696="Nso",0,VLOOKUP($A2692,'Result Entry'!$B$9:$FW$108,57,0)))</f>
        <v>0.0</v>
      </c>
      <c r="F2711" s="1729">
        <f>IF($L2696="TC",0,IF($L2696="Nso",0,VLOOKUP($A2692,'Result Entry'!$B$9:$FW$108,58,0)))</f>
        <v>0.0</v>
      </c>
      <c r="G2711" s="1729">
        <f>IF($L2696="TC",0,IF($L2696="Nso",0,VLOOKUP($A2692,'Result Entry'!$B$9:$FW$108,59,0)))</f>
        <v>0.0</v>
      </c>
      <c r="H2711" s="2034">
        <f t="shared" si="345"/>
        <v>0.0</v>
      </c>
      <c r="I2711" s="2035" t="str">
        <f>CONCATENATE(U2711,"/",'Result Entry'!$BJ$7)</f>
        <v>0/70</v>
      </c>
      <c r="J2711" s="2036" t="str">
        <f>IF(V2711=0,"--",CONCATENATE(V2711,"/",'Result Entry'!$BK$7))</f>
        <v>--</v>
      </c>
      <c r="K2711" s="2037">
        <f t="shared" si="346"/>
        <v>0.0</v>
      </c>
      <c r="L2711" s="2038">
        <f t="shared" si="347"/>
        <v>0.0</v>
      </c>
      <c r="M2711" s="2035" t="str">
        <f>CONCATENATE(W2711,"/",'Result Entry'!$BN$7)</f>
        <v>0/100</v>
      </c>
      <c r="N2711" s="2036" t="str">
        <f>IF(X2711=0,"--",CONCATENATE(X2711,"/",'Result Entry'!$BO$7))</f>
        <v>--</v>
      </c>
      <c r="O2711" s="2031">
        <f t="shared" si="348"/>
        <v>0.0</v>
      </c>
      <c r="P2711" s="1734">
        <f t="shared" si="349"/>
        <v>0.0</v>
      </c>
      <c r="Q2711" s="2032" t="str">
        <f>IF($L2696="TC",0,IF($L2696="Nso",0,VLOOKUP($A2692,'Result Entry'!$B$9:$FW$108,72,0)))</f>
        <v/>
      </c>
      <c r="R2711" s="610"/>
      <c r="U2711" s="2039">
        <f>IF($L2696="TC",0,IF($L2696="Nso",0,VLOOKUP($A2692,'Result Entry'!$B$9:$FW$108,61,0)))</f>
        <v>0.0</v>
      </c>
      <c r="V2711" s="2039">
        <f>IF($L2696="TC",0,IF($L2696="Nso",0,VLOOKUP($A2692,'Result Entry'!$B$9:$FW$108,62,0)))</f>
        <v>0.0</v>
      </c>
      <c r="W2711" s="2039">
        <f>IF($L2696="TC",0,IF($L2696="Nso",0,VLOOKUP($A2692,'Result Entry'!$B$9:$FW$108,65,0)))</f>
        <v>0.0</v>
      </c>
      <c r="X2711" s="2039">
        <f>IF($L2696="TC",0,IF($L2696="Nso",0,VLOOKUP($A2692,'Result Entry'!$B$9:$FW$108,66,0)))</f>
        <v>0.0</v>
      </c>
      <c r="Y2711" s="2039">
        <f>VLOOKUP($A2692,'Result Entry'!$B$9:$FW$108,56,0)</f>
        <v>0.0</v>
      </c>
    </row>
    <row r="2712" spans="8:8" s="1538" ht="33.75" customFormat="1" customHeight="1">
      <c r="A2712" s="1954"/>
      <c r="B2712" s="1986" t="s">
        <v>70</v>
      </c>
      <c r="C2712" s="1554">
        <f>IF(Y2712&gt;=1,'Result Entry'!$BW$3,0)</f>
        <v>0.0</v>
      </c>
      <c r="D2712" s="2040"/>
      <c r="E2712" s="2041">
        <f>IF($L2696="TC",0,IF($L2696="Nso",0,VLOOKUP($A2692,'Result Entry'!$B$9:$FW$108,74,0)))</f>
        <v>0.0</v>
      </c>
      <c r="F2712" s="2042">
        <f>IF($L2696="TC",0,IF($L2696="Nso",0,VLOOKUP($A2692,'Result Entry'!$B$9:$FW$108,75,0)))</f>
        <v>0.0</v>
      </c>
      <c r="G2712" s="2042">
        <f>IF($L2696="TC",0,IF($L2696="Nso",0,VLOOKUP($A2692,'Result Entry'!$B$9:$FW$108,76,0)))</f>
        <v>0.0</v>
      </c>
      <c r="H2712" s="2043">
        <f t="shared" si="345"/>
        <v>0.0</v>
      </c>
      <c r="I2712" s="2044" t="str">
        <f>CONCATENATE(U2712,"/",'Result Entry'!$CA$7)</f>
        <v>0/70</v>
      </c>
      <c r="J2712" s="2045" t="str">
        <f>IF(V2712=0,"--",CONCATENATE(V2712,"/",'Result Entry'!$CB$7))</f>
        <v>--</v>
      </c>
      <c r="K2712" s="2046">
        <f t="shared" si="346"/>
        <v>0.0</v>
      </c>
      <c r="L2712" s="2047">
        <f t="shared" si="347"/>
        <v>0.0</v>
      </c>
      <c r="M2712" s="2044" t="str">
        <f>CONCATENATE(W2712,"/",'Result Entry'!$CE$7)</f>
        <v>0/100</v>
      </c>
      <c r="N2712" s="2045" t="str">
        <f>IF(X2712=0,"--",CONCATENATE(X2712,"/",'Result Entry'!$CF$7))</f>
        <v>--</v>
      </c>
      <c r="O2712" s="2043">
        <f t="shared" si="348"/>
        <v>0.0</v>
      </c>
      <c r="P2712" s="2048">
        <f t="shared" si="349"/>
        <v>0.0</v>
      </c>
      <c r="Q2712" s="2049" t="str">
        <f>IF($L2696="TC",0,IF($L2696="Nso",0,VLOOKUP($A2692,'Result Entry'!$B$9:$FW$108,89,0)))</f>
        <v/>
      </c>
      <c r="R2712" s="610"/>
      <c r="U2712" s="2041">
        <f>IF($L2696="TC",0,IF($L2696="Nso",0,VLOOKUP($A2692,'Result Entry'!$B$9:$FW$108,78,0)))</f>
        <v>0.0</v>
      </c>
      <c r="V2712" s="2041">
        <f>IF($L2696="TC",0,IF($L2696="Nso",0,VLOOKUP($A2692,'Result Entry'!$B$9:$FW$108,79,0)))</f>
        <v>0.0</v>
      </c>
      <c r="W2712" s="2041">
        <f>IF($L2696="TC",0,IF($L2696="Nso",0,VLOOKUP($A2692,'Result Entry'!$B$9:$FW$108,82,0)))</f>
        <v>0.0</v>
      </c>
      <c r="X2712" s="2041">
        <f>IF($L2696="TC",0,IF($L2696="Nso",0,VLOOKUP($A2692,'Result Entry'!$B$9:$FW$108,83,0)))</f>
        <v>0.0</v>
      </c>
      <c r="Y2712" s="2041">
        <f>VLOOKUP($A2692,'Result Entry'!$B$9:$FW$108,73,0)</f>
        <v>0.0</v>
      </c>
    </row>
    <row r="2713" spans="8:8" s="1538" ht="33.75" customFormat="1" customHeight="1">
      <c r="A2713" s="1954"/>
      <c r="B2713" s="1986" t="s">
        <v>70</v>
      </c>
      <c r="C2713" s="2050">
        <f>IF(Y2713&gt;=1,'Result Entry'!$CN$3,0)</f>
        <v>0.0</v>
      </c>
      <c r="D2713" s="2040"/>
      <c r="E2713" s="2051">
        <f>IF($L2696="TC",0,IF($L2696="Nso",0,VLOOKUP($A2692,'Result Entry'!$B$9:$FW$108,91,0)))</f>
        <v>0.0</v>
      </c>
      <c r="F2713" s="2052">
        <f>IF($L2696="TC",0,IF($L2696="Nso",0,VLOOKUP($A2692,'Result Entry'!$B$9:$FW$108,92,0)))</f>
        <v>0.0</v>
      </c>
      <c r="G2713" s="2052">
        <f>IF($L2696="TC",0,IF($L2696="Nso",0,VLOOKUP($A2692,'Result Entry'!$B$9:$FW$108,93,0)))</f>
        <v>0.0</v>
      </c>
      <c r="H2713" s="2053">
        <f t="shared" si="345"/>
        <v>0.0</v>
      </c>
      <c r="I2713" s="2054" t="str">
        <f>CONCATENATE(U2713,"/",'Result Entry'!$CR$7)</f>
        <v>0/70</v>
      </c>
      <c r="J2713" s="2055" t="str">
        <f>IF(V2713=0,"--",CONCATENATE(V2713,"/",'Result Entry'!$CS$7))</f>
        <v>--</v>
      </c>
      <c r="K2713" s="2056">
        <f t="shared" si="346"/>
        <v>0.0</v>
      </c>
      <c r="L2713" s="2057">
        <f t="shared" si="347"/>
        <v>0.0</v>
      </c>
      <c r="M2713" s="2054" t="str">
        <f>CONCATENATE(W2713,"/",'Result Entry'!$CV$7)</f>
        <v>0/100</v>
      </c>
      <c r="N2713" s="2055" t="str">
        <f>IF(X2713=0,"--",CONCATENATE(X2713,"/",'Result Entry'!$CW$7))</f>
        <v>--</v>
      </c>
      <c r="O2713" s="2053">
        <f t="shared" si="348"/>
        <v>0.0</v>
      </c>
      <c r="P2713" s="2058">
        <f t="shared" si="349"/>
        <v>0.0</v>
      </c>
      <c r="Q2713" s="2059" t="str">
        <f>IF($L2696="TC",0,IF($L2696="Nso",0,VLOOKUP($A2692,'Result Entry'!$B$9:$FW$108,106,0)))</f>
        <v/>
      </c>
      <c r="R2713" s="610"/>
      <c r="U2713" s="2051">
        <f>IF($L2696="TC",0,IF($L2696="Nso",0,VLOOKUP($A2692,'Result Entry'!$B$9:$FW$108,95,0)))</f>
        <v>0.0</v>
      </c>
      <c r="V2713" s="2051">
        <f>IF($L2696="TC",0,IF($L2696="Nso",0,VLOOKUP($A2692,'Result Entry'!$B$9:$FW$108,96,0)))</f>
        <v>0.0</v>
      </c>
      <c r="W2713" s="2051">
        <f>IF($L2696="TC",0,IF($L2696="Nso",0,VLOOKUP($A2692,'Result Entry'!$B$9:$FW$108,99,0)))</f>
        <v>0.0</v>
      </c>
      <c r="X2713" s="2051">
        <f>IF($L2696="TC",0,IF($L2696="Nso",0,VLOOKUP($A2692,'Result Entry'!$B$9:$FW$108,100,0)))</f>
        <v>0.0</v>
      </c>
      <c r="Y2713" s="2051">
        <f>VLOOKUP($A2692,'Result Entry'!$B$9:$FW$108,90,0)</f>
        <v>0.0</v>
      </c>
    </row>
    <row r="2714" spans="8:8" s="1538" ht="33.75" customFormat="1" customHeight="1">
      <c r="A2714" s="1954"/>
      <c r="B2714" s="1986" t="s">
        <v>70</v>
      </c>
      <c r="C2714" s="1554">
        <f>IF(Y2714&gt;=1,'Result Entry'!$DE$3,0)</f>
        <v>0.0</v>
      </c>
      <c r="D2714" s="2040"/>
      <c r="E2714" s="1739">
        <f>IF($L2696="TC",0,IF($L2696="Nso",0,VLOOKUP($A2692,'Result Entry'!$B$9:$FW$108,108,0)))</f>
        <v>0.0</v>
      </c>
      <c r="F2714" s="1740">
        <f>IF($L2696="TC",0,IF($L2696="Nso",0,VLOOKUP($A2692,'Result Entry'!$B$9:$FW$108,109,0)))</f>
        <v>0.0</v>
      </c>
      <c r="G2714" s="1740">
        <f>IF($L2696="TC",0,IF($L2696="Nso",0,VLOOKUP($A2692,'Result Entry'!$B$9:$FW$108,110,0)))</f>
        <v>0.0</v>
      </c>
      <c r="H2714" s="2060">
        <f t="shared" si="345"/>
        <v>0.0</v>
      </c>
      <c r="I2714" s="2061" t="str">
        <f>CONCATENATE(U2714,"/",'Result Entry'!$DI$7)</f>
        <v>0/70</v>
      </c>
      <c r="J2714" s="2062" t="str">
        <f>IF(V2714=0,"--",CONCATENATE(V2714,"/",'Result Entry'!$DJ$7))</f>
        <v>--</v>
      </c>
      <c r="K2714" s="2063">
        <f t="shared" si="346"/>
        <v>0.0</v>
      </c>
      <c r="L2714" s="2064">
        <f t="shared" si="347"/>
        <v>0.0</v>
      </c>
      <c r="M2714" s="2061" t="str">
        <f>CONCATENATE(W2714,"/",'Result Entry'!$DM$7)</f>
        <v>0/100</v>
      </c>
      <c r="N2714" s="2062" t="str">
        <f>IF(X2714=0,"--",CONCATENATE(X2714,"/",'Result Entry'!$DN$7))</f>
        <v>--</v>
      </c>
      <c r="O2714" s="2060">
        <f t="shared" si="348"/>
        <v>0.0</v>
      </c>
      <c r="P2714" s="1746">
        <f t="shared" si="349"/>
        <v>0.0</v>
      </c>
      <c r="Q2714" s="2032" t="str">
        <f>IF($L2696="TC",0,IF($L2696="Nso",0,VLOOKUP($A2692,'Result Entry'!$B$9:$FW$108,123,0)))</f>
        <v/>
      </c>
      <c r="R2714" s="610"/>
      <c r="U2714" s="2065">
        <f>IF($L2696="TC",0,IF($L2696="Nso",0,VLOOKUP($A2692,'Result Entry'!$B$9:$FW$108,112,0)))</f>
        <v>0.0</v>
      </c>
      <c r="V2714" s="2065">
        <f>IF($L2696="TC",0,IF($L2696="Nso",0,VLOOKUP($A2692,'Result Entry'!$B$9:$FW$108,113,0)))</f>
        <v>0.0</v>
      </c>
      <c r="W2714" s="2065">
        <f>IF($L2696="TC",0,IF($L2696="Nso",0,VLOOKUP($A2692,'Result Entry'!$B$9:$FW$108,116,0)))</f>
        <v>0.0</v>
      </c>
      <c r="X2714" s="2065">
        <f>IF($L2696="TC",0,IF($L2696="Nso",0,VLOOKUP($A2692,'Result Entry'!$B$9:$FW$108,117,0)))</f>
        <v>0.0</v>
      </c>
      <c r="Y2714" s="2065">
        <f>VLOOKUP($A2692,'Result Entry'!$B$9:$FW$108,107,0)</f>
        <v>0.0</v>
      </c>
    </row>
    <row r="2715" spans="8:8" ht="33.75" customHeight="1">
      <c r="A2715" s="1954"/>
      <c r="B2715" s="1986" t="s">
        <v>70</v>
      </c>
      <c r="C2715" s="1565" t="s">
        <v>78</v>
      </c>
      <c r="D2715" s="1566"/>
      <c r="E2715" s="1567"/>
      <c r="F2715" s="1747" t="s">
        <v>79</v>
      </c>
      <c r="G2715" s="2066"/>
      <c r="H2715" s="1748"/>
      <c r="I2715" s="1747" t="s">
        <v>80</v>
      </c>
      <c r="J2715" s="1749"/>
      <c r="K2715" s="2067" t="s">
        <v>42</v>
      </c>
      <c r="L2715" s="2068"/>
      <c r="M2715" s="2067" t="s">
        <v>92</v>
      </c>
      <c r="N2715" s="1753"/>
      <c r="O2715" s="1752" t="s">
        <v>40</v>
      </c>
      <c r="P2715" s="1753"/>
      <c r="Q2715" s="2069" t="s">
        <v>44</v>
      </c>
      <c r="R2715" s="610"/>
    </row>
    <row r="2716" spans="8:8" ht="33.75" customHeight="1">
      <c r="A2716" s="1954"/>
      <c r="B2716" s="1986" t="s">
        <v>70</v>
      </c>
      <c r="C2716" s="1577"/>
      <c r="D2716" s="1578"/>
      <c r="E2716" s="1579"/>
      <c r="F2716" s="1755">
        <f>IF($L2696="TC",0,IF($L2696="Nso",0,VLOOKUP($A2692,'Result Entry'!$B$9:$FW$108,171,0)))</f>
        <v>0.0</v>
      </c>
      <c r="G2716" s="2070"/>
      <c r="H2716" s="1756"/>
      <c r="I2716" s="2071">
        <f>IF($L2696="TC",0,IF($L2696="Nso",0,VLOOKUP($A2692,'Result Entry'!$B$9:$FW$108,172,0)))</f>
        <v>0.0</v>
      </c>
      <c r="J2716" s="2072"/>
      <c r="K2716" s="2073">
        <f>IF($L2696="TC",0,IF($L2696="Nso",0,VLOOKUP($A2692,'Result Entry'!$B$9:$FW$108,173,0)))</f>
        <v>0.0</v>
      </c>
      <c r="L2716" s="2074"/>
      <c r="M2716" s="2075" t="str">
        <f>IF($L2696="TC",0,IF($L2696="Nso",0,VLOOKUP($A2692,'Result Entry'!$B$9:$FW$108,174,0)))</f>
        <v/>
      </c>
      <c r="N2716" s="2076"/>
      <c r="O2716" s="1535" t="str">
        <f>VLOOKUP($A2692,'Result Entry'!$B$9:$FW$108,175,0)</f>
        <v/>
      </c>
      <c r="P2716" s="1534"/>
      <c r="Q2716" s="2077" t="str">
        <f>IF($L2696="TC",0,IF($L2696="Nso",0,VLOOKUP($A2692,'Result Entry'!$B$9:$FW$108,177,0)))</f>
        <v/>
      </c>
      <c r="R2716" s="610"/>
    </row>
    <row r="2717" spans="8:8" ht="33.75" customHeight="1">
      <c r="A2717" s="1954"/>
      <c r="B2717" s="1986" t="s">
        <v>70</v>
      </c>
      <c r="C2717" s="2078" t="s">
        <v>59</v>
      </c>
      <c r="D2717" s="2079"/>
      <c r="E2717" s="2079"/>
      <c r="F2717" s="2079"/>
      <c r="G2717" s="2079"/>
      <c r="H2717" s="2079"/>
      <c r="I2717" s="2080"/>
      <c r="J2717" s="1592" t="s">
        <v>60</v>
      </c>
      <c r="K2717" s="1592"/>
      <c r="L2717" s="1592"/>
      <c r="M2717" s="1593"/>
      <c r="N2717" s="1760">
        <f>VLOOKUP($A2692,'Result Entry'!$B$9:$FW$108,168,0)</f>
        <v>0.0</v>
      </c>
      <c r="O2717" s="1761"/>
      <c r="P2717" s="2081" t="s">
        <v>38</v>
      </c>
      <c r="Q2717" s="2082"/>
      <c r="R2717" s="610"/>
    </row>
    <row r="2718" spans="8:8" ht="33.75" customHeight="1">
      <c r="A2718" s="1954"/>
      <c r="B2718" s="1986" t="s">
        <v>70</v>
      </c>
      <c r="C2718" s="1598" t="s">
        <v>244</v>
      </c>
      <c r="D2718" s="1599"/>
      <c r="E2718" s="1599"/>
      <c r="F2718" s="2083" t="s">
        <v>158</v>
      </c>
      <c r="G2718" s="2084"/>
      <c r="H2718" s="2085"/>
      <c r="I2718" s="2086" t="s">
        <v>242</v>
      </c>
      <c r="J2718" s="1603" t="s">
        <v>61</v>
      </c>
      <c r="K2718" s="1603"/>
      <c r="L2718" s="1603"/>
      <c r="M2718" s="1604"/>
      <c r="N2718" s="1762">
        <f>VLOOKUP($A2692,'Result Entry'!$B$9:$FW$108,169,0)</f>
        <v>0.0</v>
      </c>
      <c r="O2718" s="1763"/>
      <c r="P2718" s="1607" t="str">
        <f>VLOOKUP($A2692,'Result Entry'!$B$9:$FW$108,170,0)</f>
        <v/>
      </c>
      <c r="Q2718" s="2087"/>
      <c r="R2718" s="610"/>
    </row>
    <row r="2719" spans="8:8" ht="33.75" customHeight="1">
      <c r="A2719" s="1954"/>
      <c r="B2719" s="1986" t="s">
        <v>70</v>
      </c>
      <c r="C2719" s="1598"/>
      <c r="D2719" s="1599"/>
      <c r="E2719" s="1599"/>
      <c r="F2719" s="2088"/>
      <c r="G2719" s="2089"/>
      <c r="H2719" s="2090"/>
      <c r="I2719" s="2091" t="s">
        <v>100</v>
      </c>
      <c r="J2719" s="1612" t="s">
        <v>62</v>
      </c>
      <c r="K2719" s="1612"/>
      <c r="L2719" s="1612"/>
      <c r="M2719" s="1613"/>
      <c r="N2719" s="2092">
        <f>IF($L2696="TC","Transferred",IF($L2696="Nso","NameSeparated",VLOOKUP($A2692,'Result Entry'!$B$9:$FW$108,178,0)))</f>
        <v>0.0</v>
      </c>
      <c r="O2719" s="2092"/>
      <c r="P2719" s="2092"/>
      <c r="Q2719" s="2093"/>
      <c r="R2719" s="610"/>
    </row>
    <row r="2720" spans="8:8" ht="33.75" customHeight="1">
      <c r="A2720" s="1954"/>
      <c r="B2720" s="1986" t="s">
        <v>70</v>
      </c>
      <c r="C2720" s="1766" t="str">
        <f>'Result Entry'!$DU$3</f>
        <v>Foundation Of Information Tech.</v>
      </c>
      <c r="D2720" s="1767"/>
      <c r="E2720" s="1768"/>
      <c r="F2720" s="1769" t="str">
        <f>IF(OR($L2696="TC",$L2696="Nso"),"",VLOOKUP($A2692,'Result Entry'!$B$9:$GS$108,196,0))</f>
        <v>0/200</v>
      </c>
      <c r="G2720" s="1769"/>
      <c r="H2720" s="1769"/>
      <c r="I2720" s="1770" t="str">
        <f>IF(F2720="","",VLOOKUP($A2692,'Result Entry'!$B$9:$GS$108,137,0))</f>
        <v/>
      </c>
      <c r="J2720" s="1621" t="s">
        <v>72</v>
      </c>
      <c r="K2720" s="1621"/>
      <c r="L2720" s="1621"/>
      <c r="M2720" s="1622"/>
      <c r="N2720" s="2094">
        <f>'Result Entry'!$T$2</f>
        <v>45041.0</v>
      </c>
      <c r="O2720" s="2095"/>
      <c r="P2720" s="2095"/>
      <c r="Q2720" s="2096"/>
      <c r="R2720" s="610"/>
    </row>
    <row r="2721" spans="8:8" ht="33.75" customHeight="1">
      <c r="A2721" s="1954"/>
      <c r="B2721" s="1986" t="s">
        <v>70</v>
      </c>
      <c r="C2721" s="1774" t="str">
        <f>'Result Entry'!$EI$3</f>
        <v>G.I.A.I.-II</v>
      </c>
      <c r="D2721" s="1775"/>
      <c r="E2721" s="1776"/>
      <c r="F2721" s="1769" t="str">
        <f>IF(OR($L2696="TC",$L2696="Nso"),"",VLOOKUP($A2692,'Result Entry'!$B$9:$GS$108,200,0))</f>
        <v>0/200</v>
      </c>
      <c r="G2721" s="1769"/>
      <c r="H2721" s="1769"/>
      <c r="I2721" s="1770" t="str">
        <f>IF(F2721="","",VLOOKUP($A2692,'Result Entry'!$B$9:$GS$108,149,0))</f>
        <v/>
      </c>
      <c r="J2721" s="1626"/>
      <c r="K2721" s="1627"/>
      <c r="L2721" s="1627"/>
      <c r="M2721" s="1627"/>
      <c r="N2721" s="1627"/>
      <c r="O2721" s="1627"/>
      <c r="P2721" s="1627"/>
      <c r="Q2721" s="2097"/>
      <c r="R2721" s="610"/>
    </row>
    <row r="2722" spans="8:8" ht="33.75" customHeight="1">
      <c r="A2722" s="1954"/>
      <c r="B2722" s="1986" t="s">
        <v>70</v>
      </c>
      <c r="C2722" s="1774" t="str">
        <f>'Result Entry'!$EU$3</f>
        <v>SOC.SER.PLAN</v>
      </c>
      <c r="D2722" s="1775"/>
      <c r="E2722" s="1776"/>
      <c r="F2722" s="1769" t="str">
        <f>IF(OR($L2696="TC",$L2696="Nso"),"",VLOOKUP($A2692,'Result Entry'!$B$9:$HS$108,204,0))</f>
        <v>0/200</v>
      </c>
      <c r="G2722" s="1769"/>
      <c r="H2722" s="1769"/>
      <c r="I2722" s="1770" t="str">
        <f>IF(F2722="","",VLOOKUP($A2692,'Result Entry'!$B$9:$GS$108,161,0))</f>
        <v/>
      </c>
      <c r="J2722" s="1629" t="s">
        <v>175</v>
      </c>
      <c r="K2722" s="2098"/>
      <c r="L2722" s="2098"/>
      <c r="M2722" s="1630"/>
      <c r="N2722" s="2099"/>
      <c r="O2722" s="2100"/>
      <c r="P2722" s="2100"/>
      <c r="Q2722" s="2101"/>
      <c r="R2722" s="610"/>
    </row>
    <row r="2723" spans="8:8" ht="33.75" customHeight="1">
      <c r="A2723" s="1954"/>
      <c r="B2723" s="1986" t="s">
        <v>70</v>
      </c>
      <c r="C2723" s="1774" t="str">
        <f>'Result Entry'!$FG$3</f>
        <v>Jeewan Kaushal</v>
      </c>
      <c r="D2723" s="1775"/>
      <c r="E2723" s="1776"/>
      <c r="F2723" s="1769" t="str">
        <f>IF(OR($L2696="TC",$L2696="Nso"),"",VLOOKUP($A2692,'Result Entry'!$B$9:$HS$108,208,0))</f>
        <v>0/100</v>
      </c>
      <c r="G2723" s="1769"/>
      <c r="H2723" s="1769"/>
      <c r="I2723" s="1770" t="str">
        <f>IF(F2723="","",VLOOKUP($A2692,'Result Entry'!$B$9:$HS$108,167,0))</f>
        <v/>
      </c>
      <c r="J2723" s="1629" t="s">
        <v>149</v>
      </c>
      <c r="K2723" s="2098"/>
      <c r="L2723" s="2098"/>
      <c r="M2723" s="1630"/>
      <c r="N2723" s="1630"/>
      <c r="O2723" s="1630"/>
      <c r="P2723" s="1630"/>
      <c r="Q2723" s="2102"/>
      <c r="R2723" s="610"/>
    </row>
    <row r="2724" spans="8:8" ht="33.75" customHeight="1">
      <c r="A2724" s="1954"/>
      <c r="B2724" s="1986" t="s">
        <v>70</v>
      </c>
      <c r="C2724" s="1777" t="s">
        <v>181</v>
      </c>
      <c r="D2724" s="1778"/>
      <c r="E2724" s="1779"/>
      <c r="F2724" s="2103" t="s">
        <v>182</v>
      </c>
      <c r="G2724" s="2104"/>
      <c r="H2724" s="2105"/>
      <c r="I2724" s="1782" t="s">
        <v>31</v>
      </c>
      <c r="J2724" s="1629" t="s">
        <v>176</v>
      </c>
      <c r="K2724" s="2098"/>
      <c r="L2724" s="2098"/>
      <c r="M2724" s="1630"/>
      <c r="N2724" s="1630"/>
      <c r="O2724" s="1630"/>
      <c r="P2724" s="1630"/>
      <c r="Q2724" s="2102"/>
      <c r="R2724" s="610"/>
    </row>
    <row r="2725" spans="8:8" ht="33.75" customHeight="1">
      <c r="A2725" s="1954"/>
      <c r="B2725" s="1986" t="s">
        <v>70</v>
      </c>
      <c r="C2725" s="1783"/>
      <c r="D2725" s="1784"/>
      <c r="E2725" s="1785"/>
      <c r="F2725" s="1786" t="s">
        <v>245</v>
      </c>
      <c r="G2725" s="2106"/>
      <c r="H2725" s="1787"/>
      <c r="I2725" s="1788" t="s">
        <v>63</v>
      </c>
      <c r="J2725" s="1647" t="s">
        <v>68</v>
      </c>
      <c r="K2725" s="1648"/>
      <c r="L2725" s="1648"/>
      <c r="M2725" s="1648"/>
      <c r="N2725" s="1648"/>
      <c r="O2725" s="1648"/>
      <c r="P2725" s="1648"/>
      <c r="Q2725" s="2107"/>
      <c r="R2725" s="610"/>
    </row>
    <row r="2726" spans="8:8" ht="33.75" customHeight="1">
      <c r="A2726" s="1954"/>
      <c r="B2726" s="1986" t="s">
        <v>70</v>
      </c>
      <c r="C2726" s="1783"/>
      <c r="D2726" s="1784"/>
      <c r="E2726" s="1785"/>
      <c r="F2726" s="1786" t="s">
        <v>246</v>
      </c>
      <c r="G2726" s="2106"/>
      <c r="H2726" s="1787"/>
      <c r="I2726" s="1788" t="s">
        <v>64</v>
      </c>
      <c r="J2726" s="1650"/>
      <c r="K2726" s="1651"/>
      <c r="L2726" s="1651"/>
      <c r="M2726" s="1651"/>
      <c r="N2726" s="1651"/>
      <c r="O2726" s="1651"/>
      <c r="P2726" s="1651"/>
      <c r="Q2726" s="2108"/>
      <c r="R2726" s="610"/>
    </row>
    <row r="2727" spans="8:8" ht="33.75" customHeight="1">
      <c r="A2727" s="1954"/>
      <c r="B2727" s="1986" t="s">
        <v>70</v>
      </c>
      <c r="C2727" s="1783"/>
      <c r="D2727" s="1784"/>
      <c r="E2727" s="1785"/>
      <c r="F2727" s="1786" t="s">
        <v>247</v>
      </c>
      <c r="G2727" s="2106"/>
      <c r="H2727" s="1787"/>
      <c r="I2727" s="1788" t="s">
        <v>66</v>
      </c>
      <c r="J2727" s="1650"/>
      <c r="K2727" s="1651"/>
      <c r="L2727" s="1651"/>
      <c r="M2727" s="1651"/>
      <c r="N2727" s="1651"/>
      <c r="O2727" s="1651"/>
      <c r="P2727" s="1651"/>
      <c r="Q2727" s="2108"/>
      <c r="R2727" s="610"/>
    </row>
    <row r="2728" spans="8:8" ht="33.75" customHeight="1">
      <c r="A2728" s="1954"/>
      <c r="B2728" s="1986" t="s">
        <v>70</v>
      </c>
      <c r="C2728" s="1783"/>
      <c r="D2728" s="1784"/>
      <c r="E2728" s="1785"/>
      <c r="F2728" s="1786" t="s">
        <v>248</v>
      </c>
      <c r="G2728" s="2106"/>
      <c r="H2728" s="1787"/>
      <c r="I2728" s="1788" t="s">
        <v>65</v>
      </c>
      <c r="J2728" s="1653" t="s">
        <v>81</v>
      </c>
      <c r="K2728" s="1654"/>
      <c r="L2728" s="1654"/>
      <c r="M2728" s="1654"/>
      <c r="N2728" s="1654"/>
      <c r="O2728" s="1654"/>
      <c r="P2728" s="1654"/>
      <c r="Q2728" s="2109"/>
      <c r="R2728" s="610"/>
    </row>
    <row r="2729" spans="8:8" ht="33.75" customHeight="1">
      <c r="A2729" s="1954"/>
      <c r="B2729" s="2110" t="s">
        <v>70</v>
      </c>
      <c r="C2729" s="2111"/>
      <c r="D2729" s="2112"/>
      <c r="E2729" s="2113"/>
      <c r="F2729" s="2114"/>
      <c r="G2729" s="2115"/>
      <c r="H2729" s="2115"/>
      <c r="I2729" s="2116"/>
      <c r="J2729" s="2117"/>
      <c r="K2729" s="2118"/>
      <c r="L2729" s="2118"/>
      <c r="M2729" s="2118"/>
      <c r="N2729" s="2118"/>
      <c r="O2729" s="2118"/>
      <c r="P2729" s="2118"/>
      <c r="Q2729" s="2119"/>
      <c r="R2729" s="610"/>
    </row>
    <row r="2730" spans="8:8" s="927" ht="48.75" customFormat="1" customHeight="1">
      <c r="A2730" s="1439"/>
      <c r="B2730" s="2120"/>
      <c r="C2730" s="2120"/>
      <c r="D2730" s="2120"/>
      <c r="E2730" s="2120"/>
      <c r="F2730" s="2120"/>
      <c r="G2730" s="2120"/>
      <c r="H2730" s="2120"/>
      <c r="I2730" s="2120"/>
      <c r="J2730" s="2120"/>
      <c r="K2730" s="2120"/>
      <c r="L2730" s="2120"/>
      <c r="M2730" s="2120"/>
      <c r="N2730" s="2120"/>
      <c r="O2730" s="2120"/>
      <c r="P2730" s="2120"/>
      <c r="Q2730" s="2120"/>
      <c r="R2730" s="610"/>
    </row>
    <row r="2731" spans="8:8" ht="9.75" customHeight="1">
      <c r="A2731" s="1949">
        <f>A2692+1</f>
        <v>71.0</v>
      </c>
      <c r="B2731" s="1949"/>
      <c r="C2731" s="1949"/>
      <c r="D2731" s="1949"/>
      <c r="E2731" s="1949"/>
      <c r="F2731" s="1949"/>
      <c r="G2731" s="1949"/>
      <c r="H2731" s="1949"/>
      <c r="I2731" s="1949"/>
      <c r="J2731" s="1949"/>
      <c r="K2731" s="1949"/>
      <c r="L2731" s="1949"/>
      <c r="M2731" s="1949"/>
      <c r="N2731" s="1949"/>
      <c r="O2731" s="1949"/>
      <c r="P2731" s="1949"/>
      <c r="Q2731" s="1949"/>
      <c r="R2731" s="1949"/>
    </row>
    <row r="2732" spans="8:8" ht="16.5" customHeight="1">
      <c r="A2732" s="1950"/>
      <c r="B2732" s="1951" t="s">
        <v>51</v>
      </c>
      <c r="C2732" s="1952"/>
      <c r="D2732" s="1952"/>
      <c r="E2732" s="1952"/>
      <c r="F2732" s="1952"/>
      <c r="G2732" s="1952"/>
      <c r="H2732" s="1952"/>
      <c r="I2732" s="1952"/>
      <c r="J2732" s="1952"/>
      <c r="K2732" s="1952"/>
      <c r="L2732" s="1952"/>
      <c r="M2732" s="1952"/>
      <c r="N2732" s="1952"/>
      <c r="O2732" s="1952"/>
      <c r="P2732" s="1952"/>
      <c r="Q2732" s="1953"/>
      <c r="R2732" s="610"/>
    </row>
    <row r="2733" spans="8:8" ht="62.25" customHeight="1">
      <c r="A2733" s="1954"/>
      <c r="B2733" s="1955"/>
      <c r="C2733" s="1956"/>
      <c r="D2733" s="1957" t="str">
        <f>Master!$E$8</f>
        <v>Govt. Sr. Secondary School </v>
      </c>
      <c r="E2733" s="1958"/>
      <c r="F2733" s="1958"/>
      <c r="G2733" s="1958"/>
      <c r="H2733" s="1958"/>
      <c r="I2733" s="1958"/>
      <c r="J2733" s="1958"/>
      <c r="K2733" s="1958"/>
      <c r="L2733" s="1958"/>
      <c r="M2733" s="1958"/>
      <c r="N2733" s="1958"/>
      <c r="O2733" s="1958"/>
      <c r="P2733" s="1958"/>
      <c r="Q2733" s="1959"/>
      <c r="R2733" s="610"/>
    </row>
    <row r="2734" spans="8:8" ht="33.0" customHeight="1">
      <c r="A2734" s="1954"/>
      <c r="B2734" s="1960"/>
      <c r="C2734" s="1961"/>
      <c r="D2734" s="1962" t="str">
        <f>Master!$E$11</f>
        <v>P.S.-Bapini (Jodhpur)</v>
      </c>
      <c r="E2734" s="1962"/>
      <c r="F2734" s="1962"/>
      <c r="G2734" s="1962"/>
      <c r="H2734" s="1962"/>
      <c r="I2734" s="1962"/>
      <c r="J2734" s="1962"/>
      <c r="K2734" s="1962"/>
      <c r="L2734" s="1962"/>
      <c r="M2734" s="1962"/>
      <c r="N2734" s="1962"/>
      <c r="O2734" s="1962"/>
      <c r="P2734" s="1962"/>
      <c r="Q2734" s="1963"/>
      <c r="R2734" s="610"/>
    </row>
    <row r="2735" spans="8:8" ht="21.75" customHeight="1">
      <c r="A2735" s="1954"/>
      <c r="B2735" s="1964"/>
      <c r="C2735" s="1965" t="s">
        <v>151</v>
      </c>
      <c r="D2735" s="1966"/>
      <c r="E2735" s="1966"/>
      <c r="F2735" s="1966"/>
      <c r="G2735" s="1966"/>
      <c r="H2735" s="1967"/>
      <c r="I2735" s="1968" t="s">
        <v>128</v>
      </c>
      <c r="J2735" s="1969"/>
      <c r="K2735" s="1969"/>
      <c r="L2735" s="1970">
        <f>VLOOKUP(A2731,'Result Entry'!$B$6:$K$108,6,0)</f>
        <v>0.0</v>
      </c>
      <c r="M2735" s="1971"/>
      <c r="N2735" s="1972" t="s">
        <v>69</v>
      </c>
      <c r="O2735" s="1973"/>
      <c r="P2735" s="1974">
        <f>Master!$E$14</f>
        <v>8.151106901E9</v>
      </c>
      <c r="Q2735" s="1975"/>
      <c r="R2735" s="610"/>
    </row>
    <row r="2736" spans="8:8" ht="21.75" customHeight="1">
      <c r="A2736" s="1954"/>
      <c r="B2736" s="1976"/>
      <c r="C2736" s="1965"/>
      <c r="D2736" s="1966"/>
      <c r="E2736" s="1966"/>
      <c r="F2736" s="1966"/>
      <c r="G2736" s="1966"/>
      <c r="H2736" s="1967"/>
      <c r="I2736" s="1968"/>
      <c r="J2736" s="1969"/>
      <c r="K2736" s="1969"/>
      <c r="L2736" s="1970"/>
      <c r="M2736" s="1971"/>
      <c r="N2736" s="1470" t="s">
        <v>67</v>
      </c>
      <c r="O2736" s="1471"/>
      <c r="P2736" s="1472"/>
      <c r="Q2736" s="1977"/>
      <c r="R2736" s="610"/>
    </row>
    <row r="2737" spans="8:8" ht="21.75" customHeight="1">
      <c r="A2737" s="1954"/>
      <c r="B2737" s="1976"/>
      <c r="C2737" s="1978"/>
      <c r="D2737" s="1979"/>
      <c r="E2737" s="1979"/>
      <c r="F2737" s="1979"/>
      <c r="G2737" s="1979"/>
      <c r="H2737" s="1980"/>
      <c r="I2737" s="1981"/>
      <c r="J2737" s="1982"/>
      <c r="K2737" s="1982"/>
      <c r="L2737" s="1983"/>
      <c r="M2737" s="1984"/>
      <c r="N2737" s="1479" t="s">
        <v>52</v>
      </c>
      <c r="O2737" s="1480"/>
      <c r="P2737" s="1481" t="str">
        <f>Master!$E$6</f>
        <v>2022-23</v>
      </c>
      <c r="Q2737" s="1985"/>
      <c r="R2737" s="610"/>
    </row>
    <row r="2738" spans="8:8" ht="33.75" customHeight="1">
      <c r="A2738" s="1954"/>
      <c r="B2738" s="1986" t="s">
        <v>70</v>
      </c>
      <c r="C2738" s="1677" t="s">
        <v>21</v>
      </c>
      <c r="D2738" s="1678"/>
      <c r="E2738" s="1678"/>
      <c r="F2738" s="1678"/>
      <c r="G2738" s="1679"/>
      <c r="H2738" s="1680" t="s">
        <v>150</v>
      </c>
      <c r="I2738" s="1681">
        <f>VLOOKUP($A2731,'Result Entry'!$B$9:$FW$108,4,0)</f>
        <v>0.0</v>
      </c>
      <c r="J2738" s="1681"/>
      <c r="K2738" s="1681"/>
      <c r="L2738" s="1681"/>
      <c r="M2738" s="1681"/>
      <c r="N2738" s="1681"/>
      <c r="O2738" s="1681"/>
      <c r="P2738" s="1681"/>
      <c r="Q2738" s="1987"/>
      <c r="R2738" s="610"/>
    </row>
    <row r="2739" spans="8:8" ht="33.75" customHeight="1">
      <c r="A2739" s="1954"/>
      <c r="B2739" s="1986" t="s">
        <v>70</v>
      </c>
      <c r="C2739" s="1683" t="s">
        <v>23</v>
      </c>
      <c r="D2739" s="1684"/>
      <c r="E2739" s="1684"/>
      <c r="F2739" s="1684"/>
      <c r="G2739" s="1685"/>
      <c r="H2739" s="1686" t="s">
        <v>150</v>
      </c>
      <c r="I2739" s="1687">
        <f>VLOOKUP($A2731,'Result Entry'!$B$9:$FW$108,7,0)</f>
        <v>0.0</v>
      </c>
      <c r="J2739" s="1687"/>
      <c r="K2739" s="1687"/>
      <c r="L2739" s="1687"/>
      <c r="M2739" s="1687"/>
      <c r="N2739" s="1687"/>
      <c r="O2739" s="1687"/>
      <c r="P2739" s="1687"/>
      <c r="Q2739" s="1988"/>
      <c r="R2739" s="610"/>
    </row>
    <row r="2740" spans="8:8" ht="33.75" customHeight="1">
      <c r="A2740" s="1954"/>
      <c r="B2740" s="1986" t="s">
        <v>70</v>
      </c>
      <c r="C2740" s="1683" t="s">
        <v>24</v>
      </c>
      <c r="D2740" s="1684"/>
      <c r="E2740" s="1684"/>
      <c r="F2740" s="1684"/>
      <c r="G2740" s="1685"/>
      <c r="H2740" s="1686" t="s">
        <v>150</v>
      </c>
      <c r="I2740" s="1687">
        <f>VLOOKUP($A2731,'Result Entry'!$B$9:$FW$108,8,0)</f>
        <v>0.0</v>
      </c>
      <c r="J2740" s="1687"/>
      <c r="K2740" s="1687"/>
      <c r="L2740" s="1687"/>
      <c r="M2740" s="1687"/>
      <c r="N2740" s="1687"/>
      <c r="O2740" s="1687"/>
      <c r="P2740" s="1687"/>
      <c r="Q2740" s="1988"/>
      <c r="R2740" s="610"/>
    </row>
    <row r="2741" spans="8:8" ht="33.75" customHeight="1">
      <c r="A2741" s="1954"/>
      <c r="B2741" s="1986" t="s">
        <v>70</v>
      </c>
      <c r="C2741" s="1683" t="s">
        <v>53</v>
      </c>
      <c r="D2741" s="1684"/>
      <c r="E2741" s="1684"/>
      <c r="F2741" s="1684"/>
      <c r="G2741" s="1685"/>
      <c r="H2741" s="1686" t="s">
        <v>150</v>
      </c>
      <c r="I2741" s="1687">
        <f>VLOOKUP($A2731,'Result Entry'!$B$9:$FW$108,9,0)</f>
        <v>0.0</v>
      </c>
      <c r="J2741" s="1687"/>
      <c r="K2741" s="1687"/>
      <c r="L2741" s="1687"/>
      <c r="M2741" s="1687"/>
      <c r="N2741" s="1687"/>
      <c r="O2741" s="1687"/>
      <c r="P2741" s="1687"/>
      <c r="Q2741" s="1988"/>
      <c r="R2741" s="610"/>
    </row>
    <row r="2742" spans="8:8" ht="33.75" customHeight="1">
      <c r="A2742" s="1954"/>
      <c r="B2742" s="1986" t="s">
        <v>70</v>
      </c>
      <c r="C2742" s="1683" t="s">
        <v>54</v>
      </c>
      <c r="D2742" s="1684"/>
      <c r="E2742" s="1684"/>
      <c r="F2742" s="1684"/>
      <c r="G2742" s="1685"/>
      <c r="H2742" s="1686" t="s">
        <v>150</v>
      </c>
      <c r="I2742" s="1689" t="str">
        <f>CONCATENATE('Result Entry'!$G$4,'Result Entry'!$J$4)</f>
        <v>11(A)</v>
      </c>
      <c r="J2742" s="1687"/>
      <c r="K2742" s="1687"/>
      <c r="L2742" s="1687"/>
      <c r="M2742" s="1687"/>
      <c r="N2742" s="1687"/>
      <c r="O2742" s="1687"/>
      <c r="P2742" s="1687"/>
      <c r="Q2742" s="1988"/>
      <c r="R2742" s="610"/>
    </row>
    <row r="2743" spans="8:8" ht="33.75" customHeight="1">
      <c r="A2743" s="1954"/>
      <c r="B2743" s="1986" t="s">
        <v>70</v>
      </c>
      <c r="C2743" s="1742" t="s">
        <v>26</v>
      </c>
      <c r="D2743" s="1763"/>
      <c r="E2743" s="1763"/>
      <c r="F2743" s="1763"/>
      <c r="G2743" s="1989"/>
      <c r="H2743" s="1693" t="s">
        <v>150</v>
      </c>
      <c r="I2743" s="1694">
        <f>VLOOKUP($A2731,'Result Entry'!$B$9:$FW$108,10,0)</f>
        <v>0.0</v>
      </c>
      <c r="J2743" s="1694"/>
      <c r="K2743" s="1694"/>
      <c r="L2743" s="1694"/>
      <c r="M2743" s="1694"/>
      <c r="N2743" s="1694"/>
      <c r="O2743" s="1694"/>
      <c r="P2743" s="1694"/>
      <c r="Q2743" s="1990"/>
      <c r="R2743" s="610"/>
    </row>
    <row r="2744" spans="8:8" ht="33.75" customHeight="1">
      <c r="A2744" s="1954"/>
      <c r="B2744" s="1986" t="s">
        <v>70</v>
      </c>
      <c r="C2744" s="1991" t="s">
        <v>244</v>
      </c>
      <c r="D2744" s="1992"/>
      <c r="E2744" s="1993" t="s">
        <v>73</v>
      </c>
      <c r="F2744" s="1994" t="s">
        <v>74</v>
      </c>
      <c r="G2744" s="1994" t="s">
        <v>230</v>
      </c>
      <c r="H2744" s="1995" t="s">
        <v>169</v>
      </c>
      <c r="I2744" s="1701" t="s">
        <v>56</v>
      </c>
      <c r="J2744" s="1996"/>
      <c r="K2744" s="1996"/>
      <c r="L2744" s="1997" t="s">
        <v>231</v>
      </c>
      <c r="M2744" s="1998" t="s">
        <v>85</v>
      </c>
      <c r="N2744" s="1998"/>
      <c r="O2744" s="1999"/>
      <c r="P2744" s="2000" t="s">
        <v>77</v>
      </c>
      <c r="Q2744" s="2001" t="s">
        <v>99</v>
      </c>
      <c r="R2744" s="610"/>
    </row>
    <row r="2745" spans="8:8" ht="33.75" customHeight="1">
      <c r="A2745" s="1954"/>
      <c r="B2745" s="1986" t="s">
        <v>70</v>
      </c>
      <c r="C2745" s="2002"/>
      <c r="D2745" s="2003"/>
      <c r="E2745" s="2004"/>
      <c r="F2745" s="2005"/>
      <c r="G2745" s="2005"/>
      <c r="H2745" s="2006"/>
      <c r="I2745" s="2007" t="s">
        <v>233</v>
      </c>
      <c r="J2745" s="2008" t="s">
        <v>87</v>
      </c>
      <c r="K2745" s="2009" t="s">
        <v>109</v>
      </c>
      <c r="L2745" s="2010"/>
      <c r="M2745" s="2007" t="s">
        <v>233</v>
      </c>
      <c r="N2745" s="2008" t="s">
        <v>87</v>
      </c>
      <c r="O2745" s="2011" t="s">
        <v>110</v>
      </c>
      <c r="P2745" s="2012"/>
      <c r="Q2745" s="2013"/>
      <c r="R2745" s="610"/>
    </row>
    <row r="2746" spans="8:8" s="2014" ht="33.75" customFormat="1" customHeight="1">
      <c r="A2746" s="1954"/>
      <c r="B2746" s="1986" t="s">
        <v>70</v>
      </c>
      <c r="C2746" s="2015" t="s">
        <v>57</v>
      </c>
      <c r="D2746" s="2016"/>
      <c r="E2746" s="2017">
        <f>'Result Entry'!$L$7</f>
        <v>10.0</v>
      </c>
      <c r="F2746" s="2018">
        <f>'Result Entry'!$M$7</f>
        <v>10.0</v>
      </c>
      <c r="G2746" s="2018">
        <f>'Result Entry'!$N$7</f>
        <v>10.0</v>
      </c>
      <c r="H2746" s="2019">
        <f>SUM(E2746:G2746)</f>
        <v>30.0</v>
      </c>
      <c r="I2746" s="2020" t="s">
        <v>243</v>
      </c>
      <c r="J2746" s="2021" t="s">
        <v>243</v>
      </c>
      <c r="K2746" s="2022">
        <f>'Result Entry'!$P$7</f>
        <v>70.0</v>
      </c>
      <c r="L2746" s="2023">
        <f>SUM(H2746,K2746)</f>
        <v>100.0</v>
      </c>
      <c r="M2746" s="2020" t="s">
        <v>243</v>
      </c>
      <c r="N2746" s="2021" t="s">
        <v>243</v>
      </c>
      <c r="O2746" s="2019">
        <f>'Result Entry'!$R$7</f>
        <v>100.0</v>
      </c>
      <c r="P2746" s="2024">
        <f>SUM(L2746,O2746)</f>
        <v>200.0</v>
      </c>
      <c r="Q2746" s="2025"/>
      <c r="R2746" s="610"/>
    </row>
    <row r="2747" spans="8:8" s="1538" ht="33.75" customFormat="1" customHeight="1">
      <c r="A2747" s="1954"/>
      <c r="B2747" s="1986" t="s">
        <v>70</v>
      </c>
      <c r="C2747" s="1540" t="str">
        <f>'Result Entry'!$L$3</f>
        <v>HINDI Comp.</v>
      </c>
      <c r="D2747" s="1541"/>
      <c r="E2747" s="1728">
        <f>IF($L2735="TC",0,IF($L2735="Nso",0,VLOOKUP($A2731,'Result Entry'!$B$9:$FW$108,11,0)))</f>
        <v>0.0</v>
      </c>
      <c r="F2747" s="1729">
        <f>IF($L2735="TC",0,IF($L2735="Nso",0,VLOOKUP($A2731,'Result Entry'!$B$9:$FW$108,12,0)))</f>
        <v>0.0</v>
      </c>
      <c r="G2747" s="1729">
        <f>IF($L2735="TC",0,IF($L2735="Nso",0,VLOOKUP($A2731,'Result Entry'!$B$9:$FW$108,13,0)))</f>
        <v>0.0</v>
      </c>
      <c r="H2747" s="2026">
        <f>SUM(E2747:G2747)</f>
        <v>0.0</v>
      </c>
      <c r="I2747" s="2027" t="str">
        <f>CONCATENATE(U2747,"/",'Result Entry'!$P$7)</f>
        <v>0/70</v>
      </c>
      <c r="J2747" s="2028" t="str">
        <f>IF(V2747=0,"--",CONCATENATE(V2747,"/"))</f>
        <v>--</v>
      </c>
      <c r="K2747" s="2029">
        <f>SUM(U2747:V2747)</f>
        <v>0.0</v>
      </c>
      <c r="L2747" s="2030">
        <f>SUM(H2747,K2747)</f>
        <v>0.0</v>
      </c>
      <c r="M2747" s="2027" t="str">
        <f>CONCATENATE(W2747,"/",'Result Entry'!$R$7)</f>
        <v>0/100</v>
      </c>
      <c r="N2747" s="2028" t="str">
        <f>IF(X2747=0,"--",CONCATENATE(X2747,"/"))</f>
        <v>--</v>
      </c>
      <c r="O2747" s="2031">
        <f>SUM(W2747:X2747)</f>
        <v>0.0</v>
      </c>
      <c r="P2747" s="1734">
        <f>SUM(L2747,O2747)</f>
        <v>0.0</v>
      </c>
      <c r="Q2747" s="2032" t="str">
        <f>IF($L2735="TC",0,IF($L2735="Nso",0,VLOOKUP($A2731,'Result Entry'!$B$9:$FW$108,24,0)))</f>
        <v/>
      </c>
      <c r="R2747" s="610"/>
      <c r="U2747" s="2033">
        <f>IF($L2735="TC",0,IF($L2735="Nso",0,VLOOKUP($A2731,'Result Entry'!$B$9:$FW$108,15,0)))</f>
        <v>0.0</v>
      </c>
      <c r="V2747" s="2033">
        <v>0.0</v>
      </c>
      <c r="W2747" s="2033">
        <f>IF($L2735="TC",0,IF($L2735="Nso",0,VLOOKUP($A2731,'Result Entry'!$B$9:$FW$108,17,0)))</f>
        <v>0.0</v>
      </c>
      <c r="X2747" s="2033">
        <v>0.0</v>
      </c>
    </row>
    <row r="2748" spans="8:8" s="1538" ht="33.75" customFormat="1" customHeight="1">
      <c r="A2748" s="1954"/>
      <c r="B2748" s="1986" t="s">
        <v>70</v>
      </c>
      <c r="C2748" s="1551" t="str">
        <f>'Result Entry'!$Z$3</f>
        <v>ENGLISH Comp.</v>
      </c>
      <c r="D2748" s="1552"/>
      <c r="E2748" s="1728">
        <f>IF($L2735="TC",0,IF($L2735="Nso",0,VLOOKUP($A2731,'Result Entry'!$B$9:$FW$108,25,0)))</f>
        <v>0.0</v>
      </c>
      <c r="F2748" s="1729">
        <f>IF($L2735="TC",0,IF($L2735="Nso",0,VLOOKUP($A2731,'Result Entry'!$B$9:$FW$108,26,0)))</f>
        <v>0.0</v>
      </c>
      <c r="G2748" s="1729">
        <f>IF($L2735="TC",0,IF($L2735="Nso",0,VLOOKUP($A2731,'Result Entry'!$B$9:$FW$108,27,0)))</f>
        <v>0.0</v>
      </c>
      <c r="H2748" s="2034">
        <f t="shared" si="350" ref="H2748:H2753">SUM(E2748:G2748)</f>
        <v>0.0</v>
      </c>
      <c r="I2748" s="2035" t="str">
        <f>CONCATENATE(U2748,"/",'Result Entry'!$AD$7)</f>
        <v>0/70</v>
      </c>
      <c r="J2748" s="2036" t="str">
        <f>IF(V2748=0,"--",CONCATENATE(V2748,"/"))</f>
        <v>--</v>
      </c>
      <c r="K2748" s="2037">
        <f t="shared" si="351" ref="K2748:K2753">SUM(U2748:V2748)</f>
        <v>0.0</v>
      </c>
      <c r="L2748" s="2038">
        <f t="shared" si="352" ref="L2748:L2753">SUM(H2748,K2748)</f>
        <v>0.0</v>
      </c>
      <c r="M2748" s="2035" t="str">
        <f>CONCATENATE(W2748,"/",'Result Entry'!$AF$7)</f>
        <v>0/100</v>
      </c>
      <c r="N2748" s="2036" t="str">
        <f>IF(X2748=0,"--",CONCATENATE(X2748,"/"))</f>
        <v>--</v>
      </c>
      <c r="O2748" s="2031">
        <f t="shared" si="353" ref="O2748:O2753">SUM(W2748:X2748)</f>
        <v>0.0</v>
      </c>
      <c r="P2748" s="1734">
        <f t="shared" si="354" ref="P2748:P2753">SUM(L2748,O2748)</f>
        <v>0.0</v>
      </c>
      <c r="Q2748" s="2032" t="str">
        <f>IF($L2735="TC",0,IF($L2735="Nso",0,VLOOKUP($A2731,'Result Entry'!$B$9:$FW$108,38,0)))</f>
        <v/>
      </c>
      <c r="R2748" s="610"/>
      <c r="U2748" s="2039">
        <f>IF($L2735="TC",0,IF($L2735="Nso",0,VLOOKUP($A2731,'Result Entry'!$B$9:$FW$108,29,0)))</f>
        <v>0.0</v>
      </c>
      <c r="V2748" s="2039">
        <v>0.0</v>
      </c>
      <c r="W2748" s="2039">
        <f>IF($L2735="TC",0,IF($L2735="Nso",0,VLOOKUP($A2731,'Result Entry'!$B$9:$FW$108,31,0)))</f>
        <v>0.0</v>
      </c>
      <c r="X2748" s="2039">
        <v>0.0</v>
      </c>
    </row>
    <row r="2749" spans="8:8" s="1538" ht="33.75" customFormat="1" customHeight="1">
      <c r="A2749" s="1954"/>
      <c r="B2749" s="1986" t="s">
        <v>70</v>
      </c>
      <c r="C2749" s="1551">
        <f>IF(Y2749&gt;=1,'Result Entry'!$AO$3,0)</f>
        <v>0.0</v>
      </c>
      <c r="D2749" s="1552"/>
      <c r="E2749" s="1728">
        <f>IF($L2735="TC",0,IF($L2735="Nso",0,VLOOKUP($A2731,'Result Entry'!$B$9:$FW$108,40,0)))</f>
        <v>0.0</v>
      </c>
      <c r="F2749" s="1729">
        <f>IF($L2735="TC",0,IF($L2735="Nso",0,VLOOKUP($A2731,'Result Entry'!$B$9:$FW$108,41,0)))</f>
        <v>0.0</v>
      </c>
      <c r="G2749" s="1729">
        <f>IF($L2735="TC",0,IF($L2735="Nso",0,VLOOKUP($A2731,'Result Entry'!$B$9:$FW$108,42,0)))</f>
        <v>0.0</v>
      </c>
      <c r="H2749" s="2034">
        <f t="shared" si="350"/>
        <v>0.0</v>
      </c>
      <c r="I2749" s="2035" t="str">
        <f>CONCATENATE(U2749,"/",'Result Entry'!$AS$7)</f>
        <v>0/40</v>
      </c>
      <c r="J2749" s="2036" t="str">
        <f>IF(V2749=0,"--",CONCATENATE(V2749,"/",'Result Entry'!$AT$7))</f>
        <v>--</v>
      </c>
      <c r="K2749" s="2037">
        <f t="shared" si="351"/>
        <v>0.0</v>
      </c>
      <c r="L2749" s="2038">
        <f t="shared" si="352"/>
        <v>0.0</v>
      </c>
      <c r="M2749" s="2035" t="str">
        <f>CONCATENATE(W2749,"/",'Result Entry'!$AW$7)</f>
        <v>0/100</v>
      </c>
      <c r="N2749" s="2036" t="str">
        <f>IF(X2749=0,"--",CONCATENATE(X2749,"/",'Result Entry'!$AX$7))</f>
        <v>--</v>
      </c>
      <c r="O2749" s="2031">
        <f t="shared" si="353"/>
        <v>0.0</v>
      </c>
      <c r="P2749" s="1734">
        <f t="shared" si="354"/>
        <v>0.0</v>
      </c>
      <c r="Q2749" s="2032" t="str">
        <f>IF($L2735="TC",0,IF($L2735="Nso",0,VLOOKUP($A2731,'Result Entry'!$B$9:$FW$108,55,0)))</f>
        <v/>
      </c>
      <c r="R2749" s="610"/>
      <c r="U2749" s="2039">
        <f>IF($L2735="TC",0,IF($L2735="Nso",0,VLOOKUP($A2731,'Result Entry'!$B$9:$FW$108,44,0)))</f>
        <v>0.0</v>
      </c>
      <c r="V2749" s="2039">
        <f>IF($L2735="TC",0,IF($L2735="Nso",0,VLOOKUP($A2731,'Result Entry'!$B$9:$FW$108,45,0)))</f>
        <v>0.0</v>
      </c>
      <c r="W2749" s="2039">
        <f>IF($L2735="TC",0,IF($L2735="Nso",0,VLOOKUP($A2731,'Result Entry'!$B$9:$FW$108,48,0)))</f>
        <v>0.0</v>
      </c>
      <c r="X2749" s="2039">
        <f>IF($L2735="TC",0,IF($L2735="Nso",0,VLOOKUP($A2731,'Result Entry'!$B$9:$FW$108,49,0)))</f>
        <v>0.0</v>
      </c>
      <c r="Y2749" s="2039">
        <f>VLOOKUP($A2731,'Result Entry'!$B$9:$FW$108,39,0)</f>
        <v>0.0</v>
      </c>
    </row>
    <row r="2750" spans="8:8" s="1538" ht="33.75" customFormat="1" customHeight="1">
      <c r="A2750" s="1954"/>
      <c r="B2750" s="1986" t="s">
        <v>70</v>
      </c>
      <c r="C2750" s="1551">
        <f>IF(Y2750&gt;=1,'Result Entry'!$BF$3,0)</f>
        <v>0.0</v>
      </c>
      <c r="D2750" s="1552"/>
      <c r="E2750" s="1728">
        <f>IF($L2735="TC",0,IF($L2735="Nso",0,VLOOKUP($A2731,'Result Entry'!$B$9:$FW$108,57,0)))</f>
        <v>0.0</v>
      </c>
      <c r="F2750" s="1729">
        <f>IF($L2735="TC",0,IF($L2735="Nso",0,VLOOKUP($A2731,'Result Entry'!$B$9:$FW$108,58,0)))</f>
        <v>0.0</v>
      </c>
      <c r="G2750" s="1729">
        <f>IF($L2735="TC",0,IF($L2735="Nso",0,VLOOKUP($A2731,'Result Entry'!$B$9:$FW$108,59,0)))</f>
        <v>0.0</v>
      </c>
      <c r="H2750" s="2034">
        <f t="shared" si="350"/>
        <v>0.0</v>
      </c>
      <c r="I2750" s="2035" t="str">
        <f>CONCATENATE(U2750,"/",'Result Entry'!$BJ$7)</f>
        <v>0/70</v>
      </c>
      <c r="J2750" s="2036" t="str">
        <f>IF(V2750=0,"--",CONCATENATE(V2750,"/",'Result Entry'!$BK$7))</f>
        <v>--</v>
      </c>
      <c r="K2750" s="2037">
        <f t="shared" si="351"/>
        <v>0.0</v>
      </c>
      <c r="L2750" s="2038">
        <f t="shared" si="352"/>
        <v>0.0</v>
      </c>
      <c r="M2750" s="2035" t="str">
        <f>CONCATENATE(W2750,"/",'Result Entry'!$BN$7)</f>
        <v>0/100</v>
      </c>
      <c r="N2750" s="2036" t="str">
        <f>IF(X2750=0,"--",CONCATENATE(X2750,"/",'Result Entry'!$BO$7))</f>
        <v>--</v>
      </c>
      <c r="O2750" s="2031">
        <f t="shared" si="353"/>
        <v>0.0</v>
      </c>
      <c r="P2750" s="1734">
        <f t="shared" si="354"/>
        <v>0.0</v>
      </c>
      <c r="Q2750" s="2032" t="str">
        <f>IF($L2735="TC",0,IF($L2735="Nso",0,VLOOKUP($A2731,'Result Entry'!$B$9:$FW$108,72,0)))</f>
        <v/>
      </c>
      <c r="R2750" s="610"/>
      <c r="U2750" s="2039">
        <f>IF($L2735="TC",0,IF($L2735="Nso",0,VLOOKUP($A2731,'Result Entry'!$B$9:$FW$108,61,0)))</f>
        <v>0.0</v>
      </c>
      <c r="V2750" s="2039">
        <f>IF($L2735="TC",0,IF($L2735="Nso",0,VLOOKUP($A2731,'Result Entry'!$B$9:$FW$108,62,0)))</f>
        <v>0.0</v>
      </c>
      <c r="W2750" s="2039">
        <f>IF($L2735="TC",0,IF($L2735="Nso",0,VLOOKUP($A2731,'Result Entry'!$B$9:$FW$108,65,0)))</f>
        <v>0.0</v>
      </c>
      <c r="X2750" s="2039">
        <f>IF($L2735="TC",0,IF($L2735="Nso",0,VLOOKUP($A2731,'Result Entry'!$B$9:$FW$108,66,0)))</f>
        <v>0.0</v>
      </c>
      <c r="Y2750" s="2039">
        <f>VLOOKUP($A2731,'Result Entry'!$B$9:$FW$108,56,0)</f>
        <v>0.0</v>
      </c>
    </row>
    <row r="2751" spans="8:8" s="1538" ht="33.75" customFormat="1" customHeight="1">
      <c r="A2751" s="1954"/>
      <c r="B2751" s="1986" t="s">
        <v>70</v>
      </c>
      <c r="C2751" s="1554">
        <f>IF(Y2751&gt;=1,'Result Entry'!$BW$3,0)</f>
        <v>0.0</v>
      </c>
      <c r="D2751" s="2040"/>
      <c r="E2751" s="2041">
        <f>IF($L2735="TC",0,IF($L2735="Nso",0,VLOOKUP($A2731,'Result Entry'!$B$9:$FW$108,74,0)))</f>
        <v>0.0</v>
      </c>
      <c r="F2751" s="2042">
        <f>IF($L2735="TC",0,IF($L2735="Nso",0,VLOOKUP($A2731,'Result Entry'!$B$9:$FW$108,75,0)))</f>
        <v>0.0</v>
      </c>
      <c r="G2751" s="2042">
        <f>IF($L2735="TC",0,IF($L2735="Nso",0,VLOOKUP($A2731,'Result Entry'!$B$9:$FW$108,76,0)))</f>
        <v>0.0</v>
      </c>
      <c r="H2751" s="2043">
        <f t="shared" si="350"/>
        <v>0.0</v>
      </c>
      <c r="I2751" s="2044" t="str">
        <f>CONCATENATE(U2751,"/",'Result Entry'!$CA$7)</f>
        <v>0/70</v>
      </c>
      <c r="J2751" s="2045" t="str">
        <f>IF(V2751=0,"--",CONCATENATE(V2751,"/",'Result Entry'!$CB$7))</f>
        <v>--</v>
      </c>
      <c r="K2751" s="2046">
        <f t="shared" si="351"/>
        <v>0.0</v>
      </c>
      <c r="L2751" s="2047">
        <f t="shared" si="352"/>
        <v>0.0</v>
      </c>
      <c r="M2751" s="2044" t="str">
        <f>CONCATENATE(W2751,"/",'Result Entry'!$CE$7)</f>
        <v>0/100</v>
      </c>
      <c r="N2751" s="2045" t="str">
        <f>IF(X2751=0,"--",CONCATENATE(X2751,"/",'Result Entry'!$CF$7))</f>
        <v>--</v>
      </c>
      <c r="O2751" s="2043">
        <f t="shared" si="353"/>
        <v>0.0</v>
      </c>
      <c r="P2751" s="2048">
        <f t="shared" si="354"/>
        <v>0.0</v>
      </c>
      <c r="Q2751" s="2049" t="str">
        <f>IF($L2735="TC",0,IF($L2735="Nso",0,VLOOKUP($A2731,'Result Entry'!$B$9:$FW$108,89,0)))</f>
        <v/>
      </c>
      <c r="R2751" s="610"/>
      <c r="U2751" s="2041">
        <f>IF($L2735="TC",0,IF($L2735="Nso",0,VLOOKUP($A2731,'Result Entry'!$B$9:$FW$108,78,0)))</f>
        <v>0.0</v>
      </c>
      <c r="V2751" s="2041">
        <f>IF($L2735="TC",0,IF($L2735="Nso",0,VLOOKUP($A2731,'Result Entry'!$B$9:$FW$108,79,0)))</f>
        <v>0.0</v>
      </c>
      <c r="W2751" s="2041">
        <f>IF($L2735="TC",0,IF($L2735="Nso",0,VLOOKUP($A2731,'Result Entry'!$B$9:$FW$108,82,0)))</f>
        <v>0.0</v>
      </c>
      <c r="X2751" s="2041">
        <f>IF($L2735="TC",0,IF($L2735="Nso",0,VLOOKUP($A2731,'Result Entry'!$B$9:$FW$108,83,0)))</f>
        <v>0.0</v>
      </c>
      <c r="Y2751" s="2041">
        <f>VLOOKUP($A2731,'Result Entry'!$B$9:$FW$108,73,0)</f>
        <v>0.0</v>
      </c>
    </row>
    <row r="2752" spans="8:8" s="1538" ht="33.75" customFormat="1" customHeight="1">
      <c r="A2752" s="1954"/>
      <c r="B2752" s="1986" t="s">
        <v>70</v>
      </c>
      <c r="C2752" s="2050">
        <f>IF(Y2752&gt;=1,'Result Entry'!$CN$3,0)</f>
        <v>0.0</v>
      </c>
      <c r="D2752" s="2040"/>
      <c r="E2752" s="2051">
        <f>IF($L2735="TC",0,IF($L2735="Nso",0,VLOOKUP($A2731,'Result Entry'!$B$9:$FW$108,91,0)))</f>
        <v>0.0</v>
      </c>
      <c r="F2752" s="2052">
        <f>IF($L2735="TC",0,IF($L2735="Nso",0,VLOOKUP($A2731,'Result Entry'!$B$9:$FW$108,92,0)))</f>
        <v>0.0</v>
      </c>
      <c r="G2752" s="2052">
        <f>IF($L2735="TC",0,IF($L2735="Nso",0,VLOOKUP($A2731,'Result Entry'!$B$9:$FW$108,93,0)))</f>
        <v>0.0</v>
      </c>
      <c r="H2752" s="2053">
        <f t="shared" si="350"/>
        <v>0.0</v>
      </c>
      <c r="I2752" s="2054" t="str">
        <f>CONCATENATE(U2752,"/",'Result Entry'!$CR$7)</f>
        <v>0/70</v>
      </c>
      <c r="J2752" s="2055" t="str">
        <f>IF(V2752=0,"--",CONCATENATE(V2752,"/",'Result Entry'!$CS$7))</f>
        <v>--</v>
      </c>
      <c r="K2752" s="2056">
        <f t="shared" si="351"/>
        <v>0.0</v>
      </c>
      <c r="L2752" s="2057">
        <f t="shared" si="352"/>
        <v>0.0</v>
      </c>
      <c r="M2752" s="2054" t="str">
        <f>CONCATENATE(W2752,"/",'Result Entry'!$CV$7)</f>
        <v>0/100</v>
      </c>
      <c r="N2752" s="2055" t="str">
        <f>IF(X2752=0,"--",CONCATENATE(X2752,"/",'Result Entry'!$CW$7))</f>
        <v>--</v>
      </c>
      <c r="O2752" s="2053">
        <f t="shared" si="353"/>
        <v>0.0</v>
      </c>
      <c r="P2752" s="2058">
        <f t="shared" si="354"/>
        <v>0.0</v>
      </c>
      <c r="Q2752" s="2059" t="str">
        <f>IF($L2735="TC",0,IF($L2735="Nso",0,VLOOKUP($A2731,'Result Entry'!$B$9:$FW$108,106,0)))</f>
        <v/>
      </c>
      <c r="R2752" s="610"/>
      <c r="U2752" s="2051">
        <f>IF($L2735="TC",0,IF($L2735="Nso",0,VLOOKUP($A2731,'Result Entry'!$B$9:$FW$108,95,0)))</f>
        <v>0.0</v>
      </c>
      <c r="V2752" s="2051">
        <f>IF($L2735="TC",0,IF($L2735="Nso",0,VLOOKUP($A2731,'Result Entry'!$B$9:$FW$108,96,0)))</f>
        <v>0.0</v>
      </c>
      <c r="W2752" s="2051">
        <f>IF($L2735="TC",0,IF($L2735="Nso",0,VLOOKUP($A2731,'Result Entry'!$B$9:$FW$108,99,0)))</f>
        <v>0.0</v>
      </c>
      <c r="X2752" s="2051">
        <f>IF($L2735="TC",0,IF($L2735="Nso",0,VLOOKUP($A2731,'Result Entry'!$B$9:$FW$108,100,0)))</f>
        <v>0.0</v>
      </c>
      <c r="Y2752" s="2051">
        <f>VLOOKUP($A2731,'Result Entry'!$B$9:$FW$108,90,0)</f>
        <v>0.0</v>
      </c>
    </row>
    <row r="2753" spans="8:8" s="1538" ht="33.75" customFormat="1" customHeight="1">
      <c r="A2753" s="1954"/>
      <c r="B2753" s="1986" t="s">
        <v>70</v>
      </c>
      <c r="C2753" s="1554">
        <f>IF(Y2753&gt;=1,'Result Entry'!$DE$3,0)</f>
        <v>0.0</v>
      </c>
      <c r="D2753" s="2040"/>
      <c r="E2753" s="1739">
        <f>IF($L2735="TC",0,IF($L2735="Nso",0,VLOOKUP($A2731,'Result Entry'!$B$9:$FW$108,108,0)))</f>
        <v>0.0</v>
      </c>
      <c r="F2753" s="1740">
        <f>IF($L2735="TC",0,IF($L2735="Nso",0,VLOOKUP($A2731,'Result Entry'!$B$9:$FW$108,109,0)))</f>
        <v>0.0</v>
      </c>
      <c r="G2753" s="1740">
        <f>IF($L2735="TC",0,IF($L2735="Nso",0,VLOOKUP($A2731,'Result Entry'!$B$9:$FW$108,110,0)))</f>
        <v>0.0</v>
      </c>
      <c r="H2753" s="2060">
        <f t="shared" si="350"/>
        <v>0.0</v>
      </c>
      <c r="I2753" s="2061" t="str">
        <f>CONCATENATE(U2753,"/",'Result Entry'!$DI$7)</f>
        <v>0/70</v>
      </c>
      <c r="J2753" s="2062" t="str">
        <f>IF(V2753=0,"--",CONCATENATE(V2753,"/",'Result Entry'!$DJ$7))</f>
        <v>--</v>
      </c>
      <c r="K2753" s="2063">
        <f t="shared" si="351"/>
        <v>0.0</v>
      </c>
      <c r="L2753" s="2064">
        <f t="shared" si="352"/>
        <v>0.0</v>
      </c>
      <c r="M2753" s="2061" t="str">
        <f>CONCATENATE(W2753,"/",'Result Entry'!$DM$7)</f>
        <v>0/100</v>
      </c>
      <c r="N2753" s="2062" t="str">
        <f>IF(X2753=0,"--",CONCATENATE(X2753,"/",'Result Entry'!$DN$7))</f>
        <v>--</v>
      </c>
      <c r="O2753" s="2060">
        <f t="shared" si="353"/>
        <v>0.0</v>
      </c>
      <c r="P2753" s="1746">
        <f t="shared" si="354"/>
        <v>0.0</v>
      </c>
      <c r="Q2753" s="2032" t="str">
        <f>IF($L2735="TC",0,IF($L2735="Nso",0,VLOOKUP($A2731,'Result Entry'!$B$9:$FW$108,123,0)))</f>
        <v/>
      </c>
      <c r="R2753" s="610"/>
      <c r="U2753" s="2065">
        <f>IF($L2735="TC",0,IF($L2735="Nso",0,VLOOKUP($A2731,'Result Entry'!$B$9:$FW$108,112,0)))</f>
        <v>0.0</v>
      </c>
      <c r="V2753" s="2065">
        <f>IF($L2735="TC",0,IF($L2735="Nso",0,VLOOKUP($A2731,'Result Entry'!$B$9:$FW$108,113,0)))</f>
        <v>0.0</v>
      </c>
      <c r="W2753" s="2065">
        <f>IF($L2735="TC",0,IF($L2735="Nso",0,VLOOKUP($A2731,'Result Entry'!$B$9:$FW$108,116,0)))</f>
        <v>0.0</v>
      </c>
      <c r="X2753" s="2065">
        <f>IF($L2735="TC",0,IF($L2735="Nso",0,VLOOKUP($A2731,'Result Entry'!$B$9:$FW$108,117,0)))</f>
        <v>0.0</v>
      </c>
      <c r="Y2753" s="2065">
        <f>VLOOKUP($A2731,'Result Entry'!$B$9:$FW$108,107,0)</f>
        <v>0.0</v>
      </c>
    </row>
    <row r="2754" spans="8:8" ht="33.75" customHeight="1">
      <c r="A2754" s="1954"/>
      <c r="B2754" s="1986" t="s">
        <v>70</v>
      </c>
      <c r="C2754" s="1565" t="s">
        <v>78</v>
      </c>
      <c r="D2754" s="1566"/>
      <c r="E2754" s="1567"/>
      <c r="F2754" s="1747" t="s">
        <v>79</v>
      </c>
      <c r="G2754" s="2066"/>
      <c r="H2754" s="1748"/>
      <c r="I2754" s="1747" t="s">
        <v>80</v>
      </c>
      <c r="J2754" s="1749"/>
      <c r="K2754" s="2067" t="s">
        <v>42</v>
      </c>
      <c r="L2754" s="2068"/>
      <c r="M2754" s="2067" t="s">
        <v>92</v>
      </c>
      <c r="N2754" s="1753"/>
      <c r="O2754" s="1752" t="s">
        <v>40</v>
      </c>
      <c r="P2754" s="1753"/>
      <c r="Q2754" s="2069" t="s">
        <v>44</v>
      </c>
      <c r="R2754" s="610"/>
    </row>
    <row r="2755" spans="8:8" ht="33.75" customHeight="1">
      <c r="A2755" s="1954"/>
      <c r="B2755" s="1986" t="s">
        <v>70</v>
      </c>
      <c r="C2755" s="1577"/>
      <c r="D2755" s="1578"/>
      <c r="E2755" s="1579"/>
      <c r="F2755" s="1755">
        <f>IF($L2735="TC",0,IF($L2735="Nso",0,VLOOKUP($A2731,'Result Entry'!$B$9:$FW$108,171,0)))</f>
        <v>0.0</v>
      </c>
      <c r="G2755" s="2070"/>
      <c r="H2755" s="1756"/>
      <c r="I2755" s="2071">
        <f>IF($L2735="TC",0,IF($L2735="Nso",0,VLOOKUP($A2731,'Result Entry'!$B$9:$FW$108,172,0)))</f>
        <v>0.0</v>
      </c>
      <c r="J2755" s="2072"/>
      <c r="K2755" s="2073">
        <f>IF($L2735="TC",0,IF($L2735="Nso",0,VLOOKUP($A2731,'Result Entry'!$B$9:$FW$108,173,0)))</f>
        <v>0.0</v>
      </c>
      <c r="L2755" s="2074"/>
      <c r="M2755" s="2075" t="str">
        <f>IF($L2735="TC",0,IF($L2735="Nso",0,VLOOKUP($A2731,'Result Entry'!$B$9:$FW$108,174,0)))</f>
        <v/>
      </c>
      <c r="N2755" s="2076"/>
      <c r="O2755" s="1535" t="str">
        <f>VLOOKUP($A2731,'Result Entry'!$B$9:$FW$108,175,0)</f>
        <v/>
      </c>
      <c r="P2755" s="1534"/>
      <c r="Q2755" s="2077" t="str">
        <f>IF($L2735="TC",0,IF($L2735="Nso",0,VLOOKUP($A2731,'Result Entry'!$B$9:$FW$108,177,0)))</f>
        <v/>
      </c>
      <c r="R2755" s="610"/>
    </row>
    <row r="2756" spans="8:8" ht="33.75" customHeight="1">
      <c r="A2756" s="1954"/>
      <c r="B2756" s="1986" t="s">
        <v>70</v>
      </c>
      <c r="C2756" s="2078" t="s">
        <v>59</v>
      </c>
      <c r="D2756" s="2079"/>
      <c r="E2756" s="2079"/>
      <c r="F2756" s="2079"/>
      <c r="G2756" s="2079"/>
      <c r="H2756" s="2079"/>
      <c r="I2756" s="2080"/>
      <c r="J2756" s="1592" t="s">
        <v>60</v>
      </c>
      <c r="K2756" s="1592"/>
      <c r="L2756" s="1592"/>
      <c r="M2756" s="1593"/>
      <c r="N2756" s="1760">
        <f>VLOOKUP($A2731,'Result Entry'!$B$9:$FW$108,168,0)</f>
        <v>0.0</v>
      </c>
      <c r="O2756" s="1761"/>
      <c r="P2756" s="2081" t="s">
        <v>38</v>
      </c>
      <c r="Q2756" s="2082"/>
      <c r="R2756" s="610"/>
    </row>
    <row r="2757" spans="8:8" ht="33.75" customHeight="1">
      <c r="A2757" s="1954"/>
      <c r="B2757" s="1986" t="s">
        <v>70</v>
      </c>
      <c r="C2757" s="1598" t="s">
        <v>244</v>
      </c>
      <c r="D2757" s="1599"/>
      <c r="E2757" s="1599"/>
      <c r="F2757" s="2083" t="s">
        <v>158</v>
      </c>
      <c r="G2757" s="2084"/>
      <c r="H2757" s="2085"/>
      <c r="I2757" s="2086" t="s">
        <v>242</v>
      </c>
      <c r="J2757" s="1603" t="s">
        <v>61</v>
      </c>
      <c r="K2757" s="1603"/>
      <c r="L2757" s="1603"/>
      <c r="M2757" s="1604"/>
      <c r="N2757" s="1762">
        <f>VLOOKUP($A2731,'Result Entry'!$B$9:$FW$108,169,0)</f>
        <v>0.0</v>
      </c>
      <c r="O2757" s="1763"/>
      <c r="P2757" s="1607" t="str">
        <f>VLOOKUP($A2731,'Result Entry'!$B$9:$FW$108,170,0)</f>
        <v/>
      </c>
      <c r="Q2757" s="2087"/>
      <c r="R2757" s="610"/>
    </row>
    <row r="2758" spans="8:8" ht="33.75" customHeight="1">
      <c r="A2758" s="1954"/>
      <c r="B2758" s="1986" t="s">
        <v>70</v>
      </c>
      <c r="C2758" s="1598"/>
      <c r="D2758" s="1599"/>
      <c r="E2758" s="1599"/>
      <c r="F2758" s="2088"/>
      <c r="G2758" s="2089"/>
      <c r="H2758" s="2090"/>
      <c r="I2758" s="2091" t="s">
        <v>100</v>
      </c>
      <c r="J2758" s="1612" t="s">
        <v>62</v>
      </c>
      <c r="K2758" s="1612"/>
      <c r="L2758" s="1612"/>
      <c r="M2758" s="1613"/>
      <c r="N2758" s="2092">
        <f>IF($L2735="TC","Transferred",IF($L2735="Nso","NameSeparated",VLOOKUP($A2731,'Result Entry'!$B$9:$FW$108,178,0)))</f>
        <v>0.0</v>
      </c>
      <c r="O2758" s="2092"/>
      <c r="P2758" s="2092"/>
      <c r="Q2758" s="2093"/>
      <c r="R2758" s="610"/>
    </row>
    <row r="2759" spans="8:8" ht="33.75" customHeight="1">
      <c r="A2759" s="1954"/>
      <c r="B2759" s="1986" t="s">
        <v>70</v>
      </c>
      <c r="C2759" s="1766" t="str">
        <f>'Result Entry'!$DU$3</f>
        <v>Foundation Of Information Tech.</v>
      </c>
      <c r="D2759" s="1767"/>
      <c r="E2759" s="1768"/>
      <c r="F2759" s="1769" t="str">
        <f>IF(OR($L2735="TC",$L2735="Nso"),"",VLOOKUP($A2731,'Result Entry'!$B$9:$GS$108,196,0))</f>
        <v>0/200</v>
      </c>
      <c r="G2759" s="1769"/>
      <c r="H2759" s="1769"/>
      <c r="I2759" s="1770" t="str">
        <f>IF(F2759="","",VLOOKUP($A2731,'Result Entry'!$B$9:$GS$108,137,0))</f>
        <v/>
      </c>
      <c r="J2759" s="1621" t="s">
        <v>72</v>
      </c>
      <c r="K2759" s="1621"/>
      <c r="L2759" s="1621"/>
      <c r="M2759" s="1622"/>
      <c r="N2759" s="2094">
        <f>'Result Entry'!$T$2</f>
        <v>45041.0</v>
      </c>
      <c r="O2759" s="2095"/>
      <c r="P2759" s="2095"/>
      <c r="Q2759" s="2096"/>
      <c r="R2759" s="610"/>
    </row>
    <row r="2760" spans="8:8" ht="33.75" customHeight="1">
      <c r="A2760" s="1954"/>
      <c r="B2760" s="1986" t="s">
        <v>70</v>
      </c>
      <c r="C2760" s="1774" t="str">
        <f>'Result Entry'!$EI$3</f>
        <v>G.I.A.I.-II</v>
      </c>
      <c r="D2760" s="1775"/>
      <c r="E2760" s="1776"/>
      <c r="F2760" s="1769" t="str">
        <f>IF(OR($L2735="TC",$L2735="Nso"),"",VLOOKUP($A2731,'Result Entry'!$B$9:$GS$108,200,0))</f>
        <v>0/200</v>
      </c>
      <c r="G2760" s="1769"/>
      <c r="H2760" s="1769"/>
      <c r="I2760" s="1770" t="str">
        <f>IF(F2760="","",VLOOKUP($A2731,'Result Entry'!$B$9:$GS$108,149,0))</f>
        <v/>
      </c>
      <c r="J2760" s="1626"/>
      <c r="K2760" s="1627"/>
      <c r="L2760" s="1627"/>
      <c r="M2760" s="1627"/>
      <c r="N2760" s="1627"/>
      <c r="O2760" s="1627"/>
      <c r="P2760" s="1627"/>
      <c r="Q2760" s="2097"/>
      <c r="R2760" s="610"/>
    </row>
    <row r="2761" spans="8:8" ht="33.75" customHeight="1">
      <c r="A2761" s="1954"/>
      <c r="B2761" s="1986" t="s">
        <v>70</v>
      </c>
      <c r="C2761" s="1774" t="str">
        <f>'Result Entry'!$EU$3</f>
        <v>SOC.SER.PLAN</v>
      </c>
      <c r="D2761" s="1775"/>
      <c r="E2761" s="1776"/>
      <c r="F2761" s="1769" t="str">
        <f>IF(OR($L2735="TC",$L2735="Nso"),"",VLOOKUP($A2731,'Result Entry'!$B$9:$HS$108,204,0))</f>
        <v>0/200</v>
      </c>
      <c r="G2761" s="1769"/>
      <c r="H2761" s="1769"/>
      <c r="I2761" s="1770" t="str">
        <f>IF(F2761="","",VLOOKUP($A2731,'Result Entry'!$B$9:$GS$108,161,0))</f>
        <v/>
      </c>
      <c r="J2761" s="1629" t="s">
        <v>175</v>
      </c>
      <c r="K2761" s="2098"/>
      <c r="L2761" s="2098"/>
      <c r="M2761" s="1630"/>
      <c r="N2761" s="2099"/>
      <c r="O2761" s="2100"/>
      <c r="P2761" s="2100"/>
      <c r="Q2761" s="2101"/>
      <c r="R2761" s="610"/>
    </row>
    <row r="2762" spans="8:8" ht="33.75" customHeight="1">
      <c r="A2762" s="1954"/>
      <c r="B2762" s="1986" t="s">
        <v>70</v>
      </c>
      <c r="C2762" s="1774" t="str">
        <f>'Result Entry'!$FG$3</f>
        <v>Jeewan Kaushal</v>
      </c>
      <c r="D2762" s="1775"/>
      <c r="E2762" s="1776"/>
      <c r="F2762" s="1769" t="str">
        <f>IF(OR($L2735="TC",$L2735="Nso"),"",VLOOKUP($A2731,'Result Entry'!$B$9:$HS$108,208,0))</f>
        <v>0/100</v>
      </c>
      <c r="G2762" s="1769"/>
      <c r="H2762" s="1769"/>
      <c r="I2762" s="1770" t="str">
        <f>IF(F2762="","",VLOOKUP($A2731,'Result Entry'!$B$9:$HS$108,167,0))</f>
        <v/>
      </c>
      <c r="J2762" s="1629" t="s">
        <v>149</v>
      </c>
      <c r="K2762" s="2098"/>
      <c r="L2762" s="2098"/>
      <c r="M2762" s="1630"/>
      <c r="N2762" s="1630"/>
      <c r="O2762" s="1630"/>
      <c r="P2762" s="1630"/>
      <c r="Q2762" s="2102"/>
      <c r="R2762" s="610"/>
    </row>
    <row r="2763" spans="8:8" ht="33.75" customHeight="1">
      <c r="A2763" s="1954"/>
      <c r="B2763" s="1986" t="s">
        <v>70</v>
      </c>
      <c r="C2763" s="1777" t="s">
        <v>181</v>
      </c>
      <c r="D2763" s="1778"/>
      <c r="E2763" s="1779"/>
      <c r="F2763" s="2103" t="s">
        <v>182</v>
      </c>
      <c r="G2763" s="2104"/>
      <c r="H2763" s="2105"/>
      <c r="I2763" s="1782" t="s">
        <v>31</v>
      </c>
      <c r="J2763" s="1629" t="s">
        <v>176</v>
      </c>
      <c r="K2763" s="2098"/>
      <c r="L2763" s="2098"/>
      <c r="M2763" s="1630"/>
      <c r="N2763" s="1630"/>
      <c r="O2763" s="1630"/>
      <c r="P2763" s="1630"/>
      <c r="Q2763" s="2102"/>
      <c r="R2763" s="610"/>
    </row>
    <row r="2764" spans="8:8" ht="33.75" customHeight="1">
      <c r="A2764" s="1954"/>
      <c r="B2764" s="1986" t="s">
        <v>70</v>
      </c>
      <c r="C2764" s="1783"/>
      <c r="D2764" s="1784"/>
      <c r="E2764" s="1785"/>
      <c r="F2764" s="1786" t="s">
        <v>245</v>
      </c>
      <c r="G2764" s="2106"/>
      <c r="H2764" s="1787"/>
      <c r="I2764" s="1788" t="s">
        <v>63</v>
      </c>
      <c r="J2764" s="1647" t="s">
        <v>68</v>
      </c>
      <c r="K2764" s="1648"/>
      <c r="L2764" s="1648"/>
      <c r="M2764" s="1648"/>
      <c r="N2764" s="1648"/>
      <c r="O2764" s="1648"/>
      <c r="P2764" s="1648"/>
      <c r="Q2764" s="2107"/>
      <c r="R2764" s="610"/>
    </row>
    <row r="2765" spans="8:8" ht="33.75" customHeight="1">
      <c r="A2765" s="1954"/>
      <c r="B2765" s="1986" t="s">
        <v>70</v>
      </c>
      <c r="C2765" s="1783"/>
      <c r="D2765" s="1784"/>
      <c r="E2765" s="1785"/>
      <c r="F2765" s="1786" t="s">
        <v>246</v>
      </c>
      <c r="G2765" s="2106"/>
      <c r="H2765" s="1787"/>
      <c r="I2765" s="1788" t="s">
        <v>64</v>
      </c>
      <c r="J2765" s="1650"/>
      <c r="K2765" s="1651"/>
      <c r="L2765" s="1651"/>
      <c r="M2765" s="1651"/>
      <c r="N2765" s="1651"/>
      <c r="O2765" s="1651"/>
      <c r="P2765" s="1651"/>
      <c r="Q2765" s="2108"/>
      <c r="R2765" s="610"/>
    </row>
    <row r="2766" spans="8:8" ht="33.75" customHeight="1">
      <c r="A2766" s="1954"/>
      <c r="B2766" s="1986" t="s">
        <v>70</v>
      </c>
      <c r="C2766" s="1783"/>
      <c r="D2766" s="1784"/>
      <c r="E2766" s="1785"/>
      <c r="F2766" s="1786" t="s">
        <v>247</v>
      </c>
      <c r="G2766" s="2106"/>
      <c r="H2766" s="1787"/>
      <c r="I2766" s="1788" t="s">
        <v>66</v>
      </c>
      <c r="J2766" s="1650"/>
      <c r="K2766" s="1651"/>
      <c r="L2766" s="1651"/>
      <c r="M2766" s="1651"/>
      <c r="N2766" s="1651"/>
      <c r="O2766" s="1651"/>
      <c r="P2766" s="1651"/>
      <c r="Q2766" s="2108"/>
      <c r="R2766" s="610"/>
    </row>
    <row r="2767" spans="8:8" ht="33.75" customHeight="1">
      <c r="A2767" s="1954"/>
      <c r="B2767" s="1986" t="s">
        <v>70</v>
      </c>
      <c r="C2767" s="1783"/>
      <c r="D2767" s="1784"/>
      <c r="E2767" s="1785"/>
      <c r="F2767" s="1786" t="s">
        <v>248</v>
      </c>
      <c r="G2767" s="2106"/>
      <c r="H2767" s="1787"/>
      <c r="I2767" s="1788" t="s">
        <v>65</v>
      </c>
      <c r="J2767" s="1653" t="s">
        <v>81</v>
      </c>
      <c r="K2767" s="1654"/>
      <c r="L2767" s="1654"/>
      <c r="M2767" s="1654"/>
      <c r="N2767" s="1654"/>
      <c r="O2767" s="1654"/>
      <c r="P2767" s="1654"/>
      <c r="Q2767" s="2109"/>
      <c r="R2767" s="610"/>
    </row>
    <row r="2768" spans="8:8" ht="33.75" customHeight="1">
      <c r="A2768" s="1954"/>
      <c r="B2768" s="2110" t="s">
        <v>70</v>
      </c>
      <c r="C2768" s="2111"/>
      <c r="D2768" s="2112"/>
      <c r="E2768" s="2113"/>
      <c r="F2768" s="2114"/>
      <c r="G2768" s="2115"/>
      <c r="H2768" s="2115"/>
      <c r="I2768" s="2116"/>
      <c r="J2768" s="2117"/>
      <c r="K2768" s="2118"/>
      <c r="L2768" s="2118"/>
      <c r="M2768" s="2118"/>
      <c r="N2768" s="2118"/>
      <c r="O2768" s="2118"/>
      <c r="P2768" s="2118"/>
      <c r="Q2768" s="2119"/>
      <c r="R2768" s="610"/>
    </row>
    <row r="2769" spans="8:8" s="927" ht="48.75" customFormat="1" customHeight="1">
      <c r="A2769" s="1439"/>
      <c r="B2769" s="2120"/>
      <c r="C2769" s="2120"/>
      <c r="D2769" s="2120"/>
      <c r="E2769" s="2120"/>
      <c r="F2769" s="2120"/>
      <c r="G2769" s="2120"/>
      <c r="H2769" s="2120"/>
      <c r="I2769" s="2120"/>
      <c r="J2769" s="2120"/>
      <c r="K2769" s="2120"/>
      <c r="L2769" s="2120"/>
      <c r="M2769" s="2120"/>
      <c r="N2769" s="2120"/>
      <c r="O2769" s="2120"/>
      <c r="P2769" s="2120"/>
      <c r="Q2769" s="2120"/>
      <c r="R2769" s="610"/>
    </row>
    <row r="2770" spans="8:8" ht="9.75" customHeight="1">
      <c r="A2770" s="1949">
        <f>A2731+1</f>
        <v>72.0</v>
      </c>
      <c r="B2770" s="1949"/>
      <c r="C2770" s="1949"/>
      <c r="D2770" s="1949"/>
      <c r="E2770" s="1949"/>
      <c r="F2770" s="1949"/>
      <c r="G2770" s="1949"/>
      <c r="H2770" s="1949"/>
      <c r="I2770" s="1949"/>
      <c r="J2770" s="1949"/>
      <c r="K2770" s="1949"/>
      <c r="L2770" s="1949"/>
      <c r="M2770" s="1949"/>
      <c r="N2770" s="1949"/>
      <c r="O2770" s="1949"/>
      <c r="P2770" s="1949"/>
      <c r="Q2770" s="1949"/>
      <c r="R2770" s="1949"/>
    </row>
    <row r="2771" spans="8:8" ht="16.5" customHeight="1">
      <c r="A2771" s="1950"/>
      <c r="B2771" s="1951" t="s">
        <v>51</v>
      </c>
      <c r="C2771" s="1952"/>
      <c r="D2771" s="1952"/>
      <c r="E2771" s="1952"/>
      <c r="F2771" s="1952"/>
      <c r="G2771" s="1952"/>
      <c r="H2771" s="1952"/>
      <c r="I2771" s="1952"/>
      <c r="J2771" s="1952"/>
      <c r="K2771" s="1952"/>
      <c r="L2771" s="1952"/>
      <c r="M2771" s="1952"/>
      <c r="N2771" s="1952"/>
      <c r="O2771" s="1952"/>
      <c r="P2771" s="1952"/>
      <c r="Q2771" s="1953"/>
      <c r="R2771" s="610"/>
    </row>
    <row r="2772" spans="8:8" ht="62.25" customHeight="1">
      <c r="A2772" s="1954"/>
      <c r="B2772" s="1955"/>
      <c r="C2772" s="1956"/>
      <c r="D2772" s="1957" t="str">
        <f>Master!$E$8</f>
        <v>Govt. Sr. Secondary School </v>
      </c>
      <c r="E2772" s="1958"/>
      <c r="F2772" s="1958"/>
      <c r="G2772" s="1958"/>
      <c r="H2772" s="1958"/>
      <c r="I2772" s="1958"/>
      <c r="J2772" s="1958"/>
      <c r="K2772" s="1958"/>
      <c r="L2772" s="1958"/>
      <c r="M2772" s="1958"/>
      <c r="N2772" s="1958"/>
      <c r="O2772" s="1958"/>
      <c r="P2772" s="1958"/>
      <c r="Q2772" s="1959"/>
      <c r="R2772" s="610"/>
    </row>
    <row r="2773" spans="8:8" ht="33.0" customHeight="1">
      <c r="A2773" s="1954"/>
      <c r="B2773" s="1960"/>
      <c r="C2773" s="1961"/>
      <c r="D2773" s="1962" t="str">
        <f>Master!$E$11</f>
        <v>P.S.-Bapini (Jodhpur)</v>
      </c>
      <c r="E2773" s="1962"/>
      <c r="F2773" s="1962"/>
      <c r="G2773" s="1962"/>
      <c r="H2773" s="1962"/>
      <c r="I2773" s="1962"/>
      <c r="J2773" s="1962"/>
      <c r="K2773" s="1962"/>
      <c r="L2773" s="1962"/>
      <c r="M2773" s="1962"/>
      <c r="N2773" s="1962"/>
      <c r="O2773" s="1962"/>
      <c r="P2773" s="1962"/>
      <c r="Q2773" s="1963"/>
      <c r="R2773" s="610"/>
    </row>
    <row r="2774" spans="8:8" ht="21.75" customHeight="1">
      <c r="A2774" s="1954"/>
      <c r="B2774" s="1964"/>
      <c r="C2774" s="1965" t="s">
        <v>151</v>
      </c>
      <c r="D2774" s="1966"/>
      <c r="E2774" s="1966"/>
      <c r="F2774" s="1966"/>
      <c r="G2774" s="1966"/>
      <c r="H2774" s="1967"/>
      <c r="I2774" s="1968" t="s">
        <v>128</v>
      </c>
      <c r="J2774" s="1969"/>
      <c r="K2774" s="1969"/>
      <c r="L2774" s="1970">
        <f>VLOOKUP(A2770,'Result Entry'!$B$6:$K$108,6,0)</f>
        <v>0.0</v>
      </c>
      <c r="M2774" s="1971"/>
      <c r="N2774" s="1972" t="s">
        <v>69</v>
      </c>
      <c r="O2774" s="1973"/>
      <c r="P2774" s="1974">
        <f>Master!$E$14</f>
        <v>8.151106901E9</v>
      </c>
      <c r="Q2774" s="1975"/>
      <c r="R2774" s="610"/>
    </row>
    <row r="2775" spans="8:8" ht="21.75" customHeight="1">
      <c r="A2775" s="1954"/>
      <c r="B2775" s="1976"/>
      <c r="C2775" s="1965"/>
      <c r="D2775" s="1966"/>
      <c r="E2775" s="1966"/>
      <c r="F2775" s="1966"/>
      <c r="G2775" s="1966"/>
      <c r="H2775" s="1967"/>
      <c r="I2775" s="1968"/>
      <c r="J2775" s="1969"/>
      <c r="K2775" s="1969"/>
      <c r="L2775" s="1970"/>
      <c r="M2775" s="1971"/>
      <c r="N2775" s="1470" t="s">
        <v>67</v>
      </c>
      <c r="O2775" s="1471"/>
      <c r="P2775" s="1472"/>
      <c r="Q2775" s="1977"/>
      <c r="R2775" s="610"/>
    </row>
    <row r="2776" spans="8:8" ht="21.75" customHeight="1">
      <c r="A2776" s="1954"/>
      <c r="B2776" s="1976"/>
      <c r="C2776" s="1978"/>
      <c r="D2776" s="1979"/>
      <c r="E2776" s="1979"/>
      <c r="F2776" s="1979"/>
      <c r="G2776" s="1979"/>
      <c r="H2776" s="1980"/>
      <c r="I2776" s="1981"/>
      <c r="J2776" s="1982"/>
      <c r="K2776" s="1982"/>
      <c r="L2776" s="1983"/>
      <c r="M2776" s="1984"/>
      <c r="N2776" s="1479" t="s">
        <v>52</v>
      </c>
      <c r="O2776" s="1480"/>
      <c r="P2776" s="1481" t="str">
        <f>Master!$E$6</f>
        <v>2022-23</v>
      </c>
      <c r="Q2776" s="1985"/>
      <c r="R2776" s="610"/>
    </row>
    <row r="2777" spans="8:8" ht="33.75" customHeight="1">
      <c r="A2777" s="1954"/>
      <c r="B2777" s="1986" t="s">
        <v>70</v>
      </c>
      <c r="C2777" s="1677" t="s">
        <v>21</v>
      </c>
      <c r="D2777" s="1678"/>
      <c r="E2777" s="1678"/>
      <c r="F2777" s="1678"/>
      <c r="G2777" s="1679"/>
      <c r="H2777" s="1680" t="s">
        <v>150</v>
      </c>
      <c r="I2777" s="1681">
        <f>VLOOKUP($A2770,'Result Entry'!$B$9:$FW$108,4,0)</f>
        <v>0.0</v>
      </c>
      <c r="J2777" s="1681"/>
      <c r="K2777" s="1681"/>
      <c r="L2777" s="1681"/>
      <c r="M2777" s="1681"/>
      <c r="N2777" s="1681"/>
      <c r="O2777" s="1681"/>
      <c r="P2777" s="1681"/>
      <c r="Q2777" s="1987"/>
      <c r="R2777" s="610"/>
    </row>
    <row r="2778" spans="8:8" ht="33.75" customHeight="1">
      <c r="A2778" s="1954"/>
      <c r="B2778" s="1986" t="s">
        <v>70</v>
      </c>
      <c r="C2778" s="1683" t="s">
        <v>23</v>
      </c>
      <c r="D2778" s="1684"/>
      <c r="E2778" s="1684"/>
      <c r="F2778" s="1684"/>
      <c r="G2778" s="1685"/>
      <c r="H2778" s="1686" t="s">
        <v>150</v>
      </c>
      <c r="I2778" s="1687">
        <f>VLOOKUP($A2770,'Result Entry'!$B$9:$FW$108,7,0)</f>
        <v>0.0</v>
      </c>
      <c r="J2778" s="1687"/>
      <c r="K2778" s="1687"/>
      <c r="L2778" s="1687"/>
      <c r="M2778" s="1687"/>
      <c r="N2778" s="1687"/>
      <c r="O2778" s="1687"/>
      <c r="P2778" s="1687"/>
      <c r="Q2778" s="1988"/>
      <c r="R2778" s="610"/>
    </row>
    <row r="2779" spans="8:8" ht="33.75" customHeight="1">
      <c r="A2779" s="1954"/>
      <c r="B2779" s="1986" t="s">
        <v>70</v>
      </c>
      <c r="C2779" s="1683" t="s">
        <v>24</v>
      </c>
      <c r="D2779" s="1684"/>
      <c r="E2779" s="1684"/>
      <c r="F2779" s="1684"/>
      <c r="G2779" s="1685"/>
      <c r="H2779" s="1686" t="s">
        <v>150</v>
      </c>
      <c r="I2779" s="1687">
        <f>VLOOKUP($A2770,'Result Entry'!$B$9:$FW$108,8,0)</f>
        <v>0.0</v>
      </c>
      <c r="J2779" s="1687"/>
      <c r="K2779" s="1687"/>
      <c r="L2779" s="1687"/>
      <c r="M2779" s="1687"/>
      <c r="N2779" s="1687"/>
      <c r="O2779" s="1687"/>
      <c r="P2779" s="1687"/>
      <c r="Q2779" s="1988"/>
      <c r="R2779" s="610"/>
    </row>
    <row r="2780" spans="8:8" ht="33.75" customHeight="1">
      <c r="A2780" s="1954"/>
      <c r="B2780" s="1986" t="s">
        <v>70</v>
      </c>
      <c r="C2780" s="1683" t="s">
        <v>53</v>
      </c>
      <c r="D2780" s="1684"/>
      <c r="E2780" s="1684"/>
      <c r="F2780" s="1684"/>
      <c r="G2780" s="1685"/>
      <c r="H2780" s="1686" t="s">
        <v>150</v>
      </c>
      <c r="I2780" s="1687">
        <f>VLOOKUP($A2770,'Result Entry'!$B$9:$FW$108,9,0)</f>
        <v>0.0</v>
      </c>
      <c r="J2780" s="1687"/>
      <c r="K2780" s="1687"/>
      <c r="L2780" s="1687"/>
      <c r="M2780" s="1687"/>
      <c r="N2780" s="1687"/>
      <c r="O2780" s="1687"/>
      <c r="P2780" s="1687"/>
      <c r="Q2780" s="1988"/>
      <c r="R2780" s="610"/>
    </row>
    <row r="2781" spans="8:8" ht="33.75" customHeight="1">
      <c r="A2781" s="1954"/>
      <c r="B2781" s="1986" t="s">
        <v>70</v>
      </c>
      <c r="C2781" s="1683" t="s">
        <v>54</v>
      </c>
      <c r="D2781" s="1684"/>
      <c r="E2781" s="1684"/>
      <c r="F2781" s="1684"/>
      <c r="G2781" s="1685"/>
      <c r="H2781" s="1686" t="s">
        <v>150</v>
      </c>
      <c r="I2781" s="1689" t="str">
        <f>CONCATENATE('Result Entry'!$G$4,'Result Entry'!$J$4)</f>
        <v>11(A)</v>
      </c>
      <c r="J2781" s="1687"/>
      <c r="K2781" s="1687"/>
      <c r="L2781" s="1687"/>
      <c r="M2781" s="1687"/>
      <c r="N2781" s="1687"/>
      <c r="O2781" s="1687"/>
      <c r="P2781" s="1687"/>
      <c r="Q2781" s="1988"/>
      <c r="R2781" s="610"/>
    </row>
    <row r="2782" spans="8:8" ht="33.75" customHeight="1">
      <c r="A2782" s="1954"/>
      <c r="B2782" s="1986" t="s">
        <v>70</v>
      </c>
      <c r="C2782" s="1742" t="s">
        <v>26</v>
      </c>
      <c r="D2782" s="1763"/>
      <c r="E2782" s="1763"/>
      <c r="F2782" s="1763"/>
      <c r="G2782" s="1989"/>
      <c r="H2782" s="1693" t="s">
        <v>150</v>
      </c>
      <c r="I2782" s="1694">
        <f>VLOOKUP($A2770,'Result Entry'!$B$9:$FW$108,10,0)</f>
        <v>0.0</v>
      </c>
      <c r="J2782" s="1694"/>
      <c r="K2782" s="1694"/>
      <c r="L2782" s="1694"/>
      <c r="M2782" s="1694"/>
      <c r="N2782" s="1694"/>
      <c r="O2782" s="1694"/>
      <c r="P2782" s="1694"/>
      <c r="Q2782" s="1990"/>
      <c r="R2782" s="610"/>
    </row>
    <row r="2783" spans="8:8" ht="33.75" customHeight="1">
      <c r="A2783" s="1954"/>
      <c r="B2783" s="1986" t="s">
        <v>70</v>
      </c>
      <c r="C2783" s="1991" t="s">
        <v>244</v>
      </c>
      <c r="D2783" s="1992"/>
      <c r="E2783" s="1993" t="s">
        <v>73</v>
      </c>
      <c r="F2783" s="1994" t="s">
        <v>74</v>
      </c>
      <c r="G2783" s="1994" t="s">
        <v>230</v>
      </c>
      <c r="H2783" s="1995" t="s">
        <v>169</v>
      </c>
      <c r="I2783" s="1701" t="s">
        <v>56</v>
      </c>
      <c r="J2783" s="1996"/>
      <c r="K2783" s="1996"/>
      <c r="L2783" s="1997" t="s">
        <v>231</v>
      </c>
      <c r="M2783" s="1998" t="s">
        <v>85</v>
      </c>
      <c r="N2783" s="1998"/>
      <c r="O2783" s="1999"/>
      <c r="P2783" s="2000" t="s">
        <v>77</v>
      </c>
      <c r="Q2783" s="2001" t="s">
        <v>99</v>
      </c>
      <c r="R2783" s="610"/>
    </row>
    <row r="2784" spans="8:8" ht="33.75" customHeight="1">
      <c r="A2784" s="1954"/>
      <c r="B2784" s="1986" t="s">
        <v>70</v>
      </c>
      <c r="C2784" s="2002"/>
      <c r="D2784" s="2003"/>
      <c r="E2784" s="2004"/>
      <c r="F2784" s="2005"/>
      <c r="G2784" s="2005"/>
      <c r="H2784" s="2006"/>
      <c r="I2784" s="2007" t="s">
        <v>233</v>
      </c>
      <c r="J2784" s="2008" t="s">
        <v>87</v>
      </c>
      <c r="K2784" s="2009" t="s">
        <v>109</v>
      </c>
      <c r="L2784" s="2010"/>
      <c r="M2784" s="2007" t="s">
        <v>233</v>
      </c>
      <c r="N2784" s="2008" t="s">
        <v>87</v>
      </c>
      <c r="O2784" s="2011" t="s">
        <v>110</v>
      </c>
      <c r="P2784" s="2012"/>
      <c r="Q2784" s="2013"/>
      <c r="R2784" s="610"/>
    </row>
    <row r="2785" spans="8:8" s="2014" ht="33.75" customFormat="1" customHeight="1">
      <c r="A2785" s="1954"/>
      <c r="B2785" s="1986" t="s">
        <v>70</v>
      </c>
      <c r="C2785" s="2015" t="s">
        <v>57</v>
      </c>
      <c r="D2785" s="2016"/>
      <c r="E2785" s="2017">
        <f>'Result Entry'!$L$7</f>
        <v>10.0</v>
      </c>
      <c r="F2785" s="2018">
        <f>'Result Entry'!$M$7</f>
        <v>10.0</v>
      </c>
      <c r="G2785" s="2018">
        <f>'Result Entry'!$N$7</f>
        <v>10.0</v>
      </c>
      <c r="H2785" s="2019">
        <f>SUM(E2785:G2785)</f>
        <v>30.0</v>
      </c>
      <c r="I2785" s="2020" t="s">
        <v>243</v>
      </c>
      <c r="J2785" s="2021" t="s">
        <v>243</v>
      </c>
      <c r="K2785" s="2022">
        <f>'Result Entry'!$P$7</f>
        <v>70.0</v>
      </c>
      <c r="L2785" s="2023">
        <f>SUM(H2785,K2785)</f>
        <v>100.0</v>
      </c>
      <c r="M2785" s="2020" t="s">
        <v>243</v>
      </c>
      <c r="N2785" s="2021" t="s">
        <v>243</v>
      </c>
      <c r="O2785" s="2019">
        <f>'Result Entry'!$R$7</f>
        <v>100.0</v>
      </c>
      <c r="P2785" s="2024">
        <f>SUM(L2785,O2785)</f>
        <v>200.0</v>
      </c>
      <c r="Q2785" s="2025"/>
      <c r="R2785" s="610"/>
    </row>
    <row r="2786" spans="8:8" s="1538" ht="33.75" customFormat="1" customHeight="1">
      <c r="A2786" s="1954"/>
      <c r="B2786" s="1986" t="s">
        <v>70</v>
      </c>
      <c r="C2786" s="1540" t="str">
        <f>'Result Entry'!$L$3</f>
        <v>HINDI Comp.</v>
      </c>
      <c r="D2786" s="1541"/>
      <c r="E2786" s="1728">
        <f>IF($L2774="TC",0,IF($L2774="Nso",0,VLOOKUP($A2770,'Result Entry'!$B$9:$FW$108,11,0)))</f>
        <v>0.0</v>
      </c>
      <c r="F2786" s="1729">
        <f>IF($L2774="TC",0,IF($L2774="Nso",0,VLOOKUP($A2770,'Result Entry'!$B$9:$FW$108,12,0)))</f>
        <v>0.0</v>
      </c>
      <c r="G2786" s="1729">
        <f>IF($L2774="TC",0,IF($L2774="Nso",0,VLOOKUP($A2770,'Result Entry'!$B$9:$FW$108,13,0)))</f>
        <v>0.0</v>
      </c>
      <c r="H2786" s="2026">
        <f>SUM(E2786:G2786)</f>
        <v>0.0</v>
      </c>
      <c r="I2786" s="2027" t="str">
        <f>CONCATENATE(U2786,"/",'Result Entry'!$P$7)</f>
        <v>0/70</v>
      </c>
      <c r="J2786" s="2028" t="str">
        <f>IF(V2786=0,"--",CONCATENATE(V2786,"/"))</f>
        <v>--</v>
      </c>
      <c r="K2786" s="2029">
        <f>SUM(U2786:V2786)</f>
        <v>0.0</v>
      </c>
      <c r="L2786" s="2030">
        <f>SUM(H2786,K2786)</f>
        <v>0.0</v>
      </c>
      <c r="M2786" s="2027" t="str">
        <f>CONCATENATE(W2786,"/",'Result Entry'!$R$7)</f>
        <v>0/100</v>
      </c>
      <c r="N2786" s="2028" t="str">
        <f>IF(X2786=0,"--",CONCATENATE(X2786,"/"))</f>
        <v>--</v>
      </c>
      <c r="O2786" s="2031">
        <f>SUM(W2786:X2786)</f>
        <v>0.0</v>
      </c>
      <c r="P2786" s="1734">
        <f>SUM(L2786,O2786)</f>
        <v>0.0</v>
      </c>
      <c r="Q2786" s="2032" t="str">
        <f>IF($L2774="TC",0,IF($L2774="Nso",0,VLOOKUP($A2770,'Result Entry'!$B$9:$FW$108,24,0)))</f>
        <v/>
      </c>
      <c r="R2786" s="610"/>
      <c r="U2786" s="2033">
        <f>IF($L2774="TC",0,IF($L2774="Nso",0,VLOOKUP($A2770,'Result Entry'!$B$9:$FW$108,15,0)))</f>
        <v>0.0</v>
      </c>
      <c r="V2786" s="2033">
        <v>0.0</v>
      </c>
      <c r="W2786" s="2033">
        <f>IF($L2774="TC",0,IF($L2774="Nso",0,VLOOKUP($A2770,'Result Entry'!$B$9:$FW$108,17,0)))</f>
        <v>0.0</v>
      </c>
      <c r="X2786" s="2033">
        <v>0.0</v>
      </c>
    </row>
    <row r="2787" spans="8:8" s="1538" ht="33.75" customFormat="1" customHeight="1">
      <c r="A2787" s="1954"/>
      <c r="B2787" s="1986" t="s">
        <v>70</v>
      </c>
      <c r="C2787" s="1551" t="str">
        <f>'Result Entry'!$Z$3</f>
        <v>ENGLISH Comp.</v>
      </c>
      <c r="D2787" s="1552"/>
      <c r="E2787" s="1728">
        <f>IF($L2774="TC",0,IF($L2774="Nso",0,VLOOKUP($A2770,'Result Entry'!$B$9:$FW$108,25,0)))</f>
        <v>0.0</v>
      </c>
      <c r="F2787" s="1729">
        <f>IF($L2774="TC",0,IF($L2774="Nso",0,VLOOKUP($A2770,'Result Entry'!$B$9:$FW$108,26,0)))</f>
        <v>0.0</v>
      </c>
      <c r="G2787" s="1729">
        <f>IF($L2774="TC",0,IF($L2774="Nso",0,VLOOKUP($A2770,'Result Entry'!$B$9:$FW$108,27,0)))</f>
        <v>0.0</v>
      </c>
      <c r="H2787" s="2034">
        <f t="shared" si="355" ref="H2787:H2792">SUM(E2787:G2787)</f>
        <v>0.0</v>
      </c>
      <c r="I2787" s="2035" t="str">
        <f>CONCATENATE(U2787,"/",'Result Entry'!$AD$7)</f>
        <v>0/70</v>
      </c>
      <c r="J2787" s="2036" t="str">
        <f>IF(V2787=0,"--",CONCATENATE(V2787,"/"))</f>
        <v>--</v>
      </c>
      <c r="K2787" s="2037">
        <f t="shared" si="356" ref="K2787:K2792">SUM(U2787:V2787)</f>
        <v>0.0</v>
      </c>
      <c r="L2787" s="2038">
        <f t="shared" si="357" ref="L2787:L2792">SUM(H2787,K2787)</f>
        <v>0.0</v>
      </c>
      <c r="M2787" s="2035" t="str">
        <f>CONCATENATE(W2787,"/",'Result Entry'!$AF$7)</f>
        <v>0/100</v>
      </c>
      <c r="N2787" s="2036" t="str">
        <f>IF(X2787=0,"--",CONCATENATE(X2787,"/"))</f>
        <v>--</v>
      </c>
      <c r="O2787" s="2031">
        <f t="shared" si="358" ref="O2787:O2792">SUM(W2787:X2787)</f>
        <v>0.0</v>
      </c>
      <c r="P2787" s="1734">
        <f t="shared" si="359" ref="P2787:P2792">SUM(L2787,O2787)</f>
        <v>0.0</v>
      </c>
      <c r="Q2787" s="2032" t="str">
        <f>IF($L2774="TC",0,IF($L2774="Nso",0,VLOOKUP($A2770,'Result Entry'!$B$9:$FW$108,38,0)))</f>
        <v/>
      </c>
      <c r="R2787" s="610"/>
      <c r="U2787" s="2039">
        <f>IF($L2774="TC",0,IF($L2774="Nso",0,VLOOKUP($A2770,'Result Entry'!$B$9:$FW$108,29,0)))</f>
        <v>0.0</v>
      </c>
      <c r="V2787" s="2039">
        <v>0.0</v>
      </c>
      <c r="W2787" s="2039">
        <f>IF($L2774="TC",0,IF($L2774="Nso",0,VLOOKUP($A2770,'Result Entry'!$B$9:$FW$108,31,0)))</f>
        <v>0.0</v>
      </c>
      <c r="X2787" s="2039">
        <v>0.0</v>
      </c>
    </row>
    <row r="2788" spans="8:8" s="1538" ht="33.75" customFormat="1" customHeight="1">
      <c r="A2788" s="1954"/>
      <c r="B2788" s="1986" t="s">
        <v>70</v>
      </c>
      <c r="C2788" s="1551">
        <f>IF(Y2788&gt;=1,'Result Entry'!$AO$3,0)</f>
        <v>0.0</v>
      </c>
      <c r="D2788" s="1552"/>
      <c r="E2788" s="1728">
        <f>IF($L2774="TC",0,IF($L2774="Nso",0,VLOOKUP($A2770,'Result Entry'!$B$9:$FW$108,40,0)))</f>
        <v>0.0</v>
      </c>
      <c r="F2788" s="1729">
        <f>IF($L2774="TC",0,IF($L2774="Nso",0,VLOOKUP($A2770,'Result Entry'!$B$9:$FW$108,41,0)))</f>
        <v>0.0</v>
      </c>
      <c r="G2788" s="1729">
        <f>IF($L2774="TC",0,IF($L2774="Nso",0,VLOOKUP($A2770,'Result Entry'!$B$9:$FW$108,42,0)))</f>
        <v>0.0</v>
      </c>
      <c r="H2788" s="2034">
        <f t="shared" si="355"/>
        <v>0.0</v>
      </c>
      <c r="I2788" s="2035" t="str">
        <f>CONCATENATE(U2788,"/",'Result Entry'!$AS$7)</f>
        <v>0/40</v>
      </c>
      <c r="J2788" s="2036" t="str">
        <f>IF(V2788=0,"--",CONCATENATE(V2788,"/",'Result Entry'!$AT$7))</f>
        <v>--</v>
      </c>
      <c r="K2788" s="2037">
        <f t="shared" si="356"/>
        <v>0.0</v>
      </c>
      <c r="L2788" s="2038">
        <f t="shared" si="357"/>
        <v>0.0</v>
      </c>
      <c r="M2788" s="2035" t="str">
        <f>CONCATENATE(W2788,"/",'Result Entry'!$AW$7)</f>
        <v>0/100</v>
      </c>
      <c r="N2788" s="2036" t="str">
        <f>IF(X2788=0,"--",CONCATENATE(X2788,"/",'Result Entry'!$AX$7))</f>
        <v>--</v>
      </c>
      <c r="O2788" s="2031">
        <f t="shared" si="358"/>
        <v>0.0</v>
      </c>
      <c r="P2788" s="1734">
        <f t="shared" si="359"/>
        <v>0.0</v>
      </c>
      <c r="Q2788" s="2032" t="str">
        <f>IF($L2774="TC",0,IF($L2774="Nso",0,VLOOKUP($A2770,'Result Entry'!$B$9:$FW$108,55,0)))</f>
        <v/>
      </c>
      <c r="R2788" s="610"/>
      <c r="U2788" s="2039">
        <f>IF($L2774="TC",0,IF($L2774="Nso",0,VLOOKUP($A2770,'Result Entry'!$B$9:$FW$108,44,0)))</f>
        <v>0.0</v>
      </c>
      <c r="V2788" s="2039">
        <f>IF($L2774="TC",0,IF($L2774="Nso",0,VLOOKUP($A2770,'Result Entry'!$B$9:$FW$108,45,0)))</f>
        <v>0.0</v>
      </c>
      <c r="W2788" s="2039">
        <f>IF($L2774="TC",0,IF($L2774="Nso",0,VLOOKUP($A2770,'Result Entry'!$B$9:$FW$108,48,0)))</f>
        <v>0.0</v>
      </c>
      <c r="X2788" s="2039">
        <f>IF($L2774="TC",0,IF($L2774="Nso",0,VLOOKUP($A2770,'Result Entry'!$B$9:$FW$108,49,0)))</f>
        <v>0.0</v>
      </c>
      <c r="Y2788" s="2039">
        <f>VLOOKUP($A2770,'Result Entry'!$B$9:$FW$108,39,0)</f>
        <v>0.0</v>
      </c>
    </row>
    <row r="2789" spans="8:8" s="1538" ht="33.75" customFormat="1" customHeight="1">
      <c r="A2789" s="1954"/>
      <c r="B2789" s="1986" t="s">
        <v>70</v>
      </c>
      <c r="C2789" s="1551">
        <f>IF(Y2789&gt;=1,'Result Entry'!$BF$3,0)</f>
        <v>0.0</v>
      </c>
      <c r="D2789" s="1552"/>
      <c r="E2789" s="1728">
        <f>IF($L2774="TC",0,IF($L2774="Nso",0,VLOOKUP($A2770,'Result Entry'!$B$9:$FW$108,57,0)))</f>
        <v>0.0</v>
      </c>
      <c r="F2789" s="1729">
        <f>IF($L2774="TC",0,IF($L2774="Nso",0,VLOOKUP($A2770,'Result Entry'!$B$9:$FW$108,58,0)))</f>
        <v>0.0</v>
      </c>
      <c r="G2789" s="1729">
        <f>IF($L2774="TC",0,IF($L2774="Nso",0,VLOOKUP($A2770,'Result Entry'!$B$9:$FW$108,59,0)))</f>
        <v>0.0</v>
      </c>
      <c r="H2789" s="2034">
        <f t="shared" si="355"/>
        <v>0.0</v>
      </c>
      <c r="I2789" s="2035" t="str">
        <f>CONCATENATE(U2789,"/",'Result Entry'!$BJ$7)</f>
        <v>0/70</v>
      </c>
      <c r="J2789" s="2036" t="str">
        <f>IF(V2789=0,"--",CONCATENATE(V2789,"/",'Result Entry'!$BK$7))</f>
        <v>--</v>
      </c>
      <c r="K2789" s="2037">
        <f t="shared" si="356"/>
        <v>0.0</v>
      </c>
      <c r="L2789" s="2038">
        <f t="shared" si="357"/>
        <v>0.0</v>
      </c>
      <c r="M2789" s="2035" t="str">
        <f>CONCATENATE(W2789,"/",'Result Entry'!$BN$7)</f>
        <v>0/100</v>
      </c>
      <c r="N2789" s="2036" t="str">
        <f>IF(X2789=0,"--",CONCATENATE(X2789,"/",'Result Entry'!$BO$7))</f>
        <v>--</v>
      </c>
      <c r="O2789" s="2031">
        <f t="shared" si="358"/>
        <v>0.0</v>
      </c>
      <c r="P2789" s="1734">
        <f t="shared" si="359"/>
        <v>0.0</v>
      </c>
      <c r="Q2789" s="2032" t="str">
        <f>IF($L2774="TC",0,IF($L2774="Nso",0,VLOOKUP($A2770,'Result Entry'!$B$9:$FW$108,72,0)))</f>
        <v/>
      </c>
      <c r="R2789" s="610"/>
      <c r="U2789" s="2039">
        <f>IF($L2774="TC",0,IF($L2774="Nso",0,VLOOKUP($A2770,'Result Entry'!$B$9:$FW$108,61,0)))</f>
        <v>0.0</v>
      </c>
      <c r="V2789" s="2039">
        <f>IF($L2774="TC",0,IF($L2774="Nso",0,VLOOKUP($A2770,'Result Entry'!$B$9:$FW$108,62,0)))</f>
        <v>0.0</v>
      </c>
      <c r="W2789" s="2039">
        <f>IF($L2774="TC",0,IF($L2774="Nso",0,VLOOKUP($A2770,'Result Entry'!$B$9:$FW$108,65,0)))</f>
        <v>0.0</v>
      </c>
      <c r="X2789" s="2039">
        <f>IF($L2774="TC",0,IF($L2774="Nso",0,VLOOKUP($A2770,'Result Entry'!$B$9:$FW$108,66,0)))</f>
        <v>0.0</v>
      </c>
      <c r="Y2789" s="2039">
        <f>VLOOKUP($A2770,'Result Entry'!$B$9:$FW$108,56,0)</f>
        <v>0.0</v>
      </c>
    </row>
    <row r="2790" spans="8:8" s="1538" ht="33.75" customFormat="1" customHeight="1">
      <c r="A2790" s="1954"/>
      <c r="B2790" s="1986" t="s">
        <v>70</v>
      </c>
      <c r="C2790" s="1554">
        <f>IF(Y2790&gt;=1,'Result Entry'!$BW$3,0)</f>
        <v>0.0</v>
      </c>
      <c r="D2790" s="2040"/>
      <c r="E2790" s="2041">
        <f>IF($L2774="TC",0,IF($L2774="Nso",0,VLOOKUP($A2770,'Result Entry'!$B$9:$FW$108,74,0)))</f>
        <v>0.0</v>
      </c>
      <c r="F2790" s="2042">
        <f>IF($L2774="TC",0,IF($L2774="Nso",0,VLOOKUP($A2770,'Result Entry'!$B$9:$FW$108,75,0)))</f>
        <v>0.0</v>
      </c>
      <c r="G2790" s="2042">
        <f>IF($L2774="TC",0,IF($L2774="Nso",0,VLOOKUP($A2770,'Result Entry'!$B$9:$FW$108,76,0)))</f>
        <v>0.0</v>
      </c>
      <c r="H2790" s="2043">
        <f t="shared" si="355"/>
        <v>0.0</v>
      </c>
      <c r="I2790" s="2044" t="str">
        <f>CONCATENATE(U2790,"/",'Result Entry'!$CA$7)</f>
        <v>0/70</v>
      </c>
      <c r="J2790" s="2045" t="str">
        <f>IF(V2790=0,"--",CONCATENATE(V2790,"/",'Result Entry'!$CB$7))</f>
        <v>--</v>
      </c>
      <c r="K2790" s="2046">
        <f t="shared" si="356"/>
        <v>0.0</v>
      </c>
      <c r="L2790" s="2047">
        <f t="shared" si="357"/>
        <v>0.0</v>
      </c>
      <c r="M2790" s="2044" t="str">
        <f>CONCATENATE(W2790,"/",'Result Entry'!$CE$7)</f>
        <v>0/100</v>
      </c>
      <c r="N2790" s="2045" t="str">
        <f>IF(X2790=0,"--",CONCATENATE(X2790,"/",'Result Entry'!$CF$7))</f>
        <v>--</v>
      </c>
      <c r="O2790" s="2043">
        <f t="shared" si="358"/>
        <v>0.0</v>
      </c>
      <c r="P2790" s="2048">
        <f t="shared" si="359"/>
        <v>0.0</v>
      </c>
      <c r="Q2790" s="2049" t="str">
        <f>IF($L2774="TC",0,IF($L2774="Nso",0,VLOOKUP($A2770,'Result Entry'!$B$9:$FW$108,89,0)))</f>
        <v/>
      </c>
      <c r="R2790" s="610"/>
      <c r="U2790" s="2041">
        <f>IF($L2774="TC",0,IF($L2774="Nso",0,VLOOKUP($A2770,'Result Entry'!$B$9:$FW$108,78,0)))</f>
        <v>0.0</v>
      </c>
      <c r="V2790" s="2041">
        <f>IF($L2774="TC",0,IF($L2774="Nso",0,VLOOKUP($A2770,'Result Entry'!$B$9:$FW$108,79,0)))</f>
        <v>0.0</v>
      </c>
      <c r="W2790" s="2041">
        <f>IF($L2774="TC",0,IF($L2774="Nso",0,VLOOKUP($A2770,'Result Entry'!$B$9:$FW$108,82,0)))</f>
        <v>0.0</v>
      </c>
      <c r="X2790" s="2041">
        <f>IF($L2774="TC",0,IF($L2774="Nso",0,VLOOKUP($A2770,'Result Entry'!$B$9:$FW$108,83,0)))</f>
        <v>0.0</v>
      </c>
      <c r="Y2790" s="2041">
        <f>VLOOKUP($A2770,'Result Entry'!$B$9:$FW$108,73,0)</f>
        <v>0.0</v>
      </c>
    </row>
    <row r="2791" spans="8:8" s="1538" ht="33.75" customFormat="1" customHeight="1">
      <c r="A2791" s="1954"/>
      <c r="B2791" s="1986" t="s">
        <v>70</v>
      </c>
      <c r="C2791" s="2050">
        <f>IF(Y2791&gt;=1,'Result Entry'!$CN$3,0)</f>
        <v>0.0</v>
      </c>
      <c r="D2791" s="2040"/>
      <c r="E2791" s="2051">
        <f>IF($L2774="TC",0,IF($L2774="Nso",0,VLOOKUP($A2770,'Result Entry'!$B$9:$FW$108,91,0)))</f>
        <v>0.0</v>
      </c>
      <c r="F2791" s="2052">
        <f>IF($L2774="TC",0,IF($L2774="Nso",0,VLOOKUP($A2770,'Result Entry'!$B$9:$FW$108,92,0)))</f>
        <v>0.0</v>
      </c>
      <c r="G2791" s="2052">
        <f>IF($L2774="TC",0,IF($L2774="Nso",0,VLOOKUP($A2770,'Result Entry'!$B$9:$FW$108,93,0)))</f>
        <v>0.0</v>
      </c>
      <c r="H2791" s="2053">
        <f t="shared" si="355"/>
        <v>0.0</v>
      </c>
      <c r="I2791" s="2054" t="str">
        <f>CONCATENATE(U2791,"/",'Result Entry'!$CR$7)</f>
        <v>0/70</v>
      </c>
      <c r="J2791" s="2055" t="str">
        <f>IF(V2791=0,"--",CONCATENATE(V2791,"/",'Result Entry'!$CS$7))</f>
        <v>--</v>
      </c>
      <c r="K2791" s="2056">
        <f t="shared" si="356"/>
        <v>0.0</v>
      </c>
      <c r="L2791" s="2057">
        <f t="shared" si="357"/>
        <v>0.0</v>
      </c>
      <c r="M2791" s="2054" t="str">
        <f>CONCATENATE(W2791,"/",'Result Entry'!$CV$7)</f>
        <v>0/100</v>
      </c>
      <c r="N2791" s="2055" t="str">
        <f>IF(X2791=0,"--",CONCATENATE(X2791,"/",'Result Entry'!$CW$7))</f>
        <v>--</v>
      </c>
      <c r="O2791" s="2053">
        <f t="shared" si="358"/>
        <v>0.0</v>
      </c>
      <c r="P2791" s="2058">
        <f t="shared" si="359"/>
        <v>0.0</v>
      </c>
      <c r="Q2791" s="2059" t="str">
        <f>IF($L2774="TC",0,IF($L2774="Nso",0,VLOOKUP($A2770,'Result Entry'!$B$9:$FW$108,106,0)))</f>
        <v/>
      </c>
      <c r="R2791" s="610"/>
      <c r="U2791" s="2051">
        <f>IF($L2774="TC",0,IF($L2774="Nso",0,VLOOKUP($A2770,'Result Entry'!$B$9:$FW$108,95,0)))</f>
        <v>0.0</v>
      </c>
      <c r="V2791" s="2051">
        <f>IF($L2774="TC",0,IF($L2774="Nso",0,VLOOKUP($A2770,'Result Entry'!$B$9:$FW$108,96,0)))</f>
        <v>0.0</v>
      </c>
      <c r="W2791" s="2051">
        <f>IF($L2774="TC",0,IF($L2774="Nso",0,VLOOKUP($A2770,'Result Entry'!$B$9:$FW$108,99,0)))</f>
        <v>0.0</v>
      </c>
      <c r="X2791" s="2051">
        <f>IF($L2774="TC",0,IF($L2774="Nso",0,VLOOKUP($A2770,'Result Entry'!$B$9:$FW$108,100,0)))</f>
        <v>0.0</v>
      </c>
      <c r="Y2791" s="2051">
        <f>VLOOKUP($A2770,'Result Entry'!$B$9:$FW$108,90,0)</f>
        <v>0.0</v>
      </c>
    </row>
    <row r="2792" spans="8:8" s="1538" ht="33.75" customFormat="1" customHeight="1">
      <c r="A2792" s="1954"/>
      <c r="B2792" s="1986" t="s">
        <v>70</v>
      </c>
      <c r="C2792" s="1554">
        <f>IF(Y2792&gt;=1,'Result Entry'!$DE$3,0)</f>
        <v>0.0</v>
      </c>
      <c r="D2792" s="2040"/>
      <c r="E2792" s="1739">
        <f>IF($L2774="TC",0,IF($L2774="Nso",0,VLOOKUP($A2770,'Result Entry'!$B$9:$FW$108,108,0)))</f>
        <v>0.0</v>
      </c>
      <c r="F2792" s="1740">
        <f>IF($L2774="TC",0,IF($L2774="Nso",0,VLOOKUP($A2770,'Result Entry'!$B$9:$FW$108,109,0)))</f>
        <v>0.0</v>
      </c>
      <c r="G2792" s="1740">
        <f>IF($L2774="TC",0,IF($L2774="Nso",0,VLOOKUP($A2770,'Result Entry'!$B$9:$FW$108,110,0)))</f>
        <v>0.0</v>
      </c>
      <c r="H2792" s="2060">
        <f t="shared" si="355"/>
        <v>0.0</v>
      </c>
      <c r="I2792" s="2061" t="str">
        <f>CONCATENATE(U2792,"/",'Result Entry'!$DI$7)</f>
        <v>0/70</v>
      </c>
      <c r="J2792" s="2062" t="str">
        <f>IF(V2792=0,"--",CONCATENATE(V2792,"/",'Result Entry'!$DJ$7))</f>
        <v>--</v>
      </c>
      <c r="K2792" s="2063">
        <f t="shared" si="356"/>
        <v>0.0</v>
      </c>
      <c r="L2792" s="2064">
        <f t="shared" si="357"/>
        <v>0.0</v>
      </c>
      <c r="M2792" s="2061" t="str">
        <f>CONCATENATE(W2792,"/",'Result Entry'!$DM$7)</f>
        <v>0/100</v>
      </c>
      <c r="N2792" s="2062" t="str">
        <f>IF(X2792=0,"--",CONCATENATE(X2792,"/",'Result Entry'!$DN$7))</f>
        <v>--</v>
      </c>
      <c r="O2792" s="2060">
        <f t="shared" si="358"/>
        <v>0.0</v>
      </c>
      <c r="P2792" s="1746">
        <f t="shared" si="359"/>
        <v>0.0</v>
      </c>
      <c r="Q2792" s="2032" t="str">
        <f>IF($L2774="TC",0,IF($L2774="Nso",0,VLOOKUP($A2770,'Result Entry'!$B$9:$FW$108,123,0)))</f>
        <v/>
      </c>
      <c r="R2792" s="610"/>
      <c r="U2792" s="2065">
        <f>IF($L2774="TC",0,IF($L2774="Nso",0,VLOOKUP($A2770,'Result Entry'!$B$9:$FW$108,112,0)))</f>
        <v>0.0</v>
      </c>
      <c r="V2792" s="2065">
        <f>IF($L2774="TC",0,IF($L2774="Nso",0,VLOOKUP($A2770,'Result Entry'!$B$9:$FW$108,113,0)))</f>
        <v>0.0</v>
      </c>
      <c r="W2792" s="2065">
        <f>IF($L2774="TC",0,IF($L2774="Nso",0,VLOOKUP($A2770,'Result Entry'!$B$9:$FW$108,116,0)))</f>
        <v>0.0</v>
      </c>
      <c r="X2792" s="2065">
        <f>IF($L2774="TC",0,IF($L2774="Nso",0,VLOOKUP($A2770,'Result Entry'!$B$9:$FW$108,117,0)))</f>
        <v>0.0</v>
      </c>
      <c r="Y2792" s="2065">
        <f>VLOOKUP($A2770,'Result Entry'!$B$9:$FW$108,107,0)</f>
        <v>0.0</v>
      </c>
    </row>
    <row r="2793" spans="8:8" ht="33.75" customHeight="1">
      <c r="A2793" s="1954"/>
      <c r="B2793" s="1986" t="s">
        <v>70</v>
      </c>
      <c r="C2793" s="1565" t="s">
        <v>78</v>
      </c>
      <c r="D2793" s="1566"/>
      <c r="E2793" s="1567"/>
      <c r="F2793" s="1747" t="s">
        <v>79</v>
      </c>
      <c r="G2793" s="2066"/>
      <c r="H2793" s="1748"/>
      <c r="I2793" s="1747" t="s">
        <v>80</v>
      </c>
      <c r="J2793" s="1749"/>
      <c r="K2793" s="2067" t="s">
        <v>42</v>
      </c>
      <c r="L2793" s="2068"/>
      <c r="M2793" s="2067" t="s">
        <v>92</v>
      </c>
      <c r="N2793" s="1753"/>
      <c r="O2793" s="1752" t="s">
        <v>40</v>
      </c>
      <c r="P2793" s="1753"/>
      <c r="Q2793" s="2069" t="s">
        <v>44</v>
      </c>
      <c r="R2793" s="610"/>
    </row>
    <row r="2794" spans="8:8" ht="33.75" customHeight="1">
      <c r="A2794" s="1954"/>
      <c r="B2794" s="1986" t="s">
        <v>70</v>
      </c>
      <c r="C2794" s="1577"/>
      <c r="D2794" s="1578"/>
      <c r="E2794" s="1579"/>
      <c r="F2794" s="1755">
        <f>IF($L2774="TC",0,IF($L2774="Nso",0,VLOOKUP($A2770,'Result Entry'!$B$9:$FW$108,171,0)))</f>
        <v>0.0</v>
      </c>
      <c r="G2794" s="2070"/>
      <c r="H2794" s="1756"/>
      <c r="I2794" s="2071">
        <f>IF($L2774="TC",0,IF($L2774="Nso",0,VLOOKUP($A2770,'Result Entry'!$B$9:$FW$108,172,0)))</f>
        <v>0.0</v>
      </c>
      <c r="J2794" s="2072"/>
      <c r="K2794" s="2073">
        <f>IF($L2774="TC",0,IF($L2774="Nso",0,VLOOKUP($A2770,'Result Entry'!$B$9:$FW$108,173,0)))</f>
        <v>0.0</v>
      </c>
      <c r="L2794" s="2074"/>
      <c r="M2794" s="2075" t="str">
        <f>IF($L2774="TC",0,IF($L2774="Nso",0,VLOOKUP($A2770,'Result Entry'!$B$9:$FW$108,174,0)))</f>
        <v/>
      </c>
      <c r="N2794" s="2076"/>
      <c r="O2794" s="1535" t="str">
        <f>VLOOKUP($A2770,'Result Entry'!$B$9:$FW$108,175,0)</f>
        <v/>
      </c>
      <c r="P2794" s="1534"/>
      <c r="Q2794" s="2077" t="str">
        <f>IF($L2774="TC",0,IF($L2774="Nso",0,VLOOKUP($A2770,'Result Entry'!$B$9:$FW$108,177,0)))</f>
        <v/>
      </c>
      <c r="R2794" s="610"/>
    </row>
    <row r="2795" spans="8:8" ht="33.75" customHeight="1">
      <c r="A2795" s="1954"/>
      <c r="B2795" s="1986" t="s">
        <v>70</v>
      </c>
      <c r="C2795" s="2078" t="s">
        <v>59</v>
      </c>
      <c r="D2795" s="2079"/>
      <c r="E2795" s="2079"/>
      <c r="F2795" s="2079"/>
      <c r="G2795" s="2079"/>
      <c r="H2795" s="2079"/>
      <c r="I2795" s="2080"/>
      <c r="J2795" s="1592" t="s">
        <v>60</v>
      </c>
      <c r="K2795" s="1592"/>
      <c r="L2795" s="1592"/>
      <c r="M2795" s="1593"/>
      <c r="N2795" s="1760">
        <f>VLOOKUP($A2770,'Result Entry'!$B$9:$FW$108,168,0)</f>
        <v>0.0</v>
      </c>
      <c r="O2795" s="1761"/>
      <c r="P2795" s="2081" t="s">
        <v>38</v>
      </c>
      <c r="Q2795" s="2082"/>
      <c r="R2795" s="610"/>
    </row>
    <row r="2796" spans="8:8" ht="33.75" customHeight="1">
      <c r="A2796" s="1954"/>
      <c r="B2796" s="1986" t="s">
        <v>70</v>
      </c>
      <c r="C2796" s="1598" t="s">
        <v>244</v>
      </c>
      <c r="D2796" s="1599"/>
      <c r="E2796" s="1599"/>
      <c r="F2796" s="2083" t="s">
        <v>158</v>
      </c>
      <c r="G2796" s="2084"/>
      <c r="H2796" s="2085"/>
      <c r="I2796" s="2086" t="s">
        <v>242</v>
      </c>
      <c r="J2796" s="1603" t="s">
        <v>61</v>
      </c>
      <c r="K2796" s="1603"/>
      <c r="L2796" s="1603"/>
      <c r="M2796" s="1604"/>
      <c r="N2796" s="1762">
        <f>VLOOKUP($A2770,'Result Entry'!$B$9:$FW$108,169,0)</f>
        <v>0.0</v>
      </c>
      <c r="O2796" s="1763"/>
      <c r="P2796" s="1607" t="str">
        <f>VLOOKUP($A2770,'Result Entry'!$B$9:$FW$108,170,0)</f>
        <v/>
      </c>
      <c r="Q2796" s="2087"/>
      <c r="R2796" s="610"/>
    </row>
    <row r="2797" spans="8:8" ht="33.75" customHeight="1">
      <c r="A2797" s="1954"/>
      <c r="B2797" s="1986" t="s">
        <v>70</v>
      </c>
      <c r="C2797" s="1598"/>
      <c r="D2797" s="1599"/>
      <c r="E2797" s="1599"/>
      <c r="F2797" s="2088"/>
      <c r="G2797" s="2089"/>
      <c r="H2797" s="2090"/>
      <c r="I2797" s="2091" t="s">
        <v>100</v>
      </c>
      <c r="J2797" s="1612" t="s">
        <v>62</v>
      </c>
      <c r="K2797" s="1612"/>
      <c r="L2797" s="1612"/>
      <c r="M2797" s="1613"/>
      <c r="N2797" s="2092">
        <f>IF($L2774="TC","Transferred",IF($L2774="Nso","NameSeparated",VLOOKUP($A2770,'Result Entry'!$B$9:$FW$108,178,0)))</f>
        <v>0.0</v>
      </c>
      <c r="O2797" s="2092"/>
      <c r="P2797" s="2092"/>
      <c r="Q2797" s="2093"/>
      <c r="R2797" s="610"/>
    </row>
    <row r="2798" spans="8:8" ht="33.75" customHeight="1">
      <c r="A2798" s="1954"/>
      <c r="B2798" s="1986" t="s">
        <v>70</v>
      </c>
      <c r="C2798" s="1766" t="str">
        <f>'Result Entry'!$DU$3</f>
        <v>Foundation Of Information Tech.</v>
      </c>
      <c r="D2798" s="1767"/>
      <c r="E2798" s="1768"/>
      <c r="F2798" s="1769" t="str">
        <f>IF(OR($L2774="TC",$L2774="Nso"),"",VLOOKUP($A2770,'Result Entry'!$B$9:$GS$108,196,0))</f>
        <v>0/200</v>
      </c>
      <c r="G2798" s="1769"/>
      <c r="H2798" s="1769"/>
      <c r="I2798" s="1770" t="str">
        <f>IF(F2798="","",VLOOKUP($A2770,'Result Entry'!$B$9:$GS$108,137,0))</f>
        <v/>
      </c>
      <c r="J2798" s="1621" t="s">
        <v>72</v>
      </c>
      <c r="K2798" s="1621"/>
      <c r="L2798" s="1621"/>
      <c r="M2798" s="1622"/>
      <c r="N2798" s="2094">
        <f>'Result Entry'!$T$2</f>
        <v>45041.0</v>
      </c>
      <c r="O2798" s="2095"/>
      <c r="P2798" s="2095"/>
      <c r="Q2798" s="2096"/>
      <c r="R2798" s="610"/>
    </row>
    <row r="2799" spans="8:8" ht="33.75" customHeight="1">
      <c r="A2799" s="1954"/>
      <c r="B2799" s="1986" t="s">
        <v>70</v>
      </c>
      <c r="C2799" s="1774" t="str">
        <f>'Result Entry'!$EI$3</f>
        <v>G.I.A.I.-II</v>
      </c>
      <c r="D2799" s="1775"/>
      <c r="E2799" s="1776"/>
      <c r="F2799" s="1769" t="str">
        <f>IF(OR($L2774="TC",$L2774="Nso"),"",VLOOKUP($A2770,'Result Entry'!$B$9:$GS$108,200,0))</f>
        <v>0/200</v>
      </c>
      <c r="G2799" s="1769"/>
      <c r="H2799" s="1769"/>
      <c r="I2799" s="1770" t="str">
        <f>IF(F2799="","",VLOOKUP($A2770,'Result Entry'!$B$9:$GS$108,149,0))</f>
        <v/>
      </c>
      <c r="J2799" s="1626"/>
      <c r="K2799" s="1627"/>
      <c r="L2799" s="1627"/>
      <c r="M2799" s="1627"/>
      <c r="N2799" s="1627"/>
      <c r="O2799" s="1627"/>
      <c r="P2799" s="1627"/>
      <c r="Q2799" s="2097"/>
      <c r="R2799" s="610"/>
    </row>
    <row r="2800" spans="8:8" ht="33.75" customHeight="1">
      <c r="A2800" s="1954"/>
      <c r="B2800" s="1986" t="s">
        <v>70</v>
      </c>
      <c r="C2800" s="1774" t="str">
        <f>'Result Entry'!$EU$3</f>
        <v>SOC.SER.PLAN</v>
      </c>
      <c r="D2800" s="1775"/>
      <c r="E2800" s="1776"/>
      <c r="F2800" s="1769" t="str">
        <f>IF(OR($L2774="TC",$L2774="Nso"),"",VLOOKUP($A2770,'Result Entry'!$B$9:$HS$108,204,0))</f>
        <v>0/200</v>
      </c>
      <c r="G2800" s="1769"/>
      <c r="H2800" s="1769"/>
      <c r="I2800" s="1770" t="str">
        <f>IF(F2800="","",VLOOKUP($A2770,'Result Entry'!$B$9:$GS$108,161,0))</f>
        <v/>
      </c>
      <c r="J2800" s="1629" t="s">
        <v>175</v>
      </c>
      <c r="K2800" s="2098"/>
      <c r="L2800" s="2098"/>
      <c r="M2800" s="1630"/>
      <c r="N2800" s="2099"/>
      <c r="O2800" s="2100"/>
      <c r="P2800" s="2100"/>
      <c r="Q2800" s="2101"/>
      <c r="R2800" s="610"/>
    </row>
    <row r="2801" spans="8:8" ht="33.75" customHeight="1">
      <c r="A2801" s="1954"/>
      <c r="B2801" s="1986" t="s">
        <v>70</v>
      </c>
      <c r="C2801" s="1774" t="str">
        <f>'Result Entry'!$FG$3</f>
        <v>Jeewan Kaushal</v>
      </c>
      <c r="D2801" s="1775"/>
      <c r="E2801" s="1776"/>
      <c r="F2801" s="1769" t="str">
        <f>IF(OR($L2774="TC",$L2774="Nso"),"",VLOOKUP($A2770,'Result Entry'!$B$9:$HS$108,208,0))</f>
        <v>0/100</v>
      </c>
      <c r="G2801" s="1769"/>
      <c r="H2801" s="1769"/>
      <c r="I2801" s="1770" t="str">
        <f>IF(F2801="","",VLOOKUP($A2770,'Result Entry'!$B$9:$HS$108,167,0))</f>
        <v/>
      </c>
      <c r="J2801" s="1629" t="s">
        <v>149</v>
      </c>
      <c r="K2801" s="2098"/>
      <c r="L2801" s="2098"/>
      <c r="M2801" s="1630"/>
      <c r="N2801" s="1630"/>
      <c r="O2801" s="1630"/>
      <c r="P2801" s="1630"/>
      <c r="Q2801" s="2102"/>
      <c r="R2801" s="610"/>
    </row>
    <row r="2802" spans="8:8" ht="33.75" customHeight="1">
      <c r="A2802" s="1954"/>
      <c r="B2802" s="1986" t="s">
        <v>70</v>
      </c>
      <c r="C2802" s="1777" t="s">
        <v>181</v>
      </c>
      <c r="D2802" s="1778"/>
      <c r="E2802" s="1779"/>
      <c r="F2802" s="2103" t="s">
        <v>182</v>
      </c>
      <c r="G2802" s="2104"/>
      <c r="H2802" s="2105"/>
      <c r="I2802" s="1782" t="s">
        <v>31</v>
      </c>
      <c r="J2802" s="1629" t="s">
        <v>176</v>
      </c>
      <c r="K2802" s="2098"/>
      <c r="L2802" s="2098"/>
      <c r="M2802" s="1630"/>
      <c r="N2802" s="1630"/>
      <c r="O2802" s="1630"/>
      <c r="P2802" s="1630"/>
      <c r="Q2802" s="2102"/>
      <c r="R2802" s="610"/>
    </row>
    <row r="2803" spans="8:8" ht="33.75" customHeight="1">
      <c r="A2803" s="1954"/>
      <c r="B2803" s="1986" t="s">
        <v>70</v>
      </c>
      <c r="C2803" s="1783"/>
      <c r="D2803" s="1784"/>
      <c r="E2803" s="1785"/>
      <c r="F2803" s="1786" t="s">
        <v>245</v>
      </c>
      <c r="G2803" s="2106"/>
      <c r="H2803" s="1787"/>
      <c r="I2803" s="1788" t="s">
        <v>63</v>
      </c>
      <c r="J2803" s="1647" t="s">
        <v>68</v>
      </c>
      <c r="K2803" s="1648"/>
      <c r="L2803" s="1648"/>
      <c r="M2803" s="1648"/>
      <c r="N2803" s="1648"/>
      <c r="O2803" s="1648"/>
      <c r="P2803" s="1648"/>
      <c r="Q2803" s="2107"/>
      <c r="R2803" s="610"/>
    </row>
    <row r="2804" spans="8:8" ht="33.75" customHeight="1">
      <c r="A2804" s="1954"/>
      <c r="B2804" s="1986" t="s">
        <v>70</v>
      </c>
      <c r="C2804" s="1783"/>
      <c r="D2804" s="1784"/>
      <c r="E2804" s="1785"/>
      <c r="F2804" s="1786" t="s">
        <v>246</v>
      </c>
      <c r="G2804" s="2106"/>
      <c r="H2804" s="1787"/>
      <c r="I2804" s="1788" t="s">
        <v>64</v>
      </c>
      <c r="J2804" s="1650"/>
      <c r="K2804" s="1651"/>
      <c r="L2804" s="1651"/>
      <c r="M2804" s="1651"/>
      <c r="N2804" s="1651"/>
      <c r="O2804" s="1651"/>
      <c r="P2804" s="1651"/>
      <c r="Q2804" s="2108"/>
      <c r="R2804" s="610"/>
    </row>
    <row r="2805" spans="8:8" ht="33.75" customHeight="1">
      <c r="A2805" s="1954"/>
      <c r="B2805" s="1986" t="s">
        <v>70</v>
      </c>
      <c r="C2805" s="1783"/>
      <c r="D2805" s="1784"/>
      <c r="E2805" s="1785"/>
      <c r="F2805" s="1786" t="s">
        <v>247</v>
      </c>
      <c r="G2805" s="2106"/>
      <c r="H2805" s="1787"/>
      <c r="I2805" s="1788" t="s">
        <v>66</v>
      </c>
      <c r="J2805" s="1650"/>
      <c r="K2805" s="1651"/>
      <c r="L2805" s="1651"/>
      <c r="M2805" s="1651"/>
      <c r="N2805" s="1651"/>
      <c r="O2805" s="1651"/>
      <c r="P2805" s="1651"/>
      <c r="Q2805" s="2108"/>
      <c r="R2805" s="610"/>
    </row>
    <row r="2806" spans="8:8" ht="33.75" customHeight="1">
      <c r="A2806" s="1954"/>
      <c r="B2806" s="1986" t="s">
        <v>70</v>
      </c>
      <c r="C2806" s="1783"/>
      <c r="D2806" s="1784"/>
      <c r="E2806" s="1785"/>
      <c r="F2806" s="1786" t="s">
        <v>248</v>
      </c>
      <c r="G2806" s="2106"/>
      <c r="H2806" s="1787"/>
      <c r="I2806" s="1788" t="s">
        <v>65</v>
      </c>
      <c r="J2806" s="1653" t="s">
        <v>81</v>
      </c>
      <c r="K2806" s="1654"/>
      <c r="L2806" s="1654"/>
      <c r="M2806" s="1654"/>
      <c r="N2806" s="1654"/>
      <c r="O2806" s="1654"/>
      <c r="P2806" s="1654"/>
      <c r="Q2806" s="2109"/>
      <c r="R2806" s="610"/>
    </row>
    <row r="2807" spans="8:8" ht="33.75" customHeight="1">
      <c r="A2807" s="1954"/>
      <c r="B2807" s="2110" t="s">
        <v>70</v>
      </c>
      <c r="C2807" s="2111"/>
      <c r="D2807" s="2112"/>
      <c r="E2807" s="2113"/>
      <c r="F2807" s="2114"/>
      <c r="G2807" s="2115"/>
      <c r="H2807" s="2115"/>
      <c r="I2807" s="2116"/>
      <c r="J2807" s="2117"/>
      <c r="K2807" s="2118"/>
      <c r="L2807" s="2118"/>
      <c r="M2807" s="2118"/>
      <c r="N2807" s="2118"/>
      <c r="O2807" s="2118"/>
      <c r="P2807" s="2118"/>
      <c r="Q2807" s="2119"/>
      <c r="R2807" s="610"/>
    </row>
    <row r="2808" spans="8:8" s="927" ht="48.75" customFormat="1" customHeight="1">
      <c r="A2808" s="1439"/>
      <c r="B2808" s="2120"/>
      <c r="C2808" s="2120"/>
      <c r="D2808" s="2120"/>
      <c r="E2808" s="2120"/>
      <c r="F2808" s="2120"/>
      <c r="G2808" s="2120"/>
      <c r="H2808" s="2120"/>
      <c r="I2808" s="2120"/>
      <c r="J2808" s="2120"/>
      <c r="K2808" s="2120"/>
      <c r="L2808" s="2120"/>
      <c r="M2808" s="2120"/>
      <c r="N2808" s="2120"/>
      <c r="O2808" s="2120"/>
      <c r="P2808" s="2120"/>
      <c r="Q2808" s="2120"/>
      <c r="R2808" s="610"/>
    </row>
    <row r="2809" spans="8:8" ht="9.75" customHeight="1">
      <c r="A2809" s="1949">
        <f>A2770+1</f>
        <v>73.0</v>
      </c>
      <c r="B2809" s="1949"/>
      <c r="C2809" s="1949"/>
      <c r="D2809" s="1949"/>
      <c r="E2809" s="1949"/>
      <c r="F2809" s="1949"/>
      <c r="G2809" s="1949"/>
      <c r="H2809" s="1949"/>
      <c r="I2809" s="1949"/>
      <c r="J2809" s="1949"/>
      <c r="K2809" s="1949"/>
      <c r="L2809" s="1949"/>
      <c r="M2809" s="1949"/>
      <c r="N2809" s="1949"/>
      <c r="O2809" s="1949"/>
      <c r="P2809" s="1949"/>
      <c r="Q2809" s="1949"/>
      <c r="R2809" s="1949"/>
    </row>
    <row r="2810" spans="8:8" ht="16.5" customHeight="1">
      <c r="A2810" s="1950"/>
      <c r="B2810" s="1951" t="s">
        <v>51</v>
      </c>
      <c r="C2810" s="1952"/>
      <c r="D2810" s="1952"/>
      <c r="E2810" s="1952"/>
      <c r="F2810" s="1952"/>
      <c r="G2810" s="1952"/>
      <c r="H2810" s="1952"/>
      <c r="I2810" s="1952"/>
      <c r="J2810" s="1952"/>
      <c r="K2810" s="1952"/>
      <c r="L2810" s="1952"/>
      <c r="M2810" s="1952"/>
      <c r="N2810" s="1952"/>
      <c r="O2810" s="1952"/>
      <c r="P2810" s="1952"/>
      <c r="Q2810" s="1953"/>
      <c r="R2810" s="610"/>
    </row>
    <row r="2811" spans="8:8" ht="62.25" customHeight="1">
      <c r="A2811" s="1954"/>
      <c r="B2811" s="1955"/>
      <c r="C2811" s="1956"/>
      <c r="D2811" s="1957" t="str">
        <f>Master!$E$8</f>
        <v>Govt. Sr. Secondary School </v>
      </c>
      <c r="E2811" s="1958"/>
      <c r="F2811" s="1958"/>
      <c r="G2811" s="1958"/>
      <c r="H2811" s="1958"/>
      <c r="I2811" s="1958"/>
      <c r="J2811" s="1958"/>
      <c r="K2811" s="1958"/>
      <c r="L2811" s="1958"/>
      <c r="M2811" s="1958"/>
      <c r="N2811" s="1958"/>
      <c r="O2811" s="1958"/>
      <c r="P2811" s="1958"/>
      <c r="Q2811" s="1959"/>
      <c r="R2811" s="610"/>
    </row>
    <row r="2812" spans="8:8" ht="33.0" customHeight="1">
      <c r="A2812" s="1954"/>
      <c r="B2812" s="1960"/>
      <c r="C2812" s="1961"/>
      <c r="D2812" s="1962" t="str">
        <f>Master!$E$11</f>
        <v>P.S.-Bapini (Jodhpur)</v>
      </c>
      <c r="E2812" s="1962"/>
      <c r="F2812" s="1962"/>
      <c r="G2812" s="1962"/>
      <c r="H2812" s="1962"/>
      <c r="I2812" s="1962"/>
      <c r="J2812" s="1962"/>
      <c r="K2812" s="1962"/>
      <c r="L2812" s="1962"/>
      <c r="M2812" s="1962"/>
      <c r="N2812" s="1962"/>
      <c r="O2812" s="1962"/>
      <c r="P2812" s="1962"/>
      <c r="Q2812" s="1963"/>
      <c r="R2812" s="610"/>
    </row>
    <row r="2813" spans="8:8" ht="21.75" customHeight="1">
      <c r="A2813" s="1954"/>
      <c r="B2813" s="1964"/>
      <c r="C2813" s="1965" t="s">
        <v>151</v>
      </c>
      <c r="D2813" s="1966"/>
      <c r="E2813" s="1966"/>
      <c r="F2813" s="1966"/>
      <c r="G2813" s="1966"/>
      <c r="H2813" s="1967"/>
      <c r="I2813" s="1968" t="s">
        <v>128</v>
      </c>
      <c r="J2813" s="1969"/>
      <c r="K2813" s="1969"/>
      <c r="L2813" s="1970">
        <f>VLOOKUP(A2809,'Result Entry'!$B$6:$K$108,6,0)</f>
        <v>0.0</v>
      </c>
      <c r="M2813" s="1971"/>
      <c r="N2813" s="1972" t="s">
        <v>69</v>
      </c>
      <c r="O2813" s="1973"/>
      <c r="P2813" s="1974">
        <f>Master!$E$14</f>
        <v>8.151106901E9</v>
      </c>
      <c r="Q2813" s="1975"/>
      <c r="R2813" s="610"/>
    </row>
    <row r="2814" spans="8:8" ht="21.75" customHeight="1">
      <c r="A2814" s="1954"/>
      <c r="B2814" s="1976"/>
      <c r="C2814" s="1965"/>
      <c r="D2814" s="1966"/>
      <c r="E2814" s="1966"/>
      <c r="F2814" s="1966"/>
      <c r="G2814" s="1966"/>
      <c r="H2814" s="1967"/>
      <c r="I2814" s="1968"/>
      <c r="J2814" s="1969"/>
      <c r="K2814" s="1969"/>
      <c r="L2814" s="1970"/>
      <c r="M2814" s="1971"/>
      <c r="N2814" s="1470" t="s">
        <v>67</v>
      </c>
      <c r="O2814" s="1471"/>
      <c r="P2814" s="1472"/>
      <c r="Q2814" s="1977"/>
      <c r="R2814" s="610"/>
    </row>
    <row r="2815" spans="8:8" ht="21.75" customHeight="1">
      <c r="A2815" s="1954"/>
      <c r="B2815" s="1976"/>
      <c r="C2815" s="1978"/>
      <c r="D2815" s="1979"/>
      <c r="E2815" s="1979"/>
      <c r="F2815" s="1979"/>
      <c r="G2815" s="1979"/>
      <c r="H2815" s="1980"/>
      <c r="I2815" s="1981"/>
      <c r="J2815" s="1982"/>
      <c r="K2815" s="1982"/>
      <c r="L2815" s="1983"/>
      <c r="M2815" s="1984"/>
      <c r="N2815" s="1479" t="s">
        <v>52</v>
      </c>
      <c r="O2815" s="1480"/>
      <c r="P2815" s="1481" t="str">
        <f>Master!$E$6</f>
        <v>2022-23</v>
      </c>
      <c r="Q2815" s="1985"/>
      <c r="R2815" s="610"/>
    </row>
    <row r="2816" spans="8:8" ht="33.75" customHeight="1">
      <c r="A2816" s="1954"/>
      <c r="B2816" s="1986" t="s">
        <v>70</v>
      </c>
      <c r="C2816" s="1677" t="s">
        <v>21</v>
      </c>
      <c r="D2816" s="1678"/>
      <c r="E2816" s="1678"/>
      <c r="F2816" s="1678"/>
      <c r="G2816" s="1679"/>
      <c r="H2816" s="1680" t="s">
        <v>150</v>
      </c>
      <c r="I2816" s="1681">
        <f>VLOOKUP($A2809,'Result Entry'!$B$9:$FW$108,4,0)</f>
        <v>0.0</v>
      </c>
      <c r="J2816" s="1681"/>
      <c r="K2816" s="1681"/>
      <c r="L2816" s="1681"/>
      <c r="M2816" s="1681"/>
      <c r="N2816" s="1681"/>
      <c r="O2816" s="1681"/>
      <c r="P2816" s="1681"/>
      <c r="Q2816" s="1987"/>
      <c r="R2816" s="610"/>
    </row>
    <row r="2817" spans="8:8" ht="33.75" customHeight="1">
      <c r="A2817" s="1954"/>
      <c r="B2817" s="1986" t="s">
        <v>70</v>
      </c>
      <c r="C2817" s="1683" t="s">
        <v>23</v>
      </c>
      <c r="D2817" s="1684"/>
      <c r="E2817" s="1684"/>
      <c r="F2817" s="1684"/>
      <c r="G2817" s="1685"/>
      <c r="H2817" s="1686" t="s">
        <v>150</v>
      </c>
      <c r="I2817" s="1687">
        <f>VLOOKUP($A2809,'Result Entry'!$B$9:$FW$108,7,0)</f>
        <v>0.0</v>
      </c>
      <c r="J2817" s="1687"/>
      <c r="K2817" s="1687"/>
      <c r="L2817" s="1687"/>
      <c r="M2817" s="1687"/>
      <c r="N2817" s="1687"/>
      <c r="O2817" s="1687"/>
      <c r="P2817" s="1687"/>
      <c r="Q2817" s="1988"/>
      <c r="R2817" s="610"/>
    </row>
    <row r="2818" spans="8:8" ht="33.75" customHeight="1">
      <c r="A2818" s="1954"/>
      <c r="B2818" s="1986" t="s">
        <v>70</v>
      </c>
      <c r="C2818" s="1683" t="s">
        <v>24</v>
      </c>
      <c r="D2818" s="1684"/>
      <c r="E2818" s="1684"/>
      <c r="F2818" s="1684"/>
      <c r="G2818" s="1685"/>
      <c r="H2818" s="1686" t="s">
        <v>150</v>
      </c>
      <c r="I2818" s="1687">
        <f>VLOOKUP($A2809,'Result Entry'!$B$9:$FW$108,8,0)</f>
        <v>0.0</v>
      </c>
      <c r="J2818" s="1687"/>
      <c r="K2818" s="1687"/>
      <c r="L2818" s="1687"/>
      <c r="M2818" s="1687"/>
      <c r="N2818" s="1687"/>
      <c r="O2818" s="1687"/>
      <c r="P2818" s="1687"/>
      <c r="Q2818" s="1988"/>
      <c r="R2818" s="610"/>
    </row>
    <row r="2819" spans="8:8" ht="33.75" customHeight="1">
      <c r="A2819" s="1954"/>
      <c r="B2819" s="1986" t="s">
        <v>70</v>
      </c>
      <c r="C2819" s="1683" t="s">
        <v>53</v>
      </c>
      <c r="D2819" s="1684"/>
      <c r="E2819" s="1684"/>
      <c r="F2819" s="1684"/>
      <c r="G2819" s="1685"/>
      <c r="H2819" s="1686" t="s">
        <v>150</v>
      </c>
      <c r="I2819" s="1687">
        <f>VLOOKUP($A2809,'Result Entry'!$B$9:$FW$108,9,0)</f>
        <v>0.0</v>
      </c>
      <c r="J2819" s="1687"/>
      <c r="K2819" s="1687"/>
      <c r="L2819" s="1687"/>
      <c r="M2819" s="1687"/>
      <c r="N2819" s="1687"/>
      <c r="O2819" s="1687"/>
      <c r="P2819" s="1687"/>
      <c r="Q2819" s="1988"/>
      <c r="R2819" s="610"/>
    </row>
    <row r="2820" spans="8:8" ht="33.75" customHeight="1">
      <c r="A2820" s="1954"/>
      <c r="B2820" s="1986" t="s">
        <v>70</v>
      </c>
      <c r="C2820" s="1683" t="s">
        <v>54</v>
      </c>
      <c r="D2820" s="1684"/>
      <c r="E2820" s="1684"/>
      <c r="F2820" s="1684"/>
      <c r="G2820" s="1685"/>
      <c r="H2820" s="1686" t="s">
        <v>150</v>
      </c>
      <c r="I2820" s="1689" t="str">
        <f>CONCATENATE('Result Entry'!$G$4,'Result Entry'!$J$4)</f>
        <v>11(A)</v>
      </c>
      <c r="J2820" s="1687"/>
      <c r="K2820" s="1687"/>
      <c r="L2820" s="1687"/>
      <c r="M2820" s="1687"/>
      <c r="N2820" s="1687"/>
      <c r="O2820" s="1687"/>
      <c r="P2820" s="1687"/>
      <c r="Q2820" s="1988"/>
      <c r="R2820" s="610"/>
    </row>
    <row r="2821" spans="8:8" ht="33.75" customHeight="1">
      <c r="A2821" s="1954"/>
      <c r="B2821" s="1986" t="s">
        <v>70</v>
      </c>
      <c r="C2821" s="1742" t="s">
        <v>26</v>
      </c>
      <c r="D2821" s="1763"/>
      <c r="E2821" s="1763"/>
      <c r="F2821" s="1763"/>
      <c r="G2821" s="1989"/>
      <c r="H2821" s="1693" t="s">
        <v>150</v>
      </c>
      <c r="I2821" s="1694">
        <f>VLOOKUP($A2809,'Result Entry'!$B$9:$FW$108,10,0)</f>
        <v>0.0</v>
      </c>
      <c r="J2821" s="1694"/>
      <c r="K2821" s="1694"/>
      <c r="L2821" s="1694"/>
      <c r="M2821" s="1694"/>
      <c r="N2821" s="1694"/>
      <c r="O2821" s="1694"/>
      <c r="P2821" s="1694"/>
      <c r="Q2821" s="1990"/>
      <c r="R2821" s="610"/>
    </row>
    <row r="2822" spans="8:8" ht="33.75" customHeight="1">
      <c r="A2822" s="1954"/>
      <c r="B2822" s="1986" t="s">
        <v>70</v>
      </c>
      <c r="C2822" s="1991" t="s">
        <v>244</v>
      </c>
      <c r="D2822" s="1992"/>
      <c r="E2822" s="1993" t="s">
        <v>73</v>
      </c>
      <c r="F2822" s="1994" t="s">
        <v>74</v>
      </c>
      <c r="G2822" s="1994" t="s">
        <v>230</v>
      </c>
      <c r="H2822" s="1995" t="s">
        <v>169</v>
      </c>
      <c r="I2822" s="1701" t="s">
        <v>56</v>
      </c>
      <c r="J2822" s="1996"/>
      <c r="K2822" s="1996"/>
      <c r="L2822" s="1997" t="s">
        <v>231</v>
      </c>
      <c r="M2822" s="1998" t="s">
        <v>85</v>
      </c>
      <c r="N2822" s="1998"/>
      <c r="O2822" s="1999"/>
      <c r="P2822" s="2000" t="s">
        <v>77</v>
      </c>
      <c r="Q2822" s="2001" t="s">
        <v>99</v>
      </c>
      <c r="R2822" s="610"/>
    </row>
    <row r="2823" spans="8:8" ht="33.75" customHeight="1">
      <c r="A2823" s="1954"/>
      <c r="B2823" s="1986" t="s">
        <v>70</v>
      </c>
      <c r="C2823" s="2002"/>
      <c r="D2823" s="2003"/>
      <c r="E2823" s="2004"/>
      <c r="F2823" s="2005"/>
      <c r="G2823" s="2005"/>
      <c r="H2823" s="2006"/>
      <c r="I2823" s="2007" t="s">
        <v>233</v>
      </c>
      <c r="J2823" s="2008" t="s">
        <v>87</v>
      </c>
      <c r="K2823" s="2009" t="s">
        <v>109</v>
      </c>
      <c r="L2823" s="2010"/>
      <c r="M2823" s="2007" t="s">
        <v>233</v>
      </c>
      <c r="N2823" s="2008" t="s">
        <v>87</v>
      </c>
      <c r="O2823" s="2011" t="s">
        <v>110</v>
      </c>
      <c r="P2823" s="2012"/>
      <c r="Q2823" s="2013"/>
      <c r="R2823" s="610"/>
    </row>
    <row r="2824" spans="8:8" s="2014" ht="33.75" customFormat="1" customHeight="1">
      <c r="A2824" s="1954"/>
      <c r="B2824" s="1986" t="s">
        <v>70</v>
      </c>
      <c r="C2824" s="2015" t="s">
        <v>57</v>
      </c>
      <c r="D2824" s="2016"/>
      <c r="E2824" s="2017">
        <f>'Result Entry'!$L$7</f>
        <v>10.0</v>
      </c>
      <c r="F2824" s="2018">
        <f>'Result Entry'!$M$7</f>
        <v>10.0</v>
      </c>
      <c r="G2824" s="2018">
        <f>'Result Entry'!$N$7</f>
        <v>10.0</v>
      </c>
      <c r="H2824" s="2019">
        <f>SUM(E2824:G2824)</f>
        <v>30.0</v>
      </c>
      <c r="I2824" s="2020" t="s">
        <v>243</v>
      </c>
      <c r="J2824" s="2021" t="s">
        <v>243</v>
      </c>
      <c r="K2824" s="2022">
        <f>'Result Entry'!$P$7</f>
        <v>70.0</v>
      </c>
      <c r="L2824" s="2023">
        <f>SUM(H2824,K2824)</f>
        <v>100.0</v>
      </c>
      <c r="M2824" s="2020" t="s">
        <v>243</v>
      </c>
      <c r="N2824" s="2021" t="s">
        <v>243</v>
      </c>
      <c r="O2824" s="2019">
        <f>'Result Entry'!$R$7</f>
        <v>100.0</v>
      </c>
      <c r="P2824" s="2024">
        <f>SUM(L2824,O2824)</f>
        <v>200.0</v>
      </c>
      <c r="Q2824" s="2025"/>
      <c r="R2824" s="610"/>
    </row>
    <row r="2825" spans="8:8" s="1538" ht="33.75" customFormat="1" customHeight="1">
      <c r="A2825" s="1954"/>
      <c r="B2825" s="1986" t="s">
        <v>70</v>
      </c>
      <c r="C2825" s="1540" t="str">
        <f>'Result Entry'!$L$3</f>
        <v>HINDI Comp.</v>
      </c>
      <c r="D2825" s="1541"/>
      <c r="E2825" s="1728">
        <f>IF($L2813="TC",0,IF($L2813="Nso",0,VLOOKUP($A2809,'Result Entry'!$B$9:$FW$108,11,0)))</f>
        <v>0.0</v>
      </c>
      <c r="F2825" s="1729">
        <f>IF($L2813="TC",0,IF($L2813="Nso",0,VLOOKUP($A2809,'Result Entry'!$B$9:$FW$108,12,0)))</f>
        <v>0.0</v>
      </c>
      <c r="G2825" s="1729">
        <f>IF($L2813="TC",0,IF($L2813="Nso",0,VLOOKUP($A2809,'Result Entry'!$B$9:$FW$108,13,0)))</f>
        <v>0.0</v>
      </c>
      <c r="H2825" s="2026">
        <f>SUM(E2825:G2825)</f>
        <v>0.0</v>
      </c>
      <c r="I2825" s="2027" t="str">
        <f>CONCATENATE(U2825,"/",'Result Entry'!$P$7)</f>
        <v>0/70</v>
      </c>
      <c r="J2825" s="2028" t="str">
        <f>IF(V2825=0,"--",CONCATENATE(V2825,"/"))</f>
        <v>--</v>
      </c>
      <c r="K2825" s="2029">
        <f>SUM(U2825:V2825)</f>
        <v>0.0</v>
      </c>
      <c r="L2825" s="2030">
        <f>SUM(H2825,K2825)</f>
        <v>0.0</v>
      </c>
      <c r="M2825" s="2027" t="str">
        <f>CONCATENATE(W2825,"/",'Result Entry'!$R$7)</f>
        <v>0/100</v>
      </c>
      <c r="N2825" s="2028" t="str">
        <f>IF(X2825=0,"--",CONCATENATE(X2825,"/"))</f>
        <v>--</v>
      </c>
      <c r="O2825" s="2031">
        <f>SUM(W2825:X2825)</f>
        <v>0.0</v>
      </c>
      <c r="P2825" s="1734">
        <f>SUM(L2825,O2825)</f>
        <v>0.0</v>
      </c>
      <c r="Q2825" s="2032" t="str">
        <f>IF($L2813="TC",0,IF($L2813="Nso",0,VLOOKUP($A2809,'Result Entry'!$B$9:$FW$108,24,0)))</f>
        <v/>
      </c>
      <c r="R2825" s="610"/>
      <c r="U2825" s="2033">
        <f>IF($L2813="TC",0,IF($L2813="Nso",0,VLOOKUP($A2809,'Result Entry'!$B$9:$FW$108,15,0)))</f>
        <v>0.0</v>
      </c>
      <c r="V2825" s="2033">
        <v>0.0</v>
      </c>
      <c r="W2825" s="2033">
        <f>IF($L2813="TC",0,IF($L2813="Nso",0,VLOOKUP($A2809,'Result Entry'!$B$9:$FW$108,17,0)))</f>
        <v>0.0</v>
      </c>
      <c r="X2825" s="2033">
        <v>0.0</v>
      </c>
    </row>
    <row r="2826" spans="8:8" s="1538" ht="33.75" customFormat="1" customHeight="1">
      <c r="A2826" s="1954"/>
      <c r="B2826" s="1986" t="s">
        <v>70</v>
      </c>
      <c r="C2826" s="1551" t="str">
        <f>'Result Entry'!$Z$3</f>
        <v>ENGLISH Comp.</v>
      </c>
      <c r="D2826" s="1552"/>
      <c r="E2826" s="1728">
        <f>IF($L2813="TC",0,IF($L2813="Nso",0,VLOOKUP($A2809,'Result Entry'!$B$9:$FW$108,25,0)))</f>
        <v>0.0</v>
      </c>
      <c r="F2826" s="1729">
        <f>IF($L2813="TC",0,IF($L2813="Nso",0,VLOOKUP($A2809,'Result Entry'!$B$9:$FW$108,26,0)))</f>
        <v>0.0</v>
      </c>
      <c r="G2826" s="1729">
        <f>IF($L2813="TC",0,IF($L2813="Nso",0,VLOOKUP($A2809,'Result Entry'!$B$9:$FW$108,27,0)))</f>
        <v>0.0</v>
      </c>
      <c r="H2826" s="2034">
        <f t="shared" si="360" ref="H2826:H2831">SUM(E2826:G2826)</f>
        <v>0.0</v>
      </c>
      <c r="I2826" s="2035" t="str">
        <f>CONCATENATE(U2826,"/",'Result Entry'!$AD$7)</f>
        <v>0/70</v>
      </c>
      <c r="J2826" s="2036" t="str">
        <f>IF(V2826=0,"--",CONCATENATE(V2826,"/"))</f>
        <v>--</v>
      </c>
      <c r="K2826" s="2037">
        <f t="shared" si="361" ref="K2826:K2831">SUM(U2826:V2826)</f>
        <v>0.0</v>
      </c>
      <c r="L2826" s="2038">
        <f t="shared" si="362" ref="L2826:L2831">SUM(H2826,K2826)</f>
        <v>0.0</v>
      </c>
      <c r="M2826" s="2035" t="str">
        <f>CONCATENATE(W2826,"/",'Result Entry'!$AF$7)</f>
        <v>0/100</v>
      </c>
      <c r="N2826" s="2036" t="str">
        <f>IF(X2826=0,"--",CONCATENATE(X2826,"/"))</f>
        <v>--</v>
      </c>
      <c r="O2826" s="2031">
        <f t="shared" si="363" ref="O2826:O2831">SUM(W2826:X2826)</f>
        <v>0.0</v>
      </c>
      <c r="P2826" s="1734">
        <f t="shared" si="364" ref="P2826:P2831">SUM(L2826,O2826)</f>
        <v>0.0</v>
      </c>
      <c r="Q2826" s="2032" t="str">
        <f>IF($L2813="TC",0,IF($L2813="Nso",0,VLOOKUP($A2809,'Result Entry'!$B$9:$FW$108,38,0)))</f>
        <v/>
      </c>
      <c r="R2826" s="610"/>
      <c r="U2826" s="2039">
        <f>IF($L2813="TC",0,IF($L2813="Nso",0,VLOOKUP($A2809,'Result Entry'!$B$9:$FW$108,29,0)))</f>
        <v>0.0</v>
      </c>
      <c r="V2826" s="2039">
        <v>0.0</v>
      </c>
      <c r="W2826" s="2039">
        <f>IF($L2813="TC",0,IF($L2813="Nso",0,VLOOKUP($A2809,'Result Entry'!$B$9:$FW$108,31,0)))</f>
        <v>0.0</v>
      </c>
      <c r="X2826" s="2039">
        <v>0.0</v>
      </c>
    </row>
    <row r="2827" spans="8:8" s="1538" ht="33.75" customFormat="1" customHeight="1">
      <c r="A2827" s="1954"/>
      <c r="B2827" s="1986" t="s">
        <v>70</v>
      </c>
      <c r="C2827" s="1551">
        <f>IF(Y2827&gt;=1,'Result Entry'!$AO$3,0)</f>
        <v>0.0</v>
      </c>
      <c r="D2827" s="1552"/>
      <c r="E2827" s="1728">
        <f>IF($L2813="TC",0,IF($L2813="Nso",0,VLOOKUP($A2809,'Result Entry'!$B$9:$FW$108,40,0)))</f>
        <v>0.0</v>
      </c>
      <c r="F2827" s="1729">
        <f>IF($L2813="TC",0,IF($L2813="Nso",0,VLOOKUP($A2809,'Result Entry'!$B$9:$FW$108,41,0)))</f>
        <v>0.0</v>
      </c>
      <c r="G2827" s="1729">
        <f>IF($L2813="TC",0,IF($L2813="Nso",0,VLOOKUP($A2809,'Result Entry'!$B$9:$FW$108,42,0)))</f>
        <v>0.0</v>
      </c>
      <c r="H2827" s="2034">
        <f t="shared" si="360"/>
        <v>0.0</v>
      </c>
      <c r="I2827" s="2035" t="str">
        <f>CONCATENATE(U2827,"/",'Result Entry'!$AS$7)</f>
        <v>0/40</v>
      </c>
      <c r="J2827" s="2036" t="str">
        <f>IF(V2827=0,"--",CONCATENATE(V2827,"/",'Result Entry'!$AT$7))</f>
        <v>--</v>
      </c>
      <c r="K2827" s="2037">
        <f t="shared" si="361"/>
        <v>0.0</v>
      </c>
      <c r="L2827" s="2038">
        <f t="shared" si="362"/>
        <v>0.0</v>
      </c>
      <c r="M2827" s="2035" t="str">
        <f>CONCATENATE(W2827,"/",'Result Entry'!$AW$7)</f>
        <v>0/100</v>
      </c>
      <c r="N2827" s="2036" t="str">
        <f>IF(X2827=0,"--",CONCATENATE(X2827,"/",'Result Entry'!$AX$7))</f>
        <v>--</v>
      </c>
      <c r="O2827" s="2031">
        <f t="shared" si="363"/>
        <v>0.0</v>
      </c>
      <c r="P2827" s="1734">
        <f t="shared" si="364"/>
        <v>0.0</v>
      </c>
      <c r="Q2827" s="2032" t="str">
        <f>IF($L2813="TC",0,IF($L2813="Nso",0,VLOOKUP($A2809,'Result Entry'!$B$9:$FW$108,55,0)))</f>
        <v/>
      </c>
      <c r="R2827" s="610"/>
      <c r="U2827" s="2039">
        <f>IF($L2813="TC",0,IF($L2813="Nso",0,VLOOKUP($A2809,'Result Entry'!$B$9:$FW$108,44,0)))</f>
        <v>0.0</v>
      </c>
      <c r="V2827" s="2039">
        <f>IF($L2813="TC",0,IF($L2813="Nso",0,VLOOKUP($A2809,'Result Entry'!$B$9:$FW$108,45,0)))</f>
        <v>0.0</v>
      </c>
      <c r="W2827" s="2039">
        <f>IF($L2813="TC",0,IF($L2813="Nso",0,VLOOKUP($A2809,'Result Entry'!$B$9:$FW$108,48,0)))</f>
        <v>0.0</v>
      </c>
      <c r="X2827" s="2039">
        <f>IF($L2813="TC",0,IF($L2813="Nso",0,VLOOKUP($A2809,'Result Entry'!$B$9:$FW$108,49,0)))</f>
        <v>0.0</v>
      </c>
      <c r="Y2827" s="2039">
        <f>VLOOKUP($A2809,'Result Entry'!$B$9:$FW$108,39,0)</f>
        <v>0.0</v>
      </c>
    </row>
    <row r="2828" spans="8:8" s="1538" ht="33.75" customFormat="1" customHeight="1">
      <c r="A2828" s="1954"/>
      <c r="B2828" s="1986" t="s">
        <v>70</v>
      </c>
      <c r="C2828" s="1551">
        <f>IF(Y2828&gt;=1,'Result Entry'!$BF$3,0)</f>
        <v>0.0</v>
      </c>
      <c r="D2828" s="1552"/>
      <c r="E2828" s="1728">
        <f>IF($L2813="TC",0,IF($L2813="Nso",0,VLOOKUP($A2809,'Result Entry'!$B$9:$FW$108,57,0)))</f>
        <v>0.0</v>
      </c>
      <c r="F2828" s="1729">
        <f>IF($L2813="TC",0,IF($L2813="Nso",0,VLOOKUP($A2809,'Result Entry'!$B$9:$FW$108,58,0)))</f>
        <v>0.0</v>
      </c>
      <c r="G2828" s="1729">
        <f>IF($L2813="TC",0,IF($L2813="Nso",0,VLOOKUP($A2809,'Result Entry'!$B$9:$FW$108,59,0)))</f>
        <v>0.0</v>
      </c>
      <c r="H2828" s="2034">
        <f t="shared" si="360"/>
        <v>0.0</v>
      </c>
      <c r="I2828" s="2035" t="str">
        <f>CONCATENATE(U2828,"/",'Result Entry'!$BJ$7)</f>
        <v>0/70</v>
      </c>
      <c r="J2828" s="2036" t="str">
        <f>IF(V2828=0,"--",CONCATENATE(V2828,"/",'Result Entry'!$BK$7))</f>
        <v>--</v>
      </c>
      <c r="K2828" s="2037">
        <f t="shared" si="361"/>
        <v>0.0</v>
      </c>
      <c r="L2828" s="2038">
        <f t="shared" si="362"/>
        <v>0.0</v>
      </c>
      <c r="M2828" s="2035" t="str">
        <f>CONCATENATE(W2828,"/",'Result Entry'!$BN$7)</f>
        <v>0/100</v>
      </c>
      <c r="N2828" s="2036" t="str">
        <f>IF(X2828=0,"--",CONCATENATE(X2828,"/",'Result Entry'!$BO$7))</f>
        <v>--</v>
      </c>
      <c r="O2828" s="2031">
        <f t="shared" si="363"/>
        <v>0.0</v>
      </c>
      <c r="P2828" s="1734">
        <f t="shared" si="364"/>
        <v>0.0</v>
      </c>
      <c r="Q2828" s="2032" t="str">
        <f>IF($L2813="TC",0,IF($L2813="Nso",0,VLOOKUP($A2809,'Result Entry'!$B$9:$FW$108,72,0)))</f>
        <v/>
      </c>
      <c r="R2828" s="610"/>
      <c r="U2828" s="2039">
        <f>IF($L2813="TC",0,IF($L2813="Nso",0,VLOOKUP($A2809,'Result Entry'!$B$9:$FW$108,61,0)))</f>
        <v>0.0</v>
      </c>
      <c r="V2828" s="2039">
        <f>IF($L2813="TC",0,IF($L2813="Nso",0,VLOOKUP($A2809,'Result Entry'!$B$9:$FW$108,62,0)))</f>
        <v>0.0</v>
      </c>
      <c r="W2828" s="2039">
        <f>IF($L2813="TC",0,IF($L2813="Nso",0,VLOOKUP($A2809,'Result Entry'!$B$9:$FW$108,65,0)))</f>
        <v>0.0</v>
      </c>
      <c r="X2828" s="2039">
        <f>IF($L2813="TC",0,IF($L2813="Nso",0,VLOOKUP($A2809,'Result Entry'!$B$9:$FW$108,66,0)))</f>
        <v>0.0</v>
      </c>
      <c r="Y2828" s="2039">
        <f>VLOOKUP($A2809,'Result Entry'!$B$9:$FW$108,56,0)</f>
        <v>0.0</v>
      </c>
    </row>
    <row r="2829" spans="8:8" s="1538" ht="33.75" customFormat="1" customHeight="1">
      <c r="A2829" s="1954"/>
      <c r="B2829" s="1986" t="s">
        <v>70</v>
      </c>
      <c r="C2829" s="1554">
        <f>IF(Y2829&gt;=1,'Result Entry'!$BW$3,0)</f>
        <v>0.0</v>
      </c>
      <c r="D2829" s="2040"/>
      <c r="E2829" s="2041">
        <f>IF($L2813="TC",0,IF($L2813="Nso",0,VLOOKUP($A2809,'Result Entry'!$B$9:$FW$108,74,0)))</f>
        <v>0.0</v>
      </c>
      <c r="F2829" s="2042">
        <f>IF($L2813="TC",0,IF($L2813="Nso",0,VLOOKUP($A2809,'Result Entry'!$B$9:$FW$108,75,0)))</f>
        <v>0.0</v>
      </c>
      <c r="G2829" s="2042">
        <f>IF($L2813="TC",0,IF($L2813="Nso",0,VLOOKUP($A2809,'Result Entry'!$B$9:$FW$108,76,0)))</f>
        <v>0.0</v>
      </c>
      <c r="H2829" s="2043">
        <f t="shared" si="360"/>
        <v>0.0</v>
      </c>
      <c r="I2829" s="2044" t="str">
        <f>CONCATENATE(U2829,"/",'Result Entry'!$CA$7)</f>
        <v>0/70</v>
      </c>
      <c r="J2829" s="2045" t="str">
        <f>IF(V2829=0,"--",CONCATENATE(V2829,"/",'Result Entry'!$CB$7))</f>
        <v>--</v>
      </c>
      <c r="K2829" s="2046">
        <f t="shared" si="361"/>
        <v>0.0</v>
      </c>
      <c r="L2829" s="2047">
        <f t="shared" si="362"/>
        <v>0.0</v>
      </c>
      <c r="M2829" s="2044" t="str">
        <f>CONCATENATE(W2829,"/",'Result Entry'!$CE$7)</f>
        <v>0/100</v>
      </c>
      <c r="N2829" s="2045" t="str">
        <f>IF(X2829=0,"--",CONCATENATE(X2829,"/",'Result Entry'!$CF$7))</f>
        <v>--</v>
      </c>
      <c r="O2829" s="2043">
        <f t="shared" si="363"/>
        <v>0.0</v>
      </c>
      <c r="P2829" s="2048">
        <f t="shared" si="364"/>
        <v>0.0</v>
      </c>
      <c r="Q2829" s="2049" t="str">
        <f>IF($L2813="TC",0,IF($L2813="Nso",0,VLOOKUP($A2809,'Result Entry'!$B$9:$FW$108,89,0)))</f>
        <v/>
      </c>
      <c r="R2829" s="610"/>
      <c r="U2829" s="2041">
        <f>IF($L2813="TC",0,IF($L2813="Nso",0,VLOOKUP($A2809,'Result Entry'!$B$9:$FW$108,78,0)))</f>
        <v>0.0</v>
      </c>
      <c r="V2829" s="2041">
        <f>IF($L2813="TC",0,IF($L2813="Nso",0,VLOOKUP($A2809,'Result Entry'!$B$9:$FW$108,79,0)))</f>
        <v>0.0</v>
      </c>
      <c r="W2829" s="2041">
        <f>IF($L2813="TC",0,IF($L2813="Nso",0,VLOOKUP($A2809,'Result Entry'!$B$9:$FW$108,82,0)))</f>
        <v>0.0</v>
      </c>
      <c r="X2829" s="2041">
        <f>IF($L2813="TC",0,IF($L2813="Nso",0,VLOOKUP($A2809,'Result Entry'!$B$9:$FW$108,83,0)))</f>
        <v>0.0</v>
      </c>
      <c r="Y2829" s="2041">
        <f>VLOOKUP($A2809,'Result Entry'!$B$9:$FW$108,73,0)</f>
        <v>0.0</v>
      </c>
    </row>
    <row r="2830" spans="8:8" s="1538" ht="33.75" customFormat="1" customHeight="1">
      <c r="A2830" s="1954"/>
      <c r="B2830" s="1986" t="s">
        <v>70</v>
      </c>
      <c r="C2830" s="2050">
        <f>IF(Y2830&gt;=1,'Result Entry'!$CN$3,0)</f>
        <v>0.0</v>
      </c>
      <c r="D2830" s="2040"/>
      <c r="E2830" s="2051">
        <f>IF($L2813="TC",0,IF($L2813="Nso",0,VLOOKUP($A2809,'Result Entry'!$B$9:$FW$108,91,0)))</f>
        <v>0.0</v>
      </c>
      <c r="F2830" s="2052">
        <f>IF($L2813="TC",0,IF($L2813="Nso",0,VLOOKUP($A2809,'Result Entry'!$B$9:$FW$108,92,0)))</f>
        <v>0.0</v>
      </c>
      <c r="G2830" s="2052">
        <f>IF($L2813="TC",0,IF($L2813="Nso",0,VLOOKUP($A2809,'Result Entry'!$B$9:$FW$108,93,0)))</f>
        <v>0.0</v>
      </c>
      <c r="H2830" s="2053">
        <f t="shared" si="360"/>
        <v>0.0</v>
      </c>
      <c r="I2830" s="2054" t="str">
        <f>CONCATENATE(U2830,"/",'Result Entry'!$CR$7)</f>
        <v>0/70</v>
      </c>
      <c r="J2830" s="2055" t="str">
        <f>IF(V2830=0,"--",CONCATENATE(V2830,"/",'Result Entry'!$CS$7))</f>
        <v>--</v>
      </c>
      <c r="K2830" s="2056">
        <f t="shared" si="361"/>
        <v>0.0</v>
      </c>
      <c r="L2830" s="2057">
        <f t="shared" si="362"/>
        <v>0.0</v>
      </c>
      <c r="M2830" s="2054" t="str">
        <f>CONCATENATE(W2830,"/",'Result Entry'!$CV$7)</f>
        <v>0/100</v>
      </c>
      <c r="N2830" s="2055" t="str">
        <f>IF(X2830=0,"--",CONCATENATE(X2830,"/",'Result Entry'!$CW$7))</f>
        <v>--</v>
      </c>
      <c r="O2830" s="2053">
        <f t="shared" si="363"/>
        <v>0.0</v>
      </c>
      <c r="P2830" s="2058">
        <f t="shared" si="364"/>
        <v>0.0</v>
      </c>
      <c r="Q2830" s="2059" t="str">
        <f>IF($L2813="TC",0,IF($L2813="Nso",0,VLOOKUP($A2809,'Result Entry'!$B$9:$FW$108,106,0)))</f>
        <v/>
      </c>
      <c r="R2830" s="610"/>
      <c r="U2830" s="2051">
        <f>IF($L2813="TC",0,IF($L2813="Nso",0,VLOOKUP($A2809,'Result Entry'!$B$9:$FW$108,95,0)))</f>
        <v>0.0</v>
      </c>
      <c r="V2830" s="2051">
        <f>IF($L2813="TC",0,IF($L2813="Nso",0,VLOOKUP($A2809,'Result Entry'!$B$9:$FW$108,96,0)))</f>
        <v>0.0</v>
      </c>
      <c r="W2830" s="2051">
        <f>IF($L2813="TC",0,IF($L2813="Nso",0,VLOOKUP($A2809,'Result Entry'!$B$9:$FW$108,99,0)))</f>
        <v>0.0</v>
      </c>
      <c r="X2830" s="2051">
        <f>IF($L2813="TC",0,IF($L2813="Nso",0,VLOOKUP($A2809,'Result Entry'!$B$9:$FW$108,100,0)))</f>
        <v>0.0</v>
      </c>
      <c r="Y2830" s="2051">
        <f>VLOOKUP($A2809,'Result Entry'!$B$9:$FW$108,90,0)</f>
        <v>0.0</v>
      </c>
    </row>
    <row r="2831" spans="8:8" s="1538" ht="33.75" customFormat="1" customHeight="1">
      <c r="A2831" s="1954"/>
      <c r="B2831" s="1986" t="s">
        <v>70</v>
      </c>
      <c r="C2831" s="1554">
        <f>IF(Y2831&gt;=1,'Result Entry'!$DE$3,0)</f>
        <v>0.0</v>
      </c>
      <c r="D2831" s="2040"/>
      <c r="E2831" s="1739">
        <f>IF($L2813="TC",0,IF($L2813="Nso",0,VLOOKUP($A2809,'Result Entry'!$B$9:$FW$108,108,0)))</f>
        <v>0.0</v>
      </c>
      <c r="F2831" s="1740">
        <f>IF($L2813="TC",0,IF($L2813="Nso",0,VLOOKUP($A2809,'Result Entry'!$B$9:$FW$108,109,0)))</f>
        <v>0.0</v>
      </c>
      <c r="G2831" s="1740">
        <f>IF($L2813="TC",0,IF($L2813="Nso",0,VLOOKUP($A2809,'Result Entry'!$B$9:$FW$108,110,0)))</f>
        <v>0.0</v>
      </c>
      <c r="H2831" s="2060">
        <f t="shared" si="360"/>
        <v>0.0</v>
      </c>
      <c r="I2831" s="2061" t="str">
        <f>CONCATENATE(U2831,"/",'Result Entry'!$DI$7)</f>
        <v>0/70</v>
      </c>
      <c r="J2831" s="2062" t="str">
        <f>IF(V2831=0,"--",CONCATENATE(V2831,"/",'Result Entry'!$DJ$7))</f>
        <v>--</v>
      </c>
      <c r="K2831" s="2063">
        <f t="shared" si="361"/>
        <v>0.0</v>
      </c>
      <c r="L2831" s="2064">
        <f t="shared" si="362"/>
        <v>0.0</v>
      </c>
      <c r="M2831" s="2061" t="str">
        <f>CONCATENATE(W2831,"/",'Result Entry'!$DM$7)</f>
        <v>0/100</v>
      </c>
      <c r="N2831" s="2062" t="str">
        <f>IF(X2831=0,"--",CONCATENATE(X2831,"/",'Result Entry'!$DN$7))</f>
        <v>--</v>
      </c>
      <c r="O2831" s="2060">
        <f t="shared" si="363"/>
        <v>0.0</v>
      </c>
      <c r="P2831" s="1746">
        <f t="shared" si="364"/>
        <v>0.0</v>
      </c>
      <c r="Q2831" s="2032" t="str">
        <f>IF($L2813="TC",0,IF($L2813="Nso",0,VLOOKUP($A2809,'Result Entry'!$B$9:$FW$108,123,0)))</f>
        <v/>
      </c>
      <c r="R2831" s="610"/>
      <c r="U2831" s="2065">
        <f>IF($L2813="TC",0,IF($L2813="Nso",0,VLOOKUP($A2809,'Result Entry'!$B$9:$FW$108,112,0)))</f>
        <v>0.0</v>
      </c>
      <c r="V2831" s="2065">
        <f>IF($L2813="TC",0,IF($L2813="Nso",0,VLOOKUP($A2809,'Result Entry'!$B$9:$FW$108,113,0)))</f>
        <v>0.0</v>
      </c>
      <c r="W2831" s="2065">
        <f>IF($L2813="TC",0,IF($L2813="Nso",0,VLOOKUP($A2809,'Result Entry'!$B$9:$FW$108,116,0)))</f>
        <v>0.0</v>
      </c>
      <c r="X2831" s="2065">
        <f>IF($L2813="TC",0,IF($L2813="Nso",0,VLOOKUP($A2809,'Result Entry'!$B$9:$FW$108,117,0)))</f>
        <v>0.0</v>
      </c>
      <c r="Y2831" s="2065">
        <f>VLOOKUP($A2809,'Result Entry'!$B$9:$FW$108,107,0)</f>
        <v>0.0</v>
      </c>
    </row>
    <row r="2832" spans="8:8" ht="33.75" customHeight="1">
      <c r="A2832" s="1954"/>
      <c r="B2832" s="1986" t="s">
        <v>70</v>
      </c>
      <c r="C2832" s="1565" t="s">
        <v>78</v>
      </c>
      <c r="D2832" s="1566"/>
      <c r="E2832" s="1567"/>
      <c r="F2832" s="1747" t="s">
        <v>79</v>
      </c>
      <c r="G2832" s="2066"/>
      <c r="H2832" s="1748"/>
      <c r="I2832" s="1747" t="s">
        <v>80</v>
      </c>
      <c r="J2832" s="1749"/>
      <c r="K2832" s="2067" t="s">
        <v>42</v>
      </c>
      <c r="L2832" s="2068"/>
      <c r="M2832" s="2067" t="s">
        <v>92</v>
      </c>
      <c r="N2832" s="1753"/>
      <c r="O2832" s="1752" t="s">
        <v>40</v>
      </c>
      <c r="P2832" s="1753"/>
      <c r="Q2832" s="2069" t="s">
        <v>44</v>
      </c>
      <c r="R2832" s="610"/>
    </row>
    <row r="2833" spans="8:8" ht="33.75" customHeight="1">
      <c r="A2833" s="1954"/>
      <c r="B2833" s="1986" t="s">
        <v>70</v>
      </c>
      <c r="C2833" s="1577"/>
      <c r="D2833" s="1578"/>
      <c r="E2833" s="1579"/>
      <c r="F2833" s="1755">
        <f>IF($L2813="TC",0,IF($L2813="Nso",0,VLOOKUP($A2809,'Result Entry'!$B$9:$FW$108,171,0)))</f>
        <v>0.0</v>
      </c>
      <c r="G2833" s="2070"/>
      <c r="H2833" s="1756"/>
      <c r="I2833" s="2071">
        <f>IF($L2813="TC",0,IF($L2813="Nso",0,VLOOKUP($A2809,'Result Entry'!$B$9:$FW$108,172,0)))</f>
        <v>0.0</v>
      </c>
      <c r="J2833" s="2072"/>
      <c r="K2833" s="2073">
        <f>IF($L2813="TC",0,IF($L2813="Nso",0,VLOOKUP($A2809,'Result Entry'!$B$9:$FW$108,173,0)))</f>
        <v>0.0</v>
      </c>
      <c r="L2833" s="2074"/>
      <c r="M2833" s="2075" t="str">
        <f>IF($L2813="TC",0,IF($L2813="Nso",0,VLOOKUP($A2809,'Result Entry'!$B$9:$FW$108,174,0)))</f>
        <v/>
      </c>
      <c r="N2833" s="2076"/>
      <c r="O2833" s="1535" t="str">
        <f>VLOOKUP($A2809,'Result Entry'!$B$9:$FW$108,175,0)</f>
        <v/>
      </c>
      <c r="P2833" s="1534"/>
      <c r="Q2833" s="2077" t="str">
        <f>IF($L2813="TC",0,IF($L2813="Nso",0,VLOOKUP($A2809,'Result Entry'!$B$9:$FW$108,177,0)))</f>
        <v/>
      </c>
      <c r="R2833" s="610"/>
    </row>
    <row r="2834" spans="8:8" ht="33.75" customHeight="1">
      <c r="A2834" s="1954"/>
      <c r="B2834" s="1986" t="s">
        <v>70</v>
      </c>
      <c r="C2834" s="2078" t="s">
        <v>59</v>
      </c>
      <c r="D2834" s="2079"/>
      <c r="E2834" s="2079"/>
      <c r="F2834" s="2079"/>
      <c r="G2834" s="2079"/>
      <c r="H2834" s="2079"/>
      <c r="I2834" s="2080"/>
      <c r="J2834" s="1592" t="s">
        <v>60</v>
      </c>
      <c r="K2834" s="1592"/>
      <c r="L2834" s="1592"/>
      <c r="M2834" s="1593"/>
      <c r="N2834" s="1760">
        <f>VLOOKUP($A2809,'Result Entry'!$B$9:$FW$108,168,0)</f>
        <v>0.0</v>
      </c>
      <c r="O2834" s="1761"/>
      <c r="P2834" s="2081" t="s">
        <v>38</v>
      </c>
      <c r="Q2834" s="2082"/>
      <c r="R2834" s="610"/>
    </row>
    <row r="2835" spans="8:8" ht="33.75" customHeight="1">
      <c r="A2835" s="1954"/>
      <c r="B2835" s="1986" t="s">
        <v>70</v>
      </c>
      <c r="C2835" s="1598" t="s">
        <v>244</v>
      </c>
      <c r="D2835" s="1599"/>
      <c r="E2835" s="1599"/>
      <c r="F2835" s="2083" t="s">
        <v>158</v>
      </c>
      <c r="G2835" s="2084"/>
      <c r="H2835" s="2085"/>
      <c r="I2835" s="2086" t="s">
        <v>242</v>
      </c>
      <c r="J2835" s="1603" t="s">
        <v>61</v>
      </c>
      <c r="K2835" s="1603"/>
      <c r="L2835" s="1603"/>
      <c r="M2835" s="1604"/>
      <c r="N2835" s="1762">
        <f>VLOOKUP($A2809,'Result Entry'!$B$9:$FW$108,169,0)</f>
        <v>0.0</v>
      </c>
      <c r="O2835" s="1763"/>
      <c r="P2835" s="1607" t="str">
        <f>VLOOKUP($A2809,'Result Entry'!$B$9:$FW$108,170,0)</f>
        <v/>
      </c>
      <c r="Q2835" s="2087"/>
      <c r="R2835" s="610"/>
    </row>
    <row r="2836" spans="8:8" ht="33.75" customHeight="1">
      <c r="A2836" s="1954"/>
      <c r="B2836" s="1986" t="s">
        <v>70</v>
      </c>
      <c r="C2836" s="1598"/>
      <c r="D2836" s="1599"/>
      <c r="E2836" s="1599"/>
      <c r="F2836" s="2088"/>
      <c r="G2836" s="2089"/>
      <c r="H2836" s="2090"/>
      <c r="I2836" s="2091" t="s">
        <v>100</v>
      </c>
      <c r="J2836" s="1612" t="s">
        <v>62</v>
      </c>
      <c r="K2836" s="1612"/>
      <c r="L2836" s="1612"/>
      <c r="M2836" s="1613"/>
      <c r="N2836" s="2092">
        <f>IF($L2813="TC","Transferred",IF($L2813="Nso","NameSeparated",VLOOKUP($A2809,'Result Entry'!$B$9:$FW$108,178,0)))</f>
        <v>0.0</v>
      </c>
      <c r="O2836" s="2092"/>
      <c r="P2836" s="2092"/>
      <c r="Q2836" s="2093"/>
      <c r="R2836" s="610"/>
    </row>
    <row r="2837" spans="8:8" ht="33.75" customHeight="1">
      <c r="A2837" s="1954"/>
      <c r="B2837" s="1986" t="s">
        <v>70</v>
      </c>
      <c r="C2837" s="1766" t="str">
        <f>'Result Entry'!$DU$3</f>
        <v>Foundation Of Information Tech.</v>
      </c>
      <c r="D2837" s="1767"/>
      <c r="E2837" s="1768"/>
      <c r="F2837" s="1769" t="str">
        <f>IF(OR($L2813="TC",$L2813="Nso"),"",VLOOKUP($A2809,'Result Entry'!$B$9:$GS$108,196,0))</f>
        <v>0/200</v>
      </c>
      <c r="G2837" s="1769"/>
      <c r="H2837" s="1769"/>
      <c r="I2837" s="1770" t="str">
        <f>IF(F2837="","",VLOOKUP($A2809,'Result Entry'!$B$9:$GS$108,137,0))</f>
        <v/>
      </c>
      <c r="J2837" s="1621" t="s">
        <v>72</v>
      </c>
      <c r="K2837" s="1621"/>
      <c r="L2837" s="1621"/>
      <c r="M2837" s="1622"/>
      <c r="N2837" s="2094">
        <f>'Result Entry'!$T$2</f>
        <v>45041.0</v>
      </c>
      <c r="O2837" s="2095"/>
      <c r="P2837" s="2095"/>
      <c r="Q2837" s="2096"/>
      <c r="R2837" s="610"/>
    </row>
    <row r="2838" spans="8:8" ht="33.75" customHeight="1">
      <c r="A2838" s="1954"/>
      <c r="B2838" s="1986" t="s">
        <v>70</v>
      </c>
      <c r="C2838" s="1774" t="str">
        <f>'Result Entry'!$EI$3</f>
        <v>G.I.A.I.-II</v>
      </c>
      <c r="D2838" s="1775"/>
      <c r="E2838" s="1776"/>
      <c r="F2838" s="1769" t="str">
        <f>IF(OR($L2813="TC",$L2813="Nso"),"",VLOOKUP($A2809,'Result Entry'!$B$9:$GS$108,200,0))</f>
        <v>0/200</v>
      </c>
      <c r="G2838" s="1769"/>
      <c r="H2838" s="1769"/>
      <c r="I2838" s="1770" t="str">
        <f>IF(F2838="","",VLOOKUP($A2809,'Result Entry'!$B$9:$GS$108,149,0))</f>
        <v/>
      </c>
      <c r="J2838" s="1626"/>
      <c r="K2838" s="1627"/>
      <c r="L2838" s="1627"/>
      <c r="M2838" s="1627"/>
      <c r="N2838" s="1627"/>
      <c r="O2838" s="1627"/>
      <c r="P2838" s="1627"/>
      <c r="Q2838" s="2097"/>
      <c r="R2838" s="610"/>
    </row>
    <row r="2839" spans="8:8" ht="33.75" customHeight="1">
      <c r="A2839" s="1954"/>
      <c r="B2839" s="1986" t="s">
        <v>70</v>
      </c>
      <c r="C2839" s="1774" t="str">
        <f>'Result Entry'!$EU$3</f>
        <v>SOC.SER.PLAN</v>
      </c>
      <c r="D2839" s="1775"/>
      <c r="E2839" s="1776"/>
      <c r="F2839" s="1769" t="str">
        <f>IF(OR($L2813="TC",$L2813="Nso"),"",VLOOKUP($A2809,'Result Entry'!$B$9:$HS$108,204,0))</f>
        <v>0/200</v>
      </c>
      <c r="G2839" s="1769"/>
      <c r="H2839" s="1769"/>
      <c r="I2839" s="1770" t="str">
        <f>IF(F2839="","",VLOOKUP($A2809,'Result Entry'!$B$9:$GS$108,161,0))</f>
        <v/>
      </c>
      <c r="J2839" s="1629" t="s">
        <v>175</v>
      </c>
      <c r="K2839" s="2098"/>
      <c r="L2839" s="2098"/>
      <c r="M2839" s="1630"/>
      <c r="N2839" s="2099"/>
      <c r="O2839" s="2100"/>
      <c r="P2839" s="2100"/>
      <c r="Q2839" s="2101"/>
      <c r="R2839" s="610"/>
    </row>
    <row r="2840" spans="8:8" ht="33.75" customHeight="1">
      <c r="A2840" s="1954"/>
      <c r="B2840" s="1986" t="s">
        <v>70</v>
      </c>
      <c r="C2840" s="1774" t="str">
        <f>'Result Entry'!$FG$3</f>
        <v>Jeewan Kaushal</v>
      </c>
      <c r="D2840" s="1775"/>
      <c r="E2840" s="1776"/>
      <c r="F2840" s="1769" t="str">
        <f>IF(OR($L2813="TC",$L2813="Nso"),"",VLOOKUP($A2809,'Result Entry'!$B$9:$HS$108,208,0))</f>
        <v>0/100</v>
      </c>
      <c r="G2840" s="1769"/>
      <c r="H2840" s="1769"/>
      <c r="I2840" s="1770" t="str">
        <f>IF(F2840="","",VLOOKUP($A2809,'Result Entry'!$B$9:$HS$108,167,0))</f>
        <v/>
      </c>
      <c r="J2840" s="1629" t="s">
        <v>149</v>
      </c>
      <c r="K2840" s="2098"/>
      <c r="L2840" s="2098"/>
      <c r="M2840" s="1630"/>
      <c r="N2840" s="1630"/>
      <c r="O2840" s="1630"/>
      <c r="P2840" s="1630"/>
      <c r="Q2840" s="2102"/>
      <c r="R2840" s="610"/>
    </row>
    <row r="2841" spans="8:8" ht="33.75" customHeight="1">
      <c r="A2841" s="1954"/>
      <c r="B2841" s="1986" t="s">
        <v>70</v>
      </c>
      <c r="C2841" s="1777" t="s">
        <v>181</v>
      </c>
      <c r="D2841" s="1778"/>
      <c r="E2841" s="1779"/>
      <c r="F2841" s="2103" t="s">
        <v>182</v>
      </c>
      <c r="G2841" s="2104"/>
      <c r="H2841" s="2105"/>
      <c r="I2841" s="1782" t="s">
        <v>31</v>
      </c>
      <c r="J2841" s="1629" t="s">
        <v>176</v>
      </c>
      <c r="K2841" s="2098"/>
      <c r="L2841" s="2098"/>
      <c r="M2841" s="1630"/>
      <c r="N2841" s="1630"/>
      <c r="O2841" s="1630"/>
      <c r="P2841" s="1630"/>
      <c r="Q2841" s="2102"/>
      <c r="R2841" s="610"/>
    </row>
    <row r="2842" spans="8:8" ht="33.75" customHeight="1">
      <c r="A2842" s="1954"/>
      <c r="B2842" s="1986" t="s">
        <v>70</v>
      </c>
      <c r="C2842" s="1783"/>
      <c r="D2842" s="1784"/>
      <c r="E2842" s="1785"/>
      <c r="F2842" s="1786" t="s">
        <v>245</v>
      </c>
      <c r="G2842" s="2106"/>
      <c r="H2842" s="1787"/>
      <c r="I2842" s="1788" t="s">
        <v>63</v>
      </c>
      <c r="J2842" s="1647" t="s">
        <v>68</v>
      </c>
      <c r="K2842" s="1648"/>
      <c r="L2842" s="1648"/>
      <c r="M2842" s="1648"/>
      <c r="N2842" s="1648"/>
      <c r="O2842" s="1648"/>
      <c r="P2842" s="1648"/>
      <c r="Q2842" s="2107"/>
      <c r="R2842" s="610"/>
    </row>
    <row r="2843" spans="8:8" ht="33.75" customHeight="1">
      <c r="A2843" s="1954"/>
      <c r="B2843" s="1986" t="s">
        <v>70</v>
      </c>
      <c r="C2843" s="1783"/>
      <c r="D2843" s="1784"/>
      <c r="E2843" s="1785"/>
      <c r="F2843" s="1786" t="s">
        <v>246</v>
      </c>
      <c r="G2843" s="2106"/>
      <c r="H2843" s="1787"/>
      <c r="I2843" s="1788" t="s">
        <v>64</v>
      </c>
      <c r="J2843" s="1650"/>
      <c r="K2843" s="1651"/>
      <c r="L2843" s="1651"/>
      <c r="M2843" s="1651"/>
      <c r="N2843" s="1651"/>
      <c r="O2843" s="1651"/>
      <c r="P2843" s="1651"/>
      <c r="Q2843" s="2108"/>
      <c r="R2843" s="610"/>
    </row>
    <row r="2844" spans="8:8" ht="33.75" customHeight="1">
      <c r="A2844" s="1954"/>
      <c r="B2844" s="1986" t="s">
        <v>70</v>
      </c>
      <c r="C2844" s="1783"/>
      <c r="D2844" s="1784"/>
      <c r="E2844" s="1785"/>
      <c r="F2844" s="1786" t="s">
        <v>247</v>
      </c>
      <c r="G2844" s="2106"/>
      <c r="H2844" s="1787"/>
      <c r="I2844" s="1788" t="s">
        <v>66</v>
      </c>
      <c r="J2844" s="1650"/>
      <c r="K2844" s="1651"/>
      <c r="L2844" s="1651"/>
      <c r="M2844" s="1651"/>
      <c r="N2844" s="1651"/>
      <c r="O2844" s="1651"/>
      <c r="P2844" s="1651"/>
      <c r="Q2844" s="2108"/>
      <c r="R2844" s="610"/>
    </row>
    <row r="2845" spans="8:8" ht="33.75" customHeight="1">
      <c r="A2845" s="1954"/>
      <c r="B2845" s="1986" t="s">
        <v>70</v>
      </c>
      <c r="C2845" s="1783"/>
      <c r="D2845" s="1784"/>
      <c r="E2845" s="1785"/>
      <c r="F2845" s="1786" t="s">
        <v>248</v>
      </c>
      <c r="G2845" s="2106"/>
      <c r="H2845" s="1787"/>
      <c r="I2845" s="1788" t="s">
        <v>65</v>
      </c>
      <c r="J2845" s="1653" t="s">
        <v>81</v>
      </c>
      <c r="K2845" s="1654"/>
      <c r="L2845" s="1654"/>
      <c r="M2845" s="1654"/>
      <c r="N2845" s="1654"/>
      <c r="O2845" s="1654"/>
      <c r="P2845" s="1654"/>
      <c r="Q2845" s="2109"/>
      <c r="R2845" s="610"/>
    </row>
    <row r="2846" spans="8:8" ht="33.75" customHeight="1">
      <c r="A2846" s="1954"/>
      <c r="B2846" s="2110" t="s">
        <v>70</v>
      </c>
      <c r="C2846" s="2111"/>
      <c r="D2846" s="2112"/>
      <c r="E2846" s="2113"/>
      <c r="F2846" s="2114"/>
      <c r="G2846" s="2115"/>
      <c r="H2846" s="2115"/>
      <c r="I2846" s="2116"/>
      <c r="J2846" s="2117"/>
      <c r="K2846" s="2118"/>
      <c r="L2846" s="2118"/>
      <c r="M2846" s="2118"/>
      <c r="N2846" s="2118"/>
      <c r="O2846" s="2118"/>
      <c r="P2846" s="2118"/>
      <c r="Q2846" s="2119"/>
      <c r="R2846" s="610"/>
    </row>
    <row r="2847" spans="8:8" s="927" ht="48.75" customFormat="1" customHeight="1">
      <c r="A2847" s="1439"/>
      <c r="B2847" s="2120"/>
      <c r="C2847" s="2120"/>
      <c r="D2847" s="2120"/>
      <c r="E2847" s="2120"/>
      <c r="F2847" s="2120"/>
      <c r="G2847" s="2120"/>
      <c r="H2847" s="2120"/>
      <c r="I2847" s="2120"/>
      <c r="J2847" s="2120"/>
      <c r="K2847" s="2120"/>
      <c r="L2847" s="2120"/>
      <c r="M2847" s="2120"/>
      <c r="N2847" s="2120"/>
      <c r="O2847" s="2120"/>
      <c r="P2847" s="2120"/>
      <c r="Q2847" s="2120"/>
      <c r="R2847" s="610"/>
    </row>
    <row r="2848" spans="8:8" ht="9.75" customHeight="1">
      <c r="A2848" s="1949">
        <f>A2809+1</f>
        <v>74.0</v>
      </c>
      <c r="B2848" s="1949"/>
      <c r="C2848" s="1949"/>
      <c r="D2848" s="1949"/>
      <c r="E2848" s="1949"/>
      <c r="F2848" s="1949"/>
      <c r="G2848" s="1949"/>
      <c r="H2848" s="1949"/>
      <c r="I2848" s="1949"/>
      <c r="J2848" s="1949"/>
      <c r="K2848" s="1949"/>
      <c r="L2848" s="1949"/>
      <c r="M2848" s="1949"/>
      <c r="N2848" s="1949"/>
      <c r="O2848" s="1949"/>
      <c r="P2848" s="1949"/>
      <c r="Q2848" s="1949"/>
      <c r="R2848" s="1949"/>
    </row>
    <row r="2849" spans="8:8" ht="16.5" customHeight="1">
      <c r="A2849" s="1950"/>
      <c r="B2849" s="1951" t="s">
        <v>51</v>
      </c>
      <c r="C2849" s="1952"/>
      <c r="D2849" s="1952"/>
      <c r="E2849" s="1952"/>
      <c r="F2849" s="1952"/>
      <c r="G2849" s="1952"/>
      <c r="H2849" s="1952"/>
      <c r="I2849" s="1952"/>
      <c r="J2849" s="1952"/>
      <c r="K2849" s="1952"/>
      <c r="L2849" s="1952"/>
      <c r="M2849" s="1952"/>
      <c r="N2849" s="1952"/>
      <c r="O2849" s="1952"/>
      <c r="P2849" s="1952"/>
      <c r="Q2849" s="1953"/>
      <c r="R2849" s="610"/>
    </row>
    <row r="2850" spans="8:8" ht="62.25" customHeight="1">
      <c r="A2850" s="1954"/>
      <c r="B2850" s="1955"/>
      <c r="C2850" s="1956"/>
      <c r="D2850" s="1957" t="str">
        <f>Master!$E$8</f>
        <v>Govt. Sr. Secondary School </v>
      </c>
      <c r="E2850" s="1958"/>
      <c r="F2850" s="1958"/>
      <c r="G2850" s="1958"/>
      <c r="H2850" s="1958"/>
      <c r="I2850" s="1958"/>
      <c r="J2850" s="1958"/>
      <c r="K2850" s="1958"/>
      <c r="L2850" s="1958"/>
      <c r="M2850" s="1958"/>
      <c r="N2850" s="1958"/>
      <c r="O2850" s="1958"/>
      <c r="P2850" s="1958"/>
      <c r="Q2850" s="1959"/>
      <c r="R2850" s="610"/>
    </row>
    <row r="2851" spans="8:8" ht="33.0" customHeight="1">
      <c r="A2851" s="1954"/>
      <c r="B2851" s="1960"/>
      <c r="C2851" s="1961"/>
      <c r="D2851" s="1962" t="str">
        <f>Master!$E$11</f>
        <v>P.S.-Bapini (Jodhpur)</v>
      </c>
      <c r="E2851" s="1962"/>
      <c r="F2851" s="1962"/>
      <c r="G2851" s="1962"/>
      <c r="H2851" s="1962"/>
      <c r="I2851" s="1962"/>
      <c r="J2851" s="1962"/>
      <c r="K2851" s="1962"/>
      <c r="L2851" s="1962"/>
      <c r="M2851" s="1962"/>
      <c r="N2851" s="1962"/>
      <c r="O2851" s="1962"/>
      <c r="P2851" s="1962"/>
      <c r="Q2851" s="1963"/>
      <c r="R2851" s="610"/>
    </row>
    <row r="2852" spans="8:8" ht="21.75" customHeight="1">
      <c r="A2852" s="1954"/>
      <c r="B2852" s="1964"/>
      <c r="C2852" s="1965" t="s">
        <v>151</v>
      </c>
      <c r="D2852" s="1966"/>
      <c r="E2852" s="1966"/>
      <c r="F2852" s="1966"/>
      <c r="G2852" s="1966"/>
      <c r="H2852" s="1967"/>
      <c r="I2852" s="1968" t="s">
        <v>128</v>
      </c>
      <c r="J2852" s="1969"/>
      <c r="K2852" s="1969"/>
      <c r="L2852" s="1970">
        <f>VLOOKUP(A2848,'Result Entry'!$B$6:$K$108,6,0)</f>
        <v>0.0</v>
      </c>
      <c r="M2852" s="1971"/>
      <c r="N2852" s="1972" t="s">
        <v>69</v>
      </c>
      <c r="O2852" s="1973"/>
      <c r="P2852" s="1974">
        <f>Master!$E$14</f>
        <v>8.151106901E9</v>
      </c>
      <c r="Q2852" s="1975"/>
      <c r="R2852" s="610"/>
    </row>
    <row r="2853" spans="8:8" ht="21.75" customHeight="1">
      <c r="A2853" s="1954"/>
      <c r="B2853" s="1976"/>
      <c r="C2853" s="1965"/>
      <c r="D2853" s="1966"/>
      <c r="E2853" s="1966"/>
      <c r="F2853" s="1966"/>
      <c r="G2853" s="1966"/>
      <c r="H2853" s="1967"/>
      <c r="I2853" s="1968"/>
      <c r="J2853" s="1969"/>
      <c r="K2853" s="1969"/>
      <c r="L2853" s="1970"/>
      <c r="M2853" s="1971"/>
      <c r="N2853" s="1470" t="s">
        <v>67</v>
      </c>
      <c r="O2853" s="1471"/>
      <c r="P2853" s="1472"/>
      <c r="Q2853" s="1977"/>
      <c r="R2853" s="610"/>
    </row>
    <row r="2854" spans="8:8" ht="21.75" customHeight="1">
      <c r="A2854" s="1954"/>
      <c r="B2854" s="1976"/>
      <c r="C2854" s="1978"/>
      <c r="D2854" s="1979"/>
      <c r="E2854" s="1979"/>
      <c r="F2854" s="1979"/>
      <c r="G2854" s="1979"/>
      <c r="H2854" s="1980"/>
      <c r="I2854" s="1981"/>
      <c r="J2854" s="1982"/>
      <c r="K2854" s="1982"/>
      <c r="L2854" s="1983"/>
      <c r="M2854" s="1984"/>
      <c r="N2854" s="1479" t="s">
        <v>52</v>
      </c>
      <c r="O2854" s="1480"/>
      <c r="P2854" s="1481" t="str">
        <f>Master!$E$6</f>
        <v>2022-23</v>
      </c>
      <c r="Q2854" s="1985"/>
      <c r="R2854" s="610"/>
    </row>
    <row r="2855" spans="8:8" ht="33.75" customHeight="1">
      <c r="A2855" s="1954"/>
      <c r="B2855" s="1986" t="s">
        <v>70</v>
      </c>
      <c r="C2855" s="1677" t="s">
        <v>21</v>
      </c>
      <c r="D2855" s="1678"/>
      <c r="E2855" s="1678"/>
      <c r="F2855" s="1678"/>
      <c r="G2855" s="1679"/>
      <c r="H2855" s="1680" t="s">
        <v>150</v>
      </c>
      <c r="I2855" s="1681">
        <f>VLOOKUP($A2848,'Result Entry'!$B$9:$FW$108,4,0)</f>
        <v>0.0</v>
      </c>
      <c r="J2855" s="1681"/>
      <c r="K2855" s="1681"/>
      <c r="L2855" s="1681"/>
      <c r="M2855" s="1681"/>
      <c r="N2855" s="1681"/>
      <c r="O2855" s="1681"/>
      <c r="P2855" s="1681"/>
      <c r="Q2855" s="1987"/>
      <c r="R2855" s="610"/>
    </row>
    <row r="2856" spans="8:8" ht="33.75" customHeight="1">
      <c r="A2856" s="1954"/>
      <c r="B2856" s="1986" t="s">
        <v>70</v>
      </c>
      <c r="C2856" s="1683" t="s">
        <v>23</v>
      </c>
      <c r="D2856" s="1684"/>
      <c r="E2856" s="1684"/>
      <c r="F2856" s="1684"/>
      <c r="G2856" s="1685"/>
      <c r="H2856" s="1686" t="s">
        <v>150</v>
      </c>
      <c r="I2856" s="1687">
        <f>VLOOKUP($A2848,'Result Entry'!$B$9:$FW$108,7,0)</f>
        <v>0.0</v>
      </c>
      <c r="J2856" s="1687"/>
      <c r="K2856" s="1687"/>
      <c r="L2856" s="1687"/>
      <c r="M2856" s="1687"/>
      <c r="N2856" s="1687"/>
      <c r="O2856" s="1687"/>
      <c r="P2856" s="1687"/>
      <c r="Q2856" s="1988"/>
      <c r="R2856" s="610"/>
    </row>
    <row r="2857" spans="8:8" ht="33.75" customHeight="1">
      <c r="A2857" s="1954"/>
      <c r="B2857" s="1986" t="s">
        <v>70</v>
      </c>
      <c r="C2857" s="1683" t="s">
        <v>24</v>
      </c>
      <c r="D2857" s="1684"/>
      <c r="E2857" s="1684"/>
      <c r="F2857" s="1684"/>
      <c r="G2857" s="1685"/>
      <c r="H2857" s="1686" t="s">
        <v>150</v>
      </c>
      <c r="I2857" s="1687">
        <f>VLOOKUP($A2848,'Result Entry'!$B$9:$FW$108,8,0)</f>
        <v>0.0</v>
      </c>
      <c r="J2857" s="1687"/>
      <c r="K2857" s="1687"/>
      <c r="L2857" s="1687"/>
      <c r="M2857" s="1687"/>
      <c r="N2857" s="1687"/>
      <c r="O2857" s="1687"/>
      <c r="P2857" s="1687"/>
      <c r="Q2857" s="1988"/>
      <c r="R2857" s="610"/>
    </row>
    <row r="2858" spans="8:8" ht="33.75" customHeight="1">
      <c r="A2858" s="1954"/>
      <c r="B2858" s="1986" t="s">
        <v>70</v>
      </c>
      <c r="C2858" s="1683" t="s">
        <v>53</v>
      </c>
      <c r="D2858" s="1684"/>
      <c r="E2858" s="1684"/>
      <c r="F2858" s="1684"/>
      <c r="G2858" s="1685"/>
      <c r="H2858" s="1686" t="s">
        <v>150</v>
      </c>
      <c r="I2858" s="1687">
        <f>VLOOKUP($A2848,'Result Entry'!$B$9:$FW$108,9,0)</f>
        <v>0.0</v>
      </c>
      <c r="J2858" s="1687"/>
      <c r="K2858" s="1687"/>
      <c r="L2858" s="1687"/>
      <c r="M2858" s="1687"/>
      <c r="N2858" s="1687"/>
      <c r="O2858" s="1687"/>
      <c r="P2858" s="1687"/>
      <c r="Q2858" s="1988"/>
      <c r="R2858" s="610"/>
    </row>
    <row r="2859" spans="8:8" ht="33.75" customHeight="1">
      <c r="A2859" s="1954"/>
      <c r="B2859" s="1986" t="s">
        <v>70</v>
      </c>
      <c r="C2859" s="1683" t="s">
        <v>54</v>
      </c>
      <c r="D2859" s="1684"/>
      <c r="E2859" s="1684"/>
      <c r="F2859" s="1684"/>
      <c r="G2859" s="1685"/>
      <c r="H2859" s="1686" t="s">
        <v>150</v>
      </c>
      <c r="I2859" s="1689" t="str">
        <f>CONCATENATE('Result Entry'!$G$4,'Result Entry'!$J$4)</f>
        <v>11(A)</v>
      </c>
      <c r="J2859" s="1687"/>
      <c r="K2859" s="1687"/>
      <c r="L2859" s="1687"/>
      <c r="M2859" s="1687"/>
      <c r="N2859" s="1687"/>
      <c r="O2859" s="1687"/>
      <c r="P2859" s="1687"/>
      <c r="Q2859" s="1988"/>
      <c r="R2859" s="610"/>
    </row>
    <row r="2860" spans="8:8" ht="33.75" customHeight="1">
      <c r="A2860" s="1954"/>
      <c r="B2860" s="1986" t="s">
        <v>70</v>
      </c>
      <c r="C2860" s="1742" t="s">
        <v>26</v>
      </c>
      <c r="D2860" s="1763"/>
      <c r="E2860" s="1763"/>
      <c r="F2860" s="1763"/>
      <c r="G2860" s="1989"/>
      <c r="H2860" s="1693" t="s">
        <v>150</v>
      </c>
      <c r="I2860" s="1694">
        <f>VLOOKUP($A2848,'Result Entry'!$B$9:$FW$108,10,0)</f>
        <v>0.0</v>
      </c>
      <c r="J2860" s="1694"/>
      <c r="K2860" s="1694"/>
      <c r="L2860" s="1694"/>
      <c r="M2860" s="1694"/>
      <c r="N2860" s="1694"/>
      <c r="O2860" s="1694"/>
      <c r="P2860" s="1694"/>
      <c r="Q2860" s="1990"/>
      <c r="R2860" s="610"/>
    </row>
    <row r="2861" spans="8:8" ht="33.75" customHeight="1">
      <c r="A2861" s="1954"/>
      <c r="B2861" s="1986" t="s">
        <v>70</v>
      </c>
      <c r="C2861" s="1991" t="s">
        <v>244</v>
      </c>
      <c r="D2861" s="1992"/>
      <c r="E2861" s="1993" t="s">
        <v>73</v>
      </c>
      <c r="F2861" s="1994" t="s">
        <v>74</v>
      </c>
      <c r="G2861" s="1994" t="s">
        <v>230</v>
      </c>
      <c r="H2861" s="1995" t="s">
        <v>169</v>
      </c>
      <c r="I2861" s="1701" t="s">
        <v>56</v>
      </c>
      <c r="J2861" s="1996"/>
      <c r="K2861" s="1996"/>
      <c r="L2861" s="1997" t="s">
        <v>231</v>
      </c>
      <c r="M2861" s="1998" t="s">
        <v>85</v>
      </c>
      <c r="N2861" s="1998"/>
      <c r="O2861" s="1999"/>
      <c r="P2861" s="2000" t="s">
        <v>77</v>
      </c>
      <c r="Q2861" s="2001" t="s">
        <v>99</v>
      </c>
      <c r="R2861" s="610"/>
    </row>
    <row r="2862" spans="8:8" ht="33.75" customHeight="1">
      <c r="A2862" s="1954"/>
      <c r="B2862" s="1986" t="s">
        <v>70</v>
      </c>
      <c r="C2862" s="2002"/>
      <c r="D2862" s="2003"/>
      <c r="E2862" s="2004"/>
      <c r="F2862" s="2005"/>
      <c r="G2862" s="2005"/>
      <c r="H2862" s="2006"/>
      <c r="I2862" s="2007" t="s">
        <v>233</v>
      </c>
      <c r="J2862" s="2008" t="s">
        <v>87</v>
      </c>
      <c r="K2862" s="2009" t="s">
        <v>109</v>
      </c>
      <c r="L2862" s="2010"/>
      <c r="M2862" s="2007" t="s">
        <v>233</v>
      </c>
      <c r="N2862" s="2008" t="s">
        <v>87</v>
      </c>
      <c r="O2862" s="2011" t="s">
        <v>110</v>
      </c>
      <c r="P2862" s="2012"/>
      <c r="Q2862" s="2013"/>
      <c r="R2862" s="610"/>
    </row>
    <row r="2863" spans="8:8" s="2014" ht="33.75" customFormat="1" customHeight="1">
      <c r="A2863" s="1954"/>
      <c r="B2863" s="1986" t="s">
        <v>70</v>
      </c>
      <c r="C2863" s="2015" t="s">
        <v>57</v>
      </c>
      <c r="D2863" s="2016"/>
      <c r="E2863" s="2017">
        <f>'Result Entry'!$L$7</f>
        <v>10.0</v>
      </c>
      <c r="F2863" s="2018">
        <f>'Result Entry'!$M$7</f>
        <v>10.0</v>
      </c>
      <c r="G2863" s="2018">
        <f>'Result Entry'!$N$7</f>
        <v>10.0</v>
      </c>
      <c r="H2863" s="2019">
        <f>SUM(E2863:G2863)</f>
        <v>30.0</v>
      </c>
      <c r="I2863" s="2020" t="s">
        <v>243</v>
      </c>
      <c r="J2863" s="2021" t="s">
        <v>243</v>
      </c>
      <c r="K2863" s="2022">
        <f>'Result Entry'!$P$7</f>
        <v>70.0</v>
      </c>
      <c r="L2863" s="2023">
        <f>SUM(H2863,K2863)</f>
        <v>100.0</v>
      </c>
      <c r="M2863" s="2020" t="s">
        <v>243</v>
      </c>
      <c r="N2863" s="2021" t="s">
        <v>243</v>
      </c>
      <c r="O2863" s="2019">
        <f>'Result Entry'!$R$7</f>
        <v>100.0</v>
      </c>
      <c r="P2863" s="2024">
        <f>SUM(L2863,O2863)</f>
        <v>200.0</v>
      </c>
      <c r="Q2863" s="2025"/>
      <c r="R2863" s="610"/>
    </row>
    <row r="2864" spans="8:8" s="1538" ht="33.75" customFormat="1" customHeight="1">
      <c r="A2864" s="1954"/>
      <c r="B2864" s="1986" t="s">
        <v>70</v>
      </c>
      <c r="C2864" s="1540" t="str">
        <f>'Result Entry'!$L$3</f>
        <v>HINDI Comp.</v>
      </c>
      <c r="D2864" s="1541"/>
      <c r="E2864" s="1728">
        <f>IF($L2852="TC",0,IF($L2852="Nso",0,VLOOKUP($A2848,'Result Entry'!$B$9:$FW$108,11,0)))</f>
        <v>0.0</v>
      </c>
      <c r="F2864" s="1729">
        <f>IF($L2852="TC",0,IF($L2852="Nso",0,VLOOKUP($A2848,'Result Entry'!$B$9:$FW$108,12,0)))</f>
        <v>0.0</v>
      </c>
      <c r="G2864" s="1729">
        <f>IF($L2852="TC",0,IF($L2852="Nso",0,VLOOKUP($A2848,'Result Entry'!$B$9:$FW$108,13,0)))</f>
        <v>0.0</v>
      </c>
      <c r="H2864" s="2026">
        <f>SUM(E2864:G2864)</f>
        <v>0.0</v>
      </c>
      <c r="I2864" s="2027" t="str">
        <f>CONCATENATE(U2864,"/",'Result Entry'!$P$7)</f>
        <v>0/70</v>
      </c>
      <c r="J2864" s="2028" t="str">
        <f>IF(V2864=0,"--",CONCATENATE(V2864,"/"))</f>
        <v>--</v>
      </c>
      <c r="K2864" s="2029">
        <f>SUM(U2864:V2864)</f>
        <v>0.0</v>
      </c>
      <c r="L2864" s="2030">
        <f>SUM(H2864,K2864)</f>
        <v>0.0</v>
      </c>
      <c r="M2864" s="2027" t="str">
        <f>CONCATENATE(W2864,"/",'Result Entry'!$R$7)</f>
        <v>0/100</v>
      </c>
      <c r="N2864" s="2028" t="str">
        <f>IF(X2864=0,"--",CONCATENATE(X2864,"/"))</f>
        <v>--</v>
      </c>
      <c r="O2864" s="2031">
        <f>SUM(W2864:X2864)</f>
        <v>0.0</v>
      </c>
      <c r="P2864" s="1734">
        <f>SUM(L2864,O2864)</f>
        <v>0.0</v>
      </c>
      <c r="Q2864" s="2032" t="str">
        <f>IF($L2852="TC",0,IF($L2852="Nso",0,VLOOKUP($A2848,'Result Entry'!$B$9:$FW$108,24,0)))</f>
        <v/>
      </c>
      <c r="R2864" s="610"/>
      <c r="U2864" s="2033">
        <f>IF($L2852="TC",0,IF($L2852="Nso",0,VLOOKUP($A2848,'Result Entry'!$B$9:$FW$108,15,0)))</f>
        <v>0.0</v>
      </c>
      <c r="V2864" s="2033">
        <v>0.0</v>
      </c>
      <c r="W2864" s="2033">
        <f>IF($L2852="TC",0,IF($L2852="Nso",0,VLOOKUP($A2848,'Result Entry'!$B$9:$FW$108,17,0)))</f>
        <v>0.0</v>
      </c>
      <c r="X2864" s="2033">
        <v>0.0</v>
      </c>
    </row>
    <row r="2865" spans="8:8" s="1538" ht="33.75" customFormat="1" customHeight="1">
      <c r="A2865" s="1954"/>
      <c r="B2865" s="1986" t="s">
        <v>70</v>
      </c>
      <c r="C2865" s="1551" t="str">
        <f>'Result Entry'!$Z$3</f>
        <v>ENGLISH Comp.</v>
      </c>
      <c r="D2865" s="1552"/>
      <c r="E2865" s="1728">
        <f>IF($L2852="TC",0,IF($L2852="Nso",0,VLOOKUP($A2848,'Result Entry'!$B$9:$FW$108,25,0)))</f>
        <v>0.0</v>
      </c>
      <c r="F2865" s="1729">
        <f>IF($L2852="TC",0,IF($L2852="Nso",0,VLOOKUP($A2848,'Result Entry'!$B$9:$FW$108,26,0)))</f>
        <v>0.0</v>
      </c>
      <c r="G2865" s="1729">
        <f>IF($L2852="TC",0,IF($L2852="Nso",0,VLOOKUP($A2848,'Result Entry'!$B$9:$FW$108,27,0)))</f>
        <v>0.0</v>
      </c>
      <c r="H2865" s="2034">
        <f t="shared" si="365" ref="H2865:H2870">SUM(E2865:G2865)</f>
        <v>0.0</v>
      </c>
      <c r="I2865" s="2035" t="str">
        <f>CONCATENATE(U2865,"/",'Result Entry'!$AD$7)</f>
        <v>0/70</v>
      </c>
      <c r="J2865" s="2036" t="str">
        <f>IF(V2865=0,"--",CONCATENATE(V2865,"/"))</f>
        <v>--</v>
      </c>
      <c r="K2865" s="2037">
        <f t="shared" si="366" ref="K2865:K2870">SUM(U2865:V2865)</f>
        <v>0.0</v>
      </c>
      <c r="L2865" s="2038">
        <f t="shared" si="367" ref="L2865:L2870">SUM(H2865,K2865)</f>
        <v>0.0</v>
      </c>
      <c r="M2865" s="2035" t="str">
        <f>CONCATENATE(W2865,"/",'Result Entry'!$AF$7)</f>
        <v>0/100</v>
      </c>
      <c r="N2865" s="2036" t="str">
        <f>IF(X2865=0,"--",CONCATENATE(X2865,"/"))</f>
        <v>--</v>
      </c>
      <c r="O2865" s="2031">
        <f t="shared" si="368" ref="O2865:O2870">SUM(W2865:X2865)</f>
        <v>0.0</v>
      </c>
      <c r="P2865" s="1734">
        <f t="shared" si="369" ref="P2865:P2870">SUM(L2865,O2865)</f>
        <v>0.0</v>
      </c>
      <c r="Q2865" s="2032" t="str">
        <f>IF($L2852="TC",0,IF($L2852="Nso",0,VLOOKUP($A2848,'Result Entry'!$B$9:$FW$108,38,0)))</f>
        <v/>
      </c>
      <c r="R2865" s="610"/>
      <c r="U2865" s="2039">
        <f>IF($L2852="TC",0,IF($L2852="Nso",0,VLOOKUP($A2848,'Result Entry'!$B$9:$FW$108,29,0)))</f>
        <v>0.0</v>
      </c>
      <c r="V2865" s="2039">
        <v>0.0</v>
      </c>
      <c r="W2865" s="2039">
        <f>IF($L2852="TC",0,IF($L2852="Nso",0,VLOOKUP($A2848,'Result Entry'!$B$9:$FW$108,31,0)))</f>
        <v>0.0</v>
      </c>
      <c r="X2865" s="2039">
        <v>0.0</v>
      </c>
    </row>
    <row r="2866" spans="8:8" s="1538" ht="33.75" customFormat="1" customHeight="1">
      <c r="A2866" s="1954"/>
      <c r="B2866" s="1986" t="s">
        <v>70</v>
      </c>
      <c r="C2866" s="1551">
        <f>IF(Y2866&gt;=1,'Result Entry'!$AO$3,0)</f>
        <v>0.0</v>
      </c>
      <c r="D2866" s="1552"/>
      <c r="E2866" s="1728">
        <f>IF($L2852="TC",0,IF($L2852="Nso",0,VLOOKUP($A2848,'Result Entry'!$B$9:$FW$108,40,0)))</f>
        <v>0.0</v>
      </c>
      <c r="F2866" s="1729">
        <f>IF($L2852="TC",0,IF($L2852="Nso",0,VLOOKUP($A2848,'Result Entry'!$B$9:$FW$108,41,0)))</f>
        <v>0.0</v>
      </c>
      <c r="G2866" s="1729">
        <f>IF($L2852="TC",0,IF($L2852="Nso",0,VLOOKUP($A2848,'Result Entry'!$B$9:$FW$108,42,0)))</f>
        <v>0.0</v>
      </c>
      <c r="H2866" s="2034">
        <f t="shared" si="365"/>
        <v>0.0</v>
      </c>
      <c r="I2866" s="2035" t="str">
        <f>CONCATENATE(U2866,"/",'Result Entry'!$AS$7)</f>
        <v>0/40</v>
      </c>
      <c r="J2866" s="2036" t="str">
        <f>IF(V2866=0,"--",CONCATENATE(V2866,"/",'Result Entry'!$AT$7))</f>
        <v>--</v>
      </c>
      <c r="K2866" s="2037">
        <f t="shared" si="366"/>
        <v>0.0</v>
      </c>
      <c r="L2866" s="2038">
        <f t="shared" si="367"/>
        <v>0.0</v>
      </c>
      <c r="M2866" s="2035" t="str">
        <f>CONCATENATE(W2866,"/",'Result Entry'!$AW$7)</f>
        <v>0/100</v>
      </c>
      <c r="N2866" s="2036" t="str">
        <f>IF(X2866=0,"--",CONCATENATE(X2866,"/",'Result Entry'!$AX$7))</f>
        <v>--</v>
      </c>
      <c r="O2866" s="2031">
        <f t="shared" si="368"/>
        <v>0.0</v>
      </c>
      <c r="P2866" s="1734">
        <f t="shared" si="369"/>
        <v>0.0</v>
      </c>
      <c r="Q2866" s="2032" t="str">
        <f>IF($L2852="TC",0,IF($L2852="Nso",0,VLOOKUP($A2848,'Result Entry'!$B$9:$FW$108,55,0)))</f>
        <v/>
      </c>
      <c r="R2866" s="610"/>
      <c r="U2866" s="2039">
        <f>IF($L2852="TC",0,IF($L2852="Nso",0,VLOOKUP($A2848,'Result Entry'!$B$9:$FW$108,44,0)))</f>
        <v>0.0</v>
      </c>
      <c r="V2866" s="2039">
        <f>IF($L2852="TC",0,IF($L2852="Nso",0,VLOOKUP($A2848,'Result Entry'!$B$9:$FW$108,45,0)))</f>
        <v>0.0</v>
      </c>
      <c r="W2866" s="2039">
        <f>IF($L2852="TC",0,IF($L2852="Nso",0,VLOOKUP($A2848,'Result Entry'!$B$9:$FW$108,48,0)))</f>
        <v>0.0</v>
      </c>
      <c r="X2866" s="2039">
        <f>IF($L2852="TC",0,IF($L2852="Nso",0,VLOOKUP($A2848,'Result Entry'!$B$9:$FW$108,49,0)))</f>
        <v>0.0</v>
      </c>
      <c r="Y2866" s="2039">
        <f>VLOOKUP($A2848,'Result Entry'!$B$9:$FW$108,39,0)</f>
        <v>0.0</v>
      </c>
    </row>
    <row r="2867" spans="8:8" s="1538" ht="33.75" customFormat="1" customHeight="1">
      <c r="A2867" s="1954"/>
      <c r="B2867" s="1986" t="s">
        <v>70</v>
      </c>
      <c r="C2867" s="1551">
        <f>IF(Y2867&gt;=1,'Result Entry'!$BF$3,0)</f>
        <v>0.0</v>
      </c>
      <c r="D2867" s="1552"/>
      <c r="E2867" s="1728">
        <f>IF($L2852="TC",0,IF($L2852="Nso",0,VLOOKUP($A2848,'Result Entry'!$B$9:$FW$108,57,0)))</f>
        <v>0.0</v>
      </c>
      <c r="F2867" s="1729">
        <f>IF($L2852="TC",0,IF($L2852="Nso",0,VLOOKUP($A2848,'Result Entry'!$B$9:$FW$108,58,0)))</f>
        <v>0.0</v>
      </c>
      <c r="G2867" s="1729">
        <f>IF($L2852="TC",0,IF($L2852="Nso",0,VLOOKUP($A2848,'Result Entry'!$B$9:$FW$108,59,0)))</f>
        <v>0.0</v>
      </c>
      <c r="H2867" s="2034">
        <f t="shared" si="365"/>
        <v>0.0</v>
      </c>
      <c r="I2867" s="2035" t="str">
        <f>CONCATENATE(U2867,"/",'Result Entry'!$BJ$7)</f>
        <v>0/70</v>
      </c>
      <c r="J2867" s="2036" t="str">
        <f>IF(V2867=0,"--",CONCATENATE(V2867,"/",'Result Entry'!$BK$7))</f>
        <v>--</v>
      </c>
      <c r="K2867" s="2037">
        <f t="shared" si="366"/>
        <v>0.0</v>
      </c>
      <c r="L2867" s="2038">
        <f t="shared" si="367"/>
        <v>0.0</v>
      </c>
      <c r="M2867" s="2035" t="str">
        <f>CONCATENATE(W2867,"/",'Result Entry'!$BN$7)</f>
        <v>0/100</v>
      </c>
      <c r="N2867" s="2036" t="str">
        <f>IF(X2867=0,"--",CONCATENATE(X2867,"/",'Result Entry'!$BO$7))</f>
        <v>--</v>
      </c>
      <c r="O2867" s="2031">
        <f t="shared" si="368"/>
        <v>0.0</v>
      </c>
      <c r="P2867" s="1734">
        <f t="shared" si="369"/>
        <v>0.0</v>
      </c>
      <c r="Q2867" s="2032" t="str">
        <f>IF($L2852="TC",0,IF($L2852="Nso",0,VLOOKUP($A2848,'Result Entry'!$B$9:$FW$108,72,0)))</f>
        <v/>
      </c>
      <c r="R2867" s="610"/>
      <c r="U2867" s="2039">
        <f>IF($L2852="TC",0,IF($L2852="Nso",0,VLOOKUP($A2848,'Result Entry'!$B$9:$FW$108,61,0)))</f>
        <v>0.0</v>
      </c>
      <c r="V2867" s="2039">
        <f>IF($L2852="TC",0,IF($L2852="Nso",0,VLOOKUP($A2848,'Result Entry'!$B$9:$FW$108,62,0)))</f>
        <v>0.0</v>
      </c>
      <c r="W2867" s="2039">
        <f>IF($L2852="TC",0,IF($L2852="Nso",0,VLOOKUP($A2848,'Result Entry'!$B$9:$FW$108,65,0)))</f>
        <v>0.0</v>
      </c>
      <c r="X2867" s="2039">
        <f>IF($L2852="TC",0,IF($L2852="Nso",0,VLOOKUP($A2848,'Result Entry'!$B$9:$FW$108,66,0)))</f>
        <v>0.0</v>
      </c>
      <c r="Y2867" s="2039">
        <f>VLOOKUP($A2848,'Result Entry'!$B$9:$FW$108,56,0)</f>
        <v>0.0</v>
      </c>
    </row>
    <row r="2868" spans="8:8" s="1538" ht="33.75" customFormat="1" customHeight="1">
      <c r="A2868" s="1954"/>
      <c r="B2868" s="1986" t="s">
        <v>70</v>
      </c>
      <c r="C2868" s="1554">
        <f>IF(Y2868&gt;=1,'Result Entry'!$BW$3,0)</f>
        <v>0.0</v>
      </c>
      <c r="D2868" s="2040"/>
      <c r="E2868" s="2041">
        <f>IF($L2852="TC",0,IF($L2852="Nso",0,VLOOKUP($A2848,'Result Entry'!$B$9:$FW$108,74,0)))</f>
        <v>0.0</v>
      </c>
      <c r="F2868" s="2042">
        <f>IF($L2852="TC",0,IF($L2852="Nso",0,VLOOKUP($A2848,'Result Entry'!$B$9:$FW$108,75,0)))</f>
        <v>0.0</v>
      </c>
      <c r="G2868" s="2042">
        <f>IF($L2852="TC",0,IF($L2852="Nso",0,VLOOKUP($A2848,'Result Entry'!$B$9:$FW$108,76,0)))</f>
        <v>0.0</v>
      </c>
      <c r="H2868" s="2043">
        <f t="shared" si="365"/>
        <v>0.0</v>
      </c>
      <c r="I2868" s="2044" t="str">
        <f>CONCATENATE(U2868,"/",'Result Entry'!$CA$7)</f>
        <v>0/70</v>
      </c>
      <c r="J2868" s="2045" t="str">
        <f>IF(V2868=0,"--",CONCATENATE(V2868,"/",'Result Entry'!$CB$7))</f>
        <v>--</v>
      </c>
      <c r="K2868" s="2046">
        <f t="shared" si="366"/>
        <v>0.0</v>
      </c>
      <c r="L2868" s="2047">
        <f t="shared" si="367"/>
        <v>0.0</v>
      </c>
      <c r="M2868" s="2044" t="str">
        <f>CONCATENATE(W2868,"/",'Result Entry'!$CE$7)</f>
        <v>0/100</v>
      </c>
      <c r="N2868" s="2045" t="str">
        <f>IF(X2868=0,"--",CONCATENATE(X2868,"/",'Result Entry'!$CF$7))</f>
        <v>--</v>
      </c>
      <c r="O2868" s="2043">
        <f t="shared" si="368"/>
        <v>0.0</v>
      </c>
      <c r="P2868" s="2048">
        <f t="shared" si="369"/>
        <v>0.0</v>
      </c>
      <c r="Q2868" s="2049" t="str">
        <f>IF($L2852="TC",0,IF($L2852="Nso",0,VLOOKUP($A2848,'Result Entry'!$B$9:$FW$108,89,0)))</f>
        <v/>
      </c>
      <c r="R2868" s="610"/>
      <c r="U2868" s="2041">
        <f>IF($L2852="TC",0,IF($L2852="Nso",0,VLOOKUP($A2848,'Result Entry'!$B$9:$FW$108,78,0)))</f>
        <v>0.0</v>
      </c>
      <c r="V2868" s="2041">
        <f>IF($L2852="TC",0,IF($L2852="Nso",0,VLOOKUP($A2848,'Result Entry'!$B$9:$FW$108,79,0)))</f>
        <v>0.0</v>
      </c>
      <c r="W2868" s="2041">
        <f>IF($L2852="TC",0,IF($L2852="Nso",0,VLOOKUP($A2848,'Result Entry'!$B$9:$FW$108,82,0)))</f>
        <v>0.0</v>
      </c>
      <c r="X2868" s="2041">
        <f>IF($L2852="TC",0,IF($L2852="Nso",0,VLOOKUP($A2848,'Result Entry'!$B$9:$FW$108,83,0)))</f>
        <v>0.0</v>
      </c>
      <c r="Y2868" s="2041">
        <f>VLOOKUP($A2848,'Result Entry'!$B$9:$FW$108,73,0)</f>
        <v>0.0</v>
      </c>
    </row>
    <row r="2869" spans="8:8" s="1538" ht="33.75" customFormat="1" customHeight="1">
      <c r="A2869" s="1954"/>
      <c r="B2869" s="1986" t="s">
        <v>70</v>
      </c>
      <c r="C2869" s="2050">
        <f>IF(Y2869&gt;=1,'Result Entry'!$CN$3,0)</f>
        <v>0.0</v>
      </c>
      <c r="D2869" s="2040"/>
      <c r="E2869" s="2051">
        <f>IF($L2852="TC",0,IF($L2852="Nso",0,VLOOKUP($A2848,'Result Entry'!$B$9:$FW$108,91,0)))</f>
        <v>0.0</v>
      </c>
      <c r="F2869" s="2052">
        <f>IF($L2852="TC",0,IF($L2852="Nso",0,VLOOKUP($A2848,'Result Entry'!$B$9:$FW$108,92,0)))</f>
        <v>0.0</v>
      </c>
      <c r="G2869" s="2052">
        <f>IF($L2852="TC",0,IF($L2852="Nso",0,VLOOKUP($A2848,'Result Entry'!$B$9:$FW$108,93,0)))</f>
        <v>0.0</v>
      </c>
      <c r="H2869" s="2053">
        <f t="shared" si="365"/>
        <v>0.0</v>
      </c>
      <c r="I2869" s="2054" t="str">
        <f>CONCATENATE(U2869,"/",'Result Entry'!$CR$7)</f>
        <v>0/70</v>
      </c>
      <c r="J2869" s="2055" t="str">
        <f>IF(V2869=0,"--",CONCATENATE(V2869,"/",'Result Entry'!$CS$7))</f>
        <v>--</v>
      </c>
      <c r="K2869" s="2056">
        <f t="shared" si="366"/>
        <v>0.0</v>
      </c>
      <c r="L2869" s="2057">
        <f t="shared" si="367"/>
        <v>0.0</v>
      </c>
      <c r="M2869" s="2054" t="str">
        <f>CONCATENATE(W2869,"/",'Result Entry'!$CV$7)</f>
        <v>0/100</v>
      </c>
      <c r="N2869" s="2055" t="str">
        <f>IF(X2869=0,"--",CONCATENATE(X2869,"/",'Result Entry'!$CW$7))</f>
        <v>--</v>
      </c>
      <c r="O2869" s="2053">
        <f t="shared" si="368"/>
        <v>0.0</v>
      </c>
      <c r="P2869" s="2058">
        <f t="shared" si="369"/>
        <v>0.0</v>
      </c>
      <c r="Q2869" s="2059" t="str">
        <f>IF($L2852="TC",0,IF($L2852="Nso",0,VLOOKUP($A2848,'Result Entry'!$B$9:$FW$108,106,0)))</f>
        <v/>
      </c>
      <c r="R2869" s="610"/>
      <c r="U2869" s="2051">
        <f>IF($L2852="TC",0,IF($L2852="Nso",0,VLOOKUP($A2848,'Result Entry'!$B$9:$FW$108,95,0)))</f>
        <v>0.0</v>
      </c>
      <c r="V2869" s="2051">
        <f>IF($L2852="TC",0,IF($L2852="Nso",0,VLOOKUP($A2848,'Result Entry'!$B$9:$FW$108,96,0)))</f>
        <v>0.0</v>
      </c>
      <c r="W2869" s="2051">
        <f>IF($L2852="TC",0,IF($L2852="Nso",0,VLOOKUP($A2848,'Result Entry'!$B$9:$FW$108,99,0)))</f>
        <v>0.0</v>
      </c>
      <c r="X2869" s="2051">
        <f>IF($L2852="TC",0,IF($L2852="Nso",0,VLOOKUP($A2848,'Result Entry'!$B$9:$FW$108,100,0)))</f>
        <v>0.0</v>
      </c>
      <c r="Y2869" s="2051">
        <f>VLOOKUP($A2848,'Result Entry'!$B$9:$FW$108,90,0)</f>
        <v>0.0</v>
      </c>
    </row>
    <row r="2870" spans="8:8" s="1538" ht="33.75" customFormat="1" customHeight="1">
      <c r="A2870" s="1954"/>
      <c r="B2870" s="1986" t="s">
        <v>70</v>
      </c>
      <c r="C2870" s="1554">
        <f>IF(Y2870&gt;=1,'Result Entry'!$DE$3,0)</f>
        <v>0.0</v>
      </c>
      <c r="D2870" s="2040"/>
      <c r="E2870" s="1739">
        <f>IF($L2852="TC",0,IF($L2852="Nso",0,VLOOKUP($A2848,'Result Entry'!$B$9:$FW$108,108,0)))</f>
        <v>0.0</v>
      </c>
      <c r="F2870" s="1740">
        <f>IF($L2852="TC",0,IF($L2852="Nso",0,VLOOKUP($A2848,'Result Entry'!$B$9:$FW$108,109,0)))</f>
        <v>0.0</v>
      </c>
      <c r="G2870" s="1740">
        <f>IF($L2852="TC",0,IF($L2852="Nso",0,VLOOKUP($A2848,'Result Entry'!$B$9:$FW$108,110,0)))</f>
        <v>0.0</v>
      </c>
      <c r="H2870" s="2060">
        <f t="shared" si="365"/>
        <v>0.0</v>
      </c>
      <c r="I2870" s="2061" t="str">
        <f>CONCATENATE(U2870,"/",'Result Entry'!$DI$7)</f>
        <v>0/70</v>
      </c>
      <c r="J2870" s="2062" t="str">
        <f>IF(V2870=0,"--",CONCATENATE(V2870,"/",'Result Entry'!$DJ$7))</f>
        <v>--</v>
      </c>
      <c r="K2870" s="2063">
        <f t="shared" si="366"/>
        <v>0.0</v>
      </c>
      <c r="L2870" s="2064">
        <f t="shared" si="367"/>
        <v>0.0</v>
      </c>
      <c r="M2870" s="2061" t="str">
        <f>CONCATENATE(W2870,"/",'Result Entry'!$DM$7)</f>
        <v>0/100</v>
      </c>
      <c r="N2870" s="2062" t="str">
        <f>IF(X2870=0,"--",CONCATENATE(X2870,"/",'Result Entry'!$DN$7))</f>
        <v>--</v>
      </c>
      <c r="O2870" s="2060">
        <f t="shared" si="368"/>
        <v>0.0</v>
      </c>
      <c r="P2870" s="1746">
        <f t="shared" si="369"/>
        <v>0.0</v>
      </c>
      <c r="Q2870" s="2032" t="str">
        <f>IF($L2852="TC",0,IF($L2852="Nso",0,VLOOKUP($A2848,'Result Entry'!$B$9:$FW$108,123,0)))</f>
        <v/>
      </c>
      <c r="R2870" s="610"/>
      <c r="U2870" s="2065">
        <f>IF($L2852="TC",0,IF($L2852="Nso",0,VLOOKUP($A2848,'Result Entry'!$B$9:$FW$108,112,0)))</f>
        <v>0.0</v>
      </c>
      <c r="V2870" s="2065">
        <f>IF($L2852="TC",0,IF($L2852="Nso",0,VLOOKUP($A2848,'Result Entry'!$B$9:$FW$108,113,0)))</f>
        <v>0.0</v>
      </c>
      <c r="W2870" s="2065">
        <f>IF($L2852="TC",0,IF($L2852="Nso",0,VLOOKUP($A2848,'Result Entry'!$B$9:$FW$108,116,0)))</f>
        <v>0.0</v>
      </c>
      <c r="X2870" s="2065">
        <f>IF($L2852="TC",0,IF($L2852="Nso",0,VLOOKUP($A2848,'Result Entry'!$B$9:$FW$108,117,0)))</f>
        <v>0.0</v>
      </c>
      <c r="Y2870" s="2065">
        <f>VLOOKUP($A2848,'Result Entry'!$B$9:$FW$108,107,0)</f>
        <v>0.0</v>
      </c>
    </row>
    <row r="2871" spans="8:8" ht="33.75" customHeight="1">
      <c r="A2871" s="1954"/>
      <c r="B2871" s="1986" t="s">
        <v>70</v>
      </c>
      <c r="C2871" s="1565" t="s">
        <v>78</v>
      </c>
      <c r="D2871" s="1566"/>
      <c r="E2871" s="1567"/>
      <c r="F2871" s="1747" t="s">
        <v>79</v>
      </c>
      <c r="G2871" s="2066"/>
      <c r="H2871" s="1748"/>
      <c r="I2871" s="1747" t="s">
        <v>80</v>
      </c>
      <c r="J2871" s="1749"/>
      <c r="K2871" s="2067" t="s">
        <v>42</v>
      </c>
      <c r="L2871" s="2068"/>
      <c r="M2871" s="2067" t="s">
        <v>92</v>
      </c>
      <c r="N2871" s="1753"/>
      <c r="O2871" s="1752" t="s">
        <v>40</v>
      </c>
      <c r="P2871" s="1753"/>
      <c r="Q2871" s="2069" t="s">
        <v>44</v>
      </c>
      <c r="R2871" s="610"/>
    </row>
    <row r="2872" spans="8:8" ht="33.75" customHeight="1">
      <c r="A2872" s="1954"/>
      <c r="B2872" s="1986" t="s">
        <v>70</v>
      </c>
      <c r="C2872" s="1577"/>
      <c r="D2872" s="1578"/>
      <c r="E2872" s="1579"/>
      <c r="F2872" s="1755">
        <f>IF($L2852="TC",0,IF($L2852="Nso",0,VLOOKUP($A2848,'Result Entry'!$B$9:$FW$108,171,0)))</f>
        <v>0.0</v>
      </c>
      <c r="G2872" s="2070"/>
      <c r="H2872" s="1756"/>
      <c r="I2872" s="2071">
        <f>IF($L2852="TC",0,IF($L2852="Nso",0,VLOOKUP($A2848,'Result Entry'!$B$9:$FW$108,172,0)))</f>
        <v>0.0</v>
      </c>
      <c r="J2872" s="2072"/>
      <c r="K2872" s="2073">
        <f>IF($L2852="TC",0,IF($L2852="Nso",0,VLOOKUP($A2848,'Result Entry'!$B$9:$FW$108,173,0)))</f>
        <v>0.0</v>
      </c>
      <c r="L2872" s="2074"/>
      <c r="M2872" s="2075" t="str">
        <f>IF($L2852="TC",0,IF($L2852="Nso",0,VLOOKUP($A2848,'Result Entry'!$B$9:$FW$108,174,0)))</f>
        <v/>
      </c>
      <c r="N2872" s="2076"/>
      <c r="O2872" s="1535" t="str">
        <f>VLOOKUP($A2848,'Result Entry'!$B$9:$FW$108,175,0)</f>
        <v/>
      </c>
      <c r="P2872" s="1534"/>
      <c r="Q2872" s="2077" t="str">
        <f>IF($L2852="TC",0,IF($L2852="Nso",0,VLOOKUP($A2848,'Result Entry'!$B$9:$FW$108,177,0)))</f>
        <v/>
      </c>
      <c r="R2872" s="610"/>
    </row>
    <row r="2873" spans="8:8" ht="33.75" customHeight="1">
      <c r="A2873" s="1954"/>
      <c r="B2873" s="1986" t="s">
        <v>70</v>
      </c>
      <c r="C2873" s="2078" t="s">
        <v>59</v>
      </c>
      <c r="D2873" s="2079"/>
      <c r="E2873" s="2079"/>
      <c r="F2873" s="2079"/>
      <c r="G2873" s="2079"/>
      <c r="H2873" s="2079"/>
      <c r="I2873" s="2080"/>
      <c r="J2873" s="1592" t="s">
        <v>60</v>
      </c>
      <c r="K2873" s="1592"/>
      <c r="L2873" s="1592"/>
      <c r="M2873" s="1593"/>
      <c r="N2873" s="1760">
        <f>VLOOKUP($A2848,'Result Entry'!$B$9:$FW$108,168,0)</f>
        <v>0.0</v>
      </c>
      <c r="O2873" s="1761"/>
      <c r="P2873" s="2081" t="s">
        <v>38</v>
      </c>
      <c r="Q2873" s="2082"/>
      <c r="R2873" s="610"/>
    </row>
    <row r="2874" spans="8:8" ht="33.75" customHeight="1">
      <c r="A2874" s="1954"/>
      <c r="B2874" s="1986" t="s">
        <v>70</v>
      </c>
      <c r="C2874" s="1598" t="s">
        <v>244</v>
      </c>
      <c r="D2874" s="1599"/>
      <c r="E2874" s="1599"/>
      <c r="F2874" s="2083" t="s">
        <v>158</v>
      </c>
      <c r="G2874" s="2084"/>
      <c r="H2874" s="2085"/>
      <c r="I2874" s="2086" t="s">
        <v>242</v>
      </c>
      <c r="J2874" s="1603" t="s">
        <v>61</v>
      </c>
      <c r="K2874" s="1603"/>
      <c r="L2874" s="1603"/>
      <c r="M2874" s="1604"/>
      <c r="N2874" s="1762">
        <f>VLOOKUP($A2848,'Result Entry'!$B$9:$FW$108,169,0)</f>
        <v>0.0</v>
      </c>
      <c r="O2874" s="1763"/>
      <c r="P2874" s="1607" t="str">
        <f>VLOOKUP($A2848,'Result Entry'!$B$9:$FW$108,170,0)</f>
        <v/>
      </c>
      <c r="Q2874" s="2087"/>
      <c r="R2874" s="610"/>
    </row>
    <row r="2875" spans="8:8" ht="33.75" customHeight="1">
      <c r="A2875" s="1954"/>
      <c r="B2875" s="1986" t="s">
        <v>70</v>
      </c>
      <c r="C2875" s="1598"/>
      <c r="D2875" s="1599"/>
      <c r="E2875" s="1599"/>
      <c r="F2875" s="2088"/>
      <c r="G2875" s="2089"/>
      <c r="H2875" s="2090"/>
      <c r="I2875" s="2091" t="s">
        <v>100</v>
      </c>
      <c r="J2875" s="1612" t="s">
        <v>62</v>
      </c>
      <c r="K2875" s="1612"/>
      <c r="L2875" s="1612"/>
      <c r="M2875" s="1613"/>
      <c r="N2875" s="2092">
        <f>IF($L2852="TC","Transferred",IF($L2852="Nso","NameSeparated",VLOOKUP($A2848,'Result Entry'!$B$9:$FW$108,178,0)))</f>
        <v>0.0</v>
      </c>
      <c r="O2875" s="2092"/>
      <c r="P2875" s="2092"/>
      <c r="Q2875" s="2093"/>
      <c r="R2875" s="610"/>
    </row>
    <row r="2876" spans="8:8" ht="33.75" customHeight="1">
      <c r="A2876" s="1954"/>
      <c r="B2876" s="1986" t="s">
        <v>70</v>
      </c>
      <c r="C2876" s="1766" t="str">
        <f>'Result Entry'!$DU$3</f>
        <v>Foundation Of Information Tech.</v>
      </c>
      <c r="D2876" s="1767"/>
      <c r="E2876" s="1768"/>
      <c r="F2876" s="1769" t="str">
        <f>IF(OR($L2852="TC",$L2852="Nso"),"",VLOOKUP($A2848,'Result Entry'!$B$9:$GS$108,196,0))</f>
        <v>0/200</v>
      </c>
      <c r="G2876" s="1769"/>
      <c r="H2876" s="1769"/>
      <c r="I2876" s="1770" t="str">
        <f>IF(F2876="","",VLOOKUP($A2848,'Result Entry'!$B$9:$GS$108,137,0))</f>
        <v/>
      </c>
      <c r="J2876" s="1621" t="s">
        <v>72</v>
      </c>
      <c r="K2876" s="1621"/>
      <c r="L2876" s="1621"/>
      <c r="M2876" s="1622"/>
      <c r="N2876" s="2094">
        <f>'Result Entry'!$T$2</f>
        <v>45041.0</v>
      </c>
      <c r="O2876" s="2095"/>
      <c r="P2876" s="2095"/>
      <c r="Q2876" s="2096"/>
      <c r="R2876" s="610"/>
    </row>
    <row r="2877" spans="8:8" ht="33.75" customHeight="1">
      <c r="A2877" s="1954"/>
      <c r="B2877" s="1986" t="s">
        <v>70</v>
      </c>
      <c r="C2877" s="1774" t="str">
        <f>'Result Entry'!$EI$3</f>
        <v>G.I.A.I.-II</v>
      </c>
      <c r="D2877" s="1775"/>
      <c r="E2877" s="1776"/>
      <c r="F2877" s="1769" t="str">
        <f>IF(OR($L2852="TC",$L2852="Nso"),"",VLOOKUP($A2848,'Result Entry'!$B$9:$GS$108,200,0))</f>
        <v>0/200</v>
      </c>
      <c r="G2877" s="1769"/>
      <c r="H2877" s="1769"/>
      <c r="I2877" s="1770" t="str">
        <f>IF(F2877="","",VLOOKUP($A2848,'Result Entry'!$B$9:$GS$108,149,0))</f>
        <v/>
      </c>
      <c r="J2877" s="1626"/>
      <c r="K2877" s="1627"/>
      <c r="L2877" s="1627"/>
      <c r="M2877" s="1627"/>
      <c r="N2877" s="1627"/>
      <c r="O2877" s="1627"/>
      <c r="P2877" s="1627"/>
      <c r="Q2877" s="2097"/>
      <c r="R2877" s="610"/>
    </row>
    <row r="2878" spans="8:8" ht="33.75" customHeight="1">
      <c r="A2878" s="1954"/>
      <c r="B2878" s="1986" t="s">
        <v>70</v>
      </c>
      <c r="C2878" s="1774" t="str">
        <f>'Result Entry'!$EU$3</f>
        <v>SOC.SER.PLAN</v>
      </c>
      <c r="D2878" s="1775"/>
      <c r="E2878" s="1776"/>
      <c r="F2878" s="1769" t="str">
        <f>IF(OR($L2852="TC",$L2852="Nso"),"",VLOOKUP($A2848,'Result Entry'!$B$9:$HS$108,204,0))</f>
        <v>0/200</v>
      </c>
      <c r="G2878" s="1769"/>
      <c r="H2878" s="1769"/>
      <c r="I2878" s="1770" t="str">
        <f>IF(F2878="","",VLOOKUP($A2848,'Result Entry'!$B$9:$GS$108,161,0))</f>
        <v/>
      </c>
      <c r="J2878" s="1629" t="s">
        <v>175</v>
      </c>
      <c r="K2878" s="2098"/>
      <c r="L2878" s="2098"/>
      <c r="M2878" s="1630"/>
      <c r="N2878" s="2099"/>
      <c r="O2878" s="2100"/>
      <c r="P2878" s="2100"/>
      <c r="Q2878" s="2101"/>
      <c r="R2878" s="610"/>
    </row>
    <row r="2879" spans="8:8" ht="33.75" customHeight="1">
      <c r="A2879" s="1954"/>
      <c r="B2879" s="1986" t="s">
        <v>70</v>
      </c>
      <c r="C2879" s="1774" t="str">
        <f>'Result Entry'!$FG$3</f>
        <v>Jeewan Kaushal</v>
      </c>
      <c r="D2879" s="1775"/>
      <c r="E2879" s="1776"/>
      <c r="F2879" s="1769" t="str">
        <f>IF(OR($L2852="TC",$L2852="Nso"),"",VLOOKUP($A2848,'Result Entry'!$B$9:$HS$108,208,0))</f>
        <v>0/100</v>
      </c>
      <c r="G2879" s="1769"/>
      <c r="H2879" s="1769"/>
      <c r="I2879" s="1770" t="str">
        <f>IF(F2879="","",VLOOKUP($A2848,'Result Entry'!$B$9:$HS$108,167,0))</f>
        <v/>
      </c>
      <c r="J2879" s="1629" t="s">
        <v>149</v>
      </c>
      <c r="K2879" s="2098"/>
      <c r="L2879" s="2098"/>
      <c r="M2879" s="1630"/>
      <c r="N2879" s="1630"/>
      <c r="O2879" s="1630"/>
      <c r="P2879" s="1630"/>
      <c r="Q2879" s="2102"/>
      <c r="R2879" s="610"/>
    </row>
    <row r="2880" spans="8:8" ht="33.75" customHeight="1">
      <c r="A2880" s="1954"/>
      <c r="B2880" s="1986" t="s">
        <v>70</v>
      </c>
      <c r="C2880" s="1777" t="s">
        <v>181</v>
      </c>
      <c r="D2880" s="1778"/>
      <c r="E2880" s="1779"/>
      <c r="F2880" s="2103" t="s">
        <v>182</v>
      </c>
      <c r="G2880" s="2104"/>
      <c r="H2880" s="2105"/>
      <c r="I2880" s="1782" t="s">
        <v>31</v>
      </c>
      <c r="J2880" s="1629" t="s">
        <v>176</v>
      </c>
      <c r="K2880" s="2098"/>
      <c r="L2880" s="2098"/>
      <c r="M2880" s="1630"/>
      <c r="N2880" s="1630"/>
      <c r="O2880" s="1630"/>
      <c r="P2880" s="1630"/>
      <c r="Q2880" s="2102"/>
      <c r="R2880" s="610"/>
    </row>
    <row r="2881" spans="8:8" ht="33.75" customHeight="1">
      <c r="A2881" s="1954"/>
      <c r="B2881" s="1986" t="s">
        <v>70</v>
      </c>
      <c r="C2881" s="1783"/>
      <c r="D2881" s="1784"/>
      <c r="E2881" s="1785"/>
      <c r="F2881" s="1786" t="s">
        <v>245</v>
      </c>
      <c r="G2881" s="2106"/>
      <c r="H2881" s="1787"/>
      <c r="I2881" s="1788" t="s">
        <v>63</v>
      </c>
      <c r="J2881" s="1647" t="s">
        <v>68</v>
      </c>
      <c r="K2881" s="1648"/>
      <c r="L2881" s="1648"/>
      <c r="M2881" s="1648"/>
      <c r="N2881" s="1648"/>
      <c r="O2881" s="1648"/>
      <c r="P2881" s="1648"/>
      <c r="Q2881" s="2107"/>
      <c r="R2881" s="610"/>
    </row>
    <row r="2882" spans="8:8" ht="33.75" customHeight="1">
      <c r="A2882" s="1954"/>
      <c r="B2882" s="1986" t="s">
        <v>70</v>
      </c>
      <c r="C2882" s="1783"/>
      <c r="D2882" s="1784"/>
      <c r="E2882" s="1785"/>
      <c r="F2882" s="1786" t="s">
        <v>246</v>
      </c>
      <c r="G2882" s="2106"/>
      <c r="H2882" s="1787"/>
      <c r="I2882" s="1788" t="s">
        <v>64</v>
      </c>
      <c r="J2882" s="1650"/>
      <c r="K2882" s="1651"/>
      <c r="L2882" s="1651"/>
      <c r="M2882" s="1651"/>
      <c r="N2882" s="1651"/>
      <c r="O2882" s="1651"/>
      <c r="P2882" s="1651"/>
      <c r="Q2882" s="2108"/>
      <c r="R2882" s="610"/>
    </row>
    <row r="2883" spans="8:8" ht="33.75" customHeight="1">
      <c r="A2883" s="1954"/>
      <c r="B2883" s="1986" t="s">
        <v>70</v>
      </c>
      <c r="C2883" s="1783"/>
      <c r="D2883" s="1784"/>
      <c r="E2883" s="1785"/>
      <c r="F2883" s="1786" t="s">
        <v>247</v>
      </c>
      <c r="G2883" s="2106"/>
      <c r="H2883" s="1787"/>
      <c r="I2883" s="1788" t="s">
        <v>66</v>
      </c>
      <c r="J2883" s="1650"/>
      <c r="K2883" s="1651"/>
      <c r="L2883" s="1651"/>
      <c r="M2883" s="1651"/>
      <c r="N2883" s="1651"/>
      <c r="O2883" s="1651"/>
      <c r="P2883" s="1651"/>
      <c r="Q2883" s="2108"/>
      <c r="R2883" s="610"/>
    </row>
    <row r="2884" spans="8:8" ht="33.75" customHeight="1">
      <c r="A2884" s="1954"/>
      <c r="B2884" s="1986" t="s">
        <v>70</v>
      </c>
      <c r="C2884" s="1783"/>
      <c r="D2884" s="1784"/>
      <c r="E2884" s="1785"/>
      <c r="F2884" s="1786" t="s">
        <v>248</v>
      </c>
      <c r="G2884" s="2106"/>
      <c r="H2884" s="1787"/>
      <c r="I2884" s="1788" t="s">
        <v>65</v>
      </c>
      <c r="J2884" s="1653" t="s">
        <v>81</v>
      </c>
      <c r="K2884" s="1654"/>
      <c r="L2884" s="1654"/>
      <c r="M2884" s="1654"/>
      <c r="N2884" s="1654"/>
      <c r="O2884" s="1654"/>
      <c r="P2884" s="1654"/>
      <c r="Q2884" s="2109"/>
      <c r="R2884" s="610"/>
    </row>
    <row r="2885" spans="8:8" ht="33.75" customHeight="1">
      <c r="A2885" s="1954"/>
      <c r="B2885" s="2110" t="s">
        <v>70</v>
      </c>
      <c r="C2885" s="2111"/>
      <c r="D2885" s="2112"/>
      <c r="E2885" s="2113"/>
      <c r="F2885" s="2114"/>
      <c r="G2885" s="2115"/>
      <c r="H2885" s="2115"/>
      <c r="I2885" s="2116"/>
      <c r="J2885" s="2117"/>
      <c r="K2885" s="2118"/>
      <c r="L2885" s="2118"/>
      <c r="M2885" s="2118"/>
      <c r="N2885" s="2118"/>
      <c r="O2885" s="2118"/>
      <c r="P2885" s="2118"/>
      <c r="Q2885" s="2119"/>
      <c r="R2885" s="610"/>
    </row>
    <row r="2886" spans="8:8" s="927" ht="48.75" customFormat="1" customHeight="1">
      <c r="A2886" s="1439"/>
      <c r="B2886" s="2120"/>
      <c r="C2886" s="2120"/>
      <c r="D2886" s="2120"/>
      <c r="E2886" s="2120"/>
      <c r="F2886" s="2120"/>
      <c r="G2886" s="2120"/>
      <c r="H2886" s="2120"/>
      <c r="I2886" s="2120"/>
      <c r="J2886" s="2120"/>
      <c r="K2886" s="2120"/>
      <c r="L2886" s="2120"/>
      <c r="M2886" s="2120"/>
      <c r="N2886" s="2120"/>
      <c r="O2886" s="2120"/>
      <c r="P2886" s="2120"/>
      <c r="Q2886" s="2120"/>
      <c r="R2886" s="610"/>
    </row>
    <row r="2887" spans="8:8" ht="9.75" customHeight="1">
      <c r="A2887" s="1949">
        <f>A2848+1</f>
        <v>75.0</v>
      </c>
      <c r="B2887" s="1949"/>
      <c r="C2887" s="1949"/>
      <c r="D2887" s="1949"/>
      <c r="E2887" s="1949"/>
      <c r="F2887" s="1949"/>
      <c r="G2887" s="1949"/>
      <c r="H2887" s="1949"/>
      <c r="I2887" s="1949"/>
      <c r="J2887" s="1949"/>
      <c r="K2887" s="1949"/>
      <c r="L2887" s="1949"/>
      <c r="M2887" s="1949"/>
      <c r="N2887" s="1949"/>
      <c r="O2887" s="1949"/>
      <c r="P2887" s="1949"/>
      <c r="Q2887" s="1949"/>
      <c r="R2887" s="1949"/>
    </row>
    <row r="2888" spans="8:8" ht="16.5" customHeight="1">
      <c r="A2888" s="1950"/>
      <c r="B2888" s="1951" t="s">
        <v>51</v>
      </c>
      <c r="C2888" s="1952"/>
      <c r="D2888" s="1952"/>
      <c r="E2888" s="1952"/>
      <c r="F2888" s="1952"/>
      <c r="G2888" s="1952"/>
      <c r="H2888" s="1952"/>
      <c r="I2888" s="1952"/>
      <c r="J2888" s="1952"/>
      <c r="K2888" s="1952"/>
      <c r="L2888" s="1952"/>
      <c r="M2888" s="1952"/>
      <c r="N2888" s="1952"/>
      <c r="O2888" s="1952"/>
      <c r="P2888" s="1952"/>
      <c r="Q2888" s="1953"/>
      <c r="R2888" s="610"/>
    </row>
    <row r="2889" spans="8:8" ht="62.25" customHeight="1">
      <c r="A2889" s="1954"/>
      <c r="B2889" s="1955"/>
      <c r="C2889" s="1956"/>
      <c r="D2889" s="1957" t="str">
        <f>Master!$E$8</f>
        <v>Govt. Sr. Secondary School </v>
      </c>
      <c r="E2889" s="1958"/>
      <c r="F2889" s="1958"/>
      <c r="G2889" s="1958"/>
      <c r="H2889" s="1958"/>
      <c r="I2889" s="1958"/>
      <c r="J2889" s="1958"/>
      <c r="K2889" s="1958"/>
      <c r="L2889" s="1958"/>
      <c r="M2889" s="1958"/>
      <c r="N2889" s="1958"/>
      <c r="O2889" s="1958"/>
      <c r="P2889" s="1958"/>
      <c r="Q2889" s="1959"/>
      <c r="R2889" s="610"/>
    </row>
    <row r="2890" spans="8:8" ht="33.0" customHeight="1">
      <c r="A2890" s="1954"/>
      <c r="B2890" s="1960"/>
      <c r="C2890" s="1961"/>
      <c r="D2890" s="1962" t="str">
        <f>Master!$E$11</f>
        <v>P.S.-Bapini (Jodhpur)</v>
      </c>
      <c r="E2890" s="1962"/>
      <c r="F2890" s="1962"/>
      <c r="G2890" s="1962"/>
      <c r="H2890" s="1962"/>
      <c r="I2890" s="1962"/>
      <c r="J2890" s="1962"/>
      <c r="K2890" s="1962"/>
      <c r="L2890" s="1962"/>
      <c r="M2890" s="1962"/>
      <c r="N2890" s="1962"/>
      <c r="O2890" s="1962"/>
      <c r="P2890" s="1962"/>
      <c r="Q2890" s="1963"/>
      <c r="R2890" s="610"/>
    </row>
    <row r="2891" spans="8:8" ht="21.75" customHeight="1">
      <c r="A2891" s="1954"/>
      <c r="B2891" s="1964"/>
      <c r="C2891" s="1965" t="s">
        <v>151</v>
      </c>
      <c r="D2891" s="1966"/>
      <c r="E2891" s="1966"/>
      <c r="F2891" s="1966"/>
      <c r="G2891" s="1966"/>
      <c r="H2891" s="1967"/>
      <c r="I2891" s="1968" t="s">
        <v>128</v>
      </c>
      <c r="J2891" s="1969"/>
      <c r="K2891" s="1969"/>
      <c r="L2891" s="1970">
        <f>VLOOKUP(A2887,'Result Entry'!$B$6:$K$108,6,0)</f>
        <v>0.0</v>
      </c>
      <c r="M2891" s="1971"/>
      <c r="N2891" s="1972" t="s">
        <v>69</v>
      </c>
      <c r="O2891" s="1973"/>
      <c r="P2891" s="1974">
        <f>Master!$E$14</f>
        <v>8.151106901E9</v>
      </c>
      <c r="Q2891" s="1975"/>
      <c r="R2891" s="610"/>
    </row>
    <row r="2892" spans="8:8" ht="21.75" customHeight="1">
      <c r="A2892" s="1954"/>
      <c r="B2892" s="1976"/>
      <c r="C2892" s="1965"/>
      <c r="D2892" s="1966"/>
      <c r="E2892" s="1966"/>
      <c r="F2892" s="1966"/>
      <c r="G2892" s="1966"/>
      <c r="H2892" s="1967"/>
      <c r="I2892" s="1968"/>
      <c r="J2892" s="1969"/>
      <c r="K2892" s="1969"/>
      <c r="L2892" s="1970"/>
      <c r="M2892" s="1971"/>
      <c r="N2892" s="1470" t="s">
        <v>67</v>
      </c>
      <c r="O2892" s="1471"/>
      <c r="P2892" s="1472"/>
      <c r="Q2892" s="1977"/>
      <c r="R2892" s="610"/>
    </row>
    <row r="2893" spans="8:8" ht="21.75" customHeight="1">
      <c r="A2893" s="1954"/>
      <c r="B2893" s="1976"/>
      <c r="C2893" s="1978"/>
      <c r="D2893" s="1979"/>
      <c r="E2893" s="1979"/>
      <c r="F2893" s="1979"/>
      <c r="G2893" s="1979"/>
      <c r="H2893" s="1980"/>
      <c r="I2893" s="1981"/>
      <c r="J2893" s="1982"/>
      <c r="K2893" s="1982"/>
      <c r="L2893" s="1983"/>
      <c r="M2893" s="1984"/>
      <c r="N2893" s="1479" t="s">
        <v>52</v>
      </c>
      <c r="O2893" s="1480"/>
      <c r="P2893" s="1481" t="str">
        <f>Master!$E$6</f>
        <v>2022-23</v>
      </c>
      <c r="Q2893" s="1985"/>
      <c r="R2893" s="610"/>
    </row>
    <row r="2894" spans="8:8" ht="33.75" customHeight="1">
      <c r="A2894" s="1954"/>
      <c r="B2894" s="1986" t="s">
        <v>70</v>
      </c>
      <c r="C2894" s="1677" t="s">
        <v>21</v>
      </c>
      <c r="D2894" s="1678"/>
      <c r="E2894" s="1678"/>
      <c r="F2894" s="1678"/>
      <c r="G2894" s="1679"/>
      <c r="H2894" s="1680" t="s">
        <v>150</v>
      </c>
      <c r="I2894" s="1681">
        <f>VLOOKUP($A2887,'Result Entry'!$B$9:$FW$108,4,0)</f>
        <v>0.0</v>
      </c>
      <c r="J2894" s="1681"/>
      <c r="K2894" s="1681"/>
      <c r="L2894" s="1681"/>
      <c r="M2894" s="1681"/>
      <c r="N2894" s="1681"/>
      <c r="O2894" s="1681"/>
      <c r="P2894" s="1681"/>
      <c r="Q2894" s="1987"/>
      <c r="R2894" s="610"/>
    </row>
    <row r="2895" spans="8:8" ht="33.75" customHeight="1">
      <c r="A2895" s="1954"/>
      <c r="B2895" s="1986" t="s">
        <v>70</v>
      </c>
      <c r="C2895" s="1683" t="s">
        <v>23</v>
      </c>
      <c r="D2895" s="1684"/>
      <c r="E2895" s="1684"/>
      <c r="F2895" s="1684"/>
      <c r="G2895" s="1685"/>
      <c r="H2895" s="1686" t="s">
        <v>150</v>
      </c>
      <c r="I2895" s="1687">
        <f>VLOOKUP($A2887,'Result Entry'!$B$9:$FW$108,7,0)</f>
        <v>0.0</v>
      </c>
      <c r="J2895" s="1687"/>
      <c r="K2895" s="1687"/>
      <c r="L2895" s="1687"/>
      <c r="M2895" s="1687"/>
      <c r="N2895" s="1687"/>
      <c r="O2895" s="1687"/>
      <c r="P2895" s="1687"/>
      <c r="Q2895" s="1988"/>
      <c r="R2895" s="610"/>
    </row>
    <row r="2896" spans="8:8" ht="33.75" customHeight="1">
      <c r="A2896" s="1954"/>
      <c r="B2896" s="1986" t="s">
        <v>70</v>
      </c>
      <c r="C2896" s="1683" t="s">
        <v>24</v>
      </c>
      <c r="D2896" s="1684"/>
      <c r="E2896" s="1684"/>
      <c r="F2896" s="1684"/>
      <c r="G2896" s="1685"/>
      <c r="H2896" s="1686" t="s">
        <v>150</v>
      </c>
      <c r="I2896" s="1687">
        <f>VLOOKUP($A2887,'Result Entry'!$B$9:$FW$108,8,0)</f>
        <v>0.0</v>
      </c>
      <c r="J2896" s="1687"/>
      <c r="K2896" s="1687"/>
      <c r="L2896" s="1687"/>
      <c r="M2896" s="1687"/>
      <c r="N2896" s="1687"/>
      <c r="O2896" s="1687"/>
      <c r="P2896" s="1687"/>
      <c r="Q2896" s="1988"/>
      <c r="R2896" s="610"/>
    </row>
    <row r="2897" spans="8:8" ht="33.75" customHeight="1">
      <c r="A2897" s="1954"/>
      <c r="B2897" s="1986" t="s">
        <v>70</v>
      </c>
      <c r="C2897" s="1683" t="s">
        <v>53</v>
      </c>
      <c r="D2897" s="1684"/>
      <c r="E2897" s="1684"/>
      <c r="F2897" s="1684"/>
      <c r="G2897" s="1685"/>
      <c r="H2897" s="1686" t="s">
        <v>150</v>
      </c>
      <c r="I2897" s="1687">
        <f>VLOOKUP($A2887,'Result Entry'!$B$9:$FW$108,9,0)</f>
        <v>0.0</v>
      </c>
      <c r="J2897" s="1687"/>
      <c r="K2897" s="1687"/>
      <c r="L2897" s="1687"/>
      <c r="M2897" s="1687"/>
      <c r="N2897" s="1687"/>
      <c r="O2897" s="1687"/>
      <c r="P2897" s="1687"/>
      <c r="Q2897" s="1988"/>
      <c r="R2897" s="610"/>
    </row>
    <row r="2898" spans="8:8" ht="33.75" customHeight="1">
      <c r="A2898" s="1954"/>
      <c r="B2898" s="1986" t="s">
        <v>70</v>
      </c>
      <c r="C2898" s="1683" t="s">
        <v>54</v>
      </c>
      <c r="D2898" s="1684"/>
      <c r="E2898" s="1684"/>
      <c r="F2898" s="1684"/>
      <c r="G2898" s="1685"/>
      <c r="H2898" s="1686" t="s">
        <v>150</v>
      </c>
      <c r="I2898" s="1689" t="str">
        <f>CONCATENATE('Result Entry'!$G$4,'Result Entry'!$J$4)</f>
        <v>11(A)</v>
      </c>
      <c r="J2898" s="1687"/>
      <c r="K2898" s="1687"/>
      <c r="L2898" s="1687"/>
      <c r="M2898" s="1687"/>
      <c r="N2898" s="1687"/>
      <c r="O2898" s="1687"/>
      <c r="P2898" s="1687"/>
      <c r="Q2898" s="1988"/>
      <c r="R2898" s="610"/>
    </row>
    <row r="2899" spans="8:8" ht="33.75" customHeight="1">
      <c r="A2899" s="1954"/>
      <c r="B2899" s="1986" t="s">
        <v>70</v>
      </c>
      <c r="C2899" s="1742" t="s">
        <v>26</v>
      </c>
      <c r="D2899" s="1763"/>
      <c r="E2899" s="1763"/>
      <c r="F2899" s="1763"/>
      <c r="G2899" s="1989"/>
      <c r="H2899" s="1693" t="s">
        <v>150</v>
      </c>
      <c r="I2899" s="1694">
        <f>VLOOKUP($A2887,'Result Entry'!$B$9:$FW$108,10,0)</f>
        <v>0.0</v>
      </c>
      <c r="J2899" s="1694"/>
      <c r="K2899" s="1694"/>
      <c r="L2899" s="1694"/>
      <c r="M2899" s="1694"/>
      <c r="N2899" s="1694"/>
      <c r="O2899" s="1694"/>
      <c r="P2899" s="1694"/>
      <c r="Q2899" s="1990"/>
      <c r="R2899" s="610"/>
    </row>
    <row r="2900" spans="8:8" ht="33.75" customHeight="1">
      <c r="A2900" s="1954"/>
      <c r="B2900" s="1986" t="s">
        <v>70</v>
      </c>
      <c r="C2900" s="1991" t="s">
        <v>244</v>
      </c>
      <c r="D2900" s="1992"/>
      <c r="E2900" s="1993" t="s">
        <v>73</v>
      </c>
      <c r="F2900" s="1994" t="s">
        <v>74</v>
      </c>
      <c r="G2900" s="1994" t="s">
        <v>230</v>
      </c>
      <c r="H2900" s="1995" t="s">
        <v>169</v>
      </c>
      <c r="I2900" s="1701" t="s">
        <v>56</v>
      </c>
      <c r="J2900" s="1996"/>
      <c r="K2900" s="1996"/>
      <c r="L2900" s="1997" t="s">
        <v>231</v>
      </c>
      <c r="M2900" s="1998" t="s">
        <v>85</v>
      </c>
      <c r="N2900" s="1998"/>
      <c r="O2900" s="1999"/>
      <c r="P2900" s="2000" t="s">
        <v>77</v>
      </c>
      <c r="Q2900" s="2001" t="s">
        <v>99</v>
      </c>
      <c r="R2900" s="610"/>
    </row>
    <row r="2901" spans="8:8" ht="33.75" customHeight="1">
      <c r="A2901" s="1954"/>
      <c r="B2901" s="1986" t="s">
        <v>70</v>
      </c>
      <c r="C2901" s="2002"/>
      <c r="D2901" s="2003"/>
      <c r="E2901" s="2004"/>
      <c r="F2901" s="2005"/>
      <c r="G2901" s="2005"/>
      <c r="H2901" s="2006"/>
      <c r="I2901" s="2007" t="s">
        <v>233</v>
      </c>
      <c r="J2901" s="2008" t="s">
        <v>87</v>
      </c>
      <c r="K2901" s="2009" t="s">
        <v>109</v>
      </c>
      <c r="L2901" s="2010"/>
      <c r="M2901" s="2007" t="s">
        <v>233</v>
      </c>
      <c r="N2901" s="2008" t="s">
        <v>87</v>
      </c>
      <c r="O2901" s="2011" t="s">
        <v>110</v>
      </c>
      <c r="P2901" s="2012"/>
      <c r="Q2901" s="2013"/>
      <c r="R2901" s="610"/>
    </row>
    <row r="2902" spans="8:8" s="2014" ht="33.75" customFormat="1" customHeight="1">
      <c r="A2902" s="1954"/>
      <c r="B2902" s="1986" t="s">
        <v>70</v>
      </c>
      <c r="C2902" s="2015" t="s">
        <v>57</v>
      </c>
      <c r="D2902" s="2016"/>
      <c r="E2902" s="2017">
        <f>'Result Entry'!$L$7</f>
        <v>10.0</v>
      </c>
      <c r="F2902" s="2018">
        <f>'Result Entry'!$M$7</f>
        <v>10.0</v>
      </c>
      <c r="G2902" s="2018">
        <f>'Result Entry'!$N$7</f>
        <v>10.0</v>
      </c>
      <c r="H2902" s="2019">
        <f>SUM(E2902:G2902)</f>
        <v>30.0</v>
      </c>
      <c r="I2902" s="2020" t="s">
        <v>243</v>
      </c>
      <c r="J2902" s="2021" t="s">
        <v>243</v>
      </c>
      <c r="K2902" s="2022">
        <f>'Result Entry'!$P$7</f>
        <v>70.0</v>
      </c>
      <c r="L2902" s="2023">
        <f>SUM(H2902,K2902)</f>
        <v>100.0</v>
      </c>
      <c r="M2902" s="2020" t="s">
        <v>243</v>
      </c>
      <c r="N2902" s="2021" t="s">
        <v>243</v>
      </c>
      <c r="O2902" s="2019">
        <f>'Result Entry'!$R$7</f>
        <v>100.0</v>
      </c>
      <c r="P2902" s="2024">
        <f>SUM(L2902,O2902)</f>
        <v>200.0</v>
      </c>
      <c r="Q2902" s="2025"/>
      <c r="R2902" s="610"/>
    </row>
    <row r="2903" spans="8:8" s="1538" ht="33.75" customFormat="1" customHeight="1">
      <c r="A2903" s="1954"/>
      <c r="B2903" s="1986" t="s">
        <v>70</v>
      </c>
      <c r="C2903" s="1540" t="str">
        <f>'Result Entry'!$L$3</f>
        <v>HINDI Comp.</v>
      </c>
      <c r="D2903" s="1541"/>
      <c r="E2903" s="1728">
        <f>IF($L2891="TC",0,IF($L2891="Nso",0,VLOOKUP($A2887,'Result Entry'!$B$9:$FW$108,11,0)))</f>
        <v>0.0</v>
      </c>
      <c r="F2903" s="1729">
        <f>IF($L2891="TC",0,IF($L2891="Nso",0,VLOOKUP($A2887,'Result Entry'!$B$9:$FW$108,12,0)))</f>
        <v>0.0</v>
      </c>
      <c r="G2903" s="1729">
        <f>IF($L2891="TC",0,IF($L2891="Nso",0,VLOOKUP($A2887,'Result Entry'!$B$9:$FW$108,13,0)))</f>
        <v>0.0</v>
      </c>
      <c r="H2903" s="2026">
        <f>SUM(E2903:G2903)</f>
        <v>0.0</v>
      </c>
      <c r="I2903" s="2027" t="str">
        <f>CONCATENATE(U2903,"/",'Result Entry'!$P$7)</f>
        <v>0/70</v>
      </c>
      <c r="J2903" s="2028" t="str">
        <f>IF(V2903=0,"--",CONCATENATE(V2903,"/"))</f>
        <v>--</v>
      </c>
      <c r="K2903" s="2029">
        <f>SUM(U2903:V2903)</f>
        <v>0.0</v>
      </c>
      <c r="L2903" s="2030">
        <f>SUM(H2903,K2903)</f>
        <v>0.0</v>
      </c>
      <c r="M2903" s="2027" t="str">
        <f>CONCATENATE(W2903,"/",'Result Entry'!$R$7)</f>
        <v>0/100</v>
      </c>
      <c r="N2903" s="2028" t="str">
        <f>IF(X2903=0,"--",CONCATENATE(X2903,"/"))</f>
        <v>--</v>
      </c>
      <c r="O2903" s="2031">
        <f>SUM(W2903:X2903)</f>
        <v>0.0</v>
      </c>
      <c r="P2903" s="1734">
        <f>SUM(L2903,O2903)</f>
        <v>0.0</v>
      </c>
      <c r="Q2903" s="2032" t="str">
        <f>IF($L2891="TC",0,IF($L2891="Nso",0,VLOOKUP($A2887,'Result Entry'!$B$9:$FW$108,24,0)))</f>
        <v/>
      </c>
      <c r="R2903" s="610"/>
      <c r="U2903" s="2033">
        <f>IF($L2891="TC",0,IF($L2891="Nso",0,VLOOKUP($A2887,'Result Entry'!$B$9:$FW$108,15,0)))</f>
        <v>0.0</v>
      </c>
      <c r="V2903" s="2033">
        <v>0.0</v>
      </c>
      <c r="W2903" s="2033">
        <f>IF($L2891="TC",0,IF($L2891="Nso",0,VLOOKUP($A2887,'Result Entry'!$B$9:$FW$108,17,0)))</f>
        <v>0.0</v>
      </c>
      <c r="X2903" s="2033">
        <v>0.0</v>
      </c>
    </row>
    <row r="2904" spans="8:8" s="1538" ht="33.75" customFormat="1" customHeight="1">
      <c r="A2904" s="1954"/>
      <c r="B2904" s="1986" t="s">
        <v>70</v>
      </c>
      <c r="C2904" s="1551" t="str">
        <f>'Result Entry'!$Z$3</f>
        <v>ENGLISH Comp.</v>
      </c>
      <c r="D2904" s="1552"/>
      <c r="E2904" s="1728">
        <f>IF($L2891="TC",0,IF($L2891="Nso",0,VLOOKUP($A2887,'Result Entry'!$B$9:$FW$108,25,0)))</f>
        <v>0.0</v>
      </c>
      <c r="F2904" s="1729">
        <f>IF($L2891="TC",0,IF($L2891="Nso",0,VLOOKUP($A2887,'Result Entry'!$B$9:$FW$108,26,0)))</f>
        <v>0.0</v>
      </c>
      <c r="G2904" s="1729">
        <f>IF($L2891="TC",0,IF($L2891="Nso",0,VLOOKUP($A2887,'Result Entry'!$B$9:$FW$108,27,0)))</f>
        <v>0.0</v>
      </c>
      <c r="H2904" s="2034">
        <f t="shared" si="370" ref="H2904:H2909">SUM(E2904:G2904)</f>
        <v>0.0</v>
      </c>
      <c r="I2904" s="2035" t="str">
        <f>CONCATENATE(U2904,"/",'Result Entry'!$AD$7)</f>
        <v>0/70</v>
      </c>
      <c r="J2904" s="2036" t="str">
        <f>IF(V2904=0,"--",CONCATENATE(V2904,"/"))</f>
        <v>--</v>
      </c>
      <c r="K2904" s="2037">
        <f t="shared" si="371" ref="K2904:K2909">SUM(U2904:V2904)</f>
        <v>0.0</v>
      </c>
      <c r="L2904" s="2038">
        <f t="shared" si="372" ref="L2904:L2909">SUM(H2904,K2904)</f>
        <v>0.0</v>
      </c>
      <c r="M2904" s="2035" t="str">
        <f>CONCATENATE(W2904,"/",'Result Entry'!$AF$7)</f>
        <v>0/100</v>
      </c>
      <c r="N2904" s="2036" t="str">
        <f>IF(X2904=0,"--",CONCATENATE(X2904,"/"))</f>
        <v>--</v>
      </c>
      <c r="O2904" s="2031">
        <f t="shared" si="373" ref="O2904:O2909">SUM(W2904:X2904)</f>
        <v>0.0</v>
      </c>
      <c r="P2904" s="1734">
        <f t="shared" si="374" ref="P2904:P2909">SUM(L2904,O2904)</f>
        <v>0.0</v>
      </c>
      <c r="Q2904" s="2032" t="str">
        <f>IF($L2891="TC",0,IF($L2891="Nso",0,VLOOKUP($A2887,'Result Entry'!$B$9:$FW$108,38,0)))</f>
        <v/>
      </c>
      <c r="R2904" s="610"/>
      <c r="U2904" s="2039">
        <f>IF($L2891="TC",0,IF($L2891="Nso",0,VLOOKUP($A2887,'Result Entry'!$B$9:$FW$108,29,0)))</f>
        <v>0.0</v>
      </c>
      <c r="V2904" s="2039">
        <v>0.0</v>
      </c>
      <c r="W2904" s="2039">
        <f>IF($L2891="TC",0,IF($L2891="Nso",0,VLOOKUP($A2887,'Result Entry'!$B$9:$FW$108,31,0)))</f>
        <v>0.0</v>
      </c>
      <c r="X2904" s="2039">
        <v>0.0</v>
      </c>
    </row>
    <row r="2905" spans="8:8" s="1538" ht="33.75" customFormat="1" customHeight="1">
      <c r="A2905" s="1954"/>
      <c r="B2905" s="1986" t="s">
        <v>70</v>
      </c>
      <c r="C2905" s="1551">
        <f>IF(Y2905&gt;=1,'Result Entry'!$AO$3,0)</f>
        <v>0.0</v>
      </c>
      <c r="D2905" s="1552"/>
      <c r="E2905" s="1728">
        <f>IF($L2891="TC",0,IF($L2891="Nso",0,VLOOKUP($A2887,'Result Entry'!$B$9:$FW$108,40,0)))</f>
        <v>0.0</v>
      </c>
      <c r="F2905" s="1729">
        <f>IF($L2891="TC",0,IF($L2891="Nso",0,VLOOKUP($A2887,'Result Entry'!$B$9:$FW$108,41,0)))</f>
        <v>0.0</v>
      </c>
      <c r="G2905" s="1729">
        <f>IF($L2891="TC",0,IF($L2891="Nso",0,VLOOKUP($A2887,'Result Entry'!$B$9:$FW$108,42,0)))</f>
        <v>0.0</v>
      </c>
      <c r="H2905" s="2034">
        <f t="shared" si="370"/>
        <v>0.0</v>
      </c>
      <c r="I2905" s="2035" t="str">
        <f>CONCATENATE(U2905,"/",'Result Entry'!$AS$7)</f>
        <v>0/40</v>
      </c>
      <c r="J2905" s="2036" t="str">
        <f>IF(V2905=0,"--",CONCATENATE(V2905,"/",'Result Entry'!$AT$7))</f>
        <v>--</v>
      </c>
      <c r="K2905" s="2037">
        <f t="shared" si="371"/>
        <v>0.0</v>
      </c>
      <c r="L2905" s="2038">
        <f t="shared" si="372"/>
        <v>0.0</v>
      </c>
      <c r="M2905" s="2035" t="str">
        <f>CONCATENATE(W2905,"/",'Result Entry'!$AW$7)</f>
        <v>0/100</v>
      </c>
      <c r="N2905" s="2036" t="str">
        <f>IF(X2905=0,"--",CONCATENATE(X2905,"/",'Result Entry'!$AX$7))</f>
        <v>--</v>
      </c>
      <c r="O2905" s="2031">
        <f t="shared" si="373"/>
        <v>0.0</v>
      </c>
      <c r="P2905" s="1734">
        <f t="shared" si="374"/>
        <v>0.0</v>
      </c>
      <c r="Q2905" s="2032" t="str">
        <f>IF($L2891="TC",0,IF($L2891="Nso",0,VLOOKUP($A2887,'Result Entry'!$B$9:$FW$108,55,0)))</f>
        <v/>
      </c>
      <c r="R2905" s="610"/>
      <c r="U2905" s="2039">
        <f>IF($L2891="TC",0,IF($L2891="Nso",0,VLOOKUP($A2887,'Result Entry'!$B$9:$FW$108,44,0)))</f>
        <v>0.0</v>
      </c>
      <c r="V2905" s="2039">
        <f>IF($L2891="TC",0,IF($L2891="Nso",0,VLOOKUP($A2887,'Result Entry'!$B$9:$FW$108,45,0)))</f>
        <v>0.0</v>
      </c>
      <c r="W2905" s="2039">
        <f>IF($L2891="TC",0,IF($L2891="Nso",0,VLOOKUP($A2887,'Result Entry'!$B$9:$FW$108,48,0)))</f>
        <v>0.0</v>
      </c>
      <c r="X2905" s="2039">
        <f>IF($L2891="TC",0,IF($L2891="Nso",0,VLOOKUP($A2887,'Result Entry'!$B$9:$FW$108,49,0)))</f>
        <v>0.0</v>
      </c>
      <c r="Y2905" s="2039">
        <f>VLOOKUP($A2887,'Result Entry'!$B$9:$FW$108,39,0)</f>
        <v>0.0</v>
      </c>
    </row>
    <row r="2906" spans="8:8" s="1538" ht="33.75" customFormat="1" customHeight="1">
      <c r="A2906" s="1954"/>
      <c r="B2906" s="1986" t="s">
        <v>70</v>
      </c>
      <c r="C2906" s="1551">
        <f>IF(Y2906&gt;=1,'Result Entry'!$BF$3,0)</f>
        <v>0.0</v>
      </c>
      <c r="D2906" s="1552"/>
      <c r="E2906" s="1728">
        <f>IF($L2891="TC",0,IF($L2891="Nso",0,VLOOKUP($A2887,'Result Entry'!$B$9:$FW$108,57,0)))</f>
        <v>0.0</v>
      </c>
      <c r="F2906" s="1729">
        <f>IF($L2891="TC",0,IF($L2891="Nso",0,VLOOKUP($A2887,'Result Entry'!$B$9:$FW$108,58,0)))</f>
        <v>0.0</v>
      </c>
      <c r="G2906" s="1729">
        <f>IF($L2891="TC",0,IF($L2891="Nso",0,VLOOKUP($A2887,'Result Entry'!$B$9:$FW$108,59,0)))</f>
        <v>0.0</v>
      </c>
      <c r="H2906" s="2034">
        <f t="shared" si="370"/>
        <v>0.0</v>
      </c>
      <c r="I2906" s="2035" t="str">
        <f>CONCATENATE(U2906,"/",'Result Entry'!$BJ$7)</f>
        <v>0/70</v>
      </c>
      <c r="J2906" s="2036" t="str">
        <f>IF(V2906=0,"--",CONCATENATE(V2906,"/",'Result Entry'!$BK$7))</f>
        <v>--</v>
      </c>
      <c r="K2906" s="2037">
        <f t="shared" si="371"/>
        <v>0.0</v>
      </c>
      <c r="L2906" s="2038">
        <f t="shared" si="372"/>
        <v>0.0</v>
      </c>
      <c r="M2906" s="2035" t="str">
        <f>CONCATENATE(W2906,"/",'Result Entry'!$BN$7)</f>
        <v>0/100</v>
      </c>
      <c r="N2906" s="2036" t="str">
        <f>IF(X2906=0,"--",CONCATENATE(X2906,"/",'Result Entry'!$BO$7))</f>
        <v>--</v>
      </c>
      <c r="O2906" s="2031">
        <f t="shared" si="373"/>
        <v>0.0</v>
      </c>
      <c r="P2906" s="1734">
        <f t="shared" si="374"/>
        <v>0.0</v>
      </c>
      <c r="Q2906" s="2032" t="str">
        <f>IF($L2891="TC",0,IF($L2891="Nso",0,VLOOKUP($A2887,'Result Entry'!$B$9:$FW$108,72,0)))</f>
        <v/>
      </c>
      <c r="R2906" s="610"/>
      <c r="U2906" s="2039">
        <f>IF($L2891="TC",0,IF($L2891="Nso",0,VLOOKUP($A2887,'Result Entry'!$B$9:$FW$108,61,0)))</f>
        <v>0.0</v>
      </c>
      <c r="V2906" s="2039">
        <f>IF($L2891="TC",0,IF($L2891="Nso",0,VLOOKUP($A2887,'Result Entry'!$B$9:$FW$108,62,0)))</f>
        <v>0.0</v>
      </c>
      <c r="W2906" s="2039">
        <f>IF($L2891="TC",0,IF($L2891="Nso",0,VLOOKUP($A2887,'Result Entry'!$B$9:$FW$108,65,0)))</f>
        <v>0.0</v>
      </c>
      <c r="X2906" s="2039">
        <f>IF($L2891="TC",0,IF($L2891="Nso",0,VLOOKUP($A2887,'Result Entry'!$B$9:$FW$108,66,0)))</f>
        <v>0.0</v>
      </c>
      <c r="Y2906" s="2039">
        <f>VLOOKUP($A2887,'Result Entry'!$B$9:$FW$108,56,0)</f>
        <v>0.0</v>
      </c>
    </row>
    <row r="2907" spans="8:8" s="1538" ht="33.75" customFormat="1" customHeight="1">
      <c r="A2907" s="1954"/>
      <c r="B2907" s="1986" t="s">
        <v>70</v>
      </c>
      <c r="C2907" s="1554">
        <f>IF(Y2907&gt;=1,'Result Entry'!$BW$3,0)</f>
        <v>0.0</v>
      </c>
      <c r="D2907" s="2040"/>
      <c r="E2907" s="2041">
        <f>IF($L2891="TC",0,IF($L2891="Nso",0,VLOOKUP($A2887,'Result Entry'!$B$9:$FW$108,74,0)))</f>
        <v>0.0</v>
      </c>
      <c r="F2907" s="2042">
        <f>IF($L2891="TC",0,IF($L2891="Nso",0,VLOOKUP($A2887,'Result Entry'!$B$9:$FW$108,75,0)))</f>
        <v>0.0</v>
      </c>
      <c r="G2907" s="2042">
        <f>IF($L2891="TC",0,IF($L2891="Nso",0,VLOOKUP($A2887,'Result Entry'!$B$9:$FW$108,76,0)))</f>
        <v>0.0</v>
      </c>
      <c r="H2907" s="2043">
        <f t="shared" si="370"/>
        <v>0.0</v>
      </c>
      <c r="I2907" s="2044" t="str">
        <f>CONCATENATE(U2907,"/",'Result Entry'!$CA$7)</f>
        <v>0/70</v>
      </c>
      <c r="J2907" s="2045" t="str">
        <f>IF(V2907=0,"--",CONCATENATE(V2907,"/",'Result Entry'!$CB$7))</f>
        <v>--</v>
      </c>
      <c r="K2907" s="2046">
        <f t="shared" si="371"/>
        <v>0.0</v>
      </c>
      <c r="L2907" s="2047">
        <f t="shared" si="372"/>
        <v>0.0</v>
      </c>
      <c r="M2907" s="2044" t="str">
        <f>CONCATENATE(W2907,"/",'Result Entry'!$CE$7)</f>
        <v>0/100</v>
      </c>
      <c r="N2907" s="2045" t="str">
        <f>IF(X2907=0,"--",CONCATENATE(X2907,"/",'Result Entry'!$CF$7))</f>
        <v>--</v>
      </c>
      <c r="O2907" s="2043">
        <f t="shared" si="373"/>
        <v>0.0</v>
      </c>
      <c r="P2907" s="2048">
        <f t="shared" si="374"/>
        <v>0.0</v>
      </c>
      <c r="Q2907" s="2049" t="str">
        <f>IF($L2891="TC",0,IF($L2891="Nso",0,VLOOKUP($A2887,'Result Entry'!$B$9:$FW$108,89,0)))</f>
        <v/>
      </c>
      <c r="R2907" s="610"/>
      <c r="U2907" s="2041">
        <f>IF($L2891="TC",0,IF($L2891="Nso",0,VLOOKUP($A2887,'Result Entry'!$B$9:$FW$108,78,0)))</f>
        <v>0.0</v>
      </c>
      <c r="V2907" s="2041">
        <f>IF($L2891="TC",0,IF($L2891="Nso",0,VLOOKUP($A2887,'Result Entry'!$B$9:$FW$108,79,0)))</f>
        <v>0.0</v>
      </c>
      <c r="W2907" s="2041">
        <f>IF($L2891="TC",0,IF($L2891="Nso",0,VLOOKUP($A2887,'Result Entry'!$B$9:$FW$108,82,0)))</f>
        <v>0.0</v>
      </c>
      <c r="X2907" s="2041">
        <f>IF($L2891="TC",0,IF($L2891="Nso",0,VLOOKUP($A2887,'Result Entry'!$B$9:$FW$108,83,0)))</f>
        <v>0.0</v>
      </c>
      <c r="Y2907" s="2041">
        <f>VLOOKUP($A2887,'Result Entry'!$B$9:$FW$108,73,0)</f>
        <v>0.0</v>
      </c>
    </row>
    <row r="2908" spans="8:8" s="1538" ht="33.75" customFormat="1" customHeight="1">
      <c r="A2908" s="1954"/>
      <c r="B2908" s="1986" t="s">
        <v>70</v>
      </c>
      <c r="C2908" s="2050">
        <f>IF(Y2908&gt;=1,'Result Entry'!$CN$3,0)</f>
        <v>0.0</v>
      </c>
      <c r="D2908" s="2040"/>
      <c r="E2908" s="2051">
        <f>IF($L2891="TC",0,IF($L2891="Nso",0,VLOOKUP($A2887,'Result Entry'!$B$9:$FW$108,91,0)))</f>
        <v>0.0</v>
      </c>
      <c r="F2908" s="2052">
        <f>IF($L2891="TC",0,IF($L2891="Nso",0,VLOOKUP($A2887,'Result Entry'!$B$9:$FW$108,92,0)))</f>
        <v>0.0</v>
      </c>
      <c r="G2908" s="2052">
        <f>IF($L2891="TC",0,IF($L2891="Nso",0,VLOOKUP($A2887,'Result Entry'!$B$9:$FW$108,93,0)))</f>
        <v>0.0</v>
      </c>
      <c r="H2908" s="2053">
        <f t="shared" si="370"/>
        <v>0.0</v>
      </c>
      <c r="I2908" s="2054" t="str">
        <f>CONCATENATE(U2908,"/",'Result Entry'!$CR$7)</f>
        <v>0/70</v>
      </c>
      <c r="J2908" s="2055" t="str">
        <f>IF(V2908=0,"--",CONCATENATE(V2908,"/",'Result Entry'!$CS$7))</f>
        <v>--</v>
      </c>
      <c r="K2908" s="2056">
        <f t="shared" si="371"/>
        <v>0.0</v>
      </c>
      <c r="L2908" s="2057">
        <f t="shared" si="372"/>
        <v>0.0</v>
      </c>
      <c r="M2908" s="2054" t="str">
        <f>CONCATENATE(W2908,"/",'Result Entry'!$CV$7)</f>
        <v>0/100</v>
      </c>
      <c r="N2908" s="2055" t="str">
        <f>IF(X2908=0,"--",CONCATENATE(X2908,"/",'Result Entry'!$CW$7))</f>
        <v>--</v>
      </c>
      <c r="O2908" s="2053">
        <f t="shared" si="373"/>
        <v>0.0</v>
      </c>
      <c r="P2908" s="2058">
        <f t="shared" si="374"/>
        <v>0.0</v>
      </c>
      <c r="Q2908" s="2059" t="str">
        <f>IF($L2891="TC",0,IF($L2891="Nso",0,VLOOKUP($A2887,'Result Entry'!$B$9:$FW$108,106,0)))</f>
        <v/>
      </c>
      <c r="R2908" s="610"/>
      <c r="U2908" s="2051">
        <f>IF($L2891="TC",0,IF($L2891="Nso",0,VLOOKUP($A2887,'Result Entry'!$B$9:$FW$108,95,0)))</f>
        <v>0.0</v>
      </c>
      <c r="V2908" s="2051">
        <f>IF($L2891="TC",0,IF($L2891="Nso",0,VLOOKUP($A2887,'Result Entry'!$B$9:$FW$108,96,0)))</f>
        <v>0.0</v>
      </c>
      <c r="W2908" s="2051">
        <f>IF($L2891="TC",0,IF($L2891="Nso",0,VLOOKUP($A2887,'Result Entry'!$B$9:$FW$108,99,0)))</f>
        <v>0.0</v>
      </c>
      <c r="X2908" s="2051">
        <f>IF($L2891="TC",0,IF($L2891="Nso",0,VLOOKUP($A2887,'Result Entry'!$B$9:$FW$108,100,0)))</f>
        <v>0.0</v>
      </c>
      <c r="Y2908" s="2051">
        <f>VLOOKUP($A2887,'Result Entry'!$B$9:$FW$108,90,0)</f>
        <v>0.0</v>
      </c>
    </row>
    <row r="2909" spans="8:8" s="1538" ht="33.75" customFormat="1" customHeight="1">
      <c r="A2909" s="1954"/>
      <c r="B2909" s="1986" t="s">
        <v>70</v>
      </c>
      <c r="C2909" s="1554">
        <f>IF(Y2909&gt;=1,'Result Entry'!$DE$3,0)</f>
        <v>0.0</v>
      </c>
      <c r="D2909" s="2040"/>
      <c r="E2909" s="1739">
        <f>IF($L2891="TC",0,IF($L2891="Nso",0,VLOOKUP($A2887,'Result Entry'!$B$9:$FW$108,108,0)))</f>
        <v>0.0</v>
      </c>
      <c r="F2909" s="1740">
        <f>IF($L2891="TC",0,IF($L2891="Nso",0,VLOOKUP($A2887,'Result Entry'!$B$9:$FW$108,109,0)))</f>
        <v>0.0</v>
      </c>
      <c r="G2909" s="1740">
        <f>IF($L2891="TC",0,IF($L2891="Nso",0,VLOOKUP($A2887,'Result Entry'!$B$9:$FW$108,110,0)))</f>
        <v>0.0</v>
      </c>
      <c r="H2909" s="2060">
        <f t="shared" si="370"/>
        <v>0.0</v>
      </c>
      <c r="I2909" s="2061" t="str">
        <f>CONCATENATE(U2909,"/",'Result Entry'!$DI$7)</f>
        <v>0/70</v>
      </c>
      <c r="J2909" s="2062" t="str">
        <f>IF(V2909=0,"--",CONCATENATE(V2909,"/",'Result Entry'!$DJ$7))</f>
        <v>--</v>
      </c>
      <c r="K2909" s="2063">
        <f t="shared" si="371"/>
        <v>0.0</v>
      </c>
      <c r="L2909" s="2064">
        <f t="shared" si="372"/>
        <v>0.0</v>
      </c>
      <c r="M2909" s="2061" t="str">
        <f>CONCATENATE(W2909,"/",'Result Entry'!$DM$7)</f>
        <v>0/100</v>
      </c>
      <c r="N2909" s="2062" t="str">
        <f>IF(X2909=0,"--",CONCATENATE(X2909,"/",'Result Entry'!$DN$7))</f>
        <v>--</v>
      </c>
      <c r="O2909" s="2060">
        <f t="shared" si="373"/>
        <v>0.0</v>
      </c>
      <c r="P2909" s="1746">
        <f t="shared" si="374"/>
        <v>0.0</v>
      </c>
      <c r="Q2909" s="2032" t="str">
        <f>IF($L2891="TC",0,IF($L2891="Nso",0,VLOOKUP($A2887,'Result Entry'!$B$9:$FW$108,123,0)))</f>
        <v/>
      </c>
      <c r="R2909" s="610"/>
      <c r="U2909" s="2065">
        <f>IF($L2891="TC",0,IF($L2891="Nso",0,VLOOKUP($A2887,'Result Entry'!$B$9:$FW$108,112,0)))</f>
        <v>0.0</v>
      </c>
      <c r="V2909" s="2065">
        <f>IF($L2891="TC",0,IF($L2891="Nso",0,VLOOKUP($A2887,'Result Entry'!$B$9:$FW$108,113,0)))</f>
        <v>0.0</v>
      </c>
      <c r="W2909" s="2065">
        <f>IF($L2891="TC",0,IF($L2891="Nso",0,VLOOKUP($A2887,'Result Entry'!$B$9:$FW$108,116,0)))</f>
        <v>0.0</v>
      </c>
      <c r="X2909" s="2065">
        <f>IF($L2891="TC",0,IF($L2891="Nso",0,VLOOKUP($A2887,'Result Entry'!$B$9:$FW$108,117,0)))</f>
        <v>0.0</v>
      </c>
      <c r="Y2909" s="2065">
        <f>VLOOKUP($A2887,'Result Entry'!$B$9:$FW$108,107,0)</f>
        <v>0.0</v>
      </c>
    </row>
    <row r="2910" spans="8:8" ht="33.75" customHeight="1">
      <c r="A2910" s="1954"/>
      <c r="B2910" s="1986" t="s">
        <v>70</v>
      </c>
      <c r="C2910" s="1565" t="s">
        <v>78</v>
      </c>
      <c r="D2910" s="1566"/>
      <c r="E2910" s="1567"/>
      <c r="F2910" s="1747" t="s">
        <v>79</v>
      </c>
      <c r="G2910" s="2066"/>
      <c r="H2910" s="1748"/>
      <c r="I2910" s="1747" t="s">
        <v>80</v>
      </c>
      <c r="J2910" s="1749"/>
      <c r="K2910" s="2067" t="s">
        <v>42</v>
      </c>
      <c r="L2910" s="2068"/>
      <c r="M2910" s="2067" t="s">
        <v>92</v>
      </c>
      <c r="N2910" s="1753"/>
      <c r="O2910" s="1752" t="s">
        <v>40</v>
      </c>
      <c r="P2910" s="1753"/>
      <c r="Q2910" s="2069" t="s">
        <v>44</v>
      </c>
      <c r="R2910" s="610"/>
    </row>
    <row r="2911" spans="8:8" ht="33.75" customHeight="1">
      <c r="A2911" s="1954"/>
      <c r="B2911" s="1986" t="s">
        <v>70</v>
      </c>
      <c r="C2911" s="1577"/>
      <c r="D2911" s="1578"/>
      <c r="E2911" s="1579"/>
      <c r="F2911" s="1755">
        <f>IF($L2891="TC",0,IF($L2891="Nso",0,VLOOKUP($A2887,'Result Entry'!$B$9:$FW$108,171,0)))</f>
        <v>0.0</v>
      </c>
      <c r="G2911" s="2070"/>
      <c r="H2911" s="1756"/>
      <c r="I2911" s="2071">
        <f>IF($L2891="TC",0,IF($L2891="Nso",0,VLOOKUP($A2887,'Result Entry'!$B$9:$FW$108,172,0)))</f>
        <v>0.0</v>
      </c>
      <c r="J2911" s="2072"/>
      <c r="K2911" s="2073">
        <f>IF($L2891="TC",0,IF($L2891="Nso",0,VLOOKUP($A2887,'Result Entry'!$B$9:$FW$108,173,0)))</f>
        <v>0.0</v>
      </c>
      <c r="L2911" s="2074"/>
      <c r="M2911" s="2075" t="str">
        <f>IF($L2891="TC",0,IF($L2891="Nso",0,VLOOKUP($A2887,'Result Entry'!$B$9:$FW$108,174,0)))</f>
        <v/>
      </c>
      <c r="N2911" s="2076"/>
      <c r="O2911" s="1535" t="str">
        <f>VLOOKUP($A2887,'Result Entry'!$B$9:$FW$108,175,0)</f>
        <v/>
      </c>
      <c r="P2911" s="1534"/>
      <c r="Q2911" s="2077" t="str">
        <f>IF($L2891="TC",0,IF($L2891="Nso",0,VLOOKUP($A2887,'Result Entry'!$B$9:$FW$108,177,0)))</f>
        <v/>
      </c>
      <c r="R2911" s="610"/>
    </row>
    <row r="2912" spans="8:8" ht="33.75" customHeight="1">
      <c r="A2912" s="1954"/>
      <c r="B2912" s="1986" t="s">
        <v>70</v>
      </c>
      <c r="C2912" s="2078" t="s">
        <v>59</v>
      </c>
      <c r="D2912" s="2079"/>
      <c r="E2912" s="2079"/>
      <c r="F2912" s="2079"/>
      <c r="G2912" s="2079"/>
      <c r="H2912" s="2079"/>
      <c r="I2912" s="2080"/>
      <c r="J2912" s="1592" t="s">
        <v>60</v>
      </c>
      <c r="K2912" s="1592"/>
      <c r="L2912" s="1592"/>
      <c r="M2912" s="1593"/>
      <c r="N2912" s="1760">
        <f>VLOOKUP($A2887,'Result Entry'!$B$9:$FW$108,168,0)</f>
        <v>0.0</v>
      </c>
      <c r="O2912" s="1761"/>
      <c r="P2912" s="2081" t="s">
        <v>38</v>
      </c>
      <c r="Q2912" s="2082"/>
      <c r="R2912" s="610"/>
    </row>
    <row r="2913" spans="8:8" ht="33.75" customHeight="1">
      <c r="A2913" s="1954"/>
      <c r="B2913" s="1986" t="s">
        <v>70</v>
      </c>
      <c r="C2913" s="1598" t="s">
        <v>244</v>
      </c>
      <c r="D2913" s="1599"/>
      <c r="E2913" s="1599"/>
      <c r="F2913" s="2083" t="s">
        <v>158</v>
      </c>
      <c r="G2913" s="2084"/>
      <c r="H2913" s="2085"/>
      <c r="I2913" s="2086" t="s">
        <v>242</v>
      </c>
      <c r="J2913" s="1603" t="s">
        <v>61</v>
      </c>
      <c r="K2913" s="1603"/>
      <c r="L2913" s="1603"/>
      <c r="M2913" s="1604"/>
      <c r="N2913" s="1762">
        <f>VLOOKUP($A2887,'Result Entry'!$B$9:$FW$108,169,0)</f>
        <v>0.0</v>
      </c>
      <c r="O2913" s="1763"/>
      <c r="P2913" s="1607" t="str">
        <f>VLOOKUP($A2887,'Result Entry'!$B$9:$FW$108,170,0)</f>
        <v/>
      </c>
      <c r="Q2913" s="2087"/>
      <c r="R2913" s="610"/>
    </row>
    <row r="2914" spans="8:8" ht="33.75" customHeight="1">
      <c r="A2914" s="1954"/>
      <c r="B2914" s="1986" t="s">
        <v>70</v>
      </c>
      <c r="C2914" s="1598"/>
      <c r="D2914" s="1599"/>
      <c r="E2914" s="1599"/>
      <c r="F2914" s="2088"/>
      <c r="G2914" s="2089"/>
      <c r="H2914" s="2090"/>
      <c r="I2914" s="2091" t="s">
        <v>100</v>
      </c>
      <c r="J2914" s="1612" t="s">
        <v>62</v>
      </c>
      <c r="K2914" s="1612"/>
      <c r="L2914" s="1612"/>
      <c r="M2914" s="1613"/>
      <c r="N2914" s="2092">
        <f>IF($L2891="TC","Transferred",IF($L2891="Nso","NameSeparated",VLOOKUP($A2887,'Result Entry'!$B$9:$FW$108,178,0)))</f>
        <v>0.0</v>
      </c>
      <c r="O2914" s="2092"/>
      <c r="P2914" s="2092"/>
      <c r="Q2914" s="2093"/>
      <c r="R2914" s="610"/>
    </row>
    <row r="2915" spans="8:8" ht="33.75" customHeight="1">
      <c r="A2915" s="1954"/>
      <c r="B2915" s="1986" t="s">
        <v>70</v>
      </c>
      <c r="C2915" s="1766" t="str">
        <f>'Result Entry'!$DU$3</f>
        <v>Foundation Of Information Tech.</v>
      </c>
      <c r="D2915" s="1767"/>
      <c r="E2915" s="1768"/>
      <c r="F2915" s="1769" t="str">
        <f>IF(OR($L2891="TC",$L2891="Nso"),"",VLOOKUP($A2887,'Result Entry'!$B$9:$GS$108,196,0))</f>
        <v>0/200</v>
      </c>
      <c r="G2915" s="1769"/>
      <c r="H2915" s="1769"/>
      <c r="I2915" s="1770" t="str">
        <f>IF(F2915="","",VLOOKUP($A2887,'Result Entry'!$B$9:$GS$108,137,0))</f>
        <v/>
      </c>
      <c r="J2915" s="1621" t="s">
        <v>72</v>
      </c>
      <c r="K2915" s="1621"/>
      <c r="L2915" s="1621"/>
      <c r="M2915" s="1622"/>
      <c r="N2915" s="2094">
        <f>'Result Entry'!$T$2</f>
        <v>45041.0</v>
      </c>
      <c r="O2915" s="2095"/>
      <c r="P2915" s="2095"/>
      <c r="Q2915" s="2096"/>
      <c r="R2915" s="610"/>
    </row>
    <row r="2916" spans="8:8" ht="33.75" customHeight="1">
      <c r="A2916" s="1954"/>
      <c r="B2916" s="1986" t="s">
        <v>70</v>
      </c>
      <c r="C2916" s="1774" t="str">
        <f>'Result Entry'!$EI$3</f>
        <v>G.I.A.I.-II</v>
      </c>
      <c r="D2916" s="1775"/>
      <c r="E2916" s="1776"/>
      <c r="F2916" s="1769" t="str">
        <f>IF(OR($L2891="TC",$L2891="Nso"),"",VLOOKUP($A2887,'Result Entry'!$B$9:$GS$108,200,0))</f>
        <v>0/200</v>
      </c>
      <c r="G2916" s="1769"/>
      <c r="H2916" s="1769"/>
      <c r="I2916" s="1770" t="str">
        <f>IF(F2916="","",VLOOKUP($A2887,'Result Entry'!$B$9:$GS$108,149,0))</f>
        <v/>
      </c>
      <c r="J2916" s="1626"/>
      <c r="K2916" s="1627"/>
      <c r="L2916" s="1627"/>
      <c r="M2916" s="1627"/>
      <c r="N2916" s="1627"/>
      <c r="O2916" s="1627"/>
      <c r="P2916" s="1627"/>
      <c r="Q2916" s="2097"/>
      <c r="R2916" s="610"/>
    </row>
    <row r="2917" spans="8:8" ht="33.75" customHeight="1">
      <c r="A2917" s="1954"/>
      <c r="B2917" s="1986" t="s">
        <v>70</v>
      </c>
      <c r="C2917" s="1774" t="str">
        <f>'Result Entry'!$EU$3</f>
        <v>SOC.SER.PLAN</v>
      </c>
      <c r="D2917" s="1775"/>
      <c r="E2917" s="1776"/>
      <c r="F2917" s="1769" t="str">
        <f>IF(OR($L2891="TC",$L2891="Nso"),"",VLOOKUP($A2887,'Result Entry'!$B$9:$HS$108,204,0))</f>
        <v>0/200</v>
      </c>
      <c r="G2917" s="1769"/>
      <c r="H2917" s="1769"/>
      <c r="I2917" s="1770" t="str">
        <f>IF(F2917="","",VLOOKUP($A2887,'Result Entry'!$B$9:$GS$108,161,0))</f>
        <v/>
      </c>
      <c r="J2917" s="1629" t="s">
        <v>175</v>
      </c>
      <c r="K2917" s="2098"/>
      <c r="L2917" s="2098"/>
      <c r="M2917" s="1630"/>
      <c r="N2917" s="2099"/>
      <c r="O2917" s="2100"/>
      <c r="P2917" s="2100"/>
      <c r="Q2917" s="2101"/>
      <c r="R2917" s="610"/>
    </row>
    <row r="2918" spans="8:8" ht="33.75" customHeight="1">
      <c r="A2918" s="1954"/>
      <c r="B2918" s="1986" t="s">
        <v>70</v>
      </c>
      <c r="C2918" s="1774" t="str">
        <f>'Result Entry'!$FG$3</f>
        <v>Jeewan Kaushal</v>
      </c>
      <c r="D2918" s="1775"/>
      <c r="E2918" s="1776"/>
      <c r="F2918" s="1769" t="str">
        <f>IF(OR($L2891="TC",$L2891="Nso"),"",VLOOKUP($A2887,'Result Entry'!$B$9:$HS$108,208,0))</f>
        <v>0/100</v>
      </c>
      <c r="G2918" s="1769"/>
      <c r="H2918" s="1769"/>
      <c r="I2918" s="1770" t="str">
        <f>IF(F2918="","",VLOOKUP($A2887,'Result Entry'!$B$9:$HS$108,167,0))</f>
        <v/>
      </c>
      <c r="J2918" s="1629" t="s">
        <v>149</v>
      </c>
      <c r="K2918" s="2098"/>
      <c r="L2918" s="2098"/>
      <c r="M2918" s="1630"/>
      <c r="N2918" s="1630"/>
      <c r="O2918" s="1630"/>
      <c r="P2918" s="1630"/>
      <c r="Q2918" s="2102"/>
      <c r="R2918" s="610"/>
    </row>
    <row r="2919" spans="8:8" ht="33.75" customHeight="1">
      <c r="A2919" s="1954"/>
      <c r="B2919" s="1986" t="s">
        <v>70</v>
      </c>
      <c r="C2919" s="1777" t="s">
        <v>181</v>
      </c>
      <c r="D2919" s="1778"/>
      <c r="E2919" s="1779"/>
      <c r="F2919" s="2103" t="s">
        <v>182</v>
      </c>
      <c r="G2919" s="2104"/>
      <c r="H2919" s="2105"/>
      <c r="I2919" s="1782" t="s">
        <v>31</v>
      </c>
      <c r="J2919" s="1629" t="s">
        <v>176</v>
      </c>
      <c r="K2919" s="2098"/>
      <c r="L2919" s="2098"/>
      <c r="M2919" s="1630"/>
      <c r="N2919" s="1630"/>
      <c r="O2919" s="1630"/>
      <c r="P2919" s="1630"/>
      <c r="Q2919" s="2102"/>
      <c r="R2919" s="610"/>
    </row>
    <row r="2920" spans="8:8" ht="33.75" customHeight="1">
      <c r="A2920" s="1954"/>
      <c r="B2920" s="1986" t="s">
        <v>70</v>
      </c>
      <c r="C2920" s="1783"/>
      <c r="D2920" s="1784"/>
      <c r="E2920" s="1785"/>
      <c r="F2920" s="1786" t="s">
        <v>245</v>
      </c>
      <c r="G2920" s="2106"/>
      <c r="H2920" s="1787"/>
      <c r="I2920" s="1788" t="s">
        <v>63</v>
      </c>
      <c r="J2920" s="1647" t="s">
        <v>68</v>
      </c>
      <c r="K2920" s="1648"/>
      <c r="L2920" s="1648"/>
      <c r="M2920" s="1648"/>
      <c r="N2920" s="1648"/>
      <c r="O2920" s="1648"/>
      <c r="P2920" s="1648"/>
      <c r="Q2920" s="2107"/>
      <c r="R2920" s="610"/>
    </row>
    <row r="2921" spans="8:8" ht="33.75" customHeight="1">
      <c r="A2921" s="1954"/>
      <c r="B2921" s="1986" t="s">
        <v>70</v>
      </c>
      <c r="C2921" s="1783"/>
      <c r="D2921" s="1784"/>
      <c r="E2921" s="1785"/>
      <c r="F2921" s="1786" t="s">
        <v>246</v>
      </c>
      <c r="G2921" s="2106"/>
      <c r="H2921" s="1787"/>
      <c r="I2921" s="1788" t="s">
        <v>64</v>
      </c>
      <c r="J2921" s="1650"/>
      <c r="K2921" s="1651"/>
      <c r="L2921" s="1651"/>
      <c r="M2921" s="1651"/>
      <c r="N2921" s="1651"/>
      <c r="O2921" s="1651"/>
      <c r="P2921" s="1651"/>
      <c r="Q2921" s="2108"/>
      <c r="R2921" s="610"/>
    </row>
    <row r="2922" spans="8:8" ht="33.75" customHeight="1">
      <c r="A2922" s="1954"/>
      <c r="B2922" s="1986" t="s">
        <v>70</v>
      </c>
      <c r="C2922" s="1783"/>
      <c r="D2922" s="1784"/>
      <c r="E2922" s="1785"/>
      <c r="F2922" s="1786" t="s">
        <v>247</v>
      </c>
      <c r="G2922" s="2106"/>
      <c r="H2922" s="1787"/>
      <c r="I2922" s="1788" t="s">
        <v>66</v>
      </c>
      <c r="J2922" s="1650"/>
      <c r="K2922" s="1651"/>
      <c r="L2922" s="1651"/>
      <c r="M2922" s="1651"/>
      <c r="N2922" s="1651"/>
      <c r="O2922" s="1651"/>
      <c r="P2922" s="1651"/>
      <c r="Q2922" s="2108"/>
      <c r="R2922" s="610"/>
    </row>
    <row r="2923" spans="8:8" ht="33.75" customHeight="1">
      <c r="A2923" s="1954"/>
      <c r="B2923" s="1986" t="s">
        <v>70</v>
      </c>
      <c r="C2923" s="1783"/>
      <c r="D2923" s="1784"/>
      <c r="E2923" s="1785"/>
      <c r="F2923" s="1786" t="s">
        <v>248</v>
      </c>
      <c r="G2923" s="2106"/>
      <c r="H2923" s="1787"/>
      <c r="I2923" s="1788" t="s">
        <v>65</v>
      </c>
      <c r="J2923" s="1653" t="s">
        <v>81</v>
      </c>
      <c r="K2923" s="1654"/>
      <c r="L2923" s="1654"/>
      <c r="M2923" s="1654"/>
      <c r="N2923" s="1654"/>
      <c r="O2923" s="1654"/>
      <c r="P2923" s="1654"/>
      <c r="Q2923" s="2109"/>
      <c r="R2923" s="610"/>
    </row>
    <row r="2924" spans="8:8" ht="33.75" customHeight="1">
      <c r="A2924" s="1954"/>
      <c r="B2924" s="2110" t="s">
        <v>70</v>
      </c>
      <c r="C2924" s="2111"/>
      <c r="D2924" s="2112"/>
      <c r="E2924" s="2113"/>
      <c r="F2924" s="2114"/>
      <c r="G2924" s="2115"/>
      <c r="H2924" s="2115"/>
      <c r="I2924" s="2116"/>
      <c r="J2924" s="2117"/>
      <c r="K2924" s="2118"/>
      <c r="L2924" s="2118"/>
      <c r="M2924" s="2118"/>
      <c r="N2924" s="2118"/>
      <c r="O2924" s="2118"/>
      <c r="P2924" s="2118"/>
      <c r="Q2924" s="2119"/>
      <c r="R2924" s="610"/>
    </row>
    <row r="2925" spans="8:8" s="927" ht="48.75" customFormat="1" customHeight="1">
      <c r="A2925" s="1439"/>
      <c r="B2925" s="2120"/>
      <c r="C2925" s="2120"/>
      <c r="D2925" s="2120"/>
      <c r="E2925" s="2120"/>
      <c r="F2925" s="2120"/>
      <c r="G2925" s="2120"/>
      <c r="H2925" s="2120"/>
      <c r="I2925" s="2120"/>
      <c r="J2925" s="2120"/>
      <c r="K2925" s="2120"/>
      <c r="L2925" s="2120"/>
      <c r="M2925" s="2120"/>
      <c r="N2925" s="2120"/>
      <c r="O2925" s="2120"/>
      <c r="P2925" s="2120"/>
      <c r="Q2925" s="2120"/>
      <c r="R2925" s="610"/>
    </row>
    <row r="2926" spans="8:8" ht="9.75" customHeight="1">
      <c r="A2926" s="1949">
        <f>A2887+1</f>
        <v>76.0</v>
      </c>
      <c r="B2926" s="1949"/>
      <c r="C2926" s="1949"/>
      <c r="D2926" s="1949"/>
      <c r="E2926" s="1949"/>
      <c r="F2926" s="1949"/>
      <c r="G2926" s="1949"/>
      <c r="H2926" s="1949"/>
      <c r="I2926" s="1949"/>
      <c r="J2926" s="1949"/>
      <c r="K2926" s="1949"/>
      <c r="L2926" s="1949"/>
      <c r="M2926" s="1949"/>
      <c r="N2926" s="1949"/>
      <c r="O2926" s="1949"/>
      <c r="P2926" s="1949"/>
      <c r="Q2926" s="1949"/>
      <c r="R2926" s="1949"/>
    </row>
    <row r="2927" spans="8:8" ht="16.5" customHeight="1">
      <c r="A2927" s="1950"/>
      <c r="B2927" s="1951" t="s">
        <v>51</v>
      </c>
      <c r="C2927" s="1952"/>
      <c r="D2927" s="1952"/>
      <c r="E2927" s="1952"/>
      <c r="F2927" s="1952"/>
      <c r="G2927" s="1952"/>
      <c r="H2927" s="1952"/>
      <c r="I2927" s="1952"/>
      <c r="J2927" s="1952"/>
      <c r="K2927" s="1952"/>
      <c r="L2927" s="1952"/>
      <c r="M2927" s="1952"/>
      <c r="N2927" s="1952"/>
      <c r="O2927" s="1952"/>
      <c r="P2927" s="1952"/>
      <c r="Q2927" s="1953"/>
      <c r="R2927" s="610"/>
    </row>
    <row r="2928" spans="8:8" ht="62.25" customHeight="1">
      <c r="A2928" s="1954"/>
      <c r="B2928" s="1955"/>
      <c r="C2928" s="1956"/>
      <c r="D2928" s="1957" t="str">
        <f>Master!$E$8</f>
        <v>Govt. Sr. Secondary School </v>
      </c>
      <c r="E2928" s="1958"/>
      <c r="F2928" s="1958"/>
      <c r="G2928" s="1958"/>
      <c r="H2928" s="1958"/>
      <c r="I2928" s="1958"/>
      <c r="J2928" s="1958"/>
      <c r="K2928" s="1958"/>
      <c r="L2928" s="1958"/>
      <c r="M2928" s="1958"/>
      <c r="N2928" s="1958"/>
      <c r="O2928" s="1958"/>
      <c r="P2928" s="1958"/>
      <c r="Q2928" s="1959"/>
      <c r="R2928" s="610"/>
    </row>
    <row r="2929" spans="8:8" ht="33.0" customHeight="1">
      <c r="A2929" s="1954"/>
      <c r="B2929" s="1960"/>
      <c r="C2929" s="1961"/>
      <c r="D2929" s="1962" t="str">
        <f>Master!$E$11</f>
        <v>P.S.-Bapini (Jodhpur)</v>
      </c>
      <c r="E2929" s="1962"/>
      <c r="F2929" s="1962"/>
      <c r="G2929" s="1962"/>
      <c r="H2929" s="1962"/>
      <c r="I2929" s="1962"/>
      <c r="J2929" s="1962"/>
      <c r="K2929" s="1962"/>
      <c r="L2929" s="1962"/>
      <c r="M2929" s="1962"/>
      <c r="N2929" s="1962"/>
      <c r="O2929" s="1962"/>
      <c r="P2929" s="1962"/>
      <c r="Q2929" s="1963"/>
      <c r="R2929" s="610"/>
    </row>
    <row r="2930" spans="8:8" ht="21.75" customHeight="1">
      <c r="A2930" s="1954"/>
      <c r="B2930" s="1964"/>
      <c r="C2930" s="1965" t="s">
        <v>151</v>
      </c>
      <c r="D2930" s="1966"/>
      <c r="E2930" s="1966"/>
      <c r="F2930" s="1966"/>
      <c r="G2930" s="1966"/>
      <c r="H2930" s="1967"/>
      <c r="I2930" s="1968" t="s">
        <v>128</v>
      </c>
      <c r="J2930" s="1969"/>
      <c r="K2930" s="1969"/>
      <c r="L2930" s="1970">
        <f>VLOOKUP(A2926,'Result Entry'!$B$6:$K$108,6,0)</f>
        <v>0.0</v>
      </c>
      <c r="M2930" s="1971"/>
      <c r="N2930" s="1972" t="s">
        <v>69</v>
      </c>
      <c r="O2930" s="1973"/>
      <c r="P2930" s="1974">
        <f>Master!$E$14</f>
        <v>8.151106901E9</v>
      </c>
      <c r="Q2930" s="1975"/>
      <c r="R2930" s="610"/>
    </row>
    <row r="2931" spans="8:8" ht="21.75" customHeight="1">
      <c r="A2931" s="1954"/>
      <c r="B2931" s="1976"/>
      <c r="C2931" s="1965"/>
      <c r="D2931" s="1966"/>
      <c r="E2931" s="1966"/>
      <c r="F2931" s="1966"/>
      <c r="G2931" s="1966"/>
      <c r="H2931" s="1967"/>
      <c r="I2931" s="1968"/>
      <c r="J2931" s="1969"/>
      <c r="K2931" s="1969"/>
      <c r="L2931" s="1970"/>
      <c r="M2931" s="1971"/>
      <c r="N2931" s="1470" t="s">
        <v>67</v>
      </c>
      <c r="O2931" s="1471"/>
      <c r="P2931" s="1472"/>
      <c r="Q2931" s="1977"/>
      <c r="R2931" s="610"/>
    </row>
    <row r="2932" spans="8:8" ht="21.75" customHeight="1">
      <c r="A2932" s="1954"/>
      <c r="B2932" s="1976"/>
      <c r="C2932" s="1978"/>
      <c r="D2932" s="1979"/>
      <c r="E2932" s="1979"/>
      <c r="F2932" s="1979"/>
      <c r="G2932" s="1979"/>
      <c r="H2932" s="1980"/>
      <c r="I2932" s="1981"/>
      <c r="J2932" s="1982"/>
      <c r="K2932" s="1982"/>
      <c r="L2932" s="1983"/>
      <c r="M2932" s="1984"/>
      <c r="N2932" s="1479" t="s">
        <v>52</v>
      </c>
      <c r="O2932" s="1480"/>
      <c r="P2932" s="1481" t="str">
        <f>Master!$E$6</f>
        <v>2022-23</v>
      </c>
      <c r="Q2932" s="1985"/>
      <c r="R2932" s="610"/>
    </row>
    <row r="2933" spans="8:8" ht="33.75" customHeight="1">
      <c r="A2933" s="1954"/>
      <c r="B2933" s="1986" t="s">
        <v>70</v>
      </c>
      <c r="C2933" s="1677" t="s">
        <v>21</v>
      </c>
      <c r="D2933" s="1678"/>
      <c r="E2933" s="1678"/>
      <c r="F2933" s="1678"/>
      <c r="G2933" s="1679"/>
      <c r="H2933" s="1680" t="s">
        <v>150</v>
      </c>
      <c r="I2933" s="1681">
        <f>VLOOKUP($A2926,'Result Entry'!$B$9:$FW$108,4,0)</f>
        <v>0.0</v>
      </c>
      <c r="J2933" s="1681"/>
      <c r="K2933" s="1681"/>
      <c r="L2933" s="1681"/>
      <c r="M2933" s="1681"/>
      <c r="N2933" s="1681"/>
      <c r="O2933" s="1681"/>
      <c r="P2933" s="1681"/>
      <c r="Q2933" s="1987"/>
      <c r="R2933" s="610"/>
    </row>
    <row r="2934" spans="8:8" ht="33.75" customHeight="1">
      <c r="A2934" s="1954"/>
      <c r="B2934" s="1986" t="s">
        <v>70</v>
      </c>
      <c r="C2934" s="1683" t="s">
        <v>23</v>
      </c>
      <c r="D2934" s="1684"/>
      <c r="E2934" s="1684"/>
      <c r="F2934" s="1684"/>
      <c r="G2934" s="1685"/>
      <c r="H2934" s="1686" t="s">
        <v>150</v>
      </c>
      <c r="I2934" s="1687">
        <f>VLOOKUP($A2926,'Result Entry'!$B$9:$FW$108,7,0)</f>
        <v>0.0</v>
      </c>
      <c r="J2934" s="1687"/>
      <c r="K2934" s="1687"/>
      <c r="L2934" s="1687"/>
      <c r="M2934" s="1687"/>
      <c r="N2934" s="1687"/>
      <c r="O2934" s="1687"/>
      <c r="P2934" s="1687"/>
      <c r="Q2934" s="1988"/>
      <c r="R2934" s="610"/>
    </row>
    <row r="2935" spans="8:8" ht="33.75" customHeight="1">
      <c r="A2935" s="1954"/>
      <c r="B2935" s="1986" t="s">
        <v>70</v>
      </c>
      <c r="C2935" s="1683" t="s">
        <v>24</v>
      </c>
      <c r="D2935" s="1684"/>
      <c r="E2935" s="1684"/>
      <c r="F2935" s="1684"/>
      <c r="G2935" s="1685"/>
      <c r="H2935" s="1686" t="s">
        <v>150</v>
      </c>
      <c r="I2935" s="1687">
        <f>VLOOKUP($A2926,'Result Entry'!$B$9:$FW$108,8,0)</f>
        <v>0.0</v>
      </c>
      <c r="J2935" s="1687"/>
      <c r="K2935" s="1687"/>
      <c r="L2935" s="1687"/>
      <c r="M2935" s="1687"/>
      <c r="N2935" s="1687"/>
      <c r="O2935" s="1687"/>
      <c r="P2935" s="1687"/>
      <c r="Q2935" s="1988"/>
      <c r="R2935" s="610"/>
    </row>
    <row r="2936" spans="8:8" ht="33.75" customHeight="1">
      <c r="A2936" s="1954"/>
      <c r="B2936" s="1986" t="s">
        <v>70</v>
      </c>
      <c r="C2936" s="1683" t="s">
        <v>53</v>
      </c>
      <c r="D2936" s="1684"/>
      <c r="E2936" s="1684"/>
      <c r="F2936" s="1684"/>
      <c r="G2936" s="1685"/>
      <c r="H2936" s="1686" t="s">
        <v>150</v>
      </c>
      <c r="I2936" s="1687">
        <f>VLOOKUP($A2926,'Result Entry'!$B$9:$FW$108,9,0)</f>
        <v>0.0</v>
      </c>
      <c r="J2936" s="1687"/>
      <c r="K2936" s="1687"/>
      <c r="L2936" s="1687"/>
      <c r="M2936" s="1687"/>
      <c r="N2936" s="1687"/>
      <c r="O2936" s="1687"/>
      <c r="P2936" s="1687"/>
      <c r="Q2936" s="1988"/>
      <c r="R2936" s="610"/>
    </row>
    <row r="2937" spans="8:8" ht="33.75" customHeight="1">
      <c r="A2937" s="1954"/>
      <c r="B2937" s="1986" t="s">
        <v>70</v>
      </c>
      <c r="C2937" s="1683" t="s">
        <v>54</v>
      </c>
      <c r="D2937" s="1684"/>
      <c r="E2937" s="1684"/>
      <c r="F2937" s="1684"/>
      <c r="G2937" s="1685"/>
      <c r="H2937" s="1686" t="s">
        <v>150</v>
      </c>
      <c r="I2937" s="1689" t="str">
        <f>CONCATENATE('Result Entry'!$G$4,'Result Entry'!$J$4)</f>
        <v>11(A)</v>
      </c>
      <c r="J2937" s="1687"/>
      <c r="K2937" s="1687"/>
      <c r="L2937" s="1687"/>
      <c r="M2937" s="1687"/>
      <c r="N2937" s="1687"/>
      <c r="O2937" s="1687"/>
      <c r="P2937" s="1687"/>
      <c r="Q2937" s="1988"/>
      <c r="R2937" s="610"/>
    </row>
    <row r="2938" spans="8:8" ht="33.75" customHeight="1">
      <c r="A2938" s="1954"/>
      <c r="B2938" s="1986" t="s">
        <v>70</v>
      </c>
      <c r="C2938" s="1742" t="s">
        <v>26</v>
      </c>
      <c r="D2938" s="1763"/>
      <c r="E2938" s="1763"/>
      <c r="F2938" s="1763"/>
      <c r="G2938" s="1989"/>
      <c r="H2938" s="1693" t="s">
        <v>150</v>
      </c>
      <c r="I2938" s="1694">
        <f>VLOOKUP($A2926,'Result Entry'!$B$9:$FW$108,10,0)</f>
        <v>0.0</v>
      </c>
      <c r="J2938" s="1694"/>
      <c r="K2938" s="1694"/>
      <c r="L2938" s="1694"/>
      <c r="M2938" s="1694"/>
      <c r="N2938" s="1694"/>
      <c r="O2938" s="1694"/>
      <c r="P2938" s="1694"/>
      <c r="Q2938" s="1990"/>
      <c r="R2938" s="610"/>
    </row>
    <row r="2939" spans="8:8" ht="33.75" customHeight="1">
      <c r="A2939" s="1954"/>
      <c r="B2939" s="1986" t="s">
        <v>70</v>
      </c>
      <c r="C2939" s="1991" t="s">
        <v>244</v>
      </c>
      <c r="D2939" s="1992"/>
      <c r="E2939" s="1993" t="s">
        <v>73</v>
      </c>
      <c r="F2939" s="1994" t="s">
        <v>74</v>
      </c>
      <c r="G2939" s="1994" t="s">
        <v>230</v>
      </c>
      <c r="H2939" s="1995" t="s">
        <v>169</v>
      </c>
      <c r="I2939" s="1701" t="s">
        <v>56</v>
      </c>
      <c r="J2939" s="1996"/>
      <c r="K2939" s="1996"/>
      <c r="L2939" s="1997" t="s">
        <v>231</v>
      </c>
      <c r="M2939" s="1998" t="s">
        <v>85</v>
      </c>
      <c r="N2939" s="1998"/>
      <c r="O2939" s="1999"/>
      <c r="P2939" s="2000" t="s">
        <v>77</v>
      </c>
      <c r="Q2939" s="2001" t="s">
        <v>99</v>
      </c>
      <c r="R2939" s="610"/>
    </row>
    <row r="2940" spans="8:8" ht="33.75" customHeight="1">
      <c r="A2940" s="1954"/>
      <c r="B2940" s="1986" t="s">
        <v>70</v>
      </c>
      <c r="C2940" s="2002"/>
      <c r="D2940" s="2003"/>
      <c r="E2940" s="2004"/>
      <c r="F2940" s="2005"/>
      <c r="G2940" s="2005"/>
      <c r="H2940" s="2006"/>
      <c r="I2940" s="2007" t="s">
        <v>233</v>
      </c>
      <c r="J2940" s="2008" t="s">
        <v>87</v>
      </c>
      <c r="K2940" s="2009" t="s">
        <v>109</v>
      </c>
      <c r="L2940" s="2010"/>
      <c r="M2940" s="2007" t="s">
        <v>233</v>
      </c>
      <c r="N2940" s="2008" t="s">
        <v>87</v>
      </c>
      <c r="O2940" s="2011" t="s">
        <v>110</v>
      </c>
      <c r="P2940" s="2012"/>
      <c r="Q2940" s="2013"/>
      <c r="R2940" s="610"/>
    </row>
    <row r="2941" spans="8:8" s="2014" ht="33.75" customFormat="1" customHeight="1">
      <c r="A2941" s="1954"/>
      <c r="B2941" s="1986" t="s">
        <v>70</v>
      </c>
      <c r="C2941" s="2015" t="s">
        <v>57</v>
      </c>
      <c r="D2941" s="2016"/>
      <c r="E2941" s="2017">
        <f>'Result Entry'!$L$7</f>
        <v>10.0</v>
      </c>
      <c r="F2941" s="2018">
        <f>'Result Entry'!$M$7</f>
        <v>10.0</v>
      </c>
      <c r="G2941" s="2018">
        <f>'Result Entry'!$N$7</f>
        <v>10.0</v>
      </c>
      <c r="H2941" s="2019">
        <f>SUM(E2941:G2941)</f>
        <v>30.0</v>
      </c>
      <c r="I2941" s="2020" t="s">
        <v>243</v>
      </c>
      <c r="J2941" s="2021" t="s">
        <v>243</v>
      </c>
      <c r="K2941" s="2022">
        <f>'Result Entry'!$P$7</f>
        <v>70.0</v>
      </c>
      <c r="L2941" s="2023">
        <f>SUM(H2941,K2941)</f>
        <v>100.0</v>
      </c>
      <c r="M2941" s="2020" t="s">
        <v>243</v>
      </c>
      <c r="N2941" s="2021" t="s">
        <v>243</v>
      </c>
      <c r="O2941" s="2019">
        <f>'Result Entry'!$R$7</f>
        <v>100.0</v>
      </c>
      <c r="P2941" s="2024">
        <f>SUM(L2941,O2941)</f>
        <v>200.0</v>
      </c>
      <c r="Q2941" s="2025"/>
      <c r="R2941" s="610"/>
    </row>
    <row r="2942" spans="8:8" s="1538" ht="33.75" customFormat="1" customHeight="1">
      <c r="A2942" s="1954"/>
      <c r="B2942" s="1986" t="s">
        <v>70</v>
      </c>
      <c r="C2942" s="1540" t="str">
        <f>'Result Entry'!$L$3</f>
        <v>HINDI Comp.</v>
      </c>
      <c r="D2942" s="1541"/>
      <c r="E2942" s="1728">
        <f>IF($L2930="TC",0,IF($L2930="Nso",0,VLOOKUP($A2926,'Result Entry'!$B$9:$FW$108,11,0)))</f>
        <v>0.0</v>
      </c>
      <c r="F2942" s="1729">
        <f>IF($L2930="TC",0,IF($L2930="Nso",0,VLOOKUP($A2926,'Result Entry'!$B$9:$FW$108,12,0)))</f>
        <v>0.0</v>
      </c>
      <c r="G2942" s="1729">
        <f>IF($L2930="TC",0,IF($L2930="Nso",0,VLOOKUP($A2926,'Result Entry'!$B$9:$FW$108,13,0)))</f>
        <v>0.0</v>
      </c>
      <c r="H2942" s="2026">
        <f>SUM(E2942:G2942)</f>
        <v>0.0</v>
      </c>
      <c r="I2942" s="2027" t="str">
        <f>CONCATENATE(U2942,"/",'Result Entry'!$P$7)</f>
        <v>0/70</v>
      </c>
      <c r="J2942" s="2028" t="str">
        <f>IF(V2942=0,"--",CONCATENATE(V2942,"/"))</f>
        <v>--</v>
      </c>
      <c r="K2942" s="2029">
        <f>SUM(U2942:V2942)</f>
        <v>0.0</v>
      </c>
      <c r="L2942" s="2030">
        <f>SUM(H2942,K2942)</f>
        <v>0.0</v>
      </c>
      <c r="M2942" s="2027" t="str">
        <f>CONCATENATE(W2942,"/",'Result Entry'!$R$7)</f>
        <v>0/100</v>
      </c>
      <c r="N2942" s="2028" t="str">
        <f>IF(X2942=0,"--",CONCATENATE(X2942,"/"))</f>
        <v>--</v>
      </c>
      <c r="O2942" s="2031">
        <f>SUM(W2942:X2942)</f>
        <v>0.0</v>
      </c>
      <c r="P2942" s="1734">
        <f>SUM(L2942,O2942)</f>
        <v>0.0</v>
      </c>
      <c r="Q2942" s="2032" t="str">
        <f>IF($L2930="TC",0,IF($L2930="Nso",0,VLOOKUP($A2926,'Result Entry'!$B$9:$FW$108,24,0)))</f>
        <v/>
      </c>
      <c r="R2942" s="610"/>
      <c r="U2942" s="2033">
        <f>IF($L2930="TC",0,IF($L2930="Nso",0,VLOOKUP($A2926,'Result Entry'!$B$9:$FW$108,15,0)))</f>
        <v>0.0</v>
      </c>
      <c r="V2942" s="2033">
        <v>0.0</v>
      </c>
      <c r="W2942" s="2033">
        <f>IF($L2930="TC",0,IF($L2930="Nso",0,VLOOKUP($A2926,'Result Entry'!$B$9:$FW$108,17,0)))</f>
        <v>0.0</v>
      </c>
      <c r="X2942" s="2033">
        <v>0.0</v>
      </c>
    </row>
    <row r="2943" spans="8:8" s="1538" ht="33.75" customFormat="1" customHeight="1">
      <c r="A2943" s="1954"/>
      <c r="B2943" s="1986" t="s">
        <v>70</v>
      </c>
      <c r="C2943" s="1551" t="str">
        <f>'Result Entry'!$Z$3</f>
        <v>ENGLISH Comp.</v>
      </c>
      <c r="D2943" s="1552"/>
      <c r="E2943" s="1728">
        <f>IF($L2930="TC",0,IF($L2930="Nso",0,VLOOKUP($A2926,'Result Entry'!$B$9:$FW$108,25,0)))</f>
        <v>0.0</v>
      </c>
      <c r="F2943" s="1729">
        <f>IF($L2930="TC",0,IF($L2930="Nso",0,VLOOKUP($A2926,'Result Entry'!$B$9:$FW$108,26,0)))</f>
        <v>0.0</v>
      </c>
      <c r="G2943" s="1729">
        <f>IF($L2930="TC",0,IF($L2930="Nso",0,VLOOKUP($A2926,'Result Entry'!$B$9:$FW$108,27,0)))</f>
        <v>0.0</v>
      </c>
      <c r="H2943" s="2034">
        <f t="shared" si="375" ref="H2943:H2948">SUM(E2943:G2943)</f>
        <v>0.0</v>
      </c>
      <c r="I2943" s="2035" t="str">
        <f>CONCATENATE(U2943,"/",'Result Entry'!$AD$7)</f>
        <v>0/70</v>
      </c>
      <c r="J2943" s="2036" t="str">
        <f>IF(V2943=0,"--",CONCATENATE(V2943,"/"))</f>
        <v>--</v>
      </c>
      <c r="K2943" s="2037">
        <f t="shared" si="376" ref="K2943:K2948">SUM(U2943:V2943)</f>
        <v>0.0</v>
      </c>
      <c r="L2943" s="2038">
        <f t="shared" si="377" ref="L2943:L2948">SUM(H2943,K2943)</f>
        <v>0.0</v>
      </c>
      <c r="M2943" s="2035" t="str">
        <f>CONCATENATE(W2943,"/",'Result Entry'!$AF$7)</f>
        <v>0/100</v>
      </c>
      <c r="N2943" s="2036" t="str">
        <f>IF(X2943=0,"--",CONCATENATE(X2943,"/"))</f>
        <v>--</v>
      </c>
      <c r="O2943" s="2031">
        <f t="shared" si="378" ref="O2943:O2948">SUM(W2943:X2943)</f>
        <v>0.0</v>
      </c>
      <c r="P2943" s="1734">
        <f t="shared" si="379" ref="P2943:P2948">SUM(L2943,O2943)</f>
        <v>0.0</v>
      </c>
      <c r="Q2943" s="2032" t="str">
        <f>IF($L2930="TC",0,IF($L2930="Nso",0,VLOOKUP($A2926,'Result Entry'!$B$9:$FW$108,38,0)))</f>
        <v/>
      </c>
      <c r="R2943" s="610"/>
      <c r="U2943" s="2039">
        <f>IF($L2930="TC",0,IF($L2930="Nso",0,VLOOKUP($A2926,'Result Entry'!$B$9:$FW$108,29,0)))</f>
        <v>0.0</v>
      </c>
      <c r="V2943" s="2039">
        <v>0.0</v>
      </c>
      <c r="W2943" s="2039">
        <f>IF($L2930="TC",0,IF($L2930="Nso",0,VLOOKUP($A2926,'Result Entry'!$B$9:$FW$108,31,0)))</f>
        <v>0.0</v>
      </c>
      <c r="X2943" s="2039">
        <v>0.0</v>
      </c>
    </row>
    <row r="2944" spans="8:8" s="1538" ht="33.75" customFormat="1" customHeight="1">
      <c r="A2944" s="1954"/>
      <c r="B2944" s="1986" t="s">
        <v>70</v>
      </c>
      <c r="C2944" s="1551">
        <f>IF(Y2944&gt;=1,'Result Entry'!$AO$3,0)</f>
        <v>0.0</v>
      </c>
      <c r="D2944" s="1552"/>
      <c r="E2944" s="1728">
        <f>IF($L2930="TC",0,IF($L2930="Nso",0,VLOOKUP($A2926,'Result Entry'!$B$9:$FW$108,40,0)))</f>
        <v>0.0</v>
      </c>
      <c r="F2944" s="1729">
        <f>IF($L2930="TC",0,IF($L2930="Nso",0,VLOOKUP($A2926,'Result Entry'!$B$9:$FW$108,41,0)))</f>
        <v>0.0</v>
      </c>
      <c r="G2944" s="1729">
        <f>IF($L2930="TC",0,IF($L2930="Nso",0,VLOOKUP($A2926,'Result Entry'!$B$9:$FW$108,42,0)))</f>
        <v>0.0</v>
      </c>
      <c r="H2944" s="2034">
        <f t="shared" si="375"/>
        <v>0.0</v>
      </c>
      <c r="I2944" s="2035" t="str">
        <f>CONCATENATE(U2944,"/",'Result Entry'!$AS$7)</f>
        <v>0/40</v>
      </c>
      <c r="J2944" s="2036" t="str">
        <f>IF(V2944=0,"--",CONCATENATE(V2944,"/",'Result Entry'!$AT$7))</f>
        <v>--</v>
      </c>
      <c r="K2944" s="2037">
        <f t="shared" si="376"/>
        <v>0.0</v>
      </c>
      <c r="L2944" s="2038">
        <f t="shared" si="377"/>
        <v>0.0</v>
      </c>
      <c r="M2944" s="2035" t="str">
        <f>CONCATENATE(W2944,"/",'Result Entry'!$AW$7)</f>
        <v>0/100</v>
      </c>
      <c r="N2944" s="2036" t="str">
        <f>IF(X2944=0,"--",CONCATENATE(X2944,"/",'Result Entry'!$AX$7))</f>
        <v>--</v>
      </c>
      <c r="O2944" s="2031">
        <f t="shared" si="378"/>
        <v>0.0</v>
      </c>
      <c r="P2944" s="1734">
        <f t="shared" si="379"/>
        <v>0.0</v>
      </c>
      <c r="Q2944" s="2032" t="str">
        <f>IF($L2930="TC",0,IF($L2930="Nso",0,VLOOKUP($A2926,'Result Entry'!$B$9:$FW$108,55,0)))</f>
        <v/>
      </c>
      <c r="R2944" s="610"/>
      <c r="U2944" s="2039">
        <f>IF($L2930="TC",0,IF($L2930="Nso",0,VLOOKUP($A2926,'Result Entry'!$B$9:$FW$108,44,0)))</f>
        <v>0.0</v>
      </c>
      <c r="V2944" s="2039">
        <f>IF($L2930="TC",0,IF($L2930="Nso",0,VLOOKUP($A2926,'Result Entry'!$B$9:$FW$108,45,0)))</f>
        <v>0.0</v>
      </c>
      <c r="W2944" s="2039">
        <f>IF($L2930="TC",0,IF($L2930="Nso",0,VLOOKUP($A2926,'Result Entry'!$B$9:$FW$108,48,0)))</f>
        <v>0.0</v>
      </c>
      <c r="X2944" s="2039">
        <f>IF($L2930="TC",0,IF($L2930="Nso",0,VLOOKUP($A2926,'Result Entry'!$B$9:$FW$108,49,0)))</f>
        <v>0.0</v>
      </c>
      <c r="Y2944" s="2039">
        <f>VLOOKUP($A2926,'Result Entry'!$B$9:$FW$108,39,0)</f>
        <v>0.0</v>
      </c>
    </row>
    <row r="2945" spans="8:8" s="1538" ht="33.75" customFormat="1" customHeight="1">
      <c r="A2945" s="1954"/>
      <c r="B2945" s="1986" t="s">
        <v>70</v>
      </c>
      <c r="C2945" s="1551">
        <f>IF(Y2945&gt;=1,'Result Entry'!$BF$3,0)</f>
        <v>0.0</v>
      </c>
      <c r="D2945" s="1552"/>
      <c r="E2945" s="1728">
        <f>IF($L2930="TC",0,IF($L2930="Nso",0,VLOOKUP($A2926,'Result Entry'!$B$9:$FW$108,57,0)))</f>
        <v>0.0</v>
      </c>
      <c r="F2945" s="1729">
        <f>IF($L2930="TC",0,IF($L2930="Nso",0,VLOOKUP($A2926,'Result Entry'!$B$9:$FW$108,58,0)))</f>
        <v>0.0</v>
      </c>
      <c r="G2945" s="1729">
        <f>IF($L2930="TC",0,IF($L2930="Nso",0,VLOOKUP($A2926,'Result Entry'!$B$9:$FW$108,59,0)))</f>
        <v>0.0</v>
      </c>
      <c r="H2945" s="2034">
        <f t="shared" si="375"/>
        <v>0.0</v>
      </c>
      <c r="I2945" s="2035" t="str">
        <f>CONCATENATE(U2945,"/",'Result Entry'!$BJ$7)</f>
        <v>0/70</v>
      </c>
      <c r="J2945" s="2036" t="str">
        <f>IF(V2945=0,"--",CONCATENATE(V2945,"/",'Result Entry'!$BK$7))</f>
        <v>--</v>
      </c>
      <c r="K2945" s="2037">
        <f t="shared" si="376"/>
        <v>0.0</v>
      </c>
      <c r="L2945" s="2038">
        <f t="shared" si="377"/>
        <v>0.0</v>
      </c>
      <c r="M2945" s="2035" t="str">
        <f>CONCATENATE(W2945,"/",'Result Entry'!$BN$7)</f>
        <v>0/100</v>
      </c>
      <c r="N2945" s="2036" t="str">
        <f>IF(X2945=0,"--",CONCATENATE(X2945,"/",'Result Entry'!$BO$7))</f>
        <v>--</v>
      </c>
      <c r="O2945" s="2031">
        <f t="shared" si="378"/>
        <v>0.0</v>
      </c>
      <c r="P2945" s="1734">
        <f t="shared" si="379"/>
        <v>0.0</v>
      </c>
      <c r="Q2945" s="2032" t="str">
        <f>IF($L2930="TC",0,IF($L2930="Nso",0,VLOOKUP($A2926,'Result Entry'!$B$9:$FW$108,72,0)))</f>
        <v/>
      </c>
      <c r="R2945" s="610"/>
      <c r="U2945" s="2039">
        <f>IF($L2930="TC",0,IF($L2930="Nso",0,VLOOKUP($A2926,'Result Entry'!$B$9:$FW$108,61,0)))</f>
        <v>0.0</v>
      </c>
      <c r="V2945" s="2039">
        <f>IF($L2930="TC",0,IF($L2930="Nso",0,VLOOKUP($A2926,'Result Entry'!$B$9:$FW$108,62,0)))</f>
        <v>0.0</v>
      </c>
      <c r="W2945" s="2039">
        <f>IF($L2930="TC",0,IF($L2930="Nso",0,VLOOKUP($A2926,'Result Entry'!$B$9:$FW$108,65,0)))</f>
        <v>0.0</v>
      </c>
      <c r="X2945" s="2039">
        <f>IF($L2930="TC",0,IF($L2930="Nso",0,VLOOKUP($A2926,'Result Entry'!$B$9:$FW$108,66,0)))</f>
        <v>0.0</v>
      </c>
      <c r="Y2945" s="2039">
        <f>VLOOKUP($A2926,'Result Entry'!$B$9:$FW$108,56,0)</f>
        <v>0.0</v>
      </c>
    </row>
    <row r="2946" spans="8:8" s="1538" ht="33.75" customFormat="1" customHeight="1">
      <c r="A2946" s="1954"/>
      <c r="B2946" s="1986" t="s">
        <v>70</v>
      </c>
      <c r="C2946" s="1554">
        <f>IF(Y2946&gt;=1,'Result Entry'!$BW$3,0)</f>
        <v>0.0</v>
      </c>
      <c r="D2946" s="2040"/>
      <c r="E2946" s="2041">
        <f>IF($L2930="TC",0,IF($L2930="Nso",0,VLOOKUP($A2926,'Result Entry'!$B$9:$FW$108,74,0)))</f>
        <v>0.0</v>
      </c>
      <c r="F2946" s="2042">
        <f>IF($L2930="TC",0,IF($L2930="Nso",0,VLOOKUP($A2926,'Result Entry'!$B$9:$FW$108,75,0)))</f>
        <v>0.0</v>
      </c>
      <c r="G2946" s="2042">
        <f>IF($L2930="TC",0,IF($L2930="Nso",0,VLOOKUP($A2926,'Result Entry'!$B$9:$FW$108,76,0)))</f>
        <v>0.0</v>
      </c>
      <c r="H2946" s="2043">
        <f t="shared" si="375"/>
        <v>0.0</v>
      </c>
      <c r="I2946" s="2044" t="str">
        <f>CONCATENATE(U2946,"/",'Result Entry'!$CA$7)</f>
        <v>0/70</v>
      </c>
      <c r="J2946" s="2045" t="str">
        <f>IF(V2946=0,"--",CONCATENATE(V2946,"/",'Result Entry'!$CB$7))</f>
        <v>--</v>
      </c>
      <c r="K2946" s="2046">
        <f t="shared" si="376"/>
        <v>0.0</v>
      </c>
      <c r="L2946" s="2047">
        <f t="shared" si="377"/>
        <v>0.0</v>
      </c>
      <c r="M2946" s="2044" t="str">
        <f>CONCATENATE(W2946,"/",'Result Entry'!$CE$7)</f>
        <v>0/100</v>
      </c>
      <c r="N2946" s="2045" t="str">
        <f>IF(X2946=0,"--",CONCATENATE(X2946,"/",'Result Entry'!$CF$7))</f>
        <v>--</v>
      </c>
      <c r="O2946" s="2043">
        <f t="shared" si="378"/>
        <v>0.0</v>
      </c>
      <c r="P2946" s="2048">
        <f t="shared" si="379"/>
        <v>0.0</v>
      </c>
      <c r="Q2946" s="2049" t="str">
        <f>IF($L2930="TC",0,IF($L2930="Nso",0,VLOOKUP($A2926,'Result Entry'!$B$9:$FW$108,89,0)))</f>
        <v/>
      </c>
      <c r="R2946" s="610"/>
      <c r="U2946" s="2041">
        <f>IF($L2930="TC",0,IF($L2930="Nso",0,VLOOKUP($A2926,'Result Entry'!$B$9:$FW$108,78,0)))</f>
        <v>0.0</v>
      </c>
      <c r="V2946" s="2041">
        <f>IF($L2930="TC",0,IF($L2930="Nso",0,VLOOKUP($A2926,'Result Entry'!$B$9:$FW$108,79,0)))</f>
        <v>0.0</v>
      </c>
      <c r="W2946" s="2041">
        <f>IF($L2930="TC",0,IF($L2930="Nso",0,VLOOKUP($A2926,'Result Entry'!$B$9:$FW$108,82,0)))</f>
        <v>0.0</v>
      </c>
      <c r="X2946" s="2041">
        <f>IF($L2930="TC",0,IF($L2930="Nso",0,VLOOKUP($A2926,'Result Entry'!$B$9:$FW$108,83,0)))</f>
        <v>0.0</v>
      </c>
      <c r="Y2946" s="2041">
        <f>VLOOKUP($A2926,'Result Entry'!$B$9:$FW$108,73,0)</f>
        <v>0.0</v>
      </c>
    </row>
    <row r="2947" spans="8:8" s="1538" ht="33.75" customFormat="1" customHeight="1">
      <c r="A2947" s="1954"/>
      <c r="B2947" s="1986" t="s">
        <v>70</v>
      </c>
      <c r="C2947" s="2050">
        <f>IF(Y2947&gt;=1,'Result Entry'!$CN$3,0)</f>
        <v>0.0</v>
      </c>
      <c r="D2947" s="2040"/>
      <c r="E2947" s="2051">
        <f>IF($L2930="TC",0,IF($L2930="Nso",0,VLOOKUP($A2926,'Result Entry'!$B$9:$FW$108,91,0)))</f>
        <v>0.0</v>
      </c>
      <c r="F2947" s="2052">
        <f>IF($L2930="TC",0,IF($L2930="Nso",0,VLOOKUP($A2926,'Result Entry'!$B$9:$FW$108,92,0)))</f>
        <v>0.0</v>
      </c>
      <c r="G2947" s="2052">
        <f>IF($L2930="TC",0,IF($L2930="Nso",0,VLOOKUP($A2926,'Result Entry'!$B$9:$FW$108,93,0)))</f>
        <v>0.0</v>
      </c>
      <c r="H2947" s="2053">
        <f t="shared" si="375"/>
        <v>0.0</v>
      </c>
      <c r="I2947" s="2054" t="str">
        <f>CONCATENATE(U2947,"/",'Result Entry'!$CR$7)</f>
        <v>0/70</v>
      </c>
      <c r="J2947" s="2055" t="str">
        <f>IF(V2947=0,"--",CONCATENATE(V2947,"/",'Result Entry'!$CS$7))</f>
        <v>--</v>
      </c>
      <c r="K2947" s="2056">
        <f t="shared" si="376"/>
        <v>0.0</v>
      </c>
      <c r="L2947" s="2057">
        <f t="shared" si="377"/>
        <v>0.0</v>
      </c>
      <c r="M2947" s="2054" t="str">
        <f>CONCATENATE(W2947,"/",'Result Entry'!$CV$7)</f>
        <v>0/100</v>
      </c>
      <c r="N2947" s="2055" t="str">
        <f>IF(X2947=0,"--",CONCATENATE(X2947,"/",'Result Entry'!$CW$7))</f>
        <v>--</v>
      </c>
      <c r="O2947" s="2053">
        <f t="shared" si="378"/>
        <v>0.0</v>
      </c>
      <c r="P2947" s="2058">
        <f t="shared" si="379"/>
        <v>0.0</v>
      </c>
      <c r="Q2947" s="2059" t="str">
        <f>IF($L2930="TC",0,IF($L2930="Nso",0,VLOOKUP($A2926,'Result Entry'!$B$9:$FW$108,106,0)))</f>
        <v/>
      </c>
      <c r="R2947" s="610"/>
      <c r="U2947" s="2051">
        <f>IF($L2930="TC",0,IF($L2930="Nso",0,VLOOKUP($A2926,'Result Entry'!$B$9:$FW$108,95,0)))</f>
        <v>0.0</v>
      </c>
      <c r="V2947" s="2051">
        <f>IF($L2930="TC",0,IF($L2930="Nso",0,VLOOKUP($A2926,'Result Entry'!$B$9:$FW$108,96,0)))</f>
        <v>0.0</v>
      </c>
      <c r="W2947" s="2051">
        <f>IF($L2930="TC",0,IF($L2930="Nso",0,VLOOKUP($A2926,'Result Entry'!$B$9:$FW$108,99,0)))</f>
        <v>0.0</v>
      </c>
      <c r="X2947" s="2051">
        <f>IF($L2930="TC",0,IF($L2930="Nso",0,VLOOKUP($A2926,'Result Entry'!$B$9:$FW$108,100,0)))</f>
        <v>0.0</v>
      </c>
      <c r="Y2947" s="2051">
        <f>VLOOKUP($A2926,'Result Entry'!$B$9:$FW$108,90,0)</f>
        <v>0.0</v>
      </c>
    </row>
    <row r="2948" spans="8:8" s="1538" ht="33.75" customFormat="1" customHeight="1">
      <c r="A2948" s="1954"/>
      <c r="B2948" s="1986" t="s">
        <v>70</v>
      </c>
      <c r="C2948" s="1554">
        <f>IF(Y2948&gt;=1,'Result Entry'!$DE$3,0)</f>
        <v>0.0</v>
      </c>
      <c r="D2948" s="2040"/>
      <c r="E2948" s="1739">
        <f>IF($L2930="TC",0,IF($L2930="Nso",0,VLOOKUP($A2926,'Result Entry'!$B$9:$FW$108,108,0)))</f>
        <v>0.0</v>
      </c>
      <c r="F2948" s="1740">
        <f>IF($L2930="TC",0,IF($L2930="Nso",0,VLOOKUP($A2926,'Result Entry'!$B$9:$FW$108,109,0)))</f>
        <v>0.0</v>
      </c>
      <c r="G2948" s="1740">
        <f>IF($L2930="TC",0,IF($L2930="Nso",0,VLOOKUP($A2926,'Result Entry'!$B$9:$FW$108,110,0)))</f>
        <v>0.0</v>
      </c>
      <c r="H2948" s="2060">
        <f t="shared" si="375"/>
        <v>0.0</v>
      </c>
      <c r="I2948" s="2061" t="str">
        <f>CONCATENATE(U2948,"/",'Result Entry'!$DI$7)</f>
        <v>0/70</v>
      </c>
      <c r="J2948" s="2062" t="str">
        <f>IF(V2948=0,"--",CONCATENATE(V2948,"/",'Result Entry'!$DJ$7))</f>
        <v>--</v>
      </c>
      <c r="K2948" s="2063">
        <f t="shared" si="376"/>
        <v>0.0</v>
      </c>
      <c r="L2948" s="2064">
        <f t="shared" si="377"/>
        <v>0.0</v>
      </c>
      <c r="M2948" s="2061" t="str">
        <f>CONCATENATE(W2948,"/",'Result Entry'!$DM$7)</f>
        <v>0/100</v>
      </c>
      <c r="N2948" s="2062" t="str">
        <f>IF(X2948=0,"--",CONCATENATE(X2948,"/",'Result Entry'!$DN$7))</f>
        <v>--</v>
      </c>
      <c r="O2948" s="2060">
        <f t="shared" si="378"/>
        <v>0.0</v>
      </c>
      <c r="P2948" s="1746">
        <f t="shared" si="379"/>
        <v>0.0</v>
      </c>
      <c r="Q2948" s="2032" t="str">
        <f>IF($L2930="TC",0,IF($L2930="Nso",0,VLOOKUP($A2926,'Result Entry'!$B$9:$FW$108,123,0)))</f>
        <v/>
      </c>
      <c r="R2948" s="610"/>
      <c r="U2948" s="2065">
        <f>IF($L2930="TC",0,IF($L2930="Nso",0,VLOOKUP($A2926,'Result Entry'!$B$9:$FW$108,112,0)))</f>
        <v>0.0</v>
      </c>
      <c r="V2948" s="2065">
        <f>IF($L2930="TC",0,IF($L2930="Nso",0,VLOOKUP($A2926,'Result Entry'!$B$9:$FW$108,113,0)))</f>
        <v>0.0</v>
      </c>
      <c r="W2948" s="2065">
        <f>IF($L2930="TC",0,IF($L2930="Nso",0,VLOOKUP($A2926,'Result Entry'!$B$9:$FW$108,116,0)))</f>
        <v>0.0</v>
      </c>
      <c r="X2948" s="2065">
        <f>IF($L2930="TC",0,IF($L2930="Nso",0,VLOOKUP($A2926,'Result Entry'!$B$9:$FW$108,117,0)))</f>
        <v>0.0</v>
      </c>
      <c r="Y2948" s="2065">
        <f>VLOOKUP($A2926,'Result Entry'!$B$9:$FW$108,107,0)</f>
        <v>0.0</v>
      </c>
    </row>
    <row r="2949" spans="8:8" ht="33.75" customHeight="1">
      <c r="A2949" s="1954"/>
      <c r="B2949" s="1986" t="s">
        <v>70</v>
      </c>
      <c r="C2949" s="1565" t="s">
        <v>78</v>
      </c>
      <c r="D2949" s="1566"/>
      <c r="E2949" s="1567"/>
      <c r="F2949" s="1747" t="s">
        <v>79</v>
      </c>
      <c r="G2949" s="2066"/>
      <c r="H2949" s="1748"/>
      <c r="I2949" s="1747" t="s">
        <v>80</v>
      </c>
      <c r="J2949" s="1749"/>
      <c r="K2949" s="2067" t="s">
        <v>42</v>
      </c>
      <c r="L2949" s="2068"/>
      <c r="M2949" s="2067" t="s">
        <v>92</v>
      </c>
      <c r="N2949" s="1753"/>
      <c r="O2949" s="1752" t="s">
        <v>40</v>
      </c>
      <c r="P2949" s="1753"/>
      <c r="Q2949" s="2069" t="s">
        <v>44</v>
      </c>
      <c r="R2949" s="610"/>
    </row>
    <row r="2950" spans="8:8" ht="33.75" customHeight="1">
      <c r="A2950" s="1954"/>
      <c r="B2950" s="1986" t="s">
        <v>70</v>
      </c>
      <c r="C2950" s="1577"/>
      <c r="D2950" s="1578"/>
      <c r="E2950" s="1579"/>
      <c r="F2950" s="1755">
        <f>IF($L2930="TC",0,IF($L2930="Nso",0,VLOOKUP($A2926,'Result Entry'!$B$9:$FW$108,171,0)))</f>
        <v>0.0</v>
      </c>
      <c r="G2950" s="2070"/>
      <c r="H2950" s="1756"/>
      <c r="I2950" s="2071">
        <f>IF($L2930="TC",0,IF($L2930="Nso",0,VLOOKUP($A2926,'Result Entry'!$B$9:$FW$108,172,0)))</f>
        <v>0.0</v>
      </c>
      <c r="J2950" s="2072"/>
      <c r="K2950" s="2073">
        <f>IF($L2930="TC",0,IF($L2930="Nso",0,VLOOKUP($A2926,'Result Entry'!$B$9:$FW$108,173,0)))</f>
        <v>0.0</v>
      </c>
      <c r="L2950" s="2074"/>
      <c r="M2950" s="2075" t="str">
        <f>IF($L2930="TC",0,IF($L2930="Nso",0,VLOOKUP($A2926,'Result Entry'!$B$9:$FW$108,174,0)))</f>
        <v/>
      </c>
      <c r="N2950" s="2076"/>
      <c r="O2950" s="1535" t="str">
        <f>VLOOKUP($A2926,'Result Entry'!$B$9:$FW$108,175,0)</f>
        <v/>
      </c>
      <c r="P2950" s="1534"/>
      <c r="Q2950" s="2077" t="str">
        <f>IF($L2930="TC",0,IF($L2930="Nso",0,VLOOKUP($A2926,'Result Entry'!$B$9:$FW$108,177,0)))</f>
        <v/>
      </c>
      <c r="R2950" s="610"/>
    </row>
    <row r="2951" spans="8:8" ht="33.75" customHeight="1">
      <c r="A2951" s="1954"/>
      <c r="B2951" s="1986" t="s">
        <v>70</v>
      </c>
      <c r="C2951" s="2078" t="s">
        <v>59</v>
      </c>
      <c r="D2951" s="2079"/>
      <c r="E2951" s="2079"/>
      <c r="F2951" s="2079"/>
      <c r="G2951" s="2079"/>
      <c r="H2951" s="2079"/>
      <c r="I2951" s="2080"/>
      <c r="J2951" s="1592" t="s">
        <v>60</v>
      </c>
      <c r="K2951" s="1592"/>
      <c r="L2951" s="1592"/>
      <c r="M2951" s="1593"/>
      <c r="N2951" s="1760">
        <f>VLOOKUP($A2926,'Result Entry'!$B$9:$FW$108,168,0)</f>
        <v>0.0</v>
      </c>
      <c r="O2951" s="1761"/>
      <c r="P2951" s="2081" t="s">
        <v>38</v>
      </c>
      <c r="Q2951" s="2082"/>
      <c r="R2951" s="610"/>
    </row>
    <row r="2952" spans="8:8" ht="33.75" customHeight="1">
      <c r="A2952" s="1954"/>
      <c r="B2952" s="1986" t="s">
        <v>70</v>
      </c>
      <c r="C2952" s="1598" t="s">
        <v>244</v>
      </c>
      <c r="D2952" s="1599"/>
      <c r="E2952" s="1599"/>
      <c r="F2952" s="2083" t="s">
        <v>158</v>
      </c>
      <c r="G2952" s="2084"/>
      <c r="H2952" s="2085"/>
      <c r="I2952" s="2086" t="s">
        <v>242</v>
      </c>
      <c r="J2952" s="1603" t="s">
        <v>61</v>
      </c>
      <c r="K2952" s="1603"/>
      <c r="L2952" s="1603"/>
      <c r="M2952" s="1604"/>
      <c r="N2952" s="1762">
        <f>VLOOKUP($A2926,'Result Entry'!$B$9:$FW$108,169,0)</f>
        <v>0.0</v>
      </c>
      <c r="O2952" s="1763"/>
      <c r="P2952" s="1607" t="str">
        <f>VLOOKUP($A2926,'Result Entry'!$B$9:$FW$108,170,0)</f>
        <v/>
      </c>
      <c r="Q2952" s="2087"/>
      <c r="R2952" s="610"/>
    </row>
    <row r="2953" spans="8:8" ht="33.75" customHeight="1">
      <c r="A2953" s="1954"/>
      <c r="B2953" s="1986" t="s">
        <v>70</v>
      </c>
      <c r="C2953" s="1598"/>
      <c r="D2953" s="1599"/>
      <c r="E2953" s="1599"/>
      <c r="F2953" s="2088"/>
      <c r="G2953" s="2089"/>
      <c r="H2953" s="2090"/>
      <c r="I2953" s="2091" t="s">
        <v>100</v>
      </c>
      <c r="J2953" s="1612" t="s">
        <v>62</v>
      </c>
      <c r="K2953" s="1612"/>
      <c r="L2953" s="1612"/>
      <c r="M2953" s="1613"/>
      <c r="N2953" s="2092">
        <f>IF($L2930="TC","Transferred",IF($L2930="Nso","NameSeparated",VLOOKUP($A2926,'Result Entry'!$B$9:$FW$108,178,0)))</f>
        <v>0.0</v>
      </c>
      <c r="O2953" s="2092"/>
      <c r="P2953" s="2092"/>
      <c r="Q2953" s="2093"/>
      <c r="R2953" s="610"/>
    </row>
    <row r="2954" spans="8:8" ht="33.75" customHeight="1">
      <c r="A2954" s="1954"/>
      <c r="B2954" s="1986" t="s">
        <v>70</v>
      </c>
      <c r="C2954" s="1766" t="str">
        <f>'Result Entry'!$DU$3</f>
        <v>Foundation Of Information Tech.</v>
      </c>
      <c r="D2954" s="1767"/>
      <c r="E2954" s="1768"/>
      <c r="F2954" s="1769" t="str">
        <f>IF(OR($L2930="TC",$L2930="Nso"),"",VLOOKUP($A2926,'Result Entry'!$B$9:$GS$108,196,0))</f>
        <v>0/200</v>
      </c>
      <c r="G2954" s="1769"/>
      <c r="H2954" s="1769"/>
      <c r="I2954" s="1770" t="str">
        <f>IF(F2954="","",VLOOKUP($A2926,'Result Entry'!$B$9:$GS$108,137,0))</f>
        <v/>
      </c>
      <c r="J2954" s="1621" t="s">
        <v>72</v>
      </c>
      <c r="K2954" s="1621"/>
      <c r="L2954" s="1621"/>
      <c r="M2954" s="1622"/>
      <c r="N2954" s="2094">
        <f>'Result Entry'!$T$2</f>
        <v>45041.0</v>
      </c>
      <c r="O2954" s="2095"/>
      <c r="P2954" s="2095"/>
      <c r="Q2954" s="2096"/>
      <c r="R2954" s="610"/>
    </row>
    <row r="2955" spans="8:8" ht="33.75" customHeight="1">
      <c r="A2955" s="1954"/>
      <c r="B2955" s="1986" t="s">
        <v>70</v>
      </c>
      <c r="C2955" s="1774" t="str">
        <f>'Result Entry'!$EI$3</f>
        <v>G.I.A.I.-II</v>
      </c>
      <c r="D2955" s="1775"/>
      <c r="E2955" s="1776"/>
      <c r="F2955" s="1769" t="str">
        <f>IF(OR($L2930="TC",$L2930="Nso"),"",VLOOKUP($A2926,'Result Entry'!$B$9:$GS$108,200,0))</f>
        <v>0/200</v>
      </c>
      <c r="G2955" s="1769"/>
      <c r="H2955" s="1769"/>
      <c r="I2955" s="1770" t="str">
        <f>IF(F2955="","",VLOOKUP($A2926,'Result Entry'!$B$9:$GS$108,149,0))</f>
        <v/>
      </c>
      <c r="J2955" s="1626"/>
      <c r="K2955" s="1627"/>
      <c r="L2955" s="1627"/>
      <c r="M2955" s="1627"/>
      <c r="N2955" s="1627"/>
      <c r="O2955" s="1627"/>
      <c r="P2955" s="1627"/>
      <c r="Q2955" s="2097"/>
      <c r="R2955" s="610"/>
    </row>
    <row r="2956" spans="8:8" ht="33.75" customHeight="1">
      <c r="A2956" s="1954"/>
      <c r="B2956" s="1986" t="s">
        <v>70</v>
      </c>
      <c r="C2956" s="1774" t="str">
        <f>'Result Entry'!$EU$3</f>
        <v>SOC.SER.PLAN</v>
      </c>
      <c r="D2956" s="1775"/>
      <c r="E2956" s="1776"/>
      <c r="F2956" s="1769" t="str">
        <f>IF(OR($L2930="TC",$L2930="Nso"),"",VLOOKUP($A2926,'Result Entry'!$B$9:$HS$108,204,0))</f>
        <v>0/200</v>
      </c>
      <c r="G2956" s="1769"/>
      <c r="H2956" s="1769"/>
      <c r="I2956" s="1770" t="str">
        <f>IF(F2956="","",VLOOKUP($A2926,'Result Entry'!$B$9:$GS$108,161,0))</f>
        <v/>
      </c>
      <c r="J2956" s="1629" t="s">
        <v>175</v>
      </c>
      <c r="K2956" s="2098"/>
      <c r="L2956" s="2098"/>
      <c r="M2956" s="1630"/>
      <c r="N2956" s="2099"/>
      <c r="O2956" s="2100"/>
      <c r="P2956" s="2100"/>
      <c r="Q2956" s="2101"/>
      <c r="R2956" s="610"/>
    </row>
    <row r="2957" spans="8:8" ht="33.75" customHeight="1">
      <c r="A2957" s="1954"/>
      <c r="B2957" s="1986" t="s">
        <v>70</v>
      </c>
      <c r="C2957" s="1774" t="str">
        <f>'Result Entry'!$FG$3</f>
        <v>Jeewan Kaushal</v>
      </c>
      <c r="D2957" s="1775"/>
      <c r="E2957" s="1776"/>
      <c r="F2957" s="1769" t="str">
        <f>IF(OR($L2930="TC",$L2930="Nso"),"",VLOOKUP($A2926,'Result Entry'!$B$9:$HS$108,208,0))</f>
        <v>0/100</v>
      </c>
      <c r="G2957" s="1769"/>
      <c r="H2957" s="1769"/>
      <c r="I2957" s="1770" t="str">
        <f>IF(F2957="","",VLOOKUP($A2926,'Result Entry'!$B$9:$HS$108,167,0))</f>
        <v/>
      </c>
      <c r="J2957" s="1629" t="s">
        <v>149</v>
      </c>
      <c r="K2957" s="2098"/>
      <c r="L2957" s="2098"/>
      <c r="M2957" s="1630"/>
      <c r="N2957" s="1630"/>
      <c r="O2957" s="1630"/>
      <c r="P2957" s="1630"/>
      <c r="Q2957" s="2102"/>
      <c r="R2957" s="610"/>
    </row>
    <row r="2958" spans="8:8" ht="33.75" customHeight="1">
      <c r="A2958" s="1954"/>
      <c r="B2958" s="1986" t="s">
        <v>70</v>
      </c>
      <c r="C2958" s="1777" t="s">
        <v>181</v>
      </c>
      <c r="D2958" s="1778"/>
      <c r="E2958" s="1779"/>
      <c r="F2958" s="2103" t="s">
        <v>182</v>
      </c>
      <c r="G2958" s="2104"/>
      <c r="H2958" s="2105"/>
      <c r="I2958" s="1782" t="s">
        <v>31</v>
      </c>
      <c r="J2958" s="1629" t="s">
        <v>176</v>
      </c>
      <c r="K2958" s="2098"/>
      <c r="L2958" s="2098"/>
      <c r="M2958" s="1630"/>
      <c r="N2958" s="1630"/>
      <c r="O2958" s="1630"/>
      <c r="P2958" s="1630"/>
      <c r="Q2958" s="2102"/>
      <c r="R2958" s="610"/>
    </row>
    <row r="2959" spans="8:8" ht="33.75" customHeight="1">
      <c r="A2959" s="1954"/>
      <c r="B2959" s="1986" t="s">
        <v>70</v>
      </c>
      <c r="C2959" s="1783"/>
      <c r="D2959" s="1784"/>
      <c r="E2959" s="1785"/>
      <c r="F2959" s="1786" t="s">
        <v>245</v>
      </c>
      <c r="G2959" s="2106"/>
      <c r="H2959" s="1787"/>
      <c r="I2959" s="1788" t="s">
        <v>63</v>
      </c>
      <c r="J2959" s="1647" t="s">
        <v>68</v>
      </c>
      <c r="K2959" s="1648"/>
      <c r="L2959" s="1648"/>
      <c r="M2959" s="1648"/>
      <c r="N2959" s="1648"/>
      <c r="O2959" s="1648"/>
      <c r="P2959" s="1648"/>
      <c r="Q2959" s="2107"/>
      <c r="R2959" s="610"/>
    </row>
    <row r="2960" spans="8:8" ht="33.75" customHeight="1">
      <c r="A2960" s="1954"/>
      <c r="B2960" s="1986" t="s">
        <v>70</v>
      </c>
      <c r="C2960" s="1783"/>
      <c r="D2960" s="1784"/>
      <c r="E2960" s="1785"/>
      <c r="F2960" s="1786" t="s">
        <v>246</v>
      </c>
      <c r="G2960" s="2106"/>
      <c r="H2960" s="1787"/>
      <c r="I2960" s="1788" t="s">
        <v>64</v>
      </c>
      <c r="J2960" s="1650"/>
      <c r="K2960" s="1651"/>
      <c r="L2960" s="1651"/>
      <c r="M2960" s="1651"/>
      <c r="N2960" s="1651"/>
      <c r="O2960" s="1651"/>
      <c r="P2960" s="1651"/>
      <c r="Q2960" s="2108"/>
      <c r="R2960" s="610"/>
    </row>
    <row r="2961" spans="8:8" ht="33.75" customHeight="1">
      <c r="A2961" s="1954"/>
      <c r="B2961" s="1986" t="s">
        <v>70</v>
      </c>
      <c r="C2961" s="1783"/>
      <c r="D2961" s="1784"/>
      <c r="E2961" s="1785"/>
      <c r="F2961" s="1786" t="s">
        <v>247</v>
      </c>
      <c r="G2961" s="2106"/>
      <c r="H2961" s="1787"/>
      <c r="I2961" s="1788" t="s">
        <v>66</v>
      </c>
      <c r="J2961" s="1650"/>
      <c r="K2961" s="1651"/>
      <c r="L2961" s="1651"/>
      <c r="M2961" s="1651"/>
      <c r="N2961" s="1651"/>
      <c r="O2961" s="1651"/>
      <c r="P2961" s="1651"/>
      <c r="Q2961" s="2108"/>
      <c r="R2961" s="610"/>
    </row>
    <row r="2962" spans="8:8" ht="33.75" customHeight="1">
      <c r="A2962" s="1954"/>
      <c r="B2962" s="1986" t="s">
        <v>70</v>
      </c>
      <c r="C2962" s="1783"/>
      <c r="D2962" s="1784"/>
      <c r="E2962" s="1785"/>
      <c r="F2962" s="1786" t="s">
        <v>248</v>
      </c>
      <c r="G2962" s="2106"/>
      <c r="H2962" s="1787"/>
      <c r="I2962" s="1788" t="s">
        <v>65</v>
      </c>
      <c r="J2962" s="1653" t="s">
        <v>81</v>
      </c>
      <c r="K2962" s="1654"/>
      <c r="L2962" s="1654"/>
      <c r="M2962" s="1654"/>
      <c r="N2962" s="1654"/>
      <c r="O2962" s="1654"/>
      <c r="P2962" s="1654"/>
      <c r="Q2962" s="2109"/>
      <c r="R2962" s="610"/>
    </row>
    <row r="2963" spans="8:8" ht="33.75" customHeight="1">
      <c r="A2963" s="1954"/>
      <c r="B2963" s="2110" t="s">
        <v>70</v>
      </c>
      <c r="C2963" s="2111"/>
      <c r="D2963" s="2112"/>
      <c r="E2963" s="2113"/>
      <c r="F2963" s="2114"/>
      <c r="G2963" s="2115"/>
      <c r="H2963" s="2115"/>
      <c r="I2963" s="2116"/>
      <c r="J2963" s="2117"/>
      <c r="K2963" s="2118"/>
      <c r="L2963" s="2118"/>
      <c r="M2963" s="2118"/>
      <c r="N2963" s="2118"/>
      <c r="O2963" s="2118"/>
      <c r="P2963" s="2118"/>
      <c r="Q2963" s="2119"/>
      <c r="R2963" s="610"/>
    </row>
    <row r="2964" spans="8:8" s="927" ht="48.75" customFormat="1" customHeight="1">
      <c r="A2964" s="1439"/>
      <c r="B2964" s="2120"/>
      <c r="C2964" s="2120"/>
      <c r="D2964" s="2120"/>
      <c r="E2964" s="2120"/>
      <c r="F2964" s="2120"/>
      <c r="G2964" s="2120"/>
      <c r="H2964" s="2120"/>
      <c r="I2964" s="2120"/>
      <c r="J2964" s="2120"/>
      <c r="K2964" s="2120"/>
      <c r="L2964" s="2120"/>
      <c r="M2964" s="2120"/>
      <c r="N2964" s="2120"/>
      <c r="O2964" s="2120"/>
      <c r="P2964" s="2120"/>
      <c r="Q2964" s="2120"/>
      <c r="R2964" s="610"/>
    </row>
    <row r="2965" spans="8:8" ht="9.75" customHeight="1">
      <c r="A2965" s="1949">
        <f>A2926+1</f>
        <v>77.0</v>
      </c>
      <c r="B2965" s="1949"/>
      <c r="C2965" s="1949"/>
      <c r="D2965" s="1949"/>
      <c r="E2965" s="1949"/>
      <c r="F2965" s="1949"/>
      <c r="G2965" s="1949"/>
      <c r="H2965" s="1949"/>
      <c r="I2965" s="1949"/>
      <c r="J2965" s="1949"/>
      <c r="K2965" s="1949"/>
      <c r="L2965" s="1949"/>
      <c r="M2965" s="1949"/>
      <c r="N2965" s="1949"/>
      <c r="O2965" s="1949"/>
      <c r="P2965" s="1949"/>
      <c r="Q2965" s="1949"/>
      <c r="R2965" s="1949"/>
    </row>
    <row r="2966" spans="8:8" ht="16.5" customHeight="1">
      <c r="A2966" s="1950"/>
      <c r="B2966" s="1951" t="s">
        <v>51</v>
      </c>
      <c r="C2966" s="1952"/>
      <c r="D2966" s="1952"/>
      <c r="E2966" s="1952"/>
      <c r="F2966" s="1952"/>
      <c r="G2966" s="1952"/>
      <c r="H2966" s="1952"/>
      <c r="I2966" s="1952"/>
      <c r="J2966" s="1952"/>
      <c r="K2966" s="1952"/>
      <c r="L2966" s="1952"/>
      <c r="M2966" s="1952"/>
      <c r="N2966" s="1952"/>
      <c r="O2966" s="1952"/>
      <c r="P2966" s="1952"/>
      <c r="Q2966" s="1953"/>
      <c r="R2966" s="610"/>
    </row>
    <row r="2967" spans="8:8" ht="62.25" customHeight="1">
      <c r="A2967" s="1954"/>
      <c r="B2967" s="1955"/>
      <c r="C2967" s="1956"/>
      <c r="D2967" s="1957" t="str">
        <f>Master!$E$8</f>
        <v>Govt. Sr. Secondary School </v>
      </c>
      <c r="E2967" s="1958"/>
      <c r="F2967" s="1958"/>
      <c r="G2967" s="1958"/>
      <c r="H2967" s="1958"/>
      <c r="I2967" s="1958"/>
      <c r="J2967" s="1958"/>
      <c r="K2967" s="1958"/>
      <c r="L2967" s="1958"/>
      <c r="M2967" s="1958"/>
      <c r="N2967" s="1958"/>
      <c r="O2967" s="1958"/>
      <c r="P2967" s="1958"/>
      <c r="Q2967" s="1959"/>
      <c r="R2967" s="610"/>
    </row>
    <row r="2968" spans="8:8" ht="33.0" customHeight="1">
      <c r="A2968" s="1954"/>
      <c r="B2968" s="1960"/>
      <c r="C2968" s="1961"/>
      <c r="D2968" s="1962" t="str">
        <f>Master!$E$11</f>
        <v>P.S.-Bapini (Jodhpur)</v>
      </c>
      <c r="E2968" s="1962"/>
      <c r="F2968" s="1962"/>
      <c r="G2968" s="1962"/>
      <c r="H2968" s="1962"/>
      <c r="I2968" s="1962"/>
      <c r="J2968" s="1962"/>
      <c r="K2968" s="1962"/>
      <c r="L2968" s="1962"/>
      <c r="M2968" s="1962"/>
      <c r="N2968" s="1962"/>
      <c r="O2968" s="1962"/>
      <c r="P2968" s="1962"/>
      <c r="Q2968" s="1963"/>
      <c r="R2968" s="610"/>
    </row>
    <row r="2969" spans="8:8" ht="21.75" customHeight="1">
      <c r="A2969" s="1954"/>
      <c r="B2969" s="1964"/>
      <c r="C2969" s="1965" t="s">
        <v>151</v>
      </c>
      <c r="D2969" s="1966"/>
      <c r="E2969" s="1966"/>
      <c r="F2969" s="1966"/>
      <c r="G2969" s="1966"/>
      <c r="H2969" s="1967"/>
      <c r="I2969" s="1968" t="s">
        <v>128</v>
      </c>
      <c r="J2969" s="1969"/>
      <c r="K2969" s="1969"/>
      <c r="L2969" s="1970">
        <f>VLOOKUP(A2965,'Result Entry'!$B$6:$K$108,6,0)</f>
        <v>0.0</v>
      </c>
      <c r="M2969" s="1971"/>
      <c r="N2969" s="1972" t="s">
        <v>69</v>
      </c>
      <c r="O2969" s="1973"/>
      <c r="P2969" s="1974">
        <f>Master!$E$14</f>
        <v>8.151106901E9</v>
      </c>
      <c r="Q2969" s="1975"/>
      <c r="R2969" s="610"/>
    </row>
    <row r="2970" spans="8:8" ht="21.75" customHeight="1">
      <c r="A2970" s="1954"/>
      <c r="B2970" s="1976"/>
      <c r="C2970" s="1965"/>
      <c r="D2970" s="1966"/>
      <c r="E2970" s="1966"/>
      <c r="F2970" s="1966"/>
      <c r="G2970" s="1966"/>
      <c r="H2970" s="1967"/>
      <c r="I2970" s="1968"/>
      <c r="J2970" s="1969"/>
      <c r="K2970" s="1969"/>
      <c r="L2970" s="1970"/>
      <c r="M2970" s="1971"/>
      <c r="N2970" s="1470" t="s">
        <v>67</v>
      </c>
      <c r="O2970" s="1471"/>
      <c r="P2970" s="1472"/>
      <c r="Q2970" s="1977"/>
      <c r="R2970" s="610"/>
    </row>
    <row r="2971" spans="8:8" ht="21.75" customHeight="1">
      <c r="A2971" s="1954"/>
      <c r="B2971" s="1976"/>
      <c r="C2971" s="1978"/>
      <c r="D2971" s="1979"/>
      <c r="E2971" s="1979"/>
      <c r="F2971" s="1979"/>
      <c r="G2971" s="1979"/>
      <c r="H2971" s="1980"/>
      <c r="I2971" s="1981"/>
      <c r="J2971" s="1982"/>
      <c r="K2971" s="1982"/>
      <c r="L2971" s="1983"/>
      <c r="M2971" s="1984"/>
      <c r="N2971" s="1479" t="s">
        <v>52</v>
      </c>
      <c r="O2971" s="1480"/>
      <c r="P2971" s="1481" t="str">
        <f>Master!$E$6</f>
        <v>2022-23</v>
      </c>
      <c r="Q2971" s="1985"/>
      <c r="R2971" s="610"/>
    </row>
    <row r="2972" spans="8:8" ht="33.75" customHeight="1">
      <c r="A2972" s="1954"/>
      <c r="B2972" s="1986" t="s">
        <v>70</v>
      </c>
      <c r="C2972" s="1677" t="s">
        <v>21</v>
      </c>
      <c r="D2972" s="1678"/>
      <c r="E2972" s="1678"/>
      <c r="F2972" s="1678"/>
      <c r="G2972" s="1679"/>
      <c r="H2972" s="1680" t="s">
        <v>150</v>
      </c>
      <c r="I2972" s="1681">
        <f>VLOOKUP($A2965,'Result Entry'!$B$9:$FW$108,4,0)</f>
        <v>0.0</v>
      </c>
      <c r="J2972" s="1681"/>
      <c r="K2972" s="1681"/>
      <c r="L2972" s="1681"/>
      <c r="M2972" s="1681"/>
      <c r="N2972" s="1681"/>
      <c r="O2972" s="1681"/>
      <c r="P2972" s="1681"/>
      <c r="Q2972" s="1987"/>
      <c r="R2972" s="610"/>
    </row>
    <row r="2973" spans="8:8" ht="33.75" customHeight="1">
      <c r="A2973" s="1954"/>
      <c r="B2973" s="1986" t="s">
        <v>70</v>
      </c>
      <c r="C2973" s="1683" t="s">
        <v>23</v>
      </c>
      <c r="D2973" s="1684"/>
      <c r="E2973" s="1684"/>
      <c r="F2973" s="1684"/>
      <c r="G2973" s="1685"/>
      <c r="H2973" s="1686" t="s">
        <v>150</v>
      </c>
      <c r="I2973" s="1687">
        <f>VLOOKUP($A2965,'Result Entry'!$B$9:$FW$108,7,0)</f>
        <v>0.0</v>
      </c>
      <c r="J2973" s="1687"/>
      <c r="K2973" s="1687"/>
      <c r="L2973" s="1687"/>
      <c r="M2973" s="1687"/>
      <c r="N2973" s="1687"/>
      <c r="O2973" s="1687"/>
      <c r="P2973" s="1687"/>
      <c r="Q2973" s="1988"/>
      <c r="R2973" s="610"/>
    </row>
    <row r="2974" spans="8:8" ht="33.75" customHeight="1">
      <c r="A2974" s="1954"/>
      <c r="B2974" s="1986" t="s">
        <v>70</v>
      </c>
      <c r="C2974" s="1683" t="s">
        <v>24</v>
      </c>
      <c r="D2974" s="1684"/>
      <c r="E2974" s="1684"/>
      <c r="F2974" s="1684"/>
      <c r="G2974" s="1685"/>
      <c r="H2974" s="1686" t="s">
        <v>150</v>
      </c>
      <c r="I2974" s="1687">
        <f>VLOOKUP($A2965,'Result Entry'!$B$9:$FW$108,8,0)</f>
        <v>0.0</v>
      </c>
      <c r="J2974" s="1687"/>
      <c r="K2974" s="1687"/>
      <c r="L2974" s="1687"/>
      <c r="M2974" s="1687"/>
      <c r="N2974" s="1687"/>
      <c r="O2974" s="1687"/>
      <c r="P2974" s="1687"/>
      <c r="Q2974" s="1988"/>
      <c r="R2974" s="610"/>
    </row>
    <row r="2975" spans="8:8" ht="33.75" customHeight="1">
      <c r="A2975" s="1954"/>
      <c r="B2975" s="1986" t="s">
        <v>70</v>
      </c>
      <c r="C2975" s="1683" t="s">
        <v>53</v>
      </c>
      <c r="D2975" s="1684"/>
      <c r="E2975" s="1684"/>
      <c r="F2975" s="1684"/>
      <c r="G2975" s="1685"/>
      <c r="H2975" s="1686" t="s">
        <v>150</v>
      </c>
      <c r="I2975" s="1687">
        <f>VLOOKUP($A2965,'Result Entry'!$B$9:$FW$108,9,0)</f>
        <v>0.0</v>
      </c>
      <c r="J2975" s="1687"/>
      <c r="K2975" s="1687"/>
      <c r="L2975" s="1687"/>
      <c r="M2975" s="1687"/>
      <c r="N2975" s="1687"/>
      <c r="O2975" s="1687"/>
      <c r="P2975" s="1687"/>
      <c r="Q2975" s="1988"/>
      <c r="R2975" s="610"/>
    </row>
    <row r="2976" spans="8:8" ht="33.75" customHeight="1">
      <c r="A2976" s="1954"/>
      <c r="B2976" s="1986" t="s">
        <v>70</v>
      </c>
      <c r="C2976" s="1683" t="s">
        <v>54</v>
      </c>
      <c r="D2976" s="1684"/>
      <c r="E2976" s="1684"/>
      <c r="F2976" s="1684"/>
      <c r="G2976" s="1685"/>
      <c r="H2976" s="1686" t="s">
        <v>150</v>
      </c>
      <c r="I2976" s="1689" t="str">
        <f>CONCATENATE('Result Entry'!$G$4,'Result Entry'!$J$4)</f>
        <v>11(A)</v>
      </c>
      <c r="J2976" s="1687"/>
      <c r="K2976" s="1687"/>
      <c r="L2976" s="1687"/>
      <c r="M2976" s="1687"/>
      <c r="N2976" s="1687"/>
      <c r="O2976" s="1687"/>
      <c r="P2976" s="1687"/>
      <c r="Q2976" s="1988"/>
      <c r="R2976" s="610"/>
    </row>
    <row r="2977" spans="8:8" ht="33.75" customHeight="1">
      <c r="A2977" s="1954"/>
      <c r="B2977" s="1986" t="s">
        <v>70</v>
      </c>
      <c r="C2977" s="1742" t="s">
        <v>26</v>
      </c>
      <c r="D2977" s="1763"/>
      <c r="E2977" s="1763"/>
      <c r="F2977" s="1763"/>
      <c r="G2977" s="1989"/>
      <c r="H2977" s="1693" t="s">
        <v>150</v>
      </c>
      <c r="I2977" s="1694">
        <f>VLOOKUP($A2965,'Result Entry'!$B$9:$FW$108,10,0)</f>
        <v>0.0</v>
      </c>
      <c r="J2977" s="1694"/>
      <c r="K2977" s="1694"/>
      <c r="L2977" s="1694"/>
      <c r="M2977" s="1694"/>
      <c r="N2977" s="1694"/>
      <c r="O2977" s="1694"/>
      <c r="P2977" s="1694"/>
      <c r="Q2977" s="1990"/>
      <c r="R2977" s="610"/>
    </row>
    <row r="2978" spans="8:8" ht="33.75" customHeight="1">
      <c r="A2978" s="1954"/>
      <c r="B2978" s="1986" t="s">
        <v>70</v>
      </c>
      <c r="C2978" s="1991" t="s">
        <v>244</v>
      </c>
      <c r="D2978" s="1992"/>
      <c r="E2978" s="1993" t="s">
        <v>73</v>
      </c>
      <c r="F2978" s="1994" t="s">
        <v>74</v>
      </c>
      <c r="G2978" s="1994" t="s">
        <v>230</v>
      </c>
      <c r="H2978" s="1995" t="s">
        <v>169</v>
      </c>
      <c r="I2978" s="1701" t="s">
        <v>56</v>
      </c>
      <c r="J2978" s="1996"/>
      <c r="K2978" s="1996"/>
      <c r="L2978" s="1997" t="s">
        <v>231</v>
      </c>
      <c r="M2978" s="1998" t="s">
        <v>85</v>
      </c>
      <c r="N2978" s="1998"/>
      <c r="O2978" s="1999"/>
      <c r="P2978" s="2000" t="s">
        <v>77</v>
      </c>
      <c r="Q2978" s="2001" t="s">
        <v>99</v>
      </c>
      <c r="R2978" s="610"/>
    </row>
    <row r="2979" spans="8:8" ht="33.75" customHeight="1">
      <c r="A2979" s="1954"/>
      <c r="B2979" s="1986" t="s">
        <v>70</v>
      </c>
      <c r="C2979" s="2002"/>
      <c r="D2979" s="2003"/>
      <c r="E2979" s="2004"/>
      <c r="F2979" s="2005"/>
      <c r="G2979" s="2005"/>
      <c r="H2979" s="2006"/>
      <c r="I2979" s="2007" t="s">
        <v>233</v>
      </c>
      <c r="J2979" s="2008" t="s">
        <v>87</v>
      </c>
      <c r="K2979" s="2009" t="s">
        <v>109</v>
      </c>
      <c r="L2979" s="2010"/>
      <c r="M2979" s="2007" t="s">
        <v>233</v>
      </c>
      <c r="N2979" s="2008" t="s">
        <v>87</v>
      </c>
      <c r="O2979" s="2011" t="s">
        <v>110</v>
      </c>
      <c r="P2979" s="2012"/>
      <c r="Q2979" s="2013"/>
      <c r="R2979" s="610"/>
    </row>
    <row r="2980" spans="8:8" s="2014" ht="33.75" customFormat="1" customHeight="1">
      <c r="A2980" s="1954"/>
      <c r="B2980" s="1986" t="s">
        <v>70</v>
      </c>
      <c r="C2980" s="2015" t="s">
        <v>57</v>
      </c>
      <c r="D2980" s="2016"/>
      <c r="E2980" s="2017">
        <f>'Result Entry'!$L$7</f>
        <v>10.0</v>
      </c>
      <c r="F2980" s="2018">
        <f>'Result Entry'!$M$7</f>
        <v>10.0</v>
      </c>
      <c r="G2980" s="2018">
        <f>'Result Entry'!$N$7</f>
        <v>10.0</v>
      </c>
      <c r="H2980" s="2019">
        <f>SUM(E2980:G2980)</f>
        <v>30.0</v>
      </c>
      <c r="I2980" s="2020" t="s">
        <v>243</v>
      </c>
      <c r="J2980" s="2021" t="s">
        <v>243</v>
      </c>
      <c r="K2980" s="2022">
        <f>'Result Entry'!$P$7</f>
        <v>70.0</v>
      </c>
      <c r="L2980" s="2023">
        <f>SUM(H2980,K2980)</f>
        <v>100.0</v>
      </c>
      <c r="M2980" s="2020" t="s">
        <v>243</v>
      </c>
      <c r="N2980" s="2021" t="s">
        <v>243</v>
      </c>
      <c r="O2980" s="2019">
        <f>'Result Entry'!$R$7</f>
        <v>100.0</v>
      </c>
      <c r="P2980" s="2024">
        <f>SUM(L2980,O2980)</f>
        <v>200.0</v>
      </c>
      <c r="Q2980" s="2025"/>
      <c r="R2980" s="610"/>
    </row>
    <row r="2981" spans="8:8" s="1538" ht="33.75" customFormat="1" customHeight="1">
      <c r="A2981" s="1954"/>
      <c r="B2981" s="1986" t="s">
        <v>70</v>
      </c>
      <c r="C2981" s="1540" t="str">
        <f>'Result Entry'!$L$3</f>
        <v>HINDI Comp.</v>
      </c>
      <c r="D2981" s="1541"/>
      <c r="E2981" s="1728">
        <f>IF($L2969="TC",0,IF($L2969="Nso",0,VLOOKUP($A2965,'Result Entry'!$B$9:$FW$108,11,0)))</f>
        <v>0.0</v>
      </c>
      <c r="F2981" s="1729">
        <f>IF($L2969="TC",0,IF($L2969="Nso",0,VLOOKUP($A2965,'Result Entry'!$B$9:$FW$108,12,0)))</f>
        <v>0.0</v>
      </c>
      <c r="G2981" s="1729">
        <f>IF($L2969="TC",0,IF($L2969="Nso",0,VLOOKUP($A2965,'Result Entry'!$B$9:$FW$108,13,0)))</f>
        <v>0.0</v>
      </c>
      <c r="H2981" s="2026">
        <f>SUM(E2981:G2981)</f>
        <v>0.0</v>
      </c>
      <c r="I2981" s="2027" t="str">
        <f>CONCATENATE(U2981,"/",'Result Entry'!$P$7)</f>
        <v>0/70</v>
      </c>
      <c r="J2981" s="2028" t="str">
        <f>IF(V2981=0,"--",CONCATENATE(V2981,"/"))</f>
        <v>--</v>
      </c>
      <c r="K2981" s="2029">
        <f>SUM(U2981:V2981)</f>
        <v>0.0</v>
      </c>
      <c r="L2981" s="2030">
        <f>SUM(H2981,K2981)</f>
        <v>0.0</v>
      </c>
      <c r="M2981" s="2027" t="str">
        <f>CONCATENATE(W2981,"/",'Result Entry'!$R$7)</f>
        <v>0/100</v>
      </c>
      <c r="N2981" s="2028" t="str">
        <f>IF(X2981=0,"--",CONCATENATE(X2981,"/"))</f>
        <v>--</v>
      </c>
      <c r="O2981" s="2031">
        <f>SUM(W2981:X2981)</f>
        <v>0.0</v>
      </c>
      <c r="P2981" s="1734">
        <f>SUM(L2981,O2981)</f>
        <v>0.0</v>
      </c>
      <c r="Q2981" s="2032" t="str">
        <f>IF($L2969="TC",0,IF($L2969="Nso",0,VLOOKUP($A2965,'Result Entry'!$B$9:$FW$108,24,0)))</f>
        <v/>
      </c>
      <c r="R2981" s="610"/>
      <c r="U2981" s="2033">
        <f>IF($L2969="TC",0,IF($L2969="Nso",0,VLOOKUP($A2965,'Result Entry'!$B$9:$FW$108,15,0)))</f>
        <v>0.0</v>
      </c>
      <c r="V2981" s="2033">
        <v>0.0</v>
      </c>
      <c r="W2981" s="2033">
        <f>IF($L2969="TC",0,IF($L2969="Nso",0,VLOOKUP($A2965,'Result Entry'!$B$9:$FW$108,17,0)))</f>
        <v>0.0</v>
      </c>
      <c r="X2981" s="2033">
        <v>0.0</v>
      </c>
    </row>
    <row r="2982" spans="8:8" s="1538" ht="33.75" customFormat="1" customHeight="1">
      <c r="A2982" s="1954"/>
      <c r="B2982" s="1986" t="s">
        <v>70</v>
      </c>
      <c r="C2982" s="1551" t="str">
        <f>'Result Entry'!$Z$3</f>
        <v>ENGLISH Comp.</v>
      </c>
      <c r="D2982" s="1552"/>
      <c r="E2982" s="1728">
        <f>IF($L2969="TC",0,IF($L2969="Nso",0,VLOOKUP($A2965,'Result Entry'!$B$9:$FW$108,25,0)))</f>
        <v>0.0</v>
      </c>
      <c r="F2982" s="1729">
        <f>IF($L2969="TC",0,IF($L2969="Nso",0,VLOOKUP($A2965,'Result Entry'!$B$9:$FW$108,26,0)))</f>
        <v>0.0</v>
      </c>
      <c r="G2982" s="1729">
        <f>IF($L2969="TC",0,IF($L2969="Nso",0,VLOOKUP($A2965,'Result Entry'!$B$9:$FW$108,27,0)))</f>
        <v>0.0</v>
      </c>
      <c r="H2982" s="2034">
        <f t="shared" si="380" ref="H2982:H2987">SUM(E2982:G2982)</f>
        <v>0.0</v>
      </c>
      <c r="I2982" s="2035" t="str">
        <f>CONCATENATE(U2982,"/",'Result Entry'!$AD$7)</f>
        <v>0/70</v>
      </c>
      <c r="J2982" s="2036" t="str">
        <f>IF(V2982=0,"--",CONCATENATE(V2982,"/"))</f>
        <v>--</v>
      </c>
      <c r="K2982" s="2037">
        <f t="shared" si="381" ref="K2982:K2987">SUM(U2982:V2982)</f>
        <v>0.0</v>
      </c>
      <c r="L2982" s="2038">
        <f t="shared" si="382" ref="L2982:L2987">SUM(H2982,K2982)</f>
        <v>0.0</v>
      </c>
      <c r="M2982" s="2035" t="str">
        <f>CONCATENATE(W2982,"/",'Result Entry'!$AF$7)</f>
        <v>0/100</v>
      </c>
      <c r="N2982" s="2036" t="str">
        <f>IF(X2982=0,"--",CONCATENATE(X2982,"/"))</f>
        <v>--</v>
      </c>
      <c r="O2982" s="2031">
        <f t="shared" si="383" ref="O2982:O2987">SUM(W2982:X2982)</f>
        <v>0.0</v>
      </c>
      <c r="P2982" s="1734">
        <f t="shared" si="384" ref="P2982:P2987">SUM(L2982,O2982)</f>
        <v>0.0</v>
      </c>
      <c r="Q2982" s="2032" t="str">
        <f>IF($L2969="TC",0,IF($L2969="Nso",0,VLOOKUP($A2965,'Result Entry'!$B$9:$FW$108,38,0)))</f>
        <v/>
      </c>
      <c r="R2982" s="610"/>
      <c r="U2982" s="2039">
        <f>IF($L2969="TC",0,IF($L2969="Nso",0,VLOOKUP($A2965,'Result Entry'!$B$9:$FW$108,29,0)))</f>
        <v>0.0</v>
      </c>
      <c r="V2982" s="2039">
        <v>0.0</v>
      </c>
      <c r="W2982" s="2039">
        <f>IF($L2969="TC",0,IF($L2969="Nso",0,VLOOKUP($A2965,'Result Entry'!$B$9:$FW$108,31,0)))</f>
        <v>0.0</v>
      </c>
      <c r="X2982" s="2039">
        <v>0.0</v>
      </c>
    </row>
    <row r="2983" spans="8:8" s="1538" ht="33.75" customFormat="1" customHeight="1">
      <c r="A2983" s="1954"/>
      <c r="B2983" s="1986" t="s">
        <v>70</v>
      </c>
      <c r="C2983" s="1551">
        <f>IF(Y2983&gt;=1,'Result Entry'!$AO$3,0)</f>
        <v>0.0</v>
      </c>
      <c r="D2983" s="1552"/>
      <c r="E2983" s="1728">
        <f>IF($L2969="TC",0,IF($L2969="Nso",0,VLOOKUP($A2965,'Result Entry'!$B$9:$FW$108,40,0)))</f>
        <v>0.0</v>
      </c>
      <c r="F2983" s="1729">
        <f>IF($L2969="TC",0,IF($L2969="Nso",0,VLOOKUP($A2965,'Result Entry'!$B$9:$FW$108,41,0)))</f>
        <v>0.0</v>
      </c>
      <c r="G2983" s="1729">
        <f>IF($L2969="TC",0,IF($L2969="Nso",0,VLOOKUP($A2965,'Result Entry'!$B$9:$FW$108,42,0)))</f>
        <v>0.0</v>
      </c>
      <c r="H2983" s="2034">
        <f t="shared" si="380"/>
        <v>0.0</v>
      </c>
      <c r="I2983" s="2035" t="str">
        <f>CONCATENATE(U2983,"/",'Result Entry'!$AS$7)</f>
        <v>0/40</v>
      </c>
      <c r="J2983" s="2036" t="str">
        <f>IF(V2983=0,"--",CONCATENATE(V2983,"/",'Result Entry'!$AT$7))</f>
        <v>--</v>
      </c>
      <c r="K2983" s="2037">
        <f t="shared" si="381"/>
        <v>0.0</v>
      </c>
      <c r="L2983" s="2038">
        <f t="shared" si="382"/>
        <v>0.0</v>
      </c>
      <c r="M2983" s="2035" t="str">
        <f>CONCATENATE(W2983,"/",'Result Entry'!$AW$7)</f>
        <v>0/100</v>
      </c>
      <c r="N2983" s="2036" t="str">
        <f>IF(X2983=0,"--",CONCATENATE(X2983,"/",'Result Entry'!$AX$7))</f>
        <v>--</v>
      </c>
      <c r="O2983" s="2031">
        <f t="shared" si="383"/>
        <v>0.0</v>
      </c>
      <c r="P2983" s="1734">
        <f t="shared" si="384"/>
        <v>0.0</v>
      </c>
      <c r="Q2983" s="2032" t="str">
        <f>IF($L2969="TC",0,IF($L2969="Nso",0,VLOOKUP($A2965,'Result Entry'!$B$9:$FW$108,55,0)))</f>
        <v/>
      </c>
      <c r="R2983" s="610"/>
      <c r="U2983" s="2039">
        <f>IF($L2969="TC",0,IF($L2969="Nso",0,VLOOKUP($A2965,'Result Entry'!$B$9:$FW$108,44,0)))</f>
        <v>0.0</v>
      </c>
      <c r="V2983" s="2039">
        <f>IF($L2969="TC",0,IF($L2969="Nso",0,VLOOKUP($A2965,'Result Entry'!$B$9:$FW$108,45,0)))</f>
        <v>0.0</v>
      </c>
      <c r="W2983" s="2039">
        <f>IF($L2969="TC",0,IF($L2969="Nso",0,VLOOKUP($A2965,'Result Entry'!$B$9:$FW$108,48,0)))</f>
        <v>0.0</v>
      </c>
      <c r="X2983" s="2039">
        <f>IF($L2969="TC",0,IF($L2969="Nso",0,VLOOKUP($A2965,'Result Entry'!$B$9:$FW$108,49,0)))</f>
        <v>0.0</v>
      </c>
      <c r="Y2983" s="2039">
        <f>VLOOKUP($A2965,'Result Entry'!$B$9:$FW$108,39,0)</f>
        <v>0.0</v>
      </c>
    </row>
    <row r="2984" spans="8:8" s="1538" ht="33.75" customFormat="1" customHeight="1">
      <c r="A2984" s="1954"/>
      <c r="B2984" s="1986" t="s">
        <v>70</v>
      </c>
      <c r="C2984" s="1551">
        <f>IF(Y2984&gt;=1,'Result Entry'!$BF$3,0)</f>
        <v>0.0</v>
      </c>
      <c r="D2984" s="1552"/>
      <c r="E2984" s="1728">
        <f>IF($L2969="TC",0,IF($L2969="Nso",0,VLOOKUP($A2965,'Result Entry'!$B$9:$FW$108,57,0)))</f>
        <v>0.0</v>
      </c>
      <c r="F2984" s="1729">
        <f>IF($L2969="TC",0,IF($L2969="Nso",0,VLOOKUP($A2965,'Result Entry'!$B$9:$FW$108,58,0)))</f>
        <v>0.0</v>
      </c>
      <c r="G2984" s="1729">
        <f>IF($L2969="TC",0,IF($L2969="Nso",0,VLOOKUP($A2965,'Result Entry'!$B$9:$FW$108,59,0)))</f>
        <v>0.0</v>
      </c>
      <c r="H2984" s="2034">
        <f t="shared" si="380"/>
        <v>0.0</v>
      </c>
      <c r="I2984" s="2035" t="str">
        <f>CONCATENATE(U2984,"/",'Result Entry'!$BJ$7)</f>
        <v>0/70</v>
      </c>
      <c r="J2984" s="2036" t="str">
        <f>IF(V2984=0,"--",CONCATENATE(V2984,"/",'Result Entry'!$BK$7))</f>
        <v>--</v>
      </c>
      <c r="K2984" s="2037">
        <f t="shared" si="381"/>
        <v>0.0</v>
      </c>
      <c r="L2984" s="2038">
        <f t="shared" si="382"/>
        <v>0.0</v>
      </c>
      <c r="M2984" s="2035" t="str">
        <f>CONCATENATE(W2984,"/",'Result Entry'!$BN$7)</f>
        <v>0/100</v>
      </c>
      <c r="N2984" s="2036" t="str">
        <f>IF(X2984=0,"--",CONCATENATE(X2984,"/",'Result Entry'!$BO$7))</f>
        <v>--</v>
      </c>
      <c r="O2984" s="2031">
        <f t="shared" si="383"/>
        <v>0.0</v>
      </c>
      <c r="P2984" s="1734">
        <f t="shared" si="384"/>
        <v>0.0</v>
      </c>
      <c r="Q2984" s="2032" t="str">
        <f>IF($L2969="TC",0,IF($L2969="Nso",0,VLOOKUP($A2965,'Result Entry'!$B$9:$FW$108,72,0)))</f>
        <v/>
      </c>
      <c r="R2984" s="610"/>
      <c r="U2984" s="2039">
        <f>IF($L2969="TC",0,IF($L2969="Nso",0,VLOOKUP($A2965,'Result Entry'!$B$9:$FW$108,61,0)))</f>
        <v>0.0</v>
      </c>
      <c r="V2984" s="2039">
        <f>IF($L2969="TC",0,IF($L2969="Nso",0,VLOOKUP($A2965,'Result Entry'!$B$9:$FW$108,62,0)))</f>
        <v>0.0</v>
      </c>
      <c r="W2984" s="2039">
        <f>IF($L2969="TC",0,IF($L2969="Nso",0,VLOOKUP($A2965,'Result Entry'!$B$9:$FW$108,65,0)))</f>
        <v>0.0</v>
      </c>
      <c r="X2984" s="2039">
        <f>IF($L2969="TC",0,IF($L2969="Nso",0,VLOOKUP($A2965,'Result Entry'!$B$9:$FW$108,66,0)))</f>
        <v>0.0</v>
      </c>
      <c r="Y2984" s="2039">
        <f>VLOOKUP($A2965,'Result Entry'!$B$9:$FW$108,56,0)</f>
        <v>0.0</v>
      </c>
    </row>
    <row r="2985" spans="8:8" s="1538" ht="33.75" customFormat="1" customHeight="1">
      <c r="A2985" s="1954"/>
      <c r="B2985" s="1986" t="s">
        <v>70</v>
      </c>
      <c r="C2985" s="1554">
        <f>IF(Y2985&gt;=1,'Result Entry'!$BW$3,0)</f>
        <v>0.0</v>
      </c>
      <c r="D2985" s="2040"/>
      <c r="E2985" s="2041">
        <f>IF($L2969="TC",0,IF($L2969="Nso",0,VLOOKUP($A2965,'Result Entry'!$B$9:$FW$108,74,0)))</f>
        <v>0.0</v>
      </c>
      <c r="F2985" s="2042">
        <f>IF($L2969="TC",0,IF($L2969="Nso",0,VLOOKUP($A2965,'Result Entry'!$B$9:$FW$108,75,0)))</f>
        <v>0.0</v>
      </c>
      <c r="G2985" s="2042">
        <f>IF($L2969="TC",0,IF($L2969="Nso",0,VLOOKUP($A2965,'Result Entry'!$B$9:$FW$108,76,0)))</f>
        <v>0.0</v>
      </c>
      <c r="H2985" s="2043">
        <f t="shared" si="380"/>
        <v>0.0</v>
      </c>
      <c r="I2985" s="2044" t="str">
        <f>CONCATENATE(U2985,"/",'Result Entry'!$CA$7)</f>
        <v>0/70</v>
      </c>
      <c r="J2985" s="2045" t="str">
        <f>IF(V2985=0,"--",CONCATENATE(V2985,"/",'Result Entry'!$CB$7))</f>
        <v>--</v>
      </c>
      <c r="K2985" s="2046">
        <f t="shared" si="381"/>
        <v>0.0</v>
      </c>
      <c r="L2985" s="2047">
        <f t="shared" si="382"/>
        <v>0.0</v>
      </c>
      <c r="M2985" s="2044" t="str">
        <f>CONCATENATE(W2985,"/",'Result Entry'!$CE$7)</f>
        <v>0/100</v>
      </c>
      <c r="N2985" s="2045" t="str">
        <f>IF(X2985=0,"--",CONCATENATE(X2985,"/",'Result Entry'!$CF$7))</f>
        <v>--</v>
      </c>
      <c r="O2985" s="2043">
        <f t="shared" si="383"/>
        <v>0.0</v>
      </c>
      <c r="P2985" s="2048">
        <f t="shared" si="384"/>
        <v>0.0</v>
      </c>
      <c r="Q2985" s="2049" t="str">
        <f>IF($L2969="TC",0,IF($L2969="Nso",0,VLOOKUP($A2965,'Result Entry'!$B$9:$FW$108,89,0)))</f>
        <v/>
      </c>
      <c r="R2985" s="610"/>
      <c r="U2985" s="2041">
        <f>IF($L2969="TC",0,IF($L2969="Nso",0,VLOOKUP($A2965,'Result Entry'!$B$9:$FW$108,78,0)))</f>
        <v>0.0</v>
      </c>
      <c r="V2985" s="2041">
        <f>IF($L2969="TC",0,IF($L2969="Nso",0,VLOOKUP($A2965,'Result Entry'!$B$9:$FW$108,79,0)))</f>
        <v>0.0</v>
      </c>
      <c r="W2985" s="2041">
        <f>IF($L2969="TC",0,IF($L2969="Nso",0,VLOOKUP($A2965,'Result Entry'!$B$9:$FW$108,82,0)))</f>
        <v>0.0</v>
      </c>
      <c r="X2985" s="2041">
        <f>IF($L2969="TC",0,IF($L2969="Nso",0,VLOOKUP($A2965,'Result Entry'!$B$9:$FW$108,83,0)))</f>
        <v>0.0</v>
      </c>
      <c r="Y2985" s="2041">
        <f>VLOOKUP($A2965,'Result Entry'!$B$9:$FW$108,73,0)</f>
        <v>0.0</v>
      </c>
    </row>
    <row r="2986" spans="8:8" s="1538" ht="33.75" customFormat="1" customHeight="1">
      <c r="A2986" s="1954"/>
      <c r="B2986" s="1986" t="s">
        <v>70</v>
      </c>
      <c r="C2986" s="2050">
        <f>IF(Y2986&gt;=1,'Result Entry'!$CN$3,0)</f>
        <v>0.0</v>
      </c>
      <c r="D2986" s="2040"/>
      <c r="E2986" s="2051">
        <f>IF($L2969="TC",0,IF($L2969="Nso",0,VLOOKUP($A2965,'Result Entry'!$B$9:$FW$108,91,0)))</f>
        <v>0.0</v>
      </c>
      <c r="F2986" s="2052">
        <f>IF($L2969="TC",0,IF($L2969="Nso",0,VLOOKUP($A2965,'Result Entry'!$B$9:$FW$108,92,0)))</f>
        <v>0.0</v>
      </c>
      <c r="G2986" s="2052">
        <f>IF($L2969="TC",0,IF($L2969="Nso",0,VLOOKUP($A2965,'Result Entry'!$B$9:$FW$108,93,0)))</f>
        <v>0.0</v>
      </c>
      <c r="H2986" s="2053">
        <f t="shared" si="380"/>
        <v>0.0</v>
      </c>
      <c r="I2986" s="2054" t="str">
        <f>CONCATENATE(U2986,"/",'Result Entry'!$CR$7)</f>
        <v>0/70</v>
      </c>
      <c r="J2986" s="2055" t="str">
        <f>IF(V2986=0,"--",CONCATENATE(V2986,"/",'Result Entry'!$CS$7))</f>
        <v>--</v>
      </c>
      <c r="K2986" s="2056">
        <f t="shared" si="381"/>
        <v>0.0</v>
      </c>
      <c r="L2986" s="2057">
        <f t="shared" si="382"/>
        <v>0.0</v>
      </c>
      <c r="M2986" s="2054" t="str">
        <f>CONCATENATE(W2986,"/",'Result Entry'!$CV$7)</f>
        <v>0/100</v>
      </c>
      <c r="N2986" s="2055" t="str">
        <f>IF(X2986=0,"--",CONCATENATE(X2986,"/",'Result Entry'!$CW$7))</f>
        <v>--</v>
      </c>
      <c r="O2986" s="2053">
        <f t="shared" si="383"/>
        <v>0.0</v>
      </c>
      <c r="P2986" s="2058">
        <f t="shared" si="384"/>
        <v>0.0</v>
      </c>
      <c r="Q2986" s="2059" t="str">
        <f>IF($L2969="TC",0,IF($L2969="Nso",0,VLOOKUP($A2965,'Result Entry'!$B$9:$FW$108,106,0)))</f>
        <v/>
      </c>
      <c r="R2986" s="610"/>
      <c r="U2986" s="2051">
        <f>IF($L2969="TC",0,IF($L2969="Nso",0,VLOOKUP($A2965,'Result Entry'!$B$9:$FW$108,95,0)))</f>
        <v>0.0</v>
      </c>
      <c r="V2986" s="2051">
        <f>IF($L2969="TC",0,IF($L2969="Nso",0,VLOOKUP($A2965,'Result Entry'!$B$9:$FW$108,96,0)))</f>
        <v>0.0</v>
      </c>
      <c r="W2986" s="2051">
        <f>IF($L2969="TC",0,IF($L2969="Nso",0,VLOOKUP($A2965,'Result Entry'!$B$9:$FW$108,99,0)))</f>
        <v>0.0</v>
      </c>
      <c r="X2986" s="2051">
        <f>IF($L2969="TC",0,IF($L2969="Nso",0,VLOOKUP($A2965,'Result Entry'!$B$9:$FW$108,100,0)))</f>
        <v>0.0</v>
      </c>
      <c r="Y2986" s="2051">
        <f>VLOOKUP($A2965,'Result Entry'!$B$9:$FW$108,90,0)</f>
        <v>0.0</v>
      </c>
    </row>
    <row r="2987" spans="8:8" s="1538" ht="33.75" customFormat="1" customHeight="1">
      <c r="A2987" s="1954"/>
      <c r="B2987" s="1986" t="s">
        <v>70</v>
      </c>
      <c r="C2987" s="1554">
        <f>IF(Y2987&gt;=1,'Result Entry'!$DE$3,0)</f>
        <v>0.0</v>
      </c>
      <c r="D2987" s="2040"/>
      <c r="E2987" s="1739">
        <f>IF($L2969="TC",0,IF($L2969="Nso",0,VLOOKUP($A2965,'Result Entry'!$B$9:$FW$108,108,0)))</f>
        <v>0.0</v>
      </c>
      <c r="F2987" s="1740">
        <f>IF($L2969="TC",0,IF($L2969="Nso",0,VLOOKUP($A2965,'Result Entry'!$B$9:$FW$108,109,0)))</f>
        <v>0.0</v>
      </c>
      <c r="G2987" s="1740">
        <f>IF($L2969="TC",0,IF($L2969="Nso",0,VLOOKUP($A2965,'Result Entry'!$B$9:$FW$108,110,0)))</f>
        <v>0.0</v>
      </c>
      <c r="H2987" s="2060">
        <f t="shared" si="380"/>
        <v>0.0</v>
      </c>
      <c r="I2987" s="2061" t="str">
        <f>CONCATENATE(U2987,"/",'Result Entry'!$DI$7)</f>
        <v>0/70</v>
      </c>
      <c r="J2987" s="2062" t="str">
        <f>IF(V2987=0,"--",CONCATENATE(V2987,"/",'Result Entry'!$DJ$7))</f>
        <v>--</v>
      </c>
      <c r="K2987" s="2063">
        <f t="shared" si="381"/>
        <v>0.0</v>
      </c>
      <c r="L2987" s="2064">
        <f t="shared" si="382"/>
        <v>0.0</v>
      </c>
      <c r="M2987" s="2061" t="str">
        <f>CONCATENATE(W2987,"/",'Result Entry'!$DM$7)</f>
        <v>0/100</v>
      </c>
      <c r="N2987" s="2062" t="str">
        <f>IF(X2987=0,"--",CONCATENATE(X2987,"/",'Result Entry'!$DN$7))</f>
        <v>--</v>
      </c>
      <c r="O2987" s="2060">
        <f t="shared" si="383"/>
        <v>0.0</v>
      </c>
      <c r="P2987" s="1746">
        <f t="shared" si="384"/>
        <v>0.0</v>
      </c>
      <c r="Q2987" s="2032" t="str">
        <f>IF($L2969="TC",0,IF($L2969="Nso",0,VLOOKUP($A2965,'Result Entry'!$B$9:$FW$108,123,0)))</f>
        <v/>
      </c>
      <c r="R2987" s="610"/>
      <c r="U2987" s="2065">
        <f>IF($L2969="TC",0,IF($L2969="Nso",0,VLOOKUP($A2965,'Result Entry'!$B$9:$FW$108,112,0)))</f>
        <v>0.0</v>
      </c>
      <c r="V2987" s="2065">
        <f>IF($L2969="TC",0,IF($L2969="Nso",0,VLOOKUP($A2965,'Result Entry'!$B$9:$FW$108,113,0)))</f>
        <v>0.0</v>
      </c>
      <c r="W2987" s="2065">
        <f>IF($L2969="TC",0,IF($L2969="Nso",0,VLOOKUP($A2965,'Result Entry'!$B$9:$FW$108,116,0)))</f>
        <v>0.0</v>
      </c>
      <c r="X2987" s="2065">
        <f>IF($L2969="TC",0,IF($L2969="Nso",0,VLOOKUP($A2965,'Result Entry'!$B$9:$FW$108,117,0)))</f>
        <v>0.0</v>
      </c>
      <c r="Y2987" s="2065">
        <f>VLOOKUP($A2965,'Result Entry'!$B$9:$FW$108,107,0)</f>
        <v>0.0</v>
      </c>
    </row>
    <row r="2988" spans="8:8" ht="33.75" customHeight="1">
      <c r="A2988" s="1954"/>
      <c r="B2988" s="1986" t="s">
        <v>70</v>
      </c>
      <c r="C2988" s="1565" t="s">
        <v>78</v>
      </c>
      <c r="D2988" s="1566"/>
      <c r="E2988" s="1567"/>
      <c r="F2988" s="1747" t="s">
        <v>79</v>
      </c>
      <c r="G2988" s="2066"/>
      <c r="H2988" s="1748"/>
      <c r="I2988" s="1747" t="s">
        <v>80</v>
      </c>
      <c r="J2988" s="1749"/>
      <c r="K2988" s="2067" t="s">
        <v>42</v>
      </c>
      <c r="L2988" s="2068"/>
      <c r="M2988" s="2067" t="s">
        <v>92</v>
      </c>
      <c r="N2988" s="1753"/>
      <c r="O2988" s="1752" t="s">
        <v>40</v>
      </c>
      <c r="P2988" s="1753"/>
      <c r="Q2988" s="2069" t="s">
        <v>44</v>
      </c>
      <c r="R2988" s="610"/>
    </row>
    <row r="2989" spans="8:8" ht="33.75" customHeight="1">
      <c r="A2989" s="1954"/>
      <c r="B2989" s="1986" t="s">
        <v>70</v>
      </c>
      <c r="C2989" s="1577"/>
      <c r="D2989" s="1578"/>
      <c r="E2989" s="1579"/>
      <c r="F2989" s="1755">
        <f>IF($L2969="TC",0,IF($L2969="Nso",0,VLOOKUP($A2965,'Result Entry'!$B$9:$FW$108,171,0)))</f>
        <v>0.0</v>
      </c>
      <c r="G2989" s="2070"/>
      <c r="H2989" s="1756"/>
      <c r="I2989" s="2071">
        <f>IF($L2969="TC",0,IF($L2969="Nso",0,VLOOKUP($A2965,'Result Entry'!$B$9:$FW$108,172,0)))</f>
        <v>0.0</v>
      </c>
      <c r="J2989" s="2072"/>
      <c r="K2989" s="2073">
        <f>IF($L2969="TC",0,IF($L2969="Nso",0,VLOOKUP($A2965,'Result Entry'!$B$9:$FW$108,173,0)))</f>
        <v>0.0</v>
      </c>
      <c r="L2989" s="2074"/>
      <c r="M2989" s="2075" t="str">
        <f>IF($L2969="TC",0,IF($L2969="Nso",0,VLOOKUP($A2965,'Result Entry'!$B$9:$FW$108,174,0)))</f>
        <v/>
      </c>
      <c r="N2989" s="2076"/>
      <c r="O2989" s="1535" t="str">
        <f>VLOOKUP($A2965,'Result Entry'!$B$9:$FW$108,175,0)</f>
        <v/>
      </c>
      <c r="P2989" s="1534"/>
      <c r="Q2989" s="2077" t="str">
        <f>IF($L2969="TC",0,IF($L2969="Nso",0,VLOOKUP($A2965,'Result Entry'!$B$9:$FW$108,177,0)))</f>
        <v/>
      </c>
      <c r="R2989" s="610"/>
    </row>
    <row r="2990" spans="8:8" ht="33.75" customHeight="1">
      <c r="A2990" s="1954"/>
      <c r="B2990" s="1986" t="s">
        <v>70</v>
      </c>
      <c r="C2990" s="2078" t="s">
        <v>59</v>
      </c>
      <c r="D2990" s="2079"/>
      <c r="E2990" s="2079"/>
      <c r="F2990" s="2079"/>
      <c r="G2990" s="2079"/>
      <c r="H2990" s="2079"/>
      <c r="I2990" s="2080"/>
      <c r="J2990" s="1592" t="s">
        <v>60</v>
      </c>
      <c r="K2990" s="1592"/>
      <c r="L2990" s="1592"/>
      <c r="M2990" s="1593"/>
      <c r="N2990" s="1760">
        <f>VLOOKUP($A2965,'Result Entry'!$B$9:$FW$108,168,0)</f>
        <v>0.0</v>
      </c>
      <c r="O2990" s="1761"/>
      <c r="P2990" s="2081" t="s">
        <v>38</v>
      </c>
      <c r="Q2990" s="2082"/>
      <c r="R2990" s="610"/>
    </row>
    <row r="2991" spans="8:8" ht="33.75" customHeight="1">
      <c r="A2991" s="1954"/>
      <c r="B2991" s="1986" t="s">
        <v>70</v>
      </c>
      <c r="C2991" s="1598" t="s">
        <v>244</v>
      </c>
      <c r="D2991" s="1599"/>
      <c r="E2991" s="1599"/>
      <c r="F2991" s="2083" t="s">
        <v>158</v>
      </c>
      <c r="G2991" s="2084"/>
      <c r="H2991" s="2085"/>
      <c r="I2991" s="2086" t="s">
        <v>242</v>
      </c>
      <c r="J2991" s="1603" t="s">
        <v>61</v>
      </c>
      <c r="K2991" s="1603"/>
      <c r="L2991" s="1603"/>
      <c r="M2991" s="1604"/>
      <c r="N2991" s="1762">
        <f>VLOOKUP($A2965,'Result Entry'!$B$9:$FW$108,169,0)</f>
        <v>0.0</v>
      </c>
      <c r="O2991" s="1763"/>
      <c r="P2991" s="1607" t="str">
        <f>VLOOKUP($A2965,'Result Entry'!$B$9:$FW$108,170,0)</f>
        <v/>
      </c>
      <c r="Q2991" s="2087"/>
      <c r="R2991" s="610"/>
    </row>
    <row r="2992" spans="8:8" ht="33.75" customHeight="1">
      <c r="A2992" s="1954"/>
      <c r="B2992" s="1986" t="s">
        <v>70</v>
      </c>
      <c r="C2992" s="1598"/>
      <c r="D2992" s="1599"/>
      <c r="E2992" s="1599"/>
      <c r="F2992" s="2088"/>
      <c r="G2992" s="2089"/>
      <c r="H2992" s="2090"/>
      <c r="I2992" s="2091" t="s">
        <v>100</v>
      </c>
      <c r="J2992" s="1612" t="s">
        <v>62</v>
      </c>
      <c r="K2992" s="1612"/>
      <c r="L2992" s="1612"/>
      <c r="M2992" s="1613"/>
      <c r="N2992" s="2092">
        <f>IF($L2969="TC","Transferred",IF($L2969="Nso","NameSeparated",VLOOKUP($A2965,'Result Entry'!$B$9:$FW$108,178,0)))</f>
        <v>0.0</v>
      </c>
      <c r="O2992" s="2092"/>
      <c r="P2992" s="2092"/>
      <c r="Q2992" s="2093"/>
      <c r="R2992" s="610"/>
    </row>
    <row r="2993" spans="8:8" ht="33.75" customHeight="1">
      <c r="A2993" s="1954"/>
      <c r="B2993" s="1986" t="s">
        <v>70</v>
      </c>
      <c r="C2993" s="1766" t="str">
        <f>'Result Entry'!$DU$3</f>
        <v>Foundation Of Information Tech.</v>
      </c>
      <c r="D2993" s="1767"/>
      <c r="E2993" s="1768"/>
      <c r="F2993" s="1769" t="str">
        <f>IF(OR($L2969="TC",$L2969="Nso"),"",VLOOKUP($A2965,'Result Entry'!$B$9:$GS$108,196,0))</f>
        <v>0/200</v>
      </c>
      <c r="G2993" s="1769"/>
      <c r="H2993" s="1769"/>
      <c r="I2993" s="1770" t="str">
        <f>IF(F2993="","",VLOOKUP($A2965,'Result Entry'!$B$9:$GS$108,137,0))</f>
        <v/>
      </c>
      <c r="J2993" s="1621" t="s">
        <v>72</v>
      </c>
      <c r="K2993" s="1621"/>
      <c r="L2993" s="1621"/>
      <c r="M2993" s="1622"/>
      <c r="N2993" s="2094">
        <f>'Result Entry'!$T$2</f>
        <v>45041.0</v>
      </c>
      <c r="O2993" s="2095"/>
      <c r="P2993" s="2095"/>
      <c r="Q2993" s="2096"/>
      <c r="R2993" s="610"/>
    </row>
    <row r="2994" spans="8:8" ht="33.75" customHeight="1">
      <c r="A2994" s="1954"/>
      <c r="B2994" s="1986" t="s">
        <v>70</v>
      </c>
      <c r="C2994" s="1774" t="str">
        <f>'Result Entry'!$EI$3</f>
        <v>G.I.A.I.-II</v>
      </c>
      <c r="D2994" s="1775"/>
      <c r="E2994" s="1776"/>
      <c r="F2994" s="1769" t="str">
        <f>IF(OR($L2969="TC",$L2969="Nso"),"",VLOOKUP($A2965,'Result Entry'!$B$9:$GS$108,200,0))</f>
        <v>0/200</v>
      </c>
      <c r="G2994" s="1769"/>
      <c r="H2994" s="1769"/>
      <c r="I2994" s="1770" t="str">
        <f>IF(F2994="","",VLOOKUP($A2965,'Result Entry'!$B$9:$GS$108,149,0))</f>
        <v/>
      </c>
      <c r="J2994" s="1626"/>
      <c r="K2994" s="1627"/>
      <c r="L2994" s="1627"/>
      <c r="M2994" s="1627"/>
      <c r="N2994" s="1627"/>
      <c r="O2994" s="1627"/>
      <c r="P2994" s="1627"/>
      <c r="Q2994" s="2097"/>
      <c r="R2994" s="610"/>
    </row>
    <row r="2995" spans="8:8" ht="33.75" customHeight="1">
      <c r="A2995" s="1954"/>
      <c r="B2995" s="1986" t="s">
        <v>70</v>
      </c>
      <c r="C2995" s="1774" t="str">
        <f>'Result Entry'!$EU$3</f>
        <v>SOC.SER.PLAN</v>
      </c>
      <c r="D2995" s="1775"/>
      <c r="E2995" s="1776"/>
      <c r="F2995" s="1769" t="str">
        <f>IF(OR($L2969="TC",$L2969="Nso"),"",VLOOKUP($A2965,'Result Entry'!$B$9:$HS$108,204,0))</f>
        <v>0/200</v>
      </c>
      <c r="G2995" s="1769"/>
      <c r="H2995" s="1769"/>
      <c r="I2995" s="1770" t="str">
        <f>IF(F2995="","",VLOOKUP($A2965,'Result Entry'!$B$9:$GS$108,161,0))</f>
        <v/>
      </c>
      <c r="J2995" s="1629" t="s">
        <v>175</v>
      </c>
      <c r="K2995" s="2098"/>
      <c r="L2995" s="2098"/>
      <c r="M2995" s="1630"/>
      <c r="N2995" s="2099"/>
      <c r="O2995" s="2100"/>
      <c r="P2995" s="2100"/>
      <c r="Q2995" s="2101"/>
      <c r="R2995" s="610"/>
    </row>
    <row r="2996" spans="8:8" ht="33.75" customHeight="1">
      <c r="A2996" s="1954"/>
      <c r="B2996" s="1986" t="s">
        <v>70</v>
      </c>
      <c r="C2996" s="1774" t="str">
        <f>'Result Entry'!$FG$3</f>
        <v>Jeewan Kaushal</v>
      </c>
      <c r="D2996" s="1775"/>
      <c r="E2996" s="1776"/>
      <c r="F2996" s="1769" t="str">
        <f>IF(OR($L2969="TC",$L2969="Nso"),"",VLOOKUP($A2965,'Result Entry'!$B$9:$HS$108,208,0))</f>
        <v>0/100</v>
      </c>
      <c r="G2996" s="1769"/>
      <c r="H2996" s="1769"/>
      <c r="I2996" s="1770" t="str">
        <f>IF(F2996="","",VLOOKUP($A2965,'Result Entry'!$B$9:$HS$108,167,0))</f>
        <v/>
      </c>
      <c r="J2996" s="1629" t="s">
        <v>149</v>
      </c>
      <c r="K2996" s="2098"/>
      <c r="L2996" s="2098"/>
      <c r="M2996" s="1630"/>
      <c r="N2996" s="1630"/>
      <c r="O2996" s="1630"/>
      <c r="P2996" s="1630"/>
      <c r="Q2996" s="2102"/>
      <c r="R2996" s="610"/>
    </row>
    <row r="2997" spans="8:8" ht="33.75" customHeight="1">
      <c r="A2997" s="1954"/>
      <c r="B2997" s="1986" t="s">
        <v>70</v>
      </c>
      <c r="C2997" s="1777" t="s">
        <v>181</v>
      </c>
      <c r="D2997" s="1778"/>
      <c r="E2997" s="1779"/>
      <c r="F2997" s="2103" t="s">
        <v>182</v>
      </c>
      <c r="G2997" s="2104"/>
      <c r="H2997" s="2105"/>
      <c r="I2997" s="1782" t="s">
        <v>31</v>
      </c>
      <c r="J2997" s="1629" t="s">
        <v>176</v>
      </c>
      <c r="K2997" s="2098"/>
      <c r="L2997" s="2098"/>
      <c r="M2997" s="1630"/>
      <c r="N2997" s="1630"/>
      <c r="O2997" s="1630"/>
      <c r="P2997" s="1630"/>
      <c r="Q2997" s="2102"/>
      <c r="R2997" s="610"/>
    </row>
    <row r="2998" spans="8:8" ht="33.75" customHeight="1">
      <c r="A2998" s="1954"/>
      <c r="B2998" s="1986" t="s">
        <v>70</v>
      </c>
      <c r="C2998" s="1783"/>
      <c r="D2998" s="1784"/>
      <c r="E2998" s="1785"/>
      <c r="F2998" s="1786" t="s">
        <v>245</v>
      </c>
      <c r="G2998" s="2106"/>
      <c r="H2998" s="1787"/>
      <c r="I2998" s="1788" t="s">
        <v>63</v>
      </c>
      <c r="J2998" s="1647" t="s">
        <v>68</v>
      </c>
      <c r="K2998" s="1648"/>
      <c r="L2998" s="1648"/>
      <c r="M2998" s="1648"/>
      <c r="N2998" s="1648"/>
      <c r="O2998" s="1648"/>
      <c r="P2998" s="1648"/>
      <c r="Q2998" s="2107"/>
      <c r="R2998" s="610"/>
    </row>
    <row r="2999" spans="8:8" ht="33.75" customHeight="1">
      <c r="A2999" s="1954"/>
      <c r="B2999" s="1986" t="s">
        <v>70</v>
      </c>
      <c r="C2999" s="1783"/>
      <c r="D2999" s="1784"/>
      <c r="E2999" s="1785"/>
      <c r="F2999" s="1786" t="s">
        <v>246</v>
      </c>
      <c r="G2999" s="2106"/>
      <c r="H2999" s="1787"/>
      <c r="I2999" s="1788" t="s">
        <v>64</v>
      </c>
      <c r="J2999" s="1650"/>
      <c r="K2999" s="1651"/>
      <c r="L2999" s="1651"/>
      <c r="M2999" s="1651"/>
      <c r="N2999" s="1651"/>
      <c r="O2999" s="1651"/>
      <c r="P2999" s="1651"/>
      <c r="Q2999" s="2108"/>
      <c r="R2999" s="610"/>
    </row>
    <row r="3000" spans="8:8" ht="33.75" customHeight="1">
      <c r="A3000" s="1954"/>
      <c r="B3000" s="1986" t="s">
        <v>70</v>
      </c>
      <c r="C3000" s="1783"/>
      <c r="D3000" s="1784"/>
      <c r="E3000" s="1785"/>
      <c r="F3000" s="1786" t="s">
        <v>247</v>
      </c>
      <c r="G3000" s="2106"/>
      <c r="H3000" s="1787"/>
      <c r="I3000" s="1788" t="s">
        <v>66</v>
      </c>
      <c r="J3000" s="1650"/>
      <c r="K3000" s="1651"/>
      <c r="L3000" s="1651"/>
      <c r="M3000" s="1651"/>
      <c r="N3000" s="1651"/>
      <c r="O3000" s="1651"/>
      <c r="P3000" s="1651"/>
      <c r="Q3000" s="2108"/>
      <c r="R3000" s="610"/>
    </row>
    <row r="3001" spans="8:8" ht="33.75" customHeight="1">
      <c r="A3001" s="1954"/>
      <c r="B3001" s="1986" t="s">
        <v>70</v>
      </c>
      <c r="C3001" s="1783"/>
      <c r="D3001" s="1784"/>
      <c r="E3001" s="1785"/>
      <c r="F3001" s="1786" t="s">
        <v>248</v>
      </c>
      <c r="G3001" s="2106"/>
      <c r="H3001" s="1787"/>
      <c r="I3001" s="1788" t="s">
        <v>65</v>
      </c>
      <c r="J3001" s="1653" t="s">
        <v>81</v>
      </c>
      <c r="K3001" s="1654"/>
      <c r="L3001" s="1654"/>
      <c r="M3001" s="1654"/>
      <c r="N3001" s="1654"/>
      <c r="O3001" s="1654"/>
      <c r="P3001" s="1654"/>
      <c r="Q3001" s="2109"/>
      <c r="R3001" s="610"/>
    </row>
    <row r="3002" spans="8:8" ht="33.75" customHeight="1">
      <c r="A3002" s="1954"/>
      <c r="B3002" s="2110" t="s">
        <v>70</v>
      </c>
      <c r="C3002" s="2111"/>
      <c r="D3002" s="2112"/>
      <c r="E3002" s="2113"/>
      <c r="F3002" s="2114"/>
      <c r="G3002" s="2115"/>
      <c r="H3002" s="2115"/>
      <c r="I3002" s="2116"/>
      <c r="J3002" s="2117"/>
      <c r="K3002" s="2118"/>
      <c r="L3002" s="2118"/>
      <c r="M3002" s="2118"/>
      <c r="N3002" s="2118"/>
      <c r="O3002" s="2118"/>
      <c r="P3002" s="2118"/>
      <c r="Q3002" s="2119"/>
      <c r="R3002" s="610"/>
    </row>
    <row r="3003" spans="8:8" s="927" ht="48.75" customFormat="1" customHeight="1">
      <c r="A3003" s="1439"/>
      <c r="B3003" s="2120"/>
      <c r="C3003" s="2120"/>
      <c r="D3003" s="2120"/>
      <c r="E3003" s="2120"/>
      <c r="F3003" s="2120"/>
      <c r="G3003" s="2120"/>
      <c r="H3003" s="2120"/>
      <c r="I3003" s="2120"/>
      <c r="J3003" s="2120"/>
      <c r="K3003" s="2120"/>
      <c r="L3003" s="2120"/>
      <c r="M3003" s="2120"/>
      <c r="N3003" s="2120"/>
      <c r="O3003" s="2120"/>
      <c r="P3003" s="2120"/>
      <c r="Q3003" s="2120"/>
      <c r="R3003" s="610"/>
    </row>
    <row r="3004" spans="8:8" ht="9.75" customHeight="1">
      <c r="A3004" s="1949">
        <f>A2965+1</f>
        <v>78.0</v>
      </c>
      <c r="B3004" s="1949"/>
      <c r="C3004" s="1949"/>
      <c r="D3004" s="1949"/>
      <c r="E3004" s="1949"/>
      <c r="F3004" s="1949"/>
      <c r="G3004" s="1949"/>
      <c r="H3004" s="1949"/>
      <c r="I3004" s="1949"/>
      <c r="J3004" s="1949"/>
      <c r="K3004" s="1949"/>
      <c r="L3004" s="1949"/>
      <c r="M3004" s="1949"/>
      <c r="N3004" s="1949"/>
      <c r="O3004" s="1949"/>
      <c r="P3004" s="1949"/>
      <c r="Q3004" s="1949"/>
      <c r="R3004" s="1949"/>
    </row>
    <row r="3005" spans="8:8" ht="16.5" customHeight="1">
      <c r="A3005" s="1950"/>
      <c r="B3005" s="1951" t="s">
        <v>51</v>
      </c>
      <c r="C3005" s="1952"/>
      <c r="D3005" s="1952"/>
      <c r="E3005" s="1952"/>
      <c r="F3005" s="1952"/>
      <c r="G3005" s="1952"/>
      <c r="H3005" s="1952"/>
      <c r="I3005" s="1952"/>
      <c r="J3005" s="1952"/>
      <c r="K3005" s="1952"/>
      <c r="L3005" s="1952"/>
      <c r="M3005" s="1952"/>
      <c r="N3005" s="1952"/>
      <c r="O3005" s="1952"/>
      <c r="P3005" s="1952"/>
      <c r="Q3005" s="1953"/>
      <c r="R3005" s="610"/>
    </row>
    <row r="3006" spans="8:8" ht="62.25" customHeight="1">
      <c r="A3006" s="1954"/>
      <c r="B3006" s="1955"/>
      <c r="C3006" s="1956"/>
      <c r="D3006" s="1957" t="str">
        <f>Master!$E$8</f>
        <v>Govt. Sr. Secondary School </v>
      </c>
      <c r="E3006" s="1958"/>
      <c r="F3006" s="1958"/>
      <c r="G3006" s="1958"/>
      <c r="H3006" s="1958"/>
      <c r="I3006" s="1958"/>
      <c r="J3006" s="1958"/>
      <c r="K3006" s="1958"/>
      <c r="L3006" s="1958"/>
      <c r="M3006" s="1958"/>
      <c r="N3006" s="1958"/>
      <c r="O3006" s="1958"/>
      <c r="P3006" s="1958"/>
      <c r="Q3006" s="1959"/>
      <c r="R3006" s="610"/>
    </row>
    <row r="3007" spans="8:8" ht="33.0" customHeight="1">
      <c r="A3007" s="1954"/>
      <c r="B3007" s="1960"/>
      <c r="C3007" s="1961"/>
      <c r="D3007" s="1962" t="str">
        <f>Master!$E$11</f>
        <v>P.S.-Bapini (Jodhpur)</v>
      </c>
      <c r="E3007" s="1962"/>
      <c r="F3007" s="1962"/>
      <c r="G3007" s="1962"/>
      <c r="H3007" s="1962"/>
      <c r="I3007" s="1962"/>
      <c r="J3007" s="1962"/>
      <c r="K3007" s="1962"/>
      <c r="L3007" s="1962"/>
      <c r="M3007" s="1962"/>
      <c r="N3007" s="1962"/>
      <c r="O3007" s="1962"/>
      <c r="P3007" s="1962"/>
      <c r="Q3007" s="1963"/>
      <c r="R3007" s="610"/>
    </row>
    <row r="3008" spans="8:8" ht="21.75" customHeight="1">
      <c r="A3008" s="1954"/>
      <c r="B3008" s="1964"/>
      <c r="C3008" s="1965" t="s">
        <v>151</v>
      </c>
      <c r="D3008" s="1966"/>
      <c r="E3008" s="1966"/>
      <c r="F3008" s="1966"/>
      <c r="G3008" s="1966"/>
      <c r="H3008" s="1967"/>
      <c r="I3008" s="1968" t="s">
        <v>128</v>
      </c>
      <c r="J3008" s="1969"/>
      <c r="K3008" s="1969"/>
      <c r="L3008" s="1970">
        <f>VLOOKUP(A3004,'Result Entry'!$B$6:$K$108,6,0)</f>
        <v>0.0</v>
      </c>
      <c r="M3008" s="1971"/>
      <c r="N3008" s="1972" t="s">
        <v>69</v>
      </c>
      <c r="O3008" s="1973"/>
      <c r="P3008" s="1974">
        <f>Master!$E$14</f>
        <v>8.151106901E9</v>
      </c>
      <c r="Q3008" s="1975"/>
      <c r="R3008" s="610"/>
    </row>
    <row r="3009" spans="8:8" ht="21.75" customHeight="1">
      <c r="A3009" s="1954"/>
      <c r="B3009" s="1976"/>
      <c r="C3009" s="1965"/>
      <c r="D3009" s="1966"/>
      <c r="E3009" s="1966"/>
      <c r="F3009" s="1966"/>
      <c r="G3009" s="1966"/>
      <c r="H3009" s="1967"/>
      <c r="I3009" s="1968"/>
      <c r="J3009" s="1969"/>
      <c r="K3009" s="1969"/>
      <c r="L3009" s="1970"/>
      <c r="M3009" s="1971"/>
      <c r="N3009" s="1470" t="s">
        <v>67</v>
      </c>
      <c r="O3009" s="1471"/>
      <c r="P3009" s="1472"/>
      <c r="Q3009" s="1977"/>
      <c r="R3009" s="610"/>
    </row>
    <row r="3010" spans="8:8" ht="21.75" customHeight="1">
      <c r="A3010" s="1954"/>
      <c r="B3010" s="1976"/>
      <c r="C3010" s="1978"/>
      <c r="D3010" s="1979"/>
      <c r="E3010" s="1979"/>
      <c r="F3010" s="1979"/>
      <c r="G3010" s="1979"/>
      <c r="H3010" s="1980"/>
      <c r="I3010" s="1981"/>
      <c r="J3010" s="1982"/>
      <c r="K3010" s="1982"/>
      <c r="L3010" s="1983"/>
      <c r="M3010" s="1984"/>
      <c r="N3010" s="1479" t="s">
        <v>52</v>
      </c>
      <c r="O3010" s="1480"/>
      <c r="P3010" s="1481" t="str">
        <f>Master!$E$6</f>
        <v>2022-23</v>
      </c>
      <c r="Q3010" s="1985"/>
      <c r="R3010" s="610"/>
    </row>
    <row r="3011" spans="8:8" ht="33.75" customHeight="1">
      <c r="A3011" s="1954"/>
      <c r="B3011" s="1986" t="s">
        <v>70</v>
      </c>
      <c r="C3011" s="1677" t="s">
        <v>21</v>
      </c>
      <c r="D3011" s="1678"/>
      <c r="E3011" s="1678"/>
      <c r="F3011" s="1678"/>
      <c r="G3011" s="1679"/>
      <c r="H3011" s="1680" t="s">
        <v>150</v>
      </c>
      <c r="I3011" s="1681">
        <f>VLOOKUP($A3004,'Result Entry'!$B$9:$FW$108,4,0)</f>
        <v>0.0</v>
      </c>
      <c r="J3011" s="1681"/>
      <c r="K3011" s="1681"/>
      <c r="L3011" s="1681"/>
      <c r="M3011" s="1681"/>
      <c r="N3011" s="1681"/>
      <c r="O3011" s="1681"/>
      <c r="P3011" s="1681"/>
      <c r="Q3011" s="1987"/>
      <c r="R3011" s="610"/>
    </row>
    <row r="3012" spans="8:8" ht="33.75" customHeight="1">
      <c r="A3012" s="1954"/>
      <c r="B3012" s="1986" t="s">
        <v>70</v>
      </c>
      <c r="C3012" s="1683" t="s">
        <v>23</v>
      </c>
      <c r="D3012" s="1684"/>
      <c r="E3012" s="1684"/>
      <c r="F3012" s="1684"/>
      <c r="G3012" s="1685"/>
      <c r="H3012" s="1686" t="s">
        <v>150</v>
      </c>
      <c r="I3012" s="1687">
        <f>VLOOKUP($A3004,'Result Entry'!$B$9:$FW$108,7,0)</f>
        <v>0.0</v>
      </c>
      <c r="J3012" s="1687"/>
      <c r="K3012" s="1687"/>
      <c r="L3012" s="1687"/>
      <c r="M3012" s="1687"/>
      <c r="N3012" s="1687"/>
      <c r="O3012" s="1687"/>
      <c r="P3012" s="1687"/>
      <c r="Q3012" s="1988"/>
      <c r="R3012" s="610"/>
    </row>
    <row r="3013" spans="8:8" ht="33.75" customHeight="1">
      <c r="A3013" s="1954"/>
      <c r="B3013" s="1986" t="s">
        <v>70</v>
      </c>
      <c r="C3013" s="1683" t="s">
        <v>24</v>
      </c>
      <c r="D3013" s="1684"/>
      <c r="E3013" s="1684"/>
      <c r="F3013" s="1684"/>
      <c r="G3013" s="1685"/>
      <c r="H3013" s="1686" t="s">
        <v>150</v>
      </c>
      <c r="I3013" s="1687">
        <f>VLOOKUP($A3004,'Result Entry'!$B$9:$FW$108,8,0)</f>
        <v>0.0</v>
      </c>
      <c r="J3013" s="1687"/>
      <c r="K3013" s="1687"/>
      <c r="L3013" s="1687"/>
      <c r="M3013" s="1687"/>
      <c r="N3013" s="1687"/>
      <c r="O3013" s="1687"/>
      <c r="P3013" s="1687"/>
      <c r="Q3013" s="1988"/>
      <c r="R3013" s="610"/>
    </row>
    <row r="3014" spans="8:8" ht="33.75" customHeight="1">
      <c r="A3014" s="1954"/>
      <c r="B3014" s="1986" t="s">
        <v>70</v>
      </c>
      <c r="C3014" s="1683" t="s">
        <v>53</v>
      </c>
      <c r="D3014" s="1684"/>
      <c r="E3014" s="1684"/>
      <c r="F3014" s="1684"/>
      <c r="G3014" s="1685"/>
      <c r="H3014" s="1686" t="s">
        <v>150</v>
      </c>
      <c r="I3014" s="1687">
        <f>VLOOKUP($A3004,'Result Entry'!$B$9:$FW$108,9,0)</f>
        <v>0.0</v>
      </c>
      <c r="J3014" s="1687"/>
      <c r="K3014" s="1687"/>
      <c r="L3014" s="1687"/>
      <c r="M3014" s="1687"/>
      <c r="N3014" s="1687"/>
      <c r="O3014" s="1687"/>
      <c r="P3014" s="1687"/>
      <c r="Q3014" s="1988"/>
      <c r="R3014" s="610"/>
    </row>
    <row r="3015" spans="8:8" ht="33.75" customHeight="1">
      <c r="A3015" s="1954"/>
      <c r="B3015" s="1986" t="s">
        <v>70</v>
      </c>
      <c r="C3015" s="1683" t="s">
        <v>54</v>
      </c>
      <c r="D3015" s="1684"/>
      <c r="E3015" s="1684"/>
      <c r="F3015" s="1684"/>
      <c r="G3015" s="1685"/>
      <c r="H3015" s="1686" t="s">
        <v>150</v>
      </c>
      <c r="I3015" s="1689" t="str">
        <f>CONCATENATE('Result Entry'!$G$4,'Result Entry'!$J$4)</f>
        <v>11(A)</v>
      </c>
      <c r="J3015" s="1687"/>
      <c r="K3015" s="1687"/>
      <c r="L3015" s="1687"/>
      <c r="M3015" s="1687"/>
      <c r="N3015" s="1687"/>
      <c r="O3015" s="1687"/>
      <c r="P3015" s="1687"/>
      <c r="Q3015" s="1988"/>
      <c r="R3015" s="610"/>
    </row>
    <row r="3016" spans="8:8" ht="33.75" customHeight="1">
      <c r="A3016" s="1954"/>
      <c r="B3016" s="1986" t="s">
        <v>70</v>
      </c>
      <c r="C3016" s="1742" t="s">
        <v>26</v>
      </c>
      <c r="D3016" s="1763"/>
      <c r="E3016" s="1763"/>
      <c r="F3016" s="1763"/>
      <c r="G3016" s="1989"/>
      <c r="H3016" s="1693" t="s">
        <v>150</v>
      </c>
      <c r="I3016" s="1694">
        <f>VLOOKUP($A3004,'Result Entry'!$B$9:$FW$108,10,0)</f>
        <v>0.0</v>
      </c>
      <c r="J3016" s="1694"/>
      <c r="K3016" s="1694"/>
      <c r="L3016" s="1694"/>
      <c r="M3016" s="1694"/>
      <c r="N3016" s="1694"/>
      <c r="O3016" s="1694"/>
      <c r="P3016" s="1694"/>
      <c r="Q3016" s="1990"/>
      <c r="R3016" s="610"/>
    </row>
    <row r="3017" spans="8:8" ht="33.75" customHeight="1">
      <c r="A3017" s="1954"/>
      <c r="B3017" s="1986" t="s">
        <v>70</v>
      </c>
      <c r="C3017" s="1991" t="s">
        <v>244</v>
      </c>
      <c r="D3017" s="1992"/>
      <c r="E3017" s="1993" t="s">
        <v>73</v>
      </c>
      <c r="F3017" s="1994" t="s">
        <v>74</v>
      </c>
      <c r="G3017" s="1994" t="s">
        <v>230</v>
      </c>
      <c r="H3017" s="1995" t="s">
        <v>169</v>
      </c>
      <c r="I3017" s="1701" t="s">
        <v>56</v>
      </c>
      <c r="J3017" s="1996"/>
      <c r="K3017" s="1996"/>
      <c r="L3017" s="1997" t="s">
        <v>231</v>
      </c>
      <c r="M3017" s="1998" t="s">
        <v>85</v>
      </c>
      <c r="N3017" s="1998"/>
      <c r="O3017" s="1999"/>
      <c r="P3017" s="2000" t="s">
        <v>77</v>
      </c>
      <c r="Q3017" s="2001" t="s">
        <v>99</v>
      </c>
      <c r="R3017" s="610"/>
    </row>
    <row r="3018" spans="8:8" ht="33.75" customHeight="1">
      <c r="A3018" s="1954"/>
      <c r="B3018" s="1986" t="s">
        <v>70</v>
      </c>
      <c r="C3018" s="2002"/>
      <c r="D3018" s="2003"/>
      <c r="E3018" s="2004"/>
      <c r="F3018" s="2005"/>
      <c r="G3018" s="2005"/>
      <c r="H3018" s="2006"/>
      <c r="I3018" s="2007" t="s">
        <v>233</v>
      </c>
      <c r="J3018" s="2008" t="s">
        <v>87</v>
      </c>
      <c r="K3018" s="2009" t="s">
        <v>109</v>
      </c>
      <c r="L3018" s="2010"/>
      <c r="M3018" s="2007" t="s">
        <v>233</v>
      </c>
      <c r="N3018" s="2008" t="s">
        <v>87</v>
      </c>
      <c r="O3018" s="2011" t="s">
        <v>110</v>
      </c>
      <c r="P3018" s="2012"/>
      <c r="Q3018" s="2013"/>
      <c r="R3018" s="610"/>
    </row>
    <row r="3019" spans="8:8" s="2014" ht="33.75" customFormat="1" customHeight="1">
      <c r="A3019" s="1954"/>
      <c r="B3019" s="1986" t="s">
        <v>70</v>
      </c>
      <c r="C3019" s="2015" t="s">
        <v>57</v>
      </c>
      <c r="D3019" s="2016"/>
      <c r="E3019" s="2017">
        <f>'Result Entry'!$L$7</f>
        <v>10.0</v>
      </c>
      <c r="F3019" s="2018">
        <f>'Result Entry'!$M$7</f>
        <v>10.0</v>
      </c>
      <c r="G3019" s="2018">
        <f>'Result Entry'!$N$7</f>
        <v>10.0</v>
      </c>
      <c r="H3019" s="2019">
        <f>SUM(E3019:G3019)</f>
        <v>30.0</v>
      </c>
      <c r="I3019" s="2020" t="s">
        <v>243</v>
      </c>
      <c r="J3019" s="2021" t="s">
        <v>243</v>
      </c>
      <c r="K3019" s="2022">
        <f>'Result Entry'!$P$7</f>
        <v>70.0</v>
      </c>
      <c r="L3019" s="2023">
        <f>SUM(H3019,K3019)</f>
        <v>100.0</v>
      </c>
      <c r="M3019" s="2020" t="s">
        <v>243</v>
      </c>
      <c r="N3019" s="2021" t="s">
        <v>243</v>
      </c>
      <c r="O3019" s="2019">
        <f>'Result Entry'!$R$7</f>
        <v>100.0</v>
      </c>
      <c r="P3019" s="2024">
        <f>SUM(L3019,O3019)</f>
        <v>200.0</v>
      </c>
      <c r="Q3019" s="2025"/>
      <c r="R3019" s="610"/>
    </row>
    <row r="3020" spans="8:8" s="1538" ht="33.75" customFormat="1" customHeight="1">
      <c r="A3020" s="1954"/>
      <c r="B3020" s="1986" t="s">
        <v>70</v>
      </c>
      <c r="C3020" s="1540" t="str">
        <f>'Result Entry'!$L$3</f>
        <v>HINDI Comp.</v>
      </c>
      <c r="D3020" s="1541"/>
      <c r="E3020" s="1728">
        <f>IF($L3008="TC",0,IF($L3008="Nso",0,VLOOKUP($A3004,'Result Entry'!$B$9:$FW$108,11,0)))</f>
        <v>0.0</v>
      </c>
      <c r="F3020" s="1729">
        <f>IF($L3008="TC",0,IF($L3008="Nso",0,VLOOKUP($A3004,'Result Entry'!$B$9:$FW$108,12,0)))</f>
        <v>0.0</v>
      </c>
      <c r="G3020" s="1729">
        <f>IF($L3008="TC",0,IF($L3008="Nso",0,VLOOKUP($A3004,'Result Entry'!$B$9:$FW$108,13,0)))</f>
        <v>0.0</v>
      </c>
      <c r="H3020" s="2026">
        <f>SUM(E3020:G3020)</f>
        <v>0.0</v>
      </c>
      <c r="I3020" s="2027" t="str">
        <f>CONCATENATE(U3020,"/",'Result Entry'!$P$7)</f>
        <v>0/70</v>
      </c>
      <c r="J3020" s="2028" t="str">
        <f>IF(V3020=0,"--",CONCATENATE(V3020,"/"))</f>
        <v>--</v>
      </c>
      <c r="K3020" s="2029">
        <f>SUM(U3020:V3020)</f>
        <v>0.0</v>
      </c>
      <c r="L3020" s="2030">
        <f>SUM(H3020,K3020)</f>
        <v>0.0</v>
      </c>
      <c r="M3020" s="2027" t="str">
        <f>CONCATENATE(W3020,"/",'Result Entry'!$R$7)</f>
        <v>0/100</v>
      </c>
      <c r="N3020" s="2028" t="str">
        <f>IF(X3020=0,"--",CONCATENATE(X3020,"/"))</f>
        <v>--</v>
      </c>
      <c r="O3020" s="2031">
        <f>SUM(W3020:X3020)</f>
        <v>0.0</v>
      </c>
      <c r="P3020" s="1734">
        <f>SUM(L3020,O3020)</f>
        <v>0.0</v>
      </c>
      <c r="Q3020" s="2032" t="str">
        <f>IF($L3008="TC",0,IF($L3008="Nso",0,VLOOKUP($A3004,'Result Entry'!$B$9:$FW$108,24,0)))</f>
        <v/>
      </c>
      <c r="R3020" s="610"/>
      <c r="U3020" s="2033">
        <f>IF($L3008="TC",0,IF($L3008="Nso",0,VLOOKUP($A3004,'Result Entry'!$B$9:$FW$108,15,0)))</f>
        <v>0.0</v>
      </c>
      <c r="V3020" s="2033">
        <v>0.0</v>
      </c>
      <c r="W3020" s="2033">
        <f>IF($L3008="TC",0,IF($L3008="Nso",0,VLOOKUP($A3004,'Result Entry'!$B$9:$FW$108,17,0)))</f>
        <v>0.0</v>
      </c>
      <c r="X3020" s="2033">
        <v>0.0</v>
      </c>
    </row>
    <row r="3021" spans="8:8" s="1538" ht="33.75" customFormat="1" customHeight="1">
      <c r="A3021" s="1954"/>
      <c r="B3021" s="1986" t="s">
        <v>70</v>
      </c>
      <c r="C3021" s="1551" t="str">
        <f>'Result Entry'!$Z$3</f>
        <v>ENGLISH Comp.</v>
      </c>
      <c r="D3021" s="1552"/>
      <c r="E3021" s="1728">
        <f>IF($L3008="TC",0,IF($L3008="Nso",0,VLOOKUP($A3004,'Result Entry'!$B$9:$FW$108,25,0)))</f>
        <v>0.0</v>
      </c>
      <c r="F3021" s="1729">
        <f>IF($L3008="TC",0,IF($L3008="Nso",0,VLOOKUP($A3004,'Result Entry'!$B$9:$FW$108,26,0)))</f>
        <v>0.0</v>
      </c>
      <c r="G3021" s="1729">
        <f>IF($L3008="TC",0,IF($L3008="Nso",0,VLOOKUP($A3004,'Result Entry'!$B$9:$FW$108,27,0)))</f>
        <v>0.0</v>
      </c>
      <c r="H3021" s="2034">
        <f t="shared" si="385" ref="H3021:H3026">SUM(E3021:G3021)</f>
        <v>0.0</v>
      </c>
      <c r="I3021" s="2035" t="str">
        <f>CONCATENATE(U3021,"/",'Result Entry'!$AD$7)</f>
        <v>0/70</v>
      </c>
      <c r="J3021" s="2036" t="str">
        <f>IF(V3021=0,"--",CONCATENATE(V3021,"/"))</f>
        <v>--</v>
      </c>
      <c r="K3021" s="2037">
        <f t="shared" si="386" ref="K3021:K3026">SUM(U3021:V3021)</f>
        <v>0.0</v>
      </c>
      <c r="L3021" s="2038">
        <f t="shared" si="387" ref="L3021:L3026">SUM(H3021,K3021)</f>
        <v>0.0</v>
      </c>
      <c r="M3021" s="2035" t="str">
        <f>CONCATENATE(W3021,"/",'Result Entry'!$AF$7)</f>
        <v>0/100</v>
      </c>
      <c r="N3021" s="2036" t="str">
        <f>IF(X3021=0,"--",CONCATENATE(X3021,"/"))</f>
        <v>--</v>
      </c>
      <c r="O3021" s="2031">
        <f t="shared" si="388" ref="O3021:O3026">SUM(W3021:X3021)</f>
        <v>0.0</v>
      </c>
      <c r="P3021" s="1734">
        <f t="shared" si="389" ref="P3021:P3026">SUM(L3021,O3021)</f>
        <v>0.0</v>
      </c>
      <c r="Q3021" s="2032" t="str">
        <f>IF($L3008="TC",0,IF($L3008="Nso",0,VLOOKUP($A3004,'Result Entry'!$B$9:$FW$108,38,0)))</f>
        <v/>
      </c>
      <c r="R3021" s="610"/>
      <c r="U3021" s="2039">
        <f>IF($L3008="TC",0,IF($L3008="Nso",0,VLOOKUP($A3004,'Result Entry'!$B$9:$FW$108,29,0)))</f>
        <v>0.0</v>
      </c>
      <c r="V3021" s="2039">
        <v>0.0</v>
      </c>
      <c r="W3021" s="2039">
        <f>IF($L3008="TC",0,IF($L3008="Nso",0,VLOOKUP($A3004,'Result Entry'!$B$9:$FW$108,31,0)))</f>
        <v>0.0</v>
      </c>
      <c r="X3021" s="2039">
        <v>0.0</v>
      </c>
    </row>
    <row r="3022" spans="8:8" s="1538" ht="33.75" customFormat="1" customHeight="1">
      <c r="A3022" s="1954"/>
      <c r="B3022" s="1986" t="s">
        <v>70</v>
      </c>
      <c r="C3022" s="1551">
        <f>IF(Y3022&gt;=1,'Result Entry'!$AO$3,0)</f>
        <v>0.0</v>
      </c>
      <c r="D3022" s="1552"/>
      <c r="E3022" s="1728">
        <f>IF($L3008="TC",0,IF($L3008="Nso",0,VLOOKUP($A3004,'Result Entry'!$B$9:$FW$108,40,0)))</f>
        <v>0.0</v>
      </c>
      <c r="F3022" s="1729">
        <f>IF($L3008="TC",0,IF($L3008="Nso",0,VLOOKUP($A3004,'Result Entry'!$B$9:$FW$108,41,0)))</f>
        <v>0.0</v>
      </c>
      <c r="G3022" s="1729">
        <f>IF($L3008="TC",0,IF($L3008="Nso",0,VLOOKUP($A3004,'Result Entry'!$B$9:$FW$108,42,0)))</f>
        <v>0.0</v>
      </c>
      <c r="H3022" s="2034">
        <f t="shared" si="385"/>
        <v>0.0</v>
      </c>
      <c r="I3022" s="2035" t="str">
        <f>CONCATENATE(U3022,"/",'Result Entry'!$AS$7)</f>
        <v>0/40</v>
      </c>
      <c r="J3022" s="2036" t="str">
        <f>IF(V3022=0,"--",CONCATENATE(V3022,"/",'Result Entry'!$AT$7))</f>
        <v>--</v>
      </c>
      <c r="K3022" s="2037">
        <f t="shared" si="386"/>
        <v>0.0</v>
      </c>
      <c r="L3022" s="2038">
        <f t="shared" si="387"/>
        <v>0.0</v>
      </c>
      <c r="M3022" s="2035" t="str">
        <f>CONCATENATE(W3022,"/",'Result Entry'!$AW$7)</f>
        <v>0/100</v>
      </c>
      <c r="N3022" s="2036" t="str">
        <f>IF(X3022=0,"--",CONCATENATE(X3022,"/",'Result Entry'!$AX$7))</f>
        <v>--</v>
      </c>
      <c r="O3022" s="2031">
        <f t="shared" si="388"/>
        <v>0.0</v>
      </c>
      <c r="P3022" s="1734">
        <f t="shared" si="389"/>
        <v>0.0</v>
      </c>
      <c r="Q3022" s="2032" t="str">
        <f>IF($L3008="TC",0,IF($L3008="Nso",0,VLOOKUP($A3004,'Result Entry'!$B$9:$FW$108,55,0)))</f>
        <v/>
      </c>
      <c r="R3022" s="610"/>
      <c r="U3022" s="2039">
        <f>IF($L3008="TC",0,IF($L3008="Nso",0,VLOOKUP($A3004,'Result Entry'!$B$9:$FW$108,44,0)))</f>
        <v>0.0</v>
      </c>
      <c r="V3022" s="2039">
        <f>IF($L3008="TC",0,IF($L3008="Nso",0,VLOOKUP($A3004,'Result Entry'!$B$9:$FW$108,45,0)))</f>
        <v>0.0</v>
      </c>
      <c r="W3022" s="2039">
        <f>IF($L3008="TC",0,IF($L3008="Nso",0,VLOOKUP($A3004,'Result Entry'!$B$9:$FW$108,48,0)))</f>
        <v>0.0</v>
      </c>
      <c r="X3022" s="2039">
        <f>IF($L3008="TC",0,IF($L3008="Nso",0,VLOOKUP($A3004,'Result Entry'!$B$9:$FW$108,49,0)))</f>
        <v>0.0</v>
      </c>
      <c r="Y3022" s="2039">
        <f>VLOOKUP($A3004,'Result Entry'!$B$9:$FW$108,39,0)</f>
        <v>0.0</v>
      </c>
    </row>
    <row r="3023" spans="8:8" s="1538" ht="33.75" customFormat="1" customHeight="1">
      <c r="A3023" s="1954"/>
      <c r="B3023" s="1986" t="s">
        <v>70</v>
      </c>
      <c r="C3023" s="1551">
        <f>IF(Y3023&gt;=1,'Result Entry'!$BF$3,0)</f>
        <v>0.0</v>
      </c>
      <c r="D3023" s="1552"/>
      <c r="E3023" s="1728">
        <f>IF($L3008="TC",0,IF($L3008="Nso",0,VLOOKUP($A3004,'Result Entry'!$B$9:$FW$108,57,0)))</f>
        <v>0.0</v>
      </c>
      <c r="F3023" s="1729">
        <f>IF($L3008="TC",0,IF($L3008="Nso",0,VLOOKUP($A3004,'Result Entry'!$B$9:$FW$108,58,0)))</f>
        <v>0.0</v>
      </c>
      <c r="G3023" s="1729">
        <f>IF($L3008="TC",0,IF($L3008="Nso",0,VLOOKUP($A3004,'Result Entry'!$B$9:$FW$108,59,0)))</f>
        <v>0.0</v>
      </c>
      <c r="H3023" s="2034">
        <f t="shared" si="385"/>
        <v>0.0</v>
      </c>
      <c r="I3023" s="2035" t="str">
        <f>CONCATENATE(U3023,"/",'Result Entry'!$BJ$7)</f>
        <v>0/70</v>
      </c>
      <c r="J3023" s="2036" t="str">
        <f>IF(V3023=0,"--",CONCATENATE(V3023,"/",'Result Entry'!$BK$7))</f>
        <v>--</v>
      </c>
      <c r="K3023" s="2037">
        <f t="shared" si="386"/>
        <v>0.0</v>
      </c>
      <c r="L3023" s="2038">
        <f t="shared" si="387"/>
        <v>0.0</v>
      </c>
      <c r="M3023" s="2035" t="str">
        <f>CONCATENATE(W3023,"/",'Result Entry'!$BN$7)</f>
        <v>0/100</v>
      </c>
      <c r="N3023" s="2036" t="str">
        <f>IF(X3023=0,"--",CONCATENATE(X3023,"/",'Result Entry'!$BO$7))</f>
        <v>--</v>
      </c>
      <c r="O3023" s="2031">
        <f t="shared" si="388"/>
        <v>0.0</v>
      </c>
      <c r="P3023" s="1734">
        <f t="shared" si="389"/>
        <v>0.0</v>
      </c>
      <c r="Q3023" s="2032" t="str">
        <f>IF($L3008="TC",0,IF($L3008="Nso",0,VLOOKUP($A3004,'Result Entry'!$B$9:$FW$108,72,0)))</f>
        <v/>
      </c>
      <c r="R3023" s="610"/>
      <c r="U3023" s="2039">
        <f>IF($L3008="TC",0,IF($L3008="Nso",0,VLOOKUP($A3004,'Result Entry'!$B$9:$FW$108,61,0)))</f>
        <v>0.0</v>
      </c>
      <c r="V3023" s="2039">
        <f>IF($L3008="TC",0,IF($L3008="Nso",0,VLOOKUP($A3004,'Result Entry'!$B$9:$FW$108,62,0)))</f>
        <v>0.0</v>
      </c>
      <c r="W3023" s="2039">
        <f>IF($L3008="TC",0,IF($L3008="Nso",0,VLOOKUP($A3004,'Result Entry'!$B$9:$FW$108,65,0)))</f>
        <v>0.0</v>
      </c>
      <c r="X3023" s="2039">
        <f>IF($L3008="TC",0,IF($L3008="Nso",0,VLOOKUP($A3004,'Result Entry'!$B$9:$FW$108,66,0)))</f>
        <v>0.0</v>
      </c>
      <c r="Y3023" s="2039">
        <f>VLOOKUP($A3004,'Result Entry'!$B$9:$FW$108,56,0)</f>
        <v>0.0</v>
      </c>
    </row>
    <row r="3024" spans="8:8" s="1538" ht="33.75" customFormat="1" customHeight="1">
      <c r="A3024" s="1954"/>
      <c r="B3024" s="1986" t="s">
        <v>70</v>
      </c>
      <c r="C3024" s="1554">
        <f>IF(Y3024&gt;=1,'Result Entry'!$BW$3,0)</f>
        <v>0.0</v>
      </c>
      <c r="D3024" s="2040"/>
      <c r="E3024" s="2041">
        <f>IF($L3008="TC",0,IF($L3008="Nso",0,VLOOKUP($A3004,'Result Entry'!$B$9:$FW$108,74,0)))</f>
        <v>0.0</v>
      </c>
      <c r="F3024" s="2042">
        <f>IF($L3008="TC",0,IF($L3008="Nso",0,VLOOKUP($A3004,'Result Entry'!$B$9:$FW$108,75,0)))</f>
        <v>0.0</v>
      </c>
      <c r="G3024" s="2042">
        <f>IF($L3008="TC",0,IF($L3008="Nso",0,VLOOKUP($A3004,'Result Entry'!$B$9:$FW$108,76,0)))</f>
        <v>0.0</v>
      </c>
      <c r="H3024" s="2043">
        <f t="shared" si="385"/>
        <v>0.0</v>
      </c>
      <c r="I3024" s="2044" t="str">
        <f>CONCATENATE(U3024,"/",'Result Entry'!$CA$7)</f>
        <v>0/70</v>
      </c>
      <c r="J3024" s="2045" t="str">
        <f>IF(V3024=0,"--",CONCATENATE(V3024,"/",'Result Entry'!$CB$7))</f>
        <v>--</v>
      </c>
      <c r="K3024" s="2046">
        <f t="shared" si="386"/>
        <v>0.0</v>
      </c>
      <c r="L3024" s="2047">
        <f t="shared" si="387"/>
        <v>0.0</v>
      </c>
      <c r="M3024" s="2044" t="str">
        <f>CONCATENATE(W3024,"/",'Result Entry'!$CE$7)</f>
        <v>0/100</v>
      </c>
      <c r="N3024" s="2045" t="str">
        <f>IF(X3024=0,"--",CONCATENATE(X3024,"/",'Result Entry'!$CF$7))</f>
        <v>--</v>
      </c>
      <c r="O3024" s="2043">
        <f t="shared" si="388"/>
        <v>0.0</v>
      </c>
      <c r="P3024" s="2048">
        <f t="shared" si="389"/>
        <v>0.0</v>
      </c>
      <c r="Q3024" s="2049" t="str">
        <f>IF($L3008="TC",0,IF($L3008="Nso",0,VLOOKUP($A3004,'Result Entry'!$B$9:$FW$108,89,0)))</f>
        <v/>
      </c>
      <c r="R3024" s="610"/>
      <c r="U3024" s="2041">
        <f>IF($L3008="TC",0,IF($L3008="Nso",0,VLOOKUP($A3004,'Result Entry'!$B$9:$FW$108,78,0)))</f>
        <v>0.0</v>
      </c>
      <c r="V3024" s="2041">
        <f>IF($L3008="TC",0,IF($L3008="Nso",0,VLOOKUP($A3004,'Result Entry'!$B$9:$FW$108,79,0)))</f>
        <v>0.0</v>
      </c>
      <c r="W3024" s="2041">
        <f>IF($L3008="TC",0,IF($L3008="Nso",0,VLOOKUP($A3004,'Result Entry'!$B$9:$FW$108,82,0)))</f>
        <v>0.0</v>
      </c>
      <c r="X3024" s="2041">
        <f>IF($L3008="TC",0,IF($L3008="Nso",0,VLOOKUP($A3004,'Result Entry'!$B$9:$FW$108,83,0)))</f>
        <v>0.0</v>
      </c>
      <c r="Y3024" s="2041">
        <f>VLOOKUP($A3004,'Result Entry'!$B$9:$FW$108,73,0)</f>
        <v>0.0</v>
      </c>
    </row>
    <row r="3025" spans="8:8" s="1538" ht="33.75" customFormat="1" customHeight="1">
      <c r="A3025" s="1954"/>
      <c r="B3025" s="1986" t="s">
        <v>70</v>
      </c>
      <c r="C3025" s="2050">
        <f>IF(Y3025&gt;=1,'Result Entry'!$CN$3,0)</f>
        <v>0.0</v>
      </c>
      <c r="D3025" s="2040"/>
      <c r="E3025" s="2051">
        <f>IF($L3008="TC",0,IF($L3008="Nso",0,VLOOKUP($A3004,'Result Entry'!$B$9:$FW$108,91,0)))</f>
        <v>0.0</v>
      </c>
      <c r="F3025" s="2052">
        <f>IF($L3008="TC",0,IF($L3008="Nso",0,VLOOKUP($A3004,'Result Entry'!$B$9:$FW$108,92,0)))</f>
        <v>0.0</v>
      </c>
      <c r="G3025" s="2052">
        <f>IF($L3008="TC",0,IF($L3008="Nso",0,VLOOKUP($A3004,'Result Entry'!$B$9:$FW$108,93,0)))</f>
        <v>0.0</v>
      </c>
      <c r="H3025" s="2053">
        <f t="shared" si="385"/>
        <v>0.0</v>
      </c>
      <c r="I3025" s="2054" t="str">
        <f>CONCATENATE(U3025,"/",'Result Entry'!$CR$7)</f>
        <v>0/70</v>
      </c>
      <c r="J3025" s="2055" t="str">
        <f>IF(V3025=0,"--",CONCATENATE(V3025,"/",'Result Entry'!$CS$7))</f>
        <v>--</v>
      </c>
      <c r="K3025" s="2056">
        <f t="shared" si="386"/>
        <v>0.0</v>
      </c>
      <c r="L3025" s="2057">
        <f t="shared" si="387"/>
        <v>0.0</v>
      </c>
      <c r="M3025" s="2054" t="str">
        <f>CONCATENATE(W3025,"/",'Result Entry'!$CV$7)</f>
        <v>0/100</v>
      </c>
      <c r="N3025" s="2055" t="str">
        <f>IF(X3025=0,"--",CONCATENATE(X3025,"/",'Result Entry'!$CW$7))</f>
        <v>--</v>
      </c>
      <c r="O3025" s="2053">
        <f t="shared" si="388"/>
        <v>0.0</v>
      </c>
      <c r="P3025" s="2058">
        <f t="shared" si="389"/>
        <v>0.0</v>
      </c>
      <c r="Q3025" s="2059" t="str">
        <f>IF($L3008="TC",0,IF($L3008="Nso",0,VLOOKUP($A3004,'Result Entry'!$B$9:$FW$108,106,0)))</f>
        <v/>
      </c>
      <c r="R3025" s="610"/>
      <c r="U3025" s="2051">
        <f>IF($L3008="TC",0,IF($L3008="Nso",0,VLOOKUP($A3004,'Result Entry'!$B$9:$FW$108,95,0)))</f>
        <v>0.0</v>
      </c>
      <c r="V3025" s="2051">
        <f>IF($L3008="TC",0,IF($L3008="Nso",0,VLOOKUP($A3004,'Result Entry'!$B$9:$FW$108,96,0)))</f>
        <v>0.0</v>
      </c>
      <c r="W3025" s="2051">
        <f>IF($L3008="TC",0,IF($L3008="Nso",0,VLOOKUP($A3004,'Result Entry'!$B$9:$FW$108,99,0)))</f>
        <v>0.0</v>
      </c>
      <c r="X3025" s="2051">
        <f>IF($L3008="TC",0,IF($L3008="Nso",0,VLOOKUP($A3004,'Result Entry'!$B$9:$FW$108,100,0)))</f>
        <v>0.0</v>
      </c>
      <c r="Y3025" s="2051">
        <f>VLOOKUP($A3004,'Result Entry'!$B$9:$FW$108,90,0)</f>
        <v>0.0</v>
      </c>
    </row>
    <row r="3026" spans="8:8" s="1538" ht="33.75" customFormat="1" customHeight="1">
      <c r="A3026" s="1954"/>
      <c r="B3026" s="1986" t="s">
        <v>70</v>
      </c>
      <c r="C3026" s="1554">
        <f>IF(Y3026&gt;=1,'Result Entry'!$DE$3,0)</f>
        <v>0.0</v>
      </c>
      <c r="D3026" s="2040"/>
      <c r="E3026" s="1739">
        <f>IF($L3008="TC",0,IF($L3008="Nso",0,VLOOKUP($A3004,'Result Entry'!$B$9:$FW$108,108,0)))</f>
        <v>0.0</v>
      </c>
      <c r="F3026" s="1740">
        <f>IF($L3008="TC",0,IF($L3008="Nso",0,VLOOKUP($A3004,'Result Entry'!$B$9:$FW$108,109,0)))</f>
        <v>0.0</v>
      </c>
      <c r="G3026" s="1740">
        <f>IF($L3008="TC",0,IF($L3008="Nso",0,VLOOKUP($A3004,'Result Entry'!$B$9:$FW$108,110,0)))</f>
        <v>0.0</v>
      </c>
      <c r="H3026" s="2060">
        <f t="shared" si="385"/>
        <v>0.0</v>
      </c>
      <c r="I3026" s="2061" t="str">
        <f>CONCATENATE(U3026,"/",'Result Entry'!$DI$7)</f>
        <v>0/70</v>
      </c>
      <c r="J3026" s="2062" t="str">
        <f>IF(V3026=0,"--",CONCATENATE(V3026,"/",'Result Entry'!$DJ$7))</f>
        <v>--</v>
      </c>
      <c r="K3026" s="2063">
        <f t="shared" si="386"/>
        <v>0.0</v>
      </c>
      <c r="L3026" s="2064">
        <f t="shared" si="387"/>
        <v>0.0</v>
      </c>
      <c r="M3026" s="2061" t="str">
        <f>CONCATENATE(W3026,"/",'Result Entry'!$DM$7)</f>
        <v>0/100</v>
      </c>
      <c r="N3026" s="2062" t="str">
        <f>IF(X3026=0,"--",CONCATENATE(X3026,"/",'Result Entry'!$DN$7))</f>
        <v>--</v>
      </c>
      <c r="O3026" s="2060">
        <f t="shared" si="388"/>
        <v>0.0</v>
      </c>
      <c r="P3026" s="1746">
        <f t="shared" si="389"/>
        <v>0.0</v>
      </c>
      <c r="Q3026" s="2032" t="str">
        <f>IF($L3008="TC",0,IF($L3008="Nso",0,VLOOKUP($A3004,'Result Entry'!$B$9:$FW$108,123,0)))</f>
        <v/>
      </c>
      <c r="R3026" s="610"/>
      <c r="U3026" s="2065">
        <f>IF($L3008="TC",0,IF($L3008="Nso",0,VLOOKUP($A3004,'Result Entry'!$B$9:$FW$108,112,0)))</f>
        <v>0.0</v>
      </c>
      <c r="V3026" s="2065">
        <f>IF($L3008="TC",0,IF($L3008="Nso",0,VLOOKUP($A3004,'Result Entry'!$B$9:$FW$108,113,0)))</f>
        <v>0.0</v>
      </c>
      <c r="W3026" s="2065">
        <f>IF($L3008="TC",0,IF($L3008="Nso",0,VLOOKUP($A3004,'Result Entry'!$B$9:$FW$108,116,0)))</f>
        <v>0.0</v>
      </c>
      <c r="X3026" s="2065">
        <f>IF($L3008="TC",0,IF($L3008="Nso",0,VLOOKUP($A3004,'Result Entry'!$B$9:$FW$108,117,0)))</f>
        <v>0.0</v>
      </c>
      <c r="Y3026" s="2065">
        <f>VLOOKUP($A3004,'Result Entry'!$B$9:$FW$108,107,0)</f>
        <v>0.0</v>
      </c>
    </row>
    <row r="3027" spans="8:8" ht="33.75" customHeight="1">
      <c r="A3027" s="1954"/>
      <c r="B3027" s="1986" t="s">
        <v>70</v>
      </c>
      <c r="C3027" s="1565" t="s">
        <v>78</v>
      </c>
      <c r="D3027" s="1566"/>
      <c r="E3027" s="1567"/>
      <c r="F3027" s="1747" t="s">
        <v>79</v>
      </c>
      <c r="G3027" s="2066"/>
      <c r="H3027" s="1748"/>
      <c r="I3027" s="1747" t="s">
        <v>80</v>
      </c>
      <c r="J3027" s="1749"/>
      <c r="K3027" s="2067" t="s">
        <v>42</v>
      </c>
      <c r="L3027" s="2068"/>
      <c r="M3027" s="2067" t="s">
        <v>92</v>
      </c>
      <c r="N3027" s="1753"/>
      <c r="O3027" s="1752" t="s">
        <v>40</v>
      </c>
      <c r="P3027" s="1753"/>
      <c r="Q3027" s="2069" t="s">
        <v>44</v>
      </c>
      <c r="R3027" s="610"/>
    </row>
    <row r="3028" spans="8:8" ht="33.75" customHeight="1">
      <c r="A3028" s="1954"/>
      <c r="B3028" s="1986" t="s">
        <v>70</v>
      </c>
      <c r="C3028" s="1577"/>
      <c r="D3028" s="1578"/>
      <c r="E3028" s="1579"/>
      <c r="F3028" s="1755">
        <f>IF($L3008="TC",0,IF($L3008="Nso",0,VLOOKUP($A3004,'Result Entry'!$B$9:$FW$108,171,0)))</f>
        <v>0.0</v>
      </c>
      <c r="G3028" s="2070"/>
      <c r="H3028" s="1756"/>
      <c r="I3028" s="2071">
        <f>IF($L3008="TC",0,IF($L3008="Nso",0,VLOOKUP($A3004,'Result Entry'!$B$9:$FW$108,172,0)))</f>
        <v>0.0</v>
      </c>
      <c r="J3028" s="2072"/>
      <c r="K3028" s="2073">
        <f>IF($L3008="TC",0,IF($L3008="Nso",0,VLOOKUP($A3004,'Result Entry'!$B$9:$FW$108,173,0)))</f>
        <v>0.0</v>
      </c>
      <c r="L3028" s="2074"/>
      <c r="M3028" s="2075" t="str">
        <f>IF($L3008="TC",0,IF($L3008="Nso",0,VLOOKUP($A3004,'Result Entry'!$B$9:$FW$108,174,0)))</f>
        <v/>
      </c>
      <c r="N3028" s="2076"/>
      <c r="O3028" s="1535" t="str">
        <f>VLOOKUP($A3004,'Result Entry'!$B$9:$FW$108,175,0)</f>
        <v/>
      </c>
      <c r="P3028" s="1534"/>
      <c r="Q3028" s="2077" t="str">
        <f>IF($L3008="TC",0,IF($L3008="Nso",0,VLOOKUP($A3004,'Result Entry'!$B$9:$FW$108,177,0)))</f>
        <v/>
      </c>
      <c r="R3028" s="610"/>
    </row>
    <row r="3029" spans="8:8" ht="33.75" customHeight="1">
      <c r="A3029" s="1954"/>
      <c r="B3029" s="1986" t="s">
        <v>70</v>
      </c>
      <c r="C3029" s="2078" t="s">
        <v>59</v>
      </c>
      <c r="D3029" s="2079"/>
      <c r="E3029" s="2079"/>
      <c r="F3029" s="2079"/>
      <c r="G3029" s="2079"/>
      <c r="H3029" s="2079"/>
      <c r="I3029" s="2080"/>
      <c r="J3029" s="1592" t="s">
        <v>60</v>
      </c>
      <c r="K3029" s="1592"/>
      <c r="L3029" s="1592"/>
      <c r="M3029" s="1593"/>
      <c r="N3029" s="1760">
        <f>VLOOKUP($A3004,'Result Entry'!$B$9:$FW$108,168,0)</f>
        <v>0.0</v>
      </c>
      <c r="O3029" s="1761"/>
      <c r="P3029" s="2081" t="s">
        <v>38</v>
      </c>
      <c r="Q3029" s="2082"/>
      <c r="R3029" s="610"/>
    </row>
    <row r="3030" spans="8:8" ht="33.75" customHeight="1">
      <c r="A3030" s="1954"/>
      <c r="B3030" s="1986" t="s">
        <v>70</v>
      </c>
      <c r="C3030" s="1598" t="s">
        <v>244</v>
      </c>
      <c r="D3030" s="1599"/>
      <c r="E3030" s="1599"/>
      <c r="F3030" s="2083" t="s">
        <v>158</v>
      </c>
      <c r="G3030" s="2084"/>
      <c r="H3030" s="2085"/>
      <c r="I3030" s="2086" t="s">
        <v>242</v>
      </c>
      <c r="J3030" s="1603" t="s">
        <v>61</v>
      </c>
      <c r="K3030" s="1603"/>
      <c r="L3030" s="1603"/>
      <c r="M3030" s="1604"/>
      <c r="N3030" s="1762">
        <f>VLOOKUP($A3004,'Result Entry'!$B$9:$FW$108,169,0)</f>
        <v>0.0</v>
      </c>
      <c r="O3030" s="1763"/>
      <c r="P3030" s="1607" t="str">
        <f>VLOOKUP($A3004,'Result Entry'!$B$9:$FW$108,170,0)</f>
        <v/>
      </c>
      <c r="Q3030" s="2087"/>
      <c r="R3030" s="610"/>
    </row>
    <row r="3031" spans="8:8" ht="33.75" customHeight="1">
      <c r="A3031" s="1954"/>
      <c r="B3031" s="1986" t="s">
        <v>70</v>
      </c>
      <c r="C3031" s="1598"/>
      <c r="D3031" s="1599"/>
      <c r="E3031" s="1599"/>
      <c r="F3031" s="2088"/>
      <c r="G3031" s="2089"/>
      <c r="H3031" s="2090"/>
      <c r="I3031" s="2091" t="s">
        <v>100</v>
      </c>
      <c r="J3031" s="1612" t="s">
        <v>62</v>
      </c>
      <c r="K3031" s="1612"/>
      <c r="L3031" s="1612"/>
      <c r="M3031" s="1613"/>
      <c r="N3031" s="2092">
        <f>IF($L3008="TC","Transferred",IF($L3008="Nso","NameSeparated",VLOOKUP($A3004,'Result Entry'!$B$9:$FW$108,178,0)))</f>
        <v>0.0</v>
      </c>
      <c r="O3031" s="2092"/>
      <c r="P3031" s="2092"/>
      <c r="Q3031" s="2093"/>
      <c r="R3031" s="610"/>
    </row>
    <row r="3032" spans="8:8" ht="33.75" customHeight="1">
      <c r="A3032" s="1954"/>
      <c r="B3032" s="1986" t="s">
        <v>70</v>
      </c>
      <c r="C3032" s="1766" t="str">
        <f>'Result Entry'!$DU$3</f>
        <v>Foundation Of Information Tech.</v>
      </c>
      <c r="D3032" s="1767"/>
      <c r="E3032" s="1768"/>
      <c r="F3032" s="1769" t="str">
        <f>IF(OR($L3008="TC",$L3008="Nso"),"",VLOOKUP($A3004,'Result Entry'!$B$9:$GS$108,196,0))</f>
        <v>0/200</v>
      </c>
      <c r="G3032" s="1769"/>
      <c r="H3032" s="1769"/>
      <c r="I3032" s="1770" t="str">
        <f>IF(F3032="","",VLOOKUP($A3004,'Result Entry'!$B$9:$GS$108,137,0))</f>
        <v/>
      </c>
      <c r="J3032" s="1621" t="s">
        <v>72</v>
      </c>
      <c r="K3032" s="1621"/>
      <c r="L3032" s="1621"/>
      <c r="M3032" s="1622"/>
      <c r="N3032" s="2094">
        <f>'Result Entry'!$T$2</f>
        <v>45041.0</v>
      </c>
      <c r="O3032" s="2095"/>
      <c r="P3032" s="2095"/>
      <c r="Q3032" s="2096"/>
      <c r="R3032" s="610"/>
    </row>
    <row r="3033" spans="8:8" ht="33.75" customHeight="1">
      <c r="A3033" s="1954"/>
      <c r="B3033" s="1986" t="s">
        <v>70</v>
      </c>
      <c r="C3033" s="1774" t="str">
        <f>'Result Entry'!$EI$3</f>
        <v>G.I.A.I.-II</v>
      </c>
      <c r="D3033" s="1775"/>
      <c r="E3033" s="1776"/>
      <c r="F3033" s="1769" t="str">
        <f>IF(OR($L3008="TC",$L3008="Nso"),"",VLOOKUP($A3004,'Result Entry'!$B$9:$GS$108,200,0))</f>
        <v>0/200</v>
      </c>
      <c r="G3033" s="1769"/>
      <c r="H3033" s="1769"/>
      <c r="I3033" s="1770" t="str">
        <f>IF(F3033="","",VLOOKUP($A3004,'Result Entry'!$B$9:$GS$108,149,0))</f>
        <v/>
      </c>
      <c r="J3033" s="1626"/>
      <c r="K3033" s="1627"/>
      <c r="L3033" s="1627"/>
      <c r="M3033" s="1627"/>
      <c r="N3033" s="1627"/>
      <c r="O3033" s="1627"/>
      <c r="P3033" s="1627"/>
      <c r="Q3033" s="2097"/>
      <c r="R3033" s="610"/>
    </row>
    <row r="3034" spans="8:8" ht="33.75" customHeight="1">
      <c r="A3034" s="1954"/>
      <c r="B3034" s="1986" t="s">
        <v>70</v>
      </c>
      <c r="C3034" s="1774" t="str">
        <f>'Result Entry'!$EU$3</f>
        <v>SOC.SER.PLAN</v>
      </c>
      <c r="D3034" s="1775"/>
      <c r="E3034" s="1776"/>
      <c r="F3034" s="1769" t="str">
        <f>IF(OR($L3008="TC",$L3008="Nso"),"",VLOOKUP($A3004,'Result Entry'!$B$9:$HS$108,204,0))</f>
        <v>0/200</v>
      </c>
      <c r="G3034" s="1769"/>
      <c r="H3034" s="1769"/>
      <c r="I3034" s="1770" t="str">
        <f>IF(F3034="","",VLOOKUP($A3004,'Result Entry'!$B$9:$GS$108,161,0))</f>
        <v/>
      </c>
      <c r="J3034" s="1629" t="s">
        <v>175</v>
      </c>
      <c r="K3034" s="2098"/>
      <c r="L3034" s="2098"/>
      <c r="M3034" s="1630"/>
      <c r="N3034" s="2099"/>
      <c r="O3034" s="2100"/>
      <c r="P3034" s="2100"/>
      <c r="Q3034" s="2101"/>
      <c r="R3034" s="610"/>
    </row>
    <row r="3035" spans="8:8" ht="33.75" customHeight="1">
      <c r="A3035" s="1954"/>
      <c r="B3035" s="1986" t="s">
        <v>70</v>
      </c>
      <c r="C3035" s="1774" t="str">
        <f>'Result Entry'!$FG$3</f>
        <v>Jeewan Kaushal</v>
      </c>
      <c r="D3035" s="1775"/>
      <c r="E3035" s="1776"/>
      <c r="F3035" s="1769" t="str">
        <f>IF(OR($L3008="TC",$L3008="Nso"),"",VLOOKUP($A3004,'Result Entry'!$B$9:$HS$108,208,0))</f>
        <v>0/100</v>
      </c>
      <c r="G3035" s="1769"/>
      <c r="H3035" s="1769"/>
      <c r="I3035" s="1770" t="str">
        <f>IF(F3035="","",VLOOKUP($A3004,'Result Entry'!$B$9:$HS$108,167,0))</f>
        <v/>
      </c>
      <c r="J3035" s="1629" t="s">
        <v>149</v>
      </c>
      <c r="K3035" s="2098"/>
      <c r="L3035" s="2098"/>
      <c r="M3035" s="1630"/>
      <c r="N3035" s="1630"/>
      <c r="O3035" s="1630"/>
      <c r="P3035" s="1630"/>
      <c r="Q3035" s="2102"/>
      <c r="R3035" s="610"/>
    </row>
    <row r="3036" spans="8:8" ht="33.75" customHeight="1">
      <c r="A3036" s="1954"/>
      <c r="B3036" s="1986" t="s">
        <v>70</v>
      </c>
      <c r="C3036" s="1777" t="s">
        <v>181</v>
      </c>
      <c r="D3036" s="1778"/>
      <c r="E3036" s="1779"/>
      <c r="F3036" s="2103" t="s">
        <v>182</v>
      </c>
      <c r="G3036" s="2104"/>
      <c r="H3036" s="2105"/>
      <c r="I3036" s="1782" t="s">
        <v>31</v>
      </c>
      <c r="J3036" s="1629" t="s">
        <v>176</v>
      </c>
      <c r="K3036" s="2098"/>
      <c r="L3036" s="2098"/>
      <c r="M3036" s="1630"/>
      <c r="N3036" s="1630"/>
      <c r="O3036" s="1630"/>
      <c r="P3036" s="1630"/>
      <c r="Q3036" s="2102"/>
      <c r="R3036" s="610"/>
    </row>
    <row r="3037" spans="8:8" ht="33.75" customHeight="1">
      <c r="A3037" s="1954"/>
      <c r="B3037" s="1986" t="s">
        <v>70</v>
      </c>
      <c r="C3037" s="1783"/>
      <c r="D3037" s="1784"/>
      <c r="E3037" s="1785"/>
      <c r="F3037" s="1786" t="s">
        <v>245</v>
      </c>
      <c r="G3037" s="2106"/>
      <c r="H3037" s="1787"/>
      <c r="I3037" s="1788" t="s">
        <v>63</v>
      </c>
      <c r="J3037" s="1647" t="s">
        <v>68</v>
      </c>
      <c r="K3037" s="1648"/>
      <c r="L3037" s="1648"/>
      <c r="M3037" s="1648"/>
      <c r="N3037" s="1648"/>
      <c r="O3037" s="1648"/>
      <c r="P3037" s="1648"/>
      <c r="Q3037" s="2107"/>
      <c r="R3037" s="610"/>
    </row>
    <row r="3038" spans="8:8" ht="33.75" customHeight="1">
      <c r="A3038" s="1954"/>
      <c r="B3038" s="1986" t="s">
        <v>70</v>
      </c>
      <c r="C3038" s="1783"/>
      <c r="D3038" s="1784"/>
      <c r="E3038" s="1785"/>
      <c r="F3038" s="1786" t="s">
        <v>246</v>
      </c>
      <c r="G3038" s="2106"/>
      <c r="H3038" s="1787"/>
      <c r="I3038" s="1788" t="s">
        <v>64</v>
      </c>
      <c r="J3038" s="1650"/>
      <c r="K3038" s="1651"/>
      <c r="L3038" s="1651"/>
      <c r="M3038" s="1651"/>
      <c r="N3038" s="1651"/>
      <c r="O3038" s="1651"/>
      <c r="P3038" s="1651"/>
      <c r="Q3038" s="2108"/>
      <c r="R3038" s="610"/>
    </row>
    <row r="3039" spans="8:8" ht="33.75" customHeight="1">
      <c r="A3039" s="1954"/>
      <c r="B3039" s="1986" t="s">
        <v>70</v>
      </c>
      <c r="C3039" s="1783"/>
      <c r="D3039" s="1784"/>
      <c r="E3039" s="1785"/>
      <c r="F3039" s="1786" t="s">
        <v>247</v>
      </c>
      <c r="G3039" s="2106"/>
      <c r="H3039" s="1787"/>
      <c r="I3039" s="1788" t="s">
        <v>66</v>
      </c>
      <c r="J3039" s="1650"/>
      <c r="K3039" s="1651"/>
      <c r="L3039" s="1651"/>
      <c r="M3039" s="1651"/>
      <c r="N3039" s="1651"/>
      <c r="O3039" s="1651"/>
      <c r="P3039" s="1651"/>
      <c r="Q3039" s="2108"/>
      <c r="R3039" s="610"/>
    </row>
    <row r="3040" spans="8:8" ht="33.75" customHeight="1">
      <c r="A3040" s="1954"/>
      <c r="B3040" s="1986" t="s">
        <v>70</v>
      </c>
      <c r="C3040" s="1783"/>
      <c r="D3040" s="1784"/>
      <c r="E3040" s="1785"/>
      <c r="F3040" s="1786" t="s">
        <v>248</v>
      </c>
      <c r="G3040" s="2106"/>
      <c r="H3040" s="1787"/>
      <c r="I3040" s="1788" t="s">
        <v>65</v>
      </c>
      <c r="J3040" s="1653" t="s">
        <v>81</v>
      </c>
      <c r="K3040" s="1654"/>
      <c r="L3040" s="1654"/>
      <c r="M3040" s="1654"/>
      <c r="N3040" s="1654"/>
      <c r="O3040" s="1654"/>
      <c r="P3040" s="1654"/>
      <c r="Q3040" s="2109"/>
      <c r="R3040" s="610"/>
    </row>
    <row r="3041" spans="8:8" ht="33.75" customHeight="1">
      <c r="A3041" s="1954"/>
      <c r="B3041" s="2110" t="s">
        <v>70</v>
      </c>
      <c r="C3041" s="2111"/>
      <c r="D3041" s="2112"/>
      <c r="E3041" s="2113"/>
      <c r="F3041" s="2114"/>
      <c r="G3041" s="2115"/>
      <c r="H3041" s="2115"/>
      <c r="I3041" s="2116"/>
      <c r="J3041" s="2117"/>
      <c r="K3041" s="2118"/>
      <c r="L3041" s="2118"/>
      <c r="M3041" s="2118"/>
      <c r="N3041" s="2118"/>
      <c r="O3041" s="2118"/>
      <c r="P3041" s="2118"/>
      <c r="Q3041" s="2119"/>
      <c r="R3041" s="610"/>
    </row>
    <row r="3042" spans="8:8" s="927" ht="48.75" customFormat="1" customHeight="1">
      <c r="A3042" s="1439"/>
      <c r="B3042" s="2120"/>
      <c r="C3042" s="2120"/>
      <c r="D3042" s="2120"/>
      <c r="E3042" s="2120"/>
      <c r="F3042" s="2120"/>
      <c r="G3042" s="2120"/>
      <c r="H3042" s="2120"/>
      <c r="I3042" s="2120"/>
      <c r="J3042" s="2120"/>
      <c r="K3042" s="2120"/>
      <c r="L3042" s="2120"/>
      <c r="M3042" s="2120"/>
      <c r="N3042" s="2120"/>
      <c r="O3042" s="2120"/>
      <c r="P3042" s="2120"/>
      <c r="Q3042" s="2120"/>
      <c r="R3042" s="610"/>
    </row>
    <row r="3043" spans="8:8" ht="9.75" customHeight="1">
      <c r="A3043" s="1949">
        <f>A3004+1</f>
        <v>79.0</v>
      </c>
      <c r="B3043" s="1949"/>
      <c r="C3043" s="1949"/>
      <c r="D3043" s="1949"/>
      <c r="E3043" s="1949"/>
      <c r="F3043" s="1949"/>
      <c r="G3043" s="1949"/>
      <c r="H3043" s="1949"/>
      <c r="I3043" s="1949"/>
      <c r="J3043" s="1949"/>
      <c r="K3043" s="1949"/>
      <c r="L3043" s="1949"/>
      <c r="M3043" s="1949"/>
      <c r="N3043" s="1949"/>
      <c r="O3043" s="1949"/>
      <c r="P3043" s="1949"/>
      <c r="Q3043" s="1949"/>
      <c r="R3043" s="1949"/>
    </row>
    <row r="3044" spans="8:8" ht="16.5" customHeight="1">
      <c r="A3044" s="1950"/>
      <c r="B3044" s="1951" t="s">
        <v>51</v>
      </c>
      <c r="C3044" s="1952"/>
      <c r="D3044" s="1952"/>
      <c r="E3044" s="1952"/>
      <c r="F3044" s="1952"/>
      <c r="G3044" s="1952"/>
      <c r="H3044" s="1952"/>
      <c r="I3044" s="1952"/>
      <c r="J3044" s="1952"/>
      <c r="K3044" s="1952"/>
      <c r="L3044" s="1952"/>
      <c r="M3044" s="1952"/>
      <c r="N3044" s="1952"/>
      <c r="O3044" s="1952"/>
      <c r="P3044" s="1952"/>
      <c r="Q3044" s="1953"/>
      <c r="R3044" s="610"/>
    </row>
    <row r="3045" spans="8:8" ht="62.25" customHeight="1">
      <c r="A3045" s="1954"/>
      <c r="B3045" s="1955"/>
      <c r="C3045" s="1956"/>
      <c r="D3045" s="1957" t="str">
        <f>Master!$E$8</f>
        <v>Govt. Sr. Secondary School </v>
      </c>
      <c r="E3045" s="1958"/>
      <c r="F3045" s="1958"/>
      <c r="G3045" s="1958"/>
      <c r="H3045" s="1958"/>
      <c r="I3045" s="1958"/>
      <c r="J3045" s="1958"/>
      <c r="K3045" s="1958"/>
      <c r="L3045" s="1958"/>
      <c r="M3045" s="1958"/>
      <c r="N3045" s="1958"/>
      <c r="O3045" s="1958"/>
      <c r="P3045" s="1958"/>
      <c r="Q3045" s="1959"/>
      <c r="R3045" s="610"/>
    </row>
    <row r="3046" spans="8:8" ht="33.0" customHeight="1">
      <c r="A3046" s="1954"/>
      <c r="B3046" s="1960"/>
      <c r="C3046" s="1961"/>
      <c r="D3046" s="1962" t="str">
        <f>Master!$E$11</f>
        <v>P.S.-Bapini (Jodhpur)</v>
      </c>
      <c r="E3046" s="1962"/>
      <c r="F3046" s="1962"/>
      <c r="G3046" s="1962"/>
      <c r="H3046" s="1962"/>
      <c r="I3046" s="1962"/>
      <c r="J3046" s="1962"/>
      <c r="K3046" s="1962"/>
      <c r="L3046" s="1962"/>
      <c r="M3046" s="1962"/>
      <c r="N3046" s="1962"/>
      <c r="O3046" s="1962"/>
      <c r="P3046" s="1962"/>
      <c r="Q3046" s="1963"/>
      <c r="R3046" s="610"/>
    </row>
    <row r="3047" spans="8:8" ht="21.75" customHeight="1">
      <c r="A3047" s="1954"/>
      <c r="B3047" s="1964"/>
      <c r="C3047" s="1965" t="s">
        <v>151</v>
      </c>
      <c r="D3047" s="1966"/>
      <c r="E3047" s="1966"/>
      <c r="F3047" s="1966"/>
      <c r="G3047" s="1966"/>
      <c r="H3047" s="1967"/>
      <c r="I3047" s="1968" t="s">
        <v>128</v>
      </c>
      <c r="J3047" s="1969"/>
      <c r="K3047" s="1969"/>
      <c r="L3047" s="1970">
        <f>VLOOKUP(A3043,'Result Entry'!$B$6:$K$108,6,0)</f>
        <v>0.0</v>
      </c>
      <c r="M3047" s="1971"/>
      <c r="N3047" s="1972" t="s">
        <v>69</v>
      </c>
      <c r="O3047" s="1973"/>
      <c r="P3047" s="1974">
        <f>Master!$E$14</f>
        <v>8.151106901E9</v>
      </c>
      <c r="Q3047" s="1975"/>
      <c r="R3047" s="610"/>
    </row>
    <row r="3048" spans="8:8" ht="21.75" customHeight="1">
      <c r="A3048" s="1954"/>
      <c r="B3048" s="1976"/>
      <c r="C3048" s="1965"/>
      <c r="D3048" s="1966"/>
      <c r="E3048" s="1966"/>
      <c r="F3048" s="1966"/>
      <c r="G3048" s="1966"/>
      <c r="H3048" s="1967"/>
      <c r="I3048" s="1968"/>
      <c r="J3048" s="1969"/>
      <c r="K3048" s="1969"/>
      <c r="L3048" s="1970"/>
      <c r="M3048" s="1971"/>
      <c r="N3048" s="1470" t="s">
        <v>67</v>
      </c>
      <c r="O3048" s="1471"/>
      <c r="P3048" s="1472"/>
      <c r="Q3048" s="1977"/>
      <c r="R3048" s="610"/>
    </row>
    <row r="3049" spans="8:8" ht="21.75" customHeight="1">
      <c r="A3049" s="1954"/>
      <c r="B3049" s="1976"/>
      <c r="C3049" s="1978"/>
      <c r="D3049" s="1979"/>
      <c r="E3049" s="1979"/>
      <c r="F3049" s="1979"/>
      <c r="G3049" s="1979"/>
      <c r="H3049" s="1980"/>
      <c r="I3049" s="1981"/>
      <c r="J3049" s="1982"/>
      <c r="K3049" s="1982"/>
      <c r="L3049" s="1983"/>
      <c r="M3049" s="1984"/>
      <c r="N3049" s="1479" t="s">
        <v>52</v>
      </c>
      <c r="O3049" s="1480"/>
      <c r="P3049" s="1481" t="str">
        <f>Master!$E$6</f>
        <v>2022-23</v>
      </c>
      <c r="Q3049" s="1985"/>
      <c r="R3049" s="610"/>
    </row>
    <row r="3050" spans="8:8" ht="33.75" customHeight="1">
      <c r="A3050" s="1954"/>
      <c r="B3050" s="1986" t="s">
        <v>70</v>
      </c>
      <c r="C3050" s="1677" t="s">
        <v>21</v>
      </c>
      <c r="D3050" s="1678"/>
      <c r="E3050" s="1678"/>
      <c r="F3050" s="1678"/>
      <c r="G3050" s="1679"/>
      <c r="H3050" s="1680" t="s">
        <v>150</v>
      </c>
      <c r="I3050" s="1681">
        <f>VLOOKUP($A3043,'Result Entry'!$B$9:$FW$108,4,0)</f>
        <v>0.0</v>
      </c>
      <c r="J3050" s="1681"/>
      <c r="K3050" s="1681"/>
      <c r="L3050" s="1681"/>
      <c r="M3050" s="1681"/>
      <c r="N3050" s="1681"/>
      <c r="O3050" s="1681"/>
      <c r="P3050" s="1681"/>
      <c r="Q3050" s="1987"/>
      <c r="R3050" s="610"/>
    </row>
    <row r="3051" spans="8:8" ht="33.75" customHeight="1">
      <c r="A3051" s="1954"/>
      <c r="B3051" s="1986" t="s">
        <v>70</v>
      </c>
      <c r="C3051" s="1683" t="s">
        <v>23</v>
      </c>
      <c r="D3051" s="1684"/>
      <c r="E3051" s="1684"/>
      <c r="F3051" s="1684"/>
      <c r="G3051" s="1685"/>
      <c r="H3051" s="1686" t="s">
        <v>150</v>
      </c>
      <c r="I3051" s="1687">
        <f>VLOOKUP($A3043,'Result Entry'!$B$9:$FW$108,7,0)</f>
        <v>0.0</v>
      </c>
      <c r="J3051" s="1687"/>
      <c r="K3051" s="1687"/>
      <c r="L3051" s="1687"/>
      <c r="M3051" s="1687"/>
      <c r="N3051" s="1687"/>
      <c r="O3051" s="1687"/>
      <c r="P3051" s="1687"/>
      <c r="Q3051" s="1988"/>
      <c r="R3051" s="610"/>
    </row>
    <row r="3052" spans="8:8" ht="33.75" customHeight="1">
      <c r="A3052" s="1954"/>
      <c r="B3052" s="1986" t="s">
        <v>70</v>
      </c>
      <c r="C3052" s="1683" t="s">
        <v>24</v>
      </c>
      <c r="D3052" s="1684"/>
      <c r="E3052" s="1684"/>
      <c r="F3052" s="1684"/>
      <c r="G3052" s="1685"/>
      <c r="H3052" s="1686" t="s">
        <v>150</v>
      </c>
      <c r="I3052" s="1687">
        <f>VLOOKUP($A3043,'Result Entry'!$B$9:$FW$108,8,0)</f>
        <v>0.0</v>
      </c>
      <c r="J3052" s="1687"/>
      <c r="K3052" s="1687"/>
      <c r="L3052" s="1687"/>
      <c r="M3052" s="1687"/>
      <c r="N3052" s="1687"/>
      <c r="O3052" s="1687"/>
      <c r="P3052" s="1687"/>
      <c r="Q3052" s="1988"/>
      <c r="R3052" s="610"/>
    </row>
    <row r="3053" spans="8:8" ht="33.75" customHeight="1">
      <c r="A3053" s="1954"/>
      <c r="B3053" s="1986" t="s">
        <v>70</v>
      </c>
      <c r="C3053" s="1683" t="s">
        <v>53</v>
      </c>
      <c r="D3053" s="1684"/>
      <c r="E3053" s="1684"/>
      <c r="F3053" s="1684"/>
      <c r="G3053" s="1685"/>
      <c r="H3053" s="1686" t="s">
        <v>150</v>
      </c>
      <c r="I3053" s="1687">
        <f>VLOOKUP($A3043,'Result Entry'!$B$9:$FW$108,9,0)</f>
        <v>0.0</v>
      </c>
      <c r="J3053" s="1687"/>
      <c r="K3053" s="1687"/>
      <c r="L3053" s="1687"/>
      <c r="M3053" s="1687"/>
      <c r="N3053" s="1687"/>
      <c r="O3053" s="1687"/>
      <c r="P3053" s="1687"/>
      <c r="Q3053" s="1988"/>
      <c r="R3053" s="610"/>
    </row>
    <row r="3054" spans="8:8" ht="33.75" customHeight="1">
      <c r="A3054" s="1954"/>
      <c r="B3054" s="1986" t="s">
        <v>70</v>
      </c>
      <c r="C3054" s="1683" t="s">
        <v>54</v>
      </c>
      <c r="D3054" s="1684"/>
      <c r="E3054" s="1684"/>
      <c r="F3054" s="1684"/>
      <c r="G3054" s="1685"/>
      <c r="H3054" s="1686" t="s">
        <v>150</v>
      </c>
      <c r="I3054" s="1689" t="str">
        <f>CONCATENATE('Result Entry'!$G$4,'Result Entry'!$J$4)</f>
        <v>11(A)</v>
      </c>
      <c r="J3054" s="1687"/>
      <c r="K3054" s="1687"/>
      <c r="L3054" s="1687"/>
      <c r="M3054" s="1687"/>
      <c r="N3054" s="1687"/>
      <c r="O3054" s="1687"/>
      <c r="P3054" s="1687"/>
      <c r="Q3054" s="1988"/>
      <c r="R3054" s="610"/>
    </row>
    <row r="3055" spans="8:8" ht="33.75" customHeight="1">
      <c r="A3055" s="1954"/>
      <c r="B3055" s="1986" t="s">
        <v>70</v>
      </c>
      <c r="C3055" s="1742" t="s">
        <v>26</v>
      </c>
      <c r="D3055" s="1763"/>
      <c r="E3055" s="1763"/>
      <c r="F3055" s="1763"/>
      <c r="G3055" s="1989"/>
      <c r="H3055" s="1693" t="s">
        <v>150</v>
      </c>
      <c r="I3055" s="1694">
        <f>VLOOKUP($A3043,'Result Entry'!$B$9:$FW$108,10,0)</f>
        <v>0.0</v>
      </c>
      <c r="J3055" s="1694"/>
      <c r="K3055" s="1694"/>
      <c r="L3055" s="1694"/>
      <c r="M3055" s="1694"/>
      <c r="N3055" s="1694"/>
      <c r="O3055" s="1694"/>
      <c r="P3055" s="1694"/>
      <c r="Q3055" s="1990"/>
      <c r="R3055" s="610"/>
    </row>
    <row r="3056" spans="8:8" ht="33.75" customHeight="1">
      <c r="A3056" s="1954"/>
      <c r="B3056" s="1986" t="s">
        <v>70</v>
      </c>
      <c r="C3056" s="1991" t="s">
        <v>244</v>
      </c>
      <c r="D3056" s="1992"/>
      <c r="E3056" s="1993" t="s">
        <v>73</v>
      </c>
      <c r="F3056" s="1994" t="s">
        <v>74</v>
      </c>
      <c r="G3056" s="1994" t="s">
        <v>230</v>
      </c>
      <c r="H3056" s="1995" t="s">
        <v>169</v>
      </c>
      <c r="I3056" s="1701" t="s">
        <v>56</v>
      </c>
      <c r="J3056" s="1996"/>
      <c r="K3056" s="1996"/>
      <c r="L3056" s="1997" t="s">
        <v>231</v>
      </c>
      <c r="M3056" s="1998" t="s">
        <v>85</v>
      </c>
      <c r="N3056" s="1998"/>
      <c r="O3056" s="1999"/>
      <c r="P3056" s="2000" t="s">
        <v>77</v>
      </c>
      <c r="Q3056" s="2001" t="s">
        <v>99</v>
      </c>
      <c r="R3056" s="610"/>
    </row>
    <row r="3057" spans="8:8" ht="33.75" customHeight="1">
      <c r="A3057" s="1954"/>
      <c r="B3057" s="1986" t="s">
        <v>70</v>
      </c>
      <c r="C3057" s="2002"/>
      <c r="D3057" s="2003"/>
      <c r="E3057" s="2004"/>
      <c r="F3057" s="2005"/>
      <c r="G3057" s="2005"/>
      <c r="H3057" s="2006"/>
      <c r="I3057" s="2007" t="s">
        <v>233</v>
      </c>
      <c r="J3057" s="2008" t="s">
        <v>87</v>
      </c>
      <c r="K3057" s="2009" t="s">
        <v>109</v>
      </c>
      <c r="L3057" s="2010"/>
      <c r="M3057" s="2007" t="s">
        <v>233</v>
      </c>
      <c r="N3057" s="2008" t="s">
        <v>87</v>
      </c>
      <c r="O3057" s="2011" t="s">
        <v>110</v>
      </c>
      <c r="P3057" s="2012"/>
      <c r="Q3057" s="2013"/>
      <c r="R3057" s="610"/>
    </row>
    <row r="3058" spans="8:8" s="2014" ht="33.75" customFormat="1" customHeight="1">
      <c r="A3058" s="1954"/>
      <c r="B3058" s="1986" t="s">
        <v>70</v>
      </c>
      <c r="C3058" s="2015" t="s">
        <v>57</v>
      </c>
      <c r="D3058" s="2016"/>
      <c r="E3058" s="2017">
        <f>'Result Entry'!$L$7</f>
        <v>10.0</v>
      </c>
      <c r="F3058" s="2018">
        <f>'Result Entry'!$M$7</f>
        <v>10.0</v>
      </c>
      <c r="G3058" s="2018">
        <f>'Result Entry'!$N$7</f>
        <v>10.0</v>
      </c>
      <c r="H3058" s="2019">
        <f>SUM(E3058:G3058)</f>
        <v>30.0</v>
      </c>
      <c r="I3058" s="2020" t="s">
        <v>243</v>
      </c>
      <c r="J3058" s="2021" t="s">
        <v>243</v>
      </c>
      <c r="K3058" s="2022">
        <f>'Result Entry'!$P$7</f>
        <v>70.0</v>
      </c>
      <c r="L3058" s="2023">
        <f>SUM(H3058,K3058)</f>
        <v>100.0</v>
      </c>
      <c r="M3058" s="2020" t="s">
        <v>243</v>
      </c>
      <c r="N3058" s="2021" t="s">
        <v>243</v>
      </c>
      <c r="O3058" s="2019">
        <f>'Result Entry'!$R$7</f>
        <v>100.0</v>
      </c>
      <c r="P3058" s="2024">
        <f>SUM(L3058,O3058)</f>
        <v>200.0</v>
      </c>
      <c r="Q3058" s="2025"/>
      <c r="R3058" s="610"/>
    </row>
    <row r="3059" spans="8:8" s="1538" ht="33.75" customFormat="1" customHeight="1">
      <c r="A3059" s="1954"/>
      <c r="B3059" s="1986" t="s">
        <v>70</v>
      </c>
      <c r="C3059" s="1540" t="str">
        <f>'Result Entry'!$L$3</f>
        <v>HINDI Comp.</v>
      </c>
      <c r="D3059" s="1541"/>
      <c r="E3059" s="1728">
        <f>IF($L3047="TC",0,IF($L3047="Nso",0,VLOOKUP($A3043,'Result Entry'!$B$9:$FW$108,11,0)))</f>
        <v>0.0</v>
      </c>
      <c r="F3059" s="1729">
        <f>IF($L3047="TC",0,IF($L3047="Nso",0,VLOOKUP($A3043,'Result Entry'!$B$9:$FW$108,12,0)))</f>
        <v>0.0</v>
      </c>
      <c r="G3059" s="1729">
        <f>IF($L3047="TC",0,IF($L3047="Nso",0,VLOOKUP($A3043,'Result Entry'!$B$9:$FW$108,13,0)))</f>
        <v>0.0</v>
      </c>
      <c r="H3059" s="2026">
        <f>SUM(E3059:G3059)</f>
        <v>0.0</v>
      </c>
      <c r="I3059" s="2027" t="str">
        <f>CONCATENATE(U3059,"/",'Result Entry'!$P$7)</f>
        <v>0/70</v>
      </c>
      <c r="J3059" s="2028" t="str">
        <f>IF(V3059=0,"--",CONCATENATE(V3059,"/"))</f>
        <v>--</v>
      </c>
      <c r="K3059" s="2029">
        <f>SUM(U3059:V3059)</f>
        <v>0.0</v>
      </c>
      <c r="L3059" s="2030">
        <f>SUM(H3059,K3059)</f>
        <v>0.0</v>
      </c>
      <c r="M3059" s="2027" t="str">
        <f>CONCATENATE(W3059,"/",'Result Entry'!$R$7)</f>
        <v>0/100</v>
      </c>
      <c r="N3059" s="2028" t="str">
        <f>IF(X3059=0,"--",CONCATENATE(X3059,"/"))</f>
        <v>--</v>
      </c>
      <c r="O3059" s="2031">
        <f>SUM(W3059:X3059)</f>
        <v>0.0</v>
      </c>
      <c r="P3059" s="1734">
        <f>SUM(L3059,O3059)</f>
        <v>0.0</v>
      </c>
      <c r="Q3059" s="2032" t="str">
        <f>IF($L3047="TC",0,IF($L3047="Nso",0,VLOOKUP($A3043,'Result Entry'!$B$9:$FW$108,24,0)))</f>
        <v/>
      </c>
      <c r="R3059" s="610"/>
      <c r="U3059" s="2033">
        <f>IF($L3047="TC",0,IF($L3047="Nso",0,VLOOKUP($A3043,'Result Entry'!$B$9:$FW$108,15,0)))</f>
        <v>0.0</v>
      </c>
      <c r="V3059" s="2033">
        <v>0.0</v>
      </c>
      <c r="W3059" s="2033">
        <f>IF($L3047="TC",0,IF($L3047="Nso",0,VLOOKUP($A3043,'Result Entry'!$B$9:$FW$108,17,0)))</f>
        <v>0.0</v>
      </c>
      <c r="X3059" s="2033">
        <v>0.0</v>
      </c>
    </row>
    <row r="3060" spans="8:8" s="1538" ht="33.75" customFormat="1" customHeight="1">
      <c r="A3060" s="1954"/>
      <c r="B3060" s="1986" t="s">
        <v>70</v>
      </c>
      <c r="C3060" s="1551" t="str">
        <f>'Result Entry'!$Z$3</f>
        <v>ENGLISH Comp.</v>
      </c>
      <c r="D3060" s="1552"/>
      <c r="E3060" s="1728">
        <f>IF($L3047="TC",0,IF($L3047="Nso",0,VLOOKUP($A3043,'Result Entry'!$B$9:$FW$108,25,0)))</f>
        <v>0.0</v>
      </c>
      <c r="F3060" s="1729">
        <f>IF($L3047="TC",0,IF($L3047="Nso",0,VLOOKUP($A3043,'Result Entry'!$B$9:$FW$108,26,0)))</f>
        <v>0.0</v>
      </c>
      <c r="G3060" s="1729">
        <f>IF($L3047="TC",0,IF($L3047="Nso",0,VLOOKUP($A3043,'Result Entry'!$B$9:$FW$108,27,0)))</f>
        <v>0.0</v>
      </c>
      <c r="H3060" s="2034">
        <f t="shared" si="390" ref="H3060:H3065">SUM(E3060:G3060)</f>
        <v>0.0</v>
      </c>
      <c r="I3060" s="2035" t="str">
        <f>CONCATENATE(U3060,"/",'Result Entry'!$AD$7)</f>
        <v>0/70</v>
      </c>
      <c r="J3060" s="2036" t="str">
        <f>IF(V3060=0,"--",CONCATENATE(V3060,"/"))</f>
        <v>--</v>
      </c>
      <c r="K3060" s="2037">
        <f t="shared" si="391" ref="K3060:K3065">SUM(U3060:V3060)</f>
        <v>0.0</v>
      </c>
      <c r="L3060" s="2038">
        <f t="shared" si="392" ref="L3060:L3065">SUM(H3060,K3060)</f>
        <v>0.0</v>
      </c>
      <c r="M3060" s="2035" t="str">
        <f>CONCATENATE(W3060,"/",'Result Entry'!$AF$7)</f>
        <v>0/100</v>
      </c>
      <c r="N3060" s="2036" t="str">
        <f>IF(X3060=0,"--",CONCATENATE(X3060,"/"))</f>
        <v>--</v>
      </c>
      <c r="O3060" s="2031">
        <f t="shared" si="393" ref="O3060:O3065">SUM(W3060:X3060)</f>
        <v>0.0</v>
      </c>
      <c r="P3060" s="1734">
        <f t="shared" si="394" ref="P3060:P3065">SUM(L3060,O3060)</f>
        <v>0.0</v>
      </c>
      <c r="Q3060" s="2032" t="str">
        <f>IF($L3047="TC",0,IF($L3047="Nso",0,VLOOKUP($A3043,'Result Entry'!$B$9:$FW$108,38,0)))</f>
        <v/>
      </c>
      <c r="R3060" s="610"/>
      <c r="U3060" s="2039">
        <f>IF($L3047="TC",0,IF($L3047="Nso",0,VLOOKUP($A3043,'Result Entry'!$B$9:$FW$108,29,0)))</f>
        <v>0.0</v>
      </c>
      <c r="V3060" s="2039">
        <v>0.0</v>
      </c>
      <c r="W3060" s="2039">
        <f>IF($L3047="TC",0,IF($L3047="Nso",0,VLOOKUP($A3043,'Result Entry'!$B$9:$FW$108,31,0)))</f>
        <v>0.0</v>
      </c>
      <c r="X3060" s="2039">
        <v>0.0</v>
      </c>
    </row>
    <row r="3061" spans="8:8" s="1538" ht="33.75" customFormat="1" customHeight="1">
      <c r="A3061" s="1954"/>
      <c r="B3061" s="1986" t="s">
        <v>70</v>
      </c>
      <c r="C3061" s="1551">
        <f>IF(Y3061&gt;=1,'Result Entry'!$AO$3,0)</f>
        <v>0.0</v>
      </c>
      <c r="D3061" s="1552"/>
      <c r="E3061" s="1728">
        <f>IF($L3047="TC",0,IF($L3047="Nso",0,VLOOKUP($A3043,'Result Entry'!$B$9:$FW$108,40,0)))</f>
        <v>0.0</v>
      </c>
      <c r="F3061" s="1729">
        <f>IF($L3047="TC",0,IF($L3047="Nso",0,VLOOKUP($A3043,'Result Entry'!$B$9:$FW$108,41,0)))</f>
        <v>0.0</v>
      </c>
      <c r="G3061" s="1729">
        <f>IF($L3047="TC",0,IF($L3047="Nso",0,VLOOKUP($A3043,'Result Entry'!$B$9:$FW$108,42,0)))</f>
        <v>0.0</v>
      </c>
      <c r="H3061" s="2034">
        <f t="shared" si="390"/>
        <v>0.0</v>
      </c>
      <c r="I3061" s="2035" t="str">
        <f>CONCATENATE(U3061,"/",'Result Entry'!$AS$7)</f>
        <v>0/40</v>
      </c>
      <c r="J3061" s="2036" t="str">
        <f>IF(V3061=0,"--",CONCATENATE(V3061,"/",'Result Entry'!$AT$7))</f>
        <v>--</v>
      </c>
      <c r="K3061" s="2037">
        <f t="shared" si="391"/>
        <v>0.0</v>
      </c>
      <c r="L3061" s="2038">
        <f t="shared" si="392"/>
        <v>0.0</v>
      </c>
      <c r="M3061" s="2035" t="str">
        <f>CONCATENATE(W3061,"/",'Result Entry'!$AW$7)</f>
        <v>0/100</v>
      </c>
      <c r="N3061" s="2036" t="str">
        <f>IF(X3061=0,"--",CONCATENATE(X3061,"/",'Result Entry'!$AX$7))</f>
        <v>--</v>
      </c>
      <c r="O3061" s="2031">
        <f t="shared" si="393"/>
        <v>0.0</v>
      </c>
      <c r="P3061" s="1734">
        <f t="shared" si="394"/>
        <v>0.0</v>
      </c>
      <c r="Q3061" s="2032" t="str">
        <f>IF($L3047="TC",0,IF($L3047="Nso",0,VLOOKUP($A3043,'Result Entry'!$B$9:$FW$108,55,0)))</f>
        <v/>
      </c>
      <c r="R3061" s="610"/>
      <c r="U3061" s="2039">
        <f>IF($L3047="TC",0,IF($L3047="Nso",0,VLOOKUP($A3043,'Result Entry'!$B$9:$FW$108,44,0)))</f>
        <v>0.0</v>
      </c>
      <c r="V3061" s="2039">
        <f>IF($L3047="TC",0,IF($L3047="Nso",0,VLOOKUP($A3043,'Result Entry'!$B$9:$FW$108,45,0)))</f>
        <v>0.0</v>
      </c>
      <c r="W3061" s="2039">
        <f>IF($L3047="TC",0,IF($L3047="Nso",0,VLOOKUP($A3043,'Result Entry'!$B$9:$FW$108,48,0)))</f>
        <v>0.0</v>
      </c>
      <c r="X3061" s="2039">
        <f>IF($L3047="TC",0,IF($L3047="Nso",0,VLOOKUP($A3043,'Result Entry'!$B$9:$FW$108,49,0)))</f>
        <v>0.0</v>
      </c>
      <c r="Y3061" s="2039">
        <f>VLOOKUP($A3043,'Result Entry'!$B$9:$FW$108,39,0)</f>
        <v>0.0</v>
      </c>
    </row>
    <row r="3062" spans="8:8" s="1538" ht="33.75" customFormat="1" customHeight="1">
      <c r="A3062" s="1954"/>
      <c r="B3062" s="1986" t="s">
        <v>70</v>
      </c>
      <c r="C3062" s="1551">
        <f>IF(Y3062&gt;=1,'Result Entry'!$BF$3,0)</f>
        <v>0.0</v>
      </c>
      <c r="D3062" s="1552"/>
      <c r="E3062" s="1728">
        <f>IF($L3047="TC",0,IF($L3047="Nso",0,VLOOKUP($A3043,'Result Entry'!$B$9:$FW$108,57,0)))</f>
        <v>0.0</v>
      </c>
      <c r="F3062" s="1729">
        <f>IF($L3047="TC",0,IF($L3047="Nso",0,VLOOKUP($A3043,'Result Entry'!$B$9:$FW$108,58,0)))</f>
        <v>0.0</v>
      </c>
      <c r="G3062" s="1729">
        <f>IF($L3047="TC",0,IF($L3047="Nso",0,VLOOKUP($A3043,'Result Entry'!$B$9:$FW$108,59,0)))</f>
        <v>0.0</v>
      </c>
      <c r="H3062" s="2034">
        <f t="shared" si="390"/>
        <v>0.0</v>
      </c>
      <c r="I3062" s="2035" t="str">
        <f>CONCATENATE(U3062,"/",'Result Entry'!$BJ$7)</f>
        <v>0/70</v>
      </c>
      <c r="J3062" s="2036" t="str">
        <f>IF(V3062=0,"--",CONCATENATE(V3062,"/",'Result Entry'!$BK$7))</f>
        <v>--</v>
      </c>
      <c r="K3062" s="2037">
        <f t="shared" si="391"/>
        <v>0.0</v>
      </c>
      <c r="L3062" s="2038">
        <f t="shared" si="392"/>
        <v>0.0</v>
      </c>
      <c r="M3062" s="2035" t="str">
        <f>CONCATENATE(W3062,"/",'Result Entry'!$BN$7)</f>
        <v>0/100</v>
      </c>
      <c r="N3062" s="2036" t="str">
        <f>IF(X3062=0,"--",CONCATENATE(X3062,"/",'Result Entry'!$BO$7))</f>
        <v>--</v>
      </c>
      <c r="O3062" s="2031">
        <f t="shared" si="393"/>
        <v>0.0</v>
      </c>
      <c r="P3062" s="1734">
        <f t="shared" si="394"/>
        <v>0.0</v>
      </c>
      <c r="Q3062" s="2032" t="str">
        <f>IF($L3047="TC",0,IF($L3047="Nso",0,VLOOKUP($A3043,'Result Entry'!$B$9:$FW$108,72,0)))</f>
        <v/>
      </c>
      <c r="R3062" s="610"/>
      <c r="U3062" s="2039">
        <f>IF($L3047="TC",0,IF($L3047="Nso",0,VLOOKUP($A3043,'Result Entry'!$B$9:$FW$108,61,0)))</f>
        <v>0.0</v>
      </c>
      <c r="V3062" s="2039">
        <f>IF($L3047="TC",0,IF($L3047="Nso",0,VLOOKUP($A3043,'Result Entry'!$B$9:$FW$108,62,0)))</f>
        <v>0.0</v>
      </c>
      <c r="W3062" s="2039">
        <f>IF($L3047="TC",0,IF($L3047="Nso",0,VLOOKUP($A3043,'Result Entry'!$B$9:$FW$108,65,0)))</f>
        <v>0.0</v>
      </c>
      <c r="X3062" s="2039">
        <f>IF($L3047="TC",0,IF($L3047="Nso",0,VLOOKUP($A3043,'Result Entry'!$B$9:$FW$108,66,0)))</f>
        <v>0.0</v>
      </c>
      <c r="Y3062" s="2039">
        <f>VLOOKUP($A3043,'Result Entry'!$B$9:$FW$108,56,0)</f>
        <v>0.0</v>
      </c>
    </row>
    <row r="3063" spans="8:8" s="1538" ht="33.75" customFormat="1" customHeight="1">
      <c r="A3063" s="1954"/>
      <c r="B3063" s="1986" t="s">
        <v>70</v>
      </c>
      <c r="C3063" s="1554">
        <f>IF(Y3063&gt;=1,'Result Entry'!$BW$3,0)</f>
        <v>0.0</v>
      </c>
      <c r="D3063" s="2040"/>
      <c r="E3063" s="2041">
        <f>IF($L3047="TC",0,IF($L3047="Nso",0,VLOOKUP($A3043,'Result Entry'!$B$9:$FW$108,74,0)))</f>
        <v>0.0</v>
      </c>
      <c r="F3063" s="2042">
        <f>IF($L3047="TC",0,IF($L3047="Nso",0,VLOOKUP($A3043,'Result Entry'!$B$9:$FW$108,75,0)))</f>
        <v>0.0</v>
      </c>
      <c r="G3063" s="2042">
        <f>IF($L3047="TC",0,IF($L3047="Nso",0,VLOOKUP($A3043,'Result Entry'!$B$9:$FW$108,76,0)))</f>
        <v>0.0</v>
      </c>
      <c r="H3063" s="2043">
        <f t="shared" si="390"/>
        <v>0.0</v>
      </c>
      <c r="I3063" s="2044" t="str">
        <f>CONCATENATE(U3063,"/",'Result Entry'!$CA$7)</f>
        <v>0/70</v>
      </c>
      <c r="J3063" s="2045" t="str">
        <f>IF(V3063=0,"--",CONCATENATE(V3063,"/",'Result Entry'!$CB$7))</f>
        <v>--</v>
      </c>
      <c r="K3063" s="2046">
        <f t="shared" si="391"/>
        <v>0.0</v>
      </c>
      <c r="L3063" s="2047">
        <f t="shared" si="392"/>
        <v>0.0</v>
      </c>
      <c r="M3063" s="2044" t="str">
        <f>CONCATENATE(W3063,"/",'Result Entry'!$CE$7)</f>
        <v>0/100</v>
      </c>
      <c r="N3063" s="2045" t="str">
        <f>IF(X3063=0,"--",CONCATENATE(X3063,"/",'Result Entry'!$CF$7))</f>
        <v>--</v>
      </c>
      <c r="O3063" s="2043">
        <f t="shared" si="393"/>
        <v>0.0</v>
      </c>
      <c r="P3063" s="2048">
        <f t="shared" si="394"/>
        <v>0.0</v>
      </c>
      <c r="Q3063" s="2049" t="str">
        <f>IF($L3047="TC",0,IF($L3047="Nso",0,VLOOKUP($A3043,'Result Entry'!$B$9:$FW$108,89,0)))</f>
        <v/>
      </c>
      <c r="R3063" s="610"/>
      <c r="U3063" s="2041">
        <f>IF($L3047="TC",0,IF($L3047="Nso",0,VLOOKUP($A3043,'Result Entry'!$B$9:$FW$108,78,0)))</f>
        <v>0.0</v>
      </c>
      <c r="V3063" s="2041">
        <f>IF($L3047="TC",0,IF($L3047="Nso",0,VLOOKUP($A3043,'Result Entry'!$B$9:$FW$108,79,0)))</f>
        <v>0.0</v>
      </c>
      <c r="W3063" s="2041">
        <f>IF($L3047="TC",0,IF($L3047="Nso",0,VLOOKUP($A3043,'Result Entry'!$B$9:$FW$108,82,0)))</f>
        <v>0.0</v>
      </c>
      <c r="X3063" s="2041">
        <f>IF($L3047="TC",0,IF($L3047="Nso",0,VLOOKUP($A3043,'Result Entry'!$B$9:$FW$108,83,0)))</f>
        <v>0.0</v>
      </c>
      <c r="Y3063" s="2041">
        <f>VLOOKUP($A3043,'Result Entry'!$B$9:$FW$108,73,0)</f>
        <v>0.0</v>
      </c>
    </row>
    <row r="3064" spans="8:8" s="1538" ht="33.75" customFormat="1" customHeight="1">
      <c r="A3064" s="1954"/>
      <c r="B3064" s="1986" t="s">
        <v>70</v>
      </c>
      <c r="C3064" s="2050">
        <f>IF(Y3064&gt;=1,'Result Entry'!$CN$3,0)</f>
        <v>0.0</v>
      </c>
      <c r="D3064" s="2040"/>
      <c r="E3064" s="2051">
        <f>IF($L3047="TC",0,IF($L3047="Nso",0,VLOOKUP($A3043,'Result Entry'!$B$9:$FW$108,91,0)))</f>
        <v>0.0</v>
      </c>
      <c r="F3064" s="2052">
        <f>IF($L3047="TC",0,IF($L3047="Nso",0,VLOOKUP($A3043,'Result Entry'!$B$9:$FW$108,92,0)))</f>
        <v>0.0</v>
      </c>
      <c r="G3064" s="2052">
        <f>IF($L3047="TC",0,IF($L3047="Nso",0,VLOOKUP($A3043,'Result Entry'!$B$9:$FW$108,93,0)))</f>
        <v>0.0</v>
      </c>
      <c r="H3064" s="2053">
        <f t="shared" si="390"/>
        <v>0.0</v>
      </c>
      <c r="I3064" s="2054" t="str">
        <f>CONCATENATE(U3064,"/",'Result Entry'!$CR$7)</f>
        <v>0/70</v>
      </c>
      <c r="J3064" s="2055" t="str">
        <f>IF(V3064=0,"--",CONCATENATE(V3064,"/",'Result Entry'!$CS$7))</f>
        <v>--</v>
      </c>
      <c r="K3064" s="2056">
        <f t="shared" si="391"/>
        <v>0.0</v>
      </c>
      <c r="L3064" s="2057">
        <f t="shared" si="392"/>
        <v>0.0</v>
      </c>
      <c r="M3064" s="2054" t="str">
        <f>CONCATENATE(W3064,"/",'Result Entry'!$CV$7)</f>
        <v>0/100</v>
      </c>
      <c r="N3064" s="2055" t="str">
        <f>IF(X3064=0,"--",CONCATENATE(X3064,"/",'Result Entry'!$CW$7))</f>
        <v>--</v>
      </c>
      <c r="O3064" s="2053">
        <f t="shared" si="393"/>
        <v>0.0</v>
      </c>
      <c r="P3064" s="2058">
        <f t="shared" si="394"/>
        <v>0.0</v>
      </c>
      <c r="Q3064" s="2059" t="str">
        <f>IF($L3047="TC",0,IF($L3047="Nso",0,VLOOKUP($A3043,'Result Entry'!$B$9:$FW$108,106,0)))</f>
        <v/>
      </c>
      <c r="R3064" s="610"/>
      <c r="U3064" s="2051">
        <f>IF($L3047="TC",0,IF($L3047="Nso",0,VLOOKUP($A3043,'Result Entry'!$B$9:$FW$108,95,0)))</f>
        <v>0.0</v>
      </c>
      <c r="V3064" s="2051">
        <f>IF($L3047="TC",0,IF($L3047="Nso",0,VLOOKUP($A3043,'Result Entry'!$B$9:$FW$108,96,0)))</f>
        <v>0.0</v>
      </c>
      <c r="W3064" s="2051">
        <f>IF($L3047="TC",0,IF($L3047="Nso",0,VLOOKUP($A3043,'Result Entry'!$B$9:$FW$108,99,0)))</f>
        <v>0.0</v>
      </c>
      <c r="X3064" s="2051">
        <f>IF($L3047="TC",0,IF($L3047="Nso",0,VLOOKUP($A3043,'Result Entry'!$B$9:$FW$108,100,0)))</f>
        <v>0.0</v>
      </c>
      <c r="Y3064" s="2051">
        <f>VLOOKUP($A3043,'Result Entry'!$B$9:$FW$108,90,0)</f>
        <v>0.0</v>
      </c>
    </row>
    <row r="3065" spans="8:8" s="1538" ht="33.75" customFormat="1" customHeight="1">
      <c r="A3065" s="1954"/>
      <c r="B3065" s="1986" t="s">
        <v>70</v>
      </c>
      <c r="C3065" s="1554">
        <f>IF(Y3065&gt;=1,'Result Entry'!$DE$3,0)</f>
        <v>0.0</v>
      </c>
      <c r="D3065" s="2040"/>
      <c r="E3065" s="1739">
        <f>IF($L3047="TC",0,IF($L3047="Nso",0,VLOOKUP($A3043,'Result Entry'!$B$9:$FW$108,108,0)))</f>
        <v>0.0</v>
      </c>
      <c r="F3065" s="1740">
        <f>IF($L3047="TC",0,IF($L3047="Nso",0,VLOOKUP($A3043,'Result Entry'!$B$9:$FW$108,109,0)))</f>
        <v>0.0</v>
      </c>
      <c r="G3065" s="1740">
        <f>IF($L3047="TC",0,IF($L3047="Nso",0,VLOOKUP($A3043,'Result Entry'!$B$9:$FW$108,110,0)))</f>
        <v>0.0</v>
      </c>
      <c r="H3065" s="2060">
        <f t="shared" si="390"/>
        <v>0.0</v>
      </c>
      <c r="I3065" s="2061" t="str">
        <f>CONCATENATE(U3065,"/",'Result Entry'!$DI$7)</f>
        <v>0/70</v>
      </c>
      <c r="J3065" s="2062" t="str">
        <f>IF(V3065=0,"--",CONCATENATE(V3065,"/",'Result Entry'!$DJ$7))</f>
        <v>--</v>
      </c>
      <c r="K3065" s="2063">
        <f t="shared" si="391"/>
        <v>0.0</v>
      </c>
      <c r="L3065" s="2064">
        <f t="shared" si="392"/>
        <v>0.0</v>
      </c>
      <c r="M3065" s="2061" t="str">
        <f>CONCATENATE(W3065,"/",'Result Entry'!$DM$7)</f>
        <v>0/100</v>
      </c>
      <c r="N3065" s="2062" t="str">
        <f>IF(X3065=0,"--",CONCATENATE(X3065,"/",'Result Entry'!$DN$7))</f>
        <v>--</v>
      </c>
      <c r="O3065" s="2060">
        <f t="shared" si="393"/>
        <v>0.0</v>
      </c>
      <c r="P3065" s="1746">
        <f t="shared" si="394"/>
        <v>0.0</v>
      </c>
      <c r="Q3065" s="2032" t="str">
        <f>IF($L3047="TC",0,IF($L3047="Nso",0,VLOOKUP($A3043,'Result Entry'!$B$9:$FW$108,123,0)))</f>
        <v/>
      </c>
      <c r="R3065" s="610"/>
      <c r="U3065" s="2065">
        <f>IF($L3047="TC",0,IF($L3047="Nso",0,VLOOKUP($A3043,'Result Entry'!$B$9:$FW$108,112,0)))</f>
        <v>0.0</v>
      </c>
      <c r="V3065" s="2065">
        <f>IF($L3047="TC",0,IF($L3047="Nso",0,VLOOKUP($A3043,'Result Entry'!$B$9:$FW$108,113,0)))</f>
        <v>0.0</v>
      </c>
      <c r="W3065" s="2065">
        <f>IF($L3047="TC",0,IF($L3047="Nso",0,VLOOKUP($A3043,'Result Entry'!$B$9:$FW$108,116,0)))</f>
        <v>0.0</v>
      </c>
      <c r="X3065" s="2065">
        <f>IF($L3047="TC",0,IF($L3047="Nso",0,VLOOKUP($A3043,'Result Entry'!$B$9:$FW$108,117,0)))</f>
        <v>0.0</v>
      </c>
      <c r="Y3065" s="2065">
        <f>VLOOKUP($A3043,'Result Entry'!$B$9:$FW$108,107,0)</f>
        <v>0.0</v>
      </c>
    </row>
    <row r="3066" spans="8:8" ht="33.75" customHeight="1">
      <c r="A3066" s="1954"/>
      <c r="B3066" s="1986" t="s">
        <v>70</v>
      </c>
      <c r="C3066" s="1565" t="s">
        <v>78</v>
      </c>
      <c r="D3066" s="1566"/>
      <c r="E3066" s="1567"/>
      <c r="F3066" s="1747" t="s">
        <v>79</v>
      </c>
      <c r="G3066" s="2066"/>
      <c r="H3066" s="1748"/>
      <c r="I3066" s="1747" t="s">
        <v>80</v>
      </c>
      <c r="J3066" s="1749"/>
      <c r="K3066" s="2067" t="s">
        <v>42</v>
      </c>
      <c r="L3066" s="2068"/>
      <c r="M3066" s="2067" t="s">
        <v>92</v>
      </c>
      <c r="N3066" s="1753"/>
      <c r="O3066" s="1752" t="s">
        <v>40</v>
      </c>
      <c r="P3066" s="1753"/>
      <c r="Q3066" s="2069" t="s">
        <v>44</v>
      </c>
      <c r="R3066" s="610"/>
    </row>
    <row r="3067" spans="8:8" ht="33.75" customHeight="1">
      <c r="A3067" s="1954"/>
      <c r="B3067" s="1986" t="s">
        <v>70</v>
      </c>
      <c r="C3067" s="1577"/>
      <c r="D3067" s="1578"/>
      <c r="E3067" s="1579"/>
      <c r="F3067" s="1755">
        <f>IF($L3047="TC",0,IF($L3047="Nso",0,VLOOKUP($A3043,'Result Entry'!$B$9:$FW$108,171,0)))</f>
        <v>0.0</v>
      </c>
      <c r="G3067" s="2070"/>
      <c r="H3067" s="1756"/>
      <c r="I3067" s="2071">
        <f>IF($L3047="TC",0,IF($L3047="Nso",0,VLOOKUP($A3043,'Result Entry'!$B$9:$FW$108,172,0)))</f>
        <v>0.0</v>
      </c>
      <c r="J3067" s="2072"/>
      <c r="K3067" s="2073">
        <f>IF($L3047="TC",0,IF($L3047="Nso",0,VLOOKUP($A3043,'Result Entry'!$B$9:$FW$108,173,0)))</f>
        <v>0.0</v>
      </c>
      <c r="L3067" s="2074"/>
      <c r="M3067" s="2075" t="str">
        <f>IF($L3047="TC",0,IF($L3047="Nso",0,VLOOKUP($A3043,'Result Entry'!$B$9:$FW$108,174,0)))</f>
        <v/>
      </c>
      <c r="N3067" s="2076"/>
      <c r="O3067" s="1535" t="str">
        <f>VLOOKUP($A3043,'Result Entry'!$B$9:$FW$108,175,0)</f>
        <v/>
      </c>
      <c r="P3067" s="1534"/>
      <c r="Q3067" s="2077" t="str">
        <f>IF($L3047="TC",0,IF($L3047="Nso",0,VLOOKUP($A3043,'Result Entry'!$B$9:$FW$108,177,0)))</f>
        <v/>
      </c>
      <c r="R3067" s="610"/>
    </row>
    <row r="3068" spans="8:8" ht="33.75" customHeight="1">
      <c r="A3068" s="1954"/>
      <c r="B3068" s="1986" t="s">
        <v>70</v>
      </c>
      <c r="C3068" s="2078" t="s">
        <v>59</v>
      </c>
      <c r="D3068" s="2079"/>
      <c r="E3068" s="2079"/>
      <c r="F3068" s="2079"/>
      <c r="G3068" s="2079"/>
      <c r="H3068" s="2079"/>
      <c r="I3068" s="2080"/>
      <c r="J3068" s="1592" t="s">
        <v>60</v>
      </c>
      <c r="K3068" s="1592"/>
      <c r="L3068" s="1592"/>
      <c r="M3068" s="1593"/>
      <c r="N3068" s="1760">
        <f>VLOOKUP($A3043,'Result Entry'!$B$9:$FW$108,168,0)</f>
        <v>0.0</v>
      </c>
      <c r="O3068" s="1761"/>
      <c r="P3068" s="2081" t="s">
        <v>38</v>
      </c>
      <c r="Q3068" s="2082"/>
      <c r="R3068" s="610"/>
    </row>
    <row r="3069" spans="8:8" ht="33.75" customHeight="1">
      <c r="A3069" s="1954"/>
      <c r="B3069" s="1986" t="s">
        <v>70</v>
      </c>
      <c r="C3069" s="1598" t="s">
        <v>244</v>
      </c>
      <c r="D3069" s="1599"/>
      <c r="E3069" s="1599"/>
      <c r="F3069" s="2083" t="s">
        <v>158</v>
      </c>
      <c r="G3069" s="2084"/>
      <c r="H3069" s="2085"/>
      <c r="I3069" s="2086" t="s">
        <v>242</v>
      </c>
      <c r="J3069" s="1603" t="s">
        <v>61</v>
      </c>
      <c r="K3069" s="1603"/>
      <c r="L3069" s="1603"/>
      <c r="M3069" s="1604"/>
      <c r="N3069" s="1762">
        <f>VLOOKUP($A3043,'Result Entry'!$B$9:$FW$108,169,0)</f>
        <v>0.0</v>
      </c>
      <c r="O3069" s="1763"/>
      <c r="P3069" s="1607" t="str">
        <f>VLOOKUP($A3043,'Result Entry'!$B$9:$FW$108,170,0)</f>
        <v/>
      </c>
      <c r="Q3069" s="2087"/>
      <c r="R3069" s="610"/>
    </row>
    <row r="3070" spans="8:8" ht="33.75" customHeight="1">
      <c r="A3070" s="1954"/>
      <c r="B3070" s="1986" t="s">
        <v>70</v>
      </c>
      <c r="C3070" s="1598"/>
      <c r="D3070" s="1599"/>
      <c r="E3070" s="1599"/>
      <c r="F3070" s="2088"/>
      <c r="G3070" s="2089"/>
      <c r="H3070" s="2090"/>
      <c r="I3070" s="2091" t="s">
        <v>100</v>
      </c>
      <c r="J3070" s="1612" t="s">
        <v>62</v>
      </c>
      <c r="K3070" s="1612"/>
      <c r="L3070" s="1612"/>
      <c r="M3070" s="1613"/>
      <c r="N3070" s="2092">
        <f>IF($L3047="TC","Transferred",IF($L3047="Nso","NameSeparated",VLOOKUP($A3043,'Result Entry'!$B$9:$FW$108,178,0)))</f>
        <v>0.0</v>
      </c>
      <c r="O3070" s="2092"/>
      <c r="P3070" s="2092"/>
      <c r="Q3070" s="2093"/>
      <c r="R3070" s="610"/>
    </row>
    <row r="3071" spans="8:8" ht="33.75" customHeight="1">
      <c r="A3071" s="1954"/>
      <c r="B3071" s="1986" t="s">
        <v>70</v>
      </c>
      <c r="C3071" s="1766" t="str">
        <f>'Result Entry'!$DU$3</f>
        <v>Foundation Of Information Tech.</v>
      </c>
      <c r="D3071" s="1767"/>
      <c r="E3071" s="1768"/>
      <c r="F3071" s="1769" t="str">
        <f>IF(OR($L3047="TC",$L3047="Nso"),"",VLOOKUP($A3043,'Result Entry'!$B$9:$GS$108,196,0))</f>
        <v>0/200</v>
      </c>
      <c r="G3071" s="1769"/>
      <c r="H3071" s="1769"/>
      <c r="I3071" s="1770" t="str">
        <f>IF(F3071="","",VLOOKUP($A3043,'Result Entry'!$B$9:$GS$108,137,0))</f>
        <v/>
      </c>
      <c r="J3071" s="1621" t="s">
        <v>72</v>
      </c>
      <c r="K3071" s="1621"/>
      <c r="L3071" s="1621"/>
      <c r="M3071" s="1622"/>
      <c r="N3071" s="2094">
        <f>'Result Entry'!$T$2</f>
        <v>45041.0</v>
      </c>
      <c r="O3071" s="2095"/>
      <c r="P3071" s="2095"/>
      <c r="Q3071" s="2096"/>
      <c r="R3071" s="610"/>
    </row>
    <row r="3072" spans="8:8" ht="33.75" customHeight="1">
      <c r="A3072" s="1954"/>
      <c r="B3072" s="1986" t="s">
        <v>70</v>
      </c>
      <c r="C3072" s="1774" t="str">
        <f>'Result Entry'!$EI$3</f>
        <v>G.I.A.I.-II</v>
      </c>
      <c r="D3072" s="1775"/>
      <c r="E3072" s="1776"/>
      <c r="F3072" s="1769" t="str">
        <f>IF(OR($L3047="TC",$L3047="Nso"),"",VLOOKUP($A3043,'Result Entry'!$B$9:$GS$108,200,0))</f>
        <v>0/200</v>
      </c>
      <c r="G3072" s="1769"/>
      <c r="H3072" s="1769"/>
      <c r="I3072" s="1770" t="str">
        <f>IF(F3072="","",VLOOKUP($A3043,'Result Entry'!$B$9:$GS$108,149,0))</f>
        <v/>
      </c>
      <c r="J3072" s="1626"/>
      <c r="K3072" s="1627"/>
      <c r="L3072" s="1627"/>
      <c r="M3072" s="1627"/>
      <c r="N3072" s="1627"/>
      <c r="O3072" s="1627"/>
      <c r="P3072" s="1627"/>
      <c r="Q3072" s="2097"/>
      <c r="R3072" s="610"/>
    </row>
    <row r="3073" spans="8:8" ht="33.75" customHeight="1">
      <c r="A3073" s="1954"/>
      <c r="B3073" s="1986" t="s">
        <v>70</v>
      </c>
      <c r="C3073" s="1774" t="str">
        <f>'Result Entry'!$EU$3</f>
        <v>SOC.SER.PLAN</v>
      </c>
      <c r="D3073" s="1775"/>
      <c r="E3073" s="1776"/>
      <c r="F3073" s="1769" t="str">
        <f>IF(OR($L3047="TC",$L3047="Nso"),"",VLOOKUP($A3043,'Result Entry'!$B$9:$HS$108,204,0))</f>
        <v>0/200</v>
      </c>
      <c r="G3073" s="1769"/>
      <c r="H3073" s="1769"/>
      <c r="I3073" s="1770" t="str">
        <f>IF(F3073="","",VLOOKUP($A3043,'Result Entry'!$B$9:$GS$108,161,0))</f>
        <v/>
      </c>
      <c r="J3073" s="1629" t="s">
        <v>175</v>
      </c>
      <c r="K3073" s="2098"/>
      <c r="L3073" s="2098"/>
      <c r="M3073" s="1630"/>
      <c r="N3073" s="2099"/>
      <c r="O3073" s="2100"/>
      <c r="P3073" s="2100"/>
      <c r="Q3073" s="2101"/>
      <c r="R3073" s="610"/>
    </row>
    <row r="3074" spans="8:8" ht="33.75" customHeight="1">
      <c r="A3074" s="1954"/>
      <c r="B3074" s="1986" t="s">
        <v>70</v>
      </c>
      <c r="C3074" s="1774" t="str">
        <f>'Result Entry'!$FG$3</f>
        <v>Jeewan Kaushal</v>
      </c>
      <c r="D3074" s="1775"/>
      <c r="E3074" s="1776"/>
      <c r="F3074" s="1769" t="str">
        <f>IF(OR($L3047="TC",$L3047="Nso"),"",VLOOKUP($A3043,'Result Entry'!$B$9:$HS$108,208,0))</f>
        <v>0/100</v>
      </c>
      <c r="G3074" s="1769"/>
      <c r="H3074" s="1769"/>
      <c r="I3074" s="1770" t="str">
        <f>IF(F3074="","",VLOOKUP($A3043,'Result Entry'!$B$9:$HS$108,167,0))</f>
        <v/>
      </c>
      <c r="J3074" s="1629" t="s">
        <v>149</v>
      </c>
      <c r="K3074" s="2098"/>
      <c r="L3074" s="2098"/>
      <c r="M3074" s="1630"/>
      <c r="N3074" s="1630"/>
      <c r="O3074" s="1630"/>
      <c r="P3074" s="1630"/>
      <c r="Q3074" s="2102"/>
      <c r="R3074" s="610"/>
    </row>
    <row r="3075" spans="8:8" ht="33.75" customHeight="1">
      <c r="A3075" s="1954"/>
      <c r="B3075" s="1986" t="s">
        <v>70</v>
      </c>
      <c r="C3075" s="1777" t="s">
        <v>181</v>
      </c>
      <c r="D3075" s="1778"/>
      <c r="E3075" s="1779"/>
      <c r="F3075" s="2103" t="s">
        <v>182</v>
      </c>
      <c r="G3075" s="2104"/>
      <c r="H3075" s="2105"/>
      <c r="I3075" s="1782" t="s">
        <v>31</v>
      </c>
      <c r="J3075" s="1629" t="s">
        <v>176</v>
      </c>
      <c r="K3075" s="2098"/>
      <c r="L3075" s="2098"/>
      <c r="M3075" s="1630"/>
      <c r="N3075" s="1630"/>
      <c r="O3075" s="1630"/>
      <c r="P3075" s="1630"/>
      <c r="Q3075" s="2102"/>
      <c r="R3075" s="610"/>
    </row>
    <row r="3076" spans="8:8" ht="33.75" customHeight="1">
      <c r="A3076" s="1954"/>
      <c r="B3076" s="1986" t="s">
        <v>70</v>
      </c>
      <c r="C3076" s="1783"/>
      <c r="D3076" s="1784"/>
      <c r="E3076" s="1785"/>
      <c r="F3076" s="1786" t="s">
        <v>245</v>
      </c>
      <c r="G3076" s="2106"/>
      <c r="H3076" s="1787"/>
      <c r="I3076" s="1788" t="s">
        <v>63</v>
      </c>
      <c r="J3076" s="1647" t="s">
        <v>68</v>
      </c>
      <c r="K3076" s="1648"/>
      <c r="L3076" s="1648"/>
      <c r="M3076" s="1648"/>
      <c r="N3076" s="1648"/>
      <c r="O3076" s="1648"/>
      <c r="P3076" s="1648"/>
      <c r="Q3076" s="2107"/>
      <c r="R3076" s="610"/>
    </row>
    <row r="3077" spans="8:8" ht="33.75" customHeight="1">
      <c r="A3077" s="1954"/>
      <c r="B3077" s="1986" t="s">
        <v>70</v>
      </c>
      <c r="C3077" s="1783"/>
      <c r="D3077" s="1784"/>
      <c r="E3077" s="1785"/>
      <c r="F3077" s="1786" t="s">
        <v>246</v>
      </c>
      <c r="G3077" s="2106"/>
      <c r="H3077" s="1787"/>
      <c r="I3077" s="1788" t="s">
        <v>64</v>
      </c>
      <c r="J3077" s="1650"/>
      <c r="K3077" s="1651"/>
      <c r="L3077" s="1651"/>
      <c r="M3077" s="1651"/>
      <c r="N3077" s="1651"/>
      <c r="O3077" s="1651"/>
      <c r="P3077" s="1651"/>
      <c r="Q3077" s="2108"/>
      <c r="R3077" s="610"/>
    </row>
    <row r="3078" spans="8:8" ht="33.75" customHeight="1">
      <c r="A3078" s="1954"/>
      <c r="B3078" s="1986" t="s">
        <v>70</v>
      </c>
      <c r="C3078" s="1783"/>
      <c r="D3078" s="1784"/>
      <c r="E3078" s="1785"/>
      <c r="F3078" s="1786" t="s">
        <v>247</v>
      </c>
      <c r="G3078" s="2106"/>
      <c r="H3078" s="1787"/>
      <c r="I3078" s="1788" t="s">
        <v>66</v>
      </c>
      <c r="J3078" s="1650"/>
      <c r="K3078" s="1651"/>
      <c r="L3078" s="1651"/>
      <c r="M3078" s="1651"/>
      <c r="N3078" s="1651"/>
      <c r="O3078" s="1651"/>
      <c r="P3078" s="1651"/>
      <c r="Q3078" s="2108"/>
      <c r="R3078" s="610"/>
    </row>
    <row r="3079" spans="8:8" ht="33.75" customHeight="1">
      <c r="A3079" s="1954"/>
      <c r="B3079" s="1986" t="s">
        <v>70</v>
      </c>
      <c r="C3079" s="1783"/>
      <c r="D3079" s="1784"/>
      <c r="E3079" s="1785"/>
      <c r="F3079" s="1786" t="s">
        <v>248</v>
      </c>
      <c r="G3079" s="2106"/>
      <c r="H3079" s="1787"/>
      <c r="I3079" s="1788" t="s">
        <v>65</v>
      </c>
      <c r="J3079" s="1653" t="s">
        <v>81</v>
      </c>
      <c r="K3079" s="1654"/>
      <c r="L3079" s="1654"/>
      <c r="M3079" s="1654"/>
      <c r="N3079" s="1654"/>
      <c r="O3079" s="1654"/>
      <c r="P3079" s="1654"/>
      <c r="Q3079" s="2109"/>
      <c r="R3079" s="610"/>
    </row>
    <row r="3080" spans="8:8" ht="33.75" customHeight="1">
      <c r="A3080" s="1954"/>
      <c r="B3080" s="2110" t="s">
        <v>70</v>
      </c>
      <c r="C3080" s="2111"/>
      <c r="D3080" s="2112"/>
      <c r="E3080" s="2113"/>
      <c r="F3080" s="2114"/>
      <c r="G3080" s="2115"/>
      <c r="H3080" s="2115"/>
      <c r="I3080" s="2116"/>
      <c r="J3080" s="2117"/>
      <c r="K3080" s="2118"/>
      <c r="L3080" s="2118"/>
      <c r="M3080" s="2118"/>
      <c r="N3080" s="2118"/>
      <c r="O3080" s="2118"/>
      <c r="P3080" s="2118"/>
      <c r="Q3080" s="2119"/>
      <c r="R3080" s="610"/>
    </row>
    <row r="3081" spans="8:8" s="927" ht="48.75" customFormat="1" customHeight="1">
      <c r="A3081" s="1439"/>
      <c r="B3081" s="2120"/>
      <c r="C3081" s="2120"/>
      <c r="D3081" s="2120"/>
      <c r="E3081" s="2120"/>
      <c r="F3081" s="2120"/>
      <c r="G3081" s="2120"/>
      <c r="H3081" s="2120"/>
      <c r="I3081" s="2120"/>
      <c r="J3081" s="2120"/>
      <c r="K3081" s="2120"/>
      <c r="L3081" s="2120"/>
      <c r="M3081" s="2120"/>
      <c r="N3081" s="2120"/>
      <c r="O3081" s="2120"/>
      <c r="P3081" s="2120"/>
      <c r="Q3081" s="2120"/>
      <c r="R3081" s="610"/>
    </row>
    <row r="3082" spans="8:8" ht="9.75" customHeight="1">
      <c r="A3082" s="1949">
        <f>A3043+1</f>
        <v>80.0</v>
      </c>
      <c r="B3082" s="1949"/>
      <c r="C3082" s="1949"/>
      <c r="D3082" s="1949"/>
      <c r="E3082" s="1949"/>
      <c r="F3082" s="1949"/>
      <c r="G3082" s="1949"/>
      <c r="H3082" s="1949"/>
      <c r="I3082" s="1949"/>
      <c r="J3082" s="1949"/>
      <c r="K3082" s="1949"/>
      <c r="L3082" s="1949"/>
      <c r="M3082" s="1949"/>
      <c r="N3082" s="1949"/>
      <c r="O3082" s="1949"/>
      <c r="P3082" s="1949"/>
      <c r="Q3082" s="1949"/>
      <c r="R3082" s="1949"/>
    </row>
    <row r="3083" spans="8:8" ht="16.5" customHeight="1">
      <c r="A3083" s="1950"/>
      <c r="B3083" s="1951" t="s">
        <v>51</v>
      </c>
      <c r="C3083" s="1952"/>
      <c r="D3083" s="1952"/>
      <c r="E3083" s="1952"/>
      <c r="F3083" s="1952"/>
      <c r="G3083" s="1952"/>
      <c r="H3083" s="1952"/>
      <c r="I3083" s="1952"/>
      <c r="J3083" s="1952"/>
      <c r="K3083" s="1952"/>
      <c r="L3083" s="1952"/>
      <c r="M3083" s="1952"/>
      <c r="N3083" s="1952"/>
      <c r="O3083" s="1952"/>
      <c r="P3083" s="1952"/>
      <c r="Q3083" s="1953"/>
      <c r="R3083" s="610"/>
    </row>
    <row r="3084" spans="8:8" ht="62.25" customHeight="1">
      <c r="A3084" s="1954"/>
      <c r="B3084" s="1955"/>
      <c r="C3084" s="1956"/>
      <c r="D3084" s="1957" t="str">
        <f>Master!$E$8</f>
        <v>Govt. Sr. Secondary School </v>
      </c>
      <c r="E3084" s="1958"/>
      <c r="F3084" s="1958"/>
      <c r="G3084" s="1958"/>
      <c r="H3084" s="1958"/>
      <c r="I3084" s="1958"/>
      <c r="J3084" s="1958"/>
      <c r="K3084" s="1958"/>
      <c r="L3084" s="1958"/>
      <c r="M3084" s="1958"/>
      <c r="N3084" s="1958"/>
      <c r="O3084" s="1958"/>
      <c r="P3084" s="1958"/>
      <c r="Q3084" s="1959"/>
      <c r="R3084" s="610"/>
    </row>
    <row r="3085" spans="8:8" ht="33.0" customHeight="1">
      <c r="A3085" s="1954"/>
      <c r="B3085" s="1960"/>
      <c r="C3085" s="1961"/>
      <c r="D3085" s="1962" t="str">
        <f>Master!$E$11</f>
        <v>P.S.-Bapini (Jodhpur)</v>
      </c>
      <c r="E3085" s="1962"/>
      <c r="F3085" s="1962"/>
      <c r="G3085" s="1962"/>
      <c r="H3085" s="1962"/>
      <c r="I3085" s="1962"/>
      <c r="J3085" s="1962"/>
      <c r="K3085" s="1962"/>
      <c r="L3085" s="1962"/>
      <c r="M3085" s="1962"/>
      <c r="N3085" s="1962"/>
      <c r="O3085" s="1962"/>
      <c r="P3085" s="1962"/>
      <c r="Q3085" s="1963"/>
      <c r="R3085" s="610"/>
    </row>
    <row r="3086" spans="8:8" ht="21.75" customHeight="1">
      <c r="A3086" s="1954"/>
      <c r="B3086" s="1964"/>
      <c r="C3086" s="1965" t="s">
        <v>151</v>
      </c>
      <c r="D3086" s="1966"/>
      <c r="E3086" s="1966"/>
      <c r="F3086" s="1966"/>
      <c r="G3086" s="1966"/>
      <c r="H3086" s="1967"/>
      <c r="I3086" s="1968" t="s">
        <v>128</v>
      </c>
      <c r="J3086" s="1969"/>
      <c r="K3086" s="1969"/>
      <c r="L3086" s="1970">
        <f>VLOOKUP(A3082,'Result Entry'!$B$6:$K$108,6,0)</f>
        <v>0.0</v>
      </c>
      <c r="M3086" s="1971"/>
      <c r="N3086" s="1972" t="s">
        <v>69</v>
      </c>
      <c r="O3086" s="1973"/>
      <c r="P3086" s="1974">
        <f>Master!$E$14</f>
        <v>8.151106901E9</v>
      </c>
      <c r="Q3086" s="1975"/>
      <c r="R3086" s="610"/>
    </row>
    <row r="3087" spans="8:8" ht="21.75" customHeight="1">
      <c r="A3087" s="1954"/>
      <c r="B3087" s="1976"/>
      <c r="C3087" s="1965"/>
      <c r="D3087" s="1966"/>
      <c r="E3087" s="1966"/>
      <c r="F3087" s="1966"/>
      <c r="G3087" s="1966"/>
      <c r="H3087" s="1967"/>
      <c r="I3087" s="1968"/>
      <c r="J3087" s="1969"/>
      <c r="K3087" s="1969"/>
      <c r="L3087" s="1970"/>
      <c r="M3087" s="1971"/>
      <c r="N3087" s="1470" t="s">
        <v>67</v>
      </c>
      <c r="O3087" s="1471"/>
      <c r="P3087" s="1472"/>
      <c r="Q3087" s="1977"/>
      <c r="R3087" s="610"/>
    </row>
    <row r="3088" spans="8:8" ht="21.75" customHeight="1">
      <c r="A3088" s="1954"/>
      <c r="B3088" s="1976"/>
      <c r="C3088" s="1978"/>
      <c r="D3088" s="1979"/>
      <c r="E3088" s="1979"/>
      <c r="F3088" s="1979"/>
      <c r="G3088" s="1979"/>
      <c r="H3088" s="1980"/>
      <c r="I3088" s="1981"/>
      <c r="J3088" s="1982"/>
      <c r="K3088" s="1982"/>
      <c r="L3088" s="1983"/>
      <c r="M3088" s="1984"/>
      <c r="N3088" s="1479" t="s">
        <v>52</v>
      </c>
      <c r="O3088" s="1480"/>
      <c r="P3088" s="1481" t="str">
        <f>Master!$E$6</f>
        <v>2022-23</v>
      </c>
      <c r="Q3088" s="1985"/>
      <c r="R3088" s="610"/>
    </row>
    <row r="3089" spans="8:8" ht="33.75" customHeight="1">
      <c r="A3089" s="1954"/>
      <c r="B3089" s="1986" t="s">
        <v>70</v>
      </c>
      <c r="C3089" s="1677" t="s">
        <v>21</v>
      </c>
      <c r="D3089" s="1678"/>
      <c r="E3089" s="1678"/>
      <c r="F3089" s="1678"/>
      <c r="G3089" s="1679"/>
      <c r="H3089" s="1680" t="s">
        <v>150</v>
      </c>
      <c r="I3089" s="1681">
        <f>VLOOKUP($A3082,'Result Entry'!$B$9:$FW$108,4,0)</f>
        <v>0.0</v>
      </c>
      <c r="J3089" s="1681"/>
      <c r="K3089" s="1681"/>
      <c r="L3089" s="1681"/>
      <c r="M3089" s="1681"/>
      <c r="N3089" s="1681"/>
      <c r="O3089" s="1681"/>
      <c r="P3089" s="1681"/>
      <c r="Q3089" s="1987"/>
      <c r="R3089" s="610"/>
    </row>
    <row r="3090" spans="8:8" ht="33.75" customHeight="1">
      <c r="A3090" s="1954"/>
      <c r="B3090" s="1986" t="s">
        <v>70</v>
      </c>
      <c r="C3090" s="1683" t="s">
        <v>23</v>
      </c>
      <c r="D3090" s="1684"/>
      <c r="E3090" s="1684"/>
      <c r="F3090" s="1684"/>
      <c r="G3090" s="1685"/>
      <c r="H3090" s="1686" t="s">
        <v>150</v>
      </c>
      <c r="I3090" s="1687">
        <f>VLOOKUP($A3082,'Result Entry'!$B$9:$FW$108,7,0)</f>
        <v>0.0</v>
      </c>
      <c r="J3090" s="1687"/>
      <c r="K3090" s="1687"/>
      <c r="L3090" s="1687"/>
      <c r="M3090" s="1687"/>
      <c r="N3090" s="1687"/>
      <c r="O3090" s="1687"/>
      <c r="P3090" s="1687"/>
      <c r="Q3090" s="1988"/>
      <c r="R3090" s="610"/>
    </row>
    <row r="3091" spans="8:8" ht="33.75" customHeight="1">
      <c r="A3091" s="1954"/>
      <c r="B3091" s="1986" t="s">
        <v>70</v>
      </c>
      <c r="C3091" s="1683" t="s">
        <v>24</v>
      </c>
      <c r="D3091" s="1684"/>
      <c r="E3091" s="1684"/>
      <c r="F3091" s="1684"/>
      <c r="G3091" s="1685"/>
      <c r="H3091" s="1686" t="s">
        <v>150</v>
      </c>
      <c r="I3091" s="1687">
        <f>VLOOKUP($A3082,'Result Entry'!$B$9:$FW$108,8,0)</f>
        <v>0.0</v>
      </c>
      <c r="J3091" s="1687"/>
      <c r="K3091" s="1687"/>
      <c r="L3091" s="1687"/>
      <c r="M3091" s="1687"/>
      <c r="N3091" s="1687"/>
      <c r="O3091" s="1687"/>
      <c r="P3091" s="1687"/>
      <c r="Q3091" s="1988"/>
      <c r="R3091" s="610"/>
    </row>
    <row r="3092" spans="8:8" ht="33.75" customHeight="1">
      <c r="A3092" s="1954"/>
      <c r="B3092" s="1986" t="s">
        <v>70</v>
      </c>
      <c r="C3092" s="1683" t="s">
        <v>53</v>
      </c>
      <c r="D3092" s="1684"/>
      <c r="E3092" s="1684"/>
      <c r="F3092" s="1684"/>
      <c r="G3092" s="1685"/>
      <c r="H3092" s="1686" t="s">
        <v>150</v>
      </c>
      <c r="I3092" s="1687">
        <f>VLOOKUP($A3082,'Result Entry'!$B$9:$FW$108,9,0)</f>
        <v>0.0</v>
      </c>
      <c r="J3092" s="1687"/>
      <c r="K3092" s="1687"/>
      <c r="L3092" s="1687"/>
      <c r="M3092" s="1687"/>
      <c r="N3092" s="1687"/>
      <c r="O3092" s="1687"/>
      <c r="P3092" s="1687"/>
      <c r="Q3092" s="1988"/>
      <c r="R3092" s="610"/>
    </row>
    <row r="3093" spans="8:8" ht="33.75" customHeight="1">
      <c r="A3093" s="1954"/>
      <c r="B3093" s="1986" t="s">
        <v>70</v>
      </c>
      <c r="C3093" s="1683" t="s">
        <v>54</v>
      </c>
      <c r="D3093" s="1684"/>
      <c r="E3093" s="1684"/>
      <c r="F3093" s="1684"/>
      <c r="G3093" s="1685"/>
      <c r="H3093" s="1686" t="s">
        <v>150</v>
      </c>
      <c r="I3093" s="1689" t="str">
        <f>CONCATENATE('Result Entry'!$G$4,'Result Entry'!$J$4)</f>
        <v>11(A)</v>
      </c>
      <c r="J3093" s="1687"/>
      <c r="K3093" s="1687"/>
      <c r="L3093" s="1687"/>
      <c r="M3093" s="1687"/>
      <c r="N3093" s="1687"/>
      <c r="O3093" s="1687"/>
      <c r="P3093" s="1687"/>
      <c r="Q3093" s="1988"/>
      <c r="R3093" s="610"/>
    </row>
    <row r="3094" spans="8:8" ht="33.75" customHeight="1">
      <c r="A3094" s="1954"/>
      <c r="B3094" s="1986" t="s">
        <v>70</v>
      </c>
      <c r="C3094" s="1742" t="s">
        <v>26</v>
      </c>
      <c r="D3094" s="1763"/>
      <c r="E3094" s="1763"/>
      <c r="F3094" s="1763"/>
      <c r="G3094" s="1989"/>
      <c r="H3094" s="1693" t="s">
        <v>150</v>
      </c>
      <c r="I3094" s="1694">
        <f>VLOOKUP($A3082,'Result Entry'!$B$9:$FW$108,10,0)</f>
        <v>0.0</v>
      </c>
      <c r="J3094" s="1694"/>
      <c r="K3094" s="1694"/>
      <c r="L3094" s="1694"/>
      <c r="M3094" s="1694"/>
      <c r="N3094" s="1694"/>
      <c r="O3094" s="1694"/>
      <c r="P3094" s="1694"/>
      <c r="Q3094" s="1990"/>
      <c r="R3094" s="610"/>
    </row>
    <row r="3095" spans="8:8" ht="33.75" customHeight="1">
      <c r="A3095" s="1954"/>
      <c r="B3095" s="1986" t="s">
        <v>70</v>
      </c>
      <c r="C3095" s="1991" t="s">
        <v>244</v>
      </c>
      <c r="D3095" s="1992"/>
      <c r="E3095" s="1993" t="s">
        <v>73</v>
      </c>
      <c r="F3095" s="1994" t="s">
        <v>74</v>
      </c>
      <c r="G3095" s="1994" t="s">
        <v>230</v>
      </c>
      <c r="H3095" s="1995" t="s">
        <v>169</v>
      </c>
      <c r="I3095" s="1701" t="s">
        <v>56</v>
      </c>
      <c r="J3095" s="1996"/>
      <c r="K3095" s="1996"/>
      <c r="L3095" s="1997" t="s">
        <v>231</v>
      </c>
      <c r="M3095" s="1998" t="s">
        <v>85</v>
      </c>
      <c r="N3095" s="1998"/>
      <c r="O3095" s="1999"/>
      <c r="P3095" s="2000" t="s">
        <v>77</v>
      </c>
      <c r="Q3095" s="2001" t="s">
        <v>99</v>
      </c>
      <c r="R3095" s="610"/>
    </row>
    <row r="3096" spans="8:8" ht="33.75" customHeight="1">
      <c r="A3096" s="1954"/>
      <c r="B3096" s="1986" t="s">
        <v>70</v>
      </c>
      <c r="C3096" s="2002"/>
      <c r="D3096" s="2003"/>
      <c r="E3096" s="2004"/>
      <c r="F3096" s="2005"/>
      <c r="G3096" s="2005"/>
      <c r="H3096" s="2006"/>
      <c r="I3096" s="2007" t="s">
        <v>233</v>
      </c>
      <c r="J3096" s="2008" t="s">
        <v>87</v>
      </c>
      <c r="K3096" s="2009" t="s">
        <v>109</v>
      </c>
      <c r="L3096" s="2010"/>
      <c r="M3096" s="2007" t="s">
        <v>233</v>
      </c>
      <c r="N3096" s="2008" t="s">
        <v>87</v>
      </c>
      <c r="O3096" s="2011" t="s">
        <v>110</v>
      </c>
      <c r="P3096" s="2012"/>
      <c r="Q3096" s="2013"/>
      <c r="R3096" s="610"/>
    </row>
    <row r="3097" spans="8:8" s="2014" ht="33.75" customFormat="1" customHeight="1">
      <c r="A3097" s="1954"/>
      <c r="B3097" s="1986" t="s">
        <v>70</v>
      </c>
      <c r="C3097" s="2015" t="s">
        <v>57</v>
      </c>
      <c r="D3097" s="2016"/>
      <c r="E3097" s="2017">
        <f>'Result Entry'!$L$7</f>
        <v>10.0</v>
      </c>
      <c r="F3097" s="2018">
        <f>'Result Entry'!$M$7</f>
        <v>10.0</v>
      </c>
      <c r="G3097" s="2018">
        <f>'Result Entry'!$N$7</f>
        <v>10.0</v>
      </c>
      <c r="H3097" s="2019">
        <f>SUM(E3097:G3097)</f>
        <v>30.0</v>
      </c>
      <c r="I3097" s="2020" t="s">
        <v>243</v>
      </c>
      <c r="J3097" s="2021" t="s">
        <v>243</v>
      </c>
      <c r="K3097" s="2022">
        <f>'Result Entry'!$P$7</f>
        <v>70.0</v>
      </c>
      <c r="L3097" s="2023">
        <f>SUM(H3097,K3097)</f>
        <v>100.0</v>
      </c>
      <c r="M3097" s="2020" t="s">
        <v>243</v>
      </c>
      <c r="N3097" s="2021" t="s">
        <v>243</v>
      </c>
      <c r="O3097" s="2019">
        <f>'Result Entry'!$R$7</f>
        <v>100.0</v>
      </c>
      <c r="P3097" s="2024">
        <f>SUM(L3097,O3097)</f>
        <v>200.0</v>
      </c>
      <c r="Q3097" s="2025"/>
      <c r="R3097" s="610"/>
    </row>
    <row r="3098" spans="8:8" s="1538" ht="33.75" customFormat="1" customHeight="1">
      <c r="A3098" s="1954"/>
      <c r="B3098" s="1986" t="s">
        <v>70</v>
      </c>
      <c r="C3098" s="1540" t="str">
        <f>'Result Entry'!$L$3</f>
        <v>HINDI Comp.</v>
      </c>
      <c r="D3098" s="1541"/>
      <c r="E3098" s="1728">
        <f>IF($L3086="TC",0,IF($L3086="Nso",0,VLOOKUP($A3082,'Result Entry'!$B$9:$FW$108,11,0)))</f>
        <v>0.0</v>
      </c>
      <c r="F3098" s="1729">
        <f>IF($L3086="TC",0,IF($L3086="Nso",0,VLOOKUP($A3082,'Result Entry'!$B$9:$FW$108,12,0)))</f>
        <v>0.0</v>
      </c>
      <c r="G3098" s="1729">
        <f>IF($L3086="TC",0,IF($L3086="Nso",0,VLOOKUP($A3082,'Result Entry'!$B$9:$FW$108,13,0)))</f>
        <v>0.0</v>
      </c>
      <c r="H3098" s="2026">
        <f>SUM(E3098:G3098)</f>
        <v>0.0</v>
      </c>
      <c r="I3098" s="2027" t="str">
        <f>CONCATENATE(U3098,"/",'Result Entry'!$P$7)</f>
        <v>0/70</v>
      </c>
      <c r="J3098" s="2028" t="str">
        <f>IF(V3098=0,"--",CONCATENATE(V3098,"/"))</f>
        <v>--</v>
      </c>
      <c r="K3098" s="2029">
        <f>SUM(U3098:V3098)</f>
        <v>0.0</v>
      </c>
      <c r="L3098" s="2030">
        <f>SUM(H3098,K3098)</f>
        <v>0.0</v>
      </c>
      <c r="M3098" s="2027" t="str">
        <f>CONCATENATE(W3098,"/",'Result Entry'!$R$7)</f>
        <v>0/100</v>
      </c>
      <c r="N3098" s="2028" t="str">
        <f>IF(X3098=0,"--",CONCATENATE(X3098,"/"))</f>
        <v>--</v>
      </c>
      <c r="O3098" s="2031">
        <f>SUM(W3098:X3098)</f>
        <v>0.0</v>
      </c>
      <c r="P3098" s="1734">
        <f>SUM(L3098,O3098)</f>
        <v>0.0</v>
      </c>
      <c r="Q3098" s="2032" t="str">
        <f>IF($L3086="TC",0,IF($L3086="Nso",0,VLOOKUP($A3082,'Result Entry'!$B$9:$FW$108,24,0)))</f>
        <v/>
      </c>
      <c r="R3098" s="610"/>
      <c r="U3098" s="2033">
        <f>IF($L3086="TC",0,IF($L3086="Nso",0,VLOOKUP($A3082,'Result Entry'!$B$9:$FW$108,15,0)))</f>
        <v>0.0</v>
      </c>
      <c r="V3098" s="2033">
        <v>0.0</v>
      </c>
      <c r="W3098" s="2033">
        <f>IF($L3086="TC",0,IF($L3086="Nso",0,VLOOKUP($A3082,'Result Entry'!$B$9:$FW$108,17,0)))</f>
        <v>0.0</v>
      </c>
      <c r="X3098" s="2033">
        <v>0.0</v>
      </c>
    </row>
    <row r="3099" spans="8:8" s="1538" ht="33.75" customFormat="1" customHeight="1">
      <c r="A3099" s="1954"/>
      <c r="B3099" s="1986" t="s">
        <v>70</v>
      </c>
      <c r="C3099" s="1551" t="str">
        <f>'Result Entry'!$Z$3</f>
        <v>ENGLISH Comp.</v>
      </c>
      <c r="D3099" s="1552"/>
      <c r="E3099" s="1728">
        <f>IF($L3086="TC",0,IF($L3086="Nso",0,VLOOKUP($A3082,'Result Entry'!$B$9:$FW$108,25,0)))</f>
        <v>0.0</v>
      </c>
      <c r="F3099" s="1729">
        <f>IF($L3086="TC",0,IF($L3086="Nso",0,VLOOKUP($A3082,'Result Entry'!$B$9:$FW$108,26,0)))</f>
        <v>0.0</v>
      </c>
      <c r="G3099" s="1729">
        <f>IF($L3086="TC",0,IF($L3086="Nso",0,VLOOKUP($A3082,'Result Entry'!$B$9:$FW$108,27,0)))</f>
        <v>0.0</v>
      </c>
      <c r="H3099" s="2034">
        <f t="shared" si="395" ref="H3099:H3104">SUM(E3099:G3099)</f>
        <v>0.0</v>
      </c>
      <c r="I3099" s="2035" t="str">
        <f>CONCATENATE(U3099,"/",'Result Entry'!$AD$7)</f>
        <v>0/70</v>
      </c>
      <c r="J3099" s="2036" t="str">
        <f>IF(V3099=0,"--",CONCATENATE(V3099,"/"))</f>
        <v>--</v>
      </c>
      <c r="K3099" s="2037">
        <f t="shared" si="396" ref="K3099:K3104">SUM(U3099:V3099)</f>
        <v>0.0</v>
      </c>
      <c r="L3099" s="2038">
        <f t="shared" si="397" ref="L3099:L3104">SUM(H3099,K3099)</f>
        <v>0.0</v>
      </c>
      <c r="M3099" s="2035" t="str">
        <f>CONCATENATE(W3099,"/",'Result Entry'!$AF$7)</f>
        <v>0/100</v>
      </c>
      <c r="N3099" s="2036" t="str">
        <f>IF(X3099=0,"--",CONCATENATE(X3099,"/"))</f>
        <v>--</v>
      </c>
      <c r="O3099" s="2031">
        <f t="shared" si="398" ref="O3099:O3104">SUM(W3099:X3099)</f>
        <v>0.0</v>
      </c>
      <c r="P3099" s="1734">
        <f t="shared" si="399" ref="P3099:P3104">SUM(L3099,O3099)</f>
        <v>0.0</v>
      </c>
      <c r="Q3099" s="2032" t="str">
        <f>IF($L3086="TC",0,IF($L3086="Nso",0,VLOOKUP($A3082,'Result Entry'!$B$9:$FW$108,38,0)))</f>
        <v/>
      </c>
      <c r="R3099" s="610"/>
      <c r="U3099" s="2039">
        <f>IF($L3086="TC",0,IF($L3086="Nso",0,VLOOKUP($A3082,'Result Entry'!$B$9:$FW$108,29,0)))</f>
        <v>0.0</v>
      </c>
      <c r="V3099" s="2039">
        <v>0.0</v>
      </c>
      <c r="W3099" s="2039">
        <f>IF($L3086="TC",0,IF($L3086="Nso",0,VLOOKUP($A3082,'Result Entry'!$B$9:$FW$108,31,0)))</f>
        <v>0.0</v>
      </c>
      <c r="X3099" s="2039">
        <v>0.0</v>
      </c>
    </row>
    <row r="3100" spans="8:8" s="1538" ht="33.75" customFormat="1" customHeight="1">
      <c r="A3100" s="1954"/>
      <c r="B3100" s="1986" t="s">
        <v>70</v>
      </c>
      <c r="C3100" s="1551">
        <f>IF(Y3100&gt;=1,'Result Entry'!$AO$3,0)</f>
        <v>0.0</v>
      </c>
      <c r="D3100" s="1552"/>
      <c r="E3100" s="1728">
        <f>IF($L3086="TC",0,IF($L3086="Nso",0,VLOOKUP($A3082,'Result Entry'!$B$9:$FW$108,40,0)))</f>
        <v>0.0</v>
      </c>
      <c r="F3100" s="1729">
        <f>IF($L3086="TC",0,IF($L3086="Nso",0,VLOOKUP($A3082,'Result Entry'!$B$9:$FW$108,41,0)))</f>
        <v>0.0</v>
      </c>
      <c r="G3100" s="1729">
        <f>IF($L3086="TC",0,IF($L3086="Nso",0,VLOOKUP($A3082,'Result Entry'!$B$9:$FW$108,42,0)))</f>
        <v>0.0</v>
      </c>
      <c r="H3100" s="2034">
        <f t="shared" si="395"/>
        <v>0.0</v>
      </c>
      <c r="I3100" s="2035" t="str">
        <f>CONCATENATE(U3100,"/",'Result Entry'!$AS$7)</f>
        <v>0/40</v>
      </c>
      <c r="J3100" s="2036" t="str">
        <f>IF(V3100=0,"--",CONCATENATE(V3100,"/",'Result Entry'!$AT$7))</f>
        <v>--</v>
      </c>
      <c r="K3100" s="2037">
        <f t="shared" si="396"/>
        <v>0.0</v>
      </c>
      <c r="L3100" s="2038">
        <f t="shared" si="397"/>
        <v>0.0</v>
      </c>
      <c r="M3100" s="2035" t="str">
        <f>CONCATENATE(W3100,"/",'Result Entry'!$AW$7)</f>
        <v>0/100</v>
      </c>
      <c r="N3100" s="2036" t="str">
        <f>IF(X3100=0,"--",CONCATENATE(X3100,"/",'Result Entry'!$AX$7))</f>
        <v>--</v>
      </c>
      <c r="O3100" s="2031">
        <f t="shared" si="398"/>
        <v>0.0</v>
      </c>
      <c r="P3100" s="1734">
        <f t="shared" si="399"/>
        <v>0.0</v>
      </c>
      <c r="Q3100" s="2032" t="str">
        <f>IF($L3086="TC",0,IF($L3086="Nso",0,VLOOKUP($A3082,'Result Entry'!$B$9:$FW$108,55,0)))</f>
        <v/>
      </c>
      <c r="R3100" s="610"/>
      <c r="U3100" s="2039">
        <f>IF($L3086="TC",0,IF($L3086="Nso",0,VLOOKUP($A3082,'Result Entry'!$B$9:$FW$108,44,0)))</f>
        <v>0.0</v>
      </c>
      <c r="V3100" s="2039">
        <f>IF($L3086="TC",0,IF($L3086="Nso",0,VLOOKUP($A3082,'Result Entry'!$B$9:$FW$108,45,0)))</f>
        <v>0.0</v>
      </c>
      <c r="W3100" s="2039">
        <f>IF($L3086="TC",0,IF($L3086="Nso",0,VLOOKUP($A3082,'Result Entry'!$B$9:$FW$108,48,0)))</f>
        <v>0.0</v>
      </c>
      <c r="X3100" s="2039">
        <f>IF($L3086="TC",0,IF($L3086="Nso",0,VLOOKUP($A3082,'Result Entry'!$B$9:$FW$108,49,0)))</f>
        <v>0.0</v>
      </c>
      <c r="Y3100" s="2039">
        <f>VLOOKUP($A3082,'Result Entry'!$B$9:$FW$108,39,0)</f>
        <v>0.0</v>
      </c>
    </row>
    <row r="3101" spans="8:8" s="1538" ht="33.75" customFormat="1" customHeight="1">
      <c r="A3101" s="1954"/>
      <c r="B3101" s="1986" t="s">
        <v>70</v>
      </c>
      <c r="C3101" s="1551">
        <f>IF(Y3101&gt;=1,'Result Entry'!$BF$3,0)</f>
        <v>0.0</v>
      </c>
      <c r="D3101" s="1552"/>
      <c r="E3101" s="1728">
        <f>IF($L3086="TC",0,IF($L3086="Nso",0,VLOOKUP($A3082,'Result Entry'!$B$9:$FW$108,57,0)))</f>
        <v>0.0</v>
      </c>
      <c r="F3101" s="1729">
        <f>IF($L3086="TC",0,IF($L3086="Nso",0,VLOOKUP($A3082,'Result Entry'!$B$9:$FW$108,58,0)))</f>
        <v>0.0</v>
      </c>
      <c r="G3101" s="1729">
        <f>IF($L3086="TC",0,IF($L3086="Nso",0,VLOOKUP($A3082,'Result Entry'!$B$9:$FW$108,59,0)))</f>
        <v>0.0</v>
      </c>
      <c r="H3101" s="2034">
        <f t="shared" si="395"/>
        <v>0.0</v>
      </c>
      <c r="I3101" s="2035" t="str">
        <f>CONCATENATE(U3101,"/",'Result Entry'!$BJ$7)</f>
        <v>0/70</v>
      </c>
      <c r="J3101" s="2036" t="str">
        <f>IF(V3101=0,"--",CONCATENATE(V3101,"/",'Result Entry'!$BK$7))</f>
        <v>--</v>
      </c>
      <c r="K3101" s="2037">
        <f t="shared" si="396"/>
        <v>0.0</v>
      </c>
      <c r="L3101" s="2038">
        <f t="shared" si="397"/>
        <v>0.0</v>
      </c>
      <c r="M3101" s="2035" t="str">
        <f>CONCATENATE(W3101,"/",'Result Entry'!$BN$7)</f>
        <v>0/100</v>
      </c>
      <c r="N3101" s="2036" t="str">
        <f>IF(X3101=0,"--",CONCATENATE(X3101,"/",'Result Entry'!$BO$7))</f>
        <v>--</v>
      </c>
      <c r="O3101" s="2031">
        <f t="shared" si="398"/>
        <v>0.0</v>
      </c>
      <c r="P3101" s="1734">
        <f t="shared" si="399"/>
        <v>0.0</v>
      </c>
      <c r="Q3101" s="2032" t="str">
        <f>IF($L3086="TC",0,IF($L3086="Nso",0,VLOOKUP($A3082,'Result Entry'!$B$9:$FW$108,72,0)))</f>
        <v/>
      </c>
      <c r="R3101" s="610"/>
      <c r="U3101" s="2039">
        <f>IF($L3086="TC",0,IF($L3086="Nso",0,VLOOKUP($A3082,'Result Entry'!$B$9:$FW$108,61,0)))</f>
        <v>0.0</v>
      </c>
      <c r="V3101" s="2039">
        <f>IF($L3086="TC",0,IF($L3086="Nso",0,VLOOKUP($A3082,'Result Entry'!$B$9:$FW$108,62,0)))</f>
        <v>0.0</v>
      </c>
      <c r="W3101" s="2039">
        <f>IF($L3086="TC",0,IF($L3086="Nso",0,VLOOKUP($A3082,'Result Entry'!$B$9:$FW$108,65,0)))</f>
        <v>0.0</v>
      </c>
      <c r="X3101" s="2039">
        <f>IF($L3086="TC",0,IF($L3086="Nso",0,VLOOKUP($A3082,'Result Entry'!$B$9:$FW$108,66,0)))</f>
        <v>0.0</v>
      </c>
      <c r="Y3101" s="2039">
        <f>VLOOKUP($A3082,'Result Entry'!$B$9:$FW$108,56,0)</f>
        <v>0.0</v>
      </c>
    </row>
    <row r="3102" spans="8:8" s="1538" ht="33.75" customFormat="1" customHeight="1">
      <c r="A3102" s="1954"/>
      <c r="B3102" s="1986" t="s">
        <v>70</v>
      </c>
      <c r="C3102" s="1554">
        <f>IF(Y3102&gt;=1,'Result Entry'!$BW$3,0)</f>
        <v>0.0</v>
      </c>
      <c r="D3102" s="2040"/>
      <c r="E3102" s="2041">
        <f>IF($L3086="TC",0,IF($L3086="Nso",0,VLOOKUP($A3082,'Result Entry'!$B$9:$FW$108,74,0)))</f>
        <v>0.0</v>
      </c>
      <c r="F3102" s="2042">
        <f>IF($L3086="TC",0,IF($L3086="Nso",0,VLOOKUP($A3082,'Result Entry'!$B$9:$FW$108,75,0)))</f>
        <v>0.0</v>
      </c>
      <c r="G3102" s="2042">
        <f>IF($L3086="TC",0,IF($L3086="Nso",0,VLOOKUP($A3082,'Result Entry'!$B$9:$FW$108,76,0)))</f>
        <v>0.0</v>
      </c>
      <c r="H3102" s="2043">
        <f t="shared" si="395"/>
        <v>0.0</v>
      </c>
      <c r="I3102" s="2044" t="str">
        <f>CONCATENATE(U3102,"/",'Result Entry'!$CA$7)</f>
        <v>0/70</v>
      </c>
      <c r="J3102" s="2045" t="str">
        <f>IF(V3102=0,"--",CONCATENATE(V3102,"/",'Result Entry'!$CB$7))</f>
        <v>--</v>
      </c>
      <c r="K3102" s="2046">
        <f t="shared" si="396"/>
        <v>0.0</v>
      </c>
      <c r="L3102" s="2047">
        <f t="shared" si="397"/>
        <v>0.0</v>
      </c>
      <c r="M3102" s="2044" t="str">
        <f>CONCATENATE(W3102,"/",'Result Entry'!$CE$7)</f>
        <v>0/100</v>
      </c>
      <c r="N3102" s="2045" t="str">
        <f>IF(X3102=0,"--",CONCATENATE(X3102,"/",'Result Entry'!$CF$7))</f>
        <v>--</v>
      </c>
      <c r="O3102" s="2043">
        <f t="shared" si="398"/>
        <v>0.0</v>
      </c>
      <c r="P3102" s="2048">
        <f t="shared" si="399"/>
        <v>0.0</v>
      </c>
      <c r="Q3102" s="2049" t="str">
        <f>IF($L3086="TC",0,IF($L3086="Nso",0,VLOOKUP($A3082,'Result Entry'!$B$9:$FW$108,89,0)))</f>
        <v/>
      </c>
      <c r="R3102" s="610"/>
      <c r="U3102" s="2041">
        <f>IF($L3086="TC",0,IF($L3086="Nso",0,VLOOKUP($A3082,'Result Entry'!$B$9:$FW$108,78,0)))</f>
        <v>0.0</v>
      </c>
      <c r="V3102" s="2041">
        <f>IF($L3086="TC",0,IF($L3086="Nso",0,VLOOKUP($A3082,'Result Entry'!$B$9:$FW$108,79,0)))</f>
        <v>0.0</v>
      </c>
      <c r="W3102" s="2041">
        <f>IF($L3086="TC",0,IF($L3086="Nso",0,VLOOKUP($A3082,'Result Entry'!$B$9:$FW$108,82,0)))</f>
        <v>0.0</v>
      </c>
      <c r="X3102" s="2041">
        <f>IF($L3086="TC",0,IF($L3086="Nso",0,VLOOKUP($A3082,'Result Entry'!$B$9:$FW$108,83,0)))</f>
        <v>0.0</v>
      </c>
      <c r="Y3102" s="2041">
        <f>VLOOKUP($A3082,'Result Entry'!$B$9:$FW$108,73,0)</f>
        <v>0.0</v>
      </c>
    </row>
    <row r="3103" spans="8:8" s="1538" ht="33.75" customFormat="1" customHeight="1">
      <c r="A3103" s="1954"/>
      <c r="B3103" s="1986" t="s">
        <v>70</v>
      </c>
      <c r="C3103" s="2050">
        <f>IF(Y3103&gt;=1,'Result Entry'!$CN$3,0)</f>
        <v>0.0</v>
      </c>
      <c r="D3103" s="2040"/>
      <c r="E3103" s="2051">
        <f>IF($L3086="TC",0,IF($L3086="Nso",0,VLOOKUP($A3082,'Result Entry'!$B$9:$FW$108,91,0)))</f>
        <v>0.0</v>
      </c>
      <c r="F3103" s="2052">
        <f>IF($L3086="TC",0,IF($L3086="Nso",0,VLOOKUP($A3082,'Result Entry'!$B$9:$FW$108,92,0)))</f>
        <v>0.0</v>
      </c>
      <c r="G3103" s="2052">
        <f>IF($L3086="TC",0,IF($L3086="Nso",0,VLOOKUP($A3082,'Result Entry'!$B$9:$FW$108,93,0)))</f>
        <v>0.0</v>
      </c>
      <c r="H3103" s="2053">
        <f t="shared" si="395"/>
        <v>0.0</v>
      </c>
      <c r="I3103" s="2054" t="str">
        <f>CONCATENATE(U3103,"/",'Result Entry'!$CR$7)</f>
        <v>0/70</v>
      </c>
      <c r="J3103" s="2055" t="str">
        <f>IF(V3103=0,"--",CONCATENATE(V3103,"/",'Result Entry'!$CS$7))</f>
        <v>--</v>
      </c>
      <c r="K3103" s="2056">
        <f t="shared" si="396"/>
        <v>0.0</v>
      </c>
      <c r="L3103" s="2057">
        <f t="shared" si="397"/>
        <v>0.0</v>
      </c>
      <c r="M3103" s="2054" t="str">
        <f>CONCATENATE(W3103,"/",'Result Entry'!$CV$7)</f>
        <v>0/100</v>
      </c>
      <c r="N3103" s="2055" t="str">
        <f>IF(X3103=0,"--",CONCATENATE(X3103,"/",'Result Entry'!$CW$7))</f>
        <v>--</v>
      </c>
      <c r="O3103" s="2053">
        <f t="shared" si="398"/>
        <v>0.0</v>
      </c>
      <c r="P3103" s="2058">
        <f t="shared" si="399"/>
        <v>0.0</v>
      </c>
      <c r="Q3103" s="2059" t="str">
        <f>IF($L3086="TC",0,IF($L3086="Nso",0,VLOOKUP($A3082,'Result Entry'!$B$9:$FW$108,106,0)))</f>
        <v/>
      </c>
      <c r="R3103" s="610"/>
      <c r="U3103" s="2051">
        <f>IF($L3086="TC",0,IF($L3086="Nso",0,VLOOKUP($A3082,'Result Entry'!$B$9:$FW$108,95,0)))</f>
        <v>0.0</v>
      </c>
      <c r="V3103" s="2051">
        <f>IF($L3086="TC",0,IF($L3086="Nso",0,VLOOKUP($A3082,'Result Entry'!$B$9:$FW$108,96,0)))</f>
        <v>0.0</v>
      </c>
      <c r="W3103" s="2051">
        <f>IF($L3086="TC",0,IF($L3086="Nso",0,VLOOKUP($A3082,'Result Entry'!$B$9:$FW$108,99,0)))</f>
        <v>0.0</v>
      </c>
      <c r="X3103" s="2051">
        <f>IF($L3086="TC",0,IF($L3086="Nso",0,VLOOKUP($A3082,'Result Entry'!$B$9:$FW$108,100,0)))</f>
        <v>0.0</v>
      </c>
      <c r="Y3103" s="2051">
        <f>VLOOKUP($A3082,'Result Entry'!$B$9:$FW$108,90,0)</f>
        <v>0.0</v>
      </c>
    </row>
    <row r="3104" spans="8:8" s="1538" ht="33.75" customFormat="1" customHeight="1">
      <c r="A3104" s="1954"/>
      <c r="B3104" s="1986" t="s">
        <v>70</v>
      </c>
      <c r="C3104" s="1554">
        <f>IF(Y3104&gt;=1,'Result Entry'!$DE$3,0)</f>
        <v>0.0</v>
      </c>
      <c r="D3104" s="2040"/>
      <c r="E3104" s="1739">
        <f>IF($L3086="TC",0,IF($L3086="Nso",0,VLOOKUP($A3082,'Result Entry'!$B$9:$FW$108,108,0)))</f>
        <v>0.0</v>
      </c>
      <c r="F3104" s="1740">
        <f>IF($L3086="TC",0,IF($L3086="Nso",0,VLOOKUP($A3082,'Result Entry'!$B$9:$FW$108,109,0)))</f>
        <v>0.0</v>
      </c>
      <c r="G3104" s="1740">
        <f>IF($L3086="TC",0,IF($L3086="Nso",0,VLOOKUP($A3082,'Result Entry'!$B$9:$FW$108,110,0)))</f>
        <v>0.0</v>
      </c>
      <c r="H3104" s="2060">
        <f t="shared" si="395"/>
        <v>0.0</v>
      </c>
      <c r="I3104" s="2061" t="str">
        <f>CONCATENATE(U3104,"/",'Result Entry'!$DI$7)</f>
        <v>0/70</v>
      </c>
      <c r="J3104" s="2062" t="str">
        <f>IF(V3104=0,"--",CONCATENATE(V3104,"/",'Result Entry'!$DJ$7))</f>
        <v>--</v>
      </c>
      <c r="K3104" s="2063">
        <f t="shared" si="396"/>
        <v>0.0</v>
      </c>
      <c r="L3104" s="2064">
        <f t="shared" si="397"/>
        <v>0.0</v>
      </c>
      <c r="M3104" s="2061" t="str">
        <f>CONCATENATE(W3104,"/",'Result Entry'!$DM$7)</f>
        <v>0/100</v>
      </c>
      <c r="N3104" s="2062" t="str">
        <f>IF(X3104=0,"--",CONCATENATE(X3104,"/",'Result Entry'!$DN$7))</f>
        <v>--</v>
      </c>
      <c r="O3104" s="2060">
        <f t="shared" si="398"/>
        <v>0.0</v>
      </c>
      <c r="P3104" s="1746">
        <f t="shared" si="399"/>
        <v>0.0</v>
      </c>
      <c r="Q3104" s="2032" t="str">
        <f>IF($L3086="TC",0,IF($L3086="Nso",0,VLOOKUP($A3082,'Result Entry'!$B$9:$FW$108,123,0)))</f>
        <v/>
      </c>
      <c r="R3104" s="610"/>
      <c r="U3104" s="2065">
        <f>IF($L3086="TC",0,IF($L3086="Nso",0,VLOOKUP($A3082,'Result Entry'!$B$9:$FW$108,112,0)))</f>
        <v>0.0</v>
      </c>
      <c r="V3104" s="2065">
        <f>IF($L3086="TC",0,IF($L3086="Nso",0,VLOOKUP($A3082,'Result Entry'!$B$9:$FW$108,113,0)))</f>
        <v>0.0</v>
      </c>
      <c r="W3104" s="2065">
        <f>IF($L3086="TC",0,IF($L3086="Nso",0,VLOOKUP($A3082,'Result Entry'!$B$9:$FW$108,116,0)))</f>
        <v>0.0</v>
      </c>
      <c r="X3104" s="2065">
        <f>IF($L3086="TC",0,IF($L3086="Nso",0,VLOOKUP($A3082,'Result Entry'!$B$9:$FW$108,117,0)))</f>
        <v>0.0</v>
      </c>
      <c r="Y3104" s="2065">
        <f>VLOOKUP($A3082,'Result Entry'!$B$9:$FW$108,107,0)</f>
        <v>0.0</v>
      </c>
    </row>
    <row r="3105" spans="8:8" ht="33.75" customHeight="1">
      <c r="A3105" s="1954"/>
      <c r="B3105" s="1986" t="s">
        <v>70</v>
      </c>
      <c r="C3105" s="1565" t="s">
        <v>78</v>
      </c>
      <c r="D3105" s="1566"/>
      <c r="E3105" s="1567"/>
      <c r="F3105" s="1747" t="s">
        <v>79</v>
      </c>
      <c r="G3105" s="2066"/>
      <c r="H3105" s="1748"/>
      <c r="I3105" s="1747" t="s">
        <v>80</v>
      </c>
      <c r="J3105" s="1749"/>
      <c r="K3105" s="2067" t="s">
        <v>42</v>
      </c>
      <c r="L3105" s="2068"/>
      <c r="M3105" s="2067" t="s">
        <v>92</v>
      </c>
      <c r="N3105" s="1753"/>
      <c r="O3105" s="1752" t="s">
        <v>40</v>
      </c>
      <c r="P3105" s="1753"/>
      <c r="Q3105" s="2069" t="s">
        <v>44</v>
      </c>
      <c r="R3105" s="610"/>
    </row>
    <row r="3106" spans="8:8" ht="33.75" customHeight="1">
      <c r="A3106" s="1954"/>
      <c r="B3106" s="1986" t="s">
        <v>70</v>
      </c>
      <c r="C3106" s="1577"/>
      <c r="D3106" s="1578"/>
      <c r="E3106" s="1579"/>
      <c r="F3106" s="1755">
        <f>IF($L3086="TC",0,IF($L3086="Nso",0,VLOOKUP($A3082,'Result Entry'!$B$9:$FW$108,171,0)))</f>
        <v>0.0</v>
      </c>
      <c r="G3106" s="2070"/>
      <c r="H3106" s="1756"/>
      <c r="I3106" s="2071">
        <f>IF($L3086="TC",0,IF($L3086="Nso",0,VLOOKUP($A3082,'Result Entry'!$B$9:$FW$108,172,0)))</f>
        <v>0.0</v>
      </c>
      <c r="J3106" s="2072"/>
      <c r="K3106" s="2073">
        <f>IF($L3086="TC",0,IF($L3086="Nso",0,VLOOKUP($A3082,'Result Entry'!$B$9:$FW$108,173,0)))</f>
        <v>0.0</v>
      </c>
      <c r="L3106" s="2074"/>
      <c r="M3106" s="2075" t="str">
        <f>IF($L3086="TC",0,IF($L3086="Nso",0,VLOOKUP($A3082,'Result Entry'!$B$9:$FW$108,174,0)))</f>
        <v/>
      </c>
      <c r="N3106" s="2076"/>
      <c r="O3106" s="1535" t="str">
        <f>VLOOKUP($A3082,'Result Entry'!$B$9:$FW$108,175,0)</f>
        <v/>
      </c>
      <c r="P3106" s="1534"/>
      <c r="Q3106" s="2077" t="str">
        <f>IF($L3086="TC",0,IF($L3086="Nso",0,VLOOKUP($A3082,'Result Entry'!$B$9:$FW$108,177,0)))</f>
        <v/>
      </c>
      <c r="R3106" s="610"/>
    </row>
    <row r="3107" spans="8:8" ht="33.75" customHeight="1">
      <c r="A3107" s="1954"/>
      <c r="B3107" s="1986" t="s">
        <v>70</v>
      </c>
      <c r="C3107" s="2078" t="s">
        <v>59</v>
      </c>
      <c r="D3107" s="2079"/>
      <c r="E3107" s="2079"/>
      <c r="F3107" s="2079"/>
      <c r="G3107" s="2079"/>
      <c r="H3107" s="2079"/>
      <c r="I3107" s="2080"/>
      <c r="J3107" s="1592" t="s">
        <v>60</v>
      </c>
      <c r="K3107" s="1592"/>
      <c r="L3107" s="1592"/>
      <c r="M3107" s="1593"/>
      <c r="N3107" s="1760">
        <f>VLOOKUP($A3082,'Result Entry'!$B$9:$FW$108,168,0)</f>
        <v>0.0</v>
      </c>
      <c r="O3107" s="1761"/>
      <c r="P3107" s="2081" t="s">
        <v>38</v>
      </c>
      <c r="Q3107" s="2082"/>
      <c r="R3107" s="610"/>
    </row>
    <row r="3108" spans="8:8" ht="33.75" customHeight="1">
      <c r="A3108" s="1954"/>
      <c r="B3108" s="1986" t="s">
        <v>70</v>
      </c>
      <c r="C3108" s="1598" t="s">
        <v>244</v>
      </c>
      <c r="D3108" s="1599"/>
      <c r="E3108" s="1599"/>
      <c r="F3108" s="2083" t="s">
        <v>158</v>
      </c>
      <c r="G3108" s="2084"/>
      <c r="H3108" s="2085"/>
      <c r="I3108" s="2086" t="s">
        <v>242</v>
      </c>
      <c r="J3108" s="1603" t="s">
        <v>61</v>
      </c>
      <c r="K3108" s="1603"/>
      <c r="L3108" s="1603"/>
      <c r="M3108" s="1604"/>
      <c r="N3108" s="1762">
        <f>VLOOKUP($A3082,'Result Entry'!$B$9:$FW$108,169,0)</f>
        <v>0.0</v>
      </c>
      <c r="O3108" s="1763"/>
      <c r="P3108" s="1607" t="str">
        <f>VLOOKUP($A3082,'Result Entry'!$B$9:$FW$108,170,0)</f>
        <v/>
      </c>
      <c r="Q3108" s="2087"/>
      <c r="R3108" s="610"/>
    </row>
    <row r="3109" spans="8:8" ht="33.75" customHeight="1">
      <c r="A3109" s="1954"/>
      <c r="B3109" s="1986" t="s">
        <v>70</v>
      </c>
      <c r="C3109" s="1598"/>
      <c r="D3109" s="1599"/>
      <c r="E3109" s="1599"/>
      <c r="F3109" s="2088"/>
      <c r="G3109" s="2089"/>
      <c r="H3109" s="2090"/>
      <c r="I3109" s="2091" t="s">
        <v>100</v>
      </c>
      <c r="J3109" s="1612" t="s">
        <v>62</v>
      </c>
      <c r="K3109" s="1612"/>
      <c r="L3109" s="1612"/>
      <c r="M3109" s="1613"/>
      <c r="N3109" s="2092">
        <f>IF($L3086="TC","Transferred",IF($L3086="Nso","NameSeparated",VLOOKUP($A3082,'Result Entry'!$B$9:$FW$108,178,0)))</f>
        <v>0.0</v>
      </c>
      <c r="O3109" s="2092"/>
      <c r="P3109" s="2092"/>
      <c r="Q3109" s="2093"/>
      <c r="R3109" s="610"/>
    </row>
    <row r="3110" spans="8:8" ht="33.75" customHeight="1">
      <c r="A3110" s="1954"/>
      <c r="B3110" s="1986" t="s">
        <v>70</v>
      </c>
      <c r="C3110" s="1766" t="str">
        <f>'Result Entry'!$DU$3</f>
        <v>Foundation Of Information Tech.</v>
      </c>
      <c r="D3110" s="1767"/>
      <c r="E3110" s="1768"/>
      <c r="F3110" s="1769" t="str">
        <f>IF(OR($L3086="TC",$L3086="Nso"),"",VLOOKUP($A3082,'Result Entry'!$B$9:$GS$108,196,0))</f>
        <v>0/200</v>
      </c>
      <c r="G3110" s="1769"/>
      <c r="H3110" s="1769"/>
      <c r="I3110" s="1770" t="str">
        <f>IF(F3110="","",VLOOKUP($A3082,'Result Entry'!$B$9:$GS$108,137,0))</f>
        <v/>
      </c>
      <c r="J3110" s="1621" t="s">
        <v>72</v>
      </c>
      <c r="K3110" s="1621"/>
      <c r="L3110" s="1621"/>
      <c r="M3110" s="1622"/>
      <c r="N3110" s="2094">
        <f>'Result Entry'!$T$2</f>
        <v>45041.0</v>
      </c>
      <c r="O3110" s="2095"/>
      <c r="P3110" s="2095"/>
      <c r="Q3110" s="2096"/>
      <c r="R3110" s="610"/>
    </row>
    <row r="3111" spans="8:8" ht="33.75" customHeight="1">
      <c r="A3111" s="1954"/>
      <c r="B3111" s="1986" t="s">
        <v>70</v>
      </c>
      <c r="C3111" s="1774" t="str">
        <f>'Result Entry'!$EI$3</f>
        <v>G.I.A.I.-II</v>
      </c>
      <c r="D3111" s="1775"/>
      <c r="E3111" s="1776"/>
      <c r="F3111" s="1769" t="str">
        <f>IF(OR($L3086="TC",$L3086="Nso"),"",VLOOKUP($A3082,'Result Entry'!$B$9:$GS$108,200,0))</f>
        <v>0/200</v>
      </c>
      <c r="G3111" s="1769"/>
      <c r="H3111" s="1769"/>
      <c r="I3111" s="1770" t="str">
        <f>IF(F3111="","",VLOOKUP($A3082,'Result Entry'!$B$9:$GS$108,149,0))</f>
        <v/>
      </c>
      <c r="J3111" s="1626"/>
      <c r="K3111" s="1627"/>
      <c r="L3111" s="1627"/>
      <c r="M3111" s="1627"/>
      <c r="N3111" s="1627"/>
      <c r="O3111" s="1627"/>
      <c r="P3111" s="1627"/>
      <c r="Q3111" s="2097"/>
      <c r="R3111" s="610"/>
    </row>
    <row r="3112" spans="8:8" ht="33.75" customHeight="1">
      <c r="A3112" s="1954"/>
      <c r="B3112" s="1986" t="s">
        <v>70</v>
      </c>
      <c r="C3112" s="1774" t="str">
        <f>'Result Entry'!$EU$3</f>
        <v>SOC.SER.PLAN</v>
      </c>
      <c r="D3112" s="1775"/>
      <c r="E3112" s="1776"/>
      <c r="F3112" s="1769" t="str">
        <f>IF(OR($L3086="TC",$L3086="Nso"),"",VLOOKUP($A3082,'Result Entry'!$B$9:$HS$108,204,0))</f>
        <v>0/200</v>
      </c>
      <c r="G3112" s="1769"/>
      <c r="H3112" s="1769"/>
      <c r="I3112" s="1770" t="str">
        <f>IF(F3112="","",VLOOKUP($A3082,'Result Entry'!$B$9:$GS$108,161,0))</f>
        <v/>
      </c>
      <c r="J3112" s="1629" t="s">
        <v>175</v>
      </c>
      <c r="K3112" s="2098"/>
      <c r="L3112" s="2098"/>
      <c r="M3112" s="1630"/>
      <c r="N3112" s="2099"/>
      <c r="O3112" s="2100"/>
      <c r="P3112" s="2100"/>
      <c r="Q3112" s="2101"/>
      <c r="R3112" s="610"/>
    </row>
    <row r="3113" spans="8:8" ht="33.75" customHeight="1">
      <c r="A3113" s="1954"/>
      <c r="B3113" s="1986" t="s">
        <v>70</v>
      </c>
      <c r="C3113" s="1774" t="str">
        <f>'Result Entry'!$FG$3</f>
        <v>Jeewan Kaushal</v>
      </c>
      <c r="D3113" s="1775"/>
      <c r="E3113" s="1776"/>
      <c r="F3113" s="1769" t="str">
        <f>IF(OR($L3086="TC",$L3086="Nso"),"",VLOOKUP($A3082,'Result Entry'!$B$9:$HS$108,208,0))</f>
        <v>0/100</v>
      </c>
      <c r="G3113" s="1769"/>
      <c r="H3113" s="1769"/>
      <c r="I3113" s="1770" t="str">
        <f>IF(F3113="","",VLOOKUP($A3082,'Result Entry'!$B$9:$HS$108,167,0))</f>
        <v/>
      </c>
      <c r="J3113" s="1629" t="s">
        <v>149</v>
      </c>
      <c r="K3113" s="2098"/>
      <c r="L3113" s="2098"/>
      <c r="M3113" s="1630"/>
      <c r="N3113" s="1630"/>
      <c r="O3113" s="1630"/>
      <c r="P3113" s="1630"/>
      <c r="Q3113" s="2102"/>
      <c r="R3113" s="610"/>
    </row>
    <row r="3114" spans="8:8" ht="33.75" customHeight="1">
      <c r="A3114" s="1954"/>
      <c r="B3114" s="1986" t="s">
        <v>70</v>
      </c>
      <c r="C3114" s="1777" t="s">
        <v>181</v>
      </c>
      <c r="D3114" s="1778"/>
      <c r="E3114" s="1779"/>
      <c r="F3114" s="2103" t="s">
        <v>182</v>
      </c>
      <c r="G3114" s="2104"/>
      <c r="H3114" s="2105"/>
      <c r="I3114" s="1782" t="s">
        <v>31</v>
      </c>
      <c r="J3114" s="1629" t="s">
        <v>176</v>
      </c>
      <c r="K3114" s="2098"/>
      <c r="L3114" s="2098"/>
      <c r="M3114" s="1630"/>
      <c r="N3114" s="1630"/>
      <c r="O3114" s="1630"/>
      <c r="P3114" s="1630"/>
      <c r="Q3114" s="2102"/>
      <c r="R3114" s="610"/>
    </row>
    <row r="3115" spans="8:8" ht="33.75" customHeight="1">
      <c r="A3115" s="1954"/>
      <c r="B3115" s="1986" t="s">
        <v>70</v>
      </c>
      <c r="C3115" s="1783"/>
      <c r="D3115" s="1784"/>
      <c r="E3115" s="1785"/>
      <c r="F3115" s="1786" t="s">
        <v>245</v>
      </c>
      <c r="G3115" s="2106"/>
      <c r="H3115" s="1787"/>
      <c r="I3115" s="1788" t="s">
        <v>63</v>
      </c>
      <c r="J3115" s="1647" t="s">
        <v>68</v>
      </c>
      <c r="K3115" s="1648"/>
      <c r="L3115" s="1648"/>
      <c r="M3115" s="1648"/>
      <c r="N3115" s="1648"/>
      <c r="O3115" s="1648"/>
      <c r="P3115" s="1648"/>
      <c r="Q3115" s="2107"/>
      <c r="R3115" s="610"/>
    </row>
    <row r="3116" spans="8:8" ht="33.75" customHeight="1">
      <c r="A3116" s="1954"/>
      <c r="B3116" s="1986" t="s">
        <v>70</v>
      </c>
      <c r="C3116" s="1783"/>
      <c r="D3116" s="1784"/>
      <c r="E3116" s="1785"/>
      <c r="F3116" s="1786" t="s">
        <v>246</v>
      </c>
      <c r="G3116" s="2106"/>
      <c r="H3116" s="1787"/>
      <c r="I3116" s="1788" t="s">
        <v>64</v>
      </c>
      <c r="J3116" s="1650"/>
      <c r="K3116" s="1651"/>
      <c r="L3116" s="1651"/>
      <c r="M3116" s="1651"/>
      <c r="N3116" s="1651"/>
      <c r="O3116" s="1651"/>
      <c r="P3116" s="1651"/>
      <c r="Q3116" s="2108"/>
      <c r="R3116" s="610"/>
    </row>
    <row r="3117" spans="8:8" ht="33.75" customHeight="1">
      <c r="A3117" s="1954"/>
      <c r="B3117" s="1986" t="s">
        <v>70</v>
      </c>
      <c r="C3117" s="1783"/>
      <c r="D3117" s="1784"/>
      <c r="E3117" s="1785"/>
      <c r="F3117" s="1786" t="s">
        <v>247</v>
      </c>
      <c r="G3117" s="2106"/>
      <c r="H3117" s="1787"/>
      <c r="I3117" s="1788" t="s">
        <v>66</v>
      </c>
      <c r="J3117" s="1650"/>
      <c r="K3117" s="1651"/>
      <c r="L3117" s="1651"/>
      <c r="M3117" s="1651"/>
      <c r="N3117" s="1651"/>
      <c r="O3117" s="1651"/>
      <c r="P3117" s="1651"/>
      <c r="Q3117" s="2108"/>
      <c r="R3117" s="610"/>
    </row>
    <row r="3118" spans="8:8" ht="33.75" customHeight="1">
      <c r="A3118" s="1954"/>
      <c r="B3118" s="1986" t="s">
        <v>70</v>
      </c>
      <c r="C3118" s="1783"/>
      <c r="D3118" s="1784"/>
      <c r="E3118" s="1785"/>
      <c r="F3118" s="1786" t="s">
        <v>248</v>
      </c>
      <c r="G3118" s="2106"/>
      <c r="H3118" s="1787"/>
      <c r="I3118" s="1788" t="s">
        <v>65</v>
      </c>
      <c r="J3118" s="1653" t="s">
        <v>81</v>
      </c>
      <c r="K3118" s="1654"/>
      <c r="L3118" s="1654"/>
      <c r="M3118" s="1654"/>
      <c r="N3118" s="1654"/>
      <c r="O3118" s="1654"/>
      <c r="P3118" s="1654"/>
      <c r="Q3118" s="2109"/>
      <c r="R3118" s="610"/>
    </row>
    <row r="3119" spans="8:8" ht="33.75" customHeight="1">
      <c r="A3119" s="1954"/>
      <c r="B3119" s="2110" t="s">
        <v>70</v>
      </c>
      <c r="C3119" s="2111"/>
      <c r="D3119" s="2112"/>
      <c r="E3119" s="2113"/>
      <c r="F3119" s="2114"/>
      <c r="G3119" s="2115"/>
      <c r="H3119" s="2115"/>
      <c r="I3119" s="2116"/>
      <c r="J3119" s="2117"/>
      <c r="K3119" s="2118"/>
      <c r="L3119" s="2118"/>
      <c r="M3119" s="2118"/>
      <c r="N3119" s="2118"/>
      <c r="O3119" s="2118"/>
      <c r="P3119" s="2118"/>
      <c r="Q3119" s="2119"/>
      <c r="R3119" s="610"/>
    </row>
    <row r="3120" spans="8:8" s="927" ht="48.75" customFormat="1" customHeight="1">
      <c r="A3120" s="1439"/>
      <c r="B3120" s="2120"/>
      <c r="C3120" s="2120"/>
      <c r="D3120" s="2120"/>
      <c r="E3120" s="2120"/>
      <c r="F3120" s="2120"/>
      <c r="G3120" s="2120"/>
      <c r="H3120" s="2120"/>
      <c r="I3120" s="2120"/>
      <c r="J3120" s="2120"/>
      <c r="K3120" s="2120"/>
      <c r="L3120" s="2120"/>
      <c r="M3120" s="2120"/>
      <c r="N3120" s="2120"/>
      <c r="O3120" s="2120"/>
      <c r="P3120" s="2120"/>
      <c r="Q3120" s="2120"/>
      <c r="R3120" s="610"/>
    </row>
    <row r="3121" spans="8:8" ht="9.75" customHeight="1">
      <c r="A3121" s="1949">
        <f>A3082+1</f>
        <v>81.0</v>
      </c>
      <c r="B3121" s="1949"/>
      <c r="C3121" s="1949"/>
      <c r="D3121" s="1949"/>
      <c r="E3121" s="1949"/>
      <c r="F3121" s="1949"/>
      <c r="G3121" s="1949"/>
      <c r="H3121" s="1949"/>
      <c r="I3121" s="1949"/>
      <c r="J3121" s="1949"/>
      <c r="K3121" s="1949"/>
      <c r="L3121" s="1949"/>
      <c r="M3121" s="1949"/>
      <c r="N3121" s="1949"/>
      <c r="O3121" s="1949"/>
      <c r="P3121" s="1949"/>
      <c r="Q3121" s="1949"/>
      <c r="R3121" s="1949"/>
    </row>
    <row r="3122" spans="8:8" ht="16.5" customHeight="1">
      <c r="A3122" s="1950"/>
      <c r="B3122" s="1951" t="s">
        <v>51</v>
      </c>
      <c r="C3122" s="1952"/>
      <c r="D3122" s="1952"/>
      <c r="E3122" s="1952"/>
      <c r="F3122" s="1952"/>
      <c r="G3122" s="1952"/>
      <c r="H3122" s="1952"/>
      <c r="I3122" s="1952"/>
      <c r="J3122" s="1952"/>
      <c r="K3122" s="1952"/>
      <c r="L3122" s="1952"/>
      <c r="M3122" s="1952"/>
      <c r="N3122" s="1952"/>
      <c r="O3122" s="1952"/>
      <c r="P3122" s="1952"/>
      <c r="Q3122" s="1953"/>
      <c r="R3122" s="610"/>
    </row>
    <row r="3123" spans="8:8" ht="62.25" customHeight="1">
      <c r="A3123" s="1954"/>
      <c r="B3123" s="1955"/>
      <c r="C3123" s="1956"/>
      <c r="D3123" s="1957" t="str">
        <f>Master!$E$8</f>
        <v>Govt. Sr. Secondary School </v>
      </c>
      <c r="E3123" s="1958"/>
      <c r="F3123" s="1958"/>
      <c r="G3123" s="1958"/>
      <c r="H3123" s="1958"/>
      <c r="I3123" s="1958"/>
      <c r="J3123" s="1958"/>
      <c r="K3123" s="1958"/>
      <c r="L3123" s="1958"/>
      <c r="M3123" s="1958"/>
      <c r="N3123" s="1958"/>
      <c r="O3123" s="1958"/>
      <c r="P3123" s="1958"/>
      <c r="Q3123" s="1959"/>
      <c r="R3123" s="610"/>
    </row>
    <row r="3124" spans="8:8" ht="33.0" customHeight="1">
      <c r="A3124" s="1954"/>
      <c r="B3124" s="1960"/>
      <c r="C3124" s="1961"/>
      <c r="D3124" s="1962" t="str">
        <f>Master!$E$11</f>
        <v>P.S.-Bapini (Jodhpur)</v>
      </c>
      <c r="E3124" s="1962"/>
      <c r="F3124" s="1962"/>
      <c r="G3124" s="1962"/>
      <c r="H3124" s="1962"/>
      <c r="I3124" s="1962"/>
      <c r="J3124" s="1962"/>
      <c r="K3124" s="1962"/>
      <c r="L3124" s="1962"/>
      <c r="M3124" s="1962"/>
      <c r="N3124" s="1962"/>
      <c r="O3124" s="1962"/>
      <c r="P3124" s="1962"/>
      <c r="Q3124" s="1963"/>
      <c r="R3124" s="610"/>
    </row>
    <row r="3125" spans="8:8" ht="21.75" customHeight="1">
      <c r="A3125" s="1954"/>
      <c r="B3125" s="1964"/>
      <c r="C3125" s="1965" t="s">
        <v>151</v>
      </c>
      <c r="D3125" s="1966"/>
      <c r="E3125" s="1966"/>
      <c r="F3125" s="1966"/>
      <c r="G3125" s="1966"/>
      <c r="H3125" s="1967"/>
      <c r="I3125" s="1968" t="s">
        <v>128</v>
      </c>
      <c r="J3125" s="1969"/>
      <c r="K3125" s="1969"/>
      <c r="L3125" s="1970">
        <f>VLOOKUP(A3121,'Result Entry'!$B$6:$K$108,6,0)</f>
        <v>0.0</v>
      </c>
      <c r="M3125" s="1971"/>
      <c r="N3125" s="1972" t="s">
        <v>69</v>
      </c>
      <c r="O3125" s="1973"/>
      <c r="P3125" s="1974">
        <f>Master!$E$14</f>
        <v>8.151106901E9</v>
      </c>
      <c r="Q3125" s="1975"/>
      <c r="R3125" s="610"/>
    </row>
    <row r="3126" spans="8:8" ht="21.75" customHeight="1">
      <c r="A3126" s="1954"/>
      <c r="B3126" s="1976"/>
      <c r="C3126" s="1965"/>
      <c r="D3126" s="1966"/>
      <c r="E3126" s="1966"/>
      <c r="F3126" s="1966"/>
      <c r="G3126" s="1966"/>
      <c r="H3126" s="1967"/>
      <c r="I3126" s="1968"/>
      <c r="J3126" s="1969"/>
      <c r="K3126" s="1969"/>
      <c r="L3126" s="1970"/>
      <c r="M3126" s="1971"/>
      <c r="N3126" s="1470" t="s">
        <v>67</v>
      </c>
      <c r="O3126" s="1471"/>
      <c r="P3126" s="1472"/>
      <c r="Q3126" s="1977"/>
      <c r="R3126" s="610"/>
    </row>
    <row r="3127" spans="8:8" ht="21.75" customHeight="1">
      <c r="A3127" s="1954"/>
      <c r="B3127" s="1976"/>
      <c r="C3127" s="1978"/>
      <c r="D3127" s="1979"/>
      <c r="E3127" s="1979"/>
      <c r="F3127" s="1979"/>
      <c r="G3127" s="1979"/>
      <c r="H3127" s="1980"/>
      <c r="I3127" s="1981"/>
      <c r="J3127" s="1982"/>
      <c r="K3127" s="1982"/>
      <c r="L3127" s="1983"/>
      <c r="M3127" s="1984"/>
      <c r="N3127" s="1479" t="s">
        <v>52</v>
      </c>
      <c r="O3127" s="1480"/>
      <c r="P3127" s="1481" t="str">
        <f>Master!$E$6</f>
        <v>2022-23</v>
      </c>
      <c r="Q3127" s="1985"/>
      <c r="R3127" s="610"/>
    </row>
    <row r="3128" spans="8:8" ht="33.75" customHeight="1">
      <c r="A3128" s="1954"/>
      <c r="B3128" s="1986" t="s">
        <v>70</v>
      </c>
      <c r="C3128" s="1677" t="s">
        <v>21</v>
      </c>
      <c r="D3128" s="1678"/>
      <c r="E3128" s="1678"/>
      <c r="F3128" s="1678"/>
      <c r="G3128" s="1679"/>
      <c r="H3128" s="1680" t="s">
        <v>150</v>
      </c>
      <c r="I3128" s="1681">
        <f>VLOOKUP($A3121,'Result Entry'!$B$9:$FW$108,4,0)</f>
        <v>0.0</v>
      </c>
      <c r="J3128" s="1681"/>
      <c r="K3128" s="1681"/>
      <c r="L3128" s="1681"/>
      <c r="M3128" s="1681"/>
      <c r="N3128" s="1681"/>
      <c r="O3128" s="1681"/>
      <c r="P3128" s="1681"/>
      <c r="Q3128" s="1987"/>
      <c r="R3128" s="610"/>
    </row>
    <row r="3129" spans="8:8" ht="33.75" customHeight="1">
      <c r="A3129" s="1954"/>
      <c r="B3129" s="1986" t="s">
        <v>70</v>
      </c>
      <c r="C3129" s="1683" t="s">
        <v>23</v>
      </c>
      <c r="D3129" s="1684"/>
      <c r="E3129" s="1684"/>
      <c r="F3129" s="1684"/>
      <c r="G3129" s="1685"/>
      <c r="H3129" s="1686" t="s">
        <v>150</v>
      </c>
      <c r="I3129" s="1687">
        <f>VLOOKUP($A3121,'Result Entry'!$B$9:$FW$108,7,0)</f>
        <v>0.0</v>
      </c>
      <c r="J3129" s="1687"/>
      <c r="K3129" s="1687"/>
      <c r="L3129" s="1687"/>
      <c r="M3129" s="1687"/>
      <c r="N3129" s="1687"/>
      <c r="O3129" s="1687"/>
      <c r="P3129" s="1687"/>
      <c r="Q3129" s="1988"/>
      <c r="R3129" s="610"/>
    </row>
    <row r="3130" spans="8:8" ht="33.75" customHeight="1">
      <c r="A3130" s="1954"/>
      <c r="B3130" s="1986" t="s">
        <v>70</v>
      </c>
      <c r="C3130" s="1683" t="s">
        <v>24</v>
      </c>
      <c r="D3130" s="1684"/>
      <c r="E3130" s="1684"/>
      <c r="F3130" s="1684"/>
      <c r="G3130" s="1685"/>
      <c r="H3130" s="1686" t="s">
        <v>150</v>
      </c>
      <c r="I3130" s="1687">
        <f>VLOOKUP($A3121,'Result Entry'!$B$9:$FW$108,8,0)</f>
        <v>0.0</v>
      </c>
      <c r="J3130" s="1687"/>
      <c r="K3130" s="1687"/>
      <c r="L3130" s="1687"/>
      <c r="M3130" s="1687"/>
      <c r="N3130" s="1687"/>
      <c r="O3130" s="1687"/>
      <c r="P3130" s="1687"/>
      <c r="Q3130" s="1988"/>
      <c r="R3130" s="610"/>
    </row>
    <row r="3131" spans="8:8" ht="33.75" customHeight="1">
      <c r="A3131" s="1954"/>
      <c r="B3131" s="1986" t="s">
        <v>70</v>
      </c>
      <c r="C3131" s="1683" t="s">
        <v>53</v>
      </c>
      <c r="D3131" s="1684"/>
      <c r="E3131" s="1684"/>
      <c r="F3131" s="1684"/>
      <c r="G3131" s="1685"/>
      <c r="H3131" s="1686" t="s">
        <v>150</v>
      </c>
      <c r="I3131" s="1687">
        <f>VLOOKUP($A3121,'Result Entry'!$B$9:$FW$108,9,0)</f>
        <v>0.0</v>
      </c>
      <c r="J3131" s="1687"/>
      <c r="K3131" s="1687"/>
      <c r="L3131" s="1687"/>
      <c r="M3131" s="1687"/>
      <c r="N3131" s="1687"/>
      <c r="O3131" s="1687"/>
      <c r="P3131" s="1687"/>
      <c r="Q3131" s="1988"/>
      <c r="R3131" s="610"/>
    </row>
    <row r="3132" spans="8:8" ht="33.75" customHeight="1">
      <c r="A3132" s="1954"/>
      <c r="B3132" s="1986" t="s">
        <v>70</v>
      </c>
      <c r="C3132" s="1683" t="s">
        <v>54</v>
      </c>
      <c r="D3132" s="1684"/>
      <c r="E3132" s="1684"/>
      <c r="F3132" s="1684"/>
      <c r="G3132" s="1685"/>
      <c r="H3132" s="1686" t="s">
        <v>150</v>
      </c>
      <c r="I3132" s="1689" t="str">
        <f>CONCATENATE('Result Entry'!$G$4,'Result Entry'!$J$4)</f>
        <v>11(A)</v>
      </c>
      <c r="J3132" s="1687"/>
      <c r="K3132" s="1687"/>
      <c r="L3132" s="1687"/>
      <c r="M3132" s="1687"/>
      <c r="N3132" s="1687"/>
      <c r="O3132" s="1687"/>
      <c r="P3132" s="1687"/>
      <c r="Q3132" s="1988"/>
      <c r="R3132" s="610"/>
    </row>
    <row r="3133" spans="8:8" ht="33.75" customHeight="1">
      <c r="A3133" s="1954"/>
      <c r="B3133" s="1986" t="s">
        <v>70</v>
      </c>
      <c r="C3133" s="1742" t="s">
        <v>26</v>
      </c>
      <c r="D3133" s="1763"/>
      <c r="E3133" s="1763"/>
      <c r="F3133" s="1763"/>
      <c r="G3133" s="1989"/>
      <c r="H3133" s="1693" t="s">
        <v>150</v>
      </c>
      <c r="I3133" s="1694">
        <f>VLOOKUP($A3121,'Result Entry'!$B$9:$FW$108,10,0)</f>
        <v>0.0</v>
      </c>
      <c r="J3133" s="1694"/>
      <c r="K3133" s="1694"/>
      <c r="L3133" s="1694"/>
      <c r="M3133" s="1694"/>
      <c r="N3133" s="1694"/>
      <c r="O3133" s="1694"/>
      <c r="P3133" s="1694"/>
      <c r="Q3133" s="1990"/>
      <c r="R3133" s="610"/>
    </row>
    <row r="3134" spans="8:8" ht="33.75" customHeight="1">
      <c r="A3134" s="1954"/>
      <c r="B3134" s="1986" t="s">
        <v>70</v>
      </c>
      <c r="C3134" s="1991" t="s">
        <v>244</v>
      </c>
      <c r="D3134" s="1992"/>
      <c r="E3134" s="1993" t="s">
        <v>73</v>
      </c>
      <c r="F3134" s="1994" t="s">
        <v>74</v>
      </c>
      <c r="G3134" s="1994" t="s">
        <v>230</v>
      </c>
      <c r="H3134" s="1995" t="s">
        <v>169</v>
      </c>
      <c r="I3134" s="1701" t="s">
        <v>56</v>
      </c>
      <c r="J3134" s="1996"/>
      <c r="K3134" s="1996"/>
      <c r="L3134" s="1997" t="s">
        <v>231</v>
      </c>
      <c r="M3134" s="1998" t="s">
        <v>85</v>
      </c>
      <c r="N3134" s="1998"/>
      <c r="O3134" s="1999"/>
      <c r="P3134" s="2000" t="s">
        <v>77</v>
      </c>
      <c r="Q3134" s="2001" t="s">
        <v>99</v>
      </c>
      <c r="R3134" s="610"/>
    </row>
    <row r="3135" spans="8:8" ht="33.75" customHeight="1">
      <c r="A3135" s="1954"/>
      <c r="B3135" s="1986" t="s">
        <v>70</v>
      </c>
      <c r="C3135" s="2002"/>
      <c r="D3135" s="2003"/>
      <c r="E3135" s="2004"/>
      <c r="F3135" s="2005"/>
      <c r="G3135" s="2005"/>
      <c r="H3135" s="2006"/>
      <c r="I3135" s="2007" t="s">
        <v>233</v>
      </c>
      <c r="J3135" s="2008" t="s">
        <v>87</v>
      </c>
      <c r="K3135" s="2009" t="s">
        <v>109</v>
      </c>
      <c r="L3135" s="2010"/>
      <c r="M3135" s="2007" t="s">
        <v>233</v>
      </c>
      <c r="N3135" s="2008" t="s">
        <v>87</v>
      </c>
      <c r="O3135" s="2011" t="s">
        <v>110</v>
      </c>
      <c r="P3135" s="2012"/>
      <c r="Q3135" s="2013"/>
      <c r="R3135" s="610"/>
    </row>
    <row r="3136" spans="8:8" s="2014" ht="33.75" customFormat="1" customHeight="1">
      <c r="A3136" s="1954"/>
      <c r="B3136" s="1986" t="s">
        <v>70</v>
      </c>
      <c r="C3136" s="2015" t="s">
        <v>57</v>
      </c>
      <c r="D3136" s="2016"/>
      <c r="E3136" s="2017">
        <f>'Result Entry'!$L$7</f>
        <v>10.0</v>
      </c>
      <c r="F3136" s="2018">
        <f>'Result Entry'!$M$7</f>
        <v>10.0</v>
      </c>
      <c r="G3136" s="2018">
        <f>'Result Entry'!$N$7</f>
        <v>10.0</v>
      </c>
      <c r="H3136" s="2019">
        <f>SUM(E3136:G3136)</f>
        <v>30.0</v>
      </c>
      <c r="I3136" s="2020" t="s">
        <v>243</v>
      </c>
      <c r="J3136" s="2021" t="s">
        <v>243</v>
      </c>
      <c r="K3136" s="2022">
        <f>'Result Entry'!$P$7</f>
        <v>70.0</v>
      </c>
      <c r="L3136" s="2023">
        <f>SUM(H3136,K3136)</f>
        <v>100.0</v>
      </c>
      <c r="M3136" s="2020" t="s">
        <v>243</v>
      </c>
      <c r="N3136" s="2021" t="s">
        <v>243</v>
      </c>
      <c r="O3136" s="2019">
        <f>'Result Entry'!$R$7</f>
        <v>100.0</v>
      </c>
      <c r="P3136" s="2024">
        <f>SUM(L3136,O3136)</f>
        <v>200.0</v>
      </c>
      <c r="Q3136" s="2025"/>
      <c r="R3136" s="610"/>
    </row>
    <row r="3137" spans="8:8" s="1538" ht="33.75" customFormat="1" customHeight="1">
      <c r="A3137" s="1954"/>
      <c r="B3137" s="1986" t="s">
        <v>70</v>
      </c>
      <c r="C3137" s="1540" t="str">
        <f>'Result Entry'!$L$3</f>
        <v>HINDI Comp.</v>
      </c>
      <c r="D3137" s="1541"/>
      <c r="E3137" s="1728">
        <f>IF($L3125="TC",0,IF($L3125="Nso",0,VLOOKUP($A3121,'Result Entry'!$B$9:$FW$108,11,0)))</f>
        <v>0.0</v>
      </c>
      <c r="F3137" s="1729">
        <f>IF($L3125="TC",0,IF($L3125="Nso",0,VLOOKUP($A3121,'Result Entry'!$B$9:$FW$108,12,0)))</f>
        <v>0.0</v>
      </c>
      <c r="G3137" s="1729">
        <f>IF($L3125="TC",0,IF($L3125="Nso",0,VLOOKUP($A3121,'Result Entry'!$B$9:$FW$108,13,0)))</f>
        <v>0.0</v>
      </c>
      <c r="H3137" s="2026">
        <f>SUM(E3137:G3137)</f>
        <v>0.0</v>
      </c>
      <c r="I3137" s="2027" t="str">
        <f>CONCATENATE(U3137,"/",'Result Entry'!$P$7)</f>
        <v>0/70</v>
      </c>
      <c r="J3137" s="2028" t="str">
        <f>IF(V3137=0,"--",CONCATENATE(V3137,"/"))</f>
        <v>--</v>
      </c>
      <c r="K3137" s="2029">
        <f>SUM(U3137:V3137)</f>
        <v>0.0</v>
      </c>
      <c r="L3137" s="2030">
        <f>SUM(H3137,K3137)</f>
        <v>0.0</v>
      </c>
      <c r="M3137" s="2027" t="str">
        <f>CONCATENATE(W3137,"/",'Result Entry'!$R$7)</f>
        <v>0/100</v>
      </c>
      <c r="N3137" s="2028" t="str">
        <f>IF(X3137=0,"--",CONCATENATE(X3137,"/"))</f>
        <v>--</v>
      </c>
      <c r="O3137" s="2031">
        <f>SUM(W3137:X3137)</f>
        <v>0.0</v>
      </c>
      <c r="P3137" s="1734">
        <f>SUM(L3137,O3137)</f>
        <v>0.0</v>
      </c>
      <c r="Q3137" s="2032" t="str">
        <f>IF($L3125="TC",0,IF($L3125="Nso",0,VLOOKUP($A3121,'Result Entry'!$B$9:$FW$108,24,0)))</f>
        <v/>
      </c>
      <c r="R3137" s="610"/>
      <c r="U3137" s="2033">
        <f>IF($L3125="TC",0,IF($L3125="Nso",0,VLOOKUP($A3121,'Result Entry'!$B$9:$FW$108,15,0)))</f>
        <v>0.0</v>
      </c>
      <c r="V3137" s="2033">
        <v>0.0</v>
      </c>
      <c r="W3137" s="2033">
        <f>IF($L3125="TC",0,IF($L3125="Nso",0,VLOOKUP($A3121,'Result Entry'!$B$9:$FW$108,17,0)))</f>
        <v>0.0</v>
      </c>
      <c r="X3137" s="2033">
        <v>0.0</v>
      </c>
    </row>
    <row r="3138" spans="8:8" s="1538" ht="33.75" customFormat="1" customHeight="1">
      <c r="A3138" s="1954"/>
      <c r="B3138" s="1986" t="s">
        <v>70</v>
      </c>
      <c r="C3138" s="1551" t="str">
        <f>'Result Entry'!$Z$3</f>
        <v>ENGLISH Comp.</v>
      </c>
      <c r="D3138" s="1552"/>
      <c r="E3138" s="1728">
        <f>IF($L3125="TC",0,IF($L3125="Nso",0,VLOOKUP($A3121,'Result Entry'!$B$9:$FW$108,25,0)))</f>
        <v>0.0</v>
      </c>
      <c r="F3138" s="1729">
        <f>IF($L3125="TC",0,IF($L3125="Nso",0,VLOOKUP($A3121,'Result Entry'!$B$9:$FW$108,26,0)))</f>
        <v>0.0</v>
      </c>
      <c r="G3138" s="1729">
        <f>IF($L3125="TC",0,IF($L3125="Nso",0,VLOOKUP($A3121,'Result Entry'!$B$9:$FW$108,27,0)))</f>
        <v>0.0</v>
      </c>
      <c r="H3138" s="2034">
        <f t="shared" si="400" ref="H3138:H3143">SUM(E3138:G3138)</f>
        <v>0.0</v>
      </c>
      <c r="I3138" s="2035" t="str">
        <f>CONCATENATE(U3138,"/",'Result Entry'!$AD$7)</f>
        <v>0/70</v>
      </c>
      <c r="J3138" s="2036" t="str">
        <f>IF(V3138=0,"--",CONCATENATE(V3138,"/"))</f>
        <v>--</v>
      </c>
      <c r="K3138" s="2037">
        <f t="shared" si="401" ref="K3138:K3143">SUM(U3138:V3138)</f>
        <v>0.0</v>
      </c>
      <c r="L3138" s="2038">
        <f t="shared" si="402" ref="L3138:L3143">SUM(H3138,K3138)</f>
        <v>0.0</v>
      </c>
      <c r="M3138" s="2035" t="str">
        <f>CONCATENATE(W3138,"/",'Result Entry'!$AF$7)</f>
        <v>0/100</v>
      </c>
      <c r="N3138" s="2036" t="str">
        <f>IF(X3138=0,"--",CONCATENATE(X3138,"/"))</f>
        <v>--</v>
      </c>
      <c r="O3138" s="2031">
        <f t="shared" si="403" ref="O3138:O3143">SUM(W3138:X3138)</f>
        <v>0.0</v>
      </c>
      <c r="P3138" s="1734">
        <f t="shared" si="404" ref="P3138:P3143">SUM(L3138,O3138)</f>
        <v>0.0</v>
      </c>
      <c r="Q3138" s="2032" t="str">
        <f>IF($L3125="TC",0,IF($L3125="Nso",0,VLOOKUP($A3121,'Result Entry'!$B$9:$FW$108,38,0)))</f>
        <v/>
      </c>
      <c r="R3138" s="610"/>
      <c r="U3138" s="2039">
        <f>IF($L3125="TC",0,IF($L3125="Nso",0,VLOOKUP($A3121,'Result Entry'!$B$9:$FW$108,29,0)))</f>
        <v>0.0</v>
      </c>
      <c r="V3138" s="2039">
        <v>0.0</v>
      </c>
      <c r="W3138" s="2039">
        <f>IF($L3125="TC",0,IF($L3125="Nso",0,VLOOKUP($A3121,'Result Entry'!$B$9:$FW$108,31,0)))</f>
        <v>0.0</v>
      </c>
      <c r="X3138" s="2039">
        <v>0.0</v>
      </c>
    </row>
    <row r="3139" spans="8:8" s="1538" ht="33.75" customFormat="1" customHeight="1">
      <c r="A3139" s="1954"/>
      <c r="B3139" s="1986" t="s">
        <v>70</v>
      </c>
      <c r="C3139" s="1551">
        <f>IF(Y3139&gt;=1,'Result Entry'!$AO$3,0)</f>
        <v>0.0</v>
      </c>
      <c r="D3139" s="1552"/>
      <c r="E3139" s="1728">
        <f>IF($L3125="TC",0,IF($L3125="Nso",0,VLOOKUP($A3121,'Result Entry'!$B$9:$FW$108,40,0)))</f>
        <v>0.0</v>
      </c>
      <c r="F3139" s="1729">
        <f>IF($L3125="TC",0,IF($L3125="Nso",0,VLOOKUP($A3121,'Result Entry'!$B$9:$FW$108,41,0)))</f>
        <v>0.0</v>
      </c>
      <c r="G3139" s="1729">
        <f>IF($L3125="TC",0,IF($L3125="Nso",0,VLOOKUP($A3121,'Result Entry'!$B$9:$FW$108,42,0)))</f>
        <v>0.0</v>
      </c>
      <c r="H3139" s="2034">
        <f t="shared" si="400"/>
        <v>0.0</v>
      </c>
      <c r="I3139" s="2035" t="str">
        <f>CONCATENATE(U3139,"/",'Result Entry'!$AS$7)</f>
        <v>0/40</v>
      </c>
      <c r="J3139" s="2036" t="str">
        <f>IF(V3139=0,"--",CONCATENATE(V3139,"/",'Result Entry'!$AT$7))</f>
        <v>--</v>
      </c>
      <c r="K3139" s="2037">
        <f t="shared" si="401"/>
        <v>0.0</v>
      </c>
      <c r="L3139" s="2038">
        <f t="shared" si="402"/>
        <v>0.0</v>
      </c>
      <c r="M3139" s="2035" t="str">
        <f>CONCATENATE(W3139,"/",'Result Entry'!$AW$7)</f>
        <v>0/100</v>
      </c>
      <c r="N3139" s="2036" t="str">
        <f>IF(X3139=0,"--",CONCATENATE(X3139,"/",'Result Entry'!$AX$7))</f>
        <v>--</v>
      </c>
      <c r="O3139" s="2031">
        <f t="shared" si="403"/>
        <v>0.0</v>
      </c>
      <c r="P3139" s="1734">
        <f t="shared" si="404"/>
        <v>0.0</v>
      </c>
      <c r="Q3139" s="2032" t="str">
        <f>IF($L3125="TC",0,IF($L3125="Nso",0,VLOOKUP($A3121,'Result Entry'!$B$9:$FW$108,55,0)))</f>
        <v/>
      </c>
      <c r="R3139" s="610"/>
      <c r="U3139" s="2039">
        <f>IF($L3125="TC",0,IF($L3125="Nso",0,VLOOKUP($A3121,'Result Entry'!$B$9:$FW$108,44,0)))</f>
        <v>0.0</v>
      </c>
      <c r="V3139" s="2039">
        <f>IF($L3125="TC",0,IF($L3125="Nso",0,VLOOKUP($A3121,'Result Entry'!$B$9:$FW$108,45,0)))</f>
        <v>0.0</v>
      </c>
      <c r="W3139" s="2039">
        <f>IF($L3125="TC",0,IF($L3125="Nso",0,VLOOKUP($A3121,'Result Entry'!$B$9:$FW$108,48,0)))</f>
        <v>0.0</v>
      </c>
      <c r="X3139" s="2039">
        <f>IF($L3125="TC",0,IF($L3125="Nso",0,VLOOKUP($A3121,'Result Entry'!$B$9:$FW$108,49,0)))</f>
        <v>0.0</v>
      </c>
      <c r="Y3139" s="2039">
        <f>VLOOKUP($A3121,'Result Entry'!$B$9:$FW$108,39,0)</f>
        <v>0.0</v>
      </c>
    </row>
    <row r="3140" spans="8:8" s="1538" ht="33.75" customFormat="1" customHeight="1">
      <c r="A3140" s="1954"/>
      <c r="B3140" s="1986" t="s">
        <v>70</v>
      </c>
      <c r="C3140" s="1551">
        <f>IF(Y3140&gt;=1,'Result Entry'!$BF$3,0)</f>
        <v>0.0</v>
      </c>
      <c r="D3140" s="1552"/>
      <c r="E3140" s="1728">
        <f>IF($L3125="TC",0,IF($L3125="Nso",0,VLOOKUP($A3121,'Result Entry'!$B$9:$FW$108,57,0)))</f>
        <v>0.0</v>
      </c>
      <c r="F3140" s="1729">
        <f>IF($L3125="TC",0,IF($L3125="Nso",0,VLOOKUP($A3121,'Result Entry'!$B$9:$FW$108,58,0)))</f>
        <v>0.0</v>
      </c>
      <c r="G3140" s="1729">
        <f>IF($L3125="TC",0,IF($L3125="Nso",0,VLOOKUP($A3121,'Result Entry'!$B$9:$FW$108,59,0)))</f>
        <v>0.0</v>
      </c>
      <c r="H3140" s="2034">
        <f t="shared" si="400"/>
        <v>0.0</v>
      </c>
      <c r="I3140" s="2035" t="str">
        <f>CONCATENATE(U3140,"/",'Result Entry'!$BJ$7)</f>
        <v>0/70</v>
      </c>
      <c r="J3140" s="2036" t="str">
        <f>IF(V3140=0,"--",CONCATENATE(V3140,"/",'Result Entry'!$BK$7))</f>
        <v>--</v>
      </c>
      <c r="K3140" s="2037">
        <f t="shared" si="401"/>
        <v>0.0</v>
      </c>
      <c r="L3140" s="2038">
        <f t="shared" si="402"/>
        <v>0.0</v>
      </c>
      <c r="M3140" s="2035" t="str">
        <f>CONCATENATE(W3140,"/",'Result Entry'!$BN$7)</f>
        <v>0/100</v>
      </c>
      <c r="N3140" s="2036" t="str">
        <f>IF(X3140=0,"--",CONCATENATE(X3140,"/",'Result Entry'!$BO$7))</f>
        <v>--</v>
      </c>
      <c r="O3140" s="2031">
        <f t="shared" si="403"/>
        <v>0.0</v>
      </c>
      <c r="P3140" s="1734">
        <f t="shared" si="404"/>
        <v>0.0</v>
      </c>
      <c r="Q3140" s="2032" t="str">
        <f>IF($L3125="TC",0,IF($L3125="Nso",0,VLOOKUP($A3121,'Result Entry'!$B$9:$FW$108,72,0)))</f>
        <v/>
      </c>
      <c r="R3140" s="610"/>
      <c r="U3140" s="2039">
        <f>IF($L3125="TC",0,IF($L3125="Nso",0,VLOOKUP($A3121,'Result Entry'!$B$9:$FW$108,61,0)))</f>
        <v>0.0</v>
      </c>
      <c r="V3140" s="2039">
        <f>IF($L3125="TC",0,IF($L3125="Nso",0,VLOOKUP($A3121,'Result Entry'!$B$9:$FW$108,62,0)))</f>
        <v>0.0</v>
      </c>
      <c r="W3140" s="2039">
        <f>IF($L3125="TC",0,IF($L3125="Nso",0,VLOOKUP($A3121,'Result Entry'!$B$9:$FW$108,65,0)))</f>
        <v>0.0</v>
      </c>
      <c r="X3140" s="2039">
        <f>IF($L3125="TC",0,IF($L3125="Nso",0,VLOOKUP($A3121,'Result Entry'!$B$9:$FW$108,66,0)))</f>
        <v>0.0</v>
      </c>
      <c r="Y3140" s="2039">
        <f>VLOOKUP($A3121,'Result Entry'!$B$9:$FW$108,56,0)</f>
        <v>0.0</v>
      </c>
    </row>
    <row r="3141" spans="8:8" s="1538" ht="33.75" customFormat="1" customHeight="1">
      <c r="A3141" s="1954"/>
      <c r="B3141" s="1986" t="s">
        <v>70</v>
      </c>
      <c r="C3141" s="1554">
        <f>IF(Y3141&gt;=1,'Result Entry'!$BW$3,0)</f>
        <v>0.0</v>
      </c>
      <c r="D3141" s="2040"/>
      <c r="E3141" s="2041">
        <f>IF($L3125="TC",0,IF($L3125="Nso",0,VLOOKUP($A3121,'Result Entry'!$B$9:$FW$108,74,0)))</f>
        <v>0.0</v>
      </c>
      <c r="F3141" s="2042">
        <f>IF($L3125="TC",0,IF($L3125="Nso",0,VLOOKUP($A3121,'Result Entry'!$B$9:$FW$108,75,0)))</f>
        <v>0.0</v>
      </c>
      <c r="G3141" s="2042">
        <f>IF($L3125="TC",0,IF($L3125="Nso",0,VLOOKUP($A3121,'Result Entry'!$B$9:$FW$108,76,0)))</f>
        <v>0.0</v>
      </c>
      <c r="H3141" s="2043">
        <f t="shared" si="400"/>
        <v>0.0</v>
      </c>
      <c r="I3141" s="2044" t="str">
        <f>CONCATENATE(U3141,"/",'Result Entry'!$CA$7)</f>
        <v>0/70</v>
      </c>
      <c r="J3141" s="2045" t="str">
        <f>IF(V3141=0,"--",CONCATENATE(V3141,"/",'Result Entry'!$CB$7))</f>
        <v>--</v>
      </c>
      <c r="K3141" s="2046">
        <f t="shared" si="401"/>
        <v>0.0</v>
      </c>
      <c r="L3141" s="2047">
        <f t="shared" si="402"/>
        <v>0.0</v>
      </c>
      <c r="M3141" s="2044" t="str">
        <f>CONCATENATE(W3141,"/",'Result Entry'!$CE$7)</f>
        <v>0/100</v>
      </c>
      <c r="N3141" s="2045" t="str">
        <f>IF(X3141=0,"--",CONCATENATE(X3141,"/",'Result Entry'!$CF$7))</f>
        <v>--</v>
      </c>
      <c r="O3141" s="2043">
        <f t="shared" si="403"/>
        <v>0.0</v>
      </c>
      <c r="P3141" s="2048">
        <f t="shared" si="404"/>
        <v>0.0</v>
      </c>
      <c r="Q3141" s="2049" t="str">
        <f>IF($L3125="TC",0,IF($L3125="Nso",0,VLOOKUP($A3121,'Result Entry'!$B$9:$FW$108,89,0)))</f>
        <v/>
      </c>
      <c r="R3141" s="610"/>
      <c r="U3141" s="2041">
        <f>IF($L3125="TC",0,IF($L3125="Nso",0,VLOOKUP($A3121,'Result Entry'!$B$9:$FW$108,78,0)))</f>
        <v>0.0</v>
      </c>
      <c r="V3141" s="2041">
        <f>IF($L3125="TC",0,IF($L3125="Nso",0,VLOOKUP($A3121,'Result Entry'!$B$9:$FW$108,79,0)))</f>
        <v>0.0</v>
      </c>
      <c r="W3141" s="2041">
        <f>IF($L3125="TC",0,IF($L3125="Nso",0,VLOOKUP($A3121,'Result Entry'!$B$9:$FW$108,82,0)))</f>
        <v>0.0</v>
      </c>
      <c r="X3141" s="2041">
        <f>IF($L3125="TC",0,IF($L3125="Nso",0,VLOOKUP($A3121,'Result Entry'!$B$9:$FW$108,83,0)))</f>
        <v>0.0</v>
      </c>
      <c r="Y3141" s="2041">
        <f>VLOOKUP($A3121,'Result Entry'!$B$9:$FW$108,73,0)</f>
        <v>0.0</v>
      </c>
    </row>
    <row r="3142" spans="8:8" s="1538" ht="33.75" customFormat="1" customHeight="1">
      <c r="A3142" s="1954"/>
      <c r="B3142" s="1986" t="s">
        <v>70</v>
      </c>
      <c r="C3142" s="2050">
        <f>IF(Y3142&gt;=1,'Result Entry'!$CN$3,0)</f>
        <v>0.0</v>
      </c>
      <c r="D3142" s="2040"/>
      <c r="E3142" s="2051">
        <f>IF($L3125="TC",0,IF($L3125="Nso",0,VLOOKUP($A3121,'Result Entry'!$B$9:$FW$108,91,0)))</f>
        <v>0.0</v>
      </c>
      <c r="F3142" s="2052">
        <f>IF($L3125="TC",0,IF($L3125="Nso",0,VLOOKUP($A3121,'Result Entry'!$B$9:$FW$108,92,0)))</f>
        <v>0.0</v>
      </c>
      <c r="G3142" s="2052">
        <f>IF($L3125="TC",0,IF($L3125="Nso",0,VLOOKUP($A3121,'Result Entry'!$B$9:$FW$108,93,0)))</f>
        <v>0.0</v>
      </c>
      <c r="H3142" s="2053">
        <f t="shared" si="400"/>
        <v>0.0</v>
      </c>
      <c r="I3142" s="2054" t="str">
        <f>CONCATENATE(U3142,"/",'Result Entry'!$CR$7)</f>
        <v>0/70</v>
      </c>
      <c r="J3142" s="2055" t="str">
        <f>IF(V3142=0,"--",CONCATENATE(V3142,"/",'Result Entry'!$CS$7))</f>
        <v>--</v>
      </c>
      <c r="K3142" s="2056">
        <f t="shared" si="401"/>
        <v>0.0</v>
      </c>
      <c r="L3142" s="2057">
        <f t="shared" si="402"/>
        <v>0.0</v>
      </c>
      <c r="M3142" s="2054" t="str">
        <f>CONCATENATE(W3142,"/",'Result Entry'!$CV$7)</f>
        <v>0/100</v>
      </c>
      <c r="N3142" s="2055" t="str">
        <f>IF(X3142=0,"--",CONCATENATE(X3142,"/",'Result Entry'!$CW$7))</f>
        <v>--</v>
      </c>
      <c r="O3142" s="2053">
        <f t="shared" si="403"/>
        <v>0.0</v>
      </c>
      <c r="P3142" s="2058">
        <f t="shared" si="404"/>
        <v>0.0</v>
      </c>
      <c r="Q3142" s="2059" t="str">
        <f>IF($L3125="TC",0,IF($L3125="Nso",0,VLOOKUP($A3121,'Result Entry'!$B$9:$FW$108,106,0)))</f>
        <v/>
      </c>
      <c r="R3142" s="610"/>
      <c r="U3142" s="2051">
        <f>IF($L3125="TC",0,IF($L3125="Nso",0,VLOOKUP($A3121,'Result Entry'!$B$9:$FW$108,95,0)))</f>
        <v>0.0</v>
      </c>
      <c r="V3142" s="2051">
        <f>IF($L3125="TC",0,IF($L3125="Nso",0,VLOOKUP($A3121,'Result Entry'!$B$9:$FW$108,96,0)))</f>
        <v>0.0</v>
      </c>
      <c r="W3142" s="2051">
        <f>IF($L3125="TC",0,IF($L3125="Nso",0,VLOOKUP($A3121,'Result Entry'!$B$9:$FW$108,99,0)))</f>
        <v>0.0</v>
      </c>
      <c r="X3142" s="2051">
        <f>IF($L3125="TC",0,IF($L3125="Nso",0,VLOOKUP($A3121,'Result Entry'!$B$9:$FW$108,100,0)))</f>
        <v>0.0</v>
      </c>
      <c r="Y3142" s="2051">
        <f>VLOOKUP($A3121,'Result Entry'!$B$9:$FW$108,90,0)</f>
        <v>0.0</v>
      </c>
    </row>
    <row r="3143" spans="8:8" s="1538" ht="33.75" customFormat="1" customHeight="1">
      <c r="A3143" s="1954"/>
      <c r="B3143" s="1986" t="s">
        <v>70</v>
      </c>
      <c r="C3143" s="1554">
        <f>IF(Y3143&gt;=1,'Result Entry'!$DE$3,0)</f>
        <v>0.0</v>
      </c>
      <c r="D3143" s="2040"/>
      <c r="E3143" s="1739">
        <f>IF($L3125="TC",0,IF($L3125="Nso",0,VLOOKUP($A3121,'Result Entry'!$B$9:$FW$108,108,0)))</f>
        <v>0.0</v>
      </c>
      <c r="F3143" s="1740">
        <f>IF($L3125="TC",0,IF($L3125="Nso",0,VLOOKUP($A3121,'Result Entry'!$B$9:$FW$108,109,0)))</f>
        <v>0.0</v>
      </c>
      <c r="G3143" s="1740">
        <f>IF($L3125="TC",0,IF($L3125="Nso",0,VLOOKUP($A3121,'Result Entry'!$B$9:$FW$108,110,0)))</f>
        <v>0.0</v>
      </c>
      <c r="H3143" s="2060">
        <f t="shared" si="400"/>
        <v>0.0</v>
      </c>
      <c r="I3143" s="2061" t="str">
        <f>CONCATENATE(U3143,"/",'Result Entry'!$DI$7)</f>
        <v>0/70</v>
      </c>
      <c r="J3143" s="2062" t="str">
        <f>IF(V3143=0,"--",CONCATENATE(V3143,"/",'Result Entry'!$DJ$7))</f>
        <v>--</v>
      </c>
      <c r="K3143" s="2063">
        <f t="shared" si="401"/>
        <v>0.0</v>
      </c>
      <c r="L3143" s="2064">
        <f t="shared" si="402"/>
        <v>0.0</v>
      </c>
      <c r="M3143" s="2061" t="str">
        <f>CONCATENATE(W3143,"/",'Result Entry'!$DM$7)</f>
        <v>0/100</v>
      </c>
      <c r="N3143" s="2062" t="str">
        <f>IF(X3143=0,"--",CONCATENATE(X3143,"/",'Result Entry'!$DN$7))</f>
        <v>--</v>
      </c>
      <c r="O3143" s="2060">
        <f t="shared" si="403"/>
        <v>0.0</v>
      </c>
      <c r="P3143" s="1746">
        <f t="shared" si="404"/>
        <v>0.0</v>
      </c>
      <c r="Q3143" s="2032" t="str">
        <f>IF($L3125="TC",0,IF($L3125="Nso",0,VLOOKUP($A3121,'Result Entry'!$B$9:$FW$108,123,0)))</f>
        <v/>
      </c>
      <c r="R3143" s="610"/>
      <c r="U3143" s="2065">
        <f>IF($L3125="TC",0,IF($L3125="Nso",0,VLOOKUP($A3121,'Result Entry'!$B$9:$FW$108,112,0)))</f>
        <v>0.0</v>
      </c>
      <c r="V3143" s="2065">
        <f>IF($L3125="TC",0,IF($L3125="Nso",0,VLOOKUP($A3121,'Result Entry'!$B$9:$FW$108,113,0)))</f>
        <v>0.0</v>
      </c>
      <c r="W3143" s="2065">
        <f>IF($L3125="TC",0,IF($L3125="Nso",0,VLOOKUP($A3121,'Result Entry'!$B$9:$FW$108,116,0)))</f>
        <v>0.0</v>
      </c>
      <c r="X3143" s="2065">
        <f>IF($L3125="TC",0,IF($L3125="Nso",0,VLOOKUP($A3121,'Result Entry'!$B$9:$FW$108,117,0)))</f>
        <v>0.0</v>
      </c>
      <c r="Y3143" s="2065">
        <f>VLOOKUP($A3121,'Result Entry'!$B$9:$FW$108,107,0)</f>
        <v>0.0</v>
      </c>
    </row>
    <row r="3144" spans="8:8" ht="33.75" customHeight="1">
      <c r="A3144" s="1954"/>
      <c r="B3144" s="1986" t="s">
        <v>70</v>
      </c>
      <c r="C3144" s="1565" t="s">
        <v>78</v>
      </c>
      <c r="D3144" s="1566"/>
      <c r="E3144" s="1567"/>
      <c r="F3144" s="1747" t="s">
        <v>79</v>
      </c>
      <c r="G3144" s="2066"/>
      <c r="H3144" s="1748"/>
      <c r="I3144" s="1747" t="s">
        <v>80</v>
      </c>
      <c r="J3144" s="1749"/>
      <c r="K3144" s="2067" t="s">
        <v>42</v>
      </c>
      <c r="L3144" s="2068"/>
      <c r="M3144" s="2067" t="s">
        <v>92</v>
      </c>
      <c r="N3144" s="1753"/>
      <c r="O3144" s="1752" t="s">
        <v>40</v>
      </c>
      <c r="P3144" s="1753"/>
      <c r="Q3144" s="2069" t="s">
        <v>44</v>
      </c>
      <c r="R3144" s="610"/>
    </row>
    <row r="3145" spans="8:8" ht="33.75" customHeight="1">
      <c r="A3145" s="1954"/>
      <c r="B3145" s="1986" t="s">
        <v>70</v>
      </c>
      <c r="C3145" s="1577"/>
      <c r="D3145" s="1578"/>
      <c r="E3145" s="1579"/>
      <c r="F3145" s="1755">
        <f>IF($L3125="TC",0,IF($L3125="Nso",0,VLOOKUP($A3121,'Result Entry'!$B$9:$FW$108,171,0)))</f>
        <v>0.0</v>
      </c>
      <c r="G3145" s="2070"/>
      <c r="H3145" s="1756"/>
      <c r="I3145" s="2071">
        <f>IF($L3125="TC",0,IF($L3125="Nso",0,VLOOKUP($A3121,'Result Entry'!$B$9:$FW$108,172,0)))</f>
        <v>0.0</v>
      </c>
      <c r="J3145" s="2072"/>
      <c r="K3145" s="2073">
        <f>IF($L3125="TC",0,IF($L3125="Nso",0,VLOOKUP($A3121,'Result Entry'!$B$9:$FW$108,173,0)))</f>
        <v>0.0</v>
      </c>
      <c r="L3145" s="2074"/>
      <c r="M3145" s="2075" t="str">
        <f>IF($L3125="TC",0,IF($L3125="Nso",0,VLOOKUP($A3121,'Result Entry'!$B$9:$FW$108,174,0)))</f>
        <v/>
      </c>
      <c r="N3145" s="2076"/>
      <c r="O3145" s="1535" t="str">
        <f>VLOOKUP($A3121,'Result Entry'!$B$9:$FW$108,175,0)</f>
        <v/>
      </c>
      <c r="P3145" s="1534"/>
      <c r="Q3145" s="2077" t="str">
        <f>IF($L3125="TC",0,IF($L3125="Nso",0,VLOOKUP($A3121,'Result Entry'!$B$9:$FW$108,177,0)))</f>
        <v/>
      </c>
      <c r="R3145" s="610"/>
    </row>
    <row r="3146" spans="8:8" ht="33.75" customHeight="1">
      <c r="A3146" s="1954"/>
      <c r="B3146" s="1986" t="s">
        <v>70</v>
      </c>
      <c r="C3146" s="2078" t="s">
        <v>59</v>
      </c>
      <c r="D3146" s="2079"/>
      <c r="E3146" s="2079"/>
      <c r="F3146" s="2079"/>
      <c r="G3146" s="2079"/>
      <c r="H3146" s="2079"/>
      <c r="I3146" s="2080"/>
      <c r="J3146" s="1592" t="s">
        <v>60</v>
      </c>
      <c r="K3146" s="1592"/>
      <c r="L3146" s="1592"/>
      <c r="M3146" s="1593"/>
      <c r="N3146" s="1760">
        <f>VLOOKUP($A3121,'Result Entry'!$B$9:$FW$108,168,0)</f>
        <v>0.0</v>
      </c>
      <c r="O3146" s="1761"/>
      <c r="P3146" s="2081" t="s">
        <v>38</v>
      </c>
      <c r="Q3146" s="2082"/>
      <c r="R3146" s="610"/>
    </row>
    <row r="3147" spans="8:8" ht="33.75" customHeight="1">
      <c r="A3147" s="1954"/>
      <c r="B3147" s="1986" t="s">
        <v>70</v>
      </c>
      <c r="C3147" s="1598" t="s">
        <v>244</v>
      </c>
      <c r="D3147" s="1599"/>
      <c r="E3147" s="1599"/>
      <c r="F3147" s="2083" t="s">
        <v>158</v>
      </c>
      <c r="G3147" s="2084"/>
      <c r="H3147" s="2085"/>
      <c r="I3147" s="2086" t="s">
        <v>242</v>
      </c>
      <c r="J3147" s="1603" t="s">
        <v>61</v>
      </c>
      <c r="K3147" s="1603"/>
      <c r="L3147" s="1603"/>
      <c r="M3147" s="1604"/>
      <c r="N3147" s="1762">
        <f>VLOOKUP($A3121,'Result Entry'!$B$9:$FW$108,169,0)</f>
        <v>0.0</v>
      </c>
      <c r="O3147" s="1763"/>
      <c r="P3147" s="1607" t="str">
        <f>VLOOKUP($A3121,'Result Entry'!$B$9:$FW$108,170,0)</f>
        <v/>
      </c>
      <c r="Q3147" s="2087"/>
      <c r="R3147" s="610"/>
    </row>
    <row r="3148" spans="8:8" ht="33.75" customHeight="1">
      <c r="A3148" s="1954"/>
      <c r="B3148" s="1986" t="s">
        <v>70</v>
      </c>
      <c r="C3148" s="1598"/>
      <c r="D3148" s="1599"/>
      <c r="E3148" s="1599"/>
      <c r="F3148" s="2088"/>
      <c r="G3148" s="2089"/>
      <c r="H3148" s="2090"/>
      <c r="I3148" s="2091" t="s">
        <v>100</v>
      </c>
      <c r="J3148" s="1612" t="s">
        <v>62</v>
      </c>
      <c r="K3148" s="1612"/>
      <c r="L3148" s="1612"/>
      <c r="M3148" s="1613"/>
      <c r="N3148" s="2092">
        <f>IF($L3125="TC","Transferred",IF($L3125="Nso","NameSeparated",VLOOKUP($A3121,'Result Entry'!$B$9:$FW$108,178,0)))</f>
        <v>0.0</v>
      </c>
      <c r="O3148" s="2092"/>
      <c r="P3148" s="2092"/>
      <c r="Q3148" s="2093"/>
      <c r="R3148" s="610"/>
    </row>
    <row r="3149" spans="8:8" ht="33.75" customHeight="1">
      <c r="A3149" s="1954"/>
      <c r="B3149" s="1986" t="s">
        <v>70</v>
      </c>
      <c r="C3149" s="1766" t="str">
        <f>'Result Entry'!$DU$3</f>
        <v>Foundation Of Information Tech.</v>
      </c>
      <c r="D3149" s="1767"/>
      <c r="E3149" s="1768"/>
      <c r="F3149" s="1769" t="str">
        <f>IF(OR($L3125="TC",$L3125="Nso"),"",VLOOKUP($A3121,'Result Entry'!$B$9:$GS$108,196,0))</f>
        <v>0/200</v>
      </c>
      <c r="G3149" s="1769"/>
      <c r="H3149" s="1769"/>
      <c r="I3149" s="1770" t="str">
        <f>IF(F3149="","",VLOOKUP($A3121,'Result Entry'!$B$9:$GS$108,137,0))</f>
        <v/>
      </c>
      <c r="J3149" s="1621" t="s">
        <v>72</v>
      </c>
      <c r="K3149" s="1621"/>
      <c r="L3149" s="1621"/>
      <c r="M3149" s="1622"/>
      <c r="N3149" s="2094">
        <f>'Result Entry'!$T$2</f>
        <v>45041.0</v>
      </c>
      <c r="O3149" s="2095"/>
      <c r="P3149" s="2095"/>
      <c r="Q3149" s="2096"/>
      <c r="R3149" s="610"/>
    </row>
    <row r="3150" spans="8:8" ht="33.75" customHeight="1">
      <c r="A3150" s="1954"/>
      <c r="B3150" s="1986" t="s">
        <v>70</v>
      </c>
      <c r="C3150" s="1774" t="str">
        <f>'Result Entry'!$EI$3</f>
        <v>G.I.A.I.-II</v>
      </c>
      <c r="D3150" s="1775"/>
      <c r="E3150" s="1776"/>
      <c r="F3150" s="1769" t="str">
        <f>IF(OR($L3125="TC",$L3125="Nso"),"",VLOOKUP($A3121,'Result Entry'!$B$9:$GS$108,200,0))</f>
        <v>0/200</v>
      </c>
      <c r="G3150" s="1769"/>
      <c r="H3150" s="1769"/>
      <c r="I3150" s="1770" t="str">
        <f>IF(F3150="","",VLOOKUP($A3121,'Result Entry'!$B$9:$GS$108,149,0))</f>
        <v/>
      </c>
      <c r="J3150" s="1626"/>
      <c r="K3150" s="1627"/>
      <c r="L3150" s="1627"/>
      <c r="M3150" s="1627"/>
      <c r="N3150" s="1627"/>
      <c r="O3150" s="1627"/>
      <c r="P3150" s="1627"/>
      <c r="Q3150" s="2097"/>
      <c r="R3150" s="610"/>
    </row>
    <row r="3151" spans="8:8" ht="33.75" customHeight="1">
      <c r="A3151" s="1954"/>
      <c r="B3151" s="1986" t="s">
        <v>70</v>
      </c>
      <c r="C3151" s="1774" t="str">
        <f>'Result Entry'!$EU$3</f>
        <v>SOC.SER.PLAN</v>
      </c>
      <c r="D3151" s="1775"/>
      <c r="E3151" s="1776"/>
      <c r="F3151" s="1769" t="str">
        <f>IF(OR($L3125="TC",$L3125="Nso"),"",VLOOKUP($A3121,'Result Entry'!$B$9:$HS$108,204,0))</f>
        <v>0/200</v>
      </c>
      <c r="G3151" s="1769"/>
      <c r="H3151" s="1769"/>
      <c r="I3151" s="1770" t="str">
        <f>IF(F3151="","",VLOOKUP($A3121,'Result Entry'!$B$9:$GS$108,161,0))</f>
        <v/>
      </c>
      <c r="J3151" s="1629" t="s">
        <v>175</v>
      </c>
      <c r="K3151" s="2098"/>
      <c r="L3151" s="2098"/>
      <c r="M3151" s="1630"/>
      <c r="N3151" s="2099"/>
      <c r="O3151" s="2100"/>
      <c r="P3151" s="2100"/>
      <c r="Q3151" s="2101"/>
      <c r="R3151" s="610"/>
    </row>
    <row r="3152" spans="8:8" ht="33.75" customHeight="1">
      <c r="A3152" s="1954"/>
      <c r="B3152" s="1986" t="s">
        <v>70</v>
      </c>
      <c r="C3152" s="1774" t="str">
        <f>'Result Entry'!$FG$3</f>
        <v>Jeewan Kaushal</v>
      </c>
      <c r="D3152" s="1775"/>
      <c r="E3152" s="1776"/>
      <c r="F3152" s="1769" t="str">
        <f>IF(OR($L3125="TC",$L3125="Nso"),"",VLOOKUP($A3121,'Result Entry'!$B$9:$HS$108,208,0))</f>
        <v>0/100</v>
      </c>
      <c r="G3152" s="1769"/>
      <c r="H3152" s="1769"/>
      <c r="I3152" s="1770" t="str">
        <f>IF(F3152="","",VLOOKUP($A3121,'Result Entry'!$B$9:$HS$108,167,0))</f>
        <v/>
      </c>
      <c r="J3152" s="1629" t="s">
        <v>149</v>
      </c>
      <c r="K3152" s="2098"/>
      <c r="L3152" s="2098"/>
      <c r="M3152" s="1630"/>
      <c r="N3152" s="1630"/>
      <c r="O3152" s="1630"/>
      <c r="P3152" s="1630"/>
      <c r="Q3152" s="2102"/>
      <c r="R3152" s="610"/>
    </row>
    <row r="3153" spans="8:8" ht="33.75" customHeight="1">
      <c r="A3153" s="1954"/>
      <c r="B3153" s="1986" t="s">
        <v>70</v>
      </c>
      <c r="C3153" s="1777" t="s">
        <v>181</v>
      </c>
      <c r="D3153" s="1778"/>
      <c r="E3153" s="1779"/>
      <c r="F3153" s="2103" t="s">
        <v>182</v>
      </c>
      <c r="G3153" s="2104"/>
      <c r="H3153" s="2105"/>
      <c r="I3153" s="1782" t="s">
        <v>31</v>
      </c>
      <c r="J3153" s="1629" t="s">
        <v>176</v>
      </c>
      <c r="K3153" s="2098"/>
      <c r="L3153" s="2098"/>
      <c r="M3153" s="1630"/>
      <c r="N3153" s="1630"/>
      <c r="O3153" s="1630"/>
      <c r="P3153" s="1630"/>
      <c r="Q3153" s="2102"/>
      <c r="R3153" s="610"/>
    </row>
    <row r="3154" spans="8:8" ht="33.75" customHeight="1">
      <c r="A3154" s="1954"/>
      <c r="B3154" s="1986" t="s">
        <v>70</v>
      </c>
      <c r="C3154" s="1783"/>
      <c r="D3154" s="1784"/>
      <c r="E3154" s="1785"/>
      <c r="F3154" s="1786" t="s">
        <v>245</v>
      </c>
      <c r="G3154" s="2106"/>
      <c r="H3154" s="1787"/>
      <c r="I3154" s="1788" t="s">
        <v>63</v>
      </c>
      <c r="J3154" s="1647" t="s">
        <v>68</v>
      </c>
      <c r="K3154" s="1648"/>
      <c r="L3154" s="1648"/>
      <c r="M3154" s="1648"/>
      <c r="N3154" s="1648"/>
      <c r="O3154" s="1648"/>
      <c r="P3154" s="1648"/>
      <c r="Q3154" s="2107"/>
      <c r="R3154" s="610"/>
    </row>
    <row r="3155" spans="8:8" ht="33.75" customHeight="1">
      <c r="A3155" s="1954"/>
      <c r="B3155" s="1986" t="s">
        <v>70</v>
      </c>
      <c r="C3155" s="1783"/>
      <c r="D3155" s="1784"/>
      <c r="E3155" s="1785"/>
      <c r="F3155" s="1786" t="s">
        <v>246</v>
      </c>
      <c r="G3155" s="2106"/>
      <c r="H3155" s="1787"/>
      <c r="I3155" s="1788" t="s">
        <v>64</v>
      </c>
      <c r="J3155" s="1650"/>
      <c r="K3155" s="1651"/>
      <c r="L3155" s="1651"/>
      <c r="M3155" s="1651"/>
      <c r="N3155" s="1651"/>
      <c r="O3155" s="1651"/>
      <c r="P3155" s="1651"/>
      <c r="Q3155" s="2108"/>
      <c r="R3155" s="610"/>
    </row>
    <row r="3156" spans="8:8" ht="33.75" customHeight="1">
      <c r="A3156" s="1954"/>
      <c r="B3156" s="1986" t="s">
        <v>70</v>
      </c>
      <c r="C3156" s="1783"/>
      <c r="D3156" s="1784"/>
      <c r="E3156" s="1785"/>
      <c r="F3156" s="1786" t="s">
        <v>247</v>
      </c>
      <c r="G3156" s="2106"/>
      <c r="H3156" s="1787"/>
      <c r="I3156" s="1788" t="s">
        <v>66</v>
      </c>
      <c r="J3156" s="1650"/>
      <c r="K3156" s="1651"/>
      <c r="L3156" s="1651"/>
      <c r="M3156" s="1651"/>
      <c r="N3156" s="1651"/>
      <c r="O3156" s="1651"/>
      <c r="P3156" s="1651"/>
      <c r="Q3156" s="2108"/>
      <c r="R3156" s="610"/>
    </row>
    <row r="3157" spans="8:8" ht="33.75" customHeight="1">
      <c r="A3157" s="1954"/>
      <c r="B3157" s="1986" t="s">
        <v>70</v>
      </c>
      <c r="C3157" s="1783"/>
      <c r="D3157" s="1784"/>
      <c r="E3157" s="1785"/>
      <c r="F3157" s="1786" t="s">
        <v>248</v>
      </c>
      <c r="G3157" s="2106"/>
      <c r="H3157" s="1787"/>
      <c r="I3157" s="1788" t="s">
        <v>65</v>
      </c>
      <c r="J3157" s="1653" t="s">
        <v>81</v>
      </c>
      <c r="K3157" s="1654"/>
      <c r="L3157" s="1654"/>
      <c r="M3157" s="1654"/>
      <c r="N3157" s="1654"/>
      <c r="O3157" s="1654"/>
      <c r="P3157" s="1654"/>
      <c r="Q3157" s="2109"/>
      <c r="R3157" s="610"/>
    </row>
    <row r="3158" spans="8:8" ht="33.75" customHeight="1">
      <c r="A3158" s="1954"/>
      <c r="B3158" s="2110" t="s">
        <v>70</v>
      </c>
      <c r="C3158" s="2111"/>
      <c r="D3158" s="2112"/>
      <c r="E3158" s="2113"/>
      <c r="F3158" s="2114"/>
      <c r="G3158" s="2115"/>
      <c r="H3158" s="2115"/>
      <c r="I3158" s="2116"/>
      <c r="J3158" s="2117"/>
      <c r="K3158" s="2118"/>
      <c r="L3158" s="2118"/>
      <c r="M3158" s="2118"/>
      <c r="N3158" s="2118"/>
      <c r="O3158" s="2118"/>
      <c r="P3158" s="2118"/>
      <c r="Q3158" s="2119"/>
      <c r="R3158" s="610"/>
    </row>
    <row r="3159" spans="8:8" s="927" ht="48.75" customFormat="1" customHeight="1">
      <c r="A3159" s="1439"/>
      <c r="B3159" s="2120"/>
      <c r="C3159" s="2120"/>
      <c r="D3159" s="2120"/>
      <c r="E3159" s="2120"/>
      <c r="F3159" s="2120"/>
      <c r="G3159" s="2120"/>
      <c r="H3159" s="2120"/>
      <c r="I3159" s="2120"/>
      <c r="J3159" s="2120"/>
      <c r="K3159" s="2120"/>
      <c r="L3159" s="2120"/>
      <c r="M3159" s="2120"/>
      <c r="N3159" s="2120"/>
      <c r="O3159" s="2120"/>
      <c r="P3159" s="2120"/>
      <c r="Q3159" s="2120"/>
      <c r="R3159" s="610"/>
    </row>
    <row r="3160" spans="8:8" ht="9.75" customHeight="1">
      <c r="A3160" s="1949">
        <f>A3121+1</f>
        <v>82.0</v>
      </c>
      <c r="B3160" s="1949"/>
      <c r="C3160" s="1949"/>
      <c r="D3160" s="1949"/>
      <c r="E3160" s="1949"/>
      <c r="F3160" s="1949"/>
      <c r="G3160" s="1949"/>
      <c r="H3160" s="1949"/>
      <c r="I3160" s="1949"/>
      <c r="J3160" s="1949"/>
      <c r="K3160" s="1949"/>
      <c r="L3160" s="1949"/>
      <c r="M3160" s="1949"/>
      <c r="N3160" s="1949"/>
      <c r="O3160" s="1949"/>
      <c r="P3160" s="1949"/>
      <c r="Q3160" s="1949"/>
      <c r="R3160" s="1949"/>
    </row>
    <row r="3161" spans="8:8" ht="16.5" customHeight="1">
      <c r="A3161" s="1950"/>
      <c r="B3161" s="1951" t="s">
        <v>51</v>
      </c>
      <c r="C3161" s="1952"/>
      <c r="D3161" s="1952"/>
      <c r="E3161" s="1952"/>
      <c r="F3161" s="1952"/>
      <c r="G3161" s="1952"/>
      <c r="H3161" s="1952"/>
      <c r="I3161" s="1952"/>
      <c r="J3161" s="1952"/>
      <c r="K3161" s="1952"/>
      <c r="L3161" s="1952"/>
      <c r="M3161" s="1952"/>
      <c r="N3161" s="1952"/>
      <c r="O3161" s="1952"/>
      <c r="P3161" s="1952"/>
      <c r="Q3161" s="1953"/>
      <c r="R3161" s="610"/>
    </row>
    <row r="3162" spans="8:8" ht="62.25" customHeight="1">
      <c r="A3162" s="1954"/>
      <c r="B3162" s="1955"/>
      <c r="C3162" s="1956"/>
      <c r="D3162" s="1957" t="str">
        <f>Master!$E$8</f>
        <v>Govt. Sr. Secondary School </v>
      </c>
      <c r="E3162" s="1958"/>
      <c r="F3162" s="1958"/>
      <c r="G3162" s="1958"/>
      <c r="H3162" s="1958"/>
      <c r="I3162" s="1958"/>
      <c r="J3162" s="1958"/>
      <c r="K3162" s="1958"/>
      <c r="L3162" s="1958"/>
      <c r="M3162" s="1958"/>
      <c r="N3162" s="1958"/>
      <c r="O3162" s="1958"/>
      <c r="P3162" s="1958"/>
      <c r="Q3162" s="1959"/>
      <c r="R3162" s="610"/>
    </row>
    <row r="3163" spans="8:8" ht="33.0" customHeight="1">
      <c r="A3163" s="1954"/>
      <c r="B3163" s="1960"/>
      <c r="C3163" s="1961"/>
      <c r="D3163" s="1962" t="str">
        <f>Master!$E$11</f>
        <v>P.S.-Bapini (Jodhpur)</v>
      </c>
      <c r="E3163" s="1962"/>
      <c r="F3163" s="1962"/>
      <c r="G3163" s="1962"/>
      <c r="H3163" s="1962"/>
      <c r="I3163" s="1962"/>
      <c r="J3163" s="1962"/>
      <c r="K3163" s="1962"/>
      <c r="L3163" s="1962"/>
      <c r="M3163" s="1962"/>
      <c r="N3163" s="1962"/>
      <c r="O3163" s="1962"/>
      <c r="P3163" s="1962"/>
      <c r="Q3163" s="1963"/>
      <c r="R3163" s="610"/>
    </row>
    <row r="3164" spans="8:8" ht="21.75" customHeight="1">
      <c r="A3164" s="1954"/>
      <c r="B3164" s="1964"/>
      <c r="C3164" s="1965" t="s">
        <v>151</v>
      </c>
      <c r="D3164" s="1966"/>
      <c r="E3164" s="1966"/>
      <c r="F3164" s="1966"/>
      <c r="G3164" s="1966"/>
      <c r="H3164" s="1967"/>
      <c r="I3164" s="1968" t="s">
        <v>128</v>
      </c>
      <c r="J3164" s="1969"/>
      <c r="K3164" s="1969"/>
      <c r="L3164" s="1970">
        <f>VLOOKUP(A3160,'Result Entry'!$B$6:$K$108,6,0)</f>
        <v>0.0</v>
      </c>
      <c r="M3164" s="1971"/>
      <c r="N3164" s="1972" t="s">
        <v>69</v>
      </c>
      <c r="O3164" s="1973"/>
      <c r="P3164" s="1974">
        <f>Master!$E$14</f>
        <v>8.151106901E9</v>
      </c>
      <c r="Q3164" s="1975"/>
      <c r="R3164" s="610"/>
    </row>
    <row r="3165" spans="8:8" ht="21.75" customHeight="1">
      <c r="A3165" s="1954"/>
      <c r="B3165" s="1976"/>
      <c r="C3165" s="1965"/>
      <c r="D3165" s="1966"/>
      <c r="E3165" s="1966"/>
      <c r="F3165" s="1966"/>
      <c r="G3165" s="1966"/>
      <c r="H3165" s="1967"/>
      <c r="I3165" s="1968"/>
      <c r="J3165" s="1969"/>
      <c r="K3165" s="1969"/>
      <c r="L3165" s="1970"/>
      <c r="M3165" s="1971"/>
      <c r="N3165" s="1470" t="s">
        <v>67</v>
      </c>
      <c r="O3165" s="1471"/>
      <c r="P3165" s="1472"/>
      <c r="Q3165" s="1977"/>
      <c r="R3165" s="610"/>
    </row>
    <row r="3166" spans="8:8" ht="21.75" customHeight="1">
      <c r="A3166" s="1954"/>
      <c r="B3166" s="1976"/>
      <c r="C3166" s="1978"/>
      <c r="D3166" s="1979"/>
      <c r="E3166" s="1979"/>
      <c r="F3166" s="1979"/>
      <c r="G3166" s="1979"/>
      <c r="H3166" s="1980"/>
      <c r="I3166" s="1981"/>
      <c r="J3166" s="1982"/>
      <c r="K3166" s="1982"/>
      <c r="L3166" s="1983"/>
      <c r="M3166" s="1984"/>
      <c r="N3166" s="1479" t="s">
        <v>52</v>
      </c>
      <c r="O3166" s="1480"/>
      <c r="P3166" s="1481" t="str">
        <f>Master!$E$6</f>
        <v>2022-23</v>
      </c>
      <c r="Q3166" s="1985"/>
      <c r="R3166" s="610"/>
    </row>
    <row r="3167" spans="8:8" ht="33.75" customHeight="1">
      <c r="A3167" s="1954"/>
      <c r="B3167" s="1986" t="s">
        <v>70</v>
      </c>
      <c r="C3167" s="1677" t="s">
        <v>21</v>
      </c>
      <c r="D3167" s="1678"/>
      <c r="E3167" s="1678"/>
      <c r="F3167" s="1678"/>
      <c r="G3167" s="1679"/>
      <c r="H3167" s="1680" t="s">
        <v>150</v>
      </c>
      <c r="I3167" s="1681">
        <f>VLOOKUP($A3160,'Result Entry'!$B$9:$FW$108,4,0)</f>
        <v>0.0</v>
      </c>
      <c r="J3167" s="1681"/>
      <c r="K3167" s="1681"/>
      <c r="L3167" s="1681"/>
      <c r="M3167" s="1681"/>
      <c r="N3167" s="1681"/>
      <c r="O3167" s="1681"/>
      <c r="P3167" s="1681"/>
      <c r="Q3167" s="1987"/>
      <c r="R3167" s="610"/>
    </row>
    <row r="3168" spans="8:8" ht="33.75" customHeight="1">
      <c r="A3168" s="1954"/>
      <c r="B3168" s="1986" t="s">
        <v>70</v>
      </c>
      <c r="C3168" s="1683" t="s">
        <v>23</v>
      </c>
      <c r="D3168" s="1684"/>
      <c r="E3168" s="1684"/>
      <c r="F3168" s="1684"/>
      <c r="G3168" s="1685"/>
      <c r="H3168" s="1686" t="s">
        <v>150</v>
      </c>
      <c r="I3168" s="1687">
        <f>VLOOKUP($A3160,'Result Entry'!$B$9:$FW$108,7,0)</f>
        <v>0.0</v>
      </c>
      <c r="J3168" s="1687"/>
      <c r="K3168" s="1687"/>
      <c r="L3168" s="1687"/>
      <c r="M3168" s="1687"/>
      <c r="N3168" s="1687"/>
      <c r="O3168" s="1687"/>
      <c r="P3168" s="1687"/>
      <c r="Q3168" s="1988"/>
      <c r="R3168" s="610"/>
    </row>
    <row r="3169" spans="8:8" ht="33.75" customHeight="1">
      <c r="A3169" s="1954"/>
      <c r="B3169" s="1986" t="s">
        <v>70</v>
      </c>
      <c r="C3169" s="1683" t="s">
        <v>24</v>
      </c>
      <c r="D3169" s="1684"/>
      <c r="E3169" s="1684"/>
      <c r="F3169" s="1684"/>
      <c r="G3169" s="1685"/>
      <c r="H3169" s="1686" t="s">
        <v>150</v>
      </c>
      <c r="I3169" s="1687">
        <f>VLOOKUP($A3160,'Result Entry'!$B$9:$FW$108,8,0)</f>
        <v>0.0</v>
      </c>
      <c r="J3169" s="1687"/>
      <c r="K3169" s="1687"/>
      <c r="L3169" s="1687"/>
      <c r="M3169" s="1687"/>
      <c r="N3169" s="1687"/>
      <c r="O3169" s="1687"/>
      <c r="P3169" s="1687"/>
      <c r="Q3169" s="1988"/>
      <c r="R3169" s="610"/>
    </row>
    <row r="3170" spans="8:8" ht="33.75" customHeight="1">
      <c r="A3170" s="1954"/>
      <c r="B3170" s="1986" t="s">
        <v>70</v>
      </c>
      <c r="C3170" s="1683" t="s">
        <v>53</v>
      </c>
      <c r="D3170" s="1684"/>
      <c r="E3170" s="1684"/>
      <c r="F3170" s="1684"/>
      <c r="G3170" s="1685"/>
      <c r="H3170" s="1686" t="s">
        <v>150</v>
      </c>
      <c r="I3170" s="1687">
        <f>VLOOKUP($A3160,'Result Entry'!$B$9:$FW$108,9,0)</f>
        <v>0.0</v>
      </c>
      <c r="J3170" s="1687"/>
      <c r="K3170" s="1687"/>
      <c r="L3170" s="1687"/>
      <c r="M3170" s="1687"/>
      <c r="N3170" s="1687"/>
      <c r="O3170" s="1687"/>
      <c r="P3170" s="1687"/>
      <c r="Q3170" s="1988"/>
      <c r="R3170" s="610"/>
    </row>
    <row r="3171" spans="8:8" ht="33.75" customHeight="1">
      <c r="A3171" s="1954"/>
      <c r="B3171" s="1986" t="s">
        <v>70</v>
      </c>
      <c r="C3171" s="1683" t="s">
        <v>54</v>
      </c>
      <c r="D3171" s="1684"/>
      <c r="E3171" s="1684"/>
      <c r="F3171" s="1684"/>
      <c r="G3171" s="1685"/>
      <c r="H3171" s="1686" t="s">
        <v>150</v>
      </c>
      <c r="I3171" s="1689" t="str">
        <f>CONCATENATE('Result Entry'!$G$4,'Result Entry'!$J$4)</f>
        <v>11(A)</v>
      </c>
      <c r="J3171" s="1687"/>
      <c r="K3171" s="1687"/>
      <c r="L3171" s="1687"/>
      <c r="M3171" s="1687"/>
      <c r="N3171" s="1687"/>
      <c r="O3171" s="1687"/>
      <c r="P3171" s="1687"/>
      <c r="Q3171" s="1988"/>
      <c r="R3171" s="610"/>
    </row>
    <row r="3172" spans="8:8" ht="33.75" customHeight="1">
      <c r="A3172" s="1954"/>
      <c r="B3172" s="1986" t="s">
        <v>70</v>
      </c>
      <c r="C3172" s="1742" t="s">
        <v>26</v>
      </c>
      <c r="D3172" s="1763"/>
      <c r="E3172" s="1763"/>
      <c r="F3172" s="1763"/>
      <c r="G3172" s="1989"/>
      <c r="H3172" s="1693" t="s">
        <v>150</v>
      </c>
      <c r="I3172" s="1694">
        <f>VLOOKUP($A3160,'Result Entry'!$B$9:$FW$108,10,0)</f>
        <v>0.0</v>
      </c>
      <c r="J3172" s="1694"/>
      <c r="K3172" s="1694"/>
      <c r="L3172" s="1694"/>
      <c r="M3172" s="1694"/>
      <c r="N3172" s="1694"/>
      <c r="O3172" s="1694"/>
      <c r="P3172" s="1694"/>
      <c r="Q3172" s="1990"/>
      <c r="R3172" s="610"/>
    </row>
    <row r="3173" spans="8:8" ht="33.75" customHeight="1">
      <c r="A3173" s="1954"/>
      <c r="B3173" s="1986" t="s">
        <v>70</v>
      </c>
      <c r="C3173" s="1991" t="s">
        <v>244</v>
      </c>
      <c r="D3173" s="1992"/>
      <c r="E3173" s="1993" t="s">
        <v>73</v>
      </c>
      <c r="F3173" s="1994" t="s">
        <v>74</v>
      </c>
      <c r="G3173" s="1994" t="s">
        <v>230</v>
      </c>
      <c r="H3173" s="1995" t="s">
        <v>169</v>
      </c>
      <c r="I3173" s="1701" t="s">
        <v>56</v>
      </c>
      <c r="J3173" s="1996"/>
      <c r="K3173" s="1996"/>
      <c r="L3173" s="1997" t="s">
        <v>231</v>
      </c>
      <c r="M3173" s="1998" t="s">
        <v>85</v>
      </c>
      <c r="N3173" s="1998"/>
      <c r="O3173" s="1999"/>
      <c r="P3173" s="2000" t="s">
        <v>77</v>
      </c>
      <c r="Q3173" s="2001" t="s">
        <v>99</v>
      </c>
      <c r="R3173" s="610"/>
    </row>
    <row r="3174" spans="8:8" ht="33.75" customHeight="1">
      <c r="A3174" s="1954"/>
      <c r="B3174" s="1986" t="s">
        <v>70</v>
      </c>
      <c r="C3174" s="2002"/>
      <c r="D3174" s="2003"/>
      <c r="E3174" s="2004"/>
      <c r="F3174" s="2005"/>
      <c r="G3174" s="2005"/>
      <c r="H3174" s="2006"/>
      <c r="I3174" s="2007" t="s">
        <v>233</v>
      </c>
      <c r="J3174" s="2008" t="s">
        <v>87</v>
      </c>
      <c r="K3174" s="2009" t="s">
        <v>109</v>
      </c>
      <c r="L3174" s="2010"/>
      <c r="M3174" s="2007" t="s">
        <v>233</v>
      </c>
      <c r="N3174" s="2008" t="s">
        <v>87</v>
      </c>
      <c r="O3174" s="2011" t="s">
        <v>110</v>
      </c>
      <c r="P3174" s="2012"/>
      <c r="Q3174" s="2013"/>
      <c r="R3174" s="610"/>
    </row>
    <row r="3175" spans="8:8" s="2014" ht="33.75" customFormat="1" customHeight="1">
      <c r="A3175" s="1954"/>
      <c r="B3175" s="1986" t="s">
        <v>70</v>
      </c>
      <c r="C3175" s="2015" t="s">
        <v>57</v>
      </c>
      <c r="D3175" s="2016"/>
      <c r="E3175" s="2017">
        <f>'Result Entry'!$L$7</f>
        <v>10.0</v>
      </c>
      <c r="F3175" s="2018">
        <f>'Result Entry'!$M$7</f>
        <v>10.0</v>
      </c>
      <c r="G3175" s="2018">
        <f>'Result Entry'!$N$7</f>
        <v>10.0</v>
      </c>
      <c r="H3175" s="2019">
        <f>SUM(E3175:G3175)</f>
        <v>30.0</v>
      </c>
      <c r="I3175" s="2020" t="s">
        <v>243</v>
      </c>
      <c r="J3175" s="2021" t="s">
        <v>243</v>
      </c>
      <c r="K3175" s="2022">
        <f>'Result Entry'!$P$7</f>
        <v>70.0</v>
      </c>
      <c r="L3175" s="2023">
        <f>SUM(H3175,K3175)</f>
        <v>100.0</v>
      </c>
      <c r="M3175" s="2020" t="s">
        <v>243</v>
      </c>
      <c r="N3175" s="2021" t="s">
        <v>243</v>
      </c>
      <c r="O3175" s="2019">
        <f>'Result Entry'!$R$7</f>
        <v>100.0</v>
      </c>
      <c r="P3175" s="2024">
        <f>SUM(L3175,O3175)</f>
        <v>200.0</v>
      </c>
      <c r="Q3175" s="2025"/>
      <c r="R3175" s="610"/>
    </row>
    <row r="3176" spans="8:8" s="1538" ht="33.75" customFormat="1" customHeight="1">
      <c r="A3176" s="1954"/>
      <c r="B3176" s="1986" t="s">
        <v>70</v>
      </c>
      <c r="C3176" s="1540" t="str">
        <f>'Result Entry'!$L$3</f>
        <v>HINDI Comp.</v>
      </c>
      <c r="D3176" s="1541"/>
      <c r="E3176" s="1728">
        <f>IF($L3164="TC",0,IF($L3164="Nso",0,VLOOKUP($A3160,'Result Entry'!$B$9:$FW$108,11,0)))</f>
        <v>0.0</v>
      </c>
      <c r="F3176" s="1729">
        <f>IF($L3164="TC",0,IF($L3164="Nso",0,VLOOKUP($A3160,'Result Entry'!$B$9:$FW$108,12,0)))</f>
        <v>0.0</v>
      </c>
      <c r="G3176" s="1729">
        <f>IF($L3164="TC",0,IF($L3164="Nso",0,VLOOKUP($A3160,'Result Entry'!$B$9:$FW$108,13,0)))</f>
        <v>0.0</v>
      </c>
      <c r="H3176" s="2026">
        <f>SUM(E3176:G3176)</f>
        <v>0.0</v>
      </c>
      <c r="I3176" s="2027" t="str">
        <f>CONCATENATE(U3176,"/",'Result Entry'!$P$7)</f>
        <v>0/70</v>
      </c>
      <c r="J3176" s="2028" t="str">
        <f>IF(V3176=0,"--",CONCATENATE(V3176,"/"))</f>
        <v>--</v>
      </c>
      <c r="K3176" s="2029">
        <f>SUM(U3176:V3176)</f>
        <v>0.0</v>
      </c>
      <c r="L3176" s="2030">
        <f>SUM(H3176,K3176)</f>
        <v>0.0</v>
      </c>
      <c r="M3176" s="2027" t="str">
        <f>CONCATENATE(W3176,"/",'Result Entry'!$R$7)</f>
        <v>0/100</v>
      </c>
      <c r="N3176" s="2028" t="str">
        <f>IF(X3176=0,"--",CONCATENATE(X3176,"/"))</f>
        <v>--</v>
      </c>
      <c r="O3176" s="2031">
        <f>SUM(W3176:X3176)</f>
        <v>0.0</v>
      </c>
      <c r="P3176" s="1734">
        <f>SUM(L3176,O3176)</f>
        <v>0.0</v>
      </c>
      <c r="Q3176" s="2032" t="str">
        <f>IF($L3164="TC",0,IF($L3164="Nso",0,VLOOKUP($A3160,'Result Entry'!$B$9:$FW$108,24,0)))</f>
        <v/>
      </c>
      <c r="R3176" s="610"/>
      <c r="U3176" s="2033">
        <f>IF($L3164="TC",0,IF($L3164="Nso",0,VLOOKUP($A3160,'Result Entry'!$B$9:$FW$108,15,0)))</f>
        <v>0.0</v>
      </c>
      <c r="V3176" s="2033">
        <v>0.0</v>
      </c>
      <c r="W3176" s="2033">
        <f>IF($L3164="TC",0,IF($L3164="Nso",0,VLOOKUP($A3160,'Result Entry'!$B$9:$FW$108,17,0)))</f>
        <v>0.0</v>
      </c>
      <c r="X3176" s="2033">
        <v>0.0</v>
      </c>
    </row>
    <row r="3177" spans="8:8" s="1538" ht="33.75" customFormat="1" customHeight="1">
      <c r="A3177" s="1954"/>
      <c r="B3177" s="1986" t="s">
        <v>70</v>
      </c>
      <c r="C3177" s="1551" t="str">
        <f>'Result Entry'!$Z$3</f>
        <v>ENGLISH Comp.</v>
      </c>
      <c r="D3177" s="1552"/>
      <c r="E3177" s="1728">
        <f>IF($L3164="TC",0,IF($L3164="Nso",0,VLOOKUP($A3160,'Result Entry'!$B$9:$FW$108,25,0)))</f>
        <v>0.0</v>
      </c>
      <c r="F3177" s="1729">
        <f>IF($L3164="TC",0,IF($L3164="Nso",0,VLOOKUP($A3160,'Result Entry'!$B$9:$FW$108,26,0)))</f>
        <v>0.0</v>
      </c>
      <c r="G3177" s="1729">
        <f>IF($L3164="TC",0,IF($L3164="Nso",0,VLOOKUP($A3160,'Result Entry'!$B$9:$FW$108,27,0)))</f>
        <v>0.0</v>
      </c>
      <c r="H3177" s="2034">
        <f t="shared" si="405" ref="H3177:H3182">SUM(E3177:G3177)</f>
        <v>0.0</v>
      </c>
      <c r="I3177" s="2035" t="str">
        <f>CONCATENATE(U3177,"/",'Result Entry'!$AD$7)</f>
        <v>0/70</v>
      </c>
      <c r="J3177" s="2036" t="str">
        <f>IF(V3177=0,"--",CONCATENATE(V3177,"/"))</f>
        <v>--</v>
      </c>
      <c r="K3177" s="2037">
        <f t="shared" si="406" ref="K3177:K3182">SUM(U3177:V3177)</f>
        <v>0.0</v>
      </c>
      <c r="L3177" s="2038">
        <f t="shared" si="407" ref="L3177:L3182">SUM(H3177,K3177)</f>
        <v>0.0</v>
      </c>
      <c r="M3177" s="2035" t="str">
        <f>CONCATENATE(W3177,"/",'Result Entry'!$AF$7)</f>
        <v>0/100</v>
      </c>
      <c r="N3177" s="2036" t="str">
        <f>IF(X3177=0,"--",CONCATENATE(X3177,"/"))</f>
        <v>--</v>
      </c>
      <c r="O3177" s="2031">
        <f t="shared" si="408" ref="O3177:O3182">SUM(W3177:X3177)</f>
        <v>0.0</v>
      </c>
      <c r="P3177" s="1734">
        <f t="shared" si="409" ref="P3177:P3182">SUM(L3177,O3177)</f>
        <v>0.0</v>
      </c>
      <c r="Q3177" s="2032" t="str">
        <f>IF($L3164="TC",0,IF($L3164="Nso",0,VLOOKUP($A3160,'Result Entry'!$B$9:$FW$108,38,0)))</f>
        <v/>
      </c>
      <c r="R3177" s="610"/>
      <c r="U3177" s="2039">
        <f>IF($L3164="TC",0,IF($L3164="Nso",0,VLOOKUP($A3160,'Result Entry'!$B$9:$FW$108,29,0)))</f>
        <v>0.0</v>
      </c>
      <c r="V3177" s="2039">
        <v>0.0</v>
      </c>
      <c r="W3177" s="2039">
        <f>IF($L3164="TC",0,IF($L3164="Nso",0,VLOOKUP($A3160,'Result Entry'!$B$9:$FW$108,31,0)))</f>
        <v>0.0</v>
      </c>
      <c r="X3177" s="2039">
        <v>0.0</v>
      </c>
    </row>
    <row r="3178" spans="8:8" s="1538" ht="33.75" customFormat="1" customHeight="1">
      <c r="A3178" s="1954"/>
      <c r="B3178" s="1986" t="s">
        <v>70</v>
      </c>
      <c r="C3178" s="1551">
        <f>IF(Y3178&gt;=1,'Result Entry'!$AO$3,0)</f>
        <v>0.0</v>
      </c>
      <c r="D3178" s="1552"/>
      <c r="E3178" s="1728">
        <f>IF($L3164="TC",0,IF($L3164="Nso",0,VLOOKUP($A3160,'Result Entry'!$B$9:$FW$108,40,0)))</f>
        <v>0.0</v>
      </c>
      <c r="F3178" s="1729">
        <f>IF($L3164="TC",0,IF($L3164="Nso",0,VLOOKUP($A3160,'Result Entry'!$B$9:$FW$108,41,0)))</f>
        <v>0.0</v>
      </c>
      <c r="G3178" s="1729">
        <f>IF($L3164="TC",0,IF($L3164="Nso",0,VLOOKUP($A3160,'Result Entry'!$B$9:$FW$108,42,0)))</f>
        <v>0.0</v>
      </c>
      <c r="H3178" s="2034">
        <f t="shared" si="405"/>
        <v>0.0</v>
      </c>
      <c r="I3178" s="2035" t="str">
        <f>CONCATENATE(U3178,"/",'Result Entry'!$AS$7)</f>
        <v>0/40</v>
      </c>
      <c r="J3178" s="2036" t="str">
        <f>IF(V3178=0,"--",CONCATENATE(V3178,"/",'Result Entry'!$AT$7))</f>
        <v>--</v>
      </c>
      <c r="K3178" s="2037">
        <f t="shared" si="406"/>
        <v>0.0</v>
      </c>
      <c r="L3178" s="2038">
        <f t="shared" si="407"/>
        <v>0.0</v>
      </c>
      <c r="M3178" s="2035" t="str">
        <f>CONCATENATE(W3178,"/",'Result Entry'!$AW$7)</f>
        <v>0/100</v>
      </c>
      <c r="N3178" s="2036" t="str">
        <f>IF(X3178=0,"--",CONCATENATE(X3178,"/",'Result Entry'!$AX$7))</f>
        <v>--</v>
      </c>
      <c r="O3178" s="2031">
        <f t="shared" si="408"/>
        <v>0.0</v>
      </c>
      <c r="P3178" s="1734">
        <f t="shared" si="409"/>
        <v>0.0</v>
      </c>
      <c r="Q3178" s="2032" t="str">
        <f>IF($L3164="TC",0,IF($L3164="Nso",0,VLOOKUP($A3160,'Result Entry'!$B$9:$FW$108,55,0)))</f>
        <v/>
      </c>
      <c r="R3178" s="610"/>
      <c r="U3178" s="2039">
        <f>IF($L3164="TC",0,IF($L3164="Nso",0,VLOOKUP($A3160,'Result Entry'!$B$9:$FW$108,44,0)))</f>
        <v>0.0</v>
      </c>
      <c r="V3178" s="2039">
        <f>IF($L3164="TC",0,IF($L3164="Nso",0,VLOOKUP($A3160,'Result Entry'!$B$9:$FW$108,45,0)))</f>
        <v>0.0</v>
      </c>
      <c r="W3178" s="2039">
        <f>IF($L3164="TC",0,IF($L3164="Nso",0,VLOOKUP($A3160,'Result Entry'!$B$9:$FW$108,48,0)))</f>
        <v>0.0</v>
      </c>
      <c r="X3178" s="2039">
        <f>IF($L3164="TC",0,IF($L3164="Nso",0,VLOOKUP($A3160,'Result Entry'!$B$9:$FW$108,49,0)))</f>
        <v>0.0</v>
      </c>
      <c r="Y3178" s="2039">
        <f>VLOOKUP($A3160,'Result Entry'!$B$9:$FW$108,39,0)</f>
        <v>0.0</v>
      </c>
    </row>
    <row r="3179" spans="8:8" s="1538" ht="33.75" customFormat="1" customHeight="1">
      <c r="A3179" s="1954"/>
      <c r="B3179" s="1986" t="s">
        <v>70</v>
      </c>
      <c r="C3179" s="1551">
        <f>IF(Y3179&gt;=1,'Result Entry'!$BF$3,0)</f>
        <v>0.0</v>
      </c>
      <c r="D3179" s="1552"/>
      <c r="E3179" s="1728">
        <f>IF($L3164="TC",0,IF($L3164="Nso",0,VLOOKUP($A3160,'Result Entry'!$B$9:$FW$108,57,0)))</f>
        <v>0.0</v>
      </c>
      <c r="F3179" s="1729">
        <f>IF($L3164="TC",0,IF($L3164="Nso",0,VLOOKUP($A3160,'Result Entry'!$B$9:$FW$108,58,0)))</f>
        <v>0.0</v>
      </c>
      <c r="G3179" s="1729">
        <f>IF($L3164="TC",0,IF($L3164="Nso",0,VLOOKUP($A3160,'Result Entry'!$B$9:$FW$108,59,0)))</f>
        <v>0.0</v>
      </c>
      <c r="H3179" s="2034">
        <f t="shared" si="405"/>
        <v>0.0</v>
      </c>
      <c r="I3179" s="2035" t="str">
        <f>CONCATENATE(U3179,"/",'Result Entry'!$BJ$7)</f>
        <v>0/70</v>
      </c>
      <c r="J3179" s="2036" t="str">
        <f>IF(V3179=0,"--",CONCATENATE(V3179,"/",'Result Entry'!$BK$7))</f>
        <v>--</v>
      </c>
      <c r="K3179" s="2037">
        <f t="shared" si="406"/>
        <v>0.0</v>
      </c>
      <c r="L3179" s="2038">
        <f t="shared" si="407"/>
        <v>0.0</v>
      </c>
      <c r="M3179" s="2035" t="str">
        <f>CONCATENATE(W3179,"/",'Result Entry'!$BN$7)</f>
        <v>0/100</v>
      </c>
      <c r="N3179" s="2036" t="str">
        <f>IF(X3179=0,"--",CONCATENATE(X3179,"/",'Result Entry'!$BO$7))</f>
        <v>--</v>
      </c>
      <c r="O3179" s="2031">
        <f t="shared" si="408"/>
        <v>0.0</v>
      </c>
      <c r="P3179" s="1734">
        <f t="shared" si="409"/>
        <v>0.0</v>
      </c>
      <c r="Q3179" s="2032" t="str">
        <f>IF($L3164="TC",0,IF($L3164="Nso",0,VLOOKUP($A3160,'Result Entry'!$B$9:$FW$108,72,0)))</f>
        <v/>
      </c>
      <c r="R3179" s="610"/>
      <c r="U3179" s="2039">
        <f>IF($L3164="TC",0,IF($L3164="Nso",0,VLOOKUP($A3160,'Result Entry'!$B$9:$FW$108,61,0)))</f>
        <v>0.0</v>
      </c>
      <c r="V3179" s="2039">
        <f>IF($L3164="TC",0,IF($L3164="Nso",0,VLOOKUP($A3160,'Result Entry'!$B$9:$FW$108,62,0)))</f>
        <v>0.0</v>
      </c>
      <c r="W3179" s="2039">
        <f>IF($L3164="TC",0,IF($L3164="Nso",0,VLOOKUP($A3160,'Result Entry'!$B$9:$FW$108,65,0)))</f>
        <v>0.0</v>
      </c>
      <c r="X3179" s="2039">
        <f>IF($L3164="TC",0,IF($L3164="Nso",0,VLOOKUP($A3160,'Result Entry'!$B$9:$FW$108,66,0)))</f>
        <v>0.0</v>
      </c>
      <c r="Y3179" s="2039">
        <f>VLOOKUP($A3160,'Result Entry'!$B$9:$FW$108,56,0)</f>
        <v>0.0</v>
      </c>
    </row>
    <row r="3180" spans="8:8" s="1538" ht="33.75" customFormat="1" customHeight="1">
      <c r="A3180" s="1954"/>
      <c r="B3180" s="1986" t="s">
        <v>70</v>
      </c>
      <c r="C3180" s="1554">
        <f>IF(Y3180&gt;=1,'Result Entry'!$BW$3,0)</f>
        <v>0.0</v>
      </c>
      <c r="D3180" s="2040"/>
      <c r="E3180" s="2041">
        <f>IF($L3164="TC",0,IF($L3164="Nso",0,VLOOKUP($A3160,'Result Entry'!$B$9:$FW$108,74,0)))</f>
        <v>0.0</v>
      </c>
      <c r="F3180" s="2042">
        <f>IF($L3164="TC",0,IF($L3164="Nso",0,VLOOKUP($A3160,'Result Entry'!$B$9:$FW$108,75,0)))</f>
        <v>0.0</v>
      </c>
      <c r="G3180" s="2042">
        <f>IF($L3164="TC",0,IF($L3164="Nso",0,VLOOKUP($A3160,'Result Entry'!$B$9:$FW$108,76,0)))</f>
        <v>0.0</v>
      </c>
      <c r="H3180" s="2043">
        <f t="shared" si="405"/>
        <v>0.0</v>
      </c>
      <c r="I3180" s="2044" t="str">
        <f>CONCATENATE(U3180,"/",'Result Entry'!$CA$7)</f>
        <v>0/70</v>
      </c>
      <c r="J3180" s="2045" t="str">
        <f>IF(V3180=0,"--",CONCATENATE(V3180,"/",'Result Entry'!$CB$7))</f>
        <v>--</v>
      </c>
      <c r="K3180" s="2046">
        <f t="shared" si="406"/>
        <v>0.0</v>
      </c>
      <c r="L3180" s="2047">
        <f t="shared" si="407"/>
        <v>0.0</v>
      </c>
      <c r="M3180" s="2044" t="str">
        <f>CONCATENATE(W3180,"/",'Result Entry'!$CE$7)</f>
        <v>0/100</v>
      </c>
      <c r="N3180" s="2045" t="str">
        <f>IF(X3180=0,"--",CONCATENATE(X3180,"/",'Result Entry'!$CF$7))</f>
        <v>--</v>
      </c>
      <c r="O3180" s="2043">
        <f t="shared" si="408"/>
        <v>0.0</v>
      </c>
      <c r="P3180" s="2048">
        <f t="shared" si="409"/>
        <v>0.0</v>
      </c>
      <c r="Q3180" s="2049" t="str">
        <f>IF($L3164="TC",0,IF($L3164="Nso",0,VLOOKUP($A3160,'Result Entry'!$B$9:$FW$108,89,0)))</f>
        <v/>
      </c>
      <c r="R3180" s="610"/>
      <c r="U3180" s="2041">
        <f>IF($L3164="TC",0,IF($L3164="Nso",0,VLOOKUP($A3160,'Result Entry'!$B$9:$FW$108,78,0)))</f>
        <v>0.0</v>
      </c>
      <c r="V3180" s="2041">
        <f>IF($L3164="TC",0,IF($L3164="Nso",0,VLOOKUP($A3160,'Result Entry'!$B$9:$FW$108,79,0)))</f>
        <v>0.0</v>
      </c>
      <c r="W3180" s="2041">
        <f>IF($L3164="TC",0,IF($L3164="Nso",0,VLOOKUP($A3160,'Result Entry'!$B$9:$FW$108,82,0)))</f>
        <v>0.0</v>
      </c>
      <c r="X3180" s="2041">
        <f>IF($L3164="TC",0,IF($L3164="Nso",0,VLOOKUP($A3160,'Result Entry'!$B$9:$FW$108,83,0)))</f>
        <v>0.0</v>
      </c>
      <c r="Y3180" s="2041">
        <f>VLOOKUP($A3160,'Result Entry'!$B$9:$FW$108,73,0)</f>
        <v>0.0</v>
      </c>
    </row>
    <row r="3181" spans="8:8" s="1538" ht="33.75" customFormat="1" customHeight="1">
      <c r="A3181" s="1954"/>
      <c r="B3181" s="1986" t="s">
        <v>70</v>
      </c>
      <c r="C3181" s="2050">
        <f>IF(Y3181&gt;=1,'Result Entry'!$CN$3,0)</f>
        <v>0.0</v>
      </c>
      <c r="D3181" s="2040"/>
      <c r="E3181" s="2051">
        <f>IF($L3164="TC",0,IF($L3164="Nso",0,VLOOKUP($A3160,'Result Entry'!$B$9:$FW$108,91,0)))</f>
        <v>0.0</v>
      </c>
      <c r="F3181" s="2052">
        <f>IF($L3164="TC",0,IF($L3164="Nso",0,VLOOKUP($A3160,'Result Entry'!$B$9:$FW$108,92,0)))</f>
        <v>0.0</v>
      </c>
      <c r="G3181" s="2052">
        <f>IF($L3164="TC",0,IF($L3164="Nso",0,VLOOKUP($A3160,'Result Entry'!$B$9:$FW$108,93,0)))</f>
        <v>0.0</v>
      </c>
      <c r="H3181" s="2053">
        <f t="shared" si="405"/>
        <v>0.0</v>
      </c>
      <c r="I3181" s="2054" t="str">
        <f>CONCATENATE(U3181,"/",'Result Entry'!$CR$7)</f>
        <v>0/70</v>
      </c>
      <c r="J3181" s="2055" t="str">
        <f>IF(V3181=0,"--",CONCATENATE(V3181,"/",'Result Entry'!$CS$7))</f>
        <v>--</v>
      </c>
      <c r="K3181" s="2056">
        <f t="shared" si="406"/>
        <v>0.0</v>
      </c>
      <c r="L3181" s="2057">
        <f t="shared" si="407"/>
        <v>0.0</v>
      </c>
      <c r="M3181" s="2054" t="str">
        <f>CONCATENATE(W3181,"/",'Result Entry'!$CV$7)</f>
        <v>0/100</v>
      </c>
      <c r="N3181" s="2055" t="str">
        <f>IF(X3181=0,"--",CONCATENATE(X3181,"/",'Result Entry'!$CW$7))</f>
        <v>--</v>
      </c>
      <c r="O3181" s="2053">
        <f t="shared" si="408"/>
        <v>0.0</v>
      </c>
      <c r="P3181" s="2058">
        <f t="shared" si="409"/>
        <v>0.0</v>
      </c>
      <c r="Q3181" s="2059" t="str">
        <f>IF($L3164="TC",0,IF($L3164="Nso",0,VLOOKUP($A3160,'Result Entry'!$B$9:$FW$108,106,0)))</f>
        <v/>
      </c>
      <c r="R3181" s="610"/>
      <c r="U3181" s="2051">
        <f>IF($L3164="TC",0,IF($L3164="Nso",0,VLOOKUP($A3160,'Result Entry'!$B$9:$FW$108,95,0)))</f>
        <v>0.0</v>
      </c>
      <c r="V3181" s="2051">
        <f>IF($L3164="TC",0,IF($L3164="Nso",0,VLOOKUP($A3160,'Result Entry'!$B$9:$FW$108,96,0)))</f>
        <v>0.0</v>
      </c>
      <c r="W3181" s="2051">
        <f>IF($L3164="TC",0,IF($L3164="Nso",0,VLOOKUP($A3160,'Result Entry'!$B$9:$FW$108,99,0)))</f>
        <v>0.0</v>
      </c>
      <c r="X3181" s="2051">
        <f>IF($L3164="TC",0,IF($L3164="Nso",0,VLOOKUP($A3160,'Result Entry'!$B$9:$FW$108,100,0)))</f>
        <v>0.0</v>
      </c>
      <c r="Y3181" s="2051">
        <f>VLOOKUP($A3160,'Result Entry'!$B$9:$FW$108,90,0)</f>
        <v>0.0</v>
      </c>
    </row>
    <row r="3182" spans="8:8" s="1538" ht="33.75" customFormat="1" customHeight="1">
      <c r="A3182" s="1954"/>
      <c r="B3182" s="1986" t="s">
        <v>70</v>
      </c>
      <c r="C3182" s="1554">
        <f>IF(Y3182&gt;=1,'Result Entry'!$DE$3,0)</f>
        <v>0.0</v>
      </c>
      <c r="D3182" s="2040"/>
      <c r="E3182" s="1739">
        <f>IF($L3164="TC",0,IF($L3164="Nso",0,VLOOKUP($A3160,'Result Entry'!$B$9:$FW$108,108,0)))</f>
        <v>0.0</v>
      </c>
      <c r="F3182" s="1740">
        <f>IF($L3164="TC",0,IF($L3164="Nso",0,VLOOKUP($A3160,'Result Entry'!$B$9:$FW$108,109,0)))</f>
        <v>0.0</v>
      </c>
      <c r="G3182" s="1740">
        <f>IF($L3164="TC",0,IF($L3164="Nso",0,VLOOKUP($A3160,'Result Entry'!$B$9:$FW$108,110,0)))</f>
        <v>0.0</v>
      </c>
      <c r="H3182" s="2060">
        <f t="shared" si="405"/>
        <v>0.0</v>
      </c>
      <c r="I3182" s="2061" t="str">
        <f>CONCATENATE(U3182,"/",'Result Entry'!$DI$7)</f>
        <v>0/70</v>
      </c>
      <c r="J3182" s="2062" t="str">
        <f>IF(V3182=0,"--",CONCATENATE(V3182,"/",'Result Entry'!$DJ$7))</f>
        <v>--</v>
      </c>
      <c r="K3182" s="2063">
        <f t="shared" si="406"/>
        <v>0.0</v>
      </c>
      <c r="L3182" s="2064">
        <f t="shared" si="407"/>
        <v>0.0</v>
      </c>
      <c r="M3182" s="2061" t="str">
        <f>CONCATENATE(W3182,"/",'Result Entry'!$DM$7)</f>
        <v>0/100</v>
      </c>
      <c r="N3182" s="2062" t="str">
        <f>IF(X3182=0,"--",CONCATENATE(X3182,"/",'Result Entry'!$DN$7))</f>
        <v>--</v>
      </c>
      <c r="O3182" s="2060">
        <f t="shared" si="408"/>
        <v>0.0</v>
      </c>
      <c r="P3182" s="1746">
        <f t="shared" si="409"/>
        <v>0.0</v>
      </c>
      <c r="Q3182" s="2032" t="str">
        <f>IF($L3164="TC",0,IF($L3164="Nso",0,VLOOKUP($A3160,'Result Entry'!$B$9:$FW$108,123,0)))</f>
        <v/>
      </c>
      <c r="R3182" s="610"/>
      <c r="U3182" s="2065">
        <f>IF($L3164="TC",0,IF($L3164="Nso",0,VLOOKUP($A3160,'Result Entry'!$B$9:$FW$108,112,0)))</f>
        <v>0.0</v>
      </c>
      <c r="V3182" s="2065">
        <f>IF($L3164="TC",0,IF($L3164="Nso",0,VLOOKUP($A3160,'Result Entry'!$B$9:$FW$108,113,0)))</f>
        <v>0.0</v>
      </c>
      <c r="W3182" s="2065">
        <f>IF($L3164="TC",0,IF($L3164="Nso",0,VLOOKUP($A3160,'Result Entry'!$B$9:$FW$108,116,0)))</f>
        <v>0.0</v>
      </c>
      <c r="X3182" s="2065">
        <f>IF($L3164="TC",0,IF($L3164="Nso",0,VLOOKUP($A3160,'Result Entry'!$B$9:$FW$108,117,0)))</f>
        <v>0.0</v>
      </c>
      <c r="Y3182" s="2065">
        <f>VLOOKUP($A3160,'Result Entry'!$B$9:$FW$108,107,0)</f>
        <v>0.0</v>
      </c>
    </row>
    <row r="3183" spans="8:8" ht="33.75" customHeight="1">
      <c r="A3183" s="1954"/>
      <c r="B3183" s="1986" t="s">
        <v>70</v>
      </c>
      <c r="C3183" s="1565" t="s">
        <v>78</v>
      </c>
      <c r="D3183" s="1566"/>
      <c r="E3183" s="1567"/>
      <c r="F3183" s="1747" t="s">
        <v>79</v>
      </c>
      <c r="G3183" s="2066"/>
      <c r="H3183" s="1748"/>
      <c r="I3183" s="1747" t="s">
        <v>80</v>
      </c>
      <c r="J3183" s="1749"/>
      <c r="K3183" s="2067" t="s">
        <v>42</v>
      </c>
      <c r="L3183" s="2068"/>
      <c r="M3183" s="2067" t="s">
        <v>92</v>
      </c>
      <c r="N3183" s="1753"/>
      <c r="O3183" s="1752" t="s">
        <v>40</v>
      </c>
      <c r="P3183" s="1753"/>
      <c r="Q3183" s="2069" t="s">
        <v>44</v>
      </c>
      <c r="R3183" s="610"/>
    </row>
    <row r="3184" spans="8:8" ht="33.75" customHeight="1">
      <c r="A3184" s="1954"/>
      <c r="B3184" s="1986" t="s">
        <v>70</v>
      </c>
      <c r="C3184" s="1577"/>
      <c r="D3184" s="1578"/>
      <c r="E3184" s="1579"/>
      <c r="F3184" s="1755">
        <f>IF($L3164="TC",0,IF($L3164="Nso",0,VLOOKUP($A3160,'Result Entry'!$B$9:$FW$108,171,0)))</f>
        <v>0.0</v>
      </c>
      <c r="G3184" s="2070"/>
      <c r="H3184" s="1756"/>
      <c r="I3184" s="2071">
        <f>IF($L3164="TC",0,IF($L3164="Nso",0,VLOOKUP($A3160,'Result Entry'!$B$9:$FW$108,172,0)))</f>
        <v>0.0</v>
      </c>
      <c r="J3184" s="2072"/>
      <c r="K3184" s="2073">
        <f>IF($L3164="TC",0,IF($L3164="Nso",0,VLOOKUP($A3160,'Result Entry'!$B$9:$FW$108,173,0)))</f>
        <v>0.0</v>
      </c>
      <c r="L3184" s="2074"/>
      <c r="M3184" s="2075" t="str">
        <f>IF($L3164="TC",0,IF($L3164="Nso",0,VLOOKUP($A3160,'Result Entry'!$B$9:$FW$108,174,0)))</f>
        <v/>
      </c>
      <c r="N3184" s="2076"/>
      <c r="O3184" s="1535" t="str">
        <f>VLOOKUP($A3160,'Result Entry'!$B$9:$FW$108,175,0)</f>
        <v/>
      </c>
      <c r="P3184" s="1534"/>
      <c r="Q3184" s="2077" t="str">
        <f>IF($L3164="TC",0,IF($L3164="Nso",0,VLOOKUP($A3160,'Result Entry'!$B$9:$FW$108,177,0)))</f>
        <v/>
      </c>
      <c r="R3184" s="610"/>
    </row>
    <row r="3185" spans="8:8" ht="33.75" customHeight="1">
      <c r="A3185" s="1954"/>
      <c r="B3185" s="1986" t="s">
        <v>70</v>
      </c>
      <c r="C3185" s="2078" t="s">
        <v>59</v>
      </c>
      <c r="D3185" s="2079"/>
      <c r="E3185" s="2079"/>
      <c r="F3185" s="2079"/>
      <c r="G3185" s="2079"/>
      <c r="H3185" s="2079"/>
      <c r="I3185" s="2080"/>
      <c r="J3185" s="1592" t="s">
        <v>60</v>
      </c>
      <c r="K3185" s="1592"/>
      <c r="L3185" s="1592"/>
      <c r="M3185" s="1593"/>
      <c r="N3185" s="1760">
        <f>VLOOKUP($A3160,'Result Entry'!$B$9:$FW$108,168,0)</f>
        <v>0.0</v>
      </c>
      <c r="O3185" s="1761"/>
      <c r="P3185" s="2081" t="s">
        <v>38</v>
      </c>
      <c r="Q3185" s="2082"/>
      <c r="R3185" s="610"/>
    </row>
    <row r="3186" spans="8:8" ht="33.75" customHeight="1">
      <c r="A3186" s="1954"/>
      <c r="B3186" s="1986" t="s">
        <v>70</v>
      </c>
      <c r="C3186" s="1598" t="s">
        <v>244</v>
      </c>
      <c r="D3186" s="1599"/>
      <c r="E3186" s="1599"/>
      <c r="F3186" s="2083" t="s">
        <v>158</v>
      </c>
      <c r="G3186" s="2084"/>
      <c r="H3186" s="2085"/>
      <c r="I3186" s="2086" t="s">
        <v>242</v>
      </c>
      <c r="J3186" s="1603" t="s">
        <v>61</v>
      </c>
      <c r="K3186" s="1603"/>
      <c r="L3186" s="1603"/>
      <c r="M3186" s="1604"/>
      <c r="N3186" s="1762">
        <f>VLOOKUP($A3160,'Result Entry'!$B$9:$FW$108,169,0)</f>
        <v>0.0</v>
      </c>
      <c r="O3186" s="1763"/>
      <c r="P3186" s="1607" t="str">
        <f>VLOOKUP($A3160,'Result Entry'!$B$9:$FW$108,170,0)</f>
        <v/>
      </c>
      <c r="Q3186" s="2087"/>
      <c r="R3186" s="610"/>
    </row>
    <row r="3187" spans="8:8" ht="33.75" customHeight="1">
      <c r="A3187" s="1954"/>
      <c r="B3187" s="1986" t="s">
        <v>70</v>
      </c>
      <c r="C3187" s="1598"/>
      <c r="D3187" s="1599"/>
      <c r="E3187" s="1599"/>
      <c r="F3187" s="2088"/>
      <c r="G3187" s="2089"/>
      <c r="H3187" s="2090"/>
      <c r="I3187" s="2091" t="s">
        <v>100</v>
      </c>
      <c r="J3187" s="1612" t="s">
        <v>62</v>
      </c>
      <c r="K3187" s="1612"/>
      <c r="L3187" s="1612"/>
      <c r="M3187" s="1613"/>
      <c r="N3187" s="2092">
        <f>IF($L3164="TC","Transferred",IF($L3164="Nso","NameSeparated",VLOOKUP($A3160,'Result Entry'!$B$9:$FW$108,178,0)))</f>
        <v>0.0</v>
      </c>
      <c r="O3187" s="2092"/>
      <c r="P3187" s="2092"/>
      <c r="Q3187" s="2093"/>
      <c r="R3187" s="610"/>
    </row>
    <row r="3188" spans="8:8" ht="33.75" customHeight="1">
      <c r="A3188" s="1954"/>
      <c r="B3188" s="1986" t="s">
        <v>70</v>
      </c>
      <c r="C3188" s="1766" t="str">
        <f>'Result Entry'!$DU$3</f>
        <v>Foundation Of Information Tech.</v>
      </c>
      <c r="D3188" s="1767"/>
      <c r="E3188" s="1768"/>
      <c r="F3188" s="1769" t="str">
        <f>IF(OR($L3164="TC",$L3164="Nso"),"",VLOOKUP($A3160,'Result Entry'!$B$9:$GS$108,196,0))</f>
        <v>0/200</v>
      </c>
      <c r="G3188" s="1769"/>
      <c r="H3188" s="1769"/>
      <c r="I3188" s="1770" t="str">
        <f>IF(F3188="","",VLOOKUP($A3160,'Result Entry'!$B$9:$GS$108,137,0))</f>
        <v/>
      </c>
      <c r="J3188" s="1621" t="s">
        <v>72</v>
      </c>
      <c r="K3188" s="1621"/>
      <c r="L3188" s="1621"/>
      <c r="M3188" s="1622"/>
      <c r="N3188" s="2094">
        <f>'Result Entry'!$T$2</f>
        <v>45041.0</v>
      </c>
      <c r="O3188" s="2095"/>
      <c r="P3188" s="2095"/>
      <c r="Q3188" s="2096"/>
      <c r="R3188" s="610"/>
    </row>
    <row r="3189" spans="8:8" ht="33.75" customHeight="1">
      <c r="A3189" s="1954"/>
      <c r="B3189" s="1986" t="s">
        <v>70</v>
      </c>
      <c r="C3189" s="1774" t="str">
        <f>'Result Entry'!$EI$3</f>
        <v>G.I.A.I.-II</v>
      </c>
      <c r="D3189" s="1775"/>
      <c r="E3189" s="1776"/>
      <c r="F3189" s="1769" t="str">
        <f>IF(OR($L3164="TC",$L3164="Nso"),"",VLOOKUP($A3160,'Result Entry'!$B$9:$GS$108,200,0))</f>
        <v>0/200</v>
      </c>
      <c r="G3189" s="1769"/>
      <c r="H3189" s="1769"/>
      <c r="I3189" s="1770" t="str">
        <f>IF(F3189="","",VLOOKUP($A3160,'Result Entry'!$B$9:$GS$108,149,0))</f>
        <v/>
      </c>
      <c r="J3189" s="1626"/>
      <c r="K3189" s="1627"/>
      <c r="L3189" s="1627"/>
      <c r="M3189" s="1627"/>
      <c r="N3189" s="1627"/>
      <c r="O3189" s="1627"/>
      <c r="P3189" s="1627"/>
      <c r="Q3189" s="2097"/>
      <c r="R3189" s="610"/>
    </row>
    <row r="3190" spans="8:8" ht="33.75" customHeight="1">
      <c r="A3190" s="1954"/>
      <c r="B3190" s="1986" t="s">
        <v>70</v>
      </c>
      <c r="C3190" s="1774" t="str">
        <f>'Result Entry'!$EU$3</f>
        <v>SOC.SER.PLAN</v>
      </c>
      <c r="D3190" s="1775"/>
      <c r="E3190" s="1776"/>
      <c r="F3190" s="1769" t="str">
        <f>IF(OR($L3164="TC",$L3164="Nso"),"",VLOOKUP($A3160,'Result Entry'!$B$9:$HS$108,204,0))</f>
        <v>0/200</v>
      </c>
      <c r="G3190" s="1769"/>
      <c r="H3190" s="1769"/>
      <c r="I3190" s="1770" t="str">
        <f>IF(F3190="","",VLOOKUP($A3160,'Result Entry'!$B$9:$GS$108,161,0))</f>
        <v/>
      </c>
      <c r="J3190" s="1629" t="s">
        <v>175</v>
      </c>
      <c r="K3190" s="2098"/>
      <c r="L3190" s="2098"/>
      <c r="M3190" s="1630"/>
      <c r="N3190" s="2099"/>
      <c r="O3190" s="2100"/>
      <c r="P3190" s="2100"/>
      <c r="Q3190" s="2101"/>
      <c r="R3190" s="610"/>
    </row>
    <row r="3191" spans="8:8" ht="33.75" customHeight="1">
      <c r="A3191" s="1954"/>
      <c r="B3191" s="1986" t="s">
        <v>70</v>
      </c>
      <c r="C3191" s="1774" t="str">
        <f>'Result Entry'!$FG$3</f>
        <v>Jeewan Kaushal</v>
      </c>
      <c r="D3191" s="1775"/>
      <c r="E3191" s="1776"/>
      <c r="F3191" s="1769" t="str">
        <f>IF(OR($L3164="TC",$L3164="Nso"),"",VLOOKUP($A3160,'Result Entry'!$B$9:$HS$108,208,0))</f>
        <v>0/100</v>
      </c>
      <c r="G3191" s="1769"/>
      <c r="H3191" s="1769"/>
      <c r="I3191" s="1770" t="str">
        <f>IF(F3191="","",VLOOKUP($A3160,'Result Entry'!$B$9:$HS$108,167,0))</f>
        <v/>
      </c>
      <c r="J3191" s="1629" t="s">
        <v>149</v>
      </c>
      <c r="K3191" s="2098"/>
      <c r="L3191" s="2098"/>
      <c r="M3191" s="1630"/>
      <c r="N3191" s="1630"/>
      <c r="O3191" s="1630"/>
      <c r="P3191" s="1630"/>
      <c r="Q3191" s="2102"/>
      <c r="R3191" s="610"/>
    </row>
    <row r="3192" spans="8:8" ht="33.75" customHeight="1">
      <c r="A3192" s="1954"/>
      <c r="B3192" s="1986" t="s">
        <v>70</v>
      </c>
      <c r="C3192" s="1777" t="s">
        <v>181</v>
      </c>
      <c r="D3192" s="1778"/>
      <c r="E3192" s="1779"/>
      <c r="F3192" s="2103" t="s">
        <v>182</v>
      </c>
      <c r="G3192" s="2104"/>
      <c r="H3192" s="2105"/>
      <c r="I3192" s="1782" t="s">
        <v>31</v>
      </c>
      <c r="J3192" s="1629" t="s">
        <v>176</v>
      </c>
      <c r="K3192" s="2098"/>
      <c r="L3192" s="2098"/>
      <c r="M3192" s="1630"/>
      <c r="N3192" s="1630"/>
      <c r="O3192" s="1630"/>
      <c r="P3192" s="1630"/>
      <c r="Q3192" s="2102"/>
      <c r="R3192" s="610"/>
    </row>
    <row r="3193" spans="8:8" ht="33.75" customHeight="1">
      <c r="A3193" s="1954"/>
      <c r="B3193" s="1986" t="s">
        <v>70</v>
      </c>
      <c r="C3193" s="1783"/>
      <c r="D3193" s="1784"/>
      <c r="E3193" s="1785"/>
      <c r="F3193" s="1786" t="s">
        <v>245</v>
      </c>
      <c r="G3193" s="2106"/>
      <c r="H3193" s="1787"/>
      <c r="I3193" s="1788" t="s">
        <v>63</v>
      </c>
      <c r="J3193" s="1647" t="s">
        <v>68</v>
      </c>
      <c r="K3193" s="1648"/>
      <c r="L3193" s="1648"/>
      <c r="M3193" s="1648"/>
      <c r="N3193" s="1648"/>
      <c r="O3193" s="1648"/>
      <c r="P3193" s="1648"/>
      <c r="Q3193" s="2107"/>
      <c r="R3193" s="610"/>
    </row>
    <row r="3194" spans="8:8" ht="33.75" customHeight="1">
      <c r="A3194" s="1954"/>
      <c r="B3194" s="1986" t="s">
        <v>70</v>
      </c>
      <c r="C3194" s="1783"/>
      <c r="D3194" s="1784"/>
      <c r="E3194" s="1785"/>
      <c r="F3194" s="1786" t="s">
        <v>246</v>
      </c>
      <c r="G3194" s="2106"/>
      <c r="H3194" s="1787"/>
      <c r="I3194" s="1788" t="s">
        <v>64</v>
      </c>
      <c r="J3194" s="1650"/>
      <c r="K3194" s="1651"/>
      <c r="L3194" s="1651"/>
      <c r="M3194" s="1651"/>
      <c r="N3194" s="1651"/>
      <c r="O3194" s="1651"/>
      <c r="P3194" s="1651"/>
      <c r="Q3194" s="2108"/>
      <c r="R3194" s="610"/>
    </row>
    <row r="3195" spans="8:8" ht="33.75" customHeight="1">
      <c r="A3195" s="1954"/>
      <c r="B3195" s="1986" t="s">
        <v>70</v>
      </c>
      <c r="C3195" s="1783"/>
      <c r="D3195" s="1784"/>
      <c r="E3195" s="1785"/>
      <c r="F3195" s="1786" t="s">
        <v>247</v>
      </c>
      <c r="G3195" s="2106"/>
      <c r="H3195" s="1787"/>
      <c r="I3195" s="1788" t="s">
        <v>66</v>
      </c>
      <c r="J3195" s="1650"/>
      <c r="K3195" s="1651"/>
      <c r="L3195" s="1651"/>
      <c r="M3195" s="1651"/>
      <c r="N3195" s="1651"/>
      <c r="O3195" s="1651"/>
      <c r="P3195" s="1651"/>
      <c r="Q3195" s="2108"/>
      <c r="R3195" s="610"/>
    </row>
    <row r="3196" spans="8:8" ht="33.75" customHeight="1">
      <c r="A3196" s="1954"/>
      <c r="B3196" s="1986" t="s">
        <v>70</v>
      </c>
      <c r="C3196" s="1783"/>
      <c r="D3196" s="1784"/>
      <c r="E3196" s="1785"/>
      <c r="F3196" s="1786" t="s">
        <v>248</v>
      </c>
      <c r="G3196" s="2106"/>
      <c r="H3196" s="1787"/>
      <c r="I3196" s="1788" t="s">
        <v>65</v>
      </c>
      <c r="J3196" s="1653" t="s">
        <v>81</v>
      </c>
      <c r="K3196" s="1654"/>
      <c r="L3196" s="1654"/>
      <c r="M3196" s="1654"/>
      <c r="N3196" s="1654"/>
      <c r="O3196" s="1654"/>
      <c r="P3196" s="1654"/>
      <c r="Q3196" s="2109"/>
      <c r="R3196" s="610"/>
    </row>
    <row r="3197" spans="8:8" ht="33.75" customHeight="1">
      <c r="A3197" s="1954"/>
      <c r="B3197" s="2110" t="s">
        <v>70</v>
      </c>
      <c r="C3197" s="2111"/>
      <c r="D3197" s="2112"/>
      <c r="E3197" s="2113"/>
      <c r="F3197" s="2114"/>
      <c r="G3197" s="2115"/>
      <c r="H3197" s="2115"/>
      <c r="I3197" s="2116"/>
      <c r="J3197" s="2117"/>
      <c r="K3197" s="2118"/>
      <c r="L3197" s="2118"/>
      <c r="M3197" s="2118"/>
      <c r="N3197" s="2118"/>
      <c r="O3197" s="2118"/>
      <c r="P3197" s="2118"/>
      <c r="Q3197" s="2119"/>
      <c r="R3197" s="610"/>
    </row>
    <row r="3198" spans="8:8" s="927" ht="48.75" customFormat="1" customHeight="1">
      <c r="A3198" s="1439"/>
      <c r="B3198" s="2120"/>
      <c r="C3198" s="2120"/>
      <c r="D3198" s="2120"/>
      <c r="E3198" s="2120"/>
      <c r="F3198" s="2120"/>
      <c r="G3198" s="2120"/>
      <c r="H3198" s="2120"/>
      <c r="I3198" s="2120"/>
      <c r="J3198" s="2120"/>
      <c r="K3198" s="2120"/>
      <c r="L3198" s="2120"/>
      <c r="M3198" s="2120"/>
      <c r="N3198" s="2120"/>
      <c r="O3198" s="2120"/>
      <c r="P3198" s="2120"/>
      <c r="Q3198" s="2120"/>
      <c r="R3198" s="610"/>
    </row>
    <row r="3199" spans="8:8" ht="9.75" customHeight="1">
      <c r="A3199" s="1949">
        <f>A3160+1</f>
        <v>83.0</v>
      </c>
      <c r="B3199" s="1949"/>
      <c r="C3199" s="1949"/>
      <c r="D3199" s="1949"/>
      <c r="E3199" s="1949"/>
      <c r="F3199" s="1949"/>
      <c r="G3199" s="1949"/>
      <c r="H3199" s="1949"/>
      <c r="I3199" s="1949"/>
      <c r="J3199" s="1949"/>
      <c r="K3199" s="1949"/>
      <c r="L3199" s="1949"/>
      <c r="M3199" s="1949"/>
      <c r="N3199" s="1949"/>
      <c r="O3199" s="1949"/>
      <c r="P3199" s="1949"/>
      <c r="Q3199" s="1949"/>
      <c r="R3199" s="1949"/>
    </row>
    <row r="3200" spans="8:8" ht="16.5" customHeight="1">
      <c r="A3200" s="1950"/>
      <c r="B3200" s="1951" t="s">
        <v>51</v>
      </c>
      <c r="C3200" s="1952"/>
      <c r="D3200" s="1952"/>
      <c r="E3200" s="1952"/>
      <c r="F3200" s="1952"/>
      <c r="G3200" s="1952"/>
      <c r="H3200" s="1952"/>
      <c r="I3200" s="1952"/>
      <c r="J3200" s="1952"/>
      <c r="K3200" s="1952"/>
      <c r="L3200" s="1952"/>
      <c r="M3200" s="1952"/>
      <c r="N3200" s="1952"/>
      <c r="O3200" s="1952"/>
      <c r="P3200" s="1952"/>
      <c r="Q3200" s="1953"/>
      <c r="R3200" s="610"/>
    </row>
    <row r="3201" spans="8:8" ht="62.25" customHeight="1">
      <c r="A3201" s="1954"/>
      <c r="B3201" s="1955"/>
      <c r="C3201" s="1956"/>
      <c r="D3201" s="1957" t="str">
        <f>Master!$E$8</f>
        <v>Govt. Sr. Secondary School </v>
      </c>
      <c r="E3201" s="1958"/>
      <c r="F3201" s="1958"/>
      <c r="G3201" s="1958"/>
      <c r="H3201" s="1958"/>
      <c r="I3201" s="1958"/>
      <c r="J3201" s="1958"/>
      <c r="K3201" s="1958"/>
      <c r="L3201" s="1958"/>
      <c r="M3201" s="1958"/>
      <c r="N3201" s="1958"/>
      <c r="O3201" s="1958"/>
      <c r="P3201" s="1958"/>
      <c r="Q3201" s="1959"/>
      <c r="R3201" s="610"/>
    </row>
    <row r="3202" spans="8:8" ht="33.0" customHeight="1">
      <c r="A3202" s="1954"/>
      <c r="B3202" s="1960"/>
      <c r="C3202" s="1961"/>
      <c r="D3202" s="1962" t="str">
        <f>Master!$E$11</f>
        <v>P.S.-Bapini (Jodhpur)</v>
      </c>
      <c r="E3202" s="1962"/>
      <c r="F3202" s="1962"/>
      <c r="G3202" s="1962"/>
      <c r="H3202" s="1962"/>
      <c r="I3202" s="1962"/>
      <c r="J3202" s="1962"/>
      <c r="K3202" s="1962"/>
      <c r="L3202" s="1962"/>
      <c r="M3202" s="1962"/>
      <c r="N3202" s="1962"/>
      <c r="O3202" s="1962"/>
      <c r="P3202" s="1962"/>
      <c r="Q3202" s="1963"/>
      <c r="R3202" s="610"/>
    </row>
    <row r="3203" spans="8:8" ht="21.75" customHeight="1">
      <c r="A3203" s="1954"/>
      <c r="B3203" s="1964"/>
      <c r="C3203" s="1965" t="s">
        <v>151</v>
      </c>
      <c r="D3203" s="1966"/>
      <c r="E3203" s="1966"/>
      <c r="F3203" s="1966"/>
      <c r="G3203" s="1966"/>
      <c r="H3203" s="1967"/>
      <c r="I3203" s="1968" t="s">
        <v>128</v>
      </c>
      <c r="J3203" s="1969"/>
      <c r="K3203" s="1969"/>
      <c r="L3203" s="1970">
        <f>VLOOKUP(A3199,'Result Entry'!$B$6:$K$108,6,0)</f>
        <v>0.0</v>
      </c>
      <c r="M3203" s="1971"/>
      <c r="N3203" s="1972" t="s">
        <v>69</v>
      </c>
      <c r="O3203" s="1973"/>
      <c r="P3203" s="1974">
        <f>Master!$E$14</f>
        <v>8.151106901E9</v>
      </c>
      <c r="Q3203" s="1975"/>
      <c r="R3203" s="610"/>
    </row>
    <row r="3204" spans="8:8" ht="21.75" customHeight="1">
      <c r="A3204" s="1954"/>
      <c r="B3204" s="1976"/>
      <c r="C3204" s="1965"/>
      <c r="D3204" s="1966"/>
      <c r="E3204" s="1966"/>
      <c r="F3204" s="1966"/>
      <c r="G3204" s="1966"/>
      <c r="H3204" s="1967"/>
      <c r="I3204" s="1968"/>
      <c r="J3204" s="1969"/>
      <c r="K3204" s="1969"/>
      <c r="L3204" s="1970"/>
      <c r="M3204" s="1971"/>
      <c r="N3204" s="1470" t="s">
        <v>67</v>
      </c>
      <c r="O3204" s="1471"/>
      <c r="P3204" s="1472"/>
      <c r="Q3204" s="1977"/>
      <c r="R3204" s="610"/>
    </row>
    <row r="3205" spans="8:8" ht="21.75" customHeight="1">
      <c r="A3205" s="1954"/>
      <c r="B3205" s="1976"/>
      <c r="C3205" s="1978"/>
      <c r="D3205" s="1979"/>
      <c r="E3205" s="1979"/>
      <c r="F3205" s="1979"/>
      <c r="G3205" s="1979"/>
      <c r="H3205" s="1980"/>
      <c r="I3205" s="1981"/>
      <c r="J3205" s="1982"/>
      <c r="K3205" s="1982"/>
      <c r="L3205" s="1983"/>
      <c r="M3205" s="1984"/>
      <c r="N3205" s="1479" t="s">
        <v>52</v>
      </c>
      <c r="O3205" s="1480"/>
      <c r="P3205" s="1481" t="str">
        <f>Master!$E$6</f>
        <v>2022-23</v>
      </c>
      <c r="Q3205" s="1985"/>
      <c r="R3205" s="610"/>
    </row>
    <row r="3206" spans="8:8" ht="33.75" customHeight="1">
      <c r="A3206" s="1954"/>
      <c r="B3206" s="1986" t="s">
        <v>70</v>
      </c>
      <c r="C3206" s="1677" t="s">
        <v>21</v>
      </c>
      <c r="D3206" s="1678"/>
      <c r="E3206" s="1678"/>
      <c r="F3206" s="1678"/>
      <c r="G3206" s="1679"/>
      <c r="H3206" s="1680" t="s">
        <v>150</v>
      </c>
      <c r="I3206" s="1681">
        <f>VLOOKUP($A3199,'Result Entry'!$B$9:$FW$108,4,0)</f>
        <v>0.0</v>
      </c>
      <c r="J3206" s="1681"/>
      <c r="K3206" s="1681"/>
      <c r="L3206" s="1681"/>
      <c r="M3206" s="1681"/>
      <c r="N3206" s="1681"/>
      <c r="O3206" s="1681"/>
      <c r="P3206" s="1681"/>
      <c r="Q3206" s="1987"/>
      <c r="R3206" s="610"/>
    </row>
    <row r="3207" spans="8:8" ht="33.75" customHeight="1">
      <c r="A3207" s="1954"/>
      <c r="B3207" s="1986" t="s">
        <v>70</v>
      </c>
      <c r="C3207" s="1683" t="s">
        <v>23</v>
      </c>
      <c r="D3207" s="1684"/>
      <c r="E3207" s="1684"/>
      <c r="F3207" s="1684"/>
      <c r="G3207" s="1685"/>
      <c r="H3207" s="1686" t="s">
        <v>150</v>
      </c>
      <c r="I3207" s="1687">
        <f>VLOOKUP($A3199,'Result Entry'!$B$9:$FW$108,7,0)</f>
        <v>0.0</v>
      </c>
      <c r="J3207" s="1687"/>
      <c r="K3207" s="1687"/>
      <c r="L3207" s="1687"/>
      <c r="M3207" s="1687"/>
      <c r="N3207" s="1687"/>
      <c r="O3207" s="1687"/>
      <c r="P3207" s="1687"/>
      <c r="Q3207" s="1988"/>
      <c r="R3207" s="610"/>
    </row>
    <row r="3208" spans="8:8" ht="33.75" customHeight="1">
      <c r="A3208" s="1954"/>
      <c r="B3208" s="1986" t="s">
        <v>70</v>
      </c>
      <c r="C3208" s="1683" t="s">
        <v>24</v>
      </c>
      <c r="D3208" s="1684"/>
      <c r="E3208" s="1684"/>
      <c r="F3208" s="1684"/>
      <c r="G3208" s="1685"/>
      <c r="H3208" s="1686" t="s">
        <v>150</v>
      </c>
      <c r="I3208" s="1687">
        <f>VLOOKUP($A3199,'Result Entry'!$B$9:$FW$108,8,0)</f>
        <v>0.0</v>
      </c>
      <c r="J3208" s="1687"/>
      <c r="K3208" s="1687"/>
      <c r="L3208" s="1687"/>
      <c r="M3208" s="1687"/>
      <c r="N3208" s="1687"/>
      <c r="O3208" s="1687"/>
      <c r="P3208" s="1687"/>
      <c r="Q3208" s="1988"/>
      <c r="R3208" s="610"/>
    </row>
    <row r="3209" spans="8:8" ht="33.75" customHeight="1">
      <c r="A3209" s="1954"/>
      <c r="B3209" s="1986" t="s">
        <v>70</v>
      </c>
      <c r="C3209" s="1683" t="s">
        <v>53</v>
      </c>
      <c r="D3209" s="1684"/>
      <c r="E3209" s="1684"/>
      <c r="F3209" s="1684"/>
      <c r="G3209" s="1685"/>
      <c r="H3209" s="1686" t="s">
        <v>150</v>
      </c>
      <c r="I3209" s="1687">
        <f>VLOOKUP($A3199,'Result Entry'!$B$9:$FW$108,9,0)</f>
        <v>0.0</v>
      </c>
      <c r="J3209" s="1687"/>
      <c r="K3209" s="1687"/>
      <c r="L3209" s="1687"/>
      <c r="M3209" s="1687"/>
      <c r="N3209" s="1687"/>
      <c r="O3209" s="1687"/>
      <c r="P3209" s="1687"/>
      <c r="Q3209" s="1988"/>
      <c r="R3209" s="610"/>
    </row>
    <row r="3210" spans="8:8" ht="33.75" customHeight="1">
      <c r="A3210" s="1954"/>
      <c r="B3210" s="1986" t="s">
        <v>70</v>
      </c>
      <c r="C3210" s="1683" t="s">
        <v>54</v>
      </c>
      <c r="D3210" s="1684"/>
      <c r="E3210" s="1684"/>
      <c r="F3210" s="1684"/>
      <c r="G3210" s="1685"/>
      <c r="H3210" s="1686" t="s">
        <v>150</v>
      </c>
      <c r="I3210" s="1689" t="str">
        <f>CONCATENATE('Result Entry'!$G$4,'Result Entry'!$J$4)</f>
        <v>11(A)</v>
      </c>
      <c r="J3210" s="1687"/>
      <c r="K3210" s="1687"/>
      <c r="L3210" s="1687"/>
      <c r="M3210" s="1687"/>
      <c r="N3210" s="1687"/>
      <c r="O3210" s="1687"/>
      <c r="P3210" s="1687"/>
      <c r="Q3210" s="1988"/>
      <c r="R3210" s="610"/>
    </row>
    <row r="3211" spans="8:8" ht="33.75" customHeight="1">
      <c r="A3211" s="1954"/>
      <c r="B3211" s="1986" t="s">
        <v>70</v>
      </c>
      <c r="C3211" s="1742" t="s">
        <v>26</v>
      </c>
      <c r="D3211" s="1763"/>
      <c r="E3211" s="1763"/>
      <c r="F3211" s="1763"/>
      <c r="G3211" s="1989"/>
      <c r="H3211" s="1693" t="s">
        <v>150</v>
      </c>
      <c r="I3211" s="1694">
        <f>VLOOKUP($A3199,'Result Entry'!$B$9:$FW$108,10,0)</f>
        <v>0.0</v>
      </c>
      <c r="J3211" s="1694"/>
      <c r="K3211" s="1694"/>
      <c r="L3211" s="1694"/>
      <c r="M3211" s="1694"/>
      <c r="N3211" s="1694"/>
      <c r="O3211" s="1694"/>
      <c r="P3211" s="1694"/>
      <c r="Q3211" s="1990"/>
      <c r="R3211" s="610"/>
    </row>
    <row r="3212" spans="8:8" ht="33.75" customHeight="1">
      <c r="A3212" s="1954"/>
      <c r="B3212" s="1986" t="s">
        <v>70</v>
      </c>
      <c r="C3212" s="1991" t="s">
        <v>244</v>
      </c>
      <c r="D3212" s="1992"/>
      <c r="E3212" s="1993" t="s">
        <v>73</v>
      </c>
      <c r="F3212" s="1994" t="s">
        <v>74</v>
      </c>
      <c r="G3212" s="1994" t="s">
        <v>230</v>
      </c>
      <c r="H3212" s="1995" t="s">
        <v>169</v>
      </c>
      <c r="I3212" s="1701" t="s">
        <v>56</v>
      </c>
      <c r="J3212" s="1996"/>
      <c r="K3212" s="1996"/>
      <c r="L3212" s="1997" t="s">
        <v>231</v>
      </c>
      <c r="M3212" s="1998" t="s">
        <v>85</v>
      </c>
      <c r="N3212" s="1998"/>
      <c r="O3212" s="1999"/>
      <c r="P3212" s="2000" t="s">
        <v>77</v>
      </c>
      <c r="Q3212" s="2001" t="s">
        <v>99</v>
      </c>
      <c r="R3212" s="610"/>
    </row>
    <row r="3213" spans="8:8" ht="33.75" customHeight="1">
      <c r="A3213" s="1954"/>
      <c r="B3213" s="1986" t="s">
        <v>70</v>
      </c>
      <c r="C3213" s="2002"/>
      <c r="D3213" s="2003"/>
      <c r="E3213" s="2004"/>
      <c r="F3213" s="2005"/>
      <c r="G3213" s="2005"/>
      <c r="H3213" s="2006"/>
      <c r="I3213" s="2007" t="s">
        <v>233</v>
      </c>
      <c r="J3213" s="2008" t="s">
        <v>87</v>
      </c>
      <c r="K3213" s="2009" t="s">
        <v>109</v>
      </c>
      <c r="L3213" s="2010"/>
      <c r="M3213" s="2007" t="s">
        <v>233</v>
      </c>
      <c r="N3213" s="2008" t="s">
        <v>87</v>
      </c>
      <c r="O3213" s="2011" t="s">
        <v>110</v>
      </c>
      <c r="P3213" s="2012"/>
      <c r="Q3213" s="2013"/>
      <c r="R3213" s="610"/>
    </row>
    <row r="3214" spans="8:8" s="2014" ht="33.75" customFormat="1" customHeight="1">
      <c r="A3214" s="1954"/>
      <c r="B3214" s="1986" t="s">
        <v>70</v>
      </c>
      <c r="C3214" s="2015" t="s">
        <v>57</v>
      </c>
      <c r="D3214" s="2016"/>
      <c r="E3214" s="2017">
        <f>'Result Entry'!$L$7</f>
        <v>10.0</v>
      </c>
      <c r="F3214" s="2018">
        <f>'Result Entry'!$M$7</f>
        <v>10.0</v>
      </c>
      <c r="G3214" s="2018">
        <f>'Result Entry'!$N$7</f>
        <v>10.0</v>
      </c>
      <c r="H3214" s="2019">
        <f>SUM(E3214:G3214)</f>
        <v>30.0</v>
      </c>
      <c r="I3214" s="2020" t="s">
        <v>243</v>
      </c>
      <c r="J3214" s="2021" t="s">
        <v>243</v>
      </c>
      <c r="K3214" s="2022">
        <f>'Result Entry'!$P$7</f>
        <v>70.0</v>
      </c>
      <c r="L3214" s="2023">
        <f>SUM(H3214,K3214)</f>
        <v>100.0</v>
      </c>
      <c r="M3214" s="2020" t="s">
        <v>243</v>
      </c>
      <c r="N3214" s="2021" t="s">
        <v>243</v>
      </c>
      <c r="O3214" s="2019">
        <f>'Result Entry'!$R$7</f>
        <v>100.0</v>
      </c>
      <c r="P3214" s="2024">
        <f>SUM(L3214,O3214)</f>
        <v>200.0</v>
      </c>
      <c r="Q3214" s="2025"/>
      <c r="R3214" s="610"/>
    </row>
    <row r="3215" spans="8:8" s="1538" ht="33.75" customFormat="1" customHeight="1">
      <c r="A3215" s="1954"/>
      <c r="B3215" s="1986" t="s">
        <v>70</v>
      </c>
      <c r="C3215" s="1540" t="str">
        <f>'Result Entry'!$L$3</f>
        <v>HINDI Comp.</v>
      </c>
      <c r="D3215" s="1541"/>
      <c r="E3215" s="1728">
        <f>IF($L3203="TC",0,IF($L3203="Nso",0,VLOOKUP($A3199,'Result Entry'!$B$9:$FW$108,11,0)))</f>
        <v>0.0</v>
      </c>
      <c r="F3215" s="1729">
        <f>IF($L3203="TC",0,IF($L3203="Nso",0,VLOOKUP($A3199,'Result Entry'!$B$9:$FW$108,12,0)))</f>
        <v>0.0</v>
      </c>
      <c r="G3215" s="1729">
        <f>IF($L3203="TC",0,IF($L3203="Nso",0,VLOOKUP($A3199,'Result Entry'!$B$9:$FW$108,13,0)))</f>
        <v>0.0</v>
      </c>
      <c r="H3215" s="2026">
        <f>SUM(E3215:G3215)</f>
        <v>0.0</v>
      </c>
      <c r="I3215" s="2027" t="str">
        <f>CONCATENATE(U3215,"/",'Result Entry'!$P$7)</f>
        <v>0/70</v>
      </c>
      <c r="J3215" s="2028" t="str">
        <f>IF(V3215=0,"--",CONCATENATE(V3215,"/"))</f>
        <v>--</v>
      </c>
      <c r="K3215" s="2029">
        <f>SUM(U3215:V3215)</f>
        <v>0.0</v>
      </c>
      <c r="L3215" s="2030">
        <f>SUM(H3215,K3215)</f>
        <v>0.0</v>
      </c>
      <c r="M3215" s="2027" t="str">
        <f>CONCATENATE(W3215,"/",'Result Entry'!$R$7)</f>
        <v>0/100</v>
      </c>
      <c r="N3215" s="2028" t="str">
        <f>IF(X3215=0,"--",CONCATENATE(X3215,"/"))</f>
        <v>--</v>
      </c>
      <c r="O3215" s="2031">
        <f>SUM(W3215:X3215)</f>
        <v>0.0</v>
      </c>
      <c r="P3215" s="1734">
        <f>SUM(L3215,O3215)</f>
        <v>0.0</v>
      </c>
      <c r="Q3215" s="2032" t="str">
        <f>IF($L3203="TC",0,IF($L3203="Nso",0,VLOOKUP($A3199,'Result Entry'!$B$9:$FW$108,24,0)))</f>
        <v/>
      </c>
      <c r="R3215" s="610"/>
      <c r="U3215" s="2033">
        <f>IF($L3203="TC",0,IF($L3203="Nso",0,VLOOKUP($A3199,'Result Entry'!$B$9:$FW$108,15,0)))</f>
        <v>0.0</v>
      </c>
      <c r="V3215" s="2033">
        <v>0.0</v>
      </c>
      <c r="W3215" s="2033">
        <f>IF($L3203="TC",0,IF($L3203="Nso",0,VLOOKUP($A3199,'Result Entry'!$B$9:$FW$108,17,0)))</f>
        <v>0.0</v>
      </c>
      <c r="X3215" s="2033">
        <v>0.0</v>
      </c>
    </row>
    <row r="3216" spans="8:8" s="1538" ht="33.75" customFormat="1" customHeight="1">
      <c r="A3216" s="1954"/>
      <c r="B3216" s="1986" t="s">
        <v>70</v>
      </c>
      <c r="C3216" s="1551" t="str">
        <f>'Result Entry'!$Z$3</f>
        <v>ENGLISH Comp.</v>
      </c>
      <c r="D3216" s="1552"/>
      <c r="E3216" s="1728">
        <f>IF($L3203="TC",0,IF($L3203="Nso",0,VLOOKUP($A3199,'Result Entry'!$B$9:$FW$108,25,0)))</f>
        <v>0.0</v>
      </c>
      <c r="F3216" s="1729">
        <f>IF($L3203="TC",0,IF($L3203="Nso",0,VLOOKUP($A3199,'Result Entry'!$B$9:$FW$108,26,0)))</f>
        <v>0.0</v>
      </c>
      <c r="G3216" s="1729">
        <f>IF($L3203="TC",0,IF($L3203="Nso",0,VLOOKUP($A3199,'Result Entry'!$B$9:$FW$108,27,0)))</f>
        <v>0.0</v>
      </c>
      <c r="H3216" s="2034">
        <f t="shared" si="410" ref="H3216:H3221">SUM(E3216:G3216)</f>
        <v>0.0</v>
      </c>
      <c r="I3216" s="2035" t="str">
        <f>CONCATENATE(U3216,"/",'Result Entry'!$AD$7)</f>
        <v>0/70</v>
      </c>
      <c r="J3216" s="2036" t="str">
        <f>IF(V3216=0,"--",CONCATENATE(V3216,"/"))</f>
        <v>--</v>
      </c>
      <c r="K3216" s="2037">
        <f t="shared" si="411" ref="K3216:K3221">SUM(U3216:V3216)</f>
        <v>0.0</v>
      </c>
      <c r="L3216" s="2038">
        <f t="shared" si="412" ref="L3216:L3221">SUM(H3216,K3216)</f>
        <v>0.0</v>
      </c>
      <c r="M3216" s="2035" t="str">
        <f>CONCATENATE(W3216,"/",'Result Entry'!$AF$7)</f>
        <v>0/100</v>
      </c>
      <c r="N3216" s="2036" t="str">
        <f>IF(X3216=0,"--",CONCATENATE(X3216,"/"))</f>
        <v>--</v>
      </c>
      <c r="O3216" s="2031">
        <f t="shared" si="413" ref="O3216:O3221">SUM(W3216:X3216)</f>
        <v>0.0</v>
      </c>
      <c r="P3216" s="1734">
        <f t="shared" si="414" ref="P3216:P3221">SUM(L3216,O3216)</f>
        <v>0.0</v>
      </c>
      <c r="Q3216" s="2032" t="str">
        <f>IF($L3203="TC",0,IF($L3203="Nso",0,VLOOKUP($A3199,'Result Entry'!$B$9:$FW$108,38,0)))</f>
        <v/>
      </c>
      <c r="R3216" s="610"/>
      <c r="U3216" s="2039">
        <f>IF($L3203="TC",0,IF($L3203="Nso",0,VLOOKUP($A3199,'Result Entry'!$B$9:$FW$108,29,0)))</f>
        <v>0.0</v>
      </c>
      <c r="V3216" s="2039">
        <v>0.0</v>
      </c>
      <c r="W3216" s="2039">
        <f>IF($L3203="TC",0,IF($L3203="Nso",0,VLOOKUP($A3199,'Result Entry'!$B$9:$FW$108,31,0)))</f>
        <v>0.0</v>
      </c>
      <c r="X3216" s="2039">
        <v>0.0</v>
      </c>
    </row>
    <row r="3217" spans="8:8" s="1538" ht="33.75" customFormat="1" customHeight="1">
      <c r="A3217" s="1954"/>
      <c r="B3217" s="1986" t="s">
        <v>70</v>
      </c>
      <c r="C3217" s="1551">
        <f>IF(Y3217&gt;=1,'Result Entry'!$AO$3,0)</f>
        <v>0.0</v>
      </c>
      <c r="D3217" s="1552"/>
      <c r="E3217" s="1728">
        <f>IF($L3203="TC",0,IF($L3203="Nso",0,VLOOKUP($A3199,'Result Entry'!$B$9:$FW$108,40,0)))</f>
        <v>0.0</v>
      </c>
      <c r="F3217" s="1729">
        <f>IF($L3203="TC",0,IF($L3203="Nso",0,VLOOKUP($A3199,'Result Entry'!$B$9:$FW$108,41,0)))</f>
        <v>0.0</v>
      </c>
      <c r="G3217" s="1729">
        <f>IF($L3203="TC",0,IF($L3203="Nso",0,VLOOKUP($A3199,'Result Entry'!$B$9:$FW$108,42,0)))</f>
        <v>0.0</v>
      </c>
      <c r="H3217" s="2034">
        <f t="shared" si="410"/>
        <v>0.0</v>
      </c>
      <c r="I3217" s="2035" t="str">
        <f>CONCATENATE(U3217,"/",'Result Entry'!$AS$7)</f>
        <v>0/40</v>
      </c>
      <c r="J3217" s="2036" t="str">
        <f>IF(V3217=0,"--",CONCATENATE(V3217,"/",'Result Entry'!$AT$7))</f>
        <v>--</v>
      </c>
      <c r="K3217" s="2037">
        <f t="shared" si="411"/>
        <v>0.0</v>
      </c>
      <c r="L3217" s="2038">
        <f t="shared" si="412"/>
        <v>0.0</v>
      </c>
      <c r="M3217" s="2035" t="str">
        <f>CONCATENATE(W3217,"/",'Result Entry'!$AW$7)</f>
        <v>0/100</v>
      </c>
      <c r="N3217" s="2036" t="str">
        <f>IF(X3217=0,"--",CONCATENATE(X3217,"/",'Result Entry'!$AX$7))</f>
        <v>--</v>
      </c>
      <c r="O3217" s="2031">
        <f t="shared" si="413"/>
        <v>0.0</v>
      </c>
      <c r="P3217" s="1734">
        <f t="shared" si="414"/>
        <v>0.0</v>
      </c>
      <c r="Q3217" s="2032" t="str">
        <f>IF($L3203="TC",0,IF($L3203="Nso",0,VLOOKUP($A3199,'Result Entry'!$B$9:$FW$108,55,0)))</f>
        <v/>
      </c>
      <c r="R3217" s="610"/>
      <c r="U3217" s="2039">
        <f>IF($L3203="TC",0,IF($L3203="Nso",0,VLOOKUP($A3199,'Result Entry'!$B$9:$FW$108,44,0)))</f>
        <v>0.0</v>
      </c>
      <c r="V3217" s="2039">
        <f>IF($L3203="TC",0,IF($L3203="Nso",0,VLOOKUP($A3199,'Result Entry'!$B$9:$FW$108,45,0)))</f>
        <v>0.0</v>
      </c>
      <c r="W3217" s="2039">
        <f>IF($L3203="TC",0,IF($L3203="Nso",0,VLOOKUP($A3199,'Result Entry'!$B$9:$FW$108,48,0)))</f>
        <v>0.0</v>
      </c>
      <c r="X3217" s="2039">
        <f>IF($L3203="TC",0,IF($L3203="Nso",0,VLOOKUP($A3199,'Result Entry'!$B$9:$FW$108,49,0)))</f>
        <v>0.0</v>
      </c>
      <c r="Y3217" s="2039">
        <f>VLOOKUP($A3199,'Result Entry'!$B$9:$FW$108,39,0)</f>
        <v>0.0</v>
      </c>
    </row>
    <row r="3218" spans="8:8" s="1538" ht="33.75" customFormat="1" customHeight="1">
      <c r="A3218" s="1954"/>
      <c r="B3218" s="1986" t="s">
        <v>70</v>
      </c>
      <c r="C3218" s="1551">
        <f>IF(Y3218&gt;=1,'Result Entry'!$BF$3,0)</f>
        <v>0.0</v>
      </c>
      <c r="D3218" s="1552"/>
      <c r="E3218" s="1728">
        <f>IF($L3203="TC",0,IF($L3203="Nso",0,VLOOKUP($A3199,'Result Entry'!$B$9:$FW$108,57,0)))</f>
        <v>0.0</v>
      </c>
      <c r="F3218" s="1729">
        <f>IF($L3203="TC",0,IF($L3203="Nso",0,VLOOKUP($A3199,'Result Entry'!$B$9:$FW$108,58,0)))</f>
        <v>0.0</v>
      </c>
      <c r="G3218" s="1729">
        <f>IF($L3203="TC",0,IF($L3203="Nso",0,VLOOKUP($A3199,'Result Entry'!$B$9:$FW$108,59,0)))</f>
        <v>0.0</v>
      </c>
      <c r="H3218" s="2034">
        <f t="shared" si="410"/>
        <v>0.0</v>
      </c>
      <c r="I3218" s="2035" t="str">
        <f>CONCATENATE(U3218,"/",'Result Entry'!$BJ$7)</f>
        <v>0/70</v>
      </c>
      <c r="J3218" s="2036" t="str">
        <f>IF(V3218=0,"--",CONCATENATE(V3218,"/",'Result Entry'!$BK$7))</f>
        <v>--</v>
      </c>
      <c r="K3218" s="2037">
        <f t="shared" si="411"/>
        <v>0.0</v>
      </c>
      <c r="L3218" s="2038">
        <f t="shared" si="412"/>
        <v>0.0</v>
      </c>
      <c r="M3218" s="2035" t="str">
        <f>CONCATENATE(W3218,"/",'Result Entry'!$BN$7)</f>
        <v>0/100</v>
      </c>
      <c r="N3218" s="2036" t="str">
        <f>IF(X3218=0,"--",CONCATENATE(X3218,"/",'Result Entry'!$BO$7))</f>
        <v>--</v>
      </c>
      <c r="O3218" s="2031">
        <f t="shared" si="413"/>
        <v>0.0</v>
      </c>
      <c r="P3218" s="1734">
        <f t="shared" si="414"/>
        <v>0.0</v>
      </c>
      <c r="Q3218" s="2032" t="str">
        <f>IF($L3203="TC",0,IF($L3203="Nso",0,VLOOKUP($A3199,'Result Entry'!$B$9:$FW$108,72,0)))</f>
        <v/>
      </c>
      <c r="R3218" s="610"/>
      <c r="U3218" s="2039">
        <f>IF($L3203="TC",0,IF($L3203="Nso",0,VLOOKUP($A3199,'Result Entry'!$B$9:$FW$108,61,0)))</f>
        <v>0.0</v>
      </c>
      <c r="V3218" s="2039">
        <f>IF($L3203="TC",0,IF($L3203="Nso",0,VLOOKUP($A3199,'Result Entry'!$B$9:$FW$108,62,0)))</f>
        <v>0.0</v>
      </c>
      <c r="W3218" s="2039">
        <f>IF($L3203="TC",0,IF($L3203="Nso",0,VLOOKUP($A3199,'Result Entry'!$B$9:$FW$108,65,0)))</f>
        <v>0.0</v>
      </c>
      <c r="X3218" s="2039">
        <f>IF($L3203="TC",0,IF($L3203="Nso",0,VLOOKUP($A3199,'Result Entry'!$B$9:$FW$108,66,0)))</f>
        <v>0.0</v>
      </c>
      <c r="Y3218" s="2039">
        <f>VLOOKUP($A3199,'Result Entry'!$B$9:$FW$108,56,0)</f>
        <v>0.0</v>
      </c>
    </row>
    <row r="3219" spans="8:8" s="1538" ht="33.75" customFormat="1" customHeight="1">
      <c r="A3219" s="1954"/>
      <c r="B3219" s="1986" t="s">
        <v>70</v>
      </c>
      <c r="C3219" s="1554">
        <f>IF(Y3219&gt;=1,'Result Entry'!$BW$3,0)</f>
        <v>0.0</v>
      </c>
      <c r="D3219" s="2040"/>
      <c r="E3219" s="2041">
        <f>IF($L3203="TC",0,IF($L3203="Nso",0,VLOOKUP($A3199,'Result Entry'!$B$9:$FW$108,74,0)))</f>
        <v>0.0</v>
      </c>
      <c r="F3219" s="2042">
        <f>IF($L3203="TC",0,IF($L3203="Nso",0,VLOOKUP($A3199,'Result Entry'!$B$9:$FW$108,75,0)))</f>
        <v>0.0</v>
      </c>
      <c r="G3219" s="2042">
        <f>IF($L3203="TC",0,IF($L3203="Nso",0,VLOOKUP($A3199,'Result Entry'!$B$9:$FW$108,76,0)))</f>
        <v>0.0</v>
      </c>
      <c r="H3219" s="2043">
        <f t="shared" si="410"/>
        <v>0.0</v>
      </c>
      <c r="I3219" s="2044" t="str">
        <f>CONCATENATE(U3219,"/",'Result Entry'!$CA$7)</f>
        <v>0/70</v>
      </c>
      <c r="J3219" s="2045" t="str">
        <f>IF(V3219=0,"--",CONCATENATE(V3219,"/",'Result Entry'!$CB$7))</f>
        <v>--</v>
      </c>
      <c r="K3219" s="2046">
        <f t="shared" si="411"/>
        <v>0.0</v>
      </c>
      <c r="L3219" s="2047">
        <f t="shared" si="412"/>
        <v>0.0</v>
      </c>
      <c r="M3219" s="2044" t="str">
        <f>CONCATENATE(W3219,"/",'Result Entry'!$CE$7)</f>
        <v>0/100</v>
      </c>
      <c r="N3219" s="2045" t="str">
        <f>IF(X3219=0,"--",CONCATENATE(X3219,"/",'Result Entry'!$CF$7))</f>
        <v>--</v>
      </c>
      <c r="O3219" s="2043">
        <f t="shared" si="413"/>
        <v>0.0</v>
      </c>
      <c r="P3219" s="2048">
        <f t="shared" si="414"/>
        <v>0.0</v>
      </c>
      <c r="Q3219" s="2049" t="str">
        <f>IF($L3203="TC",0,IF($L3203="Nso",0,VLOOKUP($A3199,'Result Entry'!$B$9:$FW$108,89,0)))</f>
        <v/>
      </c>
      <c r="R3219" s="610"/>
      <c r="U3219" s="2041">
        <f>IF($L3203="TC",0,IF($L3203="Nso",0,VLOOKUP($A3199,'Result Entry'!$B$9:$FW$108,78,0)))</f>
        <v>0.0</v>
      </c>
      <c r="V3219" s="2041">
        <f>IF($L3203="TC",0,IF($L3203="Nso",0,VLOOKUP($A3199,'Result Entry'!$B$9:$FW$108,79,0)))</f>
        <v>0.0</v>
      </c>
      <c r="W3219" s="2041">
        <f>IF($L3203="TC",0,IF($L3203="Nso",0,VLOOKUP($A3199,'Result Entry'!$B$9:$FW$108,82,0)))</f>
        <v>0.0</v>
      </c>
      <c r="X3219" s="2041">
        <f>IF($L3203="TC",0,IF($L3203="Nso",0,VLOOKUP($A3199,'Result Entry'!$B$9:$FW$108,83,0)))</f>
        <v>0.0</v>
      </c>
      <c r="Y3219" s="2041">
        <f>VLOOKUP($A3199,'Result Entry'!$B$9:$FW$108,73,0)</f>
        <v>0.0</v>
      </c>
    </row>
    <row r="3220" spans="8:8" s="1538" ht="33.75" customFormat="1" customHeight="1">
      <c r="A3220" s="1954"/>
      <c r="B3220" s="1986" t="s">
        <v>70</v>
      </c>
      <c r="C3220" s="2050">
        <f>IF(Y3220&gt;=1,'Result Entry'!$CN$3,0)</f>
        <v>0.0</v>
      </c>
      <c r="D3220" s="2040"/>
      <c r="E3220" s="2051">
        <f>IF($L3203="TC",0,IF($L3203="Nso",0,VLOOKUP($A3199,'Result Entry'!$B$9:$FW$108,91,0)))</f>
        <v>0.0</v>
      </c>
      <c r="F3220" s="2052">
        <f>IF($L3203="TC",0,IF($L3203="Nso",0,VLOOKUP($A3199,'Result Entry'!$B$9:$FW$108,92,0)))</f>
        <v>0.0</v>
      </c>
      <c r="G3220" s="2052">
        <f>IF($L3203="TC",0,IF($L3203="Nso",0,VLOOKUP($A3199,'Result Entry'!$B$9:$FW$108,93,0)))</f>
        <v>0.0</v>
      </c>
      <c r="H3220" s="2053">
        <f t="shared" si="410"/>
        <v>0.0</v>
      </c>
      <c r="I3220" s="2054" t="str">
        <f>CONCATENATE(U3220,"/",'Result Entry'!$CR$7)</f>
        <v>0/70</v>
      </c>
      <c r="J3220" s="2055" t="str">
        <f>IF(V3220=0,"--",CONCATENATE(V3220,"/",'Result Entry'!$CS$7))</f>
        <v>--</v>
      </c>
      <c r="K3220" s="2056">
        <f t="shared" si="411"/>
        <v>0.0</v>
      </c>
      <c r="L3220" s="2057">
        <f t="shared" si="412"/>
        <v>0.0</v>
      </c>
      <c r="M3220" s="2054" t="str">
        <f>CONCATENATE(W3220,"/",'Result Entry'!$CV$7)</f>
        <v>0/100</v>
      </c>
      <c r="N3220" s="2055" t="str">
        <f>IF(X3220=0,"--",CONCATENATE(X3220,"/",'Result Entry'!$CW$7))</f>
        <v>--</v>
      </c>
      <c r="O3220" s="2053">
        <f t="shared" si="413"/>
        <v>0.0</v>
      </c>
      <c r="P3220" s="2058">
        <f t="shared" si="414"/>
        <v>0.0</v>
      </c>
      <c r="Q3220" s="2059" t="str">
        <f>IF($L3203="TC",0,IF($L3203="Nso",0,VLOOKUP($A3199,'Result Entry'!$B$9:$FW$108,106,0)))</f>
        <v/>
      </c>
      <c r="R3220" s="610"/>
      <c r="U3220" s="2051">
        <f>IF($L3203="TC",0,IF($L3203="Nso",0,VLOOKUP($A3199,'Result Entry'!$B$9:$FW$108,95,0)))</f>
        <v>0.0</v>
      </c>
      <c r="V3220" s="2051">
        <f>IF($L3203="TC",0,IF($L3203="Nso",0,VLOOKUP($A3199,'Result Entry'!$B$9:$FW$108,96,0)))</f>
        <v>0.0</v>
      </c>
      <c r="W3220" s="2051">
        <f>IF($L3203="TC",0,IF($L3203="Nso",0,VLOOKUP($A3199,'Result Entry'!$B$9:$FW$108,99,0)))</f>
        <v>0.0</v>
      </c>
      <c r="X3220" s="2051">
        <f>IF($L3203="TC",0,IF($L3203="Nso",0,VLOOKUP($A3199,'Result Entry'!$B$9:$FW$108,100,0)))</f>
        <v>0.0</v>
      </c>
      <c r="Y3220" s="2051">
        <f>VLOOKUP($A3199,'Result Entry'!$B$9:$FW$108,90,0)</f>
        <v>0.0</v>
      </c>
    </row>
    <row r="3221" spans="8:8" s="1538" ht="33.75" customFormat="1" customHeight="1">
      <c r="A3221" s="1954"/>
      <c r="B3221" s="1986" t="s">
        <v>70</v>
      </c>
      <c r="C3221" s="1554">
        <f>IF(Y3221&gt;=1,'Result Entry'!$DE$3,0)</f>
        <v>0.0</v>
      </c>
      <c r="D3221" s="2040"/>
      <c r="E3221" s="1739">
        <f>IF($L3203="TC",0,IF($L3203="Nso",0,VLOOKUP($A3199,'Result Entry'!$B$9:$FW$108,108,0)))</f>
        <v>0.0</v>
      </c>
      <c r="F3221" s="1740">
        <f>IF($L3203="TC",0,IF($L3203="Nso",0,VLOOKUP($A3199,'Result Entry'!$B$9:$FW$108,109,0)))</f>
        <v>0.0</v>
      </c>
      <c r="G3221" s="1740">
        <f>IF($L3203="TC",0,IF($L3203="Nso",0,VLOOKUP($A3199,'Result Entry'!$B$9:$FW$108,110,0)))</f>
        <v>0.0</v>
      </c>
      <c r="H3221" s="2060">
        <f t="shared" si="410"/>
        <v>0.0</v>
      </c>
      <c r="I3221" s="2061" t="str">
        <f>CONCATENATE(U3221,"/",'Result Entry'!$DI$7)</f>
        <v>0/70</v>
      </c>
      <c r="J3221" s="2062" t="str">
        <f>IF(V3221=0,"--",CONCATENATE(V3221,"/",'Result Entry'!$DJ$7))</f>
        <v>--</v>
      </c>
      <c r="K3221" s="2063">
        <f t="shared" si="411"/>
        <v>0.0</v>
      </c>
      <c r="L3221" s="2064">
        <f t="shared" si="412"/>
        <v>0.0</v>
      </c>
      <c r="M3221" s="2061" t="str">
        <f>CONCATENATE(W3221,"/",'Result Entry'!$DM$7)</f>
        <v>0/100</v>
      </c>
      <c r="N3221" s="2062" t="str">
        <f>IF(X3221=0,"--",CONCATENATE(X3221,"/",'Result Entry'!$DN$7))</f>
        <v>--</v>
      </c>
      <c r="O3221" s="2060">
        <f t="shared" si="413"/>
        <v>0.0</v>
      </c>
      <c r="P3221" s="1746">
        <f t="shared" si="414"/>
        <v>0.0</v>
      </c>
      <c r="Q3221" s="2032" t="str">
        <f>IF($L3203="TC",0,IF($L3203="Nso",0,VLOOKUP($A3199,'Result Entry'!$B$9:$FW$108,123,0)))</f>
        <v/>
      </c>
      <c r="R3221" s="610"/>
      <c r="U3221" s="2065">
        <f>IF($L3203="TC",0,IF($L3203="Nso",0,VLOOKUP($A3199,'Result Entry'!$B$9:$FW$108,112,0)))</f>
        <v>0.0</v>
      </c>
      <c r="V3221" s="2065">
        <f>IF($L3203="TC",0,IF($L3203="Nso",0,VLOOKUP($A3199,'Result Entry'!$B$9:$FW$108,113,0)))</f>
        <v>0.0</v>
      </c>
      <c r="W3221" s="2065">
        <f>IF($L3203="TC",0,IF($L3203="Nso",0,VLOOKUP($A3199,'Result Entry'!$B$9:$FW$108,116,0)))</f>
        <v>0.0</v>
      </c>
      <c r="X3221" s="2065">
        <f>IF($L3203="TC",0,IF($L3203="Nso",0,VLOOKUP($A3199,'Result Entry'!$B$9:$FW$108,117,0)))</f>
        <v>0.0</v>
      </c>
      <c r="Y3221" s="2065">
        <f>VLOOKUP($A3199,'Result Entry'!$B$9:$FW$108,107,0)</f>
        <v>0.0</v>
      </c>
    </row>
    <row r="3222" spans="8:8" ht="33.75" customHeight="1">
      <c r="A3222" s="1954"/>
      <c r="B3222" s="1986" t="s">
        <v>70</v>
      </c>
      <c r="C3222" s="1565" t="s">
        <v>78</v>
      </c>
      <c r="D3222" s="1566"/>
      <c r="E3222" s="1567"/>
      <c r="F3222" s="1747" t="s">
        <v>79</v>
      </c>
      <c r="G3222" s="2066"/>
      <c r="H3222" s="1748"/>
      <c r="I3222" s="1747" t="s">
        <v>80</v>
      </c>
      <c r="J3222" s="1749"/>
      <c r="K3222" s="2067" t="s">
        <v>42</v>
      </c>
      <c r="L3222" s="2068"/>
      <c r="M3222" s="2067" t="s">
        <v>92</v>
      </c>
      <c r="N3222" s="1753"/>
      <c r="O3222" s="1752" t="s">
        <v>40</v>
      </c>
      <c r="P3222" s="1753"/>
      <c r="Q3222" s="2069" t="s">
        <v>44</v>
      </c>
      <c r="R3222" s="610"/>
    </row>
    <row r="3223" spans="8:8" ht="33.75" customHeight="1">
      <c r="A3223" s="1954"/>
      <c r="B3223" s="1986" t="s">
        <v>70</v>
      </c>
      <c r="C3223" s="1577"/>
      <c r="D3223" s="1578"/>
      <c r="E3223" s="1579"/>
      <c r="F3223" s="1755">
        <f>IF($L3203="TC",0,IF($L3203="Nso",0,VLOOKUP($A3199,'Result Entry'!$B$9:$FW$108,171,0)))</f>
        <v>0.0</v>
      </c>
      <c r="G3223" s="2070"/>
      <c r="H3223" s="1756"/>
      <c r="I3223" s="2071">
        <f>IF($L3203="TC",0,IF($L3203="Nso",0,VLOOKUP($A3199,'Result Entry'!$B$9:$FW$108,172,0)))</f>
        <v>0.0</v>
      </c>
      <c r="J3223" s="2072"/>
      <c r="K3223" s="2073">
        <f>IF($L3203="TC",0,IF($L3203="Nso",0,VLOOKUP($A3199,'Result Entry'!$B$9:$FW$108,173,0)))</f>
        <v>0.0</v>
      </c>
      <c r="L3223" s="2074"/>
      <c r="M3223" s="2075" t="str">
        <f>IF($L3203="TC",0,IF($L3203="Nso",0,VLOOKUP($A3199,'Result Entry'!$B$9:$FW$108,174,0)))</f>
        <v/>
      </c>
      <c r="N3223" s="2076"/>
      <c r="O3223" s="1535" t="str">
        <f>VLOOKUP($A3199,'Result Entry'!$B$9:$FW$108,175,0)</f>
        <v/>
      </c>
      <c r="P3223" s="1534"/>
      <c r="Q3223" s="2077" t="str">
        <f>IF($L3203="TC",0,IF($L3203="Nso",0,VLOOKUP($A3199,'Result Entry'!$B$9:$FW$108,177,0)))</f>
        <v/>
      </c>
      <c r="R3223" s="610"/>
    </row>
    <row r="3224" spans="8:8" ht="33.75" customHeight="1">
      <c r="A3224" s="1954"/>
      <c r="B3224" s="1986" t="s">
        <v>70</v>
      </c>
      <c r="C3224" s="2078" t="s">
        <v>59</v>
      </c>
      <c r="D3224" s="2079"/>
      <c r="E3224" s="2079"/>
      <c r="F3224" s="2079"/>
      <c r="G3224" s="2079"/>
      <c r="H3224" s="2079"/>
      <c r="I3224" s="2080"/>
      <c r="J3224" s="1592" t="s">
        <v>60</v>
      </c>
      <c r="K3224" s="1592"/>
      <c r="L3224" s="1592"/>
      <c r="M3224" s="1593"/>
      <c r="N3224" s="1760">
        <f>VLOOKUP($A3199,'Result Entry'!$B$9:$FW$108,168,0)</f>
        <v>0.0</v>
      </c>
      <c r="O3224" s="1761"/>
      <c r="P3224" s="2081" t="s">
        <v>38</v>
      </c>
      <c r="Q3224" s="2082"/>
      <c r="R3224" s="610"/>
    </row>
    <row r="3225" spans="8:8" ht="33.75" customHeight="1">
      <c r="A3225" s="1954"/>
      <c r="B3225" s="1986" t="s">
        <v>70</v>
      </c>
      <c r="C3225" s="1598" t="s">
        <v>244</v>
      </c>
      <c r="D3225" s="1599"/>
      <c r="E3225" s="1599"/>
      <c r="F3225" s="2083" t="s">
        <v>158</v>
      </c>
      <c r="G3225" s="2084"/>
      <c r="H3225" s="2085"/>
      <c r="I3225" s="2086" t="s">
        <v>242</v>
      </c>
      <c r="J3225" s="1603" t="s">
        <v>61</v>
      </c>
      <c r="K3225" s="1603"/>
      <c r="L3225" s="1603"/>
      <c r="M3225" s="1604"/>
      <c r="N3225" s="1762">
        <f>VLOOKUP($A3199,'Result Entry'!$B$9:$FW$108,169,0)</f>
        <v>0.0</v>
      </c>
      <c r="O3225" s="1763"/>
      <c r="P3225" s="1607" t="str">
        <f>VLOOKUP($A3199,'Result Entry'!$B$9:$FW$108,170,0)</f>
        <v/>
      </c>
      <c r="Q3225" s="2087"/>
      <c r="R3225" s="610"/>
    </row>
    <row r="3226" spans="8:8" ht="33.75" customHeight="1">
      <c r="A3226" s="1954"/>
      <c r="B3226" s="1986" t="s">
        <v>70</v>
      </c>
      <c r="C3226" s="1598"/>
      <c r="D3226" s="1599"/>
      <c r="E3226" s="1599"/>
      <c r="F3226" s="2088"/>
      <c r="G3226" s="2089"/>
      <c r="H3226" s="2090"/>
      <c r="I3226" s="2091" t="s">
        <v>100</v>
      </c>
      <c r="J3226" s="1612" t="s">
        <v>62</v>
      </c>
      <c r="K3226" s="1612"/>
      <c r="L3226" s="1612"/>
      <c r="M3226" s="1613"/>
      <c r="N3226" s="2092">
        <f>IF($L3203="TC","Transferred",IF($L3203="Nso","NameSeparated",VLOOKUP($A3199,'Result Entry'!$B$9:$FW$108,178,0)))</f>
        <v>0.0</v>
      </c>
      <c r="O3226" s="2092"/>
      <c r="P3226" s="2092"/>
      <c r="Q3226" s="2093"/>
      <c r="R3226" s="610"/>
    </row>
    <row r="3227" spans="8:8" ht="33.75" customHeight="1">
      <c r="A3227" s="1954"/>
      <c r="B3227" s="1986" t="s">
        <v>70</v>
      </c>
      <c r="C3227" s="1766" t="str">
        <f>'Result Entry'!$DU$3</f>
        <v>Foundation Of Information Tech.</v>
      </c>
      <c r="D3227" s="1767"/>
      <c r="E3227" s="1768"/>
      <c r="F3227" s="1769" t="str">
        <f>IF(OR($L3203="TC",$L3203="Nso"),"",VLOOKUP($A3199,'Result Entry'!$B$9:$GS$108,196,0))</f>
        <v>0/200</v>
      </c>
      <c r="G3227" s="1769"/>
      <c r="H3227" s="1769"/>
      <c r="I3227" s="1770" t="str">
        <f>IF(F3227="","",VLOOKUP($A3199,'Result Entry'!$B$9:$GS$108,137,0))</f>
        <v/>
      </c>
      <c r="J3227" s="1621" t="s">
        <v>72</v>
      </c>
      <c r="K3227" s="1621"/>
      <c r="L3227" s="1621"/>
      <c r="M3227" s="1622"/>
      <c r="N3227" s="2094">
        <f>'Result Entry'!$T$2</f>
        <v>45041.0</v>
      </c>
      <c r="O3227" s="2095"/>
      <c r="P3227" s="2095"/>
      <c r="Q3227" s="2096"/>
      <c r="R3227" s="610"/>
    </row>
    <row r="3228" spans="8:8" ht="33.75" customHeight="1">
      <c r="A3228" s="1954"/>
      <c r="B3228" s="1986" t="s">
        <v>70</v>
      </c>
      <c r="C3228" s="1774" t="str">
        <f>'Result Entry'!$EI$3</f>
        <v>G.I.A.I.-II</v>
      </c>
      <c r="D3228" s="1775"/>
      <c r="E3228" s="1776"/>
      <c r="F3228" s="1769" t="str">
        <f>IF(OR($L3203="TC",$L3203="Nso"),"",VLOOKUP($A3199,'Result Entry'!$B$9:$GS$108,200,0))</f>
        <v>0/200</v>
      </c>
      <c r="G3228" s="1769"/>
      <c r="H3228" s="1769"/>
      <c r="I3228" s="1770" t="str">
        <f>IF(F3228="","",VLOOKUP($A3199,'Result Entry'!$B$9:$GS$108,149,0))</f>
        <v/>
      </c>
      <c r="J3228" s="1626"/>
      <c r="K3228" s="1627"/>
      <c r="L3228" s="1627"/>
      <c r="M3228" s="1627"/>
      <c r="N3228" s="1627"/>
      <c r="O3228" s="1627"/>
      <c r="P3228" s="1627"/>
      <c r="Q3228" s="2097"/>
      <c r="R3228" s="610"/>
    </row>
    <row r="3229" spans="8:8" ht="33.75" customHeight="1">
      <c r="A3229" s="1954"/>
      <c r="B3229" s="1986" t="s">
        <v>70</v>
      </c>
      <c r="C3229" s="1774" t="str">
        <f>'Result Entry'!$EU$3</f>
        <v>SOC.SER.PLAN</v>
      </c>
      <c r="D3229" s="1775"/>
      <c r="E3229" s="1776"/>
      <c r="F3229" s="1769" t="str">
        <f>IF(OR($L3203="TC",$L3203="Nso"),"",VLOOKUP($A3199,'Result Entry'!$B$9:$HS$108,204,0))</f>
        <v>0/200</v>
      </c>
      <c r="G3229" s="1769"/>
      <c r="H3229" s="1769"/>
      <c r="I3229" s="1770" t="str">
        <f>IF(F3229="","",VLOOKUP($A3199,'Result Entry'!$B$9:$GS$108,161,0))</f>
        <v/>
      </c>
      <c r="J3229" s="1629" t="s">
        <v>175</v>
      </c>
      <c r="K3229" s="2098"/>
      <c r="L3229" s="2098"/>
      <c r="M3229" s="1630"/>
      <c r="N3229" s="2099"/>
      <c r="O3229" s="2100"/>
      <c r="P3229" s="2100"/>
      <c r="Q3229" s="2101"/>
      <c r="R3229" s="610"/>
    </row>
    <row r="3230" spans="8:8" ht="33.75" customHeight="1">
      <c r="A3230" s="1954"/>
      <c r="B3230" s="1986" t="s">
        <v>70</v>
      </c>
      <c r="C3230" s="1774" t="str">
        <f>'Result Entry'!$FG$3</f>
        <v>Jeewan Kaushal</v>
      </c>
      <c r="D3230" s="1775"/>
      <c r="E3230" s="1776"/>
      <c r="F3230" s="1769" t="str">
        <f>IF(OR($L3203="TC",$L3203="Nso"),"",VLOOKUP($A3199,'Result Entry'!$B$9:$HS$108,208,0))</f>
        <v>0/100</v>
      </c>
      <c r="G3230" s="1769"/>
      <c r="H3230" s="1769"/>
      <c r="I3230" s="1770" t="str">
        <f>IF(F3230="","",VLOOKUP($A3199,'Result Entry'!$B$9:$HS$108,167,0))</f>
        <v/>
      </c>
      <c r="J3230" s="1629" t="s">
        <v>149</v>
      </c>
      <c r="K3230" s="2098"/>
      <c r="L3230" s="2098"/>
      <c r="M3230" s="1630"/>
      <c r="N3230" s="1630"/>
      <c r="O3230" s="1630"/>
      <c r="P3230" s="1630"/>
      <c r="Q3230" s="2102"/>
      <c r="R3230" s="610"/>
    </row>
    <row r="3231" spans="8:8" ht="33.75" customHeight="1">
      <c r="A3231" s="1954"/>
      <c r="B3231" s="1986" t="s">
        <v>70</v>
      </c>
      <c r="C3231" s="1777" t="s">
        <v>181</v>
      </c>
      <c r="D3231" s="1778"/>
      <c r="E3231" s="1779"/>
      <c r="F3231" s="2103" t="s">
        <v>182</v>
      </c>
      <c r="G3231" s="2104"/>
      <c r="H3231" s="2105"/>
      <c r="I3231" s="1782" t="s">
        <v>31</v>
      </c>
      <c r="J3231" s="1629" t="s">
        <v>176</v>
      </c>
      <c r="K3231" s="2098"/>
      <c r="L3231" s="2098"/>
      <c r="M3231" s="1630"/>
      <c r="N3231" s="1630"/>
      <c r="O3231" s="1630"/>
      <c r="P3231" s="1630"/>
      <c r="Q3231" s="2102"/>
      <c r="R3231" s="610"/>
    </row>
    <row r="3232" spans="8:8" ht="33.75" customHeight="1">
      <c r="A3232" s="1954"/>
      <c r="B3232" s="1986" t="s">
        <v>70</v>
      </c>
      <c r="C3232" s="1783"/>
      <c r="D3232" s="1784"/>
      <c r="E3232" s="1785"/>
      <c r="F3232" s="1786" t="s">
        <v>245</v>
      </c>
      <c r="G3232" s="2106"/>
      <c r="H3232" s="1787"/>
      <c r="I3232" s="1788" t="s">
        <v>63</v>
      </c>
      <c r="J3232" s="1647" t="s">
        <v>68</v>
      </c>
      <c r="K3232" s="1648"/>
      <c r="L3232" s="1648"/>
      <c r="M3232" s="1648"/>
      <c r="N3232" s="1648"/>
      <c r="O3232" s="1648"/>
      <c r="P3232" s="1648"/>
      <c r="Q3232" s="2107"/>
      <c r="R3232" s="610"/>
    </row>
    <row r="3233" spans="8:8" ht="33.75" customHeight="1">
      <c r="A3233" s="1954"/>
      <c r="B3233" s="1986" t="s">
        <v>70</v>
      </c>
      <c r="C3233" s="1783"/>
      <c r="D3233" s="1784"/>
      <c r="E3233" s="1785"/>
      <c r="F3233" s="1786" t="s">
        <v>246</v>
      </c>
      <c r="G3233" s="2106"/>
      <c r="H3233" s="1787"/>
      <c r="I3233" s="1788" t="s">
        <v>64</v>
      </c>
      <c r="J3233" s="1650"/>
      <c r="K3233" s="1651"/>
      <c r="L3233" s="1651"/>
      <c r="M3233" s="1651"/>
      <c r="N3233" s="1651"/>
      <c r="O3233" s="1651"/>
      <c r="P3233" s="1651"/>
      <c r="Q3233" s="2108"/>
      <c r="R3233" s="610"/>
    </row>
    <row r="3234" spans="8:8" ht="33.75" customHeight="1">
      <c r="A3234" s="1954"/>
      <c r="B3234" s="1986" t="s">
        <v>70</v>
      </c>
      <c r="C3234" s="1783"/>
      <c r="D3234" s="1784"/>
      <c r="E3234" s="1785"/>
      <c r="F3234" s="1786" t="s">
        <v>247</v>
      </c>
      <c r="G3234" s="2106"/>
      <c r="H3234" s="1787"/>
      <c r="I3234" s="1788" t="s">
        <v>66</v>
      </c>
      <c r="J3234" s="1650"/>
      <c r="K3234" s="1651"/>
      <c r="L3234" s="1651"/>
      <c r="M3234" s="1651"/>
      <c r="N3234" s="1651"/>
      <c r="O3234" s="1651"/>
      <c r="P3234" s="1651"/>
      <c r="Q3234" s="2108"/>
      <c r="R3234" s="610"/>
    </row>
    <row r="3235" spans="8:8" ht="33.75" customHeight="1">
      <c r="A3235" s="1954"/>
      <c r="B3235" s="1986" t="s">
        <v>70</v>
      </c>
      <c r="C3235" s="1783"/>
      <c r="D3235" s="1784"/>
      <c r="E3235" s="1785"/>
      <c r="F3235" s="1786" t="s">
        <v>248</v>
      </c>
      <c r="G3235" s="2106"/>
      <c r="H3235" s="1787"/>
      <c r="I3235" s="1788" t="s">
        <v>65</v>
      </c>
      <c r="J3235" s="1653" t="s">
        <v>81</v>
      </c>
      <c r="K3235" s="1654"/>
      <c r="L3235" s="1654"/>
      <c r="M3235" s="1654"/>
      <c r="N3235" s="1654"/>
      <c r="O3235" s="1654"/>
      <c r="P3235" s="1654"/>
      <c r="Q3235" s="2109"/>
      <c r="R3235" s="610"/>
    </row>
    <row r="3236" spans="8:8" ht="33.75" customHeight="1">
      <c r="A3236" s="1954"/>
      <c r="B3236" s="2110" t="s">
        <v>70</v>
      </c>
      <c r="C3236" s="2111"/>
      <c r="D3236" s="2112"/>
      <c r="E3236" s="2113"/>
      <c r="F3236" s="2114"/>
      <c r="G3236" s="2115"/>
      <c r="H3236" s="2115"/>
      <c r="I3236" s="2116"/>
      <c r="J3236" s="2117"/>
      <c r="K3236" s="2118"/>
      <c r="L3236" s="2118"/>
      <c r="M3236" s="2118"/>
      <c r="N3236" s="2118"/>
      <c r="O3236" s="2118"/>
      <c r="P3236" s="2118"/>
      <c r="Q3236" s="2119"/>
      <c r="R3236" s="610"/>
    </row>
    <row r="3237" spans="8:8" s="927" ht="48.75" customFormat="1" customHeight="1">
      <c r="A3237" s="1439"/>
      <c r="B3237" s="2120"/>
      <c r="C3237" s="2120"/>
      <c r="D3237" s="2120"/>
      <c r="E3237" s="2120"/>
      <c r="F3237" s="2120"/>
      <c r="G3237" s="2120"/>
      <c r="H3237" s="2120"/>
      <c r="I3237" s="2120"/>
      <c r="J3237" s="2120"/>
      <c r="K3237" s="2120"/>
      <c r="L3237" s="2120"/>
      <c r="M3237" s="2120"/>
      <c r="N3237" s="2120"/>
      <c r="O3237" s="2120"/>
      <c r="P3237" s="2120"/>
      <c r="Q3237" s="2120"/>
      <c r="R3237" s="610"/>
    </row>
    <row r="3238" spans="8:8" ht="9.75" customHeight="1">
      <c r="A3238" s="1949">
        <f>A3199+1</f>
        <v>84.0</v>
      </c>
      <c r="B3238" s="1949"/>
      <c r="C3238" s="1949"/>
      <c r="D3238" s="1949"/>
      <c r="E3238" s="1949"/>
      <c r="F3238" s="1949"/>
      <c r="G3238" s="1949"/>
      <c r="H3238" s="1949"/>
      <c r="I3238" s="1949"/>
      <c r="J3238" s="1949"/>
      <c r="K3238" s="1949"/>
      <c r="L3238" s="1949"/>
      <c r="M3238" s="1949"/>
      <c r="N3238" s="1949"/>
      <c r="O3238" s="1949"/>
      <c r="P3238" s="1949"/>
      <c r="Q3238" s="1949"/>
      <c r="R3238" s="1949"/>
    </row>
    <row r="3239" spans="8:8" ht="16.5" customHeight="1">
      <c r="A3239" s="1950"/>
      <c r="B3239" s="1951" t="s">
        <v>51</v>
      </c>
      <c r="C3239" s="1952"/>
      <c r="D3239" s="1952"/>
      <c r="E3239" s="1952"/>
      <c r="F3239" s="1952"/>
      <c r="G3239" s="1952"/>
      <c r="H3239" s="1952"/>
      <c r="I3239" s="1952"/>
      <c r="J3239" s="1952"/>
      <c r="K3239" s="1952"/>
      <c r="L3239" s="1952"/>
      <c r="M3239" s="1952"/>
      <c r="N3239" s="1952"/>
      <c r="O3239" s="1952"/>
      <c r="P3239" s="1952"/>
      <c r="Q3239" s="1953"/>
      <c r="R3239" s="610"/>
    </row>
    <row r="3240" spans="8:8" ht="62.25" customHeight="1">
      <c r="A3240" s="1954"/>
      <c r="B3240" s="1955"/>
      <c r="C3240" s="1956"/>
      <c r="D3240" s="1957" t="str">
        <f>Master!$E$8</f>
        <v>Govt. Sr. Secondary School </v>
      </c>
      <c r="E3240" s="1958"/>
      <c r="F3240" s="1958"/>
      <c r="G3240" s="1958"/>
      <c r="H3240" s="1958"/>
      <c r="I3240" s="1958"/>
      <c r="J3240" s="1958"/>
      <c r="K3240" s="1958"/>
      <c r="L3240" s="1958"/>
      <c r="M3240" s="1958"/>
      <c r="N3240" s="1958"/>
      <c r="O3240" s="1958"/>
      <c r="P3240" s="1958"/>
      <c r="Q3240" s="1959"/>
      <c r="R3240" s="610"/>
    </row>
    <row r="3241" spans="8:8" ht="33.0" customHeight="1">
      <c r="A3241" s="1954"/>
      <c r="B3241" s="1960"/>
      <c r="C3241" s="1961"/>
      <c r="D3241" s="1962" t="str">
        <f>Master!$E$11</f>
        <v>P.S.-Bapini (Jodhpur)</v>
      </c>
      <c r="E3241" s="1962"/>
      <c r="F3241" s="1962"/>
      <c r="G3241" s="1962"/>
      <c r="H3241" s="1962"/>
      <c r="I3241" s="1962"/>
      <c r="J3241" s="1962"/>
      <c r="K3241" s="1962"/>
      <c r="L3241" s="1962"/>
      <c r="M3241" s="1962"/>
      <c r="N3241" s="1962"/>
      <c r="O3241" s="1962"/>
      <c r="P3241" s="1962"/>
      <c r="Q3241" s="1963"/>
      <c r="R3241" s="610"/>
    </row>
    <row r="3242" spans="8:8" ht="21.75" customHeight="1">
      <c r="A3242" s="1954"/>
      <c r="B3242" s="1964"/>
      <c r="C3242" s="1965" t="s">
        <v>151</v>
      </c>
      <c r="D3242" s="1966"/>
      <c r="E3242" s="1966"/>
      <c r="F3242" s="1966"/>
      <c r="G3242" s="1966"/>
      <c r="H3242" s="1967"/>
      <c r="I3242" s="1968" t="s">
        <v>128</v>
      </c>
      <c r="J3242" s="1969"/>
      <c r="K3242" s="1969"/>
      <c r="L3242" s="1970">
        <f>VLOOKUP(A3238,'Result Entry'!$B$6:$K$108,6,0)</f>
        <v>0.0</v>
      </c>
      <c r="M3242" s="1971"/>
      <c r="N3242" s="1972" t="s">
        <v>69</v>
      </c>
      <c r="O3242" s="1973"/>
      <c r="P3242" s="1974">
        <f>Master!$E$14</f>
        <v>8.151106901E9</v>
      </c>
      <c r="Q3242" s="1975"/>
      <c r="R3242" s="610"/>
    </row>
    <row r="3243" spans="8:8" ht="21.75" customHeight="1">
      <c r="A3243" s="1954"/>
      <c r="B3243" s="1976"/>
      <c r="C3243" s="1965"/>
      <c r="D3243" s="1966"/>
      <c r="E3243" s="1966"/>
      <c r="F3243" s="1966"/>
      <c r="G3243" s="1966"/>
      <c r="H3243" s="1967"/>
      <c r="I3243" s="1968"/>
      <c r="J3243" s="1969"/>
      <c r="K3243" s="1969"/>
      <c r="L3243" s="1970"/>
      <c r="M3243" s="1971"/>
      <c r="N3243" s="1470" t="s">
        <v>67</v>
      </c>
      <c r="O3243" s="1471"/>
      <c r="P3243" s="1472"/>
      <c r="Q3243" s="1977"/>
      <c r="R3243" s="610"/>
    </row>
    <row r="3244" spans="8:8" ht="21.75" customHeight="1">
      <c r="A3244" s="1954"/>
      <c r="B3244" s="1976"/>
      <c r="C3244" s="1978"/>
      <c r="D3244" s="1979"/>
      <c r="E3244" s="1979"/>
      <c r="F3244" s="1979"/>
      <c r="G3244" s="1979"/>
      <c r="H3244" s="1980"/>
      <c r="I3244" s="1981"/>
      <c r="J3244" s="1982"/>
      <c r="K3244" s="1982"/>
      <c r="L3244" s="1983"/>
      <c r="M3244" s="1984"/>
      <c r="N3244" s="1479" t="s">
        <v>52</v>
      </c>
      <c r="O3244" s="1480"/>
      <c r="P3244" s="1481" t="str">
        <f>Master!$E$6</f>
        <v>2022-23</v>
      </c>
      <c r="Q3244" s="1985"/>
      <c r="R3244" s="610"/>
    </row>
    <row r="3245" spans="8:8" ht="33.75" customHeight="1">
      <c r="A3245" s="1954"/>
      <c r="B3245" s="1986" t="s">
        <v>70</v>
      </c>
      <c r="C3245" s="1677" t="s">
        <v>21</v>
      </c>
      <c r="D3245" s="1678"/>
      <c r="E3245" s="1678"/>
      <c r="F3245" s="1678"/>
      <c r="G3245" s="1679"/>
      <c r="H3245" s="1680" t="s">
        <v>150</v>
      </c>
      <c r="I3245" s="1681">
        <f>VLOOKUP($A3238,'Result Entry'!$B$9:$FW$108,4,0)</f>
        <v>0.0</v>
      </c>
      <c r="J3245" s="1681"/>
      <c r="K3245" s="1681"/>
      <c r="L3245" s="1681"/>
      <c r="M3245" s="1681"/>
      <c r="N3245" s="1681"/>
      <c r="O3245" s="1681"/>
      <c r="P3245" s="1681"/>
      <c r="Q3245" s="1987"/>
      <c r="R3245" s="610"/>
    </row>
    <row r="3246" spans="8:8" ht="33.75" customHeight="1">
      <c r="A3246" s="1954"/>
      <c r="B3246" s="1986" t="s">
        <v>70</v>
      </c>
      <c r="C3246" s="1683" t="s">
        <v>23</v>
      </c>
      <c r="D3246" s="1684"/>
      <c r="E3246" s="1684"/>
      <c r="F3246" s="1684"/>
      <c r="G3246" s="1685"/>
      <c r="H3246" s="1686" t="s">
        <v>150</v>
      </c>
      <c r="I3246" s="1687">
        <f>VLOOKUP($A3238,'Result Entry'!$B$9:$FW$108,7,0)</f>
        <v>0.0</v>
      </c>
      <c r="J3246" s="1687"/>
      <c r="K3246" s="1687"/>
      <c r="L3246" s="1687"/>
      <c r="M3246" s="1687"/>
      <c r="N3246" s="1687"/>
      <c r="O3246" s="1687"/>
      <c r="P3246" s="1687"/>
      <c r="Q3246" s="1988"/>
      <c r="R3246" s="610"/>
    </row>
    <row r="3247" spans="8:8" ht="33.75" customHeight="1">
      <c r="A3247" s="1954"/>
      <c r="B3247" s="1986" t="s">
        <v>70</v>
      </c>
      <c r="C3247" s="1683" t="s">
        <v>24</v>
      </c>
      <c r="D3247" s="1684"/>
      <c r="E3247" s="1684"/>
      <c r="F3247" s="1684"/>
      <c r="G3247" s="1685"/>
      <c r="H3247" s="1686" t="s">
        <v>150</v>
      </c>
      <c r="I3247" s="1687">
        <f>VLOOKUP($A3238,'Result Entry'!$B$9:$FW$108,8,0)</f>
        <v>0.0</v>
      </c>
      <c r="J3247" s="1687"/>
      <c r="K3247" s="1687"/>
      <c r="L3247" s="1687"/>
      <c r="M3247" s="1687"/>
      <c r="N3247" s="1687"/>
      <c r="O3247" s="1687"/>
      <c r="P3247" s="1687"/>
      <c r="Q3247" s="1988"/>
      <c r="R3247" s="610"/>
    </row>
    <row r="3248" spans="8:8" ht="33.75" customHeight="1">
      <c r="A3248" s="1954"/>
      <c r="B3248" s="1986" t="s">
        <v>70</v>
      </c>
      <c r="C3248" s="1683" t="s">
        <v>53</v>
      </c>
      <c r="D3248" s="1684"/>
      <c r="E3248" s="1684"/>
      <c r="F3248" s="1684"/>
      <c r="G3248" s="1685"/>
      <c r="H3248" s="1686" t="s">
        <v>150</v>
      </c>
      <c r="I3248" s="1687">
        <f>VLOOKUP($A3238,'Result Entry'!$B$9:$FW$108,9,0)</f>
        <v>0.0</v>
      </c>
      <c r="J3248" s="1687"/>
      <c r="K3248" s="1687"/>
      <c r="L3248" s="1687"/>
      <c r="M3248" s="1687"/>
      <c r="N3248" s="1687"/>
      <c r="O3248" s="1687"/>
      <c r="P3248" s="1687"/>
      <c r="Q3248" s="1988"/>
      <c r="R3248" s="610"/>
    </row>
    <row r="3249" spans="8:8" ht="33.75" customHeight="1">
      <c r="A3249" s="1954"/>
      <c r="B3249" s="1986" t="s">
        <v>70</v>
      </c>
      <c r="C3249" s="1683" t="s">
        <v>54</v>
      </c>
      <c r="D3249" s="1684"/>
      <c r="E3249" s="1684"/>
      <c r="F3249" s="1684"/>
      <c r="G3249" s="1685"/>
      <c r="H3249" s="1686" t="s">
        <v>150</v>
      </c>
      <c r="I3249" s="1689" t="str">
        <f>CONCATENATE('Result Entry'!$G$4,'Result Entry'!$J$4)</f>
        <v>11(A)</v>
      </c>
      <c r="J3249" s="1687"/>
      <c r="K3249" s="1687"/>
      <c r="L3249" s="1687"/>
      <c r="M3249" s="1687"/>
      <c r="N3249" s="1687"/>
      <c r="O3249" s="1687"/>
      <c r="P3249" s="1687"/>
      <c r="Q3249" s="1988"/>
      <c r="R3249" s="610"/>
    </row>
    <row r="3250" spans="8:8" ht="33.75" customHeight="1">
      <c r="A3250" s="1954"/>
      <c r="B3250" s="1986" t="s">
        <v>70</v>
      </c>
      <c r="C3250" s="1742" t="s">
        <v>26</v>
      </c>
      <c r="D3250" s="1763"/>
      <c r="E3250" s="1763"/>
      <c r="F3250" s="1763"/>
      <c r="G3250" s="1989"/>
      <c r="H3250" s="1693" t="s">
        <v>150</v>
      </c>
      <c r="I3250" s="1694">
        <f>VLOOKUP($A3238,'Result Entry'!$B$9:$FW$108,10,0)</f>
        <v>0.0</v>
      </c>
      <c r="J3250" s="1694"/>
      <c r="K3250" s="1694"/>
      <c r="L3250" s="1694"/>
      <c r="M3250" s="1694"/>
      <c r="N3250" s="1694"/>
      <c r="O3250" s="1694"/>
      <c r="P3250" s="1694"/>
      <c r="Q3250" s="1990"/>
      <c r="R3250" s="610"/>
    </row>
    <row r="3251" spans="8:8" ht="33.75" customHeight="1">
      <c r="A3251" s="1954"/>
      <c r="B3251" s="1986" t="s">
        <v>70</v>
      </c>
      <c r="C3251" s="1991" t="s">
        <v>244</v>
      </c>
      <c r="D3251" s="1992"/>
      <c r="E3251" s="1993" t="s">
        <v>73</v>
      </c>
      <c r="F3251" s="1994" t="s">
        <v>74</v>
      </c>
      <c r="G3251" s="1994" t="s">
        <v>230</v>
      </c>
      <c r="H3251" s="1995" t="s">
        <v>169</v>
      </c>
      <c r="I3251" s="1701" t="s">
        <v>56</v>
      </c>
      <c r="J3251" s="1996"/>
      <c r="K3251" s="1996"/>
      <c r="L3251" s="1997" t="s">
        <v>231</v>
      </c>
      <c r="M3251" s="1998" t="s">
        <v>85</v>
      </c>
      <c r="N3251" s="1998"/>
      <c r="O3251" s="1999"/>
      <c r="P3251" s="2000" t="s">
        <v>77</v>
      </c>
      <c r="Q3251" s="2001" t="s">
        <v>99</v>
      </c>
      <c r="R3251" s="610"/>
    </row>
    <row r="3252" spans="8:8" ht="33.75" customHeight="1">
      <c r="A3252" s="1954"/>
      <c r="B3252" s="1986" t="s">
        <v>70</v>
      </c>
      <c r="C3252" s="2002"/>
      <c r="D3252" s="2003"/>
      <c r="E3252" s="2004"/>
      <c r="F3252" s="2005"/>
      <c r="G3252" s="2005"/>
      <c r="H3252" s="2006"/>
      <c r="I3252" s="2007" t="s">
        <v>233</v>
      </c>
      <c r="J3252" s="2008" t="s">
        <v>87</v>
      </c>
      <c r="K3252" s="2009" t="s">
        <v>109</v>
      </c>
      <c r="L3252" s="2010"/>
      <c r="M3252" s="2007" t="s">
        <v>233</v>
      </c>
      <c r="N3252" s="2008" t="s">
        <v>87</v>
      </c>
      <c r="O3252" s="2011" t="s">
        <v>110</v>
      </c>
      <c r="P3252" s="2012"/>
      <c r="Q3252" s="2013"/>
      <c r="R3252" s="610"/>
    </row>
    <row r="3253" spans="8:8" s="2014" ht="33.75" customFormat="1" customHeight="1">
      <c r="A3253" s="1954"/>
      <c r="B3253" s="1986" t="s">
        <v>70</v>
      </c>
      <c r="C3253" s="2015" t="s">
        <v>57</v>
      </c>
      <c r="D3253" s="2016"/>
      <c r="E3253" s="2017">
        <f>'Result Entry'!$L$7</f>
        <v>10.0</v>
      </c>
      <c r="F3253" s="2018">
        <f>'Result Entry'!$M$7</f>
        <v>10.0</v>
      </c>
      <c r="G3253" s="2018">
        <f>'Result Entry'!$N$7</f>
        <v>10.0</v>
      </c>
      <c r="H3253" s="2019">
        <f>SUM(E3253:G3253)</f>
        <v>30.0</v>
      </c>
      <c r="I3253" s="2020" t="s">
        <v>243</v>
      </c>
      <c r="J3253" s="2021" t="s">
        <v>243</v>
      </c>
      <c r="K3253" s="2022">
        <f>'Result Entry'!$P$7</f>
        <v>70.0</v>
      </c>
      <c r="L3253" s="2023">
        <f>SUM(H3253,K3253)</f>
        <v>100.0</v>
      </c>
      <c r="M3253" s="2020" t="s">
        <v>243</v>
      </c>
      <c r="N3253" s="2021" t="s">
        <v>243</v>
      </c>
      <c r="O3253" s="2019">
        <f>'Result Entry'!$R$7</f>
        <v>100.0</v>
      </c>
      <c r="P3253" s="2024">
        <f>SUM(L3253,O3253)</f>
        <v>200.0</v>
      </c>
      <c r="Q3253" s="2025"/>
      <c r="R3253" s="610"/>
    </row>
    <row r="3254" spans="8:8" s="1538" ht="33.75" customFormat="1" customHeight="1">
      <c r="A3254" s="1954"/>
      <c r="B3254" s="1986" t="s">
        <v>70</v>
      </c>
      <c r="C3254" s="1540" t="str">
        <f>'Result Entry'!$L$3</f>
        <v>HINDI Comp.</v>
      </c>
      <c r="D3254" s="1541"/>
      <c r="E3254" s="1728">
        <f>IF($L3242="TC",0,IF($L3242="Nso",0,VLOOKUP($A3238,'Result Entry'!$B$9:$FW$108,11,0)))</f>
        <v>0.0</v>
      </c>
      <c r="F3254" s="1729">
        <f>IF($L3242="TC",0,IF($L3242="Nso",0,VLOOKUP($A3238,'Result Entry'!$B$9:$FW$108,12,0)))</f>
        <v>0.0</v>
      </c>
      <c r="G3254" s="1729">
        <f>IF($L3242="TC",0,IF($L3242="Nso",0,VLOOKUP($A3238,'Result Entry'!$B$9:$FW$108,13,0)))</f>
        <v>0.0</v>
      </c>
      <c r="H3254" s="2026">
        <f>SUM(E3254:G3254)</f>
        <v>0.0</v>
      </c>
      <c r="I3254" s="2027" t="str">
        <f>CONCATENATE(U3254,"/",'Result Entry'!$P$7)</f>
        <v>0/70</v>
      </c>
      <c r="J3254" s="2028" t="str">
        <f>IF(V3254=0,"--",CONCATENATE(V3254,"/"))</f>
        <v>--</v>
      </c>
      <c r="K3254" s="2029">
        <f>SUM(U3254:V3254)</f>
        <v>0.0</v>
      </c>
      <c r="L3254" s="2030">
        <f>SUM(H3254,K3254)</f>
        <v>0.0</v>
      </c>
      <c r="M3254" s="2027" t="str">
        <f>CONCATENATE(W3254,"/",'Result Entry'!$R$7)</f>
        <v>0/100</v>
      </c>
      <c r="N3254" s="2028" t="str">
        <f>IF(X3254=0,"--",CONCATENATE(X3254,"/"))</f>
        <v>--</v>
      </c>
      <c r="O3254" s="2031">
        <f>SUM(W3254:X3254)</f>
        <v>0.0</v>
      </c>
      <c r="P3254" s="1734">
        <f>SUM(L3254,O3254)</f>
        <v>0.0</v>
      </c>
      <c r="Q3254" s="2032" t="str">
        <f>IF($L3242="TC",0,IF($L3242="Nso",0,VLOOKUP($A3238,'Result Entry'!$B$9:$FW$108,24,0)))</f>
        <v/>
      </c>
      <c r="R3254" s="610"/>
      <c r="U3254" s="2033">
        <f>IF($L3242="TC",0,IF($L3242="Nso",0,VLOOKUP($A3238,'Result Entry'!$B$9:$FW$108,15,0)))</f>
        <v>0.0</v>
      </c>
      <c r="V3254" s="2033">
        <v>0.0</v>
      </c>
      <c r="W3254" s="2033">
        <f>IF($L3242="TC",0,IF($L3242="Nso",0,VLOOKUP($A3238,'Result Entry'!$B$9:$FW$108,17,0)))</f>
        <v>0.0</v>
      </c>
      <c r="X3254" s="2033">
        <v>0.0</v>
      </c>
    </row>
    <row r="3255" spans="8:8" s="1538" ht="33.75" customFormat="1" customHeight="1">
      <c r="A3255" s="1954"/>
      <c r="B3255" s="1986" t="s">
        <v>70</v>
      </c>
      <c r="C3255" s="1551" t="str">
        <f>'Result Entry'!$Z$3</f>
        <v>ENGLISH Comp.</v>
      </c>
      <c r="D3255" s="1552"/>
      <c r="E3255" s="1728">
        <f>IF($L3242="TC",0,IF($L3242="Nso",0,VLOOKUP($A3238,'Result Entry'!$B$9:$FW$108,25,0)))</f>
        <v>0.0</v>
      </c>
      <c r="F3255" s="1729">
        <f>IF($L3242="TC",0,IF($L3242="Nso",0,VLOOKUP($A3238,'Result Entry'!$B$9:$FW$108,26,0)))</f>
        <v>0.0</v>
      </c>
      <c r="G3255" s="1729">
        <f>IF($L3242="TC",0,IF($L3242="Nso",0,VLOOKUP($A3238,'Result Entry'!$B$9:$FW$108,27,0)))</f>
        <v>0.0</v>
      </c>
      <c r="H3255" s="2034">
        <f t="shared" si="415" ref="H3255:H3260">SUM(E3255:G3255)</f>
        <v>0.0</v>
      </c>
      <c r="I3255" s="2035" t="str">
        <f>CONCATENATE(U3255,"/",'Result Entry'!$AD$7)</f>
        <v>0/70</v>
      </c>
      <c r="J3255" s="2036" t="str">
        <f>IF(V3255=0,"--",CONCATENATE(V3255,"/"))</f>
        <v>--</v>
      </c>
      <c r="K3255" s="2037">
        <f t="shared" si="416" ref="K3255:K3260">SUM(U3255:V3255)</f>
        <v>0.0</v>
      </c>
      <c r="L3255" s="2038">
        <f t="shared" si="417" ref="L3255:L3260">SUM(H3255,K3255)</f>
        <v>0.0</v>
      </c>
      <c r="M3255" s="2035" t="str">
        <f>CONCATENATE(W3255,"/",'Result Entry'!$AF$7)</f>
        <v>0/100</v>
      </c>
      <c r="N3255" s="2036" t="str">
        <f>IF(X3255=0,"--",CONCATENATE(X3255,"/"))</f>
        <v>--</v>
      </c>
      <c r="O3255" s="2031">
        <f t="shared" si="418" ref="O3255:O3260">SUM(W3255:X3255)</f>
        <v>0.0</v>
      </c>
      <c r="P3255" s="1734">
        <f t="shared" si="419" ref="P3255:P3260">SUM(L3255,O3255)</f>
        <v>0.0</v>
      </c>
      <c r="Q3255" s="2032" t="str">
        <f>IF($L3242="TC",0,IF($L3242="Nso",0,VLOOKUP($A3238,'Result Entry'!$B$9:$FW$108,38,0)))</f>
        <v/>
      </c>
      <c r="R3255" s="610"/>
      <c r="U3255" s="2039">
        <f>IF($L3242="TC",0,IF($L3242="Nso",0,VLOOKUP($A3238,'Result Entry'!$B$9:$FW$108,29,0)))</f>
        <v>0.0</v>
      </c>
      <c r="V3255" s="2039">
        <v>0.0</v>
      </c>
      <c r="W3255" s="2039">
        <f>IF($L3242="TC",0,IF($L3242="Nso",0,VLOOKUP($A3238,'Result Entry'!$B$9:$FW$108,31,0)))</f>
        <v>0.0</v>
      </c>
      <c r="X3255" s="2039">
        <v>0.0</v>
      </c>
    </row>
    <row r="3256" spans="8:8" s="1538" ht="33.75" customFormat="1" customHeight="1">
      <c r="A3256" s="1954"/>
      <c r="B3256" s="1986" t="s">
        <v>70</v>
      </c>
      <c r="C3256" s="1551">
        <f>IF(Y3256&gt;=1,'Result Entry'!$AO$3,0)</f>
        <v>0.0</v>
      </c>
      <c r="D3256" s="1552"/>
      <c r="E3256" s="1728">
        <f>IF($L3242="TC",0,IF($L3242="Nso",0,VLOOKUP($A3238,'Result Entry'!$B$9:$FW$108,40,0)))</f>
        <v>0.0</v>
      </c>
      <c r="F3256" s="1729">
        <f>IF($L3242="TC",0,IF($L3242="Nso",0,VLOOKUP($A3238,'Result Entry'!$B$9:$FW$108,41,0)))</f>
        <v>0.0</v>
      </c>
      <c r="G3256" s="1729">
        <f>IF($L3242="TC",0,IF($L3242="Nso",0,VLOOKUP($A3238,'Result Entry'!$B$9:$FW$108,42,0)))</f>
        <v>0.0</v>
      </c>
      <c r="H3256" s="2034">
        <f t="shared" si="415"/>
        <v>0.0</v>
      </c>
      <c r="I3256" s="2035" t="str">
        <f>CONCATENATE(U3256,"/",'Result Entry'!$AS$7)</f>
        <v>0/40</v>
      </c>
      <c r="J3256" s="2036" t="str">
        <f>IF(V3256=0,"--",CONCATENATE(V3256,"/",'Result Entry'!$AT$7))</f>
        <v>--</v>
      </c>
      <c r="K3256" s="2037">
        <f t="shared" si="416"/>
        <v>0.0</v>
      </c>
      <c r="L3256" s="2038">
        <f t="shared" si="417"/>
        <v>0.0</v>
      </c>
      <c r="M3256" s="2035" t="str">
        <f>CONCATENATE(W3256,"/",'Result Entry'!$AW$7)</f>
        <v>0/100</v>
      </c>
      <c r="N3256" s="2036" t="str">
        <f>IF(X3256=0,"--",CONCATENATE(X3256,"/",'Result Entry'!$AX$7))</f>
        <v>--</v>
      </c>
      <c r="O3256" s="2031">
        <f t="shared" si="418"/>
        <v>0.0</v>
      </c>
      <c r="P3256" s="1734">
        <f t="shared" si="419"/>
        <v>0.0</v>
      </c>
      <c r="Q3256" s="2032" t="str">
        <f>IF($L3242="TC",0,IF($L3242="Nso",0,VLOOKUP($A3238,'Result Entry'!$B$9:$FW$108,55,0)))</f>
        <v/>
      </c>
      <c r="R3256" s="610"/>
      <c r="U3256" s="2039">
        <f>IF($L3242="TC",0,IF($L3242="Nso",0,VLOOKUP($A3238,'Result Entry'!$B$9:$FW$108,44,0)))</f>
        <v>0.0</v>
      </c>
      <c r="V3256" s="2039">
        <f>IF($L3242="TC",0,IF($L3242="Nso",0,VLOOKUP($A3238,'Result Entry'!$B$9:$FW$108,45,0)))</f>
        <v>0.0</v>
      </c>
      <c r="W3256" s="2039">
        <f>IF($L3242="TC",0,IF($L3242="Nso",0,VLOOKUP($A3238,'Result Entry'!$B$9:$FW$108,48,0)))</f>
        <v>0.0</v>
      </c>
      <c r="X3256" s="2039">
        <f>IF($L3242="TC",0,IF($L3242="Nso",0,VLOOKUP($A3238,'Result Entry'!$B$9:$FW$108,49,0)))</f>
        <v>0.0</v>
      </c>
      <c r="Y3256" s="2039">
        <f>VLOOKUP($A3238,'Result Entry'!$B$9:$FW$108,39,0)</f>
        <v>0.0</v>
      </c>
    </row>
    <row r="3257" spans="8:8" s="1538" ht="33.75" customFormat="1" customHeight="1">
      <c r="A3257" s="1954"/>
      <c r="B3257" s="1986" t="s">
        <v>70</v>
      </c>
      <c r="C3257" s="1551">
        <f>IF(Y3257&gt;=1,'Result Entry'!$BF$3,0)</f>
        <v>0.0</v>
      </c>
      <c r="D3257" s="1552"/>
      <c r="E3257" s="1728">
        <f>IF($L3242="TC",0,IF($L3242="Nso",0,VLOOKUP($A3238,'Result Entry'!$B$9:$FW$108,57,0)))</f>
        <v>0.0</v>
      </c>
      <c r="F3257" s="1729">
        <f>IF($L3242="TC",0,IF($L3242="Nso",0,VLOOKUP($A3238,'Result Entry'!$B$9:$FW$108,58,0)))</f>
        <v>0.0</v>
      </c>
      <c r="G3257" s="1729">
        <f>IF($L3242="TC",0,IF($L3242="Nso",0,VLOOKUP($A3238,'Result Entry'!$B$9:$FW$108,59,0)))</f>
        <v>0.0</v>
      </c>
      <c r="H3257" s="2034">
        <f t="shared" si="415"/>
        <v>0.0</v>
      </c>
      <c r="I3257" s="2035" t="str">
        <f>CONCATENATE(U3257,"/",'Result Entry'!$BJ$7)</f>
        <v>0/70</v>
      </c>
      <c r="J3257" s="2036" t="str">
        <f>IF(V3257=0,"--",CONCATENATE(V3257,"/",'Result Entry'!$BK$7))</f>
        <v>--</v>
      </c>
      <c r="K3257" s="2037">
        <f t="shared" si="416"/>
        <v>0.0</v>
      </c>
      <c r="L3257" s="2038">
        <f t="shared" si="417"/>
        <v>0.0</v>
      </c>
      <c r="M3257" s="2035" t="str">
        <f>CONCATENATE(W3257,"/",'Result Entry'!$BN$7)</f>
        <v>0/100</v>
      </c>
      <c r="N3257" s="2036" t="str">
        <f>IF(X3257=0,"--",CONCATENATE(X3257,"/",'Result Entry'!$BO$7))</f>
        <v>--</v>
      </c>
      <c r="O3257" s="2031">
        <f t="shared" si="418"/>
        <v>0.0</v>
      </c>
      <c r="P3257" s="1734">
        <f t="shared" si="419"/>
        <v>0.0</v>
      </c>
      <c r="Q3257" s="2032" t="str">
        <f>IF($L3242="TC",0,IF($L3242="Nso",0,VLOOKUP($A3238,'Result Entry'!$B$9:$FW$108,72,0)))</f>
        <v/>
      </c>
      <c r="R3257" s="610"/>
      <c r="U3257" s="2039">
        <f>IF($L3242="TC",0,IF($L3242="Nso",0,VLOOKUP($A3238,'Result Entry'!$B$9:$FW$108,61,0)))</f>
        <v>0.0</v>
      </c>
      <c r="V3257" s="2039">
        <f>IF($L3242="TC",0,IF($L3242="Nso",0,VLOOKUP($A3238,'Result Entry'!$B$9:$FW$108,62,0)))</f>
        <v>0.0</v>
      </c>
      <c r="W3257" s="2039">
        <f>IF($L3242="TC",0,IF($L3242="Nso",0,VLOOKUP($A3238,'Result Entry'!$B$9:$FW$108,65,0)))</f>
        <v>0.0</v>
      </c>
      <c r="X3257" s="2039">
        <f>IF($L3242="TC",0,IF($L3242="Nso",0,VLOOKUP($A3238,'Result Entry'!$B$9:$FW$108,66,0)))</f>
        <v>0.0</v>
      </c>
      <c r="Y3257" s="2039">
        <f>VLOOKUP($A3238,'Result Entry'!$B$9:$FW$108,56,0)</f>
        <v>0.0</v>
      </c>
    </row>
    <row r="3258" spans="8:8" s="1538" ht="33.75" customFormat="1" customHeight="1">
      <c r="A3258" s="1954"/>
      <c r="B3258" s="1986" t="s">
        <v>70</v>
      </c>
      <c r="C3258" s="1554">
        <f>IF(Y3258&gt;=1,'Result Entry'!$BW$3,0)</f>
        <v>0.0</v>
      </c>
      <c r="D3258" s="2040"/>
      <c r="E3258" s="2041">
        <f>IF($L3242="TC",0,IF($L3242="Nso",0,VLOOKUP($A3238,'Result Entry'!$B$9:$FW$108,74,0)))</f>
        <v>0.0</v>
      </c>
      <c r="F3258" s="2042">
        <f>IF($L3242="TC",0,IF($L3242="Nso",0,VLOOKUP($A3238,'Result Entry'!$B$9:$FW$108,75,0)))</f>
        <v>0.0</v>
      </c>
      <c r="G3258" s="2042">
        <f>IF($L3242="TC",0,IF($L3242="Nso",0,VLOOKUP($A3238,'Result Entry'!$B$9:$FW$108,76,0)))</f>
        <v>0.0</v>
      </c>
      <c r="H3258" s="2043">
        <f t="shared" si="415"/>
        <v>0.0</v>
      </c>
      <c r="I3258" s="2044" t="str">
        <f>CONCATENATE(U3258,"/",'Result Entry'!$CA$7)</f>
        <v>0/70</v>
      </c>
      <c r="J3258" s="2045" t="str">
        <f>IF(V3258=0,"--",CONCATENATE(V3258,"/",'Result Entry'!$CB$7))</f>
        <v>--</v>
      </c>
      <c r="K3258" s="2046">
        <f t="shared" si="416"/>
        <v>0.0</v>
      </c>
      <c r="L3258" s="2047">
        <f t="shared" si="417"/>
        <v>0.0</v>
      </c>
      <c r="M3258" s="2044" t="str">
        <f>CONCATENATE(W3258,"/",'Result Entry'!$CE$7)</f>
        <v>0/100</v>
      </c>
      <c r="N3258" s="2045" t="str">
        <f>IF(X3258=0,"--",CONCATENATE(X3258,"/",'Result Entry'!$CF$7))</f>
        <v>--</v>
      </c>
      <c r="O3258" s="2043">
        <f t="shared" si="418"/>
        <v>0.0</v>
      </c>
      <c r="P3258" s="2048">
        <f t="shared" si="419"/>
        <v>0.0</v>
      </c>
      <c r="Q3258" s="2049" t="str">
        <f>IF($L3242="TC",0,IF($L3242="Nso",0,VLOOKUP($A3238,'Result Entry'!$B$9:$FW$108,89,0)))</f>
        <v/>
      </c>
      <c r="R3258" s="610"/>
      <c r="U3258" s="2041">
        <f>IF($L3242="TC",0,IF($L3242="Nso",0,VLOOKUP($A3238,'Result Entry'!$B$9:$FW$108,78,0)))</f>
        <v>0.0</v>
      </c>
      <c r="V3258" s="2041">
        <f>IF($L3242="TC",0,IF($L3242="Nso",0,VLOOKUP($A3238,'Result Entry'!$B$9:$FW$108,79,0)))</f>
        <v>0.0</v>
      </c>
      <c r="W3258" s="2041">
        <f>IF($L3242="TC",0,IF($L3242="Nso",0,VLOOKUP($A3238,'Result Entry'!$B$9:$FW$108,82,0)))</f>
        <v>0.0</v>
      </c>
      <c r="X3258" s="2041">
        <f>IF($L3242="TC",0,IF($L3242="Nso",0,VLOOKUP($A3238,'Result Entry'!$B$9:$FW$108,83,0)))</f>
        <v>0.0</v>
      </c>
      <c r="Y3258" s="2041">
        <f>VLOOKUP($A3238,'Result Entry'!$B$9:$FW$108,73,0)</f>
        <v>0.0</v>
      </c>
    </row>
    <row r="3259" spans="8:8" s="1538" ht="33.75" customFormat="1" customHeight="1">
      <c r="A3259" s="1954"/>
      <c r="B3259" s="1986" t="s">
        <v>70</v>
      </c>
      <c r="C3259" s="2050">
        <f>IF(Y3259&gt;=1,'Result Entry'!$CN$3,0)</f>
        <v>0.0</v>
      </c>
      <c r="D3259" s="2040"/>
      <c r="E3259" s="2051">
        <f>IF($L3242="TC",0,IF($L3242="Nso",0,VLOOKUP($A3238,'Result Entry'!$B$9:$FW$108,91,0)))</f>
        <v>0.0</v>
      </c>
      <c r="F3259" s="2052">
        <f>IF($L3242="TC",0,IF($L3242="Nso",0,VLOOKUP($A3238,'Result Entry'!$B$9:$FW$108,92,0)))</f>
        <v>0.0</v>
      </c>
      <c r="G3259" s="2052">
        <f>IF($L3242="TC",0,IF($L3242="Nso",0,VLOOKUP($A3238,'Result Entry'!$B$9:$FW$108,93,0)))</f>
        <v>0.0</v>
      </c>
      <c r="H3259" s="2053">
        <f t="shared" si="415"/>
        <v>0.0</v>
      </c>
      <c r="I3259" s="2054" t="str">
        <f>CONCATENATE(U3259,"/",'Result Entry'!$CR$7)</f>
        <v>0/70</v>
      </c>
      <c r="J3259" s="2055" t="str">
        <f>IF(V3259=0,"--",CONCATENATE(V3259,"/",'Result Entry'!$CS$7))</f>
        <v>--</v>
      </c>
      <c r="K3259" s="2056">
        <f t="shared" si="416"/>
        <v>0.0</v>
      </c>
      <c r="L3259" s="2057">
        <f t="shared" si="417"/>
        <v>0.0</v>
      </c>
      <c r="M3259" s="2054" t="str">
        <f>CONCATENATE(W3259,"/",'Result Entry'!$CV$7)</f>
        <v>0/100</v>
      </c>
      <c r="N3259" s="2055" t="str">
        <f>IF(X3259=0,"--",CONCATENATE(X3259,"/",'Result Entry'!$CW$7))</f>
        <v>--</v>
      </c>
      <c r="O3259" s="2053">
        <f t="shared" si="418"/>
        <v>0.0</v>
      </c>
      <c r="P3259" s="2058">
        <f t="shared" si="419"/>
        <v>0.0</v>
      </c>
      <c r="Q3259" s="2059" t="str">
        <f>IF($L3242="TC",0,IF($L3242="Nso",0,VLOOKUP($A3238,'Result Entry'!$B$9:$FW$108,106,0)))</f>
        <v/>
      </c>
      <c r="R3259" s="610"/>
      <c r="U3259" s="2051">
        <f>IF($L3242="TC",0,IF($L3242="Nso",0,VLOOKUP($A3238,'Result Entry'!$B$9:$FW$108,95,0)))</f>
        <v>0.0</v>
      </c>
      <c r="V3259" s="2051">
        <f>IF($L3242="TC",0,IF($L3242="Nso",0,VLOOKUP($A3238,'Result Entry'!$B$9:$FW$108,96,0)))</f>
        <v>0.0</v>
      </c>
      <c r="W3259" s="2051">
        <f>IF($L3242="TC",0,IF($L3242="Nso",0,VLOOKUP($A3238,'Result Entry'!$B$9:$FW$108,99,0)))</f>
        <v>0.0</v>
      </c>
      <c r="X3259" s="2051">
        <f>IF($L3242="TC",0,IF($L3242="Nso",0,VLOOKUP($A3238,'Result Entry'!$B$9:$FW$108,100,0)))</f>
        <v>0.0</v>
      </c>
      <c r="Y3259" s="2051">
        <f>VLOOKUP($A3238,'Result Entry'!$B$9:$FW$108,90,0)</f>
        <v>0.0</v>
      </c>
    </row>
    <row r="3260" spans="8:8" s="1538" ht="33.75" customFormat="1" customHeight="1">
      <c r="A3260" s="1954"/>
      <c r="B3260" s="1986" t="s">
        <v>70</v>
      </c>
      <c r="C3260" s="1554">
        <f>IF(Y3260&gt;=1,'Result Entry'!$DE$3,0)</f>
        <v>0.0</v>
      </c>
      <c r="D3260" s="2040"/>
      <c r="E3260" s="1739">
        <f>IF($L3242="TC",0,IF($L3242="Nso",0,VLOOKUP($A3238,'Result Entry'!$B$9:$FW$108,108,0)))</f>
        <v>0.0</v>
      </c>
      <c r="F3260" s="1740">
        <f>IF($L3242="TC",0,IF($L3242="Nso",0,VLOOKUP($A3238,'Result Entry'!$B$9:$FW$108,109,0)))</f>
        <v>0.0</v>
      </c>
      <c r="G3260" s="1740">
        <f>IF($L3242="TC",0,IF($L3242="Nso",0,VLOOKUP($A3238,'Result Entry'!$B$9:$FW$108,110,0)))</f>
        <v>0.0</v>
      </c>
      <c r="H3260" s="2060">
        <f t="shared" si="415"/>
        <v>0.0</v>
      </c>
      <c r="I3260" s="2061" t="str">
        <f>CONCATENATE(U3260,"/",'Result Entry'!$DI$7)</f>
        <v>0/70</v>
      </c>
      <c r="J3260" s="2062" t="str">
        <f>IF(V3260=0,"--",CONCATENATE(V3260,"/",'Result Entry'!$DJ$7))</f>
        <v>--</v>
      </c>
      <c r="K3260" s="2063">
        <f t="shared" si="416"/>
        <v>0.0</v>
      </c>
      <c r="L3260" s="2064">
        <f t="shared" si="417"/>
        <v>0.0</v>
      </c>
      <c r="M3260" s="2061" t="str">
        <f>CONCATENATE(W3260,"/",'Result Entry'!$DM$7)</f>
        <v>0/100</v>
      </c>
      <c r="N3260" s="2062" t="str">
        <f>IF(X3260=0,"--",CONCATENATE(X3260,"/",'Result Entry'!$DN$7))</f>
        <v>--</v>
      </c>
      <c r="O3260" s="2060">
        <f t="shared" si="418"/>
        <v>0.0</v>
      </c>
      <c r="P3260" s="1746">
        <f t="shared" si="419"/>
        <v>0.0</v>
      </c>
      <c r="Q3260" s="2032" t="str">
        <f>IF($L3242="TC",0,IF($L3242="Nso",0,VLOOKUP($A3238,'Result Entry'!$B$9:$FW$108,123,0)))</f>
        <v/>
      </c>
      <c r="R3260" s="610"/>
      <c r="U3260" s="2065">
        <f>IF($L3242="TC",0,IF($L3242="Nso",0,VLOOKUP($A3238,'Result Entry'!$B$9:$FW$108,112,0)))</f>
        <v>0.0</v>
      </c>
      <c r="V3260" s="2065">
        <f>IF($L3242="TC",0,IF($L3242="Nso",0,VLOOKUP($A3238,'Result Entry'!$B$9:$FW$108,113,0)))</f>
        <v>0.0</v>
      </c>
      <c r="W3260" s="2065">
        <f>IF($L3242="TC",0,IF($L3242="Nso",0,VLOOKUP($A3238,'Result Entry'!$B$9:$FW$108,116,0)))</f>
        <v>0.0</v>
      </c>
      <c r="X3260" s="2065">
        <f>IF($L3242="TC",0,IF($L3242="Nso",0,VLOOKUP($A3238,'Result Entry'!$B$9:$FW$108,117,0)))</f>
        <v>0.0</v>
      </c>
      <c r="Y3260" s="2065">
        <f>VLOOKUP($A3238,'Result Entry'!$B$9:$FW$108,107,0)</f>
        <v>0.0</v>
      </c>
    </row>
    <row r="3261" spans="8:8" ht="33.75" customHeight="1">
      <c r="A3261" s="1954"/>
      <c r="B3261" s="1986" t="s">
        <v>70</v>
      </c>
      <c r="C3261" s="1565" t="s">
        <v>78</v>
      </c>
      <c r="D3261" s="1566"/>
      <c r="E3261" s="1567"/>
      <c r="F3261" s="1747" t="s">
        <v>79</v>
      </c>
      <c r="G3261" s="2066"/>
      <c r="H3261" s="1748"/>
      <c r="I3261" s="1747" t="s">
        <v>80</v>
      </c>
      <c r="J3261" s="1749"/>
      <c r="K3261" s="2067" t="s">
        <v>42</v>
      </c>
      <c r="L3261" s="2068"/>
      <c r="M3261" s="2067" t="s">
        <v>92</v>
      </c>
      <c r="N3261" s="1753"/>
      <c r="O3261" s="1752" t="s">
        <v>40</v>
      </c>
      <c r="P3261" s="1753"/>
      <c r="Q3261" s="2069" t="s">
        <v>44</v>
      </c>
      <c r="R3261" s="610"/>
    </row>
    <row r="3262" spans="8:8" ht="33.75" customHeight="1">
      <c r="A3262" s="1954"/>
      <c r="B3262" s="1986" t="s">
        <v>70</v>
      </c>
      <c r="C3262" s="1577"/>
      <c r="D3262" s="1578"/>
      <c r="E3262" s="1579"/>
      <c r="F3262" s="1755">
        <f>IF($L3242="TC",0,IF($L3242="Nso",0,VLOOKUP($A3238,'Result Entry'!$B$9:$FW$108,171,0)))</f>
        <v>0.0</v>
      </c>
      <c r="G3262" s="2070"/>
      <c r="H3262" s="1756"/>
      <c r="I3262" s="2071">
        <f>IF($L3242="TC",0,IF($L3242="Nso",0,VLOOKUP($A3238,'Result Entry'!$B$9:$FW$108,172,0)))</f>
        <v>0.0</v>
      </c>
      <c r="J3262" s="2072"/>
      <c r="K3262" s="2073">
        <f>IF($L3242="TC",0,IF($L3242="Nso",0,VLOOKUP($A3238,'Result Entry'!$B$9:$FW$108,173,0)))</f>
        <v>0.0</v>
      </c>
      <c r="L3262" s="2074"/>
      <c r="M3262" s="2075" t="str">
        <f>IF($L3242="TC",0,IF($L3242="Nso",0,VLOOKUP($A3238,'Result Entry'!$B$9:$FW$108,174,0)))</f>
        <v/>
      </c>
      <c r="N3262" s="2076"/>
      <c r="O3262" s="1535" t="str">
        <f>VLOOKUP($A3238,'Result Entry'!$B$9:$FW$108,175,0)</f>
        <v/>
      </c>
      <c r="P3262" s="1534"/>
      <c r="Q3262" s="2077" t="str">
        <f>IF($L3242="TC",0,IF($L3242="Nso",0,VLOOKUP($A3238,'Result Entry'!$B$9:$FW$108,177,0)))</f>
        <v/>
      </c>
      <c r="R3262" s="610"/>
    </row>
    <row r="3263" spans="8:8" ht="33.75" customHeight="1">
      <c r="A3263" s="1954"/>
      <c r="B3263" s="1986" t="s">
        <v>70</v>
      </c>
      <c r="C3263" s="2078" t="s">
        <v>59</v>
      </c>
      <c r="D3263" s="2079"/>
      <c r="E3263" s="2079"/>
      <c r="F3263" s="2079"/>
      <c r="G3263" s="2079"/>
      <c r="H3263" s="2079"/>
      <c r="I3263" s="2080"/>
      <c r="J3263" s="1592" t="s">
        <v>60</v>
      </c>
      <c r="K3263" s="1592"/>
      <c r="L3263" s="1592"/>
      <c r="M3263" s="1593"/>
      <c r="N3263" s="1760">
        <f>VLOOKUP($A3238,'Result Entry'!$B$9:$FW$108,168,0)</f>
        <v>0.0</v>
      </c>
      <c r="O3263" s="1761"/>
      <c r="P3263" s="2081" t="s">
        <v>38</v>
      </c>
      <c r="Q3263" s="2082"/>
      <c r="R3263" s="610"/>
    </row>
    <row r="3264" spans="8:8" ht="33.75" customHeight="1">
      <c r="A3264" s="1954"/>
      <c r="B3264" s="1986" t="s">
        <v>70</v>
      </c>
      <c r="C3264" s="1598" t="s">
        <v>244</v>
      </c>
      <c r="D3264" s="1599"/>
      <c r="E3264" s="1599"/>
      <c r="F3264" s="2083" t="s">
        <v>158</v>
      </c>
      <c r="G3264" s="2084"/>
      <c r="H3264" s="2085"/>
      <c r="I3264" s="2086" t="s">
        <v>242</v>
      </c>
      <c r="J3264" s="1603" t="s">
        <v>61</v>
      </c>
      <c r="K3264" s="1603"/>
      <c r="L3264" s="1603"/>
      <c r="M3264" s="1604"/>
      <c r="N3264" s="1762">
        <f>VLOOKUP($A3238,'Result Entry'!$B$9:$FW$108,169,0)</f>
        <v>0.0</v>
      </c>
      <c r="O3264" s="1763"/>
      <c r="P3264" s="1607" t="str">
        <f>VLOOKUP($A3238,'Result Entry'!$B$9:$FW$108,170,0)</f>
        <v/>
      </c>
      <c r="Q3264" s="2087"/>
      <c r="R3264" s="610"/>
    </row>
    <row r="3265" spans="8:8" ht="33.75" customHeight="1">
      <c r="A3265" s="1954"/>
      <c r="B3265" s="1986" t="s">
        <v>70</v>
      </c>
      <c r="C3265" s="1598"/>
      <c r="D3265" s="1599"/>
      <c r="E3265" s="1599"/>
      <c r="F3265" s="2088"/>
      <c r="G3265" s="2089"/>
      <c r="H3265" s="2090"/>
      <c r="I3265" s="2091" t="s">
        <v>100</v>
      </c>
      <c r="J3265" s="1612" t="s">
        <v>62</v>
      </c>
      <c r="K3265" s="1612"/>
      <c r="L3265" s="1612"/>
      <c r="M3265" s="1613"/>
      <c r="N3265" s="2092">
        <f>IF($L3242="TC","Transferred",IF($L3242="Nso","NameSeparated",VLOOKUP($A3238,'Result Entry'!$B$9:$FW$108,178,0)))</f>
        <v>0.0</v>
      </c>
      <c r="O3265" s="2092"/>
      <c r="P3265" s="2092"/>
      <c r="Q3265" s="2093"/>
      <c r="R3265" s="610"/>
    </row>
    <row r="3266" spans="8:8" ht="33.75" customHeight="1">
      <c r="A3266" s="1954"/>
      <c r="B3266" s="1986" t="s">
        <v>70</v>
      </c>
      <c r="C3266" s="1766" t="str">
        <f>'Result Entry'!$DU$3</f>
        <v>Foundation Of Information Tech.</v>
      </c>
      <c r="D3266" s="1767"/>
      <c r="E3266" s="1768"/>
      <c r="F3266" s="1769" t="str">
        <f>IF(OR($L3242="TC",$L3242="Nso"),"",VLOOKUP($A3238,'Result Entry'!$B$9:$GS$108,196,0))</f>
        <v>0/200</v>
      </c>
      <c r="G3266" s="1769"/>
      <c r="H3266" s="1769"/>
      <c r="I3266" s="1770" t="str">
        <f>IF(F3266="","",VLOOKUP($A3238,'Result Entry'!$B$9:$GS$108,137,0))</f>
        <v/>
      </c>
      <c r="J3266" s="1621" t="s">
        <v>72</v>
      </c>
      <c r="K3266" s="1621"/>
      <c r="L3266" s="1621"/>
      <c r="M3266" s="1622"/>
      <c r="N3266" s="2094">
        <f>'Result Entry'!$T$2</f>
        <v>45041.0</v>
      </c>
      <c r="O3266" s="2095"/>
      <c r="P3266" s="2095"/>
      <c r="Q3266" s="2096"/>
      <c r="R3266" s="610"/>
    </row>
    <row r="3267" spans="8:8" ht="33.75" customHeight="1">
      <c r="A3267" s="1954"/>
      <c r="B3267" s="1986" t="s">
        <v>70</v>
      </c>
      <c r="C3267" s="1774" t="str">
        <f>'Result Entry'!$EI$3</f>
        <v>G.I.A.I.-II</v>
      </c>
      <c r="D3267" s="1775"/>
      <c r="E3267" s="1776"/>
      <c r="F3267" s="1769" t="str">
        <f>IF(OR($L3242="TC",$L3242="Nso"),"",VLOOKUP($A3238,'Result Entry'!$B$9:$GS$108,200,0))</f>
        <v>0/200</v>
      </c>
      <c r="G3267" s="1769"/>
      <c r="H3267" s="1769"/>
      <c r="I3267" s="1770" t="str">
        <f>IF(F3267="","",VLOOKUP($A3238,'Result Entry'!$B$9:$GS$108,149,0))</f>
        <v/>
      </c>
      <c r="J3267" s="1626"/>
      <c r="K3267" s="1627"/>
      <c r="L3267" s="1627"/>
      <c r="M3267" s="1627"/>
      <c r="N3267" s="1627"/>
      <c r="O3267" s="1627"/>
      <c r="P3267" s="1627"/>
      <c r="Q3267" s="2097"/>
      <c r="R3267" s="610"/>
    </row>
    <row r="3268" spans="8:8" ht="33.75" customHeight="1">
      <c r="A3268" s="1954"/>
      <c r="B3268" s="1986" t="s">
        <v>70</v>
      </c>
      <c r="C3268" s="1774" t="str">
        <f>'Result Entry'!$EU$3</f>
        <v>SOC.SER.PLAN</v>
      </c>
      <c r="D3268" s="1775"/>
      <c r="E3268" s="1776"/>
      <c r="F3268" s="1769" t="str">
        <f>IF(OR($L3242="TC",$L3242="Nso"),"",VLOOKUP($A3238,'Result Entry'!$B$9:$HS$108,204,0))</f>
        <v>0/200</v>
      </c>
      <c r="G3268" s="1769"/>
      <c r="H3268" s="1769"/>
      <c r="I3268" s="1770" t="str">
        <f>IF(F3268="","",VLOOKUP($A3238,'Result Entry'!$B$9:$GS$108,161,0))</f>
        <v/>
      </c>
      <c r="J3268" s="1629" t="s">
        <v>175</v>
      </c>
      <c r="K3268" s="2098"/>
      <c r="L3268" s="2098"/>
      <c r="M3268" s="1630"/>
      <c r="N3268" s="2099"/>
      <c r="O3268" s="2100"/>
      <c r="P3268" s="2100"/>
      <c r="Q3268" s="2101"/>
      <c r="R3268" s="610"/>
    </row>
    <row r="3269" spans="8:8" ht="33.75" customHeight="1">
      <c r="A3269" s="1954"/>
      <c r="B3269" s="1986" t="s">
        <v>70</v>
      </c>
      <c r="C3269" s="1774" t="str">
        <f>'Result Entry'!$FG$3</f>
        <v>Jeewan Kaushal</v>
      </c>
      <c r="D3269" s="1775"/>
      <c r="E3269" s="1776"/>
      <c r="F3269" s="1769" t="str">
        <f>IF(OR($L3242="TC",$L3242="Nso"),"",VLOOKUP($A3238,'Result Entry'!$B$9:$HS$108,208,0))</f>
        <v>0/100</v>
      </c>
      <c r="G3269" s="1769"/>
      <c r="H3269" s="1769"/>
      <c r="I3269" s="1770" t="str">
        <f>IF(F3269="","",VLOOKUP($A3238,'Result Entry'!$B$9:$HS$108,167,0))</f>
        <v/>
      </c>
      <c r="J3269" s="1629" t="s">
        <v>149</v>
      </c>
      <c r="K3269" s="2098"/>
      <c r="L3269" s="2098"/>
      <c r="M3269" s="1630"/>
      <c r="N3269" s="1630"/>
      <c r="O3269" s="1630"/>
      <c r="P3269" s="1630"/>
      <c r="Q3269" s="2102"/>
      <c r="R3269" s="610"/>
    </row>
    <row r="3270" spans="8:8" ht="33.75" customHeight="1">
      <c r="A3270" s="1954"/>
      <c r="B3270" s="1986" t="s">
        <v>70</v>
      </c>
      <c r="C3270" s="1777" t="s">
        <v>181</v>
      </c>
      <c r="D3270" s="1778"/>
      <c r="E3270" s="1779"/>
      <c r="F3270" s="2103" t="s">
        <v>182</v>
      </c>
      <c r="G3270" s="2104"/>
      <c r="H3270" s="2105"/>
      <c r="I3270" s="1782" t="s">
        <v>31</v>
      </c>
      <c r="J3270" s="1629" t="s">
        <v>176</v>
      </c>
      <c r="K3270" s="2098"/>
      <c r="L3270" s="2098"/>
      <c r="M3270" s="1630"/>
      <c r="N3270" s="1630"/>
      <c r="O3270" s="1630"/>
      <c r="P3270" s="1630"/>
      <c r="Q3270" s="2102"/>
      <c r="R3270" s="610"/>
    </row>
    <row r="3271" spans="8:8" ht="33.75" customHeight="1">
      <c r="A3271" s="1954"/>
      <c r="B3271" s="1986" t="s">
        <v>70</v>
      </c>
      <c r="C3271" s="1783"/>
      <c r="D3271" s="1784"/>
      <c r="E3271" s="1785"/>
      <c r="F3271" s="1786" t="s">
        <v>245</v>
      </c>
      <c r="G3271" s="2106"/>
      <c r="H3271" s="1787"/>
      <c r="I3271" s="1788" t="s">
        <v>63</v>
      </c>
      <c r="J3271" s="1647" t="s">
        <v>68</v>
      </c>
      <c r="K3271" s="1648"/>
      <c r="L3271" s="1648"/>
      <c r="M3271" s="1648"/>
      <c r="N3271" s="1648"/>
      <c r="O3271" s="1648"/>
      <c r="P3271" s="1648"/>
      <c r="Q3271" s="2107"/>
      <c r="R3271" s="610"/>
    </row>
    <row r="3272" spans="8:8" ht="33.75" customHeight="1">
      <c r="A3272" s="1954"/>
      <c r="B3272" s="1986" t="s">
        <v>70</v>
      </c>
      <c r="C3272" s="1783"/>
      <c r="D3272" s="1784"/>
      <c r="E3272" s="1785"/>
      <c r="F3272" s="1786" t="s">
        <v>246</v>
      </c>
      <c r="G3272" s="2106"/>
      <c r="H3272" s="1787"/>
      <c r="I3272" s="1788" t="s">
        <v>64</v>
      </c>
      <c r="J3272" s="1650"/>
      <c r="K3272" s="1651"/>
      <c r="L3272" s="1651"/>
      <c r="M3272" s="1651"/>
      <c r="N3272" s="1651"/>
      <c r="O3272" s="1651"/>
      <c r="P3272" s="1651"/>
      <c r="Q3272" s="2108"/>
      <c r="R3272" s="610"/>
    </row>
    <row r="3273" spans="8:8" ht="33.75" customHeight="1">
      <c r="A3273" s="1954"/>
      <c r="B3273" s="1986" t="s">
        <v>70</v>
      </c>
      <c r="C3273" s="1783"/>
      <c r="D3273" s="1784"/>
      <c r="E3273" s="1785"/>
      <c r="F3273" s="1786" t="s">
        <v>247</v>
      </c>
      <c r="G3273" s="2106"/>
      <c r="H3273" s="1787"/>
      <c r="I3273" s="1788" t="s">
        <v>66</v>
      </c>
      <c r="J3273" s="1650"/>
      <c r="K3273" s="1651"/>
      <c r="L3273" s="1651"/>
      <c r="M3273" s="1651"/>
      <c r="N3273" s="1651"/>
      <c r="O3273" s="1651"/>
      <c r="P3273" s="1651"/>
      <c r="Q3273" s="2108"/>
      <c r="R3273" s="610"/>
    </row>
    <row r="3274" spans="8:8" ht="33.75" customHeight="1">
      <c r="A3274" s="1954"/>
      <c r="B3274" s="1986" t="s">
        <v>70</v>
      </c>
      <c r="C3274" s="1783"/>
      <c r="D3274" s="1784"/>
      <c r="E3274" s="1785"/>
      <c r="F3274" s="1786" t="s">
        <v>248</v>
      </c>
      <c r="G3274" s="2106"/>
      <c r="H3274" s="1787"/>
      <c r="I3274" s="1788" t="s">
        <v>65</v>
      </c>
      <c r="J3274" s="1653" t="s">
        <v>81</v>
      </c>
      <c r="K3274" s="1654"/>
      <c r="L3274" s="1654"/>
      <c r="M3274" s="1654"/>
      <c r="N3274" s="1654"/>
      <c r="O3274" s="1654"/>
      <c r="P3274" s="1654"/>
      <c r="Q3274" s="2109"/>
      <c r="R3274" s="610"/>
    </row>
    <row r="3275" spans="8:8" ht="33.75" customHeight="1">
      <c r="A3275" s="1954"/>
      <c r="B3275" s="2110" t="s">
        <v>70</v>
      </c>
      <c r="C3275" s="2111"/>
      <c r="D3275" s="2112"/>
      <c r="E3275" s="2113"/>
      <c r="F3275" s="2114"/>
      <c r="G3275" s="2115"/>
      <c r="H3275" s="2115"/>
      <c r="I3275" s="2116"/>
      <c r="J3275" s="2117"/>
      <c r="K3275" s="2118"/>
      <c r="L3275" s="2118"/>
      <c r="M3275" s="2118"/>
      <c r="N3275" s="2118"/>
      <c r="O3275" s="2118"/>
      <c r="P3275" s="2118"/>
      <c r="Q3275" s="2119"/>
      <c r="R3275" s="610"/>
    </row>
    <row r="3276" spans="8:8" s="927" ht="48.75" customFormat="1" customHeight="1">
      <c r="A3276" s="1439"/>
      <c r="B3276" s="2120"/>
      <c r="C3276" s="2120"/>
      <c r="D3276" s="2120"/>
      <c r="E3276" s="2120"/>
      <c r="F3276" s="2120"/>
      <c r="G3276" s="2120"/>
      <c r="H3276" s="2120"/>
      <c r="I3276" s="2120"/>
      <c r="J3276" s="2120"/>
      <c r="K3276" s="2120"/>
      <c r="L3276" s="2120"/>
      <c r="M3276" s="2120"/>
      <c r="N3276" s="2120"/>
      <c r="O3276" s="2120"/>
      <c r="P3276" s="2120"/>
      <c r="Q3276" s="2120"/>
      <c r="R3276" s="610"/>
    </row>
    <row r="3277" spans="8:8" ht="9.75" customHeight="1">
      <c r="A3277" s="1949">
        <f>A3238+1</f>
        <v>85.0</v>
      </c>
      <c r="B3277" s="1949"/>
      <c r="C3277" s="1949"/>
      <c r="D3277" s="1949"/>
      <c r="E3277" s="1949"/>
      <c r="F3277" s="1949"/>
      <c r="G3277" s="1949"/>
      <c r="H3277" s="1949"/>
      <c r="I3277" s="1949"/>
      <c r="J3277" s="1949"/>
      <c r="K3277" s="1949"/>
      <c r="L3277" s="1949"/>
      <c r="M3277" s="1949"/>
      <c r="N3277" s="1949"/>
      <c r="O3277" s="1949"/>
      <c r="P3277" s="1949"/>
      <c r="Q3277" s="1949"/>
      <c r="R3277" s="1949"/>
    </row>
    <row r="3278" spans="8:8" ht="16.5" customHeight="1">
      <c r="A3278" s="1950"/>
      <c r="B3278" s="1951" t="s">
        <v>51</v>
      </c>
      <c r="C3278" s="1952"/>
      <c r="D3278" s="1952"/>
      <c r="E3278" s="1952"/>
      <c r="F3278" s="1952"/>
      <c r="G3278" s="1952"/>
      <c r="H3278" s="1952"/>
      <c r="I3278" s="1952"/>
      <c r="J3278" s="1952"/>
      <c r="K3278" s="1952"/>
      <c r="L3278" s="1952"/>
      <c r="M3278" s="1952"/>
      <c r="N3278" s="1952"/>
      <c r="O3278" s="1952"/>
      <c r="P3278" s="1952"/>
      <c r="Q3278" s="1953"/>
      <c r="R3278" s="610"/>
    </row>
    <row r="3279" spans="8:8" ht="62.25" customHeight="1">
      <c r="A3279" s="1954"/>
      <c r="B3279" s="1955"/>
      <c r="C3279" s="1956"/>
      <c r="D3279" s="1957" t="str">
        <f>Master!$E$8</f>
        <v>Govt. Sr. Secondary School </v>
      </c>
      <c r="E3279" s="1958"/>
      <c r="F3279" s="1958"/>
      <c r="G3279" s="1958"/>
      <c r="H3279" s="1958"/>
      <c r="I3279" s="1958"/>
      <c r="J3279" s="1958"/>
      <c r="K3279" s="1958"/>
      <c r="L3279" s="1958"/>
      <c r="M3279" s="1958"/>
      <c r="N3279" s="1958"/>
      <c r="O3279" s="1958"/>
      <c r="P3279" s="1958"/>
      <c r="Q3279" s="1959"/>
      <c r="R3279" s="610"/>
    </row>
    <row r="3280" spans="8:8" ht="33.0" customHeight="1">
      <c r="A3280" s="1954"/>
      <c r="B3280" s="1960"/>
      <c r="C3280" s="1961"/>
      <c r="D3280" s="1962" t="str">
        <f>Master!$E$11</f>
        <v>P.S.-Bapini (Jodhpur)</v>
      </c>
      <c r="E3280" s="1962"/>
      <c r="F3280" s="1962"/>
      <c r="G3280" s="1962"/>
      <c r="H3280" s="1962"/>
      <c r="I3280" s="1962"/>
      <c r="J3280" s="1962"/>
      <c r="K3280" s="1962"/>
      <c r="L3280" s="1962"/>
      <c r="M3280" s="1962"/>
      <c r="N3280" s="1962"/>
      <c r="O3280" s="1962"/>
      <c r="P3280" s="1962"/>
      <c r="Q3280" s="1963"/>
      <c r="R3280" s="610"/>
    </row>
    <row r="3281" spans="8:8" ht="21.75" customHeight="1">
      <c r="A3281" s="1954"/>
      <c r="B3281" s="1964"/>
      <c r="C3281" s="1965" t="s">
        <v>151</v>
      </c>
      <c r="D3281" s="1966"/>
      <c r="E3281" s="1966"/>
      <c r="F3281" s="1966"/>
      <c r="G3281" s="1966"/>
      <c r="H3281" s="1967"/>
      <c r="I3281" s="1968" t="s">
        <v>128</v>
      </c>
      <c r="J3281" s="1969"/>
      <c r="K3281" s="1969"/>
      <c r="L3281" s="1970">
        <f>VLOOKUP(A3277,'Result Entry'!$B$6:$K$108,6,0)</f>
        <v>0.0</v>
      </c>
      <c r="M3281" s="1971"/>
      <c r="N3281" s="1972" t="s">
        <v>69</v>
      </c>
      <c r="O3281" s="1973"/>
      <c r="P3281" s="1974">
        <f>Master!$E$14</f>
        <v>8.151106901E9</v>
      </c>
      <c r="Q3281" s="1975"/>
      <c r="R3281" s="610"/>
    </row>
    <row r="3282" spans="8:8" ht="21.75" customHeight="1">
      <c r="A3282" s="1954"/>
      <c r="B3282" s="1976"/>
      <c r="C3282" s="1965"/>
      <c r="D3282" s="1966"/>
      <c r="E3282" s="1966"/>
      <c r="F3282" s="1966"/>
      <c r="G3282" s="1966"/>
      <c r="H3282" s="1967"/>
      <c r="I3282" s="1968"/>
      <c r="J3282" s="1969"/>
      <c r="K3282" s="1969"/>
      <c r="L3282" s="1970"/>
      <c r="M3282" s="1971"/>
      <c r="N3282" s="1470" t="s">
        <v>67</v>
      </c>
      <c r="O3282" s="1471"/>
      <c r="P3282" s="1472"/>
      <c r="Q3282" s="1977"/>
      <c r="R3282" s="610"/>
    </row>
    <row r="3283" spans="8:8" ht="21.75" customHeight="1">
      <c r="A3283" s="1954"/>
      <c r="B3283" s="1976"/>
      <c r="C3283" s="1978"/>
      <c r="D3283" s="1979"/>
      <c r="E3283" s="1979"/>
      <c r="F3283" s="1979"/>
      <c r="G3283" s="1979"/>
      <c r="H3283" s="1980"/>
      <c r="I3283" s="1981"/>
      <c r="J3283" s="1982"/>
      <c r="K3283" s="1982"/>
      <c r="L3283" s="1983"/>
      <c r="M3283" s="1984"/>
      <c r="N3283" s="1479" t="s">
        <v>52</v>
      </c>
      <c r="O3283" s="1480"/>
      <c r="P3283" s="1481" t="str">
        <f>Master!$E$6</f>
        <v>2022-23</v>
      </c>
      <c r="Q3283" s="1985"/>
      <c r="R3283" s="610"/>
    </row>
    <row r="3284" spans="8:8" ht="33.75" customHeight="1">
      <c r="A3284" s="1954"/>
      <c r="B3284" s="1986" t="s">
        <v>70</v>
      </c>
      <c r="C3284" s="1677" t="s">
        <v>21</v>
      </c>
      <c r="D3284" s="1678"/>
      <c r="E3284" s="1678"/>
      <c r="F3284" s="1678"/>
      <c r="G3284" s="1679"/>
      <c r="H3284" s="1680" t="s">
        <v>150</v>
      </c>
      <c r="I3284" s="1681">
        <f>VLOOKUP($A3277,'Result Entry'!$B$9:$FW$108,4,0)</f>
        <v>0.0</v>
      </c>
      <c r="J3284" s="1681"/>
      <c r="K3284" s="1681"/>
      <c r="L3284" s="1681"/>
      <c r="M3284" s="1681"/>
      <c r="N3284" s="1681"/>
      <c r="O3284" s="1681"/>
      <c r="P3284" s="1681"/>
      <c r="Q3284" s="1987"/>
      <c r="R3284" s="610"/>
    </row>
    <row r="3285" spans="8:8" ht="33.75" customHeight="1">
      <c r="A3285" s="1954"/>
      <c r="B3285" s="1986" t="s">
        <v>70</v>
      </c>
      <c r="C3285" s="1683" t="s">
        <v>23</v>
      </c>
      <c r="D3285" s="1684"/>
      <c r="E3285" s="1684"/>
      <c r="F3285" s="1684"/>
      <c r="G3285" s="1685"/>
      <c r="H3285" s="1686" t="s">
        <v>150</v>
      </c>
      <c r="I3285" s="1687">
        <f>VLOOKUP($A3277,'Result Entry'!$B$9:$FW$108,7,0)</f>
        <v>0.0</v>
      </c>
      <c r="J3285" s="1687"/>
      <c r="K3285" s="1687"/>
      <c r="L3285" s="1687"/>
      <c r="M3285" s="1687"/>
      <c r="N3285" s="1687"/>
      <c r="O3285" s="1687"/>
      <c r="P3285" s="1687"/>
      <c r="Q3285" s="1988"/>
      <c r="R3285" s="610"/>
    </row>
    <row r="3286" spans="8:8" ht="33.75" customHeight="1">
      <c r="A3286" s="1954"/>
      <c r="B3286" s="1986" t="s">
        <v>70</v>
      </c>
      <c r="C3286" s="1683" t="s">
        <v>24</v>
      </c>
      <c r="D3286" s="1684"/>
      <c r="E3286" s="1684"/>
      <c r="F3286" s="1684"/>
      <c r="G3286" s="1685"/>
      <c r="H3286" s="1686" t="s">
        <v>150</v>
      </c>
      <c r="I3286" s="1687">
        <f>VLOOKUP($A3277,'Result Entry'!$B$9:$FW$108,8,0)</f>
        <v>0.0</v>
      </c>
      <c r="J3286" s="1687"/>
      <c r="K3286" s="1687"/>
      <c r="L3286" s="1687"/>
      <c r="M3286" s="1687"/>
      <c r="N3286" s="1687"/>
      <c r="O3286" s="1687"/>
      <c r="P3286" s="1687"/>
      <c r="Q3286" s="1988"/>
      <c r="R3286" s="610"/>
    </row>
    <row r="3287" spans="8:8" ht="33.75" customHeight="1">
      <c r="A3287" s="1954"/>
      <c r="B3287" s="1986" t="s">
        <v>70</v>
      </c>
      <c r="C3287" s="1683" t="s">
        <v>53</v>
      </c>
      <c r="D3287" s="1684"/>
      <c r="E3287" s="1684"/>
      <c r="F3287" s="1684"/>
      <c r="G3287" s="1685"/>
      <c r="H3287" s="1686" t="s">
        <v>150</v>
      </c>
      <c r="I3287" s="1687">
        <f>VLOOKUP($A3277,'Result Entry'!$B$9:$FW$108,9,0)</f>
        <v>0.0</v>
      </c>
      <c r="J3287" s="1687"/>
      <c r="K3287" s="1687"/>
      <c r="L3287" s="1687"/>
      <c r="M3287" s="1687"/>
      <c r="N3287" s="1687"/>
      <c r="O3287" s="1687"/>
      <c r="P3287" s="1687"/>
      <c r="Q3287" s="1988"/>
      <c r="R3287" s="610"/>
    </row>
    <row r="3288" spans="8:8" ht="33.75" customHeight="1">
      <c r="A3288" s="1954"/>
      <c r="B3288" s="1986" t="s">
        <v>70</v>
      </c>
      <c r="C3288" s="1683" t="s">
        <v>54</v>
      </c>
      <c r="D3288" s="1684"/>
      <c r="E3288" s="1684"/>
      <c r="F3288" s="1684"/>
      <c r="G3288" s="1685"/>
      <c r="H3288" s="1686" t="s">
        <v>150</v>
      </c>
      <c r="I3288" s="1689" t="str">
        <f>CONCATENATE('Result Entry'!$G$4,'Result Entry'!$J$4)</f>
        <v>11(A)</v>
      </c>
      <c r="J3288" s="1687"/>
      <c r="K3288" s="1687"/>
      <c r="L3288" s="1687"/>
      <c r="M3288" s="1687"/>
      <c r="N3288" s="1687"/>
      <c r="O3288" s="1687"/>
      <c r="P3288" s="1687"/>
      <c r="Q3288" s="1988"/>
      <c r="R3288" s="610"/>
    </row>
    <row r="3289" spans="8:8" ht="33.75" customHeight="1">
      <c r="A3289" s="1954"/>
      <c r="B3289" s="1986" t="s">
        <v>70</v>
      </c>
      <c r="C3289" s="1742" t="s">
        <v>26</v>
      </c>
      <c r="D3289" s="1763"/>
      <c r="E3289" s="1763"/>
      <c r="F3289" s="1763"/>
      <c r="G3289" s="1989"/>
      <c r="H3289" s="1693" t="s">
        <v>150</v>
      </c>
      <c r="I3289" s="1694">
        <f>VLOOKUP($A3277,'Result Entry'!$B$9:$FW$108,10,0)</f>
        <v>0.0</v>
      </c>
      <c r="J3289" s="1694"/>
      <c r="K3289" s="1694"/>
      <c r="L3289" s="1694"/>
      <c r="M3289" s="1694"/>
      <c r="N3289" s="1694"/>
      <c r="O3289" s="1694"/>
      <c r="P3289" s="1694"/>
      <c r="Q3289" s="1990"/>
      <c r="R3289" s="610"/>
    </row>
    <row r="3290" spans="8:8" ht="33.75" customHeight="1">
      <c r="A3290" s="1954"/>
      <c r="B3290" s="1986" t="s">
        <v>70</v>
      </c>
      <c r="C3290" s="1991" t="s">
        <v>244</v>
      </c>
      <c r="D3290" s="1992"/>
      <c r="E3290" s="1993" t="s">
        <v>73</v>
      </c>
      <c r="F3290" s="1994" t="s">
        <v>74</v>
      </c>
      <c r="G3290" s="1994" t="s">
        <v>230</v>
      </c>
      <c r="H3290" s="1995" t="s">
        <v>169</v>
      </c>
      <c r="I3290" s="1701" t="s">
        <v>56</v>
      </c>
      <c r="J3290" s="1996"/>
      <c r="K3290" s="1996"/>
      <c r="L3290" s="1997" t="s">
        <v>231</v>
      </c>
      <c r="M3290" s="1998" t="s">
        <v>85</v>
      </c>
      <c r="N3290" s="1998"/>
      <c r="O3290" s="1999"/>
      <c r="P3290" s="2000" t="s">
        <v>77</v>
      </c>
      <c r="Q3290" s="2001" t="s">
        <v>99</v>
      </c>
      <c r="R3290" s="610"/>
    </row>
    <row r="3291" spans="8:8" ht="33.75" customHeight="1">
      <c r="A3291" s="1954"/>
      <c r="B3291" s="1986" t="s">
        <v>70</v>
      </c>
      <c r="C3291" s="2002"/>
      <c r="D3291" s="2003"/>
      <c r="E3291" s="2004"/>
      <c r="F3291" s="2005"/>
      <c r="G3291" s="2005"/>
      <c r="H3291" s="2006"/>
      <c r="I3291" s="2007" t="s">
        <v>233</v>
      </c>
      <c r="J3291" s="2008" t="s">
        <v>87</v>
      </c>
      <c r="K3291" s="2009" t="s">
        <v>109</v>
      </c>
      <c r="L3291" s="2010"/>
      <c r="M3291" s="2007" t="s">
        <v>233</v>
      </c>
      <c r="N3291" s="2008" t="s">
        <v>87</v>
      </c>
      <c r="O3291" s="2011" t="s">
        <v>110</v>
      </c>
      <c r="P3291" s="2012"/>
      <c r="Q3291" s="2013"/>
      <c r="R3291" s="610"/>
    </row>
    <row r="3292" spans="8:8" s="2014" ht="33.75" customFormat="1" customHeight="1">
      <c r="A3292" s="1954"/>
      <c r="B3292" s="1986" t="s">
        <v>70</v>
      </c>
      <c r="C3292" s="2015" t="s">
        <v>57</v>
      </c>
      <c r="D3292" s="2016"/>
      <c r="E3292" s="2017">
        <f>'Result Entry'!$L$7</f>
        <v>10.0</v>
      </c>
      <c r="F3292" s="2018">
        <f>'Result Entry'!$M$7</f>
        <v>10.0</v>
      </c>
      <c r="G3292" s="2018">
        <f>'Result Entry'!$N$7</f>
        <v>10.0</v>
      </c>
      <c r="H3292" s="2019">
        <f>SUM(E3292:G3292)</f>
        <v>30.0</v>
      </c>
      <c r="I3292" s="2020" t="s">
        <v>243</v>
      </c>
      <c r="J3292" s="2021" t="s">
        <v>243</v>
      </c>
      <c r="K3292" s="2022">
        <f>'Result Entry'!$P$7</f>
        <v>70.0</v>
      </c>
      <c r="L3292" s="2023">
        <f>SUM(H3292,K3292)</f>
        <v>100.0</v>
      </c>
      <c r="M3292" s="2020" t="s">
        <v>243</v>
      </c>
      <c r="N3292" s="2021" t="s">
        <v>243</v>
      </c>
      <c r="O3292" s="2019">
        <f>'Result Entry'!$R$7</f>
        <v>100.0</v>
      </c>
      <c r="P3292" s="2024">
        <f>SUM(L3292,O3292)</f>
        <v>200.0</v>
      </c>
      <c r="Q3292" s="2025"/>
      <c r="R3292" s="610"/>
    </row>
    <row r="3293" spans="8:8" s="1538" ht="33.75" customFormat="1" customHeight="1">
      <c r="A3293" s="1954"/>
      <c r="B3293" s="1986" t="s">
        <v>70</v>
      </c>
      <c r="C3293" s="1540" t="str">
        <f>'Result Entry'!$L$3</f>
        <v>HINDI Comp.</v>
      </c>
      <c r="D3293" s="1541"/>
      <c r="E3293" s="1728">
        <f>IF($L3281="TC",0,IF($L3281="Nso",0,VLOOKUP($A3277,'Result Entry'!$B$9:$FW$108,11,0)))</f>
        <v>0.0</v>
      </c>
      <c r="F3293" s="1729">
        <f>IF($L3281="TC",0,IF($L3281="Nso",0,VLOOKUP($A3277,'Result Entry'!$B$9:$FW$108,12,0)))</f>
        <v>0.0</v>
      </c>
      <c r="G3293" s="1729">
        <f>IF($L3281="TC",0,IF($L3281="Nso",0,VLOOKUP($A3277,'Result Entry'!$B$9:$FW$108,13,0)))</f>
        <v>0.0</v>
      </c>
      <c r="H3293" s="2026">
        <f>SUM(E3293:G3293)</f>
        <v>0.0</v>
      </c>
      <c r="I3293" s="2027" t="str">
        <f>CONCATENATE(U3293,"/",'Result Entry'!$P$7)</f>
        <v>0/70</v>
      </c>
      <c r="J3293" s="2028" t="str">
        <f>IF(V3293=0,"--",CONCATENATE(V3293,"/"))</f>
        <v>--</v>
      </c>
      <c r="K3293" s="2029">
        <f>SUM(U3293:V3293)</f>
        <v>0.0</v>
      </c>
      <c r="L3293" s="2030">
        <f>SUM(H3293,K3293)</f>
        <v>0.0</v>
      </c>
      <c r="M3293" s="2027" t="str">
        <f>CONCATENATE(W3293,"/",'Result Entry'!$R$7)</f>
        <v>0/100</v>
      </c>
      <c r="N3293" s="2028" t="str">
        <f>IF(X3293=0,"--",CONCATENATE(X3293,"/"))</f>
        <v>--</v>
      </c>
      <c r="O3293" s="2031">
        <f>SUM(W3293:X3293)</f>
        <v>0.0</v>
      </c>
      <c r="P3293" s="1734">
        <f>SUM(L3293,O3293)</f>
        <v>0.0</v>
      </c>
      <c r="Q3293" s="2032" t="str">
        <f>IF($L3281="TC",0,IF($L3281="Nso",0,VLOOKUP($A3277,'Result Entry'!$B$9:$FW$108,24,0)))</f>
        <v/>
      </c>
      <c r="R3293" s="610"/>
      <c r="U3293" s="2033">
        <f>IF($L3281="TC",0,IF($L3281="Nso",0,VLOOKUP($A3277,'Result Entry'!$B$9:$FW$108,15,0)))</f>
        <v>0.0</v>
      </c>
      <c r="V3293" s="2033">
        <v>0.0</v>
      </c>
      <c r="W3293" s="2033">
        <f>IF($L3281="TC",0,IF($L3281="Nso",0,VLOOKUP($A3277,'Result Entry'!$B$9:$FW$108,17,0)))</f>
        <v>0.0</v>
      </c>
      <c r="X3293" s="2033">
        <v>0.0</v>
      </c>
    </row>
    <row r="3294" spans="8:8" s="1538" ht="33.75" customFormat="1" customHeight="1">
      <c r="A3294" s="1954"/>
      <c r="B3294" s="1986" t="s">
        <v>70</v>
      </c>
      <c r="C3294" s="1551" t="str">
        <f>'Result Entry'!$Z$3</f>
        <v>ENGLISH Comp.</v>
      </c>
      <c r="D3294" s="1552"/>
      <c r="E3294" s="1728">
        <f>IF($L3281="TC",0,IF($L3281="Nso",0,VLOOKUP($A3277,'Result Entry'!$B$9:$FW$108,25,0)))</f>
        <v>0.0</v>
      </c>
      <c r="F3294" s="1729">
        <f>IF($L3281="TC",0,IF($L3281="Nso",0,VLOOKUP($A3277,'Result Entry'!$B$9:$FW$108,26,0)))</f>
        <v>0.0</v>
      </c>
      <c r="G3294" s="1729">
        <f>IF($L3281="TC",0,IF($L3281="Nso",0,VLOOKUP($A3277,'Result Entry'!$B$9:$FW$108,27,0)))</f>
        <v>0.0</v>
      </c>
      <c r="H3294" s="2034">
        <f t="shared" si="420" ref="H3294:H3299">SUM(E3294:G3294)</f>
        <v>0.0</v>
      </c>
      <c r="I3294" s="2035" t="str">
        <f>CONCATENATE(U3294,"/",'Result Entry'!$AD$7)</f>
        <v>0/70</v>
      </c>
      <c r="J3294" s="2036" t="str">
        <f>IF(V3294=0,"--",CONCATENATE(V3294,"/"))</f>
        <v>--</v>
      </c>
      <c r="K3294" s="2037">
        <f t="shared" si="421" ref="K3294:K3299">SUM(U3294:V3294)</f>
        <v>0.0</v>
      </c>
      <c r="L3294" s="2038">
        <f t="shared" si="422" ref="L3294:L3299">SUM(H3294,K3294)</f>
        <v>0.0</v>
      </c>
      <c r="M3294" s="2035" t="str">
        <f>CONCATENATE(W3294,"/",'Result Entry'!$AF$7)</f>
        <v>0/100</v>
      </c>
      <c r="N3294" s="2036" t="str">
        <f>IF(X3294=0,"--",CONCATENATE(X3294,"/"))</f>
        <v>--</v>
      </c>
      <c r="O3294" s="2031">
        <f t="shared" si="423" ref="O3294:O3299">SUM(W3294:X3294)</f>
        <v>0.0</v>
      </c>
      <c r="P3294" s="1734">
        <f t="shared" si="424" ref="P3294:P3299">SUM(L3294,O3294)</f>
        <v>0.0</v>
      </c>
      <c r="Q3294" s="2032" t="str">
        <f>IF($L3281="TC",0,IF($L3281="Nso",0,VLOOKUP($A3277,'Result Entry'!$B$9:$FW$108,38,0)))</f>
        <v/>
      </c>
      <c r="R3294" s="610"/>
      <c r="U3294" s="2039">
        <f>IF($L3281="TC",0,IF($L3281="Nso",0,VLOOKUP($A3277,'Result Entry'!$B$9:$FW$108,29,0)))</f>
        <v>0.0</v>
      </c>
      <c r="V3294" s="2039">
        <v>0.0</v>
      </c>
      <c r="W3294" s="2039">
        <f>IF($L3281="TC",0,IF($L3281="Nso",0,VLOOKUP($A3277,'Result Entry'!$B$9:$FW$108,31,0)))</f>
        <v>0.0</v>
      </c>
      <c r="X3294" s="2039">
        <v>0.0</v>
      </c>
    </row>
    <row r="3295" spans="8:8" s="1538" ht="33.75" customFormat="1" customHeight="1">
      <c r="A3295" s="1954"/>
      <c r="B3295" s="1986" t="s">
        <v>70</v>
      </c>
      <c r="C3295" s="1551">
        <f>IF(Y3295&gt;=1,'Result Entry'!$AO$3,0)</f>
        <v>0.0</v>
      </c>
      <c r="D3295" s="1552"/>
      <c r="E3295" s="1728">
        <f>IF($L3281="TC",0,IF($L3281="Nso",0,VLOOKUP($A3277,'Result Entry'!$B$9:$FW$108,40,0)))</f>
        <v>0.0</v>
      </c>
      <c r="F3295" s="1729">
        <f>IF($L3281="TC",0,IF($L3281="Nso",0,VLOOKUP($A3277,'Result Entry'!$B$9:$FW$108,41,0)))</f>
        <v>0.0</v>
      </c>
      <c r="G3295" s="1729">
        <f>IF($L3281="TC",0,IF($L3281="Nso",0,VLOOKUP($A3277,'Result Entry'!$B$9:$FW$108,42,0)))</f>
        <v>0.0</v>
      </c>
      <c r="H3295" s="2034">
        <f t="shared" si="420"/>
        <v>0.0</v>
      </c>
      <c r="I3295" s="2035" t="str">
        <f>CONCATENATE(U3295,"/",'Result Entry'!$AS$7)</f>
        <v>0/40</v>
      </c>
      <c r="J3295" s="2036" t="str">
        <f>IF(V3295=0,"--",CONCATENATE(V3295,"/",'Result Entry'!$AT$7))</f>
        <v>--</v>
      </c>
      <c r="K3295" s="2037">
        <f t="shared" si="421"/>
        <v>0.0</v>
      </c>
      <c r="L3295" s="2038">
        <f t="shared" si="422"/>
        <v>0.0</v>
      </c>
      <c r="M3295" s="2035" t="str">
        <f>CONCATENATE(W3295,"/",'Result Entry'!$AW$7)</f>
        <v>0/100</v>
      </c>
      <c r="N3295" s="2036" t="str">
        <f>IF(X3295=0,"--",CONCATENATE(X3295,"/",'Result Entry'!$AX$7))</f>
        <v>--</v>
      </c>
      <c r="O3295" s="2031">
        <f t="shared" si="423"/>
        <v>0.0</v>
      </c>
      <c r="P3295" s="1734">
        <f t="shared" si="424"/>
        <v>0.0</v>
      </c>
      <c r="Q3295" s="2032" t="str">
        <f>IF($L3281="TC",0,IF($L3281="Nso",0,VLOOKUP($A3277,'Result Entry'!$B$9:$FW$108,55,0)))</f>
        <v/>
      </c>
      <c r="R3295" s="610"/>
      <c r="U3295" s="2039">
        <f>IF($L3281="TC",0,IF($L3281="Nso",0,VLOOKUP($A3277,'Result Entry'!$B$9:$FW$108,44,0)))</f>
        <v>0.0</v>
      </c>
      <c r="V3295" s="2039">
        <f>IF($L3281="TC",0,IF($L3281="Nso",0,VLOOKUP($A3277,'Result Entry'!$B$9:$FW$108,45,0)))</f>
        <v>0.0</v>
      </c>
      <c r="W3295" s="2039">
        <f>IF($L3281="TC",0,IF($L3281="Nso",0,VLOOKUP($A3277,'Result Entry'!$B$9:$FW$108,48,0)))</f>
        <v>0.0</v>
      </c>
      <c r="X3295" s="2039">
        <f>IF($L3281="TC",0,IF($L3281="Nso",0,VLOOKUP($A3277,'Result Entry'!$B$9:$FW$108,49,0)))</f>
        <v>0.0</v>
      </c>
      <c r="Y3295" s="2039">
        <f>VLOOKUP($A3277,'Result Entry'!$B$9:$FW$108,39,0)</f>
        <v>0.0</v>
      </c>
    </row>
    <row r="3296" spans="8:8" s="1538" ht="33.75" customFormat="1" customHeight="1">
      <c r="A3296" s="1954"/>
      <c r="B3296" s="1986" t="s">
        <v>70</v>
      </c>
      <c r="C3296" s="1551">
        <f>IF(Y3296&gt;=1,'Result Entry'!$BF$3,0)</f>
        <v>0.0</v>
      </c>
      <c r="D3296" s="1552"/>
      <c r="E3296" s="1728">
        <f>IF($L3281="TC",0,IF($L3281="Nso",0,VLOOKUP($A3277,'Result Entry'!$B$9:$FW$108,57,0)))</f>
        <v>0.0</v>
      </c>
      <c r="F3296" s="1729">
        <f>IF($L3281="TC",0,IF($L3281="Nso",0,VLOOKUP($A3277,'Result Entry'!$B$9:$FW$108,58,0)))</f>
        <v>0.0</v>
      </c>
      <c r="G3296" s="1729">
        <f>IF($L3281="TC",0,IF($L3281="Nso",0,VLOOKUP($A3277,'Result Entry'!$B$9:$FW$108,59,0)))</f>
        <v>0.0</v>
      </c>
      <c r="H3296" s="2034">
        <f t="shared" si="420"/>
        <v>0.0</v>
      </c>
      <c r="I3296" s="2035" t="str">
        <f>CONCATENATE(U3296,"/",'Result Entry'!$BJ$7)</f>
        <v>0/70</v>
      </c>
      <c r="J3296" s="2036" t="str">
        <f>IF(V3296=0,"--",CONCATENATE(V3296,"/",'Result Entry'!$BK$7))</f>
        <v>--</v>
      </c>
      <c r="K3296" s="2037">
        <f t="shared" si="421"/>
        <v>0.0</v>
      </c>
      <c r="L3296" s="2038">
        <f t="shared" si="422"/>
        <v>0.0</v>
      </c>
      <c r="M3296" s="2035" t="str">
        <f>CONCATENATE(W3296,"/",'Result Entry'!$BN$7)</f>
        <v>0/100</v>
      </c>
      <c r="N3296" s="2036" t="str">
        <f>IF(X3296=0,"--",CONCATENATE(X3296,"/",'Result Entry'!$BO$7))</f>
        <v>--</v>
      </c>
      <c r="O3296" s="2031">
        <f t="shared" si="423"/>
        <v>0.0</v>
      </c>
      <c r="P3296" s="1734">
        <f t="shared" si="424"/>
        <v>0.0</v>
      </c>
      <c r="Q3296" s="2032" t="str">
        <f>IF($L3281="TC",0,IF($L3281="Nso",0,VLOOKUP($A3277,'Result Entry'!$B$9:$FW$108,72,0)))</f>
        <v/>
      </c>
      <c r="R3296" s="610"/>
      <c r="U3296" s="2039">
        <f>IF($L3281="TC",0,IF($L3281="Nso",0,VLOOKUP($A3277,'Result Entry'!$B$9:$FW$108,61,0)))</f>
        <v>0.0</v>
      </c>
      <c r="V3296" s="2039">
        <f>IF($L3281="TC",0,IF($L3281="Nso",0,VLOOKUP($A3277,'Result Entry'!$B$9:$FW$108,62,0)))</f>
        <v>0.0</v>
      </c>
      <c r="W3296" s="2039">
        <f>IF($L3281="TC",0,IF($L3281="Nso",0,VLOOKUP($A3277,'Result Entry'!$B$9:$FW$108,65,0)))</f>
        <v>0.0</v>
      </c>
      <c r="X3296" s="2039">
        <f>IF($L3281="TC",0,IF($L3281="Nso",0,VLOOKUP($A3277,'Result Entry'!$B$9:$FW$108,66,0)))</f>
        <v>0.0</v>
      </c>
      <c r="Y3296" s="2039">
        <f>VLOOKUP($A3277,'Result Entry'!$B$9:$FW$108,56,0)</f>
        <v>0.0</v>
      </c>
    </row>
    <row r="3297" spans="8:8" s="1538" ht="33.75" customFormat="1" customHeight="1">
      <c r="A3297" s="1954"/>
      <c r="B3297" s="1986" t="s">
        <v>70</v>
      </c>
      <c r="C3297" s="1554">
        <f>IF(Y3297&gt;=1,'Result Entry'!$BW$3,0)</f>
        <v>0.0</v>
      </c>
      <c r="D3297" s="2040"/>
      <c r="E3297" s="2041">
        <f>IF($L3281="TC",0,IF($L3281="Nso",0,VLOOKUP($A3277,'Result Entry'!$B$9:$FW$108,74,0)))</f>
        <v>0.0</v>
      </c>
      <c r="F3297" s="2042">
        <f>IF($L3281="TC",0,IF($L3281="Nso",0,VLOOKUP($A3277,'Result Entry'!$B$9:$FW$108,75,0)))</f>
        <v>0.0</v>
      </c>
      <c r="G3297" s="2042">
        <f>IF($L3281="TC",0,IF($L3281="Nso",0,VLOOKUP($A3277,'Result Entry'!$B$9:$FW$108,76,0)))</f>
        <v>0.0</v>
      </c>
      <c r="H3297" s="2043">
        <f t="shared" si="420"/>
        <v>0.0</v>
      </c>
      <c r="I3297" s="2044" t="str">
        <f>CONCATENATE(U3297,"/",'Result Entry'!$CA$7)</f>
        <v>0/70</v>
      </c>
      <c r="J3297" s="2045" t="str">
        <f>IF(V3297=0,"--",CONCATENATE(V3297,"/",'Result Entry'!$CB$7))</f>
        <v>--</v>
      </c>
      <c r="K3297" s="2046">
        <f t="shared" si="421"/>
        <v>0.0</v>
      </c>
      <c r="L3297" s="2047">
        <f t="shared" si="422"/>
        <v>0.0</v>
      </c>
      <c r="M3297" s="2044" t="str">
        <f>CONCATENATE(W3297,"/",'Result Entry'!$CE$7)</f>
        <v>0/100</v>
      </c>
      <c r="N3297" s="2045" t="str">
        <f>IF(X3297=0,"--",CONCATENATE(X3297,"/",'Result Entry'!$CF$7))</f>
        <v>--</v>
      </c>
      <c r="O3297" s="2043">
        <f t="shared" si="423"/>
        <v>0.0</v>
      </c>
      <c r="P3297" s="2048">
        <f t="shared" si="424"/>
        <v>0.0</v>
      </c>
      <c r="Q3297" s="2049" t="str">
        <f>IF($L3281="TC",0,IF($L3281="Nso",0,VLOOKUP($A3277,'Result Entry'!$B$9:$FW$108,89,0)))</f>
        <v/>
      </c>
      <c r="R3297" s="610"/>
      <c r="U3297" s="2041">
        <f>IF($L3281="TC",0,IF($L3281="Nso",0,VLOOKUP($A3277,'Result Entry'!$B$9:$FW$108,78,0)))</f>
        <v>0.0</v>
      </c>
      <c r="V3297" s="2041">
        <f>IF($L3281="TC",0,IF($L3281="Nso",0,VLOOKUP($A3277,'Result Entry'!$B$9:$FW$108,79,0)))</f>
        <v>0.0</v>
      </c>
      <c r="W3297" s="2041">
        <f>IF($L3281="TC",0,IF($L3281="Nso",0,VLOOKUP($A3277,'Result Entry'!$B$9:$FW$108,82,0)))</f>
        <v>0.0</v>
      </c>
      <c r="X3297" s="2041">
        <f>IF($L3281="TC",0,IF($L3281="Nso",0,VLOOKUP($A3277,'Result Entry'!$B$9:$FW$108,83,0)))</f>
        <v>0.0</v>
      </c>
      <c r="Y3297" s="2041">
        <f>VLOOKUP($A3277,'Result Entry'!$B$9:$FW$108,73,0)</f>
        <v>0.0</v>
      </c>
    </row>
    <row r="3298" spans="8:8" s="1538" ht="33.75" customFormat="1" customHeight="1">
      <c r="A3298" s="1954"/>
      <c r="B3298" s="1986" t="s">
        <v>70</v>
      </c>
      <c r="C3298" s="2050">
        <f>IF(Y3298&gt;=1,'Result Entry'!$CN$3,0)</f>
        <v>0.0</v>
      </c>
      <c r="D3298" s="2040"/>
      <c r="E3298" s="2051">
        <f>IF($L3281="TC",0,IF($L3281="Nso",0,VLOOKUP($A3277,'Result Entry'!$B$9:$FW$108,91,0)))</f>
        <v>0.0</v>
      </c>
      <c r="F3298" s="2052">
        <f>IF($L3281="TC",0,IF($L3281="Nso",0,VLOOKUP($A3277,'Result Entry'!$B$9:$FW$108,92,0)))</f>
        <v>0.0</v>
      </c>
      <c r="G3298" s="2052">
        <f>IF($L3281="TC",0,IF($L3281="Nso",0,VLOOKUP($A3277,'Result Entry'!$B$9:$FW$108,93,0)))</f>
        <v>0.0</v>
      </c>
      <c r="H3298" s="2053">
        <f t="shared" si="420"/>
        <v>0.0</v>
      </c>
      <c r="I3298" s="2054" t="str">
        <f>CONCATENATE(U3298,"/",'Result Entry'!$CR$7)</f>
        <v>0/70</v>
      </c>
      <c r="J3298" s="2055" t="str">
        <f>IF(V3298=0,"--",CONCATENATE(V3298,"/",'Result Entry'!$CS$7))</f>
        <v>--</v>
      </c>
      <c r="K3298" s="2056">
        <f t="shared" si="421"/>
        <v>0.0</v>
      </c>
      <c r="L3298" s="2057">
        <f t="shared" si="422"/>
        <v>0.0</v>
      </c>
      <c r="M3298" s="2054" t="str">
        <f>CONCATENATE(W3298,"/",'Result Entry'!$CV$7)</f>
        <v>0/100</v>
      </c>
      <c r="N3298" s="2055" t="str">
        <f>IF(X3298=0,"--",CONCATENATE(X3298,"/",'Result Entry'!$CW$7))</f>
        <v>--</v>
      </c>
      <c r="O3298" s="2053">
        <f t="shared" si="423"/>
        <v>0.0</v>
      </c>
      <c r="P3298" s="2058">
        <f t="shared" si="424"/>
        <v>0.0</v>
      </c>
      <c r="Q3298" s="2059" t="str">
        <f>IF($L3281="TC",0,IF($L3281="Nso",0,VLOOKUP($A3277,'Result Entry'!$B$9:$FW$108,106,0)))</f>
        <v/>
      </c>
      <c r="R3298" s="610"/>
      <c r="U3298" s="2051">
        <f>IF($L3281="TC",0,IF($L3281="Nso",0,VLOOKUP($A3277,'Result Entry'!$B$9:$FW$108,95,0)))</f>
        <v>0.0</v>
      </c>
      <c r="V3298" s="2051">
        <f>IF($L3281="TC",0,IF($L3281="Nso",0,VLOOKUP($A3277,'Result Entry'!$B$9:$FW$108,96,0)))</f>
        <v>0.0</v>
      </c>
      <c r="W3298" s="2051">
        <f>IF($L3281="TC",0,IF($L3281="Nso",0,VLOOKUP($A3277,'Result Entry'!$B$9:$FW$108,99,0)))</f>
        <v>0.0</v>
      </c>
      <c r="X3298" s="2051">
        <f>IF($L3281="TC",0,IF($L3281="Nso",0,VLOOKUP($A3277,'Result Entry'!$B$9:$FW$108,100,0)))</f>
        <v>0.0</v>
      </c>
      <c r="Y3298" s="2051">
        <f>VLOOKUP($A3277,'Result Entry'!$B$9:$FW$108,90,0)</f>
        <v>0.0</v>
      </c>
    </row>
    <row r="3299" spans="8:8" s="1538" ht="33.75" customFormat="1" customHeight="1">
      <c r="A3299" s="1954"/>
      <c r="B3299" s="1986" t="s">
        <v>70</v>
      </c>
      <c r="C3299" s="1554">
        <f>IF(Y3299&gt;=1,'Result Entry'!$DE$3,0)</f>
        <v>0.0</v>
      </c>
      <c r="D3299" s="2040"/>
      <c r="E3299" s="1739">
        <f>IF($L3281="TC",0,IF($L3281="Nso",0,VLOOKUP($A3277,'Result Entry'!$B$9:$FW$108,108,0)))</f>
        <v>0.0</v>
      </c>
      <c r="F3299" s="1740">
        <f>IF($L3281="TC",0,IF($L3281="Nso",0,VLOOKUP($A3277,'Result Entry'!$B$9:$FW$108,109,0)))</f>
        <v>0.0</v>
      </c>
      <c r="G3299" s="1740">
        <f>IF($L3281="TC",0,IF($L3281="Nso",0,VLOOKUP($A3277,'Result Entry'!$B$9:$FW$108,110,0)))</f>
        <v>0.0</v>
      </c>
      <c r="H3299" s="2060">
        <f t="shared" si="420"/>
        <v>0.0</v>
      </c>
      <c r="I3299" s="2061" t="str">
        <f>CONCATENATE(U3299,"/",'Result Entry'!$DI$7)</f>
        <v>0/70</v>
      </c>
      <c r="J3299" s="2062" t="str">
        <f>IF(V3299=0,"--",CONCATENATE(V3299,"/",'Result Entry'!$DJ$7))</f>
        <v>--</v>
      </c>
      <c r="K3299" s="2063">
        <f t="shared" si="421"/>
        <v>0.0</v>
      </c>
      <c r="L3299" s="2064">
        <f t="shared" si="422"/>
        <v>0.0</v>
      </c>
      <c r="M3299" s="2061" t="str">
        <f>CONCATENATE(W3299,"/",'Result Entry'!$DM$7)</f>
        <v>0/100</v>
      </c>
      <c r="N3299" s="2062" t="str">
        <f>IF(X3299=0,"--",CONCATENATE(X3299,"/",'Result Entry'!$DN$7))</f>
        <v>--</v>
      </c>
      <c r="O3299" s="2060">
        <f t="shared" si="423"/>
        <v>0.0</v>
      </c>
      <c r="P3299" s="1746">
        <f t="shared" si="424"/>
        <v>0.0</v>
      </c>
      <c r="Q3299" s="2032" t="str">
        <f>IF($L3281="TC",0,IF($L3281="Nso",0,VLOOKUP($A3277,'Result Entry'!$B$9:$FW$108,123,0)))</f>
        <v/>
      </c>
      <c r="R3299" s="610"/>
      <c r="U3299" s="2065">
        <f>IF($L3281="TC",0,IF($L3281="Nso",0,VLOOKUP($A3277,'Result Entry'!$B$9:$FW$108,112,0)))</f>
        <v>0.0</v>
      </c>
      <c r="V3299" s="2065">
        <f>IF($L3281="TC",0,IF($L3281="Nso",0,VLOOKUP($A3277,'Result Entry'!$B$9:$FW$108,113,0)))</f>
        <v>0.0</v>
      </c>
      <c r="W3299" s="2065">
        <f>IF($L3281="TC",0,IF($L3281="Nso",0,VLOOKUP($A3277,'Result Entry'!$B$9:$FW$108,116,0)))</f>
        <v>0.0</v>
      </c>
      <c r="X3299" s="2065">
        <f>IF($L3281="TC",0,IF($L3281="Nso",0,VLOOKUP($A3277,'Result Entry'!$B$9:$FW$108,117,0)))</f>
        <v>0.0</v>
      </c>
      <c r="Y3299" s="2065">
        <f>VLOOKUP($A3277,'Result Entry'!$B$9:$FW$108,107,0)</f>
        <v>0.0</v>
      </c>
    </row>
    <row r="3300" spans="8:8" ht="33.75" customHeight="1">
      <c r="A3300" s="1954"/>
      <c r="B3300" s="1986" t="s">
        <v>70</v>
      </c>
      <c r="C3300" s="1565" t="s">
        <v>78</v>
      </c>
      <c r="D3300" s="1566"/>
      <c r="E3300" s="1567"/>
      <c r="F3300" s="1747" t="s">
        <v>79</v>
      </c>
      <c r="G3300" s="2066"/>
      <c r="H3300" s="1748"/>
      <c r="I3300" s="1747" t="s">
        <v>80</v>
      </c>
      <c r="J3300" s="1749"/>
      <c r="K3300" s="2067" t="s">
        <v>42</v>
      </c>
      <c r="L3300" s="2068"/>
      <c r="M3300" s="2067" t="s">
        <v>92</v>
      </c>
      <c r="N3300" s="1753"/>
      <c r="O3300" s="1752" t="s">
        <v>40</v>
      </c>
      <c r="P3300" s="1753"/>
      <c r="Q3300" s="2069" t="s">
        <v>44</v>
      </c>
      <c r="R3300" s="610"/>
    </row>
    <row r="3301" spans="8:8" ht="33.75" customHeight="1">
      <c r="A3301" s="1954"/>
      <c r="B3301" s="1986" t="s">
        <v>70</v>
      </c>
      <c r="C3301" s="1577"/>
      <c r="D3301" s="1578"/>
      <c r="E3301" s="1579"/>
      <c r="F3301" s="1755">
        <f>IF($L3281="TC",0,IF($L3281="Nso",0,VLOOKUP($A3277,'Result Entry'!$B$9:$FW$108,171,0)))</f>
        <v>0.0</v>
      </c>
      <c r="G3301" s="2070"/>
      <c r="H3301" s="1756"/>
      <c r="I3301" s="2071">
        <f>IF($L3281="TC",0,IF($L3281="Nso",0,VLOOKUP($A3277,'Result Entry'!$B$9:$FW$108,172,0)))</f>
        <v>0.0</v>
      </c>
      <c r="J3301" s="2072"/>
      <c r="K3301" s="2073">
        <f>IF($L3281="TC",0,IF($L3281="Nso",0,VLOOKUP($A3277,'Result Entry'!$B$9:$FW$108,173,0)))</f>
        <v>0.0</v>
      </c>
      <c r="L3301" s="2074"/>
      <c r="M3301" s="2075" t="str">
        <f>IF($L3281="TC",0,IF($L3281="Nso",0,VLOOKUP($A3277,'Result Entry'!$B$9:$FW$108,174,0)))</f>
        <v/>
      </c>
      <c r="N3301" s="2076"/>
      <c r="O3301" s="1535" t="str">
        <f>VLOOKUP($A3277,'Result Entry'!$B$9:$FW$108,175,0)</f>
        <v/>
      </c>
      <c r="P3301" s="1534"/>
      <c r="Q3301" s="2077" t="str">
        <f>IF($L3281="TC",0,IF($L3281="Nso",0,VLOOKUP($A3277,'Result Entry'!$B$9:$FW$108,177,0)))</f>
        <v/>
      </c>
      <c r="R3301" s="610"/>
    </row>
    <row r="3302" spans="8:8" ht="33.75" customHeight="1">
      <c r="A3302" s="1954"/>
      <c r="B3302" s="1986" t="s">
        <v>70</v>
      </c>
      <c r="C3302" s="2078" t="s">
        <v>59</v>
      </c>
      <c r="D3302" s="2079"/>
      <c r="E3302" s="2079"/>
      <c r="F3302" s="2079"/>
      <c r="G3302" s="2079"/>
      <c r="H3302" s="2079"/>
      <c r="I3302" s="2080"/>
      <c r="J3302" s="1592" t="s">
        <v>60</v>
      </c>
      <c r="K3302" s="1592"/>
      <c r="L3302" s="1592"/>
      <c r="M3302" s="1593"/>
      <c r="N3302" s="1760">
        <f>VLOOKUP($A3277,'Result Entry'!$B$9:$FW$108,168,0)</f>
        <v>0.0</v>
      </c>
      <c r="O3302" s="1761"/>
      <c r="P3302" s="2081" t="s">
        <v>38</v>
      </c>
      <c r="Q3302" s="2082"/>
      <c r="R3302" s="610"/>
    </row>
    <row r="3303" spans="8:8" ht="33.75" customHeight="1">
      <c r="A3303" s="1954"/>
      <c r="B3303" s="1986" t="s">
        <v>70</v>
      </c>
      <c r="C3303" s="1598" t="s">
        <v>244</v>
      </c>
      <c r="D3303" s="1599"/>
      <c r="E3303" s="1599"/>
      <c r="F3303" s="2083" t="s">
        <v>158</v>
      </c>
      <c r="G3303" s="2084"/>
      <c r="H3303" s="2085"/>
      <c r="I3303" s="2086" t="s">
        <v>242</v>
      </c>
      <c r="J3303" s="1603" t="s">
        <v>61</v>
      </c>
      <c r="K3303" s="1603"/>
      <c r="L3303" s="1603"/>
      <c r="M3303" s="1604"/>
      <c r="N3303" s="1762">
        <f>VLOOKUP($A3277,'Result Entry'!$B$9:$FW$108,169,0)</f>
        <v>0.0</v>
      </c>
      <c r="O3303" s="1763"/>
      <c r="P3303" s="1607" t="str">
        <f>VLOOKUP($A3277,'Result Entry'!$B$9:$FW$108,170,0)</f>
        <v/>
      </c>
      <c r="Q3303" s="2087"/>
      <c r="R3303" s="610"/>
    </row>
    <row r="3304" spans="8:8" ht="33.75" customHeight="1">
      <c r="A3304" s="1954"/>
      <c r="B3304" s="1986" t="s">
        <v>70</v>
      </c>
      <c r="C3304" s="1598"/>
      <c r="D3304" s="1599"/>
      <c r="E3304" s="1599"/>
      <c r="F3304" s="2088"/>
      <c r="G3304" s="2089"/>
      <c r="H3304" s="2090"/>
      <c r="I3304" s="2091" t="s">
        <v>100</v>
      </c>
      <c r="J3304" s="1612" t="s">
        <v>62</v>
      </c>
      <c r="K3304" s="1612"/>
      <c r="L3304" s="1612"/>
      <c r="M3304" s="1613"/>
      <c r="N3304" s="2092">
        <f>IF($L3281="TC","Transferred",IF($L3281="Nso","NameSeparated",VLOOKUP($A3277,'Result Entry'!$B$9:$FW$108,178,0)))</f>
        <v>0.0</v>
      </c>
      <c r="O3304" s="2092"/>
      <c r="P3304" s="2092"/>
      <c r="Q3304" s="2093"/>
      <c r="R3304" s="610"/>
    </row>
    <row r="3305" spans="8:8" ht="33.75" customHeight="1">
      <c r="A3305" s="1954"/>
      <c r="B3305" s="1986" t="s">
        <v>70</v>
      </c>
      <c r="C3305" s="1766" t="str">
        <f>'Result Entry'!$DU$3</f>
        <v>Foundation Of Information Tech.</v>
      </c>
      <c r="D3305" s="1767"/>
      <c r="E3305" s="1768"/>
      <c r="F3305" s="1769" t="str">
        <f>IF(OR($L3281="TC",$L3281="Nso"),"",VLOOKUP($A3277,'Result Entry'!$B$9:$GS$108,196,0))</f>
        <v>0/200</v>
      </c>
      <c r="G3305" s="1769"/>
      <c r="H3305" s="1769"/>
      <c r="I3305" s="1770" t="str">
        <f>IF(F3305="","",VLOOKUP($A3277,'Result Entry'!$B$9:$GS$108,137,0))</f>
        <v/>
      </c>
      <c r="J3305" s="1621" t="s">
        <v>72</v>
      </c>
      <c r="K3305" s="1621"/>
      <c r="L3305" s="1621"/>
      <c r="M3305" s="1622"/>
      <c r="N3305" s="2094">
        <f>'Result Entry'!$T$2</f>
        <v>45041.0</v>
      </c>
      <c r="O3305" s="2095"/>
      <c r="P3305" s="2095"/>
      <c r="Q3305" s="2096"/>
      <c r="R3305" s="610"/>
    </row>
    <row r="3306" spans="8:8" ht="33.75" customHeight="1">
      <c r="A3306" s="1954"/>
      <c r="B3306" s="1986" t="s">
        <v>70</v>
      </c>
      <c r="C3306" s="1774" t="str">
        <f>'Result Entry'!$EI$3</f>
        <v>G.I.A.I.-II</v>
      </c>
      <c r="D3306" s="1775"/>
      <c r="E3306" s="1776"/>
      <c r="F3306" s="1769" t="str">
        <f>IF(OR($L3281="TC",$L3281="Nso"),"",VLOOKUP($A3277,'Result Entry'!$B$9:$GS$108,200,0))</f>
        <v>0/200</v>
      </c>
      <c r="G3306" s="1769"/>
      <c r="H3306" s="1769"/>
      <c r="I3306" s="1770" t="str">
        <f>IF(F3306="","",VLOOKUP($A3277,'Result Entry'!$B$9:$GS$108,149,0))</f>
        <v/>
      </c>
      <c r="J3306" s="1626"/>
      <c r="K3306" s="1627"/>
      <c r="L3306" s="1627"/>
      <c r="M3306" s="1627"/>
      <c r="N3306" s="1627"/>
      <c r="O3306" s="1627"/>
      <c r="P3306" s="1627"/>
      <c r="Q3306" s="2097"/>
      <c r="R3306" s="610"/>
    </row>
    <row r="3307" spans="8:8" ht="33.75" customHeight="1">
      <c r="A3307" s="1954"/>
      <c r="B3307" s="1986" t="s">
        <v>70</v>
      </c>
      <c r="C3307" s="1774" t="str">
        <f>'Result Entry'!$EU$3</f>
        <v>SOC.SER.PLAN</v>
      </c>
      <c r="D3307" s="1775"/>
      <c r="E3307" s="1776"/>
      <c r="F3307" s="1769" t="str">
        <f>IF(OR($L3281="TC",$L3281="Nso"),"",VLOOKUP($A3277,'Result Entry'!$B$9:$HS$108,204,0))</f>
        <v>0/200</v>
      </c>
      <c r="G3307" s="1769"/>
      <c r="H3307" s="1769"/>
      <c r="I3307" s="1770" t="str">
        <f>IF(F3307="","",VLOOKUP($A3277,'Result Entry'!$B$9:$GS$108,161,0))</f>
        <v/>
      </c>
      <c r="J3307" s="1629" t="s">
        <v>175</v>
      </c>
      <c r="K3307" s="2098"/>
      <c r="L3307" s="2098"/>
      <c r="M3307" s="1630"/>
      <c r="N3307" s="2099"/>
      <c r="O3307" s="2100"/>
      <c r="P3307" s="2100"/>
      <c r="Q3307" s="2101"/>
      <c r="R3307" s="610"/>
    </row>
    <row r="3308" spans="8:8" ht="33.75" customHeight="1">
      <c r="A3308" s="1954"/>
      <c r="B3308" s="1986" t="s">
        <v>70</v>
      </c>
      <c r="C3308" s="1774" t="str">
        <f>'Result Entry'!$FG$3</f>
        <v>Jeewan Kaushal</v>
      </c>
      <c r="D3308" s="1775"/>
      <c r="E3308" s="1776"/>
      <c r="F3308" s="1769" t="str">
        <f>IF(OR($L3281="TC",$L3281="Nso"),"",VLOOKUP($A3277,'Result Entry'!$B$9:$HS$108,208,0))</f>
        <v>0/100</v>
      </c>
      <c r="G3308" s="1769"/>
      <c r="H3308" s="1769"/>
      <c r="I3308" s="1770" t="str">
        <f>IF(F3308="","",VLOOKUP($A3277,'Result Entry'!$B$9:$HS$108,167,0))</f>
        <v/>
      </c>
      <c r="J3308" s="1629" t="s">
        <v>149</v>
      </c>
      <c r="K3308" s="2098"/>
      <c r="L3308" s="2098"/>
      <c r="M3308" s="1630"/>
      <c r="N3308" s="1630"/>
      <c r="O3308" s="1630"/>
      <c r="P3308" s="1630"/>
      <c r="Q3308" s="2102"/>
      <c r="R3308" s="610"/>
    </row>
    <row r="3309" spans="8:8" ht="33.75" customHeight="1">
      <c r="A3309" s="1954"/>
      <c r="B3309" s="1986" t="s">
        <v>70</v>
      </c>
      <c r="C3309" s="1777" t="s">
        <v>181</v>
      </c>
      <c r="D3309" s="1778"/>
      <c r="E3309" s="1779"/>
      <c r="F3309" s="2103" t="s">
        <v>182</v>
      </c>
      <c r="G3309" s="2104"/>
      <c r="H3309" s="2105"/>
      <c r="I3309" s="1782" t="s">
        <v>31</v>
      </c>
      <c r="J3309" s="1629" t="s">
        <v>176</v>
      </c>
      <c r="K3309" s="2098"/>
      <c r="L3309" s="2098"/>
      <c r="M3309" s="1630"/>
      <c r="N3309" s="1630"/>
      <c r="O3309" s="1630"/>
      <c r="P3309" s="1630"/>
      <c r="Q3309" s="2102"/>
      <c r="R3309" s="610"/>
    </row>
    <row r="3310" spans="8:8" ht="33.75" customHeight="1">
      <c r="A3310" s="1954"/>
      <c r="B3310" s="1986" t="s">
        <v>70</v>
      </c>
      <c r="C3310" s="1783"/>
      <c r="D3310" s="1784"/>
      <c r="E3310" s="1785"/>
      <c r="F3310" s="1786" t="s">
        <v>245</v>
      </c>
      <c r="G3310" s="2106"/>
      <c r="H3310" s="1787"/>
      <c r="I3310" s="1788" t="s">
        <v>63</v>
      </c>
      <c r="J3310" s="1647" t="s">
        <v>68</v>
      </c>
      <c r="K3310" s="1648"/>
      <c r="L3310" s="1648"/>
      <c r="M3310" s="1648"/>
      <c r="N3310" s="1648"/>
      <c r="O3310" s="1648"/>
      <c r="P3310" s="1648"/>
      <c r="Q3310" s="2107"/>
      <c r="R3310" s="610"/>
    </row>
    <row r="3311" spans="8:8" ht="33.75" customHeight="1">
      <c r="A3311" s="1954"/>
      <c r="B3311" s="1986" t="s">
        <v>70</v>
      </c>
      <c r="C3311" s="1783"/>
      <c r="D3311" s="1784"/>
      <c r="E3311" s="1785"/>
      <c r="F3311" s="1786" t="s">
        <v>246</v>
      </c>
      <c r="G3311" s="2106"/>
      <c r="H3311" s="1787"/>
      <c r="I3311" s="1788" t="s">
        <v>64</v>
      </c>
      <c r="J3311" s="1650"/>
      <c r="K3311" s="1651"/>
      <c r="L3311" s="1651"/>
      <c r="M3311" s="1651"/>
      <c r="N3311" s="1651"/>
      <c r="O3311" s="1651"/>
      <c r="P3311" s="1651"/>
      <c r="Q3311" s="2108"/>
      <c r="R3311" s="610"/>
    </row>
    <row r="3312" spans="8:8" ht="33.75" customHeight="1">
      <c r="A3312" s="1954"/>
      <c r="B3312" s="1986" t="s">
        <v>70</v>
      </c>
      <c r="C3312" s="1783"/>
      <c r="D3312" s="1784"/>
      <c r="E3312" s="1785"/>
      <c r="F3312" s="1786" t="s">
        <v>247</v>
      </c>
      <c r="G3312" s="2106"/>
      <c r="H3312" s="1787"/>
      <c r="I3312" s="1788" t="s">
        <v>66</v>
      </c>
      <c r="J3312" s="1650"/>
      <c r="K3312" s="1651"/>
      <c r="L3312" s="1651"/>
      <c r="M3312" s="1651"/>
      <c r="N3312" s="1651"/>
      <c r="O3312" s="1651"/>
      <c r="P3312" s="1651"/>
      <c r="Q3312" s="2108"/>
      <c r="R3312" s="610"/>
    </row>
    <row r="3313" spans="8:8" ht="33.75" customHeight="1">
      <c r="A3313" s="1954"/>
      <c r="B3313" s="1986" t="s">
        <v>70</v>
      </c>
      <c r="C3313" s="1783"/>
      <c r="D3313" s="1784"/>
      <c r="E3313" s="1785"/>
      <c r="F3313" s="1786" t="s">
        <v>248</v>
      </c>
      <c r="G3313" s="2106"/>
      <c r="H3313" s="1787"/>
      <c r="I3313" s="1788" t="s">
        <v>65</v>
      </c>
      <c r="J3313" s="1653" t="s">
        <v>81</v>
      </c>
      <c r="K3313" s="1654"/>
      <c r="L3313" s="1654"/>
      <c r="M3313" s="1654"/>
      <c r="N3313" s="1654"/>
      <c r="O3313" s="1654"/>
      <c r="P3313" s="1654"/>
      <c r="Q3313" s="2109"/>
      <c r="R3313" s="610"/>
    </row>
    <row r="3314" spans="8:8" ht="33.75" customHeight="1">
      <c r="A3314" s="1954"/>
      <c r="B3314" s="2110" t="s">
        <v>70</v>
      </c>
      <c r="C3314" s="2111"/>
      <c r="D3314" s="2112"/>
      <c r="E3314" s="2113"/>
      <c r="F3314" s="2114"/>
      <c r="G3314" s="2115"/>
      <c r="H3314" s="2115"/>
      <c r="I3314" s="2116"/>
      <c r="J3314" s="2117"/>
      <c r="K3314" s="2118"/>
      <c r="L3314" s="2118"/>
      <c r="M3314" s="2118"/>
      <c r="N3314" s="2118"/>
      <c r="O3314" s="2118"/>
      <c r="P3314" s="2118"/>
      <c r="Q3314" s="2119"/>
      <c r="R3314" s="610"/>
    </row>
    <row r="3315" spans="8:8" s="927" ht="48.75" customFormat="1" customHeight="1">
      <c r="A3315" s="1439"/>
      <c r="B3315" s="2120"/>
      <c r="C3315" s="2120"/>
      <c r="D3315" s="2120"/>
      <c r="E3315" s="2120"/>
      <c r="F3315" s="2120"/>
      <c r="G3315" s="2120"/>
      <c r="H3315" s="2120"/>
      <c r="I3315" s="2120"/>
      <c r="J3315" s="2120"/>
      <c r="K3315" s="2120"/>
      <c r="L3315" s="2120"/>
      <c r="M3315" s="2120"/>
      <c r="N3315" s="2120"/>
      <c r="O3315" s="2120"/>
      <c r="P3315" s="2120"/>
      <c r="Q3315" s="2120"/>
      <c r="R3315" s="610"/>
    </row>
    <row r="3316" spans="8:8" ht="9.75" customHeight="1">
      <c r="A3316" s="1949">
        <f>A3277+1</f>
        <v>86.0</v>
      </c>
      <c r="B3316" s="1949"/>
      <c r="C3316" s="1949"/>
      <c r="D3316" s="1949"/>
      <c r="E3316" s="1949"/>
      <c r="F3316" s="1949"/>
      <c r="G3316" s="1949"/>
      <c r="H3316" s="1949"/>
      <c r="I3316" s="1949"/>
      <c r="J3316" s="1949"/>
      <c r="K3316" s="1949"/>
      <c r="L3316" s="1949"/>
      <c r="M3316" s="1949"/>
      <c r="N3316" s="1949"/>
      <c r="O3316" s="1949"/>
      <c r="P3316" s="1949"/>
      <c r="Q3316" s="1949"/>
      <c r="R3316" s="1949"/>
    </row>
    <row r="3317" spans="8:8" ht="16.5" customHeight="1">
      <c r="A3317" s="1950"/>
      <c r="B3317" s="1951" t="s">
        <v>51</v>
      </c>
      <c r="C3317" s="1952"/>
      <c r="D3317" s="1952"/>
      <c r="E3317" s="1952"/>
      <c r="F3317" s="1952"/>
      <c r="G3317" s="1952"/>
      <c r="H3317" s="1952"/>
      <c r="I3317" s="1952"/>
      <c r="J3317" s="1952"/>
      <c r="K3317" s="1952"/>
      <c r="L3317" s="1952"/>
      <c r="M3317" s="1952"/>
      <c r="N3317" s="1952"/>
      <c r="O3317" s="1952"/>
      <c r="P3317" s="1952"/>
      <c r="Q3317" s="1953"/>
      <c r="R3317" s="610"/>
    </row>
    <row r="3318" spans="8:8" ht="62.25" customHeight="1">
      <c r="A3318" s="1954"/>
      <c r="B3318" s="1955"/>
      <c r="C3318" s="1956"/>
      <c r="D3318" s="1957" t="str">
        <f>Master!$E$8</f>
        <v>Govt. Sr. Secondary School </v>
      </c>
      <c r="E3318" s="1958"/>
      <c r="F3318" s="1958"/>
      <c r="G3318" s="1958"/>
      <c r="H3318" s="1958"/>
      <c r="I3318" s="1958"/>
      <c r="J3318" s="1958"/>
      <c r="K3318" s="1958"/>
      <c r="L3318" s="1958"/>
      <c r="M3318" s="1958"/>
      <c r="N3318" s="1958"/>
      <c r="O3318" s="1958"/>
      <c r="P3318" s="1958"/>
      <c r="Q3318" s="1959"/>
      <c r="R3318" s="610"/>
    </row>
    <row r="3319" spans="8:8" ht="33.0" customHeight="1">
      <c r="A3319" s="1954"/>
      <c r="B3319" s="1960"/>
      <c r="C3319" s="1961"/>
      <c r="D3319" s="1962" t="str">
        <f>Master!$E$11</f>
        <v>P.S.-Bapini (Jodhpur)</v>
      </c>
      <c r="E3319" s="1962"/>
      <c r="F3319" s="1962"/>
      <c r="G3319" s="1962"/>
      <c r="H3319" s="1962"/>
      <c r="I3319" s="1962"/>
      <c r="J3319" s="1962"/>
      <c r="K3319" s="1962"/>
      <c r="L3319" s="1962"/>
      <c r="M3319" s="1962"/>
      <c r="N3319" s="1962"/>
      <c r="O3319" s="1962"/>
      <c r="P3319" s="1962"/>
      <c r="Q3319" s="1963"/>
      <c r="R3319" s="610"/>
    </row>
    <row r="3320" spans="8:8" ht="21.75" customHeight="1">
      <c r="A3320" s="1954"/>
      <c r="B3320" s="1964"/>
      <c r="C3320" s="1965" t="s">
        <v>151</v>
      </c>
      <c r="D3320" s="1966"/>
      <c r="E3320" s="1966"/>
      <c r="F3320" s="1966"/>
      <c r="G3320" s="1966"/>
      <c r="H3320" s="1967"/>
      <c r="I3320" s="1968" t="s">
        <v>128</v>
      </c>
      <c r="J3320" s="1969"/>
      <c r="K3320" s="1969"/>
      <c r="L3320" s="1970">
        <f>VLOOKUP(A3316,'Result Entry'!$B$6:$K$108,6,0)</f>
        <v>0.0</v>
      </c>
      <c r="M3320" s="1971"/>
      <c r="N3320" s="1972" t="s">
        <v>69</v>
      </c>
      <c r="O3320" s="1973"/>
      <c r="P3320" s="1974">
        <f>Master!$E$14</f>
        <v>8.151106901E9</v>
      </c>
      <c r="Q3320" s="1975"/>
      <c r="R3320" s="610"/>
    </row>
    <row r="3321" spans="8:8" ht="21.75" customHeight="1">
      <c r="A3321" s="1954"/>
      <c r="B3321" s="1976"/>
      <c r="C3321" s="1965"/>
      <c r="D3321" s="1966"/>
      <c r="E3321" s="1966"/>
      <c r="F3321" s="1966"/>
      <c r="G3321" s="1966"/>
      <c r="H3321" s="1967"/>
      <c r="I3321" s="1968"/>
      <c r="J3321" s="1969"/>
      <c r="K3321" s="1969"/>
      <c r="L3321" s="1970"/>
      <c r="M3321" s="1971"/>
      <c r="N3321" s="1470" t="s">
        <v>67</v>
      </c>
      <c r="O3321" s="1471"/>
      <c r="P3321" s="1472"/>
      <c r="Q3321" s="1977"/>
      <c r="R3321" s="610"/>
    </row>
    <row r="3322" spans="8:8" ht="21.75" customHeight="1">
      <c r="A3322" s="1954"/>
      <c r="B3322" s="1976"/>
      <c r="C3322" s="1978"/>
      <c r="D3322" s="1979"/>
      <c r="E3322" s="1979"/>
      <c r="F3322" s="1979"/>
      <c r="G3322" s="1979"/>
      <c r="H3322" s="1980"/>
      <c r="I3322" s="1981"/>
      <c r="J3322" s="1982"/>
      <c r="K3322" s="1982"/>
      <c r="L3322" s="1983"/>
      <c r="M3322" s="1984"/>
      <c r="N3322" s="1479" t="s">
        <v>52</v>
      </c>
      <c r="O3322" s="1480"/>
      <c r="P3322" s="1481" t="str">
        <f>Master!$E$6</f>
        <v>2022-23</v>
      </c>
      <c r="Q3322" s="1985"/>
      <c r="R3322" s="610"/>
    </row>
    <row r="3323" spans="8:8" ht="33.75" customHeight="1">
      <c r="A3323" s="1954"/>
      <c r="B3323" s="1986" t="s">
        <v>70</v>
      </c>
      <c r="C3323" s="1677" t="s">
        <v>21</v>
      </c>
      <c r="D3323" s="1678"/>
      <c r="E3323" s="1678"/>
      <c r="F3323" s="1678"/>
      <c r="G3323" s="1679"/>
      <c r="H3323" s="1680" t="s">
        <v>150</v>
      </c>
      <c r="I3323" s="1681">
        <f>VLOOKUP($A3316,'Result Entry'!$B$9:$FW$108,4,0)</f>
        <v>0.0</v>
      </c>
      <c r="J3323" s="1681"/>
      <c r="K3323" s="1681"/>
      <c r="L3323" s="1681"/>
      <c r="M3323" s="1681"/>
      <c r="N3323" s="1681"/>
      <c r="O3323" s="1681"/>
      <c r="P3323" s="1681"/>
      <c r="Q3323" s="1987"/>
      <c r="R3323" s="610"/>
    </row>
    <row r="3324" spans="8:8" ht="33.75" customHeight="1">
      <c r="A3324" s="1954"/>
      <c r="B3324" s="1986" t="s">
        <v>70</v>
      </c>
      <c r="C3324" s="1683" t="s">
        <v>23</v>
      </c>
      <c r="D3324" s="1684"/>
      <c r="E3324" s="1684"/>
      <c r="F3324" s="1684"/>
      <c r="G3324" s="1685"/>
      <c r="H3324" s="1686" t="s">
        <v>150</v>
      </c>
      <c r="I3324" s="1687">
        <f>VLOOKUP($A3316,'Result Entry'!$B$9:$FW$108,7,0)</f>
        <v>0.0</v>
      </c>
      <c r="J3324" s="1687"/>
      <c r="K3324" s="1687"/>
      <c r="L3324" s="1687"/>
      <c r="M3324" s="1687"/>
      <c r="N3324" s="1687"/>
      <c r="O3324" s="1687"/>
      <c r="P3324" s="1687"/>
      <c r="Q3324" s="1988"/>
      <c r="R3324" s="610"/>
    </row>
    <row r="3325" spans="8:8" ht="33.75" customHeight="1">
      <c r="A3325" s="1954"/>
      <c r="B3325" s="1986" t="s">
        <v>70</v>
      </c>
      <c r="C3325" s="1683" t="s">
        <v>24</v>
      </c>
      <c r="D3325" s="1684"/>
      <c r="E3325" s="1684"/>
      <c r="F3325" s="1684"/>
      <c r="G3325" s="1685"/>
      <c r="H3325" s="1686" t="s">
        <v>150</v>
      </c>
      <c r="I3325" s="1687">
        <f>VLOOKUP($A3316,'Result Entry'!$B$9:$FW$108,8,0)</f>
        <v>0.0</v>
      </c>
      <c r="J3325" s="1687"/>
      <c r="K3325" s="1687"/>
      <c r="L3325" s="1687"/>
      <c r="M3325" s="1687"/>
      <c r="N3325" s="1687"/>
      <c r="O3325" s="1687"/>
      <c r="P3325" s="1687"/>
      <c r="Q3325" s="1988"/>
      <c r="R3325" s="610"/>
    </row>
    <row r="3326" spans="8:8" ht="33.75" customHeight="1">
      <c r="A3326" s="1954"/>
      <c r="B3326" s="1986" t="s">
        <v>70</v>
      </c>
      <c r="C3326" s="1683" t="s">
        <v>53</v>
      </c>
      <c r="D3326" s="1684"/>
      <c r="E3326" s="1684"/>
      <c r="F3326" s="1684"/>
      <c r="G3326" s="1685"/>
      <c r="H3326" s="1686" t="s">
        <v>150</v>
      </c>
      <c r="I3326" s="1687">
        <f>VLOOKUP($A3316,'Result Entry'!$B$9:$FW$108,9,0)</f>
        <v>0.0</v>
      </c>
      <c r="J3326" s="1687"/>
      <c r="K3326" s="1687"/>
      <c r="L3326" s="1687"/>
      <c r="M3326" s="1687"/>
      <c r="N3326" s="1687"/>
      <c r="O3326" s="1687"/>
      <c r="P3326" s="1687"/>
      <c r="Q3326" s="1988"/>
      <c r="R3326" s="610"/>
    </row>
    <row r="3327" spans="8:8" ht="33.75" customHeight="1">
      <c r="A3327" s="1954"/>
      <c r="B3327" s="1986" t="s">
        <v>70</v>
      </c>
      <c r="C3327" s="1683" t="s">
        <v>54</v>
      </c>
      <c r="D3327" s="1684"/>
      <c r="E3327" s="1684"/>
      <c r="F3327" s="1684"/>
      <c r="G3327" s="1685"/>
      <c r="H3327" s="1686" t="s">
        <v>150</v>
      </c>
      <c r="I3327" s="1689" t="str">
        <f>CONCATENATE('Result Entry'!$G$4,'Result Entry'!$J$4)</f>
        <v>11(A)</v>
      </c>
      <c r="J3327" s="1687"/>
      <c r="K3327" s="1687"/>
      <c r="L3327" s="1687"/>
      <c r="M3327" s="1687"/>
      <c r="N3327" s="1687"/>
      <c r="O3327" s="1687"/>
      <c r="P3327" s="1687"/>
      <c r="Q3327" s="1988"/>
      <c r="R3327" s="610"/>
    </row>
    <row r="3328" spans="8:8" ht="33.75" customHeight="1">
      <c r="A3328" s="1954"/>
      <c r="B3328" s="1986" t="s">
        <v>70</v>
      </c>
      <c r="C3328" s="1742" t="s">
        <v>26</v>
      </c>
      <c r="D3328" s="1763"/>
      <c r="E3328" s="1763"/>
      <c r="F3328" s="1763"/>
      <c r="G3328" s="1989"/>
      <c r="H3328" s="1693" t="s">
        <v>150</v>
      </c>
      <c r="I3328" s="1694">
        <f>VLOOKUP($A3316,'Result Entry'!$B$9:$FW$108,10,0)</f>
        <v>0.0</v>
      </c>
      <c r="J3328" s="1694"/>
      <c r="K3328" s="1694"/>
      <c r="L3328" s="1694"/>
      <c r="M3328" s="1694"/>
      <c r="N3328" s="1694"/>
      <c r="O3328" s="1694"/>
      <c r="P3328" s="1694"/>
      <c r="Q3328" s="1990"/>
      <c r="R3328" s="610"/>
    </row>
    <row r="3329" spans="8:8" ht="33.75" customHeight="1">
      <c r="A3329" s="1954"/>
      <c r="B3329" s="1986" t="s">
        <v>70</v>
      </c>
      <c r="C3329" s="1991" t="s">
        <v>244</v>
      </c>
      <c r="D3329" s="1992"/>
      <c r="E3329" s="1993" t="s">
        <v>73</v>
      </c>
      <c r="F3329" s="1994" t="s">
        <v>74</v>
      </c>
      <c r="G3329" s="1994" t="s">
        <v>230</v>
      </c>
      <c r="H3329" s="1995" t="s">
        <v>169</v>
      </c>
      <c r="I3329" s="1701" t="s">
        <v>56</v>
      </c>
      <c r="J3329" s="1996"/>
      <c r="K3329" s="1996"/>
      <c r="L3329" s="1997" t="s">
        <v>231</v>
      </c>
      <c r="M3329" s="1998" t="s">
        <v>85</v>
      </c>
      <c r="N3329" s="1998"/>
      <c r="O3329" s="1999"/>
      <c r="P3329" s="2000" t="s">
        <v>77</v>
      </c>
      <c r="Q3329" s="2001" t="s">
        <v>99</v>
      </c>
      <c r="R3329" s="610"/>
    </row>
    <row r="3330" spans="8:8" ht="33.75" customHeight="1">
      <c r="A3330" s="1954"/>
      <c r="B3330" s="1986" t="s">
        <v>70</v>
      </c>
      <c r="C3330" s="2002"/>
      <c r="D3330" s="2003"/>
      <c r="E3330" s="2004"/>
      <c r="F3330" s="2005"/>
      <c r="G3330" s="2005"/>
      <c r="H3330" s="2006"/>
      <c r="I3330" s="2007" t="s">
        <v>233</v>
      </c>
      <c r="J3330" s="2008" t="s">
        <v>87</v>
      </c>
      <c r="K3330" s="2009" t="s">
        <v>109</v>
      </c>
      <c r="L3330" s="2010"/>
      <c r="M3330" s="2007" t="s">
        <v>233</v>
      </c>
      <c r="N3330" s="2008" t="s">
        <v>87</v>
      </c>
      <c r="O3330" s="2011" t="s">
        <v>110</v>
      </c>
      <c r="P3330" s="2012"/>
      <c r="Q3330" s="2013"/>
      <c r="R3330" s="610"/>
    </row>
    <row r="3331" spans="8:8" s="2014" ht="33.75" customFormat="1" customHeight="1">
      <c r="A3331" s="1954"/>
      <c r="B3331" s="1986" t="s">
        <v>70</v>
      </c>
      <c r="C3331" s="2015" t="s">
        <v>57</v>
      </c>
      <c r="D3331" s="2016"/>
      <c r="E3331" s="2017">
        <f>'Result Entry'!$L$7</f>
        <v>10.0</v>
      </c>
      <c r="F3331" s="2018">
        <f>'Result Entry'!$M$7</f>
        <v>10.0</v>
      </c>
      <c r="G3331" s="2018">
        <f>'Result Entry'!$N$7</f>
        <v>10.0</v>
      </c>
      <c r="H3331" s="2019">
        <f>SUM(E3331:G3331)</f>
        <v>30.0</v>
      </c>
      <c r="I3331" s="2020" t="s">
        <v>243</v>
      </c>
      <c r="J3331" s="2021" t="s">
        <v>243</v>
      </c>
      <c r="K3331" s="2022">
        <f>'Result Entry'!$P$7</f>
        <v>70.0</v>
      </c>
      <c r="L3331" s="2023">
        <f>SUM(H3331,K3331)</f>
        <v>100.0</v>
      </c>
      <c r="M3331" s="2020" t="s">
        <v>243</v>
      </c>
      <c r="N3331" s="2021" t="s">
        <v>243</v>
      </c>
      <c r="O3331" s="2019">
        <f>'Result Entry'!$R$7</f>
        <v>100.0</v>
      </c>
      <c r="P3331" s="2024">
        <f>SUM(L3331,O3331)</f>
        <v>200.0</v>
      </c>
      <c r="Q3331" s="2025"/>
      <c r="R3331" s="610"/>
    </row>
    <row r="3332" spans="8:8" s="1538" ht="33.75" customFormat="1" customHeight="1">
      <c r="A3332" s="1954"/>
      <c r="B3332" s="1986" t="s">
        <v>70</v>
      </c>
      <c r="C3332" s="1540" t="str">
        <f>'Result Entry'!$L$3</f>
        <v>HINDI Comp.</v>
      </c>
      <c r="D3332" s="1541"/>
      <c r="E3332" s="1728">
        <f>IF($L3320="TC",0,IF($L3320="Nso",0,VLOOKUP($A3316,'Result Entry'!$B$9:$FW$108,11,0)))</f>
        <v>0.0</v>
      </c>
      <c r="F3332" s="1729">
        <f>IF($L3320="TC",0,IF($L3320="Nso",0,VLOOKUP($A3316,'Result Entry'!$B$9:$FW$108,12,0)))</f>
        <v>0.0</v>
      </c>
      <c r="G3332" s="1729">
        <f>IF($L3320="TC",0,IF($L3320="Nso",0,VLOOKUP($A3316,'Result Entry'!$B$9:$FW$108,13,0)))</f>
        <v>0.0</v>
      </c>
      <c r="H3332" s="2026">
        <f>SUM(E3332:G3332)</f>
        <v>0.0</v>
      </c>
      <c r="I3332" s="2027" t="str">
        <f>CONCATENATE(U3332,"/",'Result Entry'!$P$7)</f>
        <v>0/70</v>
      </c>
      <c r="J3332" s="2028" t="str">
        <f>IF(V3332=0,"--",CONCATENATE(V3332,"/"))</f>
        <v>--</v>
      </c>
      <c r="K3332" s="2029">
        <f>SUM(U3332:V3332)</f>
        <v>0.0</v>
      </c>
      <c r="L3332" s="2030">
        <f>SUM(H3332,K3332)</f>
        <v>0.0</v>
      </c>
      <c r="M3332" s="2027" t="str">
        <f>CONCATENATE(W3332,"/",'Result Entry'!$R$7)</f>
        <v>0/100</v>
      </c>
      <c r="N3332" s="2028" t="str">
        <f>IF(X3332=0,"--",CONCATENATE(X3332,"/"))</f>
        <v>--</v>
      </c>
      <c r="O3332" s="2031">
        <f>SUM(W3332:X3332)</f>
        <v>0.0</v>
      </c>
      <c r="P3332" s="1734">
        <f>SUM(L3332,O3332)</f>
        <v>0.0</v>
      </c>
      <c r="Q3332" s="2032" t="str">
        <f>IF($L3320="TC",0,IF($L3320="Nso",0,VLOOKUP($A3316,'Result Entry'!$B$9:$FW$108,24,0)))</f>
        <v/>
      </c>
      <c r="R3332" s="610"/>
      <c r="U3332" s="2033">
        <f>IF($L3320="TC",0,IF($L3320="Nso",0,VLOOKUP($A3316,'Result Entry'!$B$9:$FW$108,15,0)))</f>
        <v>0.0</v>
      </c>
      <c r="V3332" s="2033">
        <v>0.0</v>
      </c>
      <c r="W3332" s="2033">
        <f>IF($L3320="TC",0,IF($L3320="Nso",0,VLOOKUP($A3316,'Result Entry'!$B$9:$FW$108,17,0)))</f>
        <v>0.0</v>
      </c>
      <c r="X3332" s="2033">
        <v>0.0</v>
      </c>
    </row>
    <row r="3333" spans="8:8" s="1538" ht="33.75" customFormat="1" customHeight="1">
      <c r="A3333" s="1954"/>
      <c r="B3333" s="1986" t="s">
        <v>70</v>
      </c>
      <c r="C3333" s="1551" t="str">
        <f>'Result Entry'!$Z$3</f>
        <v>ENGLISH Comp.</v>
      </c>
      <c r="D3333" s="1552"/>
      <c r="E3333" s="1728">
        <f>IF($L3320="TC",0,IF($L3320="Nso",0,VLOOKUP($A3316,'Result Entry'!$B$9:$FW$108,25,0)))</f>
        <v>0.0</v>
      </c>
      <c r="F3333" s="1729">
        <f>IF($L3320="TC",0,IF($L3320="Nso",0,VLOOKUP($A3316,'Result Entry'!$B$9:$FW$108,26,0)))</f>
        <v>0.0</v>
      </c>
      <c r="G3333" s="1729">
        <f>IF($L3320="TC",0,IF($L3320="Nso",0,VLOOKUP($A3316,'Result Entry'!$B$9:$FW$108,27,0)))</f>
        <v>0.0</v>
      </c>
      <c r="H3333" s="2034">
        <f t="shared" si="425" ref="H3333:H3338">SUM(E3333:G3333)</f>
        <v>0.0</v>
      </c>
      <c r="I3333" s="2035" t="str">
        <f>CONCATENATE(U3333,"/",'Result Entry'!$AD$7)</f>
        <v>0/70</v>
      </c>
      <c r="J3333" s="2036" t="str">
        <f>IF(V3333=0,"--",CONCATENATE(V3333,"/"))</f>
        <v>--</v>
      </c>
      <c r="K3333" s="2037">
        <f t="shared" si="426" ref="K3333:K3338">SUM(U3333:V3333)</f>
        <v>0.0</v>
      </c>
      <c r="L3333" s="2038">
        <f t="shared" si="427" ref="L3333:L3338">SUM(H3333,K3333)</f>
        <v>0.0</v>
      </c>
      <c r="M3333" s="2035" t="str">
        <f>CONCATENATE(W3333,"/",'Result Entry'!$AF$7)</f>
        <v>0/100</v>
      </c>
      <c r="N3333" s="2036" t="str">
        <f>IF(X3333=0,"--",CONCATENATE(X3333,"/"))</f>
        <v>--</v>
      </c>
      <c r="O3333" s="2031">
        <f t="shared" si="428" ref="O3333:O3338">SUM(W3333:X3333)</f>
        <v>0.0</v>
      </c>
      <c r="P3333" s="1734">
        <f t="shared" si="429" ref="P3333:P3338">SUM(L3333,O3333)</f>
        <v>0.0</v>
      </c>
      <c r="Q3333" s="2032" t="str">
        <f>IF($L3320="TC",0,IF($L3320="Nso",0,VLOOKUP($A3316,'Result Entry'!$B$9:$FW$108,38,0)))</f>
        <v/>
      </c>
      <c r="R3333" s="610"/>
      <c r="U3333" s="2039">
        <f>IF($L3320="TC",0,IF($L3320="Nso",0,VLOOKUP($A3316,'Result Entry'!$B$9:$FW$108,29,0)))</f>
        <v>0.0</v>
      </c>
      <c r="V3333" s="2039">
        <v>0.0</v>
      </c>
      <c r="W3333" s="2039">
        <f>IF($L3320="TC",0,IF($L3320="Nso",0,VLOOKUP($A3316,'Result Entry'!$B$9:$FW$108,31,0)))</f>
        <v>0.0</v>
      </c>
      <c r="X3333" s="2039">
        <v>0.0</v>
      </c>
    </row>
    <row r="3334" spans="8:8" s="1538" ht="33.75" customFormat="1" customHeight="1">
      <c r="A3334" s="1954"/>
      <c r="B3334" s="1986" t="s">
        <v>70</v>
      </c>
      <c r="C3334" s="1551">
        <f>IF(Y3334&gt;=1,'Result Entry'!$AO$3,0)</f>
        <v>0.0</v>
      </c>
      <c r="D3334" s="1552"/>
      <c r="E3334" s="1728">
        <f>IF($L3320="TC",0,IF($L3320="Nso",0,VLOOKUP($A3316,'Result Entry'!$B$9:$FW$108,40,0)))</f>
        <v>0.0</v>
      </c>
      <c r="F3334" s="1729">
        <f>IF($L3320="TC",0,IF($L3320="Nso",0,VLOOKUP($A3316,'Result Entry'!$B$9:$FW$108,41,0)))</f>
        <v>0.0</v>
      </c>
      <c r="G3334" s="1729">
        <f>IF($L3320="TC",0,IF($L3320="Nso",0,VLOOKUP($A3316,'Result Entry'!$B$9:$FW$108,42,0)))</f>
        <v>0.0</v>
      </c>
      <c r="H3334" s="2034">
        <f t="shared" si="425"/>
        <v>0.0</v>
      </c>
      <c r="I3334" s="2035" t="str">
        <f>CONCATENATE(U3334,"/",'Result Entry'!$AS$7)</f>
        <v>0/40</v>
      </c>
      <c r="J3334" s="2036" t="str">
        <f>IF(V3334=0,"--",CONCATENATE(V3334,"/",'Result Entry'!$AT$7))</f>
        <v>--</v>
      </c>
      <c r="K3334" s="2037">
        <f t="shared" si="426"/>
        <v>0.0</v>
      </c>
      <c r="L3334" s="2038">
        <f t="shared" si="427"/>
        <v>0.0</v>
      </c>
      <c r="M3334" s="2035" t="str">
        <f>CONCATENATE(W3334,"/",'Result Entry'!$AW$7)</f>
        <v>0/100</v>
      </c>
      <c r="N3334" s="2036" t="str">
        <f>IF(X3334=0,"--",CONCATENATE(X3334,"/",'Result Entry'!$AX$7))</f>
        <v>--</v>
      </c>
      <c r="O3334" s="2031">
        <f t="shared" si="428"/>
        <v>0.0</v>
      </c>
      <c r="P3334" s="1734">
        <f t="shared" si="429"/>
        <v>0.0</v>
      </c>
      <c r="Q3334" s="2032" t="str">
        <f>IF($L3320="TC",0,IF($L3320="Nso",0,VLOOKUP($A3316,'Result Entry'!$B$9:$FW$108,55,0)))</f>
        <v/>
      </c>
      <c r="R3334" s="610"/>
      <c r="U3334" s="2039">
        <f>IF($L3320="TC",0,IF($L3320="Nso",0,VLOOKUP($A3316,'Result Entry'!$B$9:$FW$108,44,0)))</f>
        <v>0.0</v>
      </c>
      <c r="V3334" s="2039">
        <f>IF($L3320="TC",0,IF($L3320="Nso",0,VLOOKUP($A3316,'Result Entry'!$B$9:$FW$108,45,0)))</f>
        <v>0.0</v>
      </c>
      <c r="W3334" s="2039">
        <f>IF($L3320="TC",0,IF($L3320="Nso",0,VLOOKUP($A3316,'Result Entry'!$B$9:$FW$108,48,0)))</f>
        <v>0.0</v>
      </c>
      <c r="X3334" s="2039">
        <f>IF($L3320="TC",0,IF($L3320="Nso",0,VLOOKUP($A3316,'Result Entry'!$B$9:$FW$108,49,0)))</f>
        <v>0.0</v>
      </c>
      <c r="Y3334" s="2039">
        <f>VLOOKUP($A3316,'Result Entry'!$B$9:$FW$108,39,0)</f>
        <v>0.0</v>
      </c>
    </row>
    <row r="3335" spans="8:8" s="1538" ht="33.75" customFormat="1" customHeight="1">
      <c r="A3335" s="1954"/>
      <c r="B3335" s="1986" t="s">
        <v>70</v>
      </c>
      <c r="C3335" s="1551">
        <f>IF(Y3335&gt;=1,'Result Entry'!$BF$3,0)</f>
        <v>0.0</v>
      </c>
      <c r="D3335" s="1552"/>
      <c r="E3335" s="1728">
        <f>IF($L3320="TC",0,IF($L3320="Nso",0,VLOOKUP($A3316,'Result Entry'!$B$9:$FW$108,57,0)))</f>
        <v>0.0</v>
      </c>
      <c r="F3335" s="1729">
        <f>IF($L3320="TC",0,IF($L3320="Nso",0,VLOOKUP($A3316,'Result Entry'!$B$9:$FW$108,58,0)))</f>
        <v>0.0</v>
      </c>
      <c r="G3335" s="1729">
        <f>IF($L3320="TC",0,IF($L3320="Nso",0,VLOOKUP($A3316,'Result Entry'!$B$9:$FW$108,59,0)))</f>
        <v>0.0</v>
      </c>
      <c r="H3335" s="2034">
        <f t="shared" si="425"/>
        <v>0.0</v>
      </c>
      <c r="I3335" s="2035" t="str">
        <f>CONCATENATE(U3335,"/",'Result Entry'!$BJ$7)</f>
        <v>0/70</v>
      </c>
      <c r="J3335" s="2036" t="str">
        <f>IF(V3335=0,"--",CONCATENATE(V3335,"/",'Result Entry'!$BK$7))</f>
        <v>--</v>
      </c>
      <c r="K3335" s="2037">
        <f t="shared" si="426"/>
        <v>0.0</v>
      </c>
      <c r="L3335" s="2038">
        <f t="shared" si="427"/>
        <v>0.0</v>
      </c>
      <c r="M3335" s="2035" t="str">
        <f>CONCATENATE(W3335,"/",'Result Entry'!$BN$7)</f>
        <v>0/100</v>
      </c>
      <c r="N3335" s="2036" t="str">
        <f>IF(X3335=0,"--",CONCATENATE(X3335,"/",'Result Entry'!$BO$7))</f>
        <v>--</v>
      </c>
      <c r="O3335" s="2031">
        <f t="shared" si="428"/>
        <v>0.0</v>
      </c>
      <c r="P3335" s="1734">
        <f t="shared" si="429"/>
        <v>0.0</v>
      </c>
      <c r="Q3335" s="2032" t="str">
        <f>IF($L3320="TC",0,IF($L3320="Nso",0,VLOOKUP($A3316,'Result Entry'!$B$9:$FW$108,72,0)))</f>
        <v/>
      </c>
      <c r="R3335" s="610"/>
      <c r="U3335" s="2039">
        <f>IF($L3320="TC",0,IF($L3320="Nso",0,VLOOKUP($A3316,'Result Entry'!$B$9:$FW$108,61,0)))</f>
        <v>0.0</v>
      </c>
      <c r="V3335" s="2039">
        <f>IF($L3320="TC",0,IF($L3320="Nso",0,VLOOKUP($A3316,'Result Entry'!$B$9:$FW$108,62,0)))</f>
        <v>0.0</v>
      </c>
      <c r="W3335" s="2039">
        <f>IF($L3320="TC",0,IF($L3320="Nso",0,VLOOKUP($A3316,'Result Entry'!$B$9:$FW$108,65,0)))</f>
        <v>0.0</v>
      </c>
      <c r="X3335" s="2039">
        <f>IF($L3320="TC",0,IF($L3320="Nso",0,VLOOKUP($A3316,'Result Entry'!$B$9:$FW$108,66,0)))</f>
        <v>0.0</v>
      </c>
      <c r="Y3335" s="2039">
        <f>VLOOKUP($A3316,'Result Entry'!$B$9:$FW$108,56,0)</f>
        <v>0.0</v>
      </c>
    </row>
    <row r="3336" spans="8:8" s="1538" ht="33.75" customFormat="1" customHeight="1">
      <c r="A3336" s="1954"/>
      <c r="B3336" s="1986" t="s">
        <v>70</v>
      </c>
      <c r="C3336" s="1554">
        <f>IF(Y3336&gt;=1,'Result Entry'!$BW$3,0)</f>
        <v>0.0</v>
      </c>
      <c r="D3336" s="2040"/>
      <c r="E3336" s="2041">
        <f>IF($L3320="TC",0,IF($L3320="Nso",0,VLOOKUP($A3316,'Result Entry'!$B$9:$FW$108,74,0)))</f>
        <v>0.0</v>
      </c>
      <c r="F3336" s="2042">
        <f>IF($L3320="TC",0,IF($L3320="Nso",0,VLOOKUP($A3316,'Result Entry'!$B$9:$FW$108,75,0)))</f>
        <v>0.0</v>
      </c>
      <c r="G3336" s="2042">
        <f>IF($L3320="TC",0,IF($L3320="Nso",0,VLOOKUP($A3316,'Result Entry'!$B$9:$FW$108,76,0)))</f>
        <v>0.0</v>
      </c>
      <c r="H3336" s="2043">
        <f t="shared" si="425"/>
        <v>0.0</v>
      </c>
      <c r="I3336" s="2044" t="str">
        <f>CONCATENATE(U3336,"/",'Result Entry'!$CA$7)</f>
        <v>0/70</v>
      </c>
      <c r="J3336" s="2045" t="str">
        <f>IF(V3336=0,"--",CONCATENATE(V3336,"/",'Result Entry'!$CB$7))</f>
        <v>--</v>
      </c>
      <c r="K3336" s="2046">
        <f t="shared" si="426"/>
        <v>0.0</v>
      </c>
      <c r="L3336" s="2047">
        <f t="shared" si="427"/>
        <v>0.0</v>
      </c>
      <c r="M3336" s="2044" t="str">
        <f>CONCATENATE(W3336,"/",'Result Entry'!$CE$7)</f>
        <v>0/100</v>
      </c>
      <c r="N3336" s="2045" t="str">
        <f>IF(X3336=0,"--",CONCATENATE(X3336,"/",'Result Entry'!$CF$7))</f>
        <v>--</v>
      </c>
      <c r="O3336" s="2043">
        <f t="shared" si="428"/>
        <v>0.0</v>
      </c>
      <c r="P3336" s="2048">
        <f t="shared" si="429"/>
        <v>0.0</v>
      </c>
      <c r="Q3336" s="2049" t="str">
        <f>IF($L3320="TC",0,IF($L3320="Nso",0,VLOOKUP($A3316,'Result Entry'!$B$9:$FW$108,89,0)))</f>
        <v/>
      </c>
      <c r="R3336" s="610"/>
      <c r="U3336" s="2041">
        <f>IF($L3320="TC",0,IF($L3320="Nso",0,VLOOKUP($A3316,'Result Entry'!$B$9:$FW$108,78,0)))</f>
        <v>0.0</v>
      </c>
      <c r="V3336" s="2041">
        <f>IF($L3320="TC",0,IF($L3320="Nso",0,VLOOKUP($A3316,'Result Entry'!$B$9:$FW$108,79,0)))</f>
        <v>0.0</v>
      </c>
      <c r="W3336" s="2041">
        <f>IF($L3320="TC",0,IF($L3320="Nso",0,VLOOKUP($A3316,'Result Entry'!$B$9:$FW$108,82,0)))</f>
        <v>0.0</v>
      </c>
      <c r="X3336" s="2041">
        <f>IF($L3320="TC",0,IF($L3320="Nso",0,VLOOKUP($A3316,'Result Entry'!$B$9:$FW$108,83,0)))</f>
        <v>0.0</v>
      </c>
      <c r="Y3336" s="2041">
        <f>VLOOKUP($A3316,'Result Entry'!$B$9:$FW$108,73,0)</f>
        <v>0.0</v>
      </c>
    </row>
    <row r="3337" spans="8:8" s="1538" ht="33.75" customFormat="1" customHeight="1">
      <c r="A3337" s="1954"/>
      <c r="B3337" s="1986" t="s">
        <v>70</v>
      </c>
      <c r="C3337" s="2050">
        <f>IF(Y3337&gt;=1,'Result Entry'!$CN$3,0)</f>
        <v>0.0</v>
      </c>
      <c r="D3337" s="2040"/>
      <c r="E3337" s="2051">
        <f>IF($L3320="TC",0,IF($L3320="Nso",0,VLOOKUP($A3316,'Result Entry'!$B$9:$FW$108,91,0)))</f>
        <v>0.0</v>
      </c>
      <c r="F3337" s="2052">
        <f>IF($L3320="TC",0,IF($L3320="Nso",0,VLOOKUP($A3316,'Result Entry'!$B$9:$FW$108,92,0)))</f>
        <v>0.0</v>
      </c>
      <c r="G3337" s="2052">
        <f>IF($L3320="TC",0,IF($L3320="Nso",0,VLOOKUP($A3316,'Result Entry'!$B$9:$FW$108,93,0)))</f>
        <v>0.0</v>
      </c>
      <c r="H3337" s="2053">
        <f t="shared" si="425"/>
        <v>0.0</v>
      </c>
      <c r="I3337" s="2054" t="str">
        <f>CONCATENATE(U3337,"/",'Result Entry'!$CR$7)</f>
        <v>0/70</v>
      </c>
      <c r="J3337" s="2055" t="str">
        <f>IF(V3337=0,"--",CONCATENATE(V3337,"/",'Result Entry'!$CS$7))</f>
        <v>--</v>
      </c>
      <c r="K3337" s="2056">
        <f t="shared" si="426"/>
        <v>0.0</v>
      </c>
      <c r="L3337" s="2057">
        <f t="shared" si="427"/>
        <v>0.0</v>
      </c>
      <c r="M3337" s="2054" t="str">
        <f>CONCATENATE(W3337,"/",'Result Entry'!$CV$7)</f>
        <v>0/100</v>
      </c>
      <c r="N3337" s="2055" t="str">
        <f>IF(X3337=0,"--",CONCATENATE(X3337,"/",'Result Entry'!$CW$7))</f>
        <v>--</v>
      </c>
      <c r="O3337" s="2053">
        <f t="shared" si="428"/>
        <v>0.0</v>
      </c>
      <c r="P3337" s="2058">
        <f t="shared" si="429"/>
        <v>0.0</v>
      </c>
      <c r="Q3337" s="2059" t="str">
        <f>IF($L3320="TC",0,IF($L3320="Nso",0,VLOOKUP($A3316,'Result Entry'!$B$9:$FW$108,106,0)))</f>
        <v/>
      </c>
      <c r="R3337" s="610"/>
      <c r="U3337" s="2051">
        <f>IF($L3320="TC",0,IF($L3320="Nso",0,VLOOKUP($A3316,'Result Entry'!$B$9:$FW$108,95,0)))</f>
        <v>0.0</v>
      </c>
      <c r="V3337" s="2051">
        <f>IF($L3320="TC",0,IF($L3320="Nso",0,VLOOKUP($A3316,'Result Entry'!$B$9:$FW$108,96,0)))</f>
        <v>0.0</v>
      </c>
      <c r="W3337" s="2051">
        <f>IF($L3320="TC",0,IF($L3320="Nso",0,VLOOKUP($A3316,'Result Entry'!$B$9:$FW$108,99,0)))</f>
        <v>0.0</v>
      </c>
      <c r="X3337" s="2051">
        <f>IF($L3320="TC",0,IF($L3320="Nso",0,VLOOKUP($A3316,'Result Entry'!$B$9:$FW$108,100,0)))</f>
        <v>0.0</v>
      </c>
      <c r="Y3337" s="2051">
        <f>VLOOKUP($A3316,'Result Entry'!$B$9:$FW$108,90,0)</f>
        <v>0.0</v>
      </c>
    </row>
    <row r="3338" spans="8:8" s="1538" ht="33.75" customFormat="1" customHeight="1">
      <c r="A3338" s="1954"/>
      <c r="B3338" s="1986" t="s">
        <v>70</v>
      </c>
      <c r="C3338" s="1554">
        <f>IF(Y3338&gt;=1,'Result Entry'!$DE$3,0)</f>
        <v>0.0</v>
      </c>
      <c r="D3338" s="2040"/>
      <c r="E3338" s="1739">
        <f>IF($L3320="TC",0,IF($L3320="Nso",0,VLOOKUP($A3316,'Result Entry'!$B$9:$FW$108,108,0)))</f>
        <v>0.0</v>
      </c>
      <c r="F3338" s="1740">
        <f>IF($L3320="TC",0,IF($L3320="Nso",0,VLOOKUP($A3316,'Result Entry'!$B$9:$FW$108,109,0)))</f>
        <v>0.0</v>
      </c>
      <c r="G3338" s="1740">
        <f>IF($L3320="TC",0,IF($L3320="Nso",0,VLOOKUP($A3316,'Result Entry'!$B$9:$FW$108,110,0)))</f>
        <v>0.0</v>
      </c>
      <c r="H3338" s="2060">
        <f t="shared" si="425"/>
        <v>0.0</v>
      </c>
      <c r="I3338" s="2061" t="str">
        <f>CONCATENATE(U3338,"/",'Result Entry'!$DI$7)</f>
        <v>0/70</v>
      </c>
      <c r="J3338" s="2062" t="str">
        <f>IF(V3338=0,"--",CONCATENATE(V3338,"/",'Result Entry'!$DJ$7))</f>
        <v>--</v>
      </c>
      <c r="K3338" s="2063">
        <f t="shared" si="426"/>
        <v>0.0</v>
      </c>
      <c r="L3338" s="2064">
        <f t="shared" si="427"/>
        <v>0.0</v>
      </c>
      <c r="M3338" s="2061" t="str">
        <f>CONCATENATE(W3338,"/",'Result Entry'!$DM$7)</f>
        <v>0/100</v>
      </c>
      <c r="N3338" s="2062" t="str">
        <f>IF(X3338=0,"--",CONCATENATE(X3338,"/",'Result Entry'!$DN$7))</f>
        <v>--</v>
      </c>
      <c r="O3338" s="2060">
        <f t="shared" si="428"/>
        <v>0.0</v>
      </c>
      <c r="P3338" s="1746">
        <f t="shared" si="429"/>
        <v>0.0</v>
      </c>
      <c r="Q3338" s="2032" t="str">
        <f>IF($L3320="TC",0,IF($L3320="Nso",0,VLOOKUP($A3316,'Result Entry'!$B$9:$FW$108,123,0)))</f>
        <v/>
      </c>
      <c r="R3338" s="610"/>
      <c r="U3338" s="2065">
        <f>IF($L3320="TC",0,IF($L3320="Nso",0,VLOOKUP($A3316,'Result Entry'!$B$9:$FW$108,112,0)))</f>
        <v>0.0</v>
      </c>
      <c r="V3338" s="2065">
        <f>IF($L3320="TC",0,IF($L3320="Nso",0,VLOOKUP($A3316,'Result Entry'!$B$9:$FW$108,113,0)))</f>
        <v>0.0</v>
      </c>
      <c r="W3338" s="2065">
        <f>IF($L3320="TC",0,IF($L3320="Nso",0,VLOOKUP($A3316,'Result Entry'!$B$9:$FW$108,116,0)))</f>
        <v>0.0</v>
      </c>
      <c r="X3338" s="2065">
        <f>IF($L3320="TC",0,IF($L3320="Nso",0,VLOOKUP($A3316,'Result Entry'!$B$9:$FW$108,117,0)))</f>
        <v>0.0</v>
      </c>
      <c r="Y3338" s="2065">
        <f>VLOOKUP($A3316,'Result Entry'!$B$9:$FW$108,107,0)</f>
        <v>0.0</v>
      </c>
    </row>
    <row r="3339" spans="8:8" ht="33.75" customHeight="1">
      <c r="A3339" s="1954"/>
      <c r="B3339" s="1986" t="s">
        <v>70</v>
      </c>
      <c r="C3339" s="1565" t="s">
        <v>78</v>
      </c>
      <c r="D3339" s="1566"/>
      <c r="E3339" s="1567"/>
      <c r="F3339" s="1747" t="s">
        <v>79</v>
      </c>
      <c r="G3339" s="2066"/>
      <c r="H3339" s="1748"/>
      <c r="I3339" s="1747" t="s">
        <v>80</v>
      </c>
      <c r="J3339" s="1749"/>
      <c r="K3339" s="2067" t="s">
        <v>42</v>
      </c>
      <c r="L3339" s="2068"/>
      <c r="M3339" s="2067" t="s">
        <v>92</v>
      </c>
      <c r="N3339" s="1753"/>
      <c r="O3339" s="1752" t="s">
        <v>40</v>
      </c>
      <c r="P3339" s="1753"/>
      <c r="Q3339" s="2069" t="s">
        <v>44</v>
      </c>
      <c r="R3339" s="610"/>
    </row>
    <row r="3340" spans="8:8" ht="33.75" customHeight="1">
      <c r="A3340" s="1954"/>
      <c r="B3340" s="1986" t="s">
        <v>70</v>
      </c>
      <c r="C3340" s="1577"/>
      <c r="D3340" s="1578"/>
      <c r="E3340" s="1579"/>
      <c r="F3340" s="1755">
        <f>IF($L3320="TC",0,IF($L3320="Nso",0,VLOOKUP($A3316,'Result Entry'!$B$9:$FW$108,171,0)))</f>
        <v>0.0</v>
      </c>
      <c r="G3340" s="2070"/>
      <c r="H3340" s="1756"/>
      <c r="I3340" s="2071">
        <f>IF($L3320="TC",0,IF($L3320="Nso",0,VLOOKUP($A3316,'Result Entry'!$B$9:$FW$108,172,0)))</f>
        <v>0.0</v>
      </c>
      <c r="J3340" s="2072"/>
      <c r="K3340" s="2073">
        <f>IF($L3320="TC",0,IF($L3320="Nso",0,VLOOKUP($A3316,'Result Entry'!$B$9:$FW$108,173,0)))</f>
        <v>0.0</v>
      </c>
      <c r="L3340" s="2074"/>
      <c r="M3340" s="2075" t="str">
        <f>IF($L3320="TC",0,IF($L3320="Nso",0,VLOOKUP($A3316,'Result Entry'!$B$9:$FW$108,174,0)))</f>
        <v/>
      </c>
      <c r="N3340" s="2076"/>
      <c r="O3340" s="1535" t="str">
        <f>VLOOKUP($A3316,'Result Entry'!$B$9:$FW$108,175,0)</f>
        <v/>
      </c>
      <c r="P3340" s="1534"/>
      <c r="Q3340" s="2077" t="str">
        <f>IF($L3320="TC",0,IF($L3320="Nso",0,VLOOKUP($A3316,'Result Entry'!$B$9:$FW$108,177,0)))</f>
        <v/>
      </c>
      <c r="R3340" s="610"/>
    </row>
    <row r="3341" spans="8:8" ht="33.75" customHeight="1">
      <c r="A3341" s="1954"/>
      <c r="B3341" s="1986" t="s">
        <v>70</v>
      </c>
      <c r="C3341" s="2078" t="s">
        <v>59</v>
      </c>
      <c r="D3341" s="2079"/>
      <c r="E3341" s="2079"/>
      <c r="F3341" s="2079"/>
      <c r="G3341" s="2079"/>
      <c r="H3341" s="2079"/>
      <c r="I3341" s="2080"/>
      <c r="J3341" s="1592" t="s">
        <v>60</v>
      </c>
      <c r="K3341" s="1592"/>
      <c r="L3341" s="1592"/>
      <c r="M3341" s="1593"/>
      <c r="N3341" s="1760">
        <f>VLOOKUP($A3316,'Result Entry'!$B$9:$FW$108,168,0)</f>
        <v>0.0</v>
      </c>
      <c r="O3341" s="1761"/>
      <c r="P3341" s="2081" t="s">
        <v>38</v>
      </c>
      <c r="Q3341" s="2082"/>
      <c r="R3341" s="610"/>
    </row>
    <row r="3342" spans="8:8" ht="33.75" customHeight="1">
      <c r="A3342" s="1954"/>
      <c r="B3342" s="1986" t="s">
        <v>70</v>
      </c>
      <c r="C3342" s="1598" t="s">
        <v>244</v>
      </c>
      <c r="D3342" s="1599"/>
      <c r="E3342" s="1599"/>
      <c r="F3342" s="2083" t="s">
        <v>158</v>
      </c>
      <c r="G3342" s="2084"/>
      <c r="H3342" s="2085"/>
      <c r="I3342" s="2086" t="s">
        <v>242</v>
      </c>
      <c r="J3342" s="1603" t="s">
        <v>61</v>
      </c>
      <c r="K3342" s="1603"/>
      <c r="L3342" s="1603"/>
      <c r="M3342" s="1604"/>
      <c r="N3342" s="1762">
        <f>VLOOKUP($A3316,'Result Entry'!$B$9:$FW$108,169,0)</f>
        <v>0.0</v>
      </c>
      <c r="O3342" s="1763"/>
      <c r="P3342" s="1607" t="str">
        <f>VLOOKUP($A3316,'Result Entry'!$B$9:$FW$108,170,0)</f>
        <v/>
      </c>
      <c r="Q3342" s="2087"/>
      <c r="R3342" s="610"/>
    </row>
    <row r="3343" spans="8:8" ht="33.75" customHeight="1">
      <c r="A3343" s="1954"/>
      <c r="B3343" s="1986" t="s">
        <v>70</v>
      </c>
      <c r="C3343" s="1598"/>
      <c r="D3343" s="1599"/>
      <c r="E3343" s="1599"/>
      <c r="F3343" s="2088"/>
      <c r="G3343" s="2089"/>
      <c r="H3343" s="2090"/>
      <c r="I3343" s="2091" t="s">
        <v>100</v>
      </c>
      <c r="J3343" s="1612" t="s">
        <v>62</v>
      </c>
      <c r="K3343" s="1612"/>
      <c r="L3343" s="1612"/>
      <c r="M3343" s="1613"/>
      <c r="N3343" s="2092">
        <f>IF($L3320="TC","Transferred",IF($L3320="Nso","NameSeparated",VLOOKUP($A3316,'Result Entry'!$B$9:$FW$108,178,0)))</f>
        <v>0.0</v>
      </c>
      <c r="O3343" s="2092"/>
      <c r="P3343" s="2092"/>
      <c r="Q3343" s="2093"/>
      <c r="R3343" s="610"/>
    </row>
    <row r="3344" spans="8:8" ht="33.75" customHeight="1">
      <c r="A3344" s="1954"/>
      <c r="B3344" s="1986" t="s">
        <v>70</v>
      </c>
      <c r="C3344" s="1766" t="str">
        <f>'Result Entry'!$DU$3</f>
        <v>Foundation Of Information Tech.</v>
      </c>
      <c r="D3344" s="1767"/>
      <c r="E3344" s="1768"/>
      <c r="F3344" s="1769" t="str">
        <f>IF(OR($L3320="TC",$L3320="Nso"),"",VLOOKUP($A3316,'Result Entry'!$B$9:$GS$108,196,0))</f>
        <v>0/200</v>
      </c>
      <c r="G3344" s="1769"/>
      <c r="H3344" s="1769"/>
      <c r="I3344" s="1770" t="str">
        <f>IF(F3344="","",VLOOKUP($A3316,'Result Entry'!$B$9:$GS$108,137,0))</f>
        <v/>
      </c>
      <c r="J3344" s="1621" t="s">
        <v>72</v>
      </c>
      <c r="K3344" s="1621"/>
      <c r="L3344" s="1621"/>
      <c r="M3344" s="1622"/>
      <c r="N3344" s="2094">
        <f>'Result Entry'!$T$2</f>
        <v>45041.0</v>
      </c>
      <c r="O3344" s="2095"/>
      <c r="P3344" s="2095"/>
      <c r="Q3344" s="2096"/>
      <c r="R3344" s="610"/>
    </row>
    <row r="3345" spans="8:8" ht="33.75" customHeight="1">
      <c r="A3345" s="1954"/>
      <c r="B3345" s="1986" t="s">
        <v>70</v>
      </c>
      <c r="C3345" s="1774" t="str">
        <f>'Result Entry'!$EI$3</f>
        <v>G.I.A.I.-II</v>
      </c>
      <c r="D3345" s="1775"/>
      <c r="E3345" s="1776"/>
      <c r="F3345" s="1769" t="str">
        <f>IF(OR($L3320="TC",$L3320="Nso"),"",VLOOKUP($A3316,'Result Entry'!$B$9:$GS$108,200,0))</f>
        <v>0/200</v>
      </c>
      <c r="G3345" s="1769"/>
      <c r="H3345" s="1769"/>
      <c r="I3345" s="1770" t="str">
        <f>IF(F3345="","",VLOOKUP($A3316,'Result Entry'!$B$9:$GS$108,149,0))</f>
        <v/>
      </c>
      <c r="J3345" s="1626"/>
      <c r="K3345" s="1627"/>
      <c r="L3345" s="1627"/>
      <c r="M3345" s="1627"/>
      <c r="N3345" s="1627"/>
      <c r="O3345" s="1627"/>
      <c r="P3345" s="1627"/>
      <c r="Q3345" s="2097"/>
      <c r="R3345" s="610"/>
    </row>
    <row r="3346" spans="8:8" ht="33.75" customHeight="1">
      <c r="A3346" s="1954"/>
      <c r="B3346" s="1986" t="s">
        <v>70</v>
      </c>
      <c r="C3346" s="1774" t="str">
        <f>'Result Entry'!$EU$3</f>
        <v>SOC.SER.PLAN</v>
      </c>
      <c r="D3346" s="1775"/>
      <c r="E3346" s="1776"/>
      <c r="F3346" s="1769" t="str">
        <f>IF(OR($L3320="TC",$L3320="Nso"),"",VLOOKUP($A3316,'Result Entry'!$B$9:$HS$108,204,0))</f>
        <v>0/200</v>
      </c>
      <c r="G3346" s="1769"/>
      <c r="H3346" s="1769"/>
      <c r="I3346" s="1770" t="str">
        <f>IF(F3346="","",VLOOKUP($A3316,'Result Entry'!$B$9:$GS$108,161,0))</f>
        <v/>
      </c>
      <c r="J3346" s="1629" t="s">
        <v>175</v>
      </c>
      <c r="K3346" s="2098"/>
      <c r="L3346" s="2098"/>
      <c r="M3346" s="1630"/>
      <c r="N3346" s="2099"/>
      <c r="O3346" s="2100"/>
      <c r="P3346" s="2100"/>
      <c r="Q3346" s="2101"/>
      <c r="R3346" s="610"/>
    </row>
    <row r="3347" spans="8:8" ht="33.75" customHeight="1">
      <c r="A3347" s="1954"/>
      <c r="B3347" s="1986" t="s">
        <v>70</v>
      </c>
      <c r="C3347" s="1774" t="str">
        <f>'Result Entry'!$FG$3</f>
        <v>Jeewan Kaushal</v>
      </c>
      <c r="D3347" s="1775"/>
      <c r="E3347" s="1776"/>
      <c r="F3347" s="1769" t="str">
        <f>IF(OR($L3320="TC",$L3320="Nso"),"",VLOOKUP($A3316,'Result Entry'!$B$9:$HS$108,208,0))</f>
        <v>0/100</v>
      </c>
      <c r="G3347" s="1769"/>
      <c r="H3347" s="1769"/>
      <c r="I3347" s="1770" t="str">
        <f>IF(F3347="","",VLOOKUP($A3316,'Result Entry'!$B$9:$HS$108,167,0))</f>
        <v/>
      </c>
      <c r="J3347" s="1629" t="s">
        <v>149</v>
      </c>
      <c r="K3347" s="2098"/>
      <c r="L3347" s="2098"/>
      <c r="M3347" s="1630"/>
      <c r="N3347" s="1630"/>
      <c r="O3347" s="1630"/>
      <c r="P3347" s="1630"/>
      <c r="Q3347" s="2102"/>
      <c r="R3347" s="610"/>
    </row>
    <row r="3348" spans="8:8" ht="33.75" customHeight="1">
      <c r="A3348" s="1954"/>
      <c r="B3348" s="1986" t="s">
        <v>70</v>
      </c>
      <c r="C3348" s="1777" t="s">
        <v>181</v>
      </c>
      <c r="D3348" s="1778"/>
      <c r="E3348" s="1779"/>
      <c r="F3348" s="2103" t="s">
        <v>182</v>
      </c>
      <c r="G3348" s="2104"/>
      <c r="H3348" s="2105"/>
      <c r="I3348" s="1782" t="s">
        <v>31</v>
      </c>
      <c r="J3348" s="1629" t="s">
        <v>176</v>
      </c>
      <c r="K3348" s="2098"/>
      <c r="L3348" s="2098"/>
      <c r="M3348" s="1630"/>
      <c r="N3348" s="1630"/>
      <c r="O3348" s="1630"/>
      <c r="P3348" s="1630"/>
      <c r="Q3348" s="2102"/>
      <c r="R3348" s="610"/>
    </row>
    <row r="3349" spans="8:8" ht="33.75" customHeight="1">
      <c r="A3349" s="1954"/>
      <c r="B3349" s="1986" t="s">
        <v>70</v>
      </c>
      <c r="C3349" s="1783"/>
      <c r="D3349" s="1784"/>
      <c r="E3349" s="1785"/>
      <c r="F3349" s="1786" t="s">
        <v>245</v>
      </c>
      <c r="G3349" s="2106"/>
      <c r="H3349" s="1787"/>
      <c r="I3349" s="1788" t="s">
        <v>63</v>
      </c>
      <c r="J3349" s="1647" t="s">
        <v>68</v>
      </c>
      <c r="K3349" s="1648"/>
      <c r="L3349" s="1648"/>
      <c r="M3349" s="1648"/>
      <c r="N3349" s="1648"/>
      <c r="O3349" s="1648"/>
      <c r="P3349" s="1648"/>
      <c r="Q3349" s="2107"/>
      <c r="R3349" s="610"/>
    </row>
    <row r="3350" spans="8:8" ht="33.75" customHeight="1">
      <c r="A3350" s="1954"/>
      <c r="B3350" s="1986" t="s">
        <v>70</v>
      </c>
      <c r="C3350" s="1783"/>
      <c r="D3350" s="1784"/>
      <c r="E3350" s="1785"/>
      <c r="F3350" s="1786" t="s">
        <v>246</v>
      </c>
      <c r="G3350" s="2106"/>
      <c r="H3350" s="1787"/>
      <c r="I3350" s="1788" t="s">
        <v>64</v>
      </c>
      <c r="J3350" s="1650"/>
      <c r="K3350" s="1651"/>
      <c r="L3350" s="1651"/>
      <c r="M3350" s="1651"/>
      <c r="N3350" s="1651"/>
      <c r="O3350" s="1651"/>
      <c r="P3350" s="1651"/>
      <c r="Q3350" s="2108"/>
      <c r="R3350" s="610"/>
    </row>
    <row r="3351" spans="8:8" ht="33.75" customHeight="1">
      <c r="A3351" s="1954"/>
      <c r="B3351" s="1986" t="s">
        <v>70</v>
      </c>
      <c r="C3351" s="1783"/>
      <c r="D3351" s="1784"/>
      <c r="E3351" s="1785"/>
      <c r="F3351" s="1786" t="s">
        <v>247</v>
      </c>
      <c r="G3351" s="2106"/>
      <c r="H3351" s="1787"/>
      <c r="I3351" s="1788" t="s">
        <v>66</v>
      </c>
      <c r="J3351" s="1650"/>
      <c r="K3351" s="1651"/>
      <c r="L3351" s="1651"/>
      <c r="M3351" s="1651"/>
      <c r="N3351" s="1651"/>
      <c r="O3351" s="1651"/>
      <c r="P3351" s="1651"/>
      <c r="Q3351" s="2108"/>
      <c r="R3351" s="610"/>
    </row>
    <row r="3352" spans="8:8" ht="33.75" customHeight="1">
      <c r="A3352" s="1954"/>
      <c r="B3352" s="1986" t="s">
        <v>70</v>
      </c>
      <c r="C3352" s="1783"/>
      <c r="D3352" s="1784"/>
      <c r="E3352" s="1785"/>
      <c r="F3352" s="1786" t="s">
        <v>248</v>
      </c>
      <c r="G3352" s="2106"/>
      <c r="H3352" s="1787"/>
      <c r="I3352" s="1788" t="s">
        <v>65</v>
      </c>
      <c r="J3352" s="1653" t="s">
        <v>81</v>
      </c>
      <c r="K3352" s="1654"/>
      <c r="L3352" s="1654"/>
      <c r="M3352" s="1654"/>
      <c r="N3352" s="1654"/>
      <c r="O3352" s="1654"/>
      <c r="P3352" s="1654"/>
      <c r="Q3352" s="2109"/>
      <c r="R3352" s="610"/>
    </row>
    <row r="3353" spans="8:8" ht="33.75" customHeight="1">
      <c r="A3353" s="1954"/>
      <c r="B3353" s="2110" t="s">
        <v>70</v>
      </c>
      <c r="C3353" s="2111"/>
      <c r="D3353" s="2112"/>
      <c r="E3353" s="2113"/>
      <c r="F3353" s="2114"/>
      <c r="G3353" s="2115"/>
      <c r="H3353" s="2115"/>
      <c r="I3353" s="2116"/>
      <c r="J3353" s="2117"/>
      <c r="K3353" s="2118"/>
      <c r="L3353" s="2118"/>
      <c r="M3353" s="2118"/>
      <c r="N3353" s="2118"/>
      <c r="O3353" s="2118"/>
      <c r="P3353" s="2118"/>
      <c r="Q3353" s="2119"/>
      <c r="R3353" s="610"/>
    </row>
    <row r="3354" spans="8:8" s="927" ht="48.75" customFormat="1" customHeight="1">
      <c r="A3354" s="1439"/>
      <c r="B3354" s="2120"/>
      <c r="C3354" s="2120"/>
      <c r="D3354" s="2120"/>
      <c r="E3354" s="2120"/>
      <c r="F3354" s="2120"/>
      <c r="G3354" s="2120"/>
      <c r="H3354" s="2120"/>
      <c r="I3354" s="2120"/>
      <c r="J3354" s="2120"/>
      <c r="K3354" s="2120"/>
      <c r="L3354" s="2120"/>
      <c r="M3354" s="2120"/>
      <c r="N3354" s="2120"/>
      <c r="O3354" s="2120"/>
      <c r="P3354" s="2120"/>
      <c r="Q3354" s="2120"/>
      <c r="R3354" s="610"/>
    </row>
    <row r="3355" spans="8:8" ht="9.75" customHeight="1">
      <c r="A3355" s="1949">
        <f>A3316+1</f>
        <v>87.0</v>
      </c>
      <c r="B3355" s="1949"/>
      <c r="C3355" s="1949"/>
      <c r="D3355" s="1949"/>
      <c r="E3355" s="1949"/>
      <c r="F3355" s="1949"/>
      <c r="G3355" s="1949"/>
      <c r="H3355" s="1949"/>
      <c r="I3355" s="1949"/>
      <c r="J3355" s="1949"/>
      <c r="K3355" s="1949"/>
      <c r="L3355" s="1949"/>
      <c r="M3355" s="1949"/>
      <c r="N3355" s="1949"/>
      <c r="O3355" s="1949"/>
      <c r="P3355" s="1949"/>
      <c r="Q3355" s="1949"/>
      <c r="R3355" s="1949"/>
    </row>
    <row r="3356" spans="8:8" ht="16.5" customHeight="1">
      <c r="A3356" s="1950"/>
      <c r="B3356" s="1951" t="s">
        <v>51</v>
      </c>
      <c r="C3356" s="1952"/>
      <c r="D3356" s="1952"/>
      <c r="E3356" s="1952"/>
      <c r="F3356" s="1952"/>
      <c r="G3356" s="1952"/>
      <c r="H3356" s="1952"/>
      <c r="I3356" s="1952"/>
      <c r="J3356" s="1952"/>
      <c r="K3356" s="1952"/>
      <c r="L3356" s="1952"/>
      <c r="M3356" s="1952"/>
      <c r="N3356" s="1952"/>
      <c r="O3356" s="1952"/>
      <c r="P3356" s="1952"/>
      <c r="Q3356" s="1953"/>
      <c r="R3356" s="610"/>
    </row>
    <row r="3357" spans="8:8" ht="62.25" customHeight="1">
      <c r="A3357" s="1954"/>
      <c r="B3357" s="1955"/>
      <c r="C3357" s="1956"/>
      <c r="D3357" s="1957" t="str">
        <f>Master!$E$8</f>
        <v>Govt. Sr. Secondary School </v>
      </c>
      <c r="E3357" s="1958"/>
      <c r="F3357" s="1958"/>
      <c r="G3357" s="1958"/>
      <c r="H3357" s="1958"/>
      <c r="I3357" s="1958"/>
      <c r="J3357" s="1958"/>
      <c r="K3357" s="1958"/>
      <c r="L3357" s="1958"/>
      <c r="M3357" s="1958"/>
      <c r="N3357" s="1958"/>
      <c r="O3357" s="1958"/>
      <c r="P3357" s="1958"/>
      <c r="Q3357" s="1959"/>
      <c r="R3357" s="610"/>
    </row>
    <row r="3358" spans="8:8" ht="33.0" customHeight="1">
      <c r="A3358" s="1954"/>
      <c r="B3358" s="1960"/>
      <c r="C3358" s="1961"/>
      <c r="D3358" s="1962" t="str">
        <f>Master!$E$11</f>
        <v>P.S.-Bapini (Jodhpur)</v>
      </c>
      <c r="E3358" s="1962"/>
      <c r="F3358" s="1962"/>
      <c r="G3358" s="1962"/>
      <c r="H3358" s="1962"/>
      <c r="I3358" s="1962"/>
      <c r="J3358" s="1962"/>
      <c r="K3358" s="1962"/>
      <c r="L3358" s="1962"/>
      <c r="M3358" s="1962"/>
      <c r="N3358" s="1962"/>
      <c r="O3358" s="1962"/>
      <c r="P3358" s="1962"/>
      <c r="Q3358" s="1963"/>
      <c r="R3358" s="610"/>
    </row>
    <row r="3359" spans="8:8" ht="21.75" customHeight="1">
      <c r="A3359" s="1954"/>
      <c r="B3359" s="1964"/>
      <c r="C3359" s="1965" t="s">
        <v>151</v>
      </c>
      <c r="D3359" s="1966"/>
      <c r="E3359" s="1966"/>
      <c r="F3359" s="1966"/>
      <c r="G3359" s="1966"/>
      <c r="H3359" s="1967"/>
      <c r="I3359" s="1968" t="s">
        <v>128</v>
      </c>
      <c r="J3359" s="1969"/>
      <c r="K3359" s="1969"/>
      <c r="L3359" s="1970">
        <f>VLOOKUP(A3355,'Result Entry'!$B$6:$K$108,6,0)</f>
        <v>0.0</v>
      </c>
      <c r="M3359" s="1971"/>
      <c r="N3359" s="1972" t="s">
        <v>69</v>
      </c>
      <c r="O3359" s="1973"/>
      <c r="P3359" s="1974">
        <f>Master!$E$14</f>
        <v>8.151106901E9</v>
      </c>
      <c r="Q3359" s="1975"/>
      <c r="R3359" s="610"/>
    </row>
    <row r="3360" spans="8:8" ht="21.75" customHeight="1">
      <c r="A3360" s="1954"/>
      <c r="B3360" s="1976"/>
      <c r="C3360" s="1965"/>
      <c r="D3360" s="1966"/>
      <c r="E3360" s="1966"/>
      <c r="F3360" s="1966"/>
      <c r="G3360" s="1966"/>
      <c r="H3360" s="1967"/>
      <c r="I3360" s="1968"/>
      <c r="J3360" s="1969"/>
      <c r="K3360" s="1969"/>
      <c r="L3360" s="1970"/>
      <c r="M3360" s="1971"/>
      <c r="N3360" s="1470" t="s">
        <v>67</v>
      </c>
      <c r="O3360" s="1471"/>
      <c r="P3360" s="1472"/>
      <c r="Q3360" s="1977"/>
      <c r="R3360" s="610"/>
    </row>
    <row r="3361" spans="8:8" ht="21.75" customHeight="1">
      <c r="A3361" s="1954"/>
      <c r="B3361" s="1976"/>
      <c r="C3361" s="1978"/>
      <c r="D3361" s="1979"/>
      <c r="E3361" s="1979"/>
      <c r="F3361" s="1979"/>
      <c r="G3361" s="1979"/>
      <c r="H3361" s="1980"/>
      <c r="I3361" s="1981"/>
      <c r="J3361" s="1982"/>
      <c r="K3361" s="1982"/>
      <c r="L3361" s="1983"/>
      <c r="M3361" s="1984"/>
      <c r="N3361" s="1479" t="s">
        <v>52</v>
      </c>
      <c r="O3361" s="1480"/>
      <c r="P3361" s="1481" t="str">
        <f>Master!$E$6</f>
        <v>2022-23</v>
      </c>
      <c r="Q3361" s="1985"/>
      <c r="R3361" s="610"/>
    </row>
    <row r="3362" spans="8:8" ht="33.75" customHeight="1">
      <c r="A3362" s="1954"/>
      <c r="B3362" s="1986" t="s">
        <v>70</v>
      </c>
      <c r="C3362" s="1677" t="s">
        <v>21</v>
      </c>
      <c r="D3362" s="1678"/>
      <c r="E3362" s="1678"/>
      <c r="F3362" s="1678"/>
      <c r="G3362" s="1679"/>
      <c r="H3362" s="1680" t="s">
        <v>150</v>
      </c>
      <c r="I3362" s="1681">
        <f>VLOOKUP($A3355,'Result Entry'!$B$9:$FW$108,4,0)</f>
        <v>0.0</v>
      </c>
      <c r="J3362" s="1681"/>
      <c r="K3362" s="1681"/>
      <c r="L3362" s="1681"/>
      <c r="M3362" s="1681"/>
      <c r="N3362" s="1681"/>
      <c r="O3362" s="1681"/>
      <c r="P3362" s="1681"/>
      <c r="Q3362" s="1987"/>
      <c r="R3362" s="610"/>
    </row>
    <row r="3363" spans="8:8" ht="33.75" customHeight="1">
      <c r="A3363" s="1954"/>
      <c r="B3363" s="1986" t="s">
        <v>70</v>
      </c>
      <c r="C3363" s="1683" t="s">
        <v>23</v>
      </c>
      <c r="D3363" s="1684"/>
      <c r="E3363" s="1684"/>
      <c r="F3363" s="1684"/>
      <c r="G3363" s="1685"/>
      <c r="H3363" s="1686" t="s">
        <v>150</v>
      </c>
      <c r="I3363" s="1687">
        <f>VLOOKUP($A3355,'Result Entry'!$B$9:$FW$108,7,0)</f>
        <v>0.0</v>
      </c>
      <c r="J3363" s="1687"/>
      <c r="K3363" s="1687"/>
      <c r="L3363" s="1687"/>
      <c r="M3363" s="1687"/>
      <c r="N3363" s="1687"/>
      <c r="O3363" s="1687"/>
      <c r="P3363" s="1687"/>
      <c r="Q3363" s="1988"/>
      <c r="R3363" s="610"/>
    </row>
    <row r="3364" spans="8:8" ht="33.75" customHeight="1">
      <c r="A3364" s="1954"/>
      <c r="B3364" s="1986" t="s">
        <v>70</v>
      </c>
      <c r="C3364" s="1683" t="s">
        <v>24</v>
      </c>
      <c r="D3364" s="1684"/>
      <c r="E3364" s="1684"/>
      <c r="F3364" s="1684"/>
      <c r="G3364" s="1685"/>
      <c r="H3364" s="1686" t="s">
        <v>150</v>
      </c>
      <c r="I3364" s="1687">
        <f>VLOOKUP($A3355,'Result Entry'!$B$9:$FW$108,8,0)</f>
        <v>0.0</v>
      </c>
      <c r="J3364" s="1687"/>
      <c r="K3364" s="1687"/>
      <c r="L3364" s="1687"/>
      <c r="M3364" s="1687"/>
      <c r="N3364" s="1687"/>
      <c r="O3364" s="1687"/>
      <c r="P3364" s="1687"/>
      <c r="Q3364" s="1988"/>
      <c r="R3364" s="610"/>
    </row>
    <row r="3365" spans="8:8" ht="33.75" customHeight="1">
      <c r="A3365" s="1954"/>
      <c r="B3365" s="1986" t="s">
        <v>70</v>
      </c>
      <c r="C3365" s="1683" t="s">
        <v>53</v>
      </c>
      <c r="D3365" s="1684"/>
      <c r="E3365" s="1684"/>
      <c r="F3365" s="1684"/>
      <c r="G3365" s="1685"/>
      <c r="H3365" s="1686" t="s">
        <v>150</v>
      </c>
      <c r="I3365" s="1687">
        <f>VLOOKUP($A3355,'Result Entry'!$B$9:$FW$108,9,0)</f>
        <v>0.0</v>
      </c>
      <c r="J3365" s="1687"/>
      <c r="K3365" s="1687"/>
      <c r="L3365" s="1687"/>
      <c r="M3365" s="1687"/>
      <c r="N3365" s="1687"/>
      <c r="O3365" s="1687"/>
      <c r="P3365" s="1687"/>
      <c r="Q3365" s="1988"/>
      <c r="R3365" s="610"/>
    </row>
    <row r="3366" spans="8:8" ht="33.75" customHeight="1">
      <c r="A3366" s="1954"/>
      <c r="B3366" s="1986" t="s">
        <v>70</v>
      </c>
      <c r="C3366" s="1683" t="s">
        <v>54</v>
      </c>
      <c r="D3366" s="1684"/>
      <c r="E3366" s="1684"/>
      <c r="F3366" s="1684"/>
      <c r="G3366" s="1685"/>
      <c r="H3366" s="1686" t="s">
        <v>150</v>
      </c>
      <c r="I3366" s="1689" t="str">
        <f>CONCATENATE('Result Entry'!$G$4,'Result Entry'!$J$4)</f>
        <v>11(A)</v>
      </c>
      <c r="J3366" s="1687"/>
      <c r="K3366" s="1687"/>
      <c r="L3366" s="1687"/>
      <c r="M3366" s="1687"/>
      <c r="N3366" s="1687"/>
      <c r="O3366" s="1687"/>
      <c r="P3366" s="1687"/>
      <c r="Q3366" s="1988"/>
      <c r="R3366" s="610"/>
    </row>
    <row r="3367" spans="8:8" ht="33.75" customHeight="1">
      <c r="A3367" s="1954"/>
      <c r="B3367" s="1986" t="s">
        <v>70</v>
      </c>
      <c r="C3367" s="1742" t="s">
        <v>26</v>
      </c>
      <c r="D3367" s="1763"/>
      <c r="E3367" s="1763"/>
      <c r="F3367" s="1763"/>
      <c r="G3367" s="1989"/>
      <c r="H3367" s="1693" t="s">
        <v>150</v>
      </c>
      <c r="I3367" s="1694">
        <f>VLOOKUP($A3355,'Result Entry'!$B$9:$FW$108,10,0)</f>
        <v>0.0</v>
      </c>
      <c r="J3367" s="1694"/>
      <c r="K3367" s="1694"/>
      <c r="L3367" s="1694"/>
      <c r="M3367" s="1694"/>
      <c r="N3367" s="1694"/>
      <c r="O3367" s="1694"/>
      <c r="P3367" s="1694"/>
      <c r="Q3367" s="1990"/>
      <c r="R3367" s="610"/>
    </row>
    <row r="3368" spans="8:8" ht="33.75" customHeight="1">
      <c r="A3368" s="1954"/>
      <c r="B3368" s="1986" t="s">
        <v>70</v>
      </c>
      <c r="C3368" s="1991" t="s">
        <v>244</v>
      </c>
      <c r="D3368" s="1992"/>
      <c r="E3368" s="1993" t="s">
        <v>73</v>
      </c>
      <c r="F3368" s="1994" t="s">
        <v>74</v>
      </c>
      <c r="G3368" s="1994" t="s">
        <v>230</v>
      </c>
      <c r="H3368" s="1995" t="s">
        <v>169</v>
      </c>
      <c r="I3368" s="1701" t="s">
        <v>56</v>
      </c>
      <c r="J3368" s="1996"/>
      <c r="K3368" s="1996"/>
      <c r="L3368" s="1997" t="s">
        <v>231</v>
      </c>
      <c r="M3368" s="1998" t="s">
        <v>85</v>
      </c>
      <c r="N3368" s="1998"/>
      <c r="O3368" s="1999"/>
      <c r="P3368" s="2000" t="s">
        <v>77</v>
      </c>
      <c r="Q3368" s="2001" t="s">
        <v>99</v>
      </c>
      <c r="R3368" s="610"/>
    </row>
    <row r="3369" spans="8:8" ht="33.75" customHeight="1">
      <c r="A3369" s="1954"/>
      <c r="B3369" s="1986" t="s">
        <v>70</v>
      </c>
      <c r="C3369" s="2002"/>
      <c r="D3369" s="2003"/>
      <c r="E3369" s="2004"/>
      <c r="F3369" s="2005"/>
      <c r="G3369" s="2005"/>
      <c r="H3369" s="2006"/>
      <c r="I3369" s="2007" t="s">
        <v>233</v>
      </c>
      <c r="J3369" s="2008" t="s">
        <v>87</v>
      </c>
      <c r="K3369" s="2009" t="s">
        <v>109</v>
      </c>
      <c r="L3369" s="2010"/>
      <c r="M3369" s="2007" t="s">
        <v>233</v>
      </c>
      <c r="N3369" s="2008" t="s">
        <v>87</v>
      </c>
      <c r="O3369" s="2011" t="s">
        <v>110</v>
      </c>
      <c r="P3369" s="2012"/>
      <c r="Q3369" s="2013"/>
      <c r="R3369" s="610"/>
    </row>
    <row r="3370" spans="8:8" s="2014" ht="33.75" customFormat="1" customHeight="1">
      <c r="A3370" s="1954"/>
      <c r="B3370" s="1986" t="s">
        <v>70</v>
      </c>
      <c r="C3370" s="2015" t="s">
        <v>57</v>
      </c>
      <c r="D3370" s="2016"/>
      <c r="E3370" s="2017">
        <f>'Result Entry'!$L$7</f>
        <v>10.0</v>
      </c>
      <c r="F3370" s="2018">
        <f>'Result Entry'!$M$7</f>
        <v>10.0</v>
      </c>
      <c r="G3370" s="2018">
        <f>'Result Entry'!$N$7</f>
        <v>10.0</v>
      </c>
      <c r="H3370" s="2019">
        <f>SUM(E3370:G3370)</f>
        <v>30.0</v>
      </c>
      <c r="I3370" s="2020" t="s">
        <v>243</v>
      </c>
      <c r="J3370" s="2021" t="s">
        <v>243</v>
      </c>
      <c r="K3370" s="2022">
        <f>'Result Entry'!$P$7</f>
        <v>70.0</v>
      </c>
      <c r="L3370" s="2023">
        <f>SUM(H3370,K3370)</f>
        <v>100.0</v>
      </c>
      <c r="M3370" s="2020" t="s">
        <v>243</v>
      </c>
      <c r="N3370" s="2021" t="s">
        <v>243</v>
      </c>
      <c r="O3370" s="2019">
        <f>'Result Entry'!$R$7</f>
        <v>100.0</v>
      </c>
      <c r="P3370" s="2024">
        <f>SUM(L3370,O3370)</f>
        <v>200.0</v>
      </c>
      <c r="Q3370" s="2025"/>
      <c r="R3370" s="610"/>
    </row>
    <row r="3371" spans="8:8" s="1538" ht="33.75" customFormat="1" customHeight="1">
      <c r="A3371" s="1954"/>
      <c r="B3371" s="1986" t="s">
        <v>70</v>
      </c>
      <c r="C3371" s="1540" t="str">
        <f>'Result Entry'!$L$3</f>
        <v>HINDI Comp.</v>
      </c>
      <c r="D3371" s="1541"/>
      <c r="E3371" s="1728">
        <f>IF($L3359="TC",0,IF($L3359="Nso",0,VLOOKUP($A3355,'Result Entry'!$B$9:$FW$108,11,0)))</f>
        <v>0.0</v>
      </c>
      <c r="F3371" s="1729">
        <f>IF($L3359="TC",0,IF($L3359="Nso",0,VLOOKUP($A3355,'Result Entry'!$B$9:$FW$108,12,0)))</f>
        <v>0.0</v>
      </c>
      <c r="G3371" s="1729">
        <f>IF($L3359="TC",0,IF($L3359="Nso",0,VLOOKUP($A3355,'Result Entry'!$B$9:$FW$108,13,0)))</f>
        <v>0.0</v>
      </c>
      <c r="H3371" s="2026">
        <f>SUM(E3371:G3371)</f>
        <v>0.0</v>
      </c>
      <c r="I3371" s="2027" t="str">
        <f>CONCATENATE(U3371,"/",'Result Entry'!$P$7)</f>
        <v>0/70</v>
      </c>
      <c r="J3371" s="2028" t="str">
        <f>IF(V3371=0,"--",CONCATENATE(V3371,"/"))</f>
        <v>--</v>
      </c>
      <c r="K3371" s="2029">
        <f>SUM(U3371:V3371)</f>
        <v>0.0</v>
      </c>
      <c r="L3371" s="2030">
        <f>SUM(H3371,K3371)</f>
        <v>0.0</v>
      </c>
      <c r="M3371" s="2027" t="str">
        <f>CONCATENATE(W3371,"/",'Result Entry'!$R$7)</f>
        <v>0/100</v>
      </c>
      <c r="N3371" s="2028" t="str">
        <f>IF(X3371=0,"--",CONCATENATE(X3371,"/"))</f>
        <v>--</v>
      </c>
      <c r="O3371" s="2031">
        <f>SUM(W3371:X3371)</f>
        <v>0.0</v>
      </c>
      <c r="P3371" s="1734">
        <f>SUM(L3371,O3371)</f>
        <v>0.0</v>
      </c>
      <c r="Q3371" s="2032" t="str">
        <f>IF($L3359="TC",0,IF($L3359="Nso",0,VLOOKUP($A3355,'Result Entry'!$B$9:$FW$108,24,0)))</f>
        <v/>
      </c>
      <c r="R3371" s="610"/>
      <c r="U3371" s="2033">
        <f>IF($L3359="TC",0,IF($L3359="Nso",0,VLOOKUP($A3355,'Result Entry'!$B$9:$FW$108,15,0)))</f>
        <v>0.0</v>
      </c>
      <c r="V3371" s="2033">
        <v>0.0</v>
      </c>
      <c r="W3371" s="2033">
        <f>IF($L3359="TC",0,IF($L3359="Nso",0,VLOOKUP($A3355,'Result Entry'!$B$9:$FW$108,17,0)))</f>
        <v>0.0</v>
      </c>
      <c r="X3371" s="2033">
        <v>0.0</v>
      </c>
    </row>
    <row r="3372" spans="8:8" s="1538" ht="33.75" customFormat="1" customHeight="1">
      <c r="A3372" s="1954"/>
      <c r="B3372" s="1986" t="s">
        <v>70</v>
      </c>
      <c r="C3372" s="1551" t="str">
        <f>'Result Entry'!$Z$3</f>
        <v>ENGLISH Comp.</v>
      </c>
      <c r="D3372" s="1552"/>
      <c r="E3372" s="1728">
        <f>IF($L3359="TC",0,IF($L3359="Nso",0,VLOOKUP($A3355,'Result Entry'!$B$9:$FW$108,25,0)))</f>
        <v>0.0</v>
      </c>
      <c r="F3372" s="1729">
        <f>IF($L3359="TC",0,IF($L3359="Nso",0,VLOOKUP($A3355,'Result Entry'!$B$9:$FW$108,26,0)))</f>
        <v>0.0</v>
      </c>
      <c r="G3372" s="1729">
        <f>IF($L3359="TC",0,IF($L3359="Nso",0,VLOOKUP($A3355,'Result Entry'!$B$9:$FW$108,27,0)))</f>
        <v>0.0</v>
      </c>
      <c r="H3372" s="2034">
        <f t="shared" si="430" ref="H3372:H3377">SUM(E3372:G3372)</f>
        <v>0.0</v>
      </c>
      <c r="I3372" s="2035" t="str">
        <f>CONCATENATE(U3372,"/",'Result Entry'!$AD$7)</f>
        <v>0/70</v>
      </c>
      <c r="J3372" s="2036" t="str">
        <f>IF(V3372=0,"--",CONCATENATE(V3372,"/"))</f>
        <v>--</v>
      </c>
      <c r="K3372" s="2037">
        <f t="shared" si="431" ref="K3372:K3377">SUM(U3372:V3372)</f>
        <v>0.0</v>
      </c>
      <c r="L3372" s="2038">
        <f t="shared" si="432" ref="L3372:L3377">SUM(H3372,K3372)</f>
        <v>0.0</v>
      </c>
      <c r="M3372" s="2035" t="str">
        <f>CONCATENATE(W3372,"/",'Result Entry'!$AF$7)</f>
        <v>0/100</v>
      </c>
      <c r="N3372" s="2036" t="str">
        <f>IF(X3372=0,"--",CONCATENATE(X3372,"/"))</f>
        <v>--</v>
      </c>
      <c r="O3372" s="2031">
        <f t="shared" si="433" ref="O3372:O3377">SUM(W3372:X3372)</f>
        <v>0.0</v>
      </c>
      <c r="P3372" s="1734">
        <f t="shared" si="434" ref="P3372:P3377">SUM(L3372,O3372)</f>
        <v>0.0</v>
      </c>
      <c r="Q3372" s="2032" t="str">
        <f>IF($L3359="TC",0,IF($L3359="Nso",0,VLOOKUP($A3355,'Result Entry'!$B$9:$FW$108,38,0)))</f>
        <v/>
      </c>
      <c r="R3372" s="610"/>
      <c r="U3372" s="2039">
        <f>IF($L3359="TC",0,IF($L3359="Nso",0,VLOOKUP($A3355,'Result Entry'!$B$9:$FW$108,29,0)))</f>
        <v>0.0</v>
      </c>
      <c r="V3372" s="2039">
        <v>0.0</v>
      </c>
      <c r="W3372" s="2039">
        <f>IF($L3359="TC",0,IF($L3359="Nso",0,VLOOKUP($A3355,'Result Entry'!$B$9:$FW$108,31,0)))</f>
        <v>0.0</v>
      </c>
      <c r="X3372" s="2039">
        <v>0.0</v>
      </c>
    </row>
    <row r="3373" spans="8:8" s="1538" ht="33.75" customFormat="1" customHeight="1">
      <c r="A3373" s="1954"/>
      <c r="B3373" s="1986" t="s">
        <v>70</v>
      </c>
      <c r="C3373" s="1551">
        <f>IF(Y3373&gt;=1,'Result Entry'!$AO$3,0)</f>
        <v>0.0</v>
      </c>
      <c r="D3373" s="1552"/>
      <c r="E3373" s="1728">
        <f>IF($L3359="TC",0,IF($L3359="Nso",0,VLOOKUP($A3355,'Result Entry'!$B$9:$FW$108,40,0)))</f>
        <v>0.0</v>
      </c>
      <c r="F3373" s="1729">
        <f>IF($L3359="TC",0,IF($L3359="Nso",0,VLOOKUP($A3355,'Result Entry'!$B$9:$FW$108,41,0)))</f>
        <v>0.0</v>
      </c>
      <c r="G3373" s="1729">
        <f>IF($L3359="TC",0,IF($L3359="Nso",0,VLOOKUP($A3355,'Result Entry'!$B$9:$FW$108,42,0)))</f>
        <v>0.0</v>
      </c>
      <c r="H3373" s="2034">
        <f t="shared" si="430"/>
        <v>0.0</v>
      </c>
      <c r="I3373" s="2035" t="str">
        <f>CONCATENATE(U3373,"/",'Result Entry'!$AS$7)</f>
        <v>0/40</v>
      </c>
      <c r="J3373" s="2036" t="str">
        <f>IF(V3373=0,"--",CONCATENATE(V3373,"/",'Result Entry'!$AT$7))</f>
        <v>--</v>
      </c>
      <c r="K3373" s="2037">
        <f t="shared" si="431"/>
        <v>0.0</v>
      </c>
      <c r="L3373" s="2038">
        <f t="shared" si="432"/>
        <v>0.0</v>
      </c>
      <c r="M3373" s="2035" t="str">
        <f>CONCATENATE(W3373,"/",'Result Entry'!$AW$7)</f>
        <v>0/100</v>
      </c>
      <c r="N3373" s="2036" t="str">
        <f>IF(X3373=0,"--",CONCATENATE(X3373,"/",'Result Entry'!$AX$7))</f>
        <v>--</v>
      </c>
      <c r="O3373" s="2031">
        <f t="shared" si="433"/>
        <v>0.0</v>
      </c>
      <c r="P3373" s="1734">
        <f t="shared" si="434"/>
        <v>0.0</v>
      </c>
      <c r="Q3373" s="2032" t="str">
        <f>IF($L3359="TC",0,IF($L3359="Nso",0,VLOOKUP($A3355,'Result Entry'!$B$9:$FW$108,55,0)))</f>
        <v/>
      </c>
      <c r="R3373" s="610"/>
      <c r="U3373" s="2039">
        <f>IF($L3359="TC",0,IF($L3359="Nso",0,VLOOKUP($A3355,'Result Entry'!$B$9:$FW$108,44,0)))</f>
        <v>0.0</v>
      </c>
      <c r="V3373" s="2039">
        <f>IF($L3359="TC",0,IF($L3359="Nso",0,VLOOKUP($A3355,'Result Entry'!$B$9:$FW$108,45,0)))</f>
        <v>0.0</v>
      </c>
      <c r="W3373" s="2039">
        <f>IF($L3359="TC",0,IF($L3359="Nso",0,VLOOKUP($A3355,'Result Entry'!$B$9:$FW$108,48,0)))</f>
        <v>0.0</v>
      </c>
      <c r="X3373" s="2039">
        <f>IF($L3359="TC",0,IF($L3359="Nso",0,VLOOKUP($A3355,'Result Entry'!$B$9:$FW$108,49,0)))</f>
        <v>0.0</v>
      </c>
      <c r="Y3373" s="2039">
        <f>VLOOKUP($A3355,'Result Entry'!$B$9:$FW$108,39,0)</f>
        <v>0.0</v>
      </c>
    </row>
    <row r="3374" spans="8:8" s="1538" ht="33.75" customFormat="1" customHeight="1">
      <c r="A3374" s="1954"/>
      <c r="B3374" s="1986" t="s">
        <v>70</v>
      </c>
      <c r="C3374" s="1551">
        <f>IF(Y3374&gt;=1,'Result Entry'!$BF$3,0)</f>
        <v>0.0</v>
      </c>
      <c r="D3374" s="1552"/>
      <c r="E3374" s="1728">
        <f>IF($L3359="TC",0,IF($L3359="Nso",0,VLOOKUP($A3355,'Result Entry'!$B$9:$FW$108,57,0)))</f>
        <v>0.0</v>
      </c>
      <c r="F3374" s="1729">
        <f>IF($L3359="TC",0,IF($L3359="Nso",0,VLOOKUP($A3355,'Result Entry'!$B$9:$FW$108,58,0)))</f>
        <v>0.0</v>
      </c>
      <c r="G3374" s="1729">
        <f>IF($L3359="TC",0,IF($L3359="Nso",0,VLOOKUP($A3355,'Result Entry'!$B$9:$FW$108,59,0)))</f>
        <v>0.0</v>
      </c>
      <c r="H3374" s="2034">
        <f t="shared" si="430"/>
        <v>0.0</v>
      </c>
      <c r="I3374" s="2035" t="str">
        <f>CONCATENATE(U3374,"/",'Result Entry'!$BJ$7)</f>
        <v>0/70</v>
      </c>
      <c r="J3374" s="2036" t="str">
        <f>IF(V3374=0,"--",CONCATENATE(V3374,"/",'Result Entry'!$BK$7))</f>
        <v>--</v>
      </c>
      <c r="K3374" s="2037">
        <f t="shared" si="431"/>
        <v>0.0</v>
      </c>
      <c r="L3374" s="2038">
        <f t="shared" si="432"/>
        <v>0.0</v>
      </c>
      <c r="M3374" s="2035" t="str">
        <f>CONCATENATE(W3374,"/",'Result Entry'!$BN$7)</f>
        <v>0/100</v>
      </c>
      <c r="N3374" s="2036" t="str">
        <f>IF(X3374=0,"--",CONCATENATE(X3374,"/",'Result Entry'!$BO$7))</f>
        <v>--</v>
      </c>
      <c r="O3374" s="2031">
        <f t="shared" si="433"/>
        <v>0.0</v>
      </c>
      <c r="P3374" s="1734">
        <f t="shared" si="434"/>
        <v>0.0</v>
      </c>
      <c r="Q3374" s="2032" t="str">
        <f>IF($L3359="TC",0,IF($L3359="Nso",0,VLOOKUP($A3355,'Result Entry'!$B$9:$FW$108,72,0)))</f>
        <v/>
      </c>
      <c r="R3374" s="610"/>
      <c r="U3374" s="2039">
        <f>IF($L3359="TC",0,IF($L3359="Nso",0,VLOOKUP($A3355,'Result Entry'!$B$9:$FW$108,61,0)))</f>
        <v>0.0</v>
      </c>
      <c r="V3374" s="2039">
        <f>IF($L3359="TC",0,IF($L3359="Nso",0,VLOOKUP($A3355,'Result Entry'!$B$9:$FW$108,62,0)))</f>
        <v>0.0</v>
      </c>
      <c r="W3374" s="2039">
        <f>IF($L3359="TC",0,IF($L3359="Nso",0,VLOOKUP($A3355,'Result Entry'!$B$9:$FW$108,65,0)))</f>
        <v>0.0</v>
      </c>
      <c r="X3374" s="2039">
        <f>IF($L3359="TC",0,IF($L3359="Nso",0,VLOOKUP($A3355,'Result Entry'!$B$9:$FW$108,66,0)))</f>
        <v>0.0</v>
      </c>
      <c r="Y3374" s="2039">
        <f>VLOOKUP($A3355,'Result Entry'!$B$9:$FW$108,56,0)</f>
        <v>0.0</v>
      </c>
    </row>
    <row r="3375" spans="8:8" s="1538" ht="33.75" customFormat="1" customHeight="1">
      <c r="A3375" s="1954"/>
      <c r="B3375" s="1986" t="s">
        <v>70</v>
      </c>
      <c r="C3375" s="1554">
        <f>IF(Y3375&gt;=1,'Result Entry'!$BW$3,0)</f>
        <v>0.0</v>
      </c>
      <c r="D3375" s="2040"/>
      <c r="E3375" s="2041">
        <f>IF($L3359="TC",0,IF($L3359="Nso",0,VLOOKUP($A3355,'Result Entry'!$B$9:$FW$108,74,0)))</f>
        <v>0.0</v>
      </c>
      <c r="F3375" s="2042">
        <f>IF($L3359="TC",0,IF($L3359="Nso",0,VLOOKUP($A3355,'Result Entry'!$B$9:$FW$108,75,0)))</f>
        <v>0.0</v>
      </c>
      <c r="G3375" s="2042">
        <f>IF($L3359="TC",0,IF($L3359="Nso",0,VLOOKUP($A3355,'Result Entry'!$B$9:$FW$108,76,0)))</f>
        <v>0.0</v>
      </c>
      <c r="H3375" s="2043">
        <f t="shared" si="430"/>
        <v>0.0</v>
      </c>
      <c r="I3375" s="2044" t="str">
        <f>CONCATENATE(U3375,"/",'Result Entry'!$CA$7)</f>
        <v>0/70</v>
      </c>
      <c r="J3375" s="2045" t="str">
        <f>IF(V3375=0,"--",CONCATENATE(V3375,"/",'Result Entry'!$CB$7))</f>
        <v>--</v>
      </c>
      <c r="K3375" s="2046">
        <f t="shared" si="431"/>
        <v>0.0</v>
      </c>
      <c r="L3375" s="2047">
        <f t="shared" si="432"/>
        <v>0.0</v>
      </c>
      <c r="M3375" s="2044" t="str">
        <f>CONCATENATE(W3375,"/",'Result Entry'!$CE$7)</f>
        <v>0/100</v>
      </c>
      <c r="N3375" s="2045" t="str">
        <f>IF(X3375=0,"--",CONCATENATE(X3375,"/",'Result Entry'!$CF$7))</f>
        <v>--</v>
      </c>
      <c r="O3375" s="2043">
        <f t="shared" si="433"/>
        <v>0.0</v>
      </c>
      <c r="P3375" s="2048">
        <f t="shared" si="434"/>
        <v>0.0</v>
      </c>
      <c r="Q3375" s="2049" t="str">
        <f>IF($L3359="TC",0,IF($L3359="Nso",0,VLOOKUP($A3355,'Result Entry'!$B$9:$FW$108,89,0)))</f>
        <v/>
      </c>
      <c r="R3375" s="610"/>
      <c r="U3375" s="2041">
        <f>IF($L3359="TC",0,IF($L3359="Nso",0,VLOOKUP($A3355,'Result Entry'!$B$9:$FW$108,78,0)))</f>
        <v>0.0</v>
      </c>
      <c r="V3375" s="2041">
        <f>IF($L3359="TC",0,IF($L3359="Nso",0,VLOOKUP($A3355,'Result Entry'!$B$9:$FW$108,79,0)))</f>
        <v>0.0</v>
      </c>
      <c r="W3375" s="2041">
        <f>IF($L3359="TC",0,IF($L3359="Nso",0,VLOOKUP($A3355,'Result Entry'!$B$9:$FW$108,82,0)))</f>
        <v>0.0</v>
      </c>
      <c r="X3375" s="2041">
        <f>IF($L3359="TC",0,IF($L3359="Nso",0,VLOOKUP($A3355,'Result Entry'!$B$9:$FW$108,83,0)))</f>
        <v>0.0</v>
      </c>
      <c r="Y3375" s="2041">
        <f>VLOOKUP($A3355,'Result Entry'!$B$9:$FW$108,73,0)</f>
        <v>0.0</v>
      </c>
    </row>
    <row r="3376" spans="8:8" s="1538" ht="33.75" customFormat="1" customHeight="1">
      <c r="A3376" s="1954"/>
      <c r="B3376" s="1986" t="s">
        <v>70</v>
      </c>
      <c r="C3376" s="2050">
        <f>IF(Y3376&gt;=1,'Result Entry'!$CN$3,0)</f>
        <v>0.0</v>
      </c>
      <c r="D3376" s="2040"/>
      <c r="E3376" s="2051">
        <f>IF($L3359="TC",0,IF($L3359="Nso",0,VLOOKUP($A3355,'Result Entry'!$B$9:$FW$108,91,0)))</f>
        <v>0.0</v>
      </c>
      <c r="F3376" s="2052">
        <f>IF($L3359="TC",0,IF($L3359="Nso",0,VLOOKUP($A3355,'Result Entry'!$B$9:$FW$108,92,0)))</f>
        <v>0.0</v>
      </c>
      <c r="G3376" s="2052">
        <f>IF($L3359="TC",0,IF($L3359="Nso",0,VLOOKUP($A3355,'Result Entry'!$B$9:$FW$108,93,0)))</f>
        <v>0.0</v>
      </c>
      <c r="H3376" s="2053">
        <f t="shared" si="430"/>
        <v>0.0</v>
      </c>
      <c r="I3376" s="2054" t="str">
        <f>CONCATENATE(U3376,"/",'Result Entry'!$CR$7)</f>
        <v>0/70</v>
      </c>
      <c r="J3376" s="2055" t="str">
        <f>IF(V3376=0,"--",CONCATENATE(V3376,"/",'Result Entry'!$CS$7))</f>
        <v>--</v>
      </c>
      <c r="K3376" s="2056">
        <f t="shared" si="431"/>
        <v>0.0</v>
      </c>
      <c r="L3376" s="2057">
        <f t="shared" si="432"/>
        <v>0.0</v>
      </c>
      <c r="M3376" s="2054" t="str">
        <f>CONCATENATE(W3376,"/",'Result Entry'!$CV$7)</f>
        <v>0/100</v>
      </c>
      <c r="N3376" s="2055" t="str">
        <f>IF(X3376=0,"--",CONCATENATE(X3376,"/",'Result Entry'!$CW$7))</f>
        <v>--</v>
      </c>
      <c r="O3376" s="2053">
        <f t="shared" si="433"/>
        <v>0.0</v>
      </c>
      <c r="P3376" s="2058">
        <f t="shared" si="434"/>
        <v>0.0</v>
      </c>
      <c r="Q3376" s="2059" t="str">
        <f>IF($L3359="TC",0,IF($L3359="Nso",0,VLOOKUP($A3355,'Result Entry'!$B$9:$FW$108,106,0)))</f>
        <v/>
      </c>
      <c r="R3376" s="610"/>
      <c r="U3376" s="2051">
        <f>IF($L3359="TC",0,IF($L3359="Nso",0,VLOOKUP($A3355,'Result Entry'!$B$9:$FW$108,95,0)))</f>
        <v>0.0</v>
      </c>
      <c r="V3376" s="2051">
        <f>IF($L3359="TC",0,IF($L3359="Nso",0,VLOOKUP($A3355,'Result Entry'!$B$9:$FW$108,96,0)))</f>
        <v>0.0</v>
      </c>
      <c r="W3376" s="2051">
        <f>IF($L3359="TC",0,IF($L3359="Nso",0,VLOOKUP($A3355,'Result Entry'!$B$9:$FW$108,99,0)))</f>
        <v>0.0</v>
      </c>
      <c r="X3376" s="2051">
        <f>IF($L3359="TC",0,IF($L3359="Nso",0,VLOOKUP($A3355,'Result Entry'!$B$9:$FW$108,100,0)))</f>
        <v>0.0</v>
      </c>
      <c r="Y3376" s="2051">
        <f>VLOOKUP($A3355,'Result Entry'!$B$9:$FW$108,90,0)</f>
        <v>0.0</v>
      </c>
    </row>
    <row r="3377" spans="8:8" s="1538" ht="33.75" customFormat="1" customHeight="1">
      <c r="A3377" s="1954"/>
      <c r="B3377" s="1986" t="s">
        <v>70</v>
      </c>
      <c r="C3377" s="1554">
        <f>IF(Y3377&gt;=1,'Result Entry'!$DE$3,0)</f>
        <v>0.0</v>
      </c>
      <c r="D3377" s="2040"/>
      <c r="E3377" s="1739">
        <f>IF($L3359="TC",0,IF($L3359="Nso",0,VLOOKUP($A3355,'Result Entry'!$B$9:$FW$108,108,0)))</f>
        <v>0.0</v>
      </c>
      <c r="F3377" s="1740">
        <f>IF($L3359="TC",0,IF($L3359="Nso",0,VLOOKUP($A3355,'Result Entry'!$B$9:$FW$108,109,0)))</f>
        <v>0.0</v>
      </c>
      <c r="G3377" s="1740">
        <f>IF($L3359="TC",0,IF($L3359="Nso",0,VLOOKUP($A3355,'Result Entry'!$B$9:$FW$108,110,0)))</f>
        <v>0.0</v>
      </c>
      <c r="H3377" s="2060">
        <f t="shared" si="430"/>
        <v>0.0</v>
      </c>
      <c r="I3377" s="2061" t="str">
        <f>CONCATENATE(U3377,"/",'Result Entry'!$DI$7)</f>
        <v>0/70</v>
      </c>
      <c r="J3377" s="2062" t="str">
        <f>IF(V3377=0,"--",CONCATENATE(V3377,"/",'Result Entry'!$DJ$7))</f>
        <v>--</v>
      </c>
      <c r="K3377" s="2063">
        <f t="shared" si="431"/>
        <v>0.0</v>
      </c>
      <c r="L3377" s="2064">
        <f t="shared" si="432"/>
        <v>0.0</v>
      </c>
      <c r="M3377" s="2061" t="str">
        <f>CONCATENATE(W3377,"/",'Result Entry'!$DM$7)</f>
        <v>0/100</v>
      </c>
      <c r="N3377" s="2062" t="str">
        <f>IF(X3377=0,"--",CONCATENATE(X3377,"/",'Result Entry'!$DN$7))</f>
        <v>--</v>
      </c>
      <c r="O3377" s="2060">
        <f t="shared" si="433"/>
        <v>0.0</v>
      </c>
      <c r="P3377" s="1746">
        <f t="shared" si="434"/>
        <v>0.0</v>
      </c>
      <c r="Q3377" s="2032" t="str">
        <f>IF($L3359="TC",0,IF($L3359="Nso",0,VLOOKUP($A3355,'Result Entry'!$B$9:$FW$108,123,0)))</f>
        <v/>
      </c>
      <c r="R3377" s="610"/>
      <c r="U3377" s="2065">
        <f>IF($L3359="TC",0,IF($L3359="Nso",0,VLOOKUP($A3355,'Result Entry'!$B$9:$FW$108,112,0)))</f>
        <v>0.0</v>
      </c>
      <c r="V3377" s="2065">
        <f>IF($L3359="TC",0,IF($L3359="Nso",0,VLOOKUP($A3355,'Result Entry'!$B$9:$FW$108,113,0)))</f>
        <v>0.0</v>
      </c>
      <c r="W3377" s="2065">
        <f>IF($L3359="TC",0,IF($L3359="Nso",0,VLOOKUP($A3355,'Result Entry'!$B$9:$FW$108,116,0)))</f>
        <v>0.0</v>
      </c>
      <c r="X3377" s="2065">
        <f>IF($L3359="TC",0,IF($L3359="Nso",0,VLOOKUP($A3355,'Result Entry'!$B$9:$FW$108,117,0)))</f>
        <v>0.0</v>
      </c>
      <c r="Y3377" s="2065">
        <f>VLOOKUP($A3355,'Result Entry'!$B$9:$FW$108,107,0)</f>
        <v>0.0</v>
      </c>
    </row>
    <row r="3378" spans="8:8" ht="33.75" customHeight="1">
      <c r="A3378" s="1954"/>
      <c r="B3378" s="1986" t="s">
        <v>70</v>
      </c>
      <c r="C3378" s="1565" t="s">
        <v>78</v>
      </c>
      <c r="D3378" s="1566"/>
      <c r="E3378" s="1567"/>
      <c r="F3378" s="1747" t="s">
        <v>79</v>
      </c>
      <c r="G3378" s="2066"/>
      <c r="H3378" s="1748"/>
      <c r="I3378" s="1747" t="s">
        <v>80</v>
      </c>
      <c r="J3378" s="1749"/>
      <c r="K3378" s="2067" t="s">
        <v>42</v>
      </c>
      <c r="L3378" s="2068"/>
      <c r="M3378" s="2067" t="s">
        <v>92</v>
      </c>
      <c r="N3378" s="1753"/>
      <c r="O3378" s="1752" t="s">
        <v>40</v>
      </c>
      <c r="P3378" s="1753"/>
      <c r="Q3378" s="2069" t="s">
        <v>44</v>
      </c>
      <c r="R3378" s="610"/>
    </row>
    <row r="3379" spans="8:8" ht="33.75" customHeight="1">
      <c r="A3379" s="1954"/>
      <c r="B3379" s="1986" t="s">
        <v>70</v>
      </c>
      <c r="C3379" s="1577"/>
      <c r="D3379" s="1578"/>
      <c r="E3379" s="1579"/>
      <c r="F3379" s="1755">
        <f>IF($L3359="TC",0,IF($L3359="Nso",0,VLOOKUP($A3355,'Result Entry'!$B$9:$FW$108,171,0)))</f>
        <v>0.0</v>
      </c>
      <c r="G3379" s="2070"/>
      <c r="H3379" s="1756"/>
      <c r="I3379" s="2071">
        <f>IF($L3359="TC",0,IF($L3359="Nso",0,VLOOKUP($A3355,'Result Entry'!$B$9:$FW$108,172,0)))</f>
        <v>0.0</v>
      </c>
      <c r="J3379" s="2072"/>
      <c r="K3379" s="2073">
        <f>IF($L3359="TC",0,IF($L3359="Nso",0,VLOOKUP($A3355,'Result Entry'!$B$9:$FW$108,173,0)))</f>
        <v>0.0</v>
      </c>
      <c r="L3379" s="2074"/>
      <c r="M3379" s="2075" t="str">
        <f>IF($L3359="TC",0,IF($L3359="Nso",0,VLOOKUP($A3355,'Result Entry'!$B$9:$FW$108,174,0)))</f>
        <v/>
      </c>
      <c r="N3379" s="2076"/>
      <c r="O3379" s="1535" t="str">
        <f>VLOOKUP($A3355,'Result Entry'!$B$9:$FW$108,175,0)</f>
        <v/>
      </c>
      <c r="P3379" s="1534"/>
      <c r="Q3379" s="2077" t="str">
        <f>IF($L3359="TC",0,IF($L3359="Nso",0,VLOOKUP($A3355,'Result Entry'!$B$9:$FW$108,177,0)))</f>
        <v/>
      </c>
      <c r="R3379" s="610"/>
    </row>
    <row r="3380" spans="8:8" ht="33.75" customHeight="1">
      <c r="A3380" s="1954"/>
      <c r="B3380" s="1986" t="s">
        <v>70</v>
      </c>
      <c r="C3380" s="2078" t="s">
        <v>59</v>
      </c>
      <c r="D3380" s="2079"/>
      <c r="E3380" s="2079"/>
      <c r="F3380" s="2079"/>
      <c r="G3380" s="2079"/>
      <c r="H3380" s="2079"/>
      <c r="I3380" s="2080"/>
      <c r="J3380" s="1592" t="s">
        <v>60</v>
      </c>
      <c r="K3380" s="1592"/>
      <c r="L3380" s="1592"/>
      <c r="M3380" s="1593"/>
      <c r="N3380" s="1760">
        <f>VLOOKUP($A3355,'Result Entry'!$B$9:$FW$108,168,0)</f>
        <v>0.0</v>
      </c>
      <c r="O3380" s="1761"/>
      <c r="P3380" s="2081" t="s">
        <v>38</v>
      </c>
      <c r="Q3380" s="2082"/>
      <c r="R3380" s="610"/>
    </row>
    <row r="3381" spans="8:8" ht="33.75" customHeight="1">
      <c r="A3381" s="1954"/>
      <c r="B3381" s="1986" t="s">
        <v>70</v>
      </c>
      <c r="C3381" s="1598" t="s">
        <v>244</v>
      </c>
      <c r="D3381" s="1599"/>
      <c r="E3381" s="1599"/>
      <c r="F3381" s="2083" t="s">
        <v>158</v>
      </c>
      <c r="G3381" s="2084"/>
      <c r="H3381" s="2085"/>
      <c r="I3381" s="2086" t="s">
        <v>242</v>
      </c>
      <c r="J3381" s="1603" t="s">
        <v>61</v>
      </c>
      <c r="K3381" s="1603"/>
      <c r="L3381" s="1603"/>
      <c r="M3381" s="1604"/>
      <c r="N3381" s="1762">
        <f>VLOOKUP($A3355,'Result Entry'!$B$9:$FW$108,169,0)</f>
        <v>0.0</v>
      </c>
      <c r="O3381" s="1763"/>
      <c r="P3381" s="1607" t="str">
        <f>VLOOKUP($A3355,'Result Entry'!$B$9:$FW$108,170,0)</f>
        <v/>
      </c>
      <c r="Q3381" s="2087"/>
      <c r="R3381" s="610"/>
    </row>
    <row r="3382" spans="8:8" ht="33.75" customHeight="1">
      <c r="A3382" s="1954"/>
      <c r="B3382" s="1986" t="s">
        <v>70</v>
      </c>
      <c r="C3382" s="1598"/>
      <c r="D3382" s="1599"/>
      <c r="E3382" s="1599"/>
      <c r="F3382" s="2088"/>
      <c r="G3382" s="2089"/>
      <c r="H3382" s="2090"/>
      <c r="I3382" s="2091" t="s">
        <v>100</v>
      </c>
      <c r="J3382" s="1612" t="s">
        <v>62</v>
      </c>
      <c r="K3382" s="1612"/>
      <c r="L3382" s="1612"/>
      <c r="M3382" s="1613"/>
      <c r="N3382" s="2092">
        <f>IF($L3359="TC","Transferred",IF($L3359="Nso","NameSeparated",VLOOKUP($A3355,'Result Entry'!$B$9:$FW$108,178,0)))</f>
        <v>0.0</v>
      </c>
      <c r="O3382" s="2092"/>
      <c r="P3382" s="2092"/>
      <c r="Q3382" s="2093"/>
      <c r="R3382" s="610"/>
    </row>
    <row r="3383" spans="8:8" ht="33.75" customHeight="1">
      <c r="A3383" s="1954"/>
      <c r="B3383" s="1986" t="s">
        <v>70</v>
      </c>
      <c r="C3383" s="1766" t="str">
        <f>'Result Entry'!$DU$3</f>
        <v>Foundation Of Information Tech.</v>
      </c>
      <c r="D3383" s="1767"/>
      <c r="E3383" s="1768"/>
      <c r="F3383" s="1769" t="str">
        <f>IF(OR($L3359="TC",$L3359="Nso"),"",VLOOKUP($A3355,'Result Entry'!$B$9:$GS$108,196,0))</f>
        <v>0/200</v>
      </c>
      <c r="G3383" s="1769"/>
      <c r="H3383" s="1769"/>
      <c r="I3383" s="1770" t="str">
        <f>IF(F3383="","",VLOOKUP($A3355,'Result Entry'!$B$9:$GS$108,137,0))</f>
        <v/>
      </c>
      <c r="J3383" s="1621" t="s">
        <v>72</v>
      </c>
      <c r="K3383" s="1621"/>
      <c r="L3383" s="1621"/>
      <c r="M3383" s="1622"/>
      <c r="N3383" s="2094">
        <f>'Result Entry'!$T$2</f>
        <v>45041.0</v>
      </c>
      <c r="O3383" s="2095"/>
      <c r="P3383" s="2095"/>
      <c r="Q3383" s="2096"/>
      <c r="R3383" s="610"/>
    </row>
    <row r="3384" spans="8:8" ht="33.75" customHeight="1">
      <c r="A3384" s="1954"/>
      <c r="B3384" s="1986" t="s">
        <v>70</v>
      </c>
      <c r="C3384" s="1774" t="str">
        <f>'Result Entry'!$EI$3</f>
        <v>G.I.A.I.-II</v>
      </c>
      <c r="D3384" s="1775"/>
      <c r="E3384" s="1776"/>
      <c r="F3384" s="1769" t="str">
        <f>IF(OR($L3359="TC",$L3359="Nso"),"",VLOOKUP($A3355,'Result Entry'!$B$9:$GS$108,200,0))</f>
        <v>0/200</v>
      </c>
      <c r="G3384" s="1769"/>
      <c r="H3384" s="1769"/>
      <c r="I3384" s="1770" t="str">
        <f>IF(F3384="","",VLOOKUP($A3355,'Result Entry'!$B$9:$GS$108,149,0))</f>
        <v/>
      </c>
      <c r="J3384" s="1626"/>
      <c r="K3384" s="1627"/>
      <c r="L3384" s="1627"/>
      <c r="M3384" s="1627"/>
      <c r="N3384" s="1627"/>
      <c r="O3384" s="1627"/>
      <c r="P3384" s="1627"/>
      <c r="Q3384" s="2097"/>
      <c r="R3384" s="610"/>
    </row>
    <row r="3385" spans="8:8" ht="33.75" customHeight="1">
      <c r="A3385" s="1954"/>
      <c r="B3385" s="1986" t="s">
        <v>70</v>
      </c>
      <c r="C3385" s="1774" t="str">
        <f>'Result Entry'!$EU$3</f>
        <v>SOC.SER.PLAN</v>
      </c>
      <c r="D3385" s="1775"/>
      <c r="E3385" s="1776"/>
      <c r="F3385" s="1769" t="str">
        <f>IF(OR($L3359="TC",$L3359="Nso"),"",VLOOKUP($A3355,'Result Entry'!$B$9:$HS$108,204,0))</f>
        <v>0/200</v>
      </c>
      <c r="G3385" s="1769"/>
      <c r="H3385" s="1769"/>
      <c r="I3385" s="1770" t="str">
        <f>IF(F3385="","",VLOOKUP($A3355,'Result Entry'!$B$9:$GS$108,161,0))</f>
        <v/>
      </c>
      <c r="J3385" s="1629" t="s">
        <v>175</v>
      </c>
      <c r="K3385" s="2098"/>
      <c r="L3385" s="2098"/>
      <c r="M3385" s="1630"/>
      <c r="N3385" s="2099"/>
      <c r="O3385" s="2100"/>
      <c r="P3385" s="2100"/>
      <c r="Q3385" s="2101"/>
      <c r="R3385" s="610"/>
    </row>
    <row r="3386" spans="8:8" ht="33.75" customHeight="1">
      <c r="A3386" s="1954"/>
      <c r="B3386" s="1986" t="s">
        <v>70</v>
      </c>
      <c r="C3386" s="1774" t="str">
        <f>'Result Entry'!$FG$3</f>
        <v>Jeewan Kaushal</v>
      </c>
      <c r="D3386" s="1775"/>
      <c r="E3386" s="1776"/>
      <c r="F3386" s="1769" t="str">
        <f>IF(OR($L3359="TC",$L3359="Nso"),"",VLOOKUP($A3355,'Result Entry'!$B$9:$HS$108,208,0))</f>
        <v>0/100</v>
      </c>
      <c r="G3386" s="1769"/>
      <c r="H3386" s="1769"/>
      <c r="I3386" s="1770" t="str">
        <f>IF(F3386="","",VLOOKUP($A3355,'Result Entry'!$B$9:$HS$108,167,0))</f>
        <v/>
      </c>
      <c r="J3386" s="1629" t="s">
        <v>149</v>
      </c>
      <c r="K3386" s="2098"/>
      <c r="L3386" s="2098"/>
      <c r="M3386" s="1630"/>
      <c r="N3386" s="1630"/>
      <c r="O3386" s="1630"/>
      <c r="P3386" s="1630"/>
      <c r="Q3386" s="2102"/>
      <c r="R3386" s="610"/>
    </row>
    <row r="3387" spans="8:8" ht="33.75" customHeight="1">
      <c r="A3387" s="1954"/>
      <c r="B3387" s="1986" t="s">
        <v>70</v>
      </c>
      <c r="C3387" s="1777" t="s">
        <v>181</v>
      </c>
      <c r="D3387" s="1778"/>
      <c r="E3387" s="1779"/>
      <c r="F3387" s="2103" t="s">
        <v>182</v>
      </c>
      <c r="G3387" s="2104"/>
      <c r="H3387" s="2105"/>
      <c r="I3387" s="1782" t="s">
        <v>31</v>
      </c>
      <c r="J3387" s="1629" t="s">
        <v>176</v>
      </c>
      <c r="K3387" s="2098"/>
      <c r="L3387" s="2098"/>
      <c r="M3387" s="1630"/>
      <c r="N3387" s="1630"/>
      <c r="O3387" s="1630"/>
      <c r="P3387" s="1630"/>
      <c r="Q3387" s="2102"/>
      <c r="R3387" s="610"/>
    </row>
    <row r="3388" spans="8:8" ht="33.75" customHeight="1">
      <c r="A3388" s="1954"/>
      <c r="B3388" s="1986" t="s">
        <v>70</v>
      </c>
      <c r="C3388" s="1783"/>
      <c r="D3388" s="1784"/>
      <c r="E3388" s="1785"/>
      <c r="F3388" s="1786" t="s">
        <v>245</v>
      </c>
      <c r="G3388" s="2106"/>
      <c r="H3388" s="1787"/>
      <c r="I3388" s="1788" t="s">
        <v>63</v>
      </c>
      <c r="J3388" s="1647" t="s">
        <v>68</v>
      </c>
      <c r="K3388" s="1648"/>
      <c r="L3388" s="1648"/>
      <c r="M3388" s="1648"/>
      <c r="N3388" s="1648"/>
      <c r="O3388" s="1648"/>
      <c r="P3388" s="1648"/>
      <c r="Q3388" s="2107"/>
      <c r="R3388" s="610"/>
    </row>
    <row r="3389" spans="8:8" ht="33.75" customHeight="1">
      <c r="A3389" s="1954"/>
      <c r="B3389" s="1986" t="s">
        <v>70</v>
      </c>
      <c r="C3389" s="1783"/>
      <c r="D3389" s="1784"/>
      <c r="E3389" s="1785"/>
      <c r="F3389" s="1786" t="s">
        <v>246</v>
      </c>
      <c r="G3389" s="2106"/>
      <c r="H3389" s="1787"/>
      <c r="I3389" s="1788" t="s">
        <v>64</v>
      </c>
      <c r="J3389" s="1650"/>
      <c r="K3389" s="1651"/>
      <c r="L3389" s="1651"/>
      <c r="M3389" s="1651"/>
      <c r="N3389" s="1651"/>
      <c r="O3389" s="1651"/>
      <c r="P3389" s="1651"/>
      <c r="Q3389" s="2108"/>
      <c r="R3389" s="610"/>
    </row>
    <row r="3390" spans="8:8" ht="33.75" customHeight="1">
      <c r="A3390" s="1954"/>
      <c r="B3390" s="1986" t="s">
        <v>70</v>
      </c>
      <c r="C3390" s="1783"/>
      <c r="D3390" s="1784"/>
      <c r="E3390" s="1785"/>
      <c r="F3390" s="1786" t="s">
        <v>247</v>
      </c>
      <c r="G3390" s="2106"/>
      <c r="H3390" s="1787"/>
      <c r="I3390" s="1788" t="s">
        <v>66</v>
      </c>
      <c r="J3390" s="1650"/>
      <c r="K3390" s="1651"/>
      <c r="L3390" s="1651"/>
      <c r="M3390" s="1651"/>
      <c r="N3390" s="1651"/>
      <c r="O3390" s="1651"/>
      <c r="P3390" s="1651"/>
      <c r="Q3390" s="2108"/>
      <c r="R3390" s="610"/>
    </row>
    <row r="3391" spans="8:8" ht="33.75" customHeight="1">
      <c r="A3391" s="1954"/>
      <c r="B3391" s="1986" t="s">
        <v>70</v>
      </c>
      <c r="C3391" s="1783"/>
      <c r="D3391" s="1784"/>
      <c r="E3391" s="1785"/>
      <c r="F3391" s="1786" t="s">
        <v>248</v>
      </c>
      <c r="G3391" s="2106"/>
      <c r="H3391" s="1787"/>
      <c r="I3391" s="1788" t="s">
        <v>65</v>
      </c>
      <c r="J3391" s="1653" t="s">
        <v>81</v>
      </c>
      <c r="K3391" s="1654"/>
      <c r="L3391" s="1654"/>
      <c r="M3391" s="1654"/>
      <c r="N3391" s="1654"/>
      <c r="O3391" s="1654"/>
      <c r="P3391" s="1654"/>
      <c r="Q3391" s="2109"/>
      <c r="R3391" s="610"/>
    </row>
    <row r="3392" spans="8:8" ht="33.75" customHeight="1">
      <c r="A3392" s="1954"/>
      <c r="B3392" s="2110" t="s">
        <v>70</v>
      </c>
      <c r="C3392" s="2111"/>
      <c r="D3392" s="2112"/>
      <c r="E3392" s="2113"/>
      <c r="F3392" s="2114"/>
      <c r="G3392" s="2115"/>
      <c r="H3392" s="2115"/>
      <c r="I3392" s="2116"/>
      <c r="J3392" s="2117"/>
      <c r="K3392" s="2118"/>
      <c r="L3392" s="2118"/>
      <c r="M3392" s="2118"/>
      <c r="N3392" s="2118"/>
      <c r="O3392" s="2118"/>
      <c r="P3392" s="2118"/>
      <c r="Q3392" s="2119"/>
      <c r="R3392" s="610"/>
    </row>
    <row r="3393" spans="8:8" s="927" ht="48.75" customFormat="1" customHeight="1">
      <c r="A3393" s="1439"/>
      <c r="B3393" s="2120"/>
      <c r="C3393" s="2120"/>
      <c r="D3393" s="2120"/>
      <c r="E3393" s="2120"/>
      <c r="F3393" s="2120"/>
      <c r="G3393" s="2120"/>
      <c r="H3393" s="2120"/>
      <c r="I3393" s="2120"/>
      <c r="J3393" s="2120"/>
      <c r="K3393" s="2120"/>
      <c r="L3393" s="2120"/>
      <c r="M3393" s="2120"/>
      <c r="N3393" s="2120"/>
      <c r="O3393" s="2120"/>
      <c r="P3393" s="2120"/>
      <c r="Q3393" s="2120"/>
      <c r="R3393" s="610"/>
    </row>
    <row r="3394" spans="8:8" ht="9.75" customHeight="1">
      <c r="A3394" s="1949">
        <f>A3355+1</f>
        <v>88.0</v>
      </c>
      <c r="B3394" s="1949"/>
      <c r="C3394" s="1949"/>
      <c r="D3394" s="1949"/>
      <c r="E3394" s="1949"/>
      <c r="F3394" s="1949"/>
      <c r="G3394" s="1949"/>
      <c r="H3394" s="1949"/>
      <c r="I3394" s="1949"/>
      <c r="J3394" s="1949"/>
      <c r="K3394" s="1949"/>
      <c r="L3394" s="1949"/>
      <c r="M3394" s="1949"/>
      <c r="N3394" s="1949"/>
      <c r="O3394" s="1949"/>
      <c r="P3394" s="1949"/>
      <c r="Q3394" s="1949"/>
      <c r="R3394" s="1949"/>
    </row>
    <row r="3395" spans="8:8" ht="16.5" customHeight="1">
      <c r="A3395" s="1950"/>
      <c r="B3395" s="1951" t="s">
        <v>51</v>
      </c>
      <c r="C3395" s="1952"/>
      <c r="D3395" s="1952"/>
      <c r="E3395" s="1952"/>
      <c r="F3395" s="1952"/>
      <c r="G3395" s="1952"/>
      <c r="H3395" s="1952"/>
      <c r="I3395" s="1952"/>
      <c r="J3395" s="1952"/>
      <c r="K3395" s="1952"/>
      <c r="L3395" s="1952"/>
      <c r="M3395" s="1952"/>
      <c r="N3395" s="1952"/>
      <c r="O3395" s="1952"/>
      <c r="P3395" s="1952"/>
      <c r="Q3395" s="1953"/>
      <c r="R3395" s="610"/>
    </row>
    <row r="3396" spans="8:8" ht="62.25" customHeight="1">
      <c r="A3396" s="1954"/>
      <c r="B3396" s="1955"/>
      <c r="C3396" s="1956"/>
      <c r="D3396" s="1957" t="str">
        <f>Master!$E$8</f>
        <v>Govt. Sr. Secondary School </v>
      </c>
      <c r="E3396" s="1958"/>
      <c r="F3396" s="1958"/>
      <c r="G3396" s="1958"/>
      <c r="H3396" s="1958"/>
      <c r="I3396" s="1958"/>
      <c r="J3396" s="1958"/>
      <c r="K3396" s="1958"/>
      <c r="L3396" s="1958"/>
      <c r="M3396" s="1958"/>
      <c r="N3396" s="1958"/>
      <c r="O3396" s="1958"/>
      <c r="P3396" s="1958"/>
      <c r="Q3396" s="1959"/>
      <c r="R3396" s="610"/>
    </row>
    <row r="3397" spans="8:8" ht="33.0" customHeight="1">
      <c r="A3397" s="1954"/>
      <c r="B3397" s="1960"/>
      <c r="C3397" s="1961"/>
      <c r="D3397" s="1962" t="str">
        <f>Master!$E$11</f>
        <v>P.S.-Bapini (Jodhpur)</v>
      </c>
      <c r="E3397" s="1962"/>
      <c r="F3397" s="1962"/>
      <c r="G3397" s="1962"/>
      <c r="H3397" s="1962"/>
      <c r="I3397" s="1962"/>
      <c r="J3397" s="1962"/>
      <c r="K3397" s="1962"/>
      <c r="L3397" s="1962"/>
      <c r="M3397" s="1962"/>
      <c r="N3397" s="1962"/>
      <c r="O3397" s="1962"/>
      <c r="P3397" s="1962"/>
      <c r="Q3397" s="1963"/>
      <c r="R3397" s="610"/>
    </row>
    <row r="3398" spans="8:8" ht="21.75" customHeight="1">
      <c r="A3398" s="1954"/>
      <c r="B3398" s="1964"/>
      <c r="C3398" s="1965" t="s">
        <v>151</v>
      </c>
      <c r="D3398" s="1966"/>
      <c r="E3398" s="1966"/>
      <c r="F3398" s="1966"/>
      <c r="G3398" s="1966"/>
      <c r="H3398" s="1967"/>
      <c r="I3398" s="1968" t="s">
        <v>128</v>
      </c>
      <c r="J3398" s="1969"/>
      <c r="K3398" s="1969"/>
      <c r="L3398" s="1970">
        <f>VLOOKUP(A3394,'Result Entry'!$B$6:$K$108,6,0)</f>
        <v>0.0</v>
      </c>
      <c r="M3398" s="1971"/>
      <c r="N3398" s="1972" t="s">
        <v>69</v>
      </c>
      <c r="O3398" s="1973"/>
      <c r="P3398" s="1974">
        <f>Master!$E$14</f>
        <v>8.151106901E9</v>
      </c>
      <c r="Q3398" s="1975"/>
      <c r="R3398" s="610"/>
    </row>
    <row r="3399" spans="8:8" ht="21.75" customHeight="1">
      <c r="A3399" s="1954"/>
      <c r="B3399" s="1976"/>
      <c r="C3399" s="1965"/>
      <c r="D3399" s="1966"/>
      <c r="E3399" s="1966"/>
      <c r="F3399" s="1966"/>
      <c r="G3399" s="1966"/>
      <c r="H3399" s="1967"/>
      <c r="I3399" s="1968"/>
      <c r="J3399" s="1969"/>
      <c r="K3399" s="1969"/>
      <c r="L3399" s="1970"/>
      <c r="M3399" s="1971"/>
      <c r="N3399" s="1470" t="s">
        <v>67</v>
      </c>
      <c r="O3399" s="1471"/>
      <c r="P3399" s="1472"/>
      <c r="Q3399" s="1977"/>
      <c r="R3399" s="610"/>
    </row>
    <row r="3400" spans="8:8" ht="21.75" customHeight="1">
      <c r="A3400" s="1954"/>
      <c r="B3400" s="1976"/>
      <c r="C3400" s="1978"/>
      <c r="D3400" s="1979"/>
      <c r="E3400" s="1979"/>
      <c r="F3400" s="1979"/>
      <c r="G3400" s="1979"/>
      <c r="H3400" s="1980"/>
      <c r="I3400" s="1981"/>
      <c r="J3400" s="1982"/>
      <c r="K3400" s="1982"/>
      <c r="L3400" s="1983"/>
      <c r="M3400" s="1984"/>
      <c r="N3400" s="1479" t="s">
        <v>52</v>
      </c>
      <c r="O3400" s="1480"/>
      <c r="P3400" s="1481" t="str">
        <f>Master!$E$6</f>
        <v>2022-23</v>
      </c>
      <c r="Q3400" s="1985"/>
      <c r="R3400" s="610"/>
    </row>
    <row r="3401" spans="8:8" ht="33.75" customHeight="1">
      <c r="A3401" s="1954"/>
      <c r="B3401" s="1986" t="s">
        <v>70</v>
      </c>
      <c r="C3401" s="1677" t="s">
        <v>21</v>
      </c>
      <c r="D3401" s="1678"/>
      <c r="E3401" s="1678"/>
      <c r="F3401" s="1678"/>
      <c r="G3401" s="1679"/>
      <c r="H3401" s="1680" t="s">
        <v>150</v>
      </c>
      <c r="I3401" s="1681">
        <f>VLOOKUP($A3394,'Result Entry'!$B$9:$FW$108,4,0)</f>
        <v>0.0</v>
      </c>
      <c r="J3401" s="1681"/>
      <c r="K3401" s="1681"/>
      <c r="L3401" s="1681"/>
      <c r="M3401" s="1681"/>
      <c r="N3401" s="1681"/>
      <c r="O3401" s="1681"/>
      <c r="P3401" s="1681"/>
      <c r="Q3401" s="1987"/>
      <c r="R3401" s="610"/>
    </row>
    <row r="3402" spans="8:8" ht="33.75" customHeight="1">
      <c r="A3402" s="1954"/>
      <c r="B3402" s="1986" t="s">
        <v>70</v>
      </c>
      <c r="C3402" s="1683" t="s">
        <v>23</v>
      </c>
      <c r="D3402" s="1684"/>
      <c r="E3402" s="1684"/>
      <c r="F3402" s="1684"/>
      <c r="G3402" s="1685"/>
      <c r="H3402" s="1686" t="s">
        <v>150</v>
      </c>
      <c r="I3402" s="1687">
        <f>VLOOKUP($A3394,'Result Entry'!$B$9:$FW$108,7,0)</f>
        <v>0.0</v>
      </c>
      <c r="J3402" s="1687"/>
      <c r="K3402" s="1687"/>
      <c r="L3402" s="1687"/>
      <c r="M3402" s="1687"/>
      <c r="N3402" s="1687"/>
      <c r="O3402" s="1687"/>
      <c r="P3402" s="1687"/>
      <c r="Q3402" s="1988"/>
      <c r="R3402" s="610"/>
    </row>
    <row r="3403" spans="8:8" ht="33.75" customHeight="1">
      <c r="A3403" s="1954"/>
      <c r="B3403" s="1986" t="s">
        <v>70</v>
      </c>
      <c r="C3403" s="1683" t="s">
        <v>24</v>
      </c>
      <c r="D3403" s="1684"/>
      <c r="E3403" s="1684"/>
      <c r="F3403" s="1684"/>
      <c r="G3403" s="1685"/>
      <c r="H3403" s="1686" t="s">
        <v>150</v>
      </c>
      <c r="I3403" s="1687">
        <f>VLOOKUP($A3394,'Result Entry'!$B$9:$FW$108,8,0)</f>
        <v>0.0</v>
      </c>
      <c r="J3403" s="1687"/>
      <c r="K3403" s="1687"/>
      <c r="L3403" s="1687"/>
      <c r="M3403" s="1687"/>
      <c r="N3403" s="1687"/>
      <c r="O3403" s="1687"/>
      <c r="P3403" s="1687"/>
      <c r="Q3403" s="1988"/>
      <c r="R3403" s="610"/>
    </row>
    <row r="3404" spans="8:8" ht="33.75" customHeight="1">
      <c r="A3404" s="1954"/>
      <c r="B3404" s="1986" t="s">
        <v>70</v>
      </c>
      <c r="C3404" s="1683" t="s">
        <v>53</v>
      </c>
      <c r="D3404" s="1684"/>
      <c r="E3404" s="1684"/>
      <c r="F3404" s="1684"/>
      <c r="G3404" s="1685"/>
      <c r="H3404" s="1686" t="s">
        <v>150</v>
      </c>
      <c r="I3404" s="1687">
        <f>VLOOKUP($A3394,'Result Entry'!$B$9:$FW$108,9,0)</f>
        <v>0.0</v>
      </c>
      <c r="J3404" s="1687"/>
      <c r="K3404" s="1687"/>
      <c r="L3404" s="1687"/>
      <c r="M3404" s="1687"/>
      <c r="N3404" s="1687"/>
      <c r="O3404" s="1687"/>
      <c r="P3404" s="1687"/>
      <c r="Q3404" s="1988"/>
      <c r="R3404" s="610"/>
    </row>
    <row r="3405" spans="8:8" ht="33.75" customHeight="1">
      <c r="A3405" s="1954"/>
      <c r="B3405" s="1986" t="s">
        <v>70</v>
      </c>
      <c r="C3405" s="1683" t="s">
        <v>54</v>
      </c>
      <c r="D3405" s="1684"/>
      <c r="E3405" s="1684"/>
      <c r="F3405" s="1684"/>
      <c r="G3405" s="1685"/>
      <c r="H3405" s="1686" t="s">
        <v>150</v>
      </c>
      <c r="I3405" s="1689" t="str">
        <f>CONCATENATE('Result Entry'!$G$4,'Result Entry'!$J$4)</f>
        <v>11(A)</v>
      </c>
      <c r="J3405" s="1687"/>
      <c r="K3405" s="1687"/>
      <c r="L3405" s="1687"/>
      <c r="M3405" s="1687"/>
      <c r="N3405" s="1687"/>
      <c r="O3405" s="1687"/>
      <c r="P3405" s="1687"/>
      <c r="Q3405" s="1988"/>
      <c r="R3405" s="610"/>
    </row>
    <row r="3406" spans="8:8" ht="33.75" customHeight="1">
      <c r="A3406" s="1954"/>
      <c r="B3406" s="1986" t="s">
        <v>70</v>
      </c>
      <c r="C3406" s="1742" t="s">
        <v>26</v>
      </c>
      <c r="D3406" s="1763"/>
      <c r="E3406" s="1763"/>
      <c r="F3406" s="1763"/>
      <c r="G3406" s="1989"/>
      <c r="H3406" s="1693" t="s">
        <v>150</v>
      </c>
      <c r="I3406" s="1694">
        <f>VLOOKUP($A3394,'Result Entry'!$B$9:$FW$108,10,0)</f>
        <v>0.0</v>
      </c>
      <c r="J3406" s="1694"/>
      <c r="K3406" s="1694"/>
      <c r="L3406" s="1694"/>
      <c r="M3406" s="1694"/>
      <c r="N3406" s="1694"/>
      <c r="O3406" s="1694"/>
      <c r="P3406" s="1694"/>
      <c r="Q3406" s="1990"/>
      <c r="R3406" s="610"/>
    </row>
    <row r="3407" spans="8:8" ht="33.75" customHeight="1">
      <c r="A3407" s="1954"/>
      <c r="B3407" s="1986" t="s">
        <v>70</v>
      </c>
      <c r="C3407" s="1991" t="s">
        <v>244</v>
      </c>
      <c r="D3407" s="1992"/>
      <c r="E3407" s="1993" t="s">
        <v>73</v>
      </c>
      <c r="F3407" s="1994" t="s">
        <v>74</v>
      </c>
      <c r="G3407" s="1994" t="s">
        <v>230</v>
      </c>
      <c r="H3407" s="1995" t="s">
        <v>169</v>
      </c>
      <c r="I3407" s="1701" t="s">
        <v>56</v>
      </c>
      <c r="J3407" s="1996"/>
      <c r="K3407" s="1996"/>
      <c r="L3407" s="1997" t="s">
        <v>231</v>
      </c>
      <c r="M3407" s="1998" t="s">
        <v>85</v>
      </c>
      <c r="N3407" s="1998"/>
      <c r="O3407" s="1999"/>
      <c r="P3407" s="2000" t="s">
        <v>77</v>
      </c>
      <c r="Q3407" s="2001" t="s">
        <v>99</v>
      </c>
      <c r="R3407" s="610"/>
    </row>
    <row r="3408" spans="8:8" ht="33.75" customHeight="1">
      <c r="A3408" s="1954"/>
      <c r="B3408" s="1986" t="s">
        <v>70</v>
      </c>
      <c r="C3408" s="2002"/>
      <c r="D3408" s="2003"/>
      <c r="E3408" s="2004"/>
      <c r="F3408" s="2005"/>
      <c r="G3408" s="2005"/>
      <c r="H3408" s="2006"/>
      <c r="I3408" s="2007" t="s">
        <v>233</v>
      </c>
      <c r="J3408" s="2008" t="s">
        <v>87</v>
      </c>
      <c r="K3408" s="2009" t="s">
        <v>109</v>
      </c>
      <c r="L3408" s="2010"/>
      <c r="M3408" s="2007" t="s">
        <v>233</v>
      </c>
      <c r="N3408" s="2008" t="s">
        <v>87</v>
      </c>
      <c r="O3408" s="2011" t="s">
        <v>110</v>
      </c>
      <c r="P3408" s="2012"/>
      <c r="Q3408" s="2013"/>
      <c r="R3408" s="610"/>
    </row>
    <row r="3409" spans="8:8" s="2014" ht="33.75" customFormat="1" customHeight="1">
      <c r="A3409" s="1954"/>
      <c r="B3409" s="1986" t="s">
        <v>70</v>
      </c>
      <c r="C3409" s="2015" t="s">
        <v>57</v>
      </c>
      <c r="D3409" s="2016"/>
      <c r="E3409" s="2017">
        <f>'Result Entry'!$L$7</f>
        <v>10.0</v>
      </c>
      <c r="F3409" s="2018">
        <f>'Result Entry'!$M$7</f>
        <v>10.0</v>
      </c>
      <c r="G3409" s="2018">
        <f>'Result Entry'!$N$7</f>
        <v>10.0</v>
      </c>
      <c r="H3409" s="2019">
        <f>SUM(E3409:G3409)</f>
        <v>30.0</v>
      </c>
      <c r="I3409" s="2020" t="s">
        <v>243</v>
      </c>
      <c r="J3409" s="2021" t="s">
        <v>243</v>
      </c>
      <c r="K3409" s="2022">
        <f>'Result Entry'!$P$7</f>
        <v>70.0</v>
      </c>
      <c r="L3409" s="2023">
        <f>SUM(H3409,K3409)</f>
        <v>100.0</v>
      </c>
      <c r="M3409" s="2020" t="s">
        <v>243</v>
      </c>
      <c r="N3409" s="2021" t="s">
        <v>243</v>
      </c>
      <c r="O3409" s="2019">
        <f>'Result Entry'!$R$7</f>
        <v>100.0</v>
      </c>
      <c r="P3409" s="2024">
        <f>SUM(L3409,O3409)</f>
        <v>200.0</v>
      </c>
      <c r="Q3409" s="2025"/>
      <c r="R3409" s="610"/>
    </row>
    <row r="3410" spans="8:8" s="1538" ht="33.75" customFormat="1" customHeight="1">
      <c r="A3410" s="1954"/>
      <c r="B3410" s="1986" t="s">
        <v>70</v>
      </c>
      <c r="C3410" s="1540" t="str">
        <f>'Result Entry'!$L$3</f>
        <v>HINDI Comp.</v>
      </c>
      <c r="D3410" s="1541"/>
      <c r="E3410" s="1728">
        <f>IF($L3398="TC",0,IF($L3398="Nso",0,VLOOKUP($A3394,'Result Entry'!$B$9:$FW$108,11,0)))</f>
        <v>0.0</v>
      </c>
      <c r="F3410" s="1729">
        <f>IF($L3398="TC",0,IF($L3398="Nso",0,VLOOKUP($A3394,'Result Entry'!$B$9:$FW$108,12,0)))</f>
        <v>0.0</v>
      </c>
      <c r="G3410" s="1729">
        <f>IF($L3398="TC",0,IF($L3398="Nso",0,VLOOKUP($A3394,'Result Entry'!$B$9:$FW$108,13,0)))</f>
        <v>0.0</v>
      </c>
      <c r="H3410" s="2026">
        <f>SUM(E3410:G3410)</f>
        <v>0.0</v>
      </c>
      <c r="I3410" s="2027" t="str">
        <f>CONCATENATE(U3410,"/",'Result Entry'!$P$7)</f>
        <v>0/70</v>
      </c>
      <c r="J3410" s="2028" t="str">
        <f>IF(V3410=0,"--",CONCATENATE(V3410,"/"))</f>
        <v>--</v>
      </c>
      <c r="K3410" s="2029">
        <f>SUM(U3410:V3410)</f>
        <v>0.0</v>
      </c>
      <c r="L3410" s="2030">
        <f>SUM(H3410,K3410)</f>
        <v>0.0</v>
      </c>
      <c r="M3410" s="2027" t="str">
        <f>CONCATENATE(W3410,"/",'Result Entry'!$R$7)</f>
        <v>0/100</v>
      </c>
      <c r="N3410" s="2028" t="str">
        <f>IF(X3410=0,"--",CONCATENATE(X3410,"/"))</f>
        <v>--</v>
      </c>
      <c r="O3410" s="2031">
        <f>SUM(W3410:X3410)</f>
        <v>0.0</v>
      </c>
      <c r="P3410" s="1734">
        <f>SUM(L3410,O3410)</f>
        <v>0.0</v>
      </c>
      <c r="Q3410" s="2032" t="str">
        <f>IF($L3398="TC",0,IF($L3398="Nso",0,VLOOKUP($A3394,'Result Entry'!$B$9:$FW$108,24,0)))</f>
        <v/>
      </c>
      <c r="R3410" s="610"/>
      <c r="U3410" s="2033">
        <f>IF($L3398="TC",0,IF($L3398="Nso",0,VLOOKUP($A3394,'Result Entry'!$B$9:$FW$108,15,0)))</f>
        <v>0.0</v>
      </c>
      <c r="V3410" s="2033">
        <v>0.0</v>
      </c>
      <c r="W3410" s="2033">
        <f>IF($L3398="TC",0,IF($L3398="Nso",0,VLOOKUP($A3394,'Result Entry'!$B$9:$FW$108,17,0)))</f>
        <v>0.0</v>
      </c>
      <c r="X3410" s="2033">
        <v>0.0</v>
      </c>
    </row>
    <row r="3411" spans="8:8" s="1538" ht="33.75" customFormat="1" customHeight="1">
      <c r="A3411" s="1954"/>
      <c r="B3411" s="1986" t="s">
        <v>70</v>
      </c>
      <c r="C3411" s="1551" t="str">
        <f>'Result Entry'!$Z$3</f>
        <v>ENGLISH Comp.</v>
      </c>
      <c r="D3411" s="1552"/>
      <c r="E3411" s="1728">
        <f>IF($L3398="TC",0,IF($L3398="Nso",0,VLOOKUP($A3394,'Result Entry'!$B$9:$FW$108,25,0)))</f>
        <v>0.0</v>
      </c>
      <c r="F3411" s="1729">
        <f>IF($L3398="TC",0,IF($L3398="Nso",0,VLOOKUP($A3394,'Result Entry'!$B$9:$FW$108,26,0)))</f>
        <v>0.0</v>
      </c>
      <c r="G3411" s="1729">
        <f>IF($L3398="TC",0,IF($L3398="Nso",0,VLOOKUP($A3394,'Result Entry'!$B$9:$FW$108,27,0)))</f>
        <v>0.0</v>
      </c>
      <c r="H3411" s="2034">
        <f t="shared" si="435" ref="H3411:H3416">SUM(E3411:G3411)</f>
        <v>0.0</v>
      </c>
      <c r="I3411" s="2035" t="str">
        <f>CONCATENATE(U3411,"/",'Result Entry'!$AD$7)</f>
        <v>0/70</v>
      </c>
      <c r="J3411" s="2036" t="str">
        <f>IF(V3411=0,"--",CONCATENATE(V3411,"/"))</f>
        <v>--</v>
      </c>
      <c r="K3411" s="2037">
        <f t="shared" si="436" ref="K3411:K3416">SUM(U3411:V3411)</f>
        <v>0.0</v>
      </c>
      <c r="L3411" s="2038">
        <f t="shared" si="437" ref="L3411:L3416">SUM(H3411,K3411)</f>
        <v>0.0</v>
      </c>
      <c r="M3411" s="2035" t="str">
        <f>CONCATENATE(W3411,"/",'Result Entry'!$AF$7)</f>
        <v>0/100</v>
      </c>
      <c r="N3411" s="2036" t="str">
        <f>IF(X3411=0,"--",CONCATENATE(X3411,"/"))</f>
        <v>--</v>
      </c>
      <c r="O3411" s="2031">
        <f t="shared" si="438" ref="O3411:O3416">SUM(W3411:X3411)</f>
        <v>0.0</v>
      </c>
      <c r="P3411" s="1734">
        <f t="shared" si="439" ref="P3411:P3416">SUM(L3411,O3411)</f>
        <v>0.0</v>
      </c>
      <c r="Q3411" s="2032" t="str">
        <f>IF($L3398="TC",0,IF($L3398="Nso",0,VLOOKUP($A3394,'Result Entry'!$B$9:$FW$108,38,0)))</f>
        <v/>
      </c>
      <c r="R3411" s="610"/>
      <c r="U3411" s="2039">
        <f>IF($L3398="TC",0,IF($L3398="Nso",0,VLOOKUP($A3394,'Result Entry'!$B$9:$FW$108,29,0)))</f>
        <v>0.0</v>
      </c>
      <c r="V3411" s="2039">
        <v>0.0</v>
      </c>
      <c r="W3411" s="2039">
        <f>IF($L3398="TC",0,IF($L3398="Nso",0,VLOOKUP($A3394,'Result Entry'!$B$9:$FW$108,31,0)))</f>
        <v>0.0</v>
      </c>
      <c r="X3411" s="2039">
        <v>0.0</v>
      </c>
    </row>
    <row r="3412" spans="8:8" s="1538" ht="33.75" customFormat="1" customHeight="1">
      <c r="A3412" s="1954"/>
      <c r="B3412" s="1986" t="s">
        <v>70</v>
      </c>
      <c r="C3412" s="1551">
        <f>IF(Y3412&gt;=1,'Result Entry'!$AO$3,0)</f>
        <v>0.0</v>
      </c>
      <c r="D3412" s="1552"/>
      <c r="E3412" s="1728">
        <f>IF($L3398="TC",0,IF($L3398="Nso",0,VLOOKUP($A3394,'Result Entry'!$B$9:$FW$108,40,0)))</f>
        <v>0.0</v>
      </c>
      <c r="F3412" s="1729">
        <f>IF($L3398="TC",0,IF($L3398="Nso",0,VLOOKUP($A3394,'Result Entry'!$B$9:$FW$108,41,0)))</f>
        <v>0.0</v>
      </c>
      <c r="G3412" s="1729">
        <f>IF($L3398="TC",0,IF($L3398="Nso",0,VLOOKUP($A3394,'Result Entry'!$B$9:$FW$108,42,0)))</f>
        <v>0.0</v>
      </c>
      <c r="H3412" s="2034">
        <f t="shared" si="435"/>
        <v>0.0</v>
      </c>
      <c r="I3412" s="2035" t="str">
        <f>CONCATENATE(U3412,"/",'Result Entry'!$AS$7)</f>
        <v>0/40</v>
      </c>
      <c r="J3412" s="2036" t="str">
        <f>IF(V3412=0,"--",CONCATENATE(V3412,"/",'Result Entry'!$AT$7))</f>
        <v>--</v>
      </c>
      <c r="K3412" s="2037">
        <f t="shared" si="436"/>
        <v>0.0</v>
      </c>
      <c r="L3412" s="2038">
        <f t="shared" si="437"/>
        <v>0.0</v>
      </c>
      <c r="M3412" s="2035" t="str">
        <f>CONCATENATE(W3412,"/",'Result Entry'!$AW$7)</f>
        <v>0/100</v>
      </c>
      <c r="N3412" s="2036" t="str">
        <f>IF(X3412=0,"--",CONCATENATE(X3412,"/",'Result Entry'!$AX$7))</f>
        <v>--</v>
      </c>
      <c r="O3412" s="2031">
        <f t="shared" si="438"/>
        <v>0.0</v>
      </c>
      <c r="P3412" s="1734">
        <f t="shared" si="439"/>
        <v>0.0</v>
      </c>
      <c r="Q3412" s="2032" t="str">
        <f>IF($L3398="TC",0,IF($L3398="Nso",0,VLOOKUP($A3394,'Result Entry'!$B$9:$FW$108,55,0)))</f>
        <v/>
      </c>
      <c r="R3412" s="610"/>
      <c r="U3412" s="2039">
        <f>IF($L3398="TC",0,IF($L3398="Nso",0,VLOOKUP($A3394,'Result Entry'!$B$9:$FW$108,44,0)))</f>
        <v>0.0</v>
      </c>
      <c r="V3412" s="2039">
        <f>IF($L3398="TC",0,IF($L3398="Nso",0,VLOOKUP($A3394,'Result Entry'!$B$9:$FW$108,45,0)))</f>
        <v>0.0</v>
      </c>
      <c r="W3412" s="2039">
        <f>IF($L3398="TC",0,IF($L3398="Nso",0,VLOOKUP($A3394,'Result Entry'!$B$9:$FW$108,48,0)))</f>
        <v>0.0</v>
      </c>
      <c r="X3412" s="2039">
        <f>IF($L3398="TC",0,IF($L3398="Nso",0,VLOOKUP($A3394,'Result Entry'!$B$9:$FW$108,49,0)))</f>
        <v>0.0</v>
      </c>
      <c r="Y3412" s="2039">
        <f>VLOOKUP($A3394,'Result Entry'!$B$9:$FW$108,39,0)</f>
        <v>0.0</v>
      </c>
    </row>
    <row r="3413" spans="8:8" s="1538" ht="33.75" customFormat="1" customHeight="1">
      <c r="A3413" s="1954"/>
      <c r="B3413" s="1986" t="s">
        <v>70</v>
      </c>
      <c r="C3413" s="1551">
        <f>IF(Y3413&gt;=1,'Result Entry'!$BF$3,0)</f>
        <v>0.0</v>
      </c>
      <c r="D3413" s="1552"/>
      <c r="E3413" s="1728">
        <f>IF($L3398="TC",0,IF($L3398="Nso",0,VLOOKUP($A3394,'Result Entry'!$B$9:$FW$108,57,0)))</f>
        <v>0.0</v>
      </c>
      <c r="F3413" s="1729">
        <f>IF($L3398="TC",0,IF($L3398="Nso",0,VLOOKUP($A3394,'Result Entry'!$B$9:$FW$108,58,0)))</f>
        <v>0.0</v>
      </c>
      <c r="G3413" s="1729">
        <f>IF($L3398="TC",0,IF($L3398="Nso",0,VLOOKUP($A3394,'Result Entry'!$B$9:$FW$108,59,0)))</f>
        <v>0.0</v>
      </c>
      <c r="H3413" s="2034">
        <f t="shared" si="435"/>
        <v>0.0</v>
      </c>
      <c r="I3413" s="2035" t="str">
        <f>CONCATENATE(U3413,"/",'Result Entry'!$BJ$7)</f>
        <v>0/70</v>
      </c>
      <c r="J3413" s="2036" t="str">
        <f>IF(V3413=0,"--",CONCATENATE(V3413,"/",'Result Entry'!$BK$7))</f>
        <v>--</v>
      </c>
      <c r="K3413" s="2037">
        <f t="shared" si="436"/>
        <v>0.0</v>
      </c>
      <c r="L3413" s="2038">
        <f t="shared" si="437"/>
        <v>0.0</v>
      </c>
      <c r="M3413" s="2035" t="str">
        <f>CONCATENATE(W3413,"/",'Result Entry'!$BN$7)</f>
        <v>0/100</v>
      </c>
      <c r="N3413" s="2036" t="str">
        <f>IF(X3413=0,"--",CONCATENATE(X3413,"/",'Result Entry'!$BO$7))</f>
        <v>--</v>
      </c>
      <c r="O3413" s="2031">
        <f t="shared" si="438"/>
        <v>0.0</v>
      </c>
      <c r="P3413" s="1734">
        <f t="shared" si="439"/>
        <v>0.0</v>
      </c>
      <c r="Q3413" s="2032" t="str">
        <f>IF($L3398="TC",0,IF($L3398="Nso",0,VLOOKUP($A3394,'Result Entry'!$B$9:$FW$108,72,0)))</f>
        <v/>
      </c>
      <c r="R3413" s="610"/>
      <c r="U3413" s="2039">
        <f>IF($L3398="TC",0,IF($L3398="Nso",0,VLOOKUP($A3394,'Result Entry'!$B$9:$FW$108,61,0)))</f>
        <v>0.0</v>
      </c>
      <c r="V3413" s="2039">
        <f>IF($L3398="TC",0,IF($L3398="Nso",0,VLOOKUP($A3394,'Result Entry'!$B$9:$FW$108,62,0)))</f>
        <v>0.0</v>
      </c>
      <c r="W3413" s="2039">
        <f>IF($L3398="TC",0,IF($L3398="Nso",0,VLOOKUP($A3394,'Result Entry'!$B$9:$FW$108,65,0)))</f>
        <v>0.0</v>
      </c>
      <c r="X3413" s="2039">
        <f>IF($L3398="TC",0,IF($L3398="Nso",0,VLOOKUP($A3394,'Result Entry'!$B$9:$FW$108,66,0)))</f>
        <v>0.0</v>
      </c>
      <c r="Y3413" s="2039">
        <f>VLOOKUP($A3394,'Result Entry'!$B$9:$FW$108,56,0)</f>
        <v>0.0</v>
      </c>
    </row>
    <row r="3414" spans="8:8" s="1538" ht="33.75" customFormat="1" customHeight="1">
      <c r="A3414" s="1954"/>
      <c r="B3414" s="1986" t="s">
        <v>70</v>
      </c>
      <c r="C3414" s="1554">
        <f>IF(Y3414&gt;=1,'Result Entry'!$BW$3,0)</f>
        <v>0.0</v>
      </c>
      <c r="D3414" s="2040"/>
      <c r="E3414" s="2041">
        <f>IF($L3398="TC",0,IF($L3398="Nso",0,VLOOKUP($A3394,'Result Entry'!$B$9:$FW$108,74,0)))</f>
        <v>0.0</v>
      </c>
      <c r="F3414" s="2042">
        <f>IF($L3398="TC",0,IF($L3398="Nso",0,VLOOKUP($A3394,'Result Entry'!$B$9:$FW$108,75,0)))</f>
        <v>0.0</v>
      </c>
      <c r="G3414" s="2042">
        <f>IF($L3398="TC",0,IF($L3398="Nso",0,VLOOKUP($A3394,'Result Entry'!$B$9:$FW$108,76,0)))</f>
        <v>0.0</v>
      </c>
      <c r="H3414" s="2043">
        <f t="shared" si="435"/>
        <v>0.0</v>
      </c>
      <c r="I3414" s="2044" t="str">
        <f>CONCATENATE(U3414,"/",'Result Entry'!$CA$7)</f>
        <v>0/70</v>
      </c>
      <c r="J3414" s="2045" t="str">
        <f>IF(V3414=0,"--",CONCATENATE(V3414,"/",'Result Entry'!$CB$7))</f>
        <v>--</v>
      </c>
      <c r="K3414" s="2046">
        <f t="shared" si="436"/>
        <v>0.0</v>
      </c>
      <c r="L3414" s="2047">
        <f t="shared" si="437"/>
        <v>0.0</v>
      </c>
      <c r="M3414" s="2044" t="str">
        <f>CONCATENATE(W3414,"/",'Result Entry'!$CE$7)</f>
        <v>0/100</v>
      </c>
      <c r="N3414" s="2045" t="str">
        <f>IF(X3414=0,"--",CONCATENATE(X3414,"/",'Result Entry'!$CF$7))</f>
        <v>--</v>
      </c>
      <c r="O3414" s="2043">
        <f t="shared" si="438"/>
        <v>0.0</v>
      </c>
      <c r="P3414" s="2048">
        <f t="shared" si="439"/>
        <v>0.0</v>
      </c>
      <c r="Q3414" s="2049" t="str">
        <f>IF($L3398="TC",0,IF($L3398="Nso",0,VLOOKUP($A3394,'Result Entry'!$B$9:$FW$108,89,0)))</f>
        <v/>
      </c>
      <c r="R3414" s="610"/>
      <c r="U3414" s="2041">
        <f>IF($L3398="TC",0,IF($L3398="Nso",0,VLOOKUP($A3394,'Result Entry'!$B$9:$FW$108,78,0)))</f>
        <v>0.0</v>
      </c>
      <c r="V3414" s="2041">
        <f>IF($L3398="TC",0,IF($L3398="Nso",0,VLOOKUP($A3394,'Result Entry'!$B$9:$FW$108,79,0)))</f>
        <v>0.0</v>
      </c>
      <c r="W3414" s="2041">
        <f>IF($L3398="TC",0,IF($L3398="Nso",0,VLOOKUP($A3394,'Result Entry'!$B$9:$FW$108,82,0)))</f>
        <v>0.0</v>
      </c>
      <c r="X3414" s="2041">
        <f>IF($L3398="TC",0,IF($L3398="Nso",0,VLOOKUP($A3394,'Result Entry'!$B$9:$FW$108,83,0)))</f>
        <v>0.0</v>
      </c>
      <c r="Y3414" s="2041">
        <f>VLOOKUP($A3394,'Result Entry'!$B$9:$FW$108,73,0)</f>
        <v>0.0</v>
      </c>
    </row>
    <row r="3415" spans="8:8" s="1538" ht="33.75" customFormat="1" customHeight="1">
      <c r="A3415" s="1954"/>
      <c r="B3415" s="1986" t="s">
        <v>70</v>
      </c>
      <c r="C3415" s="2050">
        <f>IF(Y3415&gt;=1,'Result Entry'!$CN$3,0)</f>
        <v>0.0</v>
      </c>
      <c r="D3415" s="2040"/>
      <c r="E3415" s="2051">
        <f>IF($L3398="TC",0,IF($L3398="Nso",0,VLOOKUP($A3394,'Result Entry'!$B$9:$FW$108,91,0)))</f>
        <v>0.0</v>
      </c>
      <c r="F3415" s="2052">
        <f>IF($L3398="TC",0,IF($L3398="Nso",0,VLOOKUP($A3394,'Result Entry'!$B$9:$FW$108,92,0)))</f>
        <v>0.0</v>
      </c>
      <c r="G3415" s="2052">
        <f>IF($L3398="TC",0,IF($L3398="Nso",0,VLOOKUP($A3394,'Result Entry'!$B$9:$FW$108,93,0)))</f>
        <v>0.0</v>
      </c>
      <c r="H3415" s="2053">
        <f t="shared" si="435"/>
        <v>0.0</v>
      </c>
      <c r="I3415" s="2054" t="str">
        <f>CONCATENATE(U3415,"/",'Result Entry'!$CR$7)</f>
        <v>0/70</v>
      </c>
      <c r="J3415" s="2055" t="str">
        <f>IF(V3415=0,"--",CONCATENATE(V3415,"/",'Result Entry'!$CS$7))</f>
        <v>--</v>
      </c>
      <c r="K3415" s="2056">
        <f t="shared" si="436"/>
        <v>0.0</v>
      </c>
      <c r="L3415" s="2057">
        <f t="shared" si="437"/>
        <v>0.0</v>
      </c>
      <c r="M3415" s="2054" t="str">
        <f>CONCATENATE(W3415,"/",'Result Entry'!$CV$7)</f>
        <v>0/100</v>
      </c>
      <c r="N3415" s="2055" t="str">
        <f>IF(X3415=0,"--",CONCATENATE(X3415,"/",'Result Entry'!$CW$7))</f>
        <v>--</v>
      </c>
      <c r="O3415" s="2053">
        <f t="shared" si="438"/>
        <v>0.0</v>
      </c>
      <c r="P3415" s="2058">
        <f t="shared" si="439"/>
        <v>0.0</v>
      </c>
      <c r="Q3415" s="2059" t="str">
        <f>IF($L3398="TC",0,IF($L3398="Nso",0,VLOOKUP($A3394,'Result Entry'!$B$9:$FW$108,106,0)))</f>
        <v/>
      </c>
      <c r="R3415" s="610"/>
      <c r="U3415" s="2051">
        <f>IF($L3398="TC",0,IF($L3398="Nso",0,VLOOKUP($A3394,'Result Entry'!$B$9:$FW$108,95,0)))</f>
        <v>0.0</v>
      </c>
      <c r="V3415" s="2051">
        <f>IF($L3398="TC",0,IF($L3398="Nso",0,VLOOKUP($A3394,'Result Entry'!$B$9:$FW$108,96,0)))</f>
        <v>0.0</v>
      </c>
      <c r="W3415" s="2051">
        <f>IF($L3398="TC",0,IF($L3398="Nso",0,VLOOKUP($A3394,'Result Entry'!$B$9:$FW$108,99,0)))</f>
        <v>0.0</v>
      </c>
      <c r="X3415" s="2051">
        <f>IF($L3398="TC",0,IF($L3398="Nso",0,VLOOKUP($A3394,'Result Entry'!$B$9:$FW$108,100,0)))</f>
        <v>0.0</v>
      </c>
      <c r="Y3415" s="2051">
        <f>VLOOKUP($A3394,'Result Entry'!$B$9:$FW$108,90,0)</f>
        <v>0.0</v>
      </c>
    </row>
    <row r="3416" spans="8:8" s="1538" ht="33.75" customFormat="1" customHeight="1">
      <c r="A3416" s="1954"/>
      <c r="B3416" s="1986" t="s">
        <v>70</v>
      </c>
      <c r="C3416" s="1554">
        <f>IF(Y3416&gt;=1,'Result Entry'!$DE$3,0)</f>
        <v>0.0</v>
      </c>
      <c r="D3416" s="2040"/>
      <c r="E3416" s="1739">
        <f>IF($L3398="TC",0,IF($L3398="Nso",0,VLOOKUP($A3394,'Result Entry'!$B$9:$FW$108,108,0)))</f>
        <v>0.0</v>
      </c>
      <c r="F3416" s="1740">
        <f>IF($L3398="TC",0,IF($L3398="Nso",0,VLOOKUP($A3394,'Result Entry'!$B$9:$FW$108,109,0)))</f>
        <v>0.0</v>
      </c>
      <c r="G3416" s="1740">
        <f>IF($L3398="TC",0,IF($L3398="Nso",0,VLOOKUP($A3394,'Result Entry'!$B$9:$FW$108,110,0)))</f>
        <v>0.0</v>
      </c>
      <c r="H3416" s="2060">
        <f t="shared" si="435"/>
        <v>0.0</v>
      </c>
      <c r="I3416" s="2061" t="str">
        <f>CONCATENATE(U3416,"/",'Result Entry'!$DI$7)</f>
        <v>0/70</v>
      </c>
      <c r="J3416" s="2062" t="str">
        <f>IF(V3416=0,"--",CONCATENATE(V3416,"/",'Result Entry'!$DJ$7))</f>
        <v>--</v>
      </c>
      <c r="K3416" s="2063">
        <f t="shared" si="436"/>
        <v>0.0</v>
      </c>
      <c r="L3416" s="2064">
        <f t="shared" si="437"/>
        <v>0.0</v>
      </c>
      <c r="M3416" s="2061" t="str">
        <f>CONCATENATE(W3416,"/",'Result Entry'!$DM$7)</f>
        <v>0/100</v>
      </c>
      <c r="N3416" s="2062" t="str">
        <f>IF(X3416=0,"--",CONCATENATE(X3416,"/",'Result Entry'!$DN$7))</f>
        <v>--</v>
      </c>
      <c r="O3416" s="2060">
        <f t="shared" si="438"/>
        <v>0.0</v>
      </c>
      <c r="P3416" s="1746">
        <f t="shared" si="439"/>
        <v>0.0</v>
      </c>
      <c r="Q3416" s="2032" t="str">
        <f>IF($L3398="TC",0,IF($L3398="Nso",0,VLOOKUP($A3394,'Result Entry'!$B$9:$FW$108,123,0)))</f>
        <v/>
      </c>
      <c r="R3416" s="610"/>
      <c r="U3416" s="2065">
        <f>IF($L3398="TC",0,IF($L3398="Nso",0,VLOOKUP($A3394,'Result Entry'!$B$9:$FW$108,112,0)))</f>
        <v>0.0</v>
      </c>
      <c r="V3416" s="2065">
        <f>IF($L3398="TC",0,IF($L3398="Nso",0,VLOOKUP($A3394,'Result Entry'!$B$9:$FW$108,113,0)))</f>
        <v>0.0</v>
      </c>
      <c r="W3416" s="2065">
        <f>IF($L3398="TC",0,IF($L3398="Nso",0,VLOOKUP($A3394,'Result Entry'!$B$9:$FW$108,116,0)))</f>
        <v>0.0</v>
      </c>
      <c r="X3416" s="2065">
        <f>IF($L3398="TC",0,IF($L3398="Nso",0,VLOOKUP($A3394,'Result Entry'!$B$9:$FW$108,117,0)))</f>
        <v>0.0</v>
      </c>
      <c r="Y3416" s="2065">
        <f>VLOOKUP($A3394,'Result Entry'!$B$9:$FW$108,107,0)</f>
        <v>0.0</v>
      </c>
    </row>
    <row r="3417" spans="8:8" ht="33.75" customHeight="1">
      <c r="A3417" s="1954"/>
      <c r="B3417" s="1986" t="s">
        <v>70</v>
      </c>
      <c r="C3417" s="1565" t="s">
        <v>78</v>
      </c>
      <c r="D3417" s="1566"/>
      <c r="E3417" s="1567"/>
      <c r="F3417" s="1747" t="s">
        <v>79</v>
      </c>
      <c r="G3417" s="2066"/>
      <c r="H3417" s="1748"/>
      <c r="I3417" s="1747" t="s">
        <v>80</v>
      </c>
      <c r="J3417" s="1749"/>
      <c r="K3417" s="2067" t="s">
        <v>42</v>
      </c>
      <c r="L3417" s="2068"/>
      <c r="M3417" s="2067" t="s">
        <v>92</v>
      </c>
      <c r="N3417" s="1753"/>
      <c r="O3417" s="1752" t="s">
        <v>40</v>
      </c>
      <c r="P3417" s="1753"/>
      <c r="Q3417" s="2069" t="s">
        <v>44</v>
      </c>
      <c r="R3417" s="610"/>
    </row>
    <row r="3418" spans="8:8" ht="33.75" customHeight="1">
      <c r="A3418" s="1954"/>
      <c r="B3418" s="1986" t="s">
        <v>70</v>
      </c>
      <c r="C3418" s="1577"/>
      <c r="D3418" s="1578"/>
      <c r="E3418" s="1579"/>
      <c r="F3418" s="1755">
        <f>IF($L3398="TC",0,IF($L3398="Nso",0,VLOOKUP($A3394,'Result Entry'!$B$9:$FW$108,171,0)))</f>
        <v>0.0</v>
      </c>
      <c r="G3418" s="2070"/>
      <c r="H3418" s="1756"/>
      <c r="I3418" s="2071">
        <f>IF($L3398="TC",0,IF($L3398="Nso",0,VLOOKUP($A3394,'Result Entry'!$B$9:$FW$108,172,0)))</f>
        <v>0.0</v>
      </c>
      <c r="J3418" s="2072"/>
      <c r="K3418" s="2073">
        <f>IF($L3398="TC",0,IF($L3398="Nso",0,VLOOKUP($A3394,'Result Entry'!$B$9:$FW$108,173,0)))</f>
        <v>0.0</v>
      </c>
      <c r="L3418" s="2074"/>
      <c r="M3418" s="2075" t="str">
        <f>IF($L3398="TC",0,IF($L3398="Nso",0,VLOOKUP($A3394,'Result Entry'!$B$9:$FW$108,174,0)))</f>
        <v/>
      </c>
      <c r="N3418" s="2076"/>
      <c r="O3418" s="1535" t="str">
        <f>VLOOKUP($A3394,'Result Entry'!$B$9:$FW$108,175,0)</f>
        <v/>
      </c>
      <c r="P3418" s="1534"/>
      <c r="Q3418" s="2077" t="str">
        <f>IF($L3398="TC",0,IF($L3398="Nso",0,VLOOKUP($A3394,'Result Entry'!$B$9:$FW$108,177,0)))</f>
        <v/>
      </c>
      <c r="R3418" s="610"/>
    </row>
    <row r="3419" spans="8:8" ht="33.75" customHeight="1">
      <c r="A3419" s="1954"/>
      <c r="B3419" s="1986" t="s">
        <v>70</v>
      </c>
      <c r="C3419" s="2078" t="s">
        <v>59</v>
      </c>
      <c r="D3419" s="2079"/>
      <c r="E3419" s="2079"/>
      <c r="F3419" s="2079"/>
      <c r="G3419" s="2079"/>
      <c r="H3419" s="2079"/>
      <c r="I3419" s="2080"/>
      <c r="J3419" s="1592" t="s">
        <v>60</v>
      </c>
      <c r="K3419" s="1592"/>
      <c r="L3419" s="1592"/>
      <c r="M3419" s="1593"/>
      <c r="N3419" s="1760">
        <f>VLOOKUP($A3394,'Result Entry'!$B$9:$FW$108,168,0)</f>
        <v>0.0</v>
      </c>
      <c r="O3419" s="1761"/>
      <c r="P3419" s="2081" t="s">
        <v>38</v>
      </c>
      <c r="Q3419" s="2082"/>
      <c r="R3419" s="610"/>
    </row>
    <row r="3420" spans="8:8" ht="33.75" customHeight="1">
      <c r="A3420" s="1954"/>
      <c r="B3420" s="1986" t="s">
        <v>70</v>
      </c>
      <c r="C3420" s="1598" t="s">
        <v>244</v>
      </c>
      <c r="D3420" s="1599"/>
      <c r="E3420" s="1599"/>
      <c r="F3420" s="2083" t="s">
        <v>158</v>
      </c>
      <c r="G3420" s="2084"/>
      <c r="H3420" s="2085"/>
      <c r="I3420" s="2086" t="s">
        <v>242</v>
      </c>
      <c r="J3420" s="1603" t="s">
        <v>61</v>
      </c>
      <c r="K3420" s="1603"/>
      <c r="L3420" s="1603"/>
      <c r="M3420" s="1604"/>
      <c r="N3420" s="1762">
        <f>VLOOKUP($A3394,'Result Entry'!$B$9:$FW$108,169,0)</f>
        <v>0.0</v>
      </c>
      <c r="O3420" s="1763"/>
      <c r="P3420" s="1607" t="str">
        <f>VLOOKUP($A3394,'Result Entry'!$B$9:$FW$108,170,0)</f>
        <v/>
      </c>
      <c r="Q3420" s="2087"/>
      <c r="R3420" s="610"/>
    </row>
    <row r="3421" spans="8:8" ht="33.75" customHeight="1">
      <c r="A3421" s="1954"/>
      <c r="B3421" s="1986" t="s">
        <v>70</v>
      </c>
      <c r="C3421" s="1598"/>
      <c r="D3421" s="1599"/>
      <c r="E3421" s="1599"/>
      <c r="F3421" s="2088"/>
      <c r="G3421" s="2089"/>
      <c r="H3421" s="2090"/>
      <c r="I3421" s="2091" t="s">
        <v>100</v>
      </c>
      <c r="J3421" s="1612" t="s">
        <v>62</v>
      </c>
      <c r="K3421" s="1612"/>
      <c r="L3421" s="1612"/>
      <c r="M3421" s="1613"/>
      <c r="N3421" s="2092">
        <f>IF($L3398="TC","Transferred",IF($L3398="Nso","NameSeparated",VLOOKUP($A3394,'Result Entry'!$B$9:$FW$108,178,0)))</f>
        <v>0.0</v>
      </c>
      <c r="O3421" s="2092"/>
      <c r="P3421" s="2092"/>
      <c r="Q3421" s="2093"/>
      <c r="R3421" s="610"/>
    </row>
    <row r="3422" spans="8:8" ht="33.75" customHeight="1">
      <c r="A3422" s="1954"/>
      <c r="B3422" s="1986" t="s">
        <v>70</v>
      </c>
      <c r="C3422" s="1766" t="str">
        <f>'Result Entry'!$DU$3</f>
        <v>Foundation Of Information Tech.</v>
      </c>
      <c r="D3422" s="1767"/>
      <c r="E3422" s="1768"/>
      <c r="F3422" s="1769" t="str">
        <f>IF(OR($L3398="TC",$L3398="Nso"),"",VLOOKUP($A3394,'Result Entry'!$B$9:$GS$108,196,0))</f>
        <v>0/200</v>
      </c>
      <c r="G3422" s="1769"/>
      <c r="H3422" s="1769"/>
      <c r="I3422" s="1770" t="str">
        <f>IF(F3422="","",VLOOKUP($A3394,'Result Entry'!$B$9:$GS$108,137,0))</f>
        <v/>
      </c>
      <c r="J3422" s="1621" t="s">
        <v>72</v>
      </c>
      <c r="K3422" s="1621"/>
      <c r="L3422" s="1621"/>
      <c r="M3422" s="1622"/>
      <c r="N3422" s="2094">
        <f>'Result Entry'!$T$2</f>
        <v>45041.0</v>
      </c>
      <c r="O3422" s="2095"/>
      <c r="P3422" s="2095"/>
      <c r="Q3422" s="2096"/>
      <c r="R3422" s="610"/>
    </row>
    <row r="3423" spans="8:8" ht="33.75" customHeight="1">
      <c r="A3423" s="1954"/>
      <c r="B3423" s="1986" t="s">
        <v>70</v>
      </c>
      <c r="C3423" s="1774" t="str">
        <f>'Result Entry'!$EI$3</f>
        <v>G.I.A.I.-II</v>
      </c>
      <c r="D3423" s="1775"/>
      <c r="E3423" s="1776"/>
      <c r="F3423" s="1769" t="str">
        <f>IF(OR($L3398="TC",$L3398="Nso"),"",VLOOKUP($A3394,'Result Entry'!$B$9:$GS$108,200,0))</f>
        <v>0/200</v>
      </c>
      <c r="G3423" s="1769"/>
      <c r="H3423" s="1769"/>
      <c r="I3423" s="1770" t="str">
        <f>IF(F3423="","",VLOOKUP($A3394,'Result Entry'!$B$9:$GS$108,149,0))</f>
        <v/>
      </c>
      <c r="J3423" s="1626"/>
      <c r="K3423" s="1627"/>
      <c r="L3423" s="1627"/>
      <c r="M3423" s="1627"/>
      <c r="N3423" s="1627"/>
      <c r="O3423" s="1627"/>
      <c r="P3423" s="1627"/>
      <c r="Q3423" s="2097"/>
      <c r="R3423" s="610"/>
    </row>
    <row r="3424" spans="8:8" ht="33.75" customHeight="1">
      <c r="A3424" s="1954"/>
      <c r="B3424" s="1986" t="s">
        <v>70</v>
      </c>
      <c r="C3424" s="1774" t="str">
        <f>'Result Entry'!$EU$3</f>
        <v>SOC.SER.PLAN</v>
      </c>
      <c r="D3424" s="1775"/>
      <c r="E3424" s="1776"/>
      <c r="F3424" s="1769" t="str">
        <f>IF(OR($L3398="TC",$L3398="Nso"),"",VLOOKUP($A3394,'Result Entry'!$B$9:$HS$108,204,0))</f>
        <v>0/200</v>
      </c>
      <c r="G3424" s="1769"/>
      <c r="H3424" s="1769"/>
      <c r="I3424" s="1770" t="str">
        <f>IF(F3424="","",VLOOKUP($A3394,'Result Entry'!$B$9:$GS$108,161,0))</f>
        <v/>
      </c>
      <c r="J3424" s="1629" t="s">
        <v>175</v>
      </c>
      <c r="K3424" s="2098"/>
      <c r="L3424" s="2098"/>
      <c r="M3424" s="1630"/>
      <c r="N3424" s="2099"/>
      <c r="O3424" s="2100"/>
      <c r="P3424" s="2100"/>
      <c r="Q3424" s="2101"/>
      <c r="R3424" s="610"/>
    </row>
    <row r="3425" spans="8:8" ht="33.75" customHeight="1">
      <c r="A3425" s="1954"/>
      <c r="B3425" s="1986" t="s">
        <v>70</v>
      </c>
      <c r="C3425" s="1774" t="str">
        <f>'Result Entry'!$FG$3</f>
        <v>Jeewan Kaushal</v>
      </c>
      <c r="D3425" s="1775"/>
      <c r="E3425" s="1776"/>
      <c r="F3425" s="1769" t="str">
        <f>IF(OR($L3398="TC",$L3398="Nso"),"",VLOOKUP($A3394,'Result Entry'!$B$9:$HS$108,208,0))</f>
        <v>0/100</v>
      </c>
      <c r="G3425" s="1769"/>
      <c r="H3425" s="1769"/>
      <c r="I3425" s="1770" t="str">
        <f>IF(F3425="","",VLOOKUP($A3394,'Result Entry'!$B$9:$HS$108,167,0))</f>
        <v/>
      </c>
      <c r="J3425" s="1629" t="s">
        <v>149</v>
      </c>
      <c r="K3425" s="2098"/>
      <c r="L3425" s="2098"/>
      <c r="M3425" s="1630"/>
      <c r="N3425" s="1630"/>
      <c r="O3425" s="1630"/>
      <c r="P3425" s="1630"/>
      <c r="Q3425" s="2102"/>
      <c r="R3425" s="610"/>
    </row>
    <row r="3426" spans="8:8" ht="33.75" customHeight="1">
      <c r="A3426" s="1954"/>
      <c r="B3426" s="1986" t="s">
        <v>70</v>
      </c>
      <c r="C3426" s="1777" t="s">
        <v>181</v>
      </c>
      <c r="D3426" s="1778"/>
      <c r="E3426" s="1779"/>
      <c r="F3426" s="2103" t="s">
        <v>182</v>
      </c>
      <c r="G3426" s="2104"/>
      <c r="H3426" s="2105"/>
      <c r="I3426" s="1782" t="s">
        <v>31</v>
      </c>
      <c r="J3426" s="1629" t="s">
        <v>176</v>
      </c>
      <c r="K3426" s="2098"/>
      <c r="L3426" s="2098"/>
      <c r="M3426" s="1630"/>
      <c r="N3426" s="1630"/>
      <c r="O3426" s="1630"/>
      <c r="P3426" s="1630"/>
      <c r="Q3426" s="2102"/>
      <c r="R3426" s="610"/>
    </row>
    <row r="3427" spans="8:8" ht="33.75" customHeight="1">
      <c r="A3427" s="1954"/>
      <c r="B3427" s="1986" t="s">
        <v>70</v>
      </c>
      <c r="C3427" s="1783"/>
      <c r="D3427" s="1784"/>
      <c r="E3427" s="1785"/>
      <c r="F3427" s="1786" t="s">
        <v>245</v>
      </c>
      <c r="G3427" s="2106"/>
      <c r="H3427" s="1787"/>
      <c r="I3427" s="1788" t="s">
        <v>63</v>
      </c>
      <c r="J3427" s="1647" t="s">
        <v>68</v>
      </c>
      <c r="K3427" s="1648"/>
      <c r="L3427" s="1648"/>
      <c r="M3427" s="1648"/>
      <c r="N3427" s="1648"/>
      <c r="O3427" s="1648"/>
      <c r="P3427" s="1648"/>
      <c r="Q3427" s="2107"/>
      <c r="R3427" s="610"/>
    </row>
    <row r="3428" spans="8:8" ht="33.75" customHeight="1">
      <c r="A3428" s="1954"/>
      <c r="B3428" s="1986" t="s">
        <v>70</v>
      </c>
      <c r="C3428" s="1783"/>
      <c r="D3428" s="1784"/>
      <c r="E3428" s="1785"/>
      <c r="F3428" s="1786" t="s">
        <v>246</v>
      </c>
      <c r="G3428" s="2106"/>
      <c r="H3428" s="1787"/>
      <c r="I3428" s="1788" t="s">
        <v>64</v>
      </c>
      <c r="J3428" s="1650"/>
      <c r="K3428" s="1651"/>
      <c r="L3428" s="1651"/>
      <c r="M3428" s="1651"/>
      <c r="N3428" s="1651"/>
      <c r="O3428" s="1651"/>
      <c r="P3428" s="1651"/>
      <c r="Q3428" s="2108"/>
      <c r="R3428" s="610"/>
    </row>
    <row r="3429" spans="8:8" ht="33.75" customHeight="1">
      <c r="A3429" s="1954"/>
      <c r="B3429" s="1986" t="s">
        <v>70</v>
      </c>
      <c r="C3429" s="1783"/>
      <c r="D3429" s="1784"/>
      <c r="E3429" s="1785"/>
      <c r="F3429" s="1786" t="s">
        <v>247</v>
      </c>
      <c r="G3429" s="2106"/>
      <c r="H3429" s="1787"/>
      <c r="I3429" s="1788" t="s">
        <v>66</v>
      </c>
      <c r="J3429" s="1650"/>
      <c r="K3429" s="1651"/>
      <c r="L3429" s="1651"/>
      <c r="M3429" s="1651"/>
      <c r="N3429" s="1651"/>
      <c r="O3429" s="1651"/>
      <c r="P3429" s="1651"/>
      <c r="Q3429" s="2108"/>
      <c r="R3429" s="610"/>
    </row>
    <row r="3430" spans="8:8" ht="33.75" customHeight="1">
      <c r="A3430" s="1954"/>
      <c r="B3430" s="1986" t="s">
        <v>70</v>
      </c>
      <c r="C3430" s="1783"/>
      <c r="D3430" s="1784"/>
      <c r="E3430" s="1785"/>
      <c r="F3430" s="1786" t="s">
        <v>248</v>
      </c>
      <c r="G3430" s="2106"/>
      <c r="H3430" s="1787"/>
      <c r="I3430" s="1788" t="s">
        <v>65</v>
      </c>
      <c r="J3430" s="1653" t="s">
        <v>81</v>
      </c>
      <c r="K3430" s="1654"/>
      <c r="L3430" s="1654"/>
      <c r="M3430" s="1654"/>
      <c r="N3430" s="1654"/>
      <c r="O3430" s="1654"/>
      <c r="P3430" s="1654"/>
      <c r="Q3430" s="2109"/>
      <c r="R3430" s="610"/>
    </row>
    <row r="3431" spans="8:8" ht="33.75" customHeight="1">
      <c r="A3431" s="1954"/>
      <c r="B3431" s="2110" t="s">
        <v>70</v>
      </c>
      <c r="C3431" s="2111"/>
      <c r="D3431" s="2112"/>
      <c r="E3431" s="2113"/>
      <c r="F3431" s="2114"/>
      <c r="G3431" s="2115"/>
      <c r="H3431" s="2115"/>
      <c r="I3431" s="2116"/>
      <c r="J3431" s="2117"/>
      <c r="K3431" s="2118"/>
      <c r="L3431" s="2118"/>
      <c r="M3431" s="2118"/>
      <c r="N3431" s="2118"/>
      <c r="O3431" s="2118"/>
      <c r="P3431" s="2118"/>
      <c r="Q3431" s="2119"/>
      <c r="R3431" s="610"/>
    </row>
    <row r="3432" spans="8:8" s="927" ht="48.75" customFormat="1" customHeight="1">
      <c r="A3432" s="1439"/>
      <c r="B3432" s="2120"/>
      <c r="C3432" s="2120"/>
      <c r="D3432" s="2120"/>
      <c r="E3432" s="2120"/>
      <c r="F3432" s="2120"/>
      <c r="G3432" s="2120"/>
      <c r="H3432" s="2120"/>
      <c r="I3432" s="2120"/>
      <c r="J3432" s="2120"/>
      <c r="K3432" s="2120"/>
      <c r="L3432" s="2120"/>
      <c r="M3432" s="2120"/>
      <c r="N3432" s="2120"/>
      <c r="O3432" s="2120"/>
      <c r="P3432" s="2120"/>
      <c r="Q3432" s="2120"/>
      <c r="R3432" s="610"/>
    </row>
    <row r="3433" spans="8:8" ht="9.75" customHeight="1">
      <c r="A3433" s="1949">
        <f>A3394+1</f>
        <v>89.0</v>
      </c>
      <c r="B3433" s="1949"/>
      <c r="C3433" s="1949"/>
      <c r="D3433" s="1949"/>
      <c r="E3433" s="1949"/>
      <c r="F3433" s="1949"/>
      <c r="G3433" s="1949"/>
      <c r="H3433" s="1949"/>
      <c r="I3433" s="1949"/>
      <c r="J3433" s="1949"/>
      <c r="K3433" s="1949"/>
      <c r="L3433" s="1949"/>
      <c r="M3433" s="1949"/>
      <c r="N3433" s="1949"/>
      <c r="O3433" s="1949"/>
      <c r="P3433" s="1949"/>
      <c r="Q3433" s="1949"/>
      <c r="R3433" s="1949"/>
    </row>
    <row r="3434" spans="8:8" ht="16.5" customHeight="1">
      <c r="A3434" s="1950"/>
      <c r="B3434" s="1951" t="s">
        <v>51</v>
      </c>
      <c r="C3434" s="1952"/>
      <c r="D3434" s="1952"/>
      <c r="E3434" s="1952"/>
      <c r="F3434" s="1952"/>
      <c r="G3434" s="1952"/>
      <c r="H3434" s="1952"/>
      <c r="I3434" s="1952"/>
      <c r="J3434" s="1952"/>
      <c r="K3434" s="1952"/>
      <c r="L3434" s="1952"/>
      <c r="M3434" s="1952"/>
      <c r="N3434" s="1952"/>
      <c r="O3434" s="1952"/>
      <c r="P3434" s="1952"/>
      <c r="Q3434" s="1953"/>
      <c r="R3434" s="610"/>
    </row>
    <row r="3435" spans="8:8" ht="62.25" customHeight="1">
      <c r="A3435" s="1954"/>
      <c r="B3435" s="1955"/>
      <c r="C3435" s="1956"/>
      <c r="D3435" s="1957" t="str">
        <f>Master!$E$8</f>
        <v>Govt. Sr. Secondary School </v>
      </c>
      <c r="E3435" s="1958"/>
      <c r="F3435" s="1958"/>
      <c r="G3435" s="1958"/>
      <c r="H3435" s="1958"/>
      <c r="I3435" s="1958"/>
      <c r="J3435" s="1958"/>
      <c r="K3435" s="1958"/>
      <c r="L3435" s="1958"/>
      <c r="M3435" s="1958"/>
      <c r="N3435" s="1958"/>
      <c r="O3435" s="1958"/>
      <c r="P3435" s="1958"/>
      <c r="Q3435" s="1959"/>
      <c r="R3435" s="610"/>
    </row>
    <row r="3436" spans="8:8" ht="33.0" customHeight="1">
      <c r="A3436" s="1954"/>
      <c r="B3436" s="1960"/>
      <c r="C3436" s="1961"/>
      <c r="D3436" s="1962" t="str">
        <f>Master!$E$11</f>
        <v>P.S.-Bapini (Jodhpur)</v>
      </c>
      <c r="E3436" s="1962"/>
      <c r="F3436" s="1962"/>
      <c r="G3436" s="1962"/>
      <c r="H3436" s="1962"/>
      <c r="I3436" s="1962"/>
      <c r="J3436" s="1962"/>
      <c r="K3436" s="1962"/>
      <c r="L3436" s="1962"/>
      <c r="M3436" s="1962"/>
      <c r="N3436" s="1962"/>
      <c r="O3436" s="1962"/>
      <c r="P3436" s="1962"/>
      <c r="Q3436" s="1963"/>
      <c r="R3436" s="610"/>
    </row>
    <row r="3437" spans="8:8" ht="21.75" customHeight="1">
      <c r="A3437" s="1954"/>
      <c r="B3437" s="1964"/>
      <c r="C3437" s="1965" t="s">
        <v>151</v>
      </c>
      <c r="D3437" s="1966"/>
      <c r="E3437" s="1966"/>
      <c r="F3437" s="1966"/>
      <c r="G3437" s="1966"/>
      <c r="H3437" s="1967"/>
      <c r="I3437" s="1968" t="s">
        <v>128</v>
      </c>
      <c r="J3437" s="1969"/>
      <c r="K3437" s="1969"/>
      <c r="L3437" s="1970">
        <f>VLOOKUP(A3433,'Result Entry'!$B$6:$K$108,6,0)</f>
        <v>0.0</v>
      </c>
      <c r="M3437" s="1971"/>
      <c r="N3437" s="1972" t="s">
        <v>69</v>
      </c>
      <c r="O3437" s="1973"/>
      <c r="P3437" s="1974">
        <f>Master!$E$14</f>
        <v>8.151106901E9</v>
      </c>
      <c r="Q3437" s="1975"/>
      <c r="R3437" s="610"/>
    </row>
    <row r="3438" spans="8:8" ht="21.75" customHeight="1">
      <c r="A3438" s="1954"/>
      <c r="B3438" s="1976"/>
      <c r="C3438" s="1965"/>
      <c r="D3438" s="1966"/>
      <c r="E3438" s="1966"/>
      <c r="F3438" s="1966"/>
      <c r="G3438" s="1966"/>
      <c r="H3438" s="1967"/>
      <c r="I3438" s="1968"/>
      <c r="J3438" s="1969"/>
      <c r="K3438" s="1969"/>
      <c r="L3438" s="1970"/>
      <c r="M3438" s="1971"/>
      <c r="N3438" s="1470" t="s">
        <v>67</v>
      </c>
      <c r="O3438" s="1471"/>
      <c r="P3438" s="1472"/>
      <c r="Q3438" s="1977"/>
      <c r="R3438" s="610"/>
    </row>
    <row r="3439" spans="8:8" ht="21.75" customHeight="1">
      <c r="A3439" s="1954"/>
      <c r="B3439" s="1976"/>
      <c r="C3439" s="1978"/>
      <c r="D3439" s="1979"/>
      <c r="E3439" s="1979"/>
      <c r="F3439" s="1979"/>
      <c r="G3439" s="1979"/>
      <c r="H3439" s="1980"/>
      <c r="I3439" s="1981"/>
      <c r="J3439" s="1982"/>
      <c r="K3439" s="1982"/>
      <c r="L3439" s="1983"/>
      <c r="M3439" s="1984"/>
      <c r="N3439" s="1479" t="s">
        <v>52</v>
      </c>
      <c r="O3439" s="1480"/>
      <c r="P3439" s="1481" t="str">
        <f>Master!$E$6</f>
        <v>2022-23</v>
      </c>
      <c r="Q3439" s="1985"/>
      <c r="R3439" s="610"/>
    </row>
    <row r="3440" spans="8:8" ht="33.75" customHeight="1">
      <c r="A3440" s="1954"/>
      <c r="B3440" s="1986" t="s">
        <v>70</v>
      </c>
      <c r="C3440" s="1677" t="s">
        <v>21</v>
      </c>
      <c r="D3440" s="1678"/>
      <c r="E3440" s="1678"/>
      <c r="F3440" s="1678"/>
      <c r="G3440" s="1679"/>
      <c r="H3440" s="1680" t="s">
        <v>150</v>
      </c>
      <c r="I3440" s="1681">
        <f>VLOOKUP($A3433,'Result Entry'!$B$9:$FW$108,4,0)</f>
        <v>0.0</v>
      </c>
      <c r="J3440" s="1681"/>
      <c r="K3440" s="1681"/>
      <c r="L3440" s="1681"/>
      <c r="M3440" s="1681"/>
      <c r="N3440" s="1681"/>
      <c r="O3440" s="1681"/>
      <c r="P3440" s="1681"/>
      <c r="Q3440" s="1987"/>
      <c r="R3440" s="610"/>
    </row>
    <row r="3441" spans="8:8" ht="33.75" customHeight="1">
      <c r="A3441" s="1954"/>
      <c r="B3441" s="1986" t="s">
        <v>70</v>
      </c>
      <c r="C3441" s="1683" t="s">
        <v>23</v>
      </c>
      <c r="D3441" s="1684"/>
      <c r="E3441" s="1684"/>
      <c r="F3441" s="1684"/>
      <c r="G3441" s="1685"/>
      <c r="H3441" s="1686" t="s">
        <v>150</v>
      </c>
      <c r="I3441" s="1687">
        <f>VLOOKUP($A3433,'Result Entry'!$B$9:$FW$108,7,0)</f>
        <v>0.0</v>
      </c>
      <c r="J3441" s="1687"/>
      <c r="K3441" s="1687"/>
      <c r="L3441" s="1687"/>
      <c r="M3441" s="1687"/>
      <c r="N3441" s="1687"/>
      <c r="O3441" s="1687"/>
      <c r="P3441" s="1687"/>
      <c r="Q3441" s="1988"/>
      <c r="R3441" s="610"/>
    </row>
    <row r="3442" spans="8:8" ht="33.75" customHeight="1">
      <c r="A3442" s="1954"/>
      <c r="B3442" s="1986" t="s">
        <v>70</v>
      </c>
      <c r="C3442" s="1683" t="s">
        <v>24</v>
      </c>
      <c r="D3442" s="1684"/>
      <c r="E3442" s="1684"/>
      <c r="F3442" s="1684"/>
      <c r="G3442" s="1685"/>
      <c r="H3442" s="1686" t="s">
        <v>150</v>
      </c>
      <c r="I3442" s="1687">
        <f>VLOOKUP($A3433,'Result Entry'!$B$9:$FW$108,8,0)</f>
        <v>0.0</v>
      </c>
      <c r="J3442" s="1687"/>
      <c r="K3442" s="1687"/>
      <c r="L3442" s="1687"/>
      <c r="M3442" s="1687"/>
      <c r="N3442" s="1687"/>
      <c r="O3442" s="1687"/>
      <c r="P3442" s="1687"/>
      <c r="Q3442" s="1988"/>
      <c r="R3442" s="610"/>
    </row>
    <row r="3443" spans="8:8" ht="33.75" customHeight="1">
      <c r="A3443" s="1954"/>
      <c r="B3443" s="1986" t="s">
        <v>70</v>
      </c>
      <c r="C3443" s="1683" t="s">
        <v>53</v>
      </c>
      <c r="D3443" s="1684"/>
      <c r="E3443" s="1684"/>
      <c r="F3443" s="1684"/>
      <c r="G3443" s="1685"/>
      <c r="H3443" s="1686" t="s">
        <v>150</v>
      </c>
      <c r="I3443" s="1687">
        <f>VLOOKUP($A3433,'Result Entry'!$B$9:$FW$108,9,0)</f>
        <v>0.0</v>
      </c>
      <c r="J3443" s="1687"/>
      <c r="K3443" s="1687"/>
      <c r="L3443" s="1687"/>
      <c r="M3443" s="1687"/>
      <c r="N3443" s="1687"/>
      <c r="O3443" s="1687"/>
      <c r="P3443" s="1687"/>
      <c r="Q3443" s="1988"/>
      <c r="R3443" s="610"/>
    </row>
    <row r="3444" spans="8:8" ht="33.75" customHeight="1">
      <c r="A3444" s="1954"/>
      <c r="B3444" s="1986" t="s">
        <v>70</v>
      </c>
      <c r="C3444" s="1683" t="s">
        <v>54</v>
      </c>
      <c r="D3444" s="1684"/>
      <c r="E3444" s="1684"/>
      <c r="F3444" s="1684"/>
      <c r="G3444" s="1685"/>
      <c r="H3444" s="1686" t="s">
        <v>150</v>
      </c>
      <c r="I3444" s="1689" t="str">
        <f>CONCATENATE('Result Entry'!$G$4,'Result Entry'!$J$4)</f>
        <v>11(A)</v>
      </c>
      <c r="J3444" s="1687"/>
      <c r="K3444" s="1687"/>
      <c r="L3444" s="1687"/>
      <c r="M3444" s="1687"/>
      <c r="N3444" s="1687"/>
      <c r="O3444" s="1687"/>
      <c r="P3444" s="1687"/>
      <c r="Q3444" s="1988"/>
      <c r="R3444" s="610"/>
    </row>
    <row r="3445" spans="8:8" ht="33.75" customHeight="1">
      <c r="A3445" s="1954"/>
      <c r="B3445" s="1986" t="s">
        <v>70</v>
      </c>
      <c r="C3445" s="1742" t="s">
        <v>26</v>
      </c>
      <c r="D3445" s="1763"/>
      <c r="E3445" s="1763"/>
      <c r="F3445" s="1763"/>
      <c r="G3445" s="1989"/>
      <c r="H3445" s="1693" t="s">
        <v>150</v>
      </c>
      <c r="I3445" s="1694">
        <f>VLOOKUP($A3433,'Result Entry'!$B$9:$FW$108,10,0)</f>
        <v>0.0</v>
      </c>
      <c r="J3445" s="1694"/>
      <c r="K3445" s="1694"/>
      <c r="L3445" s="1694"/>
      <c r="M3445" s="1694"/>
      <c r="N3445" s="1694"/>
      <c r="O3445" s="1694"/>
      <c r="P3445" s="1694"/>
      <c r="Q3445" s="1990"/>
      <c r="R3445" s="610"/>
    </row>
    <row r="3446" spans="8:8" ht="33.75" customHeight="1">
      <c r="A3446" s="1954"/>
      <c r="B3446" s="1986" t="s">
        <v>70</v>
      </c>
      <c r="C3446" s="1991" t="s">
        <v>244</v>
      </c>
      <c r="D3446" s="1992"/>
      <c r="E3446" s="1993" t="s">
        <v>73</v>
      </c>
      <c r="F3446" s="1994" t="s">
        <v>74</v>
      </c>
      <c r="G3446" s="1994" t="s">
        <v>230</v>
      </c>
      <c r="H3446" s="1995" t="s">
        <v>169</v>
      </c>
      <c r="I3446" s="1701" t="s">
        <v>56</v>
      </c>
      <c r="J3446" s="1996"/>
      <c r="K3446" s="1996"/>
      <c r="L3446" s="1997" t="s">
        <v>231</v>
      </c>
      <c r="M3446" s="1998" t="s">
        <v>85</v>
      </c>
      <c r="N3446" s="1998"/>
      <c r="O3446" s="1999"/>
      <c r="P3446" s="2000" t="s">
        <v>77</v>
      </c>
      <c r="Q3446" s="2001" t="s">
        <v>99</v>
      </c>
      <c r="R3446" s="610"/>
    </row>
    <row r="3447" spans="8:8" ht="33.75" customHeight="1">
      <c r="A3447" s="1954"/>
      <c r="B3447" s="1986" t="s">
        <v>70</v>
      </c>
      <c r="C3447" s="2002"/>
      <c r="D3447" s="2003"/>
      <c r="E3447" s="2004"/>
      <c r="F3447" s="2005"/>
      <c r="G3447" s="2005"/>
      <c r="H3447" s="2006"/>
      <c r="I3447" s="2007" t="s">
        <v>233</v>
      </c>
      <c r="J3447" s="2008" t="s">
        <v>87</v>
      </c>
      <c r="K3447" s="2009" t="s">
        <v>109</v>
      </c>
      <c r="L3447" s="2010"/>
      <c r="M3447" s="2007" t="s">
        <v>233</v>
      </c>
      <c r="N3447" s="2008" t="s">
        <v>87</v>
      </c>
      <c r="O3447" s="2011" t="s">
        <v>110</v>
      </c>
      <c r="P3447" s="2012"/>
      <c r="Q3447" s="2013"/>
      <c r="R3447" s="610"/>
    </row>
    <row r="3448" spans="8:8" s="2014" ht="33.75" customFormat="1" customHeight="1">
      <c r="A3448" s="1954"/>
      <c r="B3448" s="1986" t="s">
        <v>70</v>
      </c>
      <c r="C3448" s="2015" t="s">
        <v>57</v>
      </c>
      <c r="D3448" s="2016"/>
      <c r="E3448" s="2017">
        <f>'Result Entry'!$L$7</f>
        <v>10.0</v>
      </c>
      <c r="F3448" s="2018">
        <f>'Result Entry'!$M$7</f>
        <v>10.0</v>
      </c>
      <c r="G3448" s="2018">
        <f>'Result Entry'!$N$7</f>
        <v>10.0</v>
      </c>
      <c r="H3448" s="2019">
        <f>SUM(E3448:G3448)</f>
        <v>30.0</v>
      </c>
      <c r="I3448" s="2020" t="s">
        <v>243</v>
      </c>
      <c r="J3448" s="2021" t="s">
        <v>243</v>
      </c>
      <c r="K3448" s="2022">
        <f>'Result Entry'!$P$7</f>
        <v>70.0</v>
      </c>
      <c r="L3448" s="2023">
        <f>SUM(H3448,K3448)</f>
        <v>100.0</v>
      </c>
      <c r="M3448" s="2020" t="s">
        <v>243</v>
      </c>
      <c r="N3448" s="2021" t="s">
        <v>243</v>
      </c>
      <c r="O3448" s="2019">
        <f>'Result Entry'!$R$7</f>
        <v>100.0</v>
      </c>
      <c r="P3448" s="2024">
        <f>SUM(L3448,O3448)</f>
        <v>200.0</v>
      </c>
      <c r="Q3448" s="2025"/>
      <c r="R3448" s="610"/>
    </row>
    <row r="3449" spans="8:8" s="1538" ht="33.75" customFormat="1" customHeight="1">
      <c r="A3449" s="1954"/>
      <c r="B3449" s="1986" t="s">
        <v>70</v>
      </c>
      <c r="C3449" s="1540" t="str">
        <f>'Result Entry'!$L$3</f>
        <v>HINDI Comp.</v>
      </c>
      <c r="D3449" s="1541"/>
      <c r="E3449" s="1728">
        <f>IF($L3437="TC",0,IF($L3437="Nso",0,VLOOKUP($A3433,'Result Entry'!$B$9:$FW$108,11,0)))</f>
        <v>0.0</v>
      </c>
      <c r="F3449" s="1729">
        <f>IF($L3437="TC",0,IF($L3437="Nso",0,VLOOKUP($A3433,'Result Entry'!$B$9:$FW$108,12,0)))</f>
        <v>0.0</v>
      </c>
      <c r="G3449" s="1729">
        <f>IF($L3437="TC",0,IF($L3437="Nso",0,VLOOKUP($A3433,'Result Entry'!$B$9:$FW$108,13,0)))</f>
        <v>0.0</v>
      </c>
      <c r="H3449" s="2026">
        <f>SUM(E3449:G3449)</f>
        <v>0.0</v>
      </c>
      <c r="I3449" s="2027" t="str">
        <f>CONCATENATE(U3449,"/",'Result Entry'!$P$7)</f>
        <v>0/70</v>
      </c>
      <c r="J3449" s="2028" t="str">
        <f>IF(V3449=0,"--",CONCATENATE(V3449,"/"))</f>
        <v>--</v>
      </c>
      <c r="K3449" s="2029">
        <f>SUM(U3449:V3449)</f>
        <v>0.0</v>
      </c>
      <c r="L3449" s="2030">
        <f>SUM(H3449,K3449)</f>
        <v>0.0</v>
      </c>
      <c r="M3449" s="2027" t="str">
        <f>CONCATENATE(W3449,"/",'Result Entry'!$R$7)</f>
        <v>0/100</v>
      </c>
      <c r="N3449" s="2028" t="str">
        <f>IF(X3449=0,"--",CONCATENATE(X3449,"/"))</f>
        <v>--</v>
      </c>
      <c r="O3449" s="2031">
        <f>SUM(W3449:X3449)</f>
        <v>0.0</v>
      </c>
      <c r="P3449" s="1734">
        <f>SUM(L3449,O3449)</f>
        <v>0.0</v>
      </c>
      <c r="Q3449" s="2032" t="str">
        <f>IF($L3437="TC",0,IF($L3437="Nso",0,VLOOKUP($A3433,'Result Entry'!$B$9:$FW$108,24,0)))</f>
        <v/>
      </c>
      <c r="R3449" s="610"/>
      <c r="U3449" s="2033">
        <f>IF($L3437="TC",0,IF($L3437="Nso",0,VLOOKUP($A3433,'Result Entry'!$B$9:$FW$108,15,0)))</f>
        <v>0.0</v>
      </c>
      <c r="V3449" s="2033">
        <v>0.0</v>
      </c>
      <c r="W3449" s="2033">
        <f>IF($L3437="TC",0,IF($L3437="Nso",0,VLOOKUP($A3433,'Result Entry'!$B$9:$FW$108,17,0)))</f>
        <v>0.0</v>
      </c>
      <c r="X3449" s="2033">
        <v>0.0</v>
      </c>
    </row>
    <row r="3450" spans="8:8" s="1538" ht="33.75" customFormat="1" customHeight="1">
      <c r="A3450" s="1954"/>
      <c r="B3450" s="1986" t="s">
        <v>70</v>
      </c>
      <c r="C3450" s="1551" t="str">
        <f>'Result Entry'!$Z$3</f>
        <v>ENGLISH Comp.</v>
      </c>
      <c r="D3450" s="1552"/>
      <c r="E3450" s="1728">
        <f>IF($L3437="TC",0,IF($L3437="Nso",0,VLOOKUP($A3433,'Result Entry'!$B$9:$FW$108,25,0)))</f>
        <v>0.0</v>
      </c>
      <c r="F3450" s="1729">
        <f>IF($L3437="TC",0,IF($L3437="Nso",0,VLOOKUP($A3433,'Result Entry'!$B$9:$FW$108,26,0)))</f>
        <v>0.0</v>
      </c>
      <c r="G3450" s="1729">
        <f>IF($L3437="TC",0,IF($L3437="Nso",0,VLOOKUP($A3433,'Result Entry'!$B$9:$FW$108,27,0)))</f>
        <v>0.0</v>
      </c>
      <c r="H3450" s="2034">
        <f t="shared" si="440" ref="H3450:H3455">SUM(E3450:G3450)</f>
        <v>0.0</v>
      </c>
      <c r="I3450" s="2035" t="str">
        <f>CONCATENATE(U3450,"/",'Result Entry'!$AD$7)</f>
        <v>0/70</v>
      </c>
      <c r="J3450" s="2036" t="str">
        <f>IF(V3450=0,"--",CONCATENATE(V3450,"/"))</f>
        <v>--</v>
      </c>
      <c r="K3450" s="2037">
        <f t="shared" si="441" ref="K3450:K3455">SUM(U3450:V3450)</f>
        <v>0.0</v>
      </c>
      <c r="L3450" s="2038">
        <f t="shared" si="442" ref="L3450:L3455">SUM(H3450,K3450)</f>
        <v>0.0</v>
      </c>
      <c r="M3450" s="2035" t="str">
        <f>CONCATENATE(W3450,"/",'Result Entry'!$AF$7)</f>
        <v>0/100</v>
      </c>
      <c r="N3450" s="2036" t="str">
        <f>IF(X3450=0,"--",CONCATENATE(X3450,"/"))</f>
        <v>--</v>
      </c>
      <c r="O3450" s="2031">
        <f t="shared" si="443" ref="O3450:O3455">SUM(W3450:X3450)</f>
        <v>0.0</v>
      </c>
      <c r="P3450" s="1734">
        <f t="shared" si="444" ref="P3450:P3455">SUM(L3450,O3450)</f>
        <v>0.0</v>
      </c>
      <c r="Q3450" s="2032" t="str">
        <f>IF($L3437="TC",0,IF($L3437="Nso",0,VLOOKUP($A3433,'Result Entry'!$B$9:$FW$108,38,0)))</f>
        <v/>
      </c>
      <c r="R3450" s="610"/>
      <c r="U3450" s="2039">
        <f>IF($L3437="TC",0,IF($L3437="Nso",0,VLOOKUP($A3433,'Result Entry'!$B$9:$FW$108,29,0)))</f>
        <v>0.0</v>
      </c>
      <c r="V3450" s="2039">
        <v>0.0</v>
      </c>
      <c r="W3450" s="2039">
        <f>IF($L3437="TC",0,IF($L3437="Nso",0,VLOOKUP($A3433,'Result Entry'!$B$9:$FW$108,31,0)))</f>
        <v>0.0</v>
      </c>
      <c r="X3450" s="2039">
        <v>0.0</v>
      </c>
    </row>
    <row r="3451" spans="8:8" s="1538" ht="33.75" customFormat="1" customHeight="1">
      <c r="A3451" s="1954"/>
      <c r="B3451" s="1986" t="s">
        <v>70</v>
      </c>
      <c r="C3451" s="1551">
        <f>IF(Y3451&gt;=1,'Result Entry'!$AO$3,0)</f>
        <v>0.0</v>
      </c>
      <c r="D3451" s="1552"/>
      <c r="E3451" s="1728">
        <f>IF($L3437="TC",0,IF($L3437="Nso",0,VLOOKUP($A3433,'Result Entry'!$B$9:$FW$108,40,0)))</f>
        <v>0.0</v>
      </c>
      <c r="F3451" s="1729">
        <f>IF($L3437="TC",0,IF($L3437="Nso",0,VLOOKUP($A3433,'Result Entry'!$B$9:$FW$108,41,0)))</f>
        <v>0.0</v>
      </c>
      <c r="G3451" s="1729">
        <f>IF($L3437="TC",0,IF($L3437="Nso",0,VLOOKUP($A3433,'Result Entry'!$B$9:$FW$108,42,0)))</f>
        <v>0.0</v>
      </c>
      <c r="H3451" s="2034">
        <f t="shared" si="440"/>
        <v>0.0</v>
      </c>
      <c r="I3451" s="2035" t="str">
        <f>CONCATENATE(U3451,"/",'Result Entry'!$AS$7)</f>
        <v>0/40</v>
      </c>
      <c r="J3451" s="2036" t="str">
        <f>IF(V3451=0,"--",CONCATENATE(V3451,"/",'Result Entry'!$AT$7))</f>
        <v>--</v>
      </c>
      <c r="K3451" s="2037">
        <f t="shared" si="441"/>
        <v>0.0</v>
      </c>
      <c r="L3451" s="2038">
        <f t="shared" si="442"/>
        <v>0.0</v>
      </c>
      <c r="M3451" s="2035" t="str">
        <f>CONCATENATE(W3451,"/",'Result Entry'!$AW$7)</f>
        <v>0/100</v>
      </c>
      <c r="N3451" s="2036" t="str">
        <f>IF(X3451=0,"--",CONCATENATE(X3451,"/",'Result Entry'!$AX$7))</f>
        <v>--</v>
      </c>
      <c r="O3451" s="2031">
        <f t="shared" si="443"/>
        <v>0.0</v>
      </c>
      <c r="P3451" s="1734">
        <f t="shared" si="444"/>
        <v>0.0</v>
      </c>
      <c r="Q3451" s="2032" t="str">
        <f>IF($L3437="TC",0,IF($L3437="Nso",0,VLOOKUP($A3433,'Result Entry'!$B$9:$FW$108,55,0)))</f>
        <v/>
      </c>
      <c r="R3451" s="610"/>
      <c r="U3451" s="2039">
        <f>IF($L3437="TC",0,IF($L3437="Nso",0,VLOOKUP($A3433,'Result Entry'!$B$9:$FW$108,44,0)))</f>
        <v>0.0</v>
      </c>
      <c r="V3451" s="2039">
        <f>IF($L3437="TC",0,IF($L3437="Nso",0,VLOOKUP($A3433,'Result Entry'!$B$9:$FW$108,45,0)))</f>
        <v>0.0</v>
      </c>
      <c r="W3451" s="2039">
        <f>IF($L3437="TC",0,IF($L3437="Nso",0,VLOOKUP($A3433,'Result Entry'!$B$9:$FW$108,48,0)))</f>
        <v>0.0</v>
      </c>
      <c r="X3451" s="2039">
        <f>IF($L3437="TC",0,IF($L3437="Nso",0,VLOOKUP($A3433,'Result Entry'!$B$9:$FW$108,49,0)))</f>
        <v>0.0</v>
      </c>
      <c r="Y3451" s="2039">
        <f>VLOOKUP($A3433,'Result Entry'!$B$9:$FW$108,39,0)</f>
        <v>0.0</v>
      </c>
    </row>
    <row r="3452" spans="8:8" s="1538" ht="33.75" customFormat="1" customHeight="1">
      <c r="A3452" s="1954"/>
      <c r="B3452" s="1986" t="s">
        <v>70</v>
      </c>
      <c r="C3452" s="1551">
        <f>IF(Y3452&gt;=1,'Result Entry'!$BF$3,0)</f>
        <v>0.0</v>
      </c>
      <c r="D3452" s="1552"/>
      <c r="E3452" s="1728">
        <f>IF($L3437="TC",0,IF($L3437="Nso",0,VLOOKUP($A3433,'Result Entry'!$B$9:$FW$108,57,0)))</f>
        <v>0.0</v>
      </c>
      <c r="F3452" s="1729">
        <f>IF($L3437="TC",0,IF($L3437="Nso",0,VLOOKUP($A3433,'Result Entry'!$B$9:$FW$108,58,0)))</f>
        <v>0.0</v>
      </c>
      <c r="G3452" s="1729">
        <f>IF($L3437="TC",0,IF($L3437="Nso",0,VLOOKUP($A3433,'Result Entry'!$B$9:$FW$108,59,0)))</f>
        <v>0.0</v>
      </c>
      <c r="H3452" s="2034">
        <f t="shared" si="440"/>
        <v>0.0</v>
      </c>
      <c r="I3452" s="2035" t="str">
        <f>CONCATENATE(U3452,"/",'Result Entry'!$BJ$7)</f>
        <v>0/70</v>
      </c>
      <c r="J3452" s="2036" t="str">
        <f>IF(V3452=0,"--",CONCATENATE(V3452,"/",'Result Entry'!$BK$7))</f>
        <v>--</v>
      </c>
      <c r="K3452" s="2037">
        <f t="shared" si="441"/>
        <v>0.0</v>
      </c>
      <c r="L3452" s="2038">
        <f t="shared" si="442"/>
        <v>0.0</v>
      </c>
      <c r="M3452" s="2035" t="str">
        <f>CONCATENATE(W3452,"/",'Result Entry'!$BN$7)</f>
        <v>0/100</v>
      </c>
      <c r="N3452" s="2036" t="str">
        <f>IF(X3452=0,"--",CONCATENATE(X3452,"/",'Result Entry'!$BO$7))</f>
        <v>--</v>
      </c>
      <c r="O3452" s="2031">
        <f t="shared" si="443"/>
        <v>0.0</v>
      </c>
      <c r="P3452" s="1734">
        <f t="shared" si="444"/>
        <v>0.0</v>
      </c>
      <c r="Q3452" s="2032" t="str">
        <f>IF($L3437="TC",0,IF($L3437="Nso",0,VLOOKUP($A3433,'Result Entry'!$B$9:$FW$108,72,0)))</f>
        <v/>
      </c>
      <c r="R3452" s="610"/>
      <c r="U3452" s="2039">
        <f>IF($L3437="TC",0,IF($L3437="Nso",0,VLOOKUP($A3433,'Result Entry'!$B$9:$FW$108,61,0)))</f>
        <v>0.0</v>
      </c>
      <c r="V3452" s="2039">
        <f>IF($L3437="TC",0,IF($L3437="Nso",0,VLOOKUP($A3433,'Result Entry'!$B$9:$FW$108,62,0)))</f>
        <v>0.0</v>
      </c>
      <c r="W3452" s="2039">
        <f>IF($L3437="TC",0,IF($L3437="Nso",0,VLOOKUP($A3433,'Result Entry'!$B$9:$FW$108,65,0)))</f>
        <v>0.0</v>
      </c>
      <c r="X3452" s="2039">
        <f>IF($L3437="TC",0,IF($L3437="Nso",0,VLOOKUP($A3433,'Result Entry'!$B$9:$FW$108,66,0)))</f>
        <v>0.0</v>
      </c>
      <c r="Y3452" s="2039">
        <f>VLOOKUP($A3433,'Result Entry'!$B$9:$FW$108,56,0)</f>
        <v>0.0</v>
      </c>
    </row>
    <row r="3453" spans="8:8" s="1538" ht="33.75" customFormat="1" customHeight="1">
      <c r="A3453" s="1954"/>
      <c r="B3453" s="1986" t="s">
        <v>70</v>
      </c>
      <c r="C3453" s="1554">
        <f>IF(Y3453&gt;=1,'Result Entry'!$BW$3,0)</f>
        <v>0.0</v>
      </c>
      <c r="D3453" s="2040"/>
      <c r="E3453" s="2041">
        <f>IF($L3437="TC",0,IF($L3437="Nso",0,VLOOKUP($A3433,'Result Entry'!$B$9:$FW$108,74,0)))</f>
        <v>0.0</v>
      </c>
      <c r="F3453" s="2042">
        <f>IF($L3437="TC",0,IF($L3437="Nso",0,VLOOKUP($A3433,'Result Entry'!$B$9:$FW$108,75,0)))</f>
        <v>0.0</v>
      </c>
      <c r="G3453" s="2042">
        <f>IF($L3437="TC",0,IF($L3437="Nso",0,VLOOKUP($A3433,'Result Entry'!$B$9:$FW$108,76,0)))</f>
        <v>0.0</v>
      </c>
      <c r="H3453" s="2043">
        <f t="shared" si="440"/>
        <v>0.0</v>
      </c>
      <c r="I3453" s="2044" t="str">
        <f>CONCATENATE(U3453,"/",'Result Entry'!$CA$7)</f>
        <v>0/70</v>
      </c>
      <c r="J3453" s="2045" t="str">
        <f>IF(V3453=0,"--",CONCATENATE(V3453,"/",'Result Entry'!$CB$7))</f>
        <v>--</v>
      </c>
      <c r="K3453" s="2046">
        <f t="shared" si="441"/>
        <v>0.0</v>
      </c>
      <c r="L3453" s="2047">
        <f t="shared" si="442"/>
        <v>0.0</v>
      </c>
      <c r="M3453" s="2044" t="str">
        <f>CONCATENATE(W3453,"/",'Result Entry'!$CE$7)</f>
        <v>0/100</v>
      </c>
      <c r="N3453" s="2045" t="str">
        <f>IF(X3453=0,"--",CONCATENATE(X3453,"/",'Result Entry'!$CF$7))</f>
        <v>--</v>
      </c>
      <c r="O3453" s="2043">
        <f t="shared" si="443"/>
        <v>0.0</v>
      </c>
      <c r="P3453" s="2048">
        <f t="shared" si="444"/>
        <v>0.0</v>
      </c>
      <c r="Q3453" s="2049" t="str">
        <f>IF($L3437="TC",0,IF($L3437="Nso",0,VLOOKUP($A3433,'Result Entry'!$B$9:$FW$108,89,0)))</f>
        <v/>
      </c>
      <c r="R3453" s="610"/>
      <c r="U3453" s="2041">
        <f>IF($L3437="TC",0,IF($L3437="Nso",0,VLOOKUP($A3433,'Result Entry'!$B$9:$FW$108,78,0)))</f>
        <v>0.0</v>
      </c>
      <c r="V3453" s="2041">
        <f>IF($L3437="TC",0,IF($L3437="Nso",0,VLOOKUP($A3433,'Result Entry'!$B$9:$FW$108,79,0)))</f>
        <v>0.0</v>
      </c>
      <c r="W3453" s="2041">
        <f>IF($L3437="TC",0,IF($L3437="Nso",0,VLOOKUP($A3433,'Result Entry'!$B$9:$FW$108,82,0)))</f>
        <v>0.0</v>
      </c>
      <c r="X3453" s="2041">
        <f>IF($L3437="TC",0,IF($L3437="Nso",0,VLOOKUP($A3433,'Result Entry'!$B$9:$FW$108,83,0)))</f>
        <v>0.0</v>
      </c>
      <c r="Y3453" s="2041">
        <f>VLOOKUP($A3433,'Result Entry'!$B$9:$FW$108,73,0)</f>
        <v>0.0</v>
      </c>
    </row>
    <row r="3454" spans="8:8" s="1538" ht="33.75" customFormat="1" customHeight="1">
      <c r="A3454" s="1954"/>
      <c r="B3454" s="1986" t="s">
        <v>70</v>
      </c>
      <c r="C3454" s="2050">
        <f>IF(Y3454&gt;=1,'Result Entry'!$CN$3,0)</f>
        <v>0.0</v>
      </c>
      <c r="D3454" s="2040"/>
      <c r="E3454" s="2051">
        <f>IF($L3437="TC",0,IF($L3437="Nso",0,VLOOKUP($A3433,'Result Entry'!$B$9:$FW$108,91,0)))</f>
        <v>0.0</v>
      </c>
      <c r="F3454" s="2052">
        <f>IF($L3437="TC",0,IF($L3437="Nso",0,VLOOKUP($A3433,'Result Entry'!$B$9:$FW$108,92,0)))</f>
        <v>0.0</v>
      </c>
      <c r="G3454" s="2052">
        <f>IF($L3437="TC",0,IF($L3437="Nso",0,VLOOKUP($A3433,'Result Entry'!$B$9:$FW$108,93,0)))</f>
        <v>0.0</v>
      </c>
      <c r="H3454" s="2053">
        <f t="shared" si="440"/>
        <v>0.0</v>
      </c>
      <c r="I3454" s="2054" t="str">
        <f>CONCATENATE(U3454,"/",'Result Entry'!$CR$7)</f>
        <v>0/70</v>
      </c>
      <c r="J3454" s="2055" t="str">
        <f>IF(V3454=0,"--",CONCATENATE(V3454,"/",'Result Entry'!$CS$7))</f>
        <v>--</v>
      </c>
      <c r="K3454" s="2056">
        <f t="shared" si="441"/>
        <v>0.0</v>
      </c>
      <c r="L3454" s="2057">
        <f t="shared" si="442"/>
        <v>0.0</v>
      </c>
      <c r="M3454" s="2054" t="str">
        <f>CONCATENATE(W3454,"/",'Result Entry'!$CV$7)</f>
        <v>0/100</v>
      </c>
      <c r="N3454" s="2055" t="str">
        <f>IF(X3454=0,"--",CONCATENATE(X3454,"/",'Result Entry'!$CW$7))</f>
        <v>--</v>
      </c>
      <c r="O3454" s="2053">
        <f t="shared" si="443"/>
        <v>0.0</v>
      </c>
      <c r="P3454" s="2058">
        <f t="shared" si="444"/>
        <v>0.0</v>
      </c>
      <c r="Q3454" s="2059" t="str">
        <f>IF($L3437="TC",0,IF($L3437="Nso",0,VLOOKUP($A3433,'Result Entry'!$B$9:$FW$108,106,0)))</f>
        <v/>
      </c>
      <c r="R3454" s="610"/>
      <c r="U3454" s="2051">
        <f>IF($L3437="TC",0,IF($L3437="Nso",0,VLOOKUP($A3433,'Result Entry'!$B$9:$FW$108,95,0)))</f>
        <v>0.0</v>
      </c>
      <c r="V3454" s="2051">
        <f>IF($L3437="TC",0,IF($L3437="Nso",0,VLOOKUP($A3433,'Result Entry'!$B$9:$FW$108,96,0)))</f>
        <v>0.0</v>
      </c>
      <c r="W3454" s="2051">
        <f>IF($L3437="TC",0,IF($L3437="Nso",0,VLOOKUP($A3433,'Result Entry'!$B$9:$FW$108,99,0)))</f>
        <v>0.0</v>
      </c>
      <c r="X3454" s="2051">
        <f>IF($L3437="TC",0,IF($L3437="Nso",0,VLOOKUP($A3433,'Result Entry'!$B$9:$FW$108,100,0)))</f>
        <v>0.0</v>
      </c>
      <c r="Y3454" s="2051">
        <f>VLOOKUP($A3433,'Result Entry'!$B$9:$FW$108,90,0)</f>
        <v>0.0</v>
      </c>
    </row>
    <row r="3455" spans="8:8" s="1538" ht="33.75" customFormat="1" customHeight="1">
      <c r="A3455" s="1954"/>
      <c r="B3455" s="1986" t="s">
        <v>70</v>
      </c>
      <c r="C3455" s="1554">
        <f>IF(Y3455&gt;=1,'Result Entry'!$DE$3,0)</f>
        <v>0.0</v>
      </c>
      <c r="D3455" s="2040"/>
      <c r="E3455" s="1739">
        <f>IF($L3437="TC",0,IF($L3437="Nso",0,VLOOKUP($A3433,'Result Entry'!$B$9:$FW$108,108,0)))</f>
        <v>0.0</v>
      </c>
      <c r="F3455" s="1740">
        <f>IF($L3437="TC",0,IF($L3437="Nso",0,VLOOKUP($A3433,'Result Entry'!$B$9:$FW$108,109,0)))</f>
        <v>0.0</v>
      </c>
      <c r="G3455" s="1740">
        <f>IF($L3437="TC",0,IF($L3437="Nso",0,VLOOKUP($A3433,'Result Entry'!$B$9:$FW$108,110,0)))</f>
        <v>0.0</v>
      </c>
      <c r="H3455" s="2060">
        <f t="shared" si="440"/>
        <v>0.0</v>
      </c>
      <c r="I3455" s="2061" t="str">
        <f>CONCATENATE(U3455,"/",'Result Entry'!$DI$7)</f>
        <v>0/70</v>
      </c>
      <c r="J3455" s="2062" t="str">
        <f>IF(V3455=0,"--",CONCATENATE(V3455,"/",'Result Entry'!$DJ$7))</f>
        <v>--</v>
      </c>
      <c r="K3455" s="2063">
        <f t="shared" si="441"/>
        <v>0.0</v>
      </c>
      <c r="L3455" s="2064">
        <f t="shared" si="442"/>
        <v>0.0</v>
      </c>
      <c r="M3455" s="2061" t="str">
        <f>CONCATENATE(W3455,"/",'Result Entry'!$DM$7)</f>
        <v>0/100</v>
      </c>
      <c r="N3455" s="2062" t="str">
        <f>IF(X3455=0,"--",CONCATENATE(X3455,"/",'Result Entry'!$DN$7))</f>
        <v>--</v>
      </c>
      <c r="O3455" s="2060">
        <f t="shared" si="443"/>
        <v>0.0</v>
      </c>
      <c r="P3455" s="1746">
        <f t="shared" si="444"/>
        <v>0.0</v>
      </c>
      <c r="Q3455" s="2032" t="str">
        <f>IF($L3437="TC",0,IF($L3437="Nso",0,VLOOKUP($A3433,'Result Entry'!$B$9:$FW$108,123,0)))</f>
        <v/>
      </c>
      <c r="R3455" s="610"/>
      <c r="U3455" s="2065">
        <f>IF($L3437="TC",0,IF($L3437="Nso",0,VLOOKUP($A3433,'Result Entry'!$B$9:$FW$108,112,0)))</f>
        <v>0.0</v>
      </c>
      <c r="V3455" s="2065">
        <f>IF($L3437="TC",0,IF($L3437="Nso",0,VLOOKUP($A3433,'Result Entry'!$B$9:$FW$108,113,0)))</f>
        <v>0.0</v>
      </c>
      <c r="W3455" s="2065">
        <f>IF($L3437="TC",0,IF($L3437="Nso",0,VLOOKUP($A3433,'Result Entry'!$B$9:$FW$108,116,0)))</f>
        <v>0.0</v>
      </c>
      <c r="X3455" s="2065">
        <f>IF($L3437="TC",0,IF($L3437="Nso",0,VLOOKUP($A3433,'Result Entry'!$B$9:$FW$108,117,0)))</f>
        <v>0.0</v>
      </c>
      <c r="Y3455" s="2065">
        <f>VLOOKUP($A3433,'Result Entry'!$B$9:$FW$108,107,0)</f>
        <v>0.0</v>
      </c>
    </row>
    <row r="3456" spans="8:8" ht="33.75" customHeight="1">
      <c r="A3456" s="1954"/>
      <c r="B3456" s="1986" t="s">
        <v>70</v>
      </c>
      <c r="C3456" s="1565" t="s">
        <v>78</v>
      </c>
      <c r="D3456" s="1566"/>
      <c r="E3456" s="1567"/>
      <c r="F3456" s="1747" t="s">
        <v>79</v>
      </c>
      <c r="G3456" s="2066"/>
      <c r="H3456" s="1748"/>
      <c r="I3456" s="1747" t="s">
        <v>80</v>
      </c>
      <c r="J3456" s="1749"/>
      <c r="K3456" s="2067" t="s">
        <v>42</v>
      </c>
      <c r="L3456" s="2068"/>
      <c r="M3456" s="2067" t="s">
        <v>92</v>
      </c>
      <c r="N3456" s="1753"/>
      <c r="O3456" s="1752" t="s">
        <v>40</v>
      </c>
      <c r="P3456" s="1753"/>
      <c r="Q3456" s="2069" t="s">
        <v>44</v>
      </c>
      <c r="R3456" s="610"/>
    </row>
    <row r="3457" spans="8:8" ht="33.75" customHeight="1">
      <c r="A3457" s="1954"/>
      <c r="B3457" s="1986" t="s">
        <v>70</v>
      </c>
      <c r="C3457" s="1577"/>
      <c r="D3457" s="1578"/>
      <c r="E3457" s="1579"/>
      <c r="F3457" s="1755">
        <f>IF($L3437="TC",0,IF($L3437="Nso",0,VLOOKUP($A3433,'Result Entry'!$B$9:$FW$108,171,0)))</f>
        <v>0.0</v>
      </c>
      <c r="G3457" s="2070"/>
      <c r="H3457" s="1756"/>
      <c r="I3457" s="2071">
        <f>IF($L3437="TC",0,IF($L3437="Nso",0,VLOOKUP($A3433,'Result Entry'!$B$9:$FW$108,172,0)))</f>
        <v>0.0</v>
      </c>
      <c r="J3457" s="2072"/>
      <c r="K3457" s="2073">
        <f>IF($L3437="TC",0,IF($L3437="Nso",0,VLOOKUP($A3433,'Result Entry'!$B$9:$FW$108,173,0)))</f>
        <v>0.0</v>
      </c>
      <c r="L3457" s="2074"/>
      <c r="M3457" s="2075" t="str">
        <f>IF($L3437="TC",0,IF($L3437="Nso",0,VLOOKUP($A3433,'Result Entry'!$B$9:$FW$108,174,0)))</f>
        <v/>
      </c>
      <c r="N3457" s="2076"/>
      <c r="O3457" s="1535" t="str">
        <f>VLOOKUP($A3433,'Result Entry'!$B$9:$FW$108,175,0)</f>
        <v/>
      </c>
      <c r="P3457" s="1534"/>
      <c r="Q3457" s="2077" t="str">
        <f>IF($L3437="TC",0,IF($L3437="Nso",0,VLOOKUP($A3433,'Result Entry'!$B$9:$FW$108,177,0)))</f>
        <v/>
      </c>
      <c r="R3457" s="610"/>
    </row>
    <row r="3458" spans="8:8" ht="33.75" customHeight="1">
      <c r="A3458" s="1954"/>
      <c r="B3458" s="1986" t="s">
        <v>70</v>
      </c>
      <c r="C3458" s="2078" t="s">
        <v>59</v>
      </c>
      <c r="D3458" s="2079"/>
      <c r="E3458" s="2079"/>
      <c r="F3458" s="2079"/>
      <c r="G3458" s="2079"/>
      <c r="H3458" s="2079"/>
      <c r="I3458" s="2080"/>
      <c r="J3458" s="1592" t="s">
        <v>60</v>
      </c>
      <c r="K3458" s="1592"/>
      <c r="L3458" s="1592"/>
      <c r="M3458" s="1593"/>
      <c r="N3458" s="1760">
        <f>VLOOKUP($A3433,'Result Entry'!$B$9:$FW$108,168,0)</f>
        <v>0.0</v>
      </c>
      <c r="O3458" s="1761"/>
      <c r="P3458" s="2081" t="s">
        <v>38</v>
      </c>
      <c r="Q3458" s="2082"/>
      <c r="R3458" s="610"/>
    </row>
    <row r="3459" spans="8:8" ht="33.75" customHeight="1">
      <c r="A3459" s="1954"/>
      <c r="B3459" s="1986" t="s">
        <v>70</v>
      </c>
      <c r="C3459" s="1598" t="s">
        <v>244</v>
      </c>
      <c r="D3459" s="1599"/>
      <c r="E3459" s="1599"/>
      <c r="F3459" s="2083" t="s">
        <v>158</v>
      </c>
      <c r="G3459" s="2084"/>
      <c r="H3459" s="2085"/>
      <c r="I3459" s="2086" t="s">
        <v>242</v>
      </c>
      <c r="J3459" s="1603" t="s">
        <v>61</v>
      </c>
      <c r="K3459" s="1603"/>
      <c r="L3459" s="1603"/>
      <c r="M3459" s="1604"/>
      <c r="N3459" s="1762">
        <f>VLOOKUP($A3433,'Result Entry'!$B$9:$FW$108,169,0)</f>
        <v>0.0</v>
      </c>
      <c r="O3459" s="1763"/>
      <c r="P3459" s="1607" t="str">
        <f>VLOOKUP($A3433,'Result Entry'!$B$9:$FW$108,170,0)</f>
        <v/>
      </c>
      <c r="Q3459" s="2087"/>
      <c r="R3459" s="610"/>
    </row>
    <row r="3460" spans="8:8" ht="33.75" customHeight="1">
      <c r="A3460" s="1954"/>
      <c r="B3460" s="1986" t="s">
        <v>70</v>
      </c>
      <c r="C3460" s="1598"/>
      <c r="D3460" s="1599"/>
      <c r="E3460" s="1599"/>
      <c r="F3460" s="2088"/>
      <c r="G3460" s="2089"/>
      <c r="H3460" s="2090"/>
      <c r="I3460" s="2091" t="s">
        <v>100</v>
      </c>
      <c r="J3460" s="1612" t="s">
        <v>62</v>
      </c>
      <c r="K3460" s="1612"/>
      <c r="L3460" s="1612"/>
      <c r="M3460" s="1613"/>
      <c r="N3460" s="2092">
        <f>IF($L3437="TC","Transferred",IF($L3437="Nso","NameSeparated",VLOOKUP($A3433,'Result Entry'!$B$9:$FW$108,178,0)))</f>
        <v>0.0</v>
      </c>
      <c r="O3460" s="2092"/>
      <c r="P3460" s="2092"/>
      <c r="Q3460" s="2093"/>
      <c r="R3460" s="610"/>
    </row>
    <row r="3461" spans="8:8" ht="33.75" customHeight="1">
      <c r="A3461" s="1954"/>
      <c r="B3461" s="1986" t="s">
        <v>70</v>
      </c>
      <c r="C3461" s="1766" t="str">
        <f>'Result Entry'!$DU$3</f>
        <v>Foundation Of Information Tech.</v>
      </c>
      <c r="D3461" s="1767"/>
      <c r="E3461" s="1768"/>
      <c r="F3461" s="1769" t="str">
        <f>IF(OR($L3437="TC",$L3437="Nso"),"",VLOOKUP($A3433,'Result Entry'!$B$9:$GS$108,196,0))</f>
        <v>0/200</v>
      </c>
      <c r="G3461" s="1769"/>
      <c r="H3461" s="1769"/>
      <c r="I3461" s="1770" t="str">
        <f>IF(F3461="","",VLOOKUP($A3433,'Result Entry'!$B$9:$GS$108,137,0))</f>
        <v/>
      </c>
      <c r="J3461" s="1621" t="s">
        <v>72</v>
      </c>
      <c r="K3461" s="1621"/>
      <c r="L3461" s="1621"/>
      <c r="M3461" s="1622"/>
      <c r="N3461" s="2094">
        <f>'Result Entry'!$T$2</f>
        <v>45041.0</v>
      </c>
      <c r="O3461" s="2095"/>
      <c r="P3461" s="2095"/>
      <c r="Q3461" s="2096"/>
      <c r="R3461" s="610"/>
    </row>
    <row r="3462" spans="8:8" ht="33.75" customHeight="1">
      <c r="A3462" s="1954"/>
      <c r="B3462" s="1986" t="s">
        <v>70</v>
      </c>
      <c r="C3462" s="1774" t="str">
        <f>'Result Entry'!$EI$3</f>
        <v>G.I.A.I.-II</v>
      </c>
      <c r="D3462" s="1775"/>
      <c r="E3462" s="1776"/>
      <c r="F3462" s="1769" t="str">
        <f>IF(OR($L3437="TC",$L3437="Nso"),"",VLOOKUP($A3433,'Result Entry'!$B$9:$GS$108,200,0))</f>
        <v>0/200</v>
      </c>
      <c r="G3462" s="1769"/>
      <c r="H3462" s="1769"/>
      <c r="I3462" s="1770" t="str">
        <f>IF(F3462="","",VLOOKUP($A3433,'Result Entry'!$B$9:$GS$108,149,0))</f>
        <v/>
      </c>
      <c r="J3462" s="1626"/>
      <c r="K3462" s="1627"/>
      <c r="L3462" s="1627"/>
      <c r="M3462" s="1627"/>
      <c r="N3462" s="1627"/>
      <c r="O3462" s="1627"/>
      <c r="P3462" s="1627"/>
      <c r="Q3462" s="2097"/>
      <c r="R3462" s="610"/>
    </row>
    <row r="3463" spans="8:8" ht="33.75" customHeight="1">
      <c r="A3463" s="1954"/>
      <c r="B3463" s="1986" t="s">
        <v>70</v>
      </c>
      <c r="C3463" s="1774" t="str">
        <f>'Result Entry'!$EU$3</f>
        <v>SOC.SER.PLAN</v>
      </c>
      <c r="D3463" s="1775"/>
      <c r="E3463" s="1776"/>
      <c r="F3463" s="1769" t="str">
        <f>IF(OR($L3437="TC",$L3437="Nso"),"",VLOOKUP($A3433,'Result Entry'!$B$9:$HS$108,204,0))</f>
        <v>0/200</v>
      </c>
      <c r="G3463" s="1769"/>
      <c r="H3463" s="1769"/>
      <c r="I3463" s="1770" t="str">
        <f>IF(F3463="","",VLOOKUP($A3433,'Result Entry'!$B$9:$GS$108,161,0))</f>
        <v/>
      </c>
      <c r="J3463" s="1629" t="s">
        <v>175</v>
      </c>
      <c r="K3463" s="2098"/>
      <c r="L3463" s="2098"/>
      <c r="M3463" s="1630"/>
      <c r="N3463" s="2099"/>
      <c r="O3463" s="2100"/>
      <c r="P3463" s="2100"/>
      <c r="Q3463" s="2101"/>
      <c r="R3463" s="610"/>
    </row>
    <row r="3464" spans="8:8" ht="33.75" customHeight="1">
      <c r="A3464" s="1954"/>
      <c r="B3464" s="1986" t="s">
        <v>70</v>
      </c>
      <c r="C3464" s="1774" t="str">
        <f>'Result Entry'!$FG$3</f>
        <v>Jeewan Kaushal</v>
      </c>
      <c r="D3464" s="1775"/>
      <c r="E3464" s="1776"/>
      <c r="F3464" s="1769" t="str">
        <f>IF(OR($L3437="TC",$L3437="Nso"),"",VLOOKUP($A3433,'Result Entry'!$B$9:$HS$108,208,0))</f>
        <v>0/100</v>
      </c>
      <c r="G3464" s="1769"/>
      <c r="H3464" s="1769"/>
      <c r="I3464" s="1770" t="str">
        <f>IF(F3464="","",VLOOKUP($A3433,'Result Entry'!$B$9:$HS$108,167,0))</f>
        <v/>
      </c>
      <c r="J3464" s="1629" t="s">
        <v>149</v>
      </c>
      <c r="K3464" s="2098"/>
      <c r="L3464" s="2098"/>
      <c r="M3464" s="1630"/>
      <c r="N3464" s="1630"/>
      <c r="O3464" s="1630"/>
      <c r="P3464" s="1630"/>
      <c r="Q3464" s="2102"/>
      <c r="R3464" s="610"/>
    </row>
    <row r="3465" spans="8:8" ht="33.75" customHeight="1">
      <c r="A3465" s="1954"/>
      <c r="B3465" s="1986" t="s">
        <v>70</v>
      </c>
      <c r="C3465" s="1777" t="s">
        <v>181</v>
      </c>
      <c r="D3465" s="1778"/>
      <c r="E3465" s="1779"/>
      <c r="F3465" s="2103" t="s">
        <v>182</v>
      </c>
      <c r="G3465" s="2104"/>
      <c r="H3465" s="2105"/>
      <c r="I3465" s="1782" t="s">
        <v>31</v>
      </c>
      <c r="J3465" s="1629" t="s">
        <v>176</v>
      </c>
      <c r="K3465" s="2098"/>
      <c r="L3465" s="2098"/>
      <c r="M3465" s="1630"/>
      <c r="N3465" s="1630"/>
      <c r="O3465" s="1630"/>
      <c r="P3465" s="1630"/>
      <c r="Q3465" s="2102"/>
      <c r="R3465" s="610"/>
    </row>
    <row r="3466" spans="8:8" ht="33.75" customHeight="1">
      <c r="A3466" s="1954"/>
      <c r="B3466" s="1986" t="s">
        <v>70</v>
      </c>
      <c r="C3466" s="1783"/>
      <c r="D3466" s="1784"/>
      <c r="E3466" s="1785"/>
      <c r="F3466" s="1786" t="s">
        <v>245</v>
      </c>
      <c r="G3466" s="2106"/>
      <c r="H3466" s="1787"/>
      <c r="I3466" s="1788" t="s">
        <v>63</v>
      </c>
      <c r="J3466" s="1647" t="s">
        <v>68</v>
      </c>
      <c r="K3466" s="1648"/>
      <c r="L3466" s="1648"/>
      <c r="M3466" s="1648"/>
      <c r="N3466" s="1648"/>
      <c r="O3466" s="1648"/>
      <c r="P3466" s="1648"/>
      <c r="Q3466" s="2107"/>
      <c r="R3466" s="610"/>
    </row>
    <row r="3467" spans="8:8" ht="33.75" customHeight="1">
      <c r="A3467" s="1954"/>
      <c r="B3467" s="1986" t="s">
        <v>70</v>
      </c>
      <c r="C3467" s="1783"/>
      <c r="D3467" s="1784"/>
      <c r="E3467" s="1785"/>
      <c r="F3467" s="1786" t="s">
        <v>246</v>
      </c>
      <c r="G3467" s="2106"/>
      <c r="H3467" s="1787"/>
      <c r="I3467" s="1788" t="s">
        <v>64</v>
      </c>
      <c r="J3467" s="1650"/>
      <c r="K3467" s="1651"/>
      <c r="L3467" s="1651"/>
      <c r="M3467" s="1651"/>
      <c r="N3467" s="1651"/>
      <c r="O3467" s="1651"/>
      <c r="P3467" s="1651"/>
      <c r="Q3467" s="2108"/>
      <c r="R3467" s="610"/>
    </row>
    <row r="3468" spans="8:8" ht="33.75" customHeight="1">
      <c r="A3468" s="1954"/>
      <c r="B3468" s="1986" t="s">
        <v>70</v>
      </c>
      <c r="C3468" s="1783"/>
      <c r="D3468" s="1784"/>
      <c r="E3468" s="1785"/>
      <c r="F3468" s="1786" t="s">
        <v>247</v>
      </c>
      <c r="G3468" s="2106"/>
      <c r="H3468" s="1787"/>
      <c r="I3468" s="1788" t="s">
        <v>66</v>
      </c>
      <c r="J3468" s="1650"/>
      <c r="K3468" s="1651"/>
      <c r="L3468" s="1651"/>
      <c r="M3468" s="1651"/>
      <c r="N3468" s="1651"/>
      <c r="O3468" s="1651"/>
      <c r="P3468" s="1651"/>
      <c r="Q3468" s="2108"/>
      <c r="R3468" s="610"/>
    </row>
    <row r="3469" spans="8:8" ht="33.75" customHeight="1">
      <c r="A3469" s="1954"/>
      <c r="B3469" s="1986" t="s">
        <v>70</v>
      </c>
      <c r="C3469" s="1783"/>
      <c r="D3469" s="1784"/>
      <c r="E3469" s="1785"/>
      <c r="F3469" s="1786" t="s">
        <v>248</v>
      </c>
      <c r="G3469" s="2106"/>
      <c r="H3469" s="1787"/>
      <c r="I3469" s="1788" t="s">
        <v>65</v>
      </c>
      <c r="J3469" s="1653" t="s">
        <v>81</v>
      </c>
      <c r="K3469" s="1654"/>
      <c r="L3469" s="1654"/>
      <c r="M3469" s="1654"/>
      <c r="N3469" s="1654"/>
      <c r="O3469" s="1654"/>
      <c r="P3469" s="1654"/>
      <c r="Q3469" s="2109"/>
      <c r="R3469" s="610"/>
    </row>
    <row r="3470" spans="8:8" ht="33.75" customHeight="1">
      <c r="A3470" s="1954"/>
      <c r="B3470" s="2110" t="s">
        <v>70</v>
      </c>
      <c r="C3470" s="2111"/>
      <c r="D3470" s="2112"/>
      <c r="E3470" s="2113"/>
      <c r="F3470" s="2114"/>
      <c r="G3470" s="2115"/>
      <c r="H3470" s="2115"/>
      <c r="I3470" s="2116"/>
      <c r="J3470" s="2117"/>
      <c r="K3470" s="2118"/>
      <c r="L3470" s="2118"/>
      <c r="M3470" s="2118"/>
      <c r="N3470" s="2118"/>
      <c r="O3470" s="2118"/>
      <c r="P3470" s="2118"/>
      <c r="Q3470" s="2119"/>
      <c r="R3470" s="610"/>
    </row>
    <row r="3471" spans="8:8" s="927" ht="48.75" customFormat="1" customHeight="1">
      <c r="A3471" s="1439"/>
      <c r="B3471" s="2120"/>
      <c r="C3471" s="2120"/>
      <c r="D3471" s="2120"/>
      <c r="E3471" s="2120"/>
      <c r="F3471" s="2120"/>
      <c r="G3471" s="2120"/>
      <c r="H3471" s="2120"/>
      <c r="I3471" s="2120"/>
      <c r="J3471" s="2120"/>
      <c r="K3471" s="2120"/>
      <c r="L3471" s="2120"/>
      <c r="M3471" s="2120"/>
      <c r="N3471" s="2120"/>
      <c r="O3471" s="2120"/>
      <c r="P3471" s="2120"/>
      <c r="Q3471" s="2120"/>
      <c r="R3471" s="610"/>
    </row>
    <row r="3472" spans="8:8" ht="9.75" customHeight="1">
      <c r="A3472" s="1949">
        <f>A3433+1</f>
        <v>90.0</v>
      </c>
      <c r="B3472" s="1949"/>
      <c r="C3472" s="1949"/>
      <c r="D3472" s="1949"/>
      <c r="E3472" s="1949"/>
      <c r="F3472" s="1949"/>
      <c r="G3472" s="1949"/>
      <c r="H3472" s="1949"/>
      <c r="I3472" s="1949"/>
      <c r="J3472" s="1949"/>
      <c r="K3472" s="1949"/>
      <c r="L3472" s="1949"/>
      <c r="M3472" s="1949"/>
      <c r="N3472" s="1949"/>
      <c r="O3472" s="1949"/>
      <c r="P3472" s="1949"/>
      <c r="Q3472" s="1949"/>
      <c r="R3472" s="1949"/>
    </row>
    <row r="3473" spans="8:8" ht="16.5" customHeight="1">
      <c r="A3473" s="1950"/>
      <c r="B3473" s="1951" t="s">
        <v>51</v>
      </c>
      <c r="C3473" s="1952"/>
      <c r="D3473" s="1952"/>
      <c r="E3473" s="1952"/>
      <c r="F3473" s="1952"/>
      <c r="G3473" s="1952"/>
      <c r="H3473" s="1952"/>
      <c r="I3473" s="1952"/>
      <c r="J3473" s="1952"/>
      <c r="K3473" s="1952"/>
      <c r="L3473" s="1952"/>
      <c r="M3473" s="1952"/>
      <c r="N3473" s="1952"/>
      <c r="O3473" s="1952"/>
      <c r="P3473" s="1952"/>
      <c r="Q3473" s="1953"/>
      <c r="R3473" s="610"/>
    </row>
    <row r="3474" spans="8:8" ht="62.25" customHeight="1">
      <c r="A3474" s="1954"/>
      <c r="B3474" s="1955"/>
      <c r="C3474" s="1956"/>
      <c r="D3474" s="1957" t="str">
        <f>Master!$E$8</f>
        <v>Govt. Sr. Secondary School </v>
      </c>
      <c r="E3474" s="1958"/>
      <c r="F3474" s="1958"/>
      <c r="G3474" s="1958"/>
      <c r="H3474" s="1958"/>
      <c r="I3474" s="1958"/>
      <c r="J3474" s="1958"/>
      <c r="K3474" s="1958"/>
      <c r="L3474" s="1958"/>
      <c r="M3474" s="1958"/>
      <c r="N3474" s="1958"/>
      <c r="O3474" s="1958"/>
      <c r="P3474" s="1958"/>
      <c r="Q3474" s="1959"/>
      <c r="R3474" s="610"/>
    </row>
    <row r="3475" spans="8:8" ht="33.0" customHeight="1">
      <c r="A3475" s="1954"/>
      <c r="B3475" s="1960"/>
      <c r="C3475" s="1961"/>
      <c r="D3475" s="1962" t="str">
        <f>Master!$E$11</f>
        <v>P.S.-Bapini (Jodhpur)</v>
      </c>
      <c r="E3475" s="1962"/>
      <c r="F3475" s="1962"/>
      <c r="G3475" s="1962"/>
      <c r="H3475" s="1962"/>
      <c r="I3475" s="1962"/>
      <c r="J3475" s="1962"/>
      <c r="K3475" s="1962"/>
      <c r="L3475" s="1962"/>
      <c r="M3475" s="1962"/>
      <c r="N3475" s="1962"/>
      <c r="O3475" s="1962"/>
      <c r="P3475" s="1962"/>
      <c r="Q3475" s="1963"/>
      <c r="R3475" s="610"/>
    </row>
    <row r="3476" spans="8:8" ht="21.75" customHeight="1">
      <c r="A3476" s="1954"/>
      <c r="B3476" s="1964"/>
      <c r="C3476" s="1965" t="s">
        <v>151</v>
      </c>
      <c r="D3476" s="1966"/>
      <c r="E3476" s="1966"/>
      <c r="F3476" s="1966"/>
      <c r="G3476" s="1966"/>
      <c r="H3476" s="1967"/>
      <c r="I3476" s="1968" t="s">
        <v>128</v>
      </c>
      <c r="J3476" s="1969"/>
      <c r="K3476" s="1969"/>
      <c r="L3476" s="1970">
        <f>VLOOKUP(A3472,'Result Entry'!$B$6:$K$108,6,0)</f>
        <v>0.0</v>
      </c>
      <c r="M3476" s="1971"/>
      <c r="N3476" s="1972" t="s">
        <v>69</v>
      </c>
      <c r="O3476" s="1973"/>
      <c r="P3476" s="1974">
        <f>Master!$E$14</f>
        <v>8.151106901E9</v>
      </c>
      <c r="Q3476" s="1975"/>
      <c r="R3476" s="610"/>
    </row>
    <row r="3477" spans="8:8" ht="21.75" customHeight="1">
      <c r="A3477" s="1954"/>
      <c r="B3477" s="1976"/>
      <c r="C3477" s="1965"/>
      <c r="D3477" s="1966"/>
      <c r="E3477" s="1966"/>
      <c r="F3477" s="1966"/>
      <c r="G3477" s="1966"/>
      <c r="H3477" s="1967"/>
      <c r="I3477" s="1968"/>
      <c r="J3477" s="1969"/>
      <c r="K3477" s="1969"/>
      <c r="L3477" s="1970"/>
      <c r="M3477" s="1971"/>
      <c r="N3477" s="1470" t="s">
        <v>67</v>
      </c>
      <c r="O3477" s="1471"/>
      <c r="P3477" s="1472"/>
      <c r="Q3477" s="1977"/>
      <c r="R3477" s="610"/>
    </row>
    <row r="3478" spans="8:8" ht="21.75" customHeight="1">
      <c r="A3478" s="1954"/>
      <c r="B3478" s="1976"/>
      <c r="C3478" s="1978"/>
      <c r="D3478" s="1979"/>
      <c r="E3478" s="1979"/>
      <c r="F3478" s="1979"/>
      <c r="G3478" s="1979"/>
      <c r="H3478" s="1980"/>
      <c r="I3478" s="1981"/>
      <c r="J3478" s="1982"/>
      <c r="K3478" s="1982"/>
      <c r="L3478" s="1983"/>
      <c r="M3478" s="1984"/>
      <c r="N3478" s="1479" t="s">
        <v>52</v>
      </c>
      <c r="O3478" s="1480"/>
      <c r="P3478" s="1481" t="str">
        <f>Master!$E$6</f>
        <v>2022-23</v>
      </c>
      <c r="Q3478" s="1985"/>
      <c r="R3478" s="610"/>
    </row>
    <row r="3479" spans="8:8" ht="33.75" customHeight="1">
      <c r="A3479" s="1954"/>
      <c r="B3479" s="1986" t="s">
        <v>70</v>
      </c>
      <c r="C3479" s="1677" t="s">
        <v>21</v>
      </c>
      <c r="D3479" s="1678"/>
      <c r="E3479" s="1678"/>
      <c r="F3479" s="1678"/>
      <c r="G3479" s="1679"/>
      <c r="H3479" s="1680" t="s">
        <v>150</v>
      </c>
      <c r="I3479" s="1681">
        <f>VLOOKUP($A3472,'Result Entry'!$B$9:$FW$108,4,0)</f>
        <v>0.0</v>
      </c>
      <c r="J3479" s="1681"/>
      <c r="K3479" s="1681"/>
      <c r="L3479" s="1681"/>
      <c r="M3479" s="1681"/>
      <c r="N3479" s="1681"/>
      <c r="O3479" s="1681"/>
      <c r="P3479" s="1681"/>
      <c r="Q3479" s="1987"/>
      <c r="R3479" s="610"/>
    </row>
    <row r="3480" spans="8:8" ht="33.75" customHeight="1">
      <c r="A3480" s="1954"/>
      <c r="B3480" s="1986" t="s">
        <v>70</v>
      </c>
      <c r="C3480" s="1683" t="s">
        <v>23</v>
      </c>
      <c r="D3480" s="1684"/>
      <c r="E3480" s="1684"/>
      <c r="F3480" s="1684"/>
      <c r="G3480" s="1685"/>
      <c r="H3480" s="1686" t="s">
        <v>150</v>
      </c>
      <c r="I3480" s="1687">
        <f>VLOOKUP($A3472,'Result Entry'!$B$9:$FW$108,7,0)</f>
        <v>0.0</v>
      </c>
      <c r="J3480" s="1687"/>
      <c r="K3480" s="1687"/>
      <c r="L3480" s="1687"/>
      <c r="M3480" s="1687"/>
      <c r="N3480" s="1687"/>
      <c r="O3480" s="1687"/>
      <c r="P3480" s="1687"/>
      <c r="Q3480" s="1988"/>
      <c r="R3480" s="610"/>
    </row>
    <row r="3481" spans="8:8" ht="33.75" customHeight="1">
      <c r="A3481" s="1954"/>
      <c r="B3481" s="1986" t="s">
        <v>70</v>
      </c>
      <c r="C3481" s="1683" t="s">
        <v>24</v>
      </c>
      <c r="D3481" s="1684"/>
      <c r="E3481" s="1684"/>
      <c r="F3481" s="1684"/>
      <c r="G3481" s="1685"/>
      <c r="H3481" s="1686" t="s">
        <v>150</v>
      </c>
      <c r="I3481" s="1687">
        <f>VLOOKUP($A3472,'Result Entry'!$B$9:$FW$108,8,0)</f>
        <v>0.0</v>
      </c>
      <c r="J3481" s="1687"/>
      <c r="K3481" s="1687"/>
      <c r="L3481" s="1687"/>
      <c r="M3481" s="1687"/>
      <c r="N3481" s="1687"/>
      <c r="O3481" s="1687"/>
      <c r="P3481" s="1687"/>
      <c r="Q3481" s="1988"/>
      <c r="R3481" s="610"/>
    </row>
    <row r="3482" spans="8:8" ht="33.75" customHeight="1">
      <c r="A3482" s="1954"/>
      <c r="B3482" s="1986" t="s">
        <v>70</v>
      </c>
      <c r="C3482" s="1683" t="s">
        <v>53</v>
      </c>
      <c r="D3482" s="1684"/>
      <c r="E3482" s="1684"/>
      <c r="F3482" s="1684"/>
      <c r="G3482" s="1685"/>
      <c r="H3482" s="1686" t="s">
        <v>150</v>
      </c>
      <c r="I3482" s="1687">
        <f>VLOOKUP($A3472,'Result Entry'!$B$9:$FW$108,9,0)</f>
        <v>0.0</v>
      </c>
      <c r="J3482" s="1687"/>
      <c r="K3482" s="1687"/>
      <c r="L3482" s="1687"/>
      <c r="M3482" s="1687"/>
      <c r="N3482" s="1687"/>
      <c r="O3482" s="1687"/>
      <c r="P3482" s="1687"/>
      <c r="Q3482" s="1988"/>
      <c r="R3482" s="610"/>
    </row>
    <row r="3483" spans="8:8" ht="33.75" customHeight="1">
      <c r="A3483" s="1954"/>
      <c r="B3483" s="1986" t="s">
        <v>70</v>
      </c>
      <c r="C3483" s="1683" t="s">
        <v>54</v>
      </c>
      <c r="D3483" s="1684"/>
      <c r="E3483" s="1684"/>
      <c r="F3483" s="1684"/>
      <c r="G3483" s="1685"/>
      <c r="H3483" s="1686" t="s">
        <v>150</v>
      </c>
      <c r="I3483" s="1689" t="str">
        <f>CONCATENATE('Result Entry'!$G$4,'Result Entry'!$J$4)</f>
        <v>11(A)</v>
      </c>
      <c r="J3483" s="1687"/>
      <c r="K3483" s="1687"/>
      <c r="L3483" s="1687"/>
      <c r="M3483" s="1687"/>
      <c r="N3483" s="1687"/>
      <c r="O3483" s="1687"/>
      <c r="P3483" s="1687"/>
      <c r="Q3483" s="1988"/>
      <c r="R3483" s="610"/>
    </row>
    <row r="3484" spans="8:8" ht="33.75" customHeight="1">
      <c r="A3484" s="1954"/>
      <c r="B3484" s="1986" t="s">
        <v>70</v>
      </c>
      <c r="C3484" s="1742" t="s">
        <v>26</v>
      </c>
      <c r="D3484" s="1763"/>
      <c r="E3484" s="1763"/>
      <c r="F3484" s="1763"/>
      <c r="G3484" s="1989"/>
      <c r="H3484" s="1693" t="s">
        <v>150</v>
      </c>
      <c r="I3484" s="1694">
        <f>VLOOKUP($A3472,'Result Entry'!$B$9:$FW$108,10,0)</f>
        <v>0.0</v>
      </c>
      <c r="J3484" s="1694"/>
      <c r="K3484" s="1694"/>
      <c r="L3484" s="1694"/>
      <c r="M3484" s="1694"/>
      <c r="N3484" s="1694"/>
      <c r="O3484" s="1694"/>
      <c r="P3484" s="1694"/>
      <c r="Q3484" s="1990"/>
      <c r="R3484" s="610"/>
    </row>
    <row r="3485" spans="8:8" ht="33.75" customHeight="1">
      <c r="A3485" s="1954"/>
      <c r="B3485" s="1986" t="s">
        <v>70</v>
      </c>
      <c r="C3485" s="1991" t="s">
        <v>244</v>
      </c>
      <c r="D3485" s="1992"/>
      <c r="E3485" s="1993" t="s">
        <v>73</v>
      </c>
      <c r="F3485" s="1994" t="s">
        <v>74</v>
      </c>
      <c r="G3485" s="1994" t="s">
        <v>230</v>
      </c>
      <c r="H3485" s="1995" t="s">
        <v>169</v>
      </c>
      <c r="I3485" s="1701" t="s">
        <v>56</v>
      </c>
      <c r="J3485" s="1996"/>
      <c r="K3485" s="1996"/>
      <c r="L3485" s="1997" t="s">
        <v>231</v>
      </c>
      <c r="M3485" s="1998" t="s">
        <v>85</v>
      </c>
      <c r="N3485" s="1998"/>
      <c r="O3485" s="1999"/>
      <c r="P3485" s="2000" t="s">
        <v>77</v>
      </c>
      <c r="Q3485" s="2001" t="s">
        <v>99</v>
      </c>
      <c r="R3485" s="610"/>
    </row>
    <row r="3486" spans="8:8" ht="33.75" customHeight="1">
      <c r="A3486" s="1954"/>
      <c r="B3486" s="1986" t="s">
        <v>70</v>
      </c>
      <c r="C3486" s="2002"/>
      <c r="D3486" s="2003"/>
      <c r="E3486" s="2004"/>
      <c r="F3486" s="2005"/>
      <c r="G3486" s="2005"/>
      <c r="H3486" s="2006"/>
      <c r="I3486" s="2007" t="s">
        <v>233</v>
      </c>
      <c r="J3486" s="2008" t="s">
        <v>87</v>
      </c>
      <c r="K3486" s="2009" t="s">
        <v>109</v>
      </c>
      <c r="L3486" s="2010"/>
      <c r="M3486" s="2007" t="s">
        <v>233</v>
      </c>
      <c r="N3486" s="2008" t="s">
        <v>87</v>
      </c>
      <c r="O3486" s="2011" t="s">
        <v>110</v>
      </c>
      <c r="P3486" s="2012"/>
      <c r="Q3486" s="2013"/>
      <c r="R3486" s="610"/>
    </row>
    <row r="3487" spans="8:8" s="2014" ht="33.75" customFormat="1" customHeight="1">
      <c r="A3487" s="1954"/>
      <c r="B3487" s="1986" t="s">
        <v>70</v>
      </c>
      <c r="C3487" s="2015" t="s">
        <v>57</v>
      </c>
      <c r="D3487" s="2016"/>
      <c r="E3487" s="2017">
        <f>'Result Entry'!$L$7</f>
        <v>10.0</v>
      </c>
      <c r="F3487" s="2018">
        <f>'Result Entry'!$M$7</f>
        <v>10.0</v>
      </c>
      <c r="G3487" s="2018">
        <f>'Result Entry'!$N$7</f>
        <v>10.0</v>
      </c>
      <c r="H3487" s="2019">
        <f>SUM(E3487:G3487)</f>
        <v>30.0</v>
      </c>
      <c r="I3487" s="2020" t="s">
        <v>243</v>
      </c>
      <c r="J3487" s="2021" t="s">
        <v>243</v>
      </c>
      <c r="K3487" s="2022">
        <f>'Result Entry'!$P$7</f>
        <v>70.0</v>
      </c>
      <c r="L3487" s="2023">
        <f>SUM(H3487,K3487)</f>
        <v>100.0</v>
      </c>
      <c r="M3487" s="2020" t="s">
        <v>243</v>
      </c>
      <c r="N3487" s="2021" t="s">
        <v>243</v>
      </c>
      <c r="O3487" s="2019">
        <f>'Result Entry'!$R$7</f>
        <v>100.0</v>
      </c>
      <c r="P3487" s="2024">
        <f>SUM(L3487,O3487)</f>
        <v>200.0</v>
      </c>
      <c r="Q3487" s="2025"/>
      <c r="R3487" s="610"/>
    </row>
    <row r="3488" spans="8:8" s="1538" ht="33.75" customFormat="1" customHeight="1">
      <c r="A3488" s="1954"/>
      <c r="B3488" s="1986" t="s">
        <v>70</v>
      </c>
      <c r="C3488" s="1540" t="str">
        <f>'Result Entry'!$L$3</f>
        <v>HINDI Comp.</v>
      </c>
      <c r="D3488" s="1541"/>
      <c r="E3488" s="1728">
        <f>IF($L3476="TC",0,IF($L3476="Nso",0,VLOOKUP($A3472,'Result Entry'!$B$9:$FW$108,11,0)))</f>
        <v>0.0</v>
      </c>
      <c r="F3488" s="1729">
        <f>IF($L3476="TC",0,IF($L3476="Nso",0,VLOOKUP($A3472,'Result Entry'!$B$9:$FW$108,12,0)))</f>
        <v>0.0</v>
      </c>
      <c r="G3488" s="1729">
        <f>IF($L3476="TC",0,IF($L3476="Nso",0,VLOOKUP($A3472,'Result Entry'!$B$9:$FW$108,13,0)))</f>
        <v>0.0</v>
      </c>
      <c r="H3488" s="2026">
        <f>SUM(E3488:G3488)</f>
        <v>0.0</v>
      </c>
      <c r="I3488" s="2027" t="str">
        <f>CONCATENATE(U3488,"/",'Result Entry'!$P$7)</f>
        <v>0/70</v>
      </c>
      <c r="J3488" s="2028" t="str">
        <f>IF(V3488=0,"--",CONCATENATE(V3488,"/"))</f>
        <v>--</v>
      </c>
      <c r="K3488" s="2029">
        <f>SUM(U3488:V3488)</f>
        <v>0.0</v>
      </c>
      <c r="L3488" s="2030">
        <f>SUM(H3488,K3488)</f>
        <v>0.0</v>
      </c>
      <c r="M3488" s="2027" t="str">
        <f>CONCATENATE(W3488,"/",'Result Entry'!$R$7)</f>
        <v>0/100</v>
      </c>
      <c r="N3488" s="2028" t="str">
        <f>IF(X3488=0,"--",CONCATENATE(X3488,"/"))</f>
        <v>--</v>
      </c>
      <c r="O3488" s="2031">
        <f>SUM(W3488:X3488)</f>
        <v>0.0</v>
      </c>
      <c r="P3488" s="1734">
        <f>SUM(L3488,O3488)</f>
        <v>0.0</v>
      </c>
      <c r="Q3488" s="2032" t="str">
        <f>IF($L3476="TC",0,IF($L3476="Nso",0,VLOOKUP($A3472,'Result Entry'!$B$9:$FW$108,24,0)))</f>
        <v/>
      </c>
      <c r="R3488" s="610"/>
      <c r="U3488" s="2033">
        <f>IF($L3476="TC",0,IF($L3476="Nso",0,VLOOKUP($A3472,'Result Entry'!$B$9:$FW$108,15,0)))</f>
        <v>0.0</v>
      </c>
      <c r="V3488" s="2033">
        <v>0.0</v>
      </c>
      <c r="W3488" s="2033">
        <f>IF($L3476="TC",0,IF($L3476="Nso",0,VLOOKUP($A3472,'Result Entry'!$B$9:$FW$108,17,0)))</f>
        <v>0.0</v>
      </c>
      <c r="X3488" s="2033">
        <v>0.0</v>
      </c>
    </row>
    <row r="3489" spans="8:8" s="1538" ht="33.75" customFormat="1" customHeight="1">
      <c r="A3489" s="1954"/>
      <c r="B3489" s="1986" t="s">
        <v>70</v>
      </c>
      <c r="C3489" s="1551" t="str">
        <f>'Result Entry'!$Z$3</f>
        <v>ENGLISH Comp.</v>
      </c>
      <c r="D3489" s="1552"/>
      <c r="E3489" s="1728">
        <f>IF($L3476="TC",0,IF($L3476="Nso",0,VLOOKUP($A3472,'Result Entry'!$B$9:$FW$108,25,0)))</f>
        <v>0.0</v>
      </c>
      <c r="F3489" s="1729">
        <f>IF($L3476="TC",0,IF($L3476="Nso",0,VLOOKUP($A3472,'Result Entry'!$B$9:$FW$108,26,0)))</f>
        <v>0.0</v>
      </c>
      <c r="G3489" s="1729">
        <f>IF($L3476="TC",0,IF($L3476="Nso",0,VLOOKUP($A3472,'Result Entry'!$B$9:$FW$108,27,0)))</f>
        <v>0.0</v>
      </c>
      <c r="H3489" s="2034">
        <f t="shared" si="445" ref="H3489:H3494">SUM(E3489:G3489)</f>
        <v>0.0</v>
      </c>
      <c r="I3489" s="2035" t="str">
        <f>CONCATENATE(U3489,"/",'Result Entry'!$AD$7)</f>
        <v>0/70</v>
      </c>
      <c r="J3489" s="2036" t="str">
        <f>IF(V3489=0,"--",CONCATENATE(V3489,"/"))</f>
        <v>--</v>
      </c>
      <c r="K3489" s="2037">
        <f t="shared" si="446" ref="K3489:K3494">SUM(U3489:V3489)</f>
        <v>0.0</v>
      </c>
      <c r="L3489" s="2038">
        <f t="shared" si="447" ref="L3489:L3494">SUM(H3489,K3489)</f>
        <v>0.0</v>
      </c>
      <c r="M3489" s="2035" t="str">
        <f>CONCATENATE(W3489,"/",'Result Entry'!$AF$7)</f>
        <v>0/100</v>
      </c>
      <c r="N3489" s="2036" t="str">
        <f>IF(X3489=0,"--",CONCATENATE(X3489,"/"))</f>
        <v>--</v>
      </c>
      <c r="O3489" s="2031">
        <f t="shared" si="448" ref="O3489:O3494">SUM(W3489:X3489)</f>
        <v>0.0</v>
      </c>
      <c r="P3489" s="1734">
        <f t="shared" si="449" ref="P3489:P3494">SUM(L3489,O3489)</f>
        <v>0.0</v>
      </c>
      <c r="Q3489" s="2032" t="str">
        <f>IF($L3476="TC",0,IF($L3476="Nso",0,VLOOKUP($A3472,'Result Entry'!$B$9:$FW$108,38,0)))</f>
        <v/>
      </c>
      <c r="R3489" s="610"/>
      <c r="U3489" s="2039">
        <f>IF($L3476="TC",0,IF($L3476="Nso",0,VLOOKUP($A3472,'Result Entry'!$B$9:$FW$108,29,0)))</f>
        <v>0.0</v>
      </c>
      <c r="V3489" s="2039">
        <v>0.0</v>
      </c>
      <c r="W3489" s="2039">
        <f>IF($L3476="TC",0,IF($L3476="Nso",0,VLOOKUP($A3472,'Result Entry'!$B$9:$FW$108,31,0)))</f>
        <v>0.0</v>
      </c>
      <c r="X3489" s="2039">
        <v>0.0</v>
      </c>
    </row>
    <row r="3490" spans="8:8" s="1538" ht="33.75" customFormat="1" customHeight="1">
      <c r="A3490" s="1954"/>
      <c r="B3490" s="1986" t="s">
        <v>70</v>
      </c>
      <c r="C3490" s="1551">
        <f>IF(Y3490&gt;=1,'Result Entry'!$AO$3,0)</f>
        <v>0.0</v>
      </c>
      <c r="D3490" s="1552"/>
      <c r="E3490" s="1728">
        <f>IF($L3476="TC",0,IF($L3476="Nso",0,VLOOKUP($A3472,'Result Entry'!$B$9:$FW$108,40,0)))</f>
        <v>0.0</v>
      </c>
      <c r="F3490" s="1729">
        <f>IF($L3476="TC",0,IF($L3476="Nso",0,VLOOKUP($A3472,'Result Entry'!$B$9:$FW$108,41,0)))</f>
        <v>0.0</v>
      </c>
      <c r="G3490" s="1729">
        <f>IF($L3476="TC",0,IF($L3476="Nso",0,VLOOKUP($A3472,'Result Entry'!$B$9:$FW$108,42,0)))</f>
        <v>0.0</v>
      </c>
      <c r="H3490" s="2034">
        <f t="shared" si="445"/>
        <v>0.0</v>
      </c>
      <c r="I3490" s="2035" t="str">
        <f>CONCATENATE(U3490,"/",'Result Entry'!$AS$7)</f>
        <v>0/40</v>
      </c>
      <c r="J3490" s="2036" t="str">
        <f>IF(V3490=0,"--",CONCATENATE(V3490,"/",'Result Entry'!$AT$7))</f>
        <v>--</v>
      </c>
      <c r="K3490" s="2037">
        <f t="shared" si="446"/>
        <v>0.0</v>
      </c>
      <c r="L3490" s="2038">
        <f t="shared" si="447"/>
        <v>0.0</v>
      </c>
      <c r="M3490" s="2035" t="str">
        <f>CONCATENATE(W3490,"/",'Result Entry'!$AW$7)</f>
        <v>0/100</v>
      </c>
      <c r="N3490" s="2036" t="str">
        <f>IF(X3490=0,"--",CONCATENATE(X3490,"/",'Result Entry'!$AX$7))</f>
        <v>--</v>
      </c>
      <c r="O3490" s="2031">
        <f t="shared" si="448"/>
        <v>0.0</v>
      </c>
      <c r="P3490" s="1734">
        <f t="shared" si="449"/>
        <v>0.0</v>
      </c>
      <c r="Q3490" s="2032" t="str">
        <f>IF($L3476="TC",0,IF($L3476="Nso",0,VLOOKUP($A3472,'Result Entry'!$B$9:$FW$108,55,0)))</f>
        <v/>
      </c>
      <c r="R3490" s="610"/>
      <c r="U3490" s="2039">
        <f>IF($L3476="TC",0,IF($L3476="Nso",0,VLOOKUP($A3472,'Result Entry'!$B$9:$FW$108,44,0)))</f>
        <v>0.0</v>
      </c>
      <c r="V3490" s="2039">
        <f>IF($L3476="TC",0,IF($L3476="Nso",0,VLOOKUP($A3472,'Result Entry'!$B$9:$FW$108,45,0)))</f>
        <v>0.0</v>
      </c>
      <c r="W3490" s="2039">
        <f>IF($L3476="TC",0,IF($L3476="Nso",0,VLOOKUP($A3472,'Result Entry'!$B$9:$FW$108,48,0)))</f>
        <v>0.0</v>
      </c>
      <c r="X3490" s="2039">
        <f>IF($L3476="TC",0,IF($L3476="Nso",0,VLOOKUP($A3472,'Result Entry'!$B$9:$FW$108,49,0)))</f>
        <v>0.0</v>
      </c>
      <c r="Y3490" s="2039">
        <f>VLOOKUP($A3472,'Result Entry'!$B$9:$FW$108,39,0)</f>
        <v>0.0</v>
      </c>
    </row>
    <row r="3491" spans="8:8" s="1538" ht="33.75" customFormat="1" customHeight="1">
      <c r="A3491" s="1954"/>
      <c r="B3491" s="1986" t="s">
        <v>70</v>
      </c>
      <c r="C3491" s="1551">
        <f>IF(Y3491&gt;=1,'Result Entry'!$BF$3,0)</f>
        <v>0.0</v>
      </c>
      <c r="D3491" s="1552"/>
      <c r="E3491" s="1728">
        <f>IF($L3476="TC",0,IF($L3476="Nso",0,VLOOKUP($A3472,'Result Entry'!$B$9:$FW$108,57,0)))</f>
        <v>0.0</v>
      </c>
      <c r="F3491" s="1729">
        <f>IF($L3476="TC",0,IF($L3476="Nso",0,VLOOKUP($A3472,'Result Entry'!$B$9:$FW$108,58,0)))</f>
        <v>0.0</v>
      </c>
      <c r="G3491" s="1729">
        <f>IF($L3476="TC",0,IF($L3476="Nso",0,VLOOKUP($A3472,'Result Entry'!$B$9:$FW$108,59,0)))</f>
        <v>0.0</v>
      </c>
      <c r="H3491" s="2034">
        <f t="shared" si="445"/>
        <v>0.0</v>
      </c>
      <c r="I3491" s="2035" t="str">
        <f>CONCATENATE(U3491,"/",'Result Entry'!$BJ$7)</f>
        <v>0/70</v>
      </c>
      <c r="J3491" s="2036" t="str">
        <f>IF(V3491=0,"--",CONCATENATE(V3491,"/",'Result Entry'!$BK$7))</f>
        <v>--</v>
      </c>
      <c r="K3491" s="2037">
        <f t="shared" si="446"/>
        <v>0.0</v>
      </c>
      <c r="L3491" s="2038">
        <f t="shared" si="447"/>
        <v>0.0</v>
      </c>
      <c r="M3491" s="2035" t="str">
        <f>CONCATENATE(W3491,"/",'Result Entry'!$BN$7)</f>
        <v>0/100</v>
      </c>
      <c r="N3491" s="2036" t="str">
        <f>IF(X3491=0,"--",CONCATENATE(X3491,"/",'Result Entry'!$BO$7))</f>
        <v>--</v>
      </c>
      <c r="O3491" s="2031">
        <f t="shared" si="448"/>
        <v>0.0</v>
      </c>
      <c r="P3491" s="1734">
        <f t="shared" si="449"/>
        <v>0.0</v>
      </c>
      <c r="Q3491" s="2032" t="str">
        <f>IF($L3476="TC",0,IF($L3476="Nso",0,VLOOKUP($A3472,'Result Entry'!$B$9:$FW$108,72,0)))</f>
        <v/>
      </c>
      <c r="R3491" s="610"/>
      <c r="U3491" s="2039">
        <f>IF($L3476="TC",0,IF($L3476="Nso",0,VLOOKUP($A3472,'Result Entry'!$B$9:$FW$108,61,0)))</f>
        <v>0.0</v>
      </c>
      <c r="V3491" s="2039">
        <f>IF($L3476="TC",0,IF($L3476="Nso",0,VLOOKUP($A3472,'Result Entry'!$B$9:$FW$108,62,0)))</f>
        <v>0.0</v>
      </c>
      <c r="W3491" s="2039">
        <f>IF($L3476="TC",0,IF($L3476="Nso",0,VLOOKUP($A3472,'Result Entry'!$B$9:$FW$108,65,0)))</f>
        <v>0.0</v>
      </c>
      <c r="X3491" s="2039">
        <f>IF($L3476="TC",0,IF($L3476="Nso",0,VLOOKUP($A3472,'Result Entry'!$B$9:$FW$108,66,0)))</f>
        <v>0.0</v>
      </c>
      <c r="Y3491" s="2039">
        <f>VLOOKUP($A3472,'Result Entry'!$B$9:$FW$108,56,0)</f>
        <v>0.0</v>
      </c>
    </row>
    <row r="3492" spans="8:8" s="1538" ht="33.75" customFormat="1" customHeight="1">
      <c r="A3492" s="1954"/>
      <c r="B3492" s="1986" t="s">
        <v>70</v>
      </c>
      <c r="C3492" s="1554">
        <f>IF(Y3492&gt;=1,'Result Entry'!$BW$3,0)</f>
        <v>0.0</v>
      </c>
      <c r="D3492" s="2040"/>
      <c r="E3492" s="2041">
        <f>IF($L3476="TC",0,IF($L3476="Nso",0,VLOOKUP($A3472,'Result Entry'!$B$9:$FW$108,74,0)))</f>
        <v>0.0</v>
      </c>
      <c r="F3492" s="2042">
        <f>IF($L3476="TC",0,IF($L3476="Nso",0,VLOOKUP($A3472,'Result Entry'!$B$9:$FW$108,75,0)))</f>
        <v>0.0</v>
      </c>
      <c r="G3492" s="2042">
        <f>IF($L3476="TC",0,IF($L3476="Nso",0,VLOOKUP($A3472,'Result Entry'!$B$9:$FW$108,76,0)))</f>
        <v>0.0</v>
      </c>
      <c r="H3492" s="2043">
        <f t="shared" si="445"/>
        <v>0.0</v>
      </c>
      <c r="I3492" s="2044" t="str">
        <f>CONCATENATE(U3492,"/",'Result Entry'!$CA$7)</f>
        <v>0/70</v>
      </c>
      <c r="J3492" s="2045" t="str">
        <f>IF(V3492=0,"--",CONCATENATE(V3492,"/",'Result Entry'!$CB$7))</f>
        <v>--</v>
      </c>
      <c r="K3492" s="2046">
        <f t="shared" si="446"/>
        <v>0.0</v>
      </c>
      <c r="L3492" s="2047">
        <f t="shared" si="447"/>
        <v>0.0</v>
      </c>
      <c r="M3492" s="2044" t="str">
        <f>CONCATENATE(W3492,"/",'Result Entry'!$CE$7)</f>
        <v>0/100</v>
      </c>
      <c r="N3492" s="2045" t="str">
        <f>IF(X3492=0,"--",CONCATENATE(X3492,"/",'Result Entry'!$CF$7))</f>
        <v>--</v>
      </c>
      <c r="O3492" s="2043">
        <f t="shared" si="448"/>
        <v>0.0</v>
      </c>
      <c r="P3492" s="2048">
        <f t="shared" si="449"/>
        <v>0.0</v>
      </c>
      <c r="Q3492" s="2049" t="str">
        <f>IF($L3476="TC",0,IF($L3476="Nso",0,VLOOKUP($A3472,'Result Entry'!$B$9:$FW$108,89,0)))</f>
        <v/>
      </c>
      <c r="R3492" s="610"/>
      <c r="U3492" s="2041">
        <f>IF($L3476="TC",0,IF($L3476="Nso",0,VLOOKUP($A3472,'Result Entry'!$B$9:$FW$108,78,0)))</f>
        <v>0.0</v>
      </c>
      <c r="V3492" s="2041">
        <f>IF($L3476="TC",0,IF($L3476="Nso",0,VLOOKUP($A3472,'Result Entry'!$B$9:$FW$108,79,0)))</f>
        <v>0.0</v>
      </c>
      <c r="W3492" s="2041">
        <f>IF($L3476="TC",0,IF($L3476="Nso",0,VLOOKUP($A3472,'Result Entry'!$B$9:$FW$108,82,0)))</f>
        <v>0.0</v>
      </c>
      <c r="X3492" s="2041">
        <f>IF($L3476="TC",0,IF($L3476="Nso",0,VLOOKUP($A3472,'Result Entry'!$B$9:$FW$108,83,0)))</f>
        <v>0.0</v>
      </c>
      <c r="Y3492" s="2041">
        <f>VLOOKUP($A3472,'Result Entry'!$B$9:$FW$108,73,0)</f>
        <v>0.0</v>
      </c>
    </row>
    <row r="3493" spans="8:8" s="1538" ht="33.75" customFormat="1" customHeight="1">
      <c r="A3493" s="1954"/>
      <c r="B3493" s="1986" t="s">
        <v>70</v>
      </c>
      <c r="C3493" s="2050">
        <f>IF(Y3493&gt;=1,'Result Entry'!$CN$3,0)</f>
        <v>0.0</v>
      </c>
      <c r="D3493" s="2040"/>
      <c r="E3493" s="2051">
        <f>IF($L3476="TC",0,IF($L3476="Nso",0,VLOOKUP($A3472,'Result Entry'!$B$9:$FW$108,91,0)))</f>
        <v>0.0</v>
      </c>
      <c r="F3493" s="2052">
        <f>IF($L3476="TC",0,IF($L3476="Nso",0,VLOOKUP($A3472,'Result Entry'!$B$9:$FW$108,92,0)))</f>
        <v>0.0</v>
      </c>
      <c r="G3493" s="2052">
        <f>IF($L3476="TC",0,IF($L3476="Nso",0,VLOOKUP($A3472,'Result Entry'!$B$9:$FW$108,93,0)))</f>
        <v>0.0</v>
      </c>
      <c r="H3493" s="2053">
        <f t="shared" si="445"/>
        <v>0.0</v>
      </c>
      <c r="I3493" s="2054" t="str">
        <f>CONCATENATE(U3493,"/",'Result Entry'!$CR$7)</f>
        <v>0/70</v>
      </c>
      <c r="J3493" s="2055" t="str">
        <f>IF(V3493=0,"--",CONCATENATE(V3493,"/",'Result Entry'!$CS$7))</f>
        <v>--</v>
      </c>
      <c r="K3493" s="2056">
        <f t="shared" si="446"/>
        <v>0.0</v>
      </c>
      <c r="L3493" s="2057">
        <f t="shared" si="447"/>
        <v>0.0</v>
      </c>
      <c r="M3493" s="2054" t="str">
        <f>CONCATENATE(W3493,"/",'Result Entry'!$CV$7)</f>
        <v>0/100</v>
      </c>
      <c r="N3493" s="2055" t="str">
        <f>IF(X3493=0,"--",CONCATENATE(X3493,"/",'Result Entry'!$CW$7))</f>
        <v>--</v>
      </c>
      <c r="O3493" s="2053">
        <f t="shared" si="448"/>
        <v>0.0</v>
      </c>
      <c r="P3493" s="2058">
        <f t="shared" si="449"/>
        <v>0.0</v>
      </c>
      <c r="Q3493" s="2059" t="str">
        <f>IF($L3476="TC",0,IF($L3476="Nso",0,VLOOKUP($A3472,'Result Entry'!$B$9:$FW$108,106,0)))</f>
        <v/>
      </c>
      <c r="R3493" s="610"/>
      <c r="U3493" s="2051">
        <f>IF($L3476="TC",0,IF($L3476="Nso",0,VLOOKUP($A3472,'Result Entry'!$B$9:$FW$108,95,0)))</f>
        <v>0.0</v>
      </c>
      <c r="V3493" s="2051">
        <f>IF($L3476="TC",0,IF($L3476="Nso",0,VLOOKUP($A3472,'Result Entry'!$B$9:$FW$108,96,0)))</f>
        <v>0.0</v>
      </c>
      <c r="W3493" s="2051">
        <f>IF($L3476="TC",0,IF($L3476="Nso",0,VLOOKUP($A3472,'Result Entry'!$B$9:$FW$108,99,0)))</f>
        <v>0.0</v>
      </c>
      <c r="X3493" s="2051">
        <f>IF($L3476="TC",0,IF($L3476="Nso",0,VLOOKUP($A3472,'Result Entry'!$B$9:$FW$108,100,0)))</f>
        <v>0.0</v>
      </c>
      <c r="Y3493" s="2051">
        <f>VLOOKUP($A3472,'Result Entry'!$B$9:$FW$108,90,0)</f>
        <v>0.0</v>
      </c>
    </row>
    <row r="3494" spans="8:8" s="1538" ht="33.75" customFormat="1" customHeight="1">
      <c r="A3494" s="1954"/>
      <c r="B3494" s="1986" t="s">
        <v>70</v>
      </c>
      <c r="C3494" s="1554">
        <f>IF(Y3494&gt;=1,'Result Entry'!$DE$3,0)</f>
        <v>0.0</v>
      </c>
      <c r="D3494" s="2040"/>
      <c r="E3494" s="1739">
        <f>IF($L3476="TC",0,IF($L3476="Nso",0,VLOOKUP($A3472,'Result Entry'!$B$9:$FW$108,108,0)))</f>
        <v>0.0</v>
      </c>
      <c r="F3494" s="1740">
        <f>IF($L3476="TC",0,IF($L3476="Nso",0,VLOOKUP($A3472,'Result Entry'!$B$9:$FW$108,109,0)))</f>
        <v>0.0</v>
      </c>
      <c r="G3494" s="1740">
        <f>IF($L3476="TC",0,IF($L3476="Nso",0,VLOOKUP($A3472,'Result Entry'!$B$9:$FW$108,110,0)))</f>
        <v>0.0</v>
      </c>
      <c r="H3494" s="2060">
        <f t="shared" si="445"/>
        <v>0.0</v>
      </c>
      <c r="I3494" s="2061" t="str">
        <f>CONCATENATE(U3494,"/",'Result Entry'!$DI$7)</f>
        <v>0/70</v>
      </c>
      <c r="J3494" s="2062" t="str">
        <f>IF(V3494=0,"--",CONCATENATE(V3494,"/",'Result Entry'!$DJ$7))</f>
        <v>--</v>
      </c>
      <c r="K3494" s="2063">
        <f t="shared" si="446"/>
        <v>0.0</v>
      </c>
      <c r="L3494" s="2064">
        <f t="shared" si="447"/>
        <v>0.0</v>
      </c>
      <c r="M3494" s="2061" t="str">
        <f>CONCATENATE(W3494,"/",'Result Entry'!$DM$7)</f>
        <v>0/100</v>
      </c>
      <c r="N3494" s="2062" t="str">
        <f>IF(X3494=0,"--",CONCATENATE(X3494,"/",'Result Entry'!$DN$7))</f>
        <v>--</v>
      </c>
      <c r="O3494" s="2060">
        <f t="shared" si="448"/>
        <v>0.0</v>
      </c>
      <c r="P3494" s="1746">
        <f t="shared" si="449"/>
        <v>0.0</v>
      </c>
      <c r="Q3494" s="2032" t="str">
        <f>IF($L3476="TC",0,IF($L3476="Nso",0,VLOOKUP($A3472,'Result Entry'!$B$9:$FW$108,123,0)))</f>
        <v/>
      </c>
      <c r="R3494" s="610"/>
      <c r="U3494" s="2065">
        <f>IF($L3476="TC",0,IF($L3476="Nso",0,VLOOKUP($A3472,'Result Entry'!$B$9:$FW$108,112,0)))</f>
        <v>0.0</v>
      </c>
      <c r="V3494" s="2065">
        <f>IF($L3476="TC",0,IF($L3476="Nso",0,VLOOKUP($A3472,'Result Entry'!$B$9:$FW$108,113,0)))</f>
        <v>0.0</v>
      </c>
      <c r="W3494" s="2065">
        <f>IF($L3476="TC",0,IF($L3476="Nso",0,VLOOKUP($A3472,'Result Entry'!$B$9:$FW$108,116,0)))</f>
        <v>0.0</v>
      </c>
      <c r="X3494" s="2065">
        <f>IF($L3476="TC",0,IF($L3476="Nso",0,VLOOKUP($A3472,'Result Entry'!$B$9:$FW$108,117,0)))</f>
        <v>0.0</v>
      </c>
      <c r="Y3494" s="2065">
        <f>VLOOKUP($A3472,'Result Entry'!$B$9:$FW$108,107,0)</f>
        <v>0.0</v>
      </c>
    </row>
    <row r="3495" spans="8:8" ht="33.75" customHeight="1">
      <c r="A3495" s="1954"/>
      <c r="B3495" s="1986" t="s">
        <v>70</v>
      </c>
      <c r="C3495" s="1565" t="s">
        <v>78</v>
      </c>
      <c r="D3495" s="1566"/>
      <c r="E3495" s="1567"/>
      <c r="F3495" s="1747" t="s">
        <v>79</v>
      </c>
      <c r="G3495" s="2066"/>
      <c r="H3495" s="1748"/>
      <c r="I3495" s="1747" t="s">
        <v>80</v>
      </c>
      <c r="J3495" s="1749"/>
      <c r="K3495" s="2067" t="s">
        <v>42</v>
      </c>
      <c r="L3495" s="2068"/>
      <c r="M3495" s="2067" t="s">
        <v>92</v>
      </c>
      <c r="N3495" s="1753"/>
      <c r="O3495" s="1752" t="s">
        <v>40</v>
      </c>
      <c r="P3495" s="1753"/>
      <c r="Q3495" s="2069" t="s">
        <v>44</v>
      </c>
      <c r="R3495" s="610"/>
    </row>
    <row r="3496" spans="8:8" ht="33.75" customHeight="1">
      <c r="A3496" s="1954"/>
      <c r="B3496" s="1986" t="s">
        <v>70</v>
      </c>
      <c r="C3496" s="1577"/>
      <c r="D3496" s="1578"/>
      <c r="E3496" s="1579"/>
      <c r="F3496" s="1755">
        <f>IF($L3476="TC",0,IF($L3476="Nso",0,VLOOKUP($A3472,'Result Entry'!$B$9:$FW$108,171,0)))</f>
        <v>0.0</v>
      </c>
      <c r="G3496" s="2070"/>
      <c r="H3496" s="1756"/>
      <c r="I3496" s="2071">
        <f>IF($L3476="TC",0,IF($L3476="Nso",0,VLOOKUP($A3472,'Result Entry'!$B$9:$FW$108,172,0)))</f>
        <v>0.0</v>
      </c>
      <c r="J3496" s="2072"/>
      <c r="K3496" s="2073">
        <f>IF($L3476="TC",0,IF($L3476="Nso",0,VLOOKUP($A3472,'Result Entry'!$B$9:$FW$108,173,0)))</f>
        <v>0.0</v>
      </c>
      <c r="L3496" s="2074"/>
      <c r="M3496" s="2075" t="str">
        <f>IF($L3476="TC",0,IF($L3476="Nso",0,VLOOKUP($A3472,'Result Entry'!$B$9:$FW$108,174,0)))</f>
        <v/>
      </c>
      <c r="N3496" s="2076"/>
      <c r="O3496" s="1535" t="str">
        <f>VLOOKUP($A3472,'Result Entry'!$B$9:$FW$108,175,0)</f>
        <v/>
      </c>
      <c r="P3496" s="1534"/>
      <c r="Q3496" s="2077" t="str">
        <f>IF($L3476="TC",0,IF($L3476="Nso",0,VLOOKUP($A3472,'Result Entry'!$B$9:$FW$108,177,0)))</f>
        <v/>
      </c>
      <c r="R3496" s="610"/>
    </row>
    <row r="3497" spans="8:8" ht="33.75" customHeight="1">
      <c r="A3497" s="1954"/>
      <c r="B3497" s="1986" t="s">
        <v>70</v>
      </c>
      <c r="C3497" s="2078" t="s">
        <v>59</v>
      </c>
      <c r="D3497" s="2079"/>
      <c r="E3497" s="2079"/>
      <c r="F3497" s="2079"/>
      <c r="G3497" s="2079"/>
      <c r="H3497" s="2079"/>
      <c r="I3497" s="2080"/>
      <c r="J3497" s="1592" t="s">
        <v>60</v>
      </c>
      <c r="K3497" s="1592"/>
      <c r="L3497" s="1592"/>
      <c r="M3497" s="1593"/>
      <c r="N3497" s="1760">
        <f>VLOOKUP($A3472,'Result Entry'!$B$9:$FW$108,168,0)</f>
        <v>0.0</v>
      </c>
      <c r="O3497" s="1761"/>
      <c r="P3497" s="2081" t="s">
        <v>38</v>
      </c>
      <c r="Q3497" s="2082"/>
      <c r="R3497" s="610"/>
    </row>
    <row r="3498" spans="8:8" ht="33.75" customHeight="1">
      <c r="A3498" s="1954"/>
      <c r="B3498" s="1986" t="s">
        <v>70</v>
      </c>
      <c r="C3498" s="1598" t="s">
        <v>244</v>
      </c>
      <c r="D3498" s="1599"/>
      <c r="E3498" s="1599"/>
      <c r="F3498" s="2083" t="s">
        <v>158</v>
      </c>
      <c r="G3498" s="2084"/>
      <c r="H3498" s="2085"/>
      <c r="I3498" s="2086" t="s">
        <v>242</v>
      </c>
      <c r="J3498" s="1603" t="s">
        <v>61</v>
      </c>
      <c r="K3498" s="1603"/>
      <c r="L3498" s="1603"/>
      <c r="M3498" s="1604"/>
      <c r="N3498" s="1762">
        <f>VLOOKUP($A3472,'Result Entry'!$B$9:$FW$108,169,0)</f>
        <v>0.0</v>
      </c>
      <c r="O3498" s="1763"/>
      <c r="P3498" s="1607" t="str">
        <f>VLOOKUP($A3472,'Result Entry'!$B$9:$FW$108,170,0)</f>
        <v/>
      </c>
      <c r="Q3498" s="2087"/>
      <c r="R3498" s="610"/>
    </row>
    <row r="3499" spans="8:8" ht="33.75" customHeight="1">
      <c r="A3499" s="1954"/>
      <c r="B3499" s="1986" t="s">
        <v>70</v>
      </c>
      <c r="C3499" s="1598"/>
      <c r="D3499" s="1599"/>
      <c r="E3499" s="1599"/>
      <c r="F3499" s="2088"/>
      <c r="G3499" s="2089"/>
      <c r="H3499" s="2090"/>
      <c r="I3499" s="2091" t="s">
        <v>100</v>
      </c>
      <c r="J3499" s="1612" t="s">
        <v>62</v>
      </c>
      <c r="K3499" s="1612"/>
      <c r="L3499" s="1612"/>
      <c r="M3499" s="1613"/>
      <c r="N3499" s="2092">
        <f>IF($L3476="TC","Transferred",IF($L3476="Nso","NameSeparated",VLOOKUP($A3472,'Result Entry'!$B$9:$FW$108,178,0)))</f>
        <v>0.0</v>
      </c>
      <c r="O3499" s="2092"/>
      <c r="P3499" s="2092"/>
      <c r="Q3499" s="2093"/>
      <c r="R3499" s="610"/>
    </row>
    <row r="3500" spans="8:8" ht="33.75" customHeight="1">
      <c r="A3500" s="1954"/>
      <c r="B3500" s="1986" t="s">
        <v>70</v>
      </c>
      <c r="C3500" s="1766" t="str">
        <f>'Result Entry'!$DU$3</f>
        <v>Foundation Of Information Tech.</v>
      </c>
      <c r="D3500" s="1767"/>
      <c r="E3500" s="1768"/>
      <c r="F3500" s="1769" t="str">
        <f>IF(OR($L3476="TC",$L3476="Nso"),"",VLOOKUP($A3472,'Result Entry'!$B$9:$GS$108,196,0))</f>
        <v>0/200</v>
      </c>
      <c r="G3500" s="1769"/>
      <c r="H3500" s="1769"/>
      <c r="I3500" s="1770" t="str">
        <f>IF(F3500="","",VLOOKUP($A3472,'Result Entry'!$B$9:$GS$108,137,0))</f>
        <v/>
      </c>
      <c r="J3500" s="1621" t="s">
        <v>72</v>
      </c>
      <c r="K3500" s="1621"/>
      <c r="L3500" s="1621"/>
      <c r="M3500" s="1622"/>
      <c r="N3500" s="2094">
        <f>'Result Entry'!$T$2</f>
        <v>45041.0</v>
      </c>
      <c r="O3500" s="2095"/>
      <c r="P3500" s="2095"/>
      <c r="Q3500" s="2096"/>
      <c r="R3500" s="610"/>
    </row>
    <row r="3501" spans="8:8" ht="33.75" customHeight="1">
      <c r="A3501" s="1954"/>
      <c r="B3501" s="1986" t="s">
        <v>70</v>
      </c>
      <c r="C3501" s="1774" t="str">
        <f>'Result Entry'!$EI$3</f>
        <v>G.I.A.I.-II</v>
      </c>
      <c r="D3501" s="1775"/>
      <c r="E3501" s="1776"/>
      <c r="F3501" s="1769" t="str">
        <f>IF(OR($L3476="TC",$L3476="Nso"),"",VLOOKUP($A3472,'Result Entry'!$B$9:$GS$108,200,0))</f>
        <v>0/200</v>
      </c>
      <c r="G3501" s="1769"/>
      <c r="H3501" s="1769"/>
      <c r="I3501" s="1770" t="str">
        <f>IF(F3501="","",VLOOKUP($A3472,'Result Entry'!$B$9:$GS$108,149,0))</f>
        <v/>
      </c>
      <c r="J3501" s="1626"/>
      <c r="K3501" s="1627"/>
      <c r="L3501" s="1627"/>
      <c r="M3501" s="1627"/>
      <c r="N3501" s="1627"/>
      <c r="O3501" s="1627"/>
      <c r="P3501" s="1627"/>
      <c r="Q3501" s="2097"/>
      <c r="R3501" s="610"/>
    </row>
    <row r="3502" spans="8:8" ht="33.75" customHeight="1">
      <c r="A3502" s="1954"/>
      <c r="B3502" s="1986" t="s">
        <v>70</v>
      </c>
      <c r="C3502" s="1774" t="str">
        <f>'Result Entry'!$EU$3</f>
        <v>SOC.SER.PLAN</v>
      </c>
      <c r="D3502" s="1775"/>
      <c r="E3502" s="1776"/>
      <c r="F3502" s="1769" t="str">
        <f>IF(OR($L3476="TC",$L3476="Nso"),"",VLOOKUP($A3472,'Result Entry'!$B$9:$HS$108,204,0))</f>
        <v>0/200</v>
      </c>
      <c r="G3502" s="1769"/>
      <c r="H3502" s="1769"/>
      <c r="I3502" s="1770" t="str">
        <f>IF(F3502="","",VLOOKUP($A3472,'Result Entry'!$B$9:$GS$108,161,0))</f>
        <v/>
      </c>
      <c r="J3502" s="1629" t="s">
        <v>175</v>
      </c>
      <c r="K3502" s="2098"/>
      <c r="L3502" s="2098"/>
      <c r="M3502" s="1630"/>
      <c r="N3502" s="2099"/>
      <c r="O3502" s="2100"/>
      <c r="P3502" s="2100"/>
      <c r="Q3502" s="2101"/>
      <c r="R3502" s="610"/>
    </row>
    <row r="3503" spans="8:8" ht="33.75" customHeight="1">
      <c r="A3503" s="1954"/>
      <c r="B3503" s="1986" t="s">
        <v>70</v>
      </c>
      <c r="C3503" s="1774" t="str">
        <f>'Result Entry'!$FG$3</f>
        <v>Jeewan Kaushal</v>
      </c>
      <c r="D3503" s="1775"/>
      <c r="E3503" s="1776"/>
      <c r="F3503" s="1769" t="str">
        <f>IF(OR($L3476="TC",$L3476="Nso"),"",VLOOKUP($A3472,'Result Entry'!$B$9:$HS$108,208,0))</f>
        <v>0/100</v>
      </c>
      <c r="G3503" s="1769"/>
      <c r="H3503" s="1769"/>
      <c r="I3503" s="1770" t="str">
        <f>IF(F3503="","",VLOOKUP($A3472,'Result Entry'!$B$9:$HS$108,167,0))</f>
        <v/>
      </c>
      <c r="J3503" s="1629" t="s">
        <v>149</v>
      </c>
      <c r="K3503" s="2098"/>
      <c r="L3503" s="2098"/>
      <c r="M3503" s="1630"/>
      <c r="N3503" s="1630"/>
      <c r="O3503" s="1630"/>
      <c r="P3503" s="1630"/>
      <c r="Q3503" s="2102"/>
      <c r="R3503" s="610"/>
    </row>
    <row r="3504" spans="8:8" ht="33.75" customHeight="1">
      <c r="A3504" s="1954"/>
      <c r="B3504" s="1986" t="s">
        <v>70</v>
      </c>
      <c r="C3504" s="1777" t="s">
        <v>181</v>
      </c>
      <c r="D3504" s="1778"/>
      <c r="E3504" s="1779"/>
      <c r="F3504" s="2103" t="s">
        <v>182</v>
      </c>
      <c r="G3504" s="2104"/>
      <c r="H3504" s="2105"/>
      <c r="I3504" s="1782" t="s">
        <v>31</v>
      </c>
      <c r="J3504" s="1629" t="s">
        <v>176</v>
      </c>
      <c r="K3504" s="2098"/>
      <c r="L3504" s="2098"/>
      <c r="M3504" s="1630"/>
      <c r="N3504" s="1630"/>
      <c r="O3504" s="1630"/>
      <c r="P3504" s="1630"/>
      <c r="Q3504" s="2102"/>
      <c r="R3504" s="610"/>
    </row>
    <row r="3505" spans="8:8" ht="33.75" customHeight="1">
      <c r="A3505" s="1954"/>
      <c r="B3505" s="1986" t="s">
        <v>70</v>
      </c>
      <c r="C3505" s="1783"/>
      <c r="D3505" s="1784"/>
      <c r="E3505" s="1785"/>
      <c r="F3505" s="1786" t="s">
        <v>245</v>
      </c>
      <c r="G3505" s="2106"/>
      <c r="H3505" s="1787"/>
      <c r="I3505" s="1788" t="s">
        <v>63</v>
      </c>
      <c r="J3505" s="1647" t="s">
        <v>68</v>
      </c>
      <c r="K3505" s="1648"/>
      <c r="L3505" s="1648"/>
      <c r="M3505" s="1648"/>
      <c r="N3505" s="1648"/>
      <c r="O3505" s="1648"/>
      <c r="P3505" s="1648"/>
      <c r="Q3505" s="2107"/>
      <c r="R3505" s="610"/>
    </row>
    <row r="3506" spans="8:8" ht="33.75" customHeight="1">
      <c r="A3506" s="1954"/>
      <c r="B3506" s="1986" t="s">
        <v>70</v>
      </c>
      <c r="C3506" s="1783"/>
      <c r="D3506" s="1784"/>
      <c r="E3506" s="1785"/>
      <c r="F3506" s="1786" t="s">
        <v>246</v>
      </c>
      <c r="G3506" s="2106"/>
      <c r="H3506" s="1787"/>
      <c r="I3506" s="1788" t="s">
        <v>64</v>
      </c>
      <c r="J3506" s="1650"/>
      <c r="K3506" s="1651"/>
      <c r="L3506" s="1651"/>
      <c r="M3506" s="1651"/>
      <c r="N3506" s="1651"/>
      <c r="O3506" s="1651"/>
      <c r="P3506" s="1651"/>
      <c r="Q3506" s="2108"/>
      <c r="R3506" s="610"/>
    </row>
    <row r="3507" spans="8:8" ht="33.75" customHeight="1">
      <c r="A3507" s="1954"/>
      <c r="B3507" s="1986" t="s">
        <v>70</v>
      </c>
      <c r="C3507" s="1783"/>
      <c r="D3507" s="1784"/>
      <c r="E3507" s="1785"/>
      <c r="F3507" s="1786" t="s">
        <v>247</v>
      </c>
      <c r="G3507" s="2106"/>
      <c r="H3507" s="1787"/>
      <c r="I3507" s="1788" t="s">
        <v>66</v>
      </c>
      <c r="J3507" s="1650"/>
      <c r="K3507" s="1651"/>
      <c r="L3507" s="1651"/>
      <c r="M3507" s="1651"/>
      <c r="N3507" s="1651"/>
      <c r="O3507" s="1651"/>
      <c r="P3507" s="1651"/>
      <c r="Q3507" s="2108"/>
      <c r="R3507" s="610"/>
    </row>
    <row r="3508" spans="8:8" ht="33.75" customHeight="1">
      <c r="A3508" s="1954"/>
      <c r="B3508" s="1986" t="s">
        <v>70</v>
      </c>
      <c r="C3508" s="1783"/>
      <c r="D3508" s="1784"/>
      <c r="E3508" s="1785"/>
      <c r="F3508" s="1786" t="s">
        <v>248</v>
      </c>
      <c r="G3508" s="2106"/>
      <c r="H3508" s="1787"/>
      <c r="I3508" s="1788" t="s">
        <v>65</v>
      </c>
      <c r="J3508" s="1653" t="s">
        <v>81</v>
      </c>
      <c r="K3508" s="1654"/>
      <c r="L3508" s="1654"/>
      <c r="M3508" s="1654"/>
      <c r="N3508" s="1654"/>
      <c r="O3508" s="1654"/>
      <c r="P3508" s="1654"/>
      <c r="Q3508" s="2109"/>
      <c r="R3508" s="610"/>
    </row>
    <row r="3509" spans="8:8" ht="33.75" customHeight="1">
      <c r="A3509" s="1954"/>
      <c r="B3509" s="2110" t="s">
        <v>70</v>
      </c>
      <c r="C3509" s="2111"/>
      <c r="D3509" s="2112"/>
      <c r="E3509" s="2113"/>
      <c r="F3509" s="2114"/>
      <c r="G3509" s="2115"/>
      <c r="H3509" s="2115"/>
      <c r="I3509" s="2116"/>
      <c r="J3509" s="2117"/>
      <c r="K3509" s="2118"/>
      <c r="L3509" s="2118"/>
      <c r="M3509" s="2118"/>
      <c r="N3509" s="2118"/>
      <c r="O3509" s="2118"/>
      <c r="P3509" s="2118"/>
      <c r="Q3509" s="2119"/>
      <c r="R3509" s="610"/>
    </row>
    <row r="3510" spans="8:8" s="927" ht="48.75" customFormat="1" customHeight="1">
      <c r="A3510" s="1439"/>
      <c r="B3510" s="2120"/>
      <c r="C3510" s="2120"/>
      <c r="D3510" s="2120"/>
      <c r="E3510" s="2120"/>
      <c r="F3510" s="2120"/>
      <c r="G3510" s="2120"/>
      <c r="H3510" s="2120"/>
      <c r="I3510" s="2120"/>
      <c r="J3510" s="2120"/>
      <c r="K3510" s="2120"/>
      <c r="L3510" s="2120"/>
      <c r="M3510" s="2120"/>
      <c r="N3510" s="2120"/>
      <c r="O3510" s="2120"/>
      <c r="P3510" s="2120"/>
      <c r="Q3510" s="2120"/>
      <c r="R3510" s="610"/>
    </row>
    <row r="3511" spans="8:8" ht="9.75" customHeight="1">
      <c r="A3511" s="1949">
        <f>A3472+1</f>
        <v>91.0</v>
      </c>
      <c r="B3511" s="1949"/>
      <c r="C3511" s="1949"/>
      <c r="D3511" s="1949"/>
      <c r="E3511" s="1949"/>
      <c r="F3511" s="1949"/>
      <c r="G3511" s="1949"/>
      <c r="H3511" s="1949"/>
      <c r="I3511" s="1949"/>
      <c r="J3511" s="1949"/>
      <c r="K3511" s="1949"/>
      <c r="L3511" s="1949"/>
      <c r="M3511" s="1949"/>
      <c r="N3511" s="1949"/>
      <c r="O3511" s="1949"/>
      <c r="P3511" s="1949"/>
      <c r="Q3511" s="1949"/>
      <c r="R3511" s="1949"/>
    </row>
    <row r="3512" spans="8:8" ht="16.5" customHeight="1">
      <c r="A3512" s="1950"/>
      <c r="B3512" s="1951" t="s">
        <v>51</v>
      </c>
      <c r="C3512" s="1952"/>
      <c r="D3512" s="1952"/>
      <c r="E3512" s="1952"/>
      <c r="F3512" s="1952"/>
      <c r="G3512" s="1952"/>
      <c r="H3512" s="1952"/>
      <c r="I3512" s="1952"/>
      <c r="J3512" s="1952"/>
      <c r="K3512" s="1952"/>
      <c r="L3512" s="1952"/>
      <c r="M3512" s="1952"/>
      <c r="N3512" s="1952"/>
      <c r="O3512" s="1952"/>
      <c r="P3512" s="1952"/>
      <c r="Q3512" s="1953"/>
      <c r="R3512" s="610"/>
    </row>
    <row r="3513" spans="8:8" ht="62.25" customHeight="1">
      <c r="A3513" s="1954"/>
      <c r="B3513" s="1955"/>
      <c r="C3513" s="1956"/>
      <c r="D3513" s="1957" t="str">
        <f>Master!$E$8</f>
        <v>Govt. Sr. Secondary School </v>
      </c>
      <c r="E3513" s="1958"/>
      <c r="F3513" s="1958"/>
      <c r="G3513" s="1958"/>
      <c r="H3513" s="1958"/>
      <c r="I3513" s="1958"/>
      <c r="J3513" s="1958"/>
      <c r="K3513" s="1958"/>
      <c r="L3513" s="1958"/>
      <c r="M3513" s="1958"/>
      <c r="N3513" s="1958"/>
      <c r="O3513" s="1958"/>
      <c r="P3513" s="1958"/>
      <c r="Q3513" s="1959"/>
      <c r="R3513" s="610"/>
    </row>
    <row r="3514" spans="8:8" ht="33.0" customHeight="1">
      <c r="A3514" s="1954"/>
      <c r="B3514" s="1960"/>
      <c r="C3514" s="1961"/>
      <c r="D3514" s="1962" t="str">
        <f>Master!$E$11</f>
        <v>P.S.-Bapini (Jodhpur)</v>
      </c>
      <c r="E3514" s="1962"/>
      <c r="F3514" s="1962"/>
      <c r="G3514" s="1962"/>
      <c r="H3514" s="1962"/>
      <c r="I3514" s="1962"/>
      <c r="J3514" s="1962"/>
      <c r="K3514" s="1962"/>
      <c r="L3514" s="1962"/>
      <c r="M3514" s="1962"/>
      <c r="N3514" s="1962"/>
      <c r="O3514" s="1962"/>
      <c r="P3514" s="1962"/>
      <c r="Q3514" s="1963"/>
      <c r="R3514" s="610"/>
    </row>
    <row r="3515" spans="8:8" ht="21.75" customHeight="1">
      <c r="A3515" s="1954"/>
      <c r="B3515" s="1964"/>
      <c r="C3515" s="1965" t="s">
        <v>151</v>
      </c>
      <c r="D3515" s="1966"/>
      <c r="E3515" s="1966"/>
      <c r="F3515" s="1966"/>
      <c r="G3515" s="1966"/>
      <c r="H3515" s="1967"/>
      <c r="I3515" s="1968" t="s">
        <v>128</v>
      </c>
      <c r="J3515" s="1969"/>
      <c r="K3515" s="1969"/>
      <c r="L3515" s="1970">
        <f>VLOOKUP(A3511,'Result Entry'!$B$6:$K$108,6,0)</f>
        <v>0.0</v>
      </c>
      <c r="M3515" s="1971"/>
      <c r="N3515" s="1972" t="s">
        <v>69</v>
      </c>
      <c r="O3515" s="1973"/>
      <c r="P3515" s="1974">
        <f>Master!$E$14</f>
        <v>8.151106901E9</v>
      </c>
      <c r="Q3515" s="1975"/>
      <c r="R3515" s="610"/>
    </row>
    <row r="3516" spans="8:8" ht="21.75" customHeight="1">
      <c r="A3516" s="1954"/>
      <c r="B3516" s="1976"/>
      <c r="C3516" s="1965"/>
      <c r="D3516" s="1966"/>
      <c r="E3516" s="1966"/>
      <c r="F3516" s="1966"/>
      <c r="G3516" s="1966"/>
      <c r="H3516" s="1967"/>
      <c r="I3516" s="1968"/>
      <c r="J3516" s="1969"/>
      <c r="K3516" s="1969"/>
      <c r="L3516" s="1970"/>
      <c r="M3516" s="1971"/>
      <c r="N3516" s="1470" t="s">
        <v>67</v>
      </c>
      <c r="O3516" s="1471"/>
      <c r="P3516" s="1472"/>
      <c r="Q3516" s="1977"/>
      <c r="R3516" s="610"/>
    </row>
    <row r="3517" spans="8:8" ht="21.75" customHeight="1">
      <c r="A3517" s="1954"/>
      <c r="B3517" s="1976"/>
      <c r="C3517" s="1978"/>
      <c r="D3517" s="1979"/>
      <c r="E3517" s="1979"/>
      <c r="F3517" s="1979"/>
      <c r="G3517" s="1979"/>
      <c r="H3517" s="1980"/>
      <c r="I3517" s="1981"/>
      <c r="J3517" s="1982"/>
      <c r="K3517" s="1982"/>
      <c r="L3517" s="1983"/>
      <c r="M3517" s="1984"/>
      <c r="N3517" s="1479" t="s">
        <v>52</v>
      </c>
      <c r="O3517" s="1480"/>
      <c r="P3517" s="1481" t="str">
        <f>Master!$E$6</f>
        <v>2022-23</v>
      </c>
      <c r="Q3517" s="1985"/>
      <c r="R3517" s="610"/>
    </row>
    <row r="3518" spans="8:8" ht="33.75" customHeight="1">
      <c r="A3518" s="1954"/>
      <c r="B3518" s="1986" t="s">
        <v>70</v>
      </c>
      <c r="C3518" s="1677" t="s">
        <v>21</v>
      </c>
      <c r="D3518" s="1678"/>
      <c r="E3518" s="1678"/>
      <c r="F3518" s="1678"/>
      <c r="G3518" s="1679"/>
      <c r="H3518" s="1680" t="s">
        <v>150</v>
      </c>
      <c r="I3518" s="1681">
        <f>VLOOKUP($A3511,'Result Entry'!$B$9:$FW$108,4,0)</f>
        <v>0.0</v>
      </c>
      <c r="J3518" s="1681"/>
      <c r="K3518" s="1681"/>
      <c r="L3518" s="1681"/>
      <c r="M3518" s="1681"/>
      <c r="N3518" s="1681"/>
      <c r="O3518" s="1681"/>
      <c r="P3518" s="1681"/>
      <c r="Q3518" s="1987"/>
      <c r="R3518" s="610"/>
    </row>
    <row r="3519" spans="8:8" ht="33.75" customHeight="1">
      <c r="A3519" s="1954"/>
      <c r="B3519" s="1986" t="s">
        <v>70</v>
      </c>
      <c r="C3519" s="1683" t="s">
        <v>23</v>
      </c>
      <c r="D3519" s="1684"/>
      <c r="E3519" s="1684"/>
      <c r="F3519" s="1684"/>
      <c r="G3519" s="1685"/>
      <c r="H3519" s="1686" t="s">
        <v>150</v>
      </c>
      <c r="I3519" s="1687">
        <f>VLOOKUP($A3511,'Result Entry'!$B$9:$FW$108,7,0)</f>
        <v>0.0</v>
      </c>
      <c r="J3519" s="1687"/>
      <c r="K3519" s="1687"/>
      <c r="L3519" s="1687"/>
      <c r="M3519" s="1687"/>
      <c r="N3519" s="1687"/>
      <c r="O3519" s="1687"/>
      <c r="P3519" s="1687"/>
      <c r="Q3519" s="1988"/>
      <c r="R3519" s="610"/>
    </row>
    <row r="3520" spans="8:8" ht="33.75" customHeight="1">
      <c r="A3520" s="1954"/>
      <c r="B3520" s="1986" t="s">
        <v>70</v>
      </c>
      <c r="C3520" s="1683" t="s">
        <v>24</v>
      </c>
      <c r="D3520" s="1684"/>
      <c r="E3520" s="1684"/>
      <c r="F3520" s="1684"/>
      <c r="G3520" s="1685"/>
      <c r="H3520" s="1686" t="s">
        <v>150</v>
      </c>
      <c r="I3520" s="1687">
        <f>VLOOKUP($A3511,'Result Entry'!$B$9:$FW$108,8,0)</f>
        <v>0.0</v>
      </c>
      <c r="J3520" s="1687"/>
      <c r="K3520" s="1687"/>
      <c r="L3520" s="1687"/>
      <c r="M3520" s="1687"/>
      <c r="N3520" s="1687"/>
      <c r="O3520" s="1687"/>
      <c r="P3520" s="1687"/>
      <c r="Q3520" s="1988"/>
      <c r="R3520" s="610"/>
    </row>
    <row r="3521" spans="8:8" ht="33.75" customHeight="1">
      <c r="A3521" s="1954"/>
      <c r="B3521" s="1986" t="s">
        <v>70</v>
      </c>
      <c r="C3521" s="1683" t="s">
        <v>53</v>
      </c>
      <c r="D3521" s="1684"/>
      <c r="E3521" s="1684"/>
      <c r="F3521" s="1684"/>
      <c r="G3521" s="1685"/>
      <c r="H3521" s="1686" t="s">
        <v>150</v>
      </c>
      <c r="I3521" s="1687">
        <f>VLOOKUP($A3511,'Result Entry'!$B$9:$FW$108,9,0)</f>
        <v>0.0</v>
      </c>
      <c r="J3521" s="1687"/>
      <c r="K3521" s="1687"/>
      <c r="L3521" s="1687"/>
      <c r="M3521" s="1687"/>
      <c r="N3521" s="1687"/>
      <c r="O3521" s="1687"/>
      <c r="P3521" s="1687"/>
      <c r="Q3521" s="1988"/>
      <c r="R3521" s="610"/>
    </row>
    <row r="3522" spans="8:8" ht="33.75" customHeight="1">
      <c r="A3522" s="1954"/>
      <c r="B3522" s="1986" t="s">
        <v>70</v>
      </c>
      <c r="C3522" s="1683" t="s">
        <v>54</v>
      </c>
      <c r="D3522" s="1684"/>
      <c r="E3522" s="1684"/>
      <c r="F3522" s="1684"/>
      <c r="G3522" s="1685"/>
      <c r="H3522" s="1686" t="s">
        <v>150</v>
      </c>
      <c r="I3522" s="1689" t="str">
        <f>CONCATENATE('Result Entry'!$G$4,'Result Entry'!$J$4)</f>
        <v>11(A)</v>
      </c>
      <c r="J3522" s="1687"/>
      <c r="K3522" s="1687"/>
      <c r="L3522" s="1687"/>
      <c r="M3522" s="1687"/>
      <c r="N3522" s="1687"/>
      <c r="O3522" s="1687"/>
      <c r="P3522" s="1687"/>
      <c r="Q3522" s="1988"/>
      <c r="R3522" s="610"/>
    </row>
    <row r="3523" spans="8:8" ht="33.75" customHeight="1">
      <c r="A3523" s="1954"/>
      <c r="B3523" s="1986" t="s">
        <v>70</v>
      </c>
      <c r="C3523" s="1742" t="s">
        <v>26</v>
      </c>
      <c r="D3523" s="1763"/>
      <c r="E3523" s="1763"/>
      <c r="F3523" s="1763"/>
      <c r="G3523" s="1989"/>
      <c r="H3523" s="1693" t="s">
        <v>150</v>
      </c>
      <c r="I3523" s="1694">
        <f>VLOOKUP($A3511,'Result Entry'!$B$9:$FW$108,10,0)</f>
        <v>0.0</v>
      </c>
      <c r="J3523" s="1694"/>
      <c r="K3523" s="1694"/>
      <c r="L3523" s="1694"/>
      <c r="M3523" s="1694"/>
      <c r="N3523" s="1694"/>
      <c r="O3523" s="1694"/>
      <c r="P3523" s="1694"/>
      <c r="Q3523" s="1990"/>
      <c r="R3523" s="610"/>
    </row>
    <row r="3524" spans="8:8" ht="33.75" customHeight="1">
      <c r="A3524" s="1954"/>
      <c r="B3524" s="1986" t="s">
        <v>70</v>
      </c>
      <c r="C3524" s="1991" t="s">
        <v>244</v>
      </c>
      <c r="D3524" s="1992"/>
      <c r="E3524" s="1993" t="s">
        <v>73</v>
      </c>
      <c r="F3524" s="1994" t="s">
        <v>74</v>
      </c>
      <c r="G3524" s="1994" t="s">
        <v>230</v>
      </c>
      <c r="H3524" s="1995" t="s">
        <v>169</v>
      </c>
      <c r="I3524" s="1701" t="s">
        <v>56</v>
      </c>
      <c r="J3524" s="1996"/>
      <c r="K3524" s="1996"/>
      <c r="L3524" s="1997" t="s">
        <v>231</v>
      </c>
      <c r="M3524" s="1998" t="s">
        <v>85</v>
      </c>
      <c r="N3524" s="1998"/>
      <c r="O3524" s="1999"/>
      <c r="P3524" s="2000" t="s">
        <v>77</v>
      </c>
      <c r="Q3524" s="2001" t="s">
        <v>99</v>
      </c>
      <c r="R3524" s="610"/>
    </row>
    <row r="3525" spans="8:8" ht="33.75" customHeight="1">
      <c r="A3525" s="1954"/>
      <c r="B3525" s="1986" t="s">
        <v>70</v>
      </c>
      <c r="C3525" s="2002"/>
      <c r="D3525" s="2003"/>
      <c r="E3525" s="2004"/>
      <c r="F3525" s="2005"/>
      <c r="G3525" s="2005"/>
      <c r="H3525" s="2006"/>
      <c r="I3525" s="2007" t="s">
        <v>233</v>
      </c>
      <c r="J3525" s="2008" t="s">
        <v>87</v>
      </c>
      <c r="K3525" s="2009" t="s">
        <v>109</v>
      </c>
      <c r="L3525" s="2010"/>
      <c r="M3525" s="2007" t="s">
        <v>233</v>
      </c>
      <c r="N3525" s="2008" t="s">
        <v>87</v>
      </c>
      <c r="O3525" s="2011" t="s">
        <v>110</v>
      </c>
      <c r="P3525" s="2012"/>
      <c r="Q3525" s="2013"/>
      <c r="R3525" s="610"/>
    </row>
    <row r="3526" spans="8:8" s="2014" ht="33.75" customFormat="1" customHeight="1">
      <c r="A3526" s="1954"/>
      <c r="B3526" s="1986" t="s">
        <v>70</v>
      </c>
      <c r="C3526" s="2015" t="s">
        <v>57</v>
      </c>
      <c r="D3526" s="2016"/>
      <c r="E3526" s="2017">
        <f>'Result Entry'!$L$7</f>
        <v>10.0</v>
      </c>
      <c r="F3526" s="2018">
        <f>'Result Entry'!$M$7</f>
        <v>10.0</v>
      </c>
      <c r="G3526" s="2018">
        <f>'Result Entry'!$N$7</f>
        <v>10.0</v>
      </c>
      <c r="H3526" s="2019">
        <f>SUM(E3526:G3526)</f>
        <v>30.0</v>
      </c>
      <c r="I3526" s="2020" t="s">
        <v>243</v>
      </c>
      <c r="J3526" s="2021" t="s">
        <v>243</v>
      </c>
      <c r="K3526" s="2022">
        <f>'Result Entry'!$P$7</f>
        <v>70.0</v>
      </c>
      <c r="L3526" s="2023">
        <f>SUM(H3526,K3526)</f>
        <v>100.0</v>
      </c>
      <c r="M3526" s="2020" t="s">
        <v>243</v>
      </c>
      <c r="N3526" s="2021" t="s">
        <v>243</v>
      </c>
      <c r="O3526" s="2019">
        <f>'Result Entry'!$R$7</f>
        <v>100.0</v>
      </c>
      <c r="P3526" s="2024">
        <f>SUM(L3526,O3526)</f>
        <v>200.0</v>
      </c>
      <c r="Q3526" s="2025"/>
      <c r="R3526" s="610"/>
    </row>
    <row r="3527" spans="8:8" s="1538" ht="33.75" customFormat="1" customHeight="1">
      <c r="A3527" s="1954"/>
      <c r="B3527" s="1986" t="s">
        <v>70</v>
      </c>
      <c r="C3527" s="1540" t="str">
        <f>'Result Entry'!$L$3</f>
        <v>HINDI Comp.</v>
      </c>
      <c r="D3527" s="1541"/>
      <c r="E3527" s="1728">
        <f>IF($L3515="TC",0,IF($L3515="Nso",0,VLOOKUP($A3511,'Result Entry'!$B$9:$FW$108,11,0)))</f>
        <v>0.0</v>
      </c>
      <c r="F3527" s="1729">
        <f>IF($L3515="TC",0,IF($L3515="Nso",0,VLOOKUP($A3511,'Result Entry'!$B$9:$FW$108,12,0)))</f>
        <v>0.0</v>
      </c>
      <c r="G3527" s="1729">
        <f>IF($L3515="TC",0,IF($L3515="Nso",0,VLOOKUP($A3511,'Result Entry'!$B$9:$FW$108,13,0)))</f>
        <v>0.0</v>
      </c>
      <c r="H3527" s="2026">
        <f>SUM(E3527:G3527)</f>
        <v>0.0</v>
      </c>
      <c r="I3527" s="2027" t="str">
        <f>CONCATENATE(U3527,"/",'Result Entry'!$P$7)</f>
        <v>0/70</v>
      </c>
      <c r="J3527" s="2028" t="str">
        <f>IF(V3527=0,"--",CONCATENATE(V3527,"/"))</f>
        <v>--</v>
      </c>
      <c r="K3527" s="2029">
        <f>SUM(U3527:V3527)</f>
        <v>0.0</v>
      </c>
      <c r="L3527" s="2030">
        <f>SUM(H3527,K3527)</f>
        <v>0.0</v>
      </c>
      <c r="M3527" s="2027" t="str">
        <f>CONCATENATE(W3527,"/",'Result Entry'!$R$7)</f>
        <v>0/100</v>
      </c>
      <c r="N3527" s="2028" t="str">
        <f>IF(X3527=0,"--",CONCATENATE(X3527,"/"))</f>
        <v>--</v>
      </c>
      <c r="O3527" s="2031">
        <f>SUM(W3527:X3527)</f>
        <v>0.0</v>
      </c>
      <c r="P3527" s="1734">
        <f>SUM(L3527,O3527)</f>
        <v>0.0</v>
      </c>
      <c r="Q3527" s="2032" t="str">
        <f>IF($L3515="TC",0,IF($L3515="Nso",0,VLOOKUP($A3511,'Result Entry'!$B$9:$FW$108,24,0)))</f>
        <v/>
      </c>
      <c r="R3527" s="610"/>
      <c r="U3527" s="2033">
        <f>IF($L3515="TC",0,IF($L3515="Nso",0,VLOOKUP($A3511,'Result Entry'!$B$9:$FW$108,15,0)))</f>
        <v>0.0</v>
      </c>
      <c r="V3527" s="2033">
        <v>0.0</v>
      </c>
      <c r="W3527" s="2033">
        <f>IF($L3515="TC",0,IF($L3515="Nso",0,VLOOKUP($A3511,'Result Entry'!$B$9:$FW$108,17,0)))</f>
        <v>0.0</v>
      </c>
      <c r="X3527" s="2033">
        <v>0.0</v>
      </c>
    </row>
    <row r="3528" spans="8:8" s="1538" ht="33.75" customFormat="1" customHeight="1">
      <c r="A3528" s="1954"/>
      <c r="B3528" s="1986" t="s">
        <v>70</v>
      </c>
      <c r="C3528" s="1551" t="str">
        <f>'Result Entry'!$Z$3</f>
        <v>ENGLISH Comp.</v>
      </c>
      <c r="D3528" s="1552"/>
      <c r="E3528" s="1728">
        <f>IF($L3515="TC",0,IF($L3515="Nso",0,VLOOKUP($A3511,'Result Entry'!$B$9:$FW$108,25,0)))</f>
        <v>0.0</v>
      </c>
      <c r="F3528" s="1729">
        <f>IF($L3515="TC",0,IF($L3515="Nso",0,VLOOKUP($A3511,'Result Entry'!$B$9:$FW$108,26,0)))</f>
        <v>0.0</v>
      </c>
      <c r="G3528" s="1729">
        <f>IF($L3515="TC",0,IF($L3515="Nso",0,VLOOKUP($A3511,'Result Entry'!$B$9:$FW$108,27,0)))</f>
        <v>0.0</v>
      </c>
      <c r="H3528" s="2034">
        <f t="shared" si="450" ref="H3528:H3533">SUM(E3528:G3528)</f>
        <v>0.0</v>
      </c>
      <c r="I3528" s="2035" t="str">
        <f>CONCATENATE(U3528,"/",'Result Entry'!$AD$7)</f>
        <v>0/70</v>
      </c>
      <c r="J3528" s="2036" t="str">
        <f>IF(V3528=0,"--",CONCATENATE(V3528,"/"))</f>
        <v>--</v>
      </c>
      <c r="K3528" s="2037">
        <f t="shared" si="451" ref="K3528:K3533">SUM(U3528:V3528)</f>
        <v>0.0</v>
      </c>
      <c r="L3528" s="2038">
        <f t="shared" si="452" ref="L3528:L3533">SUM(H3528,K3528)</f>
        <v>0.0</v>
      </c>
      <c r="M3528" s="2035" t="str">
        <f>CONCATENATE(W3528,"/",'Result Entry'!$AF$7)</f>
        <v>0/100</v>
      </c>
      <c r="N3528" s="2036" t="str">
        <f>IF(X3528=0,"--",CONCATENATE(X3528,"/"))</f>
        <v>--</v>
      </c>
      <c r="O3528" s="2031">
        <f t="shared" si="453" ref="O3528:O3533">SUM(W3528:X3528)</f>
        <v>0.0</v>
      </c>
      <c r="P3528" s="1734">
        <f t="shared" si="454" ref="P3528:P3533">SUM(L3528,O3528)</f>
        <v>0.0</v>
      </c>
      <c r="Q3528" s="2032" t="str">
        <f>IF($L3515="TC",0,IF($L3515="Nso",0,VLOOKUP($A3511,'Result Entry'!$B$9:$FW$108,38,0)))</f>
        <v/>
      </c>
      <c r="R3528" s="610"/>
      <c r="U3528" s="2039">
        <f>IF($L3515="TC",0,IF($L3515="Nso",0,VLOOKUP($A3511,'Result Entry'!$B$9:$FW$108,29,0)))</f>
        <v>0.0</v>
      </c>
      <c r="V3528" s="2039">
        <v>0.0</v>
      </c>
      <c r="W3528" s="2039">
        <f>IF($L3515="TC",0,IF($L3515="Nso",0,VLOOKUP($A3511,'Result Entry'!$B$9:$FW$108,31,0)))</f>
        <v>0.0</v>
      </c>
      <c r="X3528" s="2039">
        <v>0.0</v>
      </c>
    </row>
    <row r="3529" spans="8:8" s="1538" ht="33.75" customFormat="1" customHeight="1">
      <c r="A3529" s="1954"/>
      <c r="B3529" s="1986" t="s">
        <v>70</v>
      </c>
      <c r="C3529" s="1551">
        <f>IF(Y3529&gt;=1,'Result Entry'!$AO$3,0)</f>
        <v>0.0</v>
      </c>
      <c r="D3529" s="1552"/>
      <c r="E3529" s="1728">
        <f>IF($L3515="TC",0,IF($L3515="Nso",0,VLOOKUP($A3511,'Result Entry'!$B$9:$FW$108,40,0)))</f>
        <v>0.0</v>
      </c>
      <c r="F3529" s="1729">
        <f>IF($L3515="TC",0,IF($L3515="Nso",0,VLOOKUP($A3511,'Result Entry'!$B$9:$FW$108,41,0)))</f>
        <v>0.0</v>
      </c>
      <c r="G3529" s="1729">
        <f>IF($L3515="TC",0,IF($L3515="Nso",0,VLOOKUP($A3511,'Result Entry'!$B$9:$FW$108,42,0)))</f>
        <v>0.0</v>
      </c>
      <c r="H3529" s="2034">
        <f t="shared" si="450"/>
        <v>0.0</v>
      </c>
      <c r="I3529" s="2035" t="str">
        <f>CONCATENATE(U3529,"/",'Result Entry'!$AS$7)</f>
        <v>0/40</v>
      </c>
      <c r="J3529" s="2036" t="str">
        <f>IF(V3529=0,"--",CONCATENATE(V3529,"/",'Result Entry'!$AT$7))</f>
        <v>--</v>
      </c>
      <c r="K3529" s="2037">
        <f t="shared" si="451"/>
        <v>0.0</v>
      </c>
      <c r="L3529" s="2038">
        <f t="shared" si="452"/>
        <v>0.0</v>
      </c>
      <c r="M3529" s="2035" t="str">
        <f>CONCATENATE(W3529,"/",'Result Entry'!$AW$7)</f>
        <v>0/100</v>
      </c>
      <c r="N3529" s="2036" t="str">
        <f>IF(X3529=0,"--",CONCATENATE(X3529,"/",'Result Entry'!$AX$7))</f>
        <v>--</v>
      </c>
      <c r="O3529" s="2031">
        <f t="shared" si="453"/>
        <v>0.0</v>
      </c>
      <c r="P3529" s="1734">
        <f t="shared" si="454"/>
        <v>0.0</v>
      </c>
      <c r="Q3529" s="2032" t="str">
        <f>IF($L3515="TC",0,IF($L3515="Nso",0,VLOOKUP($A3511,'Result Entry'!$B$9:$FW$108,55,0)))</f>
        <v/>
      </c>
      <c r="R3529" s="610"/>
      <c r="U3529" s="2039">
        <f>IF($L3515="TC",0,IF($L3515="Nso",0,VLOOKUP($A3511,'Result Entry'!$B$9:$FW$108,44,0)))</f>
        <v>0.0</v>
      </c>
      <c r="V3529" s="2039">
        <f>IF($L3515="TC",0,IF($L3515="Nso",0,VLOOKUP($A3511,'Result Entry'!$B$9:$FW$108,45,0)))</f>
        <v>0.0</v>
      </c>
      <c r="W3529" s="2039">
        <f>IF($L3515="TC",0,IF($L3515="Nso",0,VLOOKUP($A3511,'Result Entry'!$B$9:$FW$108,48,0)))</f>
        <v>0.0</v>
      </c>
      <c r="X3529" s="2039">
        <f>IF($L3515="TC",0,IF($L3515="Nso",0,VLOOKUP($A3511,'Result Entry'!$B$9:$FW$108,49,0)))</f>
        <v>0.0</v>
      </c>
      <c r="Y3529" s="2039">
        <f>VLOOKUP($A3511,'Result Entry'!$B$9:$FW$108,39,0)</f>
        <v>0.0</v>
      </c>
    </row>
    <row r="3530" spans="8:8" s="1538" ht="33.75" customFormat="1" customHeight="1">
      <c r="A3530" s="1954"/>
      <c r="B3530" s="1986" t="s">
        <v>70</v>
      </c>
      <c r="C3530" s="1551">
        <f>IF(Y3530&gt;=1,'Result Entry'!$BF$3,0)</f>
        <v>0.0</v>
      </c>
      <c r="D3530" s="1552"/>
      <c r="E3530" s="1728">
        <f>IF($L3515="TC",0,IF($L3515="Nso",0,VLOOKUP($A3511,'Result Entry'!$B$9:$FW$108,57,0)))</f>
        <v>0.0</v>
      </c>
      <c r="F3530" s="1729">
        <f>IF($L3515="TC",0,IF($L3515="Nso",0,VLOOKUP($A3511,'Result Entry'!$B$9:$FW$108,58,0)))</f>
        <v>0.0</v>
      </c>
      <c r="G3530" s="1729">
        <f>IF($L3515="TC",0,IF($L3515="Nso",0,VLOOKUP($A3511,'Result Entry'!$B$9:$FW$108,59,0)))</f>
        <v>0.0</v>
      </c>
      <c r="H3530" s="2034">
        <f t="shared" si="450"/>
        <v>0.0</v>
      </c>
      <c r="I3530" s="2035" t="str">
        <f>CONCATENATE(U3530,"/",'Result Entry'!$BJ$7)</f>
        <v>0/70</v>
      </c>
      <c r="J3530" s="2036" t="str">
        <f>IF(V3530=0,"--",CONCATENATE(V3530,"/",'Result Entry'!$BK$7))</f>
        <v>--</v>
      </c>
      <c r="K3530" s="2037">
        <f t="shared" si="451"/>
        <v>0.0</v>
      </c>
      <c r="L3530" s="2038">
        <f t="shared" si="452"/>
        <v>0.0</v>
      </c>
      <c r="M3530" s="2035" t="str">
        <f>CONCATENATE(W3530,"/",'Result Entry'!$BN$7)</f>
        <v>0/100</v>
      </c>
      <c r="N3530" s="2036" t="str">
        <f>IF(X3530=0,"--",CONCATENATE(X3530,"/",'Result Entry'!$BO$7))</f>
        <v>--</v>
      </c>
      <c r="O3530" s="2031">
        <f t="shared" si="453"/>
        <v>0.0</v>
      </c>
      <c r="P3530" s="1734">
        <f t="shared" si="454"/>
        <v>0.0</v>
      </c>
      <c r="Q3530" s="2032" t="str">
        <f>IF($L3515="TC",0,IF($L3515="Nso",0,VLOOKUP($A3511,'Result Entry'!$B$9:$FW$108,72,0)))</f>
        <v/>
      </c>
      <c r="R3530" s="610"/>
      <c r="U3530" s="2039">
        <f>IF($L3515="TC",0,IF($L3515="Nso",0,VLOOKUP($A3511,'Result Entry'!$B$9:$FW$108,61,0)))</f>
        <v>0.0</v>
      </c>
      <c r="V3530" s="2039">
        <f>IF($L3515="TC",0,IF($L3515="Nso",0,VLOOKUP($A3511,'Result Entry'!$B$9:$FW$108,62,0)))</f>
        <v>0.0</v>
      </c>
      <c r="W3530" s="2039">
        <f>IF($L3515="TC",0,IF($L3515="Nso",0,VLOOKUP($A3511,'Result Entry'!$B$9:$FW$108,65,0)))</f>
        <v>0.0</v>
      </c>
      <c r="X3530" s="2039">
        <f>IF($L3515="TC",0,IF($L3515="Nso",0,VLOOKUP($A3511,'Result Entry'!$B$9:$FW$108,66,0)))</f>
        <v>0.0</v>
      </c>
      <c r="Y3530" s="2039">
        <f>VLOOKUP($A3511,'Result Entry'!$B$9:$FW$108,56,0)</f>
        <v>0.0</v>
      </c>
    </row>
    <row r="3531" spans="8:8" s="1538" ht="33.75" customFormat="1" customHeight="1">
      <c r="A3531" s="1954"/>
      <c r="B3531" s="1986" t="s">
        <v>70</v>
      </c>
      <c r="C3531" s="1554">
        <f>IF(Y3531&gt;=1,'Result Entry'!$BW$3,0)</f>
        <v>0.0</v>
      </c>
      <c r="D3531" s="2040"/>
      <c r="E3531" s="2041">
        <f>IF($L3515="TC",0,IF($L3515="Nso",0,VLOOKUP($A3511,'Result Entry'!$B$9:$FW$108,74,0)))</f>
        <v>0.0</v>
      </c>
      <c r="F3531" s="2042">
        <f>IF($L3515="TC",0,IF($L3515="Nso",0,VLOOKUP($A3511,'Result Entry'!$B$9:$FW$108,75,0)))</f>
        <v>0.0</v>
      </c>
      <c r="G3531" s="2042">
        <f>IF($L3515="TC",0,IF($L3515="Nso",0,VLOOKUP($A3511,'Result Entry'!$B$9:$FW$108,76,0)))</f>
        <v>0.0</v>
      </c>
      <c r="H3531" s="2043">
        <f t="shared" si="450"/>
        <v>0.0</v>
      </c>
      <c r="I3531" s="2044" t="str">
        <f>CONCATENATE(U3531,"/",'Result Entry'!$CA$7)</f>
        <v>0/70</v>
      </c>
      <c r="J3531" s="2045" t="str">
        <f>IF(V3531=0,"--",CONCATENATE(V3531,"/",'Result Entry'!$CB$7))</f>
        <v>--</v>
      </c>
      <c r="K3531" s="2046">
        <f t="shared" si="451"/>
        <v>0.0</v>
      </c>
      <c r="L3531" s="2047">
        <f t="shared" si="452"/>
        <v>0.0</v>
      </c>
      <c r="M3531" s="2044" t="str">
        <f>CONCATENATE(W3531,"/",'Result Entry'!$CE$7)</f>
        <v>0/100</v>
      </c>
      <c r="N3531" s="2045" t="str">
        <f>IF(X3531=0,"--",CONCATENATE(X3531,"/",'Result Entry'!$CF$7))</f>
        <v>--</v>
      </c>
      <c r="O3531" s="2043">
        <f t="shared" si="453"/>
        <v>0.0</v>
      </c>
      <c r="P3531" s="2048">
        <f t="shared" si="454"/>
        <v>0.0</v>
      </c>
      <c r="Q3531" s="2049" t="str">
        <f>IF($L3515="TC",0,IF($L3515="Nso",0,VLOOKUP($A3511,'Result Entry'!$B$9:$FW$108,89,0)))</f>
        <v/>
      </c>
      <c r="R3531" s="610"/>
      <c r="U3531" s="2041">
        <f>IF($L3515="TC",0,IF($L3515="Nso",0,VLOOKUP($A3511,'Result Entry'!$B$9:$FW$108,78,0)))</f>
        <v>0.0</v>
      </c>
      <c r="V3531" s="2041">
        <f>IF($L3515="TC",0,IF($L3515="Nso",0,VLOOKUP($A3511,'Result Entry'!$B$9:$FW$108,79,0)))</f>
        <v>0.0</v>
      </c>
      <c r="W3531" s="2041">
        <f>IF($L3515="TC",0,IF($L3515="Nso",0,VLOOKUP($A3511,'Result Entry'!$B$9:$FW$108,82,0)))</f>
        <v>0.0</v>
      </c>
      <c r="X3531" s="2041">
        <f>IF($L3515="TC",0,IF($L3515="Nso",0,VLOOKUP($A3511,'Result Entry'!$B$9:$FW$108,83,0)))</f>
        <v>0.0</v>
      </c>
      <c r="Y3531" s="2041">
        <f>VLOOKUP($A3511,'Result Entry'!$B$9:$FW$108,73,0)</f>
        <v>0.0</v>
      </c>
    </row>
    <row r="3532" spans="8:8" s="1538" ht="33.75" customFormat="1" customHeight="1">
      <c r="A3532" s="1954"/>
      <c r="B3532" s="1986" t="s">
        <v>70</v>
      </c>
      <c r="C3532" s="2050">
        <f>IF(Y3532&gt;=1,'Result Entry'!$CN$3,0)</f>
        <v>0.0</v>
      </c>
      <c r="D3532" s="2040"/>
      <c r="E3532" s="2051">
        <f>IF($L3515="TC",0,IF($L3515="Nso",0,VLOOKUP($A3511,'Result Entry'!$B$9:$FW$108,91,0)))</f>
        <v>0.0</v>
      </c>
      <c r="F3532" s="2052">
        <f>IF($L3515="TC",0,IF($L3515="Nso",0,VLOOKUP($A3511,'Result Entry'!$B$9:$FW$108,92,0)))</f>
        <v>0.0</v>
      </c>
      <c r="G3532" s="2052">
        <f>IF($L3515="TC",0,IF($L3515="Nso",0,VLOOKUP($A3511,'Result Entry'!$B$9:$FW$108,93,0)))</f>
        <v>0.0</v>
      </c>
      <c r="H3532" s="2053">
        <f t="shared" si="450"/>
        <v>0.0</v>
      </c>
      <c r="I3532" s="2054" t="str">
        <f>CONCATENATE(U3532,"/",'Result Entry'!$CR$7)</f>
        <v>0/70</v>
      </c>
      <c r="J3532" s="2055" t="str">
        <f>IF(V3532=0,"--",CONCATENATE(V3532,"/",'Result Entry'!$CS$7))</f>
        <v>--</v>
      </c>
      <c r="K3532" s="2056">
        <f t="shared" si="451"/>
        <v>0.0</v>
      </c>
      <c r="L3532" s="2057">
        <f t="shared" si="452"/>
        <v>0.0</v>
      </c>
      <c r="M3532" s="2054" t="str">
        <f>CONCATENATE(W3532,"/",'Result Entry'!$CV$7)</f>
        <v>0/100</v>
      </c>
      <c r="N3532" s="2055" t="str">
        <f>IF(X3532=0,"--",CONCATENATE(X3532,"/",'Result Entry'!$CW$7))</f>
        <v>--</v>
      </c>
      <c r="O3532" s="2053">
        <f t="shared" si="453"/>
        <v>0.0</v>
      </c>
      <c r="P3532" s="2058">
        <f t="shared" si="454"/>
        <v>0.0</v>
      </c>
      <c r="Q3532" s="2059" t="str">
        <f>IF($L3515="TC",0,IF($L3515="Nso",0,VLOOKUP($A3511,'Result Entry'!$B$9:$FW$108,106,0)))</f>
        <v/>
      </c>
      <c r="R3532" s="610"/>
      <c r="U3532" s="2051">
        <f>IF($L3515="TC",0,IF($L3515="Nso",0,VLOOKUP($A3511,'Result Entry'!$B$9:$FW$108,95,0)))</f>
        <v>0.0</v>
      </c>
      <c r="V3532" s="2051">
        <f>IF($L3515="TC",0,IF($L3515="Nso",0,VLOOKUP($A3511,'Result Entry'!$B$9:$FW$108,96,0)))</f>
        <v>0.0</v>
      </c>
      <c r="W3532" s="2051">
        <f>IF($L3515="TC",0,IF($L3515="Nso",0,VLOOKUP($A3511,'Result Entry'!$B$9:$FW$108,99,0)))</f>
        <v>0.0</v>
      </c>
      <c r="X3532" s="2051">
        <f>IF($L3515="TC",0,IF($L3515="Nso",0,VLOOKUP($A3511,'Result Entry'!$B$9:$FW$108,100,0)))</f>
        <v>0.0</v>
      </c>
      <c r="Y3532" s="2051">
        <f>VLOOKUP($A3511,'Result Entry'!$B$9:$FW$108,90,0)</f>
        <v>0.0</v>
      </c>
    </row>
    <row r="3533" spans="8:8" s="1538" ht="33.75" customFormat="1" customHeight="1">
      <c r="A3533" s="1954"/>
      <c r="B3533" s="1986" t="s">
        <v>70</v>
      </c>
      <c r="C3533" s="1554">
        <f>IF(Y3533&gt;=1,'Result Entry'!$DE$3,0)</f>
        <v>0.0</v>
      </c>
      <c r="D3533" s="2040"/>
      <c r="E3533" s="1739">
        <f>IF($L3515="TC",0,IF($L3515="Nso",0,VLOOKUP($A3511,'Result Entry'!$B$9:$FW$108,108,0)))</f>
        <v>0.0</v>
      </c>
      <c r="F3533" s="1740">
        <f>IF($L3515="TC",0,IF($L3515="Nso",0,VLOOKUP($A3511,'Result Entry'!$B$9:$FW$108,109,0)))</f>
        <v>0.0</v>
      </c>
      <c r="G3533" s="1740">
        <f>IF($L3515="TC",0,IF($L3515="Nso",0,VLOOKUP($A3511,'Result Entry'!$B$9:$FW$108,110,0)))</f>
        <v>0.0</v>
      </c>
      <c r="H3533" s="2060">
        <f t="shared" si="450"/>
        <v>0.0</v>
      </c>
      <c r="I3533" s="2061" t="str">
        <f>CONCATENATE(U3533,"/",'Result Entry'!$DI$7)</f>
        <v>0/70</v>
      </c>
      <c r="J3533" s="2062" t="str">
        <f>IF(V3533=0,"--",CONCATENATE(V3533,"/",'Result Entry'!$DJ$7))</f>
        <v>--</v>
      </c>
      <c r="K3533" s="2063">
        <f t="shared" si="451"/>
        <v>0.0</v>
      </c>
      <c r="L3533" s="2064">
        <f t="shared" si="452"/>
        <v>0.0</v>
      </c>
      <c r="M3533" s="2061" t="str">
        <f>CONCATENATE(W3533,"/",'Result Entry'!$DM$7)</f>
        <v>0/100</v>
      </c>
      <c r="N3533" s="2062" t="str">
        <f>IF(X3533=0,"--",CONCATENATE(X3533,"/",'Result Entry'!$DN$7))</f>
        <v>--</v>
      </c>
      <c r="O3533" s="2060">
        <f t="shared" si="453"/>
        <v>0.0</v>
      </c>
      <c r="P3533" s="1746">
        <f t="shared" si="454"/>
        <v>0.0</v>
      </c>
      <c r="Q3533" s="2032" t="str">
        <f>IF($L3515="TC",0,IF($L3515="Nso",0,VLOOKUP($A3511,'Result Entry'!$B$9:$FW$108,123,0)))</f>
        <v/>
      </c>
      <c r="R3533" s="610"/>
      <c r="U3533" s="2065">
        <f>IF($L3515="TC",0,IF($L3515="Nso",0,VLOOKUP($A3511,'Result Entry'!$B$9:$FW$108,112,0)))</f>
        <v>0.0</v>
      </c>
      <c r="V3533" s="2065">
        <f>IF($L3515="TC",0,IF($L3515="Nso",0,VLOOKUP($A3511,'Result Entry'!$B$9:$FW$108,113,0)))</f>
        <v>0.0</v>
      </c>
      <c r="W3533" s="2065">
        <f>IF($L3515="TC",0,IF($L3515="Nso",0,VLOOKUP($A3511,'Result Entry'!$B$9:$FW$108,116,0)))</f>
        <v>0.0</v>
      </c>
      <c r="X3533" s="2065">
        <f>IF($L3515="TC",0,IF($L3515="Nso",0,VLOOKUP($A3511,'Result Entry'!$B$9:$FW$108,117,0)))</f>
        <v>0.0</v>
      </c>
      <c r="Y3533" s="2065">
        <f>VLOOKUP($A3511,'Result Entry'!$B$9:$FW$108,107,0)</f>
        <v>0.0</v>
      </c>
    </row>
    <row r="3534" spans="8:8" ht="33.75" customHeight="1">
      <c r="A3534" s="1954"/>
      <c r="B3534" s="1986" t="s">
        <v>70</v>
      </c>
      <c r="C3534" s="1565" t="s">
        <v>78</v>
      </c>
      <c r="D3534" s="1566"/>
      <c r="E3534" s="1567"/>
      <c r="F3534" s="1747" t="s">
        <v>79</v>
      </c>
      <c r="G3534" s="2066"/>
      <c r="H3534" s="1748"/>
      <c r="I3534" s="1747" t="s">
        <v>80</v>
      </c>
      <c r="J3534" s="1749"/>
      <c r="K3534" s="2067" t="s">
        <v>42</v>
      </c>
      <c r="L3534" s="2068"/>
      <c r="M3534" s="2067" t="s">
        <v>92</v>
      </c>
      <c r="N3534" s="1753"/>
      <c r="O3534" s="1752" t="s">
        <v>40</v>
      </c>
      <c r="P3534" s="1753"/>
      <c r="Q3534" s="2069" t="s">
        <v>44</v>
      </c>
      <c r="R3534" s="610"/>
    </row>
    <row r="3535" spans="8:8" ht="33.75" customHeight="1">
      <c r="A3535" s="1954"/>
      <c r="B3535" s="1986" t="s">
        <v>70</v>
      </c>
      <c r="C3535" s="1577"/>
      <c r="D3535" s="1578"/>
      <c r="E3535" s="1579"/>
      <c r="F3535" s="1755">
        <f>IF($L3515="TC",0,IF($L3515="Nso",0,VLOOKUP($A3511,'Result Entry'!$B$9:$FW$108,171,0)))</f>
        <v>0.0</v>
      </c>
      <c r="G3535" s="2070"/>
      <c r="H3535" s="1756"/>
      <c r="I3535" s="2071">
        <f>IF($L3515="TC",0,IF($L3515="Nso",0,VLOOKUP($A3511,'Result Entry'!$B$9:$FW$108,172,0)))</f>
        <v>0.0</v>
      </c>
      <c r="J3535" s="2072"/>
      <c r="K3535" s="2073">
        <f>IF($L3515="TC",0,IF($L3515="Nso",0,VLOOKUP($A3511,'Result Entry'!$B$9:$FW$108,173,0)))</f>
        <v>0.0</v>
      </c>
      <c r="L3535" s="2074"/>
      <c r="M3535" s="2075" t="str">
        <f>IF($L3515="TC",0,IF($L3515="Nso",0,VLOOKUP($A3511,'Result Entry'!$B$9:$FW$108,174,0)))</f>
        <v/>
      </c>
      <c r="N3535" s="2076"/>
      <c r="O3535" s="1535" t="str">
        <f>VLOOKUP($A3511,'Result Entry'!$B$9:$FW$108,175,0)</f>
        <v/>
      </c>
      <c r="P3535" s="1534"/>
      <c r="Q3535" s="2077" t="str">
        <f>IF($L3515="TC",0,IF($L3515="Nso",0,VLOOKUP($A3511,'Result Entry'!$B$9:$FW$108,177,0)))</f>
        <v/>
      </c>
      <c r="R3535" s="610"/>
    </row>
    <row r="3536" spans="8:8" ht="33.75" customHeight="1">
      <c r="A3536" s="1954"/>
      <c r="B3536" s="1986" t="s">
        <v>70</v>
      </c>
      <c r="C3536" s="2078" t="s">
        <v>59</v>
      </c>
      <c r="D3536" s="2079"/>
      <c r="E3536" s="2079"/>
      <c r="F3536" s="2079"/>
      <c r="G3536" s="2079"/>
      <c r="H3536" s="2079"/>
      <c r="I3536" s="2080"/>
      <c r="J3536" s="1592" t="s">
        <v>60</v>
      </c>
      <c r="K3536" s="1592"/>
      <c r="L3536" s="1592"/>
      <c r="M3536" s="1593"/>
      <c r="N3536" s="1760">
        <f>VLOOKUP($A3511,'Result Entry'!$B$9:$FW$108,168,0)</f>
        <v>0.0</v>
      </c>
      <c r="O3536" s="1761"/>
      <c r="P3536" s="2081" t="s">
        <v>38</v>
      </c>
      <c r="Q3536" s="2082"/>
      <c r="R3536" s="610"/>
    </row>
    <row r="3537" spans="8:8" ht="33.75" customHeight="1">
      <c r="A3537" s="1954"/>
      <c r="B3537" s="1986" t="s">
        <v>70</v>
      </c>
      <c r="C3537" s="1598" t="s">
        <v>244</v>
      </c>
      <c r="D3537" s="1599"/>
      <c r="E3537" s="1599"/>
      <c r="F3537" s="2083" t="s">
        <v>158</v>
      </c>
      <c r="G3537" s="2084"/>
      <c r="H3537" s="2085"/>
      <c r="I3537" s="2086" t="s">
        <v>242</v>
      </c>
      <c r="J3537" s="1603" t="s">
        <v>61</v>
      </c>
      <c r="K3537" s="1603"/>
      <c r="L3537" s="1603"/>
      <c r="M3537" s="1604"/>
      <c r="N3537" s="1762">
        <f>VLOOKUP($A3511,'Result Entry'!$B$9:$FW$108,169,0)</f>
        <v>0.0</v>
      </c>
      <c r="O3537" s="1763"/>
      <c r="P3537" s="1607" t="str">
        <f>VLOOKUP($A3511,'Result Entry'!$B$9:$FW$108,170,0)</f>
        <v/>
      </c>
      <c r="Q3537" s="2087"/>
      <c r="R3537" s="610"/>
    </row>
    <row r="3538" spans="8:8" ht="33.75" customHeight="1">
      <c r="A3538" s="1954"/>
      <c r="B3538" s="1986" t="s">
        <v>70</v>
      </c>
      <c r="C3538" s="1598"/>
      <c r="D3538" s="1599"/>
      <c r="E3538" s="1599"/>
      <c r="F3538" s="2088"/>
      <c r="G3538" s="2089"/>
      <c r="H3538" s="2090"/>
      <c r="I3538" s="2091" t="s">
        <v>100</v>
      </c>
      <c r="J3538" s="1612" t="s">
        <v>62</v>
      </c>
      <c r="K3538" s="1612"/>
      <c r="L3538" s="1612"/>
      <c r="M3538" s="1613"/>
      <c r="N3538" s="2092">
        <f>IF($L3515="TC","Transferred",IF($L3515="Nso","NameSeparated",VLOOKUP($A3511,'Result Entry'!$B$9:$FW$108,178,0)))</f>
        <v>0.0</v>
      </c>
      <c r="O3538" s="2092"/>
      <c r="P3538" s="2092"/>
      <c r="Q3538" s="2093"/>
      <c r="R3538" s="610"/>
    </row>
    <row r="3539" spans="8:8" ht="33.75" customHeight="1">
      <c r="A3539" s="1954"/>
      <c r="B3539" s="1986" t="s">
        <v>70</v>
      </c>
      <c r="C3539" s="1766" t="str">
        <f>'Result Entry'!$DU$3</f>
        <v>Foundation Of Information Tech.</v>
      </c>
      <c r="D3539" s="1767"/>
      <c r="E3539" s="1768"/>
      <c r="F3539" s="1769" t="str">
        <f>IF(OR($L3515="TC",$L3515="Nso"),"",VLOOKUP($A3511,'Result Entry'!$B$9:$GS$108,196,0))</f>
        <v>0/200</v>
      </c>
      <c r="G3539" s="1769"/>
      <c r="H3539" s="1769"/>
      <c r="I3539" s="1770" t="str">
        <f>IF(F3539="","",VLOOKUP($A3511,'Result Entry'!$B$9:$GS$108,137,0))</f>
        <v/>
      </c>
      <c r="J3539" s="1621" t="s">
        <v>72</v>
      </c>
      <c r="K3539" s="1621"/>
      <c r="L3539" s="1621"/>
      <c r="M3539" s="1622"/>
      <c r="N3539" s="2094">
        <f>'Result Entry'!$T$2</f>
        <v>45041.0</v>
      </c>
      <c r="O3539" s="2095"/>
      <c r="P3539" s="2095"/>
      <c r="Q3539" s="2096"/>
      <c r="R3539" s="610"/>
    </row>
    <row r="3540" spans="8:8" ht="33.75" customHeight="1">
      <c r="A3540" s="1954"/>
      <c r="B3540" s="1986" t="s">
        <v>70</v>
      </c>
      <c r="C3540" s="1774" t="str">
        <f>'Result Entry'!$EI$3</f>
        <v>G.I.A.I.-II</v>
      </c>
      <c r="D3540" s="1775"/>
      <c r="E3540" s="1776"/>
      <c r="F3540" s="1769" t="str">
        <f>IF(OR($L3515="TC",$L3515="Nso"),"",VLOOKUP($A3511,'Result Entry'!$B$9:$GS$108,200,0))</f>
        <v>0/200</v>
      </c>
      <c r="G3540" s="1769"/>
      <c r="H3540" s="1769"/>
      <c r="I3540" s="1770" t="str">
        <f>IF(F3540="","",VLOOKUP($A3511,'Result Entry'!$B$9:$GS$108,149,0))</f>
        <v/>
      </c>
      <c r="J3540" s="1626"/>
      <c r="K3540" s="1627"/>
      <c r="L3540" s="1627"/>
      <c r="M3540" s="1627"/>
      <c r="N3540" s="1627"/>
      <c r="O3540" s="1627"/>
      <c r="P3540" s="1627"/>
      <c r="Q3540" s="2097"/>
      <c r="R3540" s="610"/>
    </row>
    <row r="3541" spans="8:8" ht="33.75" customHeight="1">
      <c r="A3541" s="1954"/>
      <c r="B3541" s="1986" t="s">
        <v>70</v>
      </c>
      <c r="C3541" s="1774" t="str">
        <f>'Result Entry'!$EU$3</f>
        <v>SOC.SER.PLAN</v>
      </c>
      <c r="D3541" s="1775"/>
      <c r="E3541" s="1776"/>
      <c r="F3541" s="1769" t="str">
        <f>IF(OR($L3515="TC",$L3515="Nso"),"",VLOOKUP($A3511,'Result Entry'!$B$9:$HS$108,204,0))</f>
        <v>0/200</v>
      </c>
      <c r="G3541" s="1769"/>
      <c r="H3541" s="1769"/>
      <c r="I3541" s="1770" t="str">
        <f>IF(F3541="","",VLOOKUP($A3511,'Result Entry'!$B$9:$GS$108,161,0))</f>
        <v/>
      </c>
      <c r="J3541" s="1629" t="s">
        <v>175</v>
      </c>
      <c r="K3541" s="2098"/>
      <c r="L3541" s="2098"/>
      <c r="M3541" s="1630"/>
      <c r="N3541" s="2099"/>
      <c r="O3541" s="2100"/>
      <c r="P3541" s="2100"/>
      <c r="Q3541" s="2101"/>
      <c r="R3541" s="610"/>
    </row>
    <row r="3542" spans="8:8" ht="33.75" customHeight="1">
      <c r="A3542" s="1954"/>
      <c r="B3542" s="1986" t="s">
        <v>70</v>
      </c>
      <c r="C3542" s="1774" t="str">
        <f>'Result Entry'!$FG$3</f>
        <v>Jeewan Kaushal</v>
      </c>
      <c r="D3542" s="1775"/>
      <c r="E3542" s="1776"/>
      <c r="F3542" s="1769" t="str">
        <f>IF(OR($L3515="TC",$L3515="Nso"),"",VLOOKUP($A3511,'Result Entry'!$B$9:$HS$108,208,0))</f>
        <v>0/100</v>
      </c>
      <c r="G3542" s="1769"/>
      <c r="H3542" s="1769"/>
      <c r="I3542" s="1770" t="str">
        <f>IF(F3542="","",VLOOKUP($A3511,'Result Entry'!$B$9:$HS$108,167,0))</f>
        <v/>
      </c>
      <c r="J3542" s="1629" t="s">
        <v>149</v>
      </c>
      <c r="K3542" s="2098"/>
      <c r="L3542" s="2098"/>
      <c r="M3542" s="1630"/>
      <c r="N3542" s="1630"/>
      <c r="O3542" s="1630"/>
      <c r="P3542" s="1630"/>
      <c r="Q3542" s="2102"/>
      <c r="R3542" s="610"/>
    </row>
    <row r="3543" spans="8:8" ht="33.75" customHeight="1">
      <c r="A3543" s="1954"/>
      <c r="B3543" s="1986" t="s">
        <v>70</v>
      </c>
      <c r="C3543" s="1777" t="s">
        <v>181</v>
      </c>
      <c r="D3543" s="1778"/>
      <c r="E3543" s="1779"/>
      <c r="F3543" s="2103" t="s">
        <v>182</v>
      </c>
      <c r="G3543" s="2104"/>
      <c r="H3543" s="2105"/>
      <c r="I3543" s="1782" t="s">
        <v>31</v>
      </c>
      <c r="J3543" s="1629" t="s">
        <v>176</v>
      </c>
      <c r="K3543" s="2098"/>
      <c r="L3543" s="2098"/>
      <c r="M3543" s="1630"/>
      <c r="N3543" s="1630"/>
      <c r="O3543" s="1630"/>
      <c r="P3543" s="1630"/>
      <c r="Q3543" s="2102"/>
      <c r="R3543" s="610"/>
    </row>
    <row r="3544" spans="8:8" ht="33.75" customHeight="1">
      <c r="A3544" s="1954"/>
      <c r="B3544" s="1986" t="s">
        <v>70</v>
      </c>
      <c r="C3544" s="1783"/>
      <c r="D3544" s="1784"/>
      <c r="E3544" s="1785"/>
      <c r="F3544" s="1786" t="s">
        <v>245</v>
      </c>
      <c r="G3544" s="2106"/>
      <c r="H3544" s="1787"/>
      <c r="I3544" s="1788" t="s">
        <v>63</v>
      </c>
      <c r="J3544" s="1647" t="s">
        <v>68</v>
      </c>
      <c r="K3544" s="1648"/>
      <c r="L3544" s="1648"/>
      <c r="M3544" s="1648"/>
      <c r="N3544" s="1648"/>
      <c r="O3544" s="1648"/>
      <c r="P3544" s="1648"/>
      <c r="Q3544" s="2107"/>
      <c r="R3544" s="610"/>
    </row>
    <row r="3545" spans="8:8" ht="33.75" customHeight="1">
      <c r="A3545" s="1954"/>
      <c r="B3545" s="1986" t="s">
        <v>70</v>
      </c>
      <c r="C3545" s="1783"/>
      <c r="D3545" s="1784"/>
      <c r="E3545" s="1785"/>
      <c r="F3545" s="1786" t="s">
        <v>246</v>
      </c>
      <c r="G3545" s="2106"/>
      <c r="H3545" s="1787"/>
      <c r="I3545" s="1788" t="s">
        <v>64</v>
      </c>
      <c r="J3545" s="1650"/>
      <c r="K3545" s="1651"/>
      <c r="L3545" s="1651"/>
      <c r="M3545" s="1651"/>
      <c r="N3545" s="1651"/>
      <c r="O3545" s="1651"/>
      <c r="P3545" s="1651"/>
      <c r="Q3545" s="2108"/>
      <c r="R3545" s="610"/>
    </row>
    <row r="3546" spans="8:8" ht="33.75" customHeight="1">
      <c r="A3546" s="1954"/>
      <c r="B3546" s="1986" t="s">
        <v>70</v>
      </c>
      <c r="C3546" s="1783"/>
      <c r="D3546" s="1784"/>
      <c r="E3546" s="1785"/>
      <c r="F3546" s="1786" t="s">
        <v>247</v>
      </c>
      <c r="G3546" s="2106"/>
      <c r="H3546" s="1787"/>
      <c r="I3546" s="1788" t="s">
        <v>66</v>
      </c>
      <c r="J3546" s="1650"/>
      <c r="K3546" s="1651"/>
      <c r="L3546" s="1651"/>
      <c r="M3546" s="1651"/>
      <c r="N3546" s="1651"/>
      <c r="O3546" s="1651"/>
      <c r="P3546" s="1651"/>
      <c r="Q3546" s="2108"/>
      <c r="R3546" s="610"/>
    </row>
    <row r="3547" spans="8:8" ht="33.75" customHeight="1">
      <c r="A3547" s="1954"/>
      <c r="B3547" s="1986" t="s">
        <v>70</v>
      </c>
      <c r="C3547" s="1783"/>
      <c r="D3547" s="1784"/>
      <c r="E3547" s="1785"/>
      <c r="F3547" s="1786" t="s">
        <v>248</v>
      </c>
      <c r="G3547" s="2106"/>
      <c r="H3547" s="1787"/>
      <c r="I3547" s="1788" t="s">
        <v>65</v>
      </c>
      <c r="J3547" s="1653" t="s">
        <v>81</v>
      </c>
      <c r="K3547" s="1654"/>
      <c r="L3547" s="1654"/>
      <c r="M3547" s="1654"/>
      <c r="N3547" s="1654"/>
      <c r="O3547" s="1654"/>
      <c r="P3547" s="1654"/>
      <c r="Q3547" s="2109"/>
      <c r="R3547" s="610"/>
    </row>
    <row r="3548" spans="8:8" ht="33.75" customHeight="1">
      <c r="A3548" s="1954"/>
      <c r="B3548" s="2110" t="s">
        <v>70</v>
      </c>
      <c r="C3548" s="2111"/>
      <c r="D3548" s="2112"/>
      <c r="E3548" s="2113"/>
      <c r="F3548" s="2114"/>
      <c r="G3548" s="2115"/>
      <c r="H3548" s="2115"/>
      <c r="I3548" s="2116"/>
      <c r="J3548" s="2117"/>
      <c r="K3548" s="2118"/>
      <c r="L3548" s="2118"/>
      <c r="M3548" s="2118"/>
      <c r="N3548" s="2118"/>
      <c r="O3548" s="2118"/>
      <c r="P3548" s="2118"/>
      <c r="Q3548" s="2119"/>
      <c r="R3548" s="610"/>
    </row>
    <row r="3549" spans="8:8" s="927" ht="48.75" customFormat="1" customHeight="1">
      <c r="A3549" s="1439"/>
      <c r="B3549" s="2120"/>
      <c r="C3549" s="2120"/>
      <c r="D3549" s="2120"/>
      <c r="E3549" s="2120"/>
      <c r="F3549" s="2120"/>
      <c r="G3549" s="2120"/>
      <c r="H3549" s="2120"/>
      <c r="I3549" s="2120"/>
      <c r="J3549" s="2120"/>
      <c r="K3549" s="2120"/>
      <c r="L3549" s="2120"/>
      <c r="M3549" s="2120"/>
      <c r="N3549" s="2120"/>
      <c r="O3549" s="2120"/>
      <c r="P3549" s="2120"/>
      <c r="Q3549" s="2120"/>
      <c r="R3549" s="610"/>
    </row>
    <row r="3550" spans="8:8" ht="9.75" customHeight="1">
      <c r="A3550" s="1949">
        <f>A3511+1</f>
        <v>92.0</v>
      </c>
      <c r="B3550" s="1949"/>
      <c r="C3550" s="1949"/>
      <c r="D3550" s="1949"/>
      <c r="E3550" s="1949"/>
      <c r="F3550" s="1949"/>
      <c r="G3550" s="1949"/>
      <c r="H3550" s="1949"/>
      <c r="I3550" s="1949"/>
      <c r="J3550" s="1949"/>
      <c r="K3550" s="1949"/>
      <c r="L3550" s="1949"/>
      <c r="M3550" s="1949"/>
      <c r="N3550" s="1949"/>
      <c r="O3550" s="1949"/>
      <c r="P3550" s="1949"/>
      <c r="Q3550" s="1949"/>
      <c r="R3550" s="1949"/>
    </row>
    <row r="3551" spans="8:8" ht="16.5" customHeight="1">
      <c r="A3551" s="1950"/>
      <c r="B3551" s="1951" t="s">
        <v>51</v>
      </c>
      <c r="C3551" s="1952"/>
      <c r="D3551" s="1952"/>
      <c r="E3551" s="1952"/>
      <c r="F3551" s="1952"/>
      <c r="G3551" s="1952"/>
      <c r="H3551" s="1952"/>
      <c r="I3551" s="1952"/>
      <c r="J3551" s="1952"/>
      <c r="K3551" s="1952"/>
      <c r="L3551" s="1952"/>
      <c r="M3551" s="1952"/>
      <c r="N3551" s="1952"/>
      <c r="O3551" s="1952"/>
      <c r="P3551" s="1952"/>
      <c r="Q3551" s="1953"/>
      <c r="R3551" s="610"/>
    </row>
    <row r="3552" spans="8:8" ht="62.25" customHeight="1">
      <c r="A3552" s="1954"/>
      <c r="B3552" s="1955"/>
      <c r="C3552" s="1956"/>
      <c r="D3552" s="1957" t="str">
        <f>Master!$E$8</f>
        <v>Govt. Sr. Secondary School </v>
      </c>
      <c r="E3552" s="1958"/>
      <c r="F3552" s="1958"/>
      <c r="G3552" s="1958"/>
      <c r="H3552" s="1958"/>
      <c r="I3552" s="1958"/>
      <c r="J3552" s="1958"/>
      <c r="K3552" s="1958"/>
      <c r="L3552" s="1958"/>
      <c r="M3552" s="1958"/>
      <c r="N3552" s="1958"/>
      <c r="O3552" s="1958"/>
      <c r="P3552" s="1958"/>
      <c r="Q3552" s="1959"/>
      <c r="R3552" s="610"/>
    </row>
    <row r="3553" spans="8:8" ht="33.0" customHeight="1">
      <c r="A3553" s="1954"/>
      <c r="B3553" s="1960"/>
      <c r="C3553" s="1961"/>
      <c r="D3553" s="1962" t="str">
        <f>Master!$E$11</f>
        <v>P.S.-Bapini (Jodhpur)</v>
      </c>
      <c r="E3553" s="1962"/>
      <c r="F3553" s="1962"/>
      <c r="G3553" s="1962"/>
      <c r="H3553" s="1962"/>
      <c r="I3553" s="1962"/>
      <c r="J3553" s="1962"/>
      <c r="K3553" s="1962"/>
      <c r="L3553" s="1962"/>
      <c r="M3553" s="1962"/>
      <c r="N3553" s="1962"/>
      <c r="O3553" s="1962"/>
      <c r="P3553" s="1962"/>
      <c r="Q3553" s="1963"/>
      <c r="R3553" s="610"/>
    </row>
    <row r="3554" spans="8:8" ht="21.75" customHeight="1">
      <c r="A3554" s="1954"/>
      <c r="B3554" s="1964"/>
      <c r="C3554" s="1965" t="s">
        <v>151</v>
      </c>
      <c r="D3554" s="1966"/>
      <c r="E3554" s="1966"/>
      <c r="F3554" s="1966"/>
      <c r="G3554" s="1966"/>
      <c r="H3554" s="1967"/>
      <c r="I3554" s="1968" t="s">
        <v>128</v>
      </c>
      <c r="J3554" s="1969"/>
      <c r="K3554" s="1969"/>
      <c r="L3554" s="1970">
        <f>VLOOKUP(A3550,'Result Entry'!$B$6:$K$108,6,0)</f>
        <v>0.0</v>
      </c>
      <c r="M3554" s="1971"/>
      <c r="N3554" s="1972" t="s">
        <v>69</v>
      </c>
      <c r="O3554" s="1973"/>
      <c r="P3554" s="1974">
        <f>Master!$E$14</f>
        <v>8.151106901E9</v>
      </c>
      <c r="Q3554" s="1975"/>
      <c r="R3554" s="610"/>
    </row>
    <row r="3555" spans="8:8" ht="21.75" customHeight="1">
      <c r="A3555" s="1954"/>
      <c r="B3555" s="1976"/>
      <c r="C3555" s="1965"/>
      <c r="D3555" s="1966"/>
      <c r="E3555" s="1966"/>
      <c r="F3555" s="1966"/>
      <c r="G3555" s="1966"/>
      <c r="H3555" s="1967"/>
      <c r="I3555" s="1968"/>
      <c r="J3555" s="1969"/>
      <c r="K3555" s="1969"/>
      <c r="L3555" s="1970"/>
      <c r="M3555" s="1971"/>
      <c r="N3555" s="1470" t="s">
        <v>67</v>
      </c>
      <c r="O3555" s="1471"/>
      <c r="P3555" s="1472"/>
      <c r="Q3555" s="1977"/>
      <c r="R3555" s="610"/>
    </row>
    <row r="3556" spans="8:8" ht="21.75" customHeight="1">
      <c r="A3556" s="1954"/>
      <c r="B3556" s="1976"/>
      <c r="C3556" s="1978"/>
      <c r="D3556" s="1979"/>
      <c r="E3556" s="1979"/>
      <c r="F3556" s="1979"/>
      <c r="G3556" s="1979"/>
      <c r="H3556" s="1980"/>
      <c r="I3556" s="1981"/>
      <c r="J3556" s="1982"/>
      <c r="K3556" s="1982"/>
      <c r="L3556" s="1983"/>
      <c r="M3556" s="1984"/>
      <c r="N3556" s="1479" t="s">
        <v>52</v>
      </c>
      <c r="O3556" s="1480"/>
      <c r="P3556" s="1481" t="str">
        <f>Master!$E$6</f>
        <v>2022-23</v>
      </c>
      <c r="Q3556" s="1985"/>
      <c r="R3556" s="610"/>
    </row>
    <row r="3557" spans="8:8" ht="33.75" customHeight="1">
      <c r="A3557" s="1954"/>
      <c r="B3557" s="1986" t="s">
        <v>70</v>
      </c>
      <c r="C3557" s="1677" t="s">
        <v>21</v>
      </c>
      <c r="D3557" s="1678"/>
      <c r="E3557" s="1678"/>
      <c r="F3557" s="1678"/>
      <c r="G3557" s="1679"/>
      <c r="H3557" s="1680" t="s">
        <v>150</v>
      </c>
      <c r="I3557" s="1681">
        <f>VLOOKUP($A3550,'Result Entry'!$B$9:$FW$108,4,0)</f>
        <v>0.0</v>
      </c>
      <c r="J3557" s="1681"/>
      <c r="K3557" s="1681"/>
      <c r="L3557" s="1681"/>
      <c r="M3557" s="1681"/>
      <c r="N3557" s="1681"/>
      <c r="O3557" s="1681"/>
      <c r="P3557" s="1681"/>
      <c r="Q3557" s="1987"/>
      <c r="R3557" s="610"/>
    </row>
    <row r="3558" spans="8:8" ht="33.75" customHeight="1">
      <c r="A3558" s="1954"/>
      <c r="B3558" s="1986" t="s">
        <v>70</v>
      </c>
      <c r="C3558" s="1683" t="s">
        <v>23</v>
      </c>
      <c r="D3558" s="1684"/>
      <c r="E3558" s="1684"/>
      <c r="F3558" s="1684"/>
      <c r="G3558" s="1685"/>
      <c r="H3558" s="1686" t="s">
        <v>150</v>
      </c>
      <c r="I3558" s="1687">
        <f>VLOOKUP($A3550,'Result Entry'!$B$9:$FW$108,7,0)</f>
        <v>0.0</v>
      </c>
      <c r="J3558" s="1687"/>
      <c r="K3558" s="1687"/>
      <c r="L3558" s="1687"/>
      <c r="M3558" s="1687"/>
      <c r="N3558" s="1687"/>
      <c r="O3558" s="1687"/>
      <c r="P3558" s="1687"/>
      <c r="Q3558" s="1988"/>
      <c r="R3558" s="610"/>
    </row>
    <row r="3559" spans="8:8" ht="33.75" customHeight="1">
      <c r="A3559" s="1954"/>
      <c r="B3559" s="1986" t="s">
        <v>70</v>
      </c>
      <c r="C3559" s="1683" t="s">
        <v>24</v>
      </c>
      <c r="D3559" s="1684"/>
      <c r="E3559" s="1684"/>
      <c r="F3559" s="1684"/>
      <c r="G3559" s="1685"/>
      <c r="H3559" s="1686" t="s">
        <v>150</v>
      </c>
      <c r="I3559" s="1687">
        <f>VLOOKUP($A3550,'Result Entry'!$B$9:$FW$108,8,0)</f>
        <v>0.0</v>
      </c>
      <c r="J3559" s="1687"/>
      <c r="K3559" s="1687"/>
      <c r="L3559" s="1687"/>
      <c r="M3559" s="1687"/>
      <c r="N3559" s="1687"/>
      <c r="O3559" s="1687"/>
      <c r="P3559" s="1687"/>
      <c r="Q3559" s="1988"/>
      <c r="R3559" s="610"/>
    </row>
    <row r="3560" spans="8:8" ht="33.75" customHeight="1">
      <c r="A3560" s="1954"/>
      <c r="B3560" s="1986" t="s">
        <v>70</v>
      </c>
      <c r="C3560" s="1683" t="s">
        <v>53</v>
      </c>
      <c r="D3560" s="1684"/>
      <c r="E3560" s="1684"/>
      <c r="F3560" s="1684"/>
      <c r="G3560" s="1685"/>
      <c r="H3560" s="1686" t="s">
        <v>150</v>
      </c>
      <c r="I3560" s="1687">
        <f>VLOOKUP($A3550,'Result Entry'!$B$9:$FW$108,9,0)</f>
        <v>0.0</v>
      </c>
      <c r="J3560" s="1687"/>
      <c r="K3560" s="1687"/>
      <c r="L3560" s="1687"/>
      <c r="M3560" s="1687"/>
      <c r="N3560" s="1687"/>
      <c r="O3560" s="1687"/>
      <c r="P3560" s="1687"/>
      <c r="Q3560" s="1988"/>
      <c r="R3560" s="610"/>
    </row>
    <row r="3561" spans="8:8" ht="33.75" customHeight="1">
      <c r="A3561" s="1954"/>
      <c r="B3561" s="1986" t="s">
        <v>70</v>
      </c>
      <c r="C3561" s="1683" t="s">
        <v>54</v>
      </c>
      <c r="D3561" s="1684"/>
      <c r="E3561" s="1684"/>
      <c r="F3561" s="1684"/>
      <c r="G3561" s="1685"/>
      <c r="H3561" s="1686" t="s">
        <v>150</v>
      </c>
      <c r="I3561" s="1689" t="str">
        <f>CONCATENATE('Result Entry'!$G$4,'Result Entry'!$J$4)</f>
        <v>11(A)</v>
      </c>
      <c r="J3561" s="1687"/>
      <c r="K3561" s="1687"/>
      <c r="L3561" s="1687"/>
      <c r="M3561" s="1687"/>
      <c r="N3561" s="1687"/>
      <c r="O3561" s="1687"/>
      <c r="P3561" s="1687"/>
      <c r="Q3561" s="1988"/>
      <c r="R3561" s="610"/>
    </row>
    <row r="3562" spans="8:8" ht="33.75" customHeight="1">
      <c r="A3562" s="1954"/>
      <c r="B3562" s="1986" t="s">
        <v>70</v>
      </c>
      <c r="C3562" s="1742" t="s">
        <v>26</v>
      </c>
      <c r="D3562" s="1763"/>
      <c r="E3562" s="1763"/>
      <c r="F3562" s="1763"/>
      <c r="G3562" s="1989"/>
      <c r="H3562" s="1693" t="s">
        <v>150</v>
      </c>
      <c r="I3562" s="1694">
        <f>VLOOKUP($A3550,'Result Entry'!$B$9:$FW$108,10,0)</f>
        <v>0.0</v>
      </c>
      <c r="J3562" s="1694"/>
      <c r="K3562" s="1694"/>
      <c r="L3562" s="1694"/>
      <c r="M3562" s="1694"/>
      <c r="N3562" s="1694"/>
      <c r="O3562" s="1694"/>
      <c r="P3562" s="1694"/>
      <c r="Q3562" s="1990"/>
      <c r="R3562" s="610"/>
    </row>
    <row r="3563" spans="8:8" ht="33.75" customHeight="1">
      <c r="A3563" s="1954"/>
      <c r="B3563" s="1986" t="s">
        <v>70</v>
      </c>
      <c r="C3563" s="1991" t="s">
        <v>244</v>
      </c>
      <c r="D3563" s="1992"/>
      <c r="E3563" s="1993" t="s">
        <v>73</v>
      </c>
      <c r="F3563" s="1994" t="s">
        <v>74</v>
      </c>
      <c r="G3563" s="1994" t="s">
        <v>230</v>
      </c>
      <c r="H3563" s="1995" t="s">
        <v>169</v>
      </c>
      <c r="I3563" s="1701" t="s">
        <v>56</v>
      </c>
      <c r="J3563" s="1996"/>
      <c r="K3563" s="1996"/>
      <c r="L3563" s="1997" t="s">
        <v>231</v>
      </c>
      <c r="M3563" s="1998" t="s">
        <v>85</v>
      </c>
      <c r="N3563" s="1998"/>
      <c r="O3563" s="1999"/>
      <c r="P3563" s="2000" t="s">
        <v>77</v>
      </c>
      <c r="Q3563" s="2001" t="s">
        <v>99</v>
      </c>
      <c r="R3563" s="610"/>
    </row>
    <row r="3564" spans="8:8" ht="33.75" customHeight="1">
      <c r="A3564" s="1954"/>
      <c r="B3564" s="1986" t="s">
        <v>70</v>
      </c>
      <c r="C3564" s="2002"/>
      <c r="D3564" s="2003"/>
      <c r="E3564" s="2004"/>
      <c r="F3564" s="2005"/>
      <c r="G3564" s="2005"/>
      <c r="H3564" s="2006"/>
      <c r="I3564" s="2007" t="s">
        <v>233</v>
      </c>
      <c r="J3564" s="2008" t="s">
        <v>87</v>
      </c>
      <c r="K3564" s="2009" t="s">
        <v>109</v>
      </c>
      <c r="L3564" s="2010"/>
      <c r="M3564" s="2007" t="s">
        <v>233</v>
      </c>
      <c r="N3564" s="2008" t="s">
        <v>87</v>
      </c>
      <c r="O3564" s="2011" t="s">
        <v>110</v>
      </c>
      <c r="P3564" s="2012"/>
      <c r="Q3564" s="2013"/>
      <c r="R3564" s="610"/>
    </row>
    <row r="3565" spans="8:8" s="2014" ht="33.75" customFormat="1" customHeight="1">
      <c r="A3565" s="1954"/>
      <c r="B3565" s="1986" t="s">
        <v>70</v>
      </c>
      <c r="C3565" s="2015" t="s">
        <v>57</v>
      </c>
      <c r="D3565" s="2016"/>
      <c r="E3565" s="2017">
        <f>'Result Entry'!$L$7</f>
        <v>10.0</v>
      </c>
      <c r="F3565" s="2018">
        <f>'Result Entry'!$M$7</f>
        <v>10.0</v>
      </c>
      <c r="G3565" s="2018">
        <f>'Result Entry'!$N$7</f>
        <v>10.0</v>
      </c>
      <c r="H3565" s="2019">
        <f>SUM(E3565:G3565)</f>
        <v>30.0</v>
      </c>
      <c r="I3565" s="2020" t="s">
        <v>243</v>
      </c>
      <c r="J3565" s="2021" t="s">
        <v>243</v>
      </c>
      <c r="K3565" s="2022">
        <f>'Result Entry'!$P$7</f>
        <v>70.0</v>
      </c>
      <c r="L3565" s="2023">
        <f>SUM(H3565,K3565)</f>
        <v>100.0</v>
      </c>
      <c r="M3565" s="2020" t="s">
        <v>243</v>
      </c>
      <c r="N3565" s="2021" t="s">
        <v>243</v>
      </c>
      <c r="O3565" s="2019">
        <f>'Result Entry'!$R$7</f>
        <v>100.0</v>
      </c>
      <c r="P3565" s="2024">
        <f>SUM(L3565,O3565)</f>
        <v>200.0</v>
      </c>
      <c r="Q3565" s="2025"/>
      <c r="R3565" s="610"/>
    </row>
    <row r="3566" spans="8:8" s="1538" ht="33.75" customFormat="1" customHeight="1">
      <c r="A3566" s="1954"/>
      <c r="B3566" s="1986" t="s">
        <v>70</v>
      </c>
      <c r="C3566" s="1540" t="str">
        <f>'Result Entry'!$L$3</f>
        <v>HINDI Comp.</v>
      </c>
      <c r="D3566" s="1541"/>
      <c r="E3566" s="1728">
        <f>IF($L3554="TC",0,IF($L3554="Nso",0,VLOOKUP($A3550,'Result Entry'!$B$9:$FW$108,11,0)))</f>
        <v>0.0</v>
      </c>
      <c r="F3566" s="1729">
        <f>IF($L3554="TC",0,IF($L3554="Nso",0,VLOOKUP($A3550,'Result Entry'!$B$9:$FW$108,12,0)))</f>
        <v>0.0</v>
      </c>
      <c r="G3566" s="1729">
        <f>IF($L3554="TC",0,IF($L3554="Nso",0,VLOOKUP($A3550,'Result Entry'!$B$9:$FW$108,13,0)))</f>
        <v>0.0</v>
      </c>
      <c r="H3566" s="2026">
        <f>SUM(E3566:G3566)</f>
        <v>0.0</v>
      </c>
      <c r="I3566" s="2027" t="str">
        <f>CONCATENATE(U3566,"/",'Result Entry'!$P$7)</f>
        <v>0/70</v>
      </c>
      <c r="J3566" s="2028" t="str">
        <f>IF(V3566=0,"--",CONCATENATE(V3566,"/"))</f>
        <v>--</v>
      </c>
      <c r="K3566" s="2029">
        <f>SUM(U3566:V3566)</f>
        <v>0.0</v>
      </c>
      <c r="L3566" s="2030">
        <f>SUM(H3566,K3566)</f>
        <v>0.0</v>
      </c>
      <c r="M3566" s="2027" t="str">
        <f>CONCATENATE(W3566,"/",'Result Entry'!$R$7)</f>
        <v>0/100</v>
      </c>
      <c r="N3566" s="2028" t="str">
        <f>IF(X3566=0,"--",CONCATENATE(X3566,"/"))</f>
        <v>--</v>
      </c>
      <c r="O3566" s="2031">
        <f>SUM(W3566:X3566)</f>
        <v>0.0</v>
      </c>
      <c r="P3566" s="1734">
        <f>SUM(L3566,O3566)</f>
        <v>0.0</v>
      </c>
      <c r="Q3566" s="2032" t="str">
        <f>IF($L3554="TC",0,IF($L3554="Nso",0,VLOOKUP($A3550,'Result Entry'!$B$9:$FW$108,24,0)))</f>
        <v/>
      </c>
      <c r="R3566" s="610"/>
      <c r="U3566" s="2033">
        <f>IF($L3554="TC",0,IF($L3554="Nso",0,VLOOKUP($A3550,'Result Entry'!$B$9:$FW$108,15,0)))</f>
        <v>0.0</v>
      </c>
      <c r="V3566" s="2033">
        <v>0.0</v>
      </c>
      <c r="W3566" s="2033">
        <f>IF($L3554="TC",0,IF($L3554="Nso",0,VLOOKUP($A3550,'Result Entry'!$B$9:$FW$108,17,0)))</f>
        <v>0.0</v>
      </c>
      <c r="X3566" s="2033">
        <v>0.0</v>
      </c>
    </row>
    <row r="3567" spans="8:8" s="1538" ht="33.75" customFormat="1" customHeight="1">
      <c r="A3567" s="1954"/>
      <c r="B3567" s="1986" t="s">
        <v>70</v>
      </c>
      <c r="C3567" s="1551" t="str">
        <f>'Result Entry'!$Z$3</f>
        <v>ENGLISH Comp.</v>
      </c>
      <c r="D3567" s="1552"/>
      <c r="E3567" s="1728">
        <f>IF($L3554="TC",0,IF($L3554="Nso",0,VLOOKUP($A3550,'Result Entry'!$B$9:$FW$108,25,0)))</f>
        <v>0.0</v>
      </c>
      <c r="F3567" s="1729">
        <f>IF($L3554="TC",0,IF($L3554="Nso",0,VLOOKUP($A3550,'Result Entry'!$B$9:$FW$108,26,0)))</f>
        <v>0.0</v>
      </c>
      <c r="G3567" s="1729">
        <f>IF($L3554="TC",0,IF($L3554="Nso",0,VLOOKUP($A3550,'Result Entry'!$B$9:$FW$108,27,0)))</f>
        <v>0.0</v>
      </c>
      <c r="H3567" s="2034">
        <f t="shared" si="455" ref="H3567:H3572">SUM(E3567:G3567)</f>
        <v>0.0</v>
      </c>
      <c r="I3567" s="2035" t="str">
        <f>CONCATENATE(U3567,"/",'Result Entry'!$AD$7)</f>
        <v>0/70</v>
      </c>
      <c r="J3567" s="2036" t="str">
        <f>IF(V3567=0,"--",CONCATENATE(V3567,"/"))</f>
        <v>--</v>
      </c>
      <c r="K3567" s="2037">
        <f t="shared" si="456" ref="K3567:K3572">SUM(U3567:V3567)</f>
        <v>0.0</v>
      </c>
      <c r="L3567" s="2038">
        <f t="shared" si="457" ref="L3567:L3572">SUM(H3567,K3567)</f>
        <v>0.0</v>
      </c>
      <c r="M3567" s="2035" t="str">
        <f>CONCATENATE(W3567,"/",'Result Entry'!$AF$7)</f>
        <v>0/100</v>
      </c>
      <c r="N3567" s="2036" t="str">
        <f>IF(X3567=0,"--",CONCATENATE(X3567,"/"))</f>
        <v>--</v>
      </c>
      <c r="O3567" s="2031">
        <f t="shared" si="458" ref="O3567:O3572">SUM(W3567:X3567)</f>
        <v>0.0</v>
      </c>
      <c r="P3567" s="1734">
        <f t="shared" si="459" ref="P3567:P3572">SUM(L3567,O3567)</f>
        <v>0.0</v>
      </c>
      <c r="Q3567" s="2032" t="str">
        <f>IF($L3554="TC",0,IF($L3554="Nso",0,VLOOKUP($A3550,'Result Entry'!$B$9:$FW$108,38,0)))</f>
        <v/>
      </c>
      <c r="R3567" s="610"/>
      <c r="U3567" s="2039">
        <f>IF($L3554="TC",0,IF($L3554="Nso",0,VLOOKUP($A3550,'Result Entry'!$B$9:$FW$108,29,0)))</f>
        <v>0.0</v>
      </c>
      <c r="V3567" s="2039">
        <v>0.0</v>
      </c>
      <c r="W3567" s="2039">
        <f>IF($L3554="TC",0,IF($L3554="Nso",0,VLOOKUP($A3550,'Result Entry'!$B$9:$FW$108,31,0)))</f>
        <v>0.0</v>
      </c>
      <c r="X3567" s="2039">
        <v>0.0</v>
      </c>
    </row>
    <row r="3568" spans="8:8" s="1538" ht="33.75" customFormat="1" customHeight="1">
      <c r="A3568" s="1954"/>
      <c r="B3568" s="1986" t="s">
        <v>70</v>
      </c>
      <c r="C3568" s="1551">
        <f>IF(Y3568&gt;=1,'Result Entry'!$AO$3,0)</f>
        <v>0.0</v>
      </c>
      <c r="D3568" s="1552"/>
      <c r="E3568" s="1728">
        <f>IF($L3554="TC",0,IF($L3554="Nso",0,VLOOKUP($A3550,'Result Entry'!$B$9:$FW$108,40,0)))</f>
        <v>0.0</v>
      </c>
      <c r="F3568" s="1729">
        <f>IF($L3554="TC",0,IF($L3554="Nso",0,VLOOKUP($A3550,'Result Entry'!$B$9:$FW$108,41,0)))</f>
        <v>0.0</v>
      </c>
      <c r="G3568" s="1729">
        <f>IF($L3554="TC",0,IF($L3554="Nso",0,VLOOKUP($A3550,'Result Entry'!$B$9:$FW$108,42,0)))</f>
        <v>0.0</v>
      </c>
      <c r="H3568" s="2034">
        <f t="shared" si="455"/>
        <v>0.0</v>
      </c>
      <c r="I3568" s="2035" t="str">
        <f>CONCATENATE(U3568,"/",'Result Entry'!$AS$7)</f>
        <v>0/40</v>
      </c>
      <c r="J3568" s="2036" t="str">
        <f>IF(V3568=0,"--",CONCATENATE(V3568,"/",'Result Entry'!$AT$7))</f>
        <v>--</v>
      </c>
      <c r="K3568" s="2037">
        <f t="shared" si="456"/>
        <v>0.0</v>
      </c>
      <c r="L3568" s="2038">
        <f t="shared" si="457"/>
        <v>0.0</v>
      </c>
      <c r="M3568" s="2035" t="str">
        <f>CONCATENATE(W3568,"/",'Result Entry'!$AW$7)</f>
        <v>0/100</v>
      </c>
      <c r="N3568" s="2036" t="str">
        <f>IF(X3568=0,"--",CONCATENATE(X3568,"/",'Result Entry'!$AX$7))</f>
        <v>--</v>
      </c>
      <c r="O3568" s="2031">
        <f t="shared" si="458"/>
        <v>0.0</v>
      </c>
      <c r="P3568" s="1734">
        <f t="shared" si="459"/>
        <v>0.0</v>
      </c>
      <c r="Q3568" s="2032" t="str">
        <f>IF($L3554="TC",0,IF($L3554="Nso",0,VLOOKUP($A3550,'Result Entry'!$B$9:$FW$108,55,0)))</f>
        <v/>
      </c>
      <c r="R3568" s="610"/>
      <c r="U3568" s="2039">
        <f>IF($L3554="TC",0,IF($L3554="Nso",0,VLOOKUP($A3550,'Result Entry'!$B$9:$FW$108,44,0)))</f>
        <v>0.0</v>
      </c>
      <c r="V3568" s="2039">
        <f>IF($L3554="TC",0,IF($L3554="Nso",0,VLOOKUP($A3550,'Result Entry'!$B$9:$FW$108,45,0)))</f>
        <v>0.0</v>
      </c>
      <c r="W3568" s="2039">
        <f>IF($L3554="TC",0,IF($L3554="Nso",0,VLOOKUP($A3550,'Result Entry'!$B$9:$FW$108,48,0)))</f>
        <v>0.0</v>
      </c>
      <c r="X3568" s="2039">
        <f>IF($L3554="TC",0,IF($L3554="Nso",0,VLOOKUP($A3550,'Result Entry'!$B$9:$FW$108,49,0)))</f>
        <v>0.0</v>
      </c>
      <c r="Y3568" s="2039">
        <f>VLOOKUP($A3550,'Result Entry'!$B$9:$FW$108,39,0)</f>
        <v>0.0</v>
      </c>
    </row>
    <row r="3569" spans="8:8" s="1538" ht="33.75" customFormat="1" customHeight="1">
      <c r="A3569" s="1954"/>
      <c r="B3569" s="1986" t="s">
        <v>70</v>
      </c>
      <c r="C3569" s="1551">
        <f>IF(Y3569&gt;=1,'Result Entry'!$BF$3,0)</f>
        <v>0.0</v>
      </c>
      <c r="D3569" s="1552"/>
      <c r="E3569" s="1728">
        <f>IF($L3554="TC",0,IF($L3554="Nso",0,VLOOKUP($A3550,'Result Entry'!$B$9:$FW$108,57,0)))</f>
        <v>0.0</v>
      </c>
      <c r="F3569" s="1729">
        <f>IF($L3554="TC",0,IF($L3554="Nso",0,VLOOKUP($A3550,'Result Entry'!$B$9:$FW$108,58,0)))</f>
        <v>0.0</v>
      </c>
      <c r="G3569" s="1729">
        <f>IF($L3554="TC",0,IF($L3554="Nso",0,VLOOKUP($A3550,'Result Entry'!$B$9:$FW$108,59,0)))</f>
        <v>0.0</v>
      </c>
      <c r="H3569" s="2034">
        <f t="shared" si="455"/>
        <v>0.0</v>
      </c>
      <c r="I3569" s="2035" t="str">
        <f>CONCATENATE(U3569,"/",'Result Entry'!$BJ$7)</f>
        <v>0/70</v>
      </c>
      <c r="J3569" s="2036" t="str">
        <f>IF(V3569=0,"--",CONCATENATE(V3569,"/",'Result Entry'!$BK$7))</f>
        <v>--</v>
      </c>
      <c r="K3569" s="2037">
        <f t="shared" si="456"/>
        <v>0.0</v>
      </c>
      <c r="L3569" s="2038">
        <f t="shared" si="457"/>
        <v>0.0</v>
      </c>
      <c r="M3569" s="2035" t="str">
        <f>CONCATENATE(W3569,"/",'Result Entry'!$BN$7)</f>
        <v>0/100</v>
      </c>
      <c r="N3569" s="2036" t="str">
        <f>IF(X3569=0,"--",CONCATENATE(X3569,"/",'Result Entry'!$BO$7))</f>
        <v>--</v>
      </c>
      <c r="O3569" s="2031">
        <f t="shared" si="458"/>
        <v>0.0</v>
      </c>
      <c r="P3569" s="1734">
        <f t="shared" si="459"/>
        <v>0.0</v>
      </c>
      <c r="Q3569" s="2032" t="str">
        <f>IF($L3554="TC",0,IF($L3554="Nso",0,VLOOKUP($A3550,'Result Entry'!$B$9:$FW$108,72,0)))</f>
        <v/>
      </c>
      <c r="R3569" s="610"/>
      <c r="U3569" s="2039">
        <f>IF($L3554="TC",0,IF($L3554="Nso",0,VLOOKUP($A3550,'Result Entry'!$B$9:$FW$108,61,0)))</f>
        <v>0.0</v>
      </c>
      <c r="V3569" s="2039">
        <f>IF($L3554="TC",0,IF($L3554="Nso",0,VLOOKUP($A3550,'Result Entry'!$B$9:$FW$108,62,0)))</f>
        <v>0.0</v>
      </c>
      <c r="W3569" s="2039">
        <f>IF($L3554="TC",0,IF($L3554="Nso",0,VLOOKUP($A3550,'Result Entry'!$B$9:$FW$108,65,0)))</f>
        <v>0.0</v>
      </c>
      <c r="X3569" s="2039">
        <f>IF($L3554="TC",0,IF($L3554="Nso",0,VLOOKUP($A3550,'Result Entry'!$B$9:$FW$108,66,0)))</f>
        <v>0.0</v>
      </c>
      <c r="Y3569" s="2039">
        <f>VLOOKUP($A3550,'Result Entry'!$B$9:$FW$108,56,0)</f>
        <v>0.0</v>
      </c>
    </row>
    <row r="3570" spans="8:8" s="1538" ht="33.75" customFormat="1" customHeight="1">
      <c r="A3570" s="1954"/>
      <c r="B3570" s="1986" t="s">
        <v>70</v>
      </c>
      <c r="C3570" s="1554">
        <f>IF(Y3570&gt;=1,'Result Entry'!$BW$3,0)</f>
        <v>0.0</v>
      </c>
      <c r="D3570" s="2040"/>
      <c r="E3570" s="2041">
        <f>IF($L3554="TC",0,IF($L3554="Nso",0,VLOOKUP($A3550,'Result Entry'!$B$9:$FW$108,74,0)))</f>
        <v>0.0</v>
      </c>
      <c r="F3570" s="2042">
        <f>IF($L3554="TC",0,IF($L3554="Nso",0,VLOOKUP($A3550,'Result Entry'!$B$9:$FW$108,75,0)))</f>
        <v>0.0</v>
      </c>
      <c r="G3570" s="2042">
        <f>IF($L3554="TC",0,IF($L3554="Nso",0,VLOOKUP($A3550,'Result Entry'!$B$9:$FW$108,76,0)))</f>
        <v>0.0</v>
      </c>
      <c r="H3570" s="2043">
        <f t="shared" si="455"/>
        <v>0.0</v>
      </c>
      <c r="I3570" s="2044" t="str">
        <f>CONCATENATE(U3570,"/",'Result Entry'!$CA$7)</f>
        <v>0/70</v>
      </c>
      <c r="J3570" s="2045" t="str">
        <f>IF(V3570=0,"--",CONCATENATE(V3570,"/",'Result Entry'!$CB$7))</f>
        <v>--</v>
      </c>
      <c r="K3570" s="2046">
        <f t="shared" si="456"/>
        <v>0.0</v>
      </c>
      <c r="L3570" s="2047">
        <f t="shared" si="457"/>
        <v>0.0</v>
      </c>
      <c r="M3570" s="2044" t="str">
        <f>CONCATENATE(W3570,"/",'Result Entry'!$CE$7)</f>
        <v>0/100</v>
      </c>
      <c r="N3570" s="2045" t="str">
        <f>IF(X3570=0,"--",CONCATENATE(X3570,"/",'Result Entry'!$CF$7))</f>
        <v>--</v>
      </c>
      <c r="O3570" s="2043">
        <f t="shared" si="458"/>
        <v>0.0</v>
      </c>
      <c r="P3570" s="2048">
        <f t="shared" si="459"/>
        <v>0.0</v>
      </c>
      <c r="Q3570" s="2049" t="str">
        <f>IF($L3554="TC",0,IF($L3554="Nso",0,VLOOKUP($A3550,'Result Entry'!$B$9:$FW$108,89,0)))</f>
        <v/>
      </c>
      <c r="R3570" s="610"/>
      <c r="U3570" s="2041">
        <f>IF($L3554="TC",0,IF($L3554="Nso",0,VLOOKUP($A3550,'Result Entry'!$B$9:$FW$108,78,0)))</f>
        <v>0.0</v>
      </c>
      <c r="V3570" s="2041">
        <f>IF($L3554="TC",0,IF($L3554="Nso",0,VLOOKUP($A3550,'Result Entry'!$B$9:$FW$108,79,0)))</f>
        <v>0.0</v>
      </c>
      <c r="W3570" s="2041">
        <f>IF($L3554="TC",0,IF($L3554="Nso",0,VLOOKUP($A3550,'Result Entry'!$B$9:$FW$108,82,0)))</f>
        <v>0.0</v>
      </c>
      <c r="X3570" s="2041">
        <f>IF($L3554="TC",0,IF($L3554="Nso",0,VLOOKUP($A3550,'Result Entry'!$B$9:$FW$108,83,0)))</f>
        <v>0.0</v>
      </c>
      <c r="Y3570" s="2041">
        <f>VLOOKUP($A3550,'Result Entry'!$B$9:$FW$108,73,0)</f>
        <v>0.0</v>
      </c>
    </row>
    <row r="3571" spans="8:8" s="1538" ht="33.75" customFormat="1" customHeight="1">
      <c r="A3571" s="1954"/>
      <c r="B3571" s="1986" t="s">
        <v>70</v>
      </c>
      <c r="C3571" s="2050">
        <f>IF(Y3571&gt;=1,'Result Entry'!$CN$3,0)</f>
        <v>0.0</v>
      </c>
      <c r="D3571" s="2040"/>
      <c r="E3571" s="2051">
        <f>IF($L3554="TC",0,IF($L3554="Nso",0,VLOOKUP($A3550,'Result Entry'!$B$9:$FW$108,91,0)))</f>
        <v>0.0</v>
      </c>
      <c r="F3571" s="2052">
        <f>IF($L3554="TC",0,IF($L3554="Nso",0,VLOOKUP($A3550,'Result Entry'!$B$9:$FW$108,92,0)))</f>
        <v>0.0</v>
      </c>
      <c r="G3571" s="2052">
        <f>IF($L3554="TC",0,IF($L3554="Nso",0,VLOOKUP($A3550,'Result Entry'!$B$9:$FW$108,93,0)))</f>
        <v>0.0</v>
      </c>
      <c r="H3571" s="2053">
        <f t="shared" si="455"/>
        <v>0.0</v>
      </c>
      <c r="I3571" s="2054" t="str">
        <f>CONCATENATE(U3571,"/",'Result Entry'!$CR$7)</f>
        <v>0/70</v>
      </c>
      <c r="J3571" s="2055" t="str">
        <f>IF(V3571=0,"--",CONCATENATE(V3571,"/",'Result Entry'!$CS$7))</f>
        <v>--</v>
      </c>
      <c r="K3571" s="2056">
        <f t="shared" si="456"/>
        <v>0.0</v>
      </c>
      <c r="L3571" s="2057">
        <f t="shared" si="457"/>
        <v>0.0</v>
      </c>
      <c r="M3571" s="2054" t="str">
        <f>CONCATENATE(W3571,"/",'Result Entry'!$CV$7)</f>
        <v>0/100</v>
      </c>
      <c r="N3571" s="2055" t="str">
        <f>IF(X3571=0,"--",CONCATENATE(X3571,"/",'Result Entry'!$CW$7))</f>
        <v>--</v>
      </c>
      <c r="O3571" s="2053">
        <f t="shared" si="458"/>
        <v>0.0</v>
      </c>
      <c r="P3571" s="2058">
        <f t="shared" si="459"/>
        <v>0.0</v>
      </c>
      <c r="Q3571" s="2059" t="str">
        <f>IF($L3554="TC",0,IF($L3554="Nso",0,VLOOKUP($A3550,'Result Entry'!$B$9:$FW$108,106,0)))</f>
        <v/>
      </c>
      <c r="R3571" s="610"/>
      <c r="U3571" s="2051">
        <f>IF($L3554="TC",0,IF($L3554="Nso",0,VLOOKUP($A3550,'Result Entry'!$B$9:$FW$108,95,0)))</f>
        <v>0.0</v>
      </c>
      <c r="V3571" s="2051">
        <f>IF($L3554="TC",0,IF($L3554="Nso",0,VLOOKUP($A3550,'Result Entry'!$B$9:$FW$108,96,0)))</f>
        <v>0.0</v>
      </c>
      <c r="W3571" s="2051">
        <f>IF($L3554="TC",0,IF($L3554="Nso",0,VLOOKUP($A3550,'Result Entry'!$B$9:$FW$108,99,0)))</f>
        <v>0.0</v>
      </c>
      <c r="X3571" s="2051">
        <f>IF($L3554="TC",0,IF($L3554="Nso",0,VLOOKUP($A3550,'Result Entry'!$B$9:$FW$108,100,0)))</f>
        <v>0.0</v>
      </c>
      <c r="Y3571" s="2051">
        <f>VLOOKUP($A3550,'Result Entry'!$B$9:$FW$108,90,0)</f>
        <v>0.0</v>
      </c>
    </row>
    <row r="3572" spans="8:8" s="1538" ht="33.75" customFormat="1" customHeight="1">
      <c r="A3572" s="1954"/>
      <c r="B3572" s="1986" t="s">
        <v>70</v>
      </c>
      <c r="C3572" s="1554">
        <f>IF(Y3572&gt;=1,'Result Entry'!$DE$3,0)</f>
        <v>0.0</v>
      </c>
      <c r="D3572" s="2040"/>
      <c r="E3572" s="1739">
        <f>IF($L3554="TC",0,IF($L3554="Nso",0,VLOOKUP($A3550,'Result Entry'!$B$9:$FW$108,108,0)))</f>
        <v>0.0</v>
      </c>
      <c r="F3572" s="1740">
        <f>IF($L3554="TC",0,IF($L3554="Nso",0,VLOOKUP($A3550,'Result Entry'!$B$9:$FW$108,109,0)))</f>
        <v>0.0</v>
      </c>
      <c r="G3572" s="1740">
        <f>IF($L3554="TC",0,IF($L3554="Nso",0,VLOOKUP($A3550,'Result Entry'!$B$9:$FW$108,110,0)))</f>
        <v>0.0</v>
      </c>
      <c r="H3572" s="2060">
        <f t="shared" si="455"/>
        <v>0.0</v>
      </c>
      <c r="I3572" s="2061" t="str">
        <f>CONCATENATE(U3572,"/",'Result Entry'!$DI$7)</f>
        <v>0/70</v>
      </c>
      <c r="J3572" s="2062" t="str">
        <f>IF(V3572=0,"--",CONCATENATE(V3572,"/",'Result Entry'!$DJ$7))</f>
        <v>--</v>
      </c>
      <c r="K3572" s="2063">
        <f t="shared" si="456"/>
        <v>0.0</v>
      </c>
      <c r="L3572" s="2064">
        <f t="shared" si="457"/>
        <v>0.0</v>
      </c>
      <c r="M3572" s="2061" t="str">
        <f>CONCATENATE(W3572,"/",'Result Entry'!$DM$7)</f>
        <v>0/100</v>
      </c>
      <c r="N3572" s="2062" t="str">
        <f>IF(X3572=0,"--",CONCATENATE(X3572,"/",'Result Entry'!$DN$7))</f>
        <v>--</v>
      </c>
      <c r="O3572" s="2060">
        <f t="shared" si="458"/>
        <v>0.0</v>
      </c>
      <c r="P3572" s="1746">
        <f t="shared" si="459"/>
        <v>0.0</v>
      </c>
      <c r="Q3572" s="2032" t="str">
        <f>IF($L3554="TC",0,IF($L3554="Nso",0,VLOOKUP($A3550,'Result Entry'!$B$9:$FW$108,123,0)))</f>
        <v/>
      </c>
      <c r="R3572" s="610"/>
      <c r="U3572" s="2065">
        <f>IF($L3554="TC",0,IF($L3554="Nso",0,VLOOKUP($A3550,'Result Entry'!$B$9:$FW$108,112,0)))</f>
        <v>0.0</v>
      </c>
      <c r="V3572" s="2065">
        <f>IF($L3554="TC",0,IF($L3554="Nso",0,VLOOKUP($A3550,'Result Entry'!$B$9:$FW$108,113,0)))</f>
        <v>0.0</v>
      </c>
      <c r="W3572" s="2065">
        <f>IF($L3554="TC",0,IF($L3554="Nso",0,VLOOKUP($A3550,'Result Entry'!$B$9:$FW$108,116,0)))</f>
        <v>0.0</v>
      </c>
      <c r="X3572" s="2065">
        <f>IF($L3554="TC",0,IF($L3554="Nso",0,VLOOKUP($A3550,'Result Entry'!$B$9:$FW$108,117,0)))</f>
        <v>0.0</v>
      </c>
      <c r="Y3572" s="2065">
        <f>VLOOKUP($A3550,'Result Entry'!$B$9:$FW$108,107,0)</f>
        <v>0.0</v>
      </c>
    </row>
    <row r="3573" spans="8:8" ht="33.75" customHeight="1">
      <c r="A3573" s="1954"/>
      <c r="B3573" s="1986" t="s">
        <v>70</v>
      </c>
      <c r="C3573" s="1565" t="s">
        <v>78</v>
      </c>
      <c r="D3573" s="1566"/>
      <c r="E3573" s="1567"/>
      <c r="F3573" s="1747" t="s">
        <v>79</v>
      </c>
      <c r="G3573" s="2066"/>
      <c r="H3573" s="1748"/>
      <c r="I3573" s="1747" t="s">
        <v>80</v>
      </c>
      <c r="J3573" s="1749"/>
      <c r="K3573" s="2067" t="s">
        <v>42</v>
      </c>
      <c r="L3573" s="2068"/>
      <c r="M3573" s="2067" t="s">
        <v>92</v>
      </c>
      <c r="N3573" s="1753"/>
      <c r="O3573" s="1752" t="s">
        <v>40</v>
      </c>
      <c r="P3573" s="1753"/>
      <c r="Q3573" s="2069" t="s">
        <v>44</v>
      </c>
      <c r="R3573" s="610"/>
    </row>
    <row r="3574" spans="8:8" ht="33.75" customHeight="1">
      <c r="A3574" s="1954"/>
      <c r="B3574" s="1986" t="s">
        <v>70</v>
      </c>
      <c r="C3574" s="1577"/>
      <c r="D3574" s="1578"/>
      <c r="E3574" s="1579"/>
      <c r="F3574" s="1755">
        <f>IF($L3554="TC",0,IF($L3554="Nso",0,VLOOKUP($A3550,'Result Entry'!$B$9:$FW$108,171,0)))</f>
        <v>0.0</v>
      </c>
      <c r="G3574" s="2070"/>
      <c r="H3574" s="1756"/>
      <c r="I3574" s="2071">
        <f>IF($L3554="TC",0,IF($L3554="Nso",0,VLOOKUP($A3550,'Result Entry'!$B$9:$FW$108,172,0)))</f>
        <v>0.0</v>
      </c>
      <c r="J3574" s="2072"/>
      <c r="K3574" s="2073">
        <f>IF($L3554="TC",0,IF($L3554="Nso",0,VLOOKUP($A3550,'Result Entry'!$B$9:$FW$108,173,0)))</f>
        <v>0.0</v>
      </c>
      <c r="L3574" s="2074"/>
      <c r="M3574" s="2075" t="str">
        <f>IF($L3554="TC",0,IF($L3554="Nso",0,VLOOKUP($A3550,'Result Entry'!$B$9:$FW$108,174,0)))</f>
        <v/>
      </c>
      <c r="N3574" s="2076"/>
      <c r="O3574" s="1535" t="str">
        <f>VLOOKUP($A3550,'Result Entry'!$B$9:$FW$108,175,0)</f>
        <v/>
      </c>
      <c r="P3574" s="1534"/>
      <c r="Q3574" s="2077" t="str">
        <f>IF($L3554="TC",0,IF($L3554="Nso",0,VLOOKUP($A3550,'Result Entry'!$B$9:$FW$108,177,0)))</f>
        <v/>
      </c>
      <c r="R3574" s="610"/>
    </row>
    <row r="3575" spans="8:8" ht="33.75" customHeight="1">
      <c r="A3575" s="1954"/>
      <c r="B3575" s="1986" t="s">
        <v>70</v>
      </c>
      <c r="C3575" s="2078" t="s">
        <v>59</v>
      </c>
      <c r="D3575" s="2079"/>
      <c r="E3575" s="2079"/>
      <c r="F3575" s="2079"/>
      <c r="G3575" s="2079"/>
      <c r="H3575" s="2079"/>
      <c r="I3575" s="2080"/>
      <c r="J3575" s="1592" t="s">
        <v>60</v>
      </c>
      <c r="K3575" s="1592"/>
      <c r="L3575" s="1592"/>
      <c r="M3575" s="1593"/>
      <c r="N3575" s="1760">
        <f>VLOOKUP($A3550,'Result Entry'!$B$9:$FW$108,168,0)</f>
        <v>0.0</v>
      </c>
      <c r="O3575" s="1761"/>
      <c r="P3575" s="2081" t="s">
        <v>38</v>
      </c>
      <c r="Q3575" s="2082"/>
      <c r="R3575" s="610"/>
    </row>
    <row r="3576" spans="8:8" ht="33.75" customHeight="1">
      <c r="A3576" s="1954"/>
      <c r="B3576" s="1986" t="s">
        <v>70</v>
      </c>
      <c r="C3576" s="1598" t="s">
        <v>244</v>
      </c>
      <c r="D3576" s="1599"/>
      <c r="E3576" s="1599"/>
      <c r="F3576" s="2083" t="s">
        <v>158</v>
      </c>
      <c r="G3576" s="2084"/>
      <c r="H3576" s="2085"/>
      <c r="I3576" s="2086" t="s">
        <v>242</v>
      </c>
      <c r="J3576" s="1603" t="s">
        <v>61</v>
      </c>
      <c r="K3576" s="1603"/>
      <c r="L3576" s="1603"/>
      <c r="M3576" s="1604"/>
      <c r="N3576" s="1762">
        <f>VLOOKUP($A3550,'Result Entry'!$B$9:$FW$108,169,0)</f>
        <v>0.0</v>
      </c>
      <c r="O3576" s="1763"/>
      <c r="P3576" s="1607" t="str">
        <f>VLOOKUP($A3550,'Result Entry'!$B$9:$FW$108,170,0)</f>
        <v/>
      </c>
      <c r="Q3576" s="2087"/>
      <c r="R3576" s="610"/>
    </row>
    <row r="3577" spans="8:8" ht="33.75" customHeight="1">
      <c r="A3577" s="1954"/>
      <c r="B3577" s="1986" t="s">
        <v>70</v>
      </c>
      <c r="C3577" s="1598"/>
      <c r="D3577" s="1599"/>
      <c r="E3577" s="1599"/>
      <c r="F3577" s="2088"/>
      <c r="G3577" s="2089"/>
      <c r="H3577" s="2090"/>
      <c r="I3577" s="2091" t="s">
        <v>100</v>
      </c>
      <c r="J3577" s="1612" t="s">
        <v>62</v>
      </c>
      <c r="K3577" s="1612"/>
      <c r="L3577" s="1612"/>
      <c r="M3577" s="1613"/>
      <c r="N3577" s="2092">
        <f>IF($L3554="TC","Transferred",IF($L3554="Nso","NameSeparated",VLOOKUP($A3550,'Result Entry'!$B$9:$FW$108,178,0)))</f>
        <v>0.0</v>
      </c>
      <c r="O3577" s="2092"/>
      <c r="P3577" s="2092"/>
      <c r="Q3577" s="2093"/>
      <c r="R3577" s="610"/>
    </row>
    <row r="3578" spans="8:8" ht="33.75" customHeight="1">
      <c r="A3578" s="1954"/>
      <c r="B3578" s="1986" t="s">
        <v>70</v>
      </c>
      <c r="C3578" s="1766" t="str">
        <f>'Result Entry'!$DU$3</f>
        <v>Foundation Of Information Tech.</v>
      </c>
      <c r="D3578" s="1767"/>
      <c r="E3578" s="1768"/>
      <c r="F3578" s="1769" t="str">
        <f>IF(OR($L3554="TC",$L3554="Nso"),"",VLOOKUP($A3550,'Result Entry'!$B$9:$GS$108,196,0))</f>
        <v>0/200</v>
      </c>
      <c r="G3578" s="1769"/>
      <c r="H3578" s="1769"/>
      <c r="I3578" s="1770" t="str">
        <f>IF(F3578="","",VLOOKUP($A3550,'Result Entry'!$B$9:$GS$108,137,0))</f>
        <v/>
      </c>
      <c r="J3578" s="1621" t="s">
        <v>72</v>
      </c>
      <c r="K3578" s="1621"/>
      <c r="L3578" s="1621"/>
      <c r="M3578" s="1622"/>
      <c r="N3578" s="2094">
        <f>'Result Entry'!$T$2</f>
        <v>45041.0</v>
      </c>
      <c r="O3578" s="2095"/>
      <c r="P3578" s="2095"/>
      <c r="Q3578" s="2096"/>
      <c r="R3578" s="610"/>
    </row>
    <row r="3579" spans="8:8" ht="33.75" customHeight="1">
      <c r="A3579" s="1954"/>
      <c r="B3579" s="1986" t="s">
        <v>70</v>
      </c>
      <c r="C3579" s="1774" t="str">
        <f>'Result Entry'!$EI$3</f>
        <v>G.I.A.I.-II</v>
      </c>
      <c r="D3579" s="1775"/>
      <c r="E3579" s="1776"/>
      <c r="F3579" s="1769" t="str">
        <f>IF(OR($L3554="TC",$L3554="Nso"),"",VLOOKUP($A3550,'Result Entry'!$B$9:$GS$108,200,0))</f>
        <v>0/200</v>
      </c>
      <c r="G3579" s="1769"/>
      <c r="H3579" s="1769"/>
      <c r="I3579" s="1770" t="str">
        <f>IF(F3579="","",VLOOKUP($A3550,'Result Entry'!$B$9:$GS$108,149,0))</f>
        <v/>
      </c>
      <c r="J3579" s="1626"/>
      <c r="K3579" s="1627"/>
      <c r="L3579" s="1627"/>
      <c r="M3579" s="1627"/>
      <c r="N3579" s="1627"/>
      <c r="O3579" s="1627"/>
      <c r="P3579" s="1627"/>
      <c r="Q3579" s="2097"/>
      <c r="R3579" s="610"/>
    </row>
    <row r="3580" spans="8:8" ht="33.75" customHeight="1">
      <c r="A3580" s="1954"/>
      <c r="B3580" s="1986" t="s">
        <v>70</v>
      </c>
      <c r="C3580" s="1774" t="str">
        <f>'Result Entry'!$EU$3</f>
        <v>SOC.SER.PLAN</v>
      </c>
      <c r="D3580" s="1775"/>
      <c r="E3580" s="1776"/>
      <c r="F3580" s="1769" t="str">
        <f>IF(OR($L3554="TC",$L3554="Nso"),"",VLOOKUP($A3550,'Result Entry'!$B$9:$HS$108,204,0))</f>
        <v>0/200</v>
      </c>
      <c r="G3580" s="1769"/>
      <c r="H3580" s="1769"/>
      <c r="I3580" s="1770" t="str">
        <f>IF(F3580="","",VLOOKUP($A3550,'Result Entry'!$B$9:$GS$108,161,0))</f>
        <v/>
      </c>
      <c r="J3580" s="1629" t="s">
        <v>175</v>
      </c>
      <c r="K3580" s="2098"/>
      <c r="L3580" s="2098"/>
      <c r="M3580" s="1630"/>
      <c r="N3580" s="2099"/>
      <c r="O3580" s="2100"/>
      <c r="P3580" s="2100"/>
      <c r="Q3580" s="2101"/>
      <c r="R3580" s="610"/>
    </row>
    <row r="3581" spans="8:8" ht="33.75" customHeight="1">
      <c r="A3581" s="1954"/>
      <c r="B3581" s="1986" t="s">
        <v>70</v>
      </c>
      <c r="C3581" s="1774" t="str">
        <f>'Result Entry'!$FG$3</f>
        <v>Jeewan Kaushal</v>
      </c>
      <c r="D3581" s="1775"/>
      <c r="E3581" s="1776"/>
      <c r="F3581" s="1769" t="str">
        <f>IF(OR($L3554="TC",$L3554="Nso"),"",VLOOKUP($A3550,'Result Entry'!$B$9:$HS$108,208,0))</f>
        <v>0/100</v>
      </c>
      <c r="G3581" s="1769"/>
      <c r="H3581" s="1769"/>
      <c r="I3581" s="1770" t="str">
        <f>IF(F3581="","",VLOOKUP($A3550,'Result Entry'!$B$9:$HS$108,167,0))</f>
        <v/>
      </c>
      <c r="J3581" s="1629" t="s">
        <v>149</v>
      </c>
      <c r="K3581" s="2098"/>
      <c r="L3581" s="2098"/>
      <c r="M3581" s="1630"/>
      <c r="N3581" s="1630"/>
      <c r="O3581" s="1630"/>
      <c r="P3581" s="1630"/>
      <c r="Q3581" s="2102"/>
      <c r="R3581" s="610"/>
    </row>
    <row r="3582" spans="8:8" ht="33.75" customHeight="1">
      <c r="A3582" s="1954"/>
      <c r="B3582" s="1986" t="s">
        <v>70</v>
      </c>
      <c r="C3582" s="1777" t="s">
        <v>181</v>
      </c>
      <c r="D3582" s="1778"/>
      <c r="E3582" s="1779"/>
      <c r="F3582" s="2103" t="s">
        <v>182</v>
      </c>
      <c r="G3582" s="2104"/>
      <c r="H3582" s="2105"/>
      <c r="I3582" s="1782" t="s">
        <v>31</v>
      </c>
      <c r="J3582" s="1629" t="s">
        <v>176</v>
      </c>
      <c r="K3582" s="2098"/>
      <c r="L3582" s="2098"/>
      <c r="M3582" s="1630"/>
      <c r="N3582" s="1630"/>
      <c r="O3582" s="1630"/>
      <c r="P3582" s="1630"/>
      <c r="Q3582" s="2102"/>
      <c r="R3582" s="610"/>
    </row>
    <row r="3583" spans="8:8" ht="33.75" customHeight="1">
      <c r="A3583" s="1954"/>
      <c r="B3583" s="1986" t="s">
        <v>70</v>
      </c>
      <c r="C3583" s="1783"/>
      <c r="D3583" s="1784"/>
      <c r="E3583" s="1785"/>
      <c r="F3583" s="1786" t="s">
        <v>245</v>
      </c>
      <c r="G3583" s="2106"/>
      <c r="H3583" s="1787"/>
      <c r="I3583" s="1788" t="s">
        <v>63</v>
      </c>
      <c r="J3583" s="1647" t="s">
        <v>68</v>
      </c>
      <c r="K3583" s="1648"/>
      <c r="L3583" s="1648"/>
      <c r="M3583" s="1648"/>
      <c r="N3583" s="1648"/>
      <c r="O3583" s="1648"/>
      <c r="P3583" s="1648"/>
      <c r="Q3583" s="2107"/>
      <c r="R3583" s="610"/>
    </row>
    <row r="3584" spans="8:8" ht="33.75" customHeight="1">
      <c r="A3584" s="1954"/>
      <c r="B3584" s="1986" t="s">
        <v>70</v>
      </c>
      <c r="C3584" s="1783"/>
      <c r="D3584" s="1784"/>
      <c r="E3584" s="1785"/>
      <c r="F3584" s="1786" t="s">
        <v>246</v>
      </c>
      <c r="G3584" s="2106"/>
      <c r="H3584" s="1787"/>
      <c r="I3584" s="1788" t="s">
        <v>64</v>
      </c>
      <c r="J3584" s="1650"/>
      <c r="K3584" s="1651"/>
      <c r="L3584" s="1651"/>
      <c r="M3584" s="1651"/>
      <c r="N3584" s="1651"/>
      <c r="O3584" s="1651"/>
      <c r="P3584" s="1651"/>
      <c r="Q3584" s="2108"/>
      <c r="R3584" s="610"/>
    </row>
    <row r="3585" spans="8:8" ht="33.75" customHeight="1">
      <c r="A3585" s="1954"/>
      <c r="B3585" s="1986" t="s">
        <v>70</v>
      </c>
      <c r="C3585" s="1783"/>
      <c r="D3585" s="1784"/>
      <c r="E3585" s="1785"/>
      <c r="F3585" s="1786" t="s">
        <v>247</v>
      </c>
      <c r="G3585" s="2106"/>
      <c r="H3585" s="1787"/>
      <c r="I3585" s="1788" t="s">
        <v>66</v>
      </c>
      <c r="J3585" s="1650"/>
      <c r="K3585" s="1651"/>
      <c r="L3585" s="1651"/>
      <c r="M3585" s="1651"/>
      <c r="N3585" s="1651"/>
      <c r="O3585" s="1651"/>
      <c r="P3585" s="1651"/>
      <c r="Q3585" s="2108"/>
      <c r="R3585" s="610"/>
    </row>
    <row r="3586" spans="8:8" ht="33.75" customHeight="1">
      <c r="A3586" s="1954"/>
      <c r="B3586" s="1986" t="s">
        <v>70</v>
      </c>
      <c r="C3586" s="1783"/>
      <c r="D3586" s="1784"/>
      <c r="E3586" s="1785"/>
      <c r="F3586" s="1786" t="s">
        <v>248</v>
      </c>
      <c r="G3586" s="2106"/>
      <c r="H3586" s="1787"/>
      <c r="I3586" s="1788" t="s">
        <v>65</v>
      </c>
      <c r="J3586" s="1653" t="s">
        <v>81</v>
      </c>
      <c r="K3586" s="1654"/>
      <c r="L3586" s="1654"/>
      <c r="M3586" s="1654"/>
      <c r="N3586" s="1654"/>
      <c r="O3586" s="1654"/>
      <c r="P3586" s="1654"/>
      <c r="Q3586" s="2109"/>
      <c r="R3586" s="610"/>
    </row>
    <row r="3587" spans="8:8" ht="33.75" customHeight="1">
      <c r="A3587" s="1954"/>
      <c r="B3587" s="2110" t="s">
        <v>70</v>
      </c>
      <c r="C3587" s="2111"/>
      <c r="D3587" s="2112"/>
      <c r="E3587" s="2113"/>
      <c r="F3587" s="2114"/>
      <c r="G3587" s="2115"/>
      <c r="H3587" s="2115"/>
      <c r="I3587" s="2116"/>
      <c r="J3587" s="2117"/>
      <c r="K3587" s="2118"/>
      <c r="L3587" s="2118"/>
      <c r="M3587" s="2118"/>
      <c r="N3587" s="2118"/>
      <c r="O3587" s="2118"/>
      <c r="P3587" s="2118"/>
      <c r="Q3587" s="2119"/>
      <c r="R3587" s="610"/>
    </row>
    <row r="3588" spans="8:8" s="927" ht="48.75" customFormat="1" customHeight="1">
      <c r="A3588" s="1439"/>
      <c r="B3588" s="2120"/>
      <c r="C3588" s="2120"/>
      <c r="D3588" s="2120"/>
      <c r="E3588" s="2120"/>
      <c r="F3588" s="2120"/>
      <c r="G3588" s="2120"/>
      <c r="H3588" s="2120"/>
      <c r="I3588" s="2120"/>
      <c r="J3588" s="2120"/>
      <c r="K3588" s="2120"/>
      <c r="L3588" s="2120"/>
      <c r="M3588" s="2120"/>
      <c r="N3588" s="2120"/>
      <c r="O3588" s="2120"/>
      <c r="P3588" s="2120"/>
      <c r="Q3588" s="2120"/>
      <c r="R3588" s="610"/>
    </row>
    <row r="3589" spans="8:8" ht="9.75" customHeight="1">
      <c r="A3589" s="1949">
        <f>A3550+1</f>
        <v>93.0</v>
      </c>
      <c r="B3589" s="1949"/>
      <c r="C3589" s="1949"/>
      <c r="D3589" s="1949"/>
      <c r="E3589" s="1949"/>
      <c r="F3589" s="1949"/>
      <c r="G3589" s="1949"/>
      <c r="H3589" s="1949"/>
      <c r="I3589" s="1949"/>
      <c r="J3589" s="1949"/>
      <c r="K3589" s="1949"/>
      <c r="L3589" s="1949"/>
      <c r="M3589" s="1949"/>
      <c r="N3589" s="1949"/>
      <c r="O3589" s="1949"/>
      <c r="P3589" s="1949"/>
      <c r="Q3589" s="1949"/>
      <c r="R3589" s="1949"/>
    </row>
    <row r="3590" spans="8:8" ht="16.5" customHeight="1">
      <c r="A3590" s="1950"/>
      <c r="B3590" s="1951" t="s">
        <v>51</v>
      </c>
      <c r="C3590" s="1952"/>
      <c r="D3590" s="1952"/>
      <c r="E3590" s="1952"/>
      <c r="F3590" s="1952"/>
      <c r="G3590" s="1952"/>
      <c r="H3590" s="1952"/>
      <c r="I3590" s="1952"/>
      <c r="J3590" s="1952"/>
      <c r="K3590" s="1952"/>
      <c r="L3590" s="1952"/>
      <c r="M3590" s="1952"/>
      <c r="N3590" s="1952"/>
      <c r="O3590" s="1952"/>
      <c r="P3590" s="1952"/>
      <c r="Q3590" s="1953"/>
      <c r="R3590" s="610"/>
    </row>
    <row r="3591" spans="8:8" ht="62.25" customHeight="1">
      <c r="A3591" s="1954"/>
      <c r="B3591" s="1955"/>
      <c r="C3591" s="1956"/>
      <c r="D3591" s="1957" t="str">
        <f>Master!$E$8</f>
        <v>Govt. Sr. Secondary School </v>
      </c>
      <c r="E3591" s="1958"/>
      <c r="F3591" s="1958"/>
      <c r="G3591" s="1958"/>
      <c r="H3591" s="1958"/>
      <c r="I3591" s="1958"/>
      <c r="J3591" s="1958"/>
      <c r="K3591" s="1958"/>
      <c r="L3591" s="1958"/>
      <c r="M3591" s="1958"/>
      <c r="N3591" s="1958"/>
      <c r="O3591" s="1958"/>
      <c r="P3591" s="1958"/>
      <c r="Q3591" s="1959"/>
      <c r="R3591" s="610"/>
    </row>
    <row r="3592" spans="8:8" ht="33.0" customHeight="1">
      <c r="A3592" s="1954"/>
      <c r="B3592" s="1960"/>
      <c r="C3592" s="1961"/>
      <c r="D3592" s="1962" t="str">
        <f>Master!$E$11</f>
        <v>P.S.-Bapini (Jodhpur)</v>
      </c>
      <c r="E3592" s="1962"/>
      <c r="F3592" s="1962"/>
      <c r="G3592" s="1962"/>
      <c r="H3592" s="1962"/>
      <c r="I3592" s="1962"/>
      <c r="J3592" s="1962"/>
      <c r="K3592" s="1962"/>
      <c r="L3592" s="1962"/>
      <c r="M3592" s="1962"/>
      <c r="N3592" s="1962"/>
      <c r="O3592" s="1962"/>
      <c r="P3592" s="1962"/>
      <c r="Q3592" s="1963"/>
      <c r="R3592" s="610"/>
    </row>
    <row r="3593" spans="8:8" ht="21.75" customHeight="1">
      <c r="A3593" s="1954"/>
      <c r="B3593" s="1964"/>
      <c r="C3593" s="1965" t="s">
        <v>151</v>
      </c>
      <c r="D3593" s="1966"/>
      <c r="E3593" s="1966"/>
      <c r="F3593" s="1966"/>
      <c r="G3593" s="1966"/>
      <c r="H3593" s="1967"/>
      <c r="I3593" s="1968" t="s">
        <v>128</v>
      </c>
      <c r="J3593" s="1969"/>
      <c r="K3593" s="1969"/>
      <c r="L3593" s="1970">
        <f>VLOOKUP(A3589,'Result Entry'!$B$6:$K$108,6,0)</f>
        <v>0.0</v>
      </c>
      <c r="M3593" s="1971"/>
      <c r="N3593" s="1972" t="s">
        <v>69</v>
      </c>
      <c r="O3593" s="1973"/>
      <c r="P3593" s="1974">
        <f>Master!$E$14</f>
        <v>8.151106901E9</v>
      </c>
      <c r="Q3593" s="1975"/>
      <c r="R3593" s="610"/>
    </row>
    <row r="3594" spans="8:8" ht="21.75" customHeight="1">
      <c r="A3594" s="1954"/>
      <c r="B3594" s="1976"/>
      <c r="C3594" s="1965"/>
      <c r="D3594" s="1966"/>
      <c r="E3594" s="1966"/>
      <c r="F3594" s="1966"/>
      <c r="G3594" s="1966"/>
      <c r="H3594" s="1967"/>
      <c r="I3594" s="1968"/>
      <c r="J3594" s="1969"/>
      <c r="K3594" s="1969"/>
      <c r="L3594" s="1970"/>
      <c r="M3594" s="1971"/>
      <c r="N3594" s="1470" t="s">
        <v>67</v>
      </c>
      <c r="O3594" s="1471"/>
      <c r="P3594" s="1472"/>
      <c r="Q3594" s="1977"/>
      <c r="R3594" s="610"/>
    </row>
    <row r="3595" spans="8:8" ht="21.75" customHeight="1">
      <c r="A3595" s="1954"/>
      <c r="B3595" s="1976"/>
      <c r="C3595" s="1978"/>
      <c r="D3595" s="1979"/>
      <c r="E3595" s="1979"/>
      <c r="F3595" s="1979"/>
      <c r="G3595" s="1979"/>
      <c r="H3595" s="1980"/>
      <c r="I3595" s="1981"/>
      <c r="J3595" s="1982"/>
      <c r="K3595" s="1982"/>
      <c r="L3595" s="1983"/>
      <c r="M3595" s="1984"/>
      <c r="N3595" s="1479" t="s">
        <v>52</v>
      </c>
      <c r="O3595" s="1480"/>
      <c r="P3595" s="1481" t="str">
        <f>Master!$E$6</f>
        <v>2022-23</v>
      </c>
      <c r="Q3595" s="1985"/>
      <c r="R3595" s="610"/>
    </row>
    <row r="3596" spans="8:8" ht="33.75" customHeight="1">
      <c r="A3596" s="1954"/>
      <c r="B3596" s="1986" t="s">
        <v>70</v>
      </c>
      <c r="C3596" s="1677" t="s">
        <v>21</v>
      </c>
      <c r="D3596" s="1678"/>
      <c r="E3596" s="1678"/>
      <c r="F3596" s="1678"/>
      <c r="G3596" s="1679"/>
      <c r="H3596" s="1680" t="s">
        <v>150</v>
      </c>
      <c r="I3596" s="1681">
        <f>VLOOKUP($A3589,'Result Entry'!$B$9:$FW$108,4,0)</f>
        <v>0.0</v>
      </c>
      <c r="J3596" s="1681"/>
      <c r="K3596" s="1681"/>
      <c r="L3596" s="1681"/>
      <c r="M3596" s="1681"/>
      <c r="N3596" s="1681"/>
      <c r="O3596" s="1681"/>
      <c r="P3596" s="1681"/>
      <c r="Q3596" s="1987"/>
      <c r="R3596" s="610"/>
    </row>
    <row r="3597" spans="8:8" ht="33.75" customHeight="1">
      <c r="A3597" s="1954"/>
      <c r="B3597" s="1986" t="s">
        <v>70</v>
      </c>
      <c r="C3597" s="1683" t="s">
        <v>23</v>
      </c>
      <c r="D3597" s="1684"/>
      <c r="E3597" s="1684"/>
      <c r="F3597" s="1684"/>
      <c r="G3597" s="1685"/>
      <c r="H3597" s="1686" t="s">
        <v>150</v>
      </c>
      <c r="I3597" s="1687">
        <f>VLOOKUP($A3589,'Result Entry'!$B$9:$FW$108,7,0)</f>
        <v>0.0</v>
      </c>
      <c r="J3597" s="1687"/>
      <c r="K3597" s="1687"/>
      <c r="L3597" s="1687"/>
      <c r="M3597" s="1687"/>
      <c r="N3597" s="1687"/>
      <c r="O3597" s="1687"/>
      <c r="P3597" s="1687"/>
      <c r="Q3597" s="1988"/>
      <c r="R3597" s="610"/>
    </row>
    <row r="3598" spans="8:8" ht="33.75" customHeight="1">
      <c r="A3598" s="1954"/>
      <c r="B3598" s="1986" t="s">
        <v>70</v>
      </c>
      <c r="C3598" s="1683" t="s">
        <v>24</v>
      </c>
      <c r="D3598" s="1684"/>
      <c r="E3598" s="1684"/>
      <c r="F3598" s="1684"/>
      <c r="G3598" s="1685"/>
      <c r="H3598" s="1686" t="s">
        <v>150</v>
      </c>
      <c r="I3598" s="1687">
        <f>VLOOKUP($A3589,'Result Entry'!$B$9:$FW$108,8,0)</f>
        <v>0.0</v>
      </c>
      <c r="J3598" s="1687"/>
      <c r="K3598" s="1687"/>
      <c r="L3598" s="1687"/>
      <c r="M3598" s="1687"/>
      <c r="N3598" s="1687"/>
      <c r="O3598" s="1687"/>
      <c r="P3598" s="1687"/>
      <c r="Q3598" s="1988"/>
      <c r="R3598" s="610"/>
    </row>
    <row r="3599" spans="8:8" ht="33.75" customHeight="1">
      <c r="A3599" s="1954"/>
      <c r="B3599" s="1986" t="s">
        <v>70</v>
      </c>
      <c r="C3599" s="1683" t="s">
        <v>53</v>
      </c>
      <c r="D3599" s="1684"/>
      <c r="E3599" s="1684"/>
      <c r="F3599" s="1684"/>
      <c r="G3599" s="1685"/>
      <c r="H3599" s="1686" t="s">
        <v>150</v>
      </c>
      <c r="I3599" s="1687">
        <f>VLOOKUP($A3589,'Result Entry'!$B$9:$FW$108,9,0)</f>
        <v>0.0</v>
      </c>
      <c r="J3599" s="1687"/>
      <c r="K3599" s="1687"/>
      <c r="L3599" s="1687"/>
      <c r="M3599" s="1687"/>
      <c r="N3599" s="1687"/>
      <c r="O3599" s="1687"/>
      <c r="P3599" s="1687"/>
      <c r="Q3599" s="1988"/>
      <c r="R3599" s="610"/>
    </row>
    <row r="3600" spans="8:8" ht="33.75" customHeight="1">
      <c r="A3600" s="1954"/>
      <c r="B3600" s="1986" t="s">
        <v>70</v>
      </c>
      <c r="C3600" s="1683" t="s">
        <v>54</v>
      </c>
      <c r="D3600" s="1684"/>
      <c r="E3600" s="1684"/>
      <c r="F3600" s="1684"/>
      <c r="G3600" s="1685"/>
      <c r="H3600" s="1686" t="s">
        <v>150</v>
      </c>
      <c r="I3600" s="1689" t="str">
        <f>CONCATENATE('Result Entry'!$G$4,'Result Entry'!$J$4)</f>
        <v>11(A)</v>
      </c>
      <c r="J3600" s="1687"/>
      <c r="K3600" s="1687"/>
      <c r="L3600" s="1687"/>
      <c r="M3600" s="1687"/>
      <c r="N3600" s="1687"/>
      <c r="O3600" s="1687"/>
      <c r="P3600" s="1687"/>
      <c r="Q3600" s="1988"/>
      <c r="R3600" s="610"/>
    </row>
    <row r="3601" spans="8:8" ht="33.75" customHeight="1">
      <c r="A3601" s="1954"/>
      <c r="B3601" s="1986" t="s">
        <v>70</v>
      </c>
      <c r="C3601" s="1742" t="s">
        <v>26</v>
      </c>
      <c r="D3601" s="1763"/>
      <c r="E3601" s="1763"/>
      <c r="F3601" s="1763"/>
      <c r="G3601" s="1989"/>
      <c r="H3601" s="1693" t="s">
        <v>150</v>
      </c>
      <c r="I3601" s="1694">
        <f>VLOOKUP($A3589,'Result Entry'!$B$9:$FW$108,10,0)</f>
        <v>0.0</v>
      </c>
      <c r="J3601" s="1694"/>
      <c r="K3601" s="1694"/>
      <c r="L3601" s="1694"/>
      <c r="M3601" s="1694"/>
      <c r="N3601" s="1694"/>
      <c r="O3601" s="1694"/>
      <c r="P3601" s="1694"/>
      <c r="Q3601" s="1990"/>
      <c r="R3601" s="610"/>
    </row>
    <row r="3602" spans="8:8" ht="33.75" customHeight="1">
      <c r="A3602" s="1954"/>
      <c r="B3602" s="1986" t="s">
        <v>70</v>
      </c>
      <c r="C3602" s="1991" t="s">
        <v>244</v>
      </c>
      <c r="D3602" s="1992"/>
      <c r="E3602" s="1993" t="s">
        <v>73</v>
      </c>
      <c r="F3602" s="1994" t="s">
        <v>74</v>
      </c>
      <c r="G3602" s="1994" t="s">
        <v>230</v>
      </c>
      <c r="H3602" s="1995" t="s">
        <v>169</v>
      </c>
      <c r="I3602" s="1701" t="s">
        <v>56</v>
      </c>
      <c r="J3602" s="1996"/>
      <c r="K3602" s="1996"/>
      <c r="L3602" s="1997" t="s">
        <v>231</v>
      </c>
      <c r="M3602" s="1998" t="s">
        <v>85</v>
      </c>
      <c r="N3602" s="1998"/>
      <c r="O3602" s="1999"/>
      <c r="P3602" s="2000" t="s">
        <v>77</v>
      </c>
      <c r="Q3602" s="2001" t="s">
        <v>99</v>
      </c>
      <c r="R3602" s="610"/>
    </row>
    <row r="3603" spans="8:8" ht="33.75" customHeight="1">
      <c r="A3603" s="1954"/>
      <c r="B3603" s="1986" t="s">
        <v>70</v>
      </c>
      <c r="C3603" s="2002"/>
      <c r="D3603" s="2003"/>
      <c r="E3603" s="2004"/>
      <c r="F3603" s="2005"/>
      <c r="G3603" s="2005"/>
      <c r="H3603" s="2006"/>
      <c r="I3603" s="2007" t="s">
        <v>233</v>
      </c>
      <c r="J3603" s="2008" t="s">
        <v>87</v>
      </c>
      <c r="K3603" s="2009" t="s">
        <v>109</v>
      </c>
      <c r="L3603" s="2010"/>
      <c r="M3603" s="2007" t="s">
        <v>233</v>
      </c>
      <c r="N3603" s="2008" t="s">
        <v>87</v>
      </c>
      <c r="O3603" s="2011" t="s">
        <v>110</v>
      </c>
      <c r="P3603" s="2012"/>
      <c r="Q3603" s="2013"/>
      <c r="R3603" s="610"/>
    </row>
    <row r="3604" spans="8:8" s="2014" ht="33.75" customFormat="1" customHeight="1">
      <c r="A3604" s="1954"/>
      <c r="B3604" s="1986" t="s">
        <v>70</v>
      </c>
      <c r="C3604" s="2015" t="s">
        <v>57</v>
      </c>
      <c r="D3604" s="2016"/>
      <c r="E3604" s="2017">
        <f>'Result Entry'!$L$7</f>
        <v>10.0</v>
      </c>
      <c r="F3604" s="2018">
        <f>'Result Entry'!$M$7</f>
        <v>10.0</v>
      </c>
      <c r="G3604" s="2018">
        <f>'Result Entry'!$N$7</f>
        <v>10.0</v>
      </c>
      <c r="H3604" s="2019">
        <f>SUM(E3604:G3604)</f>
        <v>30.0</v>
      </c>
      <c r="I3604" s="2020" t="s">
        <v>243</v>
      </c>
      <c r="J3604" s="2021" t="s">
        <v>243</v>
      </c>
      <c r="K3604" s="2022">
        <f>'Result Entry'!$P$7</f>
        <v>70.0</v>
      </c>
      <c r="L3604" s="2023">
        <f>SUM(H3604,K3604)</f>
        <v>100.0</v>
      </c>
      <c r="M3604" s="2020" t="s">
        <v>243</v>
      </c>
      <c r="N3604" s="2021" t="s">
        <v>243</v>
      </c>
      <c r="O3604" s="2019">
        <f>'Result Entry'!$R$7</f>
        <v>100.0</v>
      </c>
      <c r="P3604" s="2024">
        <f>SUM(L3604,O3604)</f>
        <v>200.0</v>
      </c>
      <c r="Q3604" s="2025"/>
      <c r="R3604" s="610"/>
    </row>
    <row r="3605" spans="8:8" s="1538" ht="33.75" customFormat="1" customHeight="1">
      <c r="A3605" s="1954"/>
      <c r="B3605" s="1986" t="s">
        <v>70</v>
      </c>
      <c r="C3605" s="1540" t="str">
        <f>'Result Entry'!$L$3</f>
        <v>HINDI Comp.</v>
      </c>
      <c r="D3605" s="1541"/>
      <c r="E3605" s="1728">
        <f>IF($L3593="TC",0,IF($L3593="Nso",0,VLOOKUP($A3589,'Result Entry'!$B$9:$FW$108,11,0)))</f>
        <v>0.0</v>
      </c>
      <c r="F3605" s="1729">
        <f>IF($L3593="TC",0,IF($L3593="Nso",0,VLOOKUP($A3589,'Result Entry'!$B$9:$FW$108,12,0)))</f>
        <v>0.0</v>
      </c>
      <c r="G3605" s="1729">
        <f>IF($L3593="TC",0,IF($L3593="Nso",0,VLOOKUP($A3589,'Result Entry'!$B$9:$FW$108,13,0)))</f>
        <v>0.0</v>
      </c>
      <c r="H3605" s="2026">
        <f>SUM(E3605:G3605)</f>
        <v>0.0</v>
      </c>
      <c r="I3605" s="2027" t="str">
        <f>CONCATENATE(U3605,"/",'Result Entry'!$P$7)</f>
        <v>0/70</v>
      </c>
      <c r="J3605" s="2028" t="str">
        <f>IF(V3605=0,"--",CONCATENATE(V3605,"/"))</f>
        <v>--</v>
      </c>
      <c r="K3605" s="2029">
        <f>SUM(U3605:V3605)</f>
        <v>0.0</v>
      </c>
      <c r="L3605" s="2030">
        <f>SUM(H3605,K3605)</f>
        <v>0.0</v>
      </c>
      <c r="M3605" s="2027" t="str">
        <f>CONCATENATE(W3605,"/",'Result Entry'!$R$7)</f>
        <v>0/100</v>
      </c>
      <c r="N3605" s="2028" t="str">
        <f>IF(X3605=0,"--",CONCATENATE(X3605,"/"))</f>
        <v>--</v>
      </c>
      <c r="O3605" s="2031">
        <f>SUM(W3605:X3605)</f>
        <v>0.0</v>
      </c>
      <c r="P3605" s="1734">
        <f>SUM(L3605,O3605)</f>
        <v>0.0</v>
      </c>
      <c r="Q3605" s="2032" t="str">
        <f>IF($L3593="TC",0,IF($L3593="Nso",0,VLOOKUP($A3589,'Result Entry'!$B$9:$FW$108,24,0)))</f>
        <v/>
      </c>
      <c r="R3605" s="610"/>
      <c r="U3605" s="2033">
        <f>IF($L3593="TC",0,IF($L3593="Nso",0,VLOOKUP($A3589,'Result Entry'!$B$9:$FW$108,15,0)))</f>
        <v>0.0</v>
      </c>
      <c r="V3605" s="2033">
        <v>0.0</v>
      </c>
      <c r="W3605" s="2033">
        <f>IF($L3593="TC",0,IF($L3593="Nso",0,VLOOKUP($A3589,'Result Entry'!$B$9:$FW$108,17,0)))</f>
        <v>0.0</v>
      </c>
      <c r="X3605" s="2033">
        <v>0.0</v>
      </c>
    </row>
    <row r="3606" spans="8:8" s="1538" ht="33.75" customFormat="1" customHeight="1">
      <c r="A3606" s="1954"/>
      <c r="B3606" s="1986" t="s">
        <v>70</v>
      </c>
      <c r="C3606" s="1551" t="str">
        <f>'Result Entry'!$Z$3</f>
        <v>ENGLISH Comp.</v>
      </c>
      <c r="D3606" s="1552"/>
      <c r="E3606" s="1728">
        <f>IF($L3593="TC",0,IF($L3593="Nso",0,VLOOKUP($A3589,'Result Entry'!$B$9:$FW$108,25,0)))</f>
        <v>0.0</v>
      </c>
      <c r="F3606" s="1729">
        <f>IF($L3593="TC",0,IF($L3593="Nso",0,VLOOKUP($A3589,'Result Entry'!$B$9:$FW$108,26,0)))</f>
        <v>0.0</v>
      </c>
      <c r="G3606" s="1729">
        <f>IF($L3593="TC",0,IF($L3593="Nso",0,VLOOKUP($A3589,'Result Entry'!$B$9:$FW$108,27,0)))</f>
        <v>0.0</v>
      </c>
      <c r="H3606" s="2034">
        <f t="shared" si="460" ref="H3606:H3611">SUM(E3606:G3606)</f>
        <v>0.0</v>
      </c>
      <c r="I3606" s="2035" t="str">
        <f>CONCATENATE(U3606,"/",'Result Entry'!$AD$7)</f>
        <v>0/70</v>
      </c>
      <c r="J3606" s="2036" t="str">
        <f>IF(V3606=0,"--",CONCATENATE(V3606,"/"))</f>
        <v>--</v>
      </c>
      <c r="K3606" s="2037">
        <f t="shared" si="461" ref="K3606:K3611">SUM(U3606:V3606)</f>
        <v>0.0</v>
      </c>
      <c r="L3606" s="2038">
        <f t="shared" si="462" ref="L3606:L3611">SUM(H3606,K3606)</f>
        <v>0.0</v>
      </c>
      <c r="M3606" s="2035" t="str">
        <f>CONCATENATE(W3606,"/",'Result Entry'!$AF$7)</f>
        <v>0/100</v>
      </c>
      <c r="N3606" s="2036" t="str">
        <f>IF(X3606=0,"--",CONCATENATE(X3606,"/"))</f>
        <v>--</v>
      </c>
      <c r="O3606" s="2031">
        <f t="shared" si="463" ref="O3606:O3611">SUM(W3606:X3606)</f>
        <v>0.0</v>
      </c>
      <c r="P3606" s="1734">
        <f t="shared" si="464" ref="P3606:P3611">SUM(L3606,O3606)</f>
        <v>0.0</v>
      </c>
      <c r="Q3606" s="2032" t="str">
        <f>IF($L3593="TC",0,IF($L3593="Nso",0,VLOOKUP($A3589,'Result Entry'!$B$9:$FW$108,38,0)))</f>
        <v/>
      </c>
      <c r="R3606" s="610"/>
      <c r="U3606" s="2039">
        <f>IF($L3593="TC",0,IF($L3593="Nso",0,VLOOKUP($A3589,'Result Entry'!$B$9:$FW$108,29,0)))</f>
        <v>0.0</v>
      </c>
      <c r="V3606" s="2039">
        <v>0.0</v>
      </c>
      <c r="W3606" s="2039">
        <f>IF($L3593="TC",0,IF($L3593="Nso",0,VLOOKUP($A3589,'Result Entry'!$B$9:$FW$108,31,0)))</f>
        <v>0.0</v>
      </c>
      <c r="X3606" s="2039">
        <v>0.0</v>
      </c>
    </row>
    <row r="3607" spans="8:8" s="1538" ht="33.75" customFormat="1" customHeight="1">
      <c r="A3607" s="1954"/>
      <c r="B3607" s="1986" t="s">
        <v>70</v>
      </c>
      <c r="C3607" s="1551">
        <f>IF(Y3607&gt;=1,'Result Entry'!$AO$3,0)</f>
        <v>0.0</v>
      </c>
      <c r="D3607" s="1552"/>
      <c r="E3607" s="1728">
        <f>IF($L3593="TC",0,IF($L3593="Nso",0,VLOOKUP($A3589,'Result Entry'!$B$9:$FW$108,40,0)))</f>
        <v>0.0</v>
      </c>
      <c r="F3607" s="1729">
        <f>IF($L3593="TC",0,IF($L3593="Nso",0,VLOOKUP($A3589,'Result Entry'!$B$9:$FW$108,41,0)))</f>
        <v>0.0</v>
      </c>
      <c r="G3607" s="1729">
        <f>IF($L3593="TC",0,IF($L3593="Nso",0,VLOOKUP($A3589,'Result Entry'!$B$9:$FW$108,42,0)))</f>
        <v>0.0</v>
      </c>
      <c r="H3607" s="2034">
        <f t="shared" si="460"/>
        <v>0.0</v>
      </c>
      <c r="I3607" s="2035" t="str">
        <f>CONCATENATE(U3607,"/",'Result Entry'!$AS$7)</f>
        <v>0/40</v>
      </c>
      <c r="J3607" s="2036" t="str">
        <f>IF(V3607=0,"--",CONCATENATE(V3607,"/",'Result Entry'!$AT$7))</f>
        <v>--</v>
      </c>
      <c r="K3607" s="2037">
        <f t="shared" si="461"/>
        <v>0.0</v>
      </c>
      <c r="L3607" s="2038">
        <f t="shared" si="462"/>
        <v>0.0</v>
      </c>
      <c r="M3607" s="2035" t="str">
        <f>CONCATENATE(W3607,"/",'Result Entry'!$AW$7)</f>
        <v>0/100</v>
      </c>
      <c r="N3607" s="2036" t="str">
        <f>IF(X3607=0,"--",CONCATENATE(X3607,"/",'Result Entry'!$AX$7))</f>
        <v>--</v>
      </c>
      <c r="O3607" s="2031">
        <f t="shared" si="463"/>
        <v>0.0</v>
      </c>
      <c r="P3607" s="1734">
        <f t="shared" si="464"/>
        <v>0.0</v>
      </c>
      <c r="Q3607" s="2032" t="str">
        <f>IF($L3593="TC",0,IF($L3593="Nso",0,VLOOKUP($A3589,'Result Entry'!$B$9:$FW$108,55,0)))</f>
        <v/>
      </c>
      <c r="R3607" s="610"/>
      <c r="U3607" s="2039">
        <f>IF($L3593="TC",0,IF($L3593="Nso",0,VLOOKUP($A3589,'Result Entry'!$B$9:$FW$108,44,0)))</f>
        <v>0.0</v>
      </c>
      <c r="V3607" s="2039">
        <f>IF($L3593="TC",0,IF($L3593="Nso",0,VLOOKUP($A3589,'Result Entry'!$B$9:$FW$108,45,0)))</f>
        <v>0.0</v>
      </c>
      <c r="W3607" s="2039">
        <f>IF($L3593="TC",0,IF($L3593="Nso",0,VLOOKUP($A3589,'Result Entry'!$B$9:$FW$108,48,0)))</f>
        <v>0.0</v>
      </c>
      <c r="X3607" s="2039">
        <f>IF($L3593="TC",0,IF($L3593="Nso",0,VLOOKUP($A3589,'Result Entry'!$B$9:$FW$108,49,0)))</f>
        <v>0.0</v>
      </c>
      <c r="Y3607" s="2039">
        <f>VLOOKUP($A3589,'Result Entry'!$B$9:$FW$108,39,0)</f>
        <v>0.0</v>
      </c>
    </row>
    <row r="3608" spans="8:8" s="1538" ht="33.75" customFormat="1" customHeight="1">
      <c r="A3608" s="1954"/>
      <c r="B3608" s="1986" t="s">
        <v>70</v>
      </c>
      <c r="C3608" s="1551">
        <f>IF(Y3608&gt;=1,'Result Entry'!$BF$3,0)</f>
        <v>0.0</v>
      </c>
      <c r="D3608" s="1552"/>
      <c r="E3608" s="1728">
        <f>IF($L3593="TC",0,IF($L3593="Nso",0,VLOOKUP($A3589,'Result Entry'!$B$9:$FW$108,57,0)))</f>
        <v>0.0</v>
      </c>
      <c r="F3608" s="1729">
        <f>IF($L3593="TC",0,IF($L3593="Nso",0,VLOOKUP($A3589,'Result Entry'!$B$9:$FW$108,58,0)))</f>
        <v>0.0</v>
      </c>
      <c r="G3608" s="1729">
        <f>IF($L3593="TC",0,IF($L3593="Nso",0,VLOOKUP($A3589,'Result Entry'!$B$9:$FW$108,59,0)))</f>
        <v>0.0</v>
      </c>
      <c r="H3608" s="2034">
        <f t="shared" si="460"/>
        <v>0.0</v>
      </c>
      <c r="I3608" s="2035" t="str">
        <f>CONCATENATE(U3608,"/",'Result Entry'!$BJ$7)</f>
        <v>0/70</v>
      </c>
      <c r="J3608" s="2036" t="str">
        <f>IF(V3608=0,"--",CONCATENATE(V3608,"/",'Result Entry'!$BK$7))</f>
        <v>--</v>
      </c>
      <c r="K3608" s="2037">
        <f t="shared" si="461"/>
        <v>0.0</v>
      </c>
      <c r="L3608" s="2038">
        <f t="shared" si="462"/>
        <v>0.0</v>
      </c>
      <c r="M3608" s="2035" t="str">
        <f>CONCATENATE(W3608,"/",'Result Entry'!$BN$7)</f>
        <v>0/100</v>
      </c>
      <c r="N3608" s="2036" t="str">
        <f>IF(X3608=0,"--",CONCATENATE(X3608,"/",'Result Entry'!$BO$7))</f>
        <v>--</v>
      </c>
      <c r="O3608" s="2031">
        <f t="shared" si="463"/>
        <v>0.0</v>
      </c>
      <c r="P3608" s="1734">
        <f t="shared" si="464"/>
        <v>0.0</v>
      </c>
      <c r="Q3608" s="2032" t="str">
        <f>IF($L3593="TC",0,IF($L3593="Nso",0,VLOOKUP($A3589,'Result Entry'!$B$9:$FW$108,72,0)))</f>
        <v/>
      </c>
      <c r="R3608" s="610"/>
      <c r="U3608" s="2039">
        <f>IF($L3593="TC",0,IF($L3593="Nso",0,VLOOKUP($A3589,'Result Entry'!$B$9:$FW$108,61,0)))</f>
        <v>0.0</v>
      </c>
      <c r="V3608" s="2039">
        <f>IF($L3593="TC",0,IF($L3593="Nso",0,VLOOKUP($A3589,'Result Entry'!$B$9:$FW$108,62,0)))</f>
        <v>0.0</v>
      </c>
      <c r="W3608" s="2039">
        <f>IF($L3593="TC",0,IF($L3593="Nso",0,VLOOKUP($A3589,'Result Entry'!$B$9:$FW$108,65,0)))</f>
        <v>0.0</v>
      </c>
      <c r="X3608" s="2039">
        <f>IF($L3593="TC",0,IF($L3593="Nso",0,VLOOKUP($A3589,'Result Entry'!$B$9:$FW$108,66,0)))</f>
        <v>0.0</v>
      </c>
      <c r="Y3608" s="2039">
        <f>VLOOKUP($A3589,'Result Entry'!$B$9:$FW$108,56,0)</f>
        <v>0.0</v>
      </c>
    </row>
    <row r="3609" spans="8:8" s="1538" ht="33.75" customFormat="1" customHeight="1">
      <c r="A3609" s="1954"/>
      <c r="B3609" s="1986" t="s">
        <v>70</v>
      </c>
      <c r="C3609" s="1554">
        <f>IF(Y3609&gt;=1,'Result Entry'!$BW$3,0)</f>
        <v>0.0</v>
      </c>
      <c r="D3609" s="2040"/>
      <c r="E3609" s="2041">
        <f>IF($L3593="TC",0,IF($L3593="Nso",0,VLOOKUP($A3589,'Result Entry'!$B$9:$FW$108,74,0)))</f>
        <v>0.0</v>
      </c>
      <c r="F3609" s="2042">
        <f>IF($L3593="TC",0,IF($L3593="Nso",0,VLOOKUP($A3589,'Result Entry'!$B$9:$FW$108,75,0)))</f>
        <v>0.0</v>
      </c>
      <c r="G3609" s="2042">
        <f>IF($L3593="TC",0,IF($L3593="Nso",0,VLOOKUP($A3589,'Result Entry'!$B$9:$FW$108,76,0)))</f>
        <v>0.0</v>
      </c>
      <c r="H3609" s="2043">
        <f t="shared" si="460"/>
        <v>0.0</v>
      </c>
      <c r="I3609" s="2044" t="str">
        <f>CONCATENATE(U3609,"/",'Result Entry'!$CA$7)</f>
        <v>0/70</v>
      </c>
      <c r="J3609" s="2045" t="str">
        <f>IF(V3609=0,"--",CONCATENATE(V3609,"/",'Result Entry'!$CB$7))</f>
        <v>--</v>
      </c>
      <c r="K3609" s="2046">
        <f t="shared" si="461"/>
        <v>0.0</v>
      </c>
      <c r="L3609" s="2047">
        <f t="shared" si="462"/>
        <v>0.0</v>
      </c>
      <c r="M3609" s="2044" t="str">
        <f>CONCATENATE(W3609,"/",'Result Entry'!$CE$7)</f>
        <v>0/100</v>
      </c>
      <c r="N3609" s="2045" t="str">
        <f>IF(X3609=0,"--",CONCATENATE(X3609,"/",'Result Entry'!$CF$7))</f>
        <v>--</v>
      </c>
      <c r="O3609" s="2043">
        <f t="shared" si="463"/>
        <v>0.0</v>
      </c>
      <c r="P3609" s="2048">
        <f t="shared" si="464"/>
        <v>0.0</v>
      </c>
      <c r="Q3609" s="2049" t="str">
        <f>IF($L3593="TC",0,IF($L3593="Nso",0,VLOOKUP($A3589,'Result Entry'!$B$9:$FW$108,89,0)))</f>
        <v/>
      </c>
      <c r="R3609" s="610"/>
      <c r="U3609" s="2041">
        <f>IF($L3593="TC",0,IF($L3593="Nso",0,VLOOKUP($A3589,'Result Entry'!$B$9:$FW$108,78,0)))</f>
        <v>0.0</v>
      </c>
      <c r="V3609" s="2041">
        <f>IF($L3593="TC",0,IF($L3593="Nso",0,VLOOKUP($A3589,'Result Entry'!$B$9:$FW$108,79,0)))</f>
        <v>0.0</v>
      </c>
      <c r="W3609" s="2041">
        <f>IF($L3593="TC",0,IF($L3593="Nso",0,VLOOKUP($A3589,'Result Entry'!$B$9:$FW$108,82,0)))</f>
        <v>0.0</v>
      </c>
      <c r="X3609" s="2041">
        <f>IF($L3593="TC",0,IF($L3593="Nso",0,VLOOKUP($A3589,'Result Entry'!$B$9:$FW$108,83,0)))</f>
        <v>0.0</v>
      </c>
      <c r="Y3609" s="2041">
        <f>VLOOKUP($A3589,'Result Entry'!$B$9:$FW$108,73,0)</f>
        <v>0.0</v>
      </c>
    </row>
    <row r="3610" spans="8:8" s="1538" ht="33.75" customFormat="1" customHeight="1">
      <c r="A3610" s="1954"/>
      <c r="B3610" s="1986" t="s">
        <v>70</v>
      </c>
      <c r="C3610" s="2050">
        <f>IF(Y3610&gt;=1,'Result Entry'!$CN$3,0)</f>
        <v>0.0</v>
      </c>
      <c r="D3610" s="2040"/>
      <c r="E3610" s="2051">
        <f>IF($L3593="TC",0,IF($L3593="Nso",0,VLOOKUP($A3589,'Result Entry'!$B$9:$FW$108,91,0)))</f>
        <v>0.0</v>
      </c>
      <c r="F3610" s="2052">
        <f>IF($L3593="TC",0,IF($L3593="Nso",0,VLOOKUP($A3589,'Result Entry'!$B$9:$FW$108,92,0)))</f>
        <v>0.0</v>
      </c>
      <c r="G3610" s="2052">
        <f>IF($L3593="TC",0,IF($L3593="Nso",0,VLOOKUP($A3589,'Result Entry'!$B$9:$FW$108,93,0)))</f>
        <v>0.0</v>
      </c>
      <c r="H3610" s="2053">
        <f t="shared" si="460"/>
        <v>0.0</v>
      </c>
      <c r="I3610" s="2054" t="str">
        <f>CONCATENATE(U3610,"/",'Result Entry'!$CR$7)</f>
        <v>0/70</v>
      </c>
      <c r="J3610" s="2055" t="str">
        <f>IF(V3610=0,"--",CONCATENATE(V3610,"/",'Result Entry'!$CS$7))</f>
        <v>--</v>
      </c>
      <c r="K3610" s="2056">
        <f t="shared" si="461"/>
        <v>0.0</v>
      </c>
      <c r="L3610" s="2057">
        <f t="shared" si="462"/>
        <v>0.0</v>
      </c>
      <c r="M3610" s="2054" t="str">
        <f>CONCATENATE(W3610,"/",'Result Entry'!$CV$7)</f>
        <v>0/100</v>
      </c>
      <c r="N3610" s="2055" t="str">
        <f>IF(X3610=0,"--",CONCATENATE(X3610,"/",'Result Entry'!$CW$7))</f>
        <v>--</v>
      </c>
      <c r="O3610" s="2053">
        <f t="shared" si="463"/>
        <v>0.0</v>
      </c>
      <c r="P3610" s="2058">
        <f t="shared" si="464"/>
        <v>0.0</v>
      </c>
      <c r="Q3610" s="2059" t="str">
        <f>IF($L3593="TC",0,IF($L3593="Nso",0,VLOOKUP($A3589,'Result Entry'!$B$9:$FW$108,106,0)))</f>
        <v/>
      </c>
      <c r="R3610" s="610"/>
      <c r="U3610" s="2051">
        <f>IF($L3593="TC",0,IF($L3593="Nso",0,VLOOKUP($A3589,'Result Entry'!$B$9:$FW$108,95,0)))</f>
        <v>0.0</v>
      </c>
      <c r="V3610" s="2051">
        <f>IF($L3593="TC",0,IF($L3593="Nso",0,VLOOKUP($A3589,'Result Entry'!$B$9:$FW$108,96,0)))</f>
        <v>0.0</v>
      </c>
      <c r="W3610" s="2051">
        <f>IF($L3593="TC",0,IF($L3593="Nso",0,VLOOKUP($A3589,'Result Entry'!$B$9:$FW$108,99,0)))</f>
        <v>0.0</v>
      </c>
      <c r="X3610" s="2051">
        <f>IF($L3593="TC",0,IF($L3593="Nso",0,VLOOKUP($A3589,'Result Entry'!$B$9:$FW$108,100,0)))</f>
        <v>0.0</v>
      </c>
      <c r="Y3610" s="2051">
        <f>VLOOKUP($A3589,'Result Entry'!$B$9:$FW$108,90,0)</f>
        <v>0.0</v>
      </c>
    </row>
    <row r="3611" spans="8:8" s="1538" ht="33.75" customFormat="1" customHeight="1">
      <c r="A3611" s="1954"/>
      <c r="B3611" s="1986" t="s">
        <v>70</v>
      </c>
      <c r="C3611" s="1554">
        <f>IF(Y3611&gt;=1,'Result Entry'!$DE$3,0)</f>
        <v>0.0</v>
      </c>
      <c r="D3611" s="2040"/>
      <c r="E3611" s="1739">
        <f>IF($L3593="TC",0,IF($L3593="Nso",0,VLOOKUP($A3589,'Result Entry'!$B$9:$FW$108,108,0)))</f>
        <v>0.0</v>
      </c>
      <c r="F3611" s="1740">
        <f>IF($L3593="TC",0,IF($L3593="Nso",0,VLOOKUP($A3589,'Result Entry'!$B$9:$FW$108,109,0)))</f>
        <v>0.0</v>
      </c>
      <c r="G3611" s="1740">
        <f>IF($L3593="TC",0,IF($L3593="Nso",0,VLOOKUP($A3589,'Result Entry'!$B$9:$FW$108,110,0)))</f>
        <v>0.0</v>
      </c>
      <c r="H3611" s="2060">
        <f t="shared" si="460"/>
        <v>0.0</v>
      </c>
      <c r="I3611" s="2061" t="str">
        <f>CONCATENATE(U3611,"/",'Result Entry'!$DI$7)</f>
        <v>0/70</v>
      </c>
      <c r="J3611" s="2062" t="str">
        <f>IF(V3611=0,"--",CONCATENATE(V3611,"/",'Result Entry'!$DJ$7))</f>
        <v>--</v>
      </c>
      <c r="K3611" s="2063">
        <f t="shared" si="461"/>
        <v>0.0</v>
      </c>
      <c r="L3611" s="2064">
        <f t="shared" si="462"/>
        <v>0.0</v>
      </c>
      <c r="M3611" s="2061" t="str">
        <f>CONCATENATE(W3611,"/",'Result Entry'!$DM$7)</f>
        <v>0/100</v>
      </c>
      <c r="N3611" s="2062" t="str">
        <f>IF(X3611=0,"--",CONCATENATE(X3611,"/",'Result Entry'!$DN$7))</f>
        <v>--</v>
      </c>
      <c r="O3611" s="2060">
        <f t="shared" si="463"/>
        <v>0.0</v>
      </c>
      <c r="P3611" s="1746">
        <f t="shared" si="464"/>
        <v>0.0</v>
      </c>
      <c r="Q3611" s="2032" t="str">
        <f>IF($L3593="TC",0,IF($L3593="Nso",0,VLOOKUP($A3589,'Result Entry'!$B$9:$FW$108,123,0)))</f>
        <v/>
      </c>
      <c r="R3611" s="610"/>
      <c r="U3611" s="2065">
        <f>IF($L3593="TC",0,IF($L3593="Nso",0,VLOOKUP($A3589,'Result Entry'!$B$9:$FW$108,112,0)))</f>
        <v>0.0</v>
      </c>
      <c r="V3611" s="2065">
        <f>IF($L3593="TC",0,IF($L3593="Nso",0,VLOOKUP($A3589,'Result Entry'!$B$9:$FW$108,113,0)))</f>
        <v>0.0</v>
      </c>
      <c r="W3611" s="2065">
        <f>IF($L3593="TC",0,IF($L3593="Nso",0,VLOOKUP($A3589,'Result Entry'!$B$9:$FW$108,116,0)))</f>
        <v>0.0</v>
      </c>
      <c r="X3611" s="2065">
        <f>IF($L3593="TC",0,IF($L3593="Nso",0,VLOOKUP($A3589,'Result Entry'!$B$9:$FW$108,117,0)))</f>
        <v>0.0</v>
      </c>
      <c r="Y3611" s="2065">
        <f>VLOOKUP($A3589,'Result Entry'!$B$9:$FW$108,107,0)</f>
        <v>0.0</v>
      </c>
    </row>
    <row r="3612" spans="8:8" ht="33.75" customHeight="1">
      <c r="A3612" s="1954"/>
      <c r="B3612" s="1986" t="s">
        <v>70</v>
      </c>
      <c r="C3612" s="1565" t="s">
        <v>78</v>
      </c>
      <c r="D3612" s="1566"/>
      <c r="E3612" s="1567"/>
      <c r="F3612" s="1747" t="s">
        <v>79</v>
      </c>
      <c r="G3612" s="2066"/>
      <c r="H3612" s="1748"/>
      <c r="I3612" s="1747" t="s">
        <v>80</v>
      </c>
      <c r="J3612" s="1749"/>
      <c r="K3612" s="2067" t="s">
        <v>42</v>
      </c>
      <c r="L3612" s="2068"/>
      <c r="M3612" s="2067" t="s">
        <v>92</v>
      </c>
      <c r="N3612" s="1753"/>
      <c r="O3612" s="1752" t="s">
        <v>40</v>
      </c>
      <c r="P3612" s="1753"/>
      <c r="Q3612" s="2069" t="s">
        <v>44</v>
      </c>
      <c r="R3612" s="610"/>
    </row>
    <row r="3613" spans="8:8" ht="33.75" customHeight="1">
      <c r="A3613" s="1954"/>
      <c r="B3613" s="1986" t="s">
        <v>70</v>
      </c>
      <c r="C3613" s="1577"/>
      <c r="D3613" s="1578"/>
      <c r="E3613" s="1579"/>
      <c r="F3613" s="1755">
        <f>IF($L3593="TC",0,IF($L3593="Nso",0,VLOOKUP($A3589,'Result Entry'!$B$9:$FW$108,171,0)))</f>
        <v>0.0</v>
      </c>
      <c r="G3613" s="2070"/>
      <c r="H3613" s="1756"/>
      <c r="I3613" s="2071">
        <f>IF($L3593="TC",0,IF($L3593="Nso",0,VLOOKUP($A3589,'Result Entry'!$B$9:$FW$108,172,0)))</f>
        <v>0.0</v>
      </c>
      <c r="J3613" s="2072"/>
      <c r="K3613" s="2073">
        <f>IF($L3593="TC",0,IF($L3593="Nso",0,VLOOKUP($A3589,'Result Entry'!$B$9:$FW$108,173,0)))</f>
        <v>0.0</v>
      </c>
      <c r="L3613" s="2074"/>
      <c r="M3613" s="2075" t="str">
        <f>IF($L3593="TC",0,IF($L3593="Nso",0,VLOOKUP($A3589,'Result Entry'!$B$9:$FW$108,174,0)))</f>
        <v/>
      </c>
      <c r="N3613" s="2076"/>
      <c r="O3613" s="1535" t="str">
        <f>VLOOKUP($A3589,'Result Entry'!$B$9:$FW$108,175,0)</f>
        <v/>
      </c>
      <c r="P3613" s="1534"/>
      <c r="Q3613" s="2077" t="str">
        <f>IF($L3593="TC",0,IF($L3593="Nso",0,VLOOKUP($A3589,'Result Entry'!$B$9:$FW$108,177,0)))</f>
        <v/>
      </c>
      <c r="R3613" s="610"/>
    </row>
    <row r="3614" spans="8:8" ht="33.75" customHeight="1">
      <c r="A3614" s="1954"/>
      <c r="B3614" s="1986" t="s">
        <v>70</v>
      </c>
      <c r="C3614" s="2078" t="s">
        <v>59</v>
      </c>
      <c r="D3614" s="2079"/>
      <c r="E3614" s="2079"/>
      <c r="F3614" s="2079"/>
      <c r="G3614" s="2079"/>
      <c r="H3614" s="2079"/>
      <c r="I3614" s="2080"/>
      <c r="J3614" s="1592" t="s">
        <v>60</v>
      </c>
      <c r="K3614" s="1592"/>
      <c r="L3614" s="1592"/>
      <c r="M3614" s="1593"/>
      <c r="N3614" s="1760">
        <f>VLOOKUP($A3589,'Result Entry'!$B$9:$FW$108,168,0)</f>
        <v>0.0</v>
      </c>
      <c r="O3614" s="1761"/>
      <c r="P3614" s="2081" t="s">
        <v>38</v>
      </c>
      <c r="Q3614" s="2082"/>
      <c r="R3614" s="610"/>
    </row>
    <row r="3615" spans="8:8" ht="33.75" customHeight="1">
      <c r="A3615" s="1954"/>
      <c r="B3615" s="1986" t="s">
        <v>70</v>
      </c>
      <c r="C3615" s="1598" t="s">
        <v>244</v>
      </c>
      <c r="D3615" s="1599"/>
      <c r="E3615" s="1599"/>
      <c r="F3615" s="2083" t="s">
        <v>158</v>
      </c>
      <c r="G3615" s="2084"/>
      <c r="H3615" s="2085"/>
      <c r="I3615" s="2086" t="s">
        <v>242</v>
      </c>
      <c r="J3615" s="1603" t="s">
        <v>61</v>
      </c>
      <c r="K3615" s="1603"/>
      <c r="L3615" s="1603"/>
      <c r="M3615" s="1604"/>
      <c r="N3615" s="1762">
        <f>VLOOKUP($A3589,'Result Entry'!$B$9:$FW$108,169,0)</f>
        <v>0.0</v>
      </c>
      <c r="O3615" s="1763"/>
      <c r="P3615" s="1607" t="str">
        <f>VLOOKUP($A3589,'Result Entry'!$B$9:$FW$108,170,0)</f>
        <v/>
      </c>
      <c r="Q3615" s="2087"/>
      <c r="R3615" s="610"/>
    </row>
    <row r="3616" spans="8:8" ht="33.75" customHeight="1">
      <c r="A3616" s="1954"/>
      <c r="B3616" s="1986" t="s">
        <v>70</v>
      </c>
      <c r="C3616" s="1598"/>
      <c r="D3616" s="1599"/>
      <c r="E3616" s="1599"/>
      <c r="F3616" s="2088"/>
      <c r="G3616" s="2089"/>
      <c r="H3616" s="2090"/>
      <c r="I3616" s="2091" t="s">
        <v>100</v>
      </c>
      <c r="J3616" s="1612" t="s">
        <v>62</v>
      </c>
      <c r="K3616" s="1612"/>
      <c r="L3616" s="1612"/>
      <c r="M3616" s="1613"/>
      <c r="N3616" s="2092">
        <f>IF($L3593="TC","Transferred",IF($L3593="Nso","NameSeparated",VLOOKUP($A3589,'Result Entry'!$B$9:$FW$108,178,0)))</f>
        <v>0.0</v>
      </c>
      <c r="O3616" s="2092"/>
      <c r="P3616" s="2092"/>
      <c r="Q3616" s="2093"/>
      <c r="R3616" s="610"/>
    </row>
    <row r="3617" spans="8:8" ht="33.75" customHeight="1">
      <c r="A3617" s="1954"/>
      <c r="B3617" s="1986" t="s">
        <v>70</v>
      </c>
      <c r="C3617" s="1766" t="str">
        <f>'Result Entry'!$DU$3</f>
        <v>Foundation Of Information Tech.</v>
      </c>
      <c r="D3617" s="1767"/>
      <c r="E3617" s="1768"/>
      <c r="F3617" s="1769" t="str">
        <f>IF(OR($L3593="TC",$L3593="Nso"),"",VLOOKUP($A3589,'Result Entry'!$B$9:$GS$108,196,0))</f>
        <v>0/200</v>
      </c>
      <c r="G3617" s="1769"/>
      <c r="H3617" s="1769"/>
      <c r="I3617" s="1770" t="str">
        <f>IF(F3617="","",VLOOKUP($A3589,'Result Entry'!$B$9:$GS$108,137,0))</f>
        <v/>
      </c>
      <c r="J3617" s="1621" t="s">
        <v>72</v>
      </c>
      <c r="K3617" s="1621"/>
      <c r="L3617" s="1621"/>
      <c r="M3617" s="1622"/>
      <c r="N3617" s="2094">
        <f>'Result Entry'!$T$2</f>
        <v>45041.0</v>
      </c>
      <c r="O3617" s="2095"/>
      <c r="P3617" s="2095"/>
      <c r="Q3617" s="2096"/>
      <c r="R3617" s="610"/>
    </row>
    <row r="3618" spans="8:8" ht="33.75" customHeight="1">
      <c r="A3618" s="1954"/>
      <c r="B3618" s="1986" t="s">
        <v>70</v>
      </c>
      <c r="C3618" s="1774" t="str">
        <f>'Result Entry'!$EI$3</f>
        <v>G.I.A.I.-II</v>
      </c>
      <c r="D3618" s="1775"/>
      <c r="E3618" s="1776"/>
      <c r="F3618" s="1769" t="str">
        <f>IF(OR($L3593="TC",$L3593="Nso"),"",VLOOKUP($A3589,'Result Entry'!$B$9:$GS$108,200,0))</f>
        <v>0/200</v>
      </c>
      <c r="G3618" s="1769"/>
      <c r="H3618" s="1769"/>
      <c r="I3618" s="1770" t="str">
        <f>IF(F3618="","",VLOOKUP($A3589,'Result Entry'!$B$9:$GS$108,149,0))</f>
        <v/>
      </c>
      <c r="J3618" s="1626"/>
      <c r="K3618" s="1627"/>
      <c r="L3618" s="1627"/>
      <c r="M3618" s="1627"/>
      <c r="N3618" s="1627"/>
      <c r="O3618" s="1627"/>
      <c r="P3618" s="1627"/>
      <c r="Q3618" s="2097"/>
      <c r="R3618" s="610"/>
    </row>
    <row r="3619" spans="8:8" ht="33.75" customHeight="1">
      <c r="A3619" s="1954"/>
      <c r="B3619" s="1986" t="s">
        <v>70</v>
      </c>
      <c r="C3619" s="1774" t="str">
        <f>'Result Entry'!$EU$3</f>
        <v>SOC.SER.PLAN</v>
      </c>
      <c r="D3619" s="1775"/>
      <c r="E3619" s="1776"/>
      <c r="F3619" s="1769" t="str">
        <f>IF(OR($L3593="TC",$L3593="Nso"),"",VLOOKUP($A3589,'Result Entry'!$B$9:$HS$108,204,0))</f>
        <v>0/200</v>
      </c>
      <c r="G3619" s="1769"/>
      <c r="H3619" s="1769"/>
      <c r="I3619" s="1770" t="str">
        <f>IF(F3619="","",VLOOKUP($A3589,'Result Entry'!$B$9:$GS$108,161,0))</f>
        <v/>
      </c>
      <c r="J3619" s="1629" t="s">
        <v>175</v>
      </c>
      <c r="K3619" s="2098"/>
      <c r="L3619" s="2098"/>
      <c r="M3619" s="1630"/>
      <c r="N3619" s="2099"/>
      <c r="O3619" s="2100"/>
      <c r="P3619" s="2100"/>
      <c r="Q3619" s="2101"/>
      <c r="R3619" s="610"/>
    </row>
    <row r="3620" spans="8:8" ht="33.75" customHeight="1">
      <c r="A3620" s="1954"/>
      <c r="B3620" s="1986" t="s">
        <v>70</v>
      </c>
      <c r="C3620" s="1774" t="str">
        <f>'Result Entry'!$FG$3</f>
        <v>Jeewan Kaushal</v>
      </c>
      <c r="D3620" s="1775"/>
      <c r="E3620" s="1776"/>
      <c r="F3620" s="1769" t="str">
        <f>IF(OR($L3593="TC",$L3593="Nso"),"",VLOOKUP($A3589,'Result Entry'!$B$9:$HS$108,208,0))</f>
        <v>0/100</v>
      </c>
      <c r="G3620" s="1769"/>
      <c r="H3620" s="1769"/>
      <c r="I3620" s="1770" t="str">
        <f>IF(F3620="","",VLOOKUP($A3589,'Result Entry'!$B$9:$HS$108,167,0))</f>
        <v/>
      </c>
      <c r="J3620" s="1629" t="s">
        <v>149</v>
      </c>
      <c r="K3620" s="2098"/>
      <c r="L3620" s="2098"/>
      <c r="M3620" s="1630"/>
      <c r="N3620" s="1630"/>
      <c r="O3620" s="1630"/>
      <c r="P3620" s="1630"/>
      <c r="Q3620" s="2102"/>
      <c r="R3620" s="610"/>
    </row>
    <row r="3621" spans="8:8" ht="33.75" customHeight="1">
      <c r="A3621" s="1954"/>
      <c r="B3621" s="1986" t="s">
        <v>70</v>
      </c>
      <c r="C3621" s="1777" t="s">
        <v>181</v>
      </c>
      <c r="D3621" s="1778"/>
      <c r="E3621" s="1779"/>
      <c r="F3621" s="2103" t="s">
        <v>182</v>
      </c>
      <c r="G3621" s="2104"/>
      <c r="H3621" s="2105"/>
      <c r="I3621" s="1782" t="s">
        <v>31</v>
      </c>
      <c r="J3621" s="1629" t="s">
        <v>176</v>
      </c>
      <c r="K3621" s="2098"/>
      <c r="L3621" s="2098"/>
      <c r="M3621" s="1630"/>
      <c r="N3621" s="1630"/>
      <c r="O3621" s="1630"/>
      <c r="P3621" s="1630"/>
      <c r="Q3621" s="2102"/>
      <c r="R3621" s="610"/>
    </row>
    <row r="3622" spans="8:8" ht="33.75" customHeight="1">
      <c r="A3622" s="1954"/>
      <c r="B3622" s="1986" t="s">
        <v>70</v>
      </c>
      <c r="C3622" s="1783"/>
      <c r="D3622" s="1784"/>
      <c r="E3622" s="1785"/>
      <c r="F3622" s="1786" t="s">
        <v>245</v>
      </c>
      <c r="G3622" s="2106"/>
      <c r="H3622" s="1787"/>
      <c r="I3622" s="1788" t="s">
        <v>63</v>
      </c>
      <c r="J3622" s="1647" t="s">
        <v>68</v>
      </c>
      <c r="K3622" s="1648"/>
      <c r="L3622" s="1648"/>
      <c r="M3622" s="1648"/>
      <c r="N3622" s="1648"/>
      <c r="O3622" s="1648"/>
      <c r="P3622" s="1648"/>
      <c r="Q3622" s="2107"/>
      <c r="R3622" s="610"/>
    </row>
    <row r="3623" spans="8:8" ht="33.75" customHeight="1">
      <c r="A3623" s="1954"/>
      <c r="B3623" s="1986" t="s">
        <v>70</v>
      </c>
      <c r="C3623" s="1783"/>
      <c r="D3623" s="1784"/>
      <c r="E3623" s="1785"/>
      <c r="F3623" s="1786" t="s">
        <v>246</v>
      </c>
      <c r="G3623" s="2106"/>
      <c r="H3623" s="1787"/>
      <c r="I3623" s="1788" t="s">
        <v>64</v>
      </c>
      <c r="J3623" s="1650"/>
      <c r="K3623" s="1651"/>
      <c r="L3623" s="1651"/>
      <c r="M3623" s="1651"/>
      <c r="N3623" s="1651"/>
      <c r="O3623" s="1651"/>
      <c r="P3623" s="1651"/>
      <c r="Q3623" s="2108"/>
      <c r="R3623" s="610"/>
    </row>
    <row r="3624" spans="8:8" ht="33.75" customHeight="1">
      <c r="A3624" s="1954"/>
      <c r="B3624" s="1986" t="s">
        <v>70</v>
      </c>
      <c r="C3624" s="1783"/>
      <c r="D3624" s="1784"/>
      <c r="E3624" s="1785"/>
      <c r="F3624" s="1786" t="s">
        <v>247</v>
      </c>
      <c r="G3624" s="2106"/>
      <c r="H3624" s="1787"/>
      <c r="I3624" s="1788" t="s">
        <v>66</v>
      </c>
      <c r="J3624" s="1650"/>
      <c r="K3624" s="1651"/>
      <c r="L3624" s="1651"/>
      <c r="M3624" s="1651"/>
      <c r="N3624" s="1651"/>
      <c r="O3624" s="1651"/>
      <c r="P3624" s="1651"/>
      <c r="Q3624" s="2108"/>
      <c r="R3624" s="610"/>
    </row>
    <row r="3625" spans="8:8" ht="33.75" customHeight="1">
      <c r="A3625" s="1954"/>
      <c r="B3625" s="1986" t="s">
        <v>70</v>
      </c>
      <c r="C3625" s="1783"/>
      <c r="D3625" s="1784"/>
      <c r="E3625" s="1785"/>
      <c r="F3625" s="1786" t="s">
        <v>248</v>
      </c>
      <c r="G3625" s="2106"/>
      <c r="H3625" s="1787"/>
      <c r="I3625" s="1788" t="s">
        <v>65</v>
      </c>
      <c r="J3625" s="1653" t="s">
        <v>81</v>
      </c>
      <c r="K3625" s="1654"/>
      <c r="L3625" s="1654"/>
      <c r="M3625" s="1654"/>
      <c r="N3625" s="1654"/>
      <c r="O3625" s="1654"/>
      <c r="P3625" s="1654"/>
      <c r="Q3625" s="2109"/>
      <c r="R3625" s="610"/>
    </row>
    <row r="3626" spans="8:8" ht="33.75" customHeight="1">
      <c r="A3626" s="1954"/>
      <c r="B3626" s="2110" t="s">
        <v>70</v>
      </c>
      <c r="C3626" s="2111"/>
      <c r="D3626" s="2112"/>
      <c r="E3626" s="2113"/>
      <c r="F3626" s="2114"/>
      <c r="G3626" s="2115"/>
      <c r="H3626" s="2115"/>
      <c r="I3626" s="2116"/>
      <c r="J3626" s="2117"/>
      <c r="K3626" s="2118"/>
      <c r="L3626" s="2118"/>
      <c r="M3626" s="2118"/>
      <c r="N3626" s="2118"/>
      <c r="O3626" s="2118"/>
      <c r="P3626" s="2118"/>
      <c r="Q3626" s="2119"/>
      <c r="R3626" s="610"/>
    </row>
    <row r="3627" spans="8:8" s="927" ht="48.75" customFormat="1" customHeight="1">
      <c r="A3627" s="1439"/>
      <c r="B3627" s="2120"/>
      <c r="C3627" s="2120"/>
      <c r="D3627" s="2120"/>
      <c r="E3627" s="2120"/>
      <c r="F3627" s="2120"/>
      <c r="G3627" s="2120"/>
      <c r="H3627" s="2120"/>
      <c r="I3627" s="2120"/>
      <c r="J3627" s="2120"/>
      <c r="K3627" s="2120"/>
      <c r="L3627" s="2120"/>
      <c r="M3627" s="2120"/>
      <c r="N3627" s="2120"/>
      <c r="O3627" s="2120"/>
      <c r="P3627" s="2120"/>
      <c r="Q3627" s="2120"/>
      <c r="R3627" s="610"/>
    </row>
    <row r="3628" spans="8:8" ht="9.75" customHeight="1">
      <c r="A3628" s="1949">
        <f>A3589+1</f>
        <v>94.0</v>
      </c>
      <c r="B3628" s="1949"/>
      <c r="C3628" s="1949"/>
      <c r="D3628" s="1949"/>
      <c r="E3628" s="1949"/>
      <c r="F3628" s="1949"/>
      <c r="G3628" s="1949"/>
      <c r="H3628" s="1949"/>
      <c r="I3628" s="1949"/>
      <c r="J3628" s="1949"/>
      <c r="K3628" s="1949"/>
      <c r="L3628" s="1949"/>
      <c r="M3628" s="1949"/>
      <c r="N3628" s="1949"/>
      <c r="O3628" s="1949"/>
      <c r="P3628" s="1949"/>
      <c r="Q3628" s="1949"/>
      <c r="R3628" s="1949"/>
    </row>
    <row r="3629" spans="8:8" ht="16.5" customHeight="1">
      <c r="A3629" s="1950"/>
      <c r="B3629" s="1951" t="s">
        <v>51</v>
      </c>
      <c r="C3629" s="1952"/>
      <c r="D3629" s="1952"/>
      <c r="E3629" s="1952"/>
      <c r="F3629" s="1952"/>
      <c r="G3629" s="1952"/>
      <c r="H3629" s="1952"/>
      <c r="I3629" s="1952"/>
      <c r="J3629" s="1952"/>
      <c r="K3629" s="1952"/>
      <c r="L3629" s="1952"/>
      <c r="M3629" s="1952"/>
      <c r="N3629" s="1952"/>
      <c r="O3629" s="1952"/>
      <c r="P3629" s="1952"/>
      <c r="Q3629" s="1953"/>
      <c r="R3629" s="610"/>
    </row>
    <row r="3630" spans="8:8" ht="62.25" customHeight="1">
      <c r="A3630" s="1954"/>
      <c r="B3630" s="1955"/>
      <c r="C3630" s="1956"/>
      <c r="D3630" s="1957" t="str">
        <f>Master!$E$8</f>
        <v>Govt. Sr. Secondary School </v>
      </c>
      <c r="E3630" s="1958"/>
      <c r="F3630" s="1958"/>
      <c r="G3630" s="1958"/>
      <c r="H3630" s="1958"/>
      <c r="I3630" s="1958"/>
      <c r="J3630" s="1958"/>
      <c r="K3630" s="1958"/>
      <c r="L3630" s="1958"/>
      <c r="M3630" s="1958"/>
      <c r="N3630" s="1958"/>
      <c r="O3630" s="1958"/>
      <c r="P3630" s="1958"/>
      <c r="Q3630" s="1959"/>
      <c r="R3630" s="610"/>
    </row>
    <row r="3631" spans="8:8" ht="33.0" customHeight="1">
      <c r="A3631" s="1954"/>
      <c r="B3631" s="1960"/>
      <c r="C3631" s="1961"/>
      <c r="D3631" s="1962" t="str">
        <f>Master!$E$11</f>
        <v>P.S.-Bapini (Jodhpur)</v>
      </c>
      <c r="E3631" s="1962"/>
      <c r="F3631" s="1962"/>
      <c r="G3631" s="1962"/>
      <c r="H3631" s="1962"/>
      <c r="I3631" s="1962"/>
      <c r="J3631" s="1962"/>
      <c r="K3631" s="1962"/>
      <c r="L3631" s="1962"/>
      <c r="M3631" s="1962"/>
      <c r="N3631" s="1962"/>
      <c r="O3631" s="1962"/>
      <c r="P3631" s="1962"/>
      <c r="Q3631" s="1963"/>
      <c r="R3631" s="610"/>
    </row>
    <row r="3632" spans="8:8" ht="21.75" customHeight="1">
      <c r="A3632" s="1954"/>
      <c r="B3632" s="1964"/>
      <c r="C3632" s="1965" t="s">
        <v>151</v>
      </c>
      <c r="D3632" s="1966"/>
      <c r="E3632" s="1966"/>
      <c r="F3632" s="1966"/>
      <c r="G3632" s="1966"/>
      <c r="H3632" s="1967"/>
      <c r="I3632" s="1968" t="s">
        <v>128</v>
      </c>
      <c r="J3632" s="1969"/>
      <c r="K3632" s="1969"/>
      <c r="L3632" s="1970">
        <f>VLOOKUP(A3628,'Result Entry'!$B$6:$K$108,6,0)</f>
        <v>0.0</v>
      </c>
      <c r="M3632" s="1971"/>
      <c r="N3632" s="1972" t="s">
        <v>69</v>
      </c>
      <c r="O3632" s="1973"/>
      <c r="P3632" s="1974">
        <f>Master!$E$14</f>
        <v>8.151106901E9</v>
      </c>
      <c r="Q3632" s="1975"/>
      <c r="R3632" s="610"/>
    </row>
    <row r="3633" spans="8:8" ht="21.75" customHeight="1">
      <c r="A3633" s="1954"/>
      <c r="B3633" s="1976"/>
      <c r="C3633" s="1965"/>
      <c r="D3633" s="1966"/>
      <c r="E3633" s="1966"/>
      <c r="F3633" s="1966"/>
      <c r="G3633" s="1966"/>
      <c r="H3633" s="1967"/>
      <c r="I3633" s="1968"/>
      <c r="J3633" s="1969"/>
      <c r="K3633" s="1969"/>
      <c r="L3633" s="1970"/>
      <c r="M3633" s="1971"/>
      <c r="N3633" s="1470" t="s">
        <v>67</v>
      </c>
      <c r="O3633" s="1471"/>
      <c r="P3633" s="1472"/>
      <c r="Q3633" s="1977"/>
      <c r="R3633" s="610"/>
    </row>
    <row r="3634" spans="8:8" ht="21.75" customHeight="1">
      <c r="A3634" s="1954"/>
      <c r="B3634" s="1976"/>
      <c r="C3634" s="1978"/>
      <c r="D3634" s="1979"/>
      <c r="E3634" s="1979"/>
      <c r="F3634" s="1979"/>
      <c r="G3634" s="1979"/>
      <c r="H3634" s="1980"/>
      <c r="I3634" s="1981"/>
      <c r="J3634" s="1982"/>
      <c r="K3634" s="1982"/>
      <c r="L3634" s="1983"/>
      <c r="M3634" s="1984"/>
      <c r="N3634" s="1479" t="s">
        <v>52</v>
      </c>
      <c r="O3634" s="1480"/>
      <c r="P3634" s="1481" t="str">
        <f>Master!$E$6</f>
        <v>2022-23</v>
      </c>
      <c r="Q3634" s="1985"/>
      <c r="R3634" s="610"/>
    </row>
    <row r="3635" spans="8:8" ht="33.75" customHeight="1">
      <c r="A3635" s="1954"/>
      <c r="B3635" s="1986" t="s">
        <v>70</v>
      </c>
      <c r="C3635" s="1677" t="s">
        <v>21</v>
      </c>
      <c r="D3635" s="1678"/>
      <c r="E3635" s="1678"/>
      <c r="F3635" s="1678"/>
      <c r="G3635" s="1679"/>
      <c r="H3635" s="1680" t="s">
        <v>150</v>
      </c>
      <c r="I3635" s="1681">
        <f>VLOOKUP($A3628,'Result Entry'!$B$9:$FW$108,4,0)</f>
        <v>0.0</v>
      </c>
      <c r="J3635" s="1681"/>
      <c r="K3635" s="1681"/>
      <c r="L3635" s="1681"/>
      <c r="M3635" s="1681"/>
      <c r="N3635" s="1681"/>
      <c r="O3635" s="1681"/>
      <c r="P3635" s="1681"/>
      <c r="Q3635" s="1987"/>
      <c r="R3635" s="610"/>
    </row>
    <row r="3636" spans="8:8" ht="33.75" customHeight="1">
      <c r="A3636" s="1954"/>
      <c r="B3636" s="1986" t="s">
        <v>70</v>
      </c>
      <c r="C3636" s="1683" t="s">
        <v>23</v>
      </c>
      <c r="D3636" s="1684"/>
      <c r="E3636" s="1684"/>
      <c r="F3636" s="1684"/>
      <c r="G3636" s="1685"/>
      <c r="H3636" s="1686" t="s">
        <v>150</v>
      </c>
      <c r="I3636" s="1687">
        <f>VLOOKUP($A3628,'Result Entry'!$B$9:$FW$108,7,0)</f>
        <v>0.0</v>
      </c>
      <c r="J3636" s="1687"/>
      <c r="K3636" s="1687"/>
      <c r="L3636" s="1687"/>
      <c r="M3636" s="1687"/>
      <c r="N3636" s="1687"/>
      <c r="O3636" s="1687"/>
      <c r="P3636" s="1687"/>
      <c r="Q3636" s="1988"/>
      <c r="R3636" s="610"/>
    </row>
    <row r="3637" spans="8:8" ht="33.75" customHeight="1">
      <c r="A3637" s="1954"/>
      <c r="B3637" s="1986" t="s">
        <v>70</v>
      </c>
      <c r="C3637" s="1683" t="s">
        <v>24</v>
      </c>
      <c r="D3637" s="1684"/>
      <c r="E3637" s="1684"/>
      <c r="F3637" s="1684"/>
      <c r="G3637" s="1685"/>
      <c r="H3637" s="1686" t="s">
        <v>150</v>
      </c>
      <c r="I3637" s="1687">
        <f>VLOOKUP($A3628,'Result Entry'!$B$9:$FW$108,8,0)</f>
        <v>0.0</v>
      </c>
      <c r="J3637" s="1687"/>
      <c r="K3637" s="1687"/>
      <c r="L3637" s="1687"/>
      <c r="M3637" s="1687"/>
      <c r="N3637" s="1687"/>
      <c r="O3637" s="1687"/>
      <c r="P3637" s="1687"/>
      <c r="Q3637" s="1988"/>
      <c r="R3637" s="610"/>
    </row>
    <row r="3638" spans="8:8" ht="33.75" customHeight="1">
      <c r="A3638" s="1954"/>
      <c r="B3638" s="1986" t="s">
        <v>70</v>
      </c>
      <c r="C3638" s="1683" t="s">
        <v>53</v>
      </c>
      <c r="D3638" s="1684"/>
      <c r="E3638" s="1684"/>
      <c r="F3638" s="1684"/>
      <c r="G3638" s="1685"/>
      <c r="H3638" s="1686" t="s">
        <v>150</v>
      </c>
      <c r="I3638" s="1687">
        <f>VLOOKUP($A3628,'Result Entry'!$B$9:$FW$108,9,0)</f>
        <v>0.0</v>
      </c>
      <c r="J3638" s="1687"/>
      <c r="K3638" s="1687"/>
      <c r="L3638" s="1687"/>
      <c r="M3638" s="1687"/>
      <c r="N3638" s="1687"/>
      <c r="O3638" s="1687"/>
      <c r="P3638" s="1687"/>
      <c r="Q3638" s="1988"/>
      <c r="R3638" s="610"/>
    </row>
    <row r="3639" spans="8:8" ht="33.75" customHeight="1">
      <c r="A3639" s="1954"/>
      <c r="B3639" s="1986" t="s">
        <v>70</v>
      </c>
      <c r="C3639" s="1683" t="s">
        <v>54</v>
      </c>
      <c r="D3639" s="1684"/>
      <c r="E3639" s="1684"/>
      <c r="F3639" s="1684"/>
      <c r="G3639" s="1685"/>
      <c r="H3639" s="1686" t="s">
        <v>150</v>
      </c>
      <c r="I3639" s="1689" t="str">
        <f>CONCATENATE('Result Entry'!$G$4,'Result Entry'!$J$4)</f>
        <v>11(A)</v>
      </c>
      <c r="J3639" s="1687"/>
      <c r="K3639" s="1687"/>
      <c r="L3639" s="1687"/>
      <c r="M3639" s="1687"/>
      <c r="N3639" s="1687"/>
      <c r="O3639" s="1687"/>
      <c r="P3639" s="1687"/>
      <c r="Q3639" s="1988"/>
      <c r="R3639" s="610"/>
    </row>
    <row r="3640" spans="8:8" ht="33.75" customHeight="1">
      <c r="A3640" s="1954"/>
      <c r="B3640" s="1986" t="s">
        <v>70</v>
      </c>
      <c r="C3640" s="1742" t="s">
        <v>26</v>
      </c>
      <c r="D3640" s="1763"/>
      <c r="E3640" s="1763"/>
      <c r="F3640" s="1763"/>
      <c r="G3640" s="1989"/>
      <c r="H3640" s="1693" t="s">
        <v>150</v>
      </c>
      <c r="I3640" s="1694">
        <f>VLOOKUP($A3628,'Result Entry'!$B$9:$FW$108,10,0)</f>
        <v>0.0</v>
      </c>
      <c r="J3640" s="1694"/>
      <c r="K3640" s="1694"/>
      <c r="L3640" s="1694"/>
      <c r="M3640" s="1694"/>
      <c r="N3640" s="1694"/>
      <c r="O3640" s="1694"/>
      <c r="P3640" s="1694"/>
      <c r="Q3640" s="1990"/>
      <c r="R3640" s="610"/>
    </row>
    <row r="3641" spans="8:8" ht="33.75" customHeight="1">
      <c r="A3641" s="1954"/>
      <c r="B3641" s="1986" t="s">
        <v>70</v>
      </c>
      <c r="C3641" s="1991" t="s">
        <v>244</v>
      </c>
      <c r="D3641" s="1992"/>
      <c r="E3641" s="1993" t="s">
        <v>73</v>
      </c>
      <c r="F3641" s="1994" t="s">
        <v>74</v>
      </c>
      <c r="G3641" s="1994" t="s">
        <v>230</v>
      </c>
      <c r="H3641" s="1995" t="s">
        <v>169</v>
      </c>
      <c r="I3641" s="1701" t="s">
        <v>56</v>
      </c>
      <c r="J3641" s="1996"/>
      <c r="K3641" s="1996"/>
      <c r="L3641" s="1997" t="s">
        <v>231</v>
      </c>
      <c r="M3641" s="1998" t="s">
        <v>85</v>
      </c>
      <c r="N3641" s="1998"/>
      <c r="O3641" s="1999"/>
      <c r="P3641" s="2000" t="s">
        <v>77</v>
      </c>
      <c r="Q3641" s="2001" t="s">
        <v>99</v>
      </c>
      <c r="R3641" s="610"/>
    </row>
    <row r="3642" spans="8:8" ht="33.75" customHeight="1">
      <c r="A3642" s="1954"/>
      <c r="B3642" s="1986" t="s">
        <v>70</v>
      </c>
      <c r="C3642" s="2002"/>
      <c r="D3642" s="2003"/>
      <c r="E3642" s="2004"/>
      <c r="F3642" s="2005"/>
      <c r="G3642" s="2005"/>
      <c r="H3642" s="2006"/>
      <c r="I3642" s="2007" t="s">
        <v>233</v>
      </c>
      <c r="J3642" s="2008" t="s">
        <v>87</v>
      </c>
      <c r="K3642" s="2009" t="s">
        <v>109</v>
      </c>
      <c r="L3642" s="2010"/>
      <c r="M3642" s="2007" t="s">
        <v>233</v>
      </c>
      <c r="N3642" s="2008" t="s">
        <v>87</v>
      </c>
      <c r="O3642" s="2011" t="s">
        <v>110</v>
      </c>
      <c r="P3642" s="2012"/>
      <c r="Q3642" s="2013"/>
      <c r="R3642" s="610"/>
    </row>
    <row r="3643" spans="8:8" s="2014" ht="33.75" customFormat="1" customHeight="1">
      <c r="A3643" s="1954"/>
      <c r="B3643" s="1986" t="s">
        <v>70</v>
      </c>
      <c r="C3643" s="2015" t="s">
        <v>57</v>
      </c>
      <c r="D3643" s="2016"/>
      <c r="E3643" s="2017">
        <f>'Result Entry'!$L$7</f>
        <v>10.0</v>
      </c>
      <c r="F3643" s="2018">
        <f>'Result Entry'!$M$7</f>
        <v>10.0</v>
      </c>
      <c r="G3643" s="2018">
        <f>'Result Entry'!$N$7</f>
        <v>10.0</v>
      </c>
      <c r="H3643" s="2019">
        <f>SUM(E3643:G3643)</f>
        <v>30.0</v>
      </c>
      <c r="I3643" s="2020" t="s">
        <v>243</v>
      </c>
      <c r="J3643" s="2021" t="s">
        <v>243</v>
      </c>
      <c r="K3643" s="2022">
        <f>'Result Entry'!$P$7</f>
        <v>70.0</v>
      </c>
      <c r="L3643" s="2023">
        <f>SUM(H3643,K3643)</f>
        <v>100.0</v>
      </c>
      <c r="M3643" s="2020" t="s">
        <v>243</v>
      </c>
      <c r="N3643" s="2021" t="s">
        <v>243</v>
      </c>
      <c r="O3643" s="2019">
        <f>'Result Entry'!$R$7</f>
        <v>100.0</v>
      </c>
      <c r="P3643" s="2024">
        <f>SUM(L3643,O3643)</f>
        <v>200.0</v>
      </c>
      <c r="Q3643" s="2025"/>
      <c r="R3643" s="610"/>
    </row>
    <row r="3644" spans="8:8" s="1538" ht="33.75" customFormat="1" customHeight="1">
      <c r="A3644" s="1954"/>
      <c r="B3644" s="1986" t="s">
        <v>70</v>
      </c>
      <c r="C3644" s="1540" t="str">
        <f>'Result Entry'!$L$3</f>
        <v>HINDI Comp.</v>
      </c>
      <c r="D3644" s="1541"/>
      <c r="E3644" s="1728">
        <f>IF($L3632="TC",0,IF($L3632="Nso",0,VLOOKUP($A3628,'Result Entry'!$B$9:$FW$108,11,0)))</f>
        <v>0.0</v>
      </c>
      <c r="F3644" s="1729">
        <f>IF($L3632="TC",0,IF($L3632="Nso",0,VLOOKUP($A3628,'Result Entry'!$B$9:$FW$108,12,0)))</f>
        <v>0.0</v>
      </c>
      <c r="G3644" s="1729">
        <f>IF($L3632="TC",0,IF($L3632="Nso",0,VLOOKUP($A3628,'Result Entry'!$B$9:$FW$108,13,0)))</f>
        <v>0.0</v>
      </c>
      <c r="H3644" s="2026">
        <f>SUM(E3644:G3644)</f>
        <v>0.0</v>
      </c>
      <c r="I3644" s="2027" t="str">
        <f>CONCATENATE(U3644,"/",'Result Entry'!$P$7)</f>
        <v>0/70</v>
      </c>
      <c r="J3644" s="2028" t="str">
        <f>IF(V3644=0,"--",CONCATENATE(V3644,"/"))</f>
        <v>--</v>
      </c>
      <c r="K3644" s="2029">
        <f>SUM(U3644:V3644)</f>
        <v>0.0</v>
      </c>
      <c r="L3644" s="2030">
        <f>SUM(H3644,K3644)</f>
        <v>0.0</v>
      </c>
      <c r="M3644" s="2027" t="str">
        <f>CONCATENATE(W3644,"/",'Result Entry'!$R$7)</f>
        <v>0/100</v>
      </c>
      <c r="N3644" s="2028" t="str">
        <f>IF(X3644=0,"--",CONCATENATE(X3644,"/"))</f>
        <v>--</v>
      </c>
      <c r="O3644" s="2031">
        <f>SUM(W3644:X3644)</f>
        <v>0.0</v>
      </c>
      <c r="P3644" s="1734">
        <f>SUM(L3644,O3644)</f>
        <v>0.0</v>
      </c>
      <c r="Q3644" s="2032" t="str">
        <f>IF($L3632="TC",0,IF($L3632="Nso",0,VLOOKUP($A3628,'Result Entry'!$B$9:$FW$108,24,0)))</f>
        <v/>
      </c>
      <c r="R3644" s="610"/>
      <c r="U3644" s="2033">
        <f>IF($L3632="TC",0,IF($L3632="Nso",0,VLOOKUP($A3628,'Result Entry'!$B$9:$FW$108,15,0)))</f>
        <v>0.0</v>
      </c>
      <c r="V3644" s="2033">
        <v>0.0</v>
      </c>
      <c r="W3644" s="2033">
        <f>IF($L3632="TC",0,IF($L3632="Nso",0,VLOOKUP($A3628,'Result Entry'!$B$9:$FW$108,17,0)))</f>
        <v>0.0</v>
      </c>
      <c r="X3644" s="2033">
        <v>0.0</v>
      </c>
    </row>
    <row r="3645" spans="8:8" s="1538" ht="33.75" customFormat="1" customHeight="1">
      <c r="A3645" s="1954"/>
      <c r="B3645" s="1986" t="s">
        <v>70</v>
      </c>
      <c r="C3645" s="1551" t="str">
        <f>'Result Entry'!$Z$3</f>
        <v>ENGLISH Comp.</v>
      </c>
      <c r="D3645" s="1552"/>
      <c r="E3645" s="1728">
        <f>IF($L3632="TC",0,IF($L3632="Nso",0,VLOOKUP($A3628,'Result Entry'!$B$9:$FW$108,25,0)))</f>
        <v>0.0</v>
      </c>
      <c r="F3645" s="1729">
        <f>IF($L3632="TC",0,IF($L3632="Nso",0,VLOOKUP($A3628,'Result Entry'!$B$9:$FW$108,26,0)))</f>
        <v>0.0</v>
      </c>
      <c r="G3645" s="1729">
        <f>IF($L3632="TC",0,IF($L3632="Nso",0,VLOOKUP($A3628,'Result Entry'!$B$9:$FW$108,27,0)))</f>
        <v>0.0</v>
      </c>
      <c r="H3645" s="2034">
        <f t="shared" si="465" ref="H3645:H3650">SUM(E3645:G3645)</f>
        <v>0.0</v>
      </c>
      <c r="I3645" s="2035" t="str">
        <f>CONCATENATE(U3645,"/",'Result Entry'!$AD$7)</f>
        <v>0/70</v>
      </c>
      <c r="J3645" s="2036" t="str">
        <f>IF(V3645=0,"--",CONCATENATE(V3645,"/"))</f>
        <v>--</v>
      </c>
      <c r="K3645" s="2037">
        <f t="shared" si="466" ref="K3645:K3650">SUM(U3645:V3645)</f>
        <v>0.0</v>
      </c>
      <c r="L3645" s="2038">
        <f t="shared" si="467" ref="L3645:L3650">SUM(H3645,K3645)</f>
        <v>0.0</v>
      </c>
      <c r="M3645" s="2035" t="str">
        <f>CONCATENATE(W3645,"/",'Result Entry'!$AF$7)</f>
        <v>0/100</v>
      </c>
      <c r="N3645" s="2036" t="str">
        <f>IF(X3645=0,"--",CONCATENATE(X3645,"/"))</f>
        <v>--</v>
      </c>
      <c r="O3645" s="2031">
        <f t="shared" si="468" ref="O3645:O3650">SUM(W3645:X3645)</f>
        <v>0.0</v>
      </c>
      <c r="P3645" s="1734">
        <f t="shared" si="469" ref="P3645:P3650">SUM(L3645,O3645)</f>
        <v>0.0</v>
      </c>
      <c r="Q3645" s="2032" t="str">
        <f>IF($L3632="TC",0,IF($L3632="Nso",0,VLOOKUP($A3628,'Result Entry'!$B$9:$FW$108,38,0)))</f>
        <v/>
      </c>
      <c r="R3645" s="610"/>
      <c r="U3645" s="2039">
        <f>IF($L3632="TC",0,IF($L3632="Nso",0,VLOOKUP($A3628,'Result Entry'!$B$9:$FW$108,29,0)))</f>
        <v>0.0</v>
      </c>
      <c r="V3645" s="2039">
        <v>0.0</v>
      </c>
      <c r="W3645" s="2039">
        <f>IF($L3632="TC",0,IF($L3632="Nso",0,VLOOKUP($A3628,'Result Entry'!$B$9:$FW$108,31,0)))</f>
        <v>0.0</v>
      </c>
      <c r="X3645" s="2039">
        <v>0.0</v>
      </c>
    </row>
    <row r="3646" spans="8:8" s="1538" ht="33.75" customFormat="1" customHeight="1">
      <c r="A3646" s="1954"/>
      <c r="B3646" s="1986" t="s">
        <v>70</v>
      </c>
      <c r="C3646" s="1551">
        <f>IF(Y3646&gt;=1,'Result Entry'!$AO$3,0)</f>
        <v>0.0</v>
      </c>
      <c r="D3646" s="1552"/>
      <c r="E3646" s="1728">
        <f>IF($L3632="TC",0,IF($L3632="Nso",0,VLOOKUP($A3628,'Result Entry'!$B$9:$FW$108,40,0)))</f>
        <v>0.0</v>
      </c>
      <c r="F3646" s="1729">
        <f>IF($L3632="TC",0,IF($L3632="Nso",0,VLOOKUP($A3628,'Result Entry'!$B$9:$FW$108,41,0)))</f>
        <v>0.0</v>
      </c>
      <c r="G3646" s="1729">
        <f>IF($L3632="TC",0,IF($L3632="Nso",0,VLOOKUP($A3628,'Result Entry'!$B$9:$FW$108,42,0)))</f>
        <v>0.0</v>
      </c>
      <c r="H3646" s="2034">
        <f t="shared" si="465"/>
        <v>0.0</v>
      </c>
      <c r="I3646" s="2035" t="str">
        <f>CONCATENATE(U3646,"/",'Result Entry'!$AS$7)</f>
        <v>0/40</v>
      </c>
      <c r="J3646" s="2036" t="str">
        <f>IF(V3646=0,"--",CONCATENATE(V3646,"/",'Result Entry'!$AT$7))</f>
        <v>--</v>
      </c>
      <c r="K3646" s="2037">
        <f t="shared" si="466"/>
        <v>0.0</v>
      </c>
      <c r="L3646" s="2038">
        <f t="shared" si="467"/>
        <v>0.0</v>
      </c>
      <c r="M3646" s="2035" t="str">
        <f>CONCATENATE(W3646,"/",'Result Entry'!$AW$7)</f>
        <v>0/100</v>
      </c>
      <c r="N3646" s="2036" t="str">
        <f>IF(X3646=0,"--",CONCATENATE(X3646,"/",'Result Entry'!$AX$7))</f>
        <v>--</v>
      </c>
      <c r="O3646" s="2031">
        <f t="shared" si="468"/>
        <v>0.0</v>
      </c>
      <c r="P3646" s="1734">
        <f t="shared" si="469"/>
        <v>0.0</v>
      </c>
      <c r="Q3646" s="2032" t="str">
        <f>IF($L3632="TC",0,IF($L3632="Nso",0,VLOOKUP($A3628,'Result Entry'!$B$9:$FW$108,55,0)))</f>
        <v/>
      </c>
      <c r="R3646" s="610"/>
      <c r="U3646" s="2039">
        <f>IF($L3632="TC",0,IF($L3632="Nso",0,VLOOKUP($A3628,'Result Entry'!$B$9:$FW$108,44,0)))</f>
        <v>0.0</v>
      </c>
      <c r="V3646" s="2039">
        <f>IF($L3632="TC",0,IF($L3632="Nso",0,VLOOKUP($A3628,'Result Entry'!$B$9:$FW$108,45,0)))</f>
        <v>0.0</v>
      </c>
      <c r="W3646" s="2039">
        <f>IF($L3632="TC",0,IF($L3632="Nso",0,VLOOKUP($A3628,'Result Entry'!$B$9:$FW$108,48,0)))</f>
        <v>0.0</v>
      </c>
      <c r="X3646" s="2039">
        <f>IF($L3632="TC",0,IF($L3632="Nso",0,VLOOKUP($A3628,'Result Entry'!$B$9:$FW$108,49,0)))</f>
        <v>0.0</v>
      </c>
      <c r="Y3646" s="2039">
        <f>VLOOKUP($A3628,'Result Entry'!$B$9:$FW$108,39,0)</f>
        <v>0.0</v>
      </c>
    </row>
    <row r="3647" spans="8:8" s="1538" ht="33.75" customFormat="1" customHeight="1">
      <c r="A3647" s="1954"/>
      <c r="B3647" s="1986" t="s">
        <v>70</v>
      </c>
      <c r="C3647" s="1551">
        <f>IF(Y3647&gt;=1,'Result Entry'!$BF$3,0)</f>
        <v>0.0</v>
      </c>
      <c r="D3647" s="1552"/>
      <c r="E3647" s="1728">
        <f>IF($L3632="TC",0,IF($L3632="Nso",0,VLOOKUP($A3628,'Result Entry'!$B$9:$FW$108,57,0)))</f>
        <v>0.0</v>
      </c>
      <c r="F3647" s="1729">
        <f>IF($L3632="TC",0,IF($L3632="Nso",0,VLOOKUP($A3628,'Result Entry'!$B$9:$FW$108,58,0)))</f>
        <v>0.0</v>
      </c>
      <c r="G3647" s="1729">
        <f>IF($L3632="TC",0,IF($L3632="Nso",0,VLOOKUP($A3628,'Result Entry'!$B$9:$FW$108,59,0)))</f>
        <v>0.0</v>
      </c>
      <c r="H3647" s="2034">
        <f t="shared" si="465"/>
        <v>0.0</v>
      </c>
      <c r="I3647" s="2035" t="str">
        <f>CONCATENATE(U3647,"/",'Result Entry'!$BJ$7)</f>
        <v>0/70</v>
      </c>
      <c r="J3647" s="2036" t="str">
        <f>IF(V3647=0,"--",CONCATENATE(V3647,"/",'Result Entry'!$BK$7))</f>
        <v>--</v>
      </c>
      <c r="K3647" s="2037">
        <f t="shared" si="466"/>
        <v>0.0</v>
      </c>
      <c r="L3647" s="2038">
        <f t="shared" si="467"/>
        <v>0.0</v>
      </c>
      <c r="M3647" s="2035" t="str">
        <f>CONCATENATE(W3647,"/",'Result Entry'!$BN$7)</f>
        <v>0/100</v>
      </c>
      <c r="N3647" s="2036" t="str">
        <f>IF(X3647=0,"--",CONCATENATE(X3647,"/",'Result Entry'!$BO$7))</f>
        <v>--</v>
      </c>
      <c r="O3647" s="2031">
        <f t="shared" si="468"/>
        <v>0.0</v>
      </c>
      <c r="P3647" s="1734">
        <f t="shared" si="469"/>
        <v>0.0</v>
      </c>
      <c r="Q3647" s="2032" t="str">
        <f>IF($L3632="TC",0,IF($L3632="Nso",0,VLOOKUP($A3628,'Result Entry'!$B$9:$FW$108,72,0)))</f>
        <v/>
      </c>
      <c r="R3647" s="610"/>
      <c r="U3647" s="2039">
        <f>IF($L3632="TC",0,IF($L3632="Nso",0,VLOOKUP($A3628,'Result Entry'!$B$9:$FW$108,61,0)))</f>
        <v>0.0</v>
      </c>
      <c r="V3647" s="2039">
        <f>IF($L3632="TC",0,IF($L3632="Nso",0,VLOOKUP($A3628,'Result Entry'!$B$9:$FW$108,62,0)))</f>
        <v>0.0</v>
      </c>
      <c r="W3647" s="2039">
        <f>IF($L3632="TC",0,IF($L3632="Nso",0,VLOOKUP($A3628,'Result Entry'!$B$9:$FW$108,65,0)))</f>
        <v>0.0</v>
      </c>
      <c r="X3647" s="2039">
        <f>IF($L3632="TC",0,IF($L3632="Nso",0,VLOOKUP($A3628,'Result Entry'!$B$9:$FW$108,66,0)))</f>
        <v>0.0</v>
      </c>
      <c r="Y3647" s="2039">
        <f>VLOOKUP($A3628,'Result Entry'!$B$9:$FW$108,56,0)</f>
        <v>0.0</v>
      </c>
    </row>
    <row r="3648" spans="8:8" s="1538" ht="33.75" customFormat="1" customHeight="1">
      <c r="A3648" s="1954"/>
      <c r="B3648" s="1986" t="s">
        <v>70</v>
      </c>
      <c r="C3648" s="1554">
        <f>IF(Y3648&gt;=1,'Result Entry'!$BW$3,0)</f>
        <v>0.0</v>
      </c>
      <c r="D3648" s="2040"/>
      <c r="E3648" s="2041">
        <f>IF($L3632="TC",0,IF($L3632="Nso",0,VLOOKUP($A3628,'Result Entry'!$B$9:$FW$108,74,0)))</f>
        <v>0.0</v>
      </c>
      <c r="F3648" s="2042">
        <f>IF($L3632="TC",0,IF($L3632="Nso",0,VLOOKUP($A3628,'Result Entry'!$B$9:$FW$108,75,0)))</f>
        <v>0.0</v>
      </c>
      <c r="G3648" s="2042">
        <f>IF($L3632="TC",0,IF($L3632="Nso",0,VLOOKUP($A3628,'Result Entry'!$B$9:$FW$108,76,0)))</f>
        <v>0.0</v>
      </c>
      <c r="H3648" s="2043">
        <f t="shared" si="465"/>
        <v>0.0</v>
      </c>
      <c r="I3648" s="2044" t="str">
        <f>CONCATENATE(U3648,"/",'Result Entry'!$CA$7)</f>
        <v>0/70</v>
      </c>
      <c r="J3648" s="2045" t="str">
        <f>IF(V3648=0,"--",CONCATENATE(V3648,"/",'Result Entry'!$CB$7))</f>
        <v>--</v>
      </c>
      <c r="K3648" s="2046">
        <f t="shared" si="466"/>
        <v>0.0</v>
      </c>
      <c r="L3648" s="2047">
        <f t="shared" si="467"/>
        <v>0.0</v>
      </c>
      <c r="M3648" s="2044" t="str">
        <f>CONCATENATE(W3648,"/",'Result Entry'!$CE$7)</f>
        <v>0/100</v>
      </c>
      <c r="N3648" s="2045" t="str">
        <f>IF(X3648=0,"--",CONCATENATE(X3648,"/",'Result Entry'!$CF$7))</f>
        <v>--</v>
      </c>
      <c r="O3648" s="2043">
        <f t="shared" si="468"/>
        <v>0.0</v>
      </c>
      <c r="P3648" s="2048">
        <f t="shared" si="469"/>
        <v>0.0</v>
      </c>
      <c r="Q3648" s="2049" t="str">
        <f>IF($L3632="TC",0,IF($L3632="Nso",0,VLOOKUP($A3628,'Result Entry'!$B$9:$FW$108,89,0)))</f>
        <v/>
      </c>
      <c r="R3648" s="610"/>
      <c r="U3648" s="2041">
        <f>IF($L3632="TC",0,IF($L3632="Nso",0,VLOOKUP($A3628,'Result Entry'!$B$9:$FW$108,78,0)))</f>
        <v>0.0</v>
      </c>
      <c r="V3648" s="2041">
        <f>IF($L3632="TC",0,IF($L3632="Nso",0,VLOOKUP($A3628,'Result Entry'!$B$9:$FW$108,79,0)))</f>
        <v>0.0</v>
      </c>
      <c r="W3648" s="2041">
        <f>IF($L3632="TC",0,IF($L3632="Nso",0,VLOOKUP($A3628,'Result Entry'!$B$9:$FW$108,82,0)))</f>
        <v>0.0</v>
      </c>
      <c r="X3648" s="2041">
        <f>IF($L3632="TC",0,IF($L3632="Nso",0,VLOOKUP($A3628,'Result Entry'!$B$9:$FW$108,83,0)))</f>
        <v>0.0</v>
      </c>
      <c r="Y3648" s="2041">
        <f>VLOOKUP($A3628,'Result Entry'!$B$9:$FW$108,73,0)</f>
        <v>0.0</v>
      </c>
    </row>
    <row r="3649" spans="8:8" s="1538" ht="33.75" customFormat="1" customHeight="1">
      <c r="A3649" s="1954"/>
      <c r="B3649" s="1986" t="s">
        <v>70</v>
      </c>
      <c r="C3649" s="2050">
        <f>IF(Y3649&gt;=1,'Result Entry'!$CN$3,0)</f>
        <v>0.0</v>
      </c>
      <c r="D3649" s="2040"/>
      <c r="E3649" s="2051">
        <f>IF($L3632="TC",0,IF($L3632="Nso",0,VLOOKUP($A3628,'Result Entry'!$B$9:$FW$108,91,0)))</f>
        <v>0.0</v>
      </c>
      <c r="F3649" s="2052">
        <f>IF($L3632="TC",0,IF($L3632="Nso",0,VLOOKUP($A3628,'Result Entry'!$B$9:$FW$108,92,0)))</f>
        <v>0.0</v>
      </c>
      <c r="G3649" s="2052">
        <f>IF($L3632="TC",0,IF($L3632="Nso",0,VLOOKUP($A3628,'Result Entry'!$B$9:$FW$108,93,0)))</f>
        <v>0.0</v>
      </c>
      <c r="H3649" s="2053">
        <f t="shared" si="465"/>
        <v>0.0</v>
      </c>
      <c r="I3649" s="2054" t="str">
        <f>CONCATENATE(U3649,"/",'Result Entry'!$CR$7)</f>
        <v>0/70</v>
      </c>
      <c r="J3649" s="2055" t="str">
        <f>IF(V3649=0,"--",CONCATENATE(V3649,"/",'Result Entry'!$CS$7))</f>
        <v>--</v>
      </c>
      <c r="K3649" s="2056">
        <f t="shared" si="466"/>
        <v>0.0</v>
      </c>
      <c r="L3649" s="2057">
        <f t="shared" si="467"/>
        <v>0.0</v>
      </c>
      <c r="M3649" s="2054" t="str">
        <f>CONCATENATE(W3649,"/",'Result Entry'!$CV$7)</f>
        <v>0/100</v>
      </c>
      <c r="N3649" s="2055" t="str">
        <f>IF(X3649=0,"--",CONCATENATE(X3649,"/",'Result Entry'!$CW$7))</f>
        <v>--</v>
      </c>
      <c r="O3649" s="2053">
        <f t="shared" si="468"/>
        <v>0.0</v>
      </c>
      <c r="P3649" s="2058">
        <f t="shared" si="469"/>
        <v>0.0</v>
      </c>
      <c r="Q3649" s="2059" t="str">
        <f>IF($L3632="TC",0,IF($L3632="Nso",0,VLOOKUP($A3628,'Result Entry'!$B$9:$FW$108,106,0)))</f>
        <v/>
      </c>
      <c r="R3649" s="610"/>
      <c r="U3649" s="2051">
        <f>IF($L3632="TC",0,IF($L3632="Nso",0,VLOOKUP($A3628,'Result Entry'!$B$9:$FW$108,95,0)))</f>
        <v>0.0</v>
      </c>
      <c r="V3649" s="2051">
        <f>IF($L3632="TC",0,IF($L3632="Nso",0,VLOOKUP($A3628,'Result Entry'!$B$9:$FW$108,96,0)))</f>
        <v>0.0</v>
      </c>
      <c r="W3649" s="2051">
        <f>IF($L3632="TC",0,IF($L3632="Nso",0,VLOOKUP($A3628,'Result Entry'!$B$9:$FW$108,99,0)))</f>
        <v>0.0</v>
      </c>
      <c r="X3649" s="2051">
        <f>IF($L3632="TC",0,IF($L3632="Nso",0,VLOOKUP($A3628,'Result Entry'!$B$9:$FW$108,100,0)))</f>
        <v>0.0</v>
      </c>
      <c r="Y3649" s="2051">
        <f>VLOOKUP($A3628,'Result Entry'!$B$9:$FW$108,90,0)</f>
        <v>0.0</v>
      </c>
    </row>
    <row r="3650" spans="8:8" s="1538" ht="33.75" customFormat="1" customHeight="1">
      <c r="A3650" s="1954"/>
      <c r="B3650" s="1986" t="s">
        <v>70</v>
      </c>
      <c r="C3650" s="1554">
        <f>IF(Y3650&gt;=1,'Result Entry'!$DE$3,0)</f>
        <v>0.0</v>
      </c>
      <c r="D3650" s="2040"/>
      <c r="E3650" s="1739">
        <f>IF($L3632="TC",0,IF($L3632="Nso",0,VLOOKUP($A3628,'Result Entry'!$B$9:$FW$108,108,0)))</f>
        <v>0.0</v>
      </c>
      <c r="F3650" s="1740">
        <f>IF($L3632="TC",0,IF($L3632="Nso",0,VLOOKUP($A3628,'Result Entry'!$B$9:$FW$108,109,0)))</f>
        <v>0.0</v>
      </c>
      <c r="G3650" s="1740">
        <f>IF($L3632="TC",0,IF($L3632="Nso",0,VLOOKUP($A3628,'Result Entry'!$B$9:$FW$108,110,0)))</f>
        <v>0.0</v>
      </c>
      <c r="H3650" s="2060">
        <f t="shared" si="465"/>
        <v>0.0</v>
      </c>
      <c r="I3650" s="2061" t="str">
        <f>CONCATENATE(U3650,"/",'Result Entry'!$DI$7)</f>
        <v>0/70</v>
      </c>
      <c r="J3650" s="2062" t="str">
        <f>IF(V3650=0,"--",CONCATENATE(V3650,"/",'Result Entry'!$DJ$7))</f>
        <v>--</v>
      </c>
      <c r="K3650" s="2063">
        <f t="shared" si="466"/>
        <v>0.0</v>
      </c>
      <c r="L3650" s="2064">
        <f t="shared" si="467"/>
        <v>0.0</v>
      </c>
      <c r="M3650" s="2061" t="str">
        <f>CONCATENATE(W3650,"/",'Result Entry'!$DM$7)</f>
        <v>0/100</v>
      </c>
      <c r="N3650" s="2062" t="str">
        <f>IF(X3650=0,"--",CONCATENATE(X3650,"/",'Result Entry'!$DN$7))</f>
        <v>--</v>
      </c>
      <c r="O3650" s="2060">
        <f t="shared" si="468"/>
        <v>0.0</v>
      </c>
      <c r="P3650" s="1746">
        <f t="shared" si="469"/>
        <v>0.0</v>
      </c>
      <c r="Q3650" s="2032" t="str">
        <f>IF($L3632="TC",0,IF($L3632="Nso",0,VLOOKUP($A3628,'Result Entry'!$B$9:$FW$108,123,0)))</f>
        <v/>
      </c>
      <c r="R3650" s="610"/>
      <c r="U3650" s="2065">
        <f>IF($L3632="TC",0,IF($L3632="Nso",0,VLOOKUP($A3628,'Result Entry'!$B$9:$FW$108,112,0)))</f>
        <v>0.0</v>
      </c>
      <c r="V3650" s="2065">
        <f>IF($L3632="TC",0,IF($L3632="Nso",0,VLOOKUP($A3628,'Result Entry'!$B$9:$FW$108,113,0)))</f>
        <v>0.0</v>
      </c>
      <c r="W3650" s="2065">
        <f>IF($L3632="TC",0,IF($L3632="Nso",0,VLOOKUP($A3628,'Result Entry'!$B$9:$FW$108,116,0)))</f>
        <v>0.0</v>
      </c>
      <c r="X3650" s="2065">
        <f>IF($L3632="TC",0,IF($L3632="Nso",0,VLOOKUP($A3628,'Result Entry'!$B$9:$FW$108,117,0)))</f>
        <v>0.0</v>
      </c>
      <c r="Y3650" s="2065">
        <f>VLOOKUP($A3628,'Result Entry'!$B$9:$FW$108,107,0)</f>
        <v>0.0</v>
      </c>
    </row>
    <row r="3651" spans="8:8" ht="33.75" customHeight="1">
      <c r="A3651" s="1954"/>
      <c r="B3651" s="1986" t="s">
        <v>70</v>
      </c>
      <c r="C3651" s="1565" t="s">
        <v>78</v>
      </c>
      <c r="D3651" s="1566"/>
      <c r="E3651" s="1567"/>
      <c r="F3651" s="1747" t="s">
        <v>79</v>
      </c>
      <c r="G3651" s="2066"/>
      <c r="H3651" s="1748"/>
      <c r="I3651" s="1747" t="s">
        <v>80</v>
      </c>
      <c r="J3651" s="1749"/>
      <c r="K3651" s="2067" t="s">
        <v>42</v>
      </c>
      <c r="L3651" s="2068"/>
      <c r="M3651" s="2067" t="s">
        <v>92</v>
      </c>
      <c r="N3651" s="1753"/>
      <c r="O3651" s="1752" t="s">
        <v>40</v>
      </c>
      <c r="P3651" s="1753"/>
      <c r="Q3651" s="2069" t="s">
        <v>44</v>
      </c>
      <c r="R3651" s="610"/>
    </row>
    <row r="3652" spans="8:8" ht="33.75" customHeight="1">
      <c r="A3652" s="1954"/>
      <c r="B3652" s="1986" t="s">
        <v>70</v>
      </c>
      <c r="C3652" s="1577"/>
      <c r="D3652" s="1578"/>
      <c r="E3652" s="1579"/>
      <c r="F3652" s="1755">
        <f>IF($L3632="TC",0,IF($L3632="Nso",0,VLOOKUP($A3628,'Result Entry'!$B$9:$FW$108,171,0)))</f>
        <v>0.0</v>
      </c>
      <c r="G3652" s="2070"/>
      <c r="H3652" s="1756"/>
      <c r="I3652" s="2071">
        <f>IF($L3632="TC",0,IF($L3632="Nso",0,VLOOKUP($A3628,'Result Entry'!$B$9:$FW$108,172,0)))</f>
        <v>0.0</v>
      </c>
      <c r="J3652" s="2072"/>
      <c r="K3652" s="2073">
        <f>IF($L3632="TC",0,IF($L3632="Nso",0,VLOOKUP($A3628,'Result Entry'!$B$9:$FW$108,173,0)))</f>
        <v>0.0</v>
      </c>
      <c r="L3652" s="2074"/>
      <c r="M3652" s="2075" t="str">
        <f>IF($L3632="TC",0,IF($L3632="Nso",0,VLOOKUP($A3628,'Result Entry'!$B$9:$FW$108,174,0)))</f>
        <v/>
      </c>
      <c r="N3652" s="2076"/>
      <c r="O3652" s="1535" t="str">
        <f>VLOOKUP($A3628,'Result Entry'!$B$9:$FW$108,175,0)</f>
        <v/>
      </c>
      <c r="P3652" s="1534"/>
      <c r="Q3652" s="2077" t="str">
        <f>IF($L3632="TC",0,IF($L3632="Nso",0,VLOOKUP($A3628,'Result Entry'!$B$9:$FW$108,177,0)))</f>
        <v/>
      </c>
      <c r="R3652" s="610"/>
    </row>
    <row r="3653" spans="8:8" ht="33.75" customHeight="1">
      <c r="A3653" s="1954"/>
      <c r="B3653" s="1986" t="s">
        <v>70</v>
      </c>
      <c r="C3653" s="2078" t="s">
        <v>59</v>
      </c>
      <c r="D3653" s="2079"/>
      <c r="E3653" s="2079"/>
      <c r="F3653" s="2079"/>
      <c r="G3653" s="2079"/>
      <c r="H3653" s="2079"/>
      <c r="I3653" s="2080"/>
      <c r="J3653" s="1592" t="s">
        <v>60</v>
      </c>
      <c r="K3653" s="1592"/>
      <c r="L3653" s="1592"/>
      <c r="M3653" s="1593"/>
      <c r="N3653" s="1760">
        <f>VLOOKUP($A3628,'Result Entry'!$B$9:$FW$108,168,0)</f>
        <v>0.0</v>
      </c>
      <c r="O3653" s="1761"/>
      <c r="P3653" s="2081" t="s">
        <v>38</v>
      </c>
      <c r="Q3653" s="2082"/>
      <c r="R3653" s="610"/>
    </row>
    <row r="3654" spans="8:8" ht="33.75" customHeight="1">
      <c r="A3654" s="1954"/>
      <c r="B3654" s="1986" t="s">
        <v>70</v>
      </c>
      <c r="C3654" s="1598" t="s">
        <v>244</v>
      </c>
      <c r="D3654" s="1599"/>
      <c r="E3654" s="1599"/>
      <c r="F3654" s="2083" t="s">
        <v>158</v>
      </c>
      <c r="G3654" s="2084"/>
      <c r="H3654" s="2085"/>
      <c r="I3654" s="2086" t="s">
        <v>242</v>
      </c>
      <c r="J3654" s="1603" t="s">
        <v>61</v>
      </c>
      <c r="K3654" s="1603"/>
      <c r="L3654" s="1603"/>
      <c r="M3654" s="1604"/>
      <c r="N3654" s="1762">
        <f>VLOOKUP($A3628,'Result Entry'!$B$9:$FW$108,169,0)</f>
        <v>0.0</v>
      </c>
      <c r="O3654" s="1763"/>
      <c r="P3654" s="1607" t="str">
        <f>VLOOKUP($A3628,'Result Entry'!$B$9:$FW$108,170,0)</f>
        <v/>
      </c>
      <c r="Q3654" s="2087"/>
      <c r="R3654" s="610"/>
    </row>
    <row r="3655" spans="8:8" ht="33.75" customHeight="1">
      <c r="A3655" s="1954"/>
      <c r="B3655" s="1986" t="s">
        <v>70</v>
      </c>
      <c r="C3655" s="1598"/>
      <c r="D3655" s="1599"/>
      <c r="E3655" s="1599"/>
      <c r="F3655" s="2088"/>
      <c r="G3655" s="2089"/>
      <c r="H3655" s="2090"/>
      <c r="I3655" s="2091" t="s">
        <v>100</v>
      </c>
      <c r="J3655" s="1612" t="s">
        <v>62</v>
      </c>
      <c r="K3655" s="1612"/>
      <c r="L3655" s="1612"/>
      <c r="M3655" s="1613"/>
      <c r="N3655" s="2092">
        <f>IF($L3632="TC","Transferred",IF($L3632="Nso","NameSeparated",VLOOKUP($A3628,'Result Entry'!$B$9:$FW$108,178,0)))</f>
        <v>0.0</v>
      </c>
      <c r="O3655" s="2092"/>
      <c r="P3655" s="2092"/>
      <c r="Q3655" s="2093"/>
      <c r="R3655" s="610"/>
    </row>
    <row r="3656" spans="8:8" ht="33.75" customHeight="1">
      <c r="A3656" s="1954"/>
      <c r="B3656" s="1986" t="s">
        <v>70</v>
      </c>
      <c r="C3656" s="1766" t="str">
        <f>'Result Entry'!$DU$3</f>
        <v>Foundation Of Information Tech.</v>
      </c>
      <c r="D3656" s="1767"/>
      <c r="E3656" s="1768"/>
      <c r="F3656" s="1769" t="str">
        <f>IF(OR($L3632="TC",$L3632="Nso"),"",VLOOKUP($A3628,'Result Entry'!$B$9:$GS$108,196,0))</f>
        <v>0/200</v>
      </c>
      <c r="G3656" s="1769"/>
      <c r="H3656" s="1769"/>
      <c r="I3656" s="1770" t="str">
        <f>IF(F3656="","",VLOOKUP($A3628,'Result Entry'!$B$9:$GS$108,137,0))</f>
        <v/>
      </c>
      <c r="J3656" s="1621" t="s">
        <v>72</v>
      </c>
      <c r="K3656" s="1621"/>
      <c r="L3656" s="1621"/>
      <c r="M3656" s="1622"/>
      <c r="N3656" s="2094">
        <f>'Result Entry'!$T$2</f>
        <v>45041.0</v>
      </c>
      <c r="O3656" s="2095"/>
      <c r="P3656" s="2095"/>
      <c r="Q3656" s="2096"/>
      <c r="R3656" s="610"/>
    </row>
    <row r="3657" spans="8:8" ht="33.75" customHeight="1">
      <c r="A3657" s="1954"/>
      <c r="B3657" s="1986" t="s">
        <v>70</v>
      </c>
      <c r="C3657" s="1774" t="str">
        <f>'Result Entry'!$EI$3</f>
        <v>G.I.A.I.-II</v>
      </c>
      <c r="D3657" s="1775"/>
      <c r="E3657" s="1776"/>
      <c r="F3657" s="1769" t="str">
        <f>IF(OR($L3632="TC",$L3632="Nso"),"",VLOOKUP($A3628,'Result Entry'!$B$9:$GS$108,200,0))</f>
        <v>0/200</v>
      </c>
      <c r="G3657" s="1769"/>
      <c r="H3657" s="1769"/>
      <c r="I3657" s="1770" t="str">
        <f>IF(F3657="","",VLOOKUP($A3628,'Result Entry'!$B$9:$GS$108,149,0))</f>
        <v/>
      </c>
      <c r="J3657" s="1626"/>
      <c r="K3657" s="1627"/>
      <c r="L3657" s="1627"/>
      <c r="M3657" s="1627"/>
      <c r="N3657" s="1627"/>
      <c r="O3657" s="1627"/>
      <c r="P3657" s="1627"/>
      <c r="Q3657" s="2097"/>
      <c r="R3657" s="610"/>
    </row>
    <row r="3658" spans="8:8" ht="33.75" customHeight="1">
      <c r="A3658" s="1954"/>
      <c r="B3658" s="1986" t="s">
        <v>70</v>
      </c>
      <c r="C3658" s="1774" t="str">
        <f>'Result Entry'!$EU$3</f>
        <v>SOC.SER.PLAN</v>
      </c>
      <c r="D3658" s="1775"/>
      <c r="E3658" s="1776"/>
      <c r="F3658" s="1769" t="str">
        <f>IF(OR($L3632="TC",$L3632="Nso"),"",VLOOKUP($A3628,'Result Entry'!$B$9:$HS$108,204,0))</f>
        <v>0/200</v>
      </c>
      <c r="G3658" s="1769"/>
      <c r="H3658" s="1769"/>
      <c r="I3658" s="1770" t="str">
        <f>IF(F3658="","",VLOOKUP($A3628,'Result Entry'!$B$9:$GS$108,161,0))</f>
        <v/>
      </c>
      <c r="J3658" s="1629" t="s">
        <v>175</v>
      </c>
      <c r="K3658" s="2098"/>
      <c r="L3658" s="2098"/>
      <c r="M3658" s="1630"/>
      <c r="N3658" s="2099"/>
      <c r="O3658" s="2100"/>
      <c r="P3658" s="2100"/>
      <c r="Q3658" s="2101"/>
      <c r="R3658" s="610"/>
    </row>
    <row r="3659" spans="8:8" ht="33.75" customHeight="1">
      <c r="A3659" s="1954"/>
      <c r="B3659" s="1986" t="s">
        <v>70</v>
      </c>
      <c r="C3659" s="1774" t="str">
        <f>'Result Entry'!$FG$3</f>
        <v>Jeewan Kaushal</v>
      </c>
      <c r="D3659" s="1775"/>
      <c r="E3659" s="1776"/>
      <c r="F3659" s="1769" t="str">
        <f>IF(OR($L3632="TC",$L3632="Nso"),"",VLOOKUP($A3628,'Result Entry'!$B$9:$HS$108,208,0))</f>
        <v>0/100</v>
      </c>
      <c r="G3659" s="1769"/>
      <c r="H3659" s="1769"/>
      <c r="I3659" s="1770" t="str">
        <f>IF(F3659="","",VLOOKUP($A3628,'Result Entry'!$B$9:$HS$108,167,0))</f>
        <v/>
      </c>
      <c r="J3659" s="1629" t="s">
        <v>149</v>
      </c>
      <c r="K3659" s="2098"/>
      <c r="L3659" s="2098"/>
      <c r="M3659" s="1630"/>
      <c r="N3659" s="1630"/>
      <c r="O3659" s="1630"/>
      <c r="P3659" s="1630"/>
      <c r="Q3659" s="2102"/>
      <c r="R3659" s="610"/>
    </row>
    <row r="3660" spans="8:8" ht="33.75" customHeight="1">
      <c r="A3660" s="1954"/>
      <c r="B3660" s="1986" t="s">
        <v>70</v>
      </c>
      <c r="C3660" s="1777" t="s">
        <v>181</v>
      </c>
      <c r="D3660" s="1778"/>
      <c r="E3660" s="1779"/>
      <c r="F3660" s="2103" t="s">
        <v>182</v>
      </c>
      <c r="G3660" s="2104"/>
      <c r="H3660" s="2105"/>
      <c r="I3660" s="1782" t="s">
        <v>31</v>
      </c>
      <c r="J3660" s="1629" t="s">
        <v>176</v>
      </c>
      <c r="K3660" s="2098"/>
      <c r="L3660" s="2098"/>
      <c r="M3660" s="1630"/>
      <c r="N3660" s="1630"/>
      <c r="O3660" s="1630"/>
      <c r="P3660" s="1630"/>
      <c r="Q3660" s="2102"/>
      <c r="R3660" s="610"/>
    </row>
    <row r="3661" spans="8:8" ht="33.75" customHeight="1">
      <c r="A3661" s="1954"/>
      <c r="B3661" s="1986" t="s">
        <v>70</v>
      </c>
      <c r="C3661" s="1783"/>
      <c r="D3661" s="1784"/>
      <c r="E3661" s="1785"/>
      <c r="F3661" s="1786" t="s">
        <v>245</v>
      </c>
      <c r="G3661" s="2106"/>
      <c r="H3661" s="1787"/>
      <c r="I3661" s="1788" t="s">
        <v>63</v>
      </c>
      <c r="J3661" s="1647" t="s">
        <v>68</v>
      </c>
      <c r="K3661" s="1648"/>
      <c r="L3661" s="1648"/>
      <c r="M3661" s="1648"/>
      <c r="N3661" s="1648"/>
      <c r="O3661" s="1648"/>
      <c r="P3661" s="1648"/>
      <c r="Q3661" s="2107"/>
      <c r="R3661" s="610"/>
    </row>
    <row r="3662" spans="8:8" ht="33.75" customHeight="1">
      <c r="A3662" s="1954"/>
      <c r="B3662" s="1986" t="s">
        <v>70</v>
      </c>
      <c r="C3662" s="1783"/>
      <c r="D3662" s="1784"/>
      <c r="E3662" s="1785"/>
      <c r="F3662" s="1786" t="s">
        <v>246</v>
      </c>
      <c r="G3662" s="2106"/>
      <c r="H3662" s="1787"/>
      <c r="I3662" s="1788" t="s">
        <v>64</v>
      </c>
      <c r="J3662" s="1650"/>
      <c r="K3662" s="1651"/>
      <c r="L3662" s="1651"/>
      <c r="M3662" s="1651"/>
      <c r="N3662" s="1651"/>
      <c r="O3662" s="1651"/>
      <c r="P3662" s="1651"/>
      <c r="Q3662" s="2108"/>
      <c r="R3662" s="610"/>
    </row>
    <row r="3663" spans="8:8" ht="33.75" customHeight="1">
      <c r="A3663" s="1954"/>
      <c r="B3663" s="1986" t="s">
        <v>70</v>
      </c>
      <c r="C3663" s="1783"/>
      <c r="D3663" s="1784"/>
      <c r="E3663" s="1785"/>
      <c r="F3663" s="1786" t="s">
        <v>247</v>
      </c>
      <c r="G3663" s="2106"/>
      <c r="H3663" s="1787"/>
      <c r="I3663" s="1788" t="s">
        <v>66</v>
      </c>
      <c r="J3663" s="1650"/>
      <c r="K3663" s="1651"/>
      <c r="L3663" s="1651"/>
      <c r="M3663" s="1651"/>
      <c r="N3663" s="1651"/>
      <c r="O3663" s="1651"/>
      <c r="P3663" s="1651"/>
      <c r="Q3663" s="2108"/>
      <c r="R3663" s="610"/>
    </row>
    <row r="3664" spans="8:8" ht="33.75" customHeight="1">
      <c r="A3664" s="1954"/>
      <c r="B3664" s="1986" t="s">
        <v>70</v>
      </c>
      <c r="C3664" s="1783"/>
      <c r="D3664" s="1784"/>
      <c r="E3664" s="1785"/>
      <c r="F3664" s="1786" t="s">
        <v>248</v>
      </c>
      <c r="G3664" s="2106"/>
      <c r="H3664" s="1787"/>
      <c r="I3664" s="1788" t="s">
        <v>65</v>
      </c>
      <c r="J3664" s="1653" t="s">
        <v>81</v>
      </c>
      <c r="K3664" s="1654"/>
      <c r="L3664" s="1654"/>
      <c r="M3664" s="1654"/>
      <c r="N3664" s="1654"/>
      <c r="O3664" s="1654"/>
      <c r="P3664" s="1654"/>
      <c r="Q3664" s="2109"/>
      <c r="R3664" s="610"/>
    </row>
    <row r="3665" spans="8:8" ht="33.75" customHeight="1">
      <c r="A3665" s="1954"/>
      <c r="B3665" s="2110" t="s">
        <v>70</v>
      </c>
      <c r="C3665" s="2111"/>
      <c r="D3665" s="2112"/>
      <c r="E3665" s="2113"/>
      <c r="F3665" s="2114"/>
      <c r="G3665" s="2115"/>
      <c r="H3665" s="2115"/>
      <c r="I3665" s="2116"/>
      <c r="J3665" s="2117"/>
      <c r="K3665" s="2118"/>
      <c r="L3665" s="2118"/>
      <c r="M3665" s="2118"/>
      <c r="N3665" s="2118"/>
      <c r="O3665" s="2118"/>
      <c r="P3665" s="2118"/>
      <c r="Q3665" s="2119"/>
      <c r="R3665" s="610"/>
    </row>
    <row r="3666" spans="8:8" s="927" ht="48.75" customFormat="1" customHeight="1">
      <c r="A3666" s="1439"/>
      <c r="B3666" s="2120"/>
      <c r="C3666" s="2120"/>
      <c r="D3666" s="2120"/>
      <c r="E3666" s="2120"/>
      <c r="F3666" s="2120"/>
      <c r="G3666" s="2120"/>
      <c r="H3666" s="2120"/>
      <c r="I3666" s="2120"/>
      <c r="J3666" s="2120"/>
      <c r="K3666" s="2120"/>
      <c r="L3666" s="2120"/>
      <c r="M3666" s="2120"/>
      <c r="N3666" s="2120"/>
      <c r="O3666" s="2120"/>
      <c r="P3666" s="2120"/>
      <c r="Q3666" s="2120"/>
      <c r="R3666" s="610"/>
    </row>
    <row r="3667" spans="8:8" ht="9.75" customHeight="1">
      <c r="A3667" s="1949">
        <f>A3628+1</f>
        <v>95.0</v>
      </c>
      <c r="B3667" s="1949"/>
      <c r="C3667" s="1949"/>
      <c r="D3667" s="1949"/>
      <c r="E3667" s="1949"/>
      <c r="F3667" s="1949"/>
      <c r="G3667" s="1949"/>
      <c r="H3667" s="1949"/>
      <c r="I3667" s="1949"/>
      <c r="J3667" s="1949"/>
      <c r="K3667" s="1949"/>
      <c r="L3667" s="1949"/>
      <c r="M3667" s="1949"/>
      <c r="N3667" s="1949"/>
      <c r="O3667" s="1949"/>
      <c r="P3667" s="1949"/>
      <c r="Q3667" s="1949"/>
      <c r="R3667" s="1949"/>
    </row>
    <row r="3668" spans="8:8" ht="16.5" customHeight="1">
      <c r="A3668" s="1950"/>
      <c r="B3668" s="1951" t="s">
        <v>51</v>
      </c>
      <c r="C3668" s="1952"/>
      <c r="D3668" s="1952"/>
      <c r="E3668" s="1952"/>
      <c r="F3668" s="1952"/>
      <c r="G3668" s="1952"/>
      <c r="H3668" s="1952"/>
      <c r="I3668" s="1952"/>
      <c r="J3668" s="1952"/>
      <c r="K3668" s="1952"/>
      <c r="L3668" s="1952"/>
      <c r="M3668" s="1952"/>
      <c r="N3668" s="1952"/>
      <c r="O3668" s="1952"/>
      <c r="P3668" s="1952"/>
      <c r="Q3668" s="1953"/>
      <c r="R3668" s="610"/>
    </row>
    <row r="3669" spans="8:8" ht="62.25" customHeight="1">
      <c r="A3669" s="1954"/>
      <c r="B3669" s="1955"/>
      <c r="C3669" s="1956"/>
      <c r="D3669" s="1957" t="str">
        <f>Master!$E$8</f>
        <v>Govt. Sr. Secondary School </v>
      </c>
      <c r="E3669" s="1958"/>
      <c r="F3669" s="1958"/>
      <c r="G3669" s="1958"/>
      <c r="H3669" s="1958"/>
      <c r="I3669" s="1958"/>
      <c r="J3669" s="1958"/>
      <c r="K3669" s="1958"/>
      <c r="L3669" s="1958"/>
      <c r="M3669" s="1958"/>
      <c r="N3669" s="1958"/>
      <c r="O3669" s="1958"/>
      <c r="P3669" s="1958"/>
      <c r="Q3669" s="1959"/>
      <c r="R3669" s="610"/>
    </row>
    <row r="3670" spans="8:8" ht="33.0" customHeight="1">
      <c r="A3670" s="1954"/>
      <c r="B3670" s="1960"/>
      <c r="C3670" s="1961"/>
      <c r="D3670" s="1962" t="str">
        <f>Master!$E$11</f>
        <v>P.S.-Bapini (Jodhpur)</v>
      </c>
      <c r="E3670" s="1962"/>
      <c r="F3670" s="1962"/>
      <c r="G3670" s="1962"/>
      <c r="H3670" s="1962"/>
      <c r="I3670" s="1962"/>
      <c r="J3670" s="1962"/>
      <c r="K3670" s="1962"/>
      <c r="L3670" s="1962"/>
      <c r="M3670" s="1962"/>
      <c r="N3670" s="1962"/>
      <c r="O3670" s="1962"/>
      <c r="P3670" s="1962"/>
      <c r="Q3670" s="1963"/>
      <c r="R3670" s="610"/>
    </row>
    <row r="3671" spans="8:8" ht="21.75" customHeight="1">
      <c r="A3671" s="1954"/>
      <c r="B3671" s="1964"/>
      <c r="C3671" s="1965" t="s">
        <v>151</v>
      </c>
      <c r="D3671" s="1966"/>
      <c r="E3671" s="1966"/>
      <c r="F3671" s="1966"/>
      <c r="G3671" s="1966"/>
      <c r="H3671" s="1967"/>
      <c r="I3671" s="1968" t="s">
        <v>128</v>
      </c>
      <c r="J3671" s="1969"/>
      <c r="K3671" s="1969"/>
      <c r="L3671" s="1970">
        <f>VLOOKUP(A3667,'Result Entry'!$B$6:$K$108,6,0)</f>
        <v>0.0</v>
      </c>
      <c r="M3671" s="1971"/>
      <c r="N3671" s="1972" t="s">
        <v>69</v>
      </c>
      <c r="O3671" s="1973"/>
      <c r="P3671" s="1974">
        <f>Master!$E$14</f>
        <v>8.151106901E9</v>
      </c>
      <c r="Q3671" s="1975"/>
      <c r="R3671" s="610"/>
    </row>
    <row r="3672" spans="8:8" ht="21.75" customHeight="1">
      <c r="A3672" s="1954"/>
      <c r="B3672" s="1976"/>
      <c r="C3672" s="1965"/>
      <c r="D3672" s="1966"/>
      <c r="E3672" s="1966"/>
      <c r="F3672" s="1966"/>
      <c r="G3672" s="1966"/>
      <c r="H3672" s="1967"/>
      <c r="I3672" s="1968"/>
      <c r="J3672" s="1969"/>
      <c r="K3672" s="1969"/>
      <c r="L3672" s="1970"/>
      <c r="M3672" s="1971"/>
      <c r="N3672" s="1470" t="s">
        <v>67</v>
      </c>
      <c r="O3672" s="1471"/>
      <c r="P3672" s="1472"/>
      <c r="Q3672" s="1977"/>
      <c r="R3672" s="610"/>
    </row>
    <row r="3673" spans="8:8" ht="21.75" customHeight="1">
      <c r="A3673" s="1954"/>
      <c r="B3673" s="1976"/>
      <c r="C3673" s="1978"/>
      <c r="D3673" s="1979"/>
      <c r="E3673" s="1979"/>
      <c r="F3673" s="1979"/>
      <c r="G3673" s="1979"/>
      <c r="H3673" s="1980"/>
      <c r="I3673" s="1981"/>
      <c r="J3673" s="1982"/>
      <c r="K3673" s="1982"/>
      <c r="L3673" s="1983"/>
      <c r="M3673" s="1984"/>
      <c r="N3673" s="1479" t="s">
        <v>52</v>
      </c>
      <c r="O3673" s="1480"/>
      <c r="P3673" s="1481" t="str">
        <f>Master!$E$6</f>
        <v>2022-23</v>
      </c>
      <c r="Q3673" s="1985"/>
      <c r="R3673" s="610"/>
    </row>
    <row r="3674" spans="8:8" ht="33.75" customHeight="1">
      <c r="A3674" s="1954"/>
      <c r="B3674" s="1986" t="s">
        <v>70</v>
      </c>
      <c r="C3674" s="1677" t="s">
        <v>21</v>
      </c>
      <c r="D3674" s="1678"/>
      <c r="E3674" s="1678"/>
      <c r="F3674" s="1678"/>
      <c r="G3674" s="1679"/>
      <c r="H3674" s="1680" t="s">
        <v>150</v>
      </c>
      <c r="I3674" s="1681">
        <f>VLOOKUP($A3667,'Result Entry'!$B$9:$FW$108,4,0)</f>
        <v>0.0</v>
      </c>
      <c r="J3674" s="1681"/>
      <c r="K3674" s="1681"/>
      <c r="L3674" s="1681"/>
      <c r="M3674" s="1681"/>
      <c r="N3674" s="1681"/>
      <c r="O3674" s="1681"/>
      <c r="P3674" s="1681"/>
      <c r="Q3674" s="1987"/>
      <c r="R3674" s="610"/>
    </row>
    <row r="3675" spans="8:8" ht="33.75" customHeight="1">
      <c r="A3675" s="1954"/>
      <c r="B3675" s="1986" t="s">
        <v>70</v>
      </c>
      <c r="C3675" s="1683" t="s">
        <v>23</v>
      </c>
      <c r="D3675" s="1684"/>
      <c r="E3675" s="1684"/>
      <c r="F3675" s="1684"/>
      <c r="G3675" s="1685"/>
      <c r="H3675" s="1686" t="s">
        <v>150</v>
      </c>
      <c r="I3675" s="1687">
        <f>VLOOKUP($A3667,'Result Entry'!$B$9:$FW$108,7,0)</f>
        <v>0.0</v>
      </c>
      <c r="J3675" s="1687"/>
      <c r="K3675" s="1687"/>
      <c r="L3675" s="1687"/>
      <c r="M3675" s="1687"/>
      <c r="N3675" s="1687"/>
      <c r="O3675" s="1687"/>
      <c r="P3675" s="1687"/>
      <c r="Q3675" s="1988"/>
      <c r="R3675" s="610"/>
    </row>
    <row r="3676" spans="8:8" ht="33.75" customHeight="1">
      <c r="A3676" s="1954"/>
      <c r="B3676" s="1986" t="s">
        <v>70</v>
      </c>
      <c r="C3676" s="1683" t="s">
        <v>24</v>
      </c>
      <c r="D3676" s="1684"/>
      <c r="E3676" s="1684"/>
      <c r="F3676" s="1684"/>
      <c r="G3676" s="1685"/>
      <c r="H3676" s="1686" t="s">
        <v>150</v>
      </c>
      <c r="I3676" s="1687">
        <f>VLOOKUP($A3667,'Result Entry'!$B$9:$FW$108,8,0)</f>
        <v>0.0</v>
      </c>
      <c r="J3676" s="1687"/>
      <c r="K3676" s="1687"/>
      <c r="L3676" s="1687"/>
      <c r="M3676" s="1687"/>
      <c r="N3676" s="1687"/>
      <c r="O3676" s="1687"/>
      <c r="P3676" s="1687"/>
      <c r="Q3676" s="1988"/>
      <c r="R3676" s="610"/>
    </row>
    <row r="3677" spans="8:8" ht="33.75" customHeight="1">
      <c r="A3677" s="1954"/>
      <c r="B3677" s="1986" t="s">
        <v>70</v>
      </c>
      <c r="C3677" s="1683" t="s">
        <v>53</v>
      </c>
      <c r="D3677" s="1684"/>
      <c r="E3677" s="1684"/>
      <c r="F3677" s="1684"/>
      <c r="G3677" s="1685"/>
      <c r="H3677" s="1686" t="s">
        <v>150</v>
      </c>
      <c r="I3677" s="1687">
        <f>VLOOKUP($A3667,'Result Entry'!$B$9:$FW$108,9,0)</f>
        <v>0.0</v>
      </c>
      <c r="J3677" s="1687"/>
      <c r="K3677" s="1687"/>
      <c r="L3677" s="1687"/>
      <c r="M3677" s="1687"/>
      <c r="N3677" s="1687"/>
      <c r="O3677" s="1687"/>
      <c r="P3677" s="1687"/>
      <c r="Q3677" s="1988"/>
      <c r="R3677" s="610"/>
    </row>
    <row r="3678" spans="8:8" ht="33.75" customHeight="1">
      <c r="A3678" s="1954"/>
      <c r="B3678" s="1986" t="s">
        <v>70</v>
      </c>
      <c r="C3678" s="1683" t="s">
        <v>54</v>
      </c>
      <c r="D3678" s="1684"/>
      <c r="E3678" s="1684"/>
      <c r="F3678" s="1684"/>
      <c r="G3678" s="1685"/>
      <c r="H3678" s="1686" t="s">
        <v>150</v>
      </c>
      <c r="I3678" s="1689" t="str">
        <f>CONCATENATE('Result Entry'!$G$4,'Result Entry'!$J$4)</f>
        <v>11(A)</v>
      </c>
      <c r="J3678" s="1687"/>
      <c r="K3678" s="1687"/>
      <c r="L3678" s="1687"/>
      <c r="M3678" s="1687"/>
      <c r="N3678" s="1687"/>
      <c r="O3678" s="1687"/>
      <c r="P3678" s="1687"/>
      <c r="Q3678" s="1988"/>
      <c r="R3678" s="610"/>
    </row>
    <row r="3679" spans="8:8" ht="33.75" customHeight="1">
      <c r="A3679" s="1954"/>
      <c r="B3679" s="1986" t="s">
        <v>70</v>
      </c>
      <c r="C3679" s="1742" t="s">
        <v>26</v>
      </c>
      <c r="D3679" s="1763"/>
      <c r="E3679" s="1763"/>
      <c r="F3679" s="1763"/>
      <c r="G3679" s="1989"/>
      <c r="H3679" s="1693" t="s">
        <v>150</v>
      </c>
      <c r="I3679" s="1694">
        <f>VLOOKUP($A3667,'Result Entry'!$B$9:$FW$108,10,0)</f>
        <v>0.0</v>
      </c>
      <c r="J3679" s="1694"/>
      <c r="K3679" s="1694"/>
      <c r="L3679" s="1694"/>
      <c r="M3679" s="1694"/>
      <c r="N3679" s="1694"/>
      <c r="O3679" s="1694"/>
      <c r="P3679" s="1694"/>
      <c r="Q3679" s="1990"/>
      <c r="R3679" s="610"/>
    </row>
    <row r="3680" spans="8:8" ht="33.75" customHeight="1">
      <c r="A3680" s="1954"/>
      <c r="B3680" s="1986" t="s">
        <v>70</v>
      </c>
      <c r="C3680" s="1991" t="s">
        <v>244</v>
      </c>
      <c r="D3680" s="1992"/>
      <c r="E3680" s="1993" t="s">
        <v>73</v>
      </c>
      <c r="F3680" s="1994" t="s">
        <v>74</v>
      </c>
      <c r="G3680" s="1994" t="s">
        <v>230</v>
      </c>
      <c r="H3680" s="1995" t="s">
        <v>169</v>
      </c>
      <c r="I3680" s="1701" t="s">
        <v>56</v>
      </c>
      <c r="J3680" s="1996"/>
      <c r="K3680" s="1996"/>
      <c r="L3680" s="1997" t="s">
        <v>231</v>
      </c>
      <c r="M3680" s="1998" t="s">
        <v>85</v>
      </c>
      <c r="N3680" s="1998"/>
      <c r="O3680" s="1999"/>
      <c r="P3680" s="2000" t="s">
        <v>77</v>
      </c>
      <c r="Q3680" s="2001" t="s">
        <v>99</v>
      </c>
      <c r="R3680" s="610"/>
    </row>
    <row r="3681" spans="8:8" ht="33.75" customHeight="1">
      <c r="A3681" s="1954"/>
      <c r="B3681" s="1986" t="s">
        <v>70</v>
      </c>
      <c r="C3681" s="2002"/>
      <c r="D3681" s="2003"/>
      <c r="E3681" s="2004"/>
      <c r="F3681" s="2005"/>
      <c r="G3681" s="2005"/>
      <c r="H3681" s="2006"/>
      <c r="I3681" s="2007" t="s">
        <v>233</v>
      </c>
      <c r="J3681" s="2008" t="s">
        <v>87</v>
      </c>
      <c r="K3681" s="2009" t="s">
        <v>109</v>
      </c>
      <c r="L3681" s="2010"/>
      <c r="M3681" s="2007" t="s">
        <v>233</v>
      </c>
      <c r="N3681" s="2008" t="s">
        <v>87</v>
      </c>
      <c r="O3681" s="2011" t="s">
        <v>110</v>
      </c>
      <c r="P3681" s="2012"/>
      <c r="Q3681" s="2013"/>
      <c r="R3681" s="610"/>
    </row>
    <row r="3682" spans="8:8" s="2014" ht="33.75" customFormat="1" customHeight="1">
      <c r="A3682" s="1954"/>
      <c r="B3682" s="1986" t="s">
        <v>70</v>
      </c>
      <c r="C3682" s="2015" t="s">
        <v>57</v>
      </c>
      <c r="D3682" s="2016"/>
      <c r="E3682" s="2017">
        <f>'Result Entry'!$L$7</f>
        <v>10.0</v>
      </c>
      <c r="F3682" s="2018">
        <f>'Result Entry'!$M$7</f>
        <v>10.0</v>
      </c>
      <c r="G3682" s="2018">
        <f>'Result Entry'!$N$7</f>
        <v>10.0</v>
      </c>
      <c r="H3682" s="2019">
        <f>SUM(E3682:G3682)</f>
        <v>30.0</v>
      </c>
      <c r="I3682" s="2020" t="s">
        <v>243</v>
      </c>
      <c r="J3682" s="2021" t="s">
        <v>243</v>
      </c>
      <c r="K3682" s="2022">
        <f>'Result Entry'!$P$7</f>
        <v>70.0</v>
      </c>
      <c r="L3682" s="2023">
        <f>SUM(H3682,K3682)</f>
        <v>100.0</v>
      </c>
      <c r="M3682" s="2020" t="s">
        <v>243</v>
      </c>
      <c r="N3682" s="2021" t="s">
        <v>243</v>
      </c>
      <c r="O3682" s="2019">
        <f>'Result Entry'!$R$7</f>
        <v>100.0</v>
      </c>
      <c r="P3682" s="2024">
        <f>SUM(L3682,O3682)</f>
        <v>200.0</v>
      </c>
      <c r="Q3682" s="2025"/>
      <c r="R3682" s="610"/>
    </row>
    <row r="3683" spans="8:8" s="1538" ht="33.75" customFormat="1" customHeight="1">
      <c r="A3683" s="1954"/>
      <c r="B3683" s="1986" t="s">
        <v>70</v>
      </c>
      <c r="C3683" s="1540" t="str">
        <f>'Result Entry'!$L$3</f>
        <v>HINDI Comp.</v>
      </c>
      <c r="D3683" s="1541"/>
      <c r="E3683" s="1728">
        <f>IF($L3671="TC",0,IF($L3671="Nso",0,VLOOKUP($A3667,'Result Entry'!$B$9:$FW$108,11,0)))</f>
        <v>0.0</v>
      </c>
      <c r="F3683" s="1729">
        <f>IF($L3671="TC",0,IF($L3671="Nso",0,VLOOKUP($A3667,'Result Entry'!$B$9:$FW$108,12,0)))</f>
        <v>0.0</v>
      </c>
      <c r="G3683" s="1729">
        <f>IF($L3671="TC",0,IF($L3671="Nso",0,VLOOKUP($A3667,'Result Entry'!$B$9:$FW$108,13,0)))</f>
        <v>0.0</v>
      </c>
      <c r="H3683" s="2026">
        <f>SUM(E3683:G3683)</f>
        <v>0.0</v>
      </c>
      <c r="I3683" s="2027" t="str">
        <f>CONCATENATE(U3683,"/",'Result Entry'!$P$7)</f>
        <v>0/70</v>
      </c>
      <c r="J3683" s="2028" t="str">
        <f>IF(V3683=0,"--",CONCATENATE(V3683,"/"))</f>
        <v>--</v>
      </c>
      <c r="K3683" s="2029">
        <f>SUM(U3683:V3683)</f>
        <v>0.0</v>
      </c>
      <c r="L3683" s="2030">
        <f>SUM(H3683,K3683)</f>
        <v>0.0</v>
      </c>
      <c r="M3683" s="2027" t="str">
        <f>CONCATENATE(W3683,"/",'Result Entry'!$R$7)</f>
        <v>0/100</v>
      </c>
      <c r="N3683" s="2028" t="str">
        <f>IF(X3683=0,"--",CONCATENATE(X3683,"/"))</f>
        <v>--</v>
      </c>
      <c r="O3683" s="2031">
        <f>SUM(W3683:X3683)</f>
        <v>0.0</v>
      </c>
      <c r="P3683" s="1734">
        <f>SUM(L3683,O3683)</f>
        <v>0.0</v>
      </c>
      <c r="Q3683" s="2032" t="str">
        <f>IF($L3671="TC",0,IF($L3671="Nso",0,VLOOKUP($A3667,'Result Entry'!$B$9:$FW$108,24,0)))</f>
        <v/>
      </c>
      <c r="R3683" s="610"/>
      <c r="U3683" s="2033">
        <f>IF($L3671="TC",0,IF($L3671="Nso",0,VLOOKUP($A3667,'Result Entry'!$B$9:$FW$108,15,0)))</f>
        <v>0.0</v>
      </c>
      <c r="V3683" s="2033">
        <v>0.0</v>
      </c>
      <c r="W3683" s="2033">
        <f>IF($L3671="TC",0,IF($L3671="Nso",0,VLOOKUP($A3667,'Result Entry'!$B$9:$FW$108,17,0)))</f>
        <v>0.0</v>
      </c>
      <c r="X3683" s="2033">
        <v>0.0</v>
      </c>
    </row>
    <row r="3684" spans="8:8" s="1538" ht="33.75" customFormat="1" customHeight="1">
      <c r="A3684" s="1954"/>
      <c r="B3684" s="1986" t="s">
        <v>70</v>
      </c>
      <c r="C3684" s="1551" t="str">
        <f>'Result Entry'!$Z$3</f>
        <v>ENGLISH Comp.</v>
      </c>
      <c r="D3684" s="1552"/>
      <c r="E3684" s="1728">
        <f>IF($L3671="TC",0,IF($L3671="Nso",0,VLOOKUP($A3667,'Result Entry'!$B$9:$FW$108,25,0)))</f>
        <v>0.0</v>
      </c>
      <c r="F3684" s="1729">
        <f>IF($L3671="TC",0,IF($L3671="Nso",0,VLOOKUP($A3667,'Result Entry'!$B$9:$FW$108,26,0)))</f>
        <v>0.0</v>
      </c>
      <c r="G3684" s="1729">
        <f>IF($L3671="TC",0,IF($L3671="Nso",0,VLOOKUP($A3667,'Result Entry'!$B$9:$FW$108,27,0)))</f>
        <v>0.0</v>
      </c>
      <c r="H3684" s="2034">
        <f t="shared" si="470" ref="H3684:H3689">SUM(E3684:G3684)</f>
        <v>0.0</v>
      </c>
      <c r="I3684" s="2035" t="str">
        <f>CONCATENATE(U3684,"/",'Result Entry'!$AD$7)</f>
        <v>0/70</v>
      </c>
      <c r="J3684" s="2036" t="str">
        <f>IF(V3684=0,"--",CONCATENATE(V3684,"/"))</f>
        <v>--</v>
      </c>
      <c r="K3684" s="2037">
        <f t="shared" si="471" ref="K3684:K3689">SUM(U3684:V3684)</f>
        <v>0.0</v>
      </c>
      <c r="L3684" s="2038">
        <f t="shared" si="472" ref="L3684:L3689">SUM(H3684,K3684)</f>
        <v>0.0</v>
      </c>
      <c r="M3684" s="2035" t="str">
        <f>CONCATENATE(W3684,"/",'Result Entry'!$AF$7)</f>
        <v>0/100</v>
      </c>
      <c r="N3684" s="2036" t="str">
        <f>IF(X3684=0,"--",CONCATENATE(X3684,"/"))</f>
        <v>--</v>
      </c>
      <c r="O3684" s="2031">
        <f t="shared" si="473" ref="O3684:O3689">SUM(W3684:X3684)</f>
        <v>0.0</v>
      </c>
      <c r="P3684" s="1734">
        <f t="shared" si="474" ref="P3684:P3689">SUM(L3684,O3684)</f>
        <v>0.0</v>
      </c>
      <c r="Q3684" s="2032" t="str">
        <f>IF($L3671="TC",0,IF($L3671="Nso",0,VLOOKUP($A3667,'Result Entry'!$B$9:$FW$108,38,0)))</f>
        <v/>
      </c>
      <c r="R3684" s="610"/>
      <c r="U3684" s="2039">
        <f>IF($L3671="TC",0,IF($L3671="Nso",0,VLOOKUP($A3667,'Result Entry'!$B$9:$FW$108,29,0)))</f>
        <v>0.0</v>
      </c>
      <c r="V3684" s="2039">
        <v>0.0</v>
      </c>
      <c r="W3684" s="2039">
        <f>IF($L3671="TC",0,IF($L3671="Nso",0,VLOOKUP($A3667,'Result Entry'!$B$9:$FW$108,31,0)))</f>
        <v>0.0</v>
      </c>
      <c r="X3684" s="2039">
        <v>0.0</v>
      </c>
    </row>
    <row r="3685" spans="8:8" s="1538" ht="33.75" customFormat="1" customHeight="1">
      <c r="A3685" s="1954"/>
      <c r="B3685" s="1986" t="s">
        <v>70</v>
      </c>
      <c r="C3685" s="1551">
        <f>IF(Y3685&gt;=1,'Result Entry'!$AO$3,0)</f>
        <v>0.0</v>
      </c>
      <c r="D3685" s="1552"/>
      <c r="E3685" s="1728">
        <f>IF($L3671="TC",0,IF($L3671="Nso",0,VLOOKUP($A3667,'Result Entry'!$B$9:$FW$108,40,0)))</f>
        <v>0.0</v>
      </c>
      <c r="F3685" s="1729">
        <f>IF($L3671="TC",0,IF($L3671="Nso",0,VLOOKUP($A3667,'Result Entry'!$B$9:$FW$108,41,0)))</f>
        <v>0.0</v>
      </c>
      <c r="G3685" s="1729">
        <f>IF($L3671="TC",0,IF($L3671="Nso",0,VLOOKUP($A3667,'Result Entry'!$B$9:$FW$108,42,0)))</f>
        <v>0.0</v>
      </c>
      <c r="H3685" s="2034">
        <f t="shared" si="470"/>
        <v>0.0</v>
      </c>
      <c r="I3685" s="2035" t="str">
        <f>CONCATENATE(U3685,"/",'Result Entry'!$AS$7)</f>
        <v>0/40</v>
      </c>
      <c r="J3685" s="2036" t="str">
        <f>IF(V3685=0,"--",CONCATENATE(V3685,"/",'Result Entry'!$AT$7))</f>
        <v>--</v>
      </c>
      <c r="K3685" s="2037">
        <f t="shared" si="471"/>
        <v>0.0</v>
      </c>
      <c r="L3685" s="2038">
        <f t="shared" si="472"/>
        <v>0.0</v>
      </c>
      <c r="M3685" s="2035" t="str">
        <f>CONCATENATE(W3685,"/",'Result Entry'!$AW$7)</f>
        <v>0/100</v>
      </c>
      <c r="N3685" s="2036" t="str">
        <f>IF(X3685=0,"--",CONCATENATE(X3685,"/",'Result Entry'!$AX$7))</f>
        <v>--</v>
      </c>
      <c r="O3685" s="2031">
        <f t="shared" si="473"/>
        <v>0.0</v>
      </c>
      <c r="P3685" s="1734">
        <f t="shared" si="474"/>
        <v>0.0</v>
      </c>
      <c r="Q3685" s="2032" t="str">
        <f>IF($L3671="TC",0,IF($L3671="Nso",0,VLOOKUP($A3667,'Result Entry'!$B$9:$FW$108,55,0)))</f>
        <v/>
      </c>
      <c r="R3685" s="610"/>
      <c r="U3685" s="2039">
        <f>IF($L3671="TC",0,IF($L3671="Nso",0,VLOOKUP($A3667,'Result Entry'!$B$9:$FW$108,44,0)))</f>
        <v>0.0</v>
      </c>
      <c r="V3685" s="2039">
        <f>IF($L3671="TC",0,IF($L3671="Nso",0,VLOOKUP($A3667,'Result Entry'!$B$9:$FW$108,45,0)))</f>
        <v>0.0</v>
      </c>
      <c r="W3685" s="2039">
        <f>IF($L3671="TC",0,IF($L3671="Nso",0,VLOOKUP($A3667,'Result Entry'!$B$9:$FW$108,48,0)))</f>
        <v>0.0</v>
      </c>
      <c r="X3685" s="2039">
        <f>IF($L3671="TC",0,IF($L3671="Nso",0,VLOOKUP($A3667,'Result Entry'!$B$9:$FW$108,49,0)))</f>
        <v>0.0</v>
      </c>
      <c r="Y3685" s="2039">
        <f>VLOOKUP($A3667,'Result Entry'!$B$9:$FW$108,39,0)</f>
        <v>0.0</v>
      </c>
    </row>
    <row r="3686" spans="8:8" s="1538" ht="33.75" customFormat="1" customHeight="1">
      <c r="A3686" s="1954"/>
      <c r="B3686" s="1986" t="s">
        <v>70</v>
      </c>
      <c r="C3686" s="1551">
        <f>IF(Y3686&gt;=1,'Result Entry'!$BF$3,0)</f>
        <v>0.0</v>
      </c>
      <c r="D3686" s="1552"/>
      <c r="E3686" s="1728">
        <f>IF($L3671="TC",0,IF($L3671="Nso",0,VLOOKUP($A3667,'Result Entry'!$B$9:$FW$108,57,0)))</f>
        <v>0.0</v>
      </c>
      <c r="F3686" s="1729">
        <f>IF($L3671="TC",0,IF($L3671="Nso",0,VLOOKUP($A3667,'Result Entry'!$B$9:$FW$108,58,0)))</f>
        <v>0.0</v>
      </c>
      <c r="G3686" s="1729">
        <f>IF($L3671="TC",0,IF($L3671="Nso",0,VLOOKUP($A3667,'Result Entry'!$B$9:$FW$108,59,0)))</f>
        <v>0.0</v>
      </c>
      <c r="H3686" s="2034">
        <f t="shared" si="470"/>
        <v>0.0</v>
      </c>
      <c r="I3686" s="2035" t="str">
        <f>CONCATENATE(U3686,"/",'Result Entry'!$BJ$7)</f>
        <v>0/70</v>
      </c>
      <c r="J3686" s="2036" t="str">
        <f>IF(V3686=0,"--",CONCATENATE(V3686,"/",'Result Entry'!$BK$7))</f>
        <v>--</v>
      </c>
      <c r="K3686" s="2037">
        <f t="shared" si="471"/>
        <v>0.0</v>
      </c>
      <c r="L3686" s="2038">
        <f t="shared" si="472"/>
        <v>0.0</v>
      </c>
      <c r="M3686" s="2035" t="str">
        <f>CONCATENATE(W3686,"/",'Result Entry'!$BN$7)</f>
        <v>0/100</v>
      </c>
      <c r="N3686" s="2036" t="str">
        <f>IF(X3686=0,"--",CONCATENATE(X3686,"/",'Result Entry'!$BO$7))</f>
        <v>--</v>
      </c>
      <c r="O3686" s="2031">
        <f t="shared" si="473"/>
        <v>0.0</v>
      </c>
      <c r="P3686" s="1734">
        <f t="shared" si="474"/>
        <v>0.0</v>
      </c>
      <c r="Q3686" s="2032" t="str">
        <f>IF($L3671="TC",0,IF($L3671="Nso",0,VLOOKUP($A3667,'Result Entry'!$B$9:$FW$108,72,0)))</f>
        <v/>
      </c>
      <c r="R3686" s="610"/>
      <c r="U3686" s="2039">
        <f>IF($L3671="TC",0,IF($L3671="Nso",0,VLOOKUP($A3667,'Result Entry'!$B$9:$FW$108,61,0)))</f>
        <v>0.0</v>
      </c>
      <c r="V3686" s="2039">
        <f>IF($L3671="TC",0,IF($L3671="Nso",0,VLOOKUP($A3667,'Result Entry'!$B$9:$FW$108,62,0)))</f>
        <v>0.0</v>
      </c>
      <c r="W3686" s="2039">
        <f>IF($L3671="TC",0,IF($L3671="Nso",0,VLOOKUP($A3667,'Result Entry'!$B$9:$FW$108,65,0)))</f>
        <v>0.0</v>
      </c>
      <c r="X3686" s="2039">
        <f>IF($L3671="TC",0,IF($L3671="Nso",0,VLOOKUP($A3667,'Result Entry'!$B$9:$FW$108,66,0)))</f>
        <v>0.0</v>
      </c>
      <c r="Y3686" s="2039">
        <f>VLOOKUP($A3667,'Result Entry'!$B$9:$FW$108,56,0)</f>
        <v>0.0</v>
      </c>
    </row>
    <row r="3687" spans="8:8" s="1538" ht="33.75" customFormat="1" customHeight="1">
      <c r="A3687" s="1954"/>
      <c r="B3687" s="1986" t="s">
        <v>70</v>
      </c>
      <c r="C3687" s="1554">
        <f>IF(Y3687&gt;=1,'Result Entry'!$BW$3,0)</f>
        <v>0.0</v>
      </c>
      <c r="D3687" s="2040"/>
      <c r="E3687" s="2041">
        <f>IF($L3671="TC",0,IF($L3671="Nso",0,VLOOKUP($A3667,'Result Entry'!$B$9:$FW$108,74,0)))</f>
        <v>0.0</v>
      </c>
      <c r="F3687" s="2042">
        <f>IF($L3671="TC",0,IF($L3671="Nso",0,VLOOKUP($A3667,'Result Entry'!$B$9:$FW$108,75,0)))</f>
        <v>0.0</v>
      </c>
      <c r="G3687" s="2042">
        <f>IF($L3671="TC",0,IF($L3671="Nso",0,VLOOKUP($A3667,'Result Entry'!$B$9:$FW$108,76,0)))</f>
        <v>0.0</v>
      </c>
      <c r="H3687" s="2043">
        <f t="shared" si="470"/>
        <v>0.0</v>
      </c>
      <c r="I3687" s="2044" t="str">
        <f>CONCATENATE(U3687,"/",'Result Entry'!$CA$7)</f>
        <v>0/70</v>
      </c>
      <c r="J3687" s="2045" t="str">
        <f>IF(V3687=0,"--",CONCATENATE(V3687,"/",'Result Entry'!$CB$7))</f>
        <v>--</v>
      </c>
      <c r="K3687" s="2046">
        <f t="shared" si="471"/>
        <v>0.0</v>
      </c>
      <c r="L3687" s="2047">
        <f t="shared" si="472"/>
        <v>0.0</v>
      </c>
      <c r="M3687" s="2044" t="str">
        <f>CONCATENATE(W3687,"/",'Result Entry'!$CE$7)</f>
        <v>0/100</v>
      </c>
      <c r="N3687" s="2045" t="str">
        <f>IF(X3687=0,"--",CONCATENATE(X3687,"/",'Result Entry'!$CF$7))</f>
        <v>--</v>
      </c>
      <c r="O3687" s="2043">
        <f t="shared" si="473"/>
        <v>0.0</v>
      </c>
      <c r="P3687" s="2048">
        <f t="shared" si="474"/>
        <v>0.0</v>
      </c>
      <c r="Q3687" s="2049" t="str">
        <f>IF($L3671="TC",0,IF($L3671="Nso",0,VLOOKUP($A3667,'Result Entry'!$B$9:$FW$108,89,0)))</f>
        <v/>
      </c>
      <c r="R3687" s="610"/>
      <c r="U3687" s="2041">
        <f>IF($L3671="TC",0,IF($L3671="Nso",0,VLOOKUP($A3667,'Result Entry'!$B$9:$FW$108,78,0)))</f>
        <v>0.0</v>
      </c>
      <c r="V3687" s="2041">
        <f>IF($L3671="TC",0,IF($L3671="Nso",0,VLOOKUP($A3667,'Result Entry'!$B$9:$FW$108,79,0)))</f>
        <v>0.0</v>
      </c>
      <c r="W3687" s="2041">
        <f>IF($L3671="TC",0,IF($L3671="Nso",0,VLOOKUP($A3667,'Result Entry'!$B$9:$FW$108,82,0)))</f>
        <v>0.0</v>
      </c>
      <c r="X3687" s="2041">
        <f>IF($L3671="TC",0,IF($L3671="Nso",0,VLOOKUP($A3667,'Result Entry'!$B$9:$FW$108,83,0)))</f>
        <v>0.0</v>
      </c>
      <c r="Y3687" s="2041">
        <f>VLOOKUP($A3667,'Result Entry'!$B$9:$FW$108,73,0)</f>
        <v>0.0</v>
      </c>
    </row>
    <row r="3688" spans="8:8" s="1538" ht="33.75" customFormat="1" customHeight="1">
      <c r="A3688" s="1954"/>
      <c r="B3688" s="1986" t="s">
        <v>70</v>
      </c>
      <c r="C3688" s="2050">
        <f>IF(Y3688&gt;=1,'Result Entry'!$CN$3,0)</f>
        <v>0.0</v>
      </c>
      <c r="D3688" s="2040"/>
      <c r="E3688" s="2051">
        <f>IF($L3671="TC",0,IF($L3671="Nso",0,VLOOKUP($A3667,'Result Entry'!$B$9:$FW$108,91,0)))</f>
        <v>0.0</v>
      </c>
      <c r="F3688" s="2052">
        <f>IF($L3671="TC",0,IF($L3671="Nso",0,VLOOKUP($A3667,'Result Entry'!$B$9:$FW$108,92,0)))</f>
        <v>0.0</v>
      </c>
      <c r="G3688" s="2052">
        <f>IF($L3671="TC",0,IF($L3671="Nso",0,VLOOKUP($A3667,'Result Entry'!$B$9:$FW$108,93,0)))</f>
        <v>0.0</v>
      </c>
      <c r="H3688" s="2053">
        <f t="shared" si="470"/>
        <v>0.0</v>
      </c>
      <c r="I3688" s="2054" t="str">
        <f>CONCATENATE(U3688,"/",'Result Entry'!$CR$7)</f>
        <v>0/70</v>
      </c>
      <c r="J3688" s="2055" t="str">
        <f>IF(V3688=0,"--",CONCATENATE(V3688,"/",'Result Entry'!$CS$7))</f>
        <v>--</v>
      </c>
      <c r="K3688" s="2056">
        <f t="shared" si="471"/>
        <v>0.0</v>
      </c>
      <c r="L3688" s="2057">
        <f t="shared" si="472"/>
        <v>0.0</v>
      </c>
      <c r="M3688" s="2054" t="str">
        <f>CONCATENATE(W3688,"/",'Result Entry'!$CV$7)</f>
        <v>0/100</v>
      </c>
      <c r="N3688" s="2055" t="str">
        <f>IF(X3688=0,"--",CONCATENATE(X3688,"/",'Result Entry'!$CW$7))</f>
        <v>--</v>
      </c>
      <c r="O3688" s="2053">
        <f t="shared" si="473"/>
        <v>0.0</v>
      </c>
      <c r="P3688" s="2058">
        <f t="shared" si="474"/>
        <v>0.0</v>
      </c>
      <c r="Q3688" s="2059" t="str">
        <f>IF($L3671="TC",0,IF($L3671="Nso",0,VLOOKUP($A3667,'Result Entry'!$B$9:$FW$108,106,0)))</f>
        <v/>
      </c>
      <c r="R3688" s="610"/>
      <c r="U3688" s="2051">
        <f>IF($L3671="TC",0,IF($L3671="Nso",0,VLOOKUP($A3667,'Result Entry'!$B$9:$FW$108,95,0)))</f>
        <v>0.0</v>
      </c>
      <c r="V3688" s="2051">
        <f>IF($L3671="TC",0,IF($L3671="Nso",0,VLOOKUP($A3667,'Result Entry'!$B$9:$FW$108,96,0)))</f>
        <v>0.0</v>
      </c>
      <c r="W3688" s="2051">
        <f>IF($L3671="TC",0,IF($L3671="Nso",0,VLOOKUP($A3667,'Result Entry'!$B$9:$FW$108,99,0)))</f>
        <v>0.0</v>
      </c>
      <c r="X3688" s="2051">
        <f>IF($L3671="TC",0,IF($L3671="Nso",0,VLOOKUP($A3667,'Result Entry'!$B$9:$FW$108,100,0)))</f>
        <v>0.0</v>
      </c>
      <c r="Y3688" s="2051">
        <f>VLOOKUP($A3667,'Result Entry'!$B$9:$FW$108,90,0)</f>
        <v>0.0</v>
      </c>
    </row>
    <row r="3689" spans="8:8" s="1538" ht="33.75" customFormat="1" customHeight="1">
      <c r="A3689" s="1954"/>
      <c r="B3689" s="1986" t="s">
        <v>70</v>
      </c>
      <c r="C3689" s="1554">
        <f>IF(Y3689&gt;=1,'Result Entry'!$DE$3,0)</f>
        <v>0.0</v>
      </c>
      <c r="D3689" s="2040"/>
      <c r="E3689" s="1739">
        <f>IF($L3671="TC",0,IF($L3671="Nso",0,VLOOKUP($A3667,'Result Entry'!$B$9:$FW$108,108,0)))</f>
        <v>0.0</v>
      </c>
      <c r="F3689" s="1740">
        <f>IF($L3671="TC",0,IF($L3671="Nso",0,VLOOKUP($A3667,'Result Entry'!$B$9:$FW$108,109,0)))</f>
        <v>0.0</v>
      </c>
      <c r="G3689" s="1740">
        <f>IF($L3671="TC",0,IF($L3671="Nso",0,VLOOKUP($A3667,'Result Entry'!$B$9:$FW$108,110,0)))</f>
        <v>0.0</v>
      </c>
      <c r="H3689" s="2060">
        <f t="shared" si="470"/>
        <v>0.0</v>
      </c>
      <c r="I3689" s="2061" t="str">
        <f>CONCATENATE(U3689,"/",'Result Entry'!$DI$7)</f>
        <v>0/70</v>
      </c>
      <c r="J3689" s="2062" t="str">
        <f>IF(V3689=0,"--",CONCATENATE(V3689,"/",'Result Entry'!$DJ$7))</f>
        <v>--</v>
      </c>
      <c r="K3689" s="2063">
        <f t="shared" si="471"/>
        <v>0.0</v>
      </c>
      <c r="L3689" s="2064">
        <f t="shared" si="472"/>
        <v>0.0</v>
      </c>
      <c r="M3689" s="2061" t="str">
        <f>CONCATENATE(W3689,"/",'Result Entry'!$DM$7)</f>
        <v>0/100</v>
      </c>
      <c r="N3689" s="2062" t="str">
        <f>IF(X3689=0,"--",CONCATENATE(X3689,"/",'Result Entry'!$DN$7))</f>
        <v>--</v>
      </c>
      <c r="O3689" s="2060">
        <f t="shared" si="473"/>
        <v>0.0</v>
      </c>
      <c r="P3689" s="1746">
        <f t="shared" si="474"/>
        <v>0.0</v>
      </c>
      <c r="Q3689" s="2032" t="str">
        <f>IF($L3671="TC",0,IF($L3671="Nso",0,VLOOKUP($A3667,'Result Entry'!$B$9:$FW$108,123,0)))</f>
        <v/>
      </c>
      <c r="R3689" s="610"/>
      <c r="U3689" s="2065">
        <f>IF($L3671="TC",0,IF($L3671="Nso",0,VLOOKUP($A3667,'Result Entry'!$B$9:$FW$108,112,0)))</f>
        <v>0.0</v>
      </c>
      <c r="V3689" s="2065">
        <f>IF($L3671="TC",0,IF($L3671="Nso",0,VLOOKUP($A3667,'Result Entry'!$B$9:$FW$108,113,0)))</f>
        <v>0.0</v>
      </c>
      <c r="W3689" s="2065">
        <f>IF($L3671="TC",0,IF($L3671="Nso",0,VLOOKUP($A3667,'Result Entry'!$B$9:$FW$108,116,0)))</f>
        <v>0.0</v>
      </c>
      <c r="X3689" s="2065">
        <f>IF($L3671="TC",0,IF($L3671="Nso",0,VLOOKUP($A3667,'Result Entry'!$B$9:$FW$108,117,0)))</f>
        <v>0.0</v>
      </c>
      <c r="Y3689" s="2065">
        <f>VLOOKUP($A3667,'Result Entry'!$B$9:$FW$108,107,0)</f>
        <v>0.0</v>
      </c>
    </row>
    <row r="3690" spans="8:8" ht="33.75" customHeight="1">
      <c r="A3690" s="1954"/>
      <c r="B3690" s="1986" t="s">
        <v>70</v>
      </c>
      <c r="C3690" s="1565" t="s">
        <v>78</v>
      </c>
      <c r="D3690" s="1566"/>
      <c r="E3690" s="1567"/>
      <c r="F3690" s="1747" t="s">
        <v>79</v>
      </c>
      <c r="G3690" s="2066"/>
      <c r="H3690" s="1748"/>
      <c r="I3690" s="1747" t="s">
        <v>80</v>
      </c>
      <c r="J3690" s="1749"/>
      <c r="K3690" s="2067" t="s">
        <v>42</v>
      </c>
      <c r="L3690" s="2068"/>
      <c r="M3690" s="2067" t="s">
        <v>92</v>
      </c>
      <c r="N3690" s="1753"/>
      <c r="O3690" s="1752" t="s">
        <v>40</v>
      </c>
      <c r="P3690" s="1753"/>
      <c r="Q3690" s="2069" t="s">
        <v>44</v>
      </c>
      <c r="R3690" s="610"/>
    </row>
    <row r="3691" spans="8:8" ht="33.75" customHeight="1">
      <c r="A3691" s="1954"/>
      <c r="B3691" s="1986" t="s">
        <v>70</v>
      </c>
      <c r="C3691" s="1577"/>
      <c r="D3691" s="1578"/>
      <c r="E3691" s="1579"/>
      <c r="F3691" s="1755">
        <f>IF($L3671="TC",0,IF($L3671="Nso",0,VLOOKUP($A3667,'Result Entry'!$B$9:$FW$108,171,0)))</f>
        <v>0.0</v>
      </c>
      <c r="G3691" s="2070"/>
      <c r="H3691" s="1756"/>
      <c r="I3691" s="2071">
        <f>IF($L3671="TC",0,IF($L3671="Nso",0,VLOOKUP($A3667,'Result Entry'!$B$9:$FW$108,172,0)))</f>
        <v>0.0</v>
      </c>
      <c r="J3691" s="2072"/>
      <c r="K3691" s="2073">
        <f>IF($L3671="TC",0,IF($L3671="Nso",0,VLOOKUP($A3667,'Result Entry'!$B$9:$FW$108,173,0)))</f>
        <v>0.0</v>
      </c>
      <c r="L3691" s="2074"/>
      <c r="M3691" s="2075" t="str">
        <f>IF($L3671="TC",0,IF($L3671="Nso",0,VLOOKUP($A3667,'Result Entry'!$B$9:$FW$108,174,0)))</f>
        <v/>
      </c>
      <c r="N3691" s="2076"/>
      <c r="O3691" s="1535" t="str">
        <f>VLOOKUP($A3667,'Result Entry'!$B$9:$FW$108,175,0)</f>
        <v/>
      </c>
      <c r="P3691" s="1534"/>
      <c r="Q3691" s="2077" t="str">
        <f>IF($L3671="TC",0,IF($L3671="Nso",0,VLOOKUP($A3667,'Result Entry'!$B$9:$FW$108,177,0)))</f>
        <v/>
      </c>
      <c r="R3691" s="610"/>
    </row>
    <row r="3692" spans="8:8" ht="33.75" customHeight="1">
      <c r="A3692" s="1954"/>
      <c r="B3692" s="1986" t="s">
        <v>70</v>
      </c>
      <c r="C3692" s="2078" t="s">
        <v>59</v>
      </c>
      <c r="D3692" s="2079"/>
      <c r="E3692" s="2079"/>
      <c r="F3692" s="2079"/>
      <c r="G3692" s="2079"/>
      <c r="H3692" s="2079"/>
      <c r="I3692" s="2080"/>
      <c r="J3692" s="1592" t="s">
        <v>60</v>
      </c>
      <c r="K3692" s="1592"/>
      <c r="L3692" s="1592"/>
      <c r="M3692" s="1593"/>
      <c r="N3692" s="1760">
        <f>VLOOKUP($A3667,'Result Entry'!$B$9:$FW$108,168,0)</f>
        <v>0.0</v>
      </c>
      <c r="O3692" s="1761"/>
      <c r="P3692" s="2081" t="s">
        <v>38</v>
      </c>
      <c r="Q3692" s="2082"/>
      <c r="R3692" s="610"/>
    </row>
    <row r="3693" spans="8:8" ht="33.75" customHeight="1">
      <c r="A3693" s="1954"/>
      <c r="B3693" s="1986" t="s">
        <v>70</v>
      </c>
      <c r="C3693" s="1598" t="s">
        <v>244</v>
      </c>
      <c r="D3693" s="1599"/>
      <c r="E3693" s="1599"/>
      <c r="F3693" s="2083" t="s">
        <v>158</v>
      </c>
      <c r="G3693" s="2084"/>
      <c r="H3693" s="2085"/>
      <c r="I3693" s="2086" t="s">
        <v>242</v>
      </c>
      <c r="J3693" s="1603" t="s">
        <v>61</v>
      </c>
      <c r="K3693" s="1603"/>
      <c r="L3693" s="1603"/>
      <c r="M3693" s="1604"/>
      <c r="N3693" s="1762">
        <f>VLOOKUP($A3667,'Result Entry'!$B$9:$FW$108,169,0)</f>
        <v>0.0</v>
      </c>
      <c r="O3693" s="1763"/>
      <c r="P3693" s="1607" t="str">
        <f>VLOOKUP($A3667,'Result Entry'!$B$9:$FW$108,170,0)</f>
        <v/>
      </c>
      <c r="Q3693" s="2087"/>
      <c r="R3693" s="610"/>
    </row>
    <row r="3694" spans="8:8" ht="33.75" customHeight="1">
      <c r="A3694" s="1954"/>
      <c r="B3694" s="1986" t="s">
        <v>70</v>
      </c>
      <c r="C3694" s="1598"/>
      <c r="D3694" s="1599"/>
      <c r="E3694" s="1599"/>
      <c r="F3694" s="2088"/>
      <c r="G3694" s="2089"/>
      <c r="H3694" s="2090"/>
      <c r="I3694" s="2091" t="s">
        <v>100</v>
      </c>
      <c r="J3694" s="1612" t="s">
        <v>62</v>
      </c>
      <c r="K3694" s="1612"/>
      <c r="L3694" s="1612"/>
      <c r="M3694" s="1613"/>
      <c r="N3694" s="2092">
        <f>IF($L3671="TC","Transferred",IF($L3671="Nso","NameSeparated",VLOOKUP($A3667,'Result Entry'!$B$9:$FW$108,178,0)))</f>
        <v>0.0</v>
      </c>
      <c r="O3694" s="2092"/>
      <c r="P3694" s="2092"/>
      <c r="Q3694" s="2093"/>
      <c r="R3694" s="610"/>
    </row>
    <row r="3695" spans="8:8" ht="33.75" customHeight="1">
      <c r="A3695" s="1954"/>
      <c r="B3695" s="1986" t="s">
        <v>70</v>
      </c>
      <c r="C3695" s="1766" t="str">
        <f>'Result Entry'!$DU$3</f>
        <v>Foundation Of Information Tech.</v>
      </c>
      <c r="D3695" s="1767"/>
      <c r="E3695" s="1768"/>
      <c r="F3695" s="1769" t="str">
        <f>IF(OR($L3671="TC",$L3671="Nso"),"",VLOOKUP($A3667,'Result Entry'!$B$9:$GS$108,196,0))</f>
        <v>0/200</v>
      </c>
      <c r="G3695" s="1769"/>
      <c r="H3695" s="1769"/>
      <c r="I3695" s="1770" t="str">
        <f>IF(F3695="","",VLOOKUP($A3667,'Result Entry'!$B$9:$GS$108,137,0))</f>
        <v/>
      </c>
      <c r="J3695" s="1621" t="s">
        <v>72</v>
      </c>
      <c r="K3695" s="1621"/>
      <c r="L3695" s="1621"/>
      <c r="M3695" s="1622"/>
      <c r="N3695" s="2094">
        <f>'Result Entry'!$T$2</f>
        <v>45041.0</v>
      </c>
      <c r="O3695" s="2095"/>
      <c r="P3695" s="2095"/>
      <c r="Q3695" s="2096"/>
      <c r="R3695" s="610"/>
    </row>
    <row r="3696" spans="8:8" ht="33.75" customHeight="1">
      <c r="A3696" s="1954"/>
      <c r="B3696" s="1986" t="s">
        <v>70</v>
      </c>
      <c r="C3696" s="1774" t="str">
        <f>'Result Entry'!$EI$3</f>
        <v>G.I.A.I.-II</v>
      </c>
      <c r="D3696" s="1775"/>
      <c r="E3696" s="1776"/>
      <c r="F3696" s="1769" t="str">
        <f>IF(OR($L3671="TC",$L3671="Nso"),"",VLOOKUP($A3667,'Result Entry'!$B$9:$GS$108,200,0))</f>
        <v>0/200</v>
      </c>
      <c r="G3696" s="1769"/>
      <c r="H3696" s="1769"/>
      <c r="I3696" s="1770" t="str">
        <f>IF(F3696="","",VLOOKUP($A3667,'Result Entry'!$B$9:$GS$108,149,0))</f>
        <v/>
      </c>
      <c r="J3696" s="1626"/>
      <c r="K3696" s="1627"/>
      <c r="L3696" s="1627"/>
      <c r="M3696" s="1627"/>
      <c r="N3696" s="1627"/>
      <c r="O3696" s="1627"/>
      <c r="P3696" s="1627"/>
      <c r="Q3696" s="2097"/>
      <c r="R3696" s="610"/>
    </row>
    <row r="3697" spans="8:8" ht="33.75" customHeight="1">
      <c r="A3697" s="1954"/>
      <c r="B3697" s="1986" t="s">
        <v>70</v>
      </c>
      <c r="C3697" s="1774" t="str">
        <f>'Result Entry'!$EU$3</f>
        <v>SOC.SER.PLAN</v>
      </c>
      <c r="D3697" s="1775"/>
      <c r="E3697" s="1776"/>
      <c r="F3697" s="1769" t="str">
        <f>IF(OR($L3671="TC",$L3671="Nso"),"",VLOOKUP($A3667,'Result Entry'!$B$9:$HS$108,204,0))</f>
        <v>0/200</v>
      </c>
      <c r="G3697" s="1769"/>
      <c r="H3697" s="1769"/>
      <c r="I3697" s="1770" t="str">
        <f>IF(F3697="","",VLOOKUP($A3667,'Result Entry'!$B$9:$GS$108,161,0))</f>
        <v/>
      </c>
      <c r="J3697" s="1629" t="s">
        <v>175</v>
      </c>
      <c r="K3697" s="2098"/>
      <c r="L3697" s="2098"/>
      <c r="M3697" s="1630"/>
      <c r="N3697" s="2099"/>
      <c r="O3697" s="2100"/>
      <c r="P3697" s="2100"/>
      <c r="Q3697" s="2101"/>
      <c r="R3697" s="610"/>
    </row>
    <row r="3698" spans="8:8" ht="33.75" customHeight="1">
      <c r="A3698" s="1954"/>
      <c r="B3698" s="1986" t="s">
        <v>70</v>
      </c>
      <c r="C3698" s="1774" t="str">
        <f>'Result Entry'!$FG$3</f>
        <v>Jeewan Kaushal</v>
      </c>
      <c r="D3698" s="1775"/>
      <c r="E3698" s="1776"/>
      <c r="F3698" s="1769" t="str">
        <f>IF(OR($L3671="TC",$L3671="Nso"),"",VLOOKUP($A3667,'Result Entry'!$B$9:$HS$108,208,0))</f>
        <v>0/100</v>
      </c>
      <c r="G3698" s="1769"/>
      <c r="H3698" s="1769"/>
      <c r="I3698" s="1770" t="str">
        <f>IF(F3698="","",VLOOKUP($A3667,'Result Entry'!$B$9:$HS$108,167,0))</f>
        <v/>
      </c>
      <c r="J3698" s="1629" t="s">
        <v>149</v>
      </c>
      <c r="K3698" s="2098"/>
      <c r="L3698" s="2098"/>
      <c r="M3698" s="1630"/>
      <c r="N3698" s="1630"/>
      <c r="O3698" s="1630"/>
      <c r="P3698" s="1630"/>
      <c r="Q3698" s="2102"/>
      <c r="R3698" s="610"/>
    </row>
    <row r="3699" spans="8:8" ht="33.75" customHeight="1">
      <c r="A3699" s="1954"/>
      <c r="B3699" s="1986" t="s">
        <v>70</v>
      </c>
      <c r="C3699" s="1777" t="s">
        <v>181</v>
      </c>
      <c r="D3699" s="1778"/>
      <c r="E3699" s="1779"/>
      <c r="F3699" s="2103" t="s">
        <v>182</v>
      </c>
      <c r="G3699" s="2104"/>
      <c r="H3699" s="2105"/>
      <c r="I3699" s="1782" t="s">
        <v>31</v>
      </c>
      <c r="J3699" s="1629" t="s">
        <v>176</v>
      </c>
      <c r="K3699" s="2098"/>
      <c r="L3699" s="2098"/>
      <c r="M3699" s="1630"/>
      <c r="N3699" s="1630"/>
      <c r="O3699" s="1630"/>
      <c r="P3699" s="1630"/>
      <c r="Q3699" s="2102"/>
      <c r="R3699" s="610"/>
    </row>
    <row r="3700" spans="8:8" ht="33.75" customHeight="1">
      <c r="A3700" s="1954"/>
      <c r="B3700" s="1986" t="s">
        <v>70</v>
      </c>
      <c r="C3700" s="1783"/>
      <c r="D3700" s="1784"/>
      <c r="E3700" s="1785"/>
      <c r="F3700" s="1786" t="s">
        <v>245</v>
      </c>
      <c r="G3700" s="2106"/>
      <c r="H3700" s="1787"/>
      <c r="I3700" s="1788" t="s">
        <v>63</v>
      </c>
      <c r="J3700" s="1647" t="s">
        <v>68</v>
      </c>
      <c r="K3700" s="1648"/>
      <c r="L3700" s="1648"/>
      <c r="M3700" s="1648"/>
      <c r="N3700" s="1648"/>
      <c r="O3700" s="1648"/>
      <c r="P3700" s="1648"/>
      <c r="Q3700" s="2107"/>
      <c r="R3700" s="610"/>
    </row>
    <row r="3701" spans="8:8" ht="33.75" customHeight="1">
      <c r="A3701" s="1954"/>
      <c r="B3701" s="1986" t="s">
        <v>70</v>
      </c>
      <c r="C3701" s="1783"/>
      <c r="D3701" s="1784"/>
      <c r="E3701" s="1785"/>
      <c r="F3701" s="1786" t="s">
        <v>246</v>
      </c>
      <c r="G3701" s="2106"/>
      <c r="H3701" s="1787"/>
      <c r="I3701" s="1788" t="s">
        <v>64</v>
      </c>
      <c r="J3701" s="1650"/>
      <c r="K3701" s="1651"/>
      <c r="L3701" s="1651"/>
      <c r="M3701" s="1651"/>
      <c r="N3701" s="1651"/>
      <c r="O3701" s="1651"/>
      <c r="P3701" s="1651"/>
      <c r="Q3701" s="2108"/>
      <c r="R3701" s="610"/>
    </row>
    <row r="3702" spans="8:8" ht="33.75" customHeight="1">
      <c r="A3702" s="1954"/>
      <c r="B3702" s="1986" t="s">
        <v>70</v>
      </c>
      <c r="C3702" s="1783"/>
      <c r="D3702" s="1784"/>
      <c r="E3702" s="1785"/>
      <c r="F3702" s="1786" t="s">
        <v>247</v>
      </c>
      <c r="G3702" s="2106"/>
      <c r="H3702" s="1787"/>
      <c r="I3702" s="1788" t="s">
        <v>66</v>
      </c>
      <c r="J3702" s="1650"/>
      <c r="K3702" s="1651"/>
      <c r="L3702" s="1651"/>
      <c r="M3702" s="1651"/>
      <c r="N3702" s="1651"/>
      <c r="O3702" s="1651"/>
      <c r="P3702" s="1651"/>
      <c r="Q3702" s="2108"/>
      <c r="R3702" s="610"/>
    </row>
    <row r="3703" spans="8:8" ht="33.75" customHeight="1">
      <c r="A3703" s="1954"/>
      <c r="B3703" s="1986" t="s">
        <v>70</v>
      </c>
      <c r="C3703" s="1783"/>
      <c r="D3703" s="1784"/>
      <c r="E3703" s="1785"/>
      <c r="F3703" s="1786" t="s">
        <v>248</v>
      </c>
      <c r="G3703" s="2106"/>
      <c r="H3703" s="1787"/>
      <c r="I3703" s="1788" t="s">
        <v>65</v>
      </c>
      <c r="J3703" s="1653" t="s">
        <v>81</v>
      </c>
      <c r="K3703" s="1654"/>
      <c r="L3703" s="1654"/>
      <c r="M3703" s="1654"/>
      <c r="N3703" s="1654"/>
      <c r="O3703" s="1654"/>
      <c r="P3703" s="1654"/>
      <c r="Q3703" s="2109"/>
      <c r="R3703" s="610"/>
    </row>
    <row r="3704" spans="8:8" ht="33.75" customHeight="1">
      <c r="A3704" s="1954"/>
      <c r="B3704" s="2110" t="s">
        <v>70</v>
      </c>
      <c r="C3704" s="2111"/>
      <c r="D3704" s="2112"/>
      <c r="E3704" s="2113"/>
      <c r="F3704" s="2114"/>
      <c r="G3704" s="2115"/>
      <c r="H3704" s="2115"/>
      <c r="I3704" s="2116"/>
      <c r="J3704" s="2117"/>
      <c r="K3704" s="2118"/>
      <c r="L3704" s="2118"/>
      <c r="M3704" s="2118"/>
      <c r="N3704" s="2118"/>
      <c r="O3704" s="2118"/>
      <c r="P3704" s="2118"/>
      <c r="Q3704" s="2119"/>
      <c r="R3704" s="610"/>
    </row>
    <row r="3705" spans="8:8" s="927" ht="48.75" customFormat="1" customHeight="1">
      <c r="A3705" s="1439"/>
      <c r="B3705" s="2120"/>
      <c r="C3705" s="2120"/>
      <c r="D3705" s="2120"/>
      <c r="E3705" s="2120"/>
      <c r="F3705" s="2120"/>
      <c r="G3705" s="2120"/>
      <c r="H3705" s="2120"/>
      <c r="I3705" s="2120"/>
      <c r="J3705" s="2120"/>
      <c r="K3705" s="2120"/>
      <c r="L3705" s="2120"/>
      <c r="M3705" s="2120"/>
      <c r="N3705" s="2120"/>
      <c r="O3705" s="2120"/>
      <c r="P3705" s="2120"/>
      <c r="Q3705" s="2120"/>
      <c r="R3705" s="610"/>
    </row>
    <row r="3706" spans="8:8" ht="9.75" customHeight="1">
      <c r="A3706" s="1949">
        <f>A3667+1</f>
        <v>96.0</v>
      </c>
      <c r="B3706" s="1949"/>
      <c r="C3706" s="1949"/>
      <c r="D3706" s="1949"/>
      <c r="E3706" s="1949"/>
      <c r="F3706" s="1949"/>
      <c r="G3706" s="1949"/>
      <c r="H3706" s="1949"/>
      <c r="I3706" s="1949"/>
      <c r="J3706" s="1949"/>
      <c r="K3706" s="1949"/>
      <c r="L3706" s="1949"/>
      <c r="M3706" s="1949"/>
      <c r="N3706" s="1949"/>
      <c r="O3706" s="1949"/>
      <c r="P3706" s="1949"/>
      <c r="Q3706" s="1949"/>
      <c r="R3706" s="1949"/>
    </row>
    <row r="3707" spans="8:8" ht="16.5" customHeight="1">
      <c r="A3707" s="1950"/>
      <c r="B3707" s="1951" t="s">
        <v>51</v>
      </c>
      <c r="C3707" s="1952"/>
      <c r="D3707" s="1952"/>
      <c r="E3707" s="1952"/>
      <c r="F3707" s="1952"/>
      <c r="G3707" s="1952"/>
      <c r="H3707" s="1952"/>
      <c r="I3707" s="1952"/>
      <c r="J3707" s="1952"/>
      <c r="K3707" s="1952"/>
      <c r="L3707" s="1952"/>
      <c r="M3707" s="1952"/>
      <c r="N3707" s="1952"/>
      <c r="O3707" s="1952"/>
      <c r="P3707" s="1952"/>
      <c r="Q3707" s="1953"/>
      <c r="R3707" s="610"/>
    </row>
    <row r="3708" spans="8:8" ht="62.25" customHeight="1">
      <c r="A3708" s="1954"/>
      <c r="B3708" s="1955"/>
      <c r="C3708" s="1956"/>
      <c r="D3708" s="1957" t="str">
        <f>Master!$E$8</f>
        <v>Govt. Sr. Secondary School </v>
      </c>
      <c r="E3708" s="1958"/>
      <c r="F3708" s="1958"/>
      <c r="G3708" s="1958"/>
      <c r="H3708" s="1958"/>
      <c r="I3708" s="1958"/>
      <c r="J3708" s="1958"/>
      <c r="K3708" s="1958"/>
      <c r="L3708" s="1958"/>
      <c r="M3708" s="1958"/>
      <c r="N3708" s="1958"/>
      <c r="O3708" s="1958"/>
      <c r="P3708" s="1958"/>
      <c r="Q3708" s="1959"/>
      <c r="R3708" s="610"/>
    </row>
    <row r="3709" spans="8:8" ht="33.0" customHeight="1">
      <c r="A3709" s="1954"/>
      <c r="B3709" s="1960"/>
      <c r="C3709" s="1961"/>
      <c r="D3709" s="1962" t="str">
        <f>Master!$E$11</f>
        <v>P.S.-Bapini (Jodhpur)</v>
      </c>
      <c r="E3709" s="1962"/>
      <c r="F3709" s="1962"/>
      <c r="G3709" s="1962"/>
      <c r="H3709" s="1962"/>
      <c r="I3709" s="1962"/>
      <c r="J3709" s="1962"/>
      <c r="K3709" s="1962"/>
      <c r="L3709" s="1962"/>
      <c r="M3709" s="1962"/>
      <c r="N3709" s="1962"/>
      <c r="O3709" s="1962"/>
      <c r="P3709" s="1962"/>
      <c r="Q3709" s="1963"/>
      <c r="R3709" s="610"/>
    </row>
    <row r="3710" spans="8:8" ht="21.75" customHeight="1">
      <c r="A3710" s="1954"/>
      <c r="B3710" s="1964"/>
      <c r="C3710" s="1965" t="s">
        <v>151</v>
      </c>
      <c r="D3710" s="1966"/>
      <c r="E3710" s="1966"/>
      <c r="F3710" s="1966"/>
      <c r="G3710" s="1966"/>
      <c r="H3710" s="1967"/>
      <c r="I3710" s="1968" t="s">
        <v>128</v>
      </c>
      <c r="J3710" s="1969"/>
      <c r="K3710" s="1969"/>
      <c r="L3710" s="1970">
        <f>VLOOKUP(A3706,'Result Entry'!$B$6:$K$108,6,0)</f>
        <v>0.0</v>
      </c>
      <c r="M3710" s="1971"/>
      <c r="N3710" s="1972" t="s">
        <v>69</v>
      </c>
      <c r="O3710" s="1973"/>
      <c r="P3710" s="1974">
        <f>Master!$E$14</f>
        <v>8.151106901E9</v>
      </c>
      <c r="Q3710" s="1975"/>
      <c r="R3710" s="610"/>
    </row>
    <row r="3711" spans="8:8" ht="21.75" customHeight="1">
      <c r="A3711" s="1954"/>
      <c r="B3711" s="1976"/>
      <c r="C3711" s="1965"/>
      <c r="D3711" s="1966"/>
      <c r="E3711" s="1966"/>
      <c r="F3711" s="1966"/>
      <c r="G3711" s="1966"/>
      <c r="H3711" s="1967"/>
      <c r="I3711" s="1968"/>
      <c r="J3711" s="1969"/>
      <c r="K3711" s="1969"/>
      <c r="L3711" s="1970"/>
      <c r="M3711" s="1971"/>
      <c r="N3711" s="1470" t="s">
        <v>67</v>
      </c>
      <c r="O3711" s="1471"/>
      <c r="P3711" s="1472"/>
      <c r="Q3711" s="1977"/>
      <c r="R3711" s="610"/>
    </row>
    <row r="3712" spans="8:8" ht="21.75" customHeight="1">
      <c r="A3712" s="1954"/>
      <c r="B3712" s="1976"/>
      <c r="C3712" s="1978"/>
      <c r="D3712" s="1979"/>
      <c r="E3712" s="1979"/>
      <c r="F3712" s="1979"/>
      <c r="G3712" s="1979"/>
      <c r="H3712" s="1980"/>
      <c r="I3712" s="1981"/>
      <c r="J3712" s="1982"/>
      <c r="K3712" s="1982"/>
      <c r="L3712" s="1983"/>
      <c r="M3712" s="1984"/>
      <c r="N3712" s="1479" t="s">
        <v>52</v>
      </c>
      <c r="O3712" s="1480"/>
      <c r="P3712" s="1481" t="str">
        <f>Master!$E$6</f>
        <v>2022-23</v>
      </c>
      <c r="Q3712" s="1985"/>
      <c r="R3712" s="610"/>
    </row>
    <row r="3713" spans="8:8" ht="33.75" customHeight="1">
      <c r="A3713" s="1954"/>
      <c r="B3713" s="1986" t="s">
        <v>70</v>
      </c>
      <c r="C3713" s="1677" t="s">
        <v>21</v>
      </c>
      <c r="D3713" s="1678"/>
      <c r="E3713" s="1678"/>
      <c r="F3713" s="1678"/>
      <c r="G3713" s="1679"/>
      <c r="H3713" s="1680" t="s">
        <v>150</v>
      </c>
      <c r="I3713" s="1681">
        <f>VLOOKUP($A3706,'Result Entry'!$B$9:$FW$108,4,0)</f>
        <v>0.0</v>
      </c>
      <c r="J3713" s="1681"/>
      <c r="K3713" s="1681"/>
      <c r="L3713" s="1681"/>
      <c r="M3713" s="1681"/>
      <c r="N3713" s="1681"/>
      <c r="O3713" s="1681"/>
      <c r="P3713" s="1681"/>
      <c r="Q3713" s="1987"/>
      <c r="R3713" s="610"/>
    </row>
    <row r="3714" spans="8:8" ht="33.75" customHeight="1">
      <c r="A3714" s="1954"/>
      <c r="B3714" s="1986" t="s">
        <v>70</v>
      </c>
      <c r="C3714" s="1683" t="s">
        <v>23</v>
      </c>
      <c r="D3714" s="1684"/>
      <c r="E3714" s="1684"/>
      <c r="F3714" s="1684"/>
      <c r="G3714" s="1685"/>
      <c r="H3714" s="1686" t="s">
        <v>150</v>
      </c>
      <c r="I3714" s="1687">
        <f>VLOOKUP($A3706,'Result Entry'!$B$9:$FW$108,7,0)</f>
        <v>0.0</v>
      </c>
      <c r="J3714" s="1687"/>
      <c r="K3714" s="1687"/>
      <c r="L3714" s="1687"/>
      <c r="M3714" s="1687"/>
      <c r="N3714" s="1687"/>
      <c r="O3714" s="1687"/>
      <c r="P3714" s="1687"/>
      <c r="Q3714" s="1988"/>
      <c r="R3714" s="610"/>
    </row>
    <row r="3715" spans="8:8" ht="33.75" customHeight="1">
      <c r="A3715" s="1954"/>
      <c r="B3715" s="1986" t="s">
        <v>70</v>
      </c>
      <c r="C3715" s="1683" t="s">
        <v>24</v>
      </c>
      <c r="D3715" s="1684"/>
      <c r="E3715" s="1684"/>
      <c r="F3715" s="1684"/>
      <c r="G3715" s="1685"/>
      <c r="H3715" s="1686" t="s">
        <v>150</v>
      </c>
      <c r="I3715" s="1687">
        <f>VLOOKUP($A3706,'Result Entry'!$B$9:$FW$108,8,0)</f>
        <v>0.0</v>
      </c>
      <c r="J3715" s="1687"/>
      <c r="K3715" s="1687"/>
      <c r="L3715" s="1687"/>
      <c r="M3715" s="1687"/>
      <c r="N3715" s="1687"/>
      <c r="O3715" s="1687"/>
      <c r="P3715" s="1687"/>
      <c r="Q3715" s="1988"/>
      <c r="R3715" s="610"/>
    </row>
    <row r="3716" spans="8:8" ht="33.75" customHeight="1">
      <c r="A3716" s="1954"/>
      <c r="B3716" s="1986" t="s">
        <v>70</v>
      </c>
      <c r="C3716" s="1683" t="s">
        <v>53</v>
      </c>
      <c r="D3716" s="1684"/>
      <c r="E3716" s="1684"/>
      <c r="F3716" s="1684"/>
      <c r="G3716" s="1685"/>
      <c r="H3716" s="1686" t="s">
        <v>150</v>
      </c>
      <c r="I3716" s="1687">
        <f>VLOOKUP($A3706,'Result Entry'!$B$9:$FW$108,9,0)</f>
        <v>0.0</v>
      </c>
      <c r="J3716" s="1687"/>
      <c r="K3716" s="1687"/>
      <c r="L3716" s="1687"/>
      <c r="M3716" s="1687"/>
      <c r="N3716" s="1687"/>
      <c r="O3716" s="1687"/>
      <c r="P3716" s="1687"/>
      <c r="Q3716" s="1988"/>
      <c r="R3716" s="610"/>
    </row>
    <row r="3717" spans="8:8" ht="33.75" customHeight="1">
      <c r="A3717" s="1954"/>
      <c r="B3717" s="1986" t="s">
        <v>70</v>
      </c>
      <c r="C3717" s="1683" t="s">
        <v>54</v>
      </c>
      <c r="D3717" s="1684"/>
      <c r="E3717" s="1684"/>
      <c r="F3717" s="1684"/>
      <c r="G3717" s="1685"/>
      <c r="H3717" s="1686" t="s">
        <v>150</v>
      </c>
      <c r="I3717" s="1689" t="str">
        <f>CONCATENATE('Result Entry'!$G$4,'Result Entry'!$J$4)</f>
        <v>11(A)</v>
      </c>
      <c r="J3717" s="1687"/>
      <c r="K3717" s="1687"/>
      <c r="L3717" s="1687"/>
      <c r="M3717" s="1687"/>
      <c r="N3717" s="1687"/>
      <c r="O3717" s="1687"/>
      <c r="P3717" s="1687"/>
      <c r="Q3717" s="1988"/>
      <c r="R3717" s="610"/>
    </row>
    <row r="3718" spans="8:8" ht="33.75" customHeight="1">
      <c r="A3718" s="1954"/>
      <c r="B3718" s="1986" t="s">
        <v>70</v>
      </c>
      <c r="C3718" s="1742" t="s">
        <v>26</v>
      </c>
      <c r="D3718" s="1763"/>
      <c r="E3718" s="1763"/>
      <c r="F3718" s="1763"/>
      <c r="G3718" s="1989"/>
      <c r="H3718" s="1693" t="s">
        <v>150</v>
      </c>
      <c r="I3718" s="1694">
        <f>VLOOKUP($A3706,'Result Entry'!$B$9:$FW$108,10,0)</f>
        <v>0.0</v>
      </c>
      <c r="J3718" s="1694"/>
      <c r="K3718" s="1694"/>
      <c r="L3718" s="1694"/>
      <c r="M3718" s="1694"/>
      <c r="N3718" s="1694"/>
      <c r="O3718" s="1694"/>
      <c r="P3718" s="1694"/>
      <c r="Q3718" s="1990"/>
      <c r="R3718" s="610"/>
    </row>
    <row r="3719" spans="8:8" ht="33.75" customHeight="1">
      <c r="A3719" s="1954"/>
      <c r="B3719" s="1986" t="s">
        <v>70</v>
      </c>
      <c r="C3719" s="1991" t="s">
        <v>244</v>
      </c>
      <c r="D3719" s="1992"/>
      <c r="E3719" s="1993" t="s">
        <v>73</v>
      </c>
      <c r="F3719" s="1994" t="s">
        <v>74</v>
      </c>
      <c r="G3719" s="1994" t="s">
        <v>230</v>
      </c>
      <c r="H3719" s="1995" t="s">
        <v>169</v>
      </c>
      <c r="I3719" s="1701" t="s">
        <v>56</v>
      </c>
      <c r="J3719" s="1996"/>
      <c r="K3719" s="1996"/>
      <c r="L3719" s="1997" t="s">
        <v>231</v>
      </c>
      <c r="M3719" s="1998" t="s">
        <v>85</v>
      </c>
      <c r="N3719" s="1998"/>
      <c r="O3719" s="1999"/>
      <c r="P3719" s="2000" t="s">
        <v>77</v>
      </c>
      <c r="Q3719" s="2001" t="s">
        <v>99</v>
      </c>
      <c r="R3719" s="610"/>
    </row>
    <row r="3720" spans="8:8" ht="33.75" customHeight="1">
      <c r="A3720" s="1954"/>
      <c r="B3720" s="1986" t="s">
        <v>70</v>
      </c>
      <c r="C3720" s="2002"/>
      <c r="D3720" s="2003"/>
      <c r="E3720" s="2004"/>
      <c r="F3720" s="2005"/>
      <c r="G3720" s="2005"/>
      <c r="H3720" s="2006"/>
      <c r="I3720" s="2007" t="s">
        <v>233</v>
      </c>
      <c r="J3720" s="2008" t="s">
        <v>87</v>
      </c>
      <c r="K3720" s="2009" t="s">
        <v>109</v>
      </c>
      <c r="L3720" s="2010"/>
      <c r="M3720" s="2007" t="s">
        <v>233</v>
      </c>
      <c r="N3720" s="2008" t="s">
        <v>87</v>
      </c>
      <c r="O3720" s="2011" t="s">
        <v>110</v>
      </c>
      <c r="P3720" s="2012"/>
      <c r="Q3720" s="2013"/>
      <c r="R3720" s="610"/>
    </row>
    <row r="3721" spans="8:8" s="2014" ht="33.75" customFormat="1" customHeight="1">
      <c r="A3721" s="1954"/>
      <c r="B3721" s="1986" t="s">
        <v>70</v>
      </c>
      <c r="C3721" s="2015" t="s">
        <v>57</v>
      </c>
      <c r="D3721" s="2016"/>
      <c r="E3721" s="2017">
        <f>'Result Entry'!$L$7</f>
        <v>10.0</v>
      </c>
      <c r="F3721" s="2018">
        <f>'Result Entry'!$M$7</f>
        <v>10.0</v>
      </c>
      <c r="G3721" s="2018">
        <f>'Result Entry'!$N$7</f>
        <v>10.0</v>
      </c>
      <c r="H3721" s="2019">
        <f>SUM(E3721:G3721)</f>
        <v>30.0</v>
      </c>
      <c r="I3721" s="2020" t="s">
        <v>243</v>
      </c>
      <c r="J3721" s="2021" t="s">
        <v>243</v>
      </c>
      <c r="K3721" s="2022">
        <f>'Result Entry'!$P$7</f>
        <v>70.0</v>
      </c>
      <c r="L3721" s="2023">
        <f>SUM(H3721,K3721)</f>
        <v>100.0</v>
      </c>
      <c r="M3721" s="2020" t="s">
        <v>243</v>
      </c>
      <c r="N3721" s="2021" t="s">
        <v>243</v>
      </c>
      <c r="O3721" s="2019">
        <f>'Result Entry'!$R$7</f>
        <v>100.0</v>
      </c>
      <c r="P3721" s="2024">
        <f>SUM(L3721,O3721)</f>
        <v>200.0</v>
      </c>
      <c r="Q3721" s="2025"/>
      <c r="R3721" s="610"/>
    </row>
    <row r="3722" spans="8:8" s="1538" ht="33.75" customFormat="1" customHeight="1">
      <c r="A3722" s="1954"/>
      <c r="B3722" s="1986" t="s">
        <v>70</v>
      </c>
      <c r="C3722" s="1540" t="str">
        <f>'Result Entry'!$L$3</f>
        <v>HINDI Comp.</v>
      </c>
      <c r="D3722" s="1541"/>
      <c r="E3722" s="1728">
        <f>IF($L3710="TC",0,IF($L3710="Nso",0,VLOOKUP($A3706,'Result Entry'!$B$9:$FW$108,11,0)))</f>
        <v>0.0</v>
      </c>
      <c r="F3722" s="1729">
        <f>IF($L3710="TC",0,IF($L3710="Nso",0,VLOOKUP($A3706,'Result Entry'!$B$9:$FW$108,12,0)))</f>
        <v>0.0</v>
      </c>
      <c r="G3722" s="1729">
        <f>IF($L3710="TC",0,IF($L3710="Nso",0,VLOOKUP($A3706,'Result Entry'!$B$9:$FW$108,13,0)))</f>
        <v>0.0</v>
      </c>
      <c r="H3722" s="2026">
        <f>SUM(E3722:G3722)</f>
        <v>0.0</v>
      </c>
      <c r="I3722" s="2027" t="str">
        <f>CONCATENATE(U3722,"/",'Result Entry'!$P$7)</f>
        <v>0/70</v>
      </c>
      <c r="J3722" s="2028" t="str">
        <f>IF(V3722=0,"--",CONCATENATE(V3722,"/"))</f>
        <v>--</v>
      </c>
      <c r="K3722" s="2029">
        <f>SUM(U3722:V3722)</f>
        <v>0.0</v>
      </c>
      <c r="L3722" s="2030">
        <f>SUM(H3722,K3722)</f>
        <v>0.0</v>
      </c>
      <c r="M3722" s="2027" t="str">
        <f>CONCATENATE(W3722,"/",'Result Entry'!$R$7)</f>
        <v>0/100</v>
      </c>
      <c r="N3722" s="2028" t="str">
        <f>IF(X3722=0,"--",CONCATENATE(X3722,"/"))</f>
        <v>--</v>
      </c>
      <c r="O3722" s="2031">
        <f>SUM(W3722:X3722)</f>
        <v>0.0</v>
      </c>
      <c r="P3722" s="1734">
        <f>SUM(L3722,O3722)</f>
        <v>0.0</v>
      </c>
      <c r="Q3722" s="2032" t="str">
        <f>IF($L3710="TC",0,IF($L3710="Nso",0,VLOOKUP($A3706,'Result Entry'!$B$9:$FW$108,24,0)))</f>
        <v/>
      </c>
      <c r="R3722" s="610"/>
      <c r="U3722" s="2033">
        <f>IF($L3710="TC",0,IF($L3710="Nso",0,VLOOKUP($A3706,'Result Entry'!$B$9:$FW$108,15,0)))</f>
        <v>0.0</v>
      </c>
      <c r="V3722" s="2033">
        <v>0.0</v>
      </c>
      <c r="W3722" s="2033">
        <f>IF($L3710="TC",0,IF($L3710="Nso",0,VLOOKUP($A3706,'Result Entry'!$B$9:$FW$108,17,0)))</f>
        <v>0.0</v>
      </c>
      <c r="X3722" s="2033">
        <v>0.0</v>
      </c>
    </row>
    <row r="3723" spans="8:8" s="1538" ht="33.75" customFormat="1" customHeight="1">
      <c r="A3723" s="1954"/>
      <c r="B3723" s="1986" t="s">
        <v>70</v>
      </c>
      <c r="C3723" s="1551" t="str">
        <f>'Result Entry'!$Z$3</f>
        <v>ENGLISH Comp.</v>
      </c>
      <c r="D3723" s="1552"/>
      <c r="E3723" s="1728">
        <f>IF($L3710="TC",0,IF($L3710="Nso",0,VLOOKUP($A3706,'Result Entry'!$B$9:$FW$108,25,0)))</f>
        <v>0.0</v>
      </c>
      <c r="F3723" s="1729">
        <f>IF($L3710="TC",0,IF($L3710="Nso",0,VLOOKUP($A3706,'Result Entry'!$B$9:$FW$108,26,0)))</f>
        <v>0.0</v>
      </c>
      <c r="G3723" s="1729">
        <f>IF($L3710="TC",0,IF($L3710="Nso",0,VLOOKUP($A3706,'Result Entry'!$B$9:$FW$108,27,0)))</f>
        <v>0.0</v>
      </c>
      <c r="H3723" s="2034">
        <f t="shared" si="475" ref="H3723:H3728">SUM(E3723:G3723)</f>
        <v>0.0</v>
      </c>
      <c r="I3723" s="2035" t="str">
        <f>CONCATENATE(U3723,"/",'Result Entry'!$AD$7)</f>
        <v>0/70</v>
      </c>
      <c r="J3723" s="2036" t="str">
        <f>IF(V3723=0,"--",CONCATENATE(V3723,"/"))</f>
        <v>--</v>
      </c>
      <c r="K3723" s="2037">
        <f t="shared" si="476" ref="K3723:K3728">SUM(U3723:V3723)</f>
        <v>0.0</v>
      </c>
      <c r="L3723" s="2038">
        <f t="shared" si="477" ref="L3723:L3728">SUM(H3723,K3723)</f>
        <v>0.0</v>
      </c>
      <c r="M3723" s="2035" t="str">
        <f>CONCATENATE(W3723,"/",'Result Entry'!$AF$7)</f>
        <v>0/100</v>
      </c>
      <c r="N3723" s="2036" t="str">
        <f>IF(X3723=0,"--",CONCATENATE(X3723,"/"))</f>
        <v>--</v>
      </c>
      <c r="O3723" s="2031">
        <f t="shared" si="478" ref="O3723:O3728">SUM(W3723:X3723)</f>
        <v>0.0</v>
      </c>
      <c r="P3723" s="1734">
        <f t="shared" si="479" ref="P3723:P3728">SUM(L3723,O3723)</f>
        <v>0.0</v>
      </c>
      <c r="Q3723" s="2032" t="str">
        <f>IF($L3710="TC",0,IF($L3710="Nso",0,VLOOKUP($A3706,'Result Entry'!$B$9:$FW$108,38,0)))</f>
        <v/>
      </c>
      <c r="R3723" s="610"/>
      <c r="U3723" s="2039">
        <f>IF($L3710="TC",0,IF($L3710="Nso",0,VLOOKUP($A3706,'Result Entry'!$B$9:$FW$108,29,0)))</f>
        <v>0.0</v>
      </c>
      <c r="V3723" s="2039">
        <v>0.0</v>
      </c>
      <c r="W3723" s="2039">
        <f>IF($L3710="TC",0,IF($L3710="Nso",0,VLOOKUP($A3706,'Result Entry'!$B$9:$FW$108,31,0)))</f>
        <v>0.0</v>
      </c>
      <c r="X3723" s="2039">
        <v>0.0</v>
      </c>
    </row>
    <row r="3724" spans="8:8" s="1538" ht="33.75" customFormat="1" customHeight="1">
      <c r="A3724" s="1954"/>
      <c r="B3724" s="1986" t="s">
        <v>70</v>
      </c>
      <c r="C3724" s="1551">
        <f>IF(Y3724&gt;=1,'Result Entry'!$AO$3,0)</f>
        <v>0.0</v>
      </c>
      <c r="D3724" s="1552"/>
      <c r="E3724" s="1728">
        <f>IF($L3710="TC",0,IF($L3710="Nso",0,VLOOKUP($A3706,'Result Entry'!$B$9:$FW$108,40,0)))</f>
        <v>0.0</v>
      </c>
      <c r="F3724" s="1729">
        <f>IF($L3710="TC",0,IF($L3710="Nso",0,VLOOKUP($A3706,'Result Entry'!$B$9:$FW$108,41,0)))</f>
        <v>0.0</v>
      </c>
      <c r="G3724" s="1729">
        <f>IF($L3710="TC",0,IF($L3710="Nso",0,VLOOKUP($A3706,'Result Entry'!$B$9:$FW$108,42,0)))</f>
        <v>0.0</v>
      </c>
      <c r="H3724" s="2034">
        <f t="shared" si="475"/>
        <v>0.0</v>
      </c>
      <c r="I3724" s="2035" t="str">
        <f>CONCATENATE(U3724,"/",'Result Entry'!$AS$7)</f>
        <v>0/40</v>
      </c>
      <c r="J3724" s="2036" t="str">
        <f>IF(V3724=0,"--",CONCATENATE(V3724,"/",'Result Entry'!$AT$7))</f>
        <v>--</v>
      </c>
      <c r="K3724" s="2037">
        <f t="shared" si="476"/>
        <v>0.0</v>
      </c>
      <c r="L3724" s="2038">
        <f t="shared" si="477"/>
        <v>0.0</v>
      </c>
      <c r="M3724" s="2035" t="str">
        <f>CONCATENATE(W3724,"/",'Result Entry'!$AW$7)</f>
        <v>0/100</v>
      </c>
      <c r="N3724" s="2036" t="str">
        <f>IF(X3724=0,"--",CONCATENATE(X3724,"/",'Result Entry'!$AX$7))</f>
        <v>--</v>
      </c>
      <c r="O3724" s="2031">
        <f t="shared" si="478"/>
        <v>0.0</v>
      </c>
      <c r="P3724" s="1734">
        <f t="shared" si="479"/>
        <v>0.0</v>
      </c>
      <c r="Q3724" s="2032" t="str">
        <f>IF($L3710="TC",0,IF($L3710="Nso",0,VLOOKUP($A3706,'Result Entry'!$B$9:$FW$108,55,0)))</f>
        <v/>
      </c>
      <c r="R3724" s="610"/>
      <c r="U3724" s="2039">
        <f>IF($L3710="TC",0,IF($L3710="Nso",0,VLOOKUP($A3706,'Result Entry'!$B$9:$FW$108,44,0)))</f>
        <v>0.0</v>
      </c>
      <c r="V3724" s="2039">
        <f>IF($L3710="TC",0,IF($L3710="Nso",0,VLOOKUP($A3706,'Result Entry'!$B$9:$FW$108,45,0)))</f>
        <v>0.0</v>
      </c>
      <c r="W3724" s="2039">
        <f>IF($L3710="TC",0,IF($L3710="Nso",0,VLOOKUP($A3706,'Result Entry'!$B$9:$FW$108,48,0)))</f>
        <v>0.0</v>
      </c>
      <c r="X3724" s="2039">
        <f>IF($L3710="TC",0,IF($L3710="Nso",0,VLOOKUP($A3706,'Result Entry'!$B$9:$FW$108,49,0)))</f>
        <v>0.0</v>
      </c>
      <c r="Y3724" s="2039">
        <f>VLOOKUP($A3706,'Result Entry'!$B$9:$FW$108,39,0)</f>
        <v>0.0</v>
      </c>
    </row>
    <row r="3725" spans="8:8" s="1538" ht="33.75" customFormat="1" customHeight="1">
      <c r="A3725" s="1954"/>
      <c r="B3725" s="1986" t="s">
        <v>70</v>
      </c>
      <c r="C3725" s="1551">
        <f>IF(Y3725&gt;=1,'Result Entry'!$BF$3,0)</f>
        <v>0.0</v>
      </c>
      <c r="D3725" s="1552"/>
      <c r="E3725" s="1728">
        <f>IF($L3710="TC",0,IF($L3710="Nso",0,VLOOKUP($A3706,'Result Entry'!$B$9:$FW$108,57,0)))</f>
        <v>0.0</v>
      </c>
      <c r="F3725" s="1729">
        <f>IF($L3710="TC",0,IF($L3710="Nso",0,VLOOKUP($A3706,'Result Entry'!$B$9:$FW$108,58,0)))</f>
        <v>0.0</v>
      </c>
      <c r="G3725" s="1729">
        <f>IF($L3710="TC",0,IF($L3710="Nso",0,VLOOKUP($A3706,'Result Entry'!$B$9:$FW$108,59,0)))</f>
        <v>0.0</v>
      </c>
      <c r="H3725" s="2034">
        <f t="shared" si="475"/>
        <v>0.0</v>
      </c>
      <c r="I3725" s="2035" t="str">
        <f>CONCATENATE(U3725,"/",'Result Entry'!$BJ$7)</f>
        <v>0/70</v>
      </c>
      <c r="J3725" s="2036" t="str">
        <f>IF(V3725=0,"--",CONCATENATE(V3725,"/",'Result Entry'!$BK$7))</f>
        <v>--</v>
      </c>
      <c r="K3725" s="2037">
        <f t="shared" si="476"/>
        <v>0.0</v>
      </c>
      <c r="L3725" s="2038">
        <f t="shared" si="477"/>
        <v>0.0</v>
      </c>
      <c r="M3725" s="2035" t="str">
        <f>CONCATENATE(W3725,"/",'Result Entry'!$BN$7)</f>
        <v>0/100</v>
      </c>
      <c r="N3725" s="2036" t="str">
        <f>IF(X3725=0,"--",CONCATENATE(X3725,"/",'Result Entry'!$BO$7))</f>
        <v>--</v>
      </c>
      <c r="O3725" s="2031">
        <f t="shared" si="478"/>
        <v>0.0</v>
      </c>
      <c r="P3725" s="1734">
        <f t="shared" si="479"/>
        <v>0.0</v>
      </c>
      <c r="Q3725" s="2032" t="str">
        <f>IF($L3710="TC",0,IF($L3710="Nso",0,VLOOKUP($A3706,'Result Entry'!$B$9:$FW$108,72,0)))</f>
        <v/>
      </c>
      <c r="R3725" s="610"/>
      <c r="U3725" s="2039">
        <f>IF($L3710="TC",0,IF($L3710="Nso",0,VLOOKUP($A3706,'Result Entry'!$B$9:$FW$108,61,0)))</f>
        <v>0.0</v>
      </c>
      <c r="V3725" s="2039">
        <f>IF($L3710="TC",0,IF($L3710="Nso",0,VLOOKUP($A3706,'Result Entry'!$B$9:$FW$108,62,0)))</f>
        <v>0.0</v>
      </c>
      <c r="W3725" s="2039">
        <f>IF($L3710="TC",0,IF($L3710="Nso",0,VLOOKUP($A3706,'Result Entry'!$B$9:$FW$108,65,0)))</f>
        <v>0.0</v>
      </c>
      <c r="X3725" s="2039">
        <f>IF($L3710="TC",0,IF($L3710="Nso",0,VLOOKUP($A3706,'Result Entry'!$B$9:$FW$108,66,0)))</f>
        <v>0.0</v>
      </c>
      <c r="Y3725" s="2039">
        <f>VLOOKUP($A3706,'Result Entry'!$B$9:$FW$108,56,0)</f>
        <v>0.0</v>
      </c>
    </row>
    <row r="3726" spans="8:8" s="1538" ht="33.75" customFormat="1" customHeight="1">
      <c r="A3726" s="1954"/>
      <c r="B3726" s="1986" t="s">
        <v>70</v>
      </c>
      <c r="C3726" s="1554">
        <f>IF(Y3726&gt;=1,'Result Entry'!$BW$3,0)</f>
        <v>0.0</v>
      </c>
      <c r="D3726" s="2040"/>
      <c r="E3726" s="2041">
        <f>IF($L3710="TC",0,IF($L3710="Nso",0,VLOOKUP($A3706,'Result Entry'!$B$9:$FW$108,74,0)))</f>
        <v>0.0</v>
      </c>
      <c r="F3726" s="2042">
        <f>IF($L3710="TC",0,IF($L3710="Nso",0,VLOOKUP($A3706,'Result Entry'!$B$9:$FW$108,75,0)))</f>
        <v>0.0</v>
      </c>
      <c r="G3726" s="2042">
        <f>IF($L3710="TC",0,IF($L3710="Nso",0,VLOOKUP($A3706,'Result Entry'!$B$9:$FW$108,76,0)))</f>
        <v>0.0</v>
      </c>
      <c r="H3726" s="2043">
        <f t="shared" si="475"/>
        <v>0.0</v>
      </c>
      <c r="I3726" s="2044" t="str">
        <f>CONCATENATE(U3726,"/",'Result Entry'!$CA$7)</f>
        <v>0/70</v>
      </c>
      <c r="J3726" s="2045" t="str">
        <f>IF(V3726=0,"--",CONCATENATE(V3726,"/",'Result Entry'!$CB$7))</f>
        <v>--</v>
      </c>
      <c r="K3726" s="2046">
        <f t="shared" si="476"/>
        <v>0.0</v>
      </c>
      <c r="L3726" s="2047">
        <f t="shared" si="477"/>
        <v>0.0</v>
      </c>
      <c r="M3726" s="2044" t="str">
        <f>CONCATENATE(W3726,"/",'Result Entry'!$CE$7)</f>
        <v>0/100</v>
      </c>
      <c r="N3726" s="2045" t="str">
        <f>IF(X3726=0,"--",CONCATENATE(X3726,"/",'Result Entry'!$CF$7))</f>
        <v>--</v>
      </c>
      <c r="O3726" s="2043">
        <f t="shared" si="478"/>
        <v>0.0</v>
      </c>
      <c r="P3726" s="2048">
        <f t="shared" si="479"/>
        <v>0.0</v>
      </c>
      <c r="Q3726" s="2049" t="str">
        <f>IF($L3710="TC",0,IF($L3710="Nso",0,VLOOKUP($A3706,'Result Entry'!$B$9:$FW$108,89,0)))</f>
        <v/>
      </c>
      <c r="R3726" s="610"/>
      <c r="U3726" s="2041">
        <f>IF($L3710="TC",0,IF($L3710="Nso",0,VLOOKUP($A3706,'Result Entry'!$B$9:$FW$108,78,0)))</f>
        <v>0.0</v>
      </c>
      <c r="V3726" s="2041">
        <f>IF($L3710="TC",0,IF($L3710="Nso",0,VLOOKUP($A3706,'Result Entry'!$B$9:$FW$108,79,0)))</f>
        <v>0.0</v>
      </c>
      <c r="W3726" s="2041">
        <f>IF($L3710="TC",0,IF($L3710="Nso",0,VLOOKUP($A3706,'Result Entry'!$B$9:$FW$108,82,0)))</f>
        <v>0.0</v>
      </c>
      <c r="X3726" s="2041">
        <f>IF($L3710="TC",0,IF($L3710="Nso",0,VLOOKUP($A3706,'Result Entry'!$B$9:$FW$108,83,0)))</f>
        <v>0.0</v>
      </c>
      <c r="Y3726" s="2041">
        <f>VLOOKUP($A3706,'Result Entry'!$B$9:$FW$108,73,0)</f>
        <v>0.0</v>
      </c>
    </row>
    <row r="3727" spans="8:8" s="1538" ht="33.75" customFormat="1" customHeight="1">
      <c r="A3727" s="1954"/>
      <c r="B3727" s="1986" t="s">
        <v>70</v>
      </c>
      <c r="C3727" s="2050">
        <f>IF(Y3727&gt;=1,'Result Entry'!$CN$3,0)</f>
        <v>0.0</v>
      </c>
      <c r="D3727" s="2040"/>
      <c r="E3727" s="2051">
        <f>IF($L3710="TC",0,IF($L3710="Nso",0,VLOOKUP($A3706,'Result Entry'!$B$9:$FW$108,91,0)))</f>
        <v>0.0</v>
      </c>
      <c r="F3727" s="2052">
        <f>IF($L3710="TC",0,IF($L3710="Nso",0,VLOOKUP($A3706,'Result Entry'!$B$9:$FW$108,92,0)))</f>
        <v>0.0</v>
      </c>
      <c r="G3727" s="2052">
        <f>IF($L3710="TC",0,IF($L3710="Nso",0,VLOOKUP($A3706,'Result Entry'!$B$9:$FW$108,93,0)))</f>
        <v>0.0</v>
      </c>
      <c r="H3727" s="2053">
        <f t="shared" si="475"/>
        <v>0.0</v>
      </c>
      <c r="I3727" s="2054" t="str">
        <f>CONCATENATE(U3727,"/",'Result Entry'!$CR$7)</f>
        <v>0/70</v>
      </c>
      <c r="J3727" s="2055" t="str">
        <f>IF(V3727=0,"--",CONCATENATE(V3727,"/",'Result Entry'!$CS$7))</f>
        <v>--</v>
      </c>
      <c r="K3727" s="2056">
        <f t="shared" si="476"/>
        <v>0.0</v>
      </c>
      <c r="L3727" s="2057">
        <f t="shared" si="477"/>
        <v>0.0</v>
      </c>
      <c r="M3727" s="2054" t="str">
        <f>CONCATENATE(W3727,"/",'Result Entry'!$CV$7)</f>
        <v>0/100</v>
      </c>
      <c r="N3727" s="2055" t="str">
        <f>IF(X3727=0,"--",CONCATENATE(X3727,"/",'Result Entry'!$CW$7))</f>
        <v>--</v>
      </c>
      <c r="O3727" s="2053">
        <f t="shared" si="478"/>
        <v>0.0</v>
      </c>
      <c r="P3727" s="2058">
        <f t="shared" si="479"/>
        <v>0.0</v>
      </c>
      <c r="Q3727" s="2059" t="str">
        <f>IF($L3710="TC",0,IF($L3710="Nso",0,VLOOKUP($A3706,'Result Entry'!$B$9:$FW$108,106,0)))</f>
        <v/>
      </c>
      <c r="R3727" s="610"/>
      <c r="U3727" s="2051">
        <f>IF($L3710="TC",0,IF($L3710="Nso",0,VLOOKUP($A3706,'Result Entry'!$B$9:$FW$108,95,0)))</f>
        <v>0.0</v>
      </c>
      <c r="V3727" s="2051">
        <f>IF($L3710="TC",0,IF($L3710="Nso",0,VLOOKUP($A3706,'Result Entry'!$B$9:$FW$108,96,0)))</f>
        <v>0.0</v>
      </c>
      <c r="W3727" s="2051">
        <f>IF($L3710="TC",0,IF($L3710="Nso",0,VLOOKUP($A3706,'Result Entry'!$B$9:$FW$108,99,0)))</f>
        <v>0.0</v>
      </c>
      <c r="X3727" s="2051">
        <f>IF($L3710="TC",0,IF($L3710="Nso",0,VLOOKUP($A3706,'Result Entry'!$B$9:$FW$108,100,0)))</f>
        <v>0.0</v>
      </c>
      <c r="Y3727" s="2051">
        <f>VLOOKUP($A3706,'Result Entry'!$B$9:$FW$108,90,0)</f>
        <v>0.0</v>
      </c>
    </row>
    <row r="3728" spans="8:8" s="1538" ht="33.75" customFormat="1" customHeight="1">
      <c r="A3728" s="1954"/>
      <c r="B3728" s="1986" t="s">
        <v>70</v>
      </c>
      <c r="C3728" s="1554">
        <f>IF(Y3728&gt;=1,'Result Entry'!$DE$3,0)</f>
        <v>0.0</v>
      </c>
      <c r="D3728" s="2040"/>
      <c r="E3728" s="1739">
        <f>IF($L3710="TC",0,IF($L3710="Nso",0,VLOOKUP($A3706,'Result Entry'!$B$9:$FW$108,108,0)))</f>
        <v>0.0</v>
      </c>
      <c r="F3728" s="1740">
        <f>IF($L3710="TC",0,IF($L3710="Nso",0,VLOOKUP($A3706,'Result Entry'!$B$9:$FW$108,109,0)))</f>
        <v>0.0</v>
      </c>
      <c r="G3728" s="1740">
        <f>IF($L3710="TC",0,IF($L3710="Nso",0,VLOOKUP($A3706,'Result Entry'!$B$9:$FW$108,110,0)))</f>
        <v>0.0</v>
      </c>
      <c r="H3728" s="2060">
        <f t="shared" si="475"/>
        <v>0.0</v>
      </c>
      <c r="I3728" s="2061" t="str">
        <f>CONCATENATE(U3728,"/",'Result Entry'!$DI$7)</f>
        <v>0/70</v>
      </c>
      <c r="J3728" s="2062" t="str">
        <f>IF(V3728=0,"--",CONCATENATE(V3728,"/",'Result Entry'!$DJ$7))</f>
        <v>--</v>
      </c>
      <c r="K3728" s="2063">
        <f t="shared" si="476"/>
        <v>0.0</v>
      </c>
      <c r="L3728" s="2064">
        <f t="shared" si="477"/>
        <v>0.0</v>
      </c>
      <c r="M3728" s="2061" t="str">
        <f>CONCATENATE(W3728,"/",'Result Entry'!$DM$7)</f>
        <v>0/100</v>
      </c>
      <c r="N3728" s="2062" t="str">
        <f>IF(X3728=0,"--",CONCATENATE(X3728,"/",'Result Entry'!$DN$7))</f>
        <v>--</v>
      </c>
      <c r="O3728" s="2060">
        <f t="shared" si="478"/>
        <v>0.0</v>
      </c>
      <c r="P3728" s="1746">
        <f t="shared" si="479"/>
        <v>0.0</v>
      </c>
      <c r="Q3728" s="2032" t="str">
        <f>IF($L3710="TC",0,IF($L3710="Nso",0,VLOOKUP($A3706,'Result Entry'!$B$9:$FW$108,123,0)))</f>
        <v/>
      </c>
      <c r="R3728" s="610"/>
      <c r="U3728" s="2065">
        <f>IF($L3710="TC",0,IF($L3710="Nso",0,VLOOKUP($A3706,'Result Entry'!$B$9:$FW$108,112,0)))</f>
        <v>0.0</v>
      </c>
      <c r="V3728" s="2065">
        <f>IF($L3710="TC",0,IF($L3710="Nso",0,VLOOKUP($A3706,'Result Entry'!$B$9:$FW$108,113,0)))</f>
        <v>0.0</v>
      </c>
      <c r="W3728" s="2065">
        <f>IF($L3710="TC",0,IF($L3710="Nso",0,VLOOKUP($A3706,'Result Entry'!$B$9:$FW$108,116,0)))</f>
        <v>0.0</v>
      </c>
      <c r="X3728" s="2065">
        <f>IF($L3710="TC",0,IF($L3710="Nso",0,VLOOKUP($A3706,'Result Entry'!$B$9:$FW$108,117,0)))</f>
        <v>0.0</v>
      </c>
      <c r="Y3728" s="2065">
        <f>VLOOKUP($A3706,'Result Entry'!$B$9:$FW$108,107,0)</f>
        <v>0.0</v>
      </c>
    </row>
    <row r="3729" spans="8:8" ht="33.75" customHeight="1">
      <c r="A3729" s="1954"/>
      <c r="B3729" s="1986" t="s">
        <v>70</v>
      </c>
      <c r="C3729" s="1565" t="s">
        <v>78</v>
      </c>
      <c r="D3729" s="1566"/>
      <c r="E3729" s="1567"/>
      <c r="F3729" s="1747" t="s">
        <v>79</v>
      </c>
      <c r="G3729" s="2066"/>
      <c r="H3729" s="1748"/>
      <c r="I3729" s="1747" t="s">
        <v>80</v>
      </c>
      <c r="J3729" s="1749"/>
      <c r="K3729" s="2067" t="s">
        <v>42</v>
      </c>
      <c r="L3729" s="2068"/>
      <c r="M3729" s="2067" t="s">
        <v>92</v>
      </c>
      <c r="N3729" s="1753"/>
      <c r="O3729" s="1752" t="s">
        <v>40</v>
      </c>
      <c r="P3729" s="1753"/>
      <c r="Q3729" s="2069" t="s">
        <v>44</v>
      </c>
      <c r="R3729" s="610"/>
    </row>
    <row r="3730" spans="8:8" ht="33.75" customHeight="1">
      <c r="A3730" s="1954"/>
      <c r="B3730" s="1986" t="s">
        <v>70</v>
      </c>
      <c r="C3730" s="1577"/>
      <c r="D3730" s="1578"/>
      <c r="E3730" s="1579"/>
      <c r="F3730" s="1755">
        <f>IF($L3710="TC",0,IF($L3710="Nso",0,VLOOKUP($A3706,'Result Entry'!$B$9:$FW$108,171,0)))</f>
        <v>0.0</v>
      </c>
      <c r="G3730" s="2070"/>
      <c r="H3730" s="1756"/>
      <c r="I3730" s="2071">
        <f>IF($L3710="TC",0,IF($L3710="Nso",0,VLOOKUP($A3706,'Result Entry'!$B$9:$FW$108,172,0)))</f>
        <v>0.0</v>
      </c>
      <c r="J3730" s="2072"/>
      <c r="K3730" s="2073">
        <f>IF($L3710="TC",0,IF($L3710="Nso",0,VLOOKUP($A3706,'Result Entry'!$B$9:$FW$108,173,0)))</f>
        <v>0.0</v>
      </c>
      <c r="L3730" s="2074"/>
      <c r="M3730" s="2075" t="str">
        <f>IF($L3710="TC",0,IF($L3710="Nso",0,VLOOKUP($A3706,'Result Entry'!$B$9:$FW$108,174,0)))</f>
        <v/>
      </c>
      <c r="N3730" s="2076"/>
      <c r="O3730" s="1535" t="str">
        <f>VLOOKUP($A3706,'Result Entry'!$B$9:$FW$108,175,0)</f>
        <v/>
      </c>
      <c r="P3730" s="1534"/>
      <c r="Q3730" s="2077" t="str">
        <f>IF($L3710="TC",0,IF($L3710="Nso",0,VLOOKUP($A3706,'Result Entry'!$B$9:$FW$108,177,0)))</f>
        <v/>
      </c>
      <c r="R3730" s="610"/>
    </row>
    <row r="3731" spans="8:8" ht="33.75" customHeight="1">
      <c r="A3731" s="1954"/>
      <c r="B3731" s="1986" t="s">
        <v>70</v>
      </c>
      <c r="C3731" s="2078" t="s">
        <v>59</v>
      </c>
      <c r="D3731" s="2079"/>
      <c r="E3731" s="2079"/>
      <c r="F3731" s="2079"/>
      <c r="G3731" s="2079"/>
      <c r="H3731" s="2079"/>
      <c r="I3731" s="2080"/>
      <c r="J3731" s="1592" t="s">
        <v>60</v>
      </c>
      <c r="K3731" s="1592"/>
      <c r="L3731" s="1592"/>
      <c r="M3731" s="1593"/>
      <c r="N3731" s="1760">
        <f>VLOOKUP($A3706,'Result Entry'!$B$9:$FW$108,168,0)</f>
        <v>0.0</v>
      </c>
      <c r="O3731" s="1761"/>
      <c r="P3731" s="2081" t="s">
        <v>38</v>
      </c>
      <c r="Q3731" s="2082"/>
      <c r="R3731" s="610"/>
    </row>
    <row r="3732" spans="8:8" ht="33.75" customHeight="1">
      <c r="A3732" s="1954"/>
      <c r="B3732" s="1986" t="s">
        <v>70</v>
      </c>
      <c r="C3732" s="1598" t="s">
        <v>244</v>
      </c>
      <c r="D3732" s="1599"/>
      <c r="E3732" s="1599"/>
      <c r="F3732" s="2083" t="s">
        <v>158</v>
      </c>
      <c r="G3732" s="2084"/>
      <c r="H3732" s="2085"/>
      <c r="I3732" s="2086" t="s">
        <v>242</v>
      </c>
      <c r="J3732" s="1603" t="s">
        <v>61</v>
      </c>
      <c r="K3732" s="1603"/>
      <c r="L3732" s="1603"/>
      <c r="M3732" s="1604"/>
      <c r="N3732" s="1762">
        <f>VLOOKUP($A3706,'Result Entry'!$B$9:$FW$108,169,0)</f>
        <v>0.0</v>
      </c>
      <c r="O3732" s="1763"/>
      <c r="P3732" s="1607" t="str">
        <f>VLOOKUP($A3706,'Result Entry'!$B$9:$FW$108,170,0)</f>
        <v/>
      </c>
      <c r="Q3732" s="2087"/>
      <c r="R3732" s="610"/>
    </row>
    <row r="3733" spans="8:8" ht="33.75" customHeight="1">
      <c r="A3733" s="1954"/>
      <c r="B3733" s="1986" t="s">
        <v>70</v>
      </c>
      <c r="C3733" s="1598"/>
      <c r="D3733" s="1599"/>
      <c r="E3733" s="1599"/>
      <c r="F3733" s="2088"/>
      <c r="G3733" s="2089"/>
      <c r="H3733" s="2090"/>
      <c r="I3733" s="2091" t="s">
        <v>100</v>
      </c>
      <c r="J3733" s="1612" t="s">
        <v>62</v>
      </c>
      <c r="K3733" s="1612"/>
      <c r="L3733" s="1612"/>
      <c r="M3733" s="1613"/>
      <c r="N3733" s="2092">
        <f>IF($L3710="TC","Transferred",IF($L3710="Nso","NameSeparated",VLOOKUP($A3706,'Result Entry'!$B$9:$FW$108,178,0)))</f>
        <v>0.0</v>
      </c>
      <c r="O3733" s="2092"/>
      <c r="P3733" s="2092"/>
      <c r="Q3733" s="2093"/>
      <c r="R3733" s="610"/>
    </row>
    <row r="3734" spans="8:8" ht="33.75" customHeight="1">
      <c r="A3734" s="1954"/>
      <c r="B3734" s="1986" t="s">
        <v>70</v>
      </c>
      <c r="C3734" s="1766" t="str">
        <f>'Result Entry'!$DU$3</f>
        <v>Foundation Of Information Tech.</v>
      </c>
      <c r="D3734" s="1767"/>
      <c r="E3734" s="1768"/>
      <c r="F3734" s="1769" t="str">
        <f>IF(OR($L3710="TC",$L3710="Nso"),"",VLOOKUP($A3706,'Result Entry'!$B$9:$GS$108,196,0))</f>
        <v>0/200</v>
      </c>
      <c r="G3734" s="1769"/>
      <c r="H3734" s="1769"/>
      <c r="I3734" s="1770" t="str">
        <f>IF(F3734="","",VLOOKUP($A3706,'Result Entry'!$B$9:$GS$108,137,0))</f>
        <v/>
      </c>
      <c r="J3734" s="1621" t="s">
        <v>72</v>
      </c>
      <c r="K3734" s="1621"/>
      <c r="L3734" s="1621"/>
      <c r="M3734" s="1622"/>
      <c r="N3734" s="2094">
        <f>'Result Entry'!$T$2</f>
        <v>45041.0</v>
      </c>
      <c r="O3734" s="2095"/>
      <c r="P3734" s="2095"/>
      <c r="Q3734" s="2096"/>
      <c r="R3734" s="610"/>
    </row>
    <row r="3735" spans="8:8" ht="33.75" customHeight="1">
      <c r="A3735" s="1954"/>
      <c r="B3735" s="1986" t="s">
        <v>70</v>
      </c>
      <c r="C3735" s="1774" t="str">
        <f>'Result Entry'!$EI$3</f>
        <v>G.I.A.I.-II</v>
      </c>
      <c r="D3735" s="1775"/>
      <c r="E3735" s="1776"/>
      <c r="F3735" s="1769" t="str">
        <f>IF(OR($L3710="TC",$L3710="Nso"),"",VLOOKUP($A3706,'Result Entry'!$B$9:$GS$108,200,0))</f>
        <v>0/200</v>
      </c>
      <c r="G3735" s="1769"/>
      <c r="H3735" s="1769"/>
      <c r="I3735" s="1770" t="str">
        <f>IF(F3735="","",VLOOKUP($A3706,'Result Entry'!$B$9:$GS$108,149,0))</f>
        <v/>
      </c>
      <c r="J3735" s="1626"/>
      <c r="K3735" s="1627"/>
      <c r="L3735" s="1627"/>
      <c r="M3735" s="1627"/>
      <c r="N3735" s="1627"/>
      <c r="O3735" s="1627"/>
      <c r="P3735" s="1627"/>
      <c r="Q3735" s="2097"/>
      <c r="R3735" s="610"/>
    </row>
    <row r="3736" spans="8:8" ht="33.75" customHeight="1">
      <c r="A3736" s="1954"/>
      <c r="B3736" s="1986" t="s">
        <v>70</v>
      </c>
      <c r="C3736" s="1774" t="str">
        <f>'Result Entry'!$EU$3</f>
        <v>SOC.SER.PLAN</v>
      </c>
      <c r="D3736" s="1775"/>
      <c r="E3736" s="1776"/>
      <c r="F3736" s="1769" t="str">
        <f>IF(OR($L3710="TC",$L3710="Nso"),"",VLOOKUP($A3706,'Result Entry'!$B$9:$HS$108,204,0))</f>
        <v>0/200</v>
      </c>
      <c r="G3736" s="1769"/>
      <c r="H3736" s="1769"/>
      <c r="I3736" s="1770" t="str">
        <f>IF(F3736="","",VLOOKUP($A3706,'Result Entry'!$B$9:$GS$108,161,0))</f>
        <v/>
      </c>
      <c r="J3736" s="1629" t="s">
        <v>175</v>
      </c>
      <c r="K3736" s="2098"/>
      <c r="L3736" s="2098"/>
      <c r="M3736" s="1630"/>
      <c r="N3736" s="2099"/>
      <c r="O3736" s="2100"/>
      <c r="P3736" s="2100"/>
      <c r="Q3736" s="2101"/>
      <c r="R3736" s="610"/>
    </row>
    <row r="3737" spans="8:8" ht="33.75" customHeight="1">
      <c r="A3737" s="1954"/>
      <c r="B3737" s="1986" t="s">
        <v>70</v>
      </c>
      <c r="C3737" s="1774" t="str">
        <f>'Result Entry'!$FG$3</f>
        <v>Jeewan Kaushal</v>
      </c>
      <c r="D3737" s="1775"/>
      <c r="E3737" s="1776"/>
      <c r="F3737" s="1769" t="str">
        <f>IF(OR($L3710="TC",$L3710="Nso"),"",VLOOKUP($A3706,'Result Entry'!$B$9:$HS$108,208,0))</f>
        <v>0/100</v>
      </c>
      <c r="G3737" s="1769"/>
      <c r="H3737" s="1769"/>
      <c r="I3737" s="1770" t="str">
        <f>IF(F3737="","",VLOOKUP($A3706,'Result Entry'!$B$9:$HS$108,167,0))</f>
        <v/>
      </c>
      <c r="J3737" s="1629" t="s">
        <v>149</v>
      </c>
      <c r="K3737" s="2098"/>
      <c r="L3737" s="2098"/>
      <c r="M3737" s="1630"/>
      <c r="N3737" s="1630"/>
      <c r="O3737" s="1630"/>
      <c r="P3737" s="1630"/>
      <c r="Q3737" s="2102"/>
      <c r="R3737" s="610"/>
    </row>
    <row r="3738" spans="8:8" ht="33.75" customHeight="1">
      <c r="A3738" s="1954"/>
      <c r="B3738" s="1986" t="s">
        <v>70</v>
      </c>
      <c r="C3738" s="1777" t="s">
        <v>181</v>
      </c>
      <c r="D3738" s="1778"/>
      <c r="E3738" s="1779"/>
      <c r="F3738" s="2103" t="s">
        <v>182</v>
      </c>
      <c r="G3738" s="2104"/>
      <c r="H3738" s="2105"/>
      <c r="I3738" s="1782" t="s">
        <v>31</v>
      </c>
      <c r="J3738" s="1629" t="s">
        <v>176</v>
      </c>
      <c r="K3738" s="2098"/>
      <c r="L3738" s="2098"/>
      <c r="M3738" s="1630"/>
      <c r="N3738" s="1630"/>
      <c r="O3738" s="1630"/>
      <c r="P3738" s="1630"/>
      <c r="Q3738" s="2102"/>
      <c r="R3738" s="610"/>
    </row>
    <row r="3739" spans="8:8" ht="33.75" customHeight="1">
      <c r="A3739" s="1954"/>
      <c r="B3739" s="1986" t="s">
        <v>70</v>
      </c>
      <c r="C3739" s="1783"/>
      <c r="D3739" s="1784"/>
      <c r="E3739" s="1785"/>
      <c r="F3739" s="1786" t="s">
        <v>245</v>
      </c>
      <c r="G3739" s="2106"/>
      <c r="H3739" s="1787"/>
      <c r="I3739" s="1788" t="s">
        <v>63</v>
      </c>
      <c r="J3739" s="1647" t="s">
        <v>68</v>
      </c>
      <c r="K3739" s="1648"/>
      <c r="L3739" s="1648"/>
      <c r="M3739" s="1648"/>
      <c r="N3739" s="1648"/>
      <c r="O3739" s="1648"/>
      <c r="P3739" s="1648"/>
      <c r="Q3739" s="2107"/>
      <c r="R3739" s="610"/>
    </row>
    <row r="3740" spans="8:8" ht="33.75" customHeight="1">
      <c r="A3740" s="1954"/>
      <c r="B3740" s="1986" t="s">
        <v>70</v>
      </c>
      <c r="C3740" s="1783"/>
      <c r="D3740" s="1784"/>
      <c r="E3740" s="1785"/>
      <c r="F3740" s="1786" t="s">
        <v>246</v>
      </c>
      <c r="G3740" s="2106"/>
      <c r="H3740" s="1787"/>
      <c r="I3740" s="1788" t="s">
        <v>64</v>
      </c>
      <c r="J3740" s="1650"/>
      <c r="K3740" s="1651"/>
      <c r="L3740" s="1651"/>
      <c r="M3740" s="1651"/>
      <c r="N3740" s="1651"/>
      <c r="O3740" s="1651"/>
      <c r="P3740" s="1651"/>
      <c r="Q3740" s="2108"/>
      <c r="R3740" s="610"/>
    </row>
    <row r="3741" spans="8:8" ht="33.75" customHeight="1">
      <c r="A3741" s="1954"/>
      <c r="B3741" s="1986" t="s">
        <v>70</v>
      </c>
      <c r="C3741" s="1783"/>
      <c r="D3741" s="1784"/>
      <c r="E3741" s="1785"/>
      <c r="F3741" s="1786" t="s">
        <v>247</v>
      </c>
      <c r="G3741" s="2106"/>
      <c r="H3741" s="1787"/>
      <c r="I3741" s="1788" t="s">
        <v>66</v>
      </c>
      <c r="J3741" s="1650"/>
      <c r="K3741" s="1651"/>
      <c r="L3741" s="1651"/>
      <c r="M3741" s="1651"/>
      <c r="N3741" s="1651"/>
      <c r="O3741" s="1651"/>
      <c r="P3741" s="1651"/>
      <c r="Q3741" s="2108"/>
      <c r="R3741" s="610"/>
    </row>
    <row r="3742" spans="8:8" ht="33.75" customHeight="1">
      <c r="A3742" s="1954"/>
      <c r="B3742" s="1986" t="s">
        <v>70</v>
      </c>
      <c r="C3742" s="1783"/>
      <c r="D3742" s="1784"/>
      <c r="E3742" s="1785"/>
      <c r="F3742" s="1786" t="s">
        <v>248</v>
      </c>
      <c r="G3742" s="2106"/>
      <c r="H3742" s="1787"/>
      <c r="I3742" s="1788" t="s">
        <v>65</v>
      </c>
      <c r="J3742" s="1653" t="s">
        <v>81</v>
      </c>
      <c r="K3742" s="1654"/>
      <c r="L3742" s="1654"/>
      <c r="M3742" s="1654"/>
      <c r="N3742" s="1654"/>
      <c r="O3742" s="1654"/>
      <c r="P3742" s="1654"/>
      <c r="Q3742" s="2109"/>
      <c r="R3742" s="610"/>
    </row>
    <row r="3743" spans="8:8" ht="33.75" customHeight="1">
      <c r="A3743" s="1954"/>
      <c r="B3743" s="2110" t="s">
        <v>70</v>
      </c>
      <c r="C3743" s="2111"/>
      <c r="D3743" s="2112"/>
      <c r="E3743" s="2113"/>
      <c r="F3743" s="2114"/>
      <c r="G3743" s="2115"/>
      <c r="H3743" s="2115"/>
      <c r="I3743" s="2116"/>
      <c r="J3743" s="2117"/>
      <c r="K3743" s="2118"/>
      <c r="L3743" s="2118"/>
      <c r="M3743" s="2118"/>
      <c r="N3743" s="2118"/>
      <c r="O3743" s="2118"/>
      <c r="P3743" s="2118"/>
      <c r="Q3743" s="2119"/>
      <c r="R3743" s="610"/>
    </row>
    <row r="3744" spans="8:8" s="927" ht="48.75" customFormat="1" customHeight="1">
      <c r="A3744" s="1439"/>
      <c r="B3744" s="2120"/>
      <c r="C3744" s="2120"/>
      <c r="D3744" s="2120"/>
      <c r="E3744" s="2120"/>
      <c r="F3744" s="2120"/>
      <c r="G3744" s="2120"/>
      <c r="H3744" s="2120"/>
      <c r="I3744" s="2120"/>
      <c r="J3744" s="2120"/>
      <c r="K3744" s="2120"/>
      <c r="L3744" s="2120"/>
      <c r="M3744" s="2120"/>
      <c r="N3744" s="2120"/>
      <c r="O3744" s="2120"/>
      <c r="P3744" s="2120"/>
      <c r="Q3744" s="2120"/>
      <c r="R3744" s="610"/>
    </row>
    <row r="3745" spans="8:8" ht="9.75" customHeight="1">
      <c r="A3745" s="1949">
        <f>A3706+1</f>
        <v>97.0</v>
      </c>
      <c r="B3745" s="1949"/>
      <c r="C3745" s="1949"/>
      <c r="D3745" s="1949"/>
      <c r="E3745" s="1949"/>
      <c r="F3745" s="1949"/>
      <c r="G3745" s="1949"/>
      <c r="H3745" s="1949"/>
      <c r="I3745" s="1949"/>
      <c r="J3745" s="1949"/>
      <c r="K3745" s="1949"/>
      <c r="L3745" s="1949"/>
      <c r="M3745" s="1949"/>
      <c r="N3745" s="1949"/>
      <c r="O3745" s="1949"/>
      <c r="P3745" s="1949"/>
      <c r="Q3745" s="1949"/>
      <c r="R3745" s="1949"/>
    </row>
    <row r="3746" spans="8:8" ht="16.5" customHeight="1">
      <c r="A3746" s="1950"/>
      <c r="B3746" s="1951" t="s">
        <v>51</v>
      </c>
      <c r="C3746" s="1952"/>
      <c r="D3746" s="1952"/>
      <c r="E3746" s="1952"/>
      <c r="F3746" s="1952"/>
      <c r="G3746" s="1952"/>
      <c r="H3746" s="1952"/>
      <c r="I3746" s="1952"/>
      <c r="J3746" s="1952"/>
      <c r="K3746" s="1952"/>
      <c r="L3746" s="1952"/>
      <c r="M3746" s="1952"/>
      <c r="N3746" s="1952"/>
      <c r="O3746" s="1952"/>
      <c r="P3746" s="1952"/>
      <c r="Q3746" s="1953"/>
      <c r="R3746" s="610"/>
    </row>
    <row r="3747" spans="8:8" ht="62.25" customHeight="1">
      <c r="A3747" s="1954"/>
      <c r="B3747" s="1955"/>
      <c r="C3747" s="1956"/>
      <c r="D3747" s="1957" t="str">
        <f>Master!$E$8</f>
        <v>Govt. Sr. Secondary School </v>
      </c>
      <c r="E3747" s="1958"/>
      <c r="F3747" s="1958"/>
      <c r="G3747" s="1958"/>
      <c r="H3747" s="1958"/>
      <c r="I3747" s="1958"/>
      <c r="J3747" s="1958"/>
      <c r="K3747" s="1958"/>
      <c r="L3747" s="1958"/>
      <c r="M3747" s="1958"/>
      <c r="N3747" s="1958"/>
      <c r="O3747" s="1958"/>
      <c r="P3747" s="1958"/>
      <c r="Q3747" s="1959"/>
      <c r="R3747" s="610"/>
    </row>
    <row r="3748" spans="8:8" ht="33.0" customHeight="1">
      <c r="A3748" s="1954"/>
      <c r="B3748" s="1960"/>
      <c r="C3748" s="1961"/>
      <c r="D3748" s="1962" t="str">
        <f>Master!$E$11</f>
        <v>P.S.-Bapini (Jodhpur)</v>
      </c>
      <c r="E3748" s="1962"/>
      <c r="F3748" s="1962"/>
      <c r="G3748" s="1962"/>
      <c r="H3748" s="1962"/>
      <c r="I3748" s="1962"/>
      <c r="J3748" s="1962"/>
      <c r="K3748" s="1962"/>
      <c r="L3748" s="1962"/>
      <c r="M3748" s="1962"/>
      <c r="N3748" s="1962"/>
      <c r="O3748" s="1962"/>
      <c r="P3748" s="1962"/>
      <c r="Q3748" s="1963"/>
      <c r="R3748" s="610"/>
    </row>
    <row r="3749" spans="8:8" ht="21.75" customHeight="1">
      <c r="A3749" s="1954"/>
      <c r="B3749" s="1964"/>
      <c r="C3749" s="1965" t="s">
        <v>151</v>
      </c>
      <c r="D3749" s="1966"/>
      <c r="E3749" s="1966"/>
      <c r="F3749" s="1966"/>
      <c r="G3749" s="1966"/>
      <c r="H3749" s="1967"/>
      <c r="I3749" s="1968" t="s">
        <v>128</v>
      </c>
      <c r="J3749" s="1969"/>
      <c r="K3749" s="1969"/>
      <c r="L3749" s="1970">
        <f>VLOOKUP(A3745,'Result Entry'!$B$6:$K$108,6,0)</f>
        <v>0.0</v>
      </c>
      <c r="M3749" s="1971"/>
      <c r="N3749" s="1972" t="s">
        <v>69</v>
      </c>
      <c r="O3749" s="1973"/>
      <c r="P3749" s="1974">
        <f>Master!$E$14</f>
        <v>8.151106901E9</v>
      </c>
      <c r="Q3749" s="1975"/>
      <c r="R3749" s="610"/>
    </row>
    <row r="3750" spans="8:8" ht="21.75" customHeight="1">
      <c r="A3750" s="1954"/>
      <c r="B3750" s="1976"/>
      <c r="C3750" s="1965"/>
      <c r="D3750" s="1966"/>
      <c r="E3750" s="1966"/>
      <c r="F3750" s="1966"/>
      <c r="G3750" s="1966"/>
      <c r="H3750" s="1967"/>
      <c r="I3750" s="1968"/>
      <c r="J3750" s="1969"/>
      <c r="K3750" s="1969"/>
      <c r="L3750" s="1970"/>
      <c r="M3750" s="1971"/>
      <c r="N3750" s="1470" t="s">
        <v>67</v>
      </c>
      <c r="O3750" s="1471"/>
      <c r="P3750" s="1472"/>
      <c r="Q3750" s="1977"/>
      <c r="R3750" s="610"/>
    </row>
    <row r="3751" spans="8:8" ht="21.75" customHeight="1">
      <c r="A3751" s="1954"/>
      <c r="B3751" s="1976"/>
      <c r="C3751" s="1978"/>
      <c r="D3751" s="1979"/>
      <c r="E3751" s="1979"/>
      <c r="F3751" s="1979"/>
      <c r="G3751" s="1979"/>
      <c r="H3751" s="1980"/>
      <c r="I3751" s="1981"/>
      <c r="J3751" s="1982"/>
      <c r="K3751" s="1982"/>
      <c r="L3751" s="1983"/>
      <c r="M3751" s="1984"/>
      <c r="N3751" s="1479" t="s">
        <v>52</v>
      </c>
      <c r="O3751" s="1480"/>
      <c r="P3751" s="1481" t="str">
        <f>Master!$E$6</f>
        <v>2022-23</v>
      </c>
      <c r="Q3751" s="1985"/>
      <c r="R3751" s="610"/>
    </row>
    <row r="3752" spans="8:8" ht="33.75" customHeight="1">
      <c r="A3752" s="1954"/>
      <c r="B3752" s="1986" t="s">
        <v>70</v>
      </c>
      <c r="C3752" s="1677" t="s">
        <v>21</v>
      </c>
      <c r="D3752" s="1678"/>
      <c r="E3752" s="1678"/>
      <c r="F3752" s="1678"/>
      <c r="G3752" s="1679"/>
      <c r="H3752" s="1680" t="s">
        <v>150</v>
      </c>
      <c r="I3752" s="1681">
        <f>VLOOKUP($A3745,'Result Entry'!$B$9:$FW$108,4,0)</f>
        <v>0.0</v>
      </c>
      <c r="J3752" s="1681"/>
      <c r="K3752" s="1681"/>
      <c r="L3752" s="1681"/>
      <c r="M3752" s="1681"/>
      <c r="N3752" s="1681"/>
      <c r="O3752" s="1681"/>
      <c r="P3752" s="1681"/>
      <c r="Q3752" s="1987"/>
      <c r="R3752" s="610"/>
    </row>
    <row r="3753" spans="8:8" ht="33.75" customHeight="1">
      <c r="A3753" s="1954"/>
      <c r="B3753" s="1986" t="s">
        <v>70</v>
      </c>
      <c r="C3753" s="1683" t="s">
        <v>23</v>
      </c>
      <c r="D3753" s="1684"/>
      <c r="E3753" s="1684"/>
      <c r="F3753" s="1684"/>
      <c r="G3753" s="1685"/>
      <c r="H3753" s="1686" t="s">
        <v>150</v>
      </c>
      <c r="I3753" s="1687">
        <f>VLOOKUP($A3745,'Result Entry'!$B$9:$FW$108,7,0)</f>
        <v>0.0</v>
      </c>
      <c r="J3753" s="1687"/>
      <c r="K3753" s="1687"/>
      <c r="L3753" s="1687"/>
      <c r="M3753" s="1687"/>
      <c r="N3753" s="1687"/>
      <c r="O3753" s="1687"/>
      <c r="P3753" s="1687"/>
      <c r="Q3753" s="1988"/>
      <c r="R3753" s="610"/>
    </row>
    <row r="3754" spans="8:8" ht="33.75" customHeight="1">
      <c r="A3754" s="1954"/>
      <c r="B3754" s="1986" t="s">
        <v>70</v>
      </c>
      <c r="C3754" s="1683" t="s">
        <v>24</v>
      </c>
      <c r="D3754" s="1684"/>
      <c r="E3754" s="1684"/>
      <c r="F3754" s="1684"/>
      <c r="G3754" s="1685"/>
      <c r="H3754" s="1686" t="s">
        <v>150</v>
      </c>
      <c r="I3754" s="1687">
        <f>VLOOKUP($A3745,'Result Entry'!$B$9:$FW$108,8,0)</f>
        <v>0.0</v>
      </c>
      <c r="J3754" s="1687"/>
      <c r="K3754" s="1687"/>
      <c r="L3754" s="1687"/>
      <c r="M3754" s="1687"/>
      <c r="N3754" s="1687"/>
      <c r="O3754" s="1687"/>
      <c r="P3754" s="1687"/>
      <c r="Q3754" s="1988"/>
      <c r="R3754" s="610"/>
    </row>
    <row r="3755" spans="8:8" ht="33.75" customHeight="1">
      <c r="A3755" s="1954"/>
      <c r="B3755" s="1986" t="s">
        <v>70</v>
      </c>
      <c r="C3755" s="1683" t="s">
        <v>53</v>
      </c>
      <c r="D3755" s="1684"/>
      <c r="E3755" s="1684"/>
      <c r="F3755" s="1684"/>
      <c r="G3755" s="1685"/>
      <c r="H3755" s="1686" t="s">
        <v>150</v>
      </c>
      <c r="I3755" s="1687">
        <f>VLOOKUP($A3745,'Result Entry'!$B$9:$FW$108,9,0)</f>
        <v>0.0</v>
      </c>
      <c r="J3755" s="1687"/>
      <c r="K3755" s="1687"/>
      <c r="L3755" s="1687"/>
      <c r="M3755" s="1687"/>
      <c r="N3755" s="1687"/>
      <c r="O3755" s="1687"/>
      <c r="P3755" s="1687"/>
      <c r="Q3755" s="1988"/>
      <c r="R3755" s="610"/>
    </row>
    <row r="3756" spans="8:8" ht="33.75" customHeight="1">
      <c r="A3756" s="1954"/>
      <c r="B3756" s="1986" t="s">
        <v>70</v>
      </c>
      <c r="C3756" s="1683" t="s">
        <v>54</v>
      </c>
      <c r="D3756" s="1684"/>
      <c r="E3756" s="1684"/>
      <c r="F3756" s="1684"/>
      <c r="G3756" s="1685"/>
      <c r="H3756" s="1686" t="s">
        <v>150</v>
      </c>
      <c r="I3756" s="1689" t="str">
        <f>CONCATENATE('Result Entry'!$G$4,'Result Entry'!$J$4)</f>
        <v>11(A)</v>
      </c>
      <c r="J3756" s="1687"/>
      <c r="K3756" s="1687"/>
      <c r="L3756" s="1687"/>
      <c r="M3756" s="1687"/>
      <c r="N3756" s="1687"/>
      <c r="O3756" s="1687"/>
      <c r="P3756" s="1687"/>
      <c r="Q3756" s="1988"/>
      <c r="R3756" s="610"/>
    </row>
    <row r="3757" spans="8:8" ht="33.75" customHeight="1">
      <c r="A3757" s="1954"/>
      <c r="B3757" s="1986" t="s">
        <v>70</v>
      </c>
      <c r="C3757" s="1742" t="s">
        <v>26</v>
      </c>
      <c r="D3757" s="1763"/>
      <c r="E3757" s="1763"/>
      <c r="F3757" s="1763"/>
      <c r="G3757" s="1989"/>
      <c r="H3757" s="1693" t="s">
        <v>150</v>
      </c>
      <c r="I3757" s="1694">
        <f>VLOOKUP($A3745,'Result Entry'!$B$9:$FW$108,10,0)</f>
        <v>0.0</v>
      </c>
      <c r="J3757" s="1694"/>
      <c r="K3757" s="1694"/>
      <c r="L3757" s="1694"/>
      <c r="M3757" s="1694"/>
      <c r="N3757" s="1694"/>
      <c r="O3757" s="1694"/>
      <c r="P3757" s="1694"/>
      <c r="Q3757" s="1990"/>
      <c r="R3757" s="610"/>
    </row>
    <row r="3758" spans="8:8" ht="33.75" customHeight="1">
      <c r="A3758" s="1954"/>
      <c r="B3758" s="1986" t="s">
        <v>70</v>
      </c>
      <c r="C3758" s="1991" t="s">
        <v>244</v>
      </c>
      <c r="D3758" s="1992"/>
      <c r="E3758" s="1993" t="s">
        <v>73</v>
      </c>
      <c r="F3758" s="1994" t="s">
        <v>74</v>
      </c>
      <c r="G3758" s="1994" t="s">
        <v>230</v>
      </c>
      <c r="H3758" s="1995" t="s">
        <v>169</v>
      </c>
      <c r="I3758" s="1701" t="s">
        <v>56</v>
      </c>
      <c r="J3758" s="1996"/>
      <c r="K3758" s="1996"/>
      <c r="L3758" s="1997" t="s">
        <v>231</v>
      </c>
      <c r="M3758" s="1998" t="s">
        <v>85</v>
      </c>
      <c r="N3758" s="1998"/>
      <c r="O3758" s="1999"/>
      <c r="P3758" s="2000" t="s">
        <v>77</v>
      </c>
      <c r="Q3758" s="2001" t="s">
        <v>99</v>
      </c>
      <c r="R3758" s="610"/>
    </row>
    <row r="3759" spans="8:8" ht="33.75" customHeight="1">
      <c r="A3759" s="1954"/>
      <c r="B3759" s="1986" t="s">
        <v>70</v>
      </c>
      <c r="C3759" s="2002"/>
      <c r="D3759" s="2003"/>
      <c r="E3759" s="2004"/>
      <c r="F3759" s="2005"/>
      <c r="G3759" s="2005"/>
      <c r="H3759" s="2006"/>
      <c r="I3759" s="2007" t="s">
        <v>233</v>
      </c>
      <c r="J3759" s="2008" t="s">
        <v>87</v>
      </c>
      <c r="K3759" s="2009" t="s">
        <v>109</v>
      </c>
      <c r="L3759" s="2010"/>
      <c r="M3759" s="2007" t="s">
        <v>233</v>
      </c>
      <c r="N3759" s="2008" t="s">
        <v>87</v>
      </c>
      <c r="O3759" s="2011" t="s">
        <v>110</v>
      </c>
      <c r="P3759" s="2012"/>
      <c r="Q3759" s="2013"/>
      <c r="R3759" s="610"/>
    </row>
    <row r="3760" spans="8:8" s="2014" ht="33.75" customFormat="1" customHeight="1">
      <c r="A3760" s="1954"/>
      <c r="B3760" s="1986" t="s">
        <v>70</v>
      </c>
      <c r="C3760" s="2015" t="s">
        <v>57</v>
      </c>
      <c r="D3760" s="2016"/>
      <c r="E3760" s="2017">
        <f>'Result Entry'!$L$7</f>
        <v>10.0</v>
      </c>
      <c r="F3760" s="2018">
        <f>'Result Entry'!$M$7</f>
        <v>10.0</v>
      </c>
      <c r="G3760" s="2018">
        <f>'Result Entry'!$N$7</f>
        <v>10.0</v>
      </c>
      <c r="H3760" s="2019">
        <f>SUM(E3760:G3760)</f>
        <v>30.0</v>
      </c>
      <c r="I3760" s="2020" t="s">
        <v>243</v>
      </c>
      <c r="J3760" s="2021" t="s">
        <v>243</v>
      </c>
      <c r="K3760" s="2022">
        <f>'Result Entry'!$P$7</f>
        <v>70.0</v>
      </c>
      <c r="L3760" s="2023">
        <f>SUM(H3760,K3760)</f>
        <v>100.0</v>
      </c>
      <c r="M3760" s="2020" t="s">
        <v>243</v>
      </c>
      <c r="N3760" s="2021" t="s">
        <v>243</v>
      </c>
      <c r="O3760" s="2019">
        <f>'Result Entry'!$R$7</f>
        <v>100.0</v>
      </c>
      <c r="P3760" s="2024">
        <f>SUM(L3760,O3760)</f>
        <v>200.0</v>
      </c>
      <c r="Q3760" s="2025"/>
      <c r="R3760" s="610"/>
    </row>
    <row r="3761" spans="8:8" s="1538" ht="33.75" customFormat="1" customHeight="1">
      <c r="A3761" s="1954"/>
      <c r="B3761" s="1986" t="s">
        <v>70</v>
      </c>
      <c r="C3761" s="1540" t="str">
        <f>'Result Entry'!$L$3</f>
        <v>HINDI Comp.</v>
      </c>
      <c r="D3761" s="1541"/>
      <c r="E3761" s="1728">
        <f>IF($L3749="TC",0,IF($L3749="Nso",0,VLOOKUP($A3745,'Result Entry'!$B$9:$FW$108,11,0)))</f>
        <v>0.0</v>
      </c>
      <c r="F3761" s="1729">
        <f>IF($L3749="TC",0,IF($L3749="Nso",0,VLOOKUP($A3745,'Result Entry'!$B$9:$FW$108,12,0)))</f>
        <v>0.0</v>
      </c>
      <c r="G3761" s="1729">
        <f>IF($L3749="TC",0,IF($L3749="Nso",0,VLOOKUP($A3745,'Result Entry'!$B$9:$FW$108,13,0)))</f>
        <v>0.0</v>
      </c>
      <c r="H3761" s="2026">
        <f>SUM(E3761:G3761)</f>
        <v>0.0</v>
      </c>
      <c r="I3761" s="2027" t="str">
        <f>CONCATENATE(U3761,"/",'Result Entry'!$P$7)</f>
        <v>0/70</v>
      </c>
      <c r="J3761" s="2028" t="str">
        <f>IF(V3761=0,"--",CONCATENATE(V3761,"/"))</f>
        <v>--</v>
      </c>
      <c r="K3761" s="2029">
        <f>SUM(U3761:V3761)</f>
        <v>0.0</v>
      </c>
      <c r="L3761" s="2030">
        <f>SUM(H3761,K3761)</f>
        <v>0.0</v>
      </c>
      <c r="M3761" s="2027" t="str">
        <f>CONCATENATE(W3761,"/",'Result Entry'!$R$7)</f>
        <v>0/100</v>
      </c>
      <c r="N3761" s="2028" t="str">
        <f>IF(X3761=0,"--",CONCATENATE(X3761,"/"))</f>
        <v>--</v>
      </c>
      <c r="O3761" s="2031">
        <f>SUM(W3761:X3761)</f>
        <v>0.0</v>
      </c>
      <c r="P3761" s="1734">
        <f>SUM(L3761,O3761)</f>
        <v>0.0</v>
      </c>
      <c r="Q3761" s="2032" t="str">
        <f>IF($L3749="TC",0,IF($L3749="Nso",0,VLOOKUP($A3745,'Result Entry'!$B$9:$FW$108,24,0)))</f>
        <v/>
      </c>
      <c r="R3761" s="610"/>
      <c r="U3761" s="2033">
        <f>IF($L3749="TC",0,IF($L3749="Nso",0,VLOOKUP($A3745,'Result Entry'!$B$9:$FW$108,15,0)))</f>
        <v>0.0</v>
      </c>
      <c r="V3761" s="2033">
        <v>0.0</v>
      </c>
      <c r="W3761" s="2033">
        <f>IF($L3749="TC",0,IF($L3749="Nso",0,VLOOKUP($A3745,'Result Entry'!$B$9:$FW$108,17,0)))</f>
        <v>0.0</v>
      </c>
      <c r="X3761" s="2033">
        <v>0.0</v>
      </c>
    </row>
    <row r="3762" spans="8:8" s="1538" ht="33.75" customFormat="1" customHeight="1">
      <c r="A3762" s="1954"/>
      <c r="B3762" s="1986" t="s">
        <v>70</v>
      </c>
      <c r="C3762" s="1551" t="str">
        <f>'Result Entry'!$Z$3</f>
        <v>ENGLISH Comp.</v>
      </c>
      <c r="D3762" s="1552"/>
      <c r="E3762" s="1728">
        <f>IF($L3749="TC",0,IF($L3749="Nso",0,VLOOKUP($A3745,'Result Entry'!$B$9:$FW$108,25,0)))</f>
        <v>0.0</v>
      </c>
      <c r="F3762" s="1729">
        <f>IF($L3749="TC",0,IF($L3749="Nso",0,VLOOKUP($A3745,'Result Entry'!$B$9:$FW$108,26,0)))</f>
        <v>0.0</v>
      </c>
      <c r="G3762" s="1729">
        <f>IF($L3749="TC",0,IF($L3749="Nso",0,VLOOKUP($A3745,'Result Entry'!$B$9:$FW$108,27,0)))</f>
        <v>0.0</v>
      </c>
      <c r="H3762" s="2034">
        <f t="shared" si="480" ref="H3762:H3767">SUM(E3762:G3762)</f>
        <v>0.0</v>
      </c>
      <c r="I3762" s="2035" t="str">
        <f>CONCATENATE(U3762,"/",'Result Entry'!$AD$7)</f>
        <v>0/70</v>
      </c>
      <c r="J3762" s="2036" t="str">
        <f>IF(V3762=0,"--",CONCATENATE(V3762,"/"))</f>
        <v>--</v>
      </c>
      <c r="K3762" s="2037">
        <f t="shared" si="481" ref="K3762:K3767">SUM(U3762:V3762)</f>
        <v>0.0</v>
      </c>
      <c r="L3762" s="2038">
        <f t="shared" si="482" ref="L3762:L3767">SUM(H3762,K3762)</f>
        <v>0.0</v>
      </c>
      <c r="M3762" s="2035" t="str">
        <f>CONCATENATE(W3762,"/",'Result Entry'!$AF$7)</f>
        <v>0/100</v>
      </c>
      <c r="N3762" s="2036" t="str">
        <f>IF(X3762=0,"--",CONCATENATE(X3762,"/"))</f>
        <v>--</v>
      </c>
      <c r="O3762" s="2031">
        <f t="shared" si="483" ref="O3762:O3767">SUM(W3762:X3762)</f>
        <v>0.0</v>
      </c>
      <c r="P3762" s="1734">
        <f t="shared" si="484" ref="P3762:P3767">SUM(L3762,O3762)</f>
        <v>0.0</v>
      </c>
      <c r="Q3762" s="2032" t="str">
        <f>IF($L3749="TC",0,IF($L3749="Nso",0,VLOOKUP($A3745,'Result Entry'!$B$9:$FW$108,38,0)))</f>
        <v/>
      </c>
      <c r="R3762" s="610"/>
      <c r="U3762" s="2039">
        <f>IF($L3749="TC",0,IF($L3749="Nso",0,VLOOKUP($A3745,'Result Entry'!$B$9:$FW$108,29,0)))</f>
        <v>0.0</v>
      </c>
      <c r="V3762" s="2039">
        <v>0.0</v>
      </c>
      <c r="W3762" s="2039">
        <f>IF($L3749="TC",0,IF($L3749="Nso",0,VLOOKUP($A3745,'Result Entry'!$B$9:$FW$108,31,0)))</f>
        <v>0.0</v>
      </c>
      <c r="X3762" s="2039">
        <v>0.0</v>
      </c>
    </row>
    <row r="3763" spans="8:8" s="1538" ht="33.75" customFormat="1" customHeight="1">
      <c r="A3763" s="1954"/>
      <c r="B3763" s="1986" t="s">
        <v>70</v>
      </c>
      <c r="C3763" s="1551">
        <f>IF(Y3763&gt;=1,'Result Entry'!$AO$3,0)</f>
        <v>0.0</v>
      </c>
      <c r="D3763" s="1552"/>
      <c r="E3763" s="1728">
        <f>IF($L3749="TC",0,IF($L3749="Nso",0,VLOOKUP($A3745,'Result Entry'!$B$9:$FW$108,40,0)))</f>
        <v>0.0</v>
      </c>
      <c r="F3763" s="1729">
        <f>IF($L3749="TC",0,IF($L3749="Nso",0,VLOOKUP($A3745,'Result Entry'!$B$9:$FW$108,41,0)))</f>
        <v>0.0</v>
      </c>
      <c r="G3763" s="1729">
        <f>IF($L3749="TC",0,IF($L3749="Nso",0,VLOOKUP($A3745,'Result Entry'!$B$9:$FW$108,42,0)))</f>
        <v>0.0</v>
      </c>
      <c r="H3763" s="2034">
        <f t="shared" si="480"/>
        <v>0.0</v>
      </c>
      <c r="I3763" s="2035" t="str">
        <f>CONCATENATE(U3763,"/",'Result Entry'!$AS$7)</f>
        <v>0/40</v>
      </c>
      <c r="J3763" s="2036" t="str">
        <f>IF(V3763=0,"--",CONCATENATE(V3763,"/",'Result Entry'!$AT$7))</f>
        <v>--</v>
      </c>
      <c r="K3763" s="2037">
        <f t="shared" si="481"/>
        <v>0.0</v>
      </c>
      <c r="L3763" s="2038">
        <f t="shared" si="482"/>
        <v>0.0</v>
      </c>
      <c r="M3763" s="2035" t="str">
        <f>CONCATENATE(W3763,"/",'Result Entry'!$AW$7)</f>
        <v>0/100</v>
      </c>
      <c r="N3763" s="2036" t="str">
        <f>IF(X3763=0,"--",CONCATENATE(X3763,"/",'Result Entry'!$AX$7))</f>
        <v>--</v>
      </c>
      <c r="O3763" s="2031">
        <f t="shared" si="483"/>
        <v>0.0</v>
      </c>
      <c r="P3763" s="1734">
        <f t="shared" si="484"/>
        <v>0.0</v>
      </c>
      <c r="Q3763" s="2032" t="str">
        <f>IF($L3749="TC",0,IF($L3749="Nso",0,VLOOKUP($A3745,'Result Entry'!$B$9:$FW$108,55,0)))</f>
        <v/>
      </c>
      <c r="R3763" s="610"/>
      <c r="U3763" s="2039">
        <f>IF($L3749="TC",0,IF($L3749="Nso",0,VLOOKUP($A3745,'Result Entry'!$B$9:$FW$108,44,0)))</f>
        <v>0.0</v>
      </c>
      <c r="V3763" s="2039">
        <f>IF($L3749="TC",0,IF($L3749="Nso",0,VLOOKUP($A3745,'Result Entry'!$B$9:$FW$108,45,0)))</f>
        <v>0.0</v>
      </c>
      <c r="W3763" s="2039">
        <f>IF($L3749="TC",0,IF($L3749="Nso",0,VLOOKUP($A3745,'Result Entry'!$B$9:$FW$108,48,0)))</f>
        <v>0.0</v>
      </c>
      <c r="X3763" s="2039">
        <f>IF($L3749="TC",0,IF($L3749="Nso",0,VLOOKUP($A3745,'Result Entry'!$B$9:$FW$108,49,0)))</f>
        <v>0.0</v>
      </c>
      <c r="Y3763" s="2039">
        <f>VLOOKUP($A3745,'Result Entry'!$B$9:$FW$108,39,0)</f>
        <v>0.0</v>
      </c>
    </row>
    <row r="3764" spans="8:8" s="1538" ht="33.75" customFormat="1" customHeight="1">
      <c r="A3764" s="1954"/>
      <c r="B3764" s="1986" t="s">
        <v>70</v>
      </c>
      <c r="C3764" s="1551">
        <f>IF(Y3764&gt;=1,'Result Entry'!$BF$3,0)</f>
        <v>0.0</v>
      </c>
      <c r="D3764" s="1552"/>
      <c r="E3764" s="1728">
        <f>IF($L3749="TC",0,IF($L3749="Nso",0,VLOOKUP($A3745,'Result Entry'!$B$9:$FW$108,57,0)))</f>
        <v>0.0</v>
      </c>
      <c r="F3764" s="1729">
        <f>IF($L3749="TC",0,IF($L3749="Nso",0,VLOOKUP($A3745,'Result Entry'!$B$9:$FW$108,58,0)))</f>
        <v>0.0</v>
      </c>
      <c r="G3764" s="1729">
        <f>IF($L3749="TC",0,IF($L3749="Nso",0,VLOOKUP($A3745,'Result Entry'!$B$9:$FW$108,59,0)))</f>
        <v>0.0</v>
      </c>
      <c r="H3764" s="2034">
        <f t="shared" si="480"/>
        <v>0.0</v>
      </c>
      <c r="I3764" s="2035" t="str">
        <f>CONCATENATE(U3764,"/",'Result Entry'!$BJ$7)</f>
        <v>0/70</v>
      </c>
      <c r="J3764" s="2036" t="str">
        <f>IF(V3764=0,"--",CONCATENATE(V3764,"/",'Result Entry'!$BK$7))</f>
        <v>--</v>
      </c>
      <c r="K3764" s="2037">
        <f t="shared" si="481"/>
        <v>0.0</v>
      </c>
      <c r="L3764" s="2038">
        <f t="shared" si="482"/>
        <v>0.0</v>
      </c>
      <c r="M3764" s="2035" t="str">
        <f>CONCATENATE(W3764,"/",'Result Entry'!$BN$7)</f>
        <v>0/100</v>
      </c>
      <c r="N3764" s="2036" t="str">
        <f>IF(X3764=0,"--",CONCATENATE(X3764,"/",'Result Entry'!$BO$7))</f>
        <v>--</v>
      </c>
      <c r="O3764" s="2031">
        <f t="shared" si="483"/>
        <v>0.0</v>
      </c>
      <c r="P3764" s="1734">
        <f t="shared" si="484"/>
        <v>0.0</v>
      </c>
      <c r="Q3764" s="2032" t="str">
        <f>IF($L3749="TC",0,IF($L3749="Nso",0,VLOOKUP($A3745,'Result Entry'!$B$9:$FW$108,72,0)))</f>
        <v/>
      </c>
      <c r="R3764" s="610"/>
      <c r="U3764" s="2039">
        <f>IF($L3749="TC",0,IF($L3749="Nso",0,VLOOKUP($A3745,'Result Entry'!$B$9:$FW$108,61,0)))</f>
        <v>0.0</v>
      </c>
      <c r="V3764" s="2039">
        <f>IF($L3749="TC",0,IF($L3749="Nso",0,VLOOKUP($A3745,'Result Entry'!$B$9:$FW$108,62,0)))</f>
        <v>0.0</v>
      </c>
      <c r="W3764" s="2039">
        <f>IF($L3749="TC",0,IF($L3749="Nso",0,VLOOKUP($A3745,'Result Entry'!$B$9:$FW$108,65,0)))</f>
        <v>0.0</v>
      </c>
      <c r="X3764" s="2039">
        <f>IF($L3749="TC",0,IF($L3749="Nso",0,VLOOKUP($A3745,'Result Entry'!$B$9:$FW$108,66,0)))</f>
        <v>0.0</v>
      </c>
      <c r="Y3764" s="2039">
        <f>VLOOKUP($A3745,'Result Entry'!$B$9:$FW$108,56,0)</f>
        <v>0.0</v>
      </c>
    </row>
    <row r="3765" spans="8:8" s="1538" ht="33.75" customFormat="1" customHeight="1">
      <c r="A3765" s="1954"/>
      <c r="B3765" s="1986" t="s">
        <v>70</v>
      </c>
      <c r="C3765" s="1554">
        <f>IF(Y3765&gt;=1,'Result Entry'!$BW$3,0)</f>
        <v>0.0</v>
      </c>
      <c r="D3765" s="2040"/>
      <c r="E3765" s="2041">
        <f>IF($L3749="TC",0,IF($L3749="Nso",0,VLOOKUP($A3745,'Result Entry'!$B$9:$FW$108,74,0)))</f>
        <v>0.0</v>
      </c>
      <c r="F3765" s="2042">
        <f>IF($L3749="TC",0,IF($L3749="Nso",0,VLOOKUP($A3745,'Result Entry'!$B$9:$FW$108,75,0)))</f>
        <v>0.0</v>
      </c>
      <c r="G3765" s="2042">
        <f>IF($L3749="TC",0,IF($L3749="Nso",0,VLOOKUP($A3745,'Result Entry'!$B$9:$FW$108,76,0)))</f>
        <v>0.0</v>
      </c>
      <c r="H3765" s="2043">
        <f t="shared" si="480"/>
        <v>0.0</v>
      </c>
      <c r="I3765" s="2044" t="str">
        <f>CONCATENATE(U3765,"/",'Result Entry'!$CA$7)</f>
        <v>0/70</v>
      </c>
      <c r="J3765" s="2045" t="str">
        <f>IF(V3765=0,"--",CONCATENATE(V3765,"/",'Result Entry'!$CB$7))</f>
        <v>--</v>
      </c>
      <c r="K3765" s="2046">
        <f t="shared" si="481"/>
        <v>0.0</v>
      </c>
      <c r="L3765" s="2047">
        <f t="shared" si="482"/>
        <v>0.0</v>
      </c>
      <c r="M3765" s="2044" t="str">
        <f>CONCATENATE(W3765,"/",'Result Entry'!$CE$7)</f>
        <v>0/100</v>
      </c>
      <c r="N3765" s="2045" t="str">
        <f>IF(X3765=0,"--",CONCATENATE(X3765,"/",'Result Entry'!$CF$7))</f>
        <v>--</v>
      </c>
      <c r="O3765" s="2043">
        <f t="shared" si="483"/>
        <v>0.0</v>
      </c>
      <c r="P3765" s="2048">
        <f t="shared" si="484"/>
        <v>0.0</v>
      </c>
      <c r="Q3765" s="2049" t="str">
        <f>IF($L3749="TC",0,IF($L3749="Nso",0,VLOOKUP($A3745,'Result Entry'!$B$9:$FW$108,89,0)))</f>
        <v/>
      </c>
      <c r="R3765" s="610"/>
      <c r="U3765" s="2041">
        <f>IF($L3749="TC",0,IF($L3749="Nso",0,VLOOKUP($A3745,'Result Entry'!$B$9:$FW$108,78,0)))</f>
        <v>0.0</v>
      </c>
      <c r="V3765" s="2041">
        <f>IF($L3749="TC",0,IF($L3749="Nso",0,VLOOKUP($A3745,'Result Entry'!$B$9:$FW$108,79,0)))</f>
        <v>0.0</v>
      </c>
      <c r="W3765" s="2041">
        <f>IF($L3749="TC",0,IF($L3749="Nso",0,VLOOKUP($A3745,'Result Entry'!$B$9:$FW$108,82,0)))</f>
        <v>0.0</v>
      </c>
      <c r="X3765" s="2041">
        <f>IF($L3749="TC",0,IF($L3749="Nso",0,VLOOKUP($A3745,'Result Entry'!$B$9:$FW$108,83,0)))</f>
        <v>0.0</v>
      </c>
      <c r="Y3765" s="2041">
        <f>VLOOKUP($A3745,'Result Entry'!$B$9:$FW$108,73,0)</f>
        <v>0.0</v>
      </c>
    </row>
    <row r="3766" spans="8:8" s="1538" ht="33.75" customFormat="1" customHeight="1">
      <c r="A3766" s="1954"/>
      <c r="B3766" s="1986" t="s">
        <v>70</v>
      </c>
      <c r="C3766" s="2050">
        <f>IF(Y3766&gt;=1,'Result Entry'!$CN$3,0)</f>
        <v>0.0</v>
      </c>
      <c r="D3766" s="2040"/>
      <c r="E3766" s="2051">
        <f>IF($L3749="TC",0,IF($L3749="Nso",0,VLOOKUP($A3745,'Result Entry'!$B$9:$FW$108,91,0)))</f>
        <v>0.0</v>
      </c>
      <c r="F3766" s="2052">
        <f>IF($L3749="TC",0,IF($L3749="Nso",0,VLOOKUP($A3745,'Result Entry'!$B$9:$FW$108,92,0)))</f>
        <v>0.0</v>
      </c>
      <c r="G3766" s="2052">
        <f>IF($L3749="TC",0,IF($L3749="Nso",0,VLOOKUP($A3745,'Result Entry'!$B$9:$FW$108,93,0)))</f>
        <v>0.0</v>
      </c>
      <c r="H3766" s="2053">
        <f t="shared" si="480"/>
        <v>0.0</v>
      </c>
      <c r="I3766" s="2054" t="str">
        <f>CONCATENATE(U3766,"/",'Result Entry'!$CR$7)</f>
        <v>0/70</v>
      </c>
      <c r="J3766" s="2055" t="str">
        <f>IF(V3766=0,"--",CONCATENATE(V3766,"/",'Result Entry'!$CS$7))</f>
        <v>--</v>
      </c>
      <c r="K3766" s="2056">
        <f t="shared" si="481"/>
        <v>0.0</v>
      </c>
      <c r="L3766" s="2057">
        <f t="shared" si="482"/>
        <v>0.0</v>
      </c>
      <c r="M3766" s="2054" t="str">
        <f>CONCATENATE(W3766,"/",'Result Entry'!$CV$7)</f>
        <v>0/100</v>
      </c>
      <c r="N3766" s="2055" t="str">
        <f>IF(X3766=0,"--",CONCATENATE(X3766,"/",'Result Entry'!$CW$7))</f>
        <v>--</v>
      </c>
      <c r="O3766" s="2053">
        <f t="shared" si="483"/>
        <v>0.0</v>
      </c>
      <c r="P3766" s="2058">
        <f t="shared" si="484"/>
        <v>0.0</v>
      </c>
      <c r="Q3766" s="2059" t="str">
        <f>IF($L3749="TC",0,IF($L3749="Nso",0,VLOOKUP($A3745,'Result Entry'!$B$9:$FW$108,106,0)))</f>
        <v/>
      </c>
      <c r="R3766" s="610"/>
      <c r="U3766" s="2051">
        <f>IF($L3749="TC",0,IF($L3749="Nso",0,VLOOKUP($A3745,'Result Entry'!$B$9:$FW$108,95,0)))</f>
        <v>0.0</v>
      </c>
      <c r="V3766" s="2051">
        <f>IF($L3749="TC",0,IF($L3749="Nso",0,VLOOKUP($A3745,'Result Entry'!$B$9:$FW$108,96,0)))</f>
        <v>0.0</v>
      </c>
      <c r="W3766" s="2051">
        <f>IF($L3749="TC",0,IF($L3749="Nso",0,VLOOKUP($A3745,'Result Entry'!$B$9:$FW$108,99,0)))</f>
        <v>0.0</v>
      </c>
      <c r="X3766" s="2051">
        <f>IF($L3749="TC",0,IF($L3749="Nso",0,VLOOKUP($A3745,'Result Entry'!$B$9:$FW$108,100,0)))</f>
        <v>0.0</v>
      </c>
      <c r="Y3766" s="2051">
        <f>VLOOKUP($A3745,'Result Entry'!$B$9:$FW$108,90,0)</f>
        <v>0.0</v>
      </c>
    </row>
    <row r="3767" spans="8:8" s="1538" ht="33.75" customFormat="1" customHeight="1">
      <c r="A3767" s="1954"/>
      <c r="B3767" s="1986" t="s">
        <v>70</v>
      </c>
      <c r="C3767" s="1554">
        <f>IF(Y3767&gt;=1,'Result Entry'!$DE$3,0)</f>
        <v>0.0</v>
      </c>
      <c r="D3767" s="2040"/>
      <c r="E3767" s="1739">
        <f>IF($L3749="TC",0,IF($L3749="Nso",0,VLOOKUP($A3745,'Result Entry'!$B$9:$FW$108,108,0)))</f>
        <v>0.0</v>
      </c>
      <c r="F3767" s="1740">
        <f>IF($L3749="TC",0,IF($L3749="Nso",0,VLOOKUP($A3745,'Result Entry'!$B$9:$FW$108,109,0)))</f>
        <v>0.0</v>
      </c>
      <c r="G3767" s="1740">
        <f>IF($L3749="TC",0,IF($L3749="Nso",0,VLOOKUP($A3745,'Result Entry'!$B$9:$FW$108,110,0)))</f>
        <v>0.0</v>
      </c>
      <c r="H3767" s="2060">
        <f t="shared" si="480"/>
        <v>0.0</v>
      </c>
      <c r="I3767" s="2061" t="str">
        <f>CONCATENATE(U3767,"/",'Result Entry'!$DI$7)</f>
        <v>0/70</v>
      </c>
      <c r="J3767" s="2062" t="str">
        <f>IF(V3767=0,"--",CONCATENATE(V3767,"/",'Result Entry'!$DJ$7))</f>
        <v>--</v>
      </c>
      <c r="K3767" s="2063">
        <f t="shared" si="481"/>
        <v>0.0</v>
      </c>
      <c r="L3767" s="2064">
        <f t="shared" si="482"/>
        <v>0.0</v>
      </c>
      <c r="M3767" s="2061" t="str">
        <f>CONCATENATE(W3767,"/",'Result Entry'!$DM$7)</f>
        <v>0/100</v>
      </c>
      <c r="N3767" s="2062" t="str">
        <f>IF(X3767=0,"--",CONCATENATE(X3767,"/",'Result Entry'!$DN$7))</f>
        <v>--</v>
      </c>
      <c r="O3767" s="2060">
        <f t="shared" si="483"/>
        <v>0.0</v>
      </c>
      <c r="P3767" s="1746">
        <f t="shared" si="484"/>
        <v>0.0</v>
      </c>
      <c r="Q3767" s="2032" t="str">
        <f>IF($L3749="TC",0,IF($L3749="Nso",0,VLOOKUP($A3745,'Result Entry'!$B$9:$FW$108,123,0)))</f>
        <v/>
      </c>
      <c r="R3767" s="610"/>
      <c r="U3767" s="2065">
        <f>IF($L3749="TC",0,IF($L3749="Nso",0,VLOOKUP($A3745,'Result Entry'!$B$9:$FW$108,112,0)))</f>
        <v>0.0</v>
      </c>
      <c r="V3767" s="2065">
        <f>IF($L3749="TC",0,IF($L3749="Nso",0,VLOOKUP($A3745,'Result Entry'!$B$9:$FW$108,113,0)))</f>
        <v>0.0</v>
      </c>
      <c r="W3767" s="2065">
        <f>IF($L3749="TC",0,IF($L3749="Nso",0,VLOOKUP($A3745,'Result Entry'!$B$9:$FW$108,116,0)))</f>
        <v>0.0</v>
      </c>
      <c r="X3767" s="2065">
        <f>IF($L3749="TC",0,IF($L3749="Nso",0,VLOOKUP($A3745,'Result Entry'!$B$9:$FW$108,117,0)))</f>
        <v>0.0</v>
      </c>
      <c r="Y3767" s="2065">
        <f>VLOOKUP($A3745,'Result Entry'!$B$9:$FW$108,107,0)</f>
        <v>0.0</v>
      </c>
    </row>
    <row r="3768" spans="8:8" ht="33.75" customHeight="1">
      <c r="A3768" s="1954"/>
      <c r="B3768" s="1986" t="s">
        <v>70</v>
      </c>
      <c r="C3768" s="1565" t="s">
        <v>78</v>
      </c>
      <c r="D3768" s="1566"/>
      <c r="E3768" s="1567"/>
      <c r="F3768" s="1747" t="s">
        <v>79</v>
      </c>
      <c r="G3768" s="2066"/>
      <c r="H3768" s="1748"/>
      <c r="I3768" s="1747" t="s">
        <v>80</v>
      </c>
      <c r="J3768" s="1749"/>
      <c r="K3768" s="2067" t="s">
        <v>42</v>
      </c>
      <c r="L3768" s="2068"/>
      <c r="M3768" s="2067" t="s">
        <v>92</v>
      </c>
      <c r="N3768" s="1753"/>
      <c r="O3768" s="1752" t="s">
        <v>40</v>
      </c>
      <c r="P3768" s="1753"/>
      <c r="Q3768" s="2069" t="s">
        <v>44</v>
      </c>
      <c r="R3768" s="610"/>
    </row>
    <row r="3769" spans="8:8" ht="33.75" customHeight="1">
      <c r="A3769" s="1954"/>
      <c r="B3769" s="1986" t="s">
        <v>70</v>
      </c>
      <c r="C3769" s="1577"/>
      <c r="D3769" s="1578"/>
      <c r="E3769" s="1579"/>
      <c r="F3769" s="1755">
        <f>IF($L3749="TC",0,IF($L3749="Nso",0,VLOOKUP($A3745,'Result Entry'!$B$9:$FW$108,171,0)))</f>
        <v>0.0</v>
      </c>
      <c r="G3769" s="2070"/>
      <c r="H3769" s="1756"/>
      <c r="I3769" s="2071">
        <f>IF($L3749="TC",0,IF($L3749="Nso",0,VLOOKUP($A3745,'Result Entry'!$B$9:$FW$108,172,0)))</f>
        <v>0.0</v>
      </c>
      <c r="J3769" s="2072"/>
      <c r="K3769" s="2073">
        <f>IF($L3749="TC",0,IF($L3749="Nso",0,VLOOKUP($A3745,'Result Entry'!$B$9:$FW$108,173,0)))</f>
        <v>0.0</v>
      </c>
      <c r="L3769" s="2074"/>
      <c r="M3769" s="2075" t="str">
        <f>IF($L3749="TC",0,IF($L3749="Nso",0,VLOOKUP($A3745,'Result Entry'!$B$9:$FW$108,174,0)))</f>
        <v/>
      </c>
      <c r="N3769" s="2076"/>
      <c r="O3769" s="1535" t="str">
        <f>VLOOKUP($A3745,'Result Entry'!$B$9:$FW$108,175,0)</f>
        <v/>
      </c>
      <c r="P3769" s="1534"/>
      <c r="Q3769" s="2077" t="str">
        <f>IF($L3749="TC",0,IF($L3749="Nso",0,VLOOKUP($A3745,'Result Entry'!$B$9:$FW$108,177,0)))</f>
        <v/>
      </c>
      <c r="R3769" s="610"/>
    </row>
    <row r="3770" spans="8:8" ht="33.75" customHeight="1">
      <c r="A3770" s="1954"/>
      <c r="B3770" s="1986" t="s">
        <v>70</v>
      </c>
      <c r="C3770" s="2078" t="s">
        <v>59</v>
      </c>
      <c r="D3770" s="2079"/>
      <c r="E3770" s="2079"/>
      <c r="F3770" s="2079"/>
      <c r="G3770" s="2079"/>
      <c r="H3770" s="2079"/>
      <c r="I3770" s="2080"/>
      <c r="J3770" s="1592" t="s">
        <v>60</v>
      </c>
      <c r="K3770" s="1592"/>
      <c r="L3770" s="1592"/>
      <c r="M3770" s="1593"/>
      <c r="N3770" s="1760">
        <f>VLOOKUP($A3745,'Result Entry'!$B$9:$FW$108,168,0)</f>
        <v>0.0</v>
      </c>
      <c r="O3770" s="1761"/>
      <c r="P3770" s="2081" t="s">
        <v>38</v>
      </c>
      <c r="Q3770" s="2082"/>
      <c r="R3770" s="610"/>
    </row>
    <row r="3771" spans="8:8" ht="33.75" customHeight="1">
      <c r="A3771" s="1954"/>
      <c r="B3771" s="1986" t="s">
        <v>70</v>
      </c>
      <c r="C3771" s="1598" t="s">
        <v>244</v>
      </c>
      <c r="D3771" s="1599"/>
      <c r="E3771" s="1599"/>
      <c r="F3771" s="2083" t="s">
        <v>158</v>
      </c>
      <c r="G3771" s="2084"/>
      <c r="H3771" s="2085"/>
      <c r="I3771" s="2086" t="s">
        <v>242</v>
      </c>
      <c r="J3771" s="1603" t="s">
        <v>61</v>
      </c>
      <c r="K3771" s="1603"/>
      <c r="L3771" s="1603"/>
      <c r="M3771" s="1604"/>
      <c r="N3771" s="1762">
        <f>VLOOKUP($A3745,'Result Entry'!$B$9:$FW$108,169,0)</f>
        <v>0.0</v>
      </c>
      <c r="O3771" s="1763"/>
      <c r="P3771" s="1607" t="str">
        <f>VLOOKUP($A3745,'Result Entry'!$B$9:$FW$108,170,0)</f>
        <v/>
      </c>
      <c r="Q3771" s="2087"/>
      <c r="R3771" s="610"/>
    </row>
    <row r="3772" spans="8:8" ht="33.75" customHeight="1">
      <c r="A3772" s="1954"/>
      <c r="B3772" s="1986" t="s">
        <v>70</v>
      </c>
      <c r="C3772" s="1598"/>
      <c r="D3772" s="1599"/>
      <c r="E3772" s="1599"/>
      <c r="F3772" s="2088"/>
      <c r="G3772" s="2089"/>
      <c r="H3772" s="2090"/>
      <c r="I3772" s="2091" t="s">
        <v>100</v>
      </c>
      <c r="J3772" s="1612" t="s">
        <v>62</v>
      </c>
      <c r="K3772" s="1612"/>
      <c r="L3772" s="1612"/>
      <c r="M3772" s="1613"/>
      <c r="N3772" s="2092">
        <f>IF($L3749="TC","Transferred",IF($L3749="Nso","NameSeparated",VLOOKUP($A3745,'Result Entry'!$B$9:$FW$108,178,0)))</f>
        <v>0.0</v>
      </c>
      <c r="O3772" s="2092"/>
      <c r="P3772" s="2092"/>
      <c r="Q3772" s="2093"/>
      <c r="R3772" s="610"/>
    </row>
    <row r="3773" spans="8:8" ht="33.75" customHeight="1">
      <c r="A3773" s="1954"/>
      <c r="B3773" s="1986" t="s">
        <v>70</v>
      </c>
      <c r="C3773" s="1766" t="str">
        <f>'Result Entry'!$DU$3</f>
        <v>Foundation Of Information Tech.</v>
      </c>
      <c r="D3773" s="1767"/>
      <c r="E3773" s="1768"/>
      <c r="F3773" s="1769" t="str">
        <f>IF(OR($L3749="TC",$L3749="Nso"),"",VLOOKUP($A3745,'Result Entry'!$B$9:$GS$108,196,0))</f>
        <v>0/200</v>
      </c>
      <c r="G3773" s="1769"/>
      <c r="H3773" s="1769"/>
      <c r="I3773" s="1770" t="str">
        <f>IF(F3773="","",VLOOKUP($A3745,'Result Entry'!$B$9:$GS$108,137,0))</f>
        <v/>
      </c>
      <c r="J3773" s="1621" t="s">
        <v>72</v>
      </c>
      <c r="K3773" s="1621"/>
      <c r="L3773" s="1621"/>
      <c r="M3773" s="1622"/>
      <c r="N3773" s="2094">
        <f>'Result Entry'!$T$2</f>
        <v>45041.0</v>
      </c>
      <c r="O3773" s="2095"/>
      <c r="P3773" s="2095"/>
      <c r="Q3773" s="2096"/>
      <c r="R3773" s="610"/>
    </row>
    <row r="3774" spans="8:8" ht="33.75" customHeight="1">
      <c r="A3774" s="1954"/>
      <c r="B3774" s="1986" t="s">
        <v>70</v>
      </c>
      <c r="C3774" s="1774" t="str">
        <f>'Result Entry'!$EI$3</f>
        <v>G.I.A.I.-II</v>
      </c>
      <c r="D3774" s="1775"/>
      <c r="E3774" s="1776"/>
      <c r="F3774" s="1769" t="str">
        <f>IF(OR($L3749="TC",$L3749="Nso"),"",VLOOKUP($A3745,'Result Entry'!$B$9:$GS$108,200,0))</f>
        <v>0/200</v>
      </c>
      <c r="G3774" s="1769"/>
      <c r="H3774" s="1769"/>
      <c r="I3774" s="1770" t="str">
        <f>IF(F3774="","",VLOOKUP($A3745,'Result Entry'!$B$9:$GS$108,149,0))</f>
        <v/>
      </c>
      <c r="J3774" s="1626"/>
      <c r="K3774" s="1627"/>
      <c r="L3774" s="1627"/>
      <c r="M3774" s="1627"/>
      <c r="N3774" s="1627"/>
      <c r="O3774" s="1627"/>
      <c r="P3774" s="1627"/>
      <c r="Q3774" s="2097"/>
      <c r="R3774" s="610"/>
    </row>
    <row r="3775" spans="8:8" ht="33.75" customHeight="1">
      <c r="A3775" s="1954"/>
      <c r="B3775" s="1986" t="s">
        <v>70</v>
      </c>
      <c r="C3775" s="1774" t="str">
        <f>'Result Entry'!$EU$3</f>
        <v>SOC.SER.PLAN</v>
      </c>
      <c r="D3775" s="1775"/>
      <c r="E3775" s="1776"/>
      <c r="F3775" s="1769" t="str">
        <f>IF(OR($L3749="TC",$L3749="Nso"),"",VLOOKUP($A3745,'Result Entry'!$B$9:$HS$108,204,0))</f>
        <v>0/200</v>
      </c>
      <c r="G3775" s="1769"/>
      <c r="H3775" s="1769"/>
      <c r="I3775" s="1770" t="str">
        <f>IF(F3775="","",VLOOKUP($A3745,'Result Entry'!$B$9:$GS$108,161,0))</f>
        <v/>
      </c>
      <c r="J3775" s="1629" t="s">
        <v>175</v>
      </c>
      <c r="K3775" s="2098"/>
      <c r="L3775" s="2098"/>
      <c r="M3775" s="1630"/>
      <c r="N3775" s="2099"/>
      <c r="O3775" s="2100"/>
      <c r="P3775" s="2100"/>
      <c r="Q3775" s="2101"/>
      <c r="R3775" s="610"/>
    </row>
    <row r="3776" spans="8:8" ht="33.75" customHeight="1">
      <c r="A3776" s="1954"/>
      <c r="B3776" s="1986" t="s">
        <v>70</v>
      </c>
      <c r="C3776" s="1774" t="str">
        <f>'Result Entry'!$FG$3</f>
        <v>Jeewan Kaushal</v>
      </c>
      <c r="D3776" s="1775"/>
      <c r="E3776" s="1776"/>
      <c r="F3776" s="1769" t="str">
        <f>IF(OR($L3749="TC",$L3749="Nso"),"",VLOOKUP($A3745,'Result Entry'!$B$9:$HS$108,208,0))</f>
        <v>0/100</v>
      </c>
      <c r="G3776" s="1769"/>
      <c r="H3776" s="1769"/>
      <c r="I3776" s="1770" t="str">
        <f>IF(F3776="","",VLOOKUP($A3745,'Result Entry'!$B$9:$HS$108,167,0))</f>
        <v/>
      </c>
      <c r="J3776" s="1629" t="s">
        <v>149</v>
      </c>
      <c r="K3776" s="2098"/>
      <c r="L3776" s="2098"/>
      <c r="M3776" s="1630"/>
      <c r="N3776" s="1630"/>
      <c r="O3776" s="1630"/>
      <c r="P3776" s="1630"/>
      <c r="Q3776" s="2102"/>
      <c r="R3776" s="610"/>
    </row>
    <row r="3777" spans="8:8" ht="33.75" customHeight="1">
      <c r="A3777" s="1954"/>
      <c r="B3777" s="1986" t="s">
        <v>70</v>
      </c>
      <c r="C3777" s="1777" t="s">
        <v>181</v>
      </c>
      <c r="D3777" s="1778"/>
      <c r="E3777" s="1779"/>
      <c r="F3777" s="2103" t="s">
        <v>182</v>
      </c>
      <c r="G3777" s="2104"/>
      <c r="H3777" s="2105"/>
      <c r="I3777" s="1782" t="s">
        <v>31</v>
      </c>
      <c r="J3777" s="1629" t="s">
        <v>176</v>
      </c>
      <c r="K3777" s="2098"/>
      <c r="L3777" s="2098"/>
      <c r="M3777" s="1630"/>
      <c r="N3777" s="1630"/>
      <c r="O3777" s="1630"/>
      <c r="P3777" s="1630"/>
      <c r="Q3777" s="2102"/>
      <c r="R3777" s="610"/>
    </row>
    <row r="3778" spans="8:8" ht="33.75" customHeight="1">
      <c r="A3778" s="1954"/>
      <c r="B3778" s="1986" t="s">
        <v>70</v>
      </c>
      <c r="C3778" s="1783"/>
      <c r="D3778" s="1784"/>
      <c r="E3778" s="1785"/>
      <c r="F3778" s="1786" t="s">
        <v>245</v>
      </c>
      <c r="G3778" s="2106"/>
      <c r="H3778" s="1787"/>
      <c r="I3778" s="1788" t="s">
        <v>63</v>
      </c>
      <c r="J3778" s="1647" t="s">
        <v>68</v>
      </c>
      <c r="K3778" s="1648"/>
      <c r="L3778" s="1648"/>
      <c r="M3778" s="1648"/>
      <c r="N3778" s="1648"/>
      <c r="O3778" s="1648"/>
      <c r="P3778" s="1648"/>
      <c r="Q3778" s="2107"/>
      <c r="R3778" s="610"/>
    </row>
    <row r="3779" spans="8:8" ht="33.75" customHeight="1">
      <c r="A3779" s="1954"/>
      <c r="B3779" s="1986" t="s">
        <v>70</v>
      </c>
      <c r="C3779" s="1783"/>
      <c r="D3779" s="1784"/>
      <c r="E3779" s="1785"/>
      <c r="F3779" s="1786" t="s">
        <v>246</v>
      </c>
      <c r="G3779" s="2106"/>
      <c r="H3779" s="1787"/>
      <c r="I3779" s="1788" t="s">
        <v>64</v>
      </c>
      <c r="J3779" s="1650"/>
      <c r="K3779" s="1651"/>
      <c r="L3779" s="1651"/>
      <c r="M3779" s="1651"/>
      <c r="N3779" s="1651"/>
      <c r="O3779" s="1651"/>
      <c r="P3779" s="1651"/>
      <c r="Q3779" s="2108"/>
      <c r="R3779" s="610"/>
    </row>
    <row r="3780" spans="8:8" ht="33.75" customHeight="1">
      <c r="A3780" s="1954"/>
      <c r="B3780" s="1986" t="s">
        <v>70</v>
      </c>
      <c r="C3780" s="1783"/>
      <c r="D3780" s="1784"/>
      <c r="E3780" s="1785"/>
      <c r="F3780" s="1786" t="s">
        <v>247</v>
      </c>
      <c r="G3780" s="2106"/>
      <c r="H3780" s="1787"/>
      <c r="I3780" s="1788" t="s">
        <v>66</v>
      </c>
      <c r="J3780" s="1650"/>
      <c r="K3780" s="1651"/>
      <c r="L3780" s="1651"/>
      <c r="M3780" s="1651"/>
      <c r="N3780" s="1651"/>
      <c r="O3780" s="1651"/>
      <c r="P3780" s="1651"/>
      <c r="Q3780" s="2108"/>
      <c r="R3780" s="610"/>
    </row>
    <row r="3781" spans="8:8" ht="33.75" customHeight="1">
      <c r="A3781" s="1954"/>
      <c r="B3781" s="1986" t="s">
        <v>70</v>
      </c>
      <c r="C3781" s="1783"/>
      <c r="D3781" s="1784"/>
      <c r="E3781" s="1785"/>
      <c r="F3781" s="1786" t="s">
        <v>248</v>
      </c>
      <c r="G3781" s="2106"/>
      <c r="H3781" s="1787"/>
      <c r="I3781" s="1788" t="s">
        <v>65</v>
      </c>
      <c r="J3781" s="1653" t="s">
        <v>81</v>
      </c>
      <c r="K3781" s="1654"/>
      <c r="L3781" s="1654"/>
      <c r="M3781" s="1654"/>
      <c r="N3781" s="1654"/>
      <c r="O3781" s="1654"/>
      <c r="P3781" s="1654"/>
      <c r="Q3781" s="2109"/>
      <c r="R3781" s="610"/>
    </row>
    <row r="3782" spans="8:8" ht="33.75" customHeight="1">
      <c r="A3782" s="1954"/>
      <c r="B3782" s="2110" t="s">
        <v>70</v>
      </c>
      <c r="C3782" s="2111"/>
      <c r="D3782" s="2112"/>
      <c r="E3782" s="2113"/>
      <c r="F3782" s="2114"/>
      <c r="G3782" s="2115"/>
      <c r="H3782" s="2115"/>
      <c r="I3782" s="2116"/>
      <c r="J3782" s="2117"/>
      <c r="K3782" s="2118"/>
      <c r="L3782" s="2118"/>
      <c r="M3782" s="2118"/>
      <c r="N3782" s="2118"/>
      <c r="O3782" s="2118"/>
      <c r="P3782" s="2118"/>
      <c r="Q3782" s="2119"/>
      <c r="R3782" s="610"/>
    </row>
    <row r="3783" spans="8:8" s="927" ht="48.75" customFormat="1" customHeight="1">
      <c r="A3783" s="1439"/>
      <c r="B3783" s="2120"/>
      <c r="C3783" s="2120"/>
      <c r="D3783" s="2120"/>
      <c r="E3783" s="2120"/>
      <c r="F3783" s="2120"/>
      <c r="G3783" s="2120"/>
      <c r="H3783" s="2120"/>
      <c r="I3783" s="2120"/>
      <c r="J3783" s="2120"/>
      <c r="K3783" s="2120"/>
      <c r="L3783" s="2120"/>
      <c r="M3783" s="2120"/>
      <c r="N3783" s="2120"/>
      <c r="O3783" s="2120"/>
      <c r="P3783" s="2120"/>
      <c r="Q3783" s="2120"/>
      <c r="R3783" s="610"/>
    </row>
    <row r="3784" spans="8:8" ht="9.75" customHeight="1">
      <c r="A3784" s="1949">
        <f>A3745+1</f>
        <v>98.0</v>
      </c>
      <c r="B3784" s="1949"/>
      <c r="C3784" s="1949"/>
      <c r="D3784" s="1949"/>
      <c r="E3784" s="1949"/>
      <c r="F3784" s="1949"/>
      <c r="G3784" s="1949"/>
      <c r="H3784" s="1949"/>
      <c r="I3784" s="1949"/>
      <c r="J3784" s="1949"/>
      <c r="K3784" s="1949"/>
      <c r="L3784" s="1949"/>
      <c r="M3784" s="1949"/>
      <c r="N3784" s="1949"/>
      <c r="O3784" s="1949"/>
      <c r="P3784" s="1949"/>
      <c r="Q3784" s="1949"/>
      <c r="R3784" s="1949"/>
    </row>
    <row r="3785" spans="8:8" ht="16.5" customHeight="1">
      <c r="A3785" s="1950"/>
      <c r="B3785" s="1951" t="s">
        <v>51</v>
      </c>
      <c r="C3785" s="1952"/>
      <c r="D3785" s="1952"/>
      <c r="E3785" s="1952"/>
      <c r="F3785" s="1952"/>
      <c r="G3785" s="1952"/>
      <c r="H3785" s="1952"/>
      <c r="I3785" s="1952"/>
      <c r="J3785" s="1952"/>
      <c r="K3785" s="1952"/>
      <c r="L3785" s="1952"/>
      <c r="M3785" s="1952"/>
      <c r="N3785" s="1952"/>
      <c r="O3785" s="1952"/>
      <c r="P3785" s="1952"/>
      <c r="Q3785" s="1953"/>
      <c r="R3785" s="610"/>
    </row>
    <row r="3786" spans="8:8" ht="62.25" customHeight="1">
      <c r="A3786" s="1954"/>
      <c r="B3786" s="1955"/>
      <c r="C3786" s="1956"/>
      <c r="D3786" s="1957" t="str">
        <f>Master!$E$8</f>
        <v>Govt. Sr. Secondary School </v>
      </c>
      <c r="E3786" s="1958"/>
      <c r="F3786" s="1958"/>
      <c r="G3786" s="1958"/>
      <c r="H3786" s="1958"/>
      <c r="I3786" s="1958"/>
      <c r="J3786" s="1958"/>
      <c r="K3786" s="1958"/>
      <c r="L3786" s="1958"/>
      <c r="M3786" s="1958"/>
      <c r="N3786" s="1958"/>
      <c r="O3786" s="1958"/>
      <c r="P3786" s="1958"/>
      <c r="Q3786" s="1959"/>
      <c r="R3786" s="610"/>
    </row>
    <row r="3787" spans="8:8" ht="33.0" customHeight="1">
      <c r="A3787" s="1954"/>
      <c r="B3787" s="1960"/>
      <c r="C3787" s="1961"/>
      <c r="D3787" s="1962" t="str">
        <f>Master!$E$11</f>
        <v>P.S.-Bapini (Jodhpur)</v>
      </c>
      <c r="E3787" s="1962"/>
      <c r="F3787" s="1962"/>
      <c r="G3787" s="1962"/>
      <c r="H3787" s="1962"/>
      <c r="I3787" s="1962"/>
      <c r="J3787" s="1962"/>
      <c r="K3787" s="1962"/>
      <c r="L3787" s="1962"/>
      <c r="M3787" s="1962"/>
      <c r="N3787" s="1962"/>
      <c r="O3787" s="1962"/>
      <c r="P3787" s="1962"/>
      <c r="Q3787" s="1963"/>
      <c r="R3787" s="610"/>
    </row>
    <row r="3788" spans="8:8" ht="21.75" customHeight="1">
      <c r="A3788" s="1954"/>
      <c r="B3788" s="1964"/>
      <c r="C3788" s="1965" t="s">
        <v>151</v>
      </c>
      <c r="D3788" s="1966"/>
      <c r="E3788" s="1966"/>
      <c r="F3788" s="1966"/>
      <c r="G3788" s="1966"/>
      <c r="H3788" s="1967"/>
      <c r="I3788" s="1968" t="s">
        <v>128</v>
      </c>
      <c r="J3788" s="1969"/>
      <c r="K3788" s="1969"/>
      <c r="L3788" s="1970">
        <f>VLOOKUP(A3784,'Result Entry'!$B$6:$K$108,6,0)</f>
        <v>0.0</v>
      </c>
      <c r="M3788" s="1971"/>
      <c r="N3788" s="1972" t="s">
        <v>69</v>
      </c>
      <c r="O3788" s="1973"/>
      <c r="P3788" s="1974">
        <f>Master!$E$14</f>
        <v>8.151106901E9</v>
      </c>
      <c r="Q3788" s="1975"/>
      <c r="R3788" s="610"/>
    </row>
    <row r="3789" spans="8:8" ht="21.75" customHeight="1">
      <c r="A3789" s="1954"/>
      <c r="B3789" s="1976"/>
      <c r="C3789" s="1965"/>
      <c r="D3789" s="1966"/>
      <c r="E3789" s="1966"/>
      <c r="F3789" s="1966"/>
      <c r="G3789" s="1966"/>
      <c r="H3789" s="1967"/>
      <c r="I3789" s="1968"/>
      <c r="J3789" s="1969"/>
      <c r="K3789" s="1969"/>
      <c r="L3789" s="1970"/>
      <c r="M3789" s="1971"/>
      <c r="N3789" s="1470" t="s">
        <v>67</v>
      </c>
      <c r="O3789" s="1471"/>
      <c r="P3789" s="1472"/>
      <c r="Q3789" s="1977"/>
      <c r="R3789" s="610"/>
    </row>
    <row r="3790" spans="8:8" ht="21.75" customHeight="1">
      <c r="A3790" s="1954"/>
      <c r="B3790" s="1976"/>
      <c r="C3790" s="1978"/>
      <c r="D3790" s="1979"/>
      <c r="E3790" s="1979"/>
      <c r="F3790" s="1979"/>
      <c r="G3790" s="1979"/>
      <c r="H3790" s="1980"/>
      <c r="I3790" s="1981"/>
      <c r="J3790" s="1982"/>
      <c r="K3790" s="1982"/>
      <c r="L3790" s="1983"/>
      <c r="M3790" s="1984"/>
      <c r="N3790" s="1479" t="s">
        <v>52</v>
      </c>
      <c r="O3790" s="1480"/>
      <c r="P3790" s="1481" t="str">
        <f>Master!$E$6</f>
        <v>2022-23</v>
      </c>
      <c r="Q3790" s="1985"/>
      <c r="R3790" s="610"/>
    </row>
    <row r="3791" spans="8:8" ht="33.75" customHeight="1">
      <c r="A3791" s="1954"/>
      <c r="B3791" s="1986" t="s">
        <v>70</v>
      </c>
      <c r="C3791" s="1677" t="s">
        <v>21</v>
      </c>
      <c r="D3791" s="1678"/>
      <c r="E3791" s="1678"/>
      <c r="F3791" s="1678"/>
      <c r="G3791" s="1679"/>
      <c r="H3791" s="1680" t="s">
        <v>150</v>
      </c>
      <c r="I3791" s="1681">
        <f>VLOOKUP($A3784,'Result Entry'!$B$9:$FW$108,4,0)</f>
        <v>0.0</v>
      </c>
      <c r="J3791" s="1681"/>
      <c r="K3791" s="1681"/>
      <c r="L3791" s="1681"/>
      <c r="M3791" s="1681"/>
      <c r="N3791" s="1681"/>
      <c r="O3791" s="1681"/>
      <c r="P3791" s="1681"/>
      <c r="Q3791" s="1987"/>
      <c r="R3791" s="610"/>
    </row>
    <row r="3792" spans="8:8" ht="33.75" customHeight="1">
      <c r="A3792" s="1954"/>
      <c r="B3792" s="1986" t="s">
        <v>70</v>
      </c>
      <c r="C3792" s="1683" t="s">
        <v>23</v>
      </c>
      <c r="D3792" s="1684"/>
      <c r="E3792" s="1684"/>
      <c r="F3792" s="1684"/>
      <c r="G3792" s="1685"/>
      <c r="H3792" s="1686" t="s">
        <v>150</v>
      </c>
      <c r="I3792" s="1687">
        <f>VLOOKUP($A3784,'Result Entry'!$B$9:$FW$108,7,0)</f>
        <v>0.0</v>
      </c>
      <c r="J3792" s="1687"/>
      <c r="K3792" s="1687"/>
      <c r="L3792" s="1687"/>
      <c r="M3792" s="1687"/>
      <c r="N3792" s="1687"/>
      <c r="O3792" s="1687"/>
      <c r="P3792" s="1687"/>
      <c r="Q3792" s="1988"/>
      <c r="R3792" s="610"/>
    </row>
    <row r="3793" spans="8:8" ht="33.75" customHeight="1">
      <c r="A3793" s="1954"/>
      <c r="B3793" s="1986" t="s">
        <v>70</v>
      </c>
      <c r="C3793" s="1683" t="s">
        <v>24</v>
      </c>
      <c r="D3793" s="1684"/>
      <c r="E3793" s="1684"/>
      <c r="F3793" s="1684"/>
      <c r="G3793" s="1685"/>
      <c r="H3793" s="1686" t="s">
        <v>150</v>
      </c>
      <c r="I3793" s="1687">
        <f>VLOOKUP($A3784,'Result Entry'!$B$9:$FW$108,8,0)</f>
        <v>0.0</v>
      </c>
      <c r="J3793" s="1687"/>
      <c r="K3793" s="1687"/>
      <c r="L3793" s="1687"/>
      <c r="M3793" s="1687"/>
      <c r="N3793" s="1687"/>
      <c r="O3793" s="1687"/>
      <c r="P3793" s="1687"/>
      <c r="Q3793" s="1988"/>
      <c r="R3793" s="610"/>
    </row>
    <row r="3794" spans="8:8" ht="33.75" customHeight="1">
      <c r="A3794" s="1954"/>
      <c r="B3794" s="1986" t="s">
        <v>70</v>
      </c>
      <c r="C3794" s="1683" t="s">
        <v>53</v>
      </c>
      <c r="D3794" s="1684"/>
      <c r="E3794" s="1684"/>
      <c r="F3794" s="1684"/>
      <c r="G3794" s="1685"/>
      <c r="H3794" s="1686" t="s">
        <v>150</v>
      </c>
      <c r="I3794" s="1687">
        <f>VLOOKUP($A3784,'Result Entry'!$B$9:$FW$108,9,0)</f>
        <v>0.0</v>
      </c>
      <c r="J3794" s="1687"/>
      <c r="K3794" s="1687"/>
      <c r="L3794" s="1687"/>
      <c r="M3794" s="1687"/>
      <c r="N3794" s="1687"/>
      <c r="O3794" s="1687"/>
      <c r="P3794" s="1687"/>
      <c r="Q3794" s="1988"/>
      <c r="R3794" s="610"/>
    </row>
    <row r="3795" spans="8:8" ht="33.75" customHeight="1">
      <c r="A3795" s="1954"/>
      <c r="B3795" s="1986" t="s">
        <v>70</v>
      </c>
      <c r="C3795" s="1683" t="s">
        <v>54</v>
      </c>
      <c r="D3795" s="1684"/>
      <c r="E3795" s="1684"/>
      <c r="F3795" s="1684"/>
      <c r="G3795" s="1685"/>
      <c r="H3795" s="1686" t="s">
        <v>150</v>
      </c>
      <c r="I3795" s="1689" t="str">
        <f>CONCATENATE('Result Entry'!$G$4,'Result Entry'!$J$4)</f>
        <v>11(A)</v>
      </c>
      <c r="J3795" s="1687"/>
      <c r="K3795" s="1687"/>
      <c r="L3795" s="1687"/>
      <c r="M3795" s="1687"/>
      <c r="N3795" s="1687"/>
      <c r="O3795" s="1687"/>
      <c r="P3795" s="1687"/>
      <c r="Q3795" s="1988"/>
      <c r="R3795" s="610"/>
    </row>
    <row r="3796" spans="8:8" ht="33.75" customHeight="1">
      <c r="A3796" s="1954"/>
      <c r="B3796" s="1986" t="s">
        <v>70</v>
      </c>
      <c r="C3796" s="1742" t="s">
        <v>26</v>
      </c>
      <c r="D3796" s="1763"/>
      <c r="E3796" s="1763"/>
      <c r="F3796" s="1763"/>
      <c r="G3796" s="1989"/>
      <c r="H3796" s="1693" t="s">
        <v>150</v>
      </c>
      <c r="I3796" s="1694">
        <f>VLOOKUP($A3784,'Result Entry'!$B$9:$FW$108,10,0)</f>
        <v>0.0</v>
      </c>
      <c r="J3796" s="1694"/>
      <c r="K3796" s="1694"/>
      <c r="L3796" s="1694"/>
      <c r="M3796" s="1694"/>
      <c r="N3796" s="1694"/>
      <c r="O3796" s="1694"/>
      <c r="P3796" s="1694"/>
      <c r="Q3796" s="1990"/>
      <c r="R3796" s="610"/>
    </row>
    <row r="3797" spans="8:8" ht="33.75" customHeight="1">
      <c r="A3797" s="1954"/>
      <c r="B3797" s="1986" t="s">
        <v>70</v>
      </c>
      <c r="C3797" s="1991" t="s">
        <v>244</v>
      </c>
      <c r="D3797" s="1992"/>
      <c r="E3797" s="1993" t="s">
        <v>73</v>
      </c>
      <c r="F3797" s="1994" t="s">
        <v>74</v>
      </c>
      <c r="G3797" s="1994" t="s">
        <v>230</v>
      </c>
      <c r="H3797" s="1995" t="s">
        <v>169</v>
      </c>
      <c r="I3797" s="1701" t="s">
        <v>56</v>
      </c>
      <c r="J3797" s="1996"/>
      <c r="K3797" s="1996"/>
      <c r="L3797" s="1997" t="s">
        <v>231</v>
      </c>
      <c r="M3797" s="1998" t="s">
        <v>85</v>
      </c>
      <c r="N3797" s="1998"/>
      <c r="O3797" s="1999"/>
      <c r="P3797" s="2000" t="s">
        <v>77</v>
      </c>
      <c r="Q3797" s="2001" t="s">
        <v>99</v>
      </c>
      <c r="R3797" s="610"/>
    </row>
    <row r="3798" spans="8:8" ht="33.75" customHeight="1">
      <c r="A3798" s="1954"/>
      <c r="B3798" s="1986" t="s">
        <v>70</v>
      </c>
      <c r="C3798" s="2002"/>
      <c r="D3798" s="2003"/>
      <c r="E3798" s="2004"/>
      <c r="F3798" s="2005"/>
      <c r="G3798" s="2005"/>
      <c r="H3798" s="2006"/>
      <c r="I3798" s="2007" t="s">
        <v>233</v>
      </c>
      <c r="J3798" s="2008" t="s">
        <v>87</v>
      </c>
      <c r="K3798" s="2009" t="s">
        <v>109</v>
      </c>
      <c r="L3798" s="2010"/>
      <c r="M3798" s="2007" t="s">
        <v>233</v>
      </c>
      <c r="N3798" s="2008" t="s">
        <v>87</v>
      </c>
      <c r="O3798" s="2011" t="s">
        <v>110</v>
      </c>
      <c r="P3798" s="2012"/>
      <c r="Q3798" s="2013"/>
      <c r="R3798" s="610"/>
    </row>
    <row r="3799" spans="8:8" s="2014" ht="33.75" customFormat="1" customHeight="1">
      <c r="A3799" s="1954"/>
      <c r="B3799" s="1986" t="s">
        <v>70</v>
      </c>
      <c r="C3799" s="2015" t="s">
        <v>57</v>
      </c>
      <c r="D3799" s="2016"/>
      <c r="E3799" s="2017">
        <f>'Result Entry'!$L$7</f>
        <v>10.0</v>
      </c>
      <c r="F3799" s="2018">
        <f>'Result Entry'!$M$7</f>
        <v>10.0</v>
      </c>
      <c r="G3799" s="2018">
        <f>'Result Entry'!$N$7</f>
        <v>10.0</v>
      </c>
      <c r="H3799" s="2019">
        <f>SUM(E3799:G3799)</f>
        <v>30.0</v>
      </c>
      <c r="I3799" s="2020" t="s">
        <v>243</v>
      </c>
      <c r="J3799" s="2021" t="s">
        <v>243</v>
      </c>
      <c r="K3799" s="2022">
        <f>'Result Entry'!$P$7</f>
        <v>70.0</v>
      </c>
      <c r="L3799" s="2023">
        <f>SUM(H3799,K3799)</f>
        <v>100.0</v>
      </c>
      <c r="M3799" s="2020" t="s">
        <v>243</v>
      </c>
      <c r="N3799" s="2021" t="s">
        <v>243</v>
      </c>
      <c r="O3799" s="2019">
        <f>'Result Entry'!$R$7</f>
        <v>100.0</v>
      </c>
      <c r="P3799" s="2024">
        <f>SUM(L3799,O3799)</f>
        <v>200.0</v>
      </c>
      <c r="Q3799" s="2025"/>
      <c r="R3799" s="610"/>
    </row>
    <row r="3800" spans="8:8" s="1538" ht="33.75" customFormat="1" customHeight="1">
      <c r="A3800" s="1954"/>
      <c r="B3800" s="1986" t="s">
        <v>70</v>
      </c>
      <c r="C3800" s="1540" t="str">
        <f>'Result Entry'!$L$3</f>
        <v>HINDI Comp.</v>
      </c>
      <c r="D3800" s="1541"/>
      <c r="E3800" s="1728">
        <f>IF($L3788="TC",0,IF($L3788="Nso",0,VLOOKUP($A3784,'Result Entry'!$B$9:$FW$108,11,0)))</f>
        <v>0.0</v>
      </c>
      <c r="F3800" s="1729">
        <f>IF($L3788="TC",0,IF($L3788="Nso",0,VLOOKUP($A3784,'Result Entry'!$B$9:$FW$108,12,0)))</f>
        <v>0.0</v>
      </c>
      <c r="G3800" s="1729">
        <f>IF($L3788="TC",0,IF($L3788="Nso",0,VLOOKUP($A3784,'Result Entry'!$B$9:$FW$108,13,0)))</f>
        <v>0.0</v>
      </c>
      <c r="H3800" s="2026">
        <f>SUM(E3800:G3800)</f>
        <v>0.0</v>
      </c>
      <c r="I3800" s="2027" t="str">
        <f>CONCATENATE(U3800,"/",'Result Entry'!$P$7)</f>
        <v>0/70</v>
      </c>
      <c r="J3800" s="2028" t="str">
        <f>IF(V3800=0,"--",CONCATENATE(V3800,"/"))</f>
        <v>--</v>
      </c>
      <c r="K3800" s="2029">
        <f>SUM(U3800:V3800)</f>
        <v>0.0</v>
      </c>
      <c r="L3800" s="2030">
        <f>SUM(H3800,K3800)</f>
        <v>0.0</v>
      </c>
      <c r="M3800" s="2027" t="str">
        <f>CONCATENATE(W3800,"/",'Result Entry'!$R$7)</f>
        <v>0/100</v>
      </c>
      <c r="N3800" s="2028" t="str">
        <f>IF(X3800=0,"--",CONCATENATE(X3800,"/"))</f>
        <v>--</v>
      </c>
      <c r="O3800" s="2031">
        <f>SUM(W3800:X3800)</f>
        <v>0.0</v>
      </c>
      <c r="P3800" s="1734">
        <f>SUM(L3800,O3800)</f>
        <v>0.0</v>
      </c>
      <c r="Q3800" s="2032" t="str">
        <f>IF($L3788="TC",0,IF($L3788="Nso",0,VLOOKUP($A3784,'Result Entry'!$B$9:$FW$108,24,0)))</f>
        <v/>
      </c>
      <c r="R3800" s="610"/>
      <c r="U3800" s="2033">
        <f>IF($L3788="TC",0,IF($L3788="Nso",0,VLOOKUP($A3784,'Result Entry'!$B$9:$FW$108,15,0)))</f>
        <v>0.0</v>
      </c>
      <c r="V3800" s="2033">
        <v>0.0</v>
      </c>
      <c r="W3800" s="2033">
        <f>IF($L3788="TC",0,IF($L3788="Nso",0,VLOOKUP($A3784,'Result Entry'!$B$9:$FW$108,17,0)))</f>
        <v>0.0</v>
      </c>
      <c r="X3800" s="2033">
        <v>0.0</v>
      </c>
    </row>
    <row r="3801" spans="8:8" s="1538" ht="33.75" customFormat="1" customHeight="1">
      <c r="A3801" s="1954"/>
      <c r="B3801" s="1986" t="s">
        <v>70</v>
      </c>
      <c r="C3801" s="1551" t="str">
        <f>'Result Entry'!$Z$3</f>
        <v>ENGLISH Comp.</v>
      </c>
      <c r="D3801" s="1552"/>
      <c r="E3801" s="1728">
        <f>IF($L3788="TC",0,IF($L3788="Nso",0,VLOOKUP($A3784,'Result Entry'!$B$9:$FW$108,25,0)))</f>
        <v>0.0</v>
      </c>
      <c r="F3801" s="1729">
        <f>IF($L3788="TC",0,IF($L3788="Nso",0,VLOOKUP($A3784,'Result Entry'!$B$9:$FW$108,26,0)))</f>
        <v>0.0</v>
      </c>
      <c r="G3801" s="1729">
        <f>IF($L3788="TC",0,IF($L3788="Nso",0,VLOOKUP($A3784,'Result Entry'!$B$9:$FW$108,27,0)))</f>
        <v>0.0</v>
      </c>
      <c r="H3801" s="2034">
        <f t="shared" si="485" ref="H3801:H3806">SUM(E3801:G3801)</f>
        <v>0.0</v>
      </c>
      <c r="I3801" s="2035" t="str">
        <f>CONCATENATE(U3801,"/",'Result Entry'!$AD$7)</f>
        <v>0/70</v>
      </c>
      <c r="J3801" s="2036" t="str">
        <f>IF(V3801=0,"--",CONCATENATE(V3801,"/"))</f>
        <v>--</v>
      </c>
      <c r="K3801" s="2037">
        <f t="shared" si="486" ref="K3801:K3806">SUM(U3801:V3801)</f>
        <v>0.0</v>
      </c>
      <c r="L3801" s="2038">
        <f t="shared" si="487" ref="L3801:L3806">SUM(H3801,K3801)</f>
        <v>0.0</v>
      </c>
      <c r="M3801" s="2035" t="str">
        <f>CONCATENATE(W3801,"/",'Result Entry'!$AF$7)</f>
        <v>0/100</v>
      </c>
      <c r="N3801" s="2036" t="str">
        <f>IF(X3801=0,"--",CONCATENATE(X3801,"/"))</f>
        <v>--</v>
      </c>
      <c r="O3801" s="2031">
        <f t="shared" si="488" ref="O3801:O3806">SUM(W3801:X3801)</f>
        <v>0.0</v>
      </c>
      <c r="P3801" s="1734">
        <f t="shared" si="489" ref="P3801:P3806">SUM(L3801,O3801)</f>
        <v>0.0</v>
      </c>
      <c r="Q3801" s="2032" t="str">
        <f>IF($L3788="TC",0,IF($L3788="Nso",0,VLOOKUP($A3784,'Result Entry'!$B$9:$FW$108,38,0)))</f>
        <v/>
      </c>
      <c r="R3801" s="610"/>
      <c r="U3801" s="2039">
        <f>IF($L3788="TC",0,IF($L3788="Nso",0,VLOOKUP($A3784,'Result Entry'!$B$9:$FW$108,29,0)))</f>
        <v>0.0</v>
      </c>
      <c r="V3801" s="2039">
        <v>0.0</v>
      </c>
      <c r="W3801" s="2039">
        <f>IF($L3788="TC",0,IF($L3788="Nso",0,VLOOKUP($A3784,'Result Entry'!$B$9:$FW$108,31,0)))</f>
        <v>0.0</v>
      </c>
      <c r="X3801" s="2039">
        <v>0.0</v>
      </c>
    </row>
    <row r="3802" spans="8:8" s="1538" ht="33.75" customFormat="1" customHeight="1">
      <c r="A3802" s="1954"/>
      <c r="B3802" s="1986" t="s">
        <v>70</v>
      </c>
      <c r="C3802" s="1551">
        <f>IF(Y3802&gt;=1,'Result Entry'!$AO$3,0)</f>
        <v>0.0</v>
      </c>
      <c r="D3802" s="1552"/>
      <c r="E3802" s="1728">
        <f>IF($L3788="TC",0,IF($L3788="Nso",0,VLOOKUP($A3784,'Result Entry'!$B$9:$FW$108,40,0)))</f>
        <v>0.0</v>
      </c>
      <c r="F3802" s="1729">
        <f>IF($L3788="TC",0,IF($L3788="Nso",0,VLOOKUP($A3784,'Result Entry'!$B$9:$FW$108,41,0)))</f>
        <v>0.0</v>
      </c>
      <c r="G3802" s="1729">
        <f>IF($L3788="TC",0,IF($L3788="Nso",0,VLOOKUP($A3784,'Result Entry'!$B$9:$FW$108,42,0)))</f>
        <v>0.0</v>
      </c>
      <c r="H3802" s="2034">
        <f t="shared" si="485"/>
        <v>0.0</v>
      </c>
      <c r="I3802" s="2035" t="str">
        <f>CONCATENATE(U3802,"/",'Result Entry'!$AS$7)</f>
        <v>0/40</v>
      </c>
      <c r="J3802" s="2036" t="str">
        <f>IF(V3802=0,"--",CONCATENATE(V3802,"/",'Result Entry'!$AT$7))</f>
        <v>--</v>
      </c>
      <c r="K3802" s="2037">
        <f t="shared" si="486"/>
        <v>0.0</v>
      </c>
      <c r="L3802" s="2038">
        <f t="shared" si="487"/>
        <v>0.0</v>
      </c>
      <c r="M3802" s="2035" t="str">
        <f>CONCATENATE(W3802,"/",'Result Entry'!$AW$7)</f>
        <v>0/100</v>
      </c>
      <c r="N3802" s="2036" t="str">
        <f>IF(X3802=0,"--",CONCATENATE(X3802,"/",'Result Entry'!$AX$7))</f>
        <v>--</v>
      </c>
      <c r="O3802" s="2031">
        <f t="shared" si="488"/>
        <v>0.0</v>
      </c>
      <c r="P3802" s="1734">
        <f t="shared" si="489"/>
        <v>0.0</v>
      </c>
      <c r="Q3802" s="2032" t="str">
        <f>IF($L3788="TC",0,IF($L3788="Nso",0,VLOOKUP($A3784,'Result Entry'!$B$9:$FW$108,55,0)))</f>
        <v/>
      </c>
      <c r="R3802" s="610"/>
      <c r="U3802" s="2039">
        <f>IF($L3788="TC",0,IF($L3788="Nso",0,VLOOKUP($A3784,'Result Entry'!$B$9:$FW$108,44,0)))</f>
        <v>0.0</v>
      </c>
      <c r="V3802" s="2039">
        <f>IF($L3788="TC",0,IF($L3788="Nso",0,VLOOKUP($A3784,'Result Entry'!$B$9:$FW$108,45,0)))</f>
        <v>0.0</v>
      </c>
      <c r="W3802" s="2039">
        <f>IF($L3788="TC",0,IF($L3788="Nso",0,VLOOKUP($A3784,'Result Entry'!$B$9:$FW$108,48,0)))</f>
        <v>0.0</v>
      </c>
      <c r="X3802" s="2039">
        <f>IF($L3788="TC",0,IF($L3788="Nso",0,VLOOKUP($A3784,'Result Entry'!$B$9:$FW$108,49,0)))</f>
        <v>0.0</v>
      </c>
      <c r="Y3802" s="2039">
        <f>VLOOKUP($A3784,'Result Entry'!$B$9:$FW$108,39,0)</f>
        <v>0.0</v>
      </c>
    </row>
    <row r="3803" spans="8:8" s="1538" ht="33.75" customFormat="1" customHeight="1">
      <c r="A3803" s="1954"/>
      <c r="B3803" s="1986" t="s">
        <v>70</v>
      </c>
      <c r="C3803" s="1551">
        <f>IF(Y3803&gt;=1,'Result Entry'!$BF$3,0)</f>
        <v>0.0</v>
      </c>
      <c r="D3803" s="1552"/>
      <c r="E3803" s="1728">
        <f>IF($L3788="TC",0,IF($L3788="Nso",0,VLOOKUP($A3784,'Result Entry'!$B$9:$FW$108,57,0)))</f>
        <v>0.0</v>
      </c>
      <c r="F3803" s="1729">
        <f>IF($L3788="TC",0,IF($L3788="Nso",0,VLOOKUP($A3784,'Result Entry'!$B$9:$FW$108,58,0)))</f>
        <v>0.0</v>
      </c>
      <c r="G3803" s="1729">
        <f>IF($L3788="TC",0,IF($L3788="Nso",0,VLOOKUP($A3784,'Result Entry'!$B$9:$FW$108,59,0)))</f>
        <v>0.0</v>
      </c>
      <c r="H3803" s="2034">
        <f t="shared" si="485"/>
        <v>0.0</v>
      </c>
      <c r="I3803" s="2035" t="str">
        <f>CONCATENATE(U3803,"/",'Result Entry'!$BJ$7)</f>
        <v>0/70</v>
      </c>
      <c r="J3803" s="2036" t="str">
        <f>IF(V3803=0,"--",CONCATENATE(V3803,"/",'Result Entry'!$BK$7))</f>
        <v>--</v>
      </c>
      <c r="K3803" s="2037">
        <f t="shared" si="486"/>
        <v>0.0</v>
      </c>
      <c r="L3803" s="2038">
        <f t="shared" si="487"/>
        <v>0.0</v>
      </c>
      <c r="M3803" s="2035" t="str">
        <f>CONCATENATE(W3803,"/",'Result Entry'!$BN$7)</f>
        <v>0/100</v>
      </c>
      <c r="N3803" s="2036" t="str">
        <f>IF(X3803=0,"--",CONCATENATE(X3803,"/",'Result Entry'!$BO$7))</f>
        <v>--</v>
      </c>
      <c r="O3803" s="2031">
        <f t="shared" si="488"/>
        <v>0.0</v>
      </c>
      <c r="P3803" s="1734">
        <f t="shared" si="489"/>
        <v>0.0</v>
      </c>
      <c r="Q3803" s="2032" t="str">
        <f>IF($L3788="TC",0,IF($L3788="Nso",0,VLOOKUP($A3784,'Result Entry'!$B$9:$FW$108,72,0)))</f>
        <v/>
      </c>
      <c r="R3803" s="610"/>
      <c r="U3803" s="2039">
        <f>IF($L3788="TC",0,IF($L3788="Nso",0,VLOOKUP($A3784,'Result Entry'!$B$9:$FW$108,61,0)))</f>
        <v>0.0</v>
      </c>
      <c r="V3803" s="2039">
        <f>IF($L3788="TC",0,IF($L3788="Nso",0,VLOOKUP($A3784,'Result Entry'!$B$9:$FW$108,62,0)))</f>
        <v>0.0</v>
      </c>
      <c r="W3803" s="2039">
        <f>IF($L3788="TC",0,IF($L3788="Nso",0,VLOOKUP($A3784,'Result Entry'!$B$9:$FW$108,65,0)))</f>
        <v>0.0</v>
      </c>
      <c r="X3803" s="2039">
        <f>IF($L3788="TC",0,IF($L3788="Nso",0,VLOOKUP($A3784,'Result Entry'!$B$9:$FW$108,66,0)))</f>
        <v>0.0</v>
      </c>
      <c r="Y3803" s="2039">
        <f>VLOOKUP($A3784,'Result Entry'!$B$9:$FW$108,56,0)</f>
        <v>0.0</v>
      </c>
    </row>
    <row r="3804" spans="8:8" s="1538" ht="33.75" customFormat="1" customHeight="1">
      <c r="A3804" s="1954"/>
      <c r="B3804" s="1986" t="s">
        <v>70</v>
      </c>
      <c r="C3804" s="1554">
        <f>IF(Y3804&gt;=1,'Result Entry'!$BW$3,0)</f>
        <v>0.0</v>
      </c>
      <c r="D3804" s="2040"/>
      <c r="E3804" s="2041">
        <f>IF($L3788="TC",0,IF($L3788="Nso",0,VLOOKUP($A3784,'Result Entry'!$B$9:$FW$108,74,0)))</f>
        <v>0.0</v>
      </c>
      <c r="F3804" s="2042">
        <f>IF($L3788="TC",0,IF($L3788="Nso",0,VLOOKUP($A3784,'Result Entry'!$B$9:$FW$108,75,0)))</f>
        <v>0.0</v>
      </c>
      <c r="G3804" s="2042">
        <f>IF($L3788="TC",0,IF($L3788="Nso",0,VLOOKUP($A3784,'Result Entry'!$B$9:$FW$108,76,0)))</f>
        <v>0.0</v>
      </c>
      <c r="H3804" s="2043">
        <f t="shared" si="485"/>
        <v>0.0</v>
      </c>
      <c r="I3804" s="2044" t="str">
        <f>CONCATENATE(U3804,"/",'Result Entry'!$CA$7)</f>
        <v>0/70</v>
      </c>
      <c r="J3804" s="2045" t="str">
        <f>IF(V3804=0,"--",CONCATENATE(V3804,"/",'Result Entry'!$CB$7))</f>
        <v>--</v>
      </c>
      <c r="K3804" s="2046">
        <f t="shared" si="486"/>
        <v>0.0</v>
      </c>
      <c r="L3804" s="2047">
        <f t="shared" si="487"/>
        <v>0.0</v>
      </c>
      <c r="M3804" s="2044" t="str">
        <f>CONCATENATE(W3804,"/",'Result Entry'!$CE$7)</f>
        <v>0/100</v>
      </c>
      <c r="N3804" s="2045" t="str">
        <f>IF(X3804=0,"--",CONCATENATE(X3804,"/",'Result Entry'!$CF$7))</f>
        <v>--</v>
      </c>
      <c r="O3804" s="2043">
        <f t="shared" si="488"/>
        <v>0.0</v>
      </c>
      <c r="P3804" s="2048">
        <f t="shared" si="489"/>
        <v>0.0</v>
      </c>
      <c r="Q3804" s="2049" t="str">
        <f>IF($L3788="TC",0,IF($L3788="Nso",0,VLOOKUP($A3784,'Result Entry'!$B$9:$FW$108,89,0)))</f>
        <v/>
      </c>
      <c r="R3804" s="610"/>
      <c r="U3804" s="2041">
        <f>IF($L3788="TC",0,IF($L3788="Nso",0,VLOOKUP($A3784,'Result Entry'!$B$9:$FW$108,78,0)))</f>
        <v>0.0</v>
      </c>
      <c r="V3804" s="2041">
        <f>IF($L3788="TC",0,IF($L3788="Nso",0,VLOOKUP($A3784,'Result Entry'!$B$9:$FW$108,79,0)))</f>
        <v>0.0</v>
      </c>
      <c r="W3804" s="2041">
        <f>IF($L3788="TC",0,IF($L3788="Nso",0,VLOOKUP($A3784,'Result Entry'!$B$9:$FW$108,82,0)))</f>
        <v>0.0</v>
      </c>
      <c r="X3804" s="2041">
        <f>IF($L3788="TC",0,IF($L3788="Nso",0,VLOOKUP($A3784,'Result Entry'!$B$9:$FW$108,83,0)))</f>
        <v>0.0</v>
      </c>
      <c r="Y3804" s="2041">
        <f>VLOOKUP($A3784,'Result Entry'!$B$9:$FW$108,73,0)</f>
        <v>0.0</v>
      </c>
    </row>
    <row r="3805" spans="8:8" s="1538" ht="33.75" customFormat="1" customHeight="1">
      <c r="A3805" s="1954"/>
      <c r="B3805" s="1986" t="s">
        <v>70</v>
      </c>
      <c r="C3805" s="2050">
        <f>IF(Y3805&gt;=1,'Result Entry'!$CN$3,0)</f>
        <v>0.0</v>
      </c>
      <c r="D3805" s="2040"/>
      <c r="E3805" s="2051">
        <f>IF($L3788="TC",0,IF($L3788="Nso",0,VLOOKUP($A3784,'Result Entry'!$B$9:$FW$108,91,0)))</f>
        <v>0.0</v>
      </c>
      <c r="F3805" s="2052">
        <f>IF($L3788="TC",0,IF($L3788="Nso",0,VLOOKUP($A3784,'Result Entry'!$B$9:$FW$108,92,0)))</f>
        <v>0.0</v>
      </c>
      <c r="G3805" s="2052">
        <f>IF($L3788="TC",0,IF($L3788="Nso",0,VLOOKUP($A3784,'Result Entry'!$B$9:$FW$108,93,0)))</f>
        <v>0.0</v>
      </c>
      <c r="H3805" s="2053">
        <f t="shared" si="485"/>
        <v>0.0</v>
      </c>
      <c r="I3805" s="2054" t="str">
        <f>CONCATENATE(U3805,"/",'Result Entry'!$CR$7)</f>
        <v>0/70</v>
      </c>
      <c r="J3805" s="2055" t="str">
        <f>IF(V3805=0,"--",CONCATENATE(V3805,"/",'Result Entry'!$CS$7))</f>
        <v>--</v>
      </c>
      <c r="K3805" s="2056">
        <f t="shared" si="486"/>
        <v>0.0</v>
      </c>
      <c r="L3805" s="2057">
        <f t="shared" si="487"/>
        <v>0.0</v>
      </c>
      <c r="M3805" s="2054" t="str">
        <f>CONCATENATE(W3805,"/",'Result Entry'!$CV$7)</f>
        <v>0/100</v>
      </c>
      <c r="N3805" s="2055" t="str">
        <f>IF(X3805=0,"--",CONCATENATE(X3805,"/",'Result Entry'!$CW$7))</f>
        <v>--</v>
      </c>
      <c r="O3805" s="2053">
        <f t="shared" si="488"/>
        <v>0.0</v>
      </c>
      <c r="P3805" s="2058">
        <f t="shared" si="489"/>
        <v>0.0</v>
      </c>
      <c r="Q3805" s="2059" t="str">
        <f>IF($L3788="TC",0,IF($L3788="Nso",0,VLOOKUP($A3784,'Result Entry'!$B$9:$FW$108,106,0)))</f>
        <v/>
      </c>
      <c r="R3805" s="610"/>
      <c r="U3805" s="2051">
        <f>IF($L3788="TC",0,IF($L3788="Nso",0,VLOOKUP($A3784,'Result Entry'!$B$9:$FW$108,95,0)))</f>
        <v>0.0</v>
      </c>
      <c r="V3805" s="2051">
        <f>IF($L3788="TC",0,IF($L3788="Nso",0,VLOOKUP($A3784,'Result Entry'!$B$9:$FW$108,96,0)))</f>
        <v>0.0</v>
      </c>
      <c r="W3805" s="2051">
        <f>IF($L3788="TC",0,IF($L3788="Nso",0,VLOOKUP($A3784,'Result Entry'!$B$9:$FW$108,99,0)))</f>
        <v>0.0</v>
      </c>
      <c r="X3805" s="2051">
        <f>IF($L3788="TC",0,IF($L3788="Nso",0,VLOOKUP($A3784,'Result Entry'!$B$9:$FW$108,100,0)))</f>
        <v>0.0</v>
      </c>
      <c r="Y3805" s="2051">
        <f>VLOOKUP($A3784,'Result Entry'!$B$9:$FW$108,90,0)</f>
        <v>0.0</v>
      </c>
    </row>
    <row r="3806" spans="8:8" s="1538" ht="33.75" customFormat="1" customHeight="1">
      <c r="A3806" s="1954"/>
      <c r="B3806" s="1986" t="s">
        <v>70</v>
      </c>
      <c r="C3806" s="1554">
        <f>IF(Y3806&gt;=1,'Result Entry'!$DE$3,0)</f>
        <v>0.0</v>
      </c>
      <c r="D3806" s="2040"/>
      <c r="E3806" s="1739">
        <f>IF($L3788="TC",0,IF($L3788="Nso",0,VLOOKUP($A3784,'Result Entry'!$B$9:$FW$108,108,0)))</f>
        <v>0.0</v>
      </c>
      <c r="F3806" s="1740">
        <f>IF($L3788="TC",0,IF($L3788="Nso",0,VLOOKUP($A3784,'Result Entry'!$B$9:$FW$108,109,0)))</f>
        <v>0.0</v>
      </c>
      <c r="G3806" s="1740">
        <f>IF($L3788="TC",0,IF($L3788="Nso",0,VLOOKUP($A3784,'Result Entry'!$B$9:$FW$108,110,0)))</f>
        <v>0.0</v>
      </c>
      <c r="H3806" s="2060">
        <f t="shared" si="485"/>
        <v>0.0</v>
      </c>
      <c r="I3806" s="2061" t="str">
        <f>CONCATENATE(U3806,"/",'Result Entry'!$DI$7)</f>
        <v>0/70</v>
      </c>
      <c r="J3806" s="2062" t="str">
        <f>IF(V3806=0,"--",CONCATENATE(V3806,"/",'Result Entry'!$DJ$7))</f>
        <v>--</v>
      </c>
      <c r="K3806" s="2063">
        <f t="shared" si="486"/>
        <v>0.0</v>
      </c>
      <c r="L3806" s="2064">
        <f t="shared" si="487"/>
        <v>0.0</v>
      </c>
      <c r="M3806" s="2061" t="str">
        <f>CONCATENATE(W3806,"/",'Result Entry'!$DM$7)</f>
        <v>0/100</v>
      </c>
      <c r="N3806" s="2062" t="str">
        <f>IF(X3806=0,"--",CONCATENATE(X3806,"/",'Result Entry'!$DN$7))</f>
        <v>--</v>
      </c>
      <c r="O3806" s="2060">
        <f t="shared" si="488"/>
        <v>0.0</v>
      </c>
      <c r="P3806" s="1746">
        <f t="shared" si="489"/>
        <v>0.0</v>
      </c>
      <c r="Q3806" s="2032" t="str">
        <f>IF($L3788="TC",0,IF($L3788="Nso",0,VLOOKUP($A3784,'Result Entry'!$B$9:$FW$108,123,0)))</f>
        <v/>
      </c>
      <c r="R3806" s="610"/>
      <c r="U3806" s="2065">
        <f>IF($L3788="TC",0,IF($L3788="Nso",0,VLOOKUP($A3784,'Result Entry'!$B$9:$FW$108,112,0)))</f>
        <v>0.0</v>
      </c>
      <c r="V3806" s="2065">
        <f>IF($L3788="TC",0,IF($L3788="Nso",0,VLOOKUP($A3784,'Result Entry'!$B$9:$FW$108,113,0)))</f>
        <v>0.0</v>
      </c>
      <c r="W3806" s="2065">
        <f>IF($L3788="TC",0,IF($L3788="Nso",0,VLOOKUP($A3784,'Result Entry'!$B$9:$FW$108,116,0)))</f>
        <v>0.0</v>
      </c>
      <c r="X3806" s="2065">
        <f>IF($L3788="TC",0,IF($L3788="Nso",0,VLOOKUP($A3784,'Result Entry'!$B$9:$FW$108,117,0)))</f>
        <v>0.0</v>
      </c>
      <c r="Y3806" s="2065">
        <f>VLOOKUP($A3784,'Result Entry'!$B$9:$FW$108,107,0)</f>
        <v>0.0</v>
      </c>
    </row>
    <row r="3807" spans="8:8" ht="33.75" customHeight="1">
      <c r="A3807" s="1954"/>
      <c r="B3807" s="1986" t="s">
        <v>70</v>
      </c>
      <c r="C3807" s="1565" t="s">
        <v>78</v>
      </c>
      <c r="D3807" s="1566"/>
      <c r="E3807" s="1567"/>
      <c r="F3807" s="1747" t="s">
        <v>79</v>
      </c>
      <c r="G3807" s="2066"/>
      <c r="H3807" s="1748"/>
      <c r="I3807" s="1747" t="s">
        <v>80</v>
      </c>
      <c r="J3807" s="1749"/>
      <c r="K3807" s="2067" t="s">
        <v>42</v>
      </c>
      <c r="L3807" s="2068"/>
      <c r="M3807" s="2067" t="s">
        <v>92</v>
      </c>
      <c r="N3807" s="1753"/>
      <c r="O3807" s="1752" t="s">
        <v>40</v>
      </c>
      <c r="P3807" s="1753"/>
      <c r="Q3807" s="2069" t="s">
        <v>44</v>
      </c>
      <c r="R3807" s="610"/>
    </row>
    <row r="3808" spans="8:8" ht="33.75" customHeight="1">
      <c r="A3808" s="1954"/>
      <c r="B3808" s="1986" t="s">
        <v>70</v>
      </c>
      <c r="C3808" s="1577"/>
      <c r="D3808" s="1578"/>
      <c r="E3808" s="1579"/>
      <c r="F3808" s="1755">
        <f>IF($L3788="TC",0,IF($L3788="Nso",0,VLOOKUP($A3784,'Result Entry'!$B$9:$FW$108,171,0)))</f>
        <v>0.0</v>
      </c>
      <c r="G3808" s="2070"/>
      <c r="H3808" s="1756"/>
      <c r="I3808" s="2071">
        <f>IF($L3788="TC",0,IF($L3788="Nso",0,VLOOKUP($A3784,'Result Entry'!$B$9:$FW$108,172,0)))</f>
        <v>0.0</v>
      </c>
      <c r="J3808" s="2072"/>
      <c r="K3808" s="2073">
        <f>IF($L3788="TC",0,IF($L3788="Nso",0,VLOOKUP($A3784,'Result Entry'!$B$9:$FW$108,173,0)))</f>
        <v>0.0</v>
      </c>
      <c r="L3808" s="2074"/>
      <c r="M3808" s="2075" t="str">
        <f>IF($L3788="TC",0,IF($L3788="Nso",0,VLOOKUP($A3784,'Result Entry'!$B$9:$FW$108,174,0)))</f>
        <v/>
      </c>
      <c r="N3808" s="2076"/>
      <c r="O3808" s="1535" t="str">
        <f>VLOOKUP($A3784,'Result Entry'!$B$9:$FW$108,175,0)</f>
        <v/>
      </c>
      <c r="P3808" s="1534"/>
      <c r="Q3808" s="2077" t="str">
        <f>IF($L3788="TC",0,IF($L3788="Nso",0,VLOOKUP($A3784,'Result Entry'!$B$9:$FW$108,177,0)))</f>
        <v/>
      </c>
      <c r="R3808" s="610"/>
    </row>
    <row r="3809" spans="8:8" ht="33.75" customHeight="1">
      <c r="A3809" s="1954"/>
      <c r="B3809" s="1986" t="s">
        <v>70</v>
      </c>
      <c r="C3809" s="2078" t="s">
        <v>59</v>
      </c>
      <c r="D3809" s="2079"/>
      <c r="E3809" s="2079"/>
      <c r="F3809" s="2079"/>
      <c r="G3809" s="2079"/>
      <c r="H3809" s="2079"/>
      <c r="I3809" s="2080"/>
      <c r="J3809" s="1592" t="s">
        <v>60</v>
      </c>
      <c r="K3809" s="1592"/>
      <c r="L3809" s="1592"/>
      <c r="M3809" s="1593"/>
      <c r="N3809" s="1760">
        <f>VLOOKUP($A3784,'Result Entry'!$B$9:$FW$108,168,0)</f>
        <v>0.0</v>
      </c>
      <c r="O3809" s="1761"/>
      <c r="P3809" s="2081" t="s">
        <v>38</v>
      </c>
      <c r="Q3809" s="2082"/>
      <c r="R3809" s="610"/>
    </row>
    <row r="3810" spans="8:8" ht="33.75" customHeight="1">
      <c r="A3810" s="1954"/>
      <c r="B3810" s="1986" t="s">
        <v>70</v>
      </c>
      <c r="C3810" s="1598" t="s">
        <v>244</v>
      </c>
      <c r="D3810" s="1599"/>
      <c r="E3810" s="1599"/>
      <c r="F3810" s="2083" t="s">
        <v>158</v>
      </c>
      <c r="G3810" s="2084"/>
      <c r="H3810" s="2085"/>
      <c r="I3810" s="2086" t="s">
        <v>242</v>
      </c>
      <c r="J3810" s="1603" t="s">
        <v>61</v>
      </c>
      <c r="K3810" s="1603"/>
      <c r="L3810" s="1603"/>
      <c r="M3810" s="1604"/>
      <c r="N3810" s="1762">
        <f>VLOOKUP($A3784,'Result Entry'!$B$9:$FW$108,169,0)</f>
        <v>0.0</v>
      </c>
      <c r="O3810" s="1763"/>
      <c r="P3810" s="1607" t="str">
        <f>VLOOKUP($A3784,'Result Entry'!$B$9:$FW$108,170,0)</f>
        <v/>
      </c>
      <c r="Q3810" s="2087"/>
      <c r="R3810" s="610"/>
    </row>
    <row r="3811" spans="8:8" ht="33.75" customHeight="1">
      <c r="A3811" s="1954"/>
      <c r="B3811" s="1986" t="s">
        <v>70</v>
      </c>
      <c r="C3811" s="1598"/>
      <c r="D3811" s="1599"/>
      <c r="E3811" s="1599"/>
      <c r="F3811" s="2088"/>
      <c r="G3811" s="2089"/>
      <c r="H3811" s="2090"/>
      <c r="I3811" s="2091" t="s">
        <v>100</v>
      </c>
      <c r="J3811" s="1612" t="s">
        <v>62</v>
      </c>
      <c r="K3811" s="1612"/>
      <c r="L3811" s="1612"/>
      <c r="M3811" s="1613"/>
      <c r="N3811" s="2092">
        <f>IF($L3788="TC","Transferred",IF($L3788="Nso","NameSeparated",VLOOKUP($A3784,'Result Entry'!$B$9:$FW$108,178,0)))</f>
        <v>0.0</v>
      </c>
      <c r="O3811" s="2092"/>
      <c r="P3811" s="2092"/>
      <c r="Q3811" s="2093"/>
      <c r="R3811" s="610"/>
    </row>
    <row r="3812" spans="8:8" ht="33.75" customHeight="1">
      <c r="A3812" s="1954"/>
      <c r="B3812" s="1986" t="s">
        <v>70</v>
      </c>
      <c r="C3812" s="1766" t="str">
        <f>'Result Entry'!$DU$3</f>
        <v>Foundation Of Information Tech.</v>
      </c>
      <c r="D3812" s="1767"/>
      <c r="E3812" s="1768"/>
      <c r="F3812" s="1769" t="str">
        <f>IF(OR($L3788="TC",$L3788="Nso"),"",VLOOKUP($A3784,'Result Entry'!$B$9:$GS$108,196,0))</f>
        <v>0/200</v>
      </c>
      <c r="G3812" s="1769"/>
      <c r="H3812" s="1769"/>
      <c r="I3812" s="1770" t="str">
        <f>IF(F3812="","",VLOOKUP($A3784,'Result Entry'!$B$9:$GS$108,137,0))</f>
        <v/>
      </c>
      <c r="J3812" s="1621" t="s">
        <v>72</v>
      </c>
      <c r="K3812" s="1621"/>
      <c r="L3812" s="1621"/>
      <c r="M3812" s="1622"/>
      <c r="N3812" s="2094">
        <f>'Result Entry'!$T$2</f>
        <v>45041.0</v>
      </c>
      <c r="O3812" s="2095"/>
      <c r="P3812" s="2095"/>
      <c r="Q3812" s="2096"/>
      <c r="R3812" s="610"/>
    </row>
    <row r="3813" spans="8:8" ht="33.75" customHeight="1">
      <c r="A3813" s="1954"/>
      <c r="B3813" s="1986" t="s">
        <v>70</v>
      </c>
      <c r="C3813" s="1774" t="str">
        <f>'Result Entry'!$EI$3</f>
        <v>G.I.A.I.-II</v>
      </c>
      <c r="D3813" s="1775"/>
      <c r="E3813" s="1776"/>
      <c r="F3813" s="1769" t="str">
        <f>IF(OR($L3788="TC",$L3788="Nso"),"",VLOOKUP($A3784,'Result Entry'!$B$9:$GS$108,200,0))</f>
        <v>0/200</v>
      </c>
      <c r="G3813" s="1769"/>
      <c r="H3813" s="1769"/>
      <c r="I3813" s="1770" t="str">
        <f>IF(F3813="","",VLOOKUP($A3784,'Result Entry'!$B$9:$GS$108,149,0))</f>
        <v/>
      </c>
      <c r="J3813" s="1626"/>
      <c r="K3813" s="1627"/>
      <c r="L3813" s="1627"/>
      <c r="M3813" s="1627"/>
      <c r="N3813" s="1627"/>
      <c r="O3813" s="1627"/>
      <c r="P3813" s="1627"/>
      <c r="Q3813" s="2097"/>
      <c r="R3813" s="610"/>
    </row>
    <row r="3814" spans="8:8" ht="33.75" customHeight="1">
      <c r="A3814" s="1954"/>
      <c r="B3814" s="1986" t="s">
        <v>70</v>
      </c>
      <c r="C3814" s="1774" t="str">
        <f>'Result Entry'!$EU$3</f>
        <v>SOC.SER.PLAN</v>
      </c>
      <c r="D3814" s="1775"/>
      <c r="E3814" s="1776"/>
      <c r="F3814" s="1769" t="str">
        <f>IF(OR($L3788="TC",$L3788="Nso"),"",VLOOKUP($A3784,'Result Entry'!$B$9:$HS$108,204,0))</f>
        <v>0/200</v>
      </c>
      <c r="G3814" s="1769"/>
      <c r="H3814" s="1769"/>
      <c r="I3814" s="1770" t="str">
        <f>IF(F3814="","",VLOOKUP($A3784,'Result Entry'!$B$9:$GS$108,161,0))</f>
        <v/>
      </c>
      <c r="J3814" s="1629" t="s">
        <v>175</v>
      </c>
      <c r="K3814" s="2098"/>
      <c r="L3814" s="2098"/>
      <c r="M3814" s="1630"/>
      <c r="N3814" s="2099"/>
      <c r="O3814" s="2100"/>
      <c r="P3814" s="2100"/>
      <c r="Q3814" s="2101"/>
      <c r="R3814" s="610"/>
    </row>
    <row r="3815" spans="8:8" ht="33.75" customHeight="1">
      <c r="A3815" s="1954"/>
      <c r="B3815" s="1986" t="s">
        <v>70</v>
      </c>
      <c r="C3815" s="1774" t="str">
        <f>'Result Entry'!$FG$3</f>
        <v>Jeewan Kaushal</v>
      </c>
      <c r="D3815" s="1775"/>
      <c r="E3815" s="1776"/>
      <c r="F3815" s="1769" t="str">
        <f>IF(OR($L3788="TC",$L3788="Nso"),"",VLOOKUP($A3784,'Result Entry'!$B$9:$HS$108,208,0))</f>
        <v>0/100</v>
      </c>
      <c r="G3815" s="1769"/>
      <c r="H3815" s="1769"/>
      <c r="I3815" s="1770" t="str">
        <f>IF(F3815="","",VLOOKUP($A3784,'Result Entry'!$B$9:$HS$108,167,0))</f>
        <v/>
      </c>
      <c r="J3815" s="1629" t="s">
        <v>149</v>
      </c>
      <c r="K3815" s="2098"/>
      <c r="L3815" s="2098"/>
      <c r="M3815" s="1630"/>
      <c r="N3815" s="1630"/>
      <c r="O3815" s="1630"/>
      <c r="P3815" s="1630"/>
      <c r="Q3815" s="2102"/>
      <c r="R3815" s="610"/>
    </row>
    <row r="3816" spans="8:8" ht="33.75" customHeight="1">
      <c r="A3816" s="1954"/>
      <c r="B3816" s="1986" t="s">
        <v>70</v>
      </c>
      <c r="C3816" s="1777" t="s">
        <v>181</v>
      </c>
      <c r="D3816" s="1778"/>
      <c r="E3816" s="1779"/>
      <c r="F3816" s="2103" t="s">
        <v>182</v>
      </c>
      <c r="G3816" s="2104"/>
      <c r="H3816" s="2105"/>
      <c r="I3816" s="1782" t="s">
        <v>31</v>
      </c>
      <c r="J3816" s="1629" t="s">
        <v>176</v>
      </c>
      <c r="K3816" s="2098"/>
      <c r="L3816" s="2098"/>
      <c r="M3816" s="1630"/>
      <c r="N3816" s="1630"/>
      <c r="O3816" s="1630"/>
      <c r="P3816" s="1630"/>
      <c r="Q3816" s="2102"/>
      <c r="R3816" s="610"/>
    </row>
    <row r="3817" spans="8:8" ht="33.75" customHeight="1">
      <c r="A3817" s="1954"/>
      <c r="B3817" s="1986" t="s">
        <v>70</v>
      </c>
      <c r="C3817" s="1783"/>
      <c r="D3817" s="1784"/>
      <c r="E3817" s="1785"/>
      <c r="F3817" s="1786" t="s">
        <v>245</v>
      </c>
      <c r="G3817" s="2106"/>
      <c r="H3817" s="1787"/>
      <c r="I3817" s="1788" t="s">
        <v>63</v>
      </c>
      <c r="J3817" s="1647" t="s">
        <v>68</v>
      </c>
      <c r="K3817" s="1648"/>
      <c r="L3817" s="1648"/>
      <c r="M3817" s="1648"/>
      <c r="N3817" s="1648"/>
      <c r="O3817" s="1648"/>
      <c r="P3817" s="1648"/>
      <c r="Q3817" s="2107"/>
      <c r="R3817" s="610"/>
    </row>
    <row r="3818" spans="8:8" ht="33.75" customHeight="1">
      <c r="A3818" s="1954"/>
      <c r="B3818" s="1986" t="s">
        <v>70</v>
      </c>
      <c r="C3818" s="1783"/>
      <c r="D3818" s="1784"/>
      <c r="E3818" s="1785"/>
      <c r="F3818" s="1786" t="s">
        <v>246</v>
      </c>
      <c r="G3818" s="2106"/>
      <c r="H3818" s="1787"/>
      <c r="I3818" s="1788" t="s">
        <v>64</v>
      </c>
      <c r="J3818" s="1650"/>
      <c r="K3818" s="1651"/>
      <c r="L3818" s="1651"/>
      <c r="M3818" s="1651"/>
      <c r="N3818" s="1651"/>
      <c r="O3818" s="1651"/>
      <c r="P3818" s="1651"/>
      <c r="Q3818" s="2108"/>
      <c r="R3818" s="610"/>
    </row>
    <row r="3819" spans="8:8" ht="33.75" customHeight="1">
      <c r="A3819" s="1954"/>
      <c r="B3819" s="1986" t="s">
        <v>70</v>
      </c>
      <c r="C3819" s="1783"/>
      <c r="D3819" s="1784"/>
      <c r="E3819" s="1785"/>
      <c r="F3819" s="1786" t="s">
        <v>247</v>
      </c>
      <c r="G3819" s="2106"/>
      <c r="H3819" s="1787"/>
      <c r="I3819" s="1788" t="s">
        <v>66</v>
      </c>
      <c r="J3819" s="1650"/>
      <c r="K3819" s="1651"/>
      <c r="L3819" s="1651"/>
      <c r="M3819" s="1651"/>
      <c r="N3819" s="1651"/>
      <c r="O3819" s="1651"/>
      <c r="P3819" s="1651"/>
      <c r="Q3819" s="2108"/>
      <c r="R3819" s="610"/>
    </row>
    <row r="3820" spans="8:8" ht="33.75" customHeight="1">
      <c r="A3820" s="1954"/>
      <c r="B3820" s="1986" t="s">
        <v>70</v>
      </c>
      <c r="C3820" s="1783"/>
      <c r="D3820" s="1784"/>
      <c r="E3820" s="1785"/>
      <c r="F3820" s="1786" t="s">
        <v>248</v>
      </c>
      <c r="G3820" s="2106"/>
      <c r="H3820" s="1787"/>
      <c r="I3820" s="1788" t="s">
        <v>65</v>
      </c>
      <c r="J3820" s="1653" t="s">
        <v>81</v>
      </c>
      <c r="K3820" s="1654"/>
      <c r="L3820" s="1654"/>
      <c r="M3820" s="1654"/>
      <c r="N3820" s="1654"/>
      <c r="O3820" s="1654"/>
      <c r="P3820" s="1654"/>
      <c r="Q3820" s="2109"/>
      <c r="R3820" s="610"/>
    </row>
    <row r="3821" spans="8:8" ht="33.75" customHeight="1">
      <c r="A3821" s="1954"/>
      <c r="B3821" s="2110" t="s">
        <v>70</v>
      </c>
      <c r="C3821" s="2111"/>
      <c r="D3821" s="2112"/>
      <c r="E3821" s="2113"/>
      <c r="F3821" s="2114"/>
      <c r="G3821" s="2115"/>
      <c r="H3821" s="2115"/>
      <c r="I3821" s="2116"/>
      <c r="J3821" s="2117"/>
      <c r="K3821" s="2118"/>
      <c r="L3821" s="2118"/>
      <c r="M3821" s="2118"/>
      <c r="N3821" s="2118"/>
      <c r="O3821" s="2118"/>
      <c r="P3821" s="2118"/>
      <c r="Q3821" s="2119"/>
      <c r="R3821" s="610"/>
    </row>
    <row r="3822" spans="8:8" s="927" ht="48.75" customFormat="1" customHeight="1">
      <c r="A3822" s="1439"/>
      <c r="B3822" s="2120"/>
      <c r="C3822" s="2120"/>
      <c r="D3822" s="2120"/>
      <c r="E3822" s="2120"/>
      <c r="F3822" s="2120"/>
      <c r="G3822" s="2120"/>
      <c r="H3822" s="2120"/>
      <c r="I3822" s="2120"/>
      <c r="J3822" s="2120"/>
      <c r="K3822" s="2120"/>
      <c r="L3822" s="2120"/>
      <c r="M3822" s="2120"/>
      <c r="N3822" s="2120"/>
      <c r="O3822" s="2120"/>
      <c r="P3822" s="2120"/>
      <c r="Q3822" s="2120"/>
      <c r="R3822" s="610"/>
    </row>
    <row r="3823" spans="8:8" ht="9.75" customHeight="1">
      <c r="A3823" s="1949">
        <f>A3784+1</f>
        <v>99.0</v>
      </c>
      <c r="B3823" s="1949"/>
      <c r="C3823" s="1949"/>
      <c r="D3823" s="1949"/>
      <c r="E3823" s="1949"/>
      <c r="F3823" s="1949"/>
      <c r="G3823" s="1949"/>
      <c r="H3823" s="1949"/>
      <c r="I3823" s="1949"/>
      <c r="J3823" s="1949"/>
      <c r="K3823" s="1949"/>
      <c r="L3823" s="1949"/>
      <c r="M3823" s="1949"/>
      <c r="N3823" s="1949"/>
      <c r="O3823" s="1949"/>
      <c r="P3823" s="1949"/>
      <c r="Q3823" s="1949"/>
      <c r="R3823" s="1949"/>
    </row>
    <row r="3824" spans="8:8" ht="16.5" customHeight="1">
      <c r="A3824" s="1950"/>
      <c r="B3824" s="1951" t="s">
        <v>51</v>
      </c>
      <c r="C3824" s="1952"/>
      <c r="D3824" s="1952"/>
      <c r="E3824" s="1952"/>
      <c r="F3824" s="1952"/>
      <c r="G3824" s="1952"/>
      <c r="H3824" s="1952"/>
      <c r="I3824" s="1952"/>
      <c r="J3824" s="1952"/>
      <c r="K3824" s="1952"/>
      <c r="L3824" s="1952"/>
      <c r="M3824" s="1952"/>
      <c r="N3824" s="1952"/>
      <c r="O3824" s="1952"/>
      <c r="P3824" s="1952"/>
      <c r="Q3824" s="1953"/>
      <c r="R3824" s="610"/>
    </row>
    <row r="3825" spans="8:8" ht="62.25" customHeight="1">
      <c r="A3825" s="1954"/>
      <c r="B3825" s="1955"/>
      <c r="C3825" s="1956"/>
      <c r="D3825" s="1957" t="str">
        <f>Master!$E$8</f>
        <v>Govt. Sr. Secondary School </v>
      </c>
      <c r="E3825" s="1958"/>
      <c r="F3825" s="1958"/>
      <c r="G3825" s="1958"/>
      <c r="H3825" s="1958"/>
      <c r="I3825" s="1958"/>
      <c r="J3825" s="1958"/>
      <c r="K3825" s="1958"/>
      <c r="L3825" s="1958"/>
      <c r="M3825" s="1958"/>
      <c r="N3825" s="1958"/>
      <c r="O3825" s="1958"/>
      <c r="P3825" s="1958"/>
      <c r="Q3825" s="1959"/>
      <c r="R3825" s="610"/>
    </row>
    <row r="3826" spans="8:8" ht="33.0" customHeight="1">
      <c r="A3826" s="1954"/>
      <c r="B3826" s="1960"/>
      <c r="C3826" s="1961"/>
      <c r="D3826" s="1962" t="str">
        <f>Master!$E$11</f>
        <v>P.S.-Bapini (Jodhpur)</v>
      </c>
      <c r="E3826" s="1962"/>
      <c r="F3826" s="1962"/>
      <c r="G3826" s="1962"/>
      <c r="H3826" s="1962"/>
      <c r="I3826" s="1962"/>
      <c r="J3826" s="1962"/>
      <c r="K3826" s="1962"/>
      <c r="L3826" s="1962"/>
      <c r="M3826" s="1962"/>
      <c r="N3826" s="1962"/>
      <c r="O3826" s="1962"/>
      <c r="P3826" s="1962"/>
      <c r="Q3826" s="1963"/>
      <c r="R3826" s="610"/>
    </row>
    <row r="3827" spans="8:8" ht="21.75" customHeight="1">
      <c r="A3827" s="1954"/>
      <c r="B3827" s="1964"/>
      <c r="C3827" s="1965" t="s">
        <v>151</v>
      </c>
      <c r="D3827" s="1966"/>
      <c r="E3827" s="1966"/>
      <c r="F3827" s="1966"/>
      <c r="G3827" s="1966"/>
      <c r="H3827" s="1967"/>
      <c r="I3827" s="1968" t="s">
        <v>128</v>
      </c>
      <c r="J3827" s="1969"/>
      <c r="K3827" s="1969"/>
      <c r="L3827" s="1970">
        <f>VLOOKUP(A3823,'Result Entry'!$B$6:$K$108,6,0)</f>
        <v>0.0</v>
      </c>
      <c r="M3827" s="1971"/>
      <c r="N3827" s="1972" t="s">
        <v>69</v>
      </c>
      <c r="O3827" s="1973"/>
      <c r="P3827" s="1974">
        <f>Master!$E$14</f>
        <v>8.151106901E9</v>
      </c>
      <c r="Q3827" s="1975"/>
      <c r="R3827" s="610"/>
    </row>
    <row r="3828" spans="8:8" ht="21.75" customHeight="1">
      <c r="A3828" s="1954"/>
      <c r="B3828" s="1976"/>
      <c r="C3828" s="1965"/>
      <c r="D3828" s="1966"/>
      <c r="E3828" s="1966"/>
      <c r="F3828" s="1966"/>
      <c r="G3828" s="1966"/>
      <c r="H3828" s="1967"/>
      <c r="I3828" s="1968"/>
      <c r="J3828" s="1969"/>
      <c r="K3828" s="1969"/>
      <c r="L3828" s="1970"/>
      <c r="M3828" s="1971"/>
      <c r="N3828" s="1470" t="s">
        <v>67</v>
      </c>
      <c r="O3828" s="1471"/>
      <c r="P3828" s="1472"/>
      <c r="Q3828" s="1977"/>
      <c r="R3828" s="610"/>
    </row>
    <row r="3829" spans="8:8" ht="21.75" customHeight="1">
      <c r="A3829" s="1954"/>
      <c r="B3829" s="1976"/>
      <c r="C3829" s="1978"/>
      <c r="D3829" s="1979"/>
      <c r="E3829" s="1979"/>
      <c r="F3829" s="1979"/>
      <c r="G3829" s="1979"/>
      <c r="H3829" s="1980"/>
      <c r="I3829" s="1981"/>
      <c r="J3829" s="1982"/>
      <c r="K3829" s="1982"/>
      <c r="L3829" s="1983"/>
      <c r="M3829" s="1984"/>
      <c r="N3829" s="1479" t="s">
        <v>52</v>
      </c>
      <c r="O3829" s="1480"/>
      <c r="P3829" s="1481" t="str">
        <f>Master!$E$6</f>
        <v>2022-23</v>
      </c>
      <c r="Q3829" s="1985"/>
      <c r="R3829" s="610"/>
    </row>
    <row r="3830" spans="8:8" ht="33.75" customHeight="1">
      <c r="A3830" s="1954"/>
      <c r="B3830" s="1986" t="s">
        <v>70</v>
      </c>
      <c r="C3830" s="1677" t="s">
        <v>21</v>
      </c>
      <c r="D3830" s="1678"/>
      <c r="E3830" s="1678"/>
      <c r="F3830" s="1678"/>
      <c r="G3830" s="1679"/>
      <c r="H3830" s="1680" t="s">
        <v>150</v>
      </c>
      <c r="I3830" s="1681">
        <f>VLOOKUP($A3823,'Result Entry'!$B$9:$FW$108,4,0)</f>
        <v>0.0</v>
      </c>
      <c r="J3830" s="1681"/>
      <c r="K3830" s="1681"/>
      <c r="L3830" s="1681"/>
      <c r="M3830" s="1681"/>
      <c r="N3830" s="1681"/>
      <c r="O3830" s="1681"/>
      <c r="P3830" s="1681"/>
      <c r="Q3830" s="1987"/>
      <c r="R3830" s="610"/>
    </row>
    <row r="3831" spans="8:8" ht="33.75" customHeight="1">
      <c r="A3831" s="1954"/>
      <c r="B3831" s="1986" t="s">
        <v>70</v>
      </c>
      <c r="C3831" s="1683" t="s">
        <v>23</v>
      </c>
      <c r="D3831" s="1684"/>
      <c r="E3831" s="1684"/>
      <c r="F3831" s="1684"/>
      <c r="G3831" s="1685"/>
      <c r="H3831" s="1686" t="s">
        <v>150</v>
      </c>
      <c r="I3831" s="1687">
        <f>VLOOKUP($A3823,'Result Entry'!$B$9:$FW$108,7,0)</f>
        <v>0.0</v>
      </c>
      <c r="J3831" s="1687"/>
      <c r="K3831" s="1687"/>
      <c r="L3831" s="1687"/>
      <c r="M3831" s="1687"/>
      <c r="N3831" s="1687"/>
      <c r="O3831" s="1687"/>
      <c r="P3831" s="1687"/>
      <c r="Q3831" s="1988"/>
      <c r="R3831" s="610"/>
    </row>
    <row r="3832" spans="8:8" ht="33.75" customHeight="1">
      <c r="A3832" s="1954"/>
      <c r="B3832" s="1986" t="s">
        <v>70</v>
      </c>
      <c r="C3832" s="1683" t="s">
        <v>24</v>
      </c>
      <c r="D3832" s="1684"/>
      <c r="E3832" s="1684"/>
      <c r="F3832" s="1684"/>
      <c r="G3832" s="1685"/>
      <c r="H3832" s="1686" t="s">
        <v>150</v>
      </c>
      <c r="I3832" s="1687">
        <f>VLOOKUP($A3823,'Result Entry'!$B$9:$FW$108,8,0)</f>
        <v>0.0</v>
      </c>
      <c r="J3832" s="1687"/>
      <c r="K3832" s="1687"/>
      <c r="L3832" s="1687"/>
      <c r="M3832" s="1687"/>
      <c r="N3832" s="1687"/>
      <c r="O3832" s="1687"/>
      <c r="P3832" s="1687"/>
      <c r="Q3832" s="1988"/>
      <c r="R3832" s="610"/>
    </row>
    <row r="3833" spans="8:8" ht="33.75" customHeight="1">
      <c r="A3833" s="1954"/>
      <c r="B3833" s="1986" t="s">
        <v>70</v>
      </c>
      <c r="C3833" s="1683" t="s">
        <v>53</v>
      </c>
      <c r="D3833" s="1684"/>
      <c r="E3833" s="1684"/>
      <c r="F3833" s="1684"/>
      <c r="G3833" s="1685"/>
      <c r="H3833" s="1686" t="s">
        <v>150</v>
      </c>
      <c r="I3833" s="1687">
        <f>VLOOKUP($A3823,'Result Entry'!$B$9:$FW$108,9,0)</f>
        <v>0.0</v>
      </c>
      <c r="J3833" s="1687"/>
      <c r="K3833" s="1687"/>
      <c r="L3833" s="1687"/>
      <c r="M3833" s="1687"/>
      <c r="N3833" s="1687"/>
      <c r="O3833" s="1687"/>
      <c r="P3833" s="1687"/>
      <c r="Q3833" s="1988"/>
      <c r="R3833" s="610"/>
    </row>
    <row r="3834" spans="8:8" ht="33.75" customHeight="1">
      <c r="A3834" s="1954"/>
      <c r="B3834" s="1986" t="s">
        <v>70</v>
      </c>
      <c r="C3834" s="1683" t="s">
        <v>54</v>
      </c>
      <c r="D3834" s="1684"/>
      <c r="E3834" s="1684"/>
      <c r="F3834" s="1684"/>
      <c r="G3834" s="1685"/>
      <c r="H3834" s="1686" t="s">
        <v>150</v>
      </c>
      <c r="I3834" s="1689" t="str">
        <f>CONCATENATE('Result Entry'!$G$4,'Result Entry'!$J$4)</f>
        <v>11(A)</v>
      </c>
      <c r="J3834" s="1687"/>
      <c r="K3834" s="1687"/>
      <c r="L3834" s="1687"/>
      <c r="M3834" s="1687"/>
      <c r="N3834" s="1687"/>
      <c r="O3834" s="1687"/>
      <c r="P3834" s="1687"/>
      <c r="Q3834" s="1988"/>
      <c r="R3834" s="610"/>
    </row>
    <row r="3835" spans="8:8" ht="33.75" customHeight="1">
      <c r="A3835" s="1954"/>
      <c r="B3835" s="1986" t="s">
        <v>70</v>
      </c>
      <c r="C3835" s="1742" t="s">
        <v>26</v>
      </c>
      <c r="D3835" s="1763"/>
      <c r="E3835" s="1763"/>
      <c r="F3835" s="1763"/>
      <c r="G3835" s="1989"/>
      <c r="H3835" s="1693" t="s">
        <v>150</v>
      </c>
      <c r="I3835" s="1694">
        <f>VLOOKUP($A3823,'Result Entry'!$B$9:$FW$108,10,0)</f>
        <v>0.0</v>
      </c>
      <c r="J3835" s="1694"/>
      <c r="K3835" s="1694"/>
      <c r="L3835" s="1694"/>
      <c r="M3835" s="1694"/>
      <c r="N3835" s="1694"/>
      <c r="O3835" s="1694"/>
      <c r="P3835" s="1694"/>
      <c r="Q3835" s="1990"/>
      <c r="R3835" s="610"/>
    </row>
    <row r="3836" spans="8:8" ht="33.75" customHeight="1">
      <c r="A3836" s="1954"/>
      <c r="B3836" s="1986" t="s">
        <v>70</v>
      </c>
      <c r="C3836" s="1991" t="s">
        <v>244</v>
      </c>
      <c r="D3836" s="1992"/>
      <c r="E3836" s="1993" t="s">
        <v>73</v>
      </c>
      <c r="F3836" s="1994" t="s">
        <v>74</v>
      </c>
      <c r="G3836" s="1994" t="s">
        <v>230</v>
      </c>
      <c r="H3836" s="1995" t="s">
        <v>169</v>
      </c>
      <c r="I3836" s="1701" t="s">
        <v>56</v>
      </c>
      <c r="J3836" s="1996"/>
      <c r="K3836" s="1996"/>
      <c r="L3836" s="1997" t="s">
        <v>231</v>
      </c>
      <c r="M3836" s="1998" t="s">
        <v>85</v>
      </c>
      <c r="N3836" s="1998"/>
      <c r="O3836" s="1999"/>
      <c r="P3836" s="2000" t="s">
        <v>77</v>
      </c>
      <c r="Q3836" s="2001" t="s">
        <v>99</v>
      </c>
      <c r="R3836" s="610"/>
    </row>
    <row r="3837" spans="8:8" ht="33.75" customHeight="1">
      <c r="A3837" s="1954"/>
      <c r="B3837" s="1986" t="s">
        <v>70</v>
      </c>
      <c r="C3837" s="2002"/>
      <c r="D3837" s="2003"/>
      <c r="E3837" s="2004"/>
      <c r="F3837" s="2005"/>
      <c r="G3837" s="2005"/>
      <c r="H3837" s="2006"/>
      <c r="I3837" s="2007" t="s">
        <v>233</v>
      </c>
      <c r="J3837" s="2008" t="s">
        <v>87</v>
      </c>
      <c r="K3837" s="2009" t="s">
        <v>109</v>
      </c>
      <c r="L3837" s="2010"/>
      <c r="M3837" s="2007" t="s">
        <v>233</v>
      </c>
      <c r="N3837" s="2008" t="s">
        <v>87</v>
      </c>
      <c r="O3837" s="2011" t="s">
        <v>110</v>
      </c>
      <c r="P3837" s="2012"/>
      <c r="Q3837" s="2013"/>
      <c r="R3837" s="610"/>
    </row>
    <row r="3838" spans="8:8" s="2014" ht="33.75" customFormat="1" customHeight="1">
      <c r="A3838" s="1954"/>
      <c r="B3838" s="1986" t="s">
        <v>70</v>
      </c>
      <c r="C3838" s="2015" t="s">
        <v>57</v>
      </c>
      <c r="D3838" s="2016"/>
      <c r="E3838" s="2017">
        <f>'Result Entry'!$L$7</f>
        <v>10.0</v>
      </c>
      <c r="F3838" s="2018">
        <f>'Result Entry'!$M$7</f>
        <v>10.0</v>
      </c>
      <c r="G3838" s="2018">
        <f>'Result Entry'!$N$7</f>
        <v>10.0</v>
      </c>
      <c r="H3838" s="2019">
        <f>SUM(E3838:G3838)</f>
        <v>30.0</v>
      </c>
      <c r="I3838" s="2020" t="s">
        <v>243</v>
      </c>
      <c r="J3838" s="2021" t="s">
        <v>243</v>
      </c>
      <c r="K3838" s="2022">
        <f>'Result Entry'!$P$7</f>
        <v>70.0</v>
      </c>
      <c r="L3838" s="2023">
        <f>SUM(H3838,K3838)</f>
        <v>100.0</v>
      </c>
      <c r="M3838" s="2020" t="s">
        <v>243</v>
      </c>
      <c r="N3838" s="2021" t="s">
        <v>243</v>
      </c>
      <c r="O3838" s="2019">
        <f>'Result Entry'!$R$7</f>
        <v>100.0</v>
      </c>
      <c r="P3838" s="2024">
        <f>SUM(L3838,O3838)</f>
        <v>200.0</v>
      </c>
      <c r="Q3838" s="2025"/>
      <c r="R3838" s="610"/>
    </row>
    <row r="3839" spans="8:8" s="1538" ht="33.75" customFormat="1" customHeight="1">
      <c r="A3839" s="1954"/>
      <c r="B3839" s="1986" t="s">
        <v>70</v>
      </c>
      <c r="C3839" s="1540" t="str">
        <f>'Result Entry'!$L$3</f>
        <v>HINDI Comp.</v>
      </c>
      <c r="D3839" s="1541"/>
      <c r="E3839" s="1728">
        <f>IF($L3827="TC",0,IF($L3827="Nso",0,VLOOKUP($A3823,'Result Entry'!$B$9:$FW$108,11,0)))</f>
        <v>0.0</v>
      </c>
      <c r="F3839" s="1729">
        <f>IF($L3827="TC",0,IF($L3827="Nso",0,VLOOKUP($A3823,'Result Entry'!$B$9:$FW$108,12,0)))</f>
        <v>0.0</v>
      </c>
      <c r="G3839" s="1729">
        <f>IF($L3827="TC",0,IF($L3827="Nso",0,VLOOKUP($A3823,'Result Entry'!$B$9:$FW$108,13,0)))</f>
        <v>0.0</v>
      </c>
      <c r="H3839" s="2026">
        <f>SUM(E3839:G3839)</f>
        <v>0.0</v>
      </c>
      <c r="I3839" s="2027" t="str">
        <f>CONCATENATE(U3839,"/",'Result Entry'!$P$7)</f>
        <v>0/70</v>
      </c>
      <c r="J3839" s="2028" t="str">
        <f>IF(V3839=0,"--",CONCATENATE(V3839,"/"))</f>
        <v>--</v>
      </c>
      <c r="K3839" s="2029">
        <f>SUM(U3839:V3839)</f>
        <v>0.0</v>
      </c>
      <c r="L3839" s="2030">
        <f>SUM(H3839,K3839)</f>
        <v>0.0</v>
      </c>
      <c r="M3839" s="2027" t="str">
        <f>CONCATENATE(W3839,"/",'Result Entry'!$R$7)</f>
        <v>0/100</v>
      </c>
      <c r="N3839" s="2028" t="str">
        <f>IF(X3839=0,"--",CONCATENATE(X3839,"/"))</f>
        <v>--</v>
      </c>
      <c r="O3839" s="2031">
        <f>SUM(W3839:X3839)</f>
        <v>0.0</v>
      </c>
      <c r="P3839" s="1734">
        <f>SUM(L3839,O3839)</f>
        <v>0.0</v>
      </c>
      <c r="Q3839" s="2032" t="str">
        <f>IF($L3827="TC",0,IF($L3827="Nso",0,VLOOKUP($A3823,'Result Entry'!$B$9:$FW$108,24,0)))</f>
        <v/>
      </c>
      <c r="R3839" s="610"/>
      <c r="U3839" s="2033">
        <f>IF($L3827="TC",0,IF($L3827="Nso",0,VLOOKUP($A3823,'Result Entry'!$B$9:$FW$108,15,0)))</f>
        <v>0.0</v>
      </c>
      <c r="V3839" s="2033">
        <v>0.0</v>
      </c>
      <c r="W3839" s="2033">
        <f>IF($L3827="TC",0,IF($L3827="Nso",0,VLOOKUP($A3823,'Result Entry'!$B$9:$FW$108,17,0)))</f>
        <v>0.0</v>
      </c>
      <c r="X3839" s="2033">
        <v>0.0</v>
      </c>
    </row>
    <row r="3840" spans="8:8" s="1538" ht="33.75" customFormat="1" customHeight="1">
      <c r="A3840" s="1954"/>
      <c r="B3840" s="1986" t="s">
        <v>70</v>
      </c>
      <c r="C3840" s="1551" t="str">
        <f>'Result Entry'!$Z$3</f>
        <v>ENGLISH Comp.</v>
      </c>
      <c r="D3840" s="1552"/>
      <c r="E3840" s="1728">
        <f>IF($L3827="TC",0,IF($L3827="Nso",0,VLOOKUP($A3823,'Result Entry'!$B$9:$FW$108,25,0)))</f>
        <v>0.0</v>
      </c>
      <c r="F3840" s="1729">
        <f>IF($L3827="TC",0,IF($L3827="Nso",0,VLOOKUP($A3823,'Result Entry'!$B$9:$FW$108,26,0)))</f>
        <v>0.0</v>
      </c>
      <c r="G3840" s="1729">
        <f>IF($L3827="TC",0,IF($L3827="Nso",0,VLOOKUP($A3823,'Result Entry'!$B$9:$FW$108,27,0)))</f>
        <v>0.0</v>
      </c>
      <c r="H3840" s="2034">
        <f t="shared" si="490" ref="H3840:H3845">SUM(E3840:G3840)</f>
        <v>0.0</v>
      </c>
      <c r="I3840" s="2035" t="str">
        <f>CONCATENATE(U3840,"/",'Result Entry'!$AD$7)</f>
        <v>0/70</v>
      </c>
      <c r="J3840" s="2036" t="str">
        <f>IF(V3840=0,"--",CONCATENATE(V3840,"/"))</f>
        <v>--</v>
      </c>
      <c r="K3840" s="2037">
        <f t="shared" si="491" ref="K3840:K3845">SUM(U3840:V3840)</f>
        <v>0.0</v>
      </c>
      <c r="L3840" s="2038">
        <f t="shared" si="492" ref="L3840:L3845">SUM(H3840,K3840)</f>
        <v>0.0</v>
      </c>
      <c r="M3840" s="2035" t="str">
        <f>CONCATENATE(W3840,"/",'Result Entry'!$AF$7)</f>
        <v>0/100</v>
      </c>
      <c r="N3840" s="2036" t="str">
        <f>IF(X3840=0,"--",CONCATENATE(X3840,"/"))</f>
        <v>--</v>
      </c>
      <c r="O3840" s="2031">
        <f t="shared" si="493" ref="O3840:O3845">SUM(W3840:X3840)</f>
        <v>0.0</v>
      </c>
      <c r="P3840" s="1734">
        <f t="shared" si="494" ref="P3840:P3845">SUM(L3840,O3840)</f>
        <v>0.0</v>
      </c>
      <c r="Q3840" s="2032" t="str">
        <f>IF($L3827="TC",0,IF($L3827="Nso",0,VLOOKUP($A3823,'Result Entry'!$B$9:$FW$108,38,0)))</f>
        <v/>
      </c>
      <c r="R3840" s="610"/>
      <c r="U3840" s="2039">
        <f>IF($L3827="TC",0,IF($L3827="Nso",0,VLOOKUP($A3823,'Result Entry'!$B$9:$FW$108,29,0)))</f>
        <v>0.0</v>
      </c>
      <c r="V3840" s="2039">
        <v>0.0</v>
      </c>
      <c r="W3840" s="2039">
        <f>IF($L3827="TC",0,IF($L3827="Nso",0,VLOOKUP($A3823,'Result Entry'!$B$9:$FW$108,31,0)))</f>
        <v>0.0</v>
      </c>
      <c r="X3840" s="2039">
        <v>0.0</v>
      </c>
    </row>
    <row r="3841" spans="8:8" s="1538" ht="33.75" customFormat="1" customHeight="1">
      <c r="A3841" s="1954"/>
      <c r="B3841" s="1986" t="s">
        <v>70</v>
      </c>
      <c r="C3841" s="1551">
        <f>IF(Y3841&gt;=1,'Result Entry'!$AO$3,0)</f>
        <v>0.0</v>
      </c>
      <c r="D3841" s="1552"/>
      <c r="E3841" s="1728">
        <f>IF($L3827="TC",0,IF($L3827="Nso",0,VLOOKUP($A3823,'Result Entry'!$B$9:$FW$108,40,0)))</f>
        <v>0.0</v>
      </c>
      <c r="F3841" s="1729">
        <f>IF($L3827="TC",0,IF($L3827="Nso",0,VLOOKUP($A3823,'Result Entry'!$B$9:$FW$108,41,0)))</f>
        <v>0.0</v>
      </c>
      <c r="G3841" s="1729">
        <f>IF($L3827="TC",0,IF($L3827="Nso",0,VLOOKUP($A3823,'Result Entry'!$B$9:$FW$108,42,0)))</f>
        <v>0.0</v>
      </c>
      <c r="H3841" s="2034">
        <f t="shared" si="490"/>
        <v>0.0</v>
      </c>
      <c r="I3841" s="2035" t="str">
        <f>CONCATENATE(U3841,"/",'Result Entry'!$AS$7)</f>
        <v>0/40</v>
      </c>
      <c r="J3841" s="2036" t="str">
        <f>IF(V3841=0,"--",CONCATENATE(V3841,"/",'Result Entry'!$AT$7))</f>
        <v>--</v>
      </c>
      <c r="K3841" s="2037">
        <f t="shared" si="491"/>
        <v>0.0</v>
      </c>
      <c r="L3841" s="2038">
        <f t="shared" si="492"/>
        <v>0.0</v>
      </c>
      <c r="M3841" s="2035" t="str">
        <f>CONCATENATE(W3841,"/",'Result Entry'!$AW$7)</f>
        <v>0/100</v>
      </c>
      <c r="N3841" s="2036" t="str">
        <f>IF(X3841=0,"--",CONCATENATE(X3841,"/",'Result Entry'!$AX$7))</f>
        <v>--</v>
      </c>
      <c r="O3841" s="2031">
        <f t="shared" si="493"/>
        <v>0.0</v>
      </c>
      <c r="P3841" s="1734">
        <f t="shared" si="494"/>
        <v>0.0</v>
      </c>
      <c r="Q3841" s="2032" t="str">
        <f>IF($L3827="TC",0,IF($L3827="Nso",0,VLOOKUP($A3823,'Result Entry'!$B$9:$FW$108,55,0)))</f>
        <v/>
      </c>
      <c r="R3841" s="610"/>
      <c r="U3841" s="2039">
        <f>IF($L3827="TC",0,IF($L3827="Nso",0,VLOOKUP($A3823,'Result Entry'!$B$9:$FW$108,44,0)))</f>
        <v>0.0</v>
      </c>
      <c r="V3841" s="2039">
        <f>IF($L3827="TC",0,IF($L3827="Nso",0,VLOOKUP($A3823,'Result Entry'!$B$9:$FW$108,45,0)))</f>
        <v>0.0</v>
      </c>
      <c r="W3841" s="2039">
        <f>IF($L3827="TC",0,IF($L3827="Nso",0,VLOOKUP($A3823,'Result Entry'!$B$9:$FW$108,48,0)))</f>
        <v>0.0</v>
      </c>
      <c r="X3841" s="2039">
        <f>IF($L3827="TC",0,IF($L3827="Nso",0,VLOOKUP($A3823,'Result Entry'!$B$9:$FW$108,49,0)))</f>
        <v>0.0</v>
      </c>
      <c r="Y3841" s="2039">
        <f>VLOOKUP($A3823,'Result Entry'!$B$9:$FW$108,39,0)</f>
        <v>0.0</v>
      </c>
    </row>
    <row r="3842" spans="8:8" s="1538" ht="33.75" customFormat="1" customHeight="1">
      <c r="A3842" s="1954"/>
      <c r="B3842" s="1986" t="s">
        <v>70</v>
      </c>
      <c r="C3842" s="1551">
        <f>IF(Y3842&gt;=1,'Result Entry'!$BF$3,0)</f>
        <v>0.0</v>
      </c>
      <c r="D3842" s="1552"/>
      <c r="E3842" s="1728">
        <f>IF($L3827="TC",0,IF($L3827="Nso",0,VLOOKUP($A3823,'Result Entry'!$B$9:$FW$108,57,0)))</f>
        <v>0.0</v>
      </c>
      <c r="F3842" s="1729">
        <f>IF($L3827="TC",0,IF($L3827="Nso",0,VLOOKUP($A3823,'Result Entry'!$B$9:$FW$108,58,0)))</f>
        <v>0.0</v>
      </c>
      <c r="G3842" s="1729">
        <f>IF($L3827="TC",0,IF($L3827="Nso",0,VLOOKUP($A3823,'Result Entry'!$B$9:$FW$108,59,0)))</f>
        <v>0.0</v>
      </c>
      <c r="H3842" s="2034">
        <f t="shared" si="490"/>
        <v>0.0</v>
      </c>
      <c r="I3842" s="2035" t="str">
        <f>CONCATENATE(U3842,"/",'Result Entry'!$BJ$7)</f>
        <v>0/70</v>
      </c>
      <c r="J3842" s="2036" t="str">
        <f>IF(V3842=0,"--",CONCATENATE(V3842,"/",'Result Entry'!$BK$7))</f>
        <v>--</v>
      </c>
      <c r="K3842" s="2037">
        <f t="shared" si="491"/>
        <v>0.0</v>
      </c>
      <c r="L3842" s="2038">
        <f t="shared" si="492"/>
        <v>0.0</v>
      </c>
      <c r="M3842" s="2035" t="str">
        <f>CONCATENATE(W3842,"/",'Result Entry'!$BN$7)</f>
        <v>0/100</v>
      </c>
      <c r="N3842" s="2036" t="str">
        <f>IF(X3842=0,"--",CONCATENATE(X3842,"/",'Result Entry'!$BO$7))</f>
        <v>--</v>
      </c>
      <c r="O3842" s="2031">
        <f t="shared" si="493"/>
        <v>0.0</v>
      </c>
      <c r="P3842" s="1734">
        <f t="shared" si="494"/>
        <v>0.0</v>
      </c>
      <c r="Q3842" s="2032" t="str">
        <f>IF($L3827="TC",0,IF($L3827="Nso",0,VLOOKUP($A3823,'Result Entry'!$B$9:$FW$108,72,0)))</f>
        <v/>
      </c>
      <c r="R3842" s="610"/>
      <c r="U3842" s="2039">
        <f>IF($L3827="TC",0,IF($L3827="Nso",0,VLOOKUP($A3823,'Result Entry'!$B$9:$FW$108,61,0)))</f>
        <v>0.0</v>
      </c>
      <c r="V3842" s="2039">
        <f>IF($L3827="TC",0,IF($L3827="Nso",0,VLOOKUP($A3823,'Result Entry'!$B$9:$FW$108,62,0)))</f>
        <v>0.0</v>
      </c>
      <c r="W3842" s="2039">
        <f>IF($L3827="TC",0,IF($L3827="Nso",0,VLOOKUP($A3823,'Result Entry'!$B$9:$FW$108,65,0)))</f>
        <v>0.0</v>
      </c>
      <c r="X3842" s="2039">
        <f>IF($L3827="TC",0,IF($L3827="Nso",0,VLOOKUP($A3823,'Result Entry'!$B$9:$FW$108,66,0)))</f>
        <v>0.0</v>
      </c>
      <c r="Y3842" s="2039">
        <f>VLOOKUP($A3823,'Result Entry'!$B$9:$FW$108,56,0)</f>
        <v>0.0</v>
      </c>
    </row>
    <row r="3843" spans="8:8" s="1538" ht="33.75" customFormat="1" customHeight="1">
      <c r="A3843" s="1954"/>
      <c r="B3843" s="1986" t="s">
        <v>70</v>
      </c>
      <c r="C3843" s="1554">
        <f>IF(Y3843&gt;=1,'Result Entry'!$BW$3,0)</f>
        <v>0.0</v>
      </c>
      <c r="D3843" s="2040"/>
      <c r="E3843" s="2041">
        <f>IF($L3827="TC",0,IF($L3827="Nso",0,VLOOKUP($A3823,'Result Entry'!$B$9:$FW$108,74,0)))</f>
        <v>0.0</v>
      </c>
      <c r="F3843" s="2042">
        <f>IF($L3827="TC",0,IF($L3827="Nso",0,VLOOKUP($A3823,'Result Entry'!$B$9:$FW$108,75,0)))</f>
        <v>0.0</v>
      </c>
      <c r="G3843" s="2042">
        <f>IF($L3827="TC",0,IF($L3827="Nso",0,VLOOKUP($A3823,'Result Entry'!$B$9:$FW$108,76,0)))</f>
        <v>0.0</v>
      </c>
      <c r="H3843" s="2043">
        <f t="shared" si="490"/>
        <v>0.0</v>
      </c>
      <c r="I3843" s="2044" t="str">
        <f>CONCATENATE(U3843,"/",'Result Entry'!$CA$7)</f>
        <v>0/70</v>
      </c>
      <c r="J3843" s="2045" t="str">
        <f>IF(V3843=0,"--",CONCATENATE(V3843,"/",'Result Entry'!$CB$7))</f>
        <v>--</v>
      </c>
      <c r="K3843" s="2046">
        <f t="shared" si="491"/>
        <v>0.0</v>
      </c>
      <c r="L3843" s="2047">
        <f t="shared" si="492"/>
        <v>0.0</v>
      </c>
      <c r="M3843" s="2044" t="str">
        <f>CONCATENATE(W3843,"/",'Result Entry'!$CE$7)</f>
        <v>0/100</v>
      </c>
      <c r="N3843" s="2045" t="str">
        <f>IF(X3843=0,"--",CONCATENATE(X3843,"/",'Result Entry'!$CF$7))</f>
        <v>--</v>
      </c>
      <c r="O3843" s="2043">
        <f t="shared" si="493"/>
        <v>0.0</v>
      </c>
      <c r="P3843" s="2048">
        <f t="shared" si="494"/>
        <v>0.0</v>
      </c>
      <c r="Q3843" s="2049" t="str">
        <f>IF($L3827="TC",0,IF($L3827="Nso",0,VLOOKUP($A3823,'Result Entry'!$B$9:$FW$108,89,0)))</f>
        <v/>
      </c>
      <c r="R3843" s="610"/>
      <c r="U3843" s="2041">
        <f>IF($L3827="TC",0,IF($L3827="Nso",0,VLOOKUP($A3823,'Result Entry'!$B$9:$FW$108,78,0)))</f>
        <v>0.0</v>
      </c>
      <c r="V3843" s="2041">
        <f>IF($L3827="TC",0,IF($L3827="Nso",0,VLOOKUP($A3823,'Result Entry'!$B$9:$FW$108,79,0)))</f>
        <v>0.0</v>
      </c>
      <c r="W3843" s="2041">
        <f>IF($L3827="TC",0,IF($L3827="Nso",0,VLOOKUP($A3823,'Result Entry'!$B$9:$FW$108,82,0)))</f>
        <v>0.0</v>
      </c>
      <c r="X3843" s="2041">
        <f>IF($L3827="TC",0,IF($L3827="Nso",0,VLOOKUP($A3823,'Result Entry'!$B$9:$FW$108,83,0)))</f>
        <v>0.0</v>
      </c>
      <c r="Y3843" s="2041">
        <f>VLOOKUP($A3823,'Result Entry'!$B$9:$FW$108,73,0)</f>
        <v>0.0</v>
      </c>
    </row>
    <row r="3844" spans="8:8" s="1538" ht="33.75" customFormat="1" customHeight="1">
      <c r="A3844" s="1954"/>
      <c r="B3844" s="1986" t="s">
        <v>70</v>
      </c>
      <c r="C3844" s="2050">
        <f>IF(Y3844&gt;=1,'Result Entry'!$CN$3,0)</f>
        <v>0.0</v>
      </c>
      <c r="D3844" s="2040"/>
      <c r="E3844" s="2051">
        <f>IF($L3827="TC",0,IF($L3827="Nso",0,VLOOKUP($A3823,'Result Entry'!$B$9:$FW$108,91,0)))</f>
        <v>0.0</v>
      </c>
      <c r="F3844" s="2052">
        <f>IF($L3827="TC",0,IF($L3827="Nso",0,VLOOKUP($A3823,'Result Entry'!$B$9:$FW$108,92,0)))</f>
        <v>0.0</v>
      </c>
      <c r="G3844" s="2052">
        <f>IF($L3827="TC",0,IF($L3827="Nso",0,VLOOKUP($A3823,'Result Entry'!$B$9:$FW$108,93,0)))</f>
        <v>0.0</v>
      </c>
      <c r="H3844" s="2053">
        <f t="shared" si="490"/>
        <v>0.0</v>
      </c>
      <c r="I3844" s="2054" t="str">
        <f>CONCATENATE(U3844,"/",'Result Entry'!$CR$7)</f>
        <v>0/70</v>
      </c>
      <c r="J3844" s="2055" t="str">
        <f>IF(V3844=0,"--",CONCATENATE(V3844,"/",'Result Entry'!$CS$7))</f>
        <v>--</v>
      </c>
      <c r="K3844" s="2056">
        <f t="shared" si="491"/>
        <v>0.0</v>
      </c>
      <c r="L3844" s="2057">
        <f t="shared" si="492"/>
        <v>0.0</v>
      </c>
      <c r="M3844" s="2054" t="str">
        <f>CONCATENATE(W3844,"/",'Result Entry'!$CV$7)</f>
        <v>0/100</v>
      </c>
      <c r="N3844" s="2055" t="str">
        <f>IF(X3844=0,"--",CONCATENATE(X3844,"/",'Result Entry'!$CW$7))</f>
        <v>--</v>
      </c>
      <c r="O3844" s="2053">
        <f t="shared" si="493"/>
        <v>0.0</v>
      </c>
      <c r="P3844" s="2058">
        <f t="shared" si="494"/>
        <v>0.0</v>
      </c>
      <c r="Q3844" s="2059" t="str">
        <f>IF($L3827="TC",0,IF($L3827="Nso",0,VLOOKUP($A3823,'Result Entry'!$B$9:$FW$108,106,0)))</f>
        <v/>
      </c>
      <c r="R3844" s="610"/>
      <c r="U3844" s="2051">
        <f>IF($L3827="TC",0,IF($L3827="Nso",0,VLOOKUP($A3823,'Result Entry'!$B$9:$FW$108,95,0)))</f>
        <v>0.0</v>
      </c>
      <c r="V3844" s="2051">
        <f>IF($L3827="TC",0,IF($L3827="Nso",0,VLOOKUP($A3823,'Result Entry'!$B$9:$FW$108,96,0)))</f>
        <v>0.0</v>
      </c>
      <c r="W3844" s="2051">
        <f>IF($L3827="TC",0,IF($L3827="Nso",0,VLOOKUP($A3823,'Result Entry'!$B$9:$FW$108,99,0)))</f>
        <v>0.0</v>
      </c>
      <c r="X3844" s="2051">
        <f>IF($L3827="TC",0,IF($L3827="Nso",0,VLOOKUP($A3823,'Result Entry'!$B$9:$FW$108,100,0)))</f>
        <v>0.0</v>
      </c>
      <c r="Y3844" s="2051">
        <f>VLOOKUP($A3823,'Result Entry'!$B$9:$FW$108,90,0)</f>
        <v>0.0</v>
      </c>
    </row>
    <row r="3845" spans="8:8" s="1538" ht="33.75" customFormat="1" customHeight="1">
      <c r="A3845" s="1954"/>
      <c r="B3845" s="1986" t="s">
        <v>70</v>
      </c>
      <c r="C3845" s="1554">
        <f>IF(Y3845&gt;=1,'Result Entry'!$DE$3,0)</f>
        <v>0.0</v>
      </c>
      <c r="D3845" s="2040"/>
      <c r="E3845" s="1739">
        <f>IF($L3827="TC",0,IF($L3827="Nso",0,VLOOKUP($A3823,'Result Entry'!$B$9:$FW$108,108,0)))</f>
        <v>0.0</v>
      </c>
      <c r="F3845" s="1740">
        <f>IF($L3827="TC",0,IF($L3827="Nso",0,VLOOKUP($A3823,'Result Entry'!$B$9:$FW$108,109,0)))</f>
        <v>0.0</v>
      </c>
      <c r="G3845" s="1740">
        <f>IF($L3827="TC",0,IF($L3827="Nso",0,VLOOKUP($A3823,'Result Entry'!$B$9:$FW$108,110,0)))</f>
        <v>0.0</v>
      </c>
      <c r="H3845" s="2060">
        <f t="shared" si="490"/>
        <v>0.0</v>
      </c>
      <c r="I3845" s="2061" t="str">
        <f>CONCATENATE(U3845,"/",'Result Entry'!$DI$7)</f>
        <v>0/70</v>
      </c>
      <c r="J3845" s="2062" t="str">
        <f>IF(V3845=0,"--",CONCATENATE(V3845,"/",'Result Entry'!$DJ$7))</f>
        <v>--</v>
      </c>
      <c r="K3845" s="2063">
        <f t="shared" si="491"/>
        <v>0.0</v>
      </c>
      <c r="L3845" s="2064">
        <f t="shared" si="492"/>
        <v>0.0</v>
      </c>
      <c r="M3845" s="2061" t="str">
        <f>CONCATENATE(W3845,"/",'Result Entry'!$DM$7)</f>
        <v>0/100</v>
      </c>
      <c r="N3845" s="2062" t="str">
        <f>IF(X3845=0,"--",CONCATENATE(X3845,"/",'Result Entry'!$DN$7))</f>
        <v>--</v>
      </c>
      <c r="O3845" s="2060">
        <f t="shared" si="493"/>
        <v>0.0</v>
      </c>
      <c r="P3845" s="1746">
        <f t="shared" si="494"/>
        <v>0.0</v>
      </c>
      <c r="Q3845" s="2032" t="str">
        <f>IF($L3827="TC",0,IF($L3827="Nso",0,VLOOKUP($A3823,'Result Entry'!$B$9:$FW$108,123,0)))</f>
        <v/>
      </c>
      <c r="R3845" s="610"/>
      <c r="U3845" s="2065">
        <f>IF($L3827="TC",0,IF($L3827="Nso",0,VLOOKUP($A3823,'Result Entry'!$B$9:$FW$108,112,0)))</f>
        <v>0.0</v>
      </c>
      <c r="V3845" s="2065">
        <f>IF($L3827="TC",0,IF($L3827="Nso",0,VLOOKUP($A3823,'Result Entry'!$B$9:$FW$108,113,0)))</f>
        <v>0.0</v>
      </c>
      <c r="W3845" s="2065">
        <f>IF($L3827="TC",0,IF($L3827="Nso",0,VLOOKUP($A3823,'Result Entry'!$B$9:$FW$108,116,0)))</f>
        <v>0.0</v>
      </c>
      <c r="X3845" s="2065">
        <f>IF($L3827="TC",0,IF($L3827="Nso",0,VLOOKUP($A3823,'Result Entry'!$B$9:$FW$108,117,0)))</f>
        <v>0.0</v>
      </c>
      <c r="Y3845" s="2065">
        <f>VLOOKUP($A3823,'Result Entry'!$B$9:$FW$108,107,0)</f>
        <v>0.0</v>
      </c>
    </row>
    <row r="3846" spans="8:8" ht="33.75" customHeight="1">
      <c r="A3846" s="1954"/>
      <c r="B3846" s="1986" t="s">
        <v>70</v>
      </c>
      <c r="C3846" s="1565" t="s">
        <v>78</v>
      </c>
      <c r="D3846" s="1566"/>
      <c r="E3846" s="1567"/>
      <c r="F3846" s="1747" t="s">
        <v>79</v>
      </c>
      <c r="G3846" s="2066"/>
      <c r="H3846" s="1748"/>
      <c r="I3846" s="1747" t="s">
        <v>80</v>
      </c>
      <c r="J3846" s="1749"/>
      <c r="K3846" s="2067" t="s">
        <v>42</v>
      </c>
      <c r="L3846" s="2068"/>
      <c r="M3846" s="2067" t="s">
        <v>92</v>
      </c>
      <c r="N3846" s="1753"/>
      <c r="O3846" s="1752" t="s">
        <v>40</v>
      </c>
      <c r="P3846" s="1753"/>
      <c r="Q3846" s="2069" t="s">
        <v>44</v>
      </c>
      <c r="R3846" s="610"/>
    </row>
    <row r="3847" spans="8:8" ht="33.75" customHeight="1">
      <c r="A3847" s="1954"/>
      <c r="B3847" s="1986" t="s">
        <v>70</v>
      </c>
      <c r="C3847" s="1577"/>
      <c r="D3847" s="1578"/>
      <c r="E3847" s="1579"/>
      <c r="F3847" s="1755">
        <f>IF($L3827="TC",0,IF($L3827="Nso",0,VLOOKUP($A3823,'Result Entry'!$B$9:$FW$108,171,0)))</f>
        <v>0.0</v>
      </c>
      <c r="G3847" s="2070"/>
      <c r="H3847" s="1756"/>
      <c r="I3847" s="2071">
        <f>IF($L3827="TC",0,IF($L3827="Nso",0,VLOOKUP($A3823,'Result Entry'!$B$9:$FW$108,172,0)))</f>
        <v>0.0</v>
      </c>
      <c r="J3847" s="2072"/>
      <c r="K3847" s="2073">
        <f>IF($L3827="TC",0,IF($L3827="Nso",0,VLOOKUP($A3823,'Result Entry'!$B$9:$FW$108,173,0)))</f>
        <v>0.0</v>
      </c>
      <c r="L3847" s="2074"/>
      <c r="M3847" s="2075" t="str">
        <f>IF($L3827="TC",0,IF($L3827="Nso",0,VLOOKUP($A3823,'Result Entry'!$B$9:$FW$108,174,0)))</f>
        <v/>
      </c>
      <c r="N3847" s="2076"/>
      <c r="O3847" s="1535" t="str">
        <f>VLOOKUP($A3823,'Result Entry'!$B$9:$FW$108,175,0)</f>
        <v/>
      </c>
      <c r="P3847" s="1534"/>
      <c r="Q3847" s="2077" t="str">
        <f>IF($L3827="TC",0,IF($L3827="Nso",0,VLOOKUP($A3823,'Result Entry'!$B$9:$FW$108,177,0)))</f>
        <v/>
      </c>
      <c r="R3847" s="610"/>
    </row>
    <row r="3848" spans="8:8" ht="33.75" customHeight="1">
      <c r="A3848" s="1954"/>
      <c r="B3848" s="1986" t="s">
        <v>70</v>
      </c>
      <c r="C3848" s="2078" t="s">
        <v>59</v>
      </c>
      <c r="D3848" s="2079"/>
      <c r="E3848" s="2079"/>
      <c r="F3848" s="2079"/>
      <c r="G3848" s="2079"/>
      <c r="H3848" s="2079"/>
      <c r="I3848" s="2080"/>
      <c r="J3848" s="1592" t="s">
        <v>60</v>
      </c>
      <c r="K3848" s="1592"/>
      <c r="L3848" s="1592"/>
      <c r="M3848" s="1593"/>
      <c r="N3848" s="1760">
        <f>VLOOKUP($A3823,'Result Entry'!$B$9:$FW$108,168,0)</f>
        <v>0.0</v>
      </c>
      <c r="O3848" s="1761"/>
      <c r="P3848" s="2081" t="s">
        <v>38</v>
      </c>
      <c r="Q3848" s="2082"/>
      <c r="R3848" s="610"/>
    </row>
    <row r="3849" spans="8:8" ht="33.75" customHeight="1">
      <c r="A3849" s="1954"/>
      <c r="B3849" s="1986" t="s">
        <v>70</v>
      </c>
      <c r="C3849" s="1598" t="s">
        <v>244</v>
      </c>
      <c r="D3849" s="1599"/>
      <c r="E3849" s="1599"/>
      <c r="F3849" s="2083" t="s">
        <v>158</v>
      </c>
      <c r="G3849" s="2084"/>
      <c r="H3849" s="2085"/>
      <c r="I3849" s="2086" t="s">
        <v>242</v>
      </c>
      <c r="J3849" s="1603" t="s">
        <v>61</v>
      </c>
      <c r="K3849" s="1603"/>
      <c r="L3849" s="1603"/>
      <c r="M3849" s="1604"/>
      <c r="N3849" s="1762">
        <f>VLOOKUP($A3823,'Result Entry'!$B$9:$FW$108,169,0)</f>
        <v>0.0</v>
      </c>
      <c r="O3849" s="1763"/>
      <c r="P3849" s="1607" t="str">
        <f>VLOOKUP($A3823,'Result Entry'!$B$9:$FW$108,170,0)</f>
        <v/>
      </c>
      <c r="Q3849" s="2087"/>
      <c r="R3849" s="610"/>
    </row>
    <row r="3850" spans="8:8" ht="33.75" customHeight="1">
      <c r="A3850" s="1954"/>
      <c r="B3850" s="1986" t="s">
        <v>70</v>
      </c>
      <c r="C3850" s="1598"/>
      <c r="D3850" s="1599"/>
      <c r="E3850" s="1599"/>
      <c r="F3850" s="2088"/>
      <c r="G3850" s="2089"/>
      <c r="H3850" s="2090"/>
      <c r="I3850" s="2091" t="s">
        <v>100</v>
      </c>
      <c r="J3850" s="1612" t="s">
        <v>62</v>
      </c>
      <c r="K3850" s="1612"/>
      <c r="L3850" s="1612"/>
      <c r="M3850" s="1613"/>
      <c r="N3850" s="2092">
        <f>IF($L3827="TC","Transferred",IF($L3827="Nso","NameSeparated",VLOOKUP($A3823,'Result Entry'!$B$9:$FW$108,178,0)))</f>
        <v>0.0</v>
      </c>
      <c r="O3850" s="2092"/>
      <c r="P3850" s="2092"/>
      <c r="Q3850" s="2093"/>
      <c r="R3850" s="610"/>
    </row>
    <row r="3851" spans="8:8" ht="33.75" customHeight="1">
      <c r="A3851" s="1954"/>
      <c r="B3851" s="1986" t="s">
        <v>70</v>
      </c>
      <c r="C3851" s="1766" t="str">
        <f>'Result Entry'!$DU$3</f>
        <v>Foundation Of Information Tech.</v>
      </c>
      <c r="D3851" s="1767"/>
      <c r="E3851" s="1768"/>
      <c r="F3851" s="1769" t="str">
        <f>IF(OR($L3827="TC",$L3827="Nso"),"",VLOOKUP($A3823,'Result Entry'!$B$9:$GS$108,196,0))</f>
        <v>0/200</v>
      </c>
      <c r="G3851" s="1769"/>
      <c r="H3851" s="1769"/>
      <c r="I3851" s="1770" t="str">
        <f>IF(F3851="","",VLOOKUP($A3823,'Result Entry'!$B$9:$GS$108,137,0))</f>
        <v/>
      </c>
      <c r="J3851" s="1621" t="s">
        <v>72</v>
      </c>
      <c r="K3851" s="1621"/>
      <c r="L3851" s="1621"/>
      <c r="M3851" s="1622"/>
      <c r="N3851" s="2094">
        <f>'Result Entry'!$T$2</f>
        <v>45041.0</v>
      </c>
      <c r="O3851" s="2095"/>
      <c r="P3851" s="2095"/>
      <c r="Q3851" s="2096"/>
      <c r="R3851" s="610"/>
    </row>
    <row r="3852" spans="8:8" ht="33.75" customHeight="1">
      <c r="A3852" s="1954"/>
      <c r="B3852" s="1986" t="s">
        <v>70</v>
      </c>
      <c r="C3852" s="1774" t="str">
        <f>'Result Entry'!$EI$3</f>
        <v>G.I.A.I.-II</v>
      </c>
      <c r="D3852" s="1775"/>
      <c r="E3852" s="1776"/>
      <c r="F3852" s="1769" t="str">
        <f>IF(OR($L3827="TC",$L3827="Nso"),"",VLOOKUP($A3823,'Result Entry'!$B$9:$GS$108,200,0))</f>
        <v>0/200</v>
      </c>
      <c r="G3852" s="1769"/>
      <c r="H3852" s="1769"/>
      <c r="I3852" s="1770" t="str">
        <f>IF(F3852="","",VLOOKUP($A3823,'Result Entry'!$B$9:$GS$108,149,0))</f>
        <v/>
      </c>
      <c r="J3852" s="1626"/>
      <c r="K3852" s="1627"/>
      <c r="L3852" s="1627"/>
      <c r="M3852" s="1627"/>
      <c r="N3852" s="1627"/>
      <c r="O3852" s="1627"/>
      <c r="P3852" s="1627"/>
      <c r="Q3852" s="2097"/>
      <c r="R3852" s="610"/>
    </row>
    <row r="3853" spans="8:8" ht="33.75" customHeight="1">
      <c r="A3853" s="1954"/>
      <c r="B3853" s="1986" t="s">
        <v>70</v>
      </c>
      <c r="C3853" s="1774" t="str">
        <f>'Result Entry'!$EU$3</f>
        <v>SOC.SER.PLAN</v>
      </c>
      <c r="D3853" s="1775"/>
      <c r="E3853" s="1776"/>
      <c r="F3853" s="1769" t="str">
        <f>IF(OR($L3827="TC",$L3827="Nso"),"",VLOOKUP($A3823,'Result Entry'!$B$9:$HS$108,204,0))</f>
        <v>0/200</v>
      </c>
      <c r="G3853" s="1769"/>
      <c r="H3853" s="1769"/>
      <c r="I3853" s="1770" t="str">
        <f>IF(F3853="","",VLOOKUP($A3823,'Result Entry'!$B$9:$GS$108,161,0))</f>
        <v/>
      </c>
      <c r="J3853" s="1629" t="s">
        <v>175</v>
      </c>
      <c r="K3853" s="2098"/>
      <c r="L3853" s="2098"/>
      <c r="M3853" s="1630"/>
      <c r="N3853" s="2099"/>
      <c r="O3853" s="2100"/>
      <c r="P3853" s="2100"/>
      <c r="Q3853" s="2101"/>
      <c r="R3853" s="610"/>
    </row>
    <row r="3854" spans="8:8" ht="33.75" customHeight="1">
      <c r="A3854" s="1954"/>
      <c r="B3854" s="1986" t="s">
        <v>70</v>
      </c>
      <c r="C3854" s="1774" t="str">
        <f>'Result Entry'!$FG$3</f>
        <v>Jeewan Kaushal</v>
      </c>
      <c r="D3854" s="1775"/>
      <c r="E3854" s="1776"/>
      <c r="F3854" s="1769" t="str">
        <f>IF(OR($L3827="TC",$L3827="Nso"),"",VLOOKUP($A3823,'Result Entry'!$B$9:$HS$108,208,0))</f>
        <v>0/100</v>
      </c>
      <c r="G3854" s="1769"/>
      <c r="H3854" s="1769"/>
      <c r="I3854" s="1770" t="str">
        <f>IF(F3854="","",VLOOKUP($A3823,'Result Entry'!$B$9:$HS$108,167,0))</f>
        <v/>
      </c>
      <c r="J3854" s="1629" t="s">
        <v>149</v>
      </c>
      <c r="K3854" s="2098"/>
      <c r="L3854" s="2098"/>
      <c r="M3854" s="1630"/>
      <c r="N3854" s="1630"/>
      <c r="O3854" s="1630"/>
      <c r="P3854" s="1630"/>
      <c r="Q3854" s="2102"/>
      <c r="R3854" s="610"/>
    </row>
    <row r="3855" spans="8:8" ht="33.75" customHeight="1">
      <c r="A3855" s="1954"/>
      <c r="B3855" s="1986" t="s">
        <v>70</v>
      </c>
      <c r="C3855" s="1777" t="s">
        <v>181</v>
      </c>
      <c r="D3855" s="1778"/>
      <c r="E3855" s="1779"/>
      <c r="F3855" s="2103" t="s">
        <v>182</v>
      </c>
      <c r="G3855" s="2104"/>
      <c r="H3855" s="2105"/>
      <c r="I3855" s="1782" t="s">
        <v>31</v>
      </c>
      <c r="J3855" s="1629" t="s">
        <v>176</v>
      </c>
      <c r="K3855" s="2098"/>
      <c r="L3855" s="2098"/>
      <c r="M3855" s="1630"/>
      <c r="N3855" s="1630"/>
      <c r="O3855" s="1630"/>
      <c r="P3855" s="1630"/>
      <c r="Q3855" s="2102"/>
      <c r="R3855" s="610"/>
    </row>
    <row r="3856" spans="8:8" ht="33.75" customHeight="1">
      <c r="A3856" s="1954"/>
      <c r="B3856" s="1986" t="s">
        <v>70</v>
      </c>
      <c r="C3856" s="1783"/>
      <c r="D3856" s="1784"/>
      <c r="E3856" s="1785"/>
      <c r="F3856" s="1786" t="s">
        <v>245</v>
      </c>
      <c r="G3856" s="2106"/>
      <c r="H3856" s="1787"/>
      <c r="I3856" s="1788" t="s">
        <v>63</v>
      </c>
      <c r="J3856" s="1647" t="s">
        <v>68</v>
      </c>
      <c r="K3856" s="1648"/>
      <c r="L3856" s="1648"/>
      <c r="M3856" s="1648"/>
      <c r="N3856" s="1648"/>
      <c r="O3856" s="1648"/>
      <c r="P3856" s="1648"/>
      <c r="Q3856" s="2107"/>
      <c r="R3856" s="610"/>
    </row>
    <row r="3857" spans="8:8" ht="33.75" customHeight="1">
      <c r="A3857" s="1954"/>
      <c r="B3857" s="1986" t="s">
        <v>70</v>
      </c>
      <c r="C3857" s="1783"/>
      <c r="D3857" s="1784"/>
      <c r="E3857" s="1785"/>
      <c r="F3857" s="1786" t="s">
        <v>246</v>
      </c>
      <c r="G3857" s="2106"/>
      <c r="H3857" s="1787"/>
      <c r="I3857" s="1788" t="s">
        <v>64</v>
      </c>
      <c r="J3857" s="1650"/>
      <c r="K3857" s="1651"/>
      <c r="L3857" s="1651"/>
      <c r="M3857" s="1651"/>
      <c r="N3857" s="1651"/>
      <c r="O3857" s="1651"/>
      <c r="P3857" s="1651"/>
      <c r="Q3857" s="2108"/>
      <c r="R3857" s="610"/>
    </row>
    <row r="3858" spans="8:8" ht="33.75" customHeight="1">
      <c r="A3858" s="1954"/>
      <c r="B3858" s="1986" t="s">
        <v>70</v>
      </c>
      <c r="C3858" s="1783"/>
      <c r="D3858" s="1784"/>
      <c r="E3858" s="1785"/>
      <c r="F3858" s="1786" t="s">
        <v>247</v>
      </c>
      <c r="G3858" s="2106"/>
      <c r="H3858" s="1787"/>
      <c r="I3858" s="1788" t="s">
        <v>66</v>
      </c>
      <c r="J3858" s="1650"/>
      <c r="K3858" s="1651"/>
      <c r="L3858" s="1651"/>
      <c r="M3858" s="1651"/>
      <c r="N3858" s="1651"/>
      <c r="O3858" s="1651"/>
      <c r="P3858" s="1651"/>
      <c r="Q3858" s="2108"/>
      <c r="R3858" s="610"/>
    </row>
    <row r="3859" spans="8:8" ht="33.75" customHeight="1">
      <c r="A3859" s="1954"/>
      <c r="B3859" s="1986" t="s">
        <v>70</v>
      </c>
      <c r="C3859" s="1783"/>
      <c r="D3859" s="1784"/>
      <c r="E3859" s="1785"/>
      <c r="F3859" s="1786" t="s">
        <v>248</v>
      </c>
      <c r="G3859" s="2106"/>
      <c r="H3859" s="1787"/>
      <c r="I3859" s="1788" t="s">
        <v>65</v>
      </c>
      <c r="J3859" s="1653" t="s">
        <v>81</v>
      </c>
      <c r="K3859" s="1654"/>
      <c r="L3859" s="1654"/>
      <c r="M3859" s="1654"/>
      <c r="N3859" s="1654"/>
      <c r="O3859" s="1654"/>
      <c r="P3859" s="1654"/>
      <c r="Q3859" s="2109"/>
      <c r="R3859" s="610"/>
    </row>
    <row r="3860" spans="8:8" ht="33.75" customHeight="1">
      <c r="A3860" s="1954"/>
      <c r="B3860" s="2110" t="s">
        <v>70</v>
      </c>
      <c r="C3860" s="2111"/>
      <c r="D3860" s="2112"/>
      <c r="E3860" s="2113"/>
      <c r="F3860" s="2114"/>
      <c r="G3860" s="2115"/>
      <c r="H3860" s="2115"/>
      <c r="I3860" s="2116"/>
      <c r="J3860" s="2117"/>
      <c r="K3860" s="2118"/>
      <c r="L3860" s="2118"/>
      <c r="M3860" s="2118"/>
      <c r="N3860" s="2118"/>
      <c r="O3860" s="2118"/>
      <c r="P3860" s="2118"/>
      <c r="Q3860" s="2119"/>
      <c r="R3860" s="610"/>
    </row>
    <row r="3861" spans="8:8" s="927" ht="48.75" customFormat="1" customHeight="1">
      <c r="A3861" s="1439"/>
      <c r="B3861" s="2120"/>
      <c r="C3861" s="2120"/>
      <c r="D3861" s="2120"/>
      <c r="E3861" s="2120"/>
      <c r="F3861" s="2120"/>
      <c r="G3861" s="2120"/>
      <c r="H3861" s="2120"/>
      <c r="I3861" s="2120"/>
      <c r="J3861" s="2120"/>
      <c r="K3861" s="2120"/>
      <c r="L3861" s="2120"/>
      <c r="M3861" s="2120"/>
      <c r="N3861" s="2120"/>
      <c r="O3861" s="2120"/>
      <c r="P3861" s="2120"/>
      <c r="Q3861" s="2120"/>
      <c r="R3861" s="610"/>
    </row>
    <row r="3862" spans="8:8" ht="9.75" customHeight="1">
      <c r="A3862" s="1949">
        <f>A3823+1</f>
        <v>100.0</v>
      </c>
      <c r="B3862" s="1949"/>
      <c r="C3862" s="1949"/>
      <c r="D3862" s="1949"/>
      <c r="E3862" s="1949"/>
      <c r="F3862" s="1949"/>
      <c r="G3862" s="1949"/>
      <c r="H3862" s="1949"/>
      <c r="I3862" s="1949"/>
      <c r="J3862" s="1949"/>
      <c r="K3862" s="1949"/>
      <c r="L3862" s="1949"/>
      <c r="M3862" s="1949"/>
      <c r="N3862" s="1949"/>
      <c r="O3862" s="1949"/>
      <c r="P3862" s="1949"/>
      <c r="Q3862" s="1949"/>
      <c r="R3862" s="1949"/>
    </row>
    <row r="3863" spans="8:8" ht="16.5" customHeight="1">
      <c r="A3863" s="1950"/>
      <c r="B3863" s="1951" t="s">
        <v>51</v>
      </c>
      <c r="C3863" s="1952"/>
      <c r="D3863" s="1952"/>
      <c r="E3863" s="1952"/>
      <c r="F3863" s="1952"/>
      <c r="G3863" s="1952"/>
      <c r="H3863" s="1952"/>
      <c r="I3863" s="1952"/>
      <c r="J3863" s="1952"/>
      <c r="K3863" s="1952"/>
      <c r="L3863" s="1952"/>
      <c r="M3863" s="1952"/>
      <c r="N3863" s="1952"/>
      <c r="O3863" s="1952"/>
      <c r="P3863" s="1952"/>
      <c r="Q3863" s="1953"/>
      <c r="R3863" s="610"/>
    </row>
    <row r="3864" spans="8:8" ht="62.25" customHeight="1">
      <c r="A3864" s="1954"/>
      <c r="B3864" s="1955"/>
      <c r="C3864" s="1956"/>
      <c r="D3864" s="1957" t="str">
        <f>Master!$E$8</f>
        <v>Govt. Sr. Secondary School </v>
      </c>
      <c r="E3864" s="1958"/>
      <c r="F3864" s="1958"/>
      <c r="G3864" s="1958"/>
      <c r="H3864" s="1958"/>
      <c r="I3864" s="1958"/>
      <c r="J3864" s="1958"/>
      <c r="K3864" s="1958"/>
      <c r="L3864" s="1958"/>
      <c r="M3864" s="1958"/>
      <c r="N3864" s="1958"/>
      <c r="O3864" s="1958"/>
      <c r="P3864" s="1958"/>
      <c r="Q3864" s="1959"/>
      <c r="R3864" s="610"/>
    </row>
    <row r="3865" spans="8:8" ht="33.0" customHeight="1">
      <c r="A3865" s="1954"/>
      <c r="B3865" s="1960"/>
      <c r="C3865" s="1961"/>
      <c r="D3865" s="1962" t="str">
        <f>Master!$E$11</f>
        <v>P.S.-Bapini (Jodhpur)</v>
      </c>
      <c r="E3865" s="1962"/>
      <c r="F3865" s="1962"/>
      <c r="G3865" s="1962"/>
      <c r="H3865" s="1962"/>
      <c r="I3865" s="1962"/>
      <c r="J3865" s="1962"/>
      <c r="K3865" s="1962"/>
      <c r="L3865" s="1962"/>
      <c r="M3865" s="1962"/>
      <c r="N3865" s="1962"/>
      <c r="O3865" s="1962"/>
      <c r="P3865" s="1962"/>
      <c r="Q3865" s="1963"/>
      <c r="R3865" s="610"/>
    </row>
    <row r="3866" spans="8:8" ht="21.75" customHeight="1">
      <c r="A3866" s="1954"/>
      <c r="B3866" s="1964"/>
      <c r="C3866" s="1965" t="s">
        <v>151</v>
      </c>
      <c r="D3866" s="1966"/>
      <c r="E3866" s="1966"/>
      <c r="F3866" s="1966"/>
      <c r="G3866" s="1966"/>
      <c r="H3866" s="1967"/>
      <c r="I3866" s="1968" t="s">
        <v>128</v>
      </c>
      <c r="J3866" s="1969"/>
      <c r="K3866" s="1969"/>
      <c r="L3866" s="1970">
        <f>VLOOKUP(A3862,'Result Entry'!$B$6:$K$108,6,0)</f>
        <v>0.0</v>
      </c>
      <c r="M3866" s="1971"/>
      <c r="N3866" s="1972" t="s">
        <v>69</v>
      </c>
      <c r="O3866" s="1973"/>
      <c r="P3866" s="1974">
        <f>Master!$E$14</f>
        <v>8.151106901E9</v>
      </c>
      <c r="Q3866" s="1975"/>
      <c r="R3866" s="610"/>
    </row>
    <row r="3867" spans="8:8" ht="21.75" customHeight="1">
      <c r="A3867" s="1954"/>
      <c r="B3867" s="1976"/>
      <c r="C3867" s="1965"/>
      <c r="D3867" s="1966"/>
      <c r="E3867" s="1966"/>
      <c r="F3867" s="1966"/>
      <c r="G3867" s="1966"/>
      <c r="H3867" s="1967"/>
      <c r="I3867" s="1968"/>
      <c r="J3867" s="1969"/>
      <c r="K3867" s="1969"/>
      <c r="L3867" s="1970"/>
      <c r="M3867" s="1971"/>
      <c r="N3867" s="1470" t="s">
        <v>67</v>
      </c>
      <c r="O3867" s="1471"/>
      <c r="P3867" s="1472"/>
      <c r="Q3867" s="1977"/>
      <c r="R3867" s="610"/>
    </row>
    <row r="3868" spans="8:8" ht="21.75" customHeight="1">
      <c r="A3868" s="1954"/>
      <c r="B3868" s="1976"/>
      <c r="C3868" s="1978"/>
      <c r="D3868" s="1979"/>
      <c r="E3868" s="1979"/>
      <c r="F3868" s="1979"/>
      <c r="G3868" s="1979"/>
      <c r="H3868" s="1980"/>
      <c r="I3868" s="1981"/>
      <c r="J3868" s="1982"/>
      <c r="K3868" s="1982"/>
      <c r="L3868" s="1983"/>
      <c r="M3868" s="1984"/>
      <c r="N3868" s="1479" t="s">
        <v>52</v>
      </c>
      <c r="O3868" s="1480"/>
      <c r="P3868" s="1481" t="str">
        <f>Master!$E$6</f>
        <v>2022-23</v>
      </c>
      <c r="Q3868" s="1985"/>
      <c r="R3868" s="610"/>
    </row>
    <row r="3869" spans="8:8" ht="33.75" customHeight="1">
      <c r="A3869" s="1954"/>
      <c r="B3869" s="1986" t="s">
        <v>70</v>
      </c>
      <c r="C3869" s="1677" t="s">
        <v>21</v>
      </c>
      <c r="D3869" s="1678"/>
      <c r="E3869" s="1678"/>
      <c r="F3869" s="1678"/>
      <c r="G3869" s="1679"/>
      <c r="H3869" s="1680" t="s">
        <v>150</v>
      </c>
      <c r="I3869" s="1681">
        <f>VLOOKUP($A3862,'Result Entry'!$B$9:$FW$108,4,0)</f>
        <v>0.0</v>
      </c>
      <c r="J3869" s="1681"/>
      <c r="K3869" s="1681"/>
      <c r="L3869" s="1681"/>
      <c r="M3869" s="1681"/>
      <c r="N3869" s="1681"/>
      <c r="O3869" s="1681"/>
      <c r="P3869" s="1681"/>
      <c r="Q3869" s="1987"/>
      <c r="R3869" s="610"/>
    </row>
    <row r="3870" spans="8:8" ht="33.75" customHeight="1">
      <c r="A3870" s="1954"/>
      <c r="B3870" s="1986" t="s">
        <v>70</v>
      </c>
      <c r="C3870" s="1683" t="s">
        <v>23</v>
      </c>
      <c r="D3870" s="1684"/>
      <c r="E3870" s="1684"/>
      <c r="F3870" s="1684"/>
      <c r="G3870" s="1685"/>
      <c r="H3870" s="1686" t="s">
        <v>150</v>
      </c>
      <c r="I3870" s="1687">
        <f>VLOOKUP($A3862,'Result Entry'!$B$9:$FW$108,7,0)</f>
        <v>0.0</v>
      </c>
      <c r="J3870" s="1687"/>
      <c r="K3870" s="1687"/>
      <c r="L3870" s="1687"/>
      <c r="M3870" s="1687"/>
      <c r="N3870" s="1687"/>
      <c r="O3870" s="1687"/>
      <c r="P3870" s="1687"/>
      <c r="Q3870" s="1988"/>
      <c r="R3870" s="610"/>
    </row>
    <row r="3871" spans="8:8" ht="33.75" customHeight="1">
      <c r="A3871" s="1954"/>
      <c r="B3871" s="1986" t="s">
        <v>70</v>
      </c>
      <c r="C3871" s="1683" t="s">
        <v>24</v>
      </c>
      <c r="D3871" s="1684"/>
      <c r="E3871" s="1684"/>
      <c r="F3871" s="1684"/>
      <c r="G3871" s="1685"/>
      <c r="H3871" s="1686" t="s">
        <v>150</v>
      </c>
      <c r="I3871" s="1687">
        <f>VLOOKUP($A3862,'Result Entry'!$B$9:$FW$108,8,0)</f>
        <v>0.0</v>
      </c>
      <c r="J3871" s="1687"/>
      <c r="K3871" s="1687"/>
      <c r="L3871" s="1687"/>
      <c r="M3871" s="1687"/>
      <c r="N3871" s="1687"/>
      <c r="O3871" s="1687"/>
      <c r="P3871" s="1687"/>
      <c r="Q3871" s="1988"/>
      <c r="R3871" s="610"/>
    </row>
    <row r="3872" spans="8:8" ht="33.75" customHeight="1">
      <c r="A3872" s="1954"/>
      <c r="B3872" s="1986" t="s">
        <v>70</v>
      </c>
      <c r="C3872" s="1683" t="s">
        <v>53</v>
      </c>
      <c r="D3872" s="1684"/>
      <c r="E3872" s="1684"/>
      <c r="F3872" s="1684"/>
      <c r="G3872" s="1685"/>
      <c r="H3872" s="1686" t="s">
        <v>150</v>
      </c>
      <c r="I3872" s="1687">
        <f>VLOOKUP($A3862,'Result Entry'!$B$9:$FW$108,9,0)</f>
        <v>0.0</v>
      </c>
      <c r="J3872" s="1687"/>
      <c r="K3872" s="1687"/>
      <c r="L3872" s="1687"/>
      <c r="M3872" s="1687"/>
      <c r="N3872" s="1687"/>
      <c r="O3872" s="1687"/>
      <c r="P3872" s="1687"/>
      <c r="Q3872" s="1988"/>
      <c r="R3872" s="610"/>
    </row>
    <row r="3873" spans="8:8" ht="33.75" customHeight="1">
      <c r="A3873" s="1954"/>
      <c r="B3873" s="1986" t="s">
        <v>70</v>
      </c>
      <c r="C3873" s="1683" t="s">
        <v>54</v>
      </c>
      <c r="D3873" s="1684"/>
      <c r="E3873" s="1684"/>
      <c r="F3873" s="1684"/>
      <c r="G3873" s="1685"/>
      <c r="H3873" s="1686" t="s">
        <v>150</v>
      </c>
      <c r="I3873" s="1689" t="str">
        <f>CONCATENATE('Result Entry'!$G$4,'Result Entry'!$J$4)</f>
        <v>11(A)</v>
      </c>
      <c r="J3873" s="1687"/>
      <c r="K3873" s="1687"/>
      <c r="L3873" s="1687"/>
      <c r="M3873" s="1687"/>
      <c r="N3873" s="1687"/>
      <c r="O3873" s="1687"/>
      <c r="P3873" s="1687"/>
      <c r="Q3873" s="1988"/>
      <c r="R3873" s="610"/>
    </row>
    <row r="3874" spans="8:8" ht="33.75" customHeight="1">
      <c r="A3874" s="1954"/>
      <c r="B3874" s="1986" t="s">
        <v>70</v>
      </c>
      <c r="C3874" s="1742" t="s">
        <v>26</v>
      </c>
      <c r="D3874" s="1763"/>
      <c r="E3874" s="1763"/>
      <c r="F3874" s="1763"/>
      <c r="G3874" s="1989"/>
      <c r="H3874" s="1693" t="s">
        <v>150</v>
      </c>
      <c r="I3874" s="1694">
        <f>VLOOKUP($A3862,'Result Entry'!$B$9:$FW$108,10,0)</f>
        <v>0.0</v>
      </c>
      <c r="J3874" s="1694"/>
      <c r="K3874" s="1694"/>
      <c r="L3874" s="1694"/>
      <c r="M3874" s="1694"/>
      <c r="N3874" s="1694"/>
      <c r="O3874" s="1694"/>
      <c r="P3874" s="1694"/>
      <c r="Q3874" s="1990"/>
      <c r="R3874" s="610"/>
    </row>
    <row r="3875" spans="8:8" ht="33.75" customHeight="1">
      <c r="A3875" s="1954"/>
      <c r="B3875" s="1986" t="s">
        <v>70</v>
      </c>
      <c r="C3875" s="1991" t="s">
        <v>244</v>
      </c>
      <c r="D3875" s="1992"/>
      <c r="E3875" s="1993" t="s">
        <v>73</v>
      </c>
      <c r="F3875" s="1994" t="s">
        <v>74</v>
      </c>
      <c r="G3875" s="1994" t="s">
        <v>230</v>
      </c>
      <c r="H3875" s="1995" t="s">
        <v>169</v>
      </c>
      <c r="I3875" s="1701" t="s">
        <v>56</v>
      </c>
      <c r="J3875" s="1996"/>
      <c r="K3875" s="1996"/>
      <c r="L3875" s="1997" t="s">
        <v>231</v>
      </c>
      <c r="M3875" s="1998" t="s">
        <v>85</v>
      </c>
      <c r="N3875" s="1998"/>
      <c r="O3875" s="1999"/>
      <c r="P3875" s="2000" t="s">
        <v>77</v>
      </c>
      <c r="Q3875" s="2001" t="s">
        <v>99</v>
      </c>
      <c r="R3875" s="610"/>
    </row>
    <row r="3876" spans="8:8" ht="33.75" customHeight="1">
      <c r="A3876" s="1954"/>
      <c r="B3876" s="1986" t="s">
        <v>70</v>
      </c>
      <c r="C3876" s="2002"/>
      <c r="D3876" s="2003"/>
      <c r="E3876" s="2004"/>
      <c r="F3876" s="2005"/>
      <c r="G3876" s="2005"/>
      <c r="H3876" s="2006"/>
      <c r="I3876" s="2007" t="s">
        <v>233</v>
      </c>
      <c r="J3876" s="2008" t="s">
        <v>87</v>
      </c>
      <c r="K3876" s="2009" t="s">
        <v>109</v>
      </c>
      <c r="L3876" s="2010"/>
      <c r="M3876" s="2007" t="s">
        <v>233</v>
      </c>
      <c r="N3876" s="2008" t="s">
        <v>87</v>
      </c>
      <c r="O3876" s="2011" t="s">
        <v>110</v>
      </c>
      <c r="P3876" s="2012"/>
      <c r="Q3876" s="2013"/>
      <c r="R3876" s="610"/>
    </row>
    <row r="3877" spans="8:8" s="2014" ht="33.75" customFormat="1" customHeight="1">
      <c r="A3877" s="1954"/>
      <c r="B3877" s="1986" t="s">
        <v>70</v>
      </c>
      <c r="C3877" s="2015" t="s">
        <v>57</v>
      </c>
      <c r="D3877" s="2016"/>
      <c r="E3877" s="2017">
        <f>'Result Entry'!$L$7</f>
        <v>10.0</v>
      </c>
      <c r="F3877" s="2018">
        <f>'Result Entry'!$M$7</f>
        <v>10.0</v>
      </c>
      <c r="G3877" s="2018">
        <f>'Result Entry'!$N$7</f>
        <v>10.0</v>
      </c>
      <c r="H3877" s="2019">
        <f>SUM(E3877:G3877)</f>
        <v>30.0</v>
      </c>
      <c r="I3877" s="2020" t="s">
        <v>243</v>
      </c>
      <c r="J3877" s="2021" t="s">
        <v>243</v>
      </c>
      <c r="K3877" s="2022">
        <f>'Result Entry'!$P$7</f>
        <v>70.0</v>
      </c>
      <c r="L3877" s="2023">
        <f>SUM(H3877,K3877)</f>
        <v>100.0</v>
      </c>
      <c r="M3877" s="2020" t="s">
        <v>243</v>
      </c>
      <c r="N3877" s="2021" t="s">
        <v>243</v>
      </c>
      <c r="O3877" s="2019">
        <f>'Result Entry'!$R$7</f>
        <v>100.0</v>
      </c>
      <c r="P3877" s="2024">
        <f>SUM(L3877,O3877)</f>
        <v>200.0</v>
      </c>
      <c r="Q3877" s="2025"/>
      <c r="R3877" s="610"/>
    </row>
    <row r="3878" spans="8:8" s="1538" ht="33.75" customFormat="1" customHeight="1">
      <c r="A3878" s="1954"/>
      <c r="B3878" s="1986" t="s">
        <v>70</v>
      </c>
      <c r="C3878" s="1540" t="str">
        <f>'Result Entry'!$L$3</f>
        <v>HINDI Comp.</v>
      </c>
      <c r="D3878" s="1541"/>
      <c r="E3878" s="1728">
        <f>IF($L3866="TC",0,IF($L3866="Nso",0,VLOOKUP($A3862,'Result Entry'!$B$9:$FW$108,11,0)))</f>
        <v>0.0</v>
      </c>
      <c r="F3878" s="1729">
        <f>IF($L3866="TC",0,IF($L3866="Nso",0,VLOOKUP($A3862,'Result Entry'!$B$9:$FW$108,12,0)))</f>
        <v>0.0</v>
      </c>
      <c r="G3878" s="1729">
        <f>IF($L3866="TC",0,IF($L3866="Nso",0,VLOOKUP($A3862,'Result Entry'!$B$9:$FW$108,13,0)))</f>
        <v>0.0</v>
      </c>
      <c r="H3878" s="2026">
        <f>SUM(E3878:G3878)</f>
        <v>0.0</v>
      </c>
      <c r="I3878" s="2027" t="str">
        <f>CONCATENATE(U3878,"/",'Result Entry'!$P$7)</f>
        <v>0/70</v>
      </c>
      <c r="J3878" s="2028" t="str">
        <f>IF(V3878=0,"--",CONCATENATE(V3878,"/"))</f>
        <v>--</v>
      </c>
      <c r="K3878" s="2029">
        <f>SUM(U3878:V3878)</f>
        <v>0.0</v>
      </c>
      <c r="L3878" s="2030">
        <f>SUM(H3878,K3878)</f>
        <v>0.0</v>
      </c>
      <c r="M3878" s="2027" t="str">
        <f>CONCATENATE(W3878,"/",'Result Entry'!$R$7)</f>
        <v>0/100</v>
      </c>
      <c r="N3878" s="2028" t="str">
        <f>IF(X3878=0,"--",CONCATENATE(X3878,"/"))</f>
        <v>--</v>
      </c>
      <c r="O3878" s="2031">
        <f>SUM(W3878:X3878)</f>
        <v>0.0</v>
      </c>
      <c r="P3878" s="1734">
        <f>SUM(L3878,O3878)</f>
        <v>0.0</v>
      </c>
      <c r="Q3878" s="2032" t="str">
        <f>IF($L3866="TC",0,IF($L3866="Nso",0,VLOOKUP($A3862,'Result Entry'!$B$9:$FW$108,24,0)))</f>
        <v/>
      </c>
      <c r="R3878" s="610"/>
      <c r="U3878" s="2033">
        <f>IF($L3866="TC",0,IF($L3866="Nso",0,VLOOKUP($A3862,'Result Entry'!$B$9:$FW$108,15,0)))</f>
        <v>0.0</v>
      </c>
      <c r="V3878" s="2033">
        <v>0.0</v>
      </c>
      <c r="W3878" s="2033">
        <f>IF($L3866="TC",0,IF($L3866="Nso",0,VLOOKUP($A3862,'Result Entry'!$B$9:$FW$108,17,0)))</f>
        <v>0.0</v>
      </c>
      <c r="X3878" s="2033">
        <v>0.0</v>
      </c>
    </row>
    <row r="3879" spans="8:8" s="1538" ht="33.75" customFormat="1" customHeight="1">
      <c r="A3879" s="1954"/>
      <c r="B3879" s="1986" t="s">
        <v>70</v>
      </c>
      <c r="C3879" s="1551" t="str">
        <f>'Result Entry'!$Z$3</f>
        <v>ENGLISH Comp.</v>
      </c>
      <c r="D3879" s="1552"/>
      <c r="E3879" s="1728">
        <f>IF($L3866="TC",0,IF($L3866="Nso",0,VLOOKUP($A3862,'Result Entry'!$B$9:$FW$108,25,0)))</f>
        <v>0.0</v>
      </c>
      <c r="F3879" s="1729">
        <f>IF($L3866="TC",0,IF($L3866="Nso",0,VLOOKUP($A3862,'Result Entry'!$B$9:$FW$108,26,0)))</f>
        <v>0.0</v>
      </c>
      <c r="G3879" s="1729">
        <f>IF($L3866="TC",0,IF($L3866="Nso",0,VLOOKUP($A3862,'Result Entry'!$B$9:$FW$108,27,0)))</f>
        <v>0.0</v>
      </c>
      <c r="H3879" s="2034">
        <f t="shared" si="495" ref="H3879:H3884">SUM(E3879:G3879)</f>
        <v>0.0</v>
      </c>
      <c r="I3879" s="2035" t="str">
        <f>CONCATENATE(U3879,"/",'Result Entry'!$AD$7)</f>
        <v>0/70</v>
      </c>
      <c r="J3879" s="2036" t="str">
        <f>IF(V3879=0,"--",CONCATENATE(V3879,"/"))</f>
        <v>--</v>
      </c>
      <c r="K3879" s="2037">
        <f t="shared" si="496" ref="K3879:K3884">SUM(U3879:V3879)</f>
        <v>0.0</v>
      </c>
      <c r="L3879" s="2038">
        <f t="shared" si="497" ref="L3879:L3884">SUM(H3879,K3879)</f>
        <v>0.0</v>
      </c>
      <c r="M3879" s="2035" t="str">
        <f>CONCATENATE(W3879,"/",'Result Entry'!$AF$7)</f>
        <v>0/100</v>
      </c>
      <c r="N3879" s="2036" t="str">
        <f>IF(X3879=0,"--",CONCATENATE(X3879,"/"))</f>
        <v>--</v>
      </c>
      <c r="O3879" s="2031">
        <f t="shared" si="498" ref="O3879:O3884">SUM(W3879:X3879)</f>
        <v>0.0</v>
      </c>
      <c r="P3879" s="1734">
        <f t="shared" si="499" ref="P3879:P3884">SUM(L3879,O3879)</f>
        <v>0.0</v>
      </c>
      <c r="Q3879" s="2032" t="str">
        <f>IF($L3866="TC",0,IF($L3866="Nso",0,VLOOKUP($A3862,'Result Entry'!$B$9:$FW$108,38,0)))</f>
        <v/>
      </c>
      <c r="R3879" s="610"/>
      <c r="U3879" s="2039">
        <f>IF($L3866="TC",0,IF($L3866="Nso",0,VLOOKUP($A3862,'Result Entry'!$B$9:$FW$108,29,0)))</f>
        <v>0.0</v>
      </c>
      <c r="V3879" s="2039">
        <v>0.0</v>
      </c>
      <c r="W3879" s="2039">
        <f>IF($L3866="TC",0,IF($L3866="Nso",0,VLOOKUP($A3862,'Result Entry'!$B$9:$FW$108,31,0)))</f>
        <v>0.0</v>
      </c>
      <c r="X3879" s="2039">
        <v>0.0</v>
      </c>
    </row>
    <row r="3880" spans="8:8" s="1538" ht="33.75" customFormat="1" customHeight="1">
      <c r="A3880" s="1954"/>
      <c r="B3880" s="1986" t="s">
        <v>70</v>
      </c>
      <c r="C3880" s="1551">
        <f>IF(Y3880&gt;=1,'Result Entry'!$AO$3,0)</f>
        <v>0.0</v>
      </c>
      <c r="D3880" s="1552"/>
      <c r="E3880" s="1728">
        <f>IF($L3866="TC",0,IF($L3866="Nso",0,VLOOKUP($A3862,'Result Entry'!$B$9:$FW$108,40,0)))</f>
        <v>0.0</v>
      </c>
      <c r="F3880" s="1729">
        <f>IF($L3866="TC",0,IF($L3866="Nso",0,VLOOKUP($A3862,'Result Entry'!$B$9:$FW$108,41,0)))</f>
        <v>0.0</v>
      </c>
      <c r="G3880" s="1729">
        <f>IF($L3866="TC",0,IF($L3866="Nso",0,VLOOKUP($A3862,'Result Entry'!$B$9:$FW$108,42,0)))</f>
        <v>0.0</v>
      </c>
      <c r="H3880" s="2034">
        <f t="shared" si="495"/>
        <v>0.0</v>
      </c>
      <c r="I3880" s="2035" t="str">
        <f>CONCATENATE(U3880,"/",'Result Entry'!$AS$7)</f>
        <v>0/40</v>
      </c>
      <c r="J3880" s="2036" t="str">
        <f>IF(V3880=0,"--",CONCATENATE(V3880,"/",'Result Entry'!$AT$7))</f>
        <v>--</v>
      </c>
      <c r="K3880" s="2037">
        <f t="shared" si="496"/>
        <v>0.0</v>
      </c>
      <c r="L3880" s="2038">
        <f t="shared" si="497"/>
        <v>0.0</v>
      </c>
      <c r="M3880" s="2035" t="str">
        <f>CONCATENATE(W3880,"/",'Result Entry'!$AW$7)</f>
        <v>0/100</v>
      </c>
      <c r="N3880" s="2036" t="str">
        <f>IF(X3880=0,"--",CONCATENATE(X3880,"/",'Result Entry'!$AX$7))</f>
        <v>--</v>
      </c>
      <c r="O3880" s="2031">
        <f t="shared" si="498"/>
        <v>0.0</v>
      </c>
      <c r="P3880" s="1734">
        <f t="shared" si="499"/>
        <v>0.0</v>
      </c>
      <c r="Q3880" s="2032" t="str">
        <f>IF($L3866="TC",0,IF($L3866="Nso",0,VLOOKUP($A3862,'Result Entry'!$B$9:$FW$108,55,0)))</f>
        <v/>
      </c>
      <c r="R3880" s="610"/>
      <c r="U3880" s="2039">
        <f>IF($L3866="TC",0,IF($L3866="Nso",0,VLOOKUP($A3862,'Result Entry'!$B$9:$FW$108,44,0)))</f>
        <v>0.0</v>
      </c>
      <c r="V3880" s="2039">
        <f>IF($L3866="TC",0,IF($L3866="Nso",0,VLOOKUP($A3862,'Result Entry'!$B$9:$FW$108,45,0)))</f>
        <v>0.0</v>
      </c>
      <c r="W3880" s="2039">
        <f>IF($L3866="TC",0,IF($L3866="Nso",0,VLOOKUP($A3862,'Result Entry'!$B$9:$FW$108,48,0)))</f>
        <v>0.0</v>
      </c>
      <c r="X3880" s="2039">
        <f>IF($L3866="TC",0,IF($L3866="Nso",0,VLOOKUP($A3862,'Result Entry'!$B$9:$FW$108,49,0)))</f>
        <v>0.0</v>
      </c>
      <c r="Y3880" s="2039">
        <f>VLOOKUP($A3862,'Result Entry'!$B$9:$FW$108,39,0)</f>
        <v>0.0</v>
      </c>
    </row>
    <row r="3881" spans="8:8" s="1538" ht="33.75" customFormat="1" customHeight="1">
      <c r="A3881" s="1954"/>
      <c r="B3881" s="1986" t="s">
        <v>70</v>
      </c>
      <c r="C3881" s="1551">
        <f>IF(Y3881&gt;=1,'Result Entry'!$BF$3,0)</f>
        <v>0.0</v>
      </c>
      <c r="D3881" s="1552"/>
      <c r="E3881" s="1728">
        <f>IF($L3866="TC",0,IF($L3866="Nso",0,VLOOKUP($A3862,'Result Entry'!$B$9:$FW$108,57,0)))</f>
        <v>0.0</v>
      </c>
      <c r="F3881" s="1729">
        <f>IF($L3866="TC",0,IF($L3866="Nso",0,VLOOKUP($A3862,'Result Entry'!$B$9:$FW$108,58,0)))</f>
        <v>0.0</v>
      </c>
      <c r="G3881" s="1729">
        <f>IF($L3866="TC",0,IF($L3866="Nso",0,VLOOKUP($A3862,'Result Entry'!$B$9:$FW$108,59,0)))</f>
        <v>0.0</v>
      </c>
      <c r="H3881" s="2034">
        <f t="shared" si="495"/>
        <v>0.0</v>
      </c>
      <c r="I3881" s="2035" t="str">
        <f>CONCATENATE(U3881,"/",'Result Entry'!$BJ$7)</f>
        <v>0/70</v>
      </c>
      <c r="J3881" s="2036" t="str">
        <f>IF(V3881=0,"--",CONCATENATE(V3881,"/",'Result Entry'!$BK$7))</f>
        <v>--</v>
      </c>
      <c r="K3881" s="2037">
        <f t="shared" si="496"/>
        <v>0.0</v>
      </c>
      <c r="L3881" s="2038">
        <f t="shared" si="497"/>
        <v>0.0</v>
      </c>
      <c r="M3881" s="2035" t="str">
        <f>CONCATENATE(W3881,"/",'Result Entry'!$BN$7)</f>
        <v>0/100</v>
      </c>
      <c r="N3881" s="2036" t="str">
        <f>IF(X3881=0,"--",CONCATENATE(X3881,"/",'Result Entry'!$BO$7))</f>
        <v>--</v>
      </c>
      <c r="O3881" s="2031">
        <f t="shared" si="498"/>
        <v>0.0</v>
      </c>
      <c r="P3881" s="1734">
        <f t="shared" si="499"/>
        <v>0.0</v>
      </c>
      <c r="Q3881" s="2032" t="str">
        <f>IF($L3866="TC",0,IF($L3866="Nso",0,VLOOKUP($A3862,'Result Entry'!$B$9:$FW$108,72,0)))</f>
        <v/>
      </c>
      <c r="R3881" s="610"/>
      <c r="U3881" s="2039">
        <f>IF($L3866="TC",0,IF($L3866="Nso",0,VLOOKUP($A3862,'Result Entry'!$B$9:$FW$108,61,0)))</f>
        <v>0.0</v>
      </c>
      <c r="V3881" s="2039">
        <f>IF($L3866="TC",0,IF($L3866="Nso",0,VLOOKUP($A3862,'Result Entry'!$B$9:$FW$108,62,0)))</f>
        <v>0.0</v>
      </c>
      <c r="W3881" s="2039">
        <f>IF($L3866="TC",0,IF($L3866="Nso",0,VLOOKUP($A3862,'Result Entry'!$B$9:$FW$108,65,0)))</f>
        <v>0.0</v>
      </c>
      <c r="X3881" s="2039">
        <f>IF($L3866="TC",0,IF($L3866="Nso",0,VLOOKUP($A3862,'Result Entry'!$B$9:$FW$108,66,0)))</f>
        <v>0.0</v>
      </c>
      <c r="Y3881" s="2039">
        <f>VLOOKUP($A3862,'Result Entry'!$B$9:$FW$108,56,0)</f>
        <v>0.0</v>
      </c>
    </row>
    <row r="3882" spans="8:8" s="1538" ht="33.75" customFormat="1" customHeight="1">
      <c r="A3882" s="1954"/>
      <c r="B3882" s="1986" t="s">
        <v>70</v>
      </c>
      <c r="C3882" s="1554">
        <f>IF(Y3882&gt;=1,'Result Entry'!$BW$3,0)</f>
        <v>0.0</v>
      </c>
      <c r="D3882" s="2040"/>
      <c r="E3882" s="2041">
        <f>IF($L3866="TC",0,IF($L3866="Nso",0,VLOOKUP($A3862,'Result Entry'!$B$9:$FW$108,74,0)))</f>
        <v>0.0</v>
      </c>
      <c r="F3882" s="2042">
        <f>IF($L3866="TC",0,IF($L3866="Nso",0,VLOOKUP($A3862,'Result Entry'!$B$9:$FW$108,75,0)))</f>
        <v>0.0</v>
      </c>
      <c r="G3882" s="2042">
        <f>IF($L3866="TC",0,IF($L3866="Nso",0,VLOOKUP($A3862,'Result Entry'!$B$9:$FW$108,76,0)))</f>
        <v>0.0</v>
      </c>
      <c r="H3882" s="2043">
        <f t="shared" si="495"/>
        <v>0.0</v>
      </c>
      <c r="I3882" s="2044" t="str">
        <f>CONCATENATE(U3882,"/",'Result Entry'!$CA$7)</f>
        <v>0/70</v>
      </c>
      <c r="J3882" s="2045" t="str">
        <f>IF(V3882=0,"--",CONCATENATE(V3882,"/",'Result Entry'!$CB$7))</f>
        <v>--</v>
      </c>
      <c r="K3882" s="2046">
        <f t="shared" si="496"/>
        <v>0.0</v>
      </c>
      <c r="L3882" s="2047">
        <f t="shared" si="497"/>
        <v>0.0</v>
      </c>
      <c r="M3882" s="2044" t="str">
        <f>CONCATENATE(W3882,"/",'Result Entry'!$CE$7)</f>
        <v>0/100</v>
      </c>
      <c r="N3882" s="2045" t="str">
        <f>IF(X3882=0,"--",CONCATENATE(X3882,"/",'Result Entry'!$CF$7))</f>
        <v>--</v>
      </c>
      <c r="O3882" s="2043">
        <f t="shared" si="498"/>
        <v>0.0</v>
      </c>
      <c r="P3882" s="2048">
        <f t="shared" si="499"/>
        <v>0.0</v>
      </c>
      <c r="Q3882" s="2049" t="str">
        <f>IF($L3866="TC",0,IF($L3866="Nso",0,VLOOKUP($A3862,'Result Entry'!$B$9:$FW$108,89,0)))</f>
        <v/>
      </c>
      <c r="R3882" s="610"/>
      <c r="U3882" s="2041">
        <f>IF($L3866="TC",0,IF($L3866="Nso",0,VLOOKUP($A3862,'Result Entry'!$B$9:$FW$108,78,0)))</f>
        <v>0.0</v>
      </c>
      <c r="V3882" s="2041">
        <f>IF($L3866="TC",0,IF($L3866="Nso",0,VLOOKUP($A3862,'Result Entry'!$B$9:$FW$108,79,0)))</f>
        <v>0.0</v>
      </c>
      <c r="W3882" s="2041">
        <f>IF($L3866="TC",0,IF($L3866="Nso",0,VLOOKUP($A3862,'Result Entry'!$B$9:$FW$108,82,0)))</f>
        <v>0.0</v>
      </c>
      <c r="X3882" s="2041">
        <f>IF($L3866="TC",0,IF($L3866="Nso",0,VLOOKUP($A3862,'Result Entry'!$B$9:$FW$108,83,0)))</f>
        <v>0.0</v>
      </c>
      <c r="Y3882" s="2041">
        <f>VLOOKUP($A3862,'Result Entry'!$B$9:$FW$108,73,0)</f>
        <v>0.0</v>
      </c>
    </row>
    <row r="3883" spans="8:8" s="1538" ht="33.75" customFormat="1" customHeight="1">
      <c r="A3883" s="1954"/>
      <c r="B3883" s="1986" t="s">
        <v>70</v>
      </c>
      <c r="C3883" s="2050">
        <f>IF(Y3883&gt;=1,'Result Entry'!$CN$3,0)</f>
        <v>0.0</v>
      </c>
      <c r="D3883" s="2040"/>
      <c r="E3883" s="2051">
        <f>IF($L3866="TC",0,IF($L3866="Nso",0,VLOOKUP($A3862,'Result Entry'!$B$9:$FW$108,91,0)))</f>
        <v>0.0</v>
      </c>
      <c r="F3883" s="2052">
        <f>IF($L3866="TC",0,IF($L3866="Nso",0,VLOOKUP($A3862,'Result Entry'!$B$9:$FW$108,92,0)))</f>
        <v>0.0</v>
      </c>
      <c r="G3883" s="2052">
        <f>IF($L3866="TC",0,IF($L3866="Nso",0,VLOOKUP($A3862,'Result Entry'!$B$9:$FW$108,93,0)))</f>
        <v>0.0</v>
      </c>
      <c r="H3883" s="2053">
        <f t="shared" si="495"/>
        <v>0.0</v>
      </c>
      <c r="I3883" s="2054" t="str">
        <f>CONCATENATE(U3883,"/",'Result Entry'!$CR$7)</f>
        <v>0/70</v>
      </c>
      <c r="J3883" s="2055" t="str">
        <f>IF(V3883=0,"--",CONCATENATE(V3883,"/",'Result Entry'!$CS$7))</f>
        <v>--</v>
      </c>
      <c r="K3883" s="2056">
        <f t="shared" si="496"/>
        <v>0.0</v>
      </c>
      <c r="L3883" s="2057">
        <f t="shared" si="497"/>
        <v>0.0</v>
      </c>
      <c r="M3883" s="2054" t="str">
        <f>CONCATENATE(W3883,"/",'Result Entry'!$CV$7)</f>
        <v>0/100</v>
      </c>
      <c r="N3883" s="2055" t="str">
        <f>IF(X3883=0,"--",CONCATENATE(X3883,"/",'Result Entry'!$CW$7))</f>
        <v>--</v>
      </c>
      <c r="O3883" s="2053">
        <f t="shared" si="498"/>
        <v>0.0</v>
      </c>
      <c r="P3883" s="2058">
        <f t="shared" si="499"/>
        <v>0.0</v>
      </c>
      <c r="Q3883" s="2059" t="str">
        <f>IF($L3866="TC",0,IF($L3866="Nso",0,VLOOKUP($A3862,'Result Entry'!$B$9:$FW$108,106,0)))</f>
        <v/>
      </c>
      <c r="R3883" s="610"/>
      <c r="U3883" s="2051">
        <f>IF($L3866="TC",0,IF($L3866="Nso",0,VLOOKUP($A3862,'Result Entry'!$B$9:$FW$108,95,0)))</f>
        <v>0.0</v>
      </c>
      <c r="V3883" s="2051">
        <f>IF($L3866="TC",0,IF($L3866="Nso",0,VLOOKUP($A3862,'Result Entry'!$B$9:$FW$108,96,0)))</f>
        <v>0.0</v>
      </c>
      <c r="W3883" s="2051">
        <f>IF($L3866="TC",0,IF($L3866="Nso",0,VLOOKUP($A3862,'Result Entry'!$B$9:$FW$108,99,0)))</f>
        <v>0.0</v>
      </c>
      <c r="X3883" s="2051">
        <f>IF($L3866="TC",0,IF($L3866="Nso",0,VLOOKUP($A3862,'Result Entry'!$B$9:$FW$108,100,0)))</f>
        <v>0.0</v>
      </c>
      <c r="Y3883" s="2051">
        <f>VLOOKUP($A3862,'Result Entry'!$B$9:$FW$108,90,0)</f>
        <v>0.0</v>
      </c>
    </row>
    <row r="3884" spans="8:8" s="1538" ht="33.75" customFormat="1" customHeight="1">
      <c r="A3884" s="1954"/>
      <c r="B3884" s="1986" t="s">
        <v>70</v>
      </c>
      <c r="C3884" s="1554">
        <f>IF(Y3884&gt;=1,'Result Entry'!$DE$3,0)</f>
        <v>0.0</v>
      </c>
      <c r="D3884" s="2040"/>
      <c r="E3884" s="1739">
        <f>IF($L3866="TC",0,IF($L3866="Nso",0,VLOOKUP($A3862,'Result Entry'!$B$9:$FW$108,108,0)))</f>
        <v>0.0</v>
      </c>
      <c r="F3884" s="1740">
        <f>IF($L3866="TC",0,IF($L3866="Nso",0,VLOOKUP($A3862,'Result Entry'!$B$9:$FW$108,109,0)))</f>
        <v>0.0</v>
      </c>
      <c r="G3884" s="1740">
        <f>IF($L3866="TC",0,IF($L3866="Nso",0,VLOOKUP($A3862,'Result Entry'!$B$9:$FW$108,110,0)))</f>
        <v>0.0</v>
      </c>
      <c r="H3884" s="2060">
        <f t="shared" si="495"/>
        <v>0.0</v>
      </c>
      <c r="I3884" s="2061" t="str">
        <f>CONCATENATE(U3884,"/",'Result Entry'!$DI$7)</f>
        <v>0/70</v>
      </c>
      <c r="J3884" s="2062" t="str">
        <f>IF(V3884=0,"--",CONCATENATE(V3884,"/",'Result Entry'!$DJ$7))</f>
        <v>--</v>
      </c>
      <c r="K3884" s="2063">
        <f t="shared" si="496"/>
        <v>0.0</v>
      </c>
      <c r="L3884" s="2064">
        <f t="shared" si="497"/>
        <v>0.0</v>
      </c>
      <c r="M3884" s="2061" t="str">
        <f>CONCATENATE(W3884,"/",'Result Entry'!$DM$7)</f>
        <v>0/100</v>
      </c>
      <c r="N3884" s="2062" t="str">
        <f>IF(X3884=0,"--",CONCATENATE(X3884,"/",'Result Entry'!$DN$7))</f>
        <v>--</v>
      </c>
      <c r="O3884" s="2060">
        <f t="shared" si="498"/>
        <v>0.0</v>
      </c>
      <c r="P3884" s="1746">
        <f t="shared" si="499"/>
        <v>0.0</v>
      </c>
      <c r="Q3884" s="2032" t="str">
        <f>IF($L3866="TC",0,IF($L3866="Nso",0,VLOOKUP($A3862,'Result Entry'!$B$9:$FW$108,123,0)))</f>
        <v/>
      </c>
      <c r="R3884" s="610"/>
      <c r="U3884" s="2065">
        <f>IF($L3866="TC",0,IF($L3866="Nso",0,VLOOKUP($A3862,'Result Entry'!$B$9:$FW$108,112,0)))</f>
        <v>0.0</v>
      </c>
      <c r="V3884" s="2065">
        <f>IF($L3866="TC",0,IF($L3866="Nso",0,VLOOKUP($A3862,'Result Entry'!$B$9:$FW$108,113,0)))</f>
        <v>0.0</v>
      </c>
      <c r="W3884" s="2065">
        <f>IF($L3866="TC",0,IF($L3866="Nso",0,VLOOKUP($A3862,'Result Entry'!$B$9:$FW$108,116,0)))</f>
        <v>0.0</v>
      </c>
      <c r="X3884" s="2065">
        <f>IF($L3866="TC",0,IF($L3866="Nso",0,VLOOKUP($A3862,'Result Entry'!$B$9:$FW$108,117,0)))</f>
        <v>0.0</v>
      </c>
      <c r="Y3884" s="2065">
        <f>VLOOKUP($A3862,'Result Entry'!$B$9:$FW$108,107,0)</f>
        <v>0.0</v>
      </c>
    </row>
    <row r="3885" spans="8:8" ht="33.75" customHeight="1">
      <c r="A3885" s="1954"/>
      <c r="B3885" s="1986" t="s">
        <v>70</v>
      </c>
      <c r="C3885" s="1565" t="s">
        <v>78</v>
      </c>
      <c r="D3885" s="1566"/>
      <c r="E3885" s="1567"/>
      <c r="F3885" s="1747" t="s">
        <v>79</v>
      </c>
      <c r="G3885" s="2066"/>
      <c r="H3885" s="1748"/>
      <c r="I3885" s="1747" t="s">
        <v>80</v>
      </c>
      <c r="J3885" s="1749"/>
      <c r="K3885" s="2067" t="s">
        <v>42</v>
      </c>
      <c r="L3885" s="2068"/>
      <c r="M3885" s="2067" t="s">
        <v>92</v>
      </c>
      <c r="N3885" s="1753"/>
      <c r="O3885" s="1752" t="s">
        <v>40</v>
      </c>
      <c r="P3885" s="1753"/>
      <c r="Q3885" s="2069" t="s">
        <v>44</v>
      </c>
      <c r="R3885" s="610"/>
    </row>
    <row r="3886" spans="8:8" ht="33.75" customHeight="1">
      <c r="A3886" s="1954"/>
      <c r="B3886" s="1986" t="s">
        <v>70</v>
      </c>
      <c r="C3886" s="1577"/>
      <c r="D3886" s="1578"/>
      <c r="E3886" s="1579"/>
      <c r="F3886" s="1755">
        <f>IF($L3866="TC",0,IF($L3866="Nso",0,VLOOKUP($A3862,'Result Entry'!$B$9:$FW$108,171,0)))</f>
        <v>0.0</v>
      </c>
      <c r="G3886" s="2070"/>
      <c r="H3886" s="1756"/>
      <c r="I3886" s="2071">
        <f>IF($L3866="TC",0,IF($L3866="Nso",0,VLOOKUP($A3862,'Result Entry'!$B$9:$FW$108,172,0)))</f>
        <v>0.0</v>
      </c>
      <c r="J3886" s="2072"/>
      <c r="K3886" s="2073">
        <f>IF($L3866="TC",0,IF($L3866="Nso",0,VLOOKUP($A3862,'Result Entry'!$B$9:$FW$108,173,0)))</f>
        <v>0.0</v>
      </c>
      <c r="L3886" s="2074"/>
      <c r="M3886" s="2075" t="str">
        <f>IF($L3866="TC",0,IF($L3866="Nso",0,VLOOKUP($A3862,'Result Entry'!$B$9:$FW$108,174,0)))</f>
        <v/>
      </c>
      <c r="N3886" s="2076"/>
      <c r="O3886" s="1535" t="str">
        <f>VLOOKUP($A3862,'Result Entry'!$B$9:$FW$108,175,0)</f>
        <v/>
      </c>
      <c r="P3886" s="1534"/>
      <c r="Q3886" s="2077" t="str">
        <f>IF($L3866="TC",0,IF($L3866="Nso",0,VLOOKUP($A3862,'Result Entry'!$B$9:$FW$108,177,0)))</f>
        <v/>
      </c>
      <c r="R3886" s="610"/>
    </row>
    <row r="3887" spans="8:8" ht="33.75" customHeight="1">
      <c r="A3887" s="1954"/>
      <c r="B3887" s="1986" t="s">
        <v>70</v>
      </c>
      <c r="C3887" s="2078" t="s">
        <v>59</v>
      </c>
      <c r="D3887" s="2079"/>
      <c r="E3887" s="2079"/>
      <c r="F3887" s="2079"/>
      <c r="G3887" s="2079"/>
      <c r="H3887" s="2079"/>
      <c r="I3887" s="2080"/>
      <c r="J3887" s="1592" t="s">
        <v>60</v>
      </c>
      <c r="K3887" s="1592"/>
      <c r="L3887" s="1592"/>
      <c r="M3887" s="1593"/>
      <c r="N3887" s="1760">
        <f>VLOOKUP($A3862,'Result Entry'!$B$9:$FW$108,168,0)</f>
        <v>0.0</v>
      </c>
      <c r="O3887" s="1761"/>
      <c r="P3887" s="2081" t="s">
        <v>38</v>
      </c>
      <c r="Q3887" s="2082"/>
      <c r="R3887" s="610"/>
    </row>
    <row r="3888" spans="8:8" ht="33.75" customHeight="1">
      <c r="A3888" s="1954"/>
      <c r="B3888" s="1986" t="s">
        <v>70</v>
      </c>
      <c r="C3888" s="1598" t="s">
        <v>244</v>
      </c>
      <c r="D3888" s="1599"/>
      <c r="E3888" s="1599"/>
      <c r="F3888" s="2083" t="s">
        <v>158</v>
      </c>
      <c r="G3888" s="2084"/>
      <c r="H3888" s="2085"/>
      <c r="I3888" s="2086" t="s">
        <v>242</v>
      </c>
      <c r="J3888" s="1603" t="s">
        <v>61</v>
      </c>
      <c r="K3888" s="1603"/>
      <c r="L3888" s="1603"/>
      <c r="M3888" s="1604"/>
      <c r="N3888" s="1762">
        <f>VLOOKUP($A3862,'Result Entry'!$B$9:$FW$108,169,0)</f>
        <v>0.0</v>
      </c>
      <c r="O3888" s="1763"/>
      <c r="P3888" s="1607" t="str">
        <f>VLOOKUP($A3862,'Result Entry'!$B$9:$FW$108,170,0)</f>
        <v/>
      </c>
      <c r="Q3888" s="2087"/>
      <c r="R3888" s="610"/>
    </row>
    <row r="3889" spans="8:8" ht="33.75" customHeight="1">
      <c r="A3889" s="1954"/>
      <c r="B3889" s="1986" t="s">
        <v>70</v>
      </c>
      <c r="C3889" s="1598"/>
      <c r="D3889" s="1599"/>
      <c r="E3889" s="1599"/>
      <c r="F3889" s="2088"/>
      <c r="G3889" s="2089"/>
      <c r="H3889" s="2090"/>
      <c r="I3889" s="2091" t="s">
        <v>100</v>
      </c>
      <c r="J3889" s="1612" t="s">
        <v>62</v>
      </c>
      <c r="K3889" s="1612"/>
      <c r="L3889" s="1612"/>
      <c r="M3889" s="1613"/>
      <c r="N3889" s="2092">
        <f>IF($L3866="TC","Transferred",IF($L3866="Nso","NameSeparated",VLOOKUP($A3862,'Result Entry'!$B$9:$FW$108,178,0)))</f>
        <v>0.0</v>
      </c>
      <c r="O3889" s="2092"/>
      <c r="P3889" s="2092"/>
      <c r="Q3889" s="2093"/>
      <c r="R3889" s="610"/>
    </row>
    <row r="3890" spans="8:8" ht="33.75" customHeight="1">
      <c r="A3890" s="1954"/>
      <c r="B3890" s="1986" t="s">
        <v>70</v>
      </c>
      <c r="C3890" s="1766" t="str">
        <f>'Result Entry'!$DU$3</f>
        <v>Foundation Of Information Tech.</v>
      </c>
      <c r="D3890" s="1767"/>
      <c r="E3890" s="1768"/>
      <c r="F3890" s="1769" t="str">
        <f>IF(OR($L3866="TC",$L3866="Nso"),"",VLOOKUP($A3862,'Result Entry'!$B$9:$GS$108,196,0))</f>
        <v>0/200</v>
      </c>
      <c r="G3890" s="1769"/>
      <c r="H3890" s="1769"/>
      <c r="I3890" s="1770" t="str">
        <f>IF(F3890="","",VLOOKUP($A3862,'Result Entry'!$B$9:$GS$108,137,0))</f>
        <v/>
      </c>
      <c r="J3890" s="1621" t="s">
        <v>72</v>
      </c>
      <c r="K3890" s="1621"/>
      <c r="L3890" s="1621"/>
      <c r="M3890" s="1622"/>
      <c r="N3890" s="2094">
        <f>'Result Entry'!$T$2</f>
        <v>45041.0</v>
      </c>
      <c r="O3890" s="2095"/>
      <c r="P3890" s="2095"/>
      <c r="Q3890" s="2096"/>
      <c r="R3890" s="610"/>
    </row>
    <row r="3891" spans="8:8" ht="33.75" customHeight="1">
      <c r="A3891" s="1954"/>
      <c r="B3891" s="1986" t="s">
        <v>70</v>
      </c>
      <c r="C3891" s="1774" t="str">
        <f>'Result Entry'!$EI$3</f>
        <v>G.I.A.I.-II</v>
      </c>
      <c r="D3891" s="1775"/>
      <c r="E3891" s="1776"/>
      <c r="F3891" s="1769" t="str">
        <f>IF(OR($L3866="TC",$L3866="Nso"),"",VLOOKUP($A3862,'Result Entry'!$B$9:$GS$108,200,0))</f>
        <v>0/200</v>
      </c>
      <c r="G3891" s="1769"/>
      <c r="H3891" s="1769"/>
      <c r="I3891" s="1770" t="str">
        <f>IF(F3891="","",VLOOKUP($A3862,'Result Entry'!$B$9:$GS$108,149,0))</f>
        <v/>
      </c>
      <c r="J3891" s="1626"/>
      <c r="K3891" s="1627"/>
      <c r="L3891" s="1627"/>
      <c r="M3891" s="1627"/>
      <c r="N3891" s="1627"/>
      <c r="O3891" s="1627"/>
      <c r="P3891" s="1627"/>
      <c r="Q3891" s="2097"/>
      <c r="R3891" s="610"/>
    </row>
    <row r="3892" spans="8:8" ht="33.75" customHeight="1">
      <c r="A3892" s="1954"/>
      <c r="B3892" s="1986" t="s">
        <v>70</v>
      </c>
      <c r="C3892" s="1774" t="str">
        <f>'Result Entry'!$EU$3</f>
        <v>SOC.SER.PLAN</v>
      </c>
      <c r="D3892" s="1775"/>
      <c r="E3892" s="1776"/>
      <c r="F3892" s="1769" t="str">
        <f>IF(OR($L3866="TC",$L3866="Nso"),"",VLOOKUP($A3862,'Result Entry'!$B$9:$HS$108,204,0))</f>
        <v>0/200</v>
      </c>
      <c r="G3892" s="1769"/>
      <c r="H3892" s="1769"/>
      <c r="I3892" s="1770" t="str">
        <f>IF(F3892="","",VLOOKUP($A3862,'Result Entry'!$B$9:$GS$108,161,0))</f>
        <v/>
      </c>
      <c r="J3892" s="1629" t="s">
        <v>175</v>
      </c>
      <c r="K3892" s="2098"/>
      <c r="L3892" s="2098"/>
      <c r="M3892" s="1630"/>
      <c r="N3892" s="2099"/>
      <c r="O3892" s="2100"/>
      <c r="P3892" s="2100"/>
      <c r="Q3892" s="2101"/>
      <c r="R3892" s="610"/>
    </row>
    <row r="3893" spans="8:8" ht="33.75" customHeight="1">
      <c r="A3893" s="1954"/>
      <c r="B3893" s="1986" t="s">
        <v>70</v>
      </c>
      <c r="C3893" s="1774" t="str">
        <f>'Result Entry'!$FG$3</f>
        <v>Jeewan Kaushal</v>
      </c>
      <c r="D3893" s="1775"/>
      <c r="E3893" s="1776"/>
      <c r="F3893" s="1769" t="str">
        <f>IF(OR($L3866="TC",$L3866="Nso"),"",VLOOKUP($A3862,'Result Entry'!$B$9:$HS$108,208,0))</f>
        <v>0/100</v>
      </c>
      <c r="G3893" s="1769"/>
      <c r="H3893" s="1769"/>
      <c r="I3893" s="1770" t="str">
        <f>IF(F3893="","",VLOOKUP($A3862,'Result Entry'!$B$9:$HS$108,167,0))</f>
        <v/>
      </c>
      <c r="J3893" s="1629" t="s">
        <v>149</v>
      </c>
      <c r="K3893" s="2098"/>
      <c r="L3893" s="2098"/>
      <c r="M3893" s="1630"/>
      <c r="N3893" s="1630"/>
      <c r="O3893" s="1630"/>
      <c r="P3893" s="1630"/>
      <c r="Q3893" s="2102"/>
      <c r="R3893" s="610"/>
    </row>
    <row r="3894" spans="8:8" ht="33.75" customHeight="1">
      <c r="A3894" s="1954"/>
      <c r="B3894" s="1986" t="s">
        <v>70</v>
      </c>
      <c r="C3894" s="1777" t="s">
        <v>181</v>
      </c>
      <c r="D3894" s="1778"/>
      <c r="E3894" s="1779"/>
      <c r="F3894" s="2103" t="s">
        <v>182</v>
      </c>
      <c r="G3894" s="2104"/>
      <c r="H3894" s="2105"/>
      <c r="I3894" s="1782" t="s">
        <v>31</v>
      </c>
      <c r="J3894" s="1629" t="s">
        <v>176</v>
      </c>
      <c r="K3894" s="2098"/>
      <c r="L3894" s="2098"/>
      <c r="M3894" s="1630"/>
      <c r="N3894" s="1630"/>
      <c r="O3894" s="1630"/>
      <c r="P3894" s="1630"/>
      <c r="Q3894" s="2102"/>
      <c r="R3894" s="610"/>
    </row>
    <row r="3895" spans="8:8" ht="33.75" customHeight="1">
      <c r="A3895" s="1954"/>
      <c r="B3895" s="1986" t="s">
        <v>70</v>
      </c>
      <c r="C3895" s="1783"/>
      <c r="D3895" s="1784"/>
      <c r="E3895" s="1785"/>
      <c r="F3895" s="1786" t="s">
        <v>245</v>
      </c>
      <c r="G3895" s="2106"/>
      <c r="H3895" s="1787"/>
      <c r="I3895" s="1788" t="s">
        <v>63</v>
      </c>
      <c r="J3895" s="1647" t="s">
        <v>68</v>
      </c>
      <c r="K3895" s="1648"/>
      <c r="L3895" s="1648"/>
      <c r="M3895" s="1648"/>
      <c r="N3895" s="1648"/>
      <c r="O3895" s="1648"/>
      <c r="P3895" s="1648"/>
      <c r="Q3895" s="2107"/>
      <c r="R3895" s="610"/>
    </row>
    <row r="3896" spans="8:8" ht="33.75" customHeight="1">
      <c r="A3896" s="1954"/>
      <c r="B3896" s="1986" t="s">
        <v>70</v>
      </c>
      <c r="C3896" s="1783"/>
      <c r="D3896" s="1784"/>
      <c r="E3896" s="1785"/>
      <c r="F3896" s="1786" t="s">
        <v>246</v>
      </c>
      <c r="G3896" s="2106"/>
      <c r="H3896" s="1787"/>
      <c r="I3896" s="1788" t="s">
        <v>64</v>
      </c>
      <c r="J3896" s="1650"/>
      <c r="K3896" s="1651"/>
      <c r="L3896" s="1651"/>
      <c r="M3896" s="1651"/>
      <c r="N3896" s="1651"/>
      <c r="O3896" s="1651"/>
      <c r="P3896" s="1651"/>
      <c r="Q3896" s="2108"/>
      <c r="R3896" s="610"/>
    </row>
    <row r="3897" spans="8:8" ht="33.75" customHeight="1">
      <c r="A3897" s="1954"/>
      <c r="B3897" s="1986" t="s">
        <v>70</v>
      </c>
      <c r="C3897" s="1783"/>
      <c r="D3897" s="1784"/>
      <c r="E3897" s="1785"/>
      <c r="F3897" s="1786" t="s">
        <v>247</v>
      </c>
      <c r="G3897" s="2106"/>
      <c r="H3897" s="1787"/>
      <c r="I3897" s="1788" t="s">
        <v>66</v>
      </c>
      <c r="J3897" s="1650"/>
      <c r="K3897" s="1651"/>
      <c r="L3897" s="1651"/>
      <c r="M3897" s="1651"/>
      <c r="N3897" s="1651"/>
      <c r="O3897" s="1651"/>
      <c r="P3897" s="1651"/>
      <c r="Q3897" s="2108"/>
      <c r="R3897" s="610"/>
    </row>
    <row r="3898" spans="8:8" ht="33.75" customHeight="1">
      <c r="A3898" s="1954"/>
      <c r="B3898" s="1986" t="s">
        <v>70</v>
      </c>
      <c r="C3898" s="1783"/>
      <c r="D3898" s="1784"/>
      <c r="E3898" s="1785"/>
      <c r="F3898" s="1786" t="s">
        <v>248</v>
      </c>
      <c r="G3898" s="2106"/>
      <c r="H3898" s="1787"/>
      <c r="I3898" s="1788" t="s">
        <v>65</v>
      </c>
      <c r="J3898" s="1653" t="s">
        <v>81</v>
      </c>
      <c r="K3898" s="1654"/>
      <c r="L3898" s="1654"/>
      <c r="M3898" s="1654"/>
      <c r="N3898" s="1654"/>
      <c r="O3898" s="1654"/>
      <c r="P3898" s="1654"/>
      <c r="Q3898" s="2109"/>
      <c r="R3898" s="610"/>
    </row>
    <row r="3899" spans="8:8" ht="33.75" customHeight="1">
      <c r="A3899" s="1954"/>
      <c r="B3899" s="2110" t="s">
        <v>70</v>
      </c>
      <c r="C3899" s="2111"/>
      <c r="D3899" s="2112"/>
      <c r="E3899" s="2113"/>
      <c r="F3899" s="2114"/>
      <c r="G3899" s="2115"/>
      <c r="H3899" s="2115"/>
      <c r="I3899" s="2116"/>
      <c r="J3899" s="2117"/>
      <c r="K3899" s="2118"/>
      <c r="L3899" s="2118"/>
      <c r="M3899" s="2118"/>
      <c r="N3899" s="2118"/>
      <c r="O3899" s="2118"/>
      <c r="P3899" s="2118"/>
      <c r="Q3899" s="2119"/>
      <c r="R3899" s="610"/>
    </row>
    <row r="3900" spans="8:8" s="927" ht="48.75" customFormat="1" customHeight="1">
      <c r="A3900" s="1439"/>
      <c r="B3900" s="2120"/>
      <c r="C3900" s="2120"/>
      <c r="D3900" s="2120"/>
      <c r="E3900" s="2120"/>
      <c r="F3900" s="2120"/>
      <c r="G3900" s="2120"/>
      <c r="H3900" s="2120"/>
      <c r="I3900" s="2120"/>
      <c r="J3900" s="2120"/>
      <c r="K3900" s="2120"/>
      <c r="L3900" s="2120"/>
      <c r="M3900" s="2120"/>
      <c r="N3900" s="2120"/>
      <c r="O3900" s="2120"/>
      <c r="P3900" s="2120"/>
      <c r="Q3900" s="2120"/>
      <c r="R3900" s="610"/>
    </row>
  </sheetData>
  <sheetProtection password="e8fa" sheet="1" objects="1" scenarios="1" formatColumns="0" formatRows="0"/>
  <mergeCells count="9400">
    <mergeCell ref="B2:Q2"/>
    <mergeCell ref="P14:P15"/>
    <mergeCell ref="A1:R1"/>
    <mergeCell ref="B5:B7"/>
    <mergeCell ref="C12:G12"/>
    <mergeCell ref="J32:M32"/>
    <mergeCell ref="P26:Q26"/>
    <mergeCell ref="I13:Q13"/>
    <mergeCell ref="C30:E30"/>
    <mergeCell ref="F32:H32"/>
    <mergeCell ref="C32:E32"/>
    <mergeCell ref="J28:M28"/>
    <mergeCell ref="J30:Q30"/>
    <mergeCell ref="F29:H29"/>
    <mergeCell ref="J29:M29"/>
    <mergeCell ref="N29:Q29"/>
    <mergeCell ref="C26:I26"/>
    <mergeCell ref="A40:R40"/>
    <mergeCell ref="N32:Q32"/>
    <mergeCell ref="J26:M26"/>
    <mergeCell ref="C31:E31"/>
    <mergeCell ref="A41:A77"/>
    <mergeCell ref="N28:Q28"/>
    <mergeCell ref="D43:Q43"/>
    <mergeCell ref="B41:Q41"/>
    <mergeCell ref="F31:H31"/>
    <mergeCell ref="F30:H30"/>
    <mergeCell ref="B44:B46"/>
    <mergeCell ref="R41:R78"/>
    <mergeCell ref="C29:E29"/>
    <mergeCell ref="O25:P25"/>
    <mergeCell ref="B42:C43"/>
    <mergeCell ref="J31:M31"/>
    <mergeCell ref="D42:Q42"/>
    <mergeCell ref="C27:E28"/>
    <mergeCell ref="P83:Q83"/>
    <mergeCell ref="E92:E93"/>
    <mergeCell ref="C90:G90"/>
    <mergeCell ref="B83:B85"/>
    <mergeCell ref="I125:Q125"/>
    <mergeCell ref="C138:D138"/>
    <mergeCell ref="O142:P142"/>
    <mergeCell ref="N145:Q145"/>
    <mergeCell ref="N122:O122"/>
    <mergeCell ref="C139:D139"/>
    <mergeCell ref="J145:M145"/>
    <mergeCell ref="C146:E146"/>
    <mergeCell ref="F146:H146"/>
    <mergeCell ref="J146:M146"/>
    <mergeCell ref="B122:B124"/>
    <mergeCell ref="O102:P102"/>
    <mergeCell ref="C109:E109"/>
    <mergeCell ref="N110:Q110"/>
    <mergeCell ref="J109:M109"/>
    <mergeCell ref="B120:C121"/>
    <mergeCell ref="D121:Q121"/>
    <mergeCell ref="Q521:Q523"/>
    <mergeCell ref="C527:D527"/>
    <mergeCell ref="C518:G518"/>
    <mergeCell ref="O493:P493"/>
    <mergeCell ref="C481:G481"/>
    <mergeCell ref="C497:E497"/>
    <mergeCell ref="N494:O494"/>
    <mergeCell ref="P494:Q494"/>
    <mergeCell ref="P495:Q495"/>
    <mergeCell ref="C530:D530"/>
    <mergeCell ref="L521:L522"/>
    <mergeCell ref="M521:O521"/>
    <mergeCell ref="C526:D526"/>
    <mergeCell ref="F521:F522"/>
    <mergeCell ref="E521:E522"/>
    <mergeCell ref="C521:D522"/>
    <mergeCell ref="C523:D523"/>
    <mergeCell ref="C524:D524"/>
    <mergeCell ref="J494:M494"/>
    <mergeCell ref="C519:G519"/>
    <mergeCell ref="F492:H492"/>
    <mergeCell ref="P404:P405"/>
    <mergeCell ref="C420:E420"/>
    <mergeCell ref="J421:M421"/>
    <mergeCell ref="C451:D451"/>
    <mergeCell ref="I438:Q438"/>
    <mergeCell ref="N436:O436"/>
    <mergeCell ref="C447:D447"/>
    <mergeCell ref="C452:D452"/>
    <mergeCell ref="I415:J415"/>
    <mergeCell ref="D432:Q432"/>
    <mergeCell ref="B434:B436"/>
    <mergeCell ref="M1223:O1223"/>
    <mergeCell ref="F1247:I1247"/>
    <mergeCell ref="Q1301:Q1303"/>
    <mergeCell ref="J1281:M1281"/>
    <mergeCell ref="C1295:G1295"/>
    <mergeCell ref="L1301:L1302"/>
    <mergeCell ref="N1352:O1352"/>
    <mergeCell ref="B1368:C1369"/>
    <mergeCell ref="F1350:H1350"/>
    <mergeCell ref="I1351:J1351"/>
    <mergeCell ref="J1352:M1352"/>
    <mergeCell ref="K1351:L1351"/>
    <mergeCell ref="I1374:Q1374"/>
    <mergeCell ref="M1389:N1389"/>
    <mergeCell ref="F1390:H1390"/>
    <mergeCell ref="N1392:O1392"/>
    <mergeCell ref="K1390:L1390"/>
    <mergeCell ref="I1389:J1389"/>
    <mergeCell ref="M1390:N1390"/>
    <mergeCell ref="D1407:Q1407"/>
    <mergeCell ref="D1408:Q1408"/>
    <mergeCell ref="J1590:Q1590"/>
    <mergeCell ref="C1573:G1573"/>
    <mergeCell ref="F1591:H1591"/>
    <mergeCell ref="D1602:Q1602"/>
    <mergeCell ref="D1603:Q1603"/>
    <mergeCell ref="M1623:N1623"/>
    <mergeCell ref="C1660:D1660"/>
    <mergeCell ref="N1625:O1625"/>
    <mergeCell ref="C1650:G1650"/>
    <mergeCell ref="B1641:C1642"/>
    <mergeCell ref="C1649:G1649"/>
    <mergeCell ref="I1643:K1645"/>
    <mergeCell ref="C1643:H1645"/>
    <mergeCell ref="C1648:G1648"/>
    <mergeCell ref="N1709:Q1709"/>
    <mergeCell ref="F1715:I1715"/>
    <mergeCell ref="N1710:Q1710"/>
    <mergeCell ref="J1711:Q1713"/>
    <mergeCell ref="N1705:Q1705"/>
    <mergeCell ref="C1671:E1676"/>
    <mergeCell ref="F1706:H1706"/>
    <mergeCell ref="N1706:Q1706"/>
    <mergeCell ref="B1716:Q1716"/>
    <mergeCell ref="F1704:H1705"/>
    <mergeCell ref="C1727:G1727"/>
    <mergeCell ref="J1710:M1710"/>
    <mergeCell ref="F1709:H1709"/>
    <mergeCell ref="Q2198:Q2200"/>
    <mergeCell ref="F2213:H2213"/>
    <mergeCell ref="C2210:I2210"/>
    <mergeCell ref="O2208:P2208"/>
    <mergeCell ref="F2237:F2238"/>
    <mergeCell ref="H2237:H2238"/>
    <mergeCell ref="G2237:G2238"/>
    <mergeCell ref="L2237:L2238"/>
    <mergeCell ref="I2267:K2269"/>
    <mergeCell ref="P2210:Q2210"/>
    <mergeCell ref="F2259:H2259"/>
    <mergeCell ref="J2260:Q2261"/>
    <mergeCell ref="F2258:H2258"/>
    <mergeCell ref="F2211:H2212"/>
    <mergeCell ref="F2261:I2261"/>
    <mergeCell ref="B2262:Q2262"/>
    <mergeCell ref="F2295:H2295"/>
    <mergeCell ref="I2312:Q2312"/>
    <mergeCell ref="J2296:Q2298"/>
    <mergeCell ref="F2297:H2297"/>
    <mergeCell ref="F2298:H2298"/>
    <mergeCell ref="N2294:Q2294"/>
    <mergeCell ref="I2314:Q2314"/>
    <mergeCell ref="I2311:Q2311"/>
    <mergeCell ref="C2325:E2326"/>
    <mergeCell ref="J2328:M2328"/>
    <mergeCell ref="F2330:H2330"/>
    <mergeCell ref="N2327:O2327"/>
    <mergeCell ref="C2350:G2350"/>
    <mergeCell ref="I2353:Q2353"/>
    <mergeCell ref="M2325:N2325"/>
    <mergeCell ref="C2757:E2758"/>
    <mergeCell ref="I2777:Q2777"/>
    <mergeCell ref="B2772:C2773"/>
    <mergeCell ref="P2776:Q2776"/>
    <mergeCell ref="N2775:Q2775"/>
    <mergeCell ref="P2774:Q2774"/>
    <mergeCell ref="I2743:Q2743"/>
    <mergeCell ref="F2728:H2728"/>
    <mergeCell ref="N2723:Q2723"/>
    <mergeCell ref="I2741:Q2741"/>
    <mergeCell ref="J2725:Q2727"/>
    <mergeCell ref="N2724:Q2724"/>
    <mergeCell ref="P2744:P2745"/>
    <mergeCell ref="Q2744:Q2746"/>
    <mergeCell ref="O2754:P2754"/>
    <mergeCell ref="C2778:G2778"/>
    <mergeCell ref="N2758:Q2758"/>
    <mergeCell ref="C2746:D2746"/>
    <mergeCell ref="G2744:G2745"/>
    <mergeCell ref="O2755:P2755"/>
    <mergeCell ref="P2756:Q2756"/>
    <mergeCell ref="I2778:Q2778"/>
    <mergeCell ref="F2760:H2760"/>
    <mergeCell ref="B2774:B2776"/>
    <mergeCell ref="N2756:O2756"/>
    <mergeCell ref="C2779:G2779"/>
    <mergeCell ref="J2757:M2757"/>
    <mergeCell ref="N2776:O2776"/>
    <mergeCell ref="F2754:H2754"/>
    <mergeCell ref="N2774:O2774"/>
    <mergeCell ref="L2774:M2776"/>
    <mergeCell ref="C2777:G2777"/>
    <mergeCell ref="I2779:Q2779"/>
    <mergeCell ref="P2757:Q2757"/>
    <mergeCell ref="B2771:Q2771"/>
    <mergeCell ref="F2878:H2878"/>
    <mergeCell ref="N2873:O2873"/>
    <mergeCell ref="N2876:Q2876"/>
    <mergeCell ref="C2873:I2873"/>
    <mergeCell ref="N2840:Q2840"/>
    <mergeCell ref="G2822:G2823"/>
    <mergeCell ref="C2841:E2846"/>
    <mergeCell ref="N2601:O2601"/>
    <mergeCell ref="C2633:D2633"/>
    <mergeCell ref="Q2627:Q2629"/>
    <mergeCell ref="F2689:H2689"/>
    <mergeCell ref="J2686:Q2688"/>
    <mergeCell ref="F2685:H2685"/>
    <mergeCell ref="C2637:E2638"/>
    <mergeCell ref="F2690:I2690"/>
    <mergeCell ref="A2653:R2653"/>
    <mergeCell ref="B2693:Q2693"/>
    <mergeCell ref="F2638:H2638"/>
    <mergeCell ref="C2696:H2698"/>
    <mergeCell ref="D2695:Q2695"/>
    <mergeCell ref="B2694:C2695"/>
    <mergeCell ref="I2696:K2698"/>
    <mergeCell ref="C2717:I2717"/>
    <mergeCell ref="N2720:Q2720"/>
    <mergeCell ref="F2729:I2729"/>
    <mergeCell ref="C2723:E2723"/>
    <mergeCell ref="C2724:E2729"/>
    <mergeCell ref="F2744:F2745"/>
    <mergeCell ref="C2751:D2751"/>
    <mergeCell ref="C2760:E2760"/>
    <mergeCell ref="J2760:Q2760"/>
    <mergeCell ref="C2742:G2742"/>
    <mergeCell ref="J2724:M2724"/>
    <mergeCell ref="F2723:H2723"/>
    <mergeCell ref="L2744:L2745"/>
    <mergeCell ref="C2761:E2761"/>
    <mergeCell ref="F2761:H2761"/>
    <mergeCell ref="J2761:M2761"/>
    <mergeCell ref="J2723:M2723"/>
    <mergeCell ref="C2748:D2748"/>
    <mergeCell ref="O3106:P3106"/>
    <mergeCell ref="C3128:G3128"/>
    <mergeCell ref="L3134:L3135"/>
    <mergeCell ref="Q3134:Q3136"/>
    <mergeCell ref="M3144:N3144"/>
    <mergeCell ref="B3201:C3202"/>
    <mergeCell ref="I3203:K3205"/>
    <mergeCell ref="C3250:G3250"/>
    <mergeCell ref="J3231:M3231"/>
    <mergeCell ref="I3248:Q3248"/>
    <mergeCell ref="F3235:H3235"/>
    <mergeCell ref="B3242:B3244"/>
    <mergeCell ref="K3222:L3222"/>
    <mergeCell ref="C3206:G3206"/>
    <mergeCell ref="O3495:P3495"/>
    <mergeCell ref="D3513:Q3513"/>
    <mergeCell ref="B3510:Q3510"/>
    <mergeCell ref="I3519:Q3519"/>
    <mergeCell ref="J3541:M3541"/>
    <mergeCell ref="C3558:G3558"/>
    <mergeCell ref="F3543:H3543"/>
    <mergeCell ref="F3544:H3544"/>
    <mergeCell ref="C3658:E3658"/>
    <mergeCell ref="N3655:Q3655"/>
    <mergeCell ref="J3655:M3655"/>
    <mergeCell ref="F3658:H3658"/>
    <mergeCell ref="F3657:H3657"/>
    <mergeCell ref="I3612:J3612"/>
    <mergeCell ref="I3636:Q3636"/>
    <mergeCell ref="F3622:H3622"/>
    <mergeCell ref="N3634:O3634"/>
    <mergeCell ref="C3643:D3643"/>
    <mergeCell ref="I3641:K3641"/>
    <mergeCell ref="E3641:E3642"/>
    <mergeCell ref="F3641:F3642"/>
    <mergeCell ref="G3641:G3642"/>
    <mergeCell ref="H3641:H3642"/>
    <mergeCell ref="C3644:D3644"/>
    <mergeCell ref="N3632:O3632"/>
    <mergeCell ref="Q3641:Q3643"/>
    <mergeCell ref="N3633:Q3633"/>
    <mergeCell ref="C3641:D3642"/>
    <mergeCell ref="C3345:E3345"/>
    <mergeCell ref="I3329:K3329"/>
    <mergeCell ref="J3345:Q3345"/>
    <mergeCell ref="N3343:Q3343"/>
    <mergeCell ref="N3344:Q3344"/>
    <mergeCell ref="P3341:Q3341"/>
    <mergeCell ref="J3388:Q3390"/>
    <mergeCell ref="C3409:D3409"/>
    <mergeCell ref="I3406:Q3406"/>
    <mergeCell ref="J3386:M3386"/>
    <mergeCell ref="C3402:G3402"/>
    <mergeCell ref="M3339:N3339"/>
    <mergeCell ref="B3393:Q3393"/>
    <mergeCell ref="M3340:N3340"/>
    <mergeCell ref="F3339:H3339"/>
    <mergeCell ref="I3340:J3340"/>
    <mergeCell ref="K3340:L3340"/>
    <mergeCell ref="C3341:I3341"/>
    <mergeCell ref="C3401:G3401"/>
    <mergeCell ref="P3407:P3408"/>
    <mergeCell ref="C3410:D3410"/>
    <mergeCell ref="I3403:Q3403"/>
    <mergeCell ref="E3407:E3408"/>
    <mergeCell ref="C3407:D3408"/>
    <mergeCell ref="Q3407:Q3409"/>
    <mergeCell ref="H3407:H3408"/>
    <mergeCell ref="G3407:G3408"/>
    <mergeCell ref="F3407:F3408"/>
    <mergeCell ref="M3407:O3407"/>
    <mergeCell ref="L3407:L3408"/>
    <mergeCell ref="I3407:K3407"/>
    <mergeCell ref="P3536:Q3536"/>
    <mergeCell ref="I3534:J3534"/>
    <mergeCell ref="M3534:N3534"/>
    <mergeCell ref="K3534:L3534"/>
    <mergeCell ref="J3536:M3536"/>
    <mergeCell ref="I3523:Q3523"/>
    <mergeCell ref="K3496:L3496"/>
    <mergeCell ref="C3504:E3509"/>
    <mergeCell ref="Q3524:Q3526"/>
    <mergeCell ref="C3536:I3536"/>
    <mergeCell ref="J3538:M3538"/>
    <mergeCell ref="P3517:Q3517"/>
    <mergeCell ref="C3527:D3527"/>
    <mergeCell ref="P3537:Q3537"/>
    <mergeCell ref="F3534:H3534"/>
    <mergeCell ref="C3537:E3538"/>
    <mergeCell ref="M3496:N3496"/>
    <mergeCell ref="C3515:H3517"/>
    <mergeCell ref="B3513:C3514"/>
    <mergeCell ref="F3495:H3495"/>
    <mergeCell ref="C3518:G3518"/>
    <mergeCell ref="C3519:G3519"/>
    <mergeCell ref="L3515:M3517"/>
    <mergeCell ref="N3538:Q3538"/>
    <mergeCell ref="E3524:E3525"/>
    <mergeCell ref="C3539:E3539"/>
    <mergeCell ref="M3612:N3612"/>
    <mergeCell ref="C3639:G3639"/>
    <mergeCell ref="C3635:G3635"/>
    <mergeCell ref="C3636:G3636"/>
    <mergeCell ref="C3637:G3637"/>
    <mergeCell ref="J3693:M3693"/>
    <mergeCell ref="F3690:H3690"/>
    <mergeCell ref="M3690:N3690"/>
    <mergeCell ref="F3691:H3691"/>
    <mergeCell ref="I3690:J3690"/>
    <mergeCell ref="K3690:L3690"/>
    <mergeCell ref="C3680:D3681"/>
    <mergeCell ref="F3663:H3663"/>
    <mergeCell ref="G3680:G3681"/>
    <mergeCell ref="E3680:E3681"/>
    <mergeCell ref="F3680:F3681"/>
    <mergeCell ref="J3694:M3694"/>
    <mergeCell ref="N3694:Q3694"/>
    <mergeCell ref="F3700:H3700"/>
    <mergeCell ref="M3719:O3719"/>
    <mergeCell ref="H3719:H3720"/>
    <mergeCell ref="P3712:Q3712"/>
    <mergeCell ref="I3719:K3719"/>
    <mergeCell ref="G3719:G3720"/>
    <mergeCell ref="P3731:Q3731"/>
    <mergeCell ref="P3732:Q3732"/>
    <mergeCell ref="C3765:D3765"/>
    <mergeCell ref="F3743:I3743"/>
    <mergeCell ref="C3737:E3737"/>
    <mergeCell ref="C3766:D3766"/>
    <mergeCell ref="C3767:D3767"/>
    <mergeCell ref="I3730:J3730"/>
    <mergeCell ref="N3750:Q3750"/>
    <mergeCell ref="L3749:M3751"/>
    <mergeCell ref="I3753:Q3753"/>
    <mergeCell ref="M3730:N3730"/>
    <mergeCell ref="L3680:L3681"/>
    <mergeCell ref="F3662:H3662"/>
    <mergeCell ref="C3683:D3683"/>
    <mergeCell ref="O3691:P3691"/>
    <mergeCell ref="P3692:Q3692"/>
    <mergeCell ref="P3693:Q3693"/>
    <mergeCell ref="B3744:Q3744"/>
    <mergeCell ref="K3729:L3729"/>
    <mergeCell ref="F3251:F3252"/>
    <mergeCell ref="N3264:O3264"/>
    <mergeCell ref="O3262:P3262"/>
    <mergeCell ref="N3231:Q3231"/>
    <mergeCell ref="C3249:G3249"/>
    <mergeCell ref="F3232:H3232"/>
    <mergeCell ref="F3231:H3231"/>
    <mergeCell ref="J3230:M3230"/>
    <mergeCell ref="N3265:Q3265"/>
    <mergeCell ref="H3251:H3252"/>
    <mergeCell ref="C3263:I3263"/>
    <mergeCell ref="C3264:E3265"/>
    <mergeCell ref="C3261:E3262"/>
    <mergeCell ref="C3245:G3245"/>
    <mergeCell ref="L3251:L3252"/>
    <mergeCell ref="P3242:Q3242"/>
    <mergeCell ref="C3253:D3253"/>
    <mergeCell ref="C3254:D3254"/>
    <mergeCell ref="J3265:M3265"/>
    <mergeCell ref="L3242:M3244"/>
    <mergeCell ref="C3251:D3252"/>
    <mergeCell ref="Q3251:Q3253"/>
    <mergeCell ref="P3264:Q3264"/>
    <mergeCell ref="F3262:H3262"/>
    <mergeCell ref="K3261:L3261"/>
    <mergeCell ref="B3278:Q3278"/>
    <mergeCell ref="F3261:H3261"/>
    <mergeCell ref="J3264:M3264"/>
    <mergeCell ref="N3263:O3263"/>
    <mergeCell ref="J3266:M3266"/>
    <mergeCell ref="B3279:C3280"/>
    <mergeCell ref="B3281:B3283"/>
    <mergeCell ref="I3261:J3261"/>
    <mergeCell ref="J3263:M3263"/>
    <mergeCell ref="O3261:P3261"/>
    <mergeCell ref="K3262:L3262"/>
    <mergeCell ref="I3262:J3262"/>
    <mergeCell ref="M3261:N3261"/>
    <mergeCell ref="M3262:N3262"/>
    <mergeCell ref="B3276:Q3276"/>
    <mergeCell ref="F3386:H3386"/>
    <mergeCell ref="N3399:Q3399"/>
    <mergeCell ref="N3400:O3400"/>
    <mergeCell ref="P3398:Q3398"/>
    <mergeCell ref="N3398:O3398"/>
    <mergeCell ref="L3398:M3400"/>
    <mergeCell ref="P3400:Q3400"/>
    <mergeCell ref="C3419:I3419"/>
    <mergeCell ref="I3441:Q3441"/>
    <mergeCell ref="C3443:G3443"/>
    <mergeCell ref="O3417:P3417"/>
    <mergeCell ref="B3434:Q3434"/>
    <mergeCell ref="D3435:Q3435"/>
    <mergeCell ref="D3436:Q3436"/>
    <mergeCell ref="J3430:Q3431"/>
    <mergeCell ref="B3432:Q3432"/>
    <mergeCell ref="C3440:G3440"/>
    <mergeCell ref="I3440:Q3440"/>
    <mergeCell ref="I3444:Q3444"/>
    <mergeCell ref="F3418:H3418"/>
    <mergeCell ref="C3426:E3431"/>
    <mergeCell ref="C3445:G3445"/>
    <mergeCell ref="I3445:Q3445"/>
    <mergeCell ref="C3324:G3324"/>
    <mergeCell ref="M3329:O3329"/>
    <mergeCell ref="H3329:H3330"/>
    <mergeCell ref="O3340:P3340"/>
    <mergeCell ref="C3387:E3392"/>
    <mergeCell ref="J3346:M3346"/>
    <mergeCell ref="N3386:Q3386"/>
    <mergeCell ref="F3342:H3343"/>
    <mergeCell ref="C3386:E3386"/>
    <mergeCell ref="J3341:M3341"/>
    <mergeCell ref="A3355:R3355"/>
    <mergeCell ref="F3344:H3344"/>
    <mergeCell ref="K3339:L3339"/>
    <mergeCell ref="C3339:E3340"/>
    <mergeCell ref="N3342:O3342"/>
    <mergeCell ref="B3396:C3397"/>
    <mergeCell ref="B3398:B3400"/>
    <mergeCell ref="C3398:H3400"/>
    <mergeCell ref="I3398:K3400"/>
    <mergeCell ref="J3697:M3697"/>
    <mergeCell ref="C3687:D3687"/>
    <mergeCell ref="C3697:E3697"/>
    <mergeCell ref="C3688:D3688"/>
    <mergeCell ref="C3689:D3689"/>
    <mergeCell ref="C3696:E3696"/>
    <mergeCell ref="F3696:H3696"/>
    <mergeCell ref="N3672:Q3672"/>
    <mergeCell ref="F3656:H3656"/>
    <mergeCell ref="L3671:M3673"/>
    <mergeCell ref="N3671:O3671"/>
    <mergeCell ref="F3664:H3664"/>
    <mergeCell ref="N3659:Q3659"/>
    <mergeCell ref="P3673:Q3673"/>
    <mergeCell ref="C3671:H3673"/>
    <mergeCell ref="J3658:M3658"/>
    <mergeCell ref="D3669:Q3669"/>
    <mergeCell ref="C3653:I3653"/>
    <mergeCell ref="J3696:Q3696"/>
    <mergeCell ref="I3676:Q3676"/>
    <mergeCell ref="C3685:D3685"/>
    <mergeCell ref="N3660:Q3660"/>
    <mergeCell ref="C3684:D3684"/>
    <mergeCell ref="C3659:E3659"/>
    <mergeCell ref="N3673:O3673"/>
    <mergeCell ref="P3671:Q3671"/>
    <mergeCell ref="D3670:Q3670"/>
    <mergeCell ref="F3659:H3659"/>
    <mergeCell ref="I3677:Q3677"/>
    <mergeCell ref="I3678:Q3678"/>
    <mergeCell ref="I3679:Q3679"/>
    <mergeCell ref="C3557:G3557"/>
    <mergeCell ref="J3542:M3542"/>
    <mergeCell ref="I3557:Q3557"/>
    <mergeCell ref="I3558:Q3558"/>
    <mergeCell ref="M3563:O3563"/>
    <mergeCell ref="P3563:P3564"/>
    <mergeCell ref="Q3563:Q3565"/>
    <mergeCell ref="F3618:H3618"/>
    <mergeCell ref="C3600:G3600"/>
    <mergeCell ref="J3577:M3577"/>
    <mergeCell ref="I3573:J3573"/>
    <mergeCell ref="C3575:I3575"/>
    <mergeCell ref="N3575:O3575"/>
    <mergeCell ref="D3630:Q3630"/>
    <mergeCell ref="O3612:P3612"/>
    <mergeCell ref="F3623:H3623"/>
    <mergeCell ref="F3624:H3624"/>
    <mergeCell ref="F3625:H3625"/>
    <mergeCell ref="J3625:Q3626"/>
    <mergeCell ref="F3626:I3626"/>
    <mergeCell ref="C3620:E3620"/>
    <mergeCell ref="B3632:B3634"/>
    <mergeCell ref="N3615:O3615"/>
    <mergeCell ref="C3612:E3613"/>
    <mergeCell ref="C3403:G3403"/>
    <mergeCell ref="M3417:N3417"/>
    <mergeCell ref="K3418:L3418"/>
    <mergeCell ref="N3461:Q3461"/>
    <mergeCell ref="F3508:H3508"/>
    <mergeCell ref="C3461:E3461"/>
    <mergeCell ref="I3446:K3446"/>
    <mergeCell ref="C3503:E3503"/>
    <mergeCell ref="J3461:M3461"/>
    <mergeCell ref="F3507:H3507"/>
    <mergeCell ref="J3503:M3503"/>
    <mergeCell ref="J3504:M3504"/>
    <mergeCell ref="F3505:H3505"/>
    <mergeCell ref="J3460:M3460"/>
    <mergeCell ref="N3515:O3515"/>
    <mergeCell ref="F3506:H3506"/>
    <mergeCell ref="J3505:Q3507"/>
    <mergeCell ref="P3515:Q3515"/>
    <mergeCell ref="F3503:H3503"/>
    <mergeCell ref="N3504:Q3504"/>
    <mergeCell ref="N3503:Q3503"/>
    <mergeCell ref="F3504:H3504"/>
    <mergeCell ref="J3547:Q3548"/>
    <mergeCell ref="C3542:E3542"/>
    <mergeCell ref="F3540:H3540"/>
    <mergeCell ref="C3563:D3564"/>
    <mergeCell ref="O3574:P3574"/>
    <mergeCell ref="F3578:H3578"/>
    <mergeCell ref="F3496:H3496"/>
    <mergeCell ref="I3522:Q3522"/>
    <mergeCell ref="C3521:G3521"/>
    <mergeCell ref="I3521:Q3521"/>
    <mergeCell ref="I3515:K3517"/>
    <mergeCell ref="F3509:I3509"/>
    <mergeCell ref="I3520:Q3520"/>
    <mergeCell ref="O3535:P3535"/>
    <mergeCell ref="C3561:G3561"/>
    <mergeCell ref="I3560:Q3560"/>
    <mergeCell ref="K3535:L3535"/>
    <mergeCell ref="I3554:K3556"/>
    <mergeCell ref="C3554:H3556"/>
    <mergeCell ref="I3562:Q3562"/>
    <mergeCell ref="C3526:D3526"/>
    <mergeCell ref="N3537:O3537"/>
    <mergeCell ref="F3537:H3538"/>
    <mergeCell ref="C3524:D3525"/>
    <mergeCell ref="F3539:H3539"/>
    <mergeCell ref="I3524:K3524"/>
    <mergeCell ref="H3524:H3525"/>
    <mergeCell ref="G3524:G3525"/>
    <mergeCell ref="F3524:F3525"/>
    <mergeCell ref="J3539:M3539"/>
    <mergeCell ref="N3539:Q3539"/>
    <mergeCell ref="J3537:M3537"/>
    <mergeCell ref="O3534:P3534"/>
    <mergeCell ref="F3535:H3535"/>
    <mergeCell ref="B3552:C3553"/>
    <mergeCell ref="B3554:B3556"/>
    <mergeCell ref="D3553:Q3553"/>
    <mergeCell ref="I3535:J3535"/>
    <mergeCell ref="B3551:Q3551"/>
    <mergeCell ref="C3560:G3560"/>
    <mergeCell ref="N3536:O3536"/>
    <mergeCell ref="D3552:Q3552"/>
    <mergeCell ref="C3534:E3535"/>
    <mergeCell ref="C3562:G3562"/>
    <mergeCell ref="M3535:N3535"/>
    <mergeCell ref="I3561:Q3561"/>
    <mergeCell ref="M3729:N3729"/>
    <mergeCell ref="C3762:D3762"/>
    <mergeCell ref="C3807:E3808"/>
    <mergeCell ref="I3797:K3797"/>
    <mergeCell ref="O3808:P3808"/>
    <mergeCell ref="P3797:P3798"/>
    <mergeCell ref="F3780:H3780"/>
    <mergeCell ref="P3790:Q3790"/>
    <mergeCell ref="N3788:O3788"/>
    <mergeCell ref="F3781:H3781"/>
    <mergeCell ref="C3797:D3798"/>
    <mergeCell ref="P3827:Q3827"/>
    <mergeCell ref="J3848:M3848"/>
    <mergeCell ref="G3836:G3837"/>
    <mergeCell ref="C3882:D3882"/>
    <mergeCell ref="P3888:Q3888"/>
    <mergeCell ref="C3888:E3889"/>
    <mergeCell ref="C3885:E3886"/>
    <mergeCell ref="F3888:H3889"/>
    <mergeCell ref="M3885:N3885"/>
    <mergeCell ref="F3897:H3897"/>
    <mergeCell ref="F3896:H3896"/>
    <mergeCell ref="I3886:J3886"/>
    <mergeCell ref="K3886:L3886"/>
    <mergeCell ref="F3885:H3885"/>
    <mergeCell ref="F3808:H3808"/>
    <mergeCell ref="N3828:Q3828"/>
    <mergeCell ref="C3830:G3830"/>
    <mergeCell ref="M3846:N3846"/>
    <mergeCell ref="D3864:Q3864"/>
    <mergeCell ref="I3847:J3847"/>
    <mergeCell ref="I3846:J3846"/>
    <mergeCell ref="K3847:L3847"/>
    <mergeCell ref="M3847:N3847"/>
    <mergeCell ref="M3836:O3836"/>
    <mergeCell ref="B3864:C3865"/>
    <mergeCell ref="N3751:O3751"/>
    <mergeCell ref="I3795:Q3795"/>
    <mergeCell ref="I3827:K3829"/>
    <mergeCell ref="F3778:H3778"/>
    <mergeCell ref="C3835:G3835"/>
    <mergeCell ref="D3826:Q3826"/>
    <mergeCell ref="C3803:D3803"/>
    <mergeCell ref="C3833:G3833"/>
    <mergeCell ref="I3833:Q3833"/>
    <mergeCell ref="I3834:Q3834"/>
    <mergeCell ref="I3835:Q3835"/>
    <mergeCell ref="C3804:D3804"/>
    <mergeCell ref="C3827:H3829"/>
    <mergeCell ref="C3842:D3842"/>
    <mergeCell ref="C3834:G3834"/>
    <mergeCell ref="C3806:D3806"/>
    <mergeCell ref="C3845:D3845"/>
    <mergeCell ref="F3852:H3852"/>
    <mergeCell ref="J3852:Q3852"/>
    <mergeCell ref="C3805:D3805"/>
    <mergeCell ref="C3853:E3853"/>
    <mergeCell ref="C3852:E3852"/>
    <mergeCell ref="C3841:D3841"/>
    <mergeCell ref="C3843:D3843"/>
    <mergeCell ref="C3844:D3844"/>
    <mergeCell ref="C3840:D3840"/>
    <mergeCell ref="F3853:H3853"/>
    <mergeCell ref="C3813:E3813"/>
    <mergeCell ref="J3853:M3853"/>
    <mergeCell ref="F3729:H3729"/>
    <mergeCell ref="N3731:O3731"/>
    <mergeCell ref="J3732:M3732"/>
    <mergeCell ref="I3729:J3729"/>
    <mergeCell ref="J3731:M3731"/>
    <mergeCell ref="J3660:M3660"/>
    <mergeCell ref="C3690:E3691"/>
    <mergeCell ref="F3693:H3694"/>
    <mergeCell ref="F3699:H3699"/>
    <mergeCell ref="N3712:O3712"/>
    <mergeCell ref="N3711:Q3711"/>
    <mergeCell ref="F3701:H3701"/>
    <mergeCell ref="P3710:Q3710"/>
    <mergeCell ref="E3719:E3720"/>
    <mergeCell ref="F3730:H3730"/>
    <mergeCell ref="J3739:Q3741"/>
    <mergeCell ref="O3729:P3729"/>
    <mergeCell ref="J3775:M3775"/>
    <mergeCell ref="F3768:H3768"/>
    <mergeCell ref="C3771:E3772"/>
    <mergeCell ref="B3785:Q3785"/>
    <mergeCell ref="P3751:Q3751"/>
    <mergeCell ref="N3771:O3771"/>
    <mergeCell ref="Q3758:Q3760"/>
    <mergeCell ref="O3769:P3769"/>
    <mergeCell ref="N3770:O3770"/>
    <mergeCell ref="P3770:Q3770"/>
    <mergeCell ref="P3771:Q3771"/>
    <mergeCell ref="O3768:P3768"/>
    <mergeCell ref="P3749:Q3749"/>
    <mergeCell ref="N3773:Q3773"/>
    <mergeCell ref="I3752:Q3752"/>
    <mergeCell ref="J3771:M3771"/>
    <mergeCell ref="N3749:O3749"/>
    <mergeCell ref="N3772:Q3772"/>
    <mergeCell ref="G3758:G3759"/>
    <mergeCell ref="C3773:E3773"/>
    <mergeCell ref="F3774:H3774"/>
    <mergeCell ref="B3786:C3787"/>
    <mergeCell ref="B3788:B3790"/>
    <mergeCell ref="F3773:H3773"/>
    <mergeCell ref="K3768:L3768"/>
    <mergeCell ref="C3768:E3769"/>
    <mergeCell ref="B3783:Q3783"/>
    <mergeCell ref="M3768:N3768"/>
    <mergeCell ref="F3771:H3772"/>
    <mergeCell ref="K3769:L3769"/>
    <mergeCell ref="I3769:J3769"/>
    <mergeCell ref="F3769:H3769"/>
    <mergeCell ref="I3768:J3768"/>
    <mergeCell ref="M3769:N3769"/>
    <mergeCell ref="C3738:E3743"/>
    <mergeCell ref="J3737:M3737"/>
    <mergeCell ref="O3690:P3690"/>
    <mergeCell ref="F3702:H3702"/>
    <mergeCell ref="C3682:D3682"/>
    <mergeCell ref="N3738:Q3738"/>
    <mergeCell ref="F3742:H3742"/>
    <mergeCell ref="F3737:H3737"/>
    <mergeCell ref="J3738:M3738"/>
    <mergeCell ref="F3738:H3738"/>
    <mergeCell ref="F3740:H3740"/>
    <mergeCell ref="F3741:H3741"/>
    <mergeCell ref="J3699:M3699"/>
    <mergeCell ref="O3730:P3730"/>
    <mergeCell ref="F3719:F3720"/>
    <mergeCell ref="C3752:G3752"/>
    <mergeCell ref="C3761:D3761"/>
    <mergeCell ref="F3758:F3759"/>
    <mergeCell ref="E3758:E3759"/>
    <mergeCell ref="C3754:G3754"/>
    <mergeCell ref="C3760:D3760"/>
    <mergeCell ref="C3758:D3759"/>
    <mergeCell ref="N3737:Q3737"/>
    <mergeCell ref="M3758:O3758"/>
    <mergeCell ref="P3758:P3759"/>
    <mergeCell ref="F3739:H3739"/>
    <mergeCell ref="C3763:D3763"/>
    <mergeCell ref="C3814:E3814"/>
    <mergeCell ref="C3777:E3782"/>
    <mergeCell ref="F3813:H3813"/>
    <mergeCell ref="F3814:H3814"/>
    <mergeCell ref="B3824:Q3824"/>
    <mergeCell ref="H3758:H3759"/>
    <mergeCell ref="D3786:Q3786"/>
    <mergeCell ref="C3770:I3770"/>
    <mergeCell ref="C3753:G3753"/>
    <mergeCell ref="C3795:G3795"/>
    <mergeCell ref="F3782:I3782"/>
    <mergeCell ref="B3825:C3826"/>
    <mergeCell ref="B3827:B3829"/>
    <mergeCell ref="J3813:Q3813"/>
    <mergeCell ref="J3777:M3777"/>
    <mergeCell ref="I3793:Q3793"/>
    <mergeCell ref="J3814:M3814"/>
    <mergeCell ref="I3788:K3790"/>
    <mergeCell ref="C3774:E3774"/>
    <mergeCell ref="I3758:K3758"/>
    <mergeCell ref="D3787:Q3787"/>
    <mergeCell ref="C3764:D3764"/>
    <mergeCell ref="J3770:M3770"/>
    <mergeCell ref="J3773:M3773"/>
    <mergeCell ref="C3775:E3775"/>
    <mergeCell ref="J3772:M3772"/>
    <mergeCell ref="J3774:Q3774"/>
    <mergeCell ref="I3796:Q3796"/>
    <mergeCell ref="J3781:Q3782"/>
    <mergeCell ref="N3777:Q3777"/>
    <mergeCell ref="J3778:Q3780"/>
    <mergeCell ref="I3794:Q3794"/>
    <mergeCell ref="J3387:M3387"/>
    <mergeCell ref="C3413:D3413"/>
    <mergeCell ref="I3402:Q3402"/>
    <mergeCell ref="C3454:D3454"/>
    <mergeCell ref="N3439:O3439"/>
    <mergeCell ref="I3442:Q3442"/>
    <mergeCell ref="I3437:K3439"/>
    <mergeCell ref="C3533:D3533"/>
    <mergeCell ref="F3547:H3547"/>
    <mergeCell ref="J3540:Q3540"/>
    <mergeCell ref="C3570:D3570"/>
    <mergeCell ref="G3563:G3564"/>
    <mergeCell ref="C3579:E3579"/>
    <mergeCell ref="F3579:H3579"/>
    <mergeCell ref="J3579:Q3579"/>
    <mergeCell ref="P3524:P3525"/>
    <mergeCell ref="C3540:E3540"/>
    <mergeCell ref="F3545:H3545"/>
    <mergeCell ref="C3569:D3569"/>
    <mergeCell ref="F3542:H3542"/>
    <mergeCell ref="I3559:Q3559"/>
    <mergeCell ref="J3543:M3543"/>
    <mergeCell ref="C3571:D3571"/>
    <mergeCell ref="B3549:Q3549"/>
    <mergeCell ref="F3541:H3541"/>
    <mergeCell ref="N3554:O3554"/>
    <mergeCell ref="P3554:Q3554"/>
    <mergeCell ref="N3555:Q3555"/>
    <mergeCell ref="C3883:D3883"/>
    <mergeCell ref="N3888:O3888"/>
    <mergeCell ref="O3885:P3885"/>
    <mergeCell ref="C3891:E3891"/>
    <mergeCell ref="F3891:H3891"/>
    <mergeCell ref="J3891:Q3891"/>
    <mergeCell ref="C3892:E3892"/>
    <mergeCell ref="P3848:Q3848"/>
    <mergeCell ref="I3836:K3836"/>
    <mergeCell ref="F3846:H3846"/>
    <mergeCell ref="F3898:H3898"/>
    <mergeCell ref="M3886:N3886"/>
    <mergeCell ref="K3885:L3885"/>
    <mergeCell ref="J3898:Q3899"/>
    <mergeCell ref="F3899:I3899"/>
    <mergeCell ref="C3894:E3899"/>
    <mergeCell ref="C3879:D3879"/>
    <mergeCell ref="J3889:M3889"/>
    <mergeCell ref="F3890:H3890"/>
    <mergeCell ref="C3887:I3887"/>
    <mergeCell ref="J3887:M3887"/>
    <mergeCell ref="N3887:O3887"/>
    <mergeCell ref="C3880:D3880"/>
    <mergeCell ref="J3890:M3890"/>
    <mergeCell ref="P3887:Q3887"/>
    <mergeCell ref="F3886:H3886"/>
    <mergeCell ref="N3894:Q3894"/>
    <mergeCell ref="F3895:H3895"/>
    <mergeCell ref="N3893:Q3893"/>
    <mergeCell ref="I3885:J3885"/>
    <mergeCell ref="C3893:E3893"/>
    <mergeCell ref="J3894:M3894"/>
    <mergeCell ref="J3895:Q3897"/>
    <mergeCell ref="F3892:H3892"/>
    <mergeCell ref="N3890:Q3890"/>
    <mergeCell ref="F3893:H3893"/>
    <mergeCell ref="F3894:H3894"/>
    <mergeCell ref="J3893:M3893"/>
    <mergeCell ref="J3892:M3892"/>
    <mergeCell ref="N3732:O3732"/>
    <mergeCell ref="J3742:Q3743"/>
    <mergeCell ref="L3758:L3759"/>
    <mergeCell ref="F3777:H3777"/>
    <mergeCell ref="C3799:D3799"/>
    <mergeCell ref="C3801:D3801"/>
    <mergeCell ref="C3796:G3796"/>
    <mergeCell ref="C3812:E3812"/>
    <mergeCell ref="F3812:H3812"/>
    <mergeCell ref="C3809:I3809"/>
    <mergeCell ref="C3793:G3793"/>
    <mergeCell ref="N3811:Q3811"/>
    <mergeCell ref="J3812:M3812"/>
    <mergeCell ref="Q3797:Q3799"/>
    <mergeCell ref="F3810:H3811"/>
    <mergeCell ref="C3802:D3802"/>
    <mergeCell ref="C3794:G3794"/>
    <mergeCell ref="P3809:Q3809"/>
    <mergeCell ref="J3811:M3811"/>
    <mergeCell ref="C3810:E3811"/>
    <mergeCell ref="N3809:O3809"/>
    <mergeCell ref="C3800:D3800"/>
    <mergeCell ref="N3812:Q3812"/>
    <mergeCell ref="J3810:M3810"/>
    <mergeCell ref="J3809:M3809"/>
    <mergeCell ref="N3810:O3810"/>
    <mergeCell ref="P3810:Q3810"/>
    <mergeCell ref="B3822:Q3822"/>
    <mergeCell ref="M3808:N3808"/>
    <mergeCell ref="C3776:E3776"/>
    <mergeCell ref="L3788:M3790"/>
    <mergeCell ref="N3776:Q3776"/>
    <mergeCell ref="F3775:H3775"/>
    <mergeCell ref="F3776:H3776"/>
    <mergeCell ref="N3789:Q3789"/>
    <mergeCell ref="N3790:O3790"/>
    <mergeCell ref="F3851:H3851"/>
    <mergeCell ref="I3807:J3807"/>
    <mergeCell ref="Q3836:Q3838"/>
    <mergeCell ref="I3831:Q3831"/>
    <mergeCell ref="K3808:L3808"/>
    <mergeCell ref="J3817:Q3819"/>
    <mergeCell ref="F3815:H3815"/>
    <mergeCell ref="J3816:M3816"/>
    <mergeCell ref="C3832:G3832"/>
    <mergeCell ref="C3838:D3838"/>
    <mergeCell ref="C3839:D3839"/>
    <mergeCell ref="C3788:H3790"/>
    <mergeCell ref="J3776:M3776"/>
    <mergeCell ref="C3791:G3791"/>
    <mergeCell ref="I3791:Q3791"/>
    <mergeCell ref="C3792:G3792"/>
    <mergeCell ref="I3792:Q3792"/>
    <mergeCell ref="F3847:H3847"/>
    <mergeCell ref="H3836:H3837"/>
    <mergeCell ref="N3848:O3848"/>
    <mergeCell ref="O3846:P3846"/>
    <mergeCell ref="C3836:D3837"/>
    <mergeCell ref="N3827:O3827"/>
    <mergeCell ref="P3829:Q3829"/>
    <mergeCell ref="C3881:D3881"/>
    <mergeCell ref="J3888:M3888"/>
    <mergeCell ref="O3886:P3886"/>
    <mergeCell ref="C3890:E3890"/>
    <mergeCell ref="F3836:F3837"/>
    <mergeCell ref="N3829:O3829"/>
    <mergeCell ref="L3827:M3829"/>
    <mergeCell ref="O3847:P3847"/>
    <mergeCell ref="C3848:I3848"/>
    <mergeCell ref="C3846:E3847"/>
    <mergeCell ref="K3846:L3846"/>
    <mergeCell ref="C3872:G3872"/>
    <mergeCell ref="I3872:Q3872"/>
    <mergeCell ref="B3866:B3868"/>
    <mergeCell ref="I3443:Q3443"/>
    <mergeCell ref="I3418:J3418"/>
    <mergeCell ref="C3441:G3441"/>
    <mergeCell ref="J3508:Q3509"/>
    <mergeCell ref="C3528:D3528"/>
    <mergeCell ref="J3498:M3498"/>
    <mergeCell ref="B3515:B3517"/>
    <mergeCell ref="I3496:J3496"/>
    <mergeCell ref="C3522:G3522"/>
    <mergeCell ref="C3523:G3523"/>
    <mergeCell ref="C3520:G3520"/>
    <mergeCell ref="P3614:Q3614"/>
    <mergeCell ref="F3617:H3617"/>
    <mergeCell ref="C3614:I3614"/>
    <mergeCell ref="M3573:N3573"/>
    <mergeCell ref="C3593:H3595"/>
    <mergeCell ref="I3593:K3595"/>
    <mergeCell ref="I3574:J3574"/>
    <mergeCell ref="K3574:L3574"/>
    <mergeCell ref="F3573:H3573"/>
    <mergeCell ref="F3619:H3619"/>
    <mergeCell ref="N3614:O3614"/>
    <mergeCell ref="C3615:E3616"/>
    <mergeCell ref="C3599:G3599"/>
    <mergeCell ref="J3617:M3617"/>
    <mergeCell ref="K3573:L3573"/>
    <mergeCell ref="C3610:D3610"/>
    <mergeCell ref="C3660:E3665"/>
    <mergeCell ref="J3659:M3659"/>
    <mergeCell ref="J3661:Q3663"/>
    <mergeCell ref="B3705:Q3705"/>
    <mergeCell ref="K3691:L3691"/>
    <mergeCell ref="F3779:H3779"/>
    <mergeCell ref="L3797:L3798"/>
    <mergeCell ref="P3788:Q3788"/>
    <mergeCell ref="E3797:E3798"/>
    <mergeCell ref="I3832:Q3832"/>
    <mergeCell ref="F3857:H3857"/>
    <mergeCell ref="C3849:E3850"/>
    <mergeCell ref="I3830:Q3830"/>
    <mergeCell ref="F3817:H3817"/>
    <mergeCell ref="N3851:Q3851"/>
    <mergeCell ref="M3797:O3797"/>
    <mergeCell ref="I3808:J3808"/>
    <mergeCell ref="F3797:F3798"/>
    <mergeCell ref="C3815:E3815"/>
    <mergeCell ref="N3854:Q3854"/>
    <mergeCell ref="C3869:G3869"/>
    <mergeCell ref="Q3875:Q3877"/>
    <mergeCell ref="P3836:P3837"/>
    <mergeCell ref="F3858:H3858"/>
    <mergeCell ref="J3859:Q3860"/>
    <mergeCell ref="N3816:Q3816"/>
    <mergeCell ref="J3851:M3851"/>
    <mergeCell ref="C3871:G3871"/>
    <mergeCell ref="J3849:M3849"/>
    <mergeCell ref="I3870:Q3870"/>
    <mergeCell ref="C3870:G3870"/>
    <mergeCell ref="F3859:H3859"/>
    <mergeCell ref="I3869:Q3869"/>
    <mergeCell ref="P3875:P3876"/>
    <mergeCell ref="L3875:L3876"/>
    <mergeCell ref="I3871:Q3871"/>
    <mergeCell ref="C3877:D3877"/>
    <mergeCell ref="C3878:D3878"/>
    <mergeCell ref="B3861:Q3861"/>
    <mergeCell ref="P3849:Q3849"/>
    <mergeCell ref="H3797:H3798"/>
    <mergeCell ref="J3815:M3815"/>
    <mergeCell ref="F3816:H3816"/>
    <mergeCell ref="M3807:N3807"/>
    <mergeCell ref="F3818:H3818"/>
    <mergeCell ref="L3836:L3837"/>
    <mergeCell ref="J3850:M3850"/>
    <mergeCell ref="C3851:E3851"/>
    <mergeCell ref="N3850:Q3850"/>
    <mergeCell ref="M3875:O3875"/>
    <mergeCell ref="F3854:H3854"/>
    <mergeCell ref="O3807:P3807"/>
    <mergeCell ref="G3797:G3798"/>
    <mergeCell ref="F3807:H3807"/>
    <mergeCell ref="D3825:Q3825"/>
    <mergeCell ref="F3860:I3860"/>
    <mergeCell ref="N3849:O3849"/>
    <mergeCell ref="C3854:E3854"/>
    <mergeCell ref="C3855:E3860"/>
    <mergeCell ref="C3875:D3876"/>
    <mergeCell ref="K3807:L3807"/>
    <mergeCell ref="C3816:E3821"/>
    <mergeCell ref="J3820:Q3821"/>
    <mergeCell ref="F3819:H3819"/>
    <mergeCell ref="F3820:H3820"/>
    <mergeCell ref="F3821:I3821"/>
    <mergeCell ref="C3831:G3831"/>
    <mergeCell ref="F3849:H3850"/>
    <mergeCell ref="N3855:Q3855"/>
    <mergeCell ref="F3856:H3856"/>
    <mergeCell ref="J3854:M3854"/>
    <mergeCell ref="J3855:M3855"/>
    <mergeCell ref="F3855:H3855"/>
    <mergeCell ref="N3866:O3866"/>
    <mergeCell ref="P3866:Q3866"/>
    <mergeCell ref="E3875:E3876"/>
    <mergeCell ref="N3867:Q3867"/>
    <mergeCell ref="L3866:M3868"/>
    <mergeCell ref="H3875:H3876"/>
    <mergeCell ref="G3875:G3876"/>
    <mergeCell ref="N3868:O3868"/>
    <mergeCell ref="P3868:Q3868"/>
    <mergeCell ref="I3875:K3875"/>
    <mergeCell ref="J3856:Q3858"/>
    <mergeCell ref="F3875:F3876"/>
    <mergeCell ref="F3456:H3456"/>
    <mergeCell ref="P3459:Q3459"/>
    <mergeCell ref="F3502:H3502"/>
    <mergeCell ref="J3502:M3502"/>
    <mergeCell ref="N3516:Q3516"/>
    <mergeCell ref="C3531:D3531"/>
    <mergeCell ref="M3524:O3524"/>
    <mergeCell ref="L3524:L3525"/>
    <mergeCell ref="I3518:Q3518"/>
    <mergeCell ref="N3517:O3517"/>
    <mergeCell ref="C3529:D3529"/>
    <mergeCell ref="B3512:Q3512"/>
    <mergeCell ref="C3530:D3530"/>
    <mergeCell ref="D3514:Q3514"/>
    <mergeCell ref="C3532:D3532"/>
    <mergeCell ref="J3575:M3575"/>
    <mergeCell ref="C3608:D3608"/>
    <mergeCell ref="D3631:Q3631"/>
    <mergeCell ref="K3612:L3612"/>
    <mergeCell ref="C3640:G3640"/>
    <mergeCell ref="J3615:M3615"/>
    <mergeCell ref="C3638:G3638"/>
    <mergeCell ref="C3621:E3626"/>
    <mergeCell ref="J3616:M3616"/>
    <mergeCell ref="F3615:H3616"/>
    <mergeCell ref="J3620:M3620"/>
    <mergeCell ref="M3613:N3613"/>
    <mergeCell ref="C3632:H3634"/>
    <mergeCell ref="B3630:C3631"/>
    <mergeCell ref="K3613:L3613"/>
    <mergeCell ref="I3613:J3613"/>
    <mergeCell ref="F3613:H3613"/>
    <mergeCell ref="I3632:K3634"/>
    <mergeCell ref="H3563:H3564"/>
    <mergeCell ref="F3587:I3587"/>
    <mergeCell ref="J3580:M3580"/>
    <mergeCell ref="C3580:E3580"/>
    <mergeCell ref="N3542:Q3542"/>
    <mergeCell ref="F3548:I3548"/>
    <mergeCell ref="C3541:E3541"/>
    <mergeCell ref="N3543:Q3543"/>
    <mergeCell ref="J3544:Q3546"/>
    <mergeCell ref="L3554:M3556"/>
    <mergeCell ref="N3556:O3556"/>
    <mergeCell ref="P3556:Q3556"/>
    <mergeCell ref="J3586:Q3587"/>
    <mergeCell ref="F3580:H3580"/>
    <mergeCell ref="C3582:E3587"/>
    <mergeCell ref="B3588:Q3588"/>
    <mergeCell ref="F3581:H3581"/>
    <mergeCell ref="F3586:H3586"/>
    <mergeCell ref="N3582:Q3582"/>
    <mergeCell ref="C3581:E3581"/>
    <mergeCell ref="F3582:H3582"/>
    <mergeCell ref="P3593:Q3593"/>
    <mergeCell ref="N3593:O3593"/>
    <mergeCell ref="F3585:H3585"/>
    <mergeCell ref="J3581:M3581"/>
    <mergeCell ref="L3593:M3595"/>
    <mergeCell ref="F3583:H3583"/>
    <mergeCell ref="N3581:Q3581"/>
    <mergeCell ref="N3594:Q3594"/>
    <mergeCell ref="F3584:H3584"/>
    <mergeCell ref="J3582:M3582"/>
    <mergeCell ref="J3583:Q3585"/>
    <mergeCell ref="N3595:O3595"/>
    <mergeCell ref="P3595:Q3595"/>
    <mergeCell ref="I3602:K3602"/>
    <mergeCell ref="M3691:N3691"/>
    <mergeCell ref="F3704:I3704"/>
    <mergeCell ref="N3698:Q3698"/>
    <mergeCell ref="N3699:Q3699"/>
    <mergeCell ref="I3754:Q3754"/>
    <mergeCell ref="K3730:L3730"/>
    <mergeCell ref="C3699:E3704"/>
    <mergeCell ref="N3710:O3710"/>
    <mergeCell ref="L3710:M3712"/>
    <mergeCell ref="F3698:H3698"/>
    <mergeCell ref="C3719:D3720"/>
    <mergeCell ref="C3731:I3731"/>
    <mergeCell ref="C3729:E3730"/>
    <mergeCell ref="C3543:E3548"/>
    <mergeCell ref="F3602:F3603"/>
    <mergeCell ref="B3593:B3595"/>
    <mergeCell ref="C3604:D3604"/>
    <mergeCell ref="N3577:Q3577"/>
    <mergeCell ref="C3565:D3565"/>
    <mergeCell ref="F3563:F3564"/>
    <mergeCell ref="P3575:Q3575"/>
    <mergeCell ref="P3576:Q3576"/>
    <mergeCell ref="B3590:Q3590"/>
    <mergeCell ref="C3573:E3574"/>
    <mergeCell ref="M3602:O3602"/>
    <mergeCell ref="I3598:Q3598"/>
    <mergeCell ref="J3578:M3578"/>
    <mergeCell ref="E3563:E3564"/>
    <mergeCell ref="C3567:D3567"/>
    <mergeCell ref="C3578:E3578"/>
    <mergeCell ref="C3566:D3566"/>
    <mergeCell ref="N3578:Q3578"/>
    <mergeCell ref="C3597:G3597"/>
    <mergeCell ref="C3559:G3559"/>
    <mergeCell ref="B3591:C3592"/>
    <mergeCell ref="C3576:E3577"/>
    <mergeCell ref="C3568:D3568"/>
    <mergeCell ref="C3598:G3598"/>
    <mergeCell ref="L3602:L3603"/>
    <mergeCell ref="P3602:P3603"/>
    <mergeCell ref="I3563:K3563"/>
    <mergeCell ref="I3597:Q3597"/>
    <mergeCell ref="I3596:Q3596"/>
    <mergeCell ref="M3574:N3574"/>
    <mergeCell ref="N3576:O3576"/>
    <mergeCell ref="Q3602:Q3604"/>
    <mergeCell ref="C3596:G3596"/>
    <mergeCell ref="E3602:E3603"/>
    <mergeCell ref="F3576:H3577"/>
    <mergeCell ref="C3605:D3605"/>
    <mergeCell ref="C3602:D3603"/>
    <mergeCell ref="G3602:G3603"/>
    <mergeCell ref="H3602:H3603"/>
    <mergeCell ref="O3652:P3652"/>
    <mergeCell ref="F3665:I3665"/>
    <mergeCell ref="I3671:K3673"/>
    <mergeCell ref="J3664:Q3665"/>
    <mergeCell ref="I3674:Q3674"/>
    <mergeCell ref="I3716:Q3716"/>
    <mergeCell ref="F3735:H3735"/>
    <mergeCell ref="C3728:D3728"/>
    <mergeCell ref="C3717:G3717"/>
    <mergeCell ref="B3707:Q3707"/>
    <mergeCell ref="C3695:E3695"/>
    <mergeCell ref="L3563:L3564"/>
    <mergeCell ref="F3546:H3546"/>
    <mergeCell ref="C3572:D3572"/>
    <mergeCell ref="J3619:M3619"/>
    <mergeCell ref="C3606:D3606"/>
    <mergeCell ref="C3609:D3609"/>
    <mergeCell ref="C3607:D3607"/>
    <mergeCell ref="C3611:D3611"/>
    <mergeCell ref="C3618:E3618"/>
    <mergeCell ref="J3576:M3576"/>
    <mergeCell ref="F3574:H3574"/>
    <mergeCell ref="O3573:P3573"/>
    <mergeCell ref="D3591:Q3591"/>
    <mergeCell ref="D3592:Q3592"/>
    <mergeCell ref="I3599:Q3599"/>
    <mergeCell ref="I3600:Q3600"/>
    <mergeCell ref="I3601:Q3601"/>
    <mergeCell ref="J3618:Q3618"/>
    <mergeCell ref="C3601:G3601"/>
    <mergeCell ref="C3619:E3619"/>
    <mergeCell ref="N3616:Q3616"/>
    <mergeCell ref="N3617:Q3617"/>
    <mergeCell ref="O3613:P3613"/>
    <mergeCell ref="P3632:Q3632"/>
    <mergeCell ref="M3641:O3641"/>
    <mergeCell ref="L3632:M3634"/>
    <mergeCell ref="P3641:P3642"/>
    <mergeCell ref="P3634:Q3634"/>
    <mergeCell ref="P3615:Q3615"/>
    <mergeCell ref="F3612:H3612"/>
    <mergeCell ref="C3617:E3617"/>
    <mergeCell ref="B3629:Q3629"/>
    <mergeCell ref="B3627:Q3627"/>
    <mergeCell ref="I3637:Q3637"/>
    <mergeCell ref="N3621:Q3621"/>
    <mergeCell ref="C3645:D3645"/>
    <mergeCell ref="C3646:D3646"/>
    <mergeCell ref="C3647:D3647"/>
    <mergeCell ref="C3648:D3648"/>
    <mergeCell ref="C3649:D3649"/>
    <mergeCell ref="C3650:D3650"/>
    <mergeCell ref="C3657:E3657"/>
    <mergeCell ref="N3653:O3653"/>
    <mergeCell ref="N3656:Q3656"/>
    <mergeCell ref="B3668:Q3668"/>
    <mergeCell ref="J3622:Q3624"/>
    <mergeCell ref="J3614:M3614"/>
    <mergeCell ref="F3621:H3621"/>
    <mergeCell ref="J3621:M3621"/>
    <mergeCell ref="F3620:H3620"/>
    <mergeCell ref="I3638:Q3638"/>
    <mergeCell ref="I3639:Q3639"/>
    <mergeCell ref="I3640:Q3640"/>
    <mergeCell ref="M3652:N3652"/>
    <mergeCell ref="B3669:C3670"/>
    <mergeCell ref="J3653:M3653"/>
    <mergeCell ref="J3654:M3654"/>
    <mergeCell ref="K3652:L3652"/>
    <mergeCell ref="C3654:E3655"/>
    <mergeCell ref="C3651:E3652"/>
    <mergeCell ref="P3654:Q3654"/>
    <mergeCell ref="F3654:H3655"/>
    <mergeCell ref="F3651:H3651"/>
    <mergeCell ref="I3651:J3651"/>
    <mergeCell ref="K3651:L3651"/>
    <mergeCell ref="M3651:N3651"/>
    <mergeCell ref="O3651:P3651"/>
    <mergeCell ref="P3653:Q3653"/>
    <mergeCell ref="F3652:H3652"/>
    <mergeCell ref="J3656:M3656"/>
    <mergeCell ref="B3666:Q3666"/>
    <mergeCell ref="L3641:L3642"/>
    <mergeCell ref="C3656:E3656"/>
    <mergeCell ref="J3657:Q3657"/>
    <mergeCell ref="B3671:B3673"/>
    <mergeCell ref="N3654:O3654"/>
    <mergeCell ref="I3652:J3652"/>
    <mergeCell ref="N3620:Q3620"/>
    <mergeCell ref="I3635:Q3635"/>
    <mergeCell ref="I3675:Q3675"/>
    <mergeCell ref="C3686:D3686"/>
    <mergeCell ref="C3678:G3678"/>
    <mergeCell ref="C3676:G3676"/>
    <mergeCell ref="C3674:G3674"/>
    <mergeCell ref="C3675:G3675"/>
    <mergeCell ref="D3708:Q3708"/>
    <mergeCell ref="B3708:C3709"/>
    <mergeCell ref="I3755:Q3755"/>
    <mergeCell ref="C3727:D3727"/>
    <mergeCell ref="C3723:D3723"/>
    <mergeCell ref="C3749:H3751"/>
    <mergeCell ref="J3736:M3736"/>
    <mergeCell ref="B3749:B3751"/>
    <mergeCell ref="C3757:G3757"/>
    <mergeCell ref="N3695:Q3695"/>
    <mergeCell ref="C3718:G3718"/>
    <mergeCell ref="J3735:Q3735"/>
    <mergeCell ref="C3724:D3724"/>
    <mergeCell ref="F3736:H3736"/>
    <mergeCell ref="N3734:Q3734"/>
    <mergeCell ref="B3746:Q3746"/>
    <mergeCell ref="B3710:B3712"/>
    <mergeCell ref="J3695:M3695"/>
    <mergeCell ref="D3709:Q3709"/>
    <mergeCell ref="F3697:H3697"/>
    <mergeCell ref="F3695:H3695"/>
    <mergeCell ref="C3725:D3725"/>
    <mergeCell ref="I3717:Q3717"/>
    <mergeCell ref="C3716:G3716"/>
    <mergeCell ref="I3710:K3712"/>
    <mergeCell ref="C3735:E3735"/>
    <mergeCell ref="I3718:Q3718"/>
    <mergeCell ref="C3710:H3712"/>
    <mergeCell ref="C3726:D3726"/>
    <mergeCell ref="D3748:Q3748"/>
    <mergeCell ref="D3747:Q3747"/>
    <mergeCell ref="C3734:E3734"/>
    <mergeCell ref="F3734:H3734"/>
    <mergeCell ref="C3736:E3736"/>
    <mergeCell ref="J3734:M3734"/>
    <mergeCell ref="I3756:Q3756"/>
    <mergeCell ref="I3749:K3751"/>
    <mergeCell ref="B3747:C3748"/>
    <mergeCell ref="C3756:G3756"/>
    <mergeCell ref="C3755:G3755"/>
    <mergeCell ref="I3757:Q3757"/>
    <mergeCell ref="C3679:G3679"/>
    <mergeCell ref="F3660:H3660"/>
    <mergeCell ref="M3680:O3680"/>
    <mergeCell ref="P3680:P3681"/>
    <mergeCell ref="Q3680:Q3682"/>
    <mergeCell ref="J3703:Q3704"/>
    <mergeCell ref="I3691:J3691"/>
    <mergeCell ref="C3698:E3698"/>
    <mergeCell ref="C3693:E3694"/>
    <mergeCell ref="I3713:Q3713"/>
    <mergeCell ref="C3715:G3715"/>
    <mergeCell ref="F3661:H3661"/>
    <mergeCell ref="C3677:G3677"/>
    <mergeCell ref="H3680:H3681"/>
    <mergeCell ref="I3680:K3680"/>
    <mergeCell ref="C3692:I3692"/>
    <mergeCell ref="J3692:M3692"/>
    <mergeCell ref="N3692:O3692"/>
    <mergeCell ref="N3693:O3693"/>
    <mergeCell ref="C3714:G3714"/>
    <mergeCell ref="J3698:M3698"/>
    <mergeCell ref="I3715:Q3715"/>
    <mergeCell ref="L3719:L3720"/>
    <mergeCell ref="J3700:Q3702"/>
    <mergeCell ref="C3721:D3721"/>
    <mergeCell ref="J3733:M3733"/>
    <mergeCell ref="F3703:H3703"/>
    <mergeCell ref="Q3719:Q3721"/>
    <mergeCell ref="C3732:E3733"/>
    <mergeCell ref="N3733:Q3733"/>
    <mergeCell ref="C3713:G3713"/>
    <mergeCell ref="F3732:H3733"/>
    <mergeCell ref="P3719:P3720"/>
    <mergeCell ref="I3714:Q3714"/>
    <mergeCell ref="C3722:D3722"/>
    <mergeCell ref="N3815:Q3815"/>
    <mergeCell ref="E3836:E3837"/>
    <mergeCell ref="D3865:Q3865"/>
    <mergeCell ref="N3889:Q3889"/>
    <mergeCell ref="C3884:D3884"/>
    <mergeCell ref="B3863:Q3863"/>
    <mergeCell ref="I3874:Q3874"/>
    <mergeCell ref="C3874:G3874"/>
    <mergeCell ref="I3873:Q3873"/>
    <mergeCell ref="C3866:H3868"/>
    <mergeCell ref="I3866:K3868"/>
    <mergeCell ref="C3873:G3873"/>
    <mergeCell ref="P2639:Q2639"/>
    <mergeCell ref="A2966:A3002"/>
    <mergeCell ref="C2629:D2629"/>
    <mergeCell ref="K2637:L2637"/>
    <mergeCell ref="A2770:R2770"/>
    <mergeCell ref="A2732:A2768"/>
    <mergeCell ref="A2731:R2731"/>
    <mergeCell ref="A2693:A2729"/>
    <mergeCell ref="A2692:R2692"/>
    <mergeCell ref="A2654:A2690"/>
    <mergeCell ref="C2627:D2628"/>
    <mergeCell ref="N2641:Q2641"/>
    <mergeCell ref="F2643:H2643"/>
    <mergeCell ref="F2642:H2642"/>
    <mergeCell ref="A3004:R3004"/>
    <mergeCell ref="A3005:A3041"/>
    <mergeCell ref="J2642:M2642"/>
    <mergeCell ref="A2927:A2963"/>
    <mergeCell ref="A2888:A2924"/>
    <mergeCell ref="A2849:A2885"/>
    <mergeCell ref="A2771:A2807"/>
    <mergeCell ref="A2809:R2809"/>
    <mergeCell ref="A3044:A3080"/>
    <mergeCell ref="A2848:R2848"/>
    <mergeCell ref="A2887:R2887"/>
    <mergeCell ref="A2926:R2926"/>
    <mergeCell ref="A2965:R2965"/>
    <mergeCell ref="A3043:R3043"/>
    <mergeCell ref="A3082:R3082"/>
    <mergeCell ref="A2810:A2846"/>
    <mergeCell ref="A3083:A3119"/>
    <mergeCell ref="A3121:R3121"/>
    <mergeCell ref="A3122:A3158"/>
    <mergeCell ref="A3160:R3160"/>
    <mergeCell ref="A3161:A3197"/>
    <mergeCell ref="C2559:E2560"/>
    <mergeCell ref="J2562:M2562"/>
    <mergeCell ref="P2561:Q2561"/>
    <mergeCell ref="F2562:H2563"/>
    <mergeCell ref="F2443:H2443"/>
    <mergeCell ref="L2510:L2511"/>
    <mergeCell ref="N2463:Q2463"/>
    <mergeCell ref="N2563:Q2563"/>
    <mergeCell ref="K2521:L2521"/>
    <mergeCell ref="F2564:H2564"/>
    <mergeCell ref="N2564:Q2564"/>
    <mergeCell ref="N2211:O2211"/>
    <mergeCell ref="C2241:D2241"/>
    <mergeCell ref="K2208:L2208"/>
    <mergeCell ref="C2255:E2255"/>
    <mergeCell ref="F2255:H2255"/>
    <mergeCell ref="J2255:M2255"/>
    <mergeCell ref="C2256:E2261"/>
    <mergeCell ref="I2270:Q2270"/>
    <mergeCell ref="J2291:M2291"/>
    <mergeCell ref="P2367:Q2367"/>
    <mergeCell ref="F2354:F2355"/>
    <mergeCell ref="J2367:M2367"/>
    <mergeCell ref="J2366:M2366"/>
    <mergeCell ref="G2354:G2355"/>
    <mergeCell ref="I2354:K2354"/>
    <mergeCell ref="I2325:J2325"/>
    <mergeCell ref="C2357:D2357"/>
    <mergeCell ref="C2345:H2347"/>
    <mergeCell ref="C2354:D2355"/>
    <mergeCell ref="C2369:E2369"/>
    <mergeCell ref="F2369:H2369"/>
    <mergeCell ref="C2366:I2366"/>
    <mergeCell ref="C2367:E2368"/>
    <mergeCell ref="F2367:H2368"/>
    <mergeCell ref="P2327:Q2327"/>
    <mergeCell ref="C2348:G2348"/>
    <mergeCell ref="B2343:C2344"/>
    <mergeCell ref="B2342:Q2342"/>
    <mergeCell ref="C2349:G2349"/>
    <mergeCell ref="I2349:Q2349"/>
    <mergeCell ref="D2305:Q2305"/>
    <mergeCell ref="C2321:D2321"/>
    <mergeCell ref="F2294:H2294"/>
    <mergeCell ref="B2345:B2347"/>
    <mergeCell ref="N2330:Q2330"/>
    <mergeCell ref="J2327:M2327"/>
    <mergeCell ref="I2348:Q2348"/>
    <mergeCell ref="C2332:E2332"/>
    <mergeCell ref="J2411:M2411"/>
    <mergeCell ref="E2432:E2433"/>
    <mergeCell ref="C2403:E2404"/>
    <mergeCell ref="F2453:H2453"/>
    <mergeCell ref="N2486:Q2486"/>
    <mergeCell ref="C2487:E2487"/>
    <mergeCell ref="C2432:D2433"/>
    <mergeCell ref="M2443:N2443"/>
    <mergeCell ref="K2443:L2443"/>
    <mergeCell ref="I2432:K2432"/>
    <mergeCell ref="I2442:J2442"/>
    <mergeCell ref="K2442:L2442"/>
    <mergeCell ref="F2456:I2456"/>
    <mergeCell ref="B2457:Q2457"/>
    <mergeCell ref="F2442:H2442"/>
    <mergeCell ref="C2480:D2480"/>
    <mergeCell ref="F2487:H2487"/>
    <mergeCell ref="C2488:E2488"/>
    <mergeCell ref="F2488:H2488"/>
    <mergeCell ref="J2488:M2488"/>
    <mergeCell ref="N2291:Q2291"/>
    <mergeCell ref="I2306:K2308"/>
    <mergeCell ref="F2300:I2300"/>
    <mergeCell ref="I2310:Q2310"/>
    <mergeCell ref="C2313:G2313"/>
    <mergeCell ref="J2338:Q2339"/>
    <mergeCell ref="B2340:Q2340"/>
    <mergeCell ref="J2333:M2333"/>
    <mergeCell ref="N2329:Q2329"/>
    <mergeCell ref="F2339:I2339"/>
    <mergeCell ref="C2333:E2333"/>
    <mergeCell ref="C2334:E2339"/>
    <mergeCell ref="J2332:M2332"/>
    <mergeCell ref="N2333:Q2333"/>
    <mergeCell ref="F2337:H2337"/>
    <mergeCell ref="F2335:H2335"/>
    <mergeCell ref="F2336:H2336"/>
    <mergeCell ref="F2334:H2334"/>
    <mergeCell ref="J2334:M2334"/>
    <mergeCell ref="J2335:Q2337"/>
    <mergeCell ref="F2338:H2338"/>
    <mergeCell ref="N2334:Q2334"/>
    <mergeCell ref="F2333:H2333"/>
    <mergeCell ref="P2423:Q2423"/>
    <mergeCell ref="J2444:M2444"/>
    <mergeCell ref="O2443:P2443"/>
    <mergeCell ref="N2444:O2444"/>
    <mergeCell ref="P2444:Q2444"/>
    <mergeCell ref="P2471:P2472"/>
    <mergeCell ref="Q2471:Q2473"/>
    <mergeCell ref="C2408:E2408"/>
    <mergeCell ref="C2391:G2391"/>
    <mergeCell ref="N2407:Q2407"/>
    <mergeCell ref="C2400:D2400"/>
    <mergeCell ref="C2392:G2392"/>
    <mergeCell ref="F2408:H2408"/>
    <mergeCell ref="J2408:M2408"/>
    <mergeCell ref="N2408:Q2408"/>
    <mergeCell ref="C2444:I2444"/>
    <mergeCell ref="N2424:Q2424"/>
    <mergeCell ref="N2423:O2423"/>
    <mergeCell ref="C2445:E2446"/>
    <mergeCell ref="P2425:Q2425"/>
    <mergeCell ref="C2473:D2473"/>
    <mergeCell ref="L2471:L2472"/>
    <mergeCell ref="Q2432:Q2434"/>
    <mergeCell ref="F2445:H2446"/>
    <mergeCell ref="N2425:O2425"/>
    <mergeCell ref="P2405:Q2405"/>
    <mergeCell ref="I2391:Q2391"/>
    <mergeCell ref="C2405:I2405"/>
    <mergeCell ref="J2406:M2406"/>
    <mergeCell ref="P2406:Q2406"/>
    <mergeCell ref="L2432:L2433"/>
    <mergeCell ref="J2416:Q2417"/>
    <mergeCell ref="C2434:D2434"/>
    <mergeCell ref="C2435:D2435"/>
    <mergeCell ref="C2447:E2447"/>
    <mergeCell ref="N2411:Q2411"/>
    <mergeCell ref="M2471:O2471"/>
    <mergeCell ref="J2447:M2447"/>
    <mergeCell ref="N2446:Q2446"/>
    <mergeCell ref="J2446:M2446"/>
    <mergeCell ref="I2471:K2471"/>
    <mergeCell ref="K2403:L2403"/>
    <mergeCell ref="I2426:Q2426"/>
    <mergeCell ref="N2412:Q2412"/>
    <mergeCell ref="F2414:H2414"/>
    <mergeCell ref="D2421:Q2421"/>
    <mergeCell ref="I2403:J2403"/>
    <mergeCell ref="M2404:N2404"/>
    <mergeCell ref="C2411:E2411"/>
    <mergeCell ref="F2415:H2415"/>
    <mergeCell ref="J2412:M2412"/>
    <mergeCell ref="F2412:H2412"/>
    <mergeCell ref="F2411:H2411"/>
    <mergeCell ref="F2413:H2413"/>
    <mergeCell ref="C2471:D2472"/>
    <mergeCell ref="I2428:Q2428"/>
    <mergeCell ref="J2413:Q2415"/>
    <mergeCell ref="F2447:H2447"/>
    <mergeCell ref="E2471:E2472"/>
    <mergeCell ref="F2471:F2472"/>
    <mergeCell ref="P2432:P2433"/>
    <mergeCell ref="L2423:M2425"/>
    <mergeCell ref="N2447:Q2447"/>
    <mergeCell ref="G2471:G2472"/>
    <mergeCell ref="H2471:H2472"/>
    <mergeCell ref="C2390:G2390"/>
    <mergeCell ref="N2405:O2405"/>
    <mergeCell ref="O2404:P2404"/>
    <mergeCell ref="O2442:P2442"/>
    <mergeCell ref="F2432:F2433"/>
    <mergeCell ref="I2443:J2443"/>
    <mergeCell ref="N2445:O2445"/>
    <mergeCell ref="C2427:G2427"/>
    <mergeCell ref="P2445:Q2445"/>
    <mergeCell ref="I2352:Q2352"/>
    <mergeCell ref="K2326:L2326"/>
    <mergeCell ref="J2370:Q2370"/>
    <mergeCell ref="J2371:M2371"/>
    <mergeCell ref="D2382:Q2382"/>
    <mergeCell ref="D2383:Q2383"/>
    <mergeCell ref="C2402:D2402"/>
    <mergeCell ref="J2405:M2405"/>
    <mergeCell ref="O2403:P2403"/>
    <mergeCell ref="N2406:O2406"/>
    <mergeCell ref="F2403:H2403"/>
    <mergeCell ref="I2390:Q2390"/>
    <mergeCell ref="C2401:D2401"/>
    <mergeCell ref="J2407:M2407"/>
    <mergeCell ref="C2398:D2398"/>
    <mergeCell ref="C2406:E2407"/>
    <mergeCell ref="F2406:H2407"/>
    <mergeCell ref="G2432:G2433"/>
    <mergeCell ref="P2462:Q2462"/>
    <mergeCell ref="N2464:O2464"/>
    <mergeCell ref="P2464:Q2464"/>
    <mergeCell ref="C2479:D2479"/>
    <mergeCell ref="N2484:O2484"/>
    <mergeCell ref="F2484:H2485"/>
    <mergeCell ref="M2482:N2482"/>
    <mergeCell ref="K2482:L2482"/>
    <mergeCell ref="I2482:J2482"/>
    <mergeCell ref="R2537:R2574"/>
    <mergeCell ref="R2576:R2613"/>
    <mergeCell ref="C2442:E2443"/>
    <mergeCell ref="J2485:M2485"/>
    <mergeCell ref="F2486:H2486"/>
    <mergeCell ref="F2452:H2452"/>
    <mergeCell ref="J2486:M2486"/>
    <mergeCell ref="C2483:I2483"/>
    <mergeCell ref="R2498:R2535"/>
    <mergeCell ref="F2482:H2482"/>
    <mergeCell ref="A2497:R2497"/>
    <mergeCell ref="A2536:R2536"/>
    <mergeCell ref="A2575:R2575"/>
    <mergeCell ref="C2486:E2486"/>
    <mergeCell ref="M2481:N2481"/>
    <mergeCell ref="A2498:A2534"/>
    <mergeCell ref="A2537:A2573"/>
    <mergeCell ref="A2576:A2612"/>
    <mergeCell ref="H2432:H2433"/>
    <mergeCell ref="C2475:D2475"/>
    <mergeCell ref="L2462:M2464"/>
    <mergeCell ref="O2481:P2481"/>
    <mergeCell ref="C2481:E2482"/>
    <mergeCell ref="J2483:M2483"/>
    <mergeCell ref="K2481:L2481"/>
    <mergeCell ref="F2481:H2481"/>
    <mergeCell ref="I2481:J2481"/>
    <mergeCell ref="P2484:Q2484"/>
    <mergeCell ref="C2474:D2474"/>
    <mergeCell ref="N2483:O2483"/>
    <mergeCell ref="J2484:M2484"/>
    <mergeCell ref="C2484:E2485"/>
    <mergeCell ref="J2487:Q2487"/>
    <mergeCell ref="F2455:H2455"/>
    <mergeCell ref="C2478:D2478"/>
    <mergeCell ref="N2485:Q2485"/>
    <mergeCell ref="C2477:D2477"/>
    <mergeCell ref="C2476:D2476"/>
    <mergeCell ref="O2482:P2482"/>
    <mergeCell ref="P2483:Q2483"/>
    <mergeCell ref="C2426:G2426"/>
    <mergeCell ref="M2442:N2442"/>
    <mergeCell ref="F2520:H2520"/>
    <mergeCell ref="L2549:L2550"/>
    <mergeCell ref="O2520:P2520"/>
    <mergeCell ref="I2521:J2521"/>
    <mergeCell ref="Q2549:Q2551"/>
    <mergeCell ref="C2525:E2525"/>
    <mergeCell ref="K2520:L2520"/>
    <mergeCell ref="N2522:O2522"/>
    <mergeCell ref="C2551:D2551"/>
    <mergeCell ref="C2552:D2552"/>
    <mergeCell ref="C2549:D2550"/>
    <mergeCell ref="C2564:E2564"/>
    <mergeCell ref="K2638:L2638"/>
    <mergeCell ref="C2672:D2672"/>
    <mergeCell ref="N2681:Q2681"/>
    <mergeCell ref="F2666:F2667"/>
    <mergeCell ref="C2669:D2669"/>
    <mergeCell ref="C2670:D2670"/>
    <mergeCell ref="R2771:R2808"/>
    <mergeCell ref="R2732:R2769"/>
    <mergeCell ref="R2693:R2730"/>
    <mergeCell ref="F2679:H2680"/>
    <mergeCell ref="J2679:M2679"/>
    <mergeCell ref="L2666:L2667"/>
    <mergeCell ref="C2678:I2678"/>
    <mergeCell ref="N2679:O2679"/>
    <mergeCell ref="F2683:H2683"/>
    <mergeCell ref="O2637:P2637"/>
    <mergeCell ref="C2671:D2671"/>
    <mergeCell ref="P2666:P2667"/>
    <mergeCell ref="Q2666:Q2668"/>
    <mergeCell ref="C2679:E2680"/>
    <mergeCell ref="R3005:R3042"/>
    <mergeCell ref="J2678:M2678"/>
    <mergeCell ref="R3083:R3120"/>
    <mergeCell ref="R3122:R3159"/>
    <mergeCell ref="R2810:R2847"/>
    <mergeCell ref="R2849:R2886"/>
    <mergeCell ref="R2888:R2925"/>
    <mergeCell ref="R2927:R2964"/>
    <mergeCell ref="R2966:R3003"/>
    <mergeCell ref="R3044:R3081"/>
    <mergeCell ref="R3161:R3198"/>
    <mergeCell ref="E2666:E2667"/>
    <mergeCell ref="P2678:Q2678"/>
    <mergeCell ref="C2681:E2681"/>
    <mergeCell ref="J2639:M2639"/>
    <mergeCell ref="C2674:D2674"/>
    <mergeCell ref="I2638:J2638"/>
    <mergeCell ref="C2675:D2675"/>
    <mergeCell ref="G2666:G2667"/>
    <mergeCell ref="C2668:D2668"/>
    <mergeCell ref="C2666:D2667"/>
    <mergeCell ref="C2682:E2682"/>
    <mergeCell ref="F2682:H2682"/>
    <mergeCell ref="J2682:Q2682"/>
    <mergeCell ref="N2680:Q2680"/>
    <mergeCell ref="M2638:N2638"/>
    <mergeCell ref="C2673:D2673"/>
    <mergeCell ref="F2637:H2637"/>
    <mergeCell ref="F2676:H2676"/>
    <mergeCell ref="N2678:O2678"/>
    <mergeCell ref="J2681:M2681"/>
    <mergeCell ref="O2676:P2676"/>
    <mergeCell ref="C2676:E2677"/>
    <mergeCell ref="J2680:M2680"/>
    <mergeCell ref="F2681:H2681"/>
    <mergeCell ref="O2677:P2677"/>
    <mergeCell ref="P2679:Q2679"/>
    <mergeCell ref="I2676:J2676"/>
    <mergeCell ref="F2677:H2677"/>
    <mergeCell ref="M2676:N2676"/>
    <mergeCell ref="K2676:L2676"/>
    <mergeCell ref="I2677:J2677"/>
    <mergeCell ref="K2677:L2677"/>
    <mergeCell ref="M2677:N2677"/>
    <mergeCell ref="C2643:E2643"/>
    <mergeCell ref="G2627:G2628"/>
    <mergeCell ref="C2644:E2644"/>
    <mergeCell ref="M2559:N2559"/>
    <mergeCell ref="C2601:E2602"/>
    <mergeCell ref="F2603:H2603"/>
    <mergeCell ref="C2634:D2634"/>
    <mergeCell ref="P2601:Q2601"/>
    <mergeCell ref="C2590:D2590"/>
    <mergeCell ref="O2598:P2598"/>
    <mergeCell ref="C2635:D2635"/>
    <mergeCell ref="P2627:P2628"/>
    <mergeCell ref="C2631:D2631"/>
    <mergeCell ref="J2643:Q2643"/>
    <mergeCell ref="N2450:Q2450"/>
    <mergeCell ref="N2524:Q2524"/>
    <mergeCell ref="J2455:Q2456"/>
    <mergeCell ref="O2521:P2521"/>
    <mergeCell ref="E2588:E2589"/>
    <mergeCell ref="M2560:N2560"/>
    <mergeCell ref="K2559:L2559"/>
    <mergeCell ref="I2560:J2560"/>
    <mergeCell ref="K2560:L2560"/>
    <mergeCell ref="F2559:H2559"/>
    <mergeCell ref="F2521:H2521"/>
    <mergeCell ref="J2564:M2564"/>
    <mergeCell ref="J2561:M2561"/>
    <mergeCell ref="H2549:H2550"/>
    <mergeCell ref="G2549:G2550"/>
    <mergeCell ref="N2561:O2561"/>
    <mergeCell ref="C2562:E2563"/>
    <mergeCell ref="N2562:O2562"/>
    <mergeCell ref="F2560:H2560"/>
    <mergeCell ref="O2559:P2559"/>
    <mergeCell ref="L2588:L2589"/>
    <mergeCell ref="P2588:P2589"/>
    <mergeCell ref="Q2588:Q2590"/>
    <mergeCell ref="I2559:J2559"/>
    <mergeCell ref="N2602:Q2602"/>
    <mergeCell ref="G2588:G2589"/>
    <mergeCell ref="O2599:P2599"/>
    <mergeCell ref="J2602:M2602"/>
    <mergeCell ref="J2600:M2600"/>
    <mergeCell ref="N2600:O2600"/>
    <mergeCell ref="P2600:Q2600"/>
    <mergeCell ref="C2642:E2642"/>
    <mergeCell ref="M2637:N2637"/>
    <mergeCell ref="P2640:Q2640"/>
    <mergeCell ref="J2644:M2644"/>
    <mergeCell ref="F2627:F2628"/>
    <mergeCell ref="C2639:I2639"/>
    <mergeCell ref="C2640:E2641"/>
    <mergeCell ref="F2640:H2641"/>
    <mergeCell ref="J2640:M2640"/>
    <mergeCell ref="N2640:O2640"/>
    <mergeCell ref="N2642:Q2642"/>
    <mergeCell ref="E2627:E2628"/>
    <mergeCell ref="C2636:D2636"/>
    <mergeCell ref="J2641:M2641"/>
    <mergeCell ref="H2627:H2628"/>
    <mergeCell ref="C2630:D2630"/>
    <mergeCell ref="O2638:P2638"/>
    <mergeCell ref="C2683:E2683"/>
    <mergeCell ref="H2666:H2667"/>
    <mergeCell ref="J2683:M2683"/>
    <mergeCell ref="N2256:Q2256"/>
    <mergeCell ref="E2276:E2277"/>
    <mergeCell ref="C2271:G2271"/>
    <mergeCell ref="C2286:E2287"/>
    <mergeCell ref="P2289:Q2289"/>
    <mergeCell ref="F2289:H2290"/>
    <mergeCell ref="B2303:Q2303"/>
    <mergeCell ref="M2286:N2286"/>
    <mergeCell ref="C2309:G2309"/>
    <mergeCell ref="B2304:C2305"/>
    <mergeCell ref="K2287:L2287"/>
    <mergeCell ref="M2287:N2287"/>
    <mergeCell ref="I2287:J2287"/>
    <mergeCell ref="J2289:M2289"/>
    <mergeCell ref="O2286:P2286"/>
    <mergeCell ref="F2287:H2287"/>
    <mergeCell ref="B2301:Q2301"/>
    <mergeCell ref="F2276:F2277"/>
    <mergeCell ref="P2288:Q2288"/>
    <mergeCell ref="N2289:O2289"/>
    <mergeCell ref="F2286:H2286"/>
    <mergeCell ref="N2307:Q2307"/>
    <mergeCell ref="N2308:O2308"/>
    <mergeCell ref="B2306:B2308"/>
    <mergeCell ref="N2288:O2288"/>
    <mergeCell ref="K2286:L2286"/>
    <mergeCell ref="I2309:Q2309"/>
    <mergeCell ref="O2287:P2287"/>
    <mergeCell ref="P2306:Q2306"/>
    <mergeCell ref="N2306:O2306"/>
    <mergeCell ref="L2306:M2308"/>
    <mergeCell ref="J2288:M2288"/>
    <mergeCell ref="P2308:Q2308"/>
    <mergeCell ref="N2373:Q2373"/>
    <mergeCell ref="C2373:E2378"/>
    <mergeCell ref="F2374:H2374"/>
    <mergeCell ref="F2376:H2376"/>
    <mergeCell ref="F2372:H2372"/>
    <mergeCell ref="J2377:Q2378"/>
    <mergeCell ref="C2440:D2440"/>
    <mergeCell ref="F2526:H2526"/>
    <mergeCell ref="C2397:D2397"/>
    <mergeCell ref="J2373:M2373"/>
    <mergeCell ref="I2392:Q2392"/>
    <mergeCell ref="J2527:M2527"/>
    <mergeCell ref="C2553:D2553"/>
    <mergeCell ref="C2514:D2514"/>
    <mergeCell ref="F2409:H2409"/>
    <mergeCell ref="I2430:Q2430"/>
    <mergeCell ref="C2431:G2431"/>
    <mergeCell ref="F2565:H2565"/>
    <mergeCell ref="C2518:D2518"/>
    <mergeCell ref="C2429:G2429"/>
    <mergeCell ref="D2460:Q2460"/>
    <mergeCell ref="C2466:G2466"/>
    <mergeCell ref="C2516:D2516"/>
    <mergeCell ref="C2604:E2604"/>
    <mergeCell ref="J2566:M2566"/>
    <mergeCell ref="F2527:H2527"/>
    <mergeCell ref="C2594:D2594"/>
    <mergeCell ref="J2604:Q2604"/>
    <mergeCell ref="I2467:Q2467"/>
    <mergeCell ref="C2437:D2437"/>
    <mergeCell ref="C2448:E2448"/>
    <mergeCell ref="C2439:D2439"/>
    <mergeCell ref="C2465:G2465"/>
    <mergeCell ref="I2465:Q2465"/>
    <mergeCell ref="J2526:Q2526"/>
    <mergeCell ref="C2515:D2515"/>
    <mergeCell ref="C2527:E2527"/>
    <mergeCell ref="C2517:D2517"/>
    <mergeCell ref="C2565:E2565"/>
    <mergeCell ref="C2558:D2558"/>
    <mergeCell ref="C2554:D2554"/>
    <mergeCell ref="C2555:D2555"/>
    <mergeCell ref="C2526:E2526"/>
    <mergeCell ref="C2557:D2557"/>
    <mergeCell ref="J2565:Q2565"/>
    <mergeCell ref="C2566:E2566"/>
    <mergeCell ref="F2605:H2605"/>
    <mergeCell ref="J2605:M2605"/>
    <mergeCell ref="C2592:D2592"/>
    <mergeCell ref="C2596:D2596"/>
    <mergeCell ref="C2595:D2595"/>
    <mergeCell ref="C2593:D2593"/>
    <mergeCell ref="C2605:E2605"/>
    <mergeCell ref="F2604:H2604"/>
    <mergeCell ref="F2566:H2566"/>
    <mergeCell ref="C2597:D2597"/>
    <mergeCell ref="C2556:D2556"/>
    <mergeCell ref="C2436:D2436"/>
    <mergeCell ref="I2466:Q2466"/>
    <mergeCell ref="C2467:G2467"/>
    <mergeCell ref="J2410:M2410"/>
    <mergeCell ref="C2519:D2519"/>
    <mergeCell ref="F2296:H2296"/>
    <mergeCell ref="M2315:O2315"/>
    <mergeCell ref="C2315:D2316"/>
    <mergeCell ref="I2313:Q2313"/>
    <mergeCell ref="C2275:G2275"/>
    <mergeCell ref="J2257:Q2259"/>
    <mergeCell ref="J2256:M2256"/>
    <mergeCell ref="L2276:L2277"/>
    <mergeCell ref="P2276:P2277"/>
    <mergeCell ref="Q2276:Q2278"/>
    <mergeCell ref="C2278:D2278"/>
    <mergeCell ref="C2279:D2279"/>
    <mergeCell ref="Q2315:Q2317"/>
    <mergeCell ref="J2295:M2295"/>
    <mergeCell ref="C2318:D2318"/>
    <mergeCell ref="P2315:P2316"/>
    <mergeCell ref="C2317:D2317"/>
    <mergeCell ref="F2315:F2316"/>
    <mergeCell ref="E2315:E2316"/>
    <mergeCell ref="L2315:L2316"/>
    <mergeCell ref="G2315:G2316"/>
    <mergeCell ref="H2315:H2316"/>
    <mergeCell ref="I2315:K2315"/>
    <mergeCell ref="C2512:D2512"/>
    <mergeCell ref="J2523:M2523"/>
    <mergeCell ref="M2520:N2520"/>
    <mergeCell ref="F2523:H2524"/>
    <mergeCell ref="J2603:M2603"/>
    <mergeCell ref="C2591:D2591"/>
    <mergeCell ref="I2598:J2598"/>
    <mergeCell ref="F2598:H2598"/>
    <mergeCell ref="C2598:E2599"/>
    <mergeCell ref="C2600:I2600"/>
    <mergeCell ref="N2603:Q2603"/>
    <mergeCell ref="O2560:P2560"/>
    <mergeCell ref="H2588:H2589"/>
    <mergeCell ref="F2588:F2589"/>
    <mergeCell ref="C2360:D2360"/>
    <mergeCell ref="I2384:K2386"/>
    <mergeCell ref="J2372:M2372"/>
    <mergeCell ref="F2404:H2404"/>
    <mergeCell ref="F2417:I2417"/>
    <mergeCell ref="M2403:N2403"/>
    <mergeCell ref="F2416:H2416"/>
    <mergeCell ref="K2404:L2404"/>
    <mergeCell ref="B2418:Q2418"/>
    <mergeCell ref="J2601:M2601"/>
    <mergeCell ref="F2599:H2599"/>
    <mergeCell ref="M2598:N2598"/>
    <mergeCell ref="K2599:L2599"/>
    <mergeCell ref="I2599:J2599"/>
    <mergeCell ref="K2598:L2598"/>
    <mergeCell ref="A2614:R2614"/>
    <mergeCell ref="R2615:R2652"/>
    <mergeCell ref="P2549:P2550"/>
    <mergeCell ref="I2520:J2520"/>
    <mergeCell ref="E2549:E2550"/>
    <mergeCell ref="C2561:I2561"/>
    <mergeCell ref="N1216:O1216"/>
    <mergeCell ref="E1223:E1224"/>
    <mergeCell ref="P1223:P1224"/>
    <mergeCell ref="O1234:P1234"/>
    <mergeCell ref="B1253:B1255"/>
    <mergeCell ref="J1278:Q1278"/>
    <mergeCell ref="J1279:M1279"/>
    <mergeCell ref="F1262:F1263"/>
    <mergeCell ref="E1262:E1263"/>
    <mergeCell ref="H1262:H1263"/>
    <mergeCell ref="C1278:E1278"/>
    <mergeCell ref="J1238:M1238"/>
    <mergeCell ref="C1260:G1260"/>
    <mergeCell ref="G1262:G1263"/>
    <mergeCell ref="I1262:K1262"/>
    <mergeCell ref="C1233:E1234"/>
    <mergeCell ref="J1237:M1237"/>
    <mergeCell ref="F1239:H1239"/>
    <mergeCell ref="P1236:Q1236"/>
    <mergeCell ref="B1250:Q1250"/>
    <mergeCell ref="D1252:Q1252"/>
    <mergeCell ref="B1248:Q1248"/>
    <mergeCell ref="J1239:Q1239"/>
    <mergeCell ref="F1223:F1224"/>
    <mergeCell ref="C1239:E1239"/>
    <mergeCell ref="N1237:Q1237"/>
    <mergeCell ref="N1238:Q1238"/>
    <mergeCell ref="P1235:Q1235"/>
    <mergeCell ref="M1234:N1234"/>
    <mergeCell ref="C1253:H1255"/>
    <mergeCell ref="I1253:K1255"/>
    <mergeCell ref="C1235:I1235"/>
    <mergeCell ref="I1234:J1234"/>
    <mergeCell ref="I1259:Q1259"/>
    <mergeCell ref="I1260:Q1260"/>
    <mergeCell ref="I1261:Q1261"/>
    <mergeCell ref="F1234:H1234"/>
    <mergeCell ref="F1278:H1278"/>
    <mergeCell ref="C1262:D1263"/>
    <mergeCell ref="C1279:E1279"/>
    <mergeCell ref="F1279:H1279"/>
    <mergeCell ref="F1168:H1168"/>
    <mergeCell ref="C1193:D1193"/>
    <mergeCell ref="F1200:H1200"/>
    <mergeCell ref="C1201:E1201"/>
    <mergeCell ref="F1201:H1201"/>
    <mergeCell ref="C1147:D1147"/>
    <mergeCell ref="C1175:H1177"/>
    <mergeCell ref="J1159:M1159"/>
    <mergeCell ref="N1164:Q1164"/>
    <mergeCell ref="I1179:Q1179"/>
    <mergeCell ref="P1177:Q1177"/>
    <mergeCell ref="N1177:O1177"/>
    <mergeCell ref="I1178:Q1178"/>
    <mergeCell ref="P1175:Q1175"/>
    <mergeCell ref="N1176:Q1176"/>
    <mergeCell ref="I1182:Q1182"/>
    <mergeCell ref="J1165:Q1167"/>
    <mergeCell ref="F1165:H1165"/>
    <mergeCell ref="C1181:G1181"/>
    <mergeCell ref="C1180:G1180"/>
    <mergeCell ref="C1179:G1179"/>
    <mergeCell ref="C1178:G1178"/>
    <mergeCell ref="L1175:M1177"/>
    <mergeCell ref="N1175:O1175"/>
    <mergeCell ref="C1164:E1169"/>
    <mergeCell ref="I1181:Q1181"/>
    <mergeCell ref="F1163:H1163"/>
    <mergeCell ref="F1164:H1164"/>
    <mergeCell ref="I1180:Q1180"/>
    <mergeCell ref="C1200:E1200"/>
    <mergeCell ref="C1183:G1183"/>
    <mergeCell ref="C1188:D1188"/>
    <mergeCell ref="C1189:D1189"/>
    <mergeCell ref="C1190:D1190"/>
    <mergeCell ref="C1192:D1192"/>
    <mergeCell ref="J1200:Q1200"/>
    <mergeCell ref="J1201:M1201"/>
    <mergeCell ref="C1199:E1199"/>
    <mergeCell ref="I1217:Q1217"/>
    <mergeCell ref="C1218:G1218"/>
    <mergeCell ref="J1242:M1242"/>
    <mergeCell ref="C1257:G1257"/>
    <mergeCell ref="L1253:M1255"/>
    <mergeCell ref="N1253:O1253"/>
    <mergeCell ref="C1264:D1264"/>
    <mergeCell ref="C1265:D1265"/>
    <mergeCell ref="F1246:H1246"/>
    <mergeCell ref="I1258:Q1258"/>
    <mergeCell ref="L1262:L1263"/>
    <mergeCell ref="N1242:Q1242"/>
    <mergeCell ref="P1262:P1263"/>
    <mergeCell ref="J1243:Q1245"/>
    <mergeCell ref="I1256:Q1256"/>
    <mergeCell ref="P1253:Q1253"/>
    <mergeCell ref="N1254:Q1254"/>
    <mergeCell ref="Q1262:Q1264"/>
    <mergeCell ref="N1202:Q1202"/>
    <mergeCell ref="I1220:Q1220"/>
    <mergeCell ref="B1209:Q1209"/>
    <mergeCell ref="C1184:D1185"/>
    <mergeCell ref="N1198:Q1198"/>
    <mergeCell ref="J1203:M1203"/>
    <mergeCell ref="C1229:D1229"/>
    <mergeCell ref="I1221:Q1221"/>
    <mergeCell ref="C1230:D1230"/>
    <mergeCell ref="C1220:G1220"/>
    <mergeCell ref="I1222:Q1222"/>
    <mergeCell ref="C1228:D1228"/>
    <mergeCell ref="C1227:D1227"/>
    <mergeCell ref="C1222:G1222"/>
    <mergeCell ref="C1231:D1231"/>
    <mergeCell ref="C1232:D1232"/>
    <mergeCell ref="L1184:L1185"/>
    <mergeCell ref="F1199:H1199"/>
    <mergeCell ref="C1196:I1196"/>
    <mergeCell ref="N1196:O1196"/>
    <mergeCell ref="Q1223:Q1225"/>
    <mergeCell ref="N1214:O1214"/>
    <mergeCell ref="I1218:Q1218"/>
    <mergeCell ref="O1194:P1194"/>
    <mergeCell ref="J1197:M1197"/>
    <mergeCell ref="C1194:E1195"/>
    <mergeCell ref="B1212:C1213"/>
    <mergeCell ref="B1214:B1216"/>
    <mergeCell ref="F1169:I1169"/>
    <mergeCell ref="M1184:O1184"/>
    <mergeCell ref="C1186:D1186"/>
    <mergeCell ref="J1198:M1198"/>
    <mergeCell ref="J1207:Q1208"/>
    <mergeCell ref="C1202:E1202"/>
    <mergeCell ref="F1202:H1202"/>
    <mergeCell ref="F1205:H1205"/>
    <mergeCell ref="F1206:H1206"/>
    <mergeCell ref="F1207:H1207"/>
    <mergeCell ref="B1211:Q1211"/>
    <mergeCell ref="I1194:J1194"/>
    <mergeCell ref="D1213:Q1213"/>
    <mergeCell ref="M1194:N1194"/>
    <mergeCell ref="D1212:Q1212"/>
    <mergeCell ref="M1195:N1195"/>
    <mergeCell ref="K1195:L1195"/>
    <mergeCell ref="N1197:O1197"/>
    <mergeCell ref="F1195:H1195"/>
    <mergeCell ref="C1214:H1216"/>
    <mergeCell ref="I1214:K1216"/>
    <mergeCell ref="C1259:G1259"/>
    <mergeCell ref="D1290:Q1290"/>
    <mergeCell ref="B1292:B1294"/>
    <mergeCell ref="H1223:H1224"/>
    <mergeCell ref="N1235:O1235"/>
    <mergeCell ref="C1240:E1240"/>
    <mergeCell ref="B1289:Q1289"/>
    <mergeCell ref="I1299:Q1299"/>
    <mergeCell ref="B1290:C1291"/>
    <mergeCell ref="I1298:Q1298"/>
    <mergeCell ref="C1300:G1300"/>
    <mergeCell ref="D1291:Q1291"/>
    <mergeCell ref="C1306:D1306"/>
    <mergeCell ref="C1305:D1305"/>
    <mergeCell ref="C1298:G1298"/>
    <mergeCell ref="I1300:Q1300"/>
    <mergeCell ref="C1310:D1310"/>
    <mergeCell ref="C1292:H1294"/>
    <mergeCell ref="J1317:Q1317"/>
    <mergeCell ref="I1292:K1294"/>
    <mergeCell ref="C1317:E1317"/>
    <mergeCell ref="F1318:H1318"/>
    <mergeCell ref="C1318:E1318"/>
    <mergeCell ref="C1299:G1299"/>
    <mergeCell ref="F1317:H1317"/>
    <mergeCell ref="C1307:D1307"/>
    <mergeCell ref="C1308:D1308"/>
    <mergeCell ref="C1309:D1309"/>
    <mergeCell ref="J1318:M1318"/>
    <mergeCell ref="F1436:H1436"/>
    <mergeCell ref="P1448:Q1448"/>
    <mergeCell ref="N1448:O1448"/>
    <mergeCell ref="F1439:H1439"/>
    <mergeCell ref="Q1457:Q1459"/>
    <mergeCell ref="C1459:D1459"/>
    <mergeCell ref="C1460:D1460"/>
    <mergeCell ref="P1470:Q1470"/>
    <mergeCell ref="C1492:G1492"/>
    <mergeCell ref="F1467:H1467"/>
    <mergeCell ref="F1481:I1481"/>
    <mergeCell ref="O1467:P1467"/>
    <mergeCell ref="F1480:H1480"/>
    <mergeCell ref="F1479:H1479"/>
    <mergeCell ref="K1467:L1467"/>
    <mergeCell ref="B1482:Q1482"/>
    <mergeCell ref="C1476:E1481"/>
    <mergeCell ref="H1496:H1497"/>
    <mergeCell ref="G1496:G1497"/>
    <mergeCell ref="C1491:G1491"/>
    <mergeCell ref="C1490:G1490"/>
    <mergeCell ref="F1496:F1497"/>
    <mergeCell ref="J1475:M1475"/>
    <mergeCell ref="E1496:E1497"/>
    <mergeCell ref="C1470:E1471"/>
    <mergeCell ref="I1496:K1496"/>
    <mergeCell ref="F1475:H1475"/>
    <mergeCell ref="C1496:D1497"/>
    <mergeCell ref="N1515:Q1515"/>
    <mergeCell ref="F1552:H1552"/>
    <mergeCell ref="C1590:E1590"/>
    <mergeCell ref="C1629:E1629"/>
    <mergeCell ref="I1604:K1606"/>
    <mergeCell ref="N1316:Q1316"/>
    <mergeCell ref="F1311:H1311"/>
    <mergeCell ref="C1313:I1313"/>
    <mergeCell ref="B1328:Q1328"/>
    <mergeCell ref="F1280:H1280"/>
    <mergeCell ref="I1296:Q1296"/>
    <mergeCell ref="C1301:D1302"/>
    <mergeCell ref="M1312:N1312"/>
    <mergeCell ref="B1329:C1330"/>
    <mergeCell ref="I1311:J1311"/>
    <mergeCell ref="I1312:J1312"/>
    <mergeCell ref="K1312:L1312"/>
    <mergeCell ref="F1312:H1312"/>
    <mergeCell ref="C1331:H1333"/>
    <mergeCell ref="I1331:K1333"/>
    <mergeCell ref="P1379:P1380"/>
    <mergeCell ref="F1394:H1394"/>
    <mergeCell ref="C1388:D1388"/>
    <mergeCell ref="N1394:Q1394"/>
    <mergeCell ref="F1397:H1397"/>
    <mergeCell ref="I1413:Q1413"/>
    <mergeCell ref="F1401:H1401"/>
    <mergeCell ref="F1400:H1400"/>
    <mergeCell ref="I1412:Q1412"/>
    <mergeCell ref="F1398:H1398"/>
    <mergeCell ref="C1413:G1413"/>
    <mergeCell ref="C1414:G1414"/>
    <mergeCell ref="B1404:Q1404"/>
    <mergeCell ref="C1389:E1390"/>
    <mergeCell ref="J1863:Q1863"/>
    <mergeCell ref="H1847:H1848"/>
    <mergeCell ref="C1856:D1856"/>
    <mergeCell ref="N1899:O1899"/>
    <mergeCell ref="C1894:D1894"/>
    <mergeCell ref="O1896:P1896"/>
    <mergeCell ref="C1969:D1969"/>
    <mergeCell ref="J1978:M1978"/>
    <mergeCell ref="C1981:E1981"/>
    <mergeCell ref="F1979:H1979"/>
    <mergeCell ref="C1979:E1979"/>
    <mergeCell ref="C1972:D1972"/>
    <mergeCell ref="M1925:O1925"/>
    <mergeCell ref="I1935:J1935"/>
    <mergeCell ref="J1938:M1938"/>
    <mergeCell ref="F1980:H1980"/>
    <mergeCell ref="J1980:Q1980"/>
    <mergeCell ref="K1935:L1935"/>
    <mergeCell ref="C1973:D1973"/>
    <mergeCell ref="J1981:M1981"/>
    <mergeCell ref="C1971:D1971"/>
    <mergeCell ref="N1938:O1938"/>
    <mergeCell ref="J1937:M1937"/>
    <mergeCell ref="M1935:N1935"/>
    <mergeCell ref="E1925:E1926"/>
    <mergeCell ref="N1940:Q1940"/>
    <mergeCell ref="C1927:D1927"/>
    <mergeCell ref="N1939:Q1939"/>
    <mergeCell ref="H1925:H1926"/>
    <mergeCell ref="C1940:E1940"/>
    <mergeCell ref="C1937:I1937"/>
    <mergeCell ref="C1938:E1939"/>
    <mergeCell ref="N1937:O1937"/>
    <mergeCell ref="C1980:E1980"/>
    <mergeCell ref="F1935:H1935"/>
    <mergeCell ref="C1884:G1884"/>
    <mergeCell ref="C1862:E1862"/>
    <mergeCell ref="B1877:B1879"/>
    <mergeCell ref="L1877:M1879"/>
    <mergeCell ref="N1877:O1877"/>
    <mergeCell ref="D1914:Q1914"/>
    <mergeCell ref="F1896:H1896"/>
    <mergeCell ref="C1898:I1898"/>
    <mergeCell ref="C1923:G1923"/>
    <mergeCell ref="I1897:J1897"/>
    <mergeCell ref="I1916:K1918"/>
    <mergeCell ref="C1893:D1893"/>
    <mergeCell ref="B1916:B1918"/>
    <mergeCell ref="C1928:D1928"/>
    <mergeCell ref="C1916:H1918"/>
    <mergeCell ref="Q1925:Q1927"/>
    <mergeCell ref="N1978:Q1978"/>
    <mergeCell ref="C1970:D1970"/>
    <mergeCell ref="F1981:H1981"/>
    <mergeCell ref="C1903:E1903"/>
    <mergeCell ref="L1886:L1887"/>
    <mergeCell ref="J1903:M1903"/>
    <mergeCell ref="H1886:H1887"/>
    <mergeCell ref="G1886:G1887"/>
    <mergeCell ref="I1886:K1886"/>
    <mergeCell ref="G1847:G1848"/>
    <mergeCell ref="N1862:Q1862"/>
    <mergeCell ref="O1858:P1858"/>
    <mergeCell ref="J1862:M1862"/>
    <mergeCell ref="I1847:K1847"/>
    <mergeCell ref="J1861:M1861"/>
    <mergeCell ref="P1877:Q1877"/>
    <mergeCell ref="C1886:D1887"/>
    <mergeCell ref="I1880:Q1880"/>
    <mergeCell ref="D1876:Q1876"/>
    <mergeCell ref="M1886:O1886"/>
    <mergeCell ref="Q1886:Q1888"/>
    <mergeCell ref="I1881:Q1881"/>
    <mergeCell ref="P1879:Q1879"/>
    <mergeCell ref="C1888:D1888"/>
    <mergeCell ref="C1889:D1889"/>
    <mergeCell ref="P1886:P1887"/>
    <mergeCell ref="F1903:H1903"/>
    <mergeCell ref="E1886:E1887"/>
    <mergeCell ref="P1898:Q1898"/>
    <mergeCell ref="C1892:D1892"/>
    <mergeCell ref="J1899:M1899"/>
    <mergeCell ref="P1899:Q1899"/>
    <mergeCell ref="J1941:Q1941"/>
    <mergeCell ref="G1925:G1926"/>
    <mergeCell ref="F1940:H1940"/>
    <mergeCell ref="N1878:Q1878"/>
    <mergeCell ref="C1895:D1895"/>
    <mergeCell ref="P1916:Q1916"/>
    <mergeCell ref="C1921:G1921"/>
    <mergeCell ref="B1914:C1915"/>
    <mergeCell ref="I1923:Q1923"/>
    <mergeCell ref="F1897:H1897"/>
    <mergeCell ref="D1915:Q1915"/>
    <mergeCell ref="M1896:N1896"/>
    <mergeCell ref="I1896:J1896"/>
    <mergeCell ref="K1897:L1897"/>
    <mergeCell ref="M1897:N1897"/>
    <mergeCell ref="I1924:Q1924"/>
    <mergeCell ref="D1837:Q1837"/>
    <mergeCell ref="F1819:H1819"/>
    <mergeCell ref="C1827:E1832"/>
    <mergeCell ref="N1838:O1838"/>
    <mergeCell ref="P1838:Q1838"/>
    <mergeCell ref="N1839:Q1839"/>
    <mergeCell ref="N1840:O1840"/>
    <mergeCell ref="P1840:Q1840"/>
    <mergeCell ref="C1838:H1840"/>
    <mergeCell ref="N1859:O1859"/>
    <mergeCell ref="F1860:H1861"/>
    <mergeCell ref="O1818:P1818"/>
    <mergeCell ref="C1844:G1844"/>
    <mergeCell ref="M1847:O1847"/>
    <mergeCell ref="P1847:P1848"/>
    <mergeCell ref="C1852:D1852"/>
    <mergeCell ref="K1819:L1819"/>
    <mergeCell ref="L1838:M1840"/>
    <mergeCell ref="L1847:L1848"/>
    <mergeCell ref="C1860:E1861"/>
    <mergeCell ref="I1857:J1857"/>
    <mergeCell ref="P1859:Q1859"/>
    <mergeCell ref="F1864:H1864"/>
    <mergeCell ref="P1860:Q1860"/>
    <mergeCell ref="C1857:E1858"/>
    <mergeCell ref="N1860:O1860"/>
    <mergeCell ref="F1858:H1858"/>
    <mergeCell ref="K1857:L1857"/>
    <mergeCell ref="M1857:N1857"/>
    <mergeCell ref="J1859:M1859"/>
    <mergeCell ref="C1859:I1859"/>
    <mergeCell ref="A1874:A1910"/>
    <mergeCell ref="A1913:A1949"/>
    <mergeCell ref="F1857:H1857"/>
    <mergeCell ref="J1860:M1860"/>
    <mergeCell ref="O1857:P1857"/>
    <mergeCell ref="I1858:J1858"/>
    <mergeCell ref="K1858:L1858"/>
    <mergeCell ref="M1858:N1858"/>
    <mergeCell ref="I1769:K1769"/>
    <mergeCell ref="B1797:C1798"/>
    <mergeCell ref="J1785:Q1785"/>
    <mergeCell ref="I1765:Q1765"/>
    <mergeCell ref="F1748:H1748"/>
    <mergeCell ref="C1764:G1764"/>
    <mergeCell ref="B1796:Q1796"/>
    <mergeCell ref="F1785:H1785"/>
    <mergeCell ref="J1786:M1786"/>
    <mergeCell ref="F1786:H1786"/>
    <mergeCell ref="C1786:E1786"/>
    <mergeCell ref="C1785:E1785"/>
    <mergeCell ref="B1799:B1801"/>
    <mergeCell ref="C1760:H1762"/>
    <mergeCell ref="J1753:Q1754"/>
    <mergeCell ref="F1747:H1747"/>
    <mergeCell ref="C1776:D1776"/>
    <mergeCell ref="M1769:O1769"/>
    <mergeCell ref="N1783:Q1783"/>
    <mergeCell ref="N1784:Q1784"/>
    <mergeCell ref="D1797:Q1797"/>
    <mergeCell ref="D1798:Q1798"/>
    <mergeCell ref="N1801:O1801"/>
    <mergeCell ref="F1818:H1818"/>
    <mergeCell ref="P1821:Q1821"/>
    <mergeCell ref="C1843:G1843"/>
    <mergeCell ref="C1851:D1851"/>
    <mergeCell ref="F1847:F1848"/>
    <mergeCell ref="E1847:E1848"/>
    <mergeCell ref="C1849:D1849"/>
    <mergeCell ref="C1850:D1850"/>
    <mergeCell ref="C1847:D1848"/>
    <mergeCell ref="J1820:M1820"/>
    <mergeCell ref="C1854:D1854"/>
    <mergeCell ref="C1749:E1754"/>
    <mergeCell ref="I1764:Q1764"/>
    <mergeCell ref="C1765:G1765"/>
    <mergeCell ref="I1763:Q1763"/>
    <mergeCell ref="C1763:G1763"/>
    <mergeCell ref="J1750:Q1752"/>
    <mergeCell ref="L1769:L1770"/>
    <mergeCell ref="C1805:G1805"/>
    <mergeCell ref="I1806:Q1806"/>
    <mergeCell ref="F1782:H1783"/>
    <mergeCell ref="J1789:Q1791"/>
    <mergeCell ref="J1783:M1783"/>
    <mergeCell ref="J1782:M1782"/>
    <mergeCell ref="N1782:O1782"/>
    <mergeCell ref="N1788:Q1788"/>
    <mergeCell ref="M1818:N1818"/>
    <mergeCell ref="C1841:G1841"/>
    <mergeCell ref="B1833:Q1833"/>
    <mergeCell ref="C1842:G1842"/>
    <mergeCell ref="G1769:G1770"/>
    <mergeCell ref="C1811:D1811"/>
    <mergeCell ref="C1820:I1820"/>
    <mergeCell ref="C1821:E1822"/>
    <mergeCell ref="F1821:H1822"/>
    <mergeCell ref="J1788:M1788"/>
    <mergeCell ref="P1820:Q1820"/>
    <mergeCell ref="N1821:O1821"/>
    <mergeCell ref="B1838:B1840"/>
    <mergeCell ref="N1820:O1820"/>
    <mergeCell ref="I1842:Q1842"/>
    <mergeCell ref="I1841:Q1841"/>
    <mergeCell ref="B1836:C1837"/>
    <mergeCell ref="F1789:H1789"/>
    <mergeCell ref="O1819:P1819"/>
    <mergeCell ref="J1822:M1822"/>
    <mergeCell ref="Q1808:Q1810"/>
    <mergeCell ref="I1819:J1819"/>
    <mergeCell ref="C1855:D1855"/>
    <mergeCell ref="N1203:Q1203"/>
    <mergeCell ref="L1223:L1224"/>
    <mergeCell ref="J1246:Q1247"/>
    <mergeCell ref="J1241:M1241"/>
    <mergeCell ref="N1241:Q1241"/>
    <mergeCell ref="F1242:H1242"/>
    <mergeCell ref="C1269:D1269"/>
    <mergeCell ref="J1276:M1276"/>
    <mergeCell ref="F1245:H1245"/>
    <mergeCell ref="C1266:D1266"/>
    <mergeCell ref="C1334:G1334"/>
    <mergeCell ref="J1321:Q1323"/>
    <mergeCell ref="F1319:H1319"/>
    <mergeCell ref="P1340:P1341"/>
    <mergeCell ref="C1350:E1351"/>
    <mergeCell ref="P1353:Q1353"/>
    <mergeCell ref="C1336:G1336"/>
    <mergeCell ref="J1320:M1320"/>
    <mergeCell ref="I1335:Q1335"/>
    <mergeCell ref="J1314:M1314"/>
    <mergeCell ref="M1340:O1340"/>
    <mergeCell ref="P1331:Q1331"/>
    <mergeCell ref="L1340:L1341"/>
    <mergeCell ref="P1352:Q1352"/>
    <mergeCell ref="F1284:H1284"/>
    <mergeCell ref="K1273:L1273"/>
    <mergeCell ref="N1280:Q1280"/>
    <mergeCell ref="I1272:J1272"/>
    <mergeCell ref="C1280:E1280"/>
    <mergeCell ref="N1281:Q1281"/>
    <mergeCell ref="J1282:Q1284"/>
    <mergeCell ref="B1331:B1333"/>
    <mergeCell ref="N1314:O1314"/>
    <mergeCell ref="K1311:L1311"/>
    <mergeCell ref="F1314:H1315"/>
    <mergeCell ref="M1311:N1311"/>
    <mergeCell ref="P1313:Q1313"/>
    <mergeCell ref="D1329:Q1329"/>
    <mergeCell ref="D1330:Q1330"/>
    <mergeCell ref="N1333:O1333"/>
    <mergeCell ref="F1353:H1354"/>
    <mergeCell ref="C1342:D1342"/>
    <mergeCell ref="M1467:N1467"/>
    <mergeCell ref="C1475:E1475"/>
    <mergeCell ref="F1478:H1478"/>
    <mergeCell ref="N1475:Q1475"/>
    <mergeCell ref="F1476:H1476"/>
    <mergeCell ref="J1476:M1476"/>
    <mergeCell ref="N1476:Q1476"/>
    <mergeCell ref="F1477:H1477"/>
    <mergeCell ref="C1531:G1531"/>
    <mergeCell ref="N1514:Q1514"/>
    <mergeCell ref="F1637:I1637"/>
    <mergeCell ref="F1631:H1631"/>
    <mergeCell ref="J1636:Q1637"/>
    <mergeCell ref="I1623:J1623"/>
    <mergeCell ref="C1631:E1631"/>
    <mergeCell ref="C1904:E1904"/>
    <mergeCell ref="J1870:Q1871"/>
    <mergeCell ref="J1866:M1866"/>
    <mergeCell ref="F1910:I1910"/>
    <mergeCell ref="F1826:H1826"/>
    <mergeCell ref="F1870:H1870"/>
    <mergeCell ref="J1828:Q1830"/>
    <mergeCell ref="F1869:H1869"/>
    <mergeCell ref="J1827:M1827"/>
    <mergeCell ref="J1826:M1826"/>
    <mergeCell ref="F1871:I1871"/>
    <mergeCell ref="B1872:Q1872"/>
    <mergeCell ref="J1480:Q1481"/>
    <mergeCell ref="C1505:D1505"/>
    <mergeCell ref="D1564:Q1564"/>
    <mergeCell ref="I1535:K1535"/>
    <mergeCell ref="C1565:H1567"/>
    <mergeCell ref="I1565:K1567"/>
    <mergeCell ref="J1552:M1552"/>
    <mergeCell ref="F1551:H1551"/>
    <mergeCell ref="J1516:Q1518"/>
    <mergeCell ref="P1535:P1536"/>
    <mergeCell ref="C1537:D1537"/>
    <mergeCell ref="C1538:D1538"/>
    <mergeCell ref="C1551:E1551"/>
    <mergeCell ref="C1552:E1552"/>
    <mergeCell ref="B1562:Q1562"/>
    <mergeCell ref="B1563:C1564"/>
    <mergeCell ref="I1647:Q1647"/>
    <mergeCell ref="F1633:H1633"/>
    <mergeCell ref="J1632:M1632"/>
    <mergeCell ref="F1829:H1829"/>
    <mergeCell ref="F1830:H1830"/>
    <mergeCell ref="C1826:E1826"/>
    <mergeCell ref="J1905:M1905"/>
    <mergeCell ref="F1945:H1945"/>
    <mergeCell ref="N1944:Q1944"/>
    <mergeCell ref="C1905:E1910"/>
    <mergeCell ref="N1905:Q1905"/>
    <mergeCell ref="F1904:H1904"/>
    <mergeCell ref="B1953:C1954"/>
    <mergeCell ref="F1943:H1943"/>
    <mergeCell ref="N1955:O1955"/>
    <mergeCell ref="D1953:Q1953"/>
    <mergeCell ref="F1636:H1636"/>
    <mergeCell ref="N1827:Q1827"/>
    <mergeCell ref="F1868:H1868"/>
    <mergeCell ref="N1826:Q1826"/>
    <mergeCell ref="F1907:H1907"/>
    <mergeCell ref="C1865:E1865"/>
    <mergeCell ref="F1949:I1949"/>
    <mergeCell ref="J1906:Q1908"/>
    <mergeCell ref="F1905:H1905"/>
    <mergeCell ref="F1946:H1946"/>
    <mergeCell ref="F1906:H1906"/>
    <mergeCell ref="F1947:H1947"/>
    <mergeCell ref="B1950:Q1950"/>
    <mergeCell ref="J1867:Q1869"/>
    <mergeCell ref="F1908:H1908"/>
    <mergeCell ref="N1904:Q1904"/>
    <mergeCell ref="F1948:H1948"/>
    <mergeCell ref="J1948:Q1949"/>
    <mergeCell ref="C1943:E1943"/>
    <mergeCell ref="C1944:E1949"/>
    <mergeCell ref="P1955:Q1955"/>
    <mergeCell ref="F1944:H1944"/>
    <mergeCell ref="N1943:Q1943"/>
    <mergeCell ref="J1945:Q1947"/>
    <mergeCell ref="J1944:M1944"/>
    <mergeCell ref="J1943:M1943"/>
    <mergeCell ref="P1487:Q1487"/>
    <mergeCell ref="F1514:H1514"/>
    <mergeCell ref="J1519:Q1520"/>
    <mergeCell ref="N1489:O1489"/>
    <mergeCell ref="F1515:H1515"/>
    <mergeCell ref="F1516:H1516"/>
    <mergeCell ref="C1572:G1572"/>
    <mergeCell ref="C1604:H1606"/>
    <mergeCell ref="J1591:M1591"/>
    <mergeCell ref="C1610:G1610"/>
    <mergeCell ref="N1627:Q1627"/>
    <mergeCell ref="F1827:H1827"/>
    <mergeCell ref="D1954:Q1954"/>
    <mergeCell ref="J1904:M1904"/>
    <mergeCell ref="N1866:Q1866"/>
    <mergeCell ref="F1909:H1909"/>
    <mergeCell ref="J1909:Q1910"/>
    <mergeCell ref="F1867:H1867"/>
    <mergeCell ref="B1911:Q1911"/>
    <mergeCell ref="I1612:Q1612"/>
    <mergeCell ref="C1591:E1591"/>
    <mergeCell ref="C1621:D1621"/>
    <mergeCell ref="C1866:E1871"/>
    <mergeCell ref="F1828:H1828"/>
    <mergeCell ref="N1865:Q1865"/>
    <mergeCell ref="F1866:H1866"/>
    <mergeCell ref="J1865:M1865"/>
    <mergeCell ref="F1865:H1865"/>
    <mergeCell ref="F1630:H1630"/>
    <mergeCell ref="K1623:L1623"/>
    <mergeCell ref="P1626:Q1626"/>
    <mergeCell ref="B1640:Q1640"/>
    <mergeCell ref="G1535:G1536"/>
    <mergeCell ref="I1572:Q1572"/>
    <mergeCell ref="C1578:D1578"/>
    <mergeCell ref="C1617:D1617"/>
    <mergeCell ref="N1628:Q1628"/>
    <mergeCell ref="J1630:M1630"/>
    <mergeCell ref="J1514:M1514"/>
    <mergeCell ref="N1527:Q1527"/>
    <mergeCell ref="N1528:O1528"/>
    <mergeCell ref="M1535:O1535"/>
    <mergeCell ref="E1535:E1536"/>
    <mergeCell ref="C1581:D1581"/>
    <mergeCell ref="I1611:Q1611"/>
    <mergeCell ref="C1618:D1618"/>
    <mergeCell ref="I1571:Q1571"/>
    <mergeCell ref="F1590:H1590"/>
    <mergeCell ref="C1582:D1582"/>
    <mergeCell ref="F1632:H1632"/>
    <mergeCell ref="I1646:Q1646"/>
    <mergeCell ref="J1633:Q1635"/>
    <mergeCell ref="F1634:H1634"/>
    <mergeCell ref="F1635:H1635"/>
    <mergeCell ref="N1631:Q1631"/>
    <mergeCell ref="B1638:Q1638"/>
    <mergeCell ref="F1624:H1624"/>
    <mergeCell ref="C1632:E1637"/>
    <mergeCell ref="N1632:Q1632"/>
    <mergeCell ref="J1631:M1631"/>
    <mergeCell ref="C1646:G1646"/>
    <mergeCell ref="C1647:G1647"/>
    <mergeCell ref="N1644:Q1644"/>
    <mergeCell ref="C1625:I1625"/>
    <mergeCell ref="O1624:P1624"/>
    <mergeCell ref="N1643:O1643"/>
    <mergeCell ref="C1626:E1627"/>
    <mergeCell ref="J1629:Q1629"/>
    <mergeCell ref="N1645:O1645"/>
    <mergeCell ref="P1645:Q1645"/>
    <mergeCell ref="M1662:N1662"/>
    <mergeCell ref="C1689:G1689"/>
    <mergeCell ref="N1667:Q1667"/>
    <mergeCell ref="G1652:G1653"/>
    <mergeCell ref="C1664:I1664"/>
    <mergeCell ref="F1623:H1623"/>
    <mergeCell ref="D1642:Q1642"/>
    <mergeCell ref="K1624:L1624"/>
    <mergeCell ref="M1624:N1624"/>
    <mergeCell ref="N1626:O1626"/>
    <mergeCell ref="I1624:J1624"/>
    <mergeCell ref="I1650:Q1650"/>
    <mergeCell ref="I1651:Q1651"/>
    <mergeCell ref="F1663:H1663"/>
    <mergeCell ref="D1681:Q1681"/>
    <mergeCell ref="K1663:L1663"/>
    <mergeCell ref="M1663:N1663"/>
    <mergeCell ref="N1665:O1665"/>
    <mergeCell ref="O1662:P1662"/>
    <mergeCell ref="I1686:Q1686"/>
    <mergeCell ref="I1687:Q1687"/>
    <mergeCell ref="I1688:Q1688"/>
    <mergeCell ref="I1663:J1663"/>
    <mergeCell ref="D1680:Q1680"/>
    <mergeCell ref="I1689:Q1689"/>
    <mergeCell ref="I1690:Q1690"/>
    <mergeCell ref="C1690:G1690"/>
    <mergeCell ref="F1665:H1666"/>
    <mergeCell ref="I1682:K1684"/>
    <mergeCell ref="C1662:E1663"/>
    <mergeCell ref="C1686:G1686"/>
    <mergeCell ref="C1688:G1688"/>
    <mergeCell ref="C1682:H1684"/>
    <mergeCell ref="C1687:G1687"/>
    <mergeCell ref="J1744:M1744"/>
    <mergeCell ref="F1754:I1754"/>
    <mergeCell ref="N1748:Q1748"/>
    <mergeCell ref="C1748:E1748"/>
    <mergeCell ref="C1768:G1768"/>
    <mergeCell ref="N1781:O1781"/>
    <mergeCell ref="O1780:P1780"/>
    <mergeCell ref="Q1769:Q1771"/>
    <mergeCell ref="C1779:E1780"/>
    <mergeCell ref="J1781:M1781"/>
    <mergeCell ref="P1781:Q1781"/>
    <mergeCell ref="I1779:J1779"/>
    <mergeCell ref="F1780:H1780"/>
    <mergeCell ref="J1792:Q1793"/>
    <mergeCell ref="B1794:Q1794"/>
    <mergeCell ref="C1778:D1778"/>
    <mergeCell ref="O1779:P1779"/>
    <mergeCell ref="C1781:I1781"/>
    <mergeCell ref="M1779:N1779"/>
    <mergeCell ref="F1791:H1791"/>
    <mergeCell ref="F1790:H1790"/>
    <mergeCell ref="I1780:J1780"/>
    <mergeCell ref="K1780:L1780"/>
    <mergeCell ref="F1779:H1779"/>
    <mergeCell ref="F1793:I1793"/>
    <mergeCell ref="F1792:H1792"/>
    <mergeCell ref="M1780:N1780"/>
    <mergeCell ref="K1779:L1779"/>
    <mergeCell ref="C1799:H1801"/>
    <mergeCell ref="H1769:H1770"/>
    <mergeCell ref="J1784:M1784"/>
    <mergeCell ref="I1799:K1801"/>
    <mergeCell ref="J1749:M1749"/>
    <mergeCell ref="C1774:D1774"/>
    <mergeCell ref="I1768:Q1768"/>
    <mergeCell ref="N1917:Q1917"/>
    <mergeCell ref="C1925:D1926"/>
    <mergeCell ref="F1938:H1939"/>
    <mergeCell ref="P1976:Q1976"/>
    <mergeCell ref="J1979:M1979"/>
    <mergeCell ref="P1937:Q1937"/>
    <mergeCell ref="C1977:E1978"/>
    <mergeCell ref="F1977:H1978"/>
    <mergeCell ref="C1974:E1975"/>
    <mergeCell ref="F1974:H1974"/>
    <mergeCell ref="F1975:H1975"/>
    <mergeCell ref="J1977:M1977"/>
    <mergeCell ref="O1974:P1974"/>
    <mergeCell ref="A1990:R1990"/>
    <mergeCell ref="A2029:R2029"/>
    <mergeCell ref="I1974:J1974"/>
    <mergeCell ref="N1977:O1977"/>
    <mergeCell ref="O1975:P1975"/>
    <mergeCell ref="M1975:N1975"/>
    <mergeCell ref="K1975:L1975"/>
    <mergeCell ref="N1976:O1976"/>
    <mergeCell ref="R2030:R2067"/>
    <mergeCell ref="I1925:K1925"/>
    <mergeCell ref="P1977:Q1977"/>
    <mergeCell ref="C1935:E1936"/>
    <mergeCell ref="J1940:M1940"/>
    <mergeCell ref="F1925:F1926"/>
    <mergeCell ref="O1936:P1936"/>
    <mergeCell ref="C1976:I1976"/>
    <mergeCell ref="R1991:R2028"/>
    <mergeCell ref="I1975:J1975"/>
    <mergeCell ref="M1974:N1974"/>
    <mergeCell ref="C1846:G1846"/>
    <mergeCell ref="N1861:Q1861"/>
    <mergeCell ref="J1864:M1864"/>
    <mergeCell ref="I1882:Q1882"/>
    <mergeCell ref="C1902:E1902"/>
    <mergeCell ref="C1901:E1901"/>
    <mergeCell ref="F1862:H1862"/>
    <mergeCell ref="I1883:Q1883"/>
    <mergeCell ref="C1877:H1879"/>
    <mergeCell ref="N1879:O1879"/>
    <mergeCell ref="F1901:H1901"/>
    <mergeCell ref="J1902:Q1902"/>
    <mergeCell ref="I1884:Q1884"/>
    <mergeCell ref="F1902:H1902"/>
    <mergeCell ref="F1899:H1900"/>
    <mergeCell ref="J1900:M1900"/>
    <mergeCell ref="N1900:Q1900"/>
    <mergeCell ref="J1901:M1901"/>
    <mergeCell ref="C1899:E1900"/>
    <mergeCell ref="F1886:F1887"/>
    <mergeCell ref="N1901:Q1901"/>
    <mergeCell ref="N1979:Q1979"/>
    <mergeCell ref="K1974:L1974"/>
    <mergeCell ref="J1976:M1976"/>
    <mergeCell ref="A1991:A2027"/>
    <mergeCell ref="A2030:A2066"/>
    <mergeCell ref="C1934:D1934"/>
    <mergeCell ref="N1916:O1916"/>
    <mergeCell ref="P1938:Q1938"/>
    <mergeCell ref="F1936:H1936"/>
    <mergeCell ref="O1935:P1935"/>
    <mergeCell ref="M1936:N1936"/>
    <mergeCell ref="K1936:L1936"/>
    <mergeCell ref="I1936:J1936"/>
    <mergeCell ref="A1952:A1988"/>
    <mergeCell ref="P1723:Q1723"/>
    <mergeCell ref="C1732:D1732"/>
    <mergeCell ref="N1749:Q1749"/>
    <mergeCell ref="C1766:G1766"/>
    <mergeCell ref="F1749:H1749"/>
    <mergeCell ref="F1751:H1751"/>
    <mergeCell ref="F1750:H1750"/>
    <mergeCell ref="F1752:H1752"/>
    <mergeCell ref="O1740:P1740"/>
    <mergeCell ref="J1745:M1745"/>
    <mergeCell ref="C1742:I1742"/>
    <mergeCell ref="B1757:Q1757"/>
    <mergeCell ref="B1758:C1759"/>
    <mergeCell ref="D1758:Q1758"/>
    <mergeCell ref="D1759:Q1759"/>
    <mergeCell ref="B1760:B1762"/>
    <mergeCell ref="I1767:Q1767"/>
    <mergeCell ref="C1775:D1775"/>
    <mergeCell ref="M1819:N1819"/>
    <mergeCell ref="C1845:G1845"/>
    <mergeCell ref="C1818:E1819"/>
    <mergeCell ref="P1808:P1809"/>
    <mergeCell ref="I1818:J1818"/>
    <mergeCell ref="J1821:M1821"/>
    <mergeCell ref="I1838:K1840"/>
    <mergeCell ref="I1844:Q1844"/>
    <mergeCell ref="I1845:Q1845"/>
    <mergeCell ref="I1846:Q1846"/>
    <mergeCell ref="F1784:H1784"/>
    <mergeCell ref="C1813:D1813"/>
    <mergeCell ref="P1769:P1770"/>
    <mergeCell ref="C1771:D1771"/>
    <mergeCell ref="P1782:Q1782"/>
    <mergeCell ref="P1799:Q1799"/>
    <mergeCell ref="N1800:Q1800"/>
    <mergeCell ref="C1784:E1784"/>
    <mergeCell ref="C1803:G1803"/>
    <mergeCell ref="C1816:D1816"/>
    <mergeCell ref="A1835:A1871"/>
    <mergeCell ref="C1788:E1793"/>
    <mergeCell ref="C1824:E1824"/>
    <mergeCell ref="C1804:G1804"/>
    <mergeCell ref="C1825:E1825"/>
    <mergeCell ref="F1825:H1825"/>
    <mergeCell ref="F1823:H1823"/>
    <mergeCell ref="C1802:G1802"/>
    <mergeCell ref="J1825:M1825"/>
    <mergeCell ref="J1824:Q1824"/>
    <mergeCell ref="C1812:D1812"/>
    <mergeCell ref="J1823:M1823"/>
    <mergeCell ref="C1815:D1815"/>
    <mergeCell ref="C1814:D1814"/>
    <mergeCell ref="C1817:D1817"/>
    <mergeCell ref="F1824:H1824"/>
    <mergeCell ref="N1823:Q1823"/>
    <mergeCell ref="C2372:E2372"/>
    <mergeCell ref="F2378:I2378"/>
    <mergeCell ref="N2372:Q2372"/>
    <mergeCell ref="F2373:H2373"/>
    <mergeCell ref="F2377:H2377"/>
    <mergeCell ref="C2423:H2425"/>
    <mergeCell ref="J2448:Q2448"/>
    <mergeCell ref="J2449:M2449"/>
    <mergeCell ref="F2449:H2449"/>
    <mergeCell ref="C2449:E2449"/>
    <mergeCell ref="C2441:D2441"/>
    <mergeCell ref="F2448:H2448"/>
    <mergeCell ref="C2399:D2399"/>
    <mergeCell ref="I2423:K2425"/>
    <mergeCell ref="J2409:Q2409"/>
    <mergeCell ref="J2374:Q2376"/>
    <mergeCell ref="C2410:E2410"/>
    <mergeCell ref="I2431:Q2431"/>
    <mergeCell ref="B2462:B2464"/>
    <mergeCell ref="I2468:Q2468"/>
    <mergeCell ref="B2459:Q2459"/>
    <mergeCell ref="C2469:G2469"/>
    <mergeCell ref="I2469:Q2469"/>
    <mergeCell ref="I2462:K2464"/>
    <mergeCell ref="C2470:G2470"/>
    <mergeCell ref="D2461:Q2461"/>
    <mergeCell ref="B2460:C2461"/>
    <mergeCell ref="C2462:H2464"/>
    <mergeCell ref="C2468:G2468"/>
    <mergeCell ref="I2470:Q2470"/>
    <mergeCell ref="F2257:H2257"/>
    <mergeCell ref="M2276:O2276"/>
    <mergeCell ref="C2276:D2277"/>
    <mergeCell ref="I2271:Q2271"/>
    <mergeCell ref="C2312:G2312"/>
    <mergeCell ref="C2324:D2324"/>
    <mergeCell ref="C2323:D2323"/>
    <mergeCell ref="C2314:G2314"/>
    <mergeCell ref="C2319:D2319"/>
    <mergeCell ref="C2320:D2320"/>
    <mergeCell ref="C2322:D2322"/>
    <mergeCell ref="F2328:H2329"/>
    <mergeCell ref="C2356:D2356"/>
    <mergeCell ref="B2421:C2422"/>
    <mergeCell ref="B2423:B2425"/>
    <mergeCell ref="E2354:E2355"/>
    <mergeCell ref="N2367:O2367"/>
    <mergeCell ref="O2364:P2364"/>
    <mergeCell ref="I2350:Q2350"/>
    <mergeCell ref="I2326:J2326"/>
    <mergeCell ref="L2354:L2355"/>
    <mergeCell ref="M2354:O2354"/>
    <mergeCell ref="P2354:P2355"/>
    <mergeCell ref="Q2354:Q2356"/>
    <mergeCell ref="C2353:G2353"/>
    <mergeCell ref="N2366:O2366"/>
    <mergeCell ref="O2365:P2365"/>
    <mergeCell ref="C2364:E2365"/>
    <mergeCell ref="C2351:G2351"/>
    <mergeCell ref="J2369:M2369"/>
    <mergeCell ref="C2359:D2359"/>
    <mergeCell ref="H2354:H2355"/>
    <mergeCell ref="C2352:G2352"/>
    <mergeCell ref="J2368:M2368"/>
    <mergeCell ref="N2368:Q2368"/>
    <mergeCell ref="N2369:Q2369"/>
    <mergeCell ref="P2366:Q2366"/>
    <mergeCell ref="I2364:J2364"/>
    <mergeCell ref="F2365:H2365"/>
    <mergeCell ref="B2381:Q2381"/>
    <mergeCell ref="B2379:Q2379"/>
    <mergeCell ref="B2420:Q2420"/>
    <mergeCell ref="F2364:H2364"/>
    <mergeCell ref="M2365:N2365"/>
    <mergeCell ref="K2365:L2365"/>
    <mergeCell ref="I2365:J2365"/>
    <mergeCell ref="K2364:L2364"/>
    <mergeCell ref="M2364:N2364"/>
    <mergeCell ref="B2382:C2383"/>
    <mergeCell ref="B2384:B2386"/>
    <mergeCell ref="C2409:E2409"/>
    <mergeCell ref="D2422:Q2422"/>
    <mergeCell ref="C2430:G2430"/>
    <mergeCell ref="F2325:H2325"/>
    <mergeCell ref="I2351:Q2351"/>
    <mergeCell ref="K2325:L2325"/>
    <mergeCell ref="N2346:Q2346"/>
    <mergeCell ref="I2345:K2347"/>
    <mergeCell ref="N2347:O2347"/>
    <mergeCell ref="N2328:O2328"/>
    <mergeCell ref="L2345:M2347"/>
    <mergeCell ref="P2345:Q2345"/>
    <mergeCell ref="P2347:Q2347"/>
    <mergeCell ref="Q2393:Q2395"/>
    <mergeCell ref="C2370:E2370"/>
    <mergeCell ref="F2393:F2394"/>
    <mergeCell ref="E2393:E2394"/>
    <mergeCell ref="C2393:D2394"/>
    <mergeCell ref="C2384:H2386"/>
    <mergeCell ref="H2393:H2394"/>
    <mergeCell ref="I2393:K2393"/>
    <mergeCell ref="C2362:D2362"/>
    <mergeCell ref="P2393:P2394"/>
    <mergeCell ref="I2389:Q2389"/>
    <mergeCell ref="C2389:G2389"/>
    <mergeCell ref="M2326:N2326"/>
    <mergeCell ref="C2371:E2371"/>
    <mergeCell ref="C2363:D2363"/>
    <mergeCell ref="M2393:O2393"/>
    <mergeCell ref="G2393:G2394"/>
    <mergeCell ref="N2386:O2386"/>
    <mergeCell ref="F2375:H2375"/>
    <mergeCell ref="C2395:D2395"/>
    <mergeCell ref="L2384:M2386"/>
    <mergeCell ref="C2388:G2388"/>
    <mergeCell ref="C2387:G2387"/>
    <mergeCell ref="C2396:D2396"/>
    <mergeCell ref="C2330:E2330"/>
    <mergeCell ref="P2328:Q2328"/>
    <mergeCell ref="C2327:I2327"/>
    <mergeCell ref="D2343:Q2343"/>
    <mergeCell ref="D2344:Q2344"/>
    <mergeCell ref="O2325:P2325"/>
    <mergeCell ref="J2330:M2330"/>
    <mergeCell ref="F2326:H2326"/>
    <mergeCell ref="N2345:O2345"/>
    <mergeCell ref="F2370:H2370"/>
    <mergeCell ref="F2371:H2371"/>
    <mergeCell ref="I2387:Q2387"/>
    <mergeCell ref="C2361:D2361"/>
    <mergeCell ref="I2388:Q2388"/>
    <mergeCell ref="P2384:Q2384"/>
    <mergeCell ref="N2385:Q2385"/>
    <mergeCell ref="P2386:Q2386"/>
    <mergeCell ref="C2358:D2358"/>
    <mergeCell ref="N2384:O2384"/>
    <mergeCell ref="L2393:L2394"/>
    <mergeCell ref="O2326:P2326"/>
    <mergeCell ref="F2331:H2331"/>
    <mergeCell ref="C2328:E2329"/>
    <mergeCell ref="C2438:D2438"/>
    <mergeCell ref="F2410:H2410"/>
    <mergeCell ref="I2429:Q2429"/>
    <mergeCell ref="F2215:H2215"/>
    <mergeCell ref="O2209:P2209"/>
    <mergeCell ref="F2198:F2199"/>
    <mergeCell ref="N2213:Q2213"/>
    <mergeCell ref="R2225:R2262"/>
    <mergeCell ref="J2177:M2177"/>
    <mergeCell ref="C2205:D2205"/>
    <mergeCell ref="C2200:D2200"/>
    <mergeCell ref="C2201:D2201"/>
    <mergeCell ref="C2198:D2199"/>
    <mergeCell ref="C2214:E2214"/>
    <mergeCell ref="J2174:M2174"/>
    <mergeCell ref="F2181:H2181"/>
    <mergeCell ref="J2179:Q2181"/>
    <mergeCell ref="I2192:Q2192"/>
    <mergeCell ref="L2189:M2191"/>
    <mergeCell ref="N2190:Q2190"/>
    <mergeCell ref="N2191:O2191"/>
    <mergeCell ref="P2191:Q2191"/>
    <mergeCell ref="F2299:H2299"/>
    <mergeCell ref="N2295:Q2295"/>
    <mergeCell ref="C2294:E2294"/>
    <mergeCell ref="J2329:M2329"/>
    <mergeCell ref="C2331:E2331"/>
    <mergeCell ref="F2332:H2332"/>
    <mergeCell ref="J2331:Q2331"/>
    <mergeCell ref="J2299:Q2300"/>
    <mergeCell ref="C2295:E2300"/>
    <mergeCell ref="J2294:M2294"/>
    <mergeCell ref="C2310:G2310"/>
    <mergeCell ref="C2311:G2311"/>
    <mergeCell ref="I2286:J2286"/>
    <mergeCell ref="D2304:Q2304"/>
    <mergeCell ref="C2306:H2308"/>
    <mergeCell ref="F2291:H2291"/>
    <mergeCell ref="I2276:K2276"/>
    <mergeCell ref="N2290:Q2290"/>
    <mergeCell ref="H2276:H2277"/>
    <mergeCell ref="G2276:G2277"/>
    <mergeCell ref="J2290:M2290"/>
    <mergeCell ref="J2210:M2210"/>
    <mergeCell ref="C2245:D2245"/>
    <mergeCell ref="I2209:J2209"/>
    <mergeCell ref="B2265:C2266"/>
    <mergeCell ref="B2267:B2269"/>
    <mergeCell ref="C2267:H2269"/>
    <mergeCell ref="C2273:G2273"/>
    <mergeCell ref="C2274:G2274"/>
    <mergeCell ref="I2117:Q2117"/>
    <mergeCell ref="C2128:D2128"/>
    <mergeCell ref="C2111:H2113"/>
    <mergeCell ref="C2169:E2170"/>
    <mergeCell ref="N2172:O2172"/>
    <mergeCell ref="B2186:Q2186"/>
    <mergeCell ref="B2187:C2188"/>
    <mergeCell ref="D2187:Q2187"/>
    <mergeCell ref="D2188:Q2188"/>
    <mergeCell ref="B2189:B2191"/>
    <mergeCell ref="I2189:K2191"/>
    <mergeCell ref="F2135:H2135"/>
    <mergeCell ref="C2175:E2175"/>
    <mergeCell ref="F2176:H2176"/>
    <mergeCell ref="C2189:H2191"/>
    <mergeCell ref="J2213:M2213"/>
    <mergeCell ref="I2273:Q2273"/>
    <mergeCell ref="F2256:H2256"/>
    <mergeCell ref="C2291:E2291"/>
    <mergeCell ref="I2274:Q2274"/>
    <mergeCell ref="C2288:I2288"/>
    <mergeCell ref="C2289:E2290"/>
    <mergeCell ref="N2178:Q2178"/>
    <mergeCell ref="G2198:G2199"/>
    <mergeCell ref="M2209:N2209"/>
    <mergeCell ref="C2244:D2244"/>
    <mergeCell ref="A2224:R2224"/>
    <mergeCell ref="M2208:N2208"/>
    <mergeCell ref="I2208:J2208"/>
    <mergeCell ref="N2255:Q2255"/>
    <mergeCell ref="F2260:H2260"/>
    <mergeCell ref="Q2237:Q2239"/>
    <mergeCell ref="C2270:G2270"/>
    <mergeCell ref="I2272:Q2272"/>
    <mergeCell ref="C2253:E2253"/>
    <mergeCell ref="F2209:H2209"/>
    <mergeCell ref="C2237:D2238"/>
    <mergeCell ref="C2240:D2240"/>
    <mergeCell ref="C2243:D2243"/>
    <mergeCell ref="C2242:D2242"/>
    <mergeCell ref="C2239:D2239"/>
    <mergeCell ref="B2264:Q2264"/>
    <mergeCell ref="E2237:E2238"/>
    <mergeCell ref="J2211:M2211"/>
    <mergeCell ref="P2237:P2238"/>
    <mergeCell ref="F2208:H2208"/>
    <mergeCell ref="D2265:Q2265"/>
    <mergeCell ref="D2266:Q2266"/>
    <mergeCell ref="P2267:Q2267"/>
    <mergeCell ref="C2285:D2285"/>
    <mergeCell ref="C2284:D2284"/>
    <mergeCell ref="C2272:G2272"/>
    <mergeCell ref="C2281:D2281"/>
    <mergeCell ref="C2282:D2282"/>
    <mergeCell ref="C2280:D2280"/>
    <mergeCell ref="N2268:Q2268"/>
    <mergeCell ref="L2267:M2269"/>
    <mergeCell ref="C2283:D2283"/>
    <mergeCell ref="P2269:Q2269"/>
    <mergeCell ref="N2267:O2267"/>
    <mergeCell ref="C2292:E2292"/>
    <mergeCell ref="N2269:O2269"/>
    <mergeCell ref="I2275:Q2275"/>
    <mergeCell ref="F2292:H2292"/>
    <mergeCell ref="J2292:Q2292"/>
    <mergeCell ref="C2293:E2293"/>
    <mergeCell ref="F2293:H2293"/>
    <mergeCell ref="J2293:M2293"/>
    <mergeCell ref="I2404:J2404"/>
    <mergeCell ref="I2427:Q2427"/>
    <mergeCell ref="M2432:O2432"/>
    <mergeCell ref="C2451:E2456"/>
    <mergeCell ref="F2525:H2525"/>
    <mergeCell ref="M2521:N2521"/>
    <mergeCell ref="F2549:F2550"/>
    <mergeCell ref="P2562:Q2562"/>
    <mergeCell ref="J2563:M2563"/>
    <mergeCell ref="C2603:E2603"/>
    <mergeCell ref="L2627:L2628"/>
    <mergeCell ref="C2632:D2632"/>
    <mergeCell ref="C2588:D2589"/>
    <mergeCell ref="M2599:N2599"/>
    <mergeCell ref="F2601:H2602"/>
    <mergeCell ref="A2615:A2651"/>
    <mergeCell ref="Q1145:Q1147"/>
    <mergeCell ref="F1161:H1161"/>
    <mergeCell ref="C1153:D1153"/>
    <mergeCell ref="F1166:H1166"/>
    <mergeCell ref="J1168:Q1169"/>
    <mergeCell ref="J1199:M1199"/>
    <mergeCell ref="F1194:H1194"/>
    <mergeCell ref="C1197:E1198"/>
    <mergeCell ref="P1197:Q1197"/>
    <mergeCell ref="G1301:G1302"/>
    <mergeCell ref="N1313:O1313"/>
    <mergeCell ref="F1316:H1316"/>
    <mergeCell ref="J1313:M1313"/>
    <mergeCell ref="J1315:M1315"/>
    <mergeCell ref="I1301:K1301"/>
    <mergeCell ref="M1272:N1272"/>
    <mergeCell ref="C1281:E1286"/>
    <mergeCell ref="F1282:H1282"/>
    <mergeCell ref="P1301:P1302"/>
    <mergeCell ref="C1303:D1303"/>
    <mergeCell ref="I1297:Q1297"/>
    <mergeCell ref="C1304:D1304"/>
    <mergeCell ref="I1295:Q1295"/>
    <mergeCell ref="F1281:H1281"/>
    <mergeCell ref="C1296:G1296"/>
    <mergeCell ref="J1280:M1280"/>
    <mergeCell ref="C1297:G1297"/>
    <mergeCell ref="J1316:M1316"/>
    <mergeCell ref="O1312:P1312"/>
    <mergeCell ref="D1251:Q1251"/>
    <mergeCell ref="C1225:D1225"/>
    <mergeCell ref="K1272:L1272"/>
    <mergeCell ref="P1292:Q1292"/>
    <mergeCell ref="F1285:H1285"/>
    <mergeCell ref="N1294:O1294"/>
    <mergeCell ref="F1244:H1244"/>
    <mergeCell ref="C1275:E1276"/>
    <mergeCell ref="F1277:H1277"/>
    <mergeCell ref="C1272:E1273"/>
    <mergeCell ref="F1272:H1272"/>
    <mergeCell ref="F1273:H1273"/>
    <mergeCell ref="C1267:D1267"/>
    <mergeCell ref="F1243:H1243"/>
    <mergeCell ref="C1242:E1247"/>
    <mergeCell ref="C1274:I1274"/>
    <mergeCell ref="I1273:J1273"/>
    <mergeCell ref="F1240:H1240"/>
    <mergeCell ref="I1257:Q1257"/>
    <mergeCell ref="N1255:O1255"/>
    <mergeCell ref="P1255:Q1255"/>
    <mergeCell ref="N1276:Q1276"/>
    <mergeCell ref="C1258:G1258"/>
    <mergeCell ref="O1272:P1272"/>
    <mergeCell ref="F1275:H1276"/>
    <mergeCell ref="B1287:Q1287"/>
    <mergeCell ref="M1273:N1273"/>
    <mergeCell ref="L1292:M1294"/>
    <mergeCell ref="N1293:Q1293"/>
    <mergeCell ref="N1275:O1275"/>
    <mergeCell ref="J1285:Q1286"/>
    <mergeCell ref="F1286:I1286"/>
    <mergeCell ref="N1292:O1292"/>
    <mergeCell ref="P1294:Q1294"/>
    <mergeCell ref="N1332:Q1332"/>
    <mergeCell ref="C1340:D1341"/>
    <mergeCell ref="G1340:G1341"/>
    <mergeCell ref="F1340:F1341"/>
    <mergeCell ref="E1340:E1341"/>
    <mergeCell ref="H1340:H1341"/>
    <mergeCell ref="I1340:K1340"/>
    <mergeCell ref="D1368:Q1368"/>
    <mergeCell ref="C1382:D1382"/>
    <mergeCell ref="B1370:B1372"/>
    <mergeCell ref="M1351:N1351"/>
    <mergeCell ref="K1350:L1350"/>
    <mergeCell ref="C1374:G1374"/>
    <mergeCell ref="C1375:G1375"/>
    <mergeCell ref="L1370:M1372"/>
    <mergeCell ref="N1370:O1370"/>
    <mergeCell ref="N1372:O1372"/>
    <mergeCell ref="J1353:M1353"/>
    <mergeCell ref="C1387:D1387"/>
    <mergeCell ref="I1377:Q1377"/>
    <mergeCell ref="F1351:H1351"/>
    <mergeCell ref="I1376:Q1376"/>
    <mergeCell ref="P1372:Q1372"/>
    <mergeCell ref="N1371:Q1371"/>
    <mergeCell ref="P1370:Q1370"/>
    <mergeCell ref="I1375:Q1375"/>
    <mergeCell ref="I1378:Q1378"/>
    <mergeCell ref="O1350:P1350"/>
    <mergeCell ref="D1369:Q1369"/>
    <mergeCell ref="C1386:D1386"/>
    <mergeCell ref="I1379:K1379"/>
    <mergeCell ref="C1395:E1395"/>
    <mergeCell ref="F1395:H1395"/>
    <mergeCell ref="J1395:Q1395"/>
    <mergeCell ref="C1396:E1396"/>
    <mergeCell ref="F1396:H1396"/>
    <mergeCell ref="J1396:M1396"/>
    <mergeCell ref="Q1379:Q1381"/>
    <mergeCell ref="C1381:D1381"/>
    <mergeCell ref="H1379:H1380"/>
    <mergeCell ref="C1379:D1380"/>
    <mergeCell ref="E1379:E1380"/>
    <mergeCell ref="F1379:F1380"/>
    <mergeCell ref="G1379:G1380"/>
    <mergeCell ref="C1502:D1502"/>
    <mergeCell ref="J1508:M1508"/>
    <mergeCell ref="F1511:H1511"/>
    <mergeCell ref="P1508:Q1508"/>
    <mergeCell ref="C1548:E1549"/>
    <mergeCell ref="F1559:I1559"/>
    <mergeCell ref="N1550:Q1550"/>
    <mergeCell ref="B1560:Q1560"/>
    <mergeCell ref="C1543:D1543"/>
    <mergeCell ref="J1550:M1550"/>
    <mergeCell ref="F1556:H1556"/>
    <mergeCell ref="C1554:E1559"/>
    <mergeCell ref="C1509:E1510"/>
    <mergeCell ref="K1506:L1506"/>
    <mergeCell ref="M1507:N1507"/>
    <mergeCell ref="I1526:K1528"/>
    <mergeCell ref="I1533:Q1533"/>
    <mergeCell ref="I1534:Q1534"/>
    <mergeCell ref="F1512:H1512"/>
    <mergeCell ref="M1506:N1506"/>
    <mergeCell ref="C1508:I1508"/>
    <mergeCell ref="D1524:Q1524"/>
    <mergeCell ref="D1525:Q1525"/>
    <mergeCell ref="I1532:Q1532"/>
    <mergeCell ref="F1509:H1510"/>
    <mergeCell ref="N1549:Q1549"/>
    <mergeCell ref="C1550:E1550"/>
    <mergeCell ref="C1383:D1383"/>
    <mergeCell ref="N1391:O1391"/>
    <mergeCell ref="O1390:P1390"/>
    <mergeCell ref="C1392:E1393"/>
    <mergeCell ref="C1397:E1397"/>
    <mergeCell ref="C1434:E1434"/>
    <mergeCell ref="N1409:O1409"/>
    <mergeCell ref="I1414:Q1414"/>
    <mergeCell ref="P1392:Q1392"/>
    <mergeCell ref="F1389:H1389"/>
    <mergeCell ref="C1394:E1394"/>
    <mergeCell ref="B1406:Q1406"/>
    <mergeCell ref="C1513:E1513"/>
    <mergeCell ref="J1547:M1547"/>
    <mergeCell ref="P1565:Q1565"/>
    <mergeCell ref="I1570:Q1570"/>
    <mergeCell ref="Q1574:Q1576"/>
    <mergeCell ref="N1411:O1411"/>
    <mergeCell ref="F1435:H1435"/>
    <mergeCell ref="C1427:D1427"/>
    <mergeCell ref="J1438:Q1440"/>
    <mergeCell ref="C1473:E1473"/>
    <mergeCell ref="P1547:Q1547"/>
    <mergeCell ref="C1534:G1534"/>
    <mergeCell ref="C1544:D1544"/>
    <mergeCell ref="C1542:D1542"/>
    <mergeCell ref="C1539:D1539"/>
    <mergeCell ref="P1548:Q1548"/>
    <mergeCell ref="N1589:Q1589"/>
    <mergeCell ref="G1574:G1575"/>
    <mergeCell ref="F1589:H1589"/>
    <mergeCell ref="I1574:K1574"/>
    <mergeCell ref="L1574:L1575"/>
    <mergeCell ref="J1558:Q1559"/>
    <mergeCell ref="F1548:H1549"/>
    <mergeCell ref="F1558:H1558"/>
    <mergeCell ref="F1550:H1550"/>
    <mergeCell ref="J1549:M1549"/>
    <mergeCell ref="F1557:H1557"/>
    <mergeCell ref="J1513:M1513"/>
    <mergeCell ref="C1501:D1501"/>
    <mergeCell ref="J1510:M1510"/>
    <mergeCell ref="N1510:Q1510"/>
    <mergeCell ref="O1506:P1506"/>
    <mergeCell ref="C1506:E1507"/>
    <mergeCell ref="K1507:L1507"/>
    <mergeCell ref="I1507:J1507"/>
    <mergeCell ref="F1506:H1506"/>
    <mergeCell ref="F1507:H1507"/>
    <mergeCell ref="B1523:Q1523"/>
    <mergeCell ref="C1474:E1474"/>
    <mergeCell ref="F1440:H1440"/>
    <mergeCell ref="J1474:M1474"/>
    <mergeCell ref="N1511:Q1511"/>
    <mergeCell ref="C1503:D1503"/>
    <mergeCell ref="F1513:H1513"/>
    <mergeCell ref="J1555:Q1557"/>
    <mergeCell ref="M1574:O1574"/>
    <mergeCell ref="F1595:H1595"/>
    <mergeCell ref="M1584:N1584"/>
    <mergeCell ref="F1596:H1596"/>
    <mergeCell ref="F1597:H1597"/>
    <mergeCell ref="F1598:I1598"/>
    <mergeCell ref="C1576:D1576"/>
    <mergeCell ref="J1588:M1588"/>
    <mergeCell ref="P1574:P1575"/>
    <mergeCell ref="C1589:E1589"/>
    <mergeCell ref="C1586:I1586"/>
    <mergeCell ref="C1587:E1588"/>
    <mergeCell ref="N1554:Q1554"/>
    <mergeCell ref="N1548:O1548"/>
    <mergeCell ref="F1553:H1553"/>
    <mergeCell ref="J1554:M1554"/>
    <mergeCell ref="F1554:H1554"/>
    <mergeCell ref="J1553:M1553"/>
    <mergeCell ref="C1540:D1540"/>
    <mergeCell ref="C1526:H1528"/>
    <mergeCell ref="C1500:D1500"/>
    <mergeCell ref="B1526:B1528"/>
    <mergeCell ref="C1547:I1547"/>
    <mergeCell ref="B1484:Q1484"/>
    <mergeCell ref="K1468:L1468"/>
    <mergeCell ref="I1506:J1506"/>
    <mergeCell ref="C1532:G1532"/>
    <mergeCell ref="B1524:C1525"/>
    <mergeCell ref="F1584:H1584"/>
    <mergeCell ref="N1592:Q1592"/>
    <mergeCell ref="F1594:H1594"/>
    <mergeCell ref="C1613:D1614"/>
    <mergeCell ref="M1613:O1613"/>
    <mergeCell ref="I1613:K1613"/>
    <mergeCell ref="H1613:H1614"/>
    <mergeCell ref="L1613:L1614"/>
    <mergeCell ref="F1613:F1614"/>
    <mergeCell ref="G1613:G1614"/>
    <mergeCell ref="Q1613:Q1615"/>
    <mergeCell ref="E1613:E1614"/>
    <mergeCell ref="N1588:Q1588"/>
    <mergeCell ref="C1607:G1607"/>
    <mergeCell ref="C1609:G1609"/>
    <mergeCell ref="I1609:Q1609"/>
    <mergeCell ref="K1585:L1585"/>
    <mergeCell ref="I1608:Q1608"/>
    <mergeCell ref="N1587:O1587"/>
    <mergeCell ref="C1616:D1616"/>
    <mergeCell ref="P1613:P1614"/>
    <mergeCell ref="O1585:P1585"/>
    <mergeCell ref="L1604:M1606"/>
    <mergeCell ref="P1606:Q1606"/>
    <mergeCell ref="P1604:Q1604"/>
    <mergeCell ref="N1604:O1604"/>
    <mergeCell ref="N1605:Q1605"/>
    <mergeCell ref="N1606:O1606"/>
    <mergeCell ref="F1585:H1585"/>
    <mergeCell ref="O1584:P1584"/>
    <mergeCell ref="J1586:M1586"/>
    <mergeCell ref="C1592:E1592"/>
    <mergeCell ref="C1593:E1598"/>
    <mergeCell ref="J1511:M1511"/>
    <mergeCell ref="C1504:D1504"/>
    <mergeCell ref="O1507:P1507"/>
    <mergeCell ref="N1508:O1508"/>
    <mergeCell ref="C1511:E1511"/>
    <mergeCell ref="J1509:M1509"/>
    <mergeCell ref="N1509:O1509"/>
    <mergeCell ref="P1509:Q1509"/>
    <mergeCell ref="F1545:H1545"/>
    <mergeCell ref="I1569:Q1569"/>
    <mergeCell ref="M1545:N1545"/>
    <mergeCell ref="C1553:E1553"/>
    <mergeCell ref="I1545:J1545"/>
    <mergeCell ref="I1546:J1546"/>
    <mergeCell ref="K1546:L1546"/>
    <mergeCell ref="C1545:E1546"/>
    <mergeCell ref="C1569:G1569"/>
    <mergeCell ref="C1570:G1570"/>
    <mergeCell ref="N1566:Q1566"/>
    <mergeCell ref="C1574:D1575"/>
    <mergeCell ref="I1584:J1584"/>
    <mergeCell ref="I1607:Q1607"/>
    <mergeCell ref="M1585:N1585"/>
    <mergeCell ref="I1585:J1585"/>
    <mergeCell ref="C1608:G1608"/>
    <mergeCell ref="N1593:Q1593"/>
    <mergeCell ref="J1592:M1592"/>
    <mergeCell ref="J1594:Q1596"/>
    <mergeCell ref="F1593:H1593"/>
    <mergeCell ref="J1593:M1593"/>
    <mergeCell ref="F1592:H1592"/>
    <mergeCell ref="B1599:Q1599"/>
    <mergeCell ref="K1584:L1584"/>
    <mergeCell ref="N1567:O1567"/>
    <mergeCell ref="E1574:E1575"/>
    <mergeCell ref="J1597:Q1598"/>
    <mergeCell ref="C1615:D1615"/>
    <mergeCell ref="C1568:G1568"/>
    <mergeCell ref="M1546:N1546"/>
    <mergeCell ref="K1545:L1545"/>
    <mergeCell ref="L1565:M1567"/>
    <mergeCell ref="F1574:F1575"/>
    <mergeCell ref="P1586:Q1586"/>
    <mergeCell ref="J1589:M1589"/>
    <mergeCell ref="C1541:D1541"/>
    <mergeCell ref="O1545:P1545"/>
    <mergeCell ref="F1546:H1546"/>
    <mergeCell ref="C1577:D1577"/>
    <mergeCell ref="N1565:O1565"/>
    <mergeCell ref="P1567:Q1567"/>
    <mergeCell ref="C1533:G1533"/>
    <mergeCell ref="N1547:O1547"/>
    <mergeCell ref="J1548:M1548"/>
    <mergeCell ref="O1546:P1546"/>
    <mergeCell ref="C1584:E1585"/>
    <mergeCell ref="J1587:M1587"/>
    <mergeCell ref="N1586:O1586"/>
    <mergeCell ref="F1555:H1555"/>
    <mergeCell ref="I1568:Q1568"/>
    <mergeCell ref="N1553:Q1553"/>
    <mergeCell ref="H1574:H1575"/>
    <mergeCell ref="P1587:Q1587"/>
    <mergeCell ref="F1587:H1588"/>
    <mergeCell ref="C2744:D2745"/>
    <mergeCell ref="J2756:M2756"/>
    <mergeCell ref="F2759:H2759"/>
    <mergeCell ref="C2762:E2762"/>
    <mergeCell ref="F2762:H2762"/>
    <mergeCell ref="J2762:M2762"/>
    <mergeCell ref="N2762:Q2762"/>
    <mergeCell ref="N2763:Q2763"/>
    <mergeCell ref="G2783:G2784"/>
    <mergeCell ref="C2796:E2797"/>
    <mergeCell ref="F2800:H2800"/>
    <mergeCell ref="I2793:J2793"/>
    <mergeCell ref="C2904:D2904"/>
    <mergeCell ref="C2894:G2894"/>
    <mergeCell ref="C2896:G2896"/>
    <mergeCell ref="C2895:G2895"/>
    <mergeCell ref="C2898:G2898"/>
    <mergeCell ref="B2891:B2893"/>
    <mergeCell ref="C2897:G2897"/>
    <mergeCell ref="F2842:H2842"/>
    <mergeCell ref="M2861:O2861"/>
    <mergeCell ref="C2861:D2862"/>
    <mergeCell ref="I2897:Q2897"/>
    <mergeCell ref="I2871:J2871"/>
    <mergeCell ref="D2889:Q2889"/>
    <mergeCell ref="I2896:Q2896"/>
    <mergeCell ref="E3134:E3135"/>
    <mergeCell ref="N3153:Q3153"/>
    <mergeCell ref="F3154:H3154"/>
    <mergeCell ref="J3152:M3152"/>
    <mergeCell ref="F3153:H3153"/>
    <mergeCell ref="I3134:K3134"/>
    <mergeCell ref="C3168:G3168"/>
    <mergeCell ref="P3173:P3174"/>
    <mergeCell ref="P3164:Q3164"/>
    <mergeCell ref="C3175:D3175"/>
    <mergeCell ref="C3176:D3176"/>
    <mergeCell ref="C3181:D3181"/>
    <mergeCell ref="I3168:Q3168"/>
    <mergeCell ref="N3166:O3166"/>
    <mergeCell ref="C3169:G3169"/>
    <mergeCell ref="C3177:D3177"/>
    <mergeCell ref="C3182:D3182"/>
    <mergeCell ref="P3030:Q3030"/>
    <mergeCell ref="C3058:D3058"/>
    <mergeCell ref="J3068:M3068"/>
    <mergeCell ref="C3097:D3097"/>
    <mergeCell ref="C3098:D3098"/>
    <mergeCell ref="F3075:H3075"/>
    <mergeCell ref="Q3095:Q3097"/>
    <mergeCell ref="C3095:D3096"/>
    <mergeCell ref="F3110:H3110"/>
    <mergeCell ref="I3095:K3095"/>
    <mergeCell ref="F3111:H3111"/>
    <mergeCell ref="H3095:H3096"/>
    <mergeCell ref="J3110:M3110"/>
    <mergeCell ref="N3110:Q3110"/>
    <mergeCell ref="B3122:Q3122"/>
    <mergeCell ref="J3111:Q3111"/>
    <mergeCell ref="E3095:E3096"/>
    <mergeCell ref="C3111:E3111"/>
    <mergeCell ref="N3109:Q3109"/>
    <mergeCell ref="J3112:M3112"/>
    <mergeCell ref="F3095:F3096"/>
    <mergeCell ref="C3112:E3112"/>
    <mergeCell ref="C3108:E3109"/>
    <mergeCell ref="F3108:H3109"/>
    <mergeCell ref="B3123:C3124"/>
    <mergeCell ref="B3125:B3127"/>
    <mergeCell ref="J3109:M3109"/>
    <mergeCell ref="G3095:G3096"/>
    <mergeCell ref="C3110:E3110"/>
    <mergeCell ref="F3112:H3112"/>
    <mergeCell ref="M3027:N3027"/>
    <mergeCell ref="C3051:G3051"/>
    <mergeCell ref="C3050:G3050"/>
    <mergeCell ref="K3028:L3028"/>
    <mergeCell ref="I3028:J3028"/>
    <mergeCell ref="I3052:Q3052"/>
    <mergeCell ref="F3106:H3106"/>
    <mergeCell ref="I3125:K3127"/>
    <mergeCell ref="P3107:Q3107"/>
    <mergeCell ref="D3123:Q3123"/>
    <mergeCell ref="I3106:J3106"/>
    <mergeCell ref="D3124:Q3124"/>
    <mergeCell ref="C3125:H3127"/>
    <mergeCell ref="C3131:G3131"/>
    <mergeCell ref="C2510:D2511"/>
    <mergeCell ref="J2522:M2522"/>
    <mergeCell ref="E2510:E2511"/>
    <mergeCell ref="H2510:H2511"/>
    <mergeCell ref="C2522:I2522"/>
    <mergeCell ref="P2522:Q2522"/>
    <mergeCell ref="P2523:Q2523"/>
    <mergeCell ref="J2445:M2445"/>
    <mergeCell ref="C2428:G2428"/>
    <mergeCell ref="C2450:E2450"/>
    <mergeCell ref="F2450:H2450"/>
    <mergeCell ref="J2450:M2450"/>
    <mergeCell ref="F2451:H2451"/>
    <mergeCell ref="J2451:M2451"/>
    <mergeCell ref="C2412:E2417"/>
    <mergeCell ref="F2510:F2511"/>
    <mergeCell ref="F2454:H2454"/>
    <mergeCell ref="C2513:D2513"/>
    <mergeCell ref="N2523:O2523"/>
    <mergeCell ref="G2510:G2511"/>
    <mergeCell ref="C2520:E2521"/>
    <mergeCell ref="C2523:E2524"/>
    <mergeCell ref="J2524:M2524"/>
    <mergeCell ref="N2451:Q2451"/>
    <mergeCell ref="Q2510:Q2512"/>
    <mergeCell ref="N2462:O2462"/>
    <mergeCell ref="J2452:Q2454"/>
    <mergeCell ref="P2510:P2511"/>
    <mergeCell ref="J2525:M2525"/>
    <mergeCell ref="N2525:Q2525"/>
    <mergeCell ref="M2705:O2705"/>
    <mergeCell ref="C2721:E2721"/>
    <mergeCell ref="N2719:Q2719"/>
    <mergeCell ref="J2722:M2722"/>
    <mergeCell ref="F2725:H2725"/>
    <mergeCell ref="C2752:D2752"/>
    <mergeCell ref="P2696:Q2696"/>
    <mergeCell ref="C2709:D2709"/>
    <mergeCell ref="L2696:M2698"/>
    <mergeCell ref="N2698:O2698"/>
    <mergeCell ref="P2698:Q2698"/>
    <mergeCell ref="C2700:G2700"/>
    <mergeCell ref="F2644:H2644"/>
    <mergeCell ref="N2684:Q2684"/>
    <mergeCell ref="C2685:E2690"/>
    <mergeCell ref="I2637:J2637"/>
    <mergeCell ref="D2694:Q2694"/>
    <mergeCell ref="B2696:B2698"/>
    <mergeCell ref="R2654:R2691"/>
    <mergeCell ref="O2794:P2794"/>
    <mergeCell ref="F2783:F2784"/>
    <mergeCell ref="C2799:E2799"/>
    <mergeCell ref="F2802:H2802"/>
    <mergeCell ref="M2833:N2833"/>
    <mergeCell ref="P2815:Q2815"/>
    <mergeCell ref="F2801:H2801"/>
    <mergeCell ref="P2813:Q2813"/>
    <mergeCell ref="F2804:H2804"/>
    <mergeCell ref="F2803:H2803"/>
    <mergeCell ref="K2793:L2793"/>
    <mergeCell ref="F2806:H2806"/>
    <mergeCell ref="C2801:E2801"/>
    <mergeCell ref="J2801:M2801"/>
    <mergeCell ref="N2801:Q2801"/>
    <mergeCell ref="N2802:Q2802"/>
    <mergeCell ref="J2803:Q2805"/>
    <mergeCell ref="C2793:E2794"/>
    <mergeCell ref="L2813:M2815"/>
    <mergeCell ref="O2832:P2832"/>
    <mergeCell ref="F2844:H2844"/>
    <mergeCell ref="J2845:Q2846"/>
    <mergeCell ref="B2847:Q2847"/>
    <mergeCell ref="F2845:H2845"/>
    <mergeCell ref="M2832:N2832"/>
    <mergeCell ref="F2843:H2843"/>
    <mergeCell ref="I2832:J2832"/>
    <mergeCell ref="I2833:J2833"/>
    <mergeCell ref="K2833:L2833"/>
    <mergeCell ref="F2833:H2833"/>
    <mergeCell ref="F2846:I2846"/>
    <mergeCell ref="I2899:Q2899"/>
    <mergeCell ref="K2872:L2872"/>
    <mergeCell ref="D2890:Q2890"/>
    <mergeCell ref="M2871:N2871"/>
    <mergeCell ref="I2930:K2932"/>
    <mergeCell ref="F2955:H2955"/>
    <mergeCell ref="C2948:D2948"/>
    <mergeCell ref="C2956:E2956"/>
    <mergeCell ref="F2956:H2956"/>
    <mergeCell ref="J2956:M2956"/>
    <mergeCell ref="I2969:K2971"/>
    <mergeCell ref="I2975:Q2975"/>
    <mergeCell ref="C2937:G2937"/>
    <mergeCell ref="N1120:Q1120"/>
    <mergeCell ref="C1152:D1152"/>
    <mergeCell ref="J1163:M1163"/>
    <mergeCell ref="C1182:G1182"/>
    <mergeCell ref="N1160:Q1160"/>
    <mergeCell ref="C1150:D1150"/>
    <mergeCell ref="J1162:M1162"/>
    <mergeCell ref="B1172:Q1172"/>
    <mergeCell ref="D1173:Q1173"/>
    <mergeCell ref="D1174:Q1174"/>
    <mergeCell ref="B1170:Q1170"/>
    <mergeCell ref="I1183:Q1183"/>
    <mergeCell ref="F1167:H1167"/>
    <mergeCell ref="J1164:M1164"/>
    <mergeCell ref="F1233:H1233"/>
    <mergeCell ref="N1236:O1236"/>
    <mergeCell ref="M1233:N1233"/>
    <mergeCell ref="K1233:L1233"/>
    <mergeCell ref="I1233:J1233"/>
    <mergeCell ref="J1235:M1235"/>
    <mergeCell ref="J1204:Q1206"/>
    <mergeCell ref="C1221:G1221"/>
    <mergeCell ref="F1203:H1203"/>
    <mergeCell ref="F1204:H1204"/>
    <mergeCell ref="J1202:M1202"/>
    <mergeCell ref="C1219:G1219"/>
    <mergeCell ref="I1219:Q1219"/>
    <mergeCell ref="I1223:K1223"/>
    <mergeCell ref="C1238:E1238"/>
    <mergeCell ref="J1240:M1240"/>
    <mergeCell ref="F1238:H1238"/>
    <mergeCell ref="G1223:G1224"/>
    <mergeCell ref="C1236:E1237"/>
    <mergeCell ref="F1236:H1237"/>
    <mergeCell ref="J1236:M1236"/>
    <mergeCell ref="C1320:E1325"/>
    <mergeCell ref="J1319:M1319"/>
    <mergeCell ref="J1324:Q1325"/>
    <mergeCell ref="C1337:G1337"/>
    <mergeCell ref="N1353:O1353"/>
    <mergeCell ref="I1350:J1350"/>
    <mergeCell ref="C1352:I1352"/>
    <mergeCell ref="C1370:H1372"/>
    <mergeCell ref="I1370:K1372"/>
    <mergeCell ref="C1376:G1376"/>
    <mergeCell ref="C1377:G1377"/>
    <mergeCell ref="C1378:G1378"/>
    <mergeCell ref="B1367:Q1367"/>
    <mergeCell ref="M1350:N1350"/>
    <mergeCell ref="B1365:Q1365"/>
    <mergeCell ref="C1437:E1442"/>
    <mergeCell ref="N1437:Q1437"/>
    <mergeCell ref="J1436:M1436"/>
    <mergeCell ref="N1472:Q1472"/>
    <mergeCell ref="C1464:D1464"/>
    <mergeCell ref="C1462:D1462"/>
    <mergeCell ref="J1437:M1437"/>
    <mergeCell ref="P1450:Q1450"/>
    <mergeCell ref="J1434:Q1434"/>
    <mergeCell ref="F1442:I1442"/>
    <mergeCell ref="F1473:H1473"/>
    <mergeCell ref="J1473:Q1473"/>
    <mergeCell ref="N1430:O1430"/>
    <mergeCell ref="F1441:H1441"/>
    <mergeCell ref="J1441:Q1442"/>
    <mergeCell ref="N1450:O1450"/>
    <mergeCell ref="F1474:H1474"/>
    <mergeCell ref="C1466:D1466"/>
    <mergeCell ref="N1471:Q1471"/>
    <mergeCell ref="L1730:L1731"/>
    <mergeCell ref="F1753:H1753"/>
    <mergeCell ref="C1745:E1745"/>
    <mergeCell ref="I1760:K1762"/>
    <mergeCell ref="I1766:Q1766"/>
    <mergeCell ref="C1777:D1777"/>
    <mergeCell ref="C1767:G1767"/>
    <mergeCell ref="C1773:D1773"/>
    <mergeCell ref="B1755:Q1755"/>
    <mergeCell ref="J1748:M1748"/>
    <mergeCell ref="L1760:M1762"/>
    <mergeCell ref="N1760:O1760"/>
    <mergeCell ref="P1760:Q1760"/>
    <mergeCell ref="N1761:Q1761"/>
    <mergeCell ref="N1762:O1762"/>
    <mergeCell ref="P1762:Q1762"/>
    <mergeCell ref="P1918:Q1918"/>
    <mergeCell ref="C1933:D1933"/>
    <mergeCell ref="C1932:D1932"/>
    <mergeCell ref="C1931:D1931"/>
    <mergeCell ref="C1930:D1930"/>
    <mergeCell ref="C1929:D1929"/>
    <mergeCell ref="C1924:G1924"/>
    <mergeCell ref="C1890:D1890"/>
    <mergeCell ref="O1897:P1897"/>
    <mergeCell ref="J1898:M1898"/>
    <mergeCell ref="P1925:P1926"/>
    <mergeCell ref="C1919:G1919"/>
    <mergeCell ref="L1916:M1918"/>
    <mergeCell ref="N1918:O1918"/>
    <mergeCell ref="C1920:G1920"/>
    <mergeCell ref="K1896:L1896"/>
    <mergeCell ref="C1922:G1922"/>
    <mergeCell ref="C2197:G2197"/>
    <mergeCell ref="F2179:H2179"/>
    <mergeCell ref="C2178:E2183"/>
    <mergeCell ref="C2193:G2193"/>
    <mergeCell ref="C2192:G2192"/>
    <mergeCell ref="C2195:G2195"/>
    <mergeCell ref="C2129:D2129"/>
    <mergeCell ref="N2132:O2132"/>
    <mergeCell ref="C2135:E2135"/>
    <mergeCell ref="B2147:Q2147"/>
    <mergeCell ref="R2147:R2184"/>
    <mergeCell ref="P2540:Q2540"/>
    <mergeCell ref="I2549:K2549"/>
    <mergeCell ref="M2549:O2549"/>
    <mergeCell ref="I2543:Q2543"/>
    <mergeCell ref="N2541:Q2541"/>
    <mergeCell ref="N2542:O2542"/>
    <mergeCell ref="I2545:Q2545"/>
    <mergeCell ref="B2538:C2539"/>
    <mergeCell ref="I2507:Q2507"/>
    <mergeCell ref="F2491:H2491"/>
    <mergeCell ref="N2490:Q2490"/>
    <mergeCell ref="C2508:G2508"/>
    <mergeCell ref="M2510:O2510"/>
    <mergeCell ref="D2538:Q2538"/>
    <mergeCell ref="D2539:Q2539"/>
    <mergeCell ref="C2540:H2542"/>
    <mergeCell ref="I2540:K2542"/>
    <mergeCell ref="C2544:G2544"/>
    <mergeCell ref="N2540:O2540"/>
    <mergeCell ref="P2542:Q2542"/>
    <mergeCell ref="C2529:E2534"/>
    <mergeCell ref="I2544:Q2544"/>
    <mergeCell ref="C2547:G2547"/>
    <mergeCell ref="N2529:Q2529"/>
    <mergeCell ref="C2545:G2545"/>
    <mergeCell ref="I2548:Q2548"/>
    <mergeCell ref="J2491:Q2493"/>
    <mergeCell ref="B2537:Q2537"/>
    <mergeCell ref="I2510:K2510"/>
    <mergeCell ref="F2495:I2495"/>
    <mergeCell ref="I2509:Q2509"/>
    <mergeCell ref="C2509:G2509"/>
    <mergeCell ref="B2540:B2542"/>
    <mergeCell ref="B2498:Q2498"/>
    <mergeCell ref="K2248:L2248"/>
    <mergeCell ref="A2303:A2339"/>
    <mergeCell ref="D2499:Q2499"/>
    <mergeCell ref="D2500:Q2500"/>
    <mergeCell ref="C2548:G2548"/>
    <mergeCell ref="J2529:M2529"/>
    <mergeCell ref="I2546:Q2546"/>
    <mergeCell ref="C2543:G2543"/>
    <mergeCell ref="F2529:H2529"/>
    <mergeCell ref="K1818:L1818"/>
    <mergeCell ref="D1836:Q1836"/>
    <mergeCell ref="F1832:I1832"/>
    <mergeCell ref="J1831:Q1832"/>
    <mergeCell ref="F1831:H1831"/>
    <mergeCell ref="N1822:Q1822"/>
    <mergeCell ref="I1843:Q1843"/>
    <mergeCell ref="Q1847:Q1849"/>
    <mergeCell ref="F1863:H1863"/>
    <mergeCell ref="C1883:G1883"/>
    <mergeCell ref="C1882:G1882"/>
    <mergeCell ref="C1881:G1881"/>
    <mergeCell ref="C1880:G1880"/>
    <mergeCell ref="C1864:E1864"/>
    <mergeCell ref="C1853:D1853"/>
    <mergeCell ref="D1875:Q1875"/>
    <mergeCell ref="B1875:C1876"/>
    <mergeCell ref="I1877:K1879"/>
    <mergeCell ref="C1863:E1863"/>
    <mergeCell ref="C1885:G1885"/>
    <mergeCell ref="I1885:Q1885"/>
    <mergeCell ref="I2000:Q2000"/>
    <mergeCell ref="C2011:D2011"/>
    <mergeCell ref="C1994:H1996"/>
    <mergeCell ref="K2014:L2014"/>
    <mergeCell ref="I2039:Q2039"/>
    <mergeCell ref="C2022:E2027"/>
    <mergeCell ref="B2033:B2035"/>
    <mergeCell ref="M2014:N2014"/>
    <mergeCell ref="C2013:E2014"/>
    <mergeCell ref="I2033:K2035"/>
    <mergeCell ref="F2016:H2017"/>
    <mergeCell ref="J2182:Q2183"/>
    <mergeCell ref="F2175:H2175"/>
    <mergeCell ref="C2177:E2177"/>
    <mergeCell ref="N2177:Q2177"/>
    <mergeCell ref="N2189:O2189"/>
    <mergeCell ref="P2189:Q2189"/>
    <mergeCell ref="F2214:H2214"/>
    <mergeCell ref="N2210:O2210"/>
    <mergeCell ref="C2211:E2212"/>
    <mergeCell ref="A2225:A2261"/>
    <mergeCell ref="P2579:Q2579"/>
    <mergeCell ref="F2612:I2612"/>
    <mergeCell ref="C2606:E2606"/>
    <mergeCell ref="B2655:C2656"/>
    <mergeCell ref="I2623:Q2623"/>
    <mergeCell ref="L2618:M2620"/>
    <mergeCell ref="B2652:Q2652"/>
    <mergeCell ref="C2646:E2651"/>
    <mergeCell ref="C2663:G2663"/>
    <mergeCell ref="I2625:Q2625"/>
    <mergeCell ref="N2620:O2620"/>
    <mergeCell ref="F2250:H2251"/>
    <mergeCell ref="M2247:N2247"/>
    <mergeCell ref="P2249:Q2249"/>
    <mergeCell ref="C2247:E2248"/>
    <mergeCell ref="A2342:A2378"/>
    <mergeCell ref="M2248:N2248"/>
    <mergeCell ref="K2247:L2247"/>
    <mergeCell ref="A2381:A2417"/>
    <mergeCell ref="A2420:A2456"/>
    <mergeCell ref="A2419:R2419"/>
    <mergeCell ref="N2250:O2250"/>
    <mergeCell ref="C2254:E2254"/>
    <mergeCell ref="R2381:R2418"/>
    <mergeCell ref="O2248:P2248"/>
    <mergeCell ref="J2252:M2252"/>
    <mergeCell ref="F2247:H2247"/>
    <mergeCell ref="C2252:E2252"/>
    <mergeCell ref="P2250:Q2250"/>
    <mergeCell ref="K2209:L2209"/>
    <mergeCell ref="C2246:D2246"/>
    <mergeCell ref="J2253:Q2253"/>
    <mergeCell ref="J2254:M2254"/>
    <mergeCell ref="B2613:Q2613"/>
    <mergeCell ref="J2606:M2606"/>
    <mergeCell ref="N2618:O2618"/>
    <mergeCell ref="P2618:Q2618"/>
    <mergeCell ref="N2619:Q2619"/>
    <mergeCell ref="F2610:H2610"/>
    <mergeCell ref="M2627:O2627"/>
    <mergeCell ref="P2620:Q2620"/>
    <mergeCell ref="I2657:K2659"/>
    <mergeCell ref="I2663:Q2663"/>
    <mergeCell ref="I2664:Q2664"/>
    <mergeCell ref="I2665:Q2665"/>
    <mergeCell ref="D2656:Q2656"/>
    <mergeCell ref="I2661:Q2661"/>
    <mergeCell ref="C2657:H2659"/>
    <mergeCell ref="I2660:Q2660"/>
    <mergeCell ref="N2659:O2659"/>
    <mergeCell ref="P2659:Q2659"/>
    <mergeCell ref="C2624:G2624"/>
    <mergeCell ref="J2608:Q2610"/>
    <mergeCell ref="J2607:M2607"/>
    <mergeCell ref="C2625:G2625"/>
    <mergeCell ref="C2626:G2626"/>
    <mergeCell ref="C2662:G2662"/>
    <mergeCell ref="P2657:Q2657"/>
    <mergeCell ref="N2658:Q2658"/>
    <mergeCell ref="N2657:O2657"/>
    <mergeCell ref="C2660:G2660"/>
    <mergeCell ref="M2666:O2666"/>
    <mergeCell ref="I2666:K2666"/>
    <mergeCell ref="F2183:I2183"/>
    <mergeCell ref="P2198:P2199"/>
    <mergeCell ref="I2197:Q2197"/>
    <mergeCell ref="H2198:H2199"/>
    <mergeCell ref="R2264:R2301"/>
    <mergeCell ref="I2247:J2247"/>
    <mergeCell ref="F2254:H2254"/>
    <mergeCell ref="N2249:O2249"/>
    <mergeCell ref="N2251:Q2251"/>
    <mergeCell ref="C2249:I2249"/>
    <mergeCell ref="A2263:R2263"/>
    <mergeCell ref="N2568:Q2568"/>
    <mergeCell ref="I2585:Q2585"/>
    <mergeCell ref="C2568:E2573"/>
    <mergeCell ref="C2584:G2584"/>
    <mergeCell ref="I2584:Q2584"/>
    <mergeCell ref="N2606:Q2606"/>
    <mergeCell ref="F2648:H2648"/>
    <mergeCell ref="N2645:Q2645"/>
    <mergeCell ref="J2645:M2645"/>
    <mergeCell ref="F2645:H2645"/>
    <mergeCell ref="J2646:M2646"/>
    <mergeCell ref="N2646:Q2646"/>
    <mergeCell ref="F2647:H2647"/>
    <mergeCell ref="B2574:Q2574"/>
    <mergeCell ref="F2609:H2609"/>
    <mergeCell ref="C2645:E2645"/>
    <mergeCell ref="I2626:Q2626"/>
    <mergeCell ref="F2608:H2608"/>
    <mergeCell ref="F2646:H2646"/>
    <mergeCell ref="N2489:Q2489"/>
    <mergeCell ref="F2530:H2530"/>
    <mergeCell ref="C2507:G2507"/>
    <mergeCell ref="J2530:Q2532"/>
    <mergeCell ref="B2577:C2578"/>
    <mergeCell ref="J2568:M2568"/>
    <mergeCell ref="J2572:Q2573"/>
    <mergeCell ref="C2582:G2582"/>
    <mergeCell ref="I2582:Q2582"/>
    <mergeCell ref="C2583:G2583"/>
    <mergeCell ref="I2583:Q2583"/>
    <mergeCell ref="J2569:Q2571"/>
    <mergeCell ref="C2586:G2586"/>
    <mergeCell ref="I2586:Q2586"/>
    <mergeCell ref="F2571:H2571"/>
    <mergeCell ref="F2573:I2573"/>
    <mergeCell ref="C2585:G2585"/>
    <mergeCell ref="I2587:Q2587"/>
    <mergeCell ref="L2540:M2542"/>
    <mergeCell ref="D2577:Q2577"/>
    <mergeCell ref="B2579:B2581"/>
    <mergeCell ref="F2611:H2611"/>
    <mergeCell ref="P2581:Q2581"/>
    <mergeCell ref="I2579:K2581"/>
    <mergeCell ref="I2588:K2588"/>
    <mergeCell ref="M2588:O2588"/>
    <mergeCell ref="L2579:M2581"/>
    <mergeCell ref="B2615:Q2615"/>
    <mergeCell ref="N2579:O2579"/>
    <mergeCell ref="B2616:C2617"/>
    <mergeCell ref="D2616:Q2616"/>
    <mergeCell ref="D2617:Q2617"/>
    <mergeCell ref="B2618:B2620"/>
    <mergeCell ref="C2618:H2620"/>
    <mergeCell ref="C2587:G2587"/>
    <mergeCell ref="D2578:Q2578"/>
    <mergeCell ref="F2569:H2569"/>
    <mergeCell ref="J2611:Q2612"/>
    <mergeCell ref="B2654:Q2654"/>
    <mergeCell ref="C2665:G2665"/>
    <mergeCell ref="L2657:M2659"/>
    <mergeCell ref="I2662:Q2662"/>
    <mergeCell ref="C2607:E2612"/>
    <mergeCell ref="N2607:Q2607"/>
    <mergeCell ref="F2606:H2606"/>
    <mergeCell ref="C2621:G2621"/>
    <mergeCell ref="I2621:Q2621"/>
    <mergeCell ref="C2622:G2622"/>
    <mergeCell ref="C2623:G2623"/>
    <mergeCell ref="I2622:Q2622"/>
    <mergeCell ref="C2664:G2664"/>
    <mergeCell ref="B2657:B2659"/>
    <mergeCell ref="I2627:K2627"/>
    <mergeCell ref="D2655:Q2655"/>
    <mergeCell ref="C2661:G2661"/>
    <mergeCell ref="F2607:H2607"/>
    <mergeCell ref="I2624:Q2624"/>
    <mergeCell ref="F2649:H2649"/>
    <mergeCell ref="F2650:H2650"/>
    <mergeCell ref="J2650:Q2651"/>
    <mergeCell ref="F2651:I2651"/>
    <mergeCell ref="J2647:Q2649"/>
    <mergeCell ref="C1891:D1891"/>
    <mergeCell ref="N1898:O1898"/>
    <mergeCell ref="F1941:H1941"/>
    <mergeCell ref="J1987:Q1988"/>
    <mergeCell ref="J1939:M1939"/>
    <mergeCell ref="C1962:G1962"/>
    <mergeCell ref="B1955:B1957"/>
    <mergeCell ref="L1964:L1965"/>
    <mergeCell ref="C1966:D1966"/>
    <mergeCell ref="C1967:D1967"/>
    <mergeCell ref="C1964:D1965"/>
    <mergeCell ref="B1989:Q1989"/>
    <mergeCell ref="J1982:M1982"/>
    <mergeCell ref="I1961:Q1961"/>
    <mergeCell ref="F1988:I1988"/>
    <mergeCell ref="C1982:E1982"/>
    <mergeCell ref="P1964:P1965"/>
    <mergeCell ref="C1983:E1988"/>
    <mergeCell ref="N1982:Q1982"/>
    <mergeCell ref="N1983:Q1983"/>
    <mergeCell ref="F1986:H1986"/>
    <mergeCell ref="F1984:H1984"/>
    <mergeCell ref="F1985:H1985"/>
    <mergeCell ref="J1983:M1983"/>
    <mergeCell ref="F1982:H1982"/>
    <mergeCell ref="F1987:H1987"/>
    <mergeCell ref="J1984:Q1986"/>
    <mergeCell ref="F1983:H1983"/>
    <mergeCell ref="P2003:P2004"/>
    <mergeCell ref="F2018:H2018"/>
    <mergeCell ref="C2010:D2010"/>
    <mergeCell ref="C2021:E2021"/>
    <mergeCell ref="F2021:H2021"/>
    <mergeCell ref="J2021:M2021"/>
    <mergeCell ref="N2021:Q2021"/>
    <mergeCell ref="N2022:Q2022"/>
    <mergeCell ref="C2061:E2066"/>
    <mergeCell ref="L2072:M2074"/>
    <mergeCell ref="J2062:Q2064"/>
    <mergeCell ref="F2060:H2060"/>
    <mergeCell ref="B2067:Q2067"/>
    <mergeCell ref="O2053:P2053"/>
    <mergeCell ref="C2060:E2060"/>
    <mergeCell ref="N2054:O2054"/>
    <mergeCell ref="F2065:H2065"/>
    <mergeCell ref="M2013:N2013"/>
    <mergeCell ref="B2031:C2032"/>
    <mergeCell ref="N2061:Q2061"/>
    <mergeCell ref="F2081:F2082"/>
    <mergeCell ref="J2061:M2061"/>
    <mergeCell ref="P2081:P2082"/>
    <mergeCell ref="P2072:Q2072"/>
    <mergeCell ref="C2083:D2083"/>
    <mergeCell ref="C2084:D2084"/>
    <mergeCell ref="F2063:H2063"/>
    <mergeCell ref="C2036:G2036"/>
    <mergeCell ref="P2054:Q2054"/>
    <mergeCell ref="Q2081:Q2083"/>
    <mergeCell ref="C2099:E2099"/>
    <mergeCell ref="F2100:H2100"/>
    <mergeCell ref="C2100:E2105"/>
    <mergeCell ref="F2091:H2091"/>
    <mergeCell ref="N2100:Q2100"/>
    <mergeCell ref="F2099:H2099"/>
    <mergeCell ref="L2120:L2121"/>
    <mergeCell ref="P2113:Q2113"/>
    <mergeCell ref="N2111:O2111"/>
    <mergeCell ref="F2101:H2101"/>
    <mergeCell ref="N2099:Q2099"/>
    <mergeCell ref="J2099:M2099"/>
    <mergeCell ref="J2100:M2100"/>
    <mergeCell ref="M2092:N2092"/>
    <mergeCell ref="J2101:Q2103"/>
    <mergeCell ref="Q2120:Q2122"/>
    <mergeCell ref="P2120:P2121"/>
    <mergeCell ref="L2111:M2113"/>
    <mergeCell ref="N2112:Q2112"/>
    <mergeCell ref="N2113:O2113"/>
    <mergeCell ref="M2120:O2120"/>
    <mergeCell ref="P2111:Q2111"/>
    <mergeCell ref="C2122:D2122"/>
    <mergeCell ref="C2123:D2123"/>
    <mergeCell ref="I2120:K2120"/>
    <mergeCell ref="H2120:H2121"/>
    <mergeCell ref="G2120:G2121"/>
    <mergeCell ref="F2120:F2121"/>
    <mergeCell ref="E2120:E2121"/>
    <mergeCell ref="C2120:D2121"/>
    <mergeCell ref="O2092:P2092"/>
    <mergeCell ref="F2103:H2103"/>
    <mergeCell ref="K2091:L2091"/>
    <mergeCell ref="J2104:Q2105"/>
    <mergeCell ref="B2106:Q2106"/>
    <mergeCell ref="I2038:Q2038"/>
    <mergeCell ref="F2064:H2064"/>
    <mergeCell ref="C2054:I2054"/>
    <mergeCell ref="N2072:O2072"/>
    <mergeCell ref="I2091:J2091"/>
    <mergeCell ref="G2081:G2082"/>
    <mergeCell ref="O2091:P2091"/>
    <mergeCell ref="F2061:H2061"/>
    <mergeCell ref="N2073:Q2073"/>
    <mergeCell ref="N2074:O2074"/>
    <mergeCell ref="J2060:M2060"/>
    <mergeCell ref="C2081:D2082"/>
    <mergeCell ref="J2054:M2054"/>
    <mergeCell ref="F2062:H2062"/>
    <mergeCell ref="J2065:Q2066"/>
    <mergeCell ref="C2051:D2051"/>
    <mergeCell ref="N2060:Q2060"/>
    <mergeCell ref="F2066:I2066"/>
    <mergeCell ref="E2081:E2082"/>
    <mergeCell ref="P2074:Q2074"/>
    <mergeCell ref="I2081:K2081"/>
    <mergeCell ref="H2081:H2082"/>
    <mergeCell ref="L2081:L2082"/>
    <mergeCell ref="M2081:O2081"/>
    <mergeCell ref="C2091:E2092"/>
    <mergeCell ref="F2104:H2104"/>
    <mergeCell ref="M2091:N2091"/>
    <mergeCell ref="F2102:H2102"/>
    <mergeCell ref="I2092:J2092"/>
    <mergeCell ref="K2092:L2092"/>
    <mergeCell ref="F2092:H2092"/>
    <mergeCell ref="F2105:I2105"/>
    <mergeCell ref="I2118:Q2118"/>
    <mergeCell ref="I2111:K2113"/>
    <mergeCell ref="C2116:G2116"/>
    <mergeCell ref="I2115:Q2115"/>
    <mergeCell ref="C2115:G2115"/>
    <mergeCell ref="I2114:Q2114"/>
    <mergeCell ref="I2116:Q2116"/>
    <mergeCell ref="B2184:Q2184"/>
    <mergeCell ref="F2174:H2174"/>
    <mergeCell ref="J2533:Q2534"/>
    <mergeCell ref="I2504:Q2504"/>
    <mergeCell ref="P2501:Q2501"/>
    <mergeCell ref="P2503:Q2503"/>
    <mergeCell ref="N2502:Q2502"/>
    <mergeCell ref="I2506:Q2506"/>
    <mergeCell ref="I2505:Q2505"/>
    <mergeCell ref="O2247:P2247"/>
    <mergeCell ref="B2501:B2503"/>
    <mergeCell ref="F2532:H2532"/>
    <mergeCell ref="C2504:G2504"/>
    <mergeCell ref="F2490:H2490"/>
    <mergeCell ref="C2528:E2528"/>
    <mergeCell ref="F2528:H2528"/>
    <mergeCell ref="J2528:M2528"/>
    <mergeCell ref="F2489:H2489"/>
    <mergeCell ref="N2528:Q2528"/>
    <mergeCell ref="R2420:R2457"/>
    <mergeCell ref="F2252:H2252"/>
    <mergeCell ref="J2251:M2251"/>
    <mergeCell ref="R2342:R2379"/>
    <mergeCell ref="R2303:R2340"/>
    <mergeCell ref="N2252:Q2252"/>
    <mergeCell ref="A2458:R2458"/>
    <mergeCell ref="R2459:R2496"/>
    <mergeCell ref="I2248:J2248"/>
    <mergeCell ref="C2489:E2489"/>
    <mergeCell ref="I2501:K2503"/>
    <mergeCell ref="J2490:M2490"/>
    <mergeCell ref="C2505:G2505"/>
    <mergeCell ref="L2501:M2503"/>
    <mergeCell ref="N2501:O2501"/>
    <mergeCell ref="N2503:O2503"/>
    <mergeCell ref="B2535:Q2535"/>
    <mergeCell ref="C2490:E2495"/>
    <mergeCell ref="F2531:H2531"/>
    <mergeCell ref="F2493:H2493"/>
    <mergeCell ref="F2492:H2492"/>
    <mergeCell ref="F2494:H2494"/>
    <mergeCell ref="C2506:G2506"/>
    <mergeCell ref="F2533:H2533"/>
    <mergeCell ref="F2534:I2534"/>
    <mergeCell ref="A2459:A2495"/>
    <mergeCell ref="J2489:M2489"/>
    <mergeCell ref="J2097:Q2097"/>
    <mergeCell ref="C2086:D2086"/>
    <mergeCell ref="N2093:O2093"/>
    <mergeCell ref="C2093:I2093"/>
    <mergeCell ref="C2096:E2096"/>
    <mergeCell ref="C2132:I2132"/>
    <mergeCell ref="M2159:O2159"/>
    <mergeCell ref="C2167:D2167"/>
    <mergeCell ref="L2159:L2160"/>
    <mergeCell ref="C2166:D2166"/>
    <mergeCell ref="C2165:D2165"/>
    <mergeCell ref="N2135:Q2135"/>
    <mergeCell ref="C2133:E2134"/>
    <mergeCell ref="O2131:P2131"/>
    <mergeCell ref="C2136:E2136"/>
    <mergeCell ref="J2133:M2133"/>
    <mergeCell ref="F2133:H2134"/>
    <mergeCell ref="A2146:R2146"/>
    <mergeCell ref="P2159:P2160"/>
    <mergeCell ref="J2134:M2134"/>
    <mergeCell ref="C2168:D2168"/>
    <mergeCell ref="Q2159:Q2161"/>
    <mergeCell ref="F2177:H2177"/>
    <mergeCell ref="I2196:Q2196"/>
    <mergeCell ref="F2180:H2180"/>
    <mergeCell ref="J2178:M2178"/>
    <mergeCell ref="E2198:E2199"/>
    <mergeCell ref="C2216:E2216"/>
    <mergeCell ref="B2225:Q2225"/>
    <mergeCell ref="C2217:E2222"/>
    <mergeCell ref="B2228:B2230"/>
    <mergeCell ref="J2212:M2212"/>
    <mergeCell ref="D2227:Q2227"/>
    <mergeCell ref="C2208:E2209"/>
    <mergeCell ref="C2228:H2230"/>
    <mergeCell ref="B2223:Q2223"/>
    <mergeCell ref="F2219:H2219"/>
    <mergeCell ref="C2234:G2234"/>
    <mergeCell ref="C2235:G2235"/>
    <mergeCell ref="C2236:G2236"/>
    <mergeCell ref="C2213:E2213"/>
    <mergeCell ref="I2198:K2198"/>
    <mergeCell ref="N2212:Q2212"/>
    <mergeCell ref="J2215:M2215"/>
    <mergeCell ref="F2216:H2216"/>
    <mergeCell ref="I2234:Q2234"/>
    <mergeCell ref="F2218:H2218"/>
    <mergeCell ref="N2217:Q2217"/>
    <mergeCell ref="I2232:Q2232"/>
    <mergeCell ref="I2233:Q2233"/>
    <mergeCell ref="N2216:Q2216"/>
    <mergeCell ref="F2221:H2221"/>
    <mergeCell ref="J2221:Q2222"/>
    <mergeCell ref="F2220:H2220"/>
    <mergeCell ref="C2231:G2231"/>
    <mergeCell ref="C2232:G2232"/>
    <mergeCell ref="C2233:G2233"/>
    <mergeCell ref="D2226:Q2226"/>
    <mergeCell ref="P2230:Q2230"/>
    <mergeCell ref="N2230:O2230"/>
    <mergeCell ref="N2229:Q2229"/>
    <mergeCell ref="N2228:O2228"/>
    <mergeCell ref="L2228:M2230"/>
    <mergeCell ref="M2237:O2237"/>
    <mergeCell ref="I2237:K2237"/>
    <mergeCell ref="P2211:Q2211"/>
    <mergeCell ref="B2226:C2227"/>
    <mergeCell ref="I2228:K2230"/>
    <mergeCell ref="I2235:Q2235"/>
    <mergeCell ref="F2217:H2217"/>
    <mergeCell ref="J2218:Q2220"/>
    <mergeCell ref="J2217:M2217"/>
    <mergeCell ref="F2222:I2222"/>
    <mergeCell ref="I2236:Q2236"/>
    <mergeCell ref="J2216:M2216"/>
    <mergeCell ref="P2228:Q2228"/>
    <mergeCell ref="I2231:Q2231"/>
    <mergeCell ref="C1896:E1897"/>
    <mergeCell ref="I1922:Q1922"/>
    <mergeCell ref="I1919:Q1919"/>
    <mergeCell ref="I1920:Q1920"/>
    <mergeCell ref="I1921:Q1921"/>
    <mergeCell ref="D1993:Q1993"/>
    <mergeCell ref="I1960:Q1960"/>
    <mergeCell ref="I1964:K1964"/>
    <mergeCell ref="I1962:Q1962"/>
    <mergeCell ref="G1964:G1965"/>
    <mergeCell ref="H1964:H1965"/>
    <mergeCell ref="F1964:F1965"/>
    <mergeCell ref="B1994:B1996"/>
    <mergeCell ref="I1958:Q1958"/>
    <mergeCell ref="C2001:G2001"/>
    <mergeCell ref="I2080:Q2080"/>
    <mergeCell ref="F2096:H2096"/>
    <mergeCell ref="C2090:D2090"/>
    <mergeCell ref="N2134:Q2134"/>
    <mergeCell ref="C2126:D2126"/>
    <mergeCell ref="J2137:M2137"/>
    <mergeCell ref="F2027:I2027"/>
    <mergeCell ref="C2039:G2039"/>
    <mergeCell ref="P2033:Q2033"/>
    <mergeCell ref="C2078:G2078"/>
    <mergeCell ref="N2095:Q2095"/>
    <mergeCell ref="C2087:D2087"/>
    <mergeCell ref="C2089:D2089"/>
    <mergeCell ref="C2097:E2097"/>
    <mergeCell ref="I2072:K2074"/>
    <mergeCell ref="F2097:H2097"/>
    <mergeCell ref="C2098:E2098"/>
    <mergeCell ref="F2098:H2098"/>
    <mergeCell ref="J2098:M2098"/>
    <mergeCell ref="J2095:M2095"/>
    <mergeCell ref="C2049:D2049"/>
    <mergeCell ref="D2070:Q2070"/>
    <mergeCell ref="B2069:Q2069"/>
    <mergeCell ref="N2173:Q2173"/>
    <mergeCell ref="E2159:E2160"/>
    <mergeCell ref="C2176:E2176"/>
    <mergeCell ref="C2215:E2215"/>
    <mergeCell ref="L2198:L2199"/>
    <mergeCell ref="J2214:Q2214"/>
    <mergeCell ref="J2176:M2176"/>
    <mergeCell ref="C2172:E2173"/>
    <mergeCell ref="O2170:P2170"/>
    <mergeCell ref="A2185:R2185"/>
    <mergeCell ref="J2132:M2132"/>
    <mergeCell ref="C2163:D2163"/>
    <mergeCell ref="C2125:D2125"/>
    <mergeCell ref="P2172:Q2172"/>
    <mergeCell ref="K2169:L2169"/>
    <mergeCell ref="I2170:J2170"/>
    <mergeCell ref="R2186:R2223"/>
    <mergeCell ref="N2174:Q2174"/>
    <mergeCell ref="G2159:G2160"/>
    <mergeCell ref="C2171:I2171"/>
    <mergeCell ref="C2164:D2164"/>
    <mergeCell ref="F2137:H2137"/>
    <mergeCell ref="F2159:F2160"/>
    <mergeCell ref="C2161:D2161"/>
    <mergeCell ref="H2159:H2160"/>
    <mergeCell ref="I2159:K2159"/>
    <mergeCell ref="J2175:Q2175"/>
    <mergeCell ref="C2162:D2162"/>
    <mergeCell ref="P2171:Q2171"/>
    <mergeCell ref="F2172:H2173"/>
    <mergeCell ref="F2169:H2169"/>
    <mergeCell ref="J2172:M2172"/>
    <mergeCell ref="O2169:P2169"/>
    <mergeCell ref="F2170:H2170"/>
    <mergeCell ref="I2169:J2169"/>
    <mergeCell ref="N2171:O2171"/>
    <mergeCell ref="M2170:N2170"/>
    <mergeCell ref="K2170:L2170"/>
    <mergeCell ref="J2171:M2171"/>
    <mergeCell ref="M2169:N2169"/>
    <mergeCell ref="A2186:A2222"/>
    <mergeCell ref="C2206:D2206"/>
    <mergeCell ref="C2174:E2174"/>
    <mergeCell ref="C2194:G2194"/>
    <mergeCell ref="C2204:D2204"/>
    <mergeCell ref="C2203:D2203"/>
    <mergeCell ref="C2202:D2202"/>
    <mergeCell ref="C2196:G2196"/>
    <mergeCell ref="C2207:D2207"/>
    <mergeCell ref="C2159:D2160"/>
    <mergeCell ref="J2173:M2173"/>
    <mergeCell ref="F2182:H2182"/>
    <mergeCell ref="F2178:H2178"/>
    <mergeCell ref="M2198:O2198"/>
    <mergeCell ref="I2194:Q2194"/>
    <mergeCell ref="I2193:Q2193"/>
    <mergeCell ref="I2195:Q2195"/>
    <mergeCell ref="C2579:H2581"/>
    <mergeCell ref="B2576:Q2576"/>
    <mergeCell ref="F2572:H2572"/>
    <mergeCell ref="F2570:H2570"/>
    <mergeCell ref="C2567:E2567"/>
    <mergeCell ref="F2567:H2567"/>
    <mergeCell ref="J2567:M2567"/>
    <mergeCell ref="N2567:Q2567"/>
    <mergeCell ref="F2568:H2568"/>
    <mergeCell ref="N2580:Q2580"/>
    <mergeCell ref="N2581:O2581"/>
    <mergeCell ref="I2618:K2620"/>
    <mergeCell ref="J2249:M2249"/>
    <mergeCell ref="A2380:R2380"/>
    <mergeCell ref="A2341:R2341"/>
    <mergeCell ref="A2302:R2302"/>
    <mergeCell ref="A2264:A2300"/>
    <mergeCell ref="C2250:E2251"/>
    <mergeCell ref="F2253:H2253"/>
    <mergeCell ref="I2508:Q2508"/>
    <mergeCell ref="C2546:G2546"/>
    <mergeCell ref="I2547:Q2547"/>
    <mergeCell ref="J2250:M2250"/>
    <mergeCell ref="B2499:C2500"/>
    <mergeCell ref="C2501:H2503"/>
    <mergeCell ref="F2248:H2248"/>
    <mergeCell ref="J2494:Q2495"/>
    <mergeCell ref="B2496:Q2496"/>
    <mergeCell ref="O921:P921"/>
    <mergeCell ref="F924:H925"/>
    <mergeCell ref="C921:E922"/>
    <mergeCell ref="N941:O941"/>
    <mergeCell ref="F968:H968"/>
    <mergeCell ref="P989:P990"/>
    <mergeCell ref="C991:D991"/>
    <mergeCell ref="I984:Q984"/>
    <mergeCell ref="C992:D992"/>
    <mergeCell ref="C984:G984"/>
    <mergeCell ref="M1000:N1000"/>
    <mergeCell ref="Q989:Q991"/>
    <mergeCell ref="K1000:L1000"/>
    <mergeCell ref="I1000:J1000"/>
    <mergeCell ref="F1000:H1000"/>
    <mergeCell ref="C999:E1000"/>
    <mergeCell ref="N1043:Q1043"/>
    <mergeCell ref="N1042:Q1042"/>
    <mergeCell ref="L989:L990"/>
    <mergeCell ref="C1043:E1043"/>
    <mergeCell ref="Q1028:Q1030"/>
    <mergeCell ref="C1069:D1069"/>
    <mergeCell ref="C1070:D1070"/>
    <mergeCell ref="J1042:M1042"/>
    <mergeCell ref="C1030:D1030"/>
    <mergeCell ref="Q1067:Q1069"/>
    <mergeCell ref="F1043:H1043"/>
    <mergeCell ref="C1031:D1031"/>
    <mergeCell ref="J1043:M1043"/>
    <mergeCell ref="F1197:H1198"/>
    <mergeCell ref="K1194:L1194"/>
    <mergeCell ref="J1196:M1196"/>
    <mergeCell ref="I1195:J1195"/>
    <mergeCell ref="C1163:E1163"/>
    <mergeCell ref="P1184:P1185"/>
    <mergeCell ref="C1187:D1187"/>
    <mergeCell ref="N1199:Q1199"/>
    <mergeCell ref="E1184:E1185"/>
    <mergeCell ref="F1184:F1185"/>
    <mergeCell ref="G1184:G1185"/>
    <mergeCell ref="H1184:H1185"/>
    <mergeCell ref="I1184:K1184"/>
    <mergeCell ref="Q1184:Q1186"/>
    <mergeCell ref="O1195:P1195"/>
    <mergeCell ref="I1175:K1177"/>
    <mergeCell ref="N1163:Q1163"/>
    <mergeCell ref="F1162:H1162"/>
    <mergeCell ref="C1154:D1154"/>
    <mergeCell ref="J1122:Q1122"/>
    <mergeCell ref="C1109:D1109"/>
    <mergeCell ref="C1149:D1149"/>
    <mergeCell ref="J1160:M1160"/>
    <mergeCell ref="C1161:E1161"/>
    <mergeCell ref="F1160:H1160"/>
    <mergeCell ref="C1151:D1151"/>
    <mergeCell ref="C1160:E1160"/>
    <mergeCell ref="B1173:C1174"/>
    <mergeCell ref="B1175:B1177"/>
    <mergeCell ref="J1084:M1084"/>
    <mergeCell ref="C1113:D1113"/>
    <mergeCell ref="C1073:D1073"/>
    <mergeCell ref="J1161:Q1161"/>
    <mergeCell ref="C1148:D1148"/>
    <mergeCell ref="C1162:E1162"/>
    <mergeCell ref="N1159:Q1159"/>
    <mergeCell ref="C1110:D1110"/>
    <mergeCell ref="J1121:M1121"/>
    <mergeCell ref="F1123:H1123"/>
    <mergeCell ref="J1118:M1118"/>
    <mergeCell ref="N1118:O1118"/>
    <mergeCell ref="R1133:R1170"/>
    <mergeCell ref="H1301:H1302"/>
    <mergeCell ref="P1314:Q1314"/>
    <mergeCell ref="C1314:E1315"/>
    <mergeCell ref="P1333:Q1333"/>
    <mergeCell ref="N1319:Q1319"/>
    <mergeCell ref="F1325:I1325"/>
    <mergeCell ref="N1320:Q1320"/>
    <mergeCell ref="C1335:G1335"/>
    <mergeCell ref="F1321:H1321"/>
    <mergeCell ref="F1322:H1322"/>
    <mergeCell ref="F1323:H1323"/>
    <mergeCell ref="I1334:Q1334"/>
    <mergeCell ref="I1336:Q1336"/>
    <mergeCell ref="O1389:P1389"/>
    <mergeCell ref="F1402:H1402"/>
    <mergeCell ref="C1422:D1422"/>
    <mergeCell ref="N1432:Q1432"/>
    <mergeCell ref="J1435:M1435"/>
    <mergeCell ref="N1393:Q1393"/>
    <mergeCell ref="C1384:D1384"/>
    <mergeCell ref="L1379:L1380"/>
    <mergeCell ref="J1392:M1392"/>
    <mergeCell ref="I1416:Q1416"/>
    <mergeCell ref="F1403:I1403"/>
    <mergeCell ref="P1418:P1419"/>
    <mergeCell ref="J1391:M1391"/>
    <mergeCell ref="C1409:H1411"/>
    <mergeCell ref="I1390:J1390"/>
    <mergeCell ref="B1407:C1408"/>
    <mergeCell ref="I1409:K1411"/>
    <mergeCell ref="F1392:H1393"/>
    <mergeCell ref="C1418:D1419"/>
    <mergeCell ref="C1415:G1415"/>
    <mergeCell ref="K1389:L1389"/>
    <mergeCell ref="B1409:B1411"/>
    <mergeCell ref="C1416:G1416"/>
    <mergeCell ref="C1417:G1417"/>
    <mergeCell ref="C1420:D1420"/>
    <mergeCell ref="C1421:D1421"/>
    <mergeCell ref="N1397:Q1397"/>
    <mergeCell ref="F1418:F1419"/>
    <mergeCell ref="E1418:E1419"/>
    <mergeCell ref="I1417:Q1417"/>
    <mergeCell ref="Q1418:Q1420"/>
    <mergeCell ref="I1418:K1418"/>
    <mergeCell ref="H1418:H1419"/>
    <mergeCell ref="L1418:L1419"/>
    <mergeCell ref="M1418:O1418"/>
    <mergeCell ref="I1415:Q1415"/>
    <mergeCell ref="G1418:G1419"/>
    <mergeCell ref="C1670:E1670"/>
    <mergeCell ref="J1706:M1706"/>
    <mergeCell ref="J1704:M1704"/>
    <mergeCell ref="O1701:P1701"/>
    <mergeCell ref="F1702:H1702"/>
    <mergeCell ref="B1718:Q1718"/>
    <mergeCell ref="C1701:E1702"/>
    <mergeCell ref="J1703:M1703"/>
    <mergeCell ref="M1702:N1702"/>
    <mergeCell ref="B1719:C1720"/>
    <mergeCell ref="B1721:B1723"/>
    <mergeCell ref="C1721:H1723"/>
    <mergeCell ref="I1721:K1723"/>
    <mergeCell ref="C1823:E1823"/>
    <mergeCell ref="C1806:G1806"/>
    <mergeCell ref="G1808:G1809"/>
    <mergeCell ref="F1808:F1809"/>
    <mergeCell ref="E1808:E1809"/>
    <mergeCell ref="C1808:D1809"/>
    <mergeCell ref="C1810:D1810"/>
    <mergeCell ref="E1769:E1770"/>
    <mergeCell ref="N1787:Q1787"/>
    <mergeCell ref="C1782:E1783"/>
    <mergeCell ref="I1802:Q1802"/>
    <mergeCell ref="I1803:Q1803"/>
    <mergeCell ref="I1804:Q1804"/>
    <mergeCell ref="F1769:F1770"/>
    <mergeCell ref="N1799:O1799"/>
    <mergeCell ref="C1787:E1787"/>
    <mergeCell ref="L1799:M1801"/>
    <mergeCell ref="C1772:D1772"/>
    <mergeCell ref="I1805:Q1805"/>
    <mergeCell ref="I1807:Q1807"/>
    <mergeCell ref="F1788:H1788"/>
    <mergeCell ref="M1808:O1808"/>
    <mergeCell ref="P1801:Q1801"/>
    <mergeCell ref="L1808:L1809"/>
    <mergeCell ref="J1787:M1787"/>
    <mergeCell ref="I1808:K1808"/>
    <mergeCell ref="C1807:G1807"/>
    <mergeCell ref="C1769:D1770"/>
    <mergeCell ref="F1787:H1787"/>
    <mergeCell ref="H1808:H1809"/>
    <mergeCell ref="J2059:M2059"/>
    <mergeCell ref="C2079:G2079"/>
    <mergeCell ref="C2055:E2056"/>
    <mergeCell ref="B2072:B2074"/>
    <mergeCell ref="C2075:G2075"/>
    <mergeCell ref="C2076:G2076"/>
    <mergeCell ref="C2077:G2077"/>
    <mergeCell ref="C2040:G2040"/>
    <mergeCell ref="F2022:H2022"/>
    <mergeCell ref="I2036:Q2036"/>
    <mergeCell ref="C2057:E2057"/>
    <mergeCell ref="I2077:Q2077"/>
    <mergeCell ref="C2080:G2080"/>
    <mergeCell ref="I2075:Q2075"/>
    <mergeCell ref="C2085:D2085"/>
    <mergeCell ref="J2096:M2096"/>
    <mergeCell ref="P2093:Q2093"/>
    <mergeCell ref="J2136:Q2136"/>
    <mergeCell ref="C2124:D2124"/>
    <mergeCell ref="C2127:D2127"/>
    <mergeCell ref="N2133:O2133"/>
    <mergeCell ref="P2132:Q2132"/>
    <mergeCell ref="C2130:E2131"/>
    <mergeCell ref="M2131:N2131"/>
    <mergeCell ref="K2131:L2131"/>
    <mergeCell ref="I2131:J2131"/>
    <mergeCell ref="I2130:J2130"/>
    <mergeCell ref="M2130:N2130"/>
    <mergeCell ref="A2147:A2183"/>
    <mergeCell ref="J2135:M2135"/>
    <mergeCell ref="F2130:H2130"/>
    <mergeCell ref="O2130:P2130"/>
    <mergeCell ref="P2133:Q2133"/>
    <mergeCell ref="F2131:H2131"/>
    <mergeCell ref="K2130:L2130"/>
    <mergeCell ref="I2153:Q2153"/>
    <mergeCell ref="N2138:Q2138"/>
    <mergeCell ref="N2152:O2152"/>
    <mergeCell ref="N2151:Q2151"/>
    <mergeCell ref="P2150:Q2150"/>
    <mergeCell ref="N2150:O2150"/>
    <mergeCell ref="L2150:M2152"/>
    <mergeCell ref="C2117:G2117"/>
    <mergeCell ref="N2094:O2094"/>
    <mergeCell ref="D2110:Q2110"/>
    <mergeCell ref="B2111:B2113"/>
    <mergeCell ref="C2139:E2144"/>
    <mergeCell ref="N2139:Q2139"/>
    <mergeCell ref="J2138:M2138"/>
    <mergeCell ref="C2153:G2153"/>
    <mergeCell ref="C2154:G2154"/>
    <mergeCell ref="C2155:G2155"/>
    <mergeCell ref="F2139:H2139"/>
    <mergeCell ref="P2152:Q2152"/>
    <mergeCell ref="I2119:Q2119"/>
    <mergeCell ref="F2144:I2144"/>
    <mergeCell ref="D2109:Q2109"/>
    <mergeCell ref="F2143:H2143"/>
    <mergeCell ref="J2143:Q2144"/>
    <mergeCell ref="L2033:M2035"/>
    <mergeCell ref="F2058:H2058"/>
    <mergeCell ref="J2058:Q2058"/>
    <mergeCell ref="C2050:D2050"/>
    <mergeCell ref="P2094:Q2094"/>
    <mergeCell ref="B2108:Q2108"/>
    <mergeCell ref="F2094:H2095"/>
    <mergeCell ref="J2094:M2094"/>
    <mergeCell ref="J2093:M2093"/>
    <mergeCell ref="C2094:E2095"/>
    <mergeCell ref="C2047:D2047"/>
    <mergeCell ref="J2057:M2057"/>
    <mergeCell ref="C2058:E2058"/>
    <mergeCell ref="B2070:C2071"/>
    <mergeCell ref="N2096:Q2096"/>
    <mergeCell ref="C2118:G2118"/>
    <mergeCell ref="B2109:C2110"/>
    <mergeCell ref="F2057:H2057"/>
    <mergeCell ref="I2076:Q2076"/>
    <mergeCell ref="C2088:D2088"/>
    <mergeCell ref="C2119:G2119"/>
    <mergeCell ref="D2148:Q2148"/>
    <mergeCell ref="I2150:K2152"/>
    <mergeCell ref="B2150:B2152"/>
    <mergeCell ref="C2137:E2137"/>
    <mergeCell ref="I2156:Q2156"/>
    <mergeCell ref="C2157:G2157"/>
    <mergeCell ref="C2156:G2156"/>
    <mergeCell ref="C2150:H2152"/>
    <mergeCell ref="D2149:Q2149"/>
    <mergeCell ref="C2158:G2158"/>
    <mergeCell ref="I2158:Q2158"/>
    <mergeCell ref="I2157:Q2157"/>
    <mergeCell ref="F2136:H2136"/>
    <mergeCell ref="B2148:C2149"/>
    <mergeCell ref="D2071:Q2071"/>
    <mergeCell ref="F2055:H2056"/>
    <mergeCell ref="C2072:H2074"/>
    <mergeCell ref="I2078:Q2078"/>
    <mergeCell ref="I2079:Q2079"/>
    <mergeCell ref="F2138:H2138"/>
    <mergeCell ref="J2140:Q2142"/>
    <mergeCell ref="F2140:H2140"/>
    <mergeCell ref="F2141:H2141"/>
    <mergeCell ref="J2139:M2139"/>
    <mergeCell ref="F2142:H2142"/>
    <mergeCell ref="I2154:Q2154"/>
    <mergeCell ref="I2155:Q2155"/>
    <mergeCell ref="B2145:Q2145"/>
    <mergeCell ref="C2114:G2114"/>
    <mergeCell ref="C2138:E2138"/>
    <mergeCell ref="J2022:M2022"/>
    <mergeCell ref="C2038:G2038"/>
    <mergeCell ref="I2037:Q2037"/>
    <mergeCell ref="C2048:D2048"/>
    <mergeCell ref="N2056:Q2056"/>
    <mergeCell ref="C2059:E2059"/>
    <mergeCell ref="C2033:H2035"/>
    <mergeCell ref="P2042:P2043"/>
    <mergeCell ref="N2034:Q2034"/>
    <mergeCell ref="L2042:L2043"/>
    <mergeCell ref="N2035:O2035"/>
    <mergeCell ref="P2035:Q2035"/>
    <mergeCell ref="C2044:D2044"/>
    <mergeCell ref="C2045:D2045"/>
    <mergeCell ref="Q2042:Q2044"/>
    <mergeCell ref="C2037:G2037"/>
    <mergeCell ref="N2033:O2033"/>
    <mergeCell ref="C2042:D2043"/>
    <mergeCell ref="E2042:E2043"/>
    <mergeCell ref="F2042:F2043"/>
    <mergeCell ref="G2042:G2043"/>
    <mergeCell ref="H2042:H2043"/>
    <mergeCell ref="N2057:Q2057"/>
    <mergeCell ref="F2052:H2052"/>
    <mergeCell ref="A2068:R2068"/>
    <mergeCell ref="A2107:R2107"/>
    <mergeCell ref="C2052:E2053"/>
    <mergeCell ref="N2055:O2055"/>
    <mergeCell ref="O2052:P2052"/>
    <mergeCell ref="P2055:Q2055"/>
    <mergeCell ref="F2053:H2053"/>
    <mergeCell ref="K2052:L2052"/>
    <mergeCell ref="R2069:R2106"/>
    <mergeCell ref="I2052:J2052"/>
    <mergeCell ref="J2055:M2055"/>
    <mergeCell ref="M2053:N2053"/>
    <mergeCell ref="K2053:L2053"/>
    <mergeCell ref="I2053:J2053"/>
    <mergeCell ref="M2052:N2052"/>
    <mergeCell ref="A2069:A2105"/>
    <mergeCell ref="A2108:A2144"/>
    <mergeCell ref="L1925:L1926"/>
    <mergeCell ref="C1955:H1957"/>
    <mergeCell ref="J1942:M1942"/>
    <mergeCell ref="L1994:M1996"/>
    <mergeCell ref="C1999:G1999"/>
    <mergeCell ref="I2001:Q2001"/>
    <mergeCell ref="D1992:Q1992"/>
    <mergeCell ref="I2002:Q2002"/>
    <mergeCell ref="C1997:G1997"/>
    <mergeCell ref="E1964:E1965"/>
    <mergeCell ref="I1959:Q1959"/>
    <mergeCell ref="Q1964:Q1966"/>
    <mergeCell ref="B1991:Q1991"/>
    <mergeCell ref="B1992:C1993"/>
    <mergeCell ref="Q2003:Q2005"/>
    <mergeCell ref="C2009:D2009"/>
    <mergeCell ref="C2002:G2002"/>
    <mergeCell ref="O2014:P2014"/>
    <mergeCell ref="C2015:I2015"/>
    <mergeCell ref="J2015:M2015"/>
    <mergeCell ref="N2015:O2015"/>
    <mergeCell ref="P2015:Q2015"/>
    <mergeCell ref="I2040:Q2040"/>
    <mergeCell ref="F2023:H2023"/>
    <mergeCell ref="C2041:G2041"/>
    <mergeCell ref="I2041:Q2041"/>
    <mergeCell ref="M2042:O2042"/>
    <mergeCell ref="I2042:K2042"/>
    <mergeCell ref="J2018:M2018"/>
    <mergeCell ref="F2013:H2013"/>
    <mergeCell ref="C2016:E2017"/>
    <mergeCell ref="P2016:Q2016"/>
    <mergeCell ref="B2030:Q2030"/>
    <mergeCell ref="D2031:Q2031"/>
    <mergeCell ref="D2032:Q2032"/>
    <mergeCell ref="B2028:Q2028"/>
    <mergeCell ref="L1955:M1957"/>
    <mergeCell ref="F1942:H1942"/>
    <mergeCell ref="C1963:G1963"/>
    <mergeCell ref="N1957:O1957"/>
    <mergeCell ref="C1968:D1968"/>
    <mergeCell ref="M1964:O1964"/>
    <mergeCell ref="O2013:P2013"/>
    <mergeCell ref="J2016:M2016"/>
    <mergeCell ref="F2014:H2014"/>
    <mergeCell ref="I2014:J2014"/>
    <mergeCell ref="I2013:J2013"/>
    <mergeCell ref="K2013:L2013"/>
    <mergeCell ref="C2018:E2018"/>
    <mergeCell ref="L2003:L2004"/>
    <mergeCell ref="N2017:Q2017"/>
    <mergeCell ref="C2012:D2012"/>
    <mergeCell ref="H2003:H2004"/>
    <mergeCell ref="C2019:E2019"/>
    <mergeCell ref="F2019:H2019"/>
    <mergeCell ref="J2019:Q2019"/>
    <mergeCell ref="C1942:E1942"/>
    <mergeCell ref="I1963:Q1963"/>
    <mergeCell ref="M2003:O2003"/>
    <mergeCell ref="F2020:H2020"/>
    <mergeCell ref="C2005:D2005"/>
    <mergeCell ref="P1994:Q1994"/>
    <mergeCell ref="C1998:G1998"/>
    <mergeCell ref="I1999:Q1999"/>
    <mergeCell ref="I1998:Q1998"/>
    <mergeCell ref="I1997:Q1997"/>
    <mergeCell ref="I1994:K1996"/>
    <mergeCell ref="N1996:O1996"/>
    <mergeCell ref="P1996:Q1996"/>
    <mergeCell ref="C2000:G2000"/>
    <mergeCell ref="N1994:O1994"/>
    <mergeCell ref="N1995:Q1995"/>
    <mergeCell ref="C2020:E2020"/>
    <mergeCell ref="G2003:G2004"/>
    <mergeCell ref="C2003:D2004"/>
    <mergeCell ref="E2003:E2004"/>
    <mergeCell ref="F2003:F2004"/>
    <mergeCell ref="C2006:D2006"/>
    <mergeCell ref="J2020:M2020"/>
    <mergeCell ref="C1941:E1941"/>
    <mergeCell ref="I1955:K1957"/>
    <mergeCell ref="C1961:G1961"/>
    <mergeCell ref="C1960:G1960"/>
    <mergeCell ref="C1959:G1959"/>
    <mergeCell ref="C1958:G1958"/>
    <mergeCell ref="N1956:Q1956"/>
    <mergeCell ref="P1957:Q1957"/>
    <mergeCell ref="N2018:Q2018"/>
    <mergeCell ref="C2008:D2008"/>
    <mergeCell ref="I2003:K2003"/>
    <mergeCell ref="C2007:D2007"/>
    <mergeCell ref="N2016:O2016"/>
    <mergeCell ref="J2017:M2017"/>
    <mergeCell ref="F2024:H2024"/>
    <mergeCell ref="F2025:H2025"/>
    <mergeCell ref="F2026:H2026"/>
    <mergeCell ref="J2026:Q2027"/>
    <mergeCell ref="J2023:Q2025"/>
    <mergeCell ref="C2046:D2046"/>
    <mergeCell ref="J2056:M2056"/>
    <mergeCell ref="F2059:H2059"/>
    <mergeCell ref="R2108:R2145"/>
    <mergeCell ref="F461:H461"/>
    <mergeCell ref="I480:Q480"/>
    <mergeCell ref="L482:L483"/>
    <mergeCell ref="M493:N493"/>
    <mergeCell ref="C512:H514"/>
    <mergeCell ref="I492:J492"/>
    <mergeCell ref="I512:K514"/>
    <mergeCell ref="I493:J493"/>
    <mergeCell ref="I518:Q518"/>
    <mergeCell ref="I519:Q519"/>
    <mergeCell ref="I520:Q520"/>
    <mergeCell ref="O492:P492"/>
    <mergeCell ref="B510:C511"/>
    <mergeCell ref="N808:Q808"/>
    <mergeCell ref="C790:G790"/>
    <mergeCell ref="I788:Q788"/>
    <mergeCell ref="F809:H809"/>
    <mergeCell ref="C809:E809"/>
    <mergeCell ref="J808:M808"/>
    <mergeCell ref="C721:D721"/>
    <mergeCell ref="J769:M769"/>
    <mergeCell ref="C1217:G1217"/>
    <mergeCell ref="P1214:Q1214"/>
    <mergeCell ref="C1203:E1208"/>
    <mergeCell ref="K1234:L1234"/>
    <mergeCell ref="C1261:G1261"/>
    <mergeCell ref="M1262:O1262"/>
    <mergeCell ref="O1233:P1233"/>
    <mergeCell ref="B1251:C1252"/>
    <mergeCell ref="F1283:H1283"/>
    <mergeCell ref="M1301:O1301"/>
    <mergeCell ref="E1301:E1302"/>
    <mergeCell ref="F1320:H1320"/>
    <mergeCell ref="I1338:Q1338"/>
    <mergeCell ref="C1346:D1346"/>
    <mergeCell ref="B1326:Q1326"/>
    <mergeCell ref="C1311:E1312"/>
    <mergeCell ref="I1337:Q1337"/>
    <mergeCell ref="C1348:D1348"/>
    <mergeCell ref="C1347:D1347"/>
    <mergeCell ref="C1344:D1344"/>
    <mergeCell ref="I1339:Q1339"/>
    <mergeCell ref="C1356:E1356"/>
    <mergeCell ref="F1356:H1356"/>
    <mergeCell ref="C1345:D1345"/>
    <mergeCell ref="C1338:G1338"/>
    <mergeCell ref="C1357:E1357"/>
    <mergeCell ref="C1339:G1339"/>
    <mergeCell ref="J1356:Q1356"/>
    <mergeCell ref="C1349:D1349"/>
    <mergeCell ref="F1357:H1357"/>
    <mergeCell ref="J1357:M1357"/>
    <mergeCell ref="P1275:Q1275"/>
    <mergeCell ref="C1268:D1268"/>
    <mergeCell ref="C1277:E1277"/>
    <mergeCell ref="J1275:M1275"/>
    <mergeCell ref="C1270:D1270"/>
    <mergeCell ref="C1271:D1271"/>
    <mergeCell ref="N1215:Q1215"/>
    <mergeCell ref="C1223:D1224"/>
    <mergeCell ref="C1241:E1241"/>
    <mergeCell ref="F1241:H1241"/>
    <mergeCell ref="J1277:M1277"/>
    <mergeCell ref="C1256:G1256"/>
    <mergeCell ref="N1277:Q1277"/>
    <mergeCell ref="O1273:P1273"/>
    <mergeCell ref="J1274:M1274"/>
    <mergeCell ref="N1274:O1274"/>
    <mergeCell ref="P1274:Q1274"/>
    <mergeCell ref="N1315:Q1315"/>
    <mergeCell ref="F1301:F1302"/>
    <mergeCell ref="C1316:E1316"/>
    <mergeCell ref="O1078:P1078"/>
    <mergeCell ref="C1083:E1083"/>
    <mergeCell ref="N1082:Q1082"/>
    <mergeCell ref="N1080:O1080"/>
    <mergeCell ref="F1080:H1081"/>
    <mergeCell ref="J1080:M1080"/>
    <mergeCell ref="C1080:E1081"/>
    <mergeCell ref="R1094:R1131"/>
    <mergeCell ref="J1002:M1002"/>
    <mergeCell ref="C1037:D1037"/>
    <mergeCell ref="F1044:H1044"/>
    <mergeCell ref="J1044:Q1044"/>
    <mergeCell ref="C1082:E1082"/>
    <mergeCell ref="M1077:N1077"/>
    <mergeCell ref="J1045:M1045"/>
    <mergeCell ref="C1071:D1071"/>
    <mergeCell ref="C1032:D1032"/>
    <mergeCell ref="C1075:D1075"/>
    <mergeCell ref="C1045:E1045"/>
    <mergeCell ref="C1035:D1035"/>
    <mergeCell ref="C1033:D1033"/>
    <mergeCell ref="C1084:E1084"/>
    <mergeCell ref="A1094:A1130"/>
    <mergeCell ref="N1079:O1079"/>
    <mergeCell ref="C1077:E1078"/>
    <mergeCell ref="F1078:H1078"/>
    <mergeCell ref="F1077:H1077"/>
    <mergeCell ref="I1077:J1077"/>
    <mergeCell ref="K1077:L1077"/>
    <mergeCell ref="K1078:L1078"/>
    <mergeCell ref="M1078:N1078"/>
    <mergeCell ref="C1076:D1076"/>
    <mergeCell ref="O1077:P1077"/>
    <mergeCell ref="I1078:J1078"/>
    <mergeCell ref="A1093:R1093"/>
    <mergeCell ref="P1080:Q1080"/>
    <mergeCell ref="C1191:D1191"/>
    <mergeCell ref="F1208:I1208"/>
    <mergeCell ref="P1196:Q1196"/>
    <mergeCell ref="C1226:D1226"/>
    <mergeCell ref="P1216:Q1216"/>
    <mergeCell ref="L1214:M1216"/>
    <mergeCell ref="K1740:L1740"/>
    <mergeCell ref="A1912:R1912"/>
    <mergeCell ref="A1873:R1873"/>
    <mergeCell ref="A1834:R1834"/>
    <mergeCell ref="A1795:R1795"/>
    <mergeCell ref="A1756:R1756"/>
    <mergeCell ref="F1743:H1744"/>
    <mergeCell ref="C1733:D1733"/>
    <mergeCell ref="M1730:O1730"/>
    <mergeCell ref="C1746:E1746"/>
    <mergeCell ref="F1746:H1746"/>
    <mergeCell ref="J1746:Q1746"/>
    <mergeCell ref="M1740:N1740"/>
    <mergeCell ref="A1757:A1793"/>
    <mergeCell ref="F1740:H1740"/>
    <mergeCell ref="I1741:J1741"/>
    <mergeCell ref="K1741:L1741"/>
    <mergeCell ref="F1741:H1741"/>
    <mergeCell ref="B1835:Q1835"/>
    <mergeCell ref="B1874:Q1874"/>
    <mergeCell ref="N1745:Q1745"/>
    <mergeCell ref="E1730:E1731"/>
    <mergeCell ref="H1730:H1731"/>
    <mergeCell ref="G1730:G1731"/>
    <mergeCell ref="F1730:F1731"/>
    <mergeCell ref="I1730:K1730"/>
    <mergeCell ref="P1730:P1731"/>
    <mergeCell ref="O1741:P1741"/>
    <mergeCell ref="C1730:D1731"/>
    <mergeCell ref="N1744:Q1744"/>
    <mergeCell ref="C1740:E1741"/>
    <mergeCell ref="J1743:M1743"/>
    <mergeCell ref="F1745:H1745"/>
    <mergeCell ref="P1743:Q1743"/>
    <mergeCell ref="R1757:R1794"/>
    <mergeCell ref="A1796:A1832"/>
    <mergeCell ref="M1741:N1741"/>
    <mergeCell ref="I1740:J1740"/>
    <mergeCell ref="A1951:R1951"/>
    <mergeCell ref="N1742:O1742"/>
    <mergeCell ref="C1651:G1651"/>
    <mergeCell ref="J1666:M1666"/>
    <mergeCell ref="Q1652:Q1654"/>
    <mergeCell ref="P1704:Q1704"/>
    <mergeCell ref="F1701:H1701"/>
    <mergeCell ref="C1704:E1705"/>
    <mergeCell ref="O1702:P1702"/>
    <mergeCell ref="F1672:H1672"/>
    <mergeCell ref="C1706:E1706"/>
    <mergeCell ref="P1703:Q1703"/>
    <mergeCell ref="J1742:M1742"/>
    <mergeCell ref="B1913:Q1913"/>
    <mergeCell ref="R1913:R1950"/>
    <mergeCell ref="R1835:R1872"/>
    <mergeCell ref="R1796:R1833"/>
    <mergeCell ref="C1747:E1747"/>
    <mergeCell ref="P1721:Q1721"/>
    <mergeCell ref="C1736:D1736"/>
    <mergeCell ref="C1735:D1735"/>
    <mergeCell ref="N1721:O1721"/>
    <mergeCell ref="N1723:O1723"/>
    <mergeCell ref="I1726:Q1726"/>
    <mergeCell ref="C1738:D1738"/>
    <mergeCell ref="C1739:D1739"/>
    <mergeCell ref="B1952:Q1952"/>
    <mergeCell ref="N1743:O1743"/>
    <mergeCell ref="R1874:R1911"/>
    <mergeCell ref="R1952:R1989"/>
    <mergeCell ref="F1676:I1676"/>
    <mergeCell ref="J1705:M1705"/>
    <mergeCell ref="C1703:I1703"/>
    <mergeCell ref="F1712:H1712"/>
    <mergeCell ref="I1724:Q1724"/>
    <mergeCell ref="C1726:G1726"/>
    <mergeCell ref="I1728:Q1728"/>
    <mergeCell ref="F1710:H1710"/>
    <mergeCell ref="C1728:G1728"/>
    <mergeCell ref="C1729:G1729"/>
    <mergeCell ref="I1729:Q1729"/>
    <mergeCell ref="P1664:Q1664"/>
    <mergeCell ref="H1652:H1653"/>
    <mergeCell ref="C1657:D1657"/>
    <mergeCell ref="F1667:H1667"/>
    <mergeCell ref="F1671:H1671"/>
    <mergeCell ref="C1698:D1698"/>
    <mergeCell ref="G1691:G1692"/>
    <mergeCell ref="H1691:H1692"/>
    <mergeCell ref="C1707:E1707"/>
    <mergeCell ref="F1707:H1707"/>
    <mergeCell ref="C1708:E1708"/>
    <mergeCell ref="F1708:H1708"/>
    <mergeCell ref="F1675:H1675"/>
    <mergeCell ref="L1691:L1692"/>
    <mergeCell ref="N1684:O1684"/>
    <mergeCell ref="N1683:Q1683"/>
    <mergeCell ref="I1691:K1691"/>
    <mergeCell ref="J1707:Q1707"/>
    <mergeCell ref="J1708:M1708"/>
    <mergeCell ref="J1664:M1664"/>
    <mergeCell ref="C1697:D1697"/>
    <mergeCell ref="K1662:L1662"/>
    <mergeCell ref="F1673:H1673"/>
    <mergeCell ref="J1672:Q1674"/>
    <mergeCell ref="C1695:D1695"/>
    <mergeCell ref="J1671:M1671"/>
    <mergeCell ref="F1662:H1662"/>
    <mergeCell ref="N1703:O1703"/>
    <mergeCell ref="I1701:J1701"/>
    <mergeCell ref="K1702:L1702"/>
    <mergeCell ref="I1702:J1702"/>
    <mergeCell ref="K1701:L1701"/>
    <mergeCell ref="M1701:N1701"/>
    <mergeCell ref="D1719:Q1719"/>
    <mergeCell ref="D1720:Q1720"/>
    <mergeCell ref="P1742:Q1742"/>
    <mergeCell ref="J1747:M1747"/>
    <mergeCell ref="C1743:E1744"/>
    <mergeCell ref="O1311:P1311"/>
    <mergeCell ref="F1324:H1324"/>
    <mergeCell ref="C1319:E1319"/>
    <mergeCell ref="N1331:O1331"/>
    <mergeCell ref="F1355:H1355"/>
    <mergeCell ref="C1343:D1343"/>
    <mergeCell ref="N1355:Q1355"/>
    <mergeCell ref="Q1340:Q1342"/>
    <mergeCell ref="F1362:H1362"/>
    <mergeCell ref="C1355:E1355"/>
    <mergeCell ref="J1363:Q1364"/>
    <mergeCell ref="N1354:Q1354"/>
    <mergeCell ref="F1360:H1360"/>
    <mergeCell ref="J1360:Q1362"/>
    <mergeCell ref="F1364:I1364"/>
    <mergeCell ref="J1354:M1354"/>
    <mergeCell ref="C1358:E1358"/>
    <mergeCell ref="C1359:E1364"/>
    <mergeCell ref="C1373:G1373"/>
    <mergeCell ref="F1363:H1363"/>
    <mergeCell ref="N1358:Q1358"/>
    <mergeCell ref="J1355:M1355"/>
    <mergeCell ref="F1361:H1361"/>
    <mergeCell ref="N1359:Q1359"/>
    <mergeCell ref="J1358:M1358"/>
    <mergeCell ref="F1358:H1358"/>
    <mergeCell ref="F1359:H1359"/>
    <mergeCell ref="J1359:M1359"/>
    <mergeCell ref="I1373:Q1373"/>
    <mergeCell ref="C1398:E1403"/>
    <mergeCell ref="J1397:M1397"/>
    <mergeCell ref="J1402:Q1403"/>
    <mergeCell ref="C1412:G1412"/>
    <mergeCell ref="L1448:M1450"/>
    <mergeCell ref="F1437:H1437"/>
    <mergeCell ref="N1436:Q1436"/>
    <mergeCell ref="M1457:O1457"/>
    <mergeCell ref="I1457:K1457"/>
    <mergeCell ref="B1443:Q1443"/>
    <mergeCell ref="C1433:E1433"/>
    <mergeCell ref="C1436:E1436"/>
    <mergeCell ref="F1399:H1399"/>
    <mergeCell ref="N1410:Q1410"/>
    <mergeCell ref="L1409:M1411"/>
    <mergeCell ref="N1398:Q1398"/>
    <mergeCell ref="J1433:M1433"/>
    <mergeCell ref="F1428:H1428"/>
    <mergeCell ref="C1431:E1432"/>
    <mergeCell ref="O1429:P1429"/>
    <mergeCell ref="B1445:Q1445"/>
    <mergeCell ref="I1451:Q1451"/>
    <mergeCell ref="I1452:Q1452"/>
    <mergeCell ref="C1428:E1429"/>
    <mergeCell ref="C1452:G1452"/>
    <mergeCell ref="M1429:N1429"/>
    <mergeCell ref="B1448:B1450"/>
    <mergeCell ref="C1451:G1451"/>
    <mergeCell ref="P1457:P1458"/>
    <mergeCell ref="P1409:Q1409"/>
    <mergeCell ref="F1434:H1434"/>
    <mergeCell ref="C1426:D1426"/>
    <mergeCell ref="M1428:N1428"/>
    <mergeCell ref="E1457:E1458"/>
    <mergeCell ref="B1446:C1447"/>
    <mergeCell ref="C1457:D1458"/>
    <mergeCell ref="F1431:H1432"/>
    <mergeCell ref="L1457:L1458"/>
    <mergeCell ref="H1457:H1458"/>
    <mergeCell ref="G1457:G1458"/>
    <mergeCell ref="F1457:F1458"/>
    <mergeCell ref="F1470:H1471"/>
    <mergeCell ref="I1491:Q1491"/>
    <mergeCell ref="J1512:Q1512"/>
    <mergeCell ref="I1530:Q1530"/>
    <mergeCell ref="I1492:Q1492"/>
    <mergeCell ref="C1515:E1520"/>
    <mergeCell ref="C1530:G1530"/>
    <mergeCell ref="C1699:D1699"/>
    <mergeCell ref="F1691:F1692"/>
    <mergeCell ref="E1691:E1692"/>
    <mergeCell ref="C1691:D1692"/>
    <mergeCell ref="C1694:D1694"/>
    <mergeCell ref="C1693:D1693"/>
    <mergeCell ref="C1696:D1696"/>
    <mergeCell ref="E1652:E1653"/>
    <mergeCell ref="N1664:O1664"/>
    <mergeCell ref="C1665:E1666"/>
    <mergeCell ref="J1667:M1667"/>
    <mergeCell ref="O1663:P1663"/>
    <mergeCell ref="M1691:O1691"/>
    <mergeCell ref="J1670:M1670"/>
    <mergeCell ref="P1684:Q1684"/>
    <mergeCell ref="L1682:M1684"/>
    <mergeCell ref="P1682:Q1682"/>
    <mergeCell ref="P1691:P1692"/>
    <mergeCell ref="Q1691:Q1693"/>
    <mergeCell ref="I1649:Q1649"/>
    <mergeCell ref="O1623:P1623"/>
    <mergeCell ref="D1641:Q1641"/>
    <mergeCell ref="I1648:Q1648"/>
    <mergeCell ref="F1670:H1670"/>
    <mergeCell ref="N1682:O1682"/>
    <mergeCell ref="N1670:Q1670"/>
    <mergeCell ref="N1671:Q1671"/>
    <mergeCell ref="J1665:M1665"/>
    <mergeCell ref="P1665:Q1665"/>
    <mergeCell ref="F1674:H1674"/>
    <mergeCell ref="I1662:J1662"/>
    <mergeCell ref="J1675:Q1676"/>
    <mergeCell ref="B1677:Q1677"/>
    <mergeCell ref="P1430:Q1430"/>
    <mergeCell ref="C1448:H1450"/>
    <mergeCell ref="J1431:M1431"/>
    <mergeCell ref="N1431:O1431"/>
    <mergeCell ref="F1433:H1433"/>
    <mergeCell ref="J1432:M1432"/>
    <mergeCell ref="C1455:G1455"/>
    <mergeCell ref="C1456:G1456"/>
    <mergeCell ref="C1423:D1423"/>
    <mergeCell ref="J1398:M1398"/>
    <mergeCell ref="P1411:Q1411"/>
    <mergeCell ref="F1429:H1429"/>
    <mergeCell ref="I1454:Q1454"/>
    <mergeCell ref="K1428:L1428"/>
    <mergeCell ref="J1399:Q1401"/>
    <mergeCell ref="C1425:D1425"/>
    <mergeCell ref="C1424:D1424"/>
    <mergeCell ref="N1433:Q1433"/>
    <mergeCell ref="C1435:E1435"/>
    <mergeCell ref="D1446:Q1446"/>
    <mergeCell ref="J1430:M1430"/>
    <mergeCell ref="D1447:Q1447"/>
    <mergeCell ref="C1453:G1453"/>
    <mergeCell ref="C1454:G1454"/>
    <mergeCell ref="P1431:Q1431"/>
    <mergeCell ref="C1430:I1430"/>
    <mergeCell ref="I1455:Q1455"/>
    <mergeCell ref="I1429:J1429"/>
    <mergeCell ref="I1428:J1428"/>
    <mergeCell ref="I1448:K1450"/>
    <mergeCell ref="K1429:L1429"/>
    <mergeCell ref="O1428:P1428"/>
    <mergeCell ref="I1456:Q1456"/>
    <mergeCell ref="I1453:Q1453"/>
    <mergeCell ref="F1520:I1520"/>
    <mergeCell ref="N1488:Q1488"/>
    <mergeCell ref="N1487:O1487"/>
    <mergeCell ref="P1489:Q1489"/>
    <mergeCell ref="L1487:M1489"/>
    <mergeCell ref="C1583:D1583"/>
    <mergeCell ref="I1573:Q1573"/>
    <mergeCell ref="C1571:G1571"/>
    <mergeCell ref="B1601:Q1601"/>
    <mergeCell ref="B1602:C1603"/>
    <mergeCell ref="B1604:B1606"/>
    <mergeCell ref="H1535:H1536"/>
    <mergeCell ref="D1563:Q1563"/>
    <mergeCell ref="B1565:B1567"/>
    <mergeCell ref="C1353:E1354"/>
    <mergeCell ref="L1331:M1333"/>
    <mergeCell ref="O1351:P1351"/>
    <mergeCell ref="C1385:D1385"/>
    <mergeCell ref="P1391:Q1391"/>
    <mergeCell ref="J1393:M1393"/>
    <mergeCell ref="M1379:O1379"/>
    <mergeCell ref="C1391:I1391"/>
    <mergeCell ref="J1394:M1394"/>
    <mergeCell ref="F1535:F1536"/>
    <mergeCell ref="P1526:Q1526"/>
    <mergeCell ref="Q1535:Q1537"/>
    <mergeCell ref="P1528:Q1528"/>
    <mergeCell ref="N1526:O1526"/>
    <mergeCell ref="L1526:M1528"/>
    <mergeCell ref="L1535:L1536"/>
    <mergeCell ref="J1477:Q1479"/>
    <mergeCell ref="I1529:Q1529"/>
    <mergeCell ref="I1531:Q1531"/>
    <mergeCell ref="J1515:M1515"/>
    <mergeCell ref="C1535:D1536"/>
    <mergeCell ref="C1529:G1529"/>
    <mergeCell ref="B1521:Q1521"/>
    <mergeCell ref="C1512:E1512"/>
    <mergeCell ref="C1514:E1514"/>
    <mergeCell ref="F1519:H1519"/>
    <mergeCell ref="F1518:H1518"/>
    <mergeCell ref="F1517:H1517"/>
    <mergeCell ref="I1467:J1467"/>
    <mergeCell ref="I1490:Q1490"/>
    <mergeCell ref="C1472:E1472"/>
    <mergeCell ref="P1496:P1497"/>
    <mergeCell ref="I1495:Q1495"/>
    <mergeCell ref="I1494:Q1494"/>
    <mergeCell ref="I1487:K1489"/>
    <mergeCell ref="C1493:G1493"/>
    <mergeCell ref="C1465:D1465"/>
    <mergeCell ref="N1449:Q1449"/>
    <mergeCell ref="F1438:H1438"/>
    <mergeCell ref="C1467:E1468"/>
    <mergeCell ref="P1469:Q1469"/>
    <mergeCell ref="J1471:M1471"/>
    <mergeCell ref="C1469:I1469"/>
    <mergeCell ref="J1470:M1470"/>
    <mergeCell ref="D1485:Q1485"/>
    <mergeCell ref="D1486:Q1486"/>
    <mergeCell ref="I1493:Q1493"/>
    <mergeCell ref="C1461:D1461"/>
    <mergeCell ref="J1472:M1472"/>
    <mergeCell ref="O1468:P1468"/>
    <mergeCell ref="C1463:D1463"/>
    <mergeCell ref="N1469:O1469"/>
    <mergeCell ref="F1472:H1472"/>
    <mergeCell ref="B1487:B1489"/>
    <mergeCell ref="N1470:O1470"/>
    <mergeCell ref="F1468:H1468"/>
    <mergeCell ref="M1496:O1496"/>
    <mergeCell ref="C1494:G1494"/>
    <mergeCell ref="J1469:M1469"/>
    <mergeCell ref="I1468:J1468"/>
    <mergeCell ref="B1485:C1486"/>
    <mergeCell ref="C1495:G1495"/>
    <mergeCell ref="L1496:L1497"/>
    <mergeCell ref="C1498:D1498"/>
    <mergeCell ref="C1499:D1499"/>
    <mergeCell ref="Q1496:Q1498"/>
    <mergeCell ref="C1487:H1489"/>
    <mergeCell ref="M1468:N1468"/>
    <mergeCell ref="J1551:Q1551"/>
    <mergeCell ref="C1580:D1580"/>
    <mergeCell ref="P1625:Q1625"/>
    <mergeCell ref="F1626:H1627"/>
    <mergeCell ref="J1628:M1628"/>
    <mergeCell ref="J1626:M1626"/>
    <mergeCell ref="J1627:M1627"/>
    <mergeCell ref="J1625:M1625"/>
    <mergeCell ref="C1611:G1611"/>
    <mergeCell ref="F1629:H1629"/>
    <mergeCell ref="C1630:E1630"/>
    <mergeCell ref="C1620:D1620"/>
    <mergeCell ref="C1619:D1619"/>
    <mergeCell ref="C1622:D1622"/>
    <mergeCell ref="C1628:E1628"/>
    <mergeCell ref="F1628:H1628"/>
    <mergeCell ref="C1579:D1579"/>
    <mergeCell ref="I1610:Q1610"/>
    <mergeCell ref="C1612:G1612"/>
    <mergeCell ref="C1658:D1658"/>
    <mergeCell ref="M1652:O1652"/>
    <mergeCell ref="C1652:D1653"/>
    <mergeCell ref="C1655:D1655"/>
    <mergeCell ref="C1656:D1656"/>
    <mergeCell ref="C1654:D1654"/>
    <mergeCell ref="C1661:D1661"/>
    <mergeCell ref="P1652:P1653"/>
    <mergeCell ref="C1700:D1700"/>
    <mergeCell ref="J1714:Q1715"/>
    <mergeCell ref="C1737:D1737"/>
    <mergeCell ref="L1721:M1723"/>
    <mergeCell ref="Q1730:Q1732"/>
    <mergeCell ref="C1734:D1734"/>
    <mergeCell ref="N1722:Q1722"/>
    <mergeCell ref="F1713:H1713"/>
    <mergeCell ref="C1710:E1715"/>
    <mergeCell ref="I1725:Q1725"/>
    <mergeCell ref="N1704:O1704"/>
    <mergeCell ref="F1714:H1714"/>
    <mergeCell ref="C1709:E1709"/>
    <mergeCell ref="C1724:G1724"/>
    <mergeCell ref="I1727:Q1727"/>
    <mergeCell ref="F1711:H1711"/>
    <mergeCell ref="C1725:G1725"/>
    <mergeCell ref="J1709:M1709"/>
    <mergeCell ref="C1623:E1624"/>
    <mergeCell ref="P1643:Q1643"/>
    <mergeCell ref="L1643:M1645"/>
    <mergeCell ref="N1666:Q1666"/>
    <mergeCell ref="F1652:F1653"/>
    <mergeCell ref="C1667:E1667"/>
    <mergeCell ref="B1679:Q1679"/>
    <mergeCell ref="C1668:E1668"/>
    <mergeCell ref="I1652:K1652"/>
    <mergeCell ref="F1668:H1668"/>
    <mergeCell ref="J1668:Q1668"/>
    <mergeCell ref="C1669:E1669"/>
    <mergeCell ref="F1669:H1669"/>
    <mergeCell ref="J1669:M1669"/>
    <mergeCell ref="I1685:Q1685"/>
    <mergeCell ref="B1643:B1645"/>
    <mergeCell ref="L1652:L1653"/>
    <mergeCell ref="C1659:D1659"/>
    <mergeCell ref="B1680:C1681"/>
    <mergeCell ref="B1682:B1684"/>
    <mergeCell ref="C1685:G1685"/>
    <mergeCell ref="C3449:D3449"/>
    <mergeCell ref="N3458:O3458"/>
    <mergeCell ref="F3459:H3460"/>
    <mergeCell ref="C3501:E3501"/>
    <mergeCell ref="C3502:E3502"/>
    <mergeCell ref="C3495:E3496"/>
    <mergeCell ref="N3498:O3498"/>
    <mergeCell ref="P3497:Q3497"/>
    <mergeCell ref="F3500:H3500"/>
    <mergeCell ref="A3512:A3548"/>
    <mergeCell ref="A3551:A3587"/>
    <mergeCell ref="A3590:A3626"/>
    <mergeCell ref="A3629:A3665"/>
    <mergeCell ref="M3456:N3456"/>
    <mergeCell ref="F3498:H3499"/>
    <mergeCell ref="N3500:Q3500"/>
    <mergeCell ref="R3590:R3627"/>
    <mergeCell ref="R3629:R3666"/>
    <mergeCell ref="F3329:F3330"/>
    <mergeCell ref="J3344:M3344"/>
    <mergeCell ref="C3342:E3343"/>
    <mergeCell ref="N3341:O3341"/>
    <mergeCell ref="F3389:H3389"/>
    <mergeCell ref="F3390:H3390"/>
    <mergeCell ref="F3391:H3391"/>
    <mergeCell ref="F3392:I3392"/>
    <mergeCell ref="I3401:Q3401"/>
    <mergeCell ref="C3415:D3415"/>
    <mergeCell ref="O3418:P3418"/>
    <mergeCell ref="N3419:O3419"/>
    <mergeCell ref="F3429:H3429"/>
    <mergeCell ref="C3411:D3411"/>
    <mergeCell ref="J3427:Q3429"/>
    <mergeCell ref="F3430:H3430"/>
    <mergeCell ref="C3417:E3418"/>
    <mergeCell ref="C3412:D3412"/>
    <mergeCell ref="F3428:H3428"/>
    <mergeCell ref="C3414:D3414"/>
    <mergeCell ref="F3417:H3417"/>
    <mergeCell ref="F3427:H3427"/>
    <mergeCell ref="K3417:L3417"/>
    <mergeCell ref="B3437:B3439"/>
    <mergeCell ref="C3444:G3444"/>
    <mergeCell ref="C3344:E3344"/>
    <mergeCell ref="N3387:Q3387"/>
    <mergeCell ref="F3388:H3388"/>
    <mergeCell ref="C3404:G3404"/>
    <mergeCell ref="C3405:G3405"/>
    <mergeCell ref="C3406:G3406"/>
    <mergeCell ref="P3342:Q3342"/>
    <mergeCell ref="I3405:Q3405"/>
    <mergeCell ref="F3387:H3387"/>
    <mergeCell ref="M3418:N3418"/>
    <mergeCell ref="C3437:H3439"/>
    <mergeCell ref="B3435:C3436"/>
    <mergeCell ref="I3417:J3417"/>
    <mergeCell ref="F3431:I3431"/>
    <mergeCell ref="C3442:G3442"/>
    <mergeCell ref="N3438:Q3438"/>
    <mergeCell ref="C3456:E3457"/>
    <mergeCell ref="N3459:O3459"/>
    <mergeCell ref="F3461:H3461"/>
    <mergeCell ref="P3458:Q3458"/>
    <mergeCell ref="A3472:R3472"/>
    <mergeCell ref="C3451:D3451"/>
    <mergeCell ref="N3437:O3437"/>
    <mergeCell ref="Q3446:Q3448"/>
    <mergeCell ref="P3439:Q3439"/>
    <mergeCell ref="C3448:D3448"/>
    <mergeCell ref="N3460:Q3460"/>
    <mergeCell ref="C3458:I3458"/>
    <mergeCell ref="M3446:O3446"/>
    <mergeCell ref="O3456:P3456"/>
    <mergeCell ref="C3459:E3460"/>
    <mergeCell ref="M3457:N3457"/>
    <mergeCell ref="K3457:L3457"/>
    <mergeCell ref="I3457:J3457"/>
    <mergeCell ref="F3457:H3457"/>
    <mergeCell ref="R3473:R3510"/>
    <mergeCell ref="A3473:A3509"/>
    <mergeCell ref="O3457:P3457"/>
    <mergeCell ref="K3456:L3456"/>
    <mergeCell ref="J3497:M3497"/>
    <mergeCell ref="A3706:R3706"/>
    <mergeCell ref="A3746:A3782"/>
    <mergeCell ref="C3500:E3500"/>
    <mergeCell ref="J3458:M3458"/>
    <mergeCell ref="J3501:Q3501"/>
    <mergeCell ref="I3456:J3456"/>
    <mergeCell ref="A3589:R3589"/>
    <mergeCell ref="M3495:N3495"/>
    <mergeCell ref="A3550:R3550"/>
    <mergeCell ref="K3495:L3495"/>
    <mergeCell ref="F3501:H3501"/>
    <mergeCell ref="J3459:M3459"/>
    <mergeCell ref="O3496:P3496"/>
    <mergeCell ref="N3499:Q3499"/>
    <mergeCell ref="J3500:M3500"/>
    <mergeCell ref="J3499:M3499"/>
    <mergeCell ref="C3497:I3497"/>
    <mergeCell ref="C3498:E3499"/>
    <mergeCell ref="I3495:J3495"/>
    <mergeCell ref="A3628:R3628"/>
    <mergeCell ref="R3512:R3549"/>
    <mergeCell ref="N3497:O3497"/>
    <mergeCell ref="P3498:Q3498"/>
    <mergeCell ref="A3511:R3511"/>
    <mergeCell ref="R3551:R3588"/>
    <mergeCell ref="A3667:R3667"/>
    <mergeCell ref="A3785:A3821"/>
    <mergeCell ref="A3784:R3784"/>
    <mergeCell ref="R3668:R3705"/>
    <mergeCell ref="A3707:A3743"/>
    <mergeCell ref="R3707:R3744"/>
    <mergeCell ref="A3745:R3745"/>
    <mergeCell ref="A3823:R3823"/>
    <mergeCell ref="A3668:A3704"/>
    <mergeCell ref="A3824:A3860"/>
    <mergeCell ref="A3862:R3862"/>
    <mergeCell ref="A3863:A3899"/>
    <mergeCell ref="C3129:G3129"/>
    <mergeCell ref="N3146:O3146"/>
    <mergeCell ref="O3145:P3145"/>
    <mergeCell ref="J3147:M3147"/>
    <mergeCell ref="C3192:E3197"/>
    <mergeCell ref="J3192:M3192"/>
    <mergeCell ref="F3191:H3191"/>
    <mergeCell ref="F3192:H3192"/>
    <mergeCell ref="F3195:H3195"/>
    <mergeCell ref="F3194:H3194"/>
    <mergeCell ref="B3200:Q3200"/>
    <mergeCell ref="I3145:J3145"/>
    <mergeCell ref="D3202:Q3202"/>
    <mergeCell ref="C3203:H3205"/>
    <mergeCell ref="J3191:M3191"/>
    <mergeCell ref="C3231:E3236"/>
    <mergeCell ref="I3223:J3223"/>
    <mergeCell ref="N3230:Q3230"/>
    <mergeCell ref="N3266:Q3266"/>
    <mergeCell ref="G3251:G3252"/>
    <mergeCell ref="C3266:E3266"/>
    <mergeCell ref="N3191:Q3191"/>
    <mergeCell ref="C3209:G3209"/>
    <mergeCell ref="I3211:Q3211"/>
    <mergeCell ref="L3212:L3213"/>
    <mergeCell ref="B3240:C3241"/>
    <mergeCell ref="C3242:H3244"/>
    <mergeCell ref="I3222:J3222"/>
    <mergeCell ref="F3222:H3222"/>
    <mergeCell ref="C3222:E3223"/>
    <mergeCell ref="N3269:Q3269"/>
    <mergeCell ref="F3275:I3275"/>
    <mergeCell ref="C3268:E3268"/>
    <mergeCell ref="N3270:Q3270"/>
    <mergeCell ref="L3281:M3283"/>
    <mergeCell ref="N3282:Q3282"/>
    <mergeCell ref="N3283:O3283"/>
    <mergeCell ref="P3283:Q3283"/>
    <mergeCell ref="M3300:N3300"/>
    <mergeCell ref="B3357:C3358"/>
    <mergeCell ref="C3359:H3361"/>
    <mergeCell ref="F3270:H3270"/>
    <mergeCell ref="P3290:P3291"/>
    <mergeCell ref="I3286:Q3286"/>
    <mergeCell ref="L3290:L3291"/>
    <mergeCell ref="F3273:H3273"/>
    <mergeCell ref="C3292:D3292"/>
    <mergeCell ref="C3293:D3293"/>
    <mergeCell ref="B3354:Q3354"/>
    <mergeCell ref="C3328:G3328"/>
    <mergeCell ref="D3318:Q3318"/>
    <mergeCell ref="O3300:P3300"/>
    <mergeCell ref="D3319:Q3319"/>
    <mergeCell ref="I3326:Q3326"/>
    <mergeCell ref="I3327:Q3327"/>
    <mergeCell ref="I3328:Q3328"/>
    <mergeCell ref="D3357:Q3357"/>
    <mergeCell ref="D3358:Q3358"/>
    <mergeCell ref="P3303:Q3303"/>
    <mergeCell ref="F3300:H3300"/>
    <mergeCell ref="C3305:E3305"/>
    <mergeCell ref="J3348:M3348"/>
    <mergeCell ref="C3370:D3370"/>
    <mergeCell ref="Q3368:Q3370"/>
    <mergeCell ref="B3359:B3361"/>
    <mergeCell ref="C3320:H3322"/>
    <mergeCell ref="I3359:K3361"/>
    <mergeCell ref="F3353:I3353"/>
    <mergeCell ref="C3347:E3347"/>
    <mergeCell ref="F3347:H3347"/>
    <mergeCell ref="C3348:E3353"/>
    <mergeCell ref="F3348:H3348"/>
    <mergeCell ref="C3371:D3371"/>
    <mergeCell ref="P3368:P3369"/>
    <mergeCell ref="C3367:G3367"/>
    <mergeCell ref="I3366:Q3366"/>
    <mergeCell ref="E3368:E3369"/>
    <mergeCell ref="C3368:D3369"/>
    <mergeCell ref="M3368:O3368"/>
    <mergeCell ref="I3368:K3368"/>
    <mergeCell ref="H3368:H3369"/>
    <mergeCell ref="G3368:G3369"/>
    <mergeCell ref="L3368:L3369"/>
    <mergeCell ref="F3368:F3369"/>
    <mergeCell ref="N3302:O3302"/>
    <mergeCell ref="C3303:E3304"/>
    <mergeCell ref="N3305:Q3305"/>
    <mergeCell ref="B3317:Q3317"/>
    <mergeCell ref="B3356:Q3356"/>
    <mergeCell ref="N3360:Q3360"/>
    <mergeCell ref="F3425:H3425"/>
    <mergeCell ref="C3374:D3374"/>
    <mergeCell ref="C3364:G3364"/>
    <mergeCell ref="J3425:M3425"/>
    <mergeCell ref="F3426:H3426"/>
    <mergeCell ref="C3373:D3373"/>
    <mergeCell ref="C3425:E3425"/>
    <mergeCell ref="N3426:Q3426"/>
    <mergeCell ref="I3320:K3322"/>
    <mergeCell ref="J3352:Q3353"/>
    <mergeCell ref="C3327:G3327"/>
    <mergeCell ref="P3359:Q3359"/>
    <mergeCell ref="C3362:G3362"/>
    <mergeCell ref="I3363:Q3363"/>
    <mergeCell ref="N3361:O3361"/>
    <mergeCell ref="I3362:Q3362"/>
    <mergeCell ref="L3359:M3361"/>
    <mergeCell ref="P3361:Q3361"/>
    <mergeCell ref="C3326:G3326"/>
    <mergeCell ref="N3347:Q3347"/>
    <mergeCell ref="F3352:H3352"/>
    <mergeCell ref="C3365:G3365"/>
    <mergeCell ref="J3347:M3347"/>
    <mergeCell ref="I3364:Q3364"/>
    <mergeCell ref="N3348:Q3348"/>
    <mergeCell ref="C3366:G3366"/>
    <mergeCell ref="F3351:H3351"/>
    <mergeCell ref="F3349:H3349"/>
    <mergeCell ref="F3350:H3350"/>
    <mergeCell ref="I3365:Q3365"/>
    <mergeCell ref="I3367:Q3367"/>
    <mergeCell ref="J3349:Q3351"/>
    <mergeCell ref="C3363:G3363"/>
    <mergeCell ref="N3425:Q3425"/>
    <mergeCell ref="C3372:D3372"/>
    <mergeCell ref="N3359:O3359"/>
    <mergeCell ref="J3426:M3426"/>
    <mergeCell ref="P3147:Q3147"/>
    <mergeCell ref="I3144:J3144"/>
    <mergeCell ref="F3145:H3145"/>
    <mergeCell ref="B3161:Q3161"/>
    <mergeCell ref="D3162:Q3162"/>
    <mergeCell ref="D3163:Q3163"/>
    <mergeCell ref="C3211:G3211"/>
    <mergeCell ref="F3193:H3193"/>
    <mergeCell ref="I3206:Q3206"/>
    <mergeCell ref="J3193:Q3195"/>
    <mergeCell ref="I3208:Q3208"/>
    <mergeCell ref="J3226:M3226"/>
    <mergeCell ref="N3226:Q3226"/>
    <mergeCell ref="J3227:M3227"/>
    <mergeCell ref="N3227:Q3227"/>
    <mergeCell ref="C3210:G3210"/>
    <mergeCell ref="N3192:Q3192"/>
    <mergeCell ref="C3191:E3191"/>
    <mergeCell ref="P3203:Q3203"/>
    <mergeCell ref="C3221:D3221"/>
    <mergeCell ref="C3220:D3220"/>
    <mergeCell ref="C3207:G3207"/>
    <mergeCell ref="C3217:D3217"/>
    <mergeCell ref="C3218:D3218"/>
    <mergeCell ref="C3216:D3216"/>
    <mergeCell ref="N3204:Q3204"/>
    <mergeCell ref="L3203:M3205"/>
    <mergeCell ref="C3219:D3219"/>
    <mergeCell ref="P3205:Q3205"/>
    <mergeCell ref="N3203:O3203"/>
    <mergeCell ref="C3227:E3227"/>
    <mergeCell ref="N3205:O3205"/>
    <mergeCell ref="I3210:Q3210"/>
    <mergeCell ref="F3227:H3227"/>
    <mergeCell ref="J3274:Q3275"/>
    <mergeCell ref="C3269:E3269"/>
    <mergeCell ref="F3267:H3267"/>
    <mergeCell ref="N3281:O3281"/>
    <mergeCell ref="P3281:Q3281"/>
    <mergeCell ref="C3286:G3286"/>
    <mergeCell ref="J3305:M3305"/>
    <mergeCell ref="O3301:P3301"/>
    <mergeCell ref="M3212:O3212"/>
    <mergeCell ref="C3214:D3214"/>
    <mergeCell ref="O3223:P3223"/>
    <mergeCell ref="J3196:Q3197"/>
    <mergeCell ref="I3164:K3166"/>
    <mergeCell ref="B3203:B3205"/>
    <mergeCell ref="B3198:Q3198"/>
    <mergeCell ref="F3144:H3144"/>
    <mergeCell ref="D3201:Q3201"/>
    <mergeCell ref="C3146:I3146"/>
    <mergeCell ref="F3155:H3155"/>
    <mergeCell ref="K3145:L3145"/>
    <mergeCell ref="C3164:H3166"/>
    <mergeCell ref="C3248:G3248"/>
    <mergeCell ref="F3230:H3230"/>
    <mergeCell ref="I3247:Q3247"/>
    <mergeCell ref="J3269:M3269"/>
    <mergeCell ref="C3296:D3296"/>
    <mergeCell ref="I3287:Q3287"/>
    <mergeCell ref="C3294:D3294"/>
    <mergeCell ref="I3245:Q3245"/>
    <mergeCell ref="F3266:H3266"/>
    <mergeCell ref="I3281:K3283"/>
    <mergeCell ref="I3288:Q3288"/>
    <mergeCell ref="F3268:H3268"/>
    <mergeCell ref="C3287:G3287"/>
    <mergeCell ref="C3288:G3288"/>
    <mergeCell ref="J3271:Q3273"/>
    <mergeCell ref="C3270:E3275"/>
    <mergeCell ref="F3306:H3306"/>
    <mergeCell ref="C3307:E3307"/>
    <mergeCell ref="I3289:Q3289"/>
    <mergeCell ref="C3306:E3306"/>
    <mergeCell ref="J3306:Q3306"/>
    <mergeCell ref="F3307:H3307"/>
    <mergeCell ref="C3289:G3289"/>
    <mergeCell ref="C3297:D3297"/>
    <mergeCell ref="C3295:D3295"/>
    <mergeCell ref="C3298:D3298"/>
    <mergeCell ref="C3299:D3299"/>
    <mergeCell ref="J3307:M3307"/>
    <mergeCell ref="B3162:C3163"/>
    <mergeCell ref="F3197:I3197"/>
    <mergeCell ref="P3224:Q3224"/>
    <mergeCell ref="F3212:F3213"/>
    <mergeCell ref="C3224:I3224"/>
    <mergeCell ref="N3224:O3224"/>
    <mergeCell ref="G3212:G3213"/>
    <mergeCell ref="C3225:E3226"/>
    <mergeCell ref="P3244:Q3244"/>
    <mergeCell ref="E3251:E3252"/>
    <mergeCell ref="I3246:Q3246"/>
    <mergeCell ref="N3244:O3244"/>
    <mergeCell ref="P3251:P3252"/>
    <mergeCell ref="E3212:E3213"/>
    <mergeCell ref="O3222:P3222"/>
    <mergeCell ref="J3225:M3225"/>
    <mergeCell ref="D3240:Q3240"/>
    <mergeCell ref="D3241:Q3241"/>
    <mergeCell ref="C3260:D3260"/>
    <mergeCell ref="N3242:O3242"/>
    <mergeCell ref="C3258:D3258"/>
    <mergeCell ref="C3257:D3257"/>
    <mergeCell ref="C3256:D3256"/>
    <mergeCell ref="C3255:D3255"/>
    <mergeCell ref="C3247:G3247"/>
    <mergeCell ref="N3303:O3303"/>
    <mergeCell ref="C3323:G3323"/>
    <mergeCell ref="I3325:Q3325"/>
    <mergeCell ref="L3329:L3330"/>
    <mergeCell ref="B3395:Q3395"/>
    <mergeCell ref="I3339:J3339"/>
    <mergeCell ref="O3339:P3339"/>
    <mergeCell ref="F3340:H3340"/>
    <mergeCell ref="J3342:M3342"/>
    <mergeCell ref="R3356:R3393"/>
    <mergeCell ref="D3396:Q3396"/>
    <mergeCell ref="D3397:Q3397"/>
    <mergeCell ref="J3391:Q3392"/>
    <mergeCell ref="I3404:Q3404"/>
    <mergeCell ref="C3416:D3416"/>
    <mergeCell ref="J3419:M3419"/>
    <mergeCell ref="P3419:Q3419"/>
    <mergeCell ref="L3446:L3447"/>
    <mergeCell ref="B3474:C3475"/>
    <mergeCell ref="C3476:H3478"/>
    <mergeCell ref="P3437:Q3437"/>
    <mergeCell ref="C3453:D3453"/>
    <mergeCell ref="C3452:D3452"/>
    <mergeCell ref="L3437:M3439"/>
    <mergeCell ref="C3450:D3450"/>
    <mergeCell ref="C3455:D3455"/>
    <mergeCell ref="C3483:G3483"/>
    <mergeCell ref="J3466:Q3468"/>
    <mergeCell ref="J3465:M3465"/>
    <mergeCell ref="P3446:P3447"/>
    <mergeCell ref="F3462:H3462"/>
    <mergeCell ref="C3446:D3447"/>
    <mergeCell ref="J3462:Q3462"/>
    <mergeCell ref="B3473:Q3473"/>
    <mergeCell ref="J3469:Q3470"/>
    <mergeCell ref="B3471:Q3471"/>
    <mergeCell ref="E3446:E3447"/>
    <mergeCell ref="C3487:D3487"/>
    <mergeCell ref="F3470:I3470"/>
    <mergeCell ref="B3476:B3478"/>
    <mergeCell ref="C3463:E3463"/>
    <mergeCell ref="H3446:H3447"/>
    <mergeCell ref="J3463:M3463"/>
    <mergeCell ref="D3474:Q3474"/>
    <mergeCell ref="D3475:Q3475"/>
    <mergeCell ref="C3489:D3489"/>
    <mergeCell ref="N3477:Q3477"/>
    <mergeCell ref="F3467:H3467"/>
    <mergeCell ref="L3485:L3486"/>
    <mergeCell ref="M3485:O3485"/>
    <mergeCell ref="P3485:P3486"/>
    <mergeCell ref="Q3485:Q3487"/>
    <mergeCell ref="B3900:Q3900"/>
    <mergeCell ref="F3463:H3463"/>
    <mergeCell ref="C3485:D3486"/>
    <mergeCell ref="F3485:F3486"/>
    <mergeCell ref="C3465:E3470"/>
    <mergeCell ref="H3485:H3486"/>
    <mergeCell ref="I3485:K3485"/>
    <mergeCell ref="C3488:D3488"/>
    <mergeCell ref="F3465:H3465"/>
    <mergeCell ref="G3485:G3486"/>
    <mergeCell ref="E3485:E3486"/>
    <mergeCell ref="C3484:G3484"/>
    <mergeCell ref="P3476:Q3476"/>
    <mergeCell ref="C3491:D3491"/>
    <mergeCell ref="C3490:D3490"/>
    <mergeCell ref="N3478:O3478"/>
    <mergeCell ref="L3476:M3478"/>
    <mergeCell ref="I3481:Q3481"/>
    <mergeCell ref="C3493:D3493"/>
    <mergeCell ref="C3494:D3494"/>
    <mergeCell ref="I3476:K3478"/>
    <mergeCell ref="F3446:F3447"/>
    <mergeCell ref="C3462:E3462"/>
    <mergeCell ref="I3484:Q3484"/>
    <mergeCell ref="N3464:Q3464"/>
    <mergeCell ref="R3746:R3783"/>
    <mergeCell ref="R3785:R3822"/>
    <mergeCell ref="R3824:R3861"/>
    <mergeCell ref="R3863:R3900"/>
    <mergeCell ref="G3446:G3447"/>
    <mergeCell ref="J3464:M3464"/>
    <mergeCell ref="C3464:E3464"/>
    <mergeCell ref="F3468:H3468"/>
    <mergeCell ref="C3482:G3482"/>
    <mergeCell ref="N3465:Q3465"/>
    <mergeCell ref="F3464:H3464"/>
    <mergeCell ref="C3479:G3479"/>
    <mergeCell ref="C3480:G3480"/>
    <mergeCell ref="F3466:H3466"/>
    <mergeCell ref="I3483:Q3483"/>
    <mergeCell ref="I3480:Q3480"/>
    <mergeCell ref="I3479:Q3479"/>
    <mergeCell ref="F3469:H3469"/>
    <mergeCell ref="I3482:Q3482"/>
    <mergeCell ref="C3481:G3481"/>
    <mergeCell ref="C3492:D3492"/>
    <mergeCell ref="P3478:Q3478"/>
    <mergeCell ref="N3476:O3476"/>
    <mergeCell ref="N2639:O2639"/>
    <mergeCell ref="C2684:E2684"/>
    <mergeCell ref="J2689:Q2690"/>
    <mergeCell ref="P2705:P2706"/>
    <mergeCell ref="C2707:D2707"/>
    <mergeCell ref="I2705:K2705"/>
    <mergeCell ref="L2705:L2706"/>
    <mergeCell ref="F2705:F2706"/>
    <mergeCell ref="G2705:G2706"/>
    <mergeCell ref="H2705:H2706"/>
    <mergeCell ref="C2710:D2710"/>
    <mergeCell ref="N2697:Q2697"/>
    <mergeCell ref="N2696:O2696"/>
    <mergeCell ref="C2711:D2711"/>
    <mergeCell ref="C2712:D2712"/>
    <mergeCell ref="C2713:D2713"/>
    <mergeCell ref="C2714:D2714"/>
    <mergeCell ref="C2708:D2708"/>
    <mergeCell ref="B2691:Q2691"/>
    <mergeCell ref="C2705:D2706"/>
    <mergeCell ref="Q2705:Q2707"/>
    <mergeCell ref="E2744:E2745"/>
    <mergeCell ref="J2758:M2758"/>
    <mergeCell ref="C2747:D2747"/>
    <mergeCell ref="H2744:H2745"/>
    <mergeCell ref="C2753:D2753"/>
    <mergeCell ref="I2744:K2744"/>
    <mergeCell ref="J2759:M2759"/>
    <mergeCell ref="N2759:Q2759"/>
    <mergeCell ref="I2774:K2776"/>
    <mergeCell ref="C2791:D2791"/>
    <mergeCell ref="C2763:E2768"/>
    <mergeCell ref="P2783:P2784"/>
    <mergeCell ref="C2790:D2790"/>
    <mergeCell ref="C2781:G2781"/>
    <mergeCell ref="L2783:L2784"/>
    <mergeCell ref="C2788:D2788"/>
    <mergeCell ref="C2787:D2787"/>
    <mergeCell ref="C2754:E2755"/>
    <mergeCell ref="D2772:Q2772"/>
    <mergeCell ref="C2756:I2756"/>
    <mergeCell ref="I2780:Q2780"/>
    <mergeCell ref="F2763:H2763"/>
    <mergeCell ref="J2763:M2763"/>
    <mergeCell ref="D2773:Q2773"/>
    <mergeCell ref="K2754:L2754"/>
    <mergeCell ref="J2764:Q2766"/>
    <mergeCell ref="F2755:H2755"/>
    <mergeCell ref="I2755:J2755"/>
    <mergeCell ref="K2755:L2755"/>
    <mergeCell ref="M2755:N2755"/>
    <mergeCell ref="I2781:Q2781"/>
    <mergeCell ref="F2757:H2758"/>
    <mergeCell ref="C2780:G2780"/>
    <mergeCell ref="F2764:H2764"/>
    <mergeCell ref="C2774:H2776"/>
    <mergeCell ref="I2782:Q2782"/>
    <mergeCell ref="C2802:E2807"/>
    <mergeCell ref="M2822:O2822"/>
    <mergeCell ref="I2816:Q2816"/>
    <mergeCell ref="L2822:L2823"/>
    <mergeCell ref="Q2822:Q2824"/>
    <mergeCell ref="C2824:D2824"/>
    <mergeCell ref="C2825:D2825"/>
    <mergeCell ref="P2861:P2862"/>
    <mergeCell ref="C2877:E2877"/>
    <mergeCell ref="J2878:M2878"/>
    <mergeCell ref="N2875:Q2875"/>
    <mergeCell ref="I3016:Q3016"/>
    <mergeCell ref="J2995:M2995"/>
    <mergeCell ref="C2994:E2994"/>
    <mergeCell ref="I3014:Q3014"/>
    <mergeCell ref="F2995:H2995"/>
    <mergeCell ref="C3008:H3010"/>
    <mergeCell ref="C2943:D2943"/>
    <mergeCell ref="I2973:Q2973"/>
    <mergeCell ref="I2972:Q2972"/>
    <mergeCell ref="D2968:Q2968"/>
    <mergeCell ref="J2955:Q2955"/>
    <mergeCell ref="C2946:D2946"/>
    <mergeCell ref="C2955:E2955"/>
    <mergeCell ref="B3005:Q3005"/>
    <mergeCell ref="H2978:H2979"/>
    <mergeCell ref="C2947:D2947"/>
    <mergeCell ref="L2969:M2971"/>
    <mergeCell ref="C2974:G2974"/>
    <mergeCell ref="C2975:G2975"/>
    <mergeCell ref="C3021:D3021"/>
    <mergeCell ref="N3009:Q3009"/>
    <mergeCell ref="L3008:M3010"/>
    <mergeCell ref="F3196:H3196"/>
    <mergeCell ref="P3212:P3213"/>
    <mergeCell ref="C3208:G3208"/>
    <mergeCell ref="I3209:Q3209"/>
    <mergeCell ref="F3236:I3236"/>
    <mergeCell ref="J3224:M3224"/>
    <mergeCell ref="K3223:L3223"/>
    <mergeCell ref="C3230:E3230"/>
    <mergeCell ref="I3242:K3244"/>
    <mergeCell ref="M3222:N3222"/>
    <mergeCell ref="F3223:H3223"/>
    <mergeCell ref="I3212:K3212"/>
    <mergeCell ref="P3225:Q3225"/>
    <mergeCell ref="H3212:H3213"/>
    <mergeCell ref="F3225:H3226"/>
    <mergeCell ref="B3239:Q3239"/>
    <mergeCell ref="F3346:H3346"/>
    <mergeCell ref="J3382:M3382"/>
    <mergeCell ref="C3385:E3385"/>
    <mergeCell ref="C3377:D3377"/>
    <mergeCell ref="P3380:Q3380"/>
    <mergeCell ref="F3383:H3383"/>
    <mergeCell ref="N3381:O3381"/>
    <mergeCell ref="I3378:J3378"/>
    <mergeCell ref="C3380:I3380"/>
    <mergeCell ref="M3378:N3378"/>
    <mergeCell ref="F3381:H3382"/>
    <mergeCell ref="A3394:R3394"/>
    <mergeCell ref="A3433:R3433"/>
    <mergeCell ref="C3378:E3379"/>
    <mergeCell ref="N3380:O3380"/>
    <mergeCell ref="M3379:N3379"/>
    <mergeCell ref="K3379:L3379"/>
    <mergeCell ref="I3379:J3379"/>
    <mergeCell ref="K3378:L3378"/>
    <mergeCell ref="A3395:A3431"/>
    <mergeCell ref="A3434:A3470"/>
    <mergeCell ref="C3376:D3376"/>
    <mergeCell ref="J3385:M3385"/>
    <mergeCell ref="O3379:P3379"/>
    <mergeCell ref="P3381:Q3381"/>
    <mergeCell ref="F3378:H3378"/>
    <mergeCell ref="C3383:E3383"/>
    <mergeCell ref="R3395:R3432"/>
    <mergeCell ref="R3434:R3471"/>
    <mergeCell ref="N3243:Q3243"/>
    <mergeCell ref="C3267:E3267"/>
    <mergeCell ref="F3272:H3272"/>
    <mergeCell ref="Q3290:Q3292"/>
    <mergeCell ref="F3271:H3271"/>
    <mergeCell ref="J3270:M3270"/>
    <mergeCell ref="C3285:G3285"/>
    <mergeCell ref="N3321:Q3321"/>
    <mergeCell ref="C3309:E3314"/>
    <mergeCell ref="M3301:N3301"/>
    <mergeCell ref="F3314:I3314"/>
    <mergeCell ref="I3301:J3301"/>
    <mergeCell ref="J3313:Q3314"/>
    <mergeCell ref="P3322:Q3322"/>
    <mergeCell ref="N3383:Q3383"/>
    <mergeCell ref="C3381:E3382"/>
    <mergeCell ref="J3380:M3380"/>
    <mergeCell ref="A3356:A3392"/>
    <mergeCell ref="F3384:H3384"/>
    <mergeCell ref="C3331:D3331"/>
    <mergeCell ref="C3333:D3333"/>
    <mergeCell ref="J3303:M3303"/>
    <mergeCell ref="I3300:J3300"/>
    <mergeCell ref="C3334:D3334"/>
    <mergeCell ref="C3335:D3335"/>
    <mergeCell ref="C3336:D3336"/>
    <mergeCell ref="C3337:D3337"/>
    <mergeCell ref="C3338:D3338"/>
    <mergeCell ref="F3269:H3269"/>
    <mergeCell ref="I3285:Q3285"/>
    <mergeCell ref="C3290:D3291"/>
    <mergeCell ref="B3320:B3322"/>
    <mergeCell ref="K3300:L3300"/>
    <mergeCell ref="J3304:M3304"/>
    <mergeCell ref="J3302:M3302"/>
    <mergeCell ref="F3303:H3304"/>
    <mergeCell ref="J3268:M3268"/>
    <mergeCell ref="C3284:G3284"/>
    <mergeCell ref="I3284:Q3284"/>
    <mergeCell ref="I3323:Q3323"/>
    <mergeCell ref="C3329:D3330"/>
    <mergeCell ref="N3320:O3320"/>
    <mergeCell ref="F3301:H3301"/>
    <mergeCell ref="B3315:Q3315"/>
    <mergeCell ref="C3332:D3332"/>
    <mergeCell ref="L3320:M3322"/>
    <mergeCell ref="Q3329:Q3331"/>
    <mergeCell ref="C3259:D3259"/>
    <mergeCell ref="F3274:H3274"/>
    <mergeCell ref="J3267:Q3267"/>
    <mergeCell ref="M3290:O3290"/>
    <mergeCell ref="F3313:H3313"/>
    <mergeCell ref="C3302:I3302"/>
    <mergeCell ref="P3302:Q3302"/>
    <mergeCell ref="F3311:H3311"/>
    <mergeCell ref="C3308:E3308"/>
    <mergeCell ref="F3312:H3312"/>
    <mergeCell ref="N3309:Q3309"/>
    <mergeCell ref="F3308:H3308"/>
    <mergeCell ref="J3310:Q3312"/>
    <mergeCell ref="N3308:Q3308"/>
    <mergeCell ref="F3310:H3310"/>
    <mergeCell ref="J3309:M3309"/>
    <mergeCell ref="J3308:M3308"/>
    <mergeCell ref="F3309:H3309"/>
    <mergeCell ref="F3305:H3305"/>
    <mergeCell ref="N3304:Q3304"/>
    <mergeCell ref="E3290:E3291"/>
    <mergeCell ref="I3290:K3290"/>
    <mergeCell ref="F3290:F3291"/>
    <mergeCell ref="G3290:G3291"/>
    <mergeCell ref="H3290:H3291"/>
    <mergeCell ref="P3263:Q3263"/>
    <mergeCell ref="I3251:K3251"/>
    <mergeCell ref="F3264:H3265"/>
    <mergeCell ref="D3279:Q3279"/>
    <mergeCell ref="D3280:Q3280"/>
    <mergeCell ref="C3281:H3283"/>
    <mergeCell ref="O3378:P3378"/>
    <mergeCell ref="C3422:E3422"/>
    <mergeCell ref="F3424:H3424"/>
    <mergeCell ref="P3329:P3330"/>
    <mergeCell ref="C3384:E3384"/>
    <mergeCell ref="J3384:Q3384"/>
    <mergeCell ref="C3375:D3375"/>
    <mergeCell ref="J3383:M3383"/>
    <mergeCell ref="F3385:H3385"/>
    <mergeCell ref="N3382:Q3382"/>
    <mergeCell ref="C3424:E3424"/>
    <mergeCell ref="J3381:M3381"/>
    <mergeCell ref="J3423:Q3423"/>
    <mergeCell ref="F3379:H3379"/>
    <mergeCell ref="N3421:Q3421"/>
    <mergeCell ref="J3424:M3424"/>
    <mergeCell ref="F3420:H3421"/>
    <mergeCell ref="C3423:E3423"/>
    <mergeCell ref="N3422:Q3422"/>
    <mergeCell ref="C3420:E3421"/>
    <mergeCell ref="J3422:M3422"/>
    <mergeCell ref="F3423:H3423"/>
    <mergeCell ref="F3422:H3422"/>
    <mergeCell ref="J3421:M3421"/>
    <mergeCell ref="J3420:M3420"/>
    <mergeCell ref="N3420:O3420"/>
    <mergeCell ref="P3420:Q3420"/>
    <mergeCell ref="N2685:Q2685"/>
    <mergeCell ref="C2702:G2702"/>
    <mergeCell ref="F2684:H2684"/>
    <mergeCell ref="F2686:H2686"/>
    <mergeCell ref="C2701:G2701"/>
    <mergeCell ref="I2701:Q2701"/>
    <mergeCell ref="N2717:O2717"/>
    <mergeCell ref="I2739:Q2739"/>
    <mergeCell ref="F2727:H2727"/>
    <mergeCell ref="N2718:O2718"/>
    <mergeCell ref="C2738:G2738"/>
    <mergeCell ref="I2735:K2737"/>
    <mergeCell ref="F2718:H2719"/>
    <mergeCell ref="J2719:M2719"/>
    <mergeCell ref="C2720:E2720"/>
    <mergeCell ref="C2740:G2740"/>
    <mergeCell ref="C2739:G2739"/>
    <mergeCell ref="J2718:M2718"/>
    <mergeCell ref="D2734:Q2734"/>
    <mergeCell ref="I2740:Q2740"/>
    <mergeCell ref="L2735:M2737"/>
    <mergeCell ref="P2737:Q2737"/>
    <mergeCell ref="N2737:O2737"/>
    <mergeCell ref="N2736:Q2736"/>
    <mergeCell ref="N2735:O2735"/>
    <mergeCell ref="P2735:Q2735"/>
    <mergeCell ref="J2728:Q2729"/>
    <mergeCell ref="I2738:Q2738"/>
    <mergeCell ref="N2796:O2796"/>
    <mergeCell ref="C2786:D2786"/>
    <mergeCell ref="H2783:H2784"/>
    <mergeCell ref="F2798:H2798"/>
    <mergeCell ref="J2798:M2798"/>
    <mergeCell ref="C2834:I2834"/>
    <mergeCell ref="D2850:Q2850"/>
    <mergeCell ref="C2855:G2855"/>
    <mergeCell ref="C2856:G2856"/>
    <mergeCell ref="C2857:G2857"/>
    <mergeCell ref="J2802:M2802"/>
    <mergeCell ref="E2822:E2823"/>
    <mergeCell ref="P2822:P2823"/>
    <mergeCell ref="C2817:G2817"/>
    <mergeCell ref="O2793:P2793"/>
    <mergeCell ref="C2795:I2795"/>
    <mergeCell ref="K2794:L2794"/>
    <mergeCell ref="I2794:J2794"/>
    <mergeCell ref="F2793:H2793"/>
    <mergeCell ref="F2794:H2794"/>
    <mergeCell ref="D2811:Q2811"/>
    <mergeCell ref="F2822:F2823"/>
    <mergeCell ref="P2834:Q2834"/>
    <mergeCell ref="C2837:E2837"/>
    <mergeCell ref="N2834:O2834"/>
    <mergeCell ref="F2837:H2837"/>
    <mergeCell ref="H2822:H2823"/>
    <mergeCell ref="P2835:Q2835"/>
    <mergeCell ref="C2835:E2836"/>
    <mergeCell ref="F2835:H2836"/>
    <mergeCell ref="I2856:Q2856"/>
    <mergeCell ref="L2861:L2862"/>
    <mergeCell ref="J2834:M2834"/>
    <mergeCell ref="I2857:Q2857"/>
    <mergeCell ref="N2835:O2835"/>
    <mergeCell ref="N2837:Q2837"/>
    <mergeCell ref="J2835:M2835"/>
    <mergeCell ref="I2855:Q2855"/>
    <mergeCell ref="F2807:I2807"/>
    <mergeCell ref="J2841:M2841"/>
    <mergeCell ref="N2815:O2815"/>
    <mergeCell ref="E2783:E2784"/>
    <mergeCell ref="N2795:O2795"/>
    <mergeCell ref="C2798:E2798"/>
    <mergeCell ref="J2795:M2795"/>
    <mergeCell ref="O2833:P2833"/>
    <mergeCell ref="F2805:H2805"/>
    <mergeCell ref="N2814:Q2814"/>
    <mergeCell ref="C2832:E2833"/>
    <mergeCell ref="C2800:E2800"/>
    <mergeCell ref="M2793:N2793"/>
    <mergeCell ref="J2806:Q2807"/>
    <mergeCell ref="B2808:Q2808"/>
    <mergeCell ref="N2841:Q2841"/>
    <mergeCell ref="I2822:K2822"/>
    <mergeCell ref="F2841:H2841"/>
    <mergeCell ref="N2813:O2813"/>
    <mergeCell ref="F2832:H2832"/>
    <mergeCell ref="K2832:L2832"/>
    <mergeCell ref="P2854:Q2854"/>
    <mergeCell ref="C2864:D2864"/>
    <mergeCell ref="I2861:K2861"/>
    <mergeCell ref="H2861:H2862"/>
    <mergeCell ref="E2861:E2862"/>
    <mergeCell ref="F2861:F2862"/>
    <mergeCell ref="G2861:G2862"/>
    <mergeCell ref="L2900:L2901"/>
    <mergeCell ref="C2907:D2907"/>
    <mergeCell ref="P2873:Q2873"/>
    <mergeCell ref="F2876:H2876"/>
    <mergeCell ref="C2874:E2875"/>
    <mergeCell ref="P2874:Q2874"/>
    <mergeCell ref="B2888:Q2888"/>
    <mergeCell ref="B2886:Q2886"/>
    <mergeCell ref="I2894:Q2894"/>
    <mergeCell ref="I2895:Q2895"/>
    <mergeCell ref="K2871:L2871"/>
    <mergeCell ref="C2908:D2908"/>
    <mergeCell ref="C3026:D3026"/>
    <mergeCell ref="N3010:O3010"/>
    <mergeCell ref="C3014:G3014"/>
    <mergeCell ref="C3012:G3012"/>
    <mergeCell ref="C3013:G3013"/>
    <mergeCell ref="C3022:D3022"/>
    <mergeCell ref="C3024:D3024"/>
    <mergeCell ref="B3047:B3049"/>
    <mergeCell ref="M3028:N3028"/>
    <mergeCell ref="K3027:L3027"/>
    <mergeCell ref="J3032:M3032"/>
    <mergeCell ref="O3027:P3027"/>
    <mergeCell ref="C3029:I3029"/>
    <mergeCell ref="I3050:Q3050"/>
    <mergeCell ref="I3051:Q3051"/>
    <mergeCell ref="C3036:E3041"/>
    <mergeCell ref="J3035:M3035"/>
    <mergeCell ref="C3015:G3015"/>
    <mergeCell ref="F3037:H3037"/>
    <mergeCell ref="F3072:H3072"/>
    <mergeCell ref="I3093:Q3093"/>
    <mergeCell ref="C3094:G3094"/>
    <mergeCell ref="I3053:Q3053"/>
    <mergeCell ref="C3063:D3063"/>
    <mergeCell ref="C3062:D3062"/>
    <mergeCell ref="C3054:G3054"/>
    <mergeCell ref="C3055:G3055"/>
    <mergeCell ref="C3061:D3061"/>
    <mergeCell ref="N3008:O3008"/>
    <mergeCell ref="F3039:H3039"/>
    <mergeCell ref="C3020:D3020"/>
    <mergeCell ref="Q3017:Q3019"/>
    <mergeCell ref="C3064:D3064"/>
    <mergeCell ref="B3083:Q3083"/>
    <mergeCell ref="B3084:C3085"/>
    <mergeCell ref="B3086:B3088"/>
    <mergeCell ref="G3017:G3018"/>
    <mergeCell ref="N3029:O3029"/>
    <mergeCell ref="C3034:E3034"/>
    <mergeCell ref="D3045:Q3045"/>
    <mergeCell ref="D3046:Q3046"/>
    <mergeCell ref="C3047:H3049"/>
    <mergeCell ref="I3047:K3049"/>
    <mergeCell ref="M3017:O3017"/>
    <mergeCell ref="F3040:H3040"/>
    <mergeCell ref="J3037:Q3039"/>
    <mergeCell ref="D3085:Q3085"/>
    <mergeCell ref="C3103:D3103"/>
    <mergeCell ref="J3072:Q3072"/>
    <mergeCell ref="C3086:H3088"/>
    <mergeCell ref="I3086:K3088"/>
    <mergeCell ref="F3073:H3073"/>
    <mergeCell ref="C3065:D3065"/>
    <mergeCell ref="N3036:Q3036"/>
    <mergeCell ref="C3053:G3053"/>
    <mergeCell ref="F3036:H3036"/>
    <mergeCell ref="F3038:H3038"/>
    <mergeCell ref="F3035:H3035"/>
    <mergeCell ref="J3036:M3036"/>
    <mergeCell ref="C3060:D3060"/>
    <mergeCell ref="I3054:Q3054"/>
    <mergeCell ref="F3041:I3041"/>
    <mergeCell ref="C3072:E3072"/>
    <mergeCell ref="I3055:Q3055"/>
    <mergeCell ref="C3073:E3073"/>
    <mergeCell ref="J3073:M3073"/>
    <mergeCell ref="C3100:D3100"/>
    <mergeCell ref="I3092:Q3092"/>
    <mergeCell ref="C3104:D3104"/>
    <mergeCell ref="I3094:Q3094"/>
    <mergeCell ref="C3092:G3092"/>
    <mergeCell ref="C3102:D3102"/>
    <mergeCell ref="C3093:G3093"/>
    <mergeCell ref="C3099:D3099"/>
    <mergeCell ref="C3101:D3101"/>
    <mergeCell ref="J3040:Q3041"/>
    <mergeCell ref="L3017:L3018"/>
    <mergeCell ref="C3035:E3035"/>
    <mergeCell ref="N3035:Q3035"/>
    <mergeCell ref="J2684:M2684"/>
    <mergeCell ref="C2699:G2699"/>
    <mergeCell ref="I2700:Q2700"/>
    <mergeCell ref="C2718:E2719"/>
    <mergeCell ref="K2715:L2715"/>
    <mergeCell ref="B2733:C2734"/>
    <mergeCell ref="B2735:B2737"/>
    <mergeCell ref="C2722:E2722"/>
    <mergeCell ref="J2720:M2720"/>
    <mergeCell ref="J2721:Q2721"/>
    <mergeCell ref="F2721:H2721"/>
    <mergeCell ref="O2716:P2716"/>
    <mergeCell ref="B2732:Q2732"/>
    <mergeCell ref="I2699:Q2699"/>
    <mergeCell ref="E2705:E2706"/>
    <mergeCell ref="M2715:N2715"/>
    <mergeCell ref="F2720:H2720"/>
    <mergeCell ref="C2715:E2716"/>
    <mergeCell ref="P2717:Q2717"/>
    <mergeCell ref="B2730:Q2730"/>
    <mergeCell ref="O2715:P2715"/>
    <mergeCell ref="F2716:H2716"/>
    <mergeCell ref="P2718:Q2718"/>
    <mergeCell ref="K2716:L2716"/>
    <mergeCell ref="I2716:J2716"/>
    <mergeCell ref="F2715:H2715"/>
    <mergeCell ref="I2715:J2715"/>
    <mergeCell ref="M2716:N2716"/>
    <mergeCell ref="B2810:Q2810"/>
    <mergeCell ref="C2783:D2784"/>
    <mergeCell ref="F2799:H2799"/>
    <mergeCell ref="B2850:C2851"/>
    <mergeCell ref="I2852:K2854"/>
    <mergeCell ref="C2859:G2859"/>
    <mergeCell ref="I2860:Q2860"/>
    <mergeCell ref="C2852:H2854"/>
    <mergeCell ref="C2869:D2869"/>
    <mergeCell ref="C2870:D2870"/>
    <mergeCell ref="F2722:H2722"/>
    <mergeCell ref="I2742:Q2742"/>
    <mergeCell ref="M2744:O2744"/>
    <mergeCell ref="M2754:N2754"/>
    <mergeCell ref="C2789:D2789"/>
    <mergeCell ref="C2703:G2703"/>
    <mergeCell ref="J2685:M2685"/>
    <mergeCell ref="I2702:Q2702"/>
    <mergeCell ref="F2687:H2687"/>
    <mergeCell ref="F2688:H2688"/>
    <mergeCell ref="I2703:Q2703"/>
    <mergeCell ref="C2704:G2704"/>
    <mergeCell ref="I2704:Q2704"/>
    <mergeCell ref="F2724:H2724"/>
    <mergeCell ref="C2750:D2750"/>
    <mergeCell ref="C2741:G2741"/>
    <mergeCell ref="F2726:H2726"/>
    <mergeCell ref="C2743:G2743"/>
    <mergeCell ref="C2749:D2749"/>
    <mergeCell ref="C2839:E2839"/>
    <mergeCell ref="C2819:G2819"/>
    <mergeCell ref="C2830:D2830"/>
    <mergeCell ref="C2828:D2828"/>
    <mergeCell ref="C2821:G2821"/>
    <mergeCell ref="C2827:D2827"/>
    <mergeCell ref="Q2783:Q2785"/>
    <mergeCell ref="C2785:D2785"/>
    <mergeCell ref="C2782:G2782"/>
    <mergeCell ref="N2797:Q2797"/>
    <mergeCell ref="P2795:Q2795"/>
    <mergeCell ref="P2796:Q2796"/>
    <mergeCell ref="D2812:Q2812"/>
    <mergeCell ref="M2794:N2794"/>
    <mergeCell ref="C2826:D2826"/>
    <mergeCell ref="B2813:B2815"/>
    <mergeCell ref="F2839:H2839"/>
    <mergeCell ref="C2860:G2860"/>
    <mergeCell ref="C2868:D2868"/>
    <mergeCell ref="C2867:D2867"/>
    <mergeCell ref="C2866:D2866"/>
    <mergeCell ref="C2858:G2858"/>
    <mergeCell ref="I2783:K2783"/>
    <mergeCell ref="B2811:C2812"/>
    <mergeCell ref="J2800:M2800"/>
    <mergeCell ref="C2813:H2815"/>
    <mergeCell ref="C2820:G2820"/>
    <mergeCell ref="J2796:M2796"/>
    <mergeCell ref="I2819:Q2819"/>
    <mergeCell ref="I2820:Q2820"/>
    <mergeCell ref="I2821:Q2821"/>
    <mergeCell ref="C2831:D2831"/>
    <mergeCell ref="I2859:Q2859"/>
    <mergeCell ref="C2865:D2865"/>
    <mergeCell ref="B2852:B2854"/>
    <mergeCell ref="J2797:M2797"/>
    <mergeCell ref="C2829:D2829"/>
    <mergeCell ref="C2838:E2838"/>
    <mergeCell ref="I2813:K2815"/>
    <mergeCell ref="F2838:H2838"/>
    <mergeCell ref="J2838:Q2838"/>
    <mergeCell ref="J2839:M2839"/>
    <mergeCell ref="B2849:Q2849"/>
    <mergeCell ref="D2851:Q2851"/>
    <mergeCell ref="I2858:Q2858"/>
    <mergeCell ref="I3067:J3067"/>
    <mergeCell ref="I3091:Q3091"/>
    <mergeCell ref="I3090:Q3090"/>
    <mergeCell ref="N3075:Q3075"/>
    <mergeCell ref="J3069:M3069"/>
    <mergeCell ref="J3076:Q3078"/>
    <mergeCell ref="C3056:D3057"/>
    <mergeCell ref="N3068:O3068"/>
    <mergeCell ref="J3071:M3071"/>
    <mergeCell ref="O3067:P3067"/>
    <mergeCell ref="C3069:E3070"/>
    <mergeCell ref="C3066:E3067"/>
    <mergeCell ref="F3066:H3066"/>
    <mergeCell ref="J3075:M3075"/>
    <mergeCell ref="O3066:P3066"/>
    <mergeCell ref="L3095:L3096"/>
    <mergeCell ref="M3095:O3095"/>
    <mergeCell ref="P3095:P3096"/>
    <mergeCell ref="I3089:Q3089"/>
    <mergeCell ref="K3067:L3067"/>
    <mergeCell ref="F3076:H3076"/>
    <mergeCell ref="H3056:H3057"/>
    <mergeCell ref="P3068:Q3068"/>
    <mergeCell ref="N3069:O3069"/>
    <mergeCell ref="F3071:H3071"/>
    <mergeCell ref="I3056:K3056"/>
    <mergeCell ref="F3069:H3070"/>
    <mergeCell ref="M3066:N3066"/>
    <mergeCell ref="C3075:E3080"/>
    <mergeCell ref="M3067:N3067"/>
    <mergeCell ref="K3066:L3066"/>
    <mergeCell ref="C3089:G3089"/>
    <mergeCell ref="C3090:G3090"/>
    <mergeCell ref="C3091:G3091"/>
    <mergeCell ref="D2929:Q2929"/>
    <mergeCell ref="C2910:E2911"/>
    <mergeCell ref="C2930:H2932"/>
    <mergeCell ref="I2936:Q2936"/>
    <mergeCell ref="I2937:Q2937"/>
    <mergeCell ref="P2971:Q2971"/>
    <mergeCell ref="F2991:H2992"/>
    <mergeCell ref="J2993:M2993"/>
    <mergeCell ref="N2970:Q2970"/>
    <mergeCell ref="C2986:D2986"/>
    <mergeCell ref="C2990:I2990"/>
    <mergeCell ref="C2993:E2993"/>
    <mergeCell ref="F2978:F2979"/>
    <mergeCell ref="N2993:Q2993"/>
    <mergeCell ref="C2972:G2972"/>
    <mergeCell ref="C2991:E2992"/>
    <mergeCell ref="F2993:H2993"/>
    <mergeCell ref="N2990:O2990"/>
    <mergeCell ref="P2991:Q2991"/>
    <mergeCell ref="D3006:Q3006"/>
    <mergeCell ref="D3007:Q3007"/>
    <mergeCell ref="P2990:Q2990"/>
    <mergeCell ref="J2992:M2992"/>
    <mergeCell ref="N2991:O2991"/>
    <mergeCell ref="J2991:M2991"/>
    <mergeCell ref="N2992:Q2992"/>
    <mergeCell ref="J2990:M2990"/>
    <mergeCell ref="C2969:H2971"/>
    <mergeCell ref="L2978:L2979"/>
    <mergeCell ref="I2974:Q2974"/>
    <mergeCell ref="P2978:P2979"/>
    <mergeCell ref="Q2978:Q2980"/>
    <mergeCell ref="C2980:D2980"/>
    <mergeCell ref="C2981:D2981"/>
    <mergeCell ref="I3017:K3017"/>
    <mergeCell ref="C3032:E3032"/>
    <mergeCell ref="J3034:M3034"/>
    <mergeCell ref="F3032:H3032"/>
    <mergeCell ref="F3017:F3018"/>
    <mergeCell ref="C3030:E3031"/>
    <mergeCell ref="F3030:H3031"/>
    <mergeCell ref="J3030:M3030"/>
    <mergeCell ref="B3008:B3010"/>
    <mergeCell ref="H3017:H3018"/>
    <mergeCell ref="I3013:Q3013"/>
    <mergeCell ref="C3019:D3019"/>
    <mergeCell ref="C2735:H2737"/>
    <mergeCell ref="J2717:M2717"/>
    <mergeCell ref="D2733:Q2733"/>
    <mergeCell ref="I2754:J2754"/>
    <mergeCell ref="J2767:Q2768"/>
    <mergeCell ref="C2759:E2759"/>
    <mergeCell ref="B2769:Q2769"/>
    <mergeCell ref="N2757:O2757"/>
    <mergeCell ref="F2768:I2768"/>
    <mergeCell ref="F2767:H2767"/>
    <mergeCell ref="F2766:H2766"/>
    <mergeCell ref="F2765:H2765"/>
    <mergeCell ref="C2816:G2816"/>
    <mergeCell ref="J2836:M2836"/>
    <mergeCell ref="I2818:Q2818"/>
    <mergeCell ref="C2878:E2878"/>
    <mergeCell ref="J2876:M2876"/>
    <mergeCell ref="J2877:Q2877"/>
    <mergeCell ref="F2877:H2877"/>
    <mergeCell ref="O2872:P2872"/>
    <mergeCell ref="Q3212:Q3214"/>
    <mergeCell ref="I3207:Q3207"/>
    <mergeCell ref="C3212:D3213"/>
    <mergeCell ref="C3215:D3215"/>
    <mergeCell ref="J3232:Q3234"/>
    <mergeCell ref="C3246:G3246"/>
    <mergeCell ref="M3251:O3251"/>
    <mergeCell ref="N3225:O3225"/>
    <mergeCell ref="F3233:H3233"/>
    <mergeCell ref="I3249:Q3249"/>
    <mergeCell ref="I3250:Q3250"/>
    <mergeCell ref="M3223:N3223"/>
    <mergeCell ref="F3234:H3234"/>
    <mergeCell ref="J3235:Q3236"/>
    <mergeCell ref="B3237:Q3237"/>
    <mergeCell ref="C3300:E3301"/>
    <mergeCell ref="P3320:Q3320"/>
    <mergeCell ref="N3322:O3322"/>
    <mergeCell ref="E3329:E3330"/>
    <mergeCell ref="J3343:M3343"/>
    <mergeCell ref="F3345:H3345"/>
    <mergeCell ref="C3346:E3346"/>
    <mergeCell ref="G3329:G3330"/>
    <mergeCell ref="C3325:G3325"/>
    <mergeCell ref="K3301:L3301"/>
    <mergeCell ref="I3324:Q3324"/>
    <mergeCell ref="B3318:C3319"/>
    <mergeCell ref="C3027:E3028"/>
    <mergeCell ref="N3048:Q3048"/>
    <mergeCell ref="G3056:G3057"/>
    <mergeCell ref="J3079:Q3080"/>
    <mergeCell ref="C3068:I3068"/>
    <mergeCell ref="J3031:M3031"/>
    <mergeCell ref="E3056:E3057"/>
    <mergeCell ref="P3056:P3057"/>
    <mergeCell ref="C3052:G3052"/>
    <mergeCell ref="J3029:M3029"/>
    <mergeCell ref="F3027:H3027"/>
    <mergeCell ref="B3045:C3046"/>
    <mergeCell ref="L3047:M3049"/>
    <mergeCell ref="N3049:O3049"/>
    <mergeCell ref="L3056:L3057"/>
    <mergeCell ref="B3081:Q3081"/>
    <mergeCell ref="F3117:H3117"/>
    <mergeCell ref="F3077:H3077"/>
    <mergeCell ref="B3120:Q3120"/>
    <mergeCell ref="C3114:E3119"/>
    <mergeCell ref="N3071:Q3071"/>
    <mergeCell ref="F3118:H3118"/>
    <mergeCell ref="F3119:I3119"/>
    <mergeCell ref="F3078:H3078"/>
    <mergeCell ref="J3118:Q3119"/>
    <mergeCell ref="F3115:H3115"/>
    <mergeCell ref="F3080:I3080"/>
    <mergeCell ref="F3079:H3079"/>
    <mergeCell ref="F3116:H3116"/>
    <mergeCell ref="J3115:Q3117"/>
    <mergeCell ref="I3130:Q3130"/>
    <mergeCell ref="C3134:D3135"/>
    <mergeCell ref="P3146:Q3146"/>
    <mergeCell ref="N3165:Q3165"/>
    <mergeCell ref="C3180:D3180"/>
    <mergeCell ref="N3185:O3185"/>
    <mergeCell ref="C3167:G3167"/>
    <mergeCell ref="P3185:Q3185"/>
    <mergeCell ref="N3186:O3186"/>
    <mergeCell ref="P3186:Q3186"/>
    <mergeCell ref="F3183:H3183"/>
    <mergeCell ref="C3185:I3185"/>
    <mergeCell ref="C3179:D3179"/>
    <mergeCell ref="J3186:M3186"/>
    <mergeCell ref="O3184:P3184"/>
    <mergeCell ref="C3183:E3184"/>
    <mergeCell ref="K3184:L3184"/>
    <mergeCell ref="M3183:N3183"/>
    <mergeCell ref="I3184:J3184"/>
    <mergeCell ref="I3183:J3183"/>
    <mergeCell ref="K3183:L3183"/>
    <mergeCell ref="M3184:N3184"/>
    <mergeCell ref="J3185:M3185"/>
    <mergeCell ref="F3184:H3184"/>
    <mergeCell ref="O3183:P3183"/>
    <mergeCell ref="J3154:Q3156"/>
    <mergeCell ref="G3134:G3135"/>
    <mergeCell ref="F3152:H3152"/>
    <mergeCell ref="C3173:D3174"/>
    <mergeCell ref="A3238:R3238"/>
    <mergeCell ref="A3199:R3199"/>
    <mergeCell ref="F3186:H3187"/>
    <mergeCell ref="J3187:M3187"/>
    <mergeCell ref="J3188:M3188"/>
    <mergeCell ref="N3187:Q3187"/>
    <mergeCell ref="M3145:N3145"/>
    <mergeCell ref="C3171:G3171"/>
    <mergeCell ref="I3172:Q3172"/>
    <mergeCell ref="C3178:D3178"/>
    <mergeCell ref="P3166:Q3166"/>
    <mergeCell ref="N3164:O3164"/>
    <mergeCell ref="N3188:Q3188"/>
    <mergeCell ref="M3173:O3173"/>
    <mergeCell ref="C3188:E3188"/>
    <mergeCell ref="F3188:H3188"/>
    <mergeCell ref="F3190:H3190"/>
    <mergeCell ref="A3277:R3277"/>
    <mergeCell ref="C3186:E3187"/>
    <mergeCell ref="A3316:R3316"/>
    <mergeCell ref="C3133:G3133"/>
    <mergeCell ref="N3108:O3108"/>
    <mergeCell ref="M3106:N3106"/>
    <mergeCell ref="I3132:Q3132"/>
    <mergeCell ref="I3133:Q3133"/>
    <mergeCell ref="M3134:O3134"/>
    <mergeCell ref="B3164:B3166"/>
    <mergeCell ref="K3144:L3144"/>
    <mergeCell ref="J3157:Q3158"/>
    <mergeCell ref="F3157:H3157"/>
    <mergeCell ref="F3156:H3156"/>
    <mergeCell ref="C3153:E3158"/>
    <mergeCell ref="H3134:H3135"/>
    <mergeCell ref="J3153:M3153"/>
    <mergeCell ref="C3170:G3170"/>
    <mergeCell ref="I3066:J3066"/>
    <mergeCell ref="J3107:M3107"/>
    <mergeCell ref="P3088:Q3088"/>
    <mergeCell ref="C3137:D3137"/>
    <mergeCell ref="O3144:P3144"/>
    <mergeCell ref="J3146:M3146"/>
    <mergeCell ref="P3134:P3135"/>
    <mergeCell ref="C3144:E3145"/>
    <mergeCell ref="N3147:O3147"/>
    <mergeCell ref="P3069:Q3069"/>
    <mergeCell ref="N3107:O3107"/>
    <mergeCell ref="L3086:M3088"/>
    <mergeCell ref="K3105:L3105"/>
    <mergeCell ref="M3105:N3105"/>
    <mergeCell ref="O3105:P3105"/>
    <mergeCell ref="C3132:G3132"/>
    <mergeCell ref="F3150:H3150"/>
    <mergeCell ref="C3151:E3151"/>
    <mergeCell ref="C3149:E3149"/>
    <mergeCell ref="F3149:H3149"/>
    <mergeCell ref="C3147:E3148"/>
    <mergeCell ref="F3147:H3148"/>
    <mergeCell ref="J3150:Q3150"/>
    <mergeCell ref="C3138:D3138"/>
    <mergeCell ref="J3151:M3151"/>
    <mergeCell ref="J3148:M3148"/>
    <mergeCell ref="N3148:Q3148"/>
    <mergeCell ref="J3149:M3149"/>
    <mergeCell ref="N3149:Q3149"/>
    <mergeCell ref="C3105:E3106"/>
    <mergeCell ref="N3087:Q3087"/>
    <mergeCell ref="P3108:Q3108"/>
    <mergeCell ref="N3086:O3086"/>
    <mergeCell ref="P3086:Q3086"/>
    <mergeCell ref="F3105:H3105"/>
    <mergeCell ref="J3108:M3108"/>
    <mergeCell ref="C3130:G3130"/>
    <mergeCell ref="I3105:J3105"/>
    <mergeCell ref="I3128:Q3128"/>
    <mergeCell ref="N3125:O3125"/>
    <mergeCell ref="P3125:Q3125"/>
    <mergeCell ref="N3126:Q3126"/>
    <mergeCell ref="N3127:O3127"/>
    <mergeCell ref="P3127:Q3127"/>
    <mergeCell ref="K3106:L3106"/>
    <mergeCell ref="C3142:D3142"/>
    <mergeCell ref="I3129:Q3129"/>
    <mergeCell ref="C3190:E3190"/>
    <mergeCell ref="L3173:L3174"/>
    <mergeCell ref="J3190:M3190"/>
    <mergeCell ref="I3173:K3173"/>
    <mergeCell ref="H3173:H3174"/>
    <mergeCell ref="G3173:G3174"/>
    <mergeCell ref="N3152:Q3152"/>
    <mergeCell ref="F3134:F3135"/>
    <mergeCell ref="C3152:E3152"/>
    <mergeCell ref="I3169:Q3169"/>
    <mergeCell ref="F3173:F3174"/>
    <mergeCell ref="F3189:H3189"/>
    <mergeCell ref="J3189:Q3189"/>
    <mergeCell ref="R3200:R3237"/>
    <mergeCell ref="R3239:R3276"/>
    <mergeCell ref="R3278:R3315"/>
    <mergeCell ref="R3317:R3354"/>
    <mergeCell ref="L3164:M3166"/>
    <mergeCell ref="E3173:E3174"/>
    <mergeCell ref="I3171:Q3171"/>
    <mergeCell ref="Q3173:Q3175"/>
    <mergeCell ref="C3189:E3189"/>
    <mergeCell ref="J2884:Q2885"/>
    <mergeCell ref="O2871:P2871"/>
    <mergeCell ref="C2880:E2885"/>
    <mergeCell ref="F2884:H2884"/>
    <mergeCell ref="J2874:M2874"/>
    <mergeCell ref="F2919:H2919"/>
    <mergeCell ref="J2920:Q2922"/>
    <mergeCell ref="N2918:Q2918"/>
    <mergeCell ref="F2921:H2921"/>
    <mergeCell ref="J2919:M2919"/>
    <mergeCell ref="F2922:H2922"/>
    <mergeCell ref="I2934:Q2934"/>
    <mergeCell ref="I2935:Q2935"/>
    <mergeCell ref="B2925:Q2925"/>
    <mergeCell ref="F2918:H2918"/>
    <mergeCell ref="C2792:D2792"/>
    <mergeCell ref="M2783:O2783"/>
    <mergeCell ref="J2799:Q2799"/>
    <mergeCell ref="N2798:Q2798"/>
    <mergeCell ref="F2840:H2840"/>
    <mergeCell ref="N2854:O2854"/>
    <mergeCell ref="N2853:Q2853"/>
    <mergeCell ref="J2837:M2837"/>
    <mergeCell ref="P2852:Q2852"/>
    <mergeCell ref="C2840:E2840"/>
    <mergeCell ref="N2852:O2852"/>
    <mergeCell ref="N2836:Q2836"/>
    <mergeCell ref="L2852:M2854"/>
    <mergeCell ref="J2873:M2873"/>
    <mergeCell ref="B2889:C2890"/>
    <mergeCell ref="N2891:O2891"/>
    <mergeCell ref="L2891:M2893"/>
    <mergeCell ref="F2874:H2875"/>
    <mergeCell ref="I2891:K2893"/>
    <mergeCell ref="N2893:O2893"/>
    <mergeCell ref="C2891:H2893"/>
    <mergeCell ref="I2872:J2872"/>
    <mergeCell ref="P2891:Q2891"/>
    <mergeCell ref="N2892:Q2892"/>
    <mergeCell ref="P2893:Q2893"/>
    <mergeCell ref="J2923:Q2924"/>
    <mergeCell ref="F2917:H2917"/>
    <mergeCell ref="C2919:E2924"/>
    <mergeCell ref="N2930:O2930"/>
    <mergeCell ref="F2954:H2954"/>
    <mergeCell ref="C2939:D2940"/>
    <mergeCell ref="N2954:Q2954"/>
    <mergeCell ref="H2900:H2901"/>
    <mergeCell ref="F2924:I2924"/>
    <mergeCell ref="J2917:M2917"/>
    <mergeCell ref="C2917:E2917"/>
    <mergeCell ref="F2923:H2923"/>
    <mergeCell ref="N2919:Q2919"/>
    <mergeCell ref="C2918:E2918"/>
    <mergeCell ref="C2933:G2933"/>
    <mergeCell ref="C2934:G2934"/>
    <mergeCell ref="C2935:G2935"/>
    <mergeCell ref="C2954:E2954"/>
    <mergeCell ref="Q2939:Q2941"/>
    <mergeCell ref="J2954:M2954"/>
    <mergeCell ref="N2953:Q2953"/>
    <mergeCell ref="J2953:M2953"/>
    <mergeCell ref="J2914:M2914"/>
    <mergeCell ref="E2900:E2901"/>
    <mergeCell ref="C2915:E2915"/>
    <mergeCell ref="D2928:Q2928"/>
    <mergeCell ref="E2939:E2940"/>
    <mergeCell ref="N2951:O2951"/>
    <mergeCell ref="P2952:Q2952"/>
    <mergeCell ref="H2939:H2940"/>
    <mergeCell ref="C2949:E2950"/>
    <mergeCell ref="J2918:M2918"/>
    <mergeCell ref="N2931:Q2931"/>
    <mergeCell ref="M2939:O2939"/>
    <mergeCell ref="F2961:H2961"/>
    <mergeCell ref="M2950:N2950"/>
    <mergeCell ref="F2949:H2949"/>
    <mergeCell ref="N2952:O2952"/>
    <mergeCell ref="J2962:Q2963"/>
    <mergeCell ref="B2964:Q2964"/>
    <mergeCell ref="O2950:P2950"/>
    <mergeCell ref="C2941:D2941"/>
    <mergeCell ref="F2939:F2940"/>
    <mergeCell ref="C2952:E2953"/>
    <mergeCell ref="F2952:H2953"/>
    <mergeCell ref="I2939:K2939"/>
    <mergeCell ref="O2949:P2949"/>
    <mergeCell ref="F2950:H2950"/>
    <mergeCell ref="J2951:M2951"/>
    <mergeCell ref="P2930:Q2930"/>
    <mergeCell ref="L2939:L2940"/>
    <mergeCell ref="I2933:Q2933"/>
    <mergeCell ref="P2939:P2940"/>
    <mergeCell ref="N2932:O2932"/>
    <mergeCell ref="L2930:M2932"/>
    <mergeCell ref="C2942:D2942"/>
    <mergeCell ref="M2949:N2949"/>
    <mergeCell ref="F2960:H2960"/>
    <mergeCell ref="I2950:J2950"/>
    <mergeCell ref="K2950:L2950"/>
    <mergeCell ref="I2949:J2949"/>
    <mergeCell ref="F2962:H2962"/>
    <mergeCell ref="F2963:I2963"/>
    <mergeCell ref="D2967:Q2967"/>
    <mergeCell ref="F2957:H2957"/>
    <mergeCell ref="F2920:H2920"/>
    <mergeCell ref="P2932:Q2932"/>
    <mergeCell ref="P2951:Q2951"/>
    <mergeCell ref="G2939:G2940"/>
    <mergeCell ref="C2951:I2951"/>
    <mergeCell ref="J2952:M2952"/>
    <mergeCell ref="K2949:L2949"/>
    <mergeCell ref="C2958:E2963"/>
    <mergeCell ref="N2957:Q2957"/>
    <mergeCell ref="C2957:E2957"/>
    <mergeCell ref="J2959:Q2961"/>
    <mergeCell ref="F2959:H2959"/>
    <mergeCell ref="N2958:Q2958"/>
    <mergeCell ref="F2958:H2958"/>
    <mergeCell ref="J2958:M2958"/>
    <mergeCell ref="J2957:M2957"/>
    <mergeCell ref="C2938:G2938"/>
    <mergeCell ref="J2913:M2913"/>
    <mergeCell ref="C2912:I2912"/>
    <mergeCell ref="I2938:Q2938"/>
    <mergeCell ref="M2978:O2978"/>
    <mergeCell ref="B3006:C3007"/>
    <mergeCell ref="F3151:H3151"/>
    <mergeCell ref="C3139:D3139"/>
    <mergeCell ref="C3143:D3143"/>
    <mergeCell ref="C3141:D3141"/>
    <mergeCell ref="C3140:D3140"/>
    <mergeCell ref="C3150:E3150"/>
    <mergeCell ref="D3084:Q3084"/>
    <mergeCell ref="F3067:H3067"/>
    <mergeCell ref="N3088:O3088"/>
    <mergeCell ref="C3107:I3107"/>
    <mergeCell ref="C2822:D2823"/>
    <mergeCell ref="J2842:Q2844"/>
    <mergeCell ref="F2871:H2871"/>
    <mergeCell ref="J2879:M2879"/>
    <mergeCell ref="F2880:H2880"/>
    <mergeCell ref="C2879:E2879"/>
    <mergeCell ref="F2879:H2879"/>
    <mergeCell ref="J2880:M2880"/>
    <mergeCell ref="N2879:Q2879"/>
    <mergeCell ref="J2875:M2875"/>
    <mergeCell ref="F2882:H2882"/>
    <mergeCell ref="C2876:E2876"/>
    <mergeCell ref="N2880:Q2880"/>
    <mergeCell ref="F2881:H2881"/>
    <mergeCell ref="P2969:Q2969"/>
    <mergeCell ref="E2978:E2979"/>
    <mergeCell ref="C2973:G2973"/>
    <mergeCell ref="P3010:Q3010"/>
    <mergeCell ref="C3025:D3025"/>
    <mergeCell ref="I2978:K2978"/>
    <mergeCell ref="I3015:Q3015"/>
    <mergeCell ref="C2995:E2995"/>
    <mergeCell ref="I3011:Q3011"/>
    <mergeCell ref="I3012:Q3012"/>
    <mergeCell ref="N2971:O2971"/>
    <mergeCell ref="F2994:H2994"/>
    <mergeCell ref="C2978:D2979"/>
    <mergeCell ref="J2994:Q2994"/>
    <mergeCell ref="P3008:Q3008"/>
    <mergeCell ref="C3023:D3023"/>
    <mergeCell ref="G2978:G2979"/>
    <mergeCell ref="C3011:G3011"/>
    <mergeCell ref="I3008:K3010"/>
    <mergeCell ref="C3016:G3016"/>
    <mergeCell ref="B2930:B2932"/>
    <mergeCell ref="M2911:N2911"/>
    <mergeCell ref="K2910:L2910"/>
    <mergeCell ref="B2966:Q2966"/>
    <mergeCell ref="B2967:C2968"/>
    <mergeCell ref="B2969:B2971"/>
    <mergeCell ref="F2872:H2872"/>
    <mergeCell ref="I2898:Q2898"/>
    <mergeCell ref="M2900:O2900"/>
    <mergeCell ref="N2874:O2874"/>
    <mergeCell ref="M2872:N2872"/>
    <mergeCell ref="P2900:P2901"/>
    <mergeCell ref="Q2900:Q2902"/>
    <mergeCell ref="F2796:H2797"/>
    <mergeCell ref="I2817:Q2817"/>
    <mergeCell ref="C2818:G2818"/>
    <mergeCell ref="J2840:M2840"/>
    <mergeCell ref="C2863:D2863"/>
    <mergeCell ref="Q2861:Q2863"/>
    <mergeCell ref="J2912:M2912"/>
    <mergeCell ref="C2944:D2944"/>
    <mergeCell ref="C2905:D2905"/>
    <mergeCell ref="N2997:Q2997"/>
    <mergeCell ref="C2988:E2989"/>
    <mergeCell ref="J2996:M2996"/>
    <mergeCell ref="F2988:H2988"/>
    <mergeCell ref="I2989:J2989"/>
    <mergeCell ref="K2989:L2989"/>
    <mergeCell ref="C2996:E2996"/>
    <mergeCell ref="C2977:G2977"/>
    <mergeCell ref="I2988:J2988"/>
    <mergeCell ref="F2989:H2989"/>
    <mergeCell ref="F2999:H2999"/>
    <mergeCell ref="F3000:H3000"/>
    <mergeCell ref="F3001:H3001"/>
    <mergeCell ref="F3002:I3002"/>
    <mergeCell ref="C2997:E3002"/>
    <mergeCell ref="C2871:E2872"/>
    <mergeCell ref="J2881:Q2883"/>
    <mergeCell ref="F2885:I2885"/>
    <mergeCell ref="F2883:H2883"/>
    <mergeCell ref="M2910:N2910"/>
    <mergeCell ref="B2928:C2929"/>
    <mergeCell ref="F2911:H2911"/>
    <mergeCell ref="I2911:J2911"/>
    <mergeCell ref="K2911:L2911"/>
    <mergeCell ref="C2906:D2906"/>
    <mergeCell ref="B2927:Q2927"/>
    <mergeCell ref="I2910:J2910"/>
    <mergeCell ref="C2899:G2899"/>
    <mergeCell ref="O2911:P2911"/>
    <mergeCell ref="F2915:H2915"/>
    <mergeCell ref="N2914:Q2914"/>
    <mergeCell ref="C2900:D2901"/>
    <mergeCell ref="N2915:Q2915"/>
    <mergeCell ref="P2912:Q2912"/>
    <mergeCell ref="C2913:E2914"/>
    <mergeCell ref="G2900:G2901"/>
    <mergeCell ref="N2912:O2912"/>
    <mergeCell ref="N2913:O2913"/>
    <mergeCell ref="P2913:Q2913"/>
    <mergeCell ref="J2915:M2915"/>
    <mergeCell ref="F2910:H2910"/>
    <mergeCell ref="I2900:K2900"/>
    <mergeCell ref="O2910:P2910"/>
    <mergeCell ref="J3001:Q3002"/>
    <mergeCell ref="C2984:D2984"/>
    <mergeCell ref="B3003:Q3003"/>
    <mergeCell ref="C2936:G2936"/>
    <mergeCell ref="I2976:Q2976"/>
    <mergeCell ref="C2985:D2985"/>
    <mergeCell ref="N2996:Q2996"/>
    <mergeCell ref="J2998:Q3000"/>
    <mergeCell ref="M2989:N2989"/>
    <mergeCell ref="F2996:H2996"/>
    <mergeCell ref="C2983:D2983"/>
    <mergeCell ref="F2997:H2997"/>
    <mergeCell ref="J2997:M2997"/>
    <mergeCell ref="F2998:H2998"/>
    <mergeCell ref="O2989:P2989"/>
    <mergeCell ref="C2982:D2982"/>
    <mergeCell ref="K2988:L2988"/>
    <mergeCell ref="M2988:N2988"/>
    <mergeCell ref="O2988:P2988"/>
    <mergeCell ref="N2969:O2969"/>
    <mergeCell ref="C2987:D2987"/>
    <mergeCell ref="C2909:D2909"/>
    <mergeCell ref="F2900:F2901"/>
    <mergeCell ref="C2902:D2902"/>
    <mergeCell ref="C2903:D2903"/>
    <mergeCell ref="C2916:E2916"/>
    <mergeCell ref="F2916:H2916"/>
    <mergeCell ref="J2916:Q2916"/>
    <mergeCell ref="F2913:H2914"/>
    <mergeCell ref="C2976:G2976"/>
    <mergeCell ref="I2977:Q2977"/>
    <mergeCell ref="C2945:D2945"/>
    <mergeCell ref="P3017:P3018"/>
    <mergeCell ref="F3034:H3034"/>
    <mergeCell ref="C3017:D3018"/>
    <mergeCell ref="O3028:P3028"/>
    <mergeCell ref="C3071:E3071"/>
    <mergeCell ref="J3113:M3113"/>
    <mergeCell ref="N3070:Q3070"/>
    <mergeCell ref="B3042:Q3042"/>
    <mergeCell ref="J3070:M3070"/>
    <mergeCell ref="C3113:E3113"/>
    <mergeCell ref="N3074:Q3074"/>
    <mergeCell ref="F3056:F3057"/>
    <mergeCell ref="N3113:Q3113"/>
    <mergeCell ref="C3074:E3074"/>
    <mergeCell ref="F3114:H3114"/>
    <mergeCell ref="F3074:H3074"/>
    <mergeCell ref="J3074:M3074"/>
    <mergeCell ref="F3113:H3113"/>
    <mergeCell ref="J3114:M3114"/>
    <mergeCell ref="N3114:Q3114"/>
    <mergeCell ref="C3059:D3059"/>
    <mergeCell ref="P3047:Q3047"/>
    <mergeCell ref="F3033:H3033"/>
    <mergeCell ref="Q3056:Q3058"/>
    <mergeCell ref="P3049:Q3049"/>
    <mergeCell ref="N3047:O3047"/>
    <mergeCell ref="M3056:O3056"/>
    <mergeCell ref="J3033:Q3033"/>
    <mergeCell ref="E3017:E3018"/>
    <mergeCell ref="C3033:E3033"/>
    <mergeCell ref="N3031:Q3031"/>
    <mergeCell ref="N3032:Q3032"/>
    <mergeCell ref="P3029:Q3029"/>
    <mergeCell ref="N3030:O3030"/>
    <mergeCell ref="F3028:H3028"/>
    <mergeCell ref="I3027:J3027"/>
    <mergeCell ref="B3044:Q3044"/>
    <mergeCell ref="L3125:M3127"/>
    <mergeCell ref="C3136:D3136"/>
    <mergeCell ref="I3131:Q3131"/>
    <mergeCell ref="B3159:Q3159"/>
    <mergeCell ref="I3170:Q3170"/>
    <mergeCell ref="A3200:A3236"/>
    <mergeCell ref="I3167:Q3167"/>
    <mergeCell ref="A3278:A3314"/>
    <mergeCell ref="C3229:E3229"/>
    <mergeCell ref="F3158:I3158"/>
    <mergeCell ref="J3228:Q3228"/>
    <mergeCell ref="A3317:A3353"/>
    <mergeCell ref="J3229:M3229"/>
    <mergeCell ref="C3172:G3172"/>
    <mergeCell ref="A3239:A3275"/>
    <mergeCell ref="F3228:H3228"/>
    <mergeCell ref="F3229:H3229"/>
    <mergeCell ref="C3228:E3228"/>
    <mergeCell ref="B941:B943"/>
    <mergeCell ref="N964:Q964"/>
    <mergeCell ref="F973:H973"/>
    <mergeCell ref="F922:H922"/>
    <mergeCell ref="N942:Q942"/>
    <mergeCell ref="N943:O943"/>
    <mergeCell ref="N924:O924"/>
    <mergeCell ref="F921:H921"/>
    <mergeCell ref="C926:E926"/>
    <mergeCell ref="C944:G944"/>
    <mergeCell ref="J973:Q974"/>
    <mergeCell ref="C946:G946"/>
    <mergeCell ref="F972:H972"/>
    <mergeCell ref="F971:H971"/>
    <mergeCell ref="J964:M964"/>
    <mergeCell ref="C958:D958"/>
    <mergeCell ref="F974:I974"/>
    <mergeCell ref="B975:Q975"/>
    <mergeCell ref="I1117:J1117"/>
    <mergeCell ref="A1288:R1288"/>
    <mergeCell ref="A1367:A1403"/>
    <mergeCell ref="R1679:R1716"/>
    <mergeCell ref="A1718:A1754"/>
    <mergeCell ref="R1718:R1755"/>
    <mergeCell ref="A1640:A1676"/>
    <mergeCell ref="R1601:R1638"/>
    <mergeCell ref="A1717:R1717"/>
    <mergeCell ref="A1679:A1715"/>
    <mergeCell ref="A1678:R1678"/>
    <mergeCell ref="F1116:H1116"/>
    <mergeCell ref="A1406:A1442"/>
    <mergeCell ref="A1484:A1520"/>
    <mergeCell ref="O1116:P1116"/>
    <mergeCell ref="C1119:E1120"/>
    <mergeCell ref="F1121:H1121"/>
    <mergeCell ref="R1211:R1248"/>
    <mergeCell ref="R1250:R1287"/>
    <mergeCell ref="R1289:R1326"/>
    <mergeCell ref="A1211:A1247"/>
    <mergeCell ref="R1484:R1521"/>
    <mergeCell ref="N1158:O1158"/>
    <mergeCell ref="A1405:R1405"/>
    <mergeCell ref="R1406:R1443"/>
    <mergeCell ref="R1367:R1404"/>
    <mergeCell ref="A1210:R1210"/>
    <mergeCell ref="R1172:R1209"/>
    <mergeCell ref="A1366:R1366"/>
    <mergeCell ref="C1111:D1111"/>
    <mergeCell ref="P1118:Q1118"/>
    <mergeCell ref="C1122:E1122"/>
    <mergeCell ref="C1115:D1115"/>
    <mergeCell ref="C1118:I1118"/>
    <mergeCell ref="A1133:A1169"/>
    <mergeCell ref="C1108:D1108"/>
    <mergeCell ref="C1158:E1159"/>
    <mergeCell ref="C1116:E1117"/>
    <mergeCell ref="F1122:H1122"/>
    <mergeCell ref="F1119:H1120"/>
    <mergeCell ref="O1155:P1155"/>
    <mergeCell ref="I1156:J1156"/>
    <mergeCell ref="J1157:M1157"/>
    <mergeCell ref="K1156:L1156"/>
    <mergeCell ref="K1155:L1155"/>
    <mergeCell ref="M1155:N1155"/>
    <mergeCell ref="A1171:R1171"/>
    <mergeCell ref="J1119:M1119"/>
    <mergeCell ref="M1156:N1156"/>
    <mergeCell ref="I1155:J1155"/>
    <mergeCell ref="C1121:E1121"/>
    <mergeCell ref="M1117:N1117"/>
    <mergeCell ref="K1116:L1116"/>
    <mergeCell ref="N1119:O1119"/>
    <mergeCell ref="C1157:I1157"/>
    <mergeCell ref="C1155:E1156"/>
    <mergeCell ref="P1158:Q1158"/>
    <mergeCell ref="K1117:L1117"/>
    <mergeCell ref="F1156:H1156"/>
    <mergeCell ref="I983:Q983"/>
    <mergeCell ref="C1036:D1036"/>
    <mergeCell ref="N1121:Q1121"/>
    <mergeCell ref="C1112:D1112"/>
    <mergeCell ref="J1123:M1123"/>
    <mergeCell ref="O1117:P1117"/>
    <mergeCell ref="J1120:M1120"/>
    <mergeCell ref="I922:J922"/>
    <mergeCell ref="J968:M968"/>
    <mergeCell ref="P943:Q943"/>
    <mergeCell ref="L941:M943"/>
    <mergeCell ref="J969:M969"/>
    <mergeCell ref="N969:Q969"/>
    <mergeCell ref="C1034:D1034"/>
    <mergeCell ref="F1084:H1084"/>
    <mergeCell ref="N1081:Q1081"/>
    <mergeCell ref="C1114:D1114"/>
    <mergeCell ref="Q1106:Q1108"/>
    <mergeCell ref="F1117:H1117"/>
    <mergeCell ref="O1156:P1156"/>
    <mergeCell ref="N1157:O1157"/>
    <mergeCell ref="M1116:N1116"/>
    <mergeCell ref="F1158:H1159"/>
    <mergeCell ref="F1155:H1155"/>
    <mergeCell ref="C1123:E1123"/>
    <mergeCell ref="I1116:J1116"/>
    <mergeCell ref="P1119:Q1119"/>
    <mergeCell ref="A1132:R1132"/>
    <mergeCell ref="C683:D683"/>
    <mergeCell ref="N689:O689"/>
    <mergeCell ref="F692:H692"/>
    <mergeCell ref="C763:D763"/>
    <mergeCell ref="I754:Q754"/>
    <mergeCell ref="C746:H748"/>
    <mergeCell ref="C752:G752"/>
    <mergeCell ref="C728:I728"/>
    <mergeCell ref="D745:Q745"/>
    <mergeCell ref="B744:C745"/>
    <mergeCell ref="Q482:Q484"/>
    <mergeCell ref="F463:H463"/>
    <mergeCell ref="N462:Q462"/>
    <mergeCell ref="C515:G515"/>
    <mergeCell ref="C528:D528"/>
    <mergeCell ref="C520:G520"/>
    <mergeCell ref="C517:G517"/>
    <mergeCell ref="I517:Q517"/>
    <mergeCell ref="K492:L492"/>
    <mergeCell ref="B509:Q509"/>
    <mergeCell ref="C714:G714"/>
    <mergeCell ref="C689:I689"/>
    <mergeCell ref="I707:K709"/>
    <mergeCell ref="C707:H709"/>
    <mergeCell ref="C694:E694"/>
    <mergeCell ref="F693:H693"/>
    <mergeCell ref="I714:Q714"/>
    <mergeCell ref="I715:Q715"/>
    <mergeCell ref="I746:K748"/>
    <mergeCell ref="C791:G791"/>
    <mergeCell ref="B785:B787"/>
    <mergeCell ref="C725:D725"/>
    <mergeCell ref="P729:Q729"/>
    <mergeCell ref="F729:H730"/>
    <mergeCell ref="F772:H772"/>
    <mergeCell ref="C810:E810"/>
    <mergeCell ref="I785:K787"/>
    <mergeCell ref="C772:E772"/>
    <mergeCell ref="C754:G754"/>
    <mergeCell ref="J772:M772"/>
    <mergeCell ref="C762:D762"/>
    <mergeCell ref="C759:D759"/>
    <mergeCell ref="C761:D761"/>
    <mergeCell ref="B782:Q782"/>
    <mergeCell ref="I752:Q752"/>
    <mergeCell ref="F771:H771"/>
    <mergeCell ref="C764:D764"/>
    <mergeCell ref="J771:Q771"/>
    <mergeCell ref="D784:Q784"/>
    <mergeCell ref="I791:Q791"/>
    <mergeCell ref="D744:Q744"/>
    <mergeCell ref="C760:D760"/>
    <mergeCell ref="C771:E771"/>
    <mergeCell ref="I792:Q792"/>
    <mergeCell ref="C793:G793"/>
    <mergeCell ref="B783:C784"/>
    <mergeCell ref="J810:Q810"/>
    <mergeCell ref="C800:D800"/>
    <mergeCell ref="F811:H811"/>
    <mergeCell ref="C811:E811"/>
    <mergeCell ref="C802:D802"/>
    <mergeCell ref="C803:D803"/>
    <mergeCell ref="F810:H810"/>
    <mergeCell ref="C792:G792"/>
    <mergeCell ref="J811:M811"/>
    <mergeCell ref="I793:Q793"/>
    <mergeCell ref="C785:H787"/>
    <mergeCell ref="C801:D801"/>
    <mergeCell ref="C799:D799"/>
    <mergeCell ref="C798:D798"/>
    <mergeCell ref="N730:Q730"/>
    <mergeCell ref="C722:D722"/>
    <mergeCell ref="F732:H732"/>
    <mergeCell ref="N731:Q731"/>
    <mergeCell ref="N729:O729"/>
    <mergeCell ref="C753:G753"/>
    <mergeCell ref="I753:Q753"/>
    <mergeCell ref="B746:B748"/>
    <mergeCell ref="C686:D686"/>
    <mergeCell ref="C673:G673"/>
    <mergeCell ref="I676:Q676"/>
    <mergeCell ref="J693:Q693"/>
    <mergeCell ref="C715:G715"/>
    <mergeCell ref="J733:M733"/>
    <mergeCell ref="B705:C706"/>
    <mergeCell ref="J690:M690"/>
    <mergeCell ref="D705:Q705"/>
    <mergeCell ref="F690:H691"/>
    <mergeCell ref="C692:E692"/>
    <mergeCell ref="I908:Q908"/>
    <mergeCell ref="C919:D919"/>
    <mergeCell ref="F895:H895"/>
    <mergeCell ref="D940:Q940"/>
    <mergeCell ref="I921:J921"/>
    <mergeCell ref="I948:Q948"/>
    <mergeCell ref="I949:Q949"/>
    <mergeCell ref="C928:E928"/>
    <mergeCell ref="N923:O923"/>
    <mergeCell ref="N926:Q926"/>
    <mergeCell ref="B938:Q938"/>
    <mergeCell ref="I944:Q944"/>
    <mergeCell ref="I945:Q945"/>
    <mergeCell ref="C479:G479"/>
    <mergeCell ref="J495:M495"/>
    <mergeCell ref="C537:E537"/>
    <mergeCell ref="B546:Q546"/>
    <mergeCell ref="C551:H553"/>
    <mergeCell ref="B824:B826"/>
    <mergeCell ref="N807:O807"/>
    <mergeCell ref="J806:M806"/>
    <mergeCell ref="J807:M807"/>
    <mergeCell ref="F807:H808"/>
    <mergeCell ref="C806:I806"/>
    <mergeCell ref="C729:E730"/>
    <mergeCell ref="I751:Q751"/>
    <mergeCell ref="I750:Q750"/>
    <mergeCell ref="I749:Q749"/>
    <mergeCell ref="J731:M731"/>
    <mergeCell ref="N770:Q770"/>
    <mergeCell ref="C875:D875"/>
    <mergeCell ref="I867:Q867"/>
    <mergeCell ref="F852:H852"/>
    <mergeCell ref="N891:Q891"/>
    <mergeCell ref="C905:G905"/>
    <mergeCell ref="F891:H891"/>
    <mergeCell ref="F892:H892"/>
    <mergeCell ref="F890:H890"/>
    <mergeCell ref="M911:O911"/>
    <mergeCell ref="F896:I896"/>
    <mergeCell ref="M882:N882"/>
    <mergeCell ref="J895:Q896"/>
    <mergeCell ref="C890:E890"/>
    <mergeCell ref="F887:H887"/>
    <mergeCell ref="N884:O884"/>
    <mergeCell ref="C885:E886"/>
    <mergeCell ref="D900:Q900"/>
    <mergeCell ref="D901:Q901"/>
    <mergeCell ref="C902:H904"/>
    <mergeCell ref="F893:H893"/>
    <mergeCell ref="L911:L912"/>
    <mergeCell ref="I907:Q907"/>
    <mergeCell ref="C914:D914"/>
    <mergeCell ref="P911:P912"/>
    <mergeCell ref="J891:M891"/>
    <mergeCell ref="C907:G907"/>
    <mergeCell ref="I906:Q906"/>
    <mergeCell ref="I905:Q905"/>
    <mergeCell ref="C911:D912"/>
    <mergeCell ref="H911:H912"/>
    <mergeCell ref="F911:F912"/>
    <mergeCell ref="C913:D913"/>
    <mergeCell ref="C906:G906"/>
    <mergeCell ref="Q911:Q913"/>
    <mergeCell ref="G911:G912"/>
    <mergeCell ref="E911:E912"/>
    <mergeCell ref="C1001:I1001"/>
    <mergeCell ref="F1045:H1045"/>
    <mergeCell ref="C1074:D1074"/>
    <mergeCell ref="J1082:M1082"/>
    <mergeCell ref="P1079:Q1079"/>
    <mergeCell ref="C1072:D1072"/>
    <mergeCell ref="J1081:M1081"/>
    <mergeCell ref="F1082:H1082"/>
    <mergeCell ref="F1083:H1083"/>
    <mergeCell ref="C1079:I1079"/>
    <mergeCell ref="J1079:M1079"/>
    <mergeCell ref="J1083:Q1083"/>
    <mergeCell ref="C1044:E1044"/>
    <mergeCell ref="N968:Q968"/>
    <mergeCell ref="J924:M924"/>
    <mergeCell ref="I946:Q946"/>
    <mergeCell ref="M922:N922"/>
    <mergeCell ref="P941:Q941"/>
    <mergeCell ref="M989:O989"/>
    <mergeCell ref="F970:H970"/>
    <mergeCell ref="P982:Q982"/>
    <mergeCell ref="C989:D990"/>
    <mergeCell ref="N980:O980"/>
    <mergeCell ref="J1001:M1001"/>
    <mergeCell ref="P1002:Q1002"/>
    <mergeCell ref="N1002:O1002"/>
    <mergeCell ref="O1000:P1000"/>
    <mergeCell ref="N1001:O1001"/>
    <mergeCell ref="C968:E968"/>
    <mergeCell ref="N981:Q981"/>
    <mergeCell ref="L980:M982"/>
    <mergeCell ref="C966:E966"/>
    <mergeCell ref="D978:Q978"/>
    <mergeCell ref="C983:G983"/>
    <mergeCell ref="H950:H951"/>
    <mergeCell ref="C969:E974"/>
    <mergeCell ref="J967:M967"/>
    <mergeCell ref="J970:Q972"/>
    <mergeCell ref="G989:G990"/>
    <mergeCell ref="I989:K989"/>
    <mergeCell ref="H989:H990"/>
    <mergeCell ref="N982:O982"/>
    <mergeCell ref="A1016:A1052"/>
    <mergeCell ref="P1001:Q1001"/>
    <mergeCell ref="F989:F990"/>
    <mergeCell ref="A1055:A1091"/>
    <mergeCell ref="C567:D567"/>
    <mergeCell ref="B665:Q665"/>
    <mergeCell ref="C675:G675"/>
    <mergeCell ref="C685:D685"/>
    <mergeCell ref="I710:Q710"/>
    <mergeCell ref="C712:G712"/>
    <mergeCell ref="J694:M694"/>
    <mergeCell ref="C682:D682"/>
    <mergeCell ref="J691:M691"/>
    <mergeCell ref="N691:Q691"/>
    <mergeCell ref="I711:Q711"/>
    <mergeCell ref="P689:Q689"/>
    <mergeCell ref="C710:G710"/>
    <mergeCell ref="C711:G711"/>
    <mergeCell ref="J692:M692"/>
    <mergeCell ref="N690:O690"/>
    <mergeCell ref="I712:Q712"/>
    <mergeCell ref="N847:Q847"/>
    <mergeCell ref="F844:H844"/>
    <mergeCell ref="K843:L843"/>
    <mergeCell ref="A859:R859"/>
    <mergeCell ref="C767:I767"/>
    <mergeCell ref="I827:Q827"/>
    <mergeCell ref="C829:G829"/>
    <mergeCell ref="B863:B865"/>
    <mergeCell ref="J845:M845"/>
    <mergeCell ref="K844:L844"/>
    <mergeCell ref="J846:M846"/>
    <mergeCell ref="I844:J844"/>
    <mergeCell ref="C827:G827"/>
    <mergeCell ref="P845:Q845"/>
    <mergeCell ref="J848:M848"/>
    <mergeCell ref="I790:Q790"/>
    <mergeCell ref="C845:I845"/>
    <mergeCell ref="N848:Q848"/>
    <mergeCell ref="C843:E844"/>
    <mergeCell ref="P846:Q846"/>
    <mergeCell ref="I843:J843"/>
    <mergeCell ref="N846:O846"/>
    <mergeCell ref="C848:E848"/>
    <mergeCell ref="D861:Q861"/>
    <mergeCell ref="D862:Q862"/>
    <mergeCell ref="C963:E964"/>
    <mergeCell ref="M960:N960"/>
    <mergeCell ref="J965:M965"/>
    <mergeCell ref="C980:H982"/>
    <mergeCell ref="J1005:Q1005"/>
    <mergeCell ref="J1006:M1006"/>
    <mergeCell ref="F960:H960"/>
    <mergeCell ref="I986:Q986"/>
    <mergeCell ref="K961:L961"/>
    <mergeCell ref="I961:J961"/>
    <mergeCell ref="M961:N961"/>
    <mergeCell ref="J962:M962"/>
    <mergeCell ref="I985:Q985"/>
    <mergeCell ref="F963:H964"/>
    <mergeCell ref="C993:D993"/>
    <mergeCell ref="I980:K982"/>
    <mergeCell ref="B978:C979"/>
    <mergeCell ref="D979:Q979"/>
    <mergeCell ref="I960:J960"/>
    <mergeCell ref="I987:Q987"/>
    <mergeCell ref="F961:H961"/>
    <mergeCell ref="O960:P960"/>
    <mergeCell ref="I988:Q988"/>
    <mergeCell ref="A1015:R1015"/>
    <mergeCell ref="C997:D997"/>
    <mergeCell ref="F1006:H1006"/>
    <mergeCell ref="C1006:E1006"/>
    <mergeCell ref="F1005:H1005"/>
    <mergeCell ref="C1005:E1005"/>
    <mergeCell ref="A1054:R1054"/>
    <mergeCell ref="I870:Q870"/>
    <mergeCell ref="F888:H888"/>
    <mergeCell ref="E872:E873"/>
    <mergeCell ref="F855:H855"/>
    <mergeCell ref="J927:Q927"/>
    <mergeCell ref="C909:G909"/>
    <mergeCell ref="M950:O950"/>
    <mergeCell ref="C953:D953"/>
    <mergeCell ref="C945:G945"/>
    <mergeCell ref="P962:Q962"/>
    <mergeCell ref="F965:H965"/>
    <mergeCell ref="C962:I962"/>
    <mergeCell ref="N963:O963"/>
    <mergeCell ref="P963:Q963"/>
    <mergeCell ref="I950:K950"/>
    <mergeCell ref="C957:D957"/>
    <mergeCell ref="C952:D952"/>
    <mergeCell ref="C950:D951"/>
    <mergeCell ref="E950:E951"/>
    <mergeCell ref="F950:F951"/>
    <mergeCell ref="G950:G951"/>
    <mergeCell ref="J966:Q966"/>
    <mergeCell ref="I947:Q947"/>
    <mergeCell ref="K922:L922"/>
    <mergeCell ref="D939:Q939"/>
    <mergeCell ref="M921:N921"/>
    <mergeCell ref="O961:P961"/>
    <mergeCell ref="F967:H967"/>
    <mergeCell ref="C965:E965"/>
    <mergeCell ref="J892:Q894"/>
    <mergeCell ref="C917:D917"/>
    <mergeCell ref="J923:M923"/>
    <mergeCell ref="C947:G947"/>
    <mergeCell ref="B939:C940"/>
    <mergeCell ref="I941:K943"/>
    <mergeCell ref="C941:H943"/>
    <mergeCell ref="C924:E925"/>
    <mergeCell ref="C891:E896"/>
    <mergeCell ref="N890:Q890"/>
    <mergeCell ref="F885:H886"/>
    <mergeCell ref="C910:G910"/>
    <mergeCell ref="J928:M928"/>
    <mergeCell ref="C918:D918"/>
    <mergeCell ref="N930:Q930"/>
    <mergeCell ref="F931:H931"/>
    <mergeCell ref="C915:D915"/>
    <mergeCell ref="J890:M890"/>
    <mergeCell ref="I909:Q909"/>
    <mergeCell ref="J885:M885"/>
    <mergeCell ref="F883:H883"/>
    <mergeCell ref="O882:P882"/>
    <mergeCell ref="I902:K904"/>
    <mergeCell ref="C916:D916"/>
    <mergeCell ref="J925:M925"/>
    <mergeCell ref="C929:E929"/>
    <mergeCell ref="C920:D920"/>
    <mergeCell ref="C927:E927"/>
    <mergeCell ref="F928:H928"/>
    <mergeCell ref="J929:M929"/>
    <mergeCell ref="C930:E935"/>
    <mergeCell ref="J931:Q933"/>
    <mergeCell ref="N925:Q925"/>
    <mergeCell ref="F930:H930"/>
    <mergeCell ref="J930:M930"/>
    <mergeCell ref="N929:Q929"/>
    <mergeCell ref="F929:H929"/>
    <mergeCell ref="P885:Q885"/>
    <mergeCell ref="F894:H894"/>
    <mergeCell ref="I910:Q910"/>
    <mergeCell ref="C923:I923"/>
    <mergeCell ref="F935:I935"/>
    <mergeCell ref="P924:Q924"/>
    <mergeCell ref="B936:Q936"/>
    <mergeCell ref="C908:G908"/>
    <mergeCell ref="J926:M926"/>
    <mergeCell ref="O922:P922"/>
    <mergeCell ref="F927:H927"/>
    <mergeCell ref="J934:Q935"/>
    <mergeCell ref="F926:H926"/>
    <mergeCell ref="P923:Q923"/>
    <mergeCell ref="F934:H934"/>
    <mergeCell ref="F933:H933"/>
    <mergeCell ref="F932:H932"/>
    <mergeCell ref="C985:G985"/>
    <mergeCell ref="F1004:H1004"/>
    <mergeCell ref="C998:D998"/>
    <mergeCell ref="C996:D996"/>
    <mergeCell ref="C995:D995"/>
    <mergeCell ref="C994:D994"/>
    <mergeCell ref="C1002:E1003"/>
    <mergeCell ref="F1002:H1003"/>
    <mergeCell ref="C960:E961"/>
    <mergeCell ref="J963:M963"/>
    <mergeCell ref="F966:H966"/>
    <mergeCell ref="C967:E967"/>
    <mergeCell ref="N962:O962"/>
    <mergeCell ref="N965:Q965"/>
    <mergeCell ref="B977:Q977"/>
    <mergeCell ref="N1003:Q1003"/>
    <mergeCell ref="C986:G986"/>
    <mergeCell ref="J1003:M1003"/>
    <mergeCell ref="C988:G988"/>
    <mergeCell ref="C1004:E1004"/>
    <mergeCell ref="J1004:M1004"/>
    <mergeCell ref="N1004:Q1004"/>
    <mergeCell ref="R1016:R1053"/>
    <mergeCell ref="R1055:R1092"/>
    <mergeCell ref="R1640:R1677"/>
    <mergeCell ref="A1445:A1481"/>
    <mergeCell ref="A1639:R1639"/>
    <mergeCell ref="A1561:R1561"/>
    <mergeCell ref="A1483:R1483"/>
    <mergeCell ref="A1600:R1600"/>
    <mergeCell ref="P1157:Q1157"/>
    <mergeCell ref="A1327:R1327"/>
    <mergeCell ref="R1328:R1365"/>
    <mergeCell ref="A1249:R1249"/>
    <mergeCell ref="A1328:A1364"/>
    <mergeCell ref="R1562:R1599"/>
    <mergeCell ref="A1601:A1637"/>
    <mergeCell ref="A1289:A1325"/>
    <mergeCell ref="R1523:R1560"/>
    <mergeCell ref="A1562:A1598"/>
    <mergeCell ref="A1444:R1444"/>
    <mergeCell ref="J1158:M1158"/>
    <mergeCell ref="A1172:A1208"/>
    <mergeCell ref="R1445:R1482"/>
    <mergeCell ref="A1250:A1286"/>
    <mergeCell ref="A1522:R1522"/>
    <mergeCell ref="A1523:A1559"/>
    <mergeCell ref="K921:L921"/>
    <mergeCell ref="C955:D955"/>
    <mergeCell ref="F969:H969"/>
    <mergeCell ref="N1040:O1040"/>
    <mergeCell ref="O999:P999"/>
    <mergeCell ref="O1039:P1039"/>
    <mergeCell ref="E989:E990"/>
    <mergeCell ref="P980:Q980"/>
    <mergeCell ref="C1040:I1040"/>
    <mergeCell ref="F999:H999"/>
    <mergeCell ref="M1038:N1038"/>
    <mergeCell ref="J1041:M1041"/>
    <mergeCell ref="K1038:L1038"/>
    <mergeCell ref="I1038:J1038"/>
    <mergeCell ref="J1040:M1040"/>
    <mergeCell ref="O1038:P1038"/>
    <mergeCell ref="C1041:E1042"/>
    <mergeCell ref="K999:L999"/>
    <mergeCell ref="P1040:Q1040"/>
    <mergeCell ref="P1041:Q1041"/>
    <mergeCell ref="I999:J999"/>
    <mergeCell ref="F1041:H1042"/>
    <mergeCell ref="C1038:E1039"/>
    <mergeCell ref="N1041:O1041"/>
    <mergeCell ref="M999:N999"/>
    <mergeCell ref="F1038:H1038"/>
    <mergeCell ref="F1039:H1039"/>
    <mergeCell ref="I1039:J1039"/>
    <mergeCell ref="K1039:L1039"/>
    <mergeCell ref="M1039:N1039"/>
    <mergeCell ref="C217:D217"/>
    <mergeCell ref="I245:Q245"/>
    <mergeCell ref="C289:D289"/>
    <mergeCell ref="M297:N297"/>
    <mergeCell ref="K298:L298"/>
    <mergeCell ref="N300:O300"/>
    <mergeCell ref="G287:G288"/>
    <mergeCell ref="F300:H301"/>
    <mergeCell ref="J300:M300"/>
    <mergeCell ref="I287:K287"/>
    <mergeCell ref="H287:H288"/>
    <mergeCell ref="P300:Q300"/>
    <mergeCell ref="O297:P297"/>
    <mergeCell ref="I325:Q325"/>
    <mergeCell ref="C326:D327"/>
    <mergeCell ref="I326:K326"/>
    <mergeCell ref="H326:H327"/>
    <mergeCell ref="G326:G327"/>
    <mergeCell ref="E326:E327"/>
    <mergeCell ref="F326:F327"/>
    <mergeCell ref="Q365:Q367"/>
    <mergeCell ref="C371:D371"/>
    <mergeCell ref="C365:D366"/>
    <mergeCell ref="C368:D368"/>
    <mergeCell ref="M365:O365"/>
    <mergeCell ref="L365:L366"/>
    <mergeCell ref="C367:D367"/>
    <mergeCell ref="N357:Q357"/>
    <mergeCell ref="C372:D372"/>
    <mergeCell ref="M336:N336"/>
    <mergeCell ref="C362:G362"/>
    <mergeCell ref="L317:M319"/>
    <mergeCell ref="F342:H342"/>
    <mergeCell ref="C335:D335"/>
    <mergeCell ref="C343:E343"/>
    <mergeCell ref="F343:H343"/>
    <mergeCell ref="J343:M343"/>
    <mergeCell ref="A353:A389"/>
    <mergeCell ref="E287:E288"/>
    <mergeCell ref="O298:P298"/>
    <mergeCell ref="F310:H310"/>
    <mergeCell ref="F309:H309"/>
    <mergeCell ref="J299:M299"/>
    <mergeCell ref="N299:O299"/>
    <mergeCell ref="F311:I311"/>
    <mergeCell ref="B312:Q312"/>
    <mergeCell ref="P317:Q317"/>
    <mergeCell ref="C317:H319"/>
    <mergeCell ref="I322:Q322"/>
    <mergeCell ref="C321:G321"/>
    <mergeCell ref="N317:O317"/>
    <mergeCell ref="N318:Q318"/>
    <mergeCell ref="N319:O319"/>
    <mergeCell ref="I320:Q320"/>
    <mergeCell ref="I317:K319"/>
    <mergeCell ref="P319:Q319"/>
    <mergeCell ref="N301:Q301"/>
    <mergeCell ref="F287:F288"/>
    <mergeCell ref="C300:E301"/>
    <mergeCell ref="D315:Q315"/>
    <mergeCell ref="D316:Q316"/>
    <mergeCell ref="C342:E342"/>
    <mergeCell ref="C324:G324"/>
    <mergeCell ref="C330:D330"/>
    <mergeCell ref="C331:D331"/>
    <mergeCell ref="C332:D332"/>
    <mergeCell ref="C333:D333"/>
    <mergeCell ref="J342:Q342"/>
    <mergeCell ref="J33:M33"/>
    <mergeCell ref="C49:G49"/>
    <mergeCell ref="I50:Q50"/>
    <mergeCell ref="M64:N64"/>
    <mergeCell ref="C87:G87"/>
    <mergeCell ref="I63:J63"/>
    <mergeCell ref="C63:E64"/>
    <mergeCell ref="J66:M66"/>
    <mergeCell ref="O63:P63"/>
    <mergeCell ref="B78:Q78"/>
    <mergeCell ref="C16:D16"/>
    <mergeCell ref="I12:Q12"/>
    <mergeCell ref="F14:F15"/>
    <mergeCell ref="M14:O14"/>
    <mergeCell ref="C13:G13"/>
    <mergeCell ref="C9:G9"/>
    <mergeCell ref="I9:Q9"/>
    <mergeCell ref="C10:G10"/>
    <mergeCell ref="I10:Q10"/>
    <mergeCell ref="C11:G11"/>
    <mergeCell ref="I11:Q11"/>
    <mergeCell ref="C8:G8"/>
    <mergeCell ref="A2:A38"/>
    <mergeCell ref="D4:Q4"/>
    <mergeCell ref="C14:D15"/>
    <mergeCell ref="F24:H24"/>
    <mergeCell ref="I14:K14"/>
    <mergeCell ref="N27:O27"/>
    <mergeCell ref="O24:P24"/>
    <mergeCell ref="M25:N25"/>
    <mergeCell ref="K25:L25"/>
    <mergeCell ref="I25:J25"/>
    <mergeCell ref="D3:Q3"/>
    <mergeCell ref="C21:D21"/>
    <mergeCell ref="C22:D22"/>
    <mergeCell ref="I8:Q8"/>
    <mergeCell ref="I5:K7"/>
    <mergeCell ref="C20:D20"/>
    <mergeCell ref="C19:D19"/>
    <mergeCell ref="L5:M7"/>
    <mergeCell ref="C5:H7"/>
    <mergeCell ref="C23:D23"/>
    <mergeCell ref="C17:D17"/>
    <mergeCell ref="P5:Q5"/>
    <mergeCell ref="P7:Q7"/>
    <mergeCell ref="L14:L15"/>
    <mergeCell ref="Q14:Q16"/>
    <mergeCell ref="N7:O7"/>
    <mergeCell ref="J27:M27"/>
    <mergeCell ref="E14:E15"/>
    <mergeCell ref="R2:R39"/>
    <mergeCell ref="F25:H25"/>
    <mergeCell ref="M24:N24"/>
    <mergeCell ref="F36:H36"/>
    <mergeCell ref="J34:Q36"/>
    <mergeCell ref="C58:D58"/>
    <mergeCell ref="P66:Q66"/>
    <mergeCell ref="C66:E67"/>
    <mergeCell ref="G14:G15"/>
    <mergeCell ref="N26:O26"/>
    <mergeCell ref="F37:H37"/>
    <mergeCell ref="C68:E68"/>
    <mergeCell ref="N46:O46"/>
    <mergeCell ref="N67:Q67"/>
    <mergeCell ref="P27:Q27"/>
    <mergeCell ref="H14:H15"/>
    <mergeCell ref="F27:H28"/>
    <mergeCell ref="C24:E25"/>
    <mergeCell ref="C44:H46"/>
    <mergeCell ref="M53:O53"/>
    <mergeCell ref="L53:L54"/>
    <mergeCell ref="I47:Q47"/>
    <mergeCell ref="Q53:Q55"/>
    <mergeCell ref="C55:D55"/>
    <mergeCell ref="C56:D56"/>
    <mergeCell ref="N33:Q33"/>
    <mergeCell ref="C50:G50"/>
    <mergeCell ref="I52:Q52"/>
    <mergeCell ref="F34:H34"/>
    <mergeCell ref="B39:Q39"/>
    <mergeCell ref="K24:L24"/>
    <mergeCell ref="L44:M46"/>
    <mergeCell ref="E53:E54"/>
    <mergeCell ref="P53:P54"/>
    <mergeCell ref="C48:G48"/>
    <mergeCell ref="C53:D54"/>
    <mergeCell ref="I49:Q49"/>
    <mergeCell ref="C47:G47"/>
    <mergeCell ref="G53:G54"/>
    <mergeCell ref="F53:F54"/>
    <mergeCell ref="H53:H54"/>
    <mergeCell ref="I53:K53"/>
    <mergeCell ref="C18:D18"/>
    <mergeCell ref="N5:O5"/>
    <mergeCell ref="B3:C4"/>
    <mergeCell ref="N6:Q6"/>
    <mergeCell ref="C52:G52"/>
    <mergeCell ref="F33:H33"/>
    <mergeCell ref="I51:Q51"/>
    <mergeCell ref="F38:I38"/>
    <mergeCell ref="F35:H35"/>
    <mergeCell ref="K64:L64"/>
    <mergeCell ref="A80:A116"/>
    <mergeCell ref="C60:D60"/>
    <mergeCell ref="P46:Q46"/>
    <mergeCell ref="I44:K46"/>
    <mergeCell ref="F76:H76"/>
    <mergeCell ref="N66:O66"/>
    <mergeCell ref="K63:L63"/>
    <mergeCell ref="I88:Q88"/>
    <mergeCell ref="I89:Q89"/>
    <mergeCell ref="R80:R117"/>
    <mergeCell ref="R119:R156"/>
    <mergeCell ref="I48:Q48"/>
    <mergeCell ref="F66:H67"/>
    <mergeCell ref="F64:H64"/>
    <mergeCell ref="M63:N63"/>
    <mergeCell ref="P65:Q65"/>
    <mergeCell ref="B117:Q117"/>
    <mergeCell ref="N68:Q68"/>
    <mergeCell ref="F63:H63"/>
    <mergeCell ref="J76:Q77"/>
    <mergeCell ref="I87:Q87"/>
    <mergeCell ref="I126:Q126"/>
    <mergeCell ref="I127:Q127"/>
    <mergeCell ref="I128:Q128"/>
    <mergeCell ref="I64:J64"/>
    <mergeCell ref="C127:G127"/>
    <mergeCell ref="C128:G128"/>
    <mergeCell ref="F77:I77"/>
    <mergeCell ref="F74:H74"/>
    <mergeCell ref="C88:G88"/>
    <mergeCell ref="F75:H75"/>
    <mergeCell ref="C89:G89"/>
    <mergeCell ref="C126:G126"/>
    <mergeCell ref="A119:A155"/>
    <mergeCell ref="C137:D137"/>
    <mergeCell ref="J143:M143"/>
    <mergeCell ref="C172:D172"/>
    <mergeCell ref="C173:D173"/>
    <mergeCell ref="C174:D174"/>
    <mergeCell ref="C175:D175"/>
    <mergeCell ref="B198:C199"/>
    <mergeCell ref="C170:D171"/>
    <mergeCell ref="J144:M144"/>
    <mergeCell ref="I169:Q169"/>
    <mergeCell ref="D160:Q160"/>
    <mergeCell ref="C168:G168"/>
    <mergeCell ref="C134:D134"/>
    <mergeCell ref="N143:O143"/>
    <mergeCell ref="N161:O161"/>
    <mergeCell ref="N163:O163"/>
    <mergeCell ref="C297:E298"/>
    <mergeCell ref="I324:Q324"/>
    <mergeCell ref="B315:C316"/>
    <mergeCell ref="C363:G363"/>
    <mergeCell ref="J344:M344"/>
    <mergeCell ref="F336:H336"/>
    <mergeCell ref="J346:Q348"/>
    <mergeCell ref="M298:N298"/>
    <mergeCell ref="F297:H297"/>
    <mergeCell ref="I298:J298"/>
    <mergeCell ref="I297:J297"/>
    <mergeCell ref="K297:L297"/>
    <mergeCell ref="F298:H298"/>
    <mergeCell ref="A314:A350"/>
    <mergeCell ref="B276:C277"/>
    <mergeCell ref="P287:P288"/>
    <mergeCell ref="C290:D290"/>
    <mergeCell ref="N305:Q305"/>
    <mergeCell ref="F306:H306"/>
    <mergeCell ref="C305:E305"/>
    <mergeCell ref="J305:M305"/>
    <mergeCell ref="F305:H305"/>
    <mergeCell ref="F308:H308"/>
    <mergeCell ref="C213:D213"/>
    <mergeCell ref="I180:J180"/>
    <mergeCell ref="I208:Q208"/>
    <mergeCell ref="B239:B241"/>
    <mergeCell ref="J265:M265"/>
    <mergeCell ref="I102:J102"/>
    <mergeCell ref="P124:Q124"/>
    <mergeCell ref="F116:I116"/>
    <mergeCell ref="M170:O170"/>
    <mergeCell ref="F142:H142"/>
    <mergeCell ref="C165:G165"/>
    <mergeCell ref="K141:L141"/>
    <mergeCell ref="C167:G167"/>
    <mergeCell ref="C149:E149"/>
    <mergeCell ref="M142:N142"/>
    <mergeCell ref="I141:J141"/>
    <mergeCell ref="L170:L171"/>
    <mergeCell ref="P170:P171"/>
    <mergeCell ref="Q170:Q172"/>
    <mergeCell ref="J223:M223"/>
    <mergeCell ref="P209:P210"/>
    <mergeCell ref="F219:H219"/>
    <mergeCell ref="R236:R273"/>
    <mergeCell ref="N182:O182"/>
    <mergeCell ref="C211:D211"/>
    <mergeCell ref="Q209:Q211"/>
    <mergeCell ref="F180:H180"/>
    <mergeCell ref="I204:Q204"/>
    <mergeCell ref="E209:E210"/>
    <mergeCell ref="M220:N220"/>
    <mergeCell ref="A236:A272"/>
    <mergeCell ref="F222:H223"/>
    <mergeCell ref="N221:O221"/>
    <mergeCell ref="H209:H210"/>
    <mergeCell ref="N222:O222"/>
    <mergeCell ref="J222:M222"/>
    <mergeCell ref="J221:M221"/>
    <mergeCell ref="C219:E220"/>
    <mergeCell ref="I203:Q203"/>
    <mergeCell ref="C209:D210"/>
    <mergeCell ref="C212:D212"/>
    <mergeCell ref="M209:O209"/>
    <mergeCell ref="O220:P220"/>
    <mergeCell ref="C221:I221"/>
    <mergeCell ref="C222:E223"/>
    <mergeCell ref="O219:P219"/>
    <mergeCell ref="F220:H220"/>
    <mergeCell ref="K220:L220"/>
    <mergeCell ref="I220:J220"/>
    <mergeCell ref="I219:J219"/>
    <mergeCell ref="K219:L219"/>
    <mergeCell ref="M219:N219"/>
    <mergeCell ref="A235:R235"/>
    <mergeCell ref="J264:Q264"/>
    <mergeCell ref="C260:I260"/>
    <mergeCell ref="N261:O261"/>
    <mergeCell ref="J261:M261"/>
    <mergeCell ref="C261:E262"/>
    <mergeCell ref="N260:O260"/>
    <mergeCell ref="A274:R274"/>
    <mergeCell ref="J225:Q225"/>
    <mergeCell ref="C208:G208"/>
    <mergeCell ref="C226:E226"/>
    <mergeCell ref="C207:G207"/>
    <mergeCell ref="C264:E264"/>
    <mergeCell ref="C239:H241"/>
    <mergeCell ref="C265:E265"/>
    <mergeCell ref="F265:H265"/>
    <mergeCell ref="A275:A311"/>
    <mergeCell ref="C257:D257"/>
    <mergeCell ref="O258:P258"/>
    <mergeCell ref="F261:H262"/>
    <mergeCell ref="F259:H259"/>
    <mergeCell ref="I259:J259"/>
    <mergeCell ref="K259:L259"/>
    <mergeCell ref="M259:N259"/>
    <mergeCell ref="R275:R312"/>
    <mergeCell ref="C255:D255"/>
    <mergeCell ref="N263:Q263"/>
    <mergeCell ref="J263:M263"/>
    <mergeCell ref="J262:M262"/>
    <mergeCell ref="C263:E263"/>
    <mergeCell ref="C256:D256"/>
    <mergeCell ref="P260:Q260"/>
    <mergeCell ref="F263:H263"/>
    <mergeCell ref="J260:M260"/>
    <mergeCell ref="O259:P259"/>
    <mergeCell ref="J182:M182"/>
    <mergeCell ref="C215:D215"/>
    <mergeCell ref="I206:Q206"/>
    <mergeCell ref="P261:Q261"/>
    <mergeCell ref="C258:E259"/>
    <mergeCell ref="M258:N258"/>
    <mergeCell ref="K258:L258"/>
    <mergeCell ref="I258:J258"/>
    <mergeCell ref="F258:H258"/>
    <mergeCell ref="C246:G246"/>
    <mergeCell ref="N262:Q262"/>
    <mergeCell ref="F264:H264"/>
    <mergeCell ref="C108:E108"/>
    <mergeCell ref="B119:Q119"/>
    <mergeCell ref="F111:H111"/>
    <mergeCell ref="F109:H109"/>
    <mergeCell ref="J108:Q108"/>
    <mergeCell ref="C110:E110"/>
    <mergeCell ref="C133:D133"/>
    <mergeCell ref="C131:D132"/>
    <mergeCell ref="C95:D95"/>
    <mergeCell ref="I83:K85"/>
    <mergeCell ref="I91:Q91"/>
    <mergeCell ref="I103:J103"/>
    <mergeCell ref="P131:P132"/>
    <mergeCell ref="I130:Q130"/>
    <mergeCell ref="M131:O131"/>
    <mergeCell ref="J112:Q114"/>
    <mergeCell ref="E131:E132"/>
    <mergeCell ref="C86:G86"/>
    <mergeCell ref="I92:K92"/>
    <mergeCell ref="I90:Q90"/>
    <mergeCell ref="H92:H93"/>
    <mergeCell ref="C102:E103"/>
    <mergeCell ref="J111:M111"/>
    <mergeCell ref="N105:O105"/>
    <mergeCell ref="J110:M110"/>
    <mergeCell ref="F110:H110"/>
    <mergeCell ref="N111:Q111"/>
    <mergeCell ref="F112:H112"/>
    <mergeCell ref="D120:Q120"/>
    <mergeCell ref="F108:H108"/>
    <mergeCell ref="A118:R118"/>
    <mergeCell ref="C130:G130"/>
    <mergeCell ref="L131:L132"/>
    <mergeCell ref="J115:Q116"/>
    <mergeCell ref="F113:H113"/>
    <mergeCell ref="M102:N102"/>
    <mergeCell ref="F131:F132"/>
    <mergeCell ref="G131:G132"/>
    <mergeCell ref="H131:H132"/>
    <mergeCell ref="I131:K131"/>
    <mergeCell ref="Q131:Q133"/>
    <mergeCell ref="J104:M104"/>
    <mergeCell ref="F114:H114"/>
    <mergeCell ref="K103:L103"/>
    <mergeCell ref="B237:C238"/>
    <mergeCell ref="F224:H224"/>
    <mergeCell ref="C216:D216"/>
    <mergeCell ref="D237:Q237"/>
    <mergeCell ref="D238:Q238"/>
    <mergeCell ref="D277:Q277"/>
    <mergeCell ref="H248:H249"/>
    <mergeCell ref="G248:G249"/>
    <mergeCell ref="E248:E249"/>
    <mergeCell ref="F248:F249"/>
    <mergeCell ref="I248:K248"/>
    <mergeCell ref="P248:P249"/>
    <mergeCell ref="F141:H141"/>
    <mergeCell ref="N149:Q149"/>
    <mergeCell ref="F155:I155"/>
    <mergeCell ref="N123:Q123"/>
    <mergeCell ref="M103:N103"/>
    <mergeCell ref="C111:E116"/>
    <mergeCell ref="C125:G125"/>
    <mergeCell ref="C122:H124"/>
    <mergeCell ref="B156:Q156"/>
    <mergeCell ref="P143:Q143"/>
    <mergeCell ref="J154:Q155"/>
    <mergeCell ref="F150:H150"/>
    <mergeCell ref="J149:M149"/>
    <mergeCell ref="N150:Q150"/>
    <mergeCell ref="J151:Q153"/>
    <mergeCell ref="N189:Q189"/>
    <mergeCell ref="J190:Q192"/>
    <mergeCell ref="R158:R195"/>
    <mergeCell ref="F148:H148"/>
    <mergeCell ref="F189:H189"/>
    <mergeCell ref="C150:E155"/>
    <mergeCell ref="F153:H153"/>
    <mergeCell ref="F152:H152"/>
    <mergeCell ref="F151:H151"/>
    <mergeCell ref="J189:M189"/>
    <mergeCell ref="J150:M150"/>
    <mergeCell ref="C148:E148"/>
    <mergeCell ref="F154:H154"/>
    <mergeCell ref="J148:M148"/>
    <mergeCell ref="C189:E194"/>
    <mergeCell ref="F149:H149"/>
    <mergeCell ref="I170:K170"/>
    <mergeCell ref="F190:H190"/>
    <mergeCell ref="A158:A194"/>
    <mergeCell ref="C51:G51"/>
    <mergeCell ref="N65:O65"/>
    <mergeCell ref="F68:H68"/>
    <mergeCell ref="C104:I104"/>
    <mergeCell ref="J106:M106"/>
    <mergeCell ref="O103:P103"/>
    <mergeCell ref="J105:M105"/>
    <mergeCell ref="F105:H106"/>
    <mergeCell ref="N104:O104"/>
    <mergeCell ref="G92:G93"/>
    <mergeCell ref="P104:Q104"/>
    <mergeCell ref="C107:E107"/>
    <mergeCell ref="C57:D57"/>
    <mergeCell ref="N45:Q45"/>
    <mergeCell ref="N44:O44"/>
    <mergeCell ref="D82:Q82"/>
    <mergeCell ref="C94:D94"/>
    <mergeCell ref="P92:P93"/>
    <mergeCell ref="L83:M85"/>
    <mergeCell ref="C59:D59"/>
    <mergeCell ref="J72:M72"/>
    <mergeCell ref="C96:D96"/>
    <mergeCell ref="C97:D97"/>
    <mergeCell ref="C98:D98"/>
    <mergeCell ref="C99:D99"/>
    <mergeCell ref="C100:D100"/>
    <mergeCell ref="C101:D101"/>
    <mergeCell ref="O64:P64"/>
    <mergeCell ref="F72:H72"/>
    <mergeCell ref="C69:E69"/>
    <mergeCell ref="N72:Q72"/>
    <mergeCell ref="A79:R79"/>
    <mergeCell ref="Q92:Q94"/>
    <mergeCell ref="F107:H107"/>
    <mergeCell ref="C92:D93"/>
    <mergeCell ref="F92:F93"/>
    <mergeCell ref="P44:Q44"/>
    <mergeCell ref="C61:D61"/>
    <mergeCell ref="J67:M67"/>
    <mergeCell ref="J69:Q69"/>
    <mergeCell ref="I86:Q86"/>
    <mergeCell ref="P85:Q85"/>
    <mergeCell ref="N85:O85"/>
    <mergeCell ref="N84:Q84"/>
    <mergeCell ref="N83:O83"/>
    <mergeCell ref="B80:Q80"/>
    <mergeCell ref="B81:C82"/>
    <mergeCell ref="F69:H69"/>
    <mergeCell ref="D81:Q81"/>
    <mergeCell ref="C83:H85"/>
    <mergeCell ref="L92:L93"/>
    <mergeCell ref="P105:Q105"/>
    <mergeCell ref="F103:H103"/>
    <mergeCell ref="K102:L102"/>
    <mergeCell ref="C129:G129"/>
    <mergeCell ref="I129:Q129"/>
    <mergeCell ref="N107:Q107"/>
    <mergeCell ref="F102:H102"/>
    <mergeCell ref="C105:E106"/>
    <mergeCell ref="C91:G91"/>
    <mergeCell ref="N106:Q106"/>
    <mergeCell ref="J107:M107"/>
    <mergeCell ref="J187:M187"/>
    <mergeCell ref="C177:D177"/>
    <mergeCell ref="M181:N181"/>
    <mergeCell ref="C147:E147"/>
    <mergeCell ref="O181:P181"/>
    <mergeCell ref="J188:M188"/>
    <mergeCell ref="C140:D140"/>
    <mergeCell ref="F186:H186"/>
    <mergeCell ref="J147:Q147"/>
    <mergeCell ref="N188:Q188"/>
    <mergeCell ref="I181:J181"/>
    <mergeCell ref="F185:H185"/>
    <mergeCell ref="A196:R196"/>
    <mergeCell ref="R197:R234"/>
    <mergeCell ref="C182:I182"/>
    <mergeCell ref="N227:Q227"/>
    <mergeCell ref="F232:H232"/>
    <mergeCell ref="J227:M227"/>
    <mergeCell ref="J229:Q231"/>
    <mergeCell ref="C187:E187"/>
    <mergeCell ref="C143:I143"/>
    <mergeCell ref="J186:Q186"/>
    <mergeCell ref="N184:Q184"/>
    <mergeCell ref="A197:A233"/>
    <mergeCell ref="J185:M185"/>
    <mergeCell ref="C176:D176"/>
    <mergeCell ref="O141:P141"/>
    <mergeCell ref="C185:E185"/>
    <mergeCell ref="F187:H187"/>
    <mergeCell ref="J232:Q233"/>
    <mergeCell ref="C179:D179"/>
    <mergeCell ref="B234:Q234"/>
    <mergeCell ref="N185:Q185"/>
    <mergeCell ref="F147:H147"/>
    <mergeCell ref="C186:E186"/>
    <mergeCell ref="J184:M184"/>
    <mergeCell ref="F230:H230"/>
    <mergeCell ref="C178:D178"/>
    <mergeCell ref="F233:I233"/>
    <mergeCell ref="C228:E233"/>
    <mergeCell ref="F228:H228"/>
    <mergeCell ref="J228:M228"/>
    <mergeCell ref="F229:H229"/>
    <mergeCell ref="N228:Q228"/>
    <mergeCell ref="K181:L181"/>
    <mergeCell ref="C227:E227"/>
    <mergeCell ref="F231:H231"/>
    <mergeCell ref="F227:H227"/>
    <mergeCell ref="C33:E38"/>
    <mergeCell ref="I24:J24"/>
    <mergeCell ref="J37:Q38"/>
    <mergeCell ref="C70:E70"/>
    <mergeCell ref="F73:H73"/>
    <mergeCell ref="J68:M68"/>
    <mergeCell ref="J70:M70"/>
    <mergeCell ref="F70:H70"/>
    <mergeCell ref="F71:H71"/>
    <mergeCell ref="M92:O92"/>
    <mergeCell ref="J71:M71"/>
    <mergeCell ref="C62:D62"/>
    <mergeCell ref="C71:E71"/>
    <mergeCell ref="C65:I65"/>
    <mergeCell ref="J65:M65"/>
    <mergeCell ref="N71:Q71"/>
    <mergeCell ref="C72:E77"/>
    <mergeCell ref="J73:Q75"/>
    <mergeCell ref="I205:Q205"/>
    <mergeCell ref="F194:I194"/>
    <mergeCell ref="P202:Q202"/>
    <mergeCell ref="N202:O202"/>
    <mergeCell ref="N200:O200"/>
    <mergeCell ref="P200:Q200"/>
    <mergeCell ref="N201:Q201"/>
    <mergeCell ref="C144:E145"/>
    <mergeCell ref="D198:Q198"/>
    <mergeCell ref="C205:G205"/>
    <mergeCell ref="J183:M183"/>
    <mergeCell ref="F181:H181"/>
    <mergeCell ref="C203:G203"/>
    <mergeCell ref="F192:H192"/>
    <mergeCell ref="F188:H188"/>
    <mergeCell ref="F193:H193"/>
    <mergeCell ref="B200:B202"/>
    <mergeCell ref="I168:Q168"/>
    <mergeCell ref="C180:E181"/>
    <mergeCell ref="N183:O183"/>
    <mergeCell ref="C183:E184"/>
    <mergeCell ref="K180:L180"/>
    <mergeCell ref="P183:Q183"/>
    <mergeCell ref="C188:E188"/>
    <mergeCell ref="M180:N180"/>
    <mergeCell ref="C204:G204"/>
    <mergeCell ref="C200:H202"/>
    <mergeCell ref="I200:K202"/>
    <mergeCell ref="L200:M202"/>
    <mergeCell ref="P122:Q122"/>
    <mergeCell ref="C135:D135"/>
    <mergeCell ref="L122:M124"/>
    <mergeCell ref="N124:O124"/>
    <mergeCell ref="I122:K124"/>
    <mergeCell ref="F115:H115"/>
    <mergeCell ref="C141:E142"/>
    <mergeCell ref="I165:Q165"/>
    <mergeCell ref="I164:Q164"/>
    <mergeCell ref="I142:J142"/>
    <mergeCell ref="A157:R157"/>
    <mergeCell ref="I167:Q167"/>
    <mergeCell ref="M141:N141"/>
    <mergeCell ref="C166:G166"/>
    <mergeCell ref="P365:P366"/>
    <mergeCell ref="A391:R391"/>
    <mergeCell ref="N380:Q380"/>
    <mergeCell ref="N379:Q379"/>
    <mergeCell ref="J381:Q381"/>
    <mergeCell ref="F381:H381"/>
    <mergeCell ref="F348:H348"/>
    <mergeCell ref="O336:P336"/>
    <mergeCell ref="C329:D329"/>
    <mergeCell ref="C344:E344"/>
    <mergeCell ref="C381:E381"/>
    <mergeCell ref="G365:G366"/>
    <mergeCell ref="J379:M379"/>
    <mergeCell ref="J380:M380"/>
    <mergeCell ref="J378:M378"/>
    <mergeCell ref="N378:O378"/>
    <mergeCell ref="C382:E382"/>
    <mergeCell ref="H365:H366"/>
    <mergeCell ref="J382:M382"/>
    <mergeCell ref="E365:E366"/>
    <mergeCell ref="F382:H382"/>
    <mergeCell ref="I365:K365"/>
    <mergeCell ref="C380:E380"/>
    <mergeCell ref="F378:H379"/>
    <mergeCell ref="F380:H380"/>
    <mergeCell ref="F344:H344"/>
    <mergeCell ref="P358:Q358"/>
    <mergeCell ref="C364:G364"/>
    <mergeCell ref="P356:Q356"/>
    <mergeCell ref="C370:D370"/>
    <mergeCell ref="C369:D369"/>
    <mergeCell ref="N358:O358"/>
    <mergeCell ref="F345:H345"/>
    <mergeCell ref="A430:R430"/>
    <mergeCell ref="P378:Q378"/>
    <mergeCell ref="C373:D373"/>
    <mergeCell ref="A469:R469"/>
    <mergeCell ref="A508:R508"/>
    <mergeCell ref="I281:Q281"/>
    <mergeCell ref="C287:D288"/>
    <mergeCell ref="Q287:Q289"/>
    <mergeCell ref="F349:H349"/>
    <mergeCell ref="K336:L336"/>
    <mergeCell ref="N344:Q344"/>
    <mergeCell ref="C286:G286"/>
    <mergeCell ref="J306:M306"/>
    <mergeCell ref="P299:Q299"/>
    <mergeCell ref="N306:Q306"/>
    <mergeCell ref="F307:H307"/>
    <mergeCell ref="J307:Q309"/>
    <mergeCell ref="C336:E337"/>
    <mergeCell ref="N339:O339"/>
    <mergeCell ref="J340:M340"/>
    <mergeCell ref="P338:Q338"/>
    <mergeCell ref="J349:Q350"/>
    <mergeCell ref="F350:I350"/>
    <mergeCell ref="B351:Q351"/>
    <mergeCell ref="C345:E350"/>
    <mergeCell ref="L287:L288"/>
    <mergeCell ref="C323:G323"/>
    <mergeCell ref="B317:B319"/>
    <mergeCell ref="C325:G325"/>
    <mergeCell ref="C320:G320"/>
    <mergeCell ref="O337:P337"/>
    <mergeCell ref="J341:M341"/>
    <mergeCell ref="C338:I338"/>
    <mergeCell ref="N341:Q341"/>
    <mergeCell ref="D354:Q354"/>
    <mergeCell ref="C322:G322"/>
    <mergeCell ref="M326:O326"/>
    <mergeCell ref="L326:L327"/>
    <mergeCell ref="N356:O356"/>
    <mergeCell ref="C375:E376"/>
    <mergeCell ref="P377:Q377"/>
    <mergeCell ref="C377:I377"/>
    <mergeCell ref="M375:N375"/>
    <mergeCell ref="O376:P376"/>
    <mergeCell ref="I361:Q361"/>
    <mergeCell ref="C374:D374"/>
    <mergeCell ref="J377:M377"/>
    <mergeCell ref="N377:O377"/>
    <mergeCell ref="I375:J375"/>
    <mergeCell ref="F376:H376"/>
    <mergeCell ref="A392:A428"/>
    <mergeCell ref="A431:A467"/>
    <mergeCell ref="A470:A506"/>
    <mergeCell ref="A509:A545"/>
    <mergeCell ref="F375:H375"/>
    <mergeCell ref="M376:N376"/>
    <mergeCell ref="O375:P375"/>
    <mergeCell ref="K376:L376"/>
    <mergeCell ref="I376:J376"/>
    <mergeCell ref="K375:L375"/>
    <mergeCell ref="J345:M345"/>
    <mergeCell ref="C361:G361"/>
    <mergeCell ref="L356:M358"/>
    <mergeCell ref="C359:G359"/>
    <mergeCell ref="C360:G360"/>
    <mergeCell ref="J301:M301"/>
    <mergeCell ref="C328:D328"/>
    <mergeCell ref="Q326:Q328"/>
    <mergeCell ref="N345:Q345"/>
    <mergeCell ref="I336:J336"/>
    <mergeCell ref="F346:H346"/>
    <mergeCell ref="I362:Q362"/>
    <mergeCell ref="I363:Q363"/>
    <mergeCell ref="I364:Q364"/>
    <mergeCell ref="I359:Q359"/>
    <mergeCell ref="I360:Q360"/>
    <mergeCell ref="M337:N337"/>
    <mergeCell ref="C356:H358"/>
    <mergeCell ref="B354:C355"/>
    <mergeCell ref="J310:Q311"/>
    <mergeCell ref="M287:O287"/>
    <mergeCell ref="C299:I299"/>
    <mergeCell ref="C306:E311"/>
    <mergeCell ref="I323:Q323"/>
    <mergeCell ref="C341:E341"/>
    <mergeCell ref="N338:O338"/>
    <mergeCell ref="N340:Q340"/>
    <mergeCell ref="D355:Q355"/>
    <mergeCell ref="C339:E340"/>
    <mergeCell ref="K337:L337"/>
    <mergeCell ref="P339:Q339"/>
    <mergeCell ref="I321:Q321"/>
    <mergeCell ref="F341:H341"/>
    <mergeCell ref="C334:D334"/>
    <mergeCell ref="B356:B358"/>
    <mergeCell ref="J338:M338"/>
    <mergeCell ref="F337:H337"/>
    <mergeCell ref="J339:M339"/>
    <mergeCell ref="I337:J337"/>
    <mergeCell ref="F339:H340"/>
    <mergeCell ref="I356:K358"/>
    <mergeCell ref="P326:P327"/>
    <mergeCell ref="F347:H347"/>
    <mergeCell ref="R509:R546"/>
    <mergeCell ref="R392:R429"/>
    <mergeCell ref="F365:F366"/>
    <mergeCell ref="C378:E379"/>
    <mergeCell ref="R431:R468"/>
    <mergeCell ref="R470:R507"/>
    <mergeCell ref="C681:D681"/>
    <mergeCell ref="C713:G713"/>
    <mergeCell ref="C732:E732"/>
    <mergeCell ref="C733:E733"/>
    <mergeCell ref="C770:E770"/>
    <mergeCell ref="F770:H770"/>
    <mergeCell ref="N769:Q769"/>
    <mergeCell ref="J729:M729"/>
    <mergeCell ref="B743:Q743"/>
    <mergeCell ref="N728:O728"/>
    <mergeCell ref="D783:Q783"/>
    <mergeCell ref="C751:G751"/>
    <mergeCell ref="H872:H873"/>
    <mergeCell ref="A977:A1013"/>
    <mergeCell ref="J888:Q888"/>
    <mergeCell ref="B1017:C1018"/>
    <mergeCell ref="C1066:G1066"/>
    <mergeCell ref="H1028:H1029"/>
    <mergeCell ref="I1058:K1060"/>
    <mergeCell ref="B1058:B1060"/>
    <mergeCell ref="M844:N844"/>
    <mergeCell ref="C863:H865"/>
    <mergeCell ref="B861:C862"/>
    <mergeCell ref="F843:H843"/>
    <mergeCell ref="I863:K865"/>
    <mergeCell ref="N851:Q851"/>
    <mergeCell ref="F872:F873"/>
    <mergeCell ref="R977:R1014"/>
    <mergeCell ref="C880:D880"/>
    <mergeCell ref="F853:H853"/>
    <mergeCell ref="I868:Q868"/>
    <mergeCell ref="C878:D878"/>
    <mergeCell ref="C876:D876"/>
    <mergeCell ref="C881:D881"/>
    <mergeCell ref="C437:G437"/>
    <mergeCell ref="L443:L444"/>
    <mergeCell ref="C455:I455"/>
    <mergeCell ref="J455:M455"/>
    <mergeCell ref="N455:O455"/>
    <mergeCell ref="P473:Q473"/>
    <mergeCell ref="C487:D487"/>
    <mergeCell ref="C486:D486"/>
    <mergeCell ref="N473:O473"/>
    <mergeCell ref="N475:O475"/>
    <mergeCell ref="P475:Q475"/>
    <mergeCell ref="M454:N454"/>
    <mergeCell ref="B468:Q468"/>
    <mergeCell ref="L473:M475"/>
    <mergeCell ref="C477:G477"/>
    <mergeCell ref="K454:L454"/>
    <mergeCell ref="B470:Q470"/>
    <mergeCell ref="N539:Q539"/>
    <mergeCell ref="C555:G555"/>
    <mergeCell ref="I554:Q554"/>
    <mergeCell ref="C554:G554"/>
    <mergeCell ref="F543:H543"/>
    <mergeCell ref="F545:I545"/>
    <mergeCell ref="I556:Q556"/>
    <mergeCell ref="I668:K670"/>
    <mergeCell ref="C693:E693"/>
    <mergeCell ref="C565:D565"/>
    <mergeCell ref="D667:Q667"/>
    <mergeCell ref="B668:B670"/>
    <mergeCell ref="R587:R624"/>
    <mergeCell ref="C540:E545"/>
    <mergeCell ref="J539:M539"/>
    <mergeCell ref="J541:Q543"/>
    <mergeCell ref="L551:M553"/>
    <mergeCell ref="N553:O553"/>
    <mergeCell ref="P553:Q553"/>
    <mergeCell ref="C564:D564"/>
    <mergeCell ref="D666:Q666"/>
    <mergeCell ref="A626:A662"/>
    <mergeCell ref="I559:Q559"/>
    <mergeCell ref="A625:R625"/>
    <mergeCell ref="R626:R663"/>
    <mergeCell ref="C556:G556"/>
    <mergeCell ref="C539:E539"/>
    <mergeCell ref="I555:Q555"/>
    <mergeCell ref="C566:D566"/>
    <mergeCell ref="I558:Q558"/>
    <mergeCell ref="F540:H540"/>
    <mergeCell ref="B551:B553"/>
    <mergeCell ref="J533:M533"/>
    <mergeCell ref="D550:Q550"/>
    <mergeCell ref="C668:H670"/>
    <mergeCell ref="I674:Q674"/>
    <mergeCell ref="I673:Q673"/>
    <mergeCell ref="I672:Q672"/>
    <mergeCell ref="C672:G672"/>
    <mergeCell ref="C674:G674"/>
    <mergeCell ref="J732:Q732"/>
    <mergeCell ref="C720:D720"/>
    <mergeCell ref="F733:H733"/>
    <mergeCell ref="P690:Q690"/>
    <mergeCell ref="D706:Q706"/>
    <mergeCell ref="B704:Q704"/>
    <mergeCell ref="C690:E691"/>
    <mergeCell ref="B707:B709"/>
    <mergeCell ref="I713:Q713"/>
    <mergeCell ref="A860:A896"/>
    <mergeCell ref="M843:N843"/>
    <mergeCell ref="R860:R897"/>
    <mergeCell ref="N806:O806"/>
    <mergeCell ref="C789:G789"/>
    <mergeCell ref="J767:M767"/>
    <mergeCell ref="I789:Q789"/>
    <mergeCell ref="C828:G828"/>
    <mergeCell ref="N809:Q809"/>
    <mergeCell ref="J847:M847"/>
    <mergeCell ref="I829:Q829"/>
    <mergeCell ref="J809:M809"/>
    <mergeCell ref="I828:Q828"/>
    <mergeCell ref="N767:O767"/>
    <mergeCell ref="C749:G749"/>
    <mergeCell ref="J730:M730"/>
    <mergeCell ref="P767:Q767"/>
    <mergeCell ref="B821:Q821"/>
    <mergeCell ref="C768:E769"/>
    <mergeCell ref="B1016:Q1016"/>
    <mergeCell ref="M1028:O1028"/>
    <mergeCell ref="M1067:O1067"/>
    <mergeCell ref="C1103:G1103"/>
    <mergeCell ref="E1106:E1107"/>
    <mergeCell ref="I1102:Q1102"/>
    <mergeCell ref="C852:E857"/>
    <mergeCell ref="J856:Q857"/>
    <mergeCell ref="C868:G868"/>
    <mergeCell ref="C866:G866"/>
    <mergeCell ref="L872:L873"/>
    <mergeCell ref="C884:I884"/>
    <mergeCell ref="N887:Q887"/>
    <mergeCell ref="A898:R898"/>
    <mergeCell ref="A937:R937"/>
    <mergeCell ref="A976:R976"/>
    <mergeCell ref="C889:E889"/>
    <mergeCell ref="I872:K872"/>
    <mergeCell ref="N886:Q886"/>
    <mergeCell ref="R899:R936"/>
    <mergeCell ref="R938:R975"/>
    <mergeCell ref="J852:M852"/>
    <mergeCell ref="C879:D879"/>
    <mergeCell ref="I871:Q871"/>
    <mergeCell ref="C877:D877"/>
    <mergeCell ref="I1019:K1021"/>
    <mergeCell ref="P1028:P1029"/>
    <mergeCell ref="C1025:G1025"/>
    <mergeCell ref="I1027:Q1027"/>
    <mergeCell ref="I1105:Q1105"/>
    <mergeCell ref="B1133:Q1133"/>
    <mergeCell ref="G1106:G1107"/>
    <mergeCell ref="H1106:H1107"/>
    <mergeCell ref="I1106:K1106"/>
    <mergeCell ref="C1106:D1107"/>
    <mergeCell ref="C731:E731"/>
    <mergeCell ref="J768:M768"/>
    <mergeCell ref="F768:H769"/>
    <mergeCell ref="N845:O845"/>
    <mergeCell ref="F848:H848"/>
    <mergeCell ref="C846:E847"/>
    <mergeCell ref="F846:H847"/>
    <mergeCell ref="N768:O768"/>
    <mergeCell ref="B822:C823"/>
    <mergeCell ref="P807:Q807"/>
    <mergeCell ref="B860:Q860"/>
    <mergeCell ref="F851:H851"/>
    <mergeCell ref="L863:M865"/>
    <mergeCell ref="N863:O863"/>
    <mergeCell ref="P863:Q863"/>
    <mergeCell ref="N864:Q864"/>
    <mergeCell ref="N865:O865"/>
    <mergeCell ref="P865:Q865"/>
    <mergeCell ref="I1024:Q1024"/>
    <mergeCell ref="E1028:E1029"/>
    <mergeCell ref="C1026:G1026"/>
    <mergeCell ref="C888:E888"/>
    <mergeCell ref="D1017:Q1017"/>
    <mergeCell ref="A899:A935"/>
    <mergeCell ref="B1019:B1021"/>
    <mergeCell ref="L1067:L1068"/>
    <mergeCell ref="C1058:H1060"/>
    <mergeCell ref="E1067:E1068"/>
    <mergeCell ref="C1067:D1068"/>
    <mergeCell ref="C1063:G1063"/>
    <mergeCell ref="F889:H889"/>
    <mergeCell ref="D1018:Q1018"/>
    <mergeCell ref="C1019:H1021"/>
    <mergeCell ref="I1025:Q1025"/>
    <mergeCell ref="C1024:G1024"/>
    <mergeCell ref="F1067:F1068"/>
    <mergeCell ref="L1028:L1029"/>
    <mergeCell ref="B1056:C1057"/>
    <mergeCell ref="C750:G750"/>
    <mergeCell ref="P768:Q768"/>
    <mergeCell ref="C788:G788"/>
    <mergeCell ref="I866:Q866"/>
    <mergeCell ref="F854:H854"/>
    <mergeCell ref="C867:G867"/>
    <mergeCell ref="J851:M851"/>
    <mergeCell ref="F856:H856"/>
    <mergeCell ref="F857:I857"/>
    <mergeCell ref="N852:Q852"/>
    <mergeCell ref="C851:E851"/>
    <mergeCell ref="C869:G869"/>
    <mergeCell ref="C870:G870"/>
    <mergeCell ref="C871:G871"/>
    <mergeCell ref="O843:P843"/>
    <mergeCell ref="B858:Q858"/>
    <mergeCell ref="A938:A974"/>
    <mergeCell ref="I1026:Q1026"/>
    <mergeCell ref="C1027:G1027"/>
    <mergeCell ref="C1064:G1064"/>
    <mergeCell ref="I1103:Q1103"/>
    <mergeCell ref="C1104:G1104"/>
    <mergeCell ref="B1055:Q1055"/>
    <mergeCell ref="F1028:F1029"/>
    <mergeCell ref="D1056:Q1056"/>
    <mergeCell ref="D1057:Q1057"/>
    <mergeCell ref="I1064:Q1064"/>
    <mergeCell ref="I1065:Q1065"/>
    <mergeCell ref="B1134:C1135"/>
    <mergeCell ref="L1145:L1146"/>
    <mergeCell ref="I1141:Q1141"/>
    <mergeCell ref="P1145:P1146"/>
    <mergeCell ref="C1145:D1146"/>
    <mergeCell ref="H1145:H1146"/>
    <mergeCell ref="G1145:G1146"/>
    <mergeCell ref="F1145:F1146"/>
    <mergeCell ref="E1145:E1146"/>
    <mergeCell ref="I1144:Q1144"/>
    <mergeCell ref="C1136:H1138"/>
    <mergeCell ref="D1135:Q1135"/>
    <mergeCell ref="C1141:G1141"/>
    <mergeCell ref="C1142:G1142"/>
    <mergeCell ref="C1144:G1144"/>
    <mergeCell ref="M1145:O1145"/>
    <mergeCell ref="I1145:K1145"/>
    <mergeCell ref="C1028:D1029"/>
    <mergeCell ref="P1067:P1068"/>
    <mergeCell ref="I1063:Q1063"/>
    <mergeCell ref="G1067:G1068"/>
    <mergeCell ref="H1067:H1068"/>
    <mergeCell ref="B1094:Q1094"/>
    <mergeCell ref="B1095:C1096"/>
    <mergeCell ref="B1097:B1099"/>
    <mergeCell ref="C1105:G1105"/>
    <mergeCell ref="I1067:K1067"/>
    <mergeCell ref="D1095:Q1095"/>
    <mergeCell ref="C1102:G1102"/>
    <mergeCell ref="I1104:Q1104"/>
    <mergeCell ref="M1106:O1106"/>
    <mergeCell ref="G1028:G1029"/>
    <mergeCell ref="C1097:H1099"/>
    <mergeCell ref="I1066:Q1066"/>
    <mergeCell ref="I1097:K1099"/>
    <mergeCell ref="P1106:P1107"/>
    <mergeCell ref="F1106:F1107"/>
    <mergeCell ref="I1136:K1138"/>
    <mergeCell ref="I1142:Q1142"/>
    <mergeCell ref="I1143:Q1143"/>
    <mergeCell ref="D1096:Q1096"/>
    <mergeCell ref="I1028:K1028"/>
    <mergeCell ref="C1065:G1065"/>
    <mergeCell ref="L1106:L1107"/>
    <mergeCell ref="D1134:Q1134"/>
    <mergeCell ref="B1136:B1138"/>
    <mergeCell ref="C1143:G1143"/>
    <mergeCell ref="P534:Q534"/>
    <mergeCell ref="F531:H531"/>
    <mergeCell ref="C533:I533"/>
    <mergeCell ref="F536:H536"/>
    <mergeCell ref="A547:R547"/>
    <mergeCell ref="K493:L493"/>
    <mergeCell ref="C525:D525"/>
    <mergeCell ref="B512:B514"/>
    <mergeCell ref="I521:K521"/>
    <mergeCell ref="C534:E535"/>
    <mergeCell ref="J538:M538"/>
    <mergeCell ref="N533:O533"/>
    <mergeCell ref="C671:G671"/>
    <mergeCell ref="J537:Q537"/>
    <mergeCell ref="H521:H522"/>
    <mergeCell ref="F538:H538"/>
    <mergeCell ref="C529:D529"/>
    <mergeCell ref="N535:Q535"/>
    <mergeCell ref="N536:Q536"/>
    <mergeCell ref="P533:Q533"/>
    <mergeCell ref="C516:G516"/>
    <mergeCell ref="F537:H537"/>
    <mergeCell ref="P521:P522"/>
    <mergeCell ref="F534:H535"/>
    <mergeCell ref="M531:N531"/>
    <mergeCell ref="K531:L531"/>
    <mergeCell ref="I531:J531"/>
    <mergeCell ref="J534:M534"/>
    <mergeCell ref="C531:E532"/>
    <mergeCell ref="A548:A584"/>
    <mergeCell ref="O531:P531"/>
    <mergeCell ref="J535:M535"/>
    <mergeCell ref="F532:H532"/>
    <mergeCell ref="I532:J532"/>
    <mergeCell ref="K532:L532"/>
    <mergeCell ref="M532:N532"/>
    <mergeCell ref="R548:R585"/>
    <mergeCell ref="I671:Q671"/>
    <mergeCell ref="D433:Q433"/>
    <mergeCell ref="P443:P444"/>
    <mergeCell ref="C440:G440"/>
    <mergeCell ref="N497:Q497"/>
    <mergeCell ref="C480:G480"/>
    <mergeCell ref="J853:Q855"/>
    <mergeCell ref="C874:D874"/>
    <mergeCell ref="Q872:Q874"/>
    <mergeCell ref="P872:P873"/>
    <mergeCell ref="M872:O872"/>
    <mergeCell ref="I869:Q869"/>
    <mergeCell ref="C872:D873"/>
    <mergeCell ref="G872:G873"/>
    <mergeCell ref="J887:M887"/>
    <mergeCell ref="O883:P883"/>
    <mergeCell ref="C887:E887"/>
    <mergeCell ref="J889:M889"/>
    <mergeCell ref="M883:N883"/>
    <mergeCell ref="B900:C901"/>
    <mergeCell ref="L902:M904"/>
    <mergeCell ref="F882:H882"/>
    <mergeCell ref="N902:O902"/>
    <mergeCell ref="N904:O904"/>
    <mergeCell ref="P904:Q904"/>
    <mergeCell ref="C882:E883"/>
    <mergeCell ref="N885:O885"/>
    <mergeCell ref="P884:Q884"/>
    <mergeCell ref="J886:M886"/>
    <mergeCell ref="B897:Q897"/>
    <mergeCell ref="P902:Q902"/>
    <mergeCell ref="N903:Q903"/>
    <mergeCell ref="B899:Q899"/>
    <mergeCell ref="K882:L882"/>
    <mergeCell ref="B902:B904"/>
    <mergeCell ref="J884:M884"/>
    <mergeCell ref="K883:L883"/>
    <mergeCell ref="I882:J882"/>
    <mergeCell ref="I883:J883"/>
    <mergeCell ref="I911:K911"/>
    <mergeCell ref="C1022:G1022"/>
    <mergeCell ref="N1047:Q1047"/>
    <mergeCell ref="F1052:I1052"/>
    <mergeCell ref="I1061:Q1061"/>
    <mergeCell ref="I1062:Q1062"/>
    <mergeCell ref="N1059:Q1059"/>
    <mergeCell ref="N1060:O1060"/>
    <mergeCell ref="P1060:Q1060"/>
    <mergeCell ref="F1125:H1125"/>
    <mergeCell ref="P1138:Q1138"/>
    <mergeCell ref="N1138:O1138"/>
    <mergeCell ref="N1137:Q1137"/>
    <mergeCell ref="J1126:Q1128"/>
    <mergeCell ref="N1136:O1136"/>
    <mergeCell ref="C1139:G1139"/>
    <mergeCell ref="J1124:M1124"/>
    <mergeCell ref="J1129:Q1130"/>
    <mergeCell ref="I1139:Q1139"/>
    <mergeCell ref="F1126:H1126"/>
    <mergeCell ref="J1125:M1125"/>
    <mergeCell ref="C1047:E1052"/>
    <mergeCell ref="N1085:Q1085"/>
    <mergeCell ref="F1090:H1090"/>
    <mergeCell ref="F1086:H1086"/>
    <mergeCell ref="N1124:Q1124"/>
    <mergeCell ref="C1125:E1130"/>
    <mergeCell ref="J1090:Q1091"/>
    <mergeCell ref="C1061:G1061"/>
    <mergeCell ref="N1086:Q1086"/>
    <mergeCell ref="J1087:Q1089"/>
    <mergeCell ref="C1062:G1062"/>
    <mergeCell ref="I1101:Q1101"/>
    <mergeCell ref="I1100:Q1100"/>
    <mergeCell ref="F1088:H1088"/>
    <mergeCell ref="J1086:M1086"/>
    <mergeCell ref="F1087:H1087"/>
    <mergeCell ref="C1124:E1124"/>
    <mergeCell ref="P1136:Q1136"/>
    <mergeCell ref="L1136:M1138"/>
    <mergeCell ref="C959:D959"/>
    <mergeCell ref="L950:L951"/>
    <mergeCell ref="C948:G948"/>
    <mergeCell ref="C956:D956"/>
    <mergeCell ref="C954:D954"/>
    <mergeCell ref="C949:G949"/>
    <mergeCell ref="P950:P951"/>
    <mergeCell ref="Q950:Q952"/>
    <mergeCell ref="I1022:Q1022"/>
    <mergeCell ref="F1008:H1008"/>
    <mergeCell ref="I1023:Q1023"/>
    <mergeCell ref="B980:B982"/>
    <mergeCell ref="N1007:Q1007"/>
    <mergeCell ref="F1012:H1012"/>
    <mergeCell ref="F1009:H1009"/>
    <mergeCell ref="P1019:Q1019"/>
    <mergeCell ref="N1021:O1021"/>
    <mergeCell ref="N1008:Q1008"/>
    <mergeCell ref="J1046:M1046"/>
    <mergeCell ref="N1046:Q1046"/>
    <mergeCell ref="N1058:O1058"/>
    <mergeCell ref="P1058:Q1058"/>
    <mergeCell ref="I1140:Q1140"/>
    <mergeCell ref="F1124:H1124"/>
    <mergeCell ref="C1140:G1140"/>
    <mergeCell ref="J1007:M1007"/>
    <mergeCell ref="F1051:H1051"/>
    <mergeCell ref="C1023:G1023"/>
    <mergeCell ref="L1058:M1060"/>
    <mergeCell ref="C1100:G1100"/>
    <mergeCell ref="N1125:Q1125"/>
    <mergeCell ref="F1130:I1130"/>
    <mergeCell ref="C1008:E1013"/>
    <mergeCell ref="F1089:H1089"/>
    <mergeCell ref="F1091:I1091"/>
    <mergeCell ref="C1085:E1085"/>
    <mergeCell ref="F1085:H1085"/>
    <mergeCell ref="F1007:H1007"/>
    <mergeCell ref="L1019:M1021"/>
    <mergeCell ref="J1009:Q1011"/>
    <mergeCell ref="B1092:Q1092"/>
    <mergeCell ref="F1048:H1048"/>
    <mergeCell ref="L1097:M1099"/>
    <mergeCell ref="N1097:O1097"/>
    <mergeCell ref="P1097:Q1097"/>
    <mergeCell ref="N1098:Q1098"/>
    <mergeCell ref="N1099:O1099"/>
    <mergeCell ref="P1099:Q1099"/>
    <mergeCell ref="J1048:Q1050"/>
    <mergeCell ref="C1046:E1046"/>
    <mergeCell ref="J1047:M1047"/>
    <mergeCell ref="F1049:H1049"/>
    <mergeCell ref="F1046:H1046"/>
    <mergeCell ref="F1047:H1047"/>
    <mergeCell ref="K960:L960"/>
    <mergeCell ref="J1012:Q1013"/>
    <mergeCell ref="F1013:I1013"/>
    <mergeCell ref="C987:G987"/>
    <mergeCell ref="N1020:Q1020"/>
    <mergeCell ref="F1010:H1010"/>
    <mergeCell ref="J1008:M1008"/>
    <mergeCell ref="F1011:H1011"/>
    <mergeCell ref="N1019:O1019"/>
    <mergeCell ref="P1021:Q1021"/>
    <mergeCell ref="J1051:Q1052"/>
    <mergeCell ref="B1053:Q1053"/>
    <mergeCell ref="B1014:Q1014"/>
    <mergeCell ref="C1007:E1007"/>
    <mergeCell ref="F1050:H1050"/>
    <mergeCell ref="C1086:E1091"/>
    <mergeCell ref="J1085:M1085"/>
    <mergeCell ref="C1101:G1101"/>
    <mergeCell ref="F1127:H1127"/>
    <mergeCell ref="F1128:H1128"/>
    <mergeCell ref="F1129:H1129"/>
    <mergeCell ref="B1131:Q1131"/>
    <mergeCell ref="J612:M612"/>
    <mergeCell ref="C643:D643"/>
    <mergeCell ref="P631:Q631"/>
    <mergeCell ref="A820:R820"/>
    <mergeCell ref="C651:E652"/>
    <mergeCell ref="J544:Q545"/>
    <mergeCell ref="C568:D568"/>
    <mergeCell ref="Q560:Q562"/>
    <mergeCell ref="C562:D562"/>
    <mergeCell ref="C563:D563"/>
    <mergeCell ref="B590:B592"/>
    <mergeCell ref="M571:N571"/>
    <mergeCell ref="K570:L570"/>
    <mergeCell ref="K571:L571"/>
    <mergeCell ref="F570:H570"/>
    <mergeCell ref="P551:Q551"/>
    <mergeCell ref="F576:H576"/>
    <mergeCell ref="E560:E561"/>
    <mergeCell ref="I594:Q594"/>
    <mergeCell ref="N613:Q613"/>
    <mergeCell ref="C599:D600"/>
    <mergeCell ref="C570:E571"/>
    <mergeCell ref="N573:O573"/>
    <mergeCell ref="O571:P571"/>
    <mergeCell ref="F573:H574"/>
    <mergeCell ref="F583:H583"/>
    <mergeCell ref="F584:I584"/>
    <mergeCell ref="B585:Q585"/>
    <mergeCell ref="C579:E584"/>
    <mergeCell ref="C576:E576"/>
    <mergeCell ref="N551:O551"/>
    <mergeCell ref="P560:P561"/>
    <mergeCell ref="C577:E577"/>
    <mergeCell ref="J573:M573"/>
    <mergeCell ref="C605:D605"/>
    <mergeCell ref="I593:Q593"/>
    <mergeCell ref="C573:E574"/>
    <mergeCell ref="N572:O572"/>
    <mergeCell ref="N575:Q575"/>
    <mergeCell ref="B587:Q587"/>
    <mergeCell ref="C593:G593"/>
    <mergeCell ref="C594:G594"/>
    <mergeCell ref="P573:Q573"/>
    <mergeCell ref="I570:J570"/>
    <mergeCell ref="F571:H571"/>
    <mergeCell ref="D588:Q588"/>
    <mergeCell ref="D589:Q589"/>
    <mergeCell ref="C603:D603"/>
    <mergeCell ref="I571:J571"/>
    <mergeCell ref="J583:Q584"/>
    <mergeCell ref="N591:Q591"/>
    <mergeCell ref="C608:D608"/>
    <mergeCell ref="C607:D607"/>
    <mergeCell ref="I598:Q598"/>
    <mergeCell ref="C604:D604"/>
    <mergeCell ref="N592:O592"/>
    <mergeCell ref="C606:D606"/>
    <mergeCell ref="C615:E615"/>
    <mergeCell ref="P592:Q592"/>
    <mergeCell ref="F615:H615"/>
    <mergeCell ref="J615:Q615"/>
    <mergeCell ref="C616:E616"/>
    <mergeCell ref="F616:H616"/>
    <mergeCell ref="J616:M616"/>
    <mergeCell ref="F609:H609"/>
    <mergeCell ref="C638:D639"/>
    <mergeCell ref="C640:D640"/>
    <mergeCell ref="P590:Q590"/>
    <mergeCell ref="I597:Q597"/>
    <mergeCell ref="P599:P600"/>
    <mergeCell ref="I595:Q595"/>
    <mergeCell ref="I590:K592"/>
    <mergeCell ref="M599:O599"/>
    <mergeCell ref="C602:D602"/>
    <mergeCell ref="O609:P609"/>
    <mergeCell ref="D627:Q627"/>
    <mergeCell ref="B624:Q624"/>
    <mergeCell ref="M638:O638"/>
    <mergeCell ref="F619:H619"/>
    <mergeCell ref="C618:E623"/>
    <mergeCell ref="F621:H621"/>
    <mergeCell ref="F622:H622"/>
    <mergeCell ref="F623:I623"/>
    <mergeCell ref="P638:P639"/>
    <mergeCell ref="Q638:Q640"/>
    <mergeCell ref="L638:L639"/>
    <mergeCell ref="C635:G635"/>
    <mergeCell ref="C641:D641"/>
    <mergeCell ref="G638:G639"/>
    <mergeCell ref="F638:F639"/>
    <mergeCell ref="E638:E639"/>
    <mergeCell ref="H638:H639"/>
    <mergeCell ref="I638:K638"/>
    <mergeCell ref="C601:D601"/>
    <mergeCell ref="L590:M592"/>
    <mergeCell ref="Q599:Q601"/>
    <mergeCell ref="C642:D642"/>
    <mergeCell ref="J652:M652"/>
    <mergeCell ref="C655:E655"/>
    <mergeCell ref="R782:R819"/>
    <mergeCell ref="I637:Q637"/>
    <mergeCell ref="M610:N610"/>
    <mergeCell ref="D628:Q628"/>
    <mergeCell ref="J654:Q654"/>
    <mergeCell ref="C644:D644"/>
    <mergeCell ref="F655:H655"/>
    <mergeCell ref="N652:Q652"/>
    <mergeCell ref="A665:A701"/>
    <mergeCell ref="A704:A740"/>
    <mergeCell ref="A743:A779"/>
    <mergeCell ref="A782:A818"/>
    <mergeCell ref="F648:H648"/>
    <mergeCell ref="R743:R780"/>
    <mergeCell ref="R704:R741"/>
    <mergeCell ref="K649:L649"/>
    <mergeCell ref="M649:N649"/>
    <mergeCell ref="J651:M651"/>
    <mergeCell ref="P629:Q629"/>
    <mergeCell ref="C646:D646"/>
    <mergeCell ref="I634:Q634"/>
    <mergeCell ref="N631:O631"/>
    <mergeCell ref="J650:M650"/>
    <mergeCell ref="A781:R781"/>
    <mergeCell ref="A742:R742"/>
    <mergeCell ref="A703:R703"/>
    <mergeCell ref="A664:R664"/>
    <mergeCell ref="N653:Q653"/>
    <mergeCell ref="F654:H654"/>
    <mergeCell ref="R665:R702"/>
    <mergeCell ref="F649:H649"/>
    <mergeCell ref="I648:J648"/>
    <mergeCell ref="F651:H652"/>
    <mergeCell ref="M648:N648"/>
    <mergeCell ref="P650:Q650"/>
    <mergeCell ref="C653:E653"/>
    <mergeCell ref="P651:Q651"/>
    <mergeCell ref="C648:E649"/>
    <mergeCell ref="F653:H653"/>
    <mergeCell ref="N651:O651"/>
    <mergeCell ref="C650:I650"/>
    <mergeCell ref="K648:L648"/>
    <mergeCell ref="A821:A857"/>
    <mergeCell ref="R821:R858"/>
    <mergeCell ref="I649:J649"/>
    <mergeCell ref="O648:P648"/>
    <mergeCell ref="N144:O144"/>
    <mergeCell ref="F183:H184"/>
    <mergeCell ref="C169:G169"/>
    <mergeCell ref="P182:Q182"/>
    <mergeCell ref="J226:M226"/>
    <mergeCell ref="C214:D214"/>
    <mergeCell ref="J224:M224"/>
    <mergeCell ref="N224:Q224"/>
    <mergeCell ref="B236:Q236"/>
    <mergeCell ref="B432:C433"/>
    <mergeCell ref="I440:Q440"/>
    <mergeCell ref="C442:G442"/>
    <mergeCell ref="C458:E458"/>
    <mergeCell ref="H443:H444"/>
    <mergeCell ref="J457:M457"/>
    <mergeCell ref="F460:H460"/>
    <mergeCell ref="C538:E538"/>
    <mergeCell ref="G521:G522"/>
    <mergeCell ref="J536:M536"/>
    <mergeCell ref="C536:E536"/>
    <mergeCell ref="O532:P532"/>
    <mergeCell ref="F542:H542"/>
    <mergeCell ref="F560:F561"/>
    <mergeCell ref="N574:Q574"/>
    <mergeCell ref="J575:M575"/>
    <mergeCell ref="J574:M574"/>
    <mergeCell ref="J576:Q576"/>
    <mergeCell ref="G560:G561"/>
    <mergeCell ref="F577:H577"/>
    <mergeCell ref="H560:H561"/>
    <mergeCell ref="C575:E575"/>
    <mergeCell ref="B548:Q548"/>
    <mergeCell ref="L560:L561"/>
    <mergeCell ref="I636:Q636"/>
    <mergeCell ref="J619:Q621"/>
    <mergeCell ref="N629:O629"/>
    <mergeCell ref="L629:M631"/>
    <mergeCell ref="J622:Q623"/>
    <mergeCell ref="I632:Q632"/>
    <mergeCell ref="I633:Q633"/>
    <mergeCell ref="N590:O590"/>
    <mergeCell ref="E599:E600"/>
    <mergeCell ref="J613:M613"/>
    <mergeCell ref="F599:F600"/>
    <mergeCell ref="J617:M617"/>
    <mergeCell ref="C617:E617"/>
    <mergeCell ref="J611:M611"/>
    <mergeCell ref="C614:E614"/>
    <mergeCell ref="F618:H618"/>
    <mergeCell ref="J618:M618"/>
    <mergeCell ref="N618:Q618"/>
    <mergeCell ref="K610:L610"/>
    <mergeCell ref="C629:H631"/>
    <mergeCell ref="C636:G636"/>
    <mergeCell ref="C637:G637"/>
    <mergeCell ref="C632:G632"/>
    <mergeCell ref="C633:G633"/>
    <mergeCell ref="C634:G634"/>
    <mergeCell ref="F610:H610"/>
    <mergeCell ref="I635:Q635"/>
    <mergeCell ref="Q248:Q250"/>
    <mergeCell ref="F386:H386"/>
    <mergeCell ref="I395:K397"/>
    <mergeCell ref="Q404:Q406"/>
    <mergeCell ref="F428:I428"/>
    <mergeCell ref="C416:I416"/>
    <mergeCell ref="C404:D405"/>
    <mergeCell ref="P416:Q416"/>
    <mergeCell ref="F419:H419"/>
    <mergeCell ref="C422:E422"/>
    <mergeCell ref="F422:H422"/>
    <mergeCell ref="J422:M422"/>
    <mergeCell ref="N422:Q422"/>
    <mergeCell ref="F423:H423"/>
    <mergeCell ref="J427:Q428"/>
    <mergeCell ref="F427:H427"/>
    <mergeCell ref="F426:H426"/>
    <mergeCell ref="F425:H425"/>
    <mergeCell ref="P434:Q434"/>
    <mergeCell ref="N435:Q435"/>
    <mergeCell ref="F417:H418"/>
    <mergeCell ref="N423:Q423"/>
    <mergeCell ref="C423:E428"/>
    <mergeCell ref="N434:O434"/>
    <mergeCell ref="F424:H424"/>
    <mergeCell ref="J424:Q426"/>
    <mergeCell ref="J423:M423"/>
    <mergeCell ref="F497:H497"/>
    <mergeCell ref="M492:N492"/>
    <mergeCell ref="C492:E493"/>
    <mergeCell ref="F462:H462"/>
    <mergeCell ref="I481:Q481"/>
    <mergeCell ref="H482:H483"/>
    <mergeCell ref="J460:M460"/>
    <mergeCell ref="C484:D484"/>
    <mergeCell ref="P436:Q436"/>
    <mergeCell ref="C450:D450"/>
    <mergeCell ref="C449:D449"/>
    <mergeCell ref="I439:Q439"/>
    <mergeCell ref="C434:H436"/>
    <mergeCell ref="C478:G478"/>
    <mergeCell ref="I454:J454"/>
    <mergeCell ref="I476:Q476"/>
    <mergeCell ref="I477:Q477"/>
    <mergeCell ref="B471:C472"/>
    <mergeCell ref="I482:K482"/>
    <mergeCell ref="N240:Q240"/>
    <mergeCell ref="C250:D250"/>
    <mergeCell ref="F269:H269"/>
    <mergeCell ref="F270:H270"/>
    <mergeCell ref="F271:H271"/>
    <mergeCell ref="J271:Q272"/>
    <mergeCell ref="F272:I272"/>
    <mergeCell ref="C267:E272"/>
    <mergeCell ref="C406:D406"/>
    <mergeCell ref="M404:O404"/>
    <mergeCell ref="H404:H405"/>
    <mergeCell ref="G404:G405"/>
    <mergeCell ref="L404:L405"/>
    <mergeCell ref="E404:E405"/>
    <mergeCell ref="F404:F405"/>
    <mergeCell ref="J385:Q387"/>
    <mergeCell ref="C407:D407"/>
    <mergeCell ref="B473:B475"/>
    <mergeCell ref="F498:H498"/>
    <mergeCell ref="N474:Q474"/>
    <mergeCell ref="Q443:Q445"/>
    <mergeCell ref="C438:G438"/>
    <mergeCell ref="C446:D446"/>
    <mergeCell ref="F453:H453"/>
    <mergeCell ref="I453:J453"/>
    <mergeCell ref="K453:L453"/>
    <mergeCell ref="M453:N453"/>
    <mergeCell ref="O453:P453"/>
    <mergeCell ref="J459:Q459"/>
    <mergeCell ref="E443:E444"/>
    <mergeCell ref="C459:E459"/>
    <mergeCell ref="N457:Q457"/>
    <mergeCell ref="C445:D445"/>
    <mergeCell ref="P456:Q456"/>
    <mergeCell ref="J458:M458"/>
    <mergeCell ref="I443:K443"/>
    <mergeCell ref="F459:H459"/>
    <mergeCell ref="N458:Q458"/>
    <mergeCell ref="C476:G476"/>
    <mergeCell ref="F454:H454"/>
    <mergeCell ref="I478:Q478"/>
    <mergeCell ref="J498:Q498"/>
    <mergeCell ref="C489:D489"/>
    <mergeCell ref="F499:H499"/>
    <mergeCell ref="C488:D488"/>
    <mergeCell ref="J499:M499"/>
    <mergeCell ref="C499:E499"/>
    <mergeCell ref="C490:D490"/>
    <mergeCell ref="C491:D491"/>
    <mergeCell ref="C498:E498"/>
    <mergeCell ref="I207:Q207"/>
    <mergeCell ref="C218:D218"/>
    <mergeCell ref="C206:G206"/>
    <mergeCell ref="F268:H268"/>
    <mergeCell ref="J388:Q389"/>
    <mergeCell ref="C409:D409"/>
    <mergeCell ref="F467:I467"/>
    <mergeCell ref="J462:M462"/>
    <mergeCell ref="J463:Q465"/>
    <mergeCell ref="J461:M461"/>
    <mergeCell ref="C473:H475"/>
    <mergeCell ref="N456:O456"/>
    <mergeCell ref="F443:F444"/>
    <mergeCell ref="N461:Q461"/>
    <mergeCell ref="F465:H465"/>
    <mergeCell ref="F456:H457"/>
    <mergeCell ref="J466:Q467"/>
    <mergeCell ref="J456:M456"/>
    <mergeCell ref="C461:E461"/>
    <mergeCell ref="C462:E467"/>
    <mergeCell ref="O454:P454"/>
    <mergeCell ref="F466:H466"/>
    <mergeCell ref="C460:E460"/>
    <mergeCell ref="G443:G444"/>
    <mergeCell ref="P455:Q455"/>
    <mergeCell ref="F458:H458"/>
    <mergeCell ref="C453:E454"/>
    <mergeCell ref="D471:Q471"/>
    <mergeCell ref="D472:Q472"/>
    <mergeCell ref="I402:Q402"/>
    <mergeCell ref="J266:M266"/>
    <mergeCell ref="F385:H385"/>
    <mergeCell ref="I403:Q403"/>
    <mergeCell ref="I399:Q399"/>
    <mergeCell ref="I400:Q400"/>
    <mergeCell ref="B431:Q431"/>
    <mergeCell ref="I441:Q441"/>
    <mergeCell ref="I442:Q442"/>
    <mergeCell ref="I434:K436"/>
    <mergeCell ref="C439:G439"/>
    <mergeCell ref="C411:D411"/>
    <mergeCell ref="J420:Q420"/>
    <mergeCell ref="F421:H421"/>
    <mergeCell ref="M415:N415"/>
    <mergeCell ref="K415:L415"/>
    <mergeCell ref="F420:H420"/>
    <mergeCell ref="C421:E421"/>
    <mergeCell ref="B429:Q429"/>
    <mergeCell ref="M443:O443"/>
    <mergeCell ref="C443:D444"/>
    <mergeCell ref="C441:G441"/>
    <mergeCell ref="C448:D448"/>
    <mergeCell ref="I437:Q437"/>
    <mergeCell ref="L434:M436"/>
    <mergeCell ref="O570:P570"/>
    <mergeCell ref="I596:Q596"/>
    <mergeCell ref="K609:L609"/>
    <mergeCell ref="I629:K631"/>
    <mergeCell ref="F620:H620"/>
    <mergeCell ref="I609:J609"/>
    <mergeCell ref="I610:J610"/>
    <mergeCell ref="F612:H613"/>
    <mergeCell ref="H599:H600"/>
    <mergeCell ref="M609:N609"/>
    <mergeCell ref="C612:E613"/>
    <mergeCell ref="I166:Q166"/>
    <mergeCell ref="K142:L142"/>
    <mergeCell ref="C164:G164"/>
    <mergeCell ref="P163:Q163"/>
    <mergeCell ref="N162:Q162"/>
    <mergeCell ref="B158:Q158"/>
    <mergeCell ref="B159:C160"/>
    <mergeCell ref="N223:Q223"/>
    <mergeCell ref="F209:F210"/>
    <mergeCell ref="G209:G210"/>
    <mergeCell ref="L209:L210"/>
    <mergeCell ref="I209:K209"/>
    <mergeCell ref="P221:Q221"/>
    <mergeCell ref="P222:Q222"/>
    <mergeCell ref="N418:Q418"/>
    <mergeCell ref="J416:M416"/>
    <mergeCell ref="O415:P415"/>
    <mergeCell ref="C417:E418"/>
    <mergeCell ref="F266:H266"/>
    <mergeCell ref="F389:I389"/>
    <mergeCell ref="J268:Q270"/>
    <mergeCell ref="J267:M267"/>
    <mergeCell ref="C384:E389"/>
    <mergeCell ref="C399:G399"/>
    <mergeCell ref="C400:G400"/>
    <mergeCell ref="C419:E419"/>
    <mergeCell ref="I404:K404"/>
    <mergeCell ref="N419:Q419"/>
    <mergeCell ref="J419:M419"/>
    <mergeCell ref="J418:M418"/>
    <mergeCell ref="F414:H414"/>
    <mergeCell ref="J417:M417"/>
    <mergeCell ref="O414:P414"/>
    <mergeCell ref="N416:O416"/>
    <mergeCell ref="K414:L414"/>
    <mergeCell ref="M414:N414"/>
    <mergeCell ref="P417:Q417"/>
    <mergeCell ref="I414:J414"/>
    <mergeCell ref="F415:H415"/>
    <mergeCell ref="C414:E415"/>
    <mergeCell ref="N417:O417"/>
    <mergeCell ref="D393:Q393"/>
    <mergeCell ref="N267:Q267"/>
    <mergeCell ref="C266:E266"/>
    <mergeCell ref="D394:Q394"/>
    <mergeCell ref="C395:H397"/>
    <mergeCell ref="C401:G401"/>
    <mergeCell ref="C402:G402"/>
    <mergeCell ref="O180:P180"/>
    <mergeCell ref="F191:H191"/>
    <mergeCell ref="J193:Q194"/>
    <mergeCell ref="B195:Q195"/>
    <mergeCell ref="I244:Q244"/>
    <mergeCell ref="F226:H226"/>
    <mergeCell ref="C243:G243"/>
    <mergeCell ref="I239:K241"/>
    <mergeCell ref="C245:G245"/>
    <mergeCell ref="C224:E224"/>
    <mergeCell ref="I246:Q246"/>
    <mergeCell ref="C247:G247"/>
    <mergeCell ref="I278:K280"/>
    <mergeCell ref="B314:Q314"/>
    <mergeCell ref="N302:Q302"/>
    <mergeCell ref="J302:M302"/>
    <mergeCell ref="F302:H302"/>
    <mergeCell ref="C302:E302"/>
    <mergeCell ref="C284:G284"/>
    <mergeCell ref="I247:Q247"/>
    <mergeCell ref="F225:H225"/>
    <mergeCell ref="C242:G242"/>
    <mergeCell ref="L248:L249"/>
    <mergeCell ref="C285:G285"/>
    <mergeCell ref="B278:B280"/>
    <mergeCell ref="B393:C394"/>
    <mergeCell ref="B395:B397"/>
    <mergeCell ref="C398:G398"/>
    <mergeCell ref="L395:M397"/>
    <mergeCell ref="C278:H280"/>
    <mergeCell ref="I282:Q282"/>
    <mergeCell ref="P280:Q280"/>
    <mergeCell ref="N280:O280"/>
    <mergeCell ref="C282:G282"/>
    <mergeCell ref="P278:Q278"/>
    <mergeCell ref="R353:R390"/>
    <mergeCell ref="C283:G283"/>
    <mergeCell ref="N278:O278"/>
    <mergeCell ref="N279:Q279"/>
    <mergeCell ref="I398:Q398"/>
    <mergeCell ref="N396:Q396"/>
    <mergeCell ref="N397:O397"/>
    <mergeCell ref="P397:Q397"/>
    <mergeCell ref="P239:Q239"/>
    <mergeCell ref="C244:G244"/>
    <mergeCell ref="P241:Q241"/>
    <mergeCell ref="N239:O239"/>
    <mergeCell ref="N241:O241"/>
    <mergeCell ref="I243:Q243"/>
    <mergeCell ref="C253:D253"/>
    <mergeCell ref="C254:D254"/>
    <mergeCell ref="R314:R351"/>
    <mergeCell ref="C281:G281"/>
    <mergeCell ref="L278:M280"/>
    <mergeCell ref="B353:Q353"/>
    <mergeCell ref="I283:Q283"/>
    <mergeCell ref="B392:Q392"/>
    <mergeCell ref="B390:Q390"/>
    <mergeCell ref="N395:O395"/>
    <mergeCell ref="P395:Q395"/>
    <mergeCell ref="F493:H493"/>
    <mergeCell ref="I516:Q516"/>
    <mergeCell ref="D511:Q511"/>
    <mergeCell ref="I515:Q515"/>
    <mergeCell ref="D510:Q510"/>
    <mergeCell ref="N495:O495"/>
    <mergeCell ref="N540:Q540"/>
    <mergeCell ref="C557:G557"/>
    <mergeCell ref="I557:Q557"/>
    <mergeCell ref="J540:M540"/>
    <mergeCell ref="F541:H541"/>
    <mergeCell ref="F544:H544"/>
    <mergeCell ref="N534:O534"/>
    <mergeCell ref="B549:C550"/>
    <mergeCell ref="I551:K553"/>
    <mergeCell ref="D549:Q549"/>
    <mergeCell ref="C724:D724"/>
    <mergeCell ref="J728:M728"/>
    <mergeCell ref="F731:H731"/>
    <mergeCell ref="P728:Q728"/>
    <mergeCell ref="J770:M770"/>
    <mergeCell ref="D822:Q822"/>
    <mergeCell ref="C830:G830"/>
    <mergeCell ref="P806:Q806"/>
    <mergeCell ref="C831:G831"/>
    <mergeCell ref="I831:Q831"/>
    <mergeCell ref="C824:H826"/>
    <mergeCell ref="C807:E808"/>
    <mergeCell ref="I830:Q830"/>
    <mergeCell ref="C839:D839"/>
    <mergeCell ref="D823:Q823"/>
    <mergeCell ref="C841:D841"/>
    <mergeCell ref="C840:D840"/>
    <mergeCell ref="C837:D837"/>
    <mergeCell ref="I832:Q832"/>
    <mergeCell ref="C849:E849"/>
    <mergeCell ref="F849:H849"/>
    <mergeCell ref="C838:D838"/>
    <mergeCell ref="C832:G832"/>
    <mergeCell ref="C842:D842"/>
    <mergeCell ref="F850:H850"/>
    <mergeCell ref="J850:M850"/>
    <mergeCell ref="C850:E850"/>
    <mergeCell ref="I824:K826"/>
    <mergeCell ref="J849:Q849"/>
    <mergeCell ref="I473:K475"/>
    <mergeCell ref="C485:D485"/>
    <mergeCell ref="C456:E457"/>
    <mergeCell ref="P482:P483"/>
    <mergeCell ref="F464:H464"/>
    <mergeCell ref="I479:Q479"/>
    <mergeCell ref="G482:G483"/>
    <mergeCell ref="F482:F483"/>
    <mergeCell ref="M482:O482"/>
    <mergeCell ref="J496:M496"/>
    <mergeCell ref="N496:Q496"/>
    <mergeCell ref="J497:M497"/>
    <mergeCell ref="E482:E483"/>
    <mergeCell ref="C495:E496"/>
    <mergeCell ref="F505:H505"/>
    <mergeCell ref="J505:Q506"/>
    <mergeCell ref="B507:Q507"/>
    <mergeCell ref="C482:D483"/>
    <mergeCell ref="F506:I506"/>
    <mergeCell ref="C501:E506"/>
    <mergeCell ref="C494:I494"/>
    <mergeCell ref="N501:Q501"/>
    <mergeCell ref="F503:H503"/>
    <mergeCell ref="N500:Q500"/>
    <mergeCell ref="F495:H496"/>
    <mergeCell ref="C500:E500"/>
    <mergeCell ref="F504:H504"/>
    <mergeCell ref="J502:Q504"/>
    <mergeCell ref="L512:M514"/>
    <mergeCell ref="F500:H500"/>
    <mergeCell ref="P512:Q512"/>
    <mergeCell ref="N514:O514"/>
    <mergeCell ref="P514:Q514"/>
    <mergeCell ref="N513:Q513"/>
    <mergeCell ref="F501:H501"/>
    <mergeCell ref="J500:M500"/>
    <mergeCell ref="J501:M501"/>
    <mergeCell ref="F502:H502"/>
    <mergeCell ref="N512:O512"/>
    <mergeCell ref="C569:D569"/>
    <mergeCell ref="I675:Q675"/>
    <mergeCell ref="B666:C667"/>
    <mergeCell ref="C676:G676"/>
    <mergeCell ref="J689:M689"/>
    <mergeCell ref="C723:D723"/>
    <mergeCell ref="A587:A623"/>
    <mergeCell ref="C559:G559"/>
    <mergeCell ref="A586:R586"/>
    <mergeCell ref="C558:G558"/>
    <mergeCell ref="N692:Q692"/>
    <mergeCell ref="C684:D684"/>
    <mergeCell ref="F694:H694"/>
    <mergeCell ref="C136:D136"/>
    <mergeCell ref="D159:Q159"/>
    <mergeCell ref="C161:H163"/>
    <mergeCell ref="N146:Q146"/>
    <mergeCell ref="F144:H145"/>
    <mergeCell ref="I161:K163"/>
    <mergeCell ref="L161:M163"/>
    <mergeCell ref="B161:B163"/>
    <mergeCell ref="B197:Q197"/>
    <mergeCell ref="D199:Q199"/>
    <mergeCell ref="P144:Q144"/>
    <mergeCell ref="H170:H171"/>
    <mergeCell ref="G170:G171"/>
    <mergeCell ref="F170:F171"/>
    <mergeCell ref="P161:Q161"/>
    <mergeCell ref="E170:E171"/>
    <mergeCell ref="L239:M241"/>
    <mergeCell ref="F267:H267"/>
    <mergeCell ref="N266:Q266"/>
    <mergeCell ref="C252:D252"/>
    <mergeCell ref="C412:D412"/>
    <mergeCell ref="I401:Q401"/>
    <mergeCell ref="F387:H387"/>
    <mergeCell ref="C410:D410"/>
    <mergeCell ref="F388:H388"/>
    <mergeCell ref="C403:G403"/>
    <mergeCell ref="C408:D408"/>
    <mergeCell ref="C413:D413"/>
    <mergeCell ref="C225:E225"/>
    <mergeCell ref="I242:Q242"/>
    <mergeCell ref="C248:D249"/>
    <mergeCell ref="I285:Q285"/>
    <mergeCell ref="C294:D294"/>
    <mergeCell ref="C251:D251"/>
    <mergeCell ref="M248:O248"/>
    <mergeCell ref="B275:Q275"/>
    <mergeCell ref="B273:Q273"/>
    <mergeCell ref="D276:Q276"/>
    <mergeCell ref="C296:D296"/>
    <mergeCell ref="I286:Q286"/>
    <mergeCell ref="F384:H384"/>
    <mergeCell ref="C303:E303"/>
    <mergeCell ref="I284:Q284"/>
    <mergeCell ref="F303:H303"/>
    <mergeCell ref="C293:D293"/>
    <mergeCell ref="C304:E304"/>
    <mergeCell ref="C291:D291"/>
    <mergeCell ref="J303:Q303"/>
    <mergeCell ref="F304:H304"/>
    <mergeCell ref="C295:D295"/>
    <mergeCell ref="C292:D292"/>
    <mergeCell ref="A313:R313"/>
    <mergeCell ref="A352:R352"/>
    <mergeCell ref="C383:E383"/>
    <mergeCell ref="J304:M304"/>
    <mergeCell ref="N383:Q383"/>
    <mergeCell ref="J384:M384"/>
    <mergeCell ref="J383:M383"/>
    <mergeCell ref="F383:H383"/>
    <mergeCell ref="N384:Q384"/>
    <mergeCell ref="F539:H539"/>
    <mergeCell ref="M560:O560"/>
    <mergeCell ref="C560:D561"/>
    <mergeCell ref="N552:Q552"/>
    <mergeCell ref="I560:K560"/>
    <mergeCell ref="F578:H578"/>
    <mergeCell ref="P572:Q572"/>
    <mergeCell ref="C572:I572"/>
    <mergeCell ref="F582:H582"/>
    <mergeCell ref="F575:H575"/>
    <mergeCell ref="N578:Q578"/>
    <mergeCell ref="J579:M579"/>
    <mergeCell ref="C578:E578"/>
    <mergeCell ref="F581:H581"/>
    <mergeCell ref="N579:Q579"/>
    <mergeCell ref="J577:M577"/>
    <mergeCell ref="F579:H579"/>
    <mergeCell ref="J578:M578"/>
    <mergeCell ref="F580:H580"/>
    <mergeCell ref="J580:Q582"/>
    <mergeCell ref="F727:H727"/>
    <mergeCell ref="I716:K716"/>
    <mergeCell ref="O726:P726"/>
    <mergeCell ref="I677:K677"/>
    <mergeCell ref="F695:H695"/>
    <mergeCell ref="J696:M696"/>
    <mergeCell ref="L707:M709"/>
    <mergeCell ref="N695:Q695"/>
    <mergeCell ref="C716:D717"/>
    <mergeCell ref="Q716:Q718"/>
    <mergeCell ref="J697:Q699"/>
    <mergeCell ref="I688:J688"/>
    <mergeCell ref="K687:L687"/>
    <mergeCell ref="F696:H696"/>
    <mergeCell ref="P707:Q707"/>
    <mergeCell ref="I726:J726"/>
    <mergeCell ref="E716:E717"/>
    <mergeCell ref="C647:D647"/>
    <mergeCell ref="J661:Q662"/>
    <mergeCell ref="L668:M670"/>
    <mergeCell ref="F687:H687"/>
    <mergeCell ref="F701:I701"/>
    <mergeCell ref="H677:H678"/>
    <mergeCell ref="J700:Q701"/>
    <mergeCell ref="F700:H700"/>
    <mergeCell ref="O687:P687"/>
    <mergeCell ref="G677:G678"/>
    <mergeCell ref="C687:E688"/>
    <mergeCell ref="J658:Q660"/>
    <mergeCell ref="E677:E678"/>
    <mergeCell ref="C656:E656"/>
    <mergeCell ref="O649:P649"/>
    <mergeCell ref="F658:H658"/>
    <mergeCell ref="N656:Q656"/>
    <mergeCell ref="N668:O668"/>
    <mergeCell ref="P668:Q668"/>
    <mergeCell ref="B702:Q702"/>
    <mergeCell ref="M687:N687"/>
    <mergeCell ref="F699:H699"/>
    <mergeCell ref="F698:H698"/>
    <mergeCell ref="M688:N688"/>
    <mergeCell ref="F688:H688"/>
    <mergeCell ref="L599:L600"/>
    <mergeCell ref="C609:E610"/>
    <mergeCell ref="J614:M614"/>
    <mergeCell ref="B626:Q626"/>
    <mergeCell ref="B627:C628"/>
    <mergeCell ref="B629:B631"/>
    <mergeCell ref="M570:N570"/>
    <mergeCell ref="C590:H592"/>
    <mergeCell ref="B588:C589"/>
    <mergeCell ref="J572:M572"/>
    <mergeCell ref="C596:G596"/>
    <mergeCell ref="C597:G597"/>
    <mergeCell ref="C598:G598"/>
    <mergeCell ref="C595:G595"/>
    <mergeCell ref="N614:Q614"/>
    <mergeCell ref="G599:G600"/>
    <mergeCell ref="F614:H614"/>
    <mergeCell ref="O610:P610"/>
    <mergeCell ref="N611:O611"/>
    <mergeCell ref="P611:Q611"/>
    <mergeCell ref="N612:O612"/>
    <mergeCell ref="P612:Q612"/>
    <mergeCell ref="O727:P727"/>
    <mergeCell ref="F716:F717"/>
    <mergeCell ref="N709:O709"/>
    <mergeCell ref="C726:E727"/>
    <mergeCell ref="L746:M748"/>
    <mergeCell ref="I765:J765"/>
    <mergeCell ref="C755:D756"/>
    <mergeCell ref="J735:M735"/>
    <mergeCell ref="E755:E756"/>
    <mergeCell ref="P746:Q746"/>
    <mergeCell ref="O766:P766"/>
    <mergeCell ref="B741:Q741"/>
    <mergeCell ref="F726:H726"/>
    <mergeCell ref="N617:Q617"/>
    <mergeCell ref="I599:K599"/>
    <mergeCell ref="F617:H617"/>
    <mergeCell ref="C611:I611"/>
    <mergeCell ref="M677:O677"/>
    <mergeCell ref="F657:H657"/>
    <mergeCell ref="N657:Q657"/>
    <mergeCell ref="J656:M656"/>
    <mergeCell ref="N670:O670"/>
    <mergeCell ref="N669:Q669"/>
    <mergeCell ref="B663:Q663"/>
    <mergeCell ref="N650:O650"/>
    <mergeCell ref="F662:I662"/>
    <mergeCell ref="F661:H661"/>
    <mergeCell ref="F660:H660"/>
    <mergeCell ref="F659:H659"/>
    <mergeCell ref="J653:M653"/>
    <mergeCell ref="C657:E662"/>
    <mergeCell ref="F740:I740"/>
    <mergeCell ref="M727:N727"/>
    <mergeCell ref="H716:H717"/>
    <mergeCell ref="F734:H734"/>
    <mergeCell ref="J734:M734"/>
    <mergeCell ref="N786:Q786"/>
    <mergeCell ref="F774:H774"/>
    <mergeCell ref="L785:M787"/>
    <mergeCell ref="M766:N766"/>
    <mergeCell ref="C765:E766"/>
    <mergeCell ref="M755:O755"/>
    <mergeCell ref="F736:H736"/>
    <mergeCell ref="N630:Q630"/>
    <mergeCell ref="C654:E654"/>
    <mergeCell ref="J655:M655"/>
    <mergeCell ref="C677:D678"/>
    <mergeCell ref="O688:P688"/>
    <mergeCell ref="F816:H816"/>
    <mergeCell ref="M805:N805"/>
    <mergeCell ref="E794:E795"/>
    <mergeCell ref="F755:F756"/>
    <mergeCell ref="J778:Q779"/>
    <mergeCell ref="F778:H778"/>
    <mergeCell ref="F777:H777"/>
    <mergeCell ref="F776:H776"/>
    <mergeCell ref="K766:L766"/>
    <mergeCell ref="M765:N765"/>
    <mergeCell ref="F773:H773"/>
    <mergeCell ref="L794:L795"/>
    <mergeCell ref="P787:Q787"/>
    <mergeCell ref="C794:D795"/>
    <mergeCell ref="M716:O716"/>
    <mergeCell ref="I727:J727"/>
    <mergeCell ref="G716:G717"/>
    <mergeCell ref="K726:L726"/>
    <mergeCell ref="J739:Q740"/>
    <mergeCell ref="B780:Q780"/>
    <mergeCell ref="I755:K755"/>
    <mergeCell ref="C645:D645"/>
    <mergeCell ref="J657:M657"/>
    <mergeCell ref="I687:J687"/>
    <mergeCell ref="P709:Q709"/>
    <mergeCell ref="L716:L717"/>
    <mergeCell ref="C718:D718"/>
    <mergeCell ref="N696:Q696"/>
    <mergeCell ref="F779:I779"/>
    <mergeCell ref="I766:J766"/>
    <mergeCell ref="N774:Q774"/>
    <mergeCell ref="F765:H765"/>
    <mergeCell ref="N785:O785"/>
    <mergeCell ref="P785:Q785"/>
    <mergeCell ref="P824:Q824"/>
    <mergeCell ref="C835:D835"/>
    <mergeCell ref="B819:Q819"/>
    <mergeCell ref="K805:L805"/>
    <mergeCell ref="O765:P765"/>
    <mergeCell ref="G755:G756"/>
    <mergeCell ref="F766:H766"/>
    <mergeCell ref="C773:E773"/>
    <mergeCell ref="N773:Q773"/>
    <mergeCell ref="C836:D836"/>
    <mergeCell ref="I833:K833"/>
    <mergeCell ref="H833:H834"/>
    <mergeCell ref="G833:G834"/>
    <mergeCell ref="F833:F834"/>
    <mergeCell ref="E833:E834"/>
    <mergeCell ref="C833:D834"/>
    <mergeCell ref="O844:P844"/>
    <mergeCell ref="P794:P795"/>
    <mergeCell ref="F775:H775"/>
    <mergeCell ref="J775:Q777"/>
    <mergeCell ref="J774:M774"/>
    <mergeCell ref="N787:O787"/>
    <mergeCell ref="Q794:Q796"/>
    <mergeCell ref="C796:D796"/>
    <mergeCell ref="C797:D797"/>
    <mergeCell ref="J814:Q816"/>
    <mergeCell ref="Q833:Q835"/>
    <mergeCell ref="P833:P834"/>
    <mergeCell ref="L824:M826"/>
    <mergeCell ref="N825:Q825"/>
    <mergeCell ref="N826:O826"/>
    <mergeCell ref="M833:O833"/>
    <mergeCell ref="C813:E818"/>
    <mergeCell ref="I805:J805"/>
    <mergeCell ref="N812:Q812"/>
    <mergeCell ref="M804:N804"/>
    <mergeCell ref="F794:F795"/>
    <mergeCell ref="I804:J804"/>
    <mergeCell ref="H794:H795"/>
    <mergeCell ref="G794:G795"/>
    <mergeCell ref="F804:H804"/>
    <mergeCell ref="O804:P804"/>
    <mergeCell ref="F818:I818"/>
    <mergeCell ref="M794:O794"/>
    <mergeCell ref="F817:H817"/>
    <mergeCell ref="J817:Q818"/>
    <mergeCell ref="F805:H805"/>
    <mergeCell ref="P826:Q826"/>
    <mergeCell ref="L833:L834"/>
    <mergeCell ref="F656:H656"/>
    <mergeCell ref="L677:L678"/>
    <mergeCell ref="P670:Q670"/>
    <mergeCell ref="P677:P678"/>
    <mergeCell ref="Q677:Q679"/>
    <mergeCell ref="C679:D679"/>
    <mergeCell ref="C680:D680"/>
    <mergeCell ref="C719:D719"/>
    <mergeCell ref="N707:O707"/>
    <mergeCell ref="P716:P717"/>
    <mergeCell ref="F735:H735"/>
    <mergeCell ref="N747:Q747"/>
    <mergeCell ref="L755:L756"/>
    <mergeCell ref="P755:P756"/>
    <mergeCell ref="Q755:Q757"/>
    <mergeCell ref="C757:D757"/>
    <mergeCell ref="C758:D758"/>
    <mergeCell ref="C804:E805"/>
    <mergeCell ref="I794:K794"/>
    <mergeCell ref="O805:P805"/>
    <mergeCell ref="C695:E695"/>
    <mergeCell ref="F677:F678"/>
    <mergeCell ref="J695:M695"/>
    <mergeCell ref="C696:E701"/>
    <mergeCell ref="C735:E740"/>
    <mergeCell ref="K727:L727"/>
    <mergeCell ref="N734:Q734"/>
    <mergeCell ref="N708:Q708"/>
    <mergeCell ref="K688:L688"/>
    <mergeCell ref="F697:H697"/>
    <mergeCell ref="M726:N726"/>
    <mergeCell ref="F738:H738"/>
    <mergeCell ref="N735:Q735"/>
    <mergeCell ref="C734:E734"/>
    <mergeCell ref="P748:Q748"/>
    <mergeCell ref="F737:H737"/>
    <mergeCell ref="J736:Q738"/>
    <mergeCell ref="N748:O748"/>
    <mergeCell ref="F739:H739"/>
    <mergeCell ref="N746:O746"/>
    <mergeCell ref="C774:E779"/>
    <mergeCell ref="K765:L765"/>
    <mergeCell ref="J773:M773"/>
    <mergeCell ref="H755:H756"/>
    <mergeCell ref="N824:O824"/>
    <mergeCell ref="F812:H812"/>
    <mergeCell ref="F814:H814"/>
    <mergeCell ref="J812:M812"/>
    <mergeCell ref="F813:H813"/>
    <mergeCell ref="J813:M813"/>
    <mergeCell ref="N813:Q813"/>
    <mergeCell ref="K804:L804"/>
    <mergeCell ref="F815:H815"/>
    <mergeCell ref="C812:E812"/>
  </mergeCells>
  <conditionalFormatting sqref="M3184:N3184">
    <cfRule type="cellIs" operator="equal" priority="413" dxfId="4819">
      <formula>"Second"</formula>
    </cfRule>
    <cfRule type="cellIs" operator="equal" priority="414" dxfId="4820">
      <formula>"First"</formula>
    </cfRule>
    <cfRule type="cellIs" operator="equal" priority="412" dxfId="4821">
      <formula>"Third"</formula>
    </cfRule>
  </conditionalFormatting>
  <conditionalFormatting sqref="O1195">
    <cfRule type="cellIs" operator="equal" priority="1520" dxfId="4822">
      <formula>0</formula>
    </cfRule>
    <cfRule type="cellIs" operator="equal" priority="1522" dxfId="4823">
      <formula>0</formula>
    </cfRule>
    <cfRule type="cellIs" operator="equal" priority="1524" dxfId="4824">
      <formula>0</formula>
    </cfRule>
  </conditionalFormatting>
  <conditionalFormatting sqref="M103:N103">
    <cfRule type="cellIs" operator="equal" priority="2125" dxfId="4825">
      <formula>"Third"</formula>
    </cfRule>
    <cfRule type="cellIs" operator="equal" priority="2127" dxfId="4826">
      <formula>"First"</formula>
    </cfRule>
    <cfRule type="cellIs" operator="equal" priority="2126" dxfId="4827">
      <formula>"Second"</formula>
    </cfRule>
  </conditionalFormatting>
  <conditionalFormatting sqref="Q1507">
    <cfRule type="cellIs" operator="equal" priority="1359" dxfId="4828">
      <formula>"FAILED"</formula>
    </cfRule>
    <cfRule type="cellIs" operator="equal" priority="1360" dxfId="4829">
      <formula>"Supplementary"</formula>
    </cfRule>
    <cfRule type="cellIs" operator="equal" priority="1362" dxfId="4830">
      <formula>"Passed"</formula>
    </cfRule>
    <cfRule type="cellIs" operator="equal" priority="1361" dxfId="4831">
      <formula>"Passed With G"</formula>
    </cfRule>
  </conditionalFormatting>
  <conditionalFormatting sqref="Q3106">
    <cfRule type="cellIs" operator="equal" priority="453" dxfId="4832">
      <formula>"FAILED"</formula>
    </cfRule>
    <cfRule type="cellIs" operator="equal" priority="455" dxfId="4833">
      <formula>"Passed With G"</formula>
    </cfRule>
    <cfRule type="cellIs" operator="equal" priority="456" dxfId="4834">
      <formula>"Passed"</formula>
    </cfRule>
    <cfRule type="cellIs" operator="equal" priority="454" dxfId="4835">
      <formula>"Supplementary"</formula>
    </cfRule>
  </conditionalFormatting>
  <conditionalFormatting sqref="M2053:N2053">
    <cfRule type="cellIs" operator="equal" priority="1039" dxfId="4836">
      <formula>"Third"</formula>
    </cfRule>
    <cfRule type="cellIs" operator="equal" priority="1040" dxfId="4837">
      <formula>"Second"</formula>
    </cfRule>
    <cfRule type="cellIs" operator="equal" priority="1041" dxfId="4838">
      <formula>"First"</formula>
    </cfRule>
  </conditionalFormatting>
  <conditionalFormatting sqref="C1852:Q1856">
    <cfRule type="expression" priority="1156" dxfId="4839">
      <formula>$C1852=0</formula>
    </cfRule>
  </conditionalFormatting>
  <conditionalFormatting sqref="O2638:P2638">
    <cfRule type="cellIs" operator="equal" priority="671" dxfId="4840">
      <formula>"Failed"</formula>
    </cfRule>
    <cfRule type="cellIs" operator="equal" priority="714" dxfId="4841">
      <formula>"Failed"</formula>
    </cfRule>
  </conditionalFormatting>
  <conditionalFormatting sqref="M2443:N2443">
    <cfRule type="cellIs" operator="equal" priority="806" dxfId="4842">
      <formula>"Second"</formula>
    </cfRule>
    <cfRule type="cellIs" operator="equal" priority="807" dxfId="4843">
      <formula>"First"</formula>
    </cfRule>
    <cfRule type="cellIs" operator="equal" priority="805" dxfId="4844">
      <formula>"Third"</formula>
    </cfRule>
  </conditionalFormatting>
  <conditionalFormatting sqref="M3223:N3223">
    <cfRule type="cellIs" operator="equal" priority="380" dxfId="4845">
      <formula>"Second"</formula>
    </cfRule>
    <cfRule type="cellIs" operator="equal" priority="379" dxfId="4846">
      <formula>"Third"</formula>
    </cfRule>
    <cfRule type="cellIs" operator="equal" priority="381" dxfId="4847">
      <formula>"First"</formula>
    </cfRule>
  </conditionalFormatting>
  <conditionalFormatting sqref="M2014:N2014">
    <cfRule type="cellIs" operator="equal" priority="1072" dxfId="4848">
      <formula>"Third"</formula>
    </cfRule>
    <cfRule type="cellIs" operator="equal" priority="1074" dxfId="4849">
      <formula>"First"</formula>
    </cfRule>
    <cfRule type="cellIs" operator="equal" priority="1073" dxfId="4850">
      <formula>"Second"</formula>
    </cfRule>
  </conditionalFormatting>
  <conditionalFormatting sqref="M844:N844">
    <cfRule type="cellIs" operator="equal" priority="1732" dxfId="4851">
      <formula>"Third"</formula>
    </cfRule>
    <cfRule type="cellIs" operator="equal" priority="1733" dxfId="4852">
      <formula>"Second"</formula>
    </cfRule>
    <cfRule type="cellIs" operator="equal" priority="1734" dxfId="4853">
      <formula>"First"</formula>
    </cfRule>
  </conditionalFormatting>
  <conditionalFormatting sqref="Q1897">
    <cfRule type="cellIs" operator="equal" priority="1146" dxfId="4854">
      <formula>"FAILED"</formula>
    </cfRule>
    <cfRule type="cellIs" operator="equal" priority="1148" dxfId="4855">
      <formula>"Passed With G"</formula>
    </cfRule>
    <cfRule type="cellIs" operator="equal" priority="1149" dxfId="4856">
      <formula>"Passed"</formula>
    </cfRule>
    <cfRule type="cellIs" operator="equal" priority="1147" dxfId="4857">
      <formula>"Supplementary"</formula>
    </cfRule>
  </conditionalFormatting>
  <conditionalFormatting sqref="Q3067">
    <cfRule type="cellIs" operator="equal" priority="486" dxfId="4858">
      <formula>"FAILED"</formula>
    </cfRule>
    <cfRule type="cellIs" operator="equal" priority="487" dxfId="4859">
      <formula>"Supplementary"</formula>
    </cfRule>
    <cfRule type="cellIs" operator="equal" priority="489" dxfId="4860">
      <formula>"Passed"</formula>
    </cfRule>
    <cfRule type="cellIs" operator="equal" priority="488" dxfId="4861">
      <formula>"Passed With G"</formula>
    </cfRule>
  </conditionalFormatting>
  <conditionalFormatting sqref="F1391:H1391 F1379:H1379 I1391:I1397 C1391:C1392 D1398:D1403 P1371:P1372 Q1379:Q1380 D1368:D1369 B1368 C1373:C1379 L1379 C1394:C1403 C1381 C1389 F1381:P1381 P1379 F1398:F1403 G1398:G1402">
    <cfRule type="containsText" text="f'k{kk foHkkx jktLFkku" operator="containsText" priority="1432" stopIfTrue="1" dxfId="4862">
      <formula>NOT(ISERROR(SEARCH("f'k{kk foHkkx jktLFkku",B1368)))</formula>
    </cfRule>
    <cfRule type="containsText" text="dsoy jktdh; fo|ky;ksa esa iz;ksx gsrq fu%'kqYd" operator="containsText" priority="1429" stopIfTrue="1" dxfId="4863">
      <formula>NOT(ISERROR(SEARCH("dsoy jktdh; fo|ky;ksa esa iz;ksx gsrq fu%'kqYd",B1368)))</formula>
    </cfRule>
    <cfRule type="containsText" text="iw.kkZad" operator="containsText" priority="1433" stopIfTrue="1" dxfId="4864">
      <formula>NOT(ISERROR(SEARCH("iw.kkZad",B1368)))</formula>
    </cfRule>
  </conditionalFormatting>
  <conditionalFormatting sqref="M1273:N1273">
    <cfRule type="cellIs" operator="equal" priority="1467" dxfId="4865">
      <formula>"First"</formula>
    </cfRule>
    <cfRule type="cellIs" operator="equal" priority="1465" dxfId="4866">
      <formula>"Third"</formula>
    </cfRule>
    <cfRule type="cellIs" operator="equal" priority="1466" dxfId="4867">
      <formula>"Second"</formula>
    </cfRule>
  </conditionalFormatting>
  <conditionalFormatting sqref="I3652:I3659 H3660:I3660 E3656:E3660 D3629:M3631 C3656:D3665 N3629:N3640 E3641:G3641 I3635:M3640 C3635:C3641 O3629:O3631 Q3629:Q3631 O3633 Q3633:Q3642 F3656:H3659 C3643 N3654:Q3656 N3658:Q3658 D3651:E3653 H3651:H3653 C3651:C3654 Q3651:Q3652 F3651:G3654 A3628:A3629 G3660:G3664 O3635:O3640 N3653 J3652:K3652 L3641 O3652:O3653 H3635:H3641 B3651:B3665 P3629:P3641 E3643:P3643 F3660:F3665 B3629:C3632 B3635:B3642">
    <cfRule type="cellIs" operator="equal" priority="165" dxfId="4868">
      <formula>0</formula>
    </cfRule>
  </conditionalFormatting>
  <conditionalFormatting sqref="F1087:G1089 D1086:D1091">
    <cfRule type="cellIs" operator="equal" priority="1614" stopIfTrue="1" dxfId="4869">
      <formula>200</formula>
    </cfRule>
    <cfRule type="cellIs" operator="equal" priority="1613" stopIfTrue="1" dxfId="4870">
      <formula>1800</formula>
    </cfRule>
  </conditionalFormatting>
  <conditionalFormatting sqref="M883:N883">
    <cfRule type="cellIs" operator="equal" priority="1699" dxfId="4871">
      <formula>"Third"</formula>
    </cfRule>
    <cfRule type="cellIs" operator="equal" priority="1701" dxfId="4872">
      <formula>"First"</formula>
    </cfRule>
    <cfRule type="cellIs" operator="equal" priority="1700" dxfId="4873">
      <formula>"Second"</formula>
    </cfRule>
  </conditionalFormatting>
  <conditionalFormatting sqref="F3263:H3263 F3251:H3251 I3263:I3269 C3263:C3264 D3270:D3275 P3243:P3244 Q3251:Q3252 D3240:D3241 B3240 C3245:C3251 L3251 C3266:C3275 C3253 C3261 F3253:P3253 P3251 F3270:F3275 G3270:G3274">
    <cfRule type="containsText" text="f'k{kk foHkkx jktLFkku" operator="containsText" priority="376" stopIfTrue="1" dxfId="4874">
      <formula>NOT(ISERROR(SEARCH("f'k{kk foHkkx jktLFkku",B3240)))</formula>
    </cfRule>
    <cfRule type="containsText" text="iw.kkZad" operator="containsText" priority="377" stopIfTrue="1" dxfId="4875">
      <formula>NOT(ISERROR(SEARCH("iw.kkZad",B3240)))</formula>
    </cfRule>
    <cfRule type="containsText" text="dsoy jktdh; fo|ky;ksa esa iz;ksx gsrq fu%'kqYd" operator="containsText" priority="373" stopIfTrue="1" dxfId="4876">
      <formula>NOT(ISERROR(SEARCH("dsoy jktdh; fo|ky;ksa esa iz;ksx gsrq fu%'kqYd",B3240)))</formula>
    </cfRule>
  </conditionalFormatting>
  <conditionalFormatting sqref="Q337">
    <cfRule type="cellIs" operator="equal" priority="2019" dxfId="4877">
      <formula>"FAILED"</formula>
    </cfRule>
    <cfRule type="cellIs" operator="equal" priority="2021" dxfId="4878">
      <formula>"Passed With G"</formula>
    </cfRule>
    <cfRule type="cellIs" operator="equal" priority="2022" dxfId="4879">
      <formula>"Passed"</formula>
    </cfRule>
    <cfRule type="cellIs" operator="equal" priority="2020" dxfId="4880">
      <formula>"Supplementary"</formula>
    </cfRule>
  </conditionalFormatting>
  <conditionalFormatting sqref="I259:I266 H267:I267 E263:E267 D236:M238 C263:D272 N236:N247 E248:G248 I242:M247 C242:C248 O236:O238 Q236:Q238 O240 Q240:Q249 F263:H266 C250 N261:Q263 N265:Q265 D258:E260 H258:H260 C258:C261 Q258:Q259 F258:G261 A235:A236 G267:G271 O242:O247 N260 J259:K259 L248 O259:O260 H242:H248 B258:B272 P236:P248 E250:P250 F267:F272 B236:C239 B242:B249">
    <cfRule type="cellIs" operator="equal" priority="2079" dxfId="4881">
      <formula>0</formula>
    </cfRule>
  </conditionalFormatting>
  <conditionalFormatting sqref="O454:P454">
    <cfRule type="cellIs" operator="equal" priority="1923" dxfId="4882">
      <formula>"Failed"</formula>
    </cfRule>
    <cfRule type="cellIs" operator="equal" priority="1950" dxfId="4883">
      <formula>"Failed"</formula>
    </cfRule>
    <cfRule type="cellIs" operator="equal" priority="1921" dxfId="4884">
      <formula>"Failed"</formula>
    </cfRule>
  </conditionalFormatting>
  <conditionalFormatting sqref="C1862:I1865">
    <cfRule type="expression" priority="1157" dxfId="4885">
      <formula>$C1862=0</formula>
    </cfRule>
  </conditionalFormatting>
  <conditionalFormatting sqref="O259">
    <cfRule type="cellIs" operator="equal" priority="2048" dxfId="4886">
      <formula>0</formula>
    </cfRule>
    <cfRule type="cellIs" operator="equal" priority="2052" dxfId="4887">
      <formula>0</formula>
    </cfRule>
    <cfRule type="cellIs" operator="equal" priority="2050" dxfId="4888">
      <formula>0</formula>
    </cfRule>
  </conditionalFormatting>
  <conditionalFormatting sqref="Q2677">
    <cfRule type="cellIs" operator="equal" priority="699" dxfId="4889">
      <formula>"FAILED"</formula>
    </cfRule>
    <cfRule type="cellIs" operator="equal" priority="701" dxfId="4890">
      <formula>"Passed With G"</formula>
    </cfRule>
    <cfRule type="cellIs" operator="equal" priority="702" dxfId="4891">
      <formula>"Passed"</formula>
    </cfRule>
    <cfRule type="cellIs" operator="equal" priority="700" dxfId="4892">
      <formula>"Supplementary"</formula>
    </cfRule>
  </conditionalFormatting>
  <conditionalFormatting sqref="O1468:P1468">
    <cfRule type="cellIs" operator="equal" priority="1331" dxfId="4893">
      <formula>"Failed"</formula>
    </cfRule>
    <cfRule type="cellIs" operator="equal" priority="1374" dxfId="4894">
      <formula>"Failed"</formula>
    </cfRule>
  </conditionalFormatting>
  <conditionalFormatting sqref="F1313:H1313 F1301:H1301 I1313:I1319 C1313:C1314 D1320:D1325 P1293:P1294 Q1301:Q1302 D1290:D1291 B1290 C1295:C1301 L1301 C1316:C1325 C1303 C1311 F1303:P1303 P1301 F1320:F1325 G1320:G1324">
    <cfRule type="containsText" text="dsoy jktdh; fo|ky;ksa esa iz;ksx gsrq fu%'kqYd" operator="containsText" priority="1480" stopIfTrue="1" dxfId="4895">
      <formula>NOT(ISERROR(SEARCH("dsoy jktdh; fo|ky;ksa esa iz;ksx gsrq fu%'kqYd",B1290)))</formula>
    </cfRule>
    <cfRule type="containsText" text="iw.kkZad" operator="containsText" priority="1484" stopIfTrue="1" dxfId="4896">
      <formula>NOT(ISERROR(SEARCH("iw.kkZad",B1290)))</formula>
    </cfRule>
    <cfRule type="containsText" text="f'k{kk foHkkx jktLFkku" operator="containsText" priority="1483" stopIfTrue="1" dxfId="4897">
      <formula>NOT(ISERROR(SEARCH("f'k{kk foHkkx jktLFkku",B1290)))</formula>
    </cfRule>
  </conditionalFormatting>
  <conditionalFormatting sqref="O3808:P3808">
    <cfRule type="cellIs" operator="equal" priority="11" dxfId="4898">
      <formula>"Failed"</formula>
    </cfRule>
    <cfRule type="cellIs" operator="equal" priority="54" dxfId="4899">
      <formula>"Failed"</formula>
    </cfRule>
  </conditionalFormatting>
  <conditionalFormatting sqref="F853:G855 D852:D857">
    <cfRule type="cellIs" operator="equal" priority="1745" stopIfTrue="1" dxfId="4900">
      <formula>1800</formula>
    </cfRule>
    <cfRule type="cellIs" operator="equal" priority="1746" stopIfTrue="1" dxfId="4901">
      <formula>200</formula>
    </cfRule>
  </conditionalFormatting>
  <conditionalFormatting sqref="F3583:G3585 D3582:D3587">
    <cfRule type="cellIs" operator="equal" priority="195" stopIfTrue="1" dxfId="4902">
      <formula>200</formula>
    </cfRule>
    <cfRule type="cellIs" operator="equal" priority="194" stopIfTrue="1" dxfId="4903">
      <formula>1800</formula>
    </cfRule>
  </conditionalFormatting>
  <conditionalFormatting sqref="C1784:I1787">
    <cfRule type="expression" priority="1208" dxfId="4904">
      <formula>$C1784=0</formula>
    </cfRule>
  </conditionalFormatting>
  <conditionalFormatting sqref="Q2911">
    <cfRule type="cellIs" operator="equal" priority="569" dxfId="4905">
      <formula>"Passed With G"</formula>
    </cfRule>
    <cfRule type="cellIs" operator="equal" priority="567" dxfId="4906">
      <formula>"FAILED"</formula>
    </cfRule>
    <cfRule type="cellIs" operator="equal" priority="570" dxfId="4907">
      <formula>"Passed"</formula>
    </cfRule>
    <cfRule type="cellIs" operator="equal" priority="568" dxfId="4908">
      <formula>"Supplementary"</formula>
    </cfRule>
  </conditionalFormatting>
  <conditionalFormatting sqref="I454:I461 H462:I462 E458:E462 D431:M433 C458:D467 N431:N442 E443:G443 I437:M442 C437:C443 O431:O433 Q431:Q433 O435 Q435:Q444 F458:H461 C445 N456:Q458 N460:Q460 D453:E455 H453:H455 C453:C456 Q453:Q454 F453:G456 A430:A431 G462:G466 O437:O442 N455 J454:K454 L443 O454:O455 H437:H443 B453:B467 P431:P443 E445:P445 F462:F467 B431:C434 B437:B444">
    <cfRule type="cellIs" operator="equal" priority="1962" dxfId="4909">
      <formula>0</formula>
    </cfRule>
  </conditionalFormatting>
  <conditionalFormatting sqref="O298:P298">
    <cfRule type="cellIs" operator="equal" priority="1991" dxfId="4910">
      <formula>"Failed"</formula>
    </cfRule>
    <cfRule type="cellIs" operator="equal" priority="2034" dxfId="4911">
      <formula>"Failed"</formula>
    </cfRule>
  </conditionalFormatting>
  <conditionalFormatting sqref="I1234:I1241 H1242:I1242 E1238:E1242 D1211:M1213 C1238:D1247 N1211:N1222 E1223:G1223 I1217:M1222 C1217:C1223 O1211:O1213 Q1211:Q1213 O1215 Q1215:Q1224 F1238:H1241 C1225 N1236:Q1238 N1240:Q1240 D1233:E1235 H1233:H1235 C1233:C1236 Q1233:Q1234 F1233:G1236 A1210:A1211 G1242:G1246 O1217:O1222 N1235 J1234:K1234 L1223 O1234:O1235 H1217:H1223 B1233:B1247 P1211:P1223 E1225:P1225 F1242:F1247 B1211:C1214 B1217:B1224">
    <cfRule type="cellIs" operator="equal" priority="1518" dxfId="4912">
      <formula>0</formula>
    </cfRule>
  </conditionalFormatting>
  <conditionalFormatting sqref="C58:Q62">
    <cfRule type="expression" priority="2167" dxfId="4913">
      <formula>$C58=0</formula>
    </cfRule>
  </conditionalFormatting>
  <conditionalFormatting sqref="Q3301">
    <cfRule type="cellIs" operator="equal" priority="356" dxfId="4914">
      <formula>"Passed With G"</formula>
    </cfRule>
    <cfRule type="cellIs" operator="equal" priority="355" dxfId="4915">
      <formula>"Supplementary"</formula>
    </cfRule>
    <cfRule type="cellIs" operator="equal" priority="357" dxfId="4916">
      <formula>"Passed"</formula>
    </cfRule>
    <cfRule type="cellIs" operator="equal" priority="354" dxfId="4917">
      <formula>"FAILED"</formula>
    </cfRule>
  </conditionalFormatting>
  <conditionalFormatting sqref="M3613:N3613">
    <cfRule type="cellIs" operator="equal" priority="146" dxfId="4918">
      <formula>"Second"</formula>
    </cfRule>
    <cfRule type="cellIs" operator="equal" priority="147" dxfId="4919">
      <formula>"First"</formula>
    </cfRule>
    <cfRule type="cellIs" operator="equal" priority="145" dxfId="4920">
      <formula>"Third"</formula>
    </cfRule>
  </conditionalFormatting>
  <conditionalFormatting sqref="O688:P688">
    <cfRule type="cellIs" operator="equal" priority="1789" dxfId="4921">
      <formula>"Failed"</formula>
    </cfRule>
    <cfRule type="cellIs" operator="equal" priority="1818" dxfId="4922">
      <formula>"Failed"</formula>
    </cfRule>
    <cfRule type="cellIs" operator="equal" priority="1791" dxfId="4923">
      <formula>"Failed"</formula>
    </cfRule>
  </conditionalFormatting>
  <conditionalFormatting sqref="C3032:I3035">
    <cfRule type="expression" priority="497" dxfId="4924">
      <formula>$C3032=0</formula>
    </cfRule>
  </conditionalFormatting>
  <conditionalFormatting sqref="F1906:G1908 D1905:D1910">
    <cfRule type="cellIs" operator="equal" priority="1151" stopIfTrue="1" dxfId="4925">
      <formula>1800</formula>
    </cfRule>
    <cfRule type="cellIs" operator="equal" priority="1152" stopIfTrue="1" dxfId="4926">
      <formula>200</formula>
    </cfRule>
  </conditionalFormatting>
  <conditionalFormatting sqref="Q1741">
    <cfRule type="cellIs" operator="equal" priority="1229" dxfId="4927">
      <formula>"Passed With G"</formula>
    </cfRule>
    <cfRule type="cellIs" operator="equal" priority="1228" dxfId="4928">
      <formula>"Supplementary"</formula>
    </cfRule>
    <cfRule type="cellIs" operator="equal" priority="1230" dxfId="4929">
      <formula>"Passed"</formula>
    </cfRule>
    <cfRule type="cellIs" operator="equal" priority="1227" dxfId="4930">
      <formula>"FAILED"</formula>
    </cfRule>
  </conditionalFormatting>
  <conditionalFormatting sqref="F2647:G2649 D2646:D2651">
    <cfRule type="cellIs" operator="equal" priority="723" stopIfTrue="1" dxfId="4931">
      <formula>200</formula>
    </cfRule>
    <cfRule type="cellIs" operator="equal" priority="722" stopIfTrue="1" dxfId="4932">
      <formula>1800</formula>
    </cfRule>
  </conditionalFormatting>
  <conditionalFormatting sqref="F2912:H2912 F2900:H2900 I2912:I2918 C2912:C2913 D2919:D2924 P2892:P2893 Q2900:Q2901 D2889:D2890 B2889 C2894:C2900 L2900 C2915:C2924 C2902 C2910 F2902:P2902 P2900 F2919:F2924 G2919:G2923">
    <cfRule type="containsText" text="dsoy jktdh; fo|ky;ksa esa iz;ksx gsrq fu%'kqYd" operator="containsText" priority="571" stopIfTrue="1" dxfId="4933">
      <formula>NOT(ISERROR(SEARCH("dsoy jktdh; fo|ky;ksa esa iz;ksx gsrq fu%'kqYd",B2889)))</formula>
    </cfRule>
    <cfRule type="containsText" text="iw.kkZad" operator="containsText" priority="575" stopIfTrue="1" dxfId="4934">
      <formula>NOT(ISERROR(SEARCH("iw.kkZad",B2889)))</formula>
    </cfRule>
    <cfRule type="containsText" text="f'k{kk foHkkx jktLFkku" operator="containsText" priority="574" stopIfTrue="1" dxfId="4935">
      <formula>NOT(ISERROR(SEARCH("f'k{kk foHkkx jktLFkku",B2889)))</formula>
    </cfRule>
  </conditionalFormatting>
  <conditionalFormatting sqref="O454">
    <cfRule type="cellIs" operator="equal" priority="1924" dxfId="4936">
      <formula>0</formula>
    </cfRule>
    <cfRule type="cellIs" operator="equal" priority="1922" dxfId="4937">
      <formula>0</formula>
    </cfRule>
  </conditionalFormatting>
  <conditionalFormatting sqref="F1121:H1124">
    <cfRule type="cellIs" operator="equal" priority="1574" dxfId="4938">
      <formula>"0/200"</formula>
    </cfRule>
    <cfRule type="cellIs" operator="equal" priority="1573" dxfId="4939">
      <formula>"0/100"</formula>
    </cfRule>
  </conditionalFormatting>
  <conditionalFormatting sqref="F1238:H1241">
    <cfRule type="cellIs" operator="equal" priority="1507" dxfId="4940">
      <formula>"0/100"</formula>
    </cfRule>
    <cfRule type="cellIs" operator="equal" priority="1508" dxfId="4941">
      <formula>"0/200"</formula>
    </cfRule>
  </conditionalFormatting>
  <conditionalFormatting sqref="O610">
    <cfRule type="cellIs" operator="equal" priority="1852" dxfId="4942">
      <formula>0</formula>
    </cfRule>
    <cfRule type="cellIs" operator="equal" priority="1854" dxfId="4943">
      <formula>0</formula>
    </cfRule>
    <cfRule type="cellIs" operator="equal" priority="1850" dxfId="4944">
      <formula>0</formula>
    </cfRule>
  </conditionalFormatting>
  <conditionalFormatting sqref="O1663">
    <cfRule type="cellIs" operator="equal" priority="1256" dxfId="4945">
      <formula>0</formula>
    </cfRule>
    <cfRule type="cellIs" operator="equal" priority="1258" dxfId="4946">
      <formula>0</formula>
    </cfRule>
    <cfRule type="cellIs" operator="equal" priority="1260" dxfId="4947">
      <formula>0</formula>
    </cfRule>
  </conditionalFormatting>
  <conditionalFormatting sqref="O844">
    <cfRule type="cellIs" operator="equal" priority="1722" dxfId="4948">
      <formula>0</formula>
    </cfRule>
    <cfRule type="cellIs" operator="equal" priority="1720" dxfId="4949">
      <formula>0</formula>
    </cfRule>
    <cfRule type="cellIs" operator="equal" priority="1718" dxfId="4950">
      <formula>0</formula>
    </cfRule>
  </conditionalFormatting>
  <conditionalFormatting sqref="F533:H533 F521:H521 I533:I539 C533:C534 D540:D545 P513:P514 Q521:Q522 D510:D511 B510 C515:C521 L521 C536:C545 C523 C531 F523:P523 P521 F540:F545 G540:G544">
    <cfRule type="containsText" text="f'k{kk foHkkx jktLFkku" operator="containsText" priority="1912" stopIfTrue="1" dxfId="4951">
      <formula>NOT(ISERROR(SEARCH("f'k{kk foHkkx jktLFkku",B510)))</formula>
    </cfRule>
    <cfRule type="containsText" text="dsoy jktdh; fo|ky;ksa esa iz;ksx gsrq fu%'kqYd" operator="containsText" priority="1909" stopIfTrue="1" dxfId="4952">
      <formula>NOT(ISERROR(SEARCH("dsoy jktdh; fo|ky;ksa esa iz;ksx gsrq fu%'kqYd",B510)))</formula>
    </cfRule>
    <cfRule type="containsText" text="iw.kkZad" operator="containsText" priority="1913" stopIfTrue="1" dxfId="4953">
      <formula>NOT(ISERROR(SEARCH("iw.kkZad",B510)))</formula>
    </cfRule>
  </conditionalFormatting>
  <conditionalFormatting sqref="Q2170">
    <cfRule type="cellIs" operator="equal" priority="983" dxfId="4954">
      <formula>"Passed With G"</formula>
    </cfRule>
    <cfRule type="cellIs" operator="equal" priority="982" dxfId="4955">
      <formula>"Supplementary"</formula>
    </cfRule>
    <cfRule type="cellIs" operator="equal" priority="984" dxfId="4956">
      <formula>"Passed"</formula>
    </cfRule>
    <cfRule type="cellIs" operator="equal" priority="981" dxfId="4957">
      <formula>"FAILED"</formula>
    </cfRule>
  </conditionalFormatting>
  <conditionalFormatting sqref="O2131">
    <cfRule type="cellIs" operator="equal" priority="996" dxfId="4958">
      <formula>0</formula>
    </cfRule>
    <cfRule type="cellIs" operator="equal" priority="992" dxfId="4959">
      <formula>0</formula>
    </cfRule>
    <cfRule type="cellIs" operator="equal" priority="994" dxfId="4960">
      <formula>0</formula>
    </cfRule>
  </conditionalFormatting>
  <conditionalFormatting sqref="O1195:P1195">
    <cfRule type="cellIs" operator="equal" priority="1519" dxfId="4961">
      <formula>"Failed"</formula>
    </cfRule>
    <cfRule type="cellIs" operator="equal" priority="1521" dxfId="4962">
      <formula>"Failed"</formula>
    </cfRule>
    <cfRule type="cellIs" operator="equal" priority="1523" dxfId="4963">
      <formula>"Failed"</formula>
    </cfRule>
    <cfRule type="cellIs" operator="equal" priority="1539" dxfId="4964">
      <formula>"Failed"</formula>
    </cfRule>
  </conditionalFormatting>
  <conditionalFormatting sqref="F2951:H2951 F2939:H2939 I2951:I2957 C2951:C2952 D2958:D2963 P2931:P2932 Q2939:Q2940 D2928:D2929 B2928 C2933:C2939 L2939 C2954:C2963 C2941 C2949 F2941:P2941 P2939 F2958:F2963 G2958:G2962">
    <cfRule type="containsText" text="dsoy jktdh; fo|ky;ksa esa iz;ksx gsrq fu%'kqYd" operator="containsText" priority="556" stopIfTrue="1" dxfId="4965">
      <formula>NOT(ISERROR(SEARCH("dsoy jktdh; fo|ky;ksa esa iz;ksx gsrq fu%'kqYd",B2928)))</formula>
    </cfRule>
    <cfRule type="containsText" text="iw.kkZad" operator="containsText" priority="560" stopIfTrue="1" dxfId="4966">
      <formula>NOT(ISERROR(SEARCH("iw.kkZad",B2928)))</formula>
    </cfRule>
    <cfRule type="containsText" text="f'k{kk foHkkx jktLFkku" operator="containsText" priority="559" stopIfTrue="1" dxfId="4967">
      <formula>NOT(ISERROR(SEARCH("f'k{kk foHkkx jktLFkku",B2928)))</formula>
    </cfRule>
  </conditionalFormatting>
  <conditionalFormatting sqref="O3301:P3301">
    <cfRule type="cellIs" operator="equal" priority="333" dxfId="4968">
      <formula>"Failed"</formula>
    </cfRule>
    <cfRule type="cellIs" operator="equal" priority="331" dxfId="4969">
      <formula>"Failed"</formula>
    </cfRule>
    <cfRule type="cellIs" operator="equal" priority="335" dxfId="4970">
      <formula>"Failed"</formula>
    </cfRule>
    <cfRule type="cellIs" operator="equal" priority="351" dxfId="4971">
      <formula>"Failed"</formula>
    </cfRule>
  </conditionalFormatting>
  <conditionalFormatting sqref="O2092:P2092">
    <cfRule type="cellIs" operator="equal" priority="1026" dxfId="4972">
      <formula>"Failed"</formula>
    </cfRule>
    <cfRule type="cellIs" operator="equal" priority="997" dxfId="4973">
      <formula>"Failed"</formula>
    </cfRule>
    <cfRule type="cellIs" operator="equal" priority="999" dxfId="4974">
      <formula>"Failed"</formula>
    </cfRule>
  </conditionalFormatting>
  <conditionalFormatting sqref="F2291:H2294">
    <cfRule type="cellIs" operator="equal" priority="914" dxfId="4975">
      <formula>"0/200"</formula>
    </cfRule>
    <cfRule type="cellIs" operator="equal" priority="913" dxfId="4976">
      <formula>"0/100"</formula>
    </cfRule>
  </conditionalFormatting>
  <conditionalFormatting sqref="Q2521">
    <cfRule type="cellIs" operator="equal" priority="786" dxfId="4977">
      <formula>"Passed"</formula>
    </cfRule>
    <cfRule type="cellIs" operator="equal" priority="783" dxfId="4978">
      <formula>"FAILED"</formula>
    </cfRule>
    <cfRule type="cellIs" operator="equal" priority="785" dxfId="4979">
      <formula>"Passed With G"</formula>
    </cfRule>
    <cfRule type="cellIs" operator="equal" priority="784" dxfId="4980">
      <formula>"Supplementary"</formula>
    </cfRule>
  </conditionalFormatting>
  <conditionalFormatting sqref="F1976:H1976 F1964:H1964 I1976:I1982 C1976:C1977 D1983:D1988 P1956:P1957 Q1964:Q1965 D1953:D1954 B1953 C1958:C1964 L1964 C1979:C1988 C1966 C1974 F1966:P1966 P1964 F1983:F1988 G1983:G1987">
    <cfRule type="containsText" text="dsoy jktdh; fo|ky;ksa esa iz;ksx gsrq fu%'kqYd" operator="containsText" priority="1099" stopIfTrue="1" dxfId="4981">
      <formula>NOT(ISERROR(SEARCH("dsoy jktdh; fo|ky;ksa esa iz;ksx gsrq fu%'kqYd",B1953)))</formula>
    </cfRule>
    <cfRule type="containsText" text="f'k{kk foHkkx jktLFkku" operator="containsText" priority="1102" stopIfTrue="1" dxfId="4982">
      <formula>NOT(ISERROR(SEARCH("f'k{kk foHkkx jktLFkku",B1953)))</formula>
    </cfRule>
    <cfRule type="containsText" text="iw.kkZad" operator="containsText" priority="1103" stopIfTrue="1" dxfId="4983">
      <formula>NOT(ISERROR(SEARCH("iw.kkZad",B1953)))</formula>
    </cfRule>
  </conditionalFormatting>
  <conditionalFormatting sqref="Q961">
    <cfRule type="cellIs" operator="equal" priority="1676" dxfId="4984">
      <formula>"Passed With G"</formula>
    </cfRule>
    <cfRule type="cellIs" operator="equal" priority="1677" dxfId="4985">
      <formula>"Passed"</formula>
    </cfRule>
    <cfRule type="cellIs" operator="equal" priority="1675" dxfId="4986">
      <formula>"Supplementary"</formula>
    </cfRule>
    <cfRule type="cellIs" operator="equal" priority="1674" dxfId="4987">
      <formula>"FAILED"</formula>
    </cfRule>
  </conditionalFormatting>
  <conditionalFormatting sqref="F809:H812">
    <cfRule type="cellIs" operator="equal" priority="1753" dxfId="4988">
      <formula>"0/100"</formula>
    </cfRule>
    <cfRule type="cellIs" operator="equal" priority="1754" dxfId="4989">
      <formula>"0/200"</formula>
    </cfRule>
  </conditionalFormatting>
  <conditionalFormatting sqref="C3139:Q3143">
    <cfRule type="expression" priority="430" dxfId="4990">
      <formula>$C3139=0</formula>
    </cfRule>
  </conditionalFormatting>
  <conditionalFormatting sqref="F299:H299 F287:H287 I299:I305 C299:C300 D306:D311 P279:P280 Q287:Q288 D276:D277 B276 C281:C287 L287 C302:C311 C289 C297 F289:P289 P287 F306:F311 G306:G310">
    <cfRule type="containsText" text="dsoy jktdh; fo|ky;ksa esa iz;ksx gsrq fu%'kqYd" operator="containsText" priority="2041" stopIfTrue="1" dxfId="4991">
      <formula>NOT(ISERROR(SEARCH("dsoy jktdh; fo|ky;ksa esa iz;ksx gsrq fu%'kqYd",B276)))</formula>
    </cfRule>
    <cfRule type="containsText" text="f'k{kk foHkkx jktLFkku" operator="containsText" priority="2044" stopIfTrue="1" dxfId="4992">
      <formula>NOT(ISERROR(SEARCH("f'k{kk foHkkx jktLFkku",B276)))</formula>
    </cfRule>
    <cfRule type="containsText" text="iw.kkZad" operator="containsText" priority="2045" stopIfTrue="1" dxfId="4993">
      <formula>NOT(ISERROR(SEARCH("iw.kkZad",B276)))</formula>
    </cfRule>
  </conditionalFormatting>
  <conditionalFormatting sqref="F1082:H1085">
    <cfRule type="cellIs" operator="equal" priority="1607" dxfId="4994">
      <formula>"0/200"</formula>
    </cfRule>
    <cfRule type="cellIs" operator="equal" priority="1606" dxfId="4995">
      <formula>"0/100"</formula>
    </cfRule>
  </conditionalFormatting>
  <conditionalFormatting sqref="I3028:I3035 H3036:I3036 E3032:E3036 D3005:M3007 C3032:D3041 N3005:N3016 E3017:G3017 I3011:M3016 C3011:C3017 O3005:O3007 Q3005:Q3007 O3009 Q3009:Q3018 F3032:H3035 C3019 N3030:Q3032 N3034:Q3034 D3027:E3029 H3027:H3029 C3027:C3030 Q3027:Q3028 F3027:G3030 A3004:A3005 G3036:G3040 O3011:O3016 N3029 J3028:K3028 L3017 O3028:O3029 H3011:H3017 B3027:B3041 P3005:P3017 E3019:P3019 F3036:F3041 B3005:C3008 B3011:B3018">
    <cfRule type="cellIs" operator="equal" priority="510" dxfId="4996">
      <formula>0</formula>
    </cfRule>
  </conditionalFormatting>
  <conditionalFormatting sqref="O3028:P3028">
    <cfRule type="cellIs" operator="equal" priority="469" dxfId="4997">
      <formula>"Failed"</formula>
    </cfRule>
    <cfRule type="cellIs" operator="equal" priority="471" dxfId="4998">
      <formula>"Failed"</formula>
    </cfRule>
    <cfRule type="cellIs" operator="equal" priority="498" dxfId="4999">
      <formula>"Failed"</formula>
    </cfRule>
  </conditionalFormatting>
  <conditionalFormatting sqref="I3340:I3347 H3348:I3348 E3344:E3348 D3317:M3319 C3344:D3353 N3317:N3328 E3329:G3329 I3323:M3328 C3323:C3329 O3317:O3319 Q3317:Q3319 O3321 Q3321:Q3330 F3344:H3347 C3331 N3342:Q3344 N3346:Q3346 D3339:E3341 H3339:H3341 C3339:C3342 Q3339:Q3340 F3339:G3342 A3316:A3317 G3348:G3352 O3323:O3328 N3341 J3340:K3340 L3329 O3340:O3341 H3323:H3329 B3339:B3353 P3317:P3329 E3331:P3331 F3348:F3353 B3317:C3320 B3323:B3330">
    <cfRule type="cellIs" operator="equal" priority="330" dxfId="5000">
      <formula>0</formula>
    </cfRule>
  </conditionalFormatting>
  <conditionalFormatting sqref="F1165:G1167 D1164:D1169">
    <cfRule type="cellIs" operator="equal" priority="1563" stopIfTrue="1" dxfId="5001">
      <formula>200</formula>
    </cfRule>
    <cfRule type="cellIs" operator="equal" priority="1562" stopIfTrue="1" dxfId="5002">
      <formula>1800</formula>
    </cfRule>
  </conditionalFormatting>
  <conditionalFormatting sqref="Q1312">
    <cfRule type="cellIs" operator="equal" priority="1479" dxfId="5003">
      <formula>"Passed"</formula>
    </cfRule>
    <cfRule type="cellIs" operator="equal" priority="1477" dxfId="5004">
      <formula>"Supplementary"</formula>
    </cfRule>
    <cfRule type="cellIs" operator="equal" priority="1476" dxfId="5005">
      <formula>"FAILED"</formula>
    </cfRule>
    <cfRule type="cellIs" operator="equal" priority="1478" dxfId="5006">
      <formula>"Passed With G"</formula>
    </cfRule>
  </conditionalFormatting>
  <conditionalFormatting sqref="Q2482">
    <cfRule type="cellIs" operator="equal" priority="819" dxfId="5007">
      <formula>"Passed"</formula>
    </cfRule>
    <cfRule type="cellIs" operator="equal" priority="818" dxfId="5008">
      <formula>"Passed With G"</formula>
    </cfRule>
    <cfRule type="cellIs" operator="equal" priority="817" dxfId="5009">
      <formula>"Supplementary"</formula>
    </cfRule>
    <cfRule type="cellIs" operator="equal" priority="816" dxfId="5010">
      <formula>"FAILED"</formula>
    </cfRule>
  </conditionalFormatting>
  <conditionalFormatting sqref="Q3145">
    <cfRule type="cellIs" operator="equal" priority="436" dxfId="5011">
      <formula>"Supplementary"</formula>
    </cfRule>
    <cfRule type="cellIs" operator="equal" priority="438" dxfId="5012">
      <formula>"Passed"</formula>
    </cfRule>
    <cfRule type="cellIs" operator="equal" priority="437" dxfId="5013">
      <formula>"Passed With G"</formula>
    </cfRule>
    <cfRule type="cellIs" operator="equal" priority="435" dxfId="5014">
      <formula>"FAILED"</formula>
    </cfRule>
  </conditionalFormatting>
  <conditionalFormatting sqref="F2639:H2639 F2627:H2627 I2639:I2645 C2639:C2640 D2646:D2651 P2619:P2620 Q2627:Q2628 D2616:D2617 B2616 C2621:C2627 L2627 C2642:C2651 C2629 C2637 F2629:P2629 P2627 F2646:F2651 G2646:G2650">
    <cfRule type="containsText" text="dsoy jktdh; fo|ky;ksa esa iz;ksx gsrq fu%'kqYd" operator="containsText" priority="721" stopIfTrue="1" dxfId="5015">
      <formula>NOT(ISERROR(SEARCH("dsoy jktdh; fo|ky;ksa esa iz;ksx gsrq fu%'kqYd",B2616)))</formula>
    </cfRule>
    <cfRule type="containsText" text="f'k{kk foHkkx jktLFkku" operator="containsText" priority="724" stopIfTrue="1" dxfId="5016">
      <formula>NOT(ISERROR(SEARCH("f'k{kk foHkkx jktLFkku",B2616)))</formula>
    </cfRule>
    <cfRule type="containsText" text="iw.kkZad" operator="containsText" priority="725" stopIfTrue="1" dxfId="5017">
      <formula>NOT(ISERROR(SEARCH("iw.kkZad",B2616)))</formula>
    </cfRule>
  </conditionalFormatting>
  <conditionalFormatting sqref="O2794:P2794">
    <cfRule type="cellIs" operator="equal" priority="603" dxfId="5018">
      <formula>"Failed"</formula>
    </cfRule>
    <cfRule type="cellIs" operator="equal" priority="630" dxfId="5019">
      <formula>"Failed"</formula>
    </cfRule>
    <cfRule type="cellIs" operator="equal" priority="601" dxfId="5020">
      <formula>"Failed"</formula>
    </cfRule>
  </conditionalFormatting>
  <conditionalFormatting sqref="O3418">
    <cfRule type="cellIs" operator="equal" priority="266" dxfId="5021">
      <formula>0</formula>
    </cfRule>
    <cfRule type="cellIs" operator="equal" priority="268" dxfId="5022">
      <formula>0</formula>
    </cfRule>
    <cfRule type="cellIs" operator="equal" priority="270" dxfId="5023">
      <formula>0</formula>
    </cfRule>
  </conditionalFormatting>
  <conditionalFormatting sqref="O3535">
    <cfRule type="cellIs" operator="equal" priority="200" dxfId="5024">
      <formula>0</formula>
    </cfRule>
    <cfRule type="cellIs" operator="equal" priority="204" dxfId="5025">
      <formula>0</formula>
    </cfRule>
    <cfRule type="cellIs" operator="equal" priority="202" dxfId="5026">
      <formula>0</formula>
    </cfRule>
  </conditionalFormatting>
  <conditionalFormatting sqref="O3262:P3262">
    <cfRule type="cellIs" operator="equal" priority="366" dxfId="5027">
      <formula>"Failed"</formula>
    </cfRule>
    <cfRule type="cellIs" operator="equal" priority="339" dxfId="5028">
      <formula>"Failed"</formula>
    </cfRule>
    <cfRule type="cellIs" operator="equal" priority="337" dxfId="5029">
      <formula>"Failed"</formula>
    </cfRule>
  </conditionalFormatting>
  <conditionalFormatting sqref="F3107:H3107 F3095:H3095 I3107:I3113 C3107:C3108 D3114:D3119 P3087:P3088 Q3095:Q3096 D3084:D3085 B3084 C3089:C3095 L3095 C3110:C3119 C3097 C3105 F3097:P3097 P3095 F3114:F3119 G3114:G3118">
    <cfRule type="containsText" text="iw.kkZad" operator="containsText" priority="461" stopIfTrue="1" dxfId="5030">
      <formula>NOT(ISERROR(SEARCH("iw.kkZad",B3084)))</formula>
    </cfRule>
    <cfRule type="containsText" text="f'k{kk foHkkx jktLFkku" operator="containsText" priority="460" stopIfTrue="1" dxfId="5031">
      <formula>NOT(ISERROR(SEARCH("f'k{kk foHkkx jktLFkku",B3084)))</formula>
    </cfRule>
    <cfRule type="containsText" text="dsoy jktdh; fo|ky;ksa esa iz;ksx gsrq fu%'kqYd" operator="containsText" priority="457" stopIfTrue="1" dxfId="5032">
      <formula>NOT(ISERROR(SEARCH("dsoy jktdh; fo|ky;ksa esa iz;ksx gsrq fu%'kqYd",B3084)))</formula>
    </cfRule>
  </conditionalFormatting>
  <conditionalFormatting sqref="F1862:H1865">
    <cfRule type="cellIs" operator="equal" priority="1160" dxfId="5033">
      <formula>"0/200"</formula>
    </cfRule>
    <cfRule type="cellIs" operator="equal" priority="1159" dxfId="5034">
      <formula>"0/100"</formula>
    </cfRule>
  </conditionalFormatting>
  <conditionalFormatting sqref="Q2365">
    <cfRule type="cellIs" operator="equal" priority="883" dxfId="5035">
      <formula>"Supplementary"</formula>
    </cfRule>
    <cfRule type="cellIs" operator="equal" priority="885" dxfId="5036">
      <formula>"Passed"</formula>
    </cfRule>
    <cfRule type="cellIs" operator="equal" priority="884" dxfId="5037">
      <formula>"Passed With G"</formula>
    </cfRule>
    <cfRule type="cellIs" operator="equal" priority="882" dxfId="5038">
      <formula>"FAILED"</formula>
    </cfRule>
  </conditionalFormatting>
  <conditionalFormatting sqref="O3106">
    <cfRule type="cellIs" operator="equal" priority="408" dxfId="5039">
      <formula>0</formula>
    </cfRule>
  </conditionalFormatting>
  <conditionalFormatting sqref="F1625:H1625 F1613:H1613 I1625:I1631 C1625:C1626 D1632:D1637 P1605:P1606 Q1613:Q1614 D1602:D1603 B1602 C1607:C1613 L1613 C1628:C1637 C1615 C1623 F1615:P1615 P1613 F1632:F1637 G1632:G1636">
    <cfRule type="containsText" text="iw.kkZad" operator="containsText" priority="1301" stopIfTrue="1" dxfId="5040">
      <formula>NOT(ISERROR(SEARCH("iw.kkZad",B1602)))</formula>
    </cfRule>
    <cfRule type="containsText" text="dsoy jktdh; fo|ky;ksa esa iz;ksx gsrq fu%'kqYd" operator="containsText" priority="1297" stopIfTrue="1" dxfId="5041">
      <formula>NOT(ISERROR(SEARCH("dsoy jktdh; fo|ky;ksa esa iz;ksx gsrq fu%'kqYd",B1602)))</formula>
    </cfRule>
    <cfRule type="containsText" text="f'k{kk foHkkx jktLFkku" operator="containsText" priority="1300" stopIfTrue="1" dxfId="5042">
      <formula>NOT(ISERROR(SEARCH("f'k{kk foHkkx jktLFkku",B1602)))</formula>
    </cfRule>
  </conditionalFormatting>
  <conditionalFormatting sqref="F2405:H2405 F2393:H2393 I2405:I2411 C2405:C2406 D2412:D2417 P2385:P2386 Q2393:Q2394 D2382:D2383 B2382 C2387:C2393 L2393 C2408:C2417 C2395 C2403 F2395:P2395 P2393 F2412:F2417 G2412:G2416">
    <cfRule type="containsText" text="f'k{kk foHkkx jktLFkku" operator="containsText" priority="856" stopIfTrue="1" dxfId="5043">
      <formula>NOT(ISERROR(SEARCH("f'k{kk foHkkx jktLFkku",B2382)))</formula>
    </cfRule>
    <cfRule type="containsText" text="iw.kkZad" operator="containsText" priority="857" stopIfTrue="1" dxfId="5044">
      <formula>NOT(ISERROR(SEARCH("iw.kkZad",B2382)))</formula>
    </cfRule>
    <cfRule type="containsText" text="dsoy jktdh; fo|ky;ksa esa iz;ksx gsrq fu%'kqYd" operator="containsText" priority="853" stopIfTrue="1" dxfId="5045">
      <formula>NOT(ISERROR(SEARCH("dsoy jktdh; fo|ky;ksa esa iz;ksx gsrq fu%'kqYd",B2382)))</formula>
    </cfRule>
  </conditionalFormatting>
  <conditionalFormatting sqref="I2911:I2918 H2919:I2919 E2915:E2919 D2888:M2890 C2915:D2924 N2888:N2899 E2900:G2900 I2894:M2899 C2894:C2900 O2888:O2890 Q2888:Q2890 O2892 Q2892:Q2901 F2915:H2918 C2902 N2913:Q2915 N2917:Q2917 D2910:E2912 H2910:H2912 C2910:C2913 Q2910:Q2911 F2910:G2913 A2887:A2888 G2919:G2923 O2894:O2899 N2912 J2911:K2911 L2900 O2911:O2912 H2894:H2900 B2910:B2924 P2888:P2900 E2902:P2902 F2919:F2924 B2888:C2891 B2894:B2901">
    <cfRule type="cellIs" operator="equal" priority="576" dxfId="5046">
      <formula>0</formula>
    </cfRule>
  </conditionalFormatting>
  <conditionalFormatting sqref="F2756:H2756 F2744:H2744 I2756:I2762 C2756:C2757 D2763:D2768 P2736:P2737 Q2744:Q2745 D2733:D2734 B2733 C2738:C2744 L2744 C2759:C2768 C2746 C2754 F2746:P2746 P2744 F2763:F2768 G2763:G2767">
    <cfRule type="containsText" text="f'k{kk foHkkx jktLFkku" operator="containsText" priority="658" stopIfTrue="1" dxfId="5047">
      <formula>NOT(ISERROR(SEARCH("f'k{kk foHkkx jktLFkku",B2733)))</formula>
    </cfRule>
    <cfRule type="containsText" text="dsoy jktdh; fo|ky;ksa esa iz;ksx gsrq fu%'kqYd" operator="containsText" priority="655" stopIfTrue="1" dxfId="5048">
      <formula>NOT(ISERROR(SEARCH("dsoy jktdh; fo|ky;ksa esa iz;ksx gsrq fu%'kqYd",B2733)))</formula>
    </cfRule>
    <cfRule type="containsText" text="iw.kkZad" operator="containsText" priority="659" stopIfTrue="1" dxfId="5049">
      <formula>NOT(ISERROR(SEARCH("iw.kkZad",B2733)))</formula>
    </cfRule>
  </conditionalFormatting>
  <conditionalFormatting sqref="C29:I32">
    <cfRule type="expression" priority="2254" dxfId="5050">
      <formula>$C29=0</formula>
    </cfRule>
  </conditionalFormatting>
  <conditionalFormatting sqref="Q3574">
    <cfRule type="cellIs" operator="equal" priority="190" dxfId="5051">
      <formula>"Supplementary"</formula>
    </cfRule>
    <cfRule type="cellIs" operator="equal" priority="192" dxfId="5052">
      <formula>"Passed"</formula>
    </cfRule>
    <cfRule type="cellIs" operator="equal" priority="191" dxfId="5053">
      <formula>"Passed With G"</formula>
    </cfRule>
    <cfRule type="cellIs" operator="equal" priority="189" dxfId="5054">
      <formula>"FAILED"</formula>
    </cfRule>
  </conditionalFormatting>
  <conditionalFormatting sqref="F1321:G1323 D1320:D1325">
    <cfRule type="cellIs" operator="equal" priority="1481" stopIfTrue="1" dxfId="5055">
      <formula>1800</formula>
    </cfRule>
    <cfRule type="cellIs" operator="equal" priority="1482" stopIfTrue="1" dxfId="5056">
      <formula>200</formula>
    </cfRule>
  </conditionalFormatting>
  <conditionalFormatting sqref="F1243:G1245 D1242:D1247">
    <cfRule type="cellIs" operator="equal" priority="1515" stopIfTrue="1" dxfId="5057">
      <formula>200</formula>
    </cfRule>
    <cfRule type="cellIs" operator="equal" priority="1514" stopIfTrue="1" dxfId="5058">
      <formula>1800</formula>
    </cfRule>
  </conditionalFormatting>
  <conditionalFormatting sqref="F1118:H1118 F1106:H1106 I1118:I1124 C1118:C1119 D1125:D1130 P1098:P1099 Q1106:Q1107 D1095:D1096 B1095 C1100:C1106 L1106 C1121:C1130 C1108 C1116 F1108:P1108 P1106 F1125:F1130 G1125:G1129">
    <cfRule type="containsText" text="dsoy jktdh; fo|ky;ksa esa iz;ksx gsrq fu%'kqYd" operator="containsText" priority="1579" stopIfTrue="1" dxfId="5059">
      <formula>NOT(ISERROR(SEARCH("dsoy jktdh; fo|ky;ksa esa iz;ksx gsrq fu%'kqYd",B1095)))</formula>
    </cfRule>
    <cfRule type="containsText" text="iw.kkZad" operator="containsText" priority="1583" stopIfTrue="1" dxfId="5060">
      <formula>NOT(ISERROR(SEARCH("iw.kkZad",B1095)))</formula>
    </cfRule>
    <cfRule type="containsText" text="f'k{kk foHkkx jktLFkku" operator="containsText" priority="1582" stopIfTrue="1" dxfId="5061">
      <formula>NOT(ISERROR(SEARCH("f'k{kk foHkkx jktLFkku",B1095)))</formula>
    </cfRule>
  </conditionalFormatting>
  <conditionalFormatting sqref="O961:P961">
    <cfRule type="cellIs" operator="equal" priority="1653" dxfId="5062">
      <formula>"Failed"</formula>
    </cfRule>
    <cfRule type="cellIs" operator="equal" priority="1651" dxfId="5063">
      <formula>"Failed"</formula>
    </cfRule>
    <cfRule type="cellIs" operator="equal" priority="1671" dxfId="5064">
      <formula>"Failed"</formula>
    </cfRule>
    <cfRule type="cellIs" operator="equal" priority="1655" dxfId="5065">
      <formula>"Failed"</formula>
    </cfRule>
  </conditionalFormatting>
  <conditionalFormatting sqref="O3535:P3535">
    <cfRule type="cellIs" operator="equal" priority="199" dxfId="5066">
      <formula>"Failed"</formula>
    </cfRule>
    <cfRule type="cellIs" operator="equal" priority="201" dxfId="5067">
      <formula>"Failed"</formula>
    </cfRule>
    <cfRule type="cellIs" operator="equal" priority="219" dxfId="5068">
      <formula>"Failed"</formula>
    </cfRule>
    <cfRule type="cellIs" operator="equal" priority="203" dxfId="5069">
      <formula>"Failed"</formula>
    </cfRule>
  </conditionalFormatting>
  <conditionalFormatting sqref="Q181">
    <cfRule type="cellIs" operator="equal" priority="2104" dxfId="5070">
      <formula>"Supplementary"</formula>
    </cfRule>
    <cfRule type="cellIs" operator="equal" priority="2106" dxfId="5071">
      <formula>"Passed"</formula>
    </cfRule>
    <cfRule type="cellIs" operator="equal" priority="2103" dxfId="5072">
      <formula>"FAILED"</formula>
    </cfRule>
    <cfRule type="cellIs" operator="equal" priority="2105" dxfId="5073">
      <formula>"Passed With G"</formula>
    </cfRule>
  </conditionalFormatting>
  <conditionalFormatting sqref="C175:Q179">
    <cfRule type="expression" priority="2098" dxfId="5074">
      <formula>$C175=0</formula>
    </cfRule>
  </conditionalFormatting>
  <conditionalFormatting sqref="Q3262">
    <cfRule type="cellIs" operator="equal" priority="372" dxfId="5075">
      <formula>"Passed"</formula>
    </cfRule>
    <cfRule type="cellIs" operator="equal" priority="370" dxfId="5076">
      <formula>"Supplementary"</formula>
    </cfRule>
    <cfRule type="cellIs" operator="equal" priority="369" dxfId="5077">
      <formula>"FAILED"</formula>
    </cfRule>
    <cfRule type="cellIs" operator="equal" priority="371" dxfId="5078">
      <formula>"Passed With G"</formula>
    </cfRule>
  </conditionalFormatting>
  <conditionalFormatting sqref="C760:Q764">
    <cfRule type="expression" priority="1768" dxfId="5079">
      <formula>$C760=0</formula>
    </cfRule>
  </conditionalFormatting>
  <conditionalFormatting sqref="Q727">
    <cfRule type="cellIs" operator="equal" priority="1806" dxfId="5080">
      <formula>"FAILED"</formula>
    </cfRule>
    <cfRule type="cellIs" operator="equal" priority="1809" dxfId="5081">
      <formula>"Passed"</formula>
    </cfRule>
    <cfRule type="cellIs" operator="equal" priority="1807" dxfId="5082">
      <formula>"Supplementary"</formula>
    </cfRule>
    <cfRule type="cellIs" operator="equal" priority="1808" dxfId="5083">
      <formula>"Passed With G"</formula>
    </cfRule>
  </conditionalFormatting>
  <conditionalFormatting sqref="O1312:P1312">
    <cfRule type="cellIs" operator="equal" priority="1473" dxfId="5084">
      <formula>"Failed"</formula>
    </cfRule>
    <cfRule type="cellIs" operator="equal" priority="1455" dxfId="5085">
      <formula>"Failed"</formula>
    </cfRule>
    <cfRule type="cellIs" operator="equal" priority="1453" dxfId="5086">
      <formula>"Failed"</formula>
    </cfRule>
    <cfRule type="cellIs" operator="equal" priority="1457" dxfId="5087">
      <formula>"Failed"</formula>
    </cfRule>
  </conditionalFormatting>
  <conditionalFormatting sqref="O3613">
    <cfRule type="cellIs" operator="equal" priority="142" dxfId="5088">
      <formula>0</formula>
    </cfRule>
    <cfRule type="cellIs" operator="equal" priority="140" dxfId="5089">
      <formula>0</formula>
    </cfRule>
  </conditionalFormatting>
  <conditionalFormatting sqref="I1624:I1631 H1632:I1632 E1628:E1632 D1601:M1603 C1628:D1637 N1601:N1612 E1613:G1613 I1607:M1612 C1607:C1613 O1601:O1603 Q1601:Q1603 O1605 Q1605:Q1614 F1628:H1631 C1615 N1626:Q1628 N1630:Q1630 D1623:E1625 H1623:H1625 C1623:C1626 Q1623:Q1624 F1623:G1626 A1600:A1601 G1632:G1636 O1607:O1612 N1625 J1624:K1624 L1613 O1624:O1625 H1607:H1613 B1623:B1637 P1601:P1613 E1615:P1615 F1632:F1637 B1601:C1604 B1607:B1614">
    <cfRule type="cellIs" operator="equal" priority="1302" dxfId="5090">
      <formula>0</formula>
    </cfRule>
  </conditionalFormatting>
  <conditionalFormatting sqref="O2365">
    <cfRule type="cellIs" operator="equal" priority="860" dxfId="5091">
      <formula>0</formula>
    </cfRule>
    <cfRule type="cellIs" operator="equal" priority="862" dxfId="5092">
      <formula>0</formula>
    </cfRule>
    <cfRule type="cellIs" operator="equal" priority="864" dxfId="5093">
      <formula>0</formula>
    </cfRule>
  </conditionalFormatting>
  <conditionalFormatting sqref="Q1936">
    <cfRule type="cellIs" operator="equal" priority="1113" dxfId="5094">
      <formula>"FAILED"</formula>
    </cfRule>
    <cfRule type="cellIs" operator="equal" priority="1114" dxfId="5095">
      <formula>"Supplementary"</formula>
    </cfRule>
    <cfRule type="cellIs" operator="equal" priority="1116" dxfId="5096">
      <formula>"Passed"</formula>
    </cfRule>
    <cfRule type="cellIs" operator="equal" priority="1115" dxfId="5097">
      <formula>"Passed With G"</formula>
    </cfRule>
  </conditionalFormatting>
  <conditionalFormatting sqref="O2521:P2521">
    <cfRule type="cellIs" operator="equal" priority="780" dxfId="5098">
      <formula>"Failed"</formula>
    </cfRule>
    <cfRule type="cellIs" operator="equal" priority="737" dxfId="5099">
      <formula>"Failed"</formula>
    </cfRule>
  </conditionalFormatting>
  <conditionalFormatting sqref="C2476:Q2480">
    <cfRule type="expression" priority="811" dxfId="5100">
      <formula>$C2476=0</formula>
    </cfRule>
  </conditionalFormatting>
  <conditionalFormatting sqref="F2366:H2366 F2354:H2354 I2366:I2372 C2366:C2367 D2373:D2378 P2346:P2347 Q2354:Q2355 D2343:D2344 B2343 C2348:C2354 L2354 C2369:C2378 C2356 C2364 F2356:P2356 P2354 F2373:F2378 G2373:G2377">
    <cfRule type="containsText" text="iw.kkZad" operator="containsText" priority="890" stopIfTrue="1" dxfId="5101">
      <formula>NOT(ISERROR(SEARCH("iw.kkZad",B2343)))</formula>
    </cfRule>
    <cfRule type="containsText" text="dsoy jktdh; fo|ky;ksa esa iz;ksx gsrq fu%'kqYd" operator="containsText" priority="886" stopIfTrue="1" dxfId="5102">
      <formula>NOT(ISERROR(SEARCH("dsoy jktdh; fo|ky;ksa esa iz;ksx gsrq fu%'kqYd",B2343)))</formula>
    </cfRule>
    <cfRule type="containsText" text="f'k{kk foHkkx jktLFkku" operator="containsText" priority="889" stopIfTrue="1" dxfId="5103">
      <formula>NOT(ISERROR(SEARCH("f'k{kk foHkkx jktLFkku",B2343)))</formula>
    </cfRule>
  </conditionalFormatting>
  <conditionalFormatting sqref="O1429:P1429">
    <cfRule type="cellIs" operator="equal" priority="1407" dxfId="5104">
      <formula>"Failed"</formula>
    </cfRule>
    <cfRule type="cellIs" operator="equal" priority="1387" dxfId="5105">
      <formula>"Failed"</formula>
    </cfRule>
    <cfRule type="cellIs" operator="equal" priority="1389" dxfId="5106">
      <formula>"Failed"</formula>
    </cfRule>
    <cfRule type="cellIs" operator="equal" priority="1391" dxfId="5107">
      <formula>"Failed"</formula>
    </cfRule>
  </conditionalFormatting>
  <conditionalFormatting sqref="F3578:H3581">
    <cfRule type="cellIs" operator="equal" priority="187" dxfId="5108">
      <formula>"0/100"</formula>
    </cfRule>
    <cfRule type="cellIs" operator="equal" priority="188" dxfId="5109">
      <formula>"0/200"</formula>
    </cfRule>
  </conditionalFormatting>
  <conditionalFormatting sqref="F3461:H3464">
    <cfRule type="cellIs" operator="equal" priority="253" dxfId="5110">
      <formula>"0/100"</formula>
    </cfRule>
    <cfRule type="cellIs" operator="equal" priority="254" dxfId="5111">
      <formula>"0/200"</formula>
    </cfRule>
  </conditionalFormatting>
  <conditionalFormatting sqref="O844:P844">
    <cfRule type="cellIs" operator="equal" priority="1721" dxfId="5112">
      <formula>"Failed"</formula>
    </cfRule>
    <cfRule type="cellIs" operator="equal" priority="1717" dxfId="5113">
      <formula>"Failed"</formula>
    </cfRule>
    <cfRule type="cellIs" operator="equal" priority="1719" dxfId="5114">
      <formula>"Failed"</formula>
    </cfRule>
    <cfRule type="cellIs" operator="equal" priority="1737" dxfId="5115">
      <formula>"Failed"</formula>
    </cfRule>
  </conditionalFormatting>
  <conditionalFormatting sqref="F2369:H2372">
    <cfRule type="cellIs" operator="equal" priority="880" dxfId="5116">
      <formula>"0/100"</formula>
    </cfRule>
    <cfRule type="cellIs" operator="equal" priority="881" dxfId="5117">
      <formula>"0/200"</formula>
    </cfRule>
  </conditionalFormatting>
  <conditionalFormatting sqref="O2248:P2248">
    <cfRule type="cellIs" operator="equal" priority="927" dxfId="5118">
      <formula>"Failed"</formula>
    </cfRule>
    <cfRule type="cellIs" operator="equal" priority="929" dxfId="5119">
      <formula>"Failed"</formula>
    </cfRule>
    <cfRule type="cellIs" operator="equal" priority="945" dxfId="5120">
      <formula>"Failed"</formula>
    </cfRule>
    <cfRule type="cellIs" operator="equal" priority="925" dxfId="5121">
      <formula>"Failed"</formula>
    </cfRule>
  </conditionalFormatting>
  <conditionalFormatting sqref="F3302:H3302 F3290:H3290 I3302:I3308 C3302:C3303 D3309:D3314 P3282:P3283 Q3290:Q3291 D3279:D3280 B3279 C3284:C3290 L3290 C3305:C3314 C3292 C3300 F3292:P3292 P3290 F3309:F3314 G3309:G3313">
    <cfRule type="containsText" text="dsoy jktdh; fo|ky;ksa esa iz;ksx gsrq fu%'kqYd" operator="containsText" priority="358" stopIfTrue="1" dxfId="5122">
      <formula>NOT(ISERROR(SEARCH("dsoy jktdh; fo|ky;ksa esa iz;ksx gsrq fu%'kqYd",B3279)))</formula>
    </cfRule>
    <cfRule type="containsText" text="iw.kkZad" operator="containsText" priority="362" stopIfTrue="1" dxfId="5123">
      <formula>NOT(ISERROR(SEARCH("iw.kkZad",B3279)))</formula>
    </cfRule>
    <cfRule type="containsText" text="f'k{kk foHkkx jktLFkku" operator="containsText" priority="361" stopIfTrue="1" dxfId="5124">
      <formula>NOT(ISERROR(SEARCH("f'k{kk foHkkx jktLFkku",B3279)))</formula>
    </cfRule>
  </conditionalFormatting>
  <conditionalFormatting sqref="I571:I578 H579:I579 E575:E579 D548:M550 C575:D584 N548:N559 E560:G560 I554:M559 C554:C560 O548:O550 Q548:Q550 O552 Q552:Q561 F575:H578 C562 N573:Q575 N577:Q577 D570:E572 H570:H572 C570:C573 Q570:Q571 F570:G573 A547:A548 G579:G583 O554:O559 N572 J571:K571 L560 O571:O572 H554:H560 B570:B584 P548:P560 E562:P562 F579:F584 B548:C551 B554:B561">
    <cfRule type="cellIs" operator="equal" priority="1896" dxfId="5125">
      <formula>0</formula>
    </cfRule>
  </conditionalFormatting>
  <conditionalFormatting sqref="F3305:H3308">
    <cfRule type="cellIs" operator="equal" priority="353" dxfId="5126">
      <formula>"0/200"</formula>
    </cfRule>
    <cfRule type="cellIs" operator="equal" priority="352" dxfId="5127">
      <formula>"0/100"</formula>
    </cfRule>
  </conditionalFormatting>
  <conditionalFormatting sqref="F767:H767 F755:H755 I767:I773 C767:C768 D774:D779 P747:P748 Q755:Q756 D744:D745 B744 C749:C755 L755 C770:C779 C757 C765 F757:P757 P755 F774:F779 G774:G778">
    <cfRule type="containsText" text="iw.kkZad" operator="containsText" priority="1781" stopIfTrue="1" dxfId="5128">
      <formula>NOT(ISERROR(SEARCH("iw.kkZad",B744)))</formula>
    </cfRule>
    <cfRule type="containsText" text="dsoy jktdh; fo|ky;ksa esa iz;ksx gsrq fu%'kqYd" operator="containsText" priority="1777" stopIfTrue="1" dxfId="5129">
      <formula>NOT(ISERROR(SEARCH("dsoy jktdh; fo|ky;ksa esa iz;ksx gsrq fu%'kqYd",B744)))</formula>
    </cfRule>
    <cfRule type="containsText" text="f'k{kk foHkkx jktLFkku" operator="containsText" priority="1780" stopIfTrue="1" dxfId="5130">
      <formula>NOT(ISERROR(SEARCH("f'k{kk foHkkx jktLFkku",B744)))</formula>
    </cfRule>
  </conditionalFormatting>
  <conditionalFormatting sqref="O727:P727">
    <cfRule type="cellIs" operator="equal" priority="1787" dxfId="5131">
      <formula>"Failed"</formula>
    </cfRule>
    <cfRule type="cellIs" operator="equal" priority="1785" dxfId="5132">
      <formula>"Failed"</formula>
    </cfRule>
    <cfRule type="cellIs" operator="equal" priority="1803" dxfId="5133">
      <formula>"Failed"</formula>
    </cfRule>
    <cfRule type="cellIs" operator="equal" priority="1783" dxfId="5134">
      <formula>"Failed"</formula>
    </cfRule>
  </conditionalFormatting>
  <conditionalFormatting sqref="F692:H695">
    <cfRule type="cellIs" operator="equal" priority="1819" dxfId="5135">
      <formula>"0/100"</formula>
    </cfRule>
    <cfRule type="cellIs" operator="equal" priority="1820" dxfId="5136">
      <formula>"0/200"</formula>
    </cfRule>
  </conditionalFormatting>
  <conditionalFormatting sqref="O2950">
    <cfRule type="cellIs" operator="equal" priority="534" dxfId="5137">
      <formula>0</formula>
    </cfRule>
    <cfRule type="cellIs" operator="equal" priority="530" dxfId="5138">
      <formula>0</formula>
    </cfRule>
    <cfRule type="cellIs" operator="equal" priority="532" dxfId="5139">
      <formula>0</formula>
    </cfRule>
  </conditionalFormatting>
  <conditionalFormatting sqref="O142:P142">
    <cfRule type="cellIs" operator="equal" priority="2113" dxfId="5140">
      <formula>"Failed"</formula>
    </cfRule>
    <cfRule type="cellIs" operator="equal" priority="2133" dxfId="5141">
      <formula>"Failed"</formula>
    </cfRule>
    <cfRule type="cellIs" operator="equal" priority="2117" dxfId="5142">
      <formula>"Failed"</formula>
    </cfRule>
    <cfRule type="cellIs" operator="equal" priority="2115" dxfId="5143">
      <formula>"Failed"</formula>
    </cfRule>
  </conditionalFormatting>
  <conditionalFormatting sqref="F1750:G1752 D1749:D1754">
    <cfRule type="cellIs" operator="equal" priority="1232" stopIfTrue="1" dxfId="5144">
      <formula>1800</formula>
    </cfRule>
    <cfRule type="cellIs" operator="equal" priority="1233" stopIfTrue="1" dxfId="5145">
      <formula>200</formula>
    </cfRule>
  </conditionalFormatting>
  <conditionalFormatting sqref="Q688">
    <cfRule type="cellIs" operator="equal" priority="1823" dxfId="5146">
      <formula>"Passed With G"</formula>
    </cfRule>
    <cfRule type="cellIs" operator="equal" priority="1824" dxfId="5147">
      <formula>"Passed"</formula>
    </cfRule>
    <cfRule type="cellIs" operator="equal" priority="1821" dxfId="5148">
      <formula>"FAILED"</formula>
    </cfRule>
    <cfRule type="cellIs" operator="equal" priority="1822" dxfId="5149">
      <formula>"Supplementary"</formula>
    </cfRule>
  </conditionalFormatting>
  <conditionalFormatting sqref="F619:G621 D618:D623">
    <cfRule type="cellIs" operator="equal" priority="1877" stopIfTrue="1" dxfId="5150">
      <formula>1800</formula>
    </cfRule>
    <cfRule type="cellIs" operator="equal" priority="1878" stopIfTrue="1" dxfId="5151">
      <formula>200</formula>
    </cfRule>
  </conditionalFormatting>
  <conditionalFormatting sqref="F2803:G2805 D2802:D2807">
    <cfRule type="cellIs" operator="equal" priority="638" stopIfTrue="1" dxfId="5152">
      <formula>1800</formula>
    </cfRule>
    <cfRule type="cellIs" operator="equal" priority="639" stopIfTrue="1" dxfId="5153">
      <formula>200</formula>
    </cfRule>
  </conditionalFormatting>
  <conditionalFormatting sqref="F2374:G2376 D2373:D2378">
    <cfRule type="cellIs" operator="equal" priority="887" stopIfTrue="1" dxfId="5154">
      <formula>1800</formula>
    </cfRule>
    <cfRule type="cellIs" operator="equal" priority="888" stopIfTrue="1" dxfId="5155">
      <formula>200</formula>
    </cfRule>
  </conditionalFormatting>
  <conditionalFormatting sqref="C3188:I3191">
    <cfRule type="expression" priority="416" dxfId="5156">
      <formula>$C3188=0</formula>
    </cfRule>
  </conditionalFormatting>
  <conditionalFormatting sqref="O1078:P1078">
    <cfRule type="cellIs" operator="equal" priority="1587" dxfId="5157">
      <formula>"Failed"</formula>
    </cfRule>
    <cfRule type="cellIs" operator="equal" priority="1589" dxfId="5158">
      <formula>"Failed"</formula>
    </cfRule>
    <cfRule type="cellIs" operator="equal" priority="1605" dxfId="5159">
      <formula>"Failed"</formula>
    </cfRule>
    <cfRule type="cellIs" operator="equal" priority="1585" dxfId="5160">
      <formula>"Failed"</formula>
    </cfRule>
  </conditionalFormatting>
  <conditionalFormatting sqref="C2554:Q2558">
    <cfRule type="expression" priority="760" dxfId="5161">
      <formula>$C2554=0</formula>
    </cfRule>
  </conditionalFormatting>
  <conditionalFormatting sqref="O3418:P3418">
    <cfRule type="cellIs" operator="equal" priority="267" dxfId="5162">
      <formula>"Failed"</formula>
    </cfRule>
    <cfRule type="cellIs" operator="equal" priority="285" dxfId="5163">
      <formula>"Failed"</formula>
    </cfRule>
    <cfRule type="cellIs" operator="equal" priority="269" dxfId="5164">
      <formula>"Failed"</formula>
    </cfRule>
    <cfRule type="cellIs" operator="equal" priority="265" dxfId="5165">
      <formula>"Failed"</formula>
    </cfRule>
  </conditionalFormatting>
  <conditionalFormatting sqref="Q3691">
    <cfRule type="cellIs" operator="equal" priority="124" dxfId="5166">
      <formula>"Supplementary"</formula>
    </cfRule>
    <cfRule type="cellIs" operator="equal" priority="126" dxfId="5167">
      <formula>"Passed"</formula>
    </cfRule>
    <cfRule type="cellIs" operator="equal" priority="123" dxfId="5168">
      <formula>"FAILED"</formula>
    </cfRule>
    <cfRule type="cellIs" operator="equal" priority="125" dxfId="5169">
      <formula>"Passed With G"</formula>
    </cfRule>
  </conditionalFormatting>
  <conditionalFormatting sqref="F3422:H3425">
    <cfRule type="cellIs" operator="equal" priority="286" dxfId="5170">
      <formula>"0/100"</formula>
    </cfRule>
    <cfRule type="cellIs" operator="equal" priority="287" dxfId="5171">
      <formula>"0/200"</formula>
    </cfRule>
  </conditionalFormatting>
  <conditionalFormatting sqref="F2135:H2138">
    <cfRule type="cellIs" operator="equal" priority="1013" dxfId="5172">
      <formula>"0/200"</formula>
    </cfRule>
    <cfRule type="cellIs" operator="equal" priority="1012" dxfId="5173">
      <formula>"0/100"</formula>
    </cfRule>
  </conditionalFormatting>
  <conditionalFormatting sqref="O2989">
    <cfRule type="cellIs" operator="equal" priority="474" dxfId="5174">
      <formula>0</formula>
    </cfRule>
  </conditionalFormatting>
  <conditionalFormatting sqref="Q2248">
    <cfRule type="cellIs" operator="equal" priority="950" dxfId="5175">
      <formula>"Passed With G"</formula>
    </cfRule>
    <cfRule type="cellIs" operator="equal" priority="951" dxfId="5176">
      <formula>"Passed"</formula>
    </cfRule>
    <cfRule type="cellIs" operator="equal" priority="948" dxfId="5177">
      <formula>"FAILED"</formula>
    </cfRule>
    <cfRule type="cellIs" operator="equal" priority="949" dxfId="5178">
      <formula>"Supplementary"</formula>
    </cfRule>
  </conditionalFormatting>
  <conditionalFormatting sqref="F3115:G3117 D3114:D3119">
    <cfRule type="cellIs" operator="equal" priority="459" stopIfTrue="1" dxfId="5179">
      <formula>200</formula>
    </cfRule>
    <cfRule type="cellIs" operator="equal" priority="458" stopIfTrue="1" dxfId="5180">
      <formula>1800</formula>
    </cfRule>
  </conditionalFormatting>
  <conditionalFormatting sqref="F3848:H3848 F3836:H3836 I3848:I3854 C3848:C3849 D3855:D3860 P3828:P3829 Q3836:Q3837 D3825:D3826 B3825 C3830:C3836 L3836 C3851:C3860 C3838 C3846 F3838:P3838 P3836 F3855:F3860 G3855:G3859">
    <cfRule type="containsText" text="dsoy jktdh; fo|ky;ksa esa iz;ksx gsrq fu%'kqYd" operator="containsText" priority="43" stopIfTrue="1" dxfId="5181">
      <formula>NOT(ISERROR(SEARCH("dsoy jktdh; fo|ky;ksa esa iz;ksx gsrq fu%'kqYd",B3825)))</formula>
    </cfRule>
    <cfRule type="containsText" text="iw.kkZad" operator="containsText" priority="47" stopIfTrue="1" dxfId="5182">
      <formula>NOT(ISERROR(SEARCH("iw.kkZad",B3825)))</formula>
    </cfRule>
    <cfRule type="containsText" text="f'k{kk foHkkx jktLFkku" operator="containsText" priority="46" stopIfTrue="1" dxfId="5183">
      <formula>NOT(ISERROR(SEARCH("f'k{kk foHkkx jktLFkku",B3825)))</formula>
    </cfRule>
  </conditionalFormatting>
  <conditionalFormatting sqref="F3887:H3887 F3875:H3875 I3887:I3893 C3887:C3888 D3894:D3899 P3867:P3868 Q3875:Q3876 D3864:D3865 B3864 C3869:C3875 L3875 C3890:C3899 C3877 C3885 F3877:P3877 P3875 F3894:F3899 G3894:G3898">
    <cfRule type="containsText" text="f'k{kk foHkkx jktLFkku" operator="containsText" priority="31" stopIfTrue="1" dxfId="5184">
      <formula>NOT(ISERROR(SEARCH("f'k{kk foHkkx jktLFkku",B3864)))</formula>
    </cfRule>
    <cfRule type="containsText" text="dsoy jktdh; fo|ky;ksa esa iz;ksx gsrq fu%'kqYd" operator="containsText" priority="28" stopIfTrue="1" dxfId="5185">
      <formula>NOT(ISERROR(SEARCH("dsoy jktdh; fo|ky;ksa esa iz;ksx gsrq fu%'kqYd",B3864)))</formula>
    </cfRule>
    <cfRule type="containsText" text="iw.kkZad" operator="containsText" priority="32" stopIfTrue="1" dxfId="5186">
      <formula>NOT(ISERROR(SEARCH("iw.kkZad",B3864)))</formula>
    </cfRule>
  </conditionalFormatting>
  <conditionalFormatting sqref="O1312">
    <cfRule type="cellIs" operator="equal" priority="1456" dxfId="5187">
      <formula>0</formula>
    </cfRule>
    <cfRule type="cellIs" operator="equal" priority="1458" dxfId="5188">
      <formula>0</formula>
    </cfRule>
    <cfRule type="cellIs" operator="equal" priority="1454" dxfId="5189">
      <formula>0</formula>
    </cfRule>
  </conditionalFormatting>
  <conditionalFormatting sqref="Q142">
    <cfRule type="cellIs" operator="equal" priority="2137" dxfId="5190">
      <formula>"Supplementary"</formula>
    </cfRule>
    <cfRule type="cellIs" operator="equal" priority="2139" dxfId="5191">
      <formula>"Passed"</formula>
    </cfRule>
    <cfRule type="cellIs" operator="equal" priority="2138" dxfId="5192">
      <formula>"Passed With G"</formula>
    </cfRule>
    <cfRule type="cellIs" operator="equal" priority="2136" dxfId="5193">
      <formula>"FAILED"</formula>
    </cfRule>
  </conditionalFormatting>
  <conditionalFormatting sqref="F3539:H3542">
    <cfRule type="cellIs" operator="equal" priority="220" dxfId="5194">
      <formula>"0/100"</formula>
    </cfRule>
    <cfRule type="cellIs" operator="equal" priority="221" dxfId="5195">
      <formula>"0/200"</formula>
    </cfRule>
  </conditionalFormatting>
  <conditionalFormatting sqref="Q1117">
    <cfRule type="cellIs" operator="equal" priority="1577" dxfId="5196">
      <formula>"Passed With G"</formula>
    </cfRule>
    <cfRule type="cellIs" operator="equal" priority="1578" dxfId="5197">
      <formula>"Passed"</formula>
    </cfRule>
    <cfRule type="cellIs" operator="equal" priority="1575" dxfId="5198">
      <formula>"FAILED"</formula>
    </cfRule>
    <cfRule type="cellIs" operator="equal" priority="1576" dxfId="5199">
      <formula>"Supplementary"</formula>
    </cfRule>
  </conditionalFormatting>
  <conditionalFormatting sqref="M3496:N3496">
    <cfRule type="cellIs" operator="equal" priority="211" dxfId="5200">
      <formula>"Third"</formula>
    </cfRule>
    <cfRule type="cellIs" operator="equal" priority="212" dxfId="5201">
      <formula>"Second"</formula>
    </cfRule>
    <cfRule type="cellIs" operator="equal" priority="213" dxfId="5202">
      <formula>"First"</formula>
    </cfRule>
  </conditionalFormatting>
  <conditionalFormatting sqref="F1745:H1748">
    <cfRule type="cellIs" operator="equal" priority="1226" dxfId="5203">
      <formula>"0/200"</formula>
    </cfRule>
    <cfRule type="cellIs" operator="equal" priority="1225" dxfId="5204">
      <formula>"0/100"</formula>
    </cfRule>
  </conditionalFormatting>
  <conditionalFormatting sqref="C1901:I1904">
    <cfRule type="expression" priority="1142" dxfId="5205">
      <formula>$C1901=0</formula>
    </cfRule>
  </conditionalFormatting>
  <conditionalFormatting sqref="Q1858">
    <cfRule type="cellIs" operator="equal" priority="1163" dxfId="5206">
      <formula>"Passed With G"</formula>
    </cfRule>
    <cfRule type="cellIs" operator="equal" priority="1161" dxfId="5207">
      <formula>"FAILED"</formula>
    </cfRule>
    <cfRule type="cellIs" operator="equal" priority="1162" dxfId="5208">
      <formula>"Supplementary"</formula>
    </cfRule>
    <cfRule type="cellIs" operator="equal" priority="1164" dxfId="5209">
      <formula>"Passed"</formula>
    </cfRule>
  </conditionalFormatting>
  <conditionalFormatting sqref="O2677:P2677">
    <cfRule type="cellIs" operator="equal" priority="669" dxfId="5210">
      <formula>"Failed"</formula>
    </cfRule>
    <cfRule type="cellIs" operator="equal" priority="696" dxfId="5211">
      <formula>"Failed"</formula>
    </cfRule>
    <cfRule type="cellIs" operator="equal" priority="667" dxfId="5212">
      <formula>"Failed"</formula>
    </cfRule>
  </conditionalFormatting>
  <conditionalFormatting sqref="C419:I422">
    <cfRule type="expression" priority="1967" dxfId="5213">
      <formula>$C419=0</formula>
    </cfRule>
  </conditionalFormatting>
  <conditionalFormatting sqref="F260:H260 F248:H248 I260:I266 C260:C261 D267:D272 P240:P241 Q248:Q249 D237:D238 B237 C242:C248 L248 C263:C272 C250 C258 F250:P250 P248 F267:F272 G267:G271">
    <cfRule type="containsText" text="iw.kkZad" operator="containsText" priority="2078" stopIfTrue="1" dxfId="5214">
      <formula>NOT(ISERROR(SEARCH("iw.kkZad",B237)))</formula>
    </cfRule>
    <cfRule type="containsText" text="f'k{kk foHkkx jktLFkku" operator="containsText" priority="2077" stopIfTrue="1" dxfId="5215">
      <formula>NOT(ISERROR(SEARCH("f'k{kk foHkkx jktLFkku",B237)))</formula>
    </cfRule>
    <cfRule type="containsText" text="dsoy jktdh; fo|ky;ksa esa iz;ksx gsrq fu%'kqYd" operator="containsText" priority="2074" stopIfTrue="1" dxfId="5216">
      <formula>NOT(ISERROR(SEARCH("dsoy jktdh; fo|ky;ksa esa iz;ksx gsrq fu%'kqYd",B237)))</formula>
    </cfRule>
  </conditionalFormatting>
  <conditionalFormatting sqref="Q1195">
    <cfRule type="cellIs" operator="equal" priority="1543" dxfId="5217">
      <formula>"Supplementary"</formula>
    </cfRule>
    <cfRule type="cellIs" operator="equal" priority="1545" dxfId="5218">
      <formula>"Passed"</formula>
    </cfRule>
    <cfRule type="cellIs" operator="equal" priority="1544" dxfId="5219">
      <formula>"Passed With G"</formula>
    </cfRule>
    <cfRule type="cellIs" operator="equal" priority="1542" dxfId="5220">
      <formula>"FAILED"</formula>
    </cfRule>
  </conditionalFormatting>
  <conditionalFormatting sqref="F1430:H1430 F1418:H1418 I1430:I1436 C1430:C1431 D1437:D1442 P1410:P1411 Q1418:Q1419 D1407:D1408 B1407 C1412:C1418 L1418 C1433:C1442 C1420 C1428 F1420:P1420 P1418 F1437:F1442 G1437:G1441">
    <cfRule type="containsText" text="dsoy jktdh; fo|ky;ksa esa iz;ksx gsrq fu%'kqYd" operator="containsText" priority="1414" stopIfTrue="1" dxfId="5221">
      <formula>NOT(ISERROR(SEARCH("dsoy jktdh; fo|ky;ksa esa iz;ksx gsrq fu%'kqYd",B1407)))</formula>
    </cfRule>
    <cfRule type="containsText" text="iw.kkZad" operator="containsText" priority="1418" stopIfTrue="1" dxfId="5222">
      <formula>NOT(ISERROR(SEARCH("iw.kkZad",B1407)))</formula>
    </cfRule>
    <cfRule type="containsText" text="f'k{kk foHkkx jktLFkku" operator="containsText" priority="1417" stopIfTrue="1" dxfId="5223">
      <formula>NOT(ISERROR(SEARCH("f'k{kk foHkkx jktLFkku",B1407)))</formula>
    </cfRule>
  </conditionalFormatting>
  <conditionalFormatting sqref="Q3418">
    <cfRule type="cellIs" operator="equal" priority="290" dxfId="5224">
      <formula>"Passed With G"</formula>
    </cfRule>
    <cfRule type="cellIs" operator="equal" priority="288" dxfId="5225">
      <formula>"FAILED"</formula>
    </cfRule>
    <cfRule type="cellIs" operator="equal" priority="289" dxfId="5226">
      <formula>"Supplementary"</formula>
    </cfRule>
    <cfRule type="cellIs" operator="equal" priority="291" dxfId="5227">
      <formula>"Passed"</formula>
    </cfRule>
  </conditionalFormatting>
  <conditionalFormatting sqref="F3149:H3152">
    <cfRule type="cellIs" operator="equal" priority="433" dxfId="5228">
      <formula>"0/100"</formula>
    </cfRule>
    <cfRule type="cellIs" operator="equal" priority="434" dxfId="5229">
      <formula>"0/200"</formula>
    </cfRule>
  </conditionalFormatting>
  <conditionalFormatting sqref="F3032:H3035">
    <cfRule type="cellIs" operator="equal" priority="499" dxfId="5230">
      <formula>"0/100"</formula>
    </cfRule>
    <cfRule type="cellIs" operator="equal" priority="500" dxfId="5231">
      <formula>"0/200"</formula>
    </cfRule>
  </conditionalFormatting>
  <conditionalFormatting sqref="M1000:N1000">
    <cfRule type="cellIs" operator="equal" priority="1634" dxfId="5232">
      <formula>"Second"</formula>
    </cfRule>
    <cfRule type="cellIs" operator="equal" priority="1633" dxfId="5233">
      <formula>"Third"</formula>
    </cfRule>
    <cfRule type="cellIs" operator="equal" priority="1635" dxfId="5234">
      <formula>"First"</formula>
    </cfRule>
  </conditionalFormatting>
  <conditionalFormatting sqref="C604:Q608">
    <cfRule type="expression" priority="1867" dxfId="5235">
      <formula>$C604=0</formula>
    </cfRule>
  </conditionalFormatting>
  <conditionalFormatting sqref="F3146:H3146 F3134:H3134 I3146:I3152 C3146:C3147 D3153:D3158 P3126:P3127 Q3134:Q3135 D3123:D3124 B3123 C3128:C3134 L3134 C3149:C3158 C3136 C3144 F3136:P3136 P3134 F3153:F3158 G3153:G3157">
    <cfRule type="containsText" text="dsoy jktdh; fo|ky;ksa esa iz;ksx gsrq fu%'kqYd" operator="containsText" priority="439" stopIfTrue="1" dxfId="5236">
      <formula>NOT(ISERROR(SEARCH("dsoy jktdh; fo|ky;ksa esa iz;ksx gsrq fu%'kqYd",B3123)))</formula>
    </cfRule>
    <cfRule type="containsText" text="f'k{kk foHkkx jktLFkku" operator="containsText" priority="442" stopIfTrue="1" dxfId="5237">
      <formula>NOT(ISERROR(SEARCH("f'k{kk foHkkx jktLFkku",B3123)))</formula>
    </cfRule>
    <cfRule type="containsText" text="iw.kkZad" operator="containsText" priority="443" stopIfTrue="1" dxfId="5238">
      <formula>NOT(ISERROR(SEARCH("iw.kkZad",B3123)))</formula>
    </cfRule>
  </conditionalFormatting>
  <conditionalFormatting sqref="F1004:H1007">
    <cfRule type="cellIs" operator="equal" priority="1640" dxfId="5239">
      <formula>"0/200"</formula>
    </cfRule>
    <cfRule type="cellIs" operator="equal" priority="1639" dxfId="5240">
      <formula>"0/100"</formula>
    </cfRule>
  </conditionalFormatting>
  <conditionalFormatting sqref="O3379:P3379">
    <cfRule type="cellIs" operator="equal" priority="300" dxfId="5241">
      <formula>"Failed"</formula>
    </cfRule>
    <cfRule type="cellIs" operator="equal" priority="273" dxfId="5242">
      <formula>"Failed"</formula>
    </cfRule>
    <cfRule type="cellIs" operator="equal" priority="271" dxfId="5243">
      <formula>"Failed"</formula>
    </cfRule>
  </conditionalFormatting>
  <conditionalFormatting sqref="F29:H32">
    <cfRule type="cellIs" operator="equal" priority="2256" dxfId="5244">
      <formula>"0/100"</formula>
    </cfRule>
    <cfRule type="cellIs" operator="equal" priority="2257" dxfId="5245">
      <formula>"0/200"</formula>
    </cfRule>
  </conditionalFormatting>
  <conditionalFormatting sqref="I2209:I2216 H2217:I2217 E2213:E2217 D2186:M2188 C2213:D2222 N2186:N2197 E2198:G2198 I2192:M2197 C2192:C2198 O2186:O2188 Q2186:Q2188 O2190 Q2190:Q2199 F2213:H2216 C2200 N2211:Q2213 N2215:Q2215 D2208:E2210 H2208:H2210 C2208:C2211 Q2208:Q2209 F2208:G2211 A2185:A2186 G2217:G2221 O2192:O2197 N2210 J2209:K2209 L2198 O2209:O2210 H2192:H2198 B2208:B2222 P2186:P2198 E2200:P2200 F2217:F2222 B2186:C2189 B2192:B2199">
    <cfRule type="cellIs" operator="equal" priority="972" dxfId="5246">
      <formula>0</formula>
    </cfRule>
  </conditionalFormatting>
  <conditionalFormatting sqref="F2998:G3000 D2997:D3002">
    <cfRule type="cellIs" operator="equal" priority="525" stopIfTrue="1" dxfId="5247">
      <formula>200</formula>
    </cfRule>
    <cfRule type="cellIs" operator="equal" priority="524" stopIfTrue="1" dxfId="5248">
      <formula>1800</formula>
    </cfRule>
  </conditionalFormatting>
  <conditionalFormatting sqref="F3466:G3468 D3465:D3470">
    <cfRule type="cellIs" operator="equal" priority="261" stopIfTrue="1" dxfId="5249">
      <formula>200</formula>
    </cfRule>
    <cfRule type="cellIs" operator="equal" priority="260" stopIfTrue="1" dxfId="5250">
      <formula>1800</formula>
    </cfRule>
  </conditionalFormatting>
  <conditionalFormatting sqref="F2873:H2873 F2861:H2861 I2873:I2879 C2873:C2874 D2880:D2885 P2853:P2854 Q2861:Q2862 D2850:D2851 B2850 C2855:C2861 L2861 C2876:C2885 C2863 C2871 F2863:P2863 P2861 F2880:F2885 G2880:G2884">
    <cfRule type="containsText" text="dsoy jktdh; fo|ky;ksa esa iz;ksx gsrq fu%'kqYd" operator="containsText" priority="589" stopIfTrue="1" dxfId="5251">
      <formula>NOT(ISERROR(SEARCH("dsoy jktdh; fo|ky;ksa esa iz;ksx gsrq fu%'kqYd",B2850)))</formula>
    </cfRule>
    <cfRule type="containsText" text="f'k{kk foHkkx jktLFkku" operator="containsText" priority="592" stopIfTrue="1" dxfId="5252">
      <formula>NOT(ISERROR(SEARCH("f'k{kk foHkkx jktLFkku",B2850)))</formula>
    </cfRule>
    <cfRule type="containsText" text="iw.kkZad" operator="containsText" priority="593" stopIfTrue="1" dxfId="5253">
      <formula>NOT(ISERROR(SEARCH("iw.kkZad",B2850)))</formula>
    </cfRule>
  </conditionalFormatting>
  <conditionalFormatting sqref="F2530:G2532 D2529:D2534">
    <cfRule type="cellIs" operator="equal" priority="788" stopIfTrue="1" dxfId="5254">
      <formula>1800</formula>
    </cfRule>
    <cfRule type="cellIs" operator="equal" priority="789" stopIfTrue="1" dxfId="5255">
      <formula>200</formula>
    </cfRule>
  </conditionalFormatting>
  <conditionalFormatting sqref="O3769">
    <cfRule type="cellIs" operator="equal" priority="70" dxfId="5256">
      <formula>0</formula>
    </cfRule>
    <cfRule type="cellIs" operator="equal" priority="68" dxfId="5257">
      <formula>0</formula>
    </cfRule>
    <cfRule type="cellIs" operator="equal" priority="72" dxfId="5258">
      <formula>0</formula>
    </cfRule>
  </conditionalFormatting>
  <conditionalFormatting sqref="O805">
    <cfRule type="cellIs" operator="equal" priority="1724" dxfId="5259">
      <formula>0</formula>
    </cfRule>
    <cfRule type="cellIs" operator="equal" priority="1726" dxfId="5260">
      <formula>0</formula>
    </cfRule>
  </conditionalFormatting>
  <conditionalFormatting sqref="F572:H572 F560:H560 I572:I578 C572:C573 D579:D584 P552:P553 Q560:Q561 D549:D550 B549 C554:C560 L560 C575:C584 C562 C570 F562:P562 P560 F579:F584 G579:G583">
    <cfRule type="containsText" text="dsoy jktdh; fo|ky;ksa esa iz;ksx gsrq fu%'kqYd" operator="containsText" priority="1891" stopIfTrue="1" dxfId="5261">
      <formula>NOT(ISERROR(SEARCH("dsoy jktdh; fo|ky;ksa esa iz;ksx gsrq fu%'kqYd",B549)))</formula>
    </cfRule>
    <cfRule type="containsText" text="f'k{kk foHkkx jktLFkku" operator="containsText" priority="1894" stopIfTrue="1" dxfId="5262">
      <formula>NOT(ISERROR(SEARCH("f'k{kk foHkkx jktLFkku",B549)))</formula>
    </cfRule>
    <cfRule type="containsText" text="iw.kkZad" operator="containsText" priority="1895" stopIfTrue="1" dxfId="5263">
      <formula>NOT(ISERROR(SEARCH("iw.kkZad",B549)))</formula>
    </cfRule>
  </conditionalFormatting>
  <conditionalFormatting sqref="O181">
    <cfRule type="cellIs" operator="equal" priority="2058" dxfId="5264">
      <formula>0</formula>
    </cfRule>
  </conditionalFormatting>
  <conditionalFormatting sqref="Q571">
    <cfRule type="cellIs" operator="equal" priority="1889" dxfId="5265">
      <formula>"Passed With G"</formula>
    </cfRule>
    <cfRule type="cellIs" operator="equal" priority="1888" dxfId="5266">
      <formula>"Supplementary"</formula>
    </cfRule>
    <cfRule type="cellIs" operator="equal" priority="1887" dxfId="5267">
      <formula>"FAILED"</formula>
    </cfRule>
    <cfRule type="cellIs" operator="equal" priority="1890" dxfId="5268">
      <formula>"Passed"</formula>
    </cfRule>
  </conditionalFormatting>
  <conditionalFormatting sqref="Q454">
    <cfRule type="cellIs" operator="equal" priority="1953" dxfId="5269">
      <formula>"FAILED"</formula>
    </cfRule>
    <cfRule type="cellIs" operator="equal" priority="1955" dxfId="5270">
      <formula>"Passed With G"</formula>
    </cfRule>
    <cfRule type="cellIs" operator="equal" priority="1954" dxfId="5271">
      <formula>"Supplementary"</formula>
    </cfRule>
    <cfRule type="cellIs" operator="equal" priority="1956" dxfId="5272">
      <formula>"Passed"</formula>
    </cfRule>
  </conditionalFormatting>
  <conditionalFormatting sqref="M2131:N2131">
    <cfRule type="cellIs" operator="equal" priority="1007" dxfId="5273">
      <formula>"Second"</formula>
    </cfRule>
    <cfRule type="cellIs" operator="equal" priority="1006" dxfId="5274">
      <formula>"Third"</formula>
    </cfRule>
    <cfRule type="cellIs" operator="equal" priority="1008" dxfId="5275">
      <formula>"First"</formula>
    </cfRule>
  </conditionalFormatting>
  <conditionalFormatting sqref="O3691:P3691">
    <cfRule type="cellIs" operator="equal" priority="120" dxfId="5276">
      <formula>"Failed"</formula>
    </cfRule>
    <cfRule type="cellIs" operator="equal" priority="77" dxfId="5277">
      <formula>"Failed"</formula>
    </cfRule>
  </conditionalFormatting>
  <conditionalFormatting sqref="F1711:G1713 D1710:D1715">
    <cfRule type="cellIs" operator="equal" priority="1251" stopIfTrue="1" dxfId="5278">
      <formula>200</formula>
    </cfRule>
    <cfRule type="cellIs" operator="equal" priority="1250" stopIfTrue="1" dxfId="5279">
      <formula>1800</formula>
    </cfRule>
  </conditionalFormatting>
  <conditionalFormatting sqref="M3106:N3106">
    <cfRule type="cellIs" operator="equal" priority="447" dxfId="5280">
      <formula>"First"</formula>
    </cfRule>
    <cfRule type="cellIs" operator="equal" priority="445" dxfId="5281">
      <formula>"Third"</formula>
    </cfRule>
    <cfRule type="cellIs" operator="equal" priority="446" dxfId="5282">
      <formula>"Second"</formula>
    </cfRule>
  </conditionalFormatting>
  <conditionalFormatting sqref="O2482">
    <cfRule type="cellIs" operator="equal" priority="798" dxfId="5283">
      <formula>0</formula>
    </cfRule>
    <cfRule type="cellIs" operator="equal" priority="796" dxfId="5284">
      <formula>0</formula>
    </cfRule>
    <cfRule type="cellIs" operator="equal" priority="794" dxfId="5285">
      <formula>0</formula>
    </cfRule>
  </conditionalFormatting>
  <conditionalFormatting sqref="M2326:N2326">
    <cfRule type="cellIs" operator="equal" priority="872" dxfId="5286">
      <formula>"Second"</formula>
    </cfRule>
    <cfRule type="cellIs" operator="equal" priority="871" dxfId="5287">
      <formula>"Third"</formula>
    </cfRule>
    <cfRule type="cellIs" operator="equal" priority="873" dxfId="5288">
      <formula>"First"</formula>
    </cfRule>
  </conditionalFormatting>
  <conditionalFormatting sqref="Q2014">
    <cfRule type="cellIs" operator="equal" priority="1080" dxfId="5289">
      <formula>"FAILED"</formula>
    </cfRule>
    <cfRule type="cellIs" operator="equal" priority="1082" dxfId="5290">
      <formula>"Passed With G"</formula>
    </cfRule>
    <cfRule type="cellIs" operator="equal" priority="1081" dxfId="5291">
      <formula>"Supplementary"</formula>
    </cfRule>
    <cfRule type="cellIs" operator="equal" priority="1083" dxfId="5292">
      <formula>"Passed"</formula>
    </cfRule>
  </conditionalFormatting>
  <conditionalFormatting sqref="Q2131">
    <cfRule type="cellIs" operator="equal" priority="1016" dxfId="5293">
      <formula>"Passed With G"</formula>
    </cfRule>
    <cfRule type="cellIs" operator="equal" priority="1015" dxfId="5294">
      <formula>"Supplementary"</formula>
    </cfRule>
    <cfRule type="cellIs" operator="equal" priority="1014" dxfId="5295">
      <formula>"FAILED"</formula>
    </cfRule>
    <cfRule type="cellIs" operator="equal" priority="1017" dxfId="5296">
      <formula>"Passed"</formula>
    </cfRule>
  </conditionalFormatting>
  <conditionalFormatting sqref="C994:Q998">
    <cfRule type="expression" priority="1636" dxfId="5297">
      <formula>$C994=0</formula>
    </cfRule>
  </conditionalFormatting>
  <conditionalFormatting sqref="F2678:H2678 F2666:H2666 I2678:I2684 C2678:C2679 D2685:D2690 P2658:P2659 Q2666:Q2667 D2655:D2656 B2655 C2660:C2666 L2666 C2681:C2690 C2668 C2676 F2668:P2668 P2666 F2685:F2690 G2685:G2689">
    <cfRule type="containsText" text="iw.kkZad" operator="containsText" priority="707" stopIfTrue="1" dxfId="5298">
      <formula>NOT(ISERROR(SEARCH("iw.kkZad",B2655)))</formula>
    </cfRule>
    <cfRule type="containsText" text="dsoy jktdh; fo|ky;ksa esa iz;ksx gsrq fu%'kqYd" operator="containsText" priority="703" stopIfTrue="1" dxfId="5299">
      <formula>NOT(ISERROR(SEARCH("dsoy jktdh; fo|ky;ksa esa iz;ksx gsrq fu%'kqYd",B2655)))</formula>
    </cfRule>
    <cfRule type="containsText" text="f'k{kk foHkkx jktLFkku" operator="containsText" priority="706" stopIfTrue="1" dxfId="5300">
      <formula>NOT(ISERROR(SEARCH("f'k{kk foHkkx jktLFkku",B2655)))</formula>
    </cfRule>
  </conditionalFormatting>
  <conditionalFormatting sqref="M1897:N1897">
    <cfRule type="cellIs" operator="equal" priority="1138" dxfId="5301">
      <formula>"Third"</formula>
    </cfRule>
    <cfRule type="cellIs" operator="equal" priority="1139" dxfId="5302">
      <formula>"Second"</formula>
    </cfRule>
    <cfRule type="cellIs" operator="equal" priority="1140" dxfId="5303">
      <formula>"First"</formula>
    </cfRule>
  </conditionalFormatting>
  <conditionalFormatting sqref="O1585:P1585">
    <cfRule type="cellIs" operator="equal" priority="1265" dxfId="5304">
      <formula>"Failed"</formula>
    </cfRule>
    <cfRule type="cellIs" operator="equal" priority="1308" dxfId="5305">
      <formula>"Failed"</formula>
    </cfRule>
  </conditionalFormatting>
  <conditionalFormatting sqref="O415:P415">
    <cfRule type="cellIs" operator="equal" priority="1925" dxfId="5306">
      <formula>"Failed"</formula>
    </cfRule>
    <cfRule type="cellIs" operator="equal" priority="1968" dxfId="5307">
      <formula>"Failed"</formula>
    </cfRule>
  </conditionalFormatting>
  <conditionalFormatting sqref="F2252:H2255">
    <cfRule type="cellIs" operator="equal" priority="947" dxfId="5308">
      <formula>"0/200"</formula>
    </cfRule>
    <cfRule type="cellIs" operator="equal" priority="946" dxfId="5309">
      <formula>"0/100"</formula>
    </cfRule>
  </conditionalFormatting>
  <conditionalFormatting sqref="C3685:Q3689">
    <cfRule type="expression" priority="118" dxfId="5310">
      <formula>$C3685=0</formula>
    </cfRule>
  </conditionalFormatting>
  <conditionalFormatting sqref="Q1000">
    <cfRule type="cellIs" operator="equal" priority="1643" dxfId="5311">
      <formula>"Passed With G"</formula>
    </cfRule>
    <cfRule type="cellIs" operator="equal" priority="1642" dxfId="5312">
      <formula>"Supplementary"</formula>
    </cfRule>
    <cfRule type="cellIs" operator="equal" priority="1641" dxfId="5313">
      <formula>"FAILED"</formula>
    </cfRule>
    <cfRule type="cellIs" operator="equal" priority="1644" dxfId="5314">
      <formula>"Passed"</formula>
    </cfRule>
  </conditionalFormatting>
  <conditionalFormatting sqref="Q883">
    <cfRule type="cellIs" operator="equal" priority="1707" dxfId="5315">
      <formula>"FAILED"</formula>
    </cfRule>
    <cfRule type="cellIs" operator="equal" priority="1709" dxfId="5316">
      <formula>"Passed With G"</formula>
    </cfRule>
    <cfRule type="cellIs" operator="equal" priority="1708" dxfId="5317">
      <formula>"Supplementary"</formula>
    </cfRule>
    <cfRule type="cellIs" operator="equal" priority="1710" dxfId="5318">
      <formula>"Passed"</formula>
    </cfRule>
  </conditionalFormatting>
  <conditionalFormatting sqref="O3496">
    <cfRule type="cellIs" operator="equal" priority="206" dxfId="5319">
      <formula>0</formula>
    </cfRule>
    <cfRule type="cellIs" operator="equal" priority="208" dxfId="5320">
      <formula>0</formula>
    </cfRule>
  </conditionalFormatting>
  <conditionalFormatting sqref="F923:H923 F911:H911 I923:I929 C923:C924 D930:D935 P903:P904 Q911:Q912 D900:D901 B900 C905:C911 L911 C926:C935 C913 C921 F913:P913 P911 F930:F935 G930:G934">
    <cfRule type="containsText" text="f'k{kk foHkkx jktLFkku" operator="containsText" priority="1696" stopIfTrue="1" dxfId="5321">
      <formula>NOT(ISERROR(SEARCH("f'k{kk foHkkx jktLFkku",B900)))</formula>
    </cfRule>
    <cfRule type="containsText" text="dsoy jktdh; fo|ky;ksa esa iz;ksx gsrq fu%'kqYd" operator="containsText" priority="1693" stopIfTrue="1" dxfId="5322">
      <formula>NOT(ISERROR(SEARCH("dsoy jktdh; fo|ky;ksa esa iz;ksx gsrq fu%'kqYd",B900)))</formula>
    </cfRule>
    <cfRule type="containsText" text="iw.kkZad" operator="containsText" priority="1697" stopIfTrue="1" dxfId="5323">
      <formula>NOT(ISERROR(SEARCH("iw.kkZad",B900)))</formula>
    </cfRule>
  </conditionalFormatting>
  <conditionalFormatting sqref="O1507:P1507">
    <cfRule type="cellIs" operator="equal" priority="1329" dxfId="5324">
      <formula>"Failed"</formula>
    </cfRule>
    <cfRule type="cellIs" operator="equal" priority="1356" dxfId="5325">
      <formula>"Failed"</formula>
    </cfRule>
    <cfRule type="cellIs" operator="equal" priority="1327" dxfId="5326">
      <formula>"Failed"</formula>
    </cfRule>
  </conditionalFormatting>
  <conditionalFormatting sqref="O2131:P2131">
    <cfRule type="cellIs" operator="equal" priority="993" dxfId="5327">
      <formula>"Failed"</formula>
    </cfRule>
    <cfRule type="cellIs" operator="equal" priority="991" dxfId="5328">
      <formula>"Failed"</formula>
    </cfRule>
    <cfRule type="cellIs" operator="equal" priority="1011" dxfId="5329">
      <formula>"Failed"</formula>
    </cfRule>
    <cfRule type="cellIs" operator="equal" priority="995" dxfId="5330">
      <formula>"Failed"</formula>
    </cfRule>
  </conditionalFormatting>
  <conditionalFormatting sqref="C2632:Q2636">
    <cfRule type="expression" priority="712" dxfId="5331">
      <formula>$C2632=0</formula>
    </cfRule>
  </conditionalFormatting>
  <conditionalFormatting sqref="O1702">
    <cfRule type="cellIs" operator="equal" priority="1200" dxfId="5332">
      <formula>0</formula>
    </cfRule>
  </conditionalFormatting>
  <conditionalFormatting sqref="F1235:H1235 F1223:H1223 I1235:I1241 C1235:C1236 D1242:D1247 P1215:P1216 Q1223:Q1224 D1212:D1213 B1212 C1217:C1223 L1223 C1238:C1247 C1225 C1233 F1225:P1225 P1223 F1242:F1247 G1242:G1246">
    <cfRule type="containsText" text="f'k{kk foHkkx jktLFkku" operator="containsText" priority="1516" stopIfTrue="1" dxfId="5333">
      <formula>NOT(ISERROR(SEARCH("f'k{kk foHkkx jktLFkku",B1212)))</formula>
    </cfRule>
    <cfRule type="containsText" text="iw.kkZad" operator="containsText" priority="1517" stopIfTrue="1" dxfId="5334">
      <formula>NOT(ISERROR(SEARCH("iw.kkZad",B1212)))</formula>
    </cfRule>
    <cfRule type="containsText" text="dsoy jktdh; fo|ky;ksa esa iz;ksx gsrq fu%'kqYd" operator="containsText" priority="1513" stopIfTrue="1" dxfId="5335">
      <formula>NOT(ISERROR(SEARCH("dsoy jktdh; fo|ky;ksa esa iz;ksx gsrq fu%'kqYd",B1212)))</formula>
    </cfRule>
  </conditionalFormatting>
  <conditionalFormatting sqref="O2638">
    <cfRule type="cellIs" operator="equal" priority="672" dxfId="5336">
      <formula>0</formula>
    </cfRule>
  </conditionalFormatting>
  <conditionalFormatting sqref="F3536:H3536 F3524:H3524 I3536:I3542 C3536:C3537 D3543:D3548 P3516:P3517 Q3524:Q3525 D3513:D3514 B3513 C3518:C3524 L3524 C3539:C3548 C3526 C3534 F3526:P3526 P3524 F3543:F3548 G3543:G3547">
    <cfRule type="containsText" text="f'k{kk foHkkx jktLFkku" operator="containsText" priority="229" stopIfTrue="1" dxfId="5337">
      <formula>NOT(ISERROR(SEARCH("f'k{kk foHkkx jktLFkku",B3513)))</formula>
    </cfRule>
    <cfRule type="containsText" text="dsoy jktdh; fo|ky;ksa esa iz;ksx gsrq fu%'kqYd" operator="containsText" priority="226" stopIfTrue="1" dxfId="5338">
      <formula>NOT(ISERROR(SEARCH("dsoy jktdh; fo|ky;ksa esa iz;ksx gsrq fu%'kqYd",B3513)))</formula>
    </cfRule>
    <cfRule type="containsText" text="iw.kkZad" operator="containsText" priority="230" stopIfTrue="1" dxfId="5339">
      <formula>NOT(ISERROR(SEARCH("iw.kkZad",B3513)))</formula>
    </cfRule>
  </conditionalFormatting>
  <conditionalFormatting sqref="F2408:H2411">
    <cfRule type="cellIs" operator="equal" priority="847" dxfId="5340">
      <formula>"0/100"</formula>
    </cfRule>
    <cfRule type="cellIs" operator="equal" priority="848" dxfId="5341">
      <formula>"0/200"</formula>
    </cfRule>
  </conditionalFormatting>
  <conditionalFormatting sqref="M220:N220">
    <cfRule type="cellIs" operator="equal" priority="2061" dxfId="5342">
      <formula>"First"</formula>
    </cfRule>
    <cfRule type="cellIs" operator="equal" priority="2059" dxfId="5343">
      <formula>"Third"</formula>
    </cfRule>
    <cfRule type="cellIs" operator="equal" priority="2060" dxfId="5344">
      <formula>"Second"</formula>
    </cfRule>
  </conditionalFormatting>
  <conditionalFormatting sqref="O571">
    <cfRule type="cellIs" operator="equal" priority="1856" dxfId="5345">
      <formula>0</formula>
    </cfRule>
    <cfRule type="cellIs" operator="equal" priority="1858" dxfId="5346">
      <formula>0</formula>
    </cfRule>
  </conditionalFormatting>
  <conditionalFormatting sqref="C2096:I2099">
    <cfRule type="expression" priority="1025" dxfId="5347">
      <formula>$C2096=0</formula>
    </cfRule>
  </conditionalFormatting>
  <conditionalFormatting sqref="Q2950">
    <cfRule type="cellIs" operator="equal" priority="552" dxfId="5348">
      <formula>"FAILED"</formula>
    </cfRule>
    <cfRule type="cellIs" operator="equal" priority="554" dxfId="5349">
      <formula>"Passed With G"</formula>
    </cfRule>
    <cfRule type="cellIs" operator="equal" priority="553" dxfId="5350">
      <formula>"Supplementary"</formula>
    </cfRule>
    <cfRule type="cellIs" operator="equal" priority="555" dxfId="5351">
      <formula>"Passed"</formula>
    </cfRule>
  </conditionalFormatting>
  <conditionalFormatting sqref="F1040:H1040 F1028:H1028 I1040:I1046 C1040:C1041 D1047:D1052 P1020:P1021 Q1028:Q1029 D1017:D1018 B1017 C1022:C1028 L1028 C1043:C1052 C1030 C1038 F1030:P1030 P1028 F1047:F1052 G1047:G1051">
    <cfRule type="containsText" text="iw.kkZad" operator="containsText" priority="1631" stopIfTrue="1" dxfId="5352">
      <formula>NOT(ISERROR(SEARCH("iw.kkZad",B1017)))</formula>
    </cfRule>
    <cfRule type="containsText" text="dsoy jktdh; fo|ky;ksa esa iz;ksx gsrq fu%'kqYd" operator="containsText" priority="1627" stopIfTrue="1" dxfId="5353">
      <formula>NOT(ISERROR(SEARCH("dsoy jktdh; fo|ky;ksa esa iz;ksx gsrq fu%'kqYd",B1017)))</formula>
    </cfRule>
    <cfRule type="containsText" text="f'k{kk foHkkx jktLFkku" operator="containsText" priority="1630" stopIfTrue="1" dxfId="5354">
      <formula>NOT(ISERROR(SEARCH("f'k{kk foHkkx jktLFkku",B1017)))</formula>
    </cfRule>
  </conditionalFormatting>
  <conditionalFormatting sqref="O1351:P1351">
    <cfRule type="cellIs" operator="equal" priority="1397" dxfId="5355">
      <formula>"Failed"</formula>
    </cfRule>
    <cfRule type="cellIs" operator="equal" priority="1440" dxfId="5356">
      <formula>"Failed"</formula>
    </cfRule>
  </conditionalFormatting>
  <conditionalFormatting sqref="Q766">
    <cfRule type="cellIs" operator="equal" priority="1773" dxfId="5357">
      <formula>"FAILED"</formula>
    </cfRule>
    <cfRule type="cellIs" operator="equal" priority="1775" dxfId="5358">
      <formula>"Passed With G"</formula>
    </cfRule>
    <cfRule type="cellIs" operator="equal" priority="1776" dxfId="5359">
      <formula>"Passed"</formula>
    </cfRule>
    <cfRule type="cellIs" operator="equal" priority="1774" dxfId="5360">
      <formula>"Supplementary"</formula>
    </cfRule>
  </conditionalFormatting>
  <conditionalFormatting sqref="O1624:P1624">
    <cfRule type="cellIs" operator="equal" priority="1263" dxfId="5361">
      <formula>"Failed"</formula>
    </cfRule>
    <cfRule type="cellIs" operator="equal" priority="1261" dxfId="5362">
      <formula>"Failed"</formula>
    </cfRule>
    <cfRule type="cellIs" operator="equal" priority="1290" dxfId="5363">
      <formula>"Failed"</formula>
    </cfRule>
  </conditionalFormatting>
  <conditionalFormatting sqref="F1196:H1196 F1184:H1184 I1196:I1202 C1196:C1197 D1203:D1208 P1176:P1177 Q1184:Q1185 D1173:D1174 B1173 C1178:C1184 L1184 C1199:C1208 C1186 C1194 F1186:P1186 P1184 F1203:F1208 G1203:G1207">
    <cfRule type="containsText" text="iw.kkZad" operator="containsText" priority="1550" stopIfTrue="1" dxfId="5364">
      <formula>NOT(ISERROR(SEARCH("iw.kkZad",B1173)))</formula>
    </cfRule>
    <cfRule type="containsText" text="dsoy jktdh; fo|ky;ksa esa iz;ksx gsrq fu%'kqYd" operator="containsText" priority="1546" stopIfTrue="1" dxfId="5365">
      <formula>NOT(ISERROR(SEARCH("dsoy jktdh; fo|ky;ksa esa iz;ksx gsrq fu%'kqYd",B1173)))</formula>
    </cfRule>
    <cfRule type="containsText" text="f'k{kk foHkkx jktLFkku" operator="containsText" priority="1549" stopIfTrue="1" dxfId="5366">
      <formula>NOT(ISERROR(SEARCH("f'k{kk foHkkx jktLFkku",B1173)))</formula>
    </cfRule>
  </conditionalFormatting>
  <conditionalFormatting sqref="O259:P259">
    <cfRule type="cellIs" operator="equal" priority="2067" dxfId="5367">
      <formula>"Failed"</formula>
    </cfRule>
    <cfRule type="cellIs" operator="equal" priority="2047" dxfId="5368">
      <formula>"Failed"</formula>
    </cfRule>
    <cfRule type="cellIs" operator="equal" priority="2051" dxfId="5369">
      <formula>"Failed"</formula>
    </cfRule>
    <cfRule type="cellIs" operator="equal" priority="2049" dxfId="5370">
      <formula>"Failed"</formula>
    </cfRule>
  </conditionalFormatting>
  <conditionalFormatting sqref="F1979:H1982">
    <cfRule type="cellIs" operator="equal" priority="1093" dxfId="5371">
      <formula>"0/100"</formula>
    </cfRule>
    <cfRule type="cellIs" operator="equal" priority="1094" dxfId="5372">
      <formula>"0/200"</formula>
    </cfRule>
  </conditionalFormatting>
  <conditionalFormatting sqref="O493">
    <cfRule type="cellIs" operator="equal" priority="1918" dxfId="5373">
      <formula>0</formula>
    </cfRule>
    <cfRule type="cellIs" operator="equal" priority="1916" dxfId="5374">
      <formula>0</formula>
    </cfRule>
    <cfRule type="cellIs" operator="equal" priority="1920" dxfId="5375">
      <formula>0</formula>
    </cfRule>
  </conditionalFormatting>
  <conditionalFormatting sqref="C1745:I1748">
    <cfRule type="expression" priority="1223" dxfId="5376">
      <formula>$C1745=0</formula>
    </cfRule>
  </conditionalFormatting>
  <conditionalFormatting sqref="M3340:N3340">
    <cfRule type="cellIs" operator="equal" priority="315" dxfId="5377">
      <formula>"First"</formula>
    </cfRule>
    <cfRule type="cellIs" operator="equal" priority="313" dxfId="5378">
      <formula>"Third"</formula>
    </cfRule>
    <cfRule type="cellIs" operator="equal" priority="314" dxfId="5379">
      <formula>"Second"</formula>
    </cfRule>
  </conditionalFormatting>
  <conditionalFormatting sqref="F2140:G2142 D2139:D2144">
    <cfRule type="cellIs" operator="equal" priority="1020" stopIfTrue="1" dxfId="5380">
      <formula>200</formula>
    </cfRule>
    <cfRule type="cellIs" operator="equal" priority="1019" stopIfTrue="1" dxfId="5381">
      <formula>1800</formula>
    </cfRule>
  </conditionalFormatting>
  <conditionalFormatting sqref="O1741:P1741">
    <cfRule type="cellIs" operator="equal" priority="1197" dxfId="5382">
      <formula>"Failed"</formula>
    </cfRule>
    <cfRule type="cellIs" operator="equal" priority="1195" dxfId="5383">
      <formula>"Failed"</formula>
    </cfRule>
    <cfRule type="cellIs" operator="equal" priority="1224" dxfId="5384">
      <formula>"Failed"</formula>
    </cfRule>
  </conditionalFormatting>
  <conditionalFormatting sqref="F2015:H2015 F2003:H2003 I2015:I2021 C2015:C2016 D2022:D2027 P1995:P1996 Q2003:Q2004 D1992:D1993 B1992 C1997:C2003 L2003 C2018:C2027 C2005 C2013 F2005:P2005 P2003 F2022:F2027 G2022:G2026">
    <cfRule type="containsText" text="f'k{kk foHkkx jktLFkku" operator="containsText" priority="1087" stopIfTrue="1" dxfId="5385">
      <formula>NOT(ISERROR(SEARCH("f'k{kk foHkkx jktLFkku",B1992)))</formula>
    </cfRule>
    <cfRule type="containsText" text="iw.kkZad" operator="containsText" priority="1088" stopIfTrue="1" dxfId="5386">
      <formula>NOT(ISERROR(SEARCH("iw.kkZad",B1992)))</formula>
    </cfRule>
    <cfRule type="containsText" text="dsoy jktdh; fo|ky;ksa esa iz;ksx gsrq fu%'kqYd" operator="containsText" priority="1084" stopIfTrue="1" dxfId="5387">
      <formula>NOT(ISERROR(SEARCH("dsoy jktdh; fo|ky;ksa esa iz;ksx gsrq fu%'kqYd",B1992)))</formula>
    </cfRule>
  </conditionalFormatting>
  <conditionalFormatting sqref="Q649">
    <cfRule type="cellIs" operator="equal" priority="1839" dxfId="5388">
      <formula>"FAILED"</formula>
    </cfRule>
    <cfRule type="cellIs" operator="equal" priority="1842" dxfId="5389">
      <formula>"Passed"</formula>
    </cfRule>
    <cfRule type="cellIs" operator="equal" priority="1841" dxfId="5390">
      <formula>"Passed With G"</formula>
    </cfRule>
    <cfRule type="cellIs" operator="equal" priority="1840" dxfId="5391">
      <formula>"Supplementary"</formula>
    </cfRule>
  </conditionalFormatting>
  <conditionalFormatting sqref="Q259">
    <cfRule type="cellIs" operator="equal" priority="2073" dxfId="5392">
      <formula>"Passed"</formula>
    </cfRule>
    <cfRule type="cellIs" operator="equal" priority="2071" dxfId="5393">
      <formula>"Supplementary"</formula>
    </cfRule>
    <cfRule type="cellIs" operator="equal" priority="2070" dxfId="5394">
      <formula>"FAILED"</formula>
    </cfRule>
    <cfRule type="cellIs" operator="equal" priority="2072" dxfId="5395">
      <formula>"Passed With G"</formula>
    </cfRule>
  </conditionalFormatting>
  <conditionalFormatting sqref="F1828:G1830 D1827:D1832">
    <cfRule type="cellIs" operator="equal" priority="1185" stopIfTrue="1" dxfId="5396">
      <formula>200</formula>
    </cfRule>
    <cfRule type="cellIs" operator="equal" priority="1184" stopIfTrue="1" dxfId="5397">
      <formula>1800</formula>
    </cfRule>
  </conditionalFormatting>
  <conditionalFormatting sqref="F575:H578">
    <cfRule type="cellIs" operator="equal" priority="1886" dxfId="5398">
      <formula>"0/200"</formula>
    </cfRule>
    <cfRule type="cellIs" operator="equal" priority="1885" dxfId="5399">
      <formula>"0/100"</formula>
    </cfRule>
  </conditionalFormatting>
  <conditionalFormatting sqref="F1282:G1284 D1281:D1286">
    <cfRule type="cellIs" operator="equal" priority="1497" stopIfTrue="1" dxfId="5400">
      <formula>200</formula>
    </cfRule>
    <cfRule type="cellIs" operator="equal" priority="1496" stopIfTrue="1" dxfId="5401">
      <formula>1800</formula>
    </cfRule>
  </conditionalFormatting>
  <conditionalFormatting sqref="M2560:N2560">
    <cfRule type="cellIs" operator="equal" priority="740" dxfId="5402">
      <formula>"Second"</formula>
    </cfRule>
    <cfRule type="cellIs" operator="equal" priority="739" dxfId="5403">
      <formula>"Third"</formula>
    </cfRule>
    <cfRule type="cellIs" operator="equal" priority="741" dxfId="5404">
      <formula>"First"</formula>
    </cfRule>
  </conditionalFormatting>
  <conditionalFormatting sqref="F146:H149">
    <cfRule type="cellIs" operator="equal" priority="2134" dxfId="5405">
      <formula>"0/100"</formula>
    </cfRule>
    <cfRule type="cellIs" operator="equal" priority="2135" dxfId="5406">
      <formula>"0/200"</formula>
    </cfRule>
  </conditionalFormatting>
  <conditionalFormatting sqref="F2444:H2444 F2432:H2432 I2444:I2450 C2444:C2445 D2451:D2456 P2424:P2425 Q2432:Q2433 D2421:D2422 B2421 C2426:C2432 L2432 C2447:C2456 C2434 C2442 F2434:P2434 P2432 F2451:F2456 G2451:G2455">
    <cfRule type="containsText" text="f'k{kk foHkkx jktLFkku" operator="containsText" priority="838" stopIfTrue="1" dxfId="5407">
      <formula>NOT(ISERROR(SEARCH("f'k{kk foHkkx jktLFkku",B2421)))</formula>
    </cfRule>
    <cfRule type="containsText" text="iw.kkZad" operator="containsText" priority="839" stopIfTrue="1" dxfId="5408">
      <formula>NOT(ISERROR(SEARCH("iw.kkZad",B2421)))</formula>
    </cfRule>
    <cfRule type="containsText" text="dsoy jktdh; fo|ky;ksa esa iz;ksx gsrq fu%'kqYd" operator="containsText" priority="835" stopIfTrue="1" dxfId="5409">
      <formula>NOT(ISERROR(SEARCH("dsoy jktdh; fo|ky;ksa esa iz;ksx gsrq fu%'kqYd",B2421)))</formula>
    </cfRule>
  </conditionalFormatting>
  <conditionalFormatting sqref="O64:P64">
    <cfRule type="cellIs" operator="equal" priority="2169" dxfId="5410">
      <formula>"Failed"</formula>
    </cfRule>
    <cfRule type="cellIs" operator="equal" priority="2123" dxfId="5411">
      <formula>"Failed"</formula>
    </cfRule>
  </conditionalFormatting>
  <conditionalFormatting sqref="Q3223">
    <cfRule type="cellIs" operator="equal" priority="389" dxfId="5412">
      <formula>"Passed With G"</formula>
    </cfRule>
    <cfRule type="cellIs" operator="equal" priority="388" dxfId="5413">
      <formula>"Supplementary"</formula>
    </cfRule>
    <cfRule type="cellIs" operator="equal" priority="387" dxfId="5414">
      <formula>"FAILED"</formula>
    </cfRule>
    <cfRule type="cellIs" operator="equal" priority="390" dxfId="5415">
      <formula>"Passed"</formula>
    </cfRule>
  </conditionalFormatting>
  <conditionalFormatting sqref="F1352:H1352 F1340:H1340 I1352:I1358 C1352:C1353 D1359:D1364 P1332:P1333 Q1340:Q1341 D1329:D1330 B1329 C1334:C1340 L1340 C1355:C1364 C1342 C1350 F1342:P1342 P1340 F1359:F1364 G1359:G1363">
    <cfRule type="containsText" text="f'k{kk foHkkx jktLFkku" operator="containsText" priority="1450" stopIfTrue="1" dxfId="5416">
      <formula>NOT(ISERROR(SEARCH("f'k{kk foHkkx jktLFkku",B1329)))</formula>
    </cfRule>
    <cfRule type="containsText" text="dsoy jktdh; fo|ky;ksa esa iz;ksx gsrq fu%'kqYd" operator="containsText" priority="1447" stopIfTrue="1" dxfId="5417">
      <formula>NOT(ISERROR(SEARCH("dsoy jktdh; fo|ky;ksa esa iz;ksx gsrq fu%'kqYd",B1329)))</formula>
    </cfRule>
    <cfRule type="containsText" text="iw.kkZad" operator="containsText" priority="1451" stopIfTrue="1" dxfId="5418">
      <formula>NOT(ISERROR(SEARCH("iw.kkZad",B1329)))</formula>
    </cfRule>
  </conditionalFormatting>
  <conditionalFormatting sqref="Q1624">
    <cfRule type="cellIs" operator="equal" priority="1295" dxfId="5419">
      <formula>"Passed With G"</formula>
    </cfRule>
    <cfRule type="cellIs" operator="equal" priority="1296" dxfId="5420">
      <formula>"Passed"</formula>
    </cfRule>
    <cfRule type="cellIs" operator="equal" priority="1293" dxfId="5421">
      <formula>"FAILED"</formula>
    </cfRule>
    <cfRule type="cellIs" operator="equal" priority="1294" dxfId="5422">
      <formula>"Supplementary"</formula>
    </cfRule>
  </conditionalFormatting>
  <conditionalFormatting sqref="F775:G777 D774:D779">
    <cfRule type="cellIs" operator="equal" priority="1779" stopIfTrue="1" dxfId="5423">
      <formula>200</formula>
    </cfRule>
    <cfRule type="cellIs" operator="equal" priority="1778" stopIfTrue="1" dxfId="5424">
      <formula>1800</formula>
    </cfRule>
  </conditionalFormatting>
  <conditionalFormatting sqref="Q1429">
    <cfRule type="cellIs" operator="equal" priority="1413" dxfId="5425">
      <formula>"Passed"</formula>
    </cfRule>
    <cfRule type="cellIs" operator="equal" priority="1411" dxfId="5426">
      <formula>"Supplementary"</formula>
    </cfRule>
    <cfRule type="cellIs" operator="equal" priority="1412" dxfId="5427">
      <formula>"Passed With G"</formula>
    </cfRule>
    <cfRule type="cellIs" operator="equal" priority="1410" dxfId="5428">
      <formula>"FAILED"</formula>
    </cfRule>
  </conditionalFormatting>
  <conditionalFormatting sqref="O805:P805">
    <cfRule type="cellIs" operator="equal" priority="1723" dxfId="5429">
      <formula>"Failed"</formula>
    </cfRule>
    <cfRule type="cellIs" operator="equal" priority="1725" dxfId="5430">
      <formula>"Failed"</formula>
    </cfRule>
    <cfRule type="cellIs" operator="equal" priority="1752" dxfId="5431">
      <formula>"Failed"</formula>
    </cfRule>
  </conditionalFormatting>
  <conditionalFormatting sqref="I1039:I1046 H1047:I1047 E1043:E1047 D1016:M1018 C1043:D1052 N1016:N1027 E1028:G1028 I1022:M1027 C1022:C1028 O1016:O1018 Q1016:Q1018 O1020 Q1020:Q1029 F1043:H1046 C1030 N1041:Q1043 N1045:Q1045 D1038:E1040 H1038:H1040 C1038:C1041 Q1038:Q1039 F1038:G1041 A1015:A1016 G1047:G1051 O1022:O1027 N1040 J1039:K1039 L1028 O1039:O1040 H1022:H1028 B1038:B1052 P1016:P1028 E1030:P1030 F1047:F1052 B1016:C1019 B1022:B1029">
    <cfRule type="cellIs" operator="equal" priority="1632" dxfId="5432">
      <formula>0</formula>
    </cfRule>
  </conditionalFormatting>
  <conditionalFormatting sqref="F34:G36 D33:D38">
    <cfRule type="cellIs" operator="equal" priority="2264" stopIfTrue="1" dxfId="5433">
      <formula>200</formula>
    </cfRule>
    <cfRule type="cellIs" operator="equal" priority="2263" stopIfTrue="1" dxfId="5434">
      <formula>1800</formula>
    </cfRule>
  </conditionalFormatting>
  <conditionalFormatting sqref="F463:G465 D462:D467">
    <cfRule type="cellIs" operator="equal" priority="1959" stopIfTrue="1" dxfId="5435">
      <formula>200</formula>
    </cfRule>
    <cfRule type="cellIs" operator="equal" priority="1958" stopIfTrue="1" dxfId="5436">
      <formula>1800</formula>
    </cfRule>
  </conditionalFormatting>
  <conditionalFormatting sqref="Q1039">
    <cfRule type="cellIs" operator="equal" priority="1626" dxfId="5437">
      <formula>"Passed"</formula>
    </cfRule>
    <cfRule type="cellIs" operator="equal" priority="1624" dxfId="5438">
      <formula>"Supplementary"</formula>
    </cfRule>
    <cfRule type="cellIs" operator="equal" priority="1623" dxfId="5439">
      <formula>"FAILED"</formula>
    </cfRule>
    <cfRule type="cellIs" operator="equal" priority="1625" dxfId="5440">
      <formula>"Passed With G"</formula>
    </cfRule>
  </conditionalFormatting>
  <conditionalFormatting sqref="F185:H188">
    <cfRule type="cellIs" operator="equal" priority="2101" dxfId="5441">
      <formula>"0/100"</formula>
    </cfRule>
    <cfRule type="cellIs" operator="equal" priority="2102" dxfId="5442">
      <formula>"0/200"</formula>
    </cfRule>
  </conditionalFormatting>
  <conditionalFormatting sqref="F1355:H1358">
    <cfRule type="cellIs" operator="equal" priority="1441" dxfId="5443">
      <formula>"0/100"</formula>
    </cfRule>
    <cfRule type="cellIs" operator="equal" priority="1442" dxfId="5444">
      <formula>"0/200"</formula>
    </cfRule>
  </conditionalFormatting>
  <conditionalFormatting sqref="F1274:H1274 F1262:H1262 I1274:I1280 C1274:C1275 D1281:D1286 P1254:P1255 Q1262:Q1263 D1251:D1252 B1251 C1256:C1262 L1262 C1277:C1286 C1264 C1272 F1264:P1264 P1262 F1281:F1286 G1281:G1285">
    <cfRule type="containsText" text="f'k{kk foHkkx jktLFkku" operator="containsText" priority="1498" stopIfTrue="1" dxfId="5445">
      <formula>NOT(ISERROR(SEARCH("f'k{kk foHkkx jktLFkku",B1251)))</formula>
    </cfRule>
    <cfRule type="containsText" text="iw.kkZad" operator="containsText" priority="1499" stopIfTrue="1" dxfId="5446">
      <formula>NOT(ISERROR(SEARCH("iw.kkZad",B1251)))</formula>
    </cfRule>
    <cfRule type="containsText" text="dsoy jktdh; fo|ky;ksa esa iz;ksx gsrq fu%'kqYd" operator="containsText" priority="1495" stopIfTrue="1" dxfId="5447">
      <formula>NOT(ISERROR(SEARCH("dsoy jktdh; fo|ky;ksa esa iz;ksx gsrq fu%'kqYd",B1251)))</formula>
    </cfRule>
  </conditionalFormatting>
  <conditionalFormatting sqref="F1316:H1319">
    <cfRule type="cellIs" operator="equal" priority="1474" dxfId="5448">
      <formula>"0/100"</formula>
    </cfRule>
    <cfRule type="cellIs" operator="equal" priority="1475" dxfId="5449">
      <formula>"0/200"</formula>
    </cfRule>
  </conditionalFormatting>
  <conditionalFormatting sqref="Q2794">
    <cfRule type="cellIs" operator="equal" priority="635" dxfId="5450">
      <formula>"Passed With G"</formula>
    </cfRule>
    <cfRule type="cellIs" operator="equal" priority="633" dxfId="5451">
      <formula>"FAILED"</formula>
    </cfRule>
    <cfRule type="cellIs" operator="equal" priority="634" dxfId="5452">
      <formula>"Supplementary"</formula>
    </cfRule>
    <cfRule type="cellIs" operator="equal" priority="636" dxfId="5453">
      <formula>"Passed"</formula>
    </cfRule>
  </conditionalFormatting>
  <conditionalFormatting sqref="Q2053">
    <cfRule type="cellIs" operator="equal" priority="1049" dxfId="5454">
      <formula>"Passed With G"</formula>
    </cfRule>
    <cfRule type="cellIs" operator="equal" priority="1050" dxfId="5455">
      <formula>"Passed"</formula>
    </cfRule>
    <cfRule type="cellIs" operator="equal" priority="1047" dxfId="5456">
      <formula>"FAILED"</formula>
    </cfRule>
    <cfRule type="cellIs" operator="equal" priority="1048" dxfId="5457">
      <formula>"Supplementary"</formula>
    </cfRule>
  </conditionalFormatting>
  <conditionalFormatting sqref="F3193:G3195 D3192:D3197">
    <cfRule type="cellIs" operator="equal" priority="426" stopIfTrue="1" dxfId="5458">
      <formula>200</formula>
    </cfRule>
    <cfRule type="cellIs" operator="equal" priority="425" stopIfTrue="1" dxfId="5459">
      <formula>1800</formula>
    </cfRule>
  </conditionalFormatting>
  <conditionalFormatting sqref="O1975:P1975">
    <cfRule type="cellIs" operator="equal" priority="1063" dxfId="5460">
      <formula>"Failed"</formula>
    </cfRule>
    <cfRule type="cellIs" operator="equal" priority="1065" dxfId="5461">
      <formula>"Failed"</formula>
    </cfRule>
    <cfRule type="cellIs" operator="equal" priority="1092" dxfId="5462">
      <formula>"Failed"</formula>
    </cfRule>
  </conditionalFormatting>
  <conditionalFormatting sqref="O1078">
    <cfRule type="cellIs" operator="equal" priority="1586" dxfId="5463">
      <formula>0</formula>
    </cfRule>
    <cfRule type="cellIs" operator="equal" priority="1590" dxfId="5464">
      <formula>0</formula>
    </cfRule>
    <cfRule type="cellIs" operator="equal" priority="1588" dxfId="5465">
      <formula>0</formula>
    </cfRule>
  </conditionalFormatting>
  <conditionalFormatting sqref="Q610">
    <cfRule type="cellIs" operator="equal" priority="1872" dxfId="5466">
      <formula>"FAILED"</formula>
    </cfRule>
    <cfRule type="cellIs" operator="equal" priority="1874" dxfId="5467">
      <formula>"Passed With G"</formula>
    </cfRule>
    <cfRule type="cellIs" operator="equal" priority="1873" dxfId="5468">
      <formula>"Supplementary"</formula>
    </cfRule>
    <cfRule type="cellIs" operator="equal" priority="1875" dxfId="5469">
      <formula>"Passed"</formula>
    </cfRule>
  </conditionalFormatting>
  <conditionalFormatting sqref="Q3184">
    <cfRule type="cellIs" operator="equal" priority="422" dxfId="5470">
      <formula>"Passed With G"</formula>
    </cfRule>
    <cfRule type="cellIs" operator="equal" priority="423" dxfId="5471">
      <formula>"Passed"</formula>
    </cfRule>
    <cfRule type="cellIs" operator="equal" priority="420" dxfId="5472">
      <formula>"FAILED"</formula>
    </cfRule>
    <cfRule type="cellIs" operator="equal" priority="421" dxfId="5473">
      <formula>"Supplementary"</formula>
    </cfRule>
  </conditionalFormatting>
  <conditionalFormatting sqref="Q2638">
    <cfRule type="cellIs" operator="equal" priority="720" dxfId="5474">
      <formula>"Passed"</formula>
    </cfRule>
    <cfRule type="cellIs" operator="equal" priority="718" dxfId="5475">
      <formula>"Supplementary"</formula>
    </cfRule>
    <cfRule type="cellIs" operator="equal" priority="719" dxfId="5476">
      <formula>"Passed With G"</formula>
    </cfRule>
    <cfRule type="cellIs" operator="equal" priority="717" dxfId="5477">
      <formula>"FAILED"</formula>
    </cfRule>
  </conditionalFormatting>
  <conditionalFormatting sqref="C2213:I2216">
    <cfRule type="expression" priority="959" dxfId="5478">
      <formula>$C2213=0</formula>
    </cfRule>
  </conditionalFormatting>
  <conditionalFormatting sqref="Q298">
    <cfRule type="cellIs" operator="equal" priority="2040" dxfId="5479">
      <formula>"Passed"</formula>
    </cfRule>
    <cfRule type="cellIs" operator="equal" priority="2038" dxfId="5480">
      <formula>"Supplementary"</formula>
    </cfRule>
    <cfRule type="cellIs" operator="equal" priority="2039" dxfId="5481">
      <formula>"Passed With G"</formula>
    </cfRule>
    <cfRule type="cellIs" operator="equal" priority="2037" dxfId="5482">
      <formula>"FAILED"</formula>
    </cfRule>
  </conditionalFormatting>
  <conditionalFormatting sqref="F926:H929">
    <cfRule type="cellIs" operator="equal" priority="1687" dxfId="5483">
      <formula>"0/100"</formula>
    </cfRule>
    <cfRule type="cellIs" operator="equal" priority="1688" dxfId="5484">
      <formula>"0/200"</formula>
    </cfRule>
  </conditionalFormatting>
  <conditionalFormatting sqref="M1936:N1936">
    <cfRule type="cellIs" operator="equal" priority="1106" dxfId="5485">
      <formula>"Second"</formula>
    </cfRule>
    <cfRule type="cellIs" operator="equal" priority="1105" dxfId="5486">
      <formula>"Third"</formula>
    </cfRule>
    <cfRule type="cellIs" operator="equal" priority="1107" dxfId="5487">
      <formula>"First"</formula>
    </cfRule>
  </conditionalFormatting>
  <conditionalFormatting sqref="O3301">
    <cfRule type="cellIs" operator="equal" priority="336" dxfId="5488">
      <formula>0</formula>
    </cfRule>
    <cfRule type="cellIs" operator="equal" priority="332" dxfId="5489">
      <formula>0</formula>
    </cfRule>
    <cfRule type="cellIs" operator="equal" priority="334" dxfId="5490">
      <formula>0</formula>
    </cfRule>
  </conditionalFormatting>
  <conditionalFormatting sqref="Q220">
    <cfRule type="cellIs" operator="equal" priority="2085" dxfId="5491">
      <formula>"FAILED"</formula>
    </cfRule>
    <cfRule type="cellIs" operator="equal" priority="2088" dxfId="5492">
      <formula>"Passed"</formula>
    </cfRule>
    <cfRule type="cellIs" operator="equal" priority="2086" dxfId="5493">
      <formula>"Supplementary"</formula>
    </cfRule>
    <cfRule type="cellIs" operator="equal" priority="2087" dxfId="5494">
      <formula>"Passed With G"</formula>
    </cfRule>
  </conditionalFormatting>
  <conditionalFormatting sqref="I1663:I1670 H1671:I1671 E1667:E1671 D1640:M1642 C1667:D1676 N1640:N1651 E1652:G1652 I1646:M1651 C1646:C1652 O1640:O1642 Q1640:Q1642 O1644 Q1644:Q1653 F1667:H1670 C1654 N1665:Q1667 N1669:Q1669 D1662:E1664 H1662:H1664 C1662:C1665 Q1662:Q1663 F1662:G1665 A1639:A1640 G1671:G1675 O1646:O1651 N1664 J1663:K1663 L1652 O1663:O1664 H1646:H1652 B1662:B1676 P1640:P1652 E1654:P1654 F1671:F1676 B1640:C1643 B1646:B1653">
    <cfRule type="cellIs" operator="equal" priority="1287" dxfId="5495">
      <formula>0</formula>
    </cfRule>
  </conditionalFormatting>
  <conditionalFormatting sqref="M766:N766">
    <cfRule type="cellIs" operator="equal" priority="1765" dxfId="5496">
      <formula>"Third"</formula>
    </cfRule>
    <cfRule type="cellIs" operator="equal" priority="1766" dxfId="5497">
      <formula>"Second"</formula>
    </cfRule>
    <cfRule type="cellIs" operator="equal" priority="1767" dxfId="5498">
      <formula>"First"</formula>
    </cfRule>
  </conditionalFormatting>
  <conditionalFormatting sqref="M1390:N1390">
    <cfRule type="cellIs" operator="equal" priority="1399" dxfId="5499">
      <formula>"Third"</formula>
    </cfRule>
    <cfRule type="cellIs" operator="equal" priority="1400" dxfId="5500">
      <formula>"Second"</formula>
    </cfRule>
    <cfRule type="cellIs" operator="equal" priority="1401" dxfId="5501">
      <formula>"First"</formula>
    </cfRule>
  </conditionalFormatting>
  <conditionalFormatting sqref="I2872:I2879 H2880:I2880 E2876:E2880 D2849:M2851 C2876:D2885 N2849:N2860 E2861:G2861 I2855:M2860 C2855:C2861 O2849:O2851 Q2849:Q2851 O2853 Q2853:Q2862 F2876:H2879 C2863 N2874:Q2876 N2878:Q2878 D2871:E2873 H2871:H2873 C2871:C2874 Q2871:Q2872 F2871:G2874 A2848:A2849 G2880:G2884 O2855:O2860 N2873 J2872:K2872 L2861 O2872:O2873 H2855:H2861 B2871:B2885 P2849:P2861 E2863:P2863 F2880:F2885 B2849:C2852 B2855:B2862">
    <cfRule type="cellIs" operator="equal" priority="594" dxfId="5502">
      <formula>0</formula>
    </cfRule>
  </conditionalFormatting>
  <conditionalFormatting sqref="M3301:N3301">
    <cfRule type="cellIs" operator="equal" priority="348" dxfId="5503">
      <formula>"First"</formula>
    </cfRule>
    <cfRule type="cellIs" operator="equal" priority="347" dxfId="5504">
      <formula>"Second"</formula>
    </cfRule>
    <cfRule type="cellIs" operator="equal" priority="346" dxfId="5505">
      <formula>"Third"</formula>
    </cfRule>
  </conditionalFormatting>
  <conditionalFormatting sqref="F3778:G3780 D3777:D3782">
    <cfRule type="cellIs" operator="equal" priority="96" stopIfTrue="1" dxfId="5506">
      <formula>200</formula>
    </cfRule>
    <cfRule type="cellIs" operator="equal" priority="95" stopIfTrue="1" dxfId="5507">
      <formula>1800</formula>
    </cfRule>
  </conditionalFormatting>
  <conditionalFormatting sqref="O3886">
    <cfRule type="cellIs" operator="equal" priority="2" dxfId="5508">
      <formula>0</formula>
    </cfRule>
    <cfRule type="cellIs" operator="equal" priority="4" dxfId="5509">
      <formula>0</formula>
    </cfRule>
    <cfRule type="cellIs" operator="equal" priority="6" dxfId="5510">
      <formula>0</formula>
    </cfRule>
  </conditionalFormatting>
  <conditionalFormatting sqref="F1867:G1869 D1866:D1871">
    <cfRule type="cellIs" operator="equal" priority="1166" stopIfTrue="1" dxfId="5511">
      <formula>1800</formula>
    </cfRule>
    <cfRule type="cellIs" operator="equal" priority="1167" stopIfTrue="1" dxfId="5512">
      <formula>200</formula>
    </cfRule>
  </conditionalFormatting>
  <conditionalFormatting sqref="O2950:P2950">
    <cfRule type="cellIs" operator="equal" priority="533" dxfId="5513">
      <formula>"Failed"</formula>
    </cfRule>
    <cfRule type="cellIs" operator="equal" priority="529" dxfId="5514">
      <formula>"Failed"</formula>
    </cfRule>
    <cfRule type="cellIs" operator="equal" priority="549" dxfId="5515">
      <formula>"Failed"</formula>
    </cfRule>
    <cfRule type="cellIs" operator="equal" priority="531" dxfId="5516">
      <formula>"Failed"</formula>
    </cfRule>
  </conditionalFormatting>
  <conditionalFormatting sqref="F1508:H1508 F1496:H1496 I1508:I1514 C1508:C1509 D1515:D1520 P1488:P1489 Q1496:Q1497 D1485:D1486 B1485 C1490:C1496 L1496 C1511:C1520 C1498 C1506 F1498:P1498 P1496 F1515:F1520 G1515:G1519">
    <cfRule type="containsText" text="iw.kkZad" operator="containsText" priority="1367" stopIfTrue="1" dxfId="5517">
      <formula>NOT(ISERROR(SEARCH("iw.kkZad",B1485)))</formula>
    </cfRule>
    <cfRule type="containsText" text="f'k{kk foHkkx jktLFkku" operator="containsText" priority="1366" stopIfTrue="1" dxfId="5518">
      <formula>NOT(ISERROR(SEARCH("f'k{kk foHkkx jktLFkku",B1485)))</formula>
    </cfRule>
    <cfRule type="containsText" text="dsoy jktdh; fo|ky;ksa esa iz;ksx gsrq fu%'kqYd" operator="containsText" priority="1363" stopIfTrue="1" dxfId="5519">
      <formula>NOT(ISERROR(SEARCH("dsoy jktdh; fo|ky;ksa esa iz;ksx gsrq fu%'kqYd",B1485)))</formula>
    </cfRule>
  </conditionalFormatting>
  <conditionalFormatting sqref="F845:H845 F833:H833 I845:I851 C845:C846 D852:D857 P825:P826 Q833:Q834 D822:D823 B822 C827:C833 L833 C848:C857 C835 C843 F835:P835 P833 F852:F857 G852:G856">
    <cfRule type="containsText" text="iw.kkZad" operator="containsText" priority="1748" stopIfTrue="1" dxfId="5520">
      <formula>NOT(ISERROR(SEARCH("iw.kkZad",B822)))</formula>
    </cfRule>
    <cfRule type="containsText" text="dsoy jktdh; fo|ky;ksa esa iz;ksx gsrq fu%'kqYd" operator="containsText" priority="1744" stopIfTrue="1" dxfId="5521">
      <formula>NOT(ISERROR(SEARCH("dsoy jktdh; fo|ky;ksa esa iz;ksx gsrq fu%'kqYd",B822)))</formula>
    </cfRule>
    <cfRule type="containsText" text="f'k{kk foHkkx jktLFkku" operator="containsText" priority="1747" stopIfTrue="1" dxfId="5522">
      <formula>NOT(ISERROR(SEARCH("f'k{kk foHkkx jktLFkku",B822)))</formula>
    </cfRule>
  </conditionalFormatting>
  <conditionalFormatting sqref="F1945:G1947 D1944:D1949">
    <cfRule type="cellIs" operator="equal" priority="1118" stopIfTrue="1" dxfId="5523">
      <formula>1800</formula>
    </cfRule>
    <cfRule type="cellIs" operator="equal" priority="1119" stopIfTrue="1" dxfId="5524">
      <formula>200</formula>
    </cfRule>
  </conditionalFormatting>
  <conditionalFormatting sqref="Q2209">
    <cfRule type="cellIs" operator="equal" priority="966" dxfId="5525">
      <formula>"Passed"</formula>
    </cfRule>
    <cfRule type="cellIs" operator="equal" priority="964" dxfId="5526">
      <formula>"Supplementary"</formula>
    </cfRule>
    <cfRule type="cellIs" operator="equal" priority="965" dxfId="5527">
      <formula>"Passed With G"</formula>
    </cfRule>
    <cfRule type="cellIs" operator="equal" priority="963" dxfId="5528">
      <formula>"FAILED"</formula>
    </cfRule>
  </conditionalFormatting>
  <conditionalFormatting sqref="C3607:Q3611">
    <cfRule type="expression" priority="166" dxfId="5529">
      <formula>$C3607=0</formula>
    </cfRule>
  </conditionalFormatting>
  <conditionalFormatting sqref="O2599">
    <cfRule type="cellIs" operator="equal" priority="732" dxfId="5530">
      <formula>0</formula>
    </cfRule>
    <cfRule type="cellIs" operator="equal" priority="728" dxfId="5531">
      <formula>0</formula>
    </cfRule>
    <cfRule type="cellIs" operator="equal" priority="730" dxfId="5532">
      <formula>0</formula>
    </cfRule>
  </conditionalFormatting>
  <conditionalFormatting sqref="F2717:H2717 F2705:H2705 I2717:I2723 C2717:C2718 D2724:D2729 P2697:P2698 Q2705:Q2706 D2694:D2695 B2694 C2699:C2705 L2705 C2720:C2729 C2707 C2715 F2707:P2707 P2705 F2724:F2729 G2724:G2728">
    <cfRule type="containsText" text="iw.kkZad" operator="containsText" priority="692" stopIfTrue="1" dxfId="5533">
      <formula>NOT(ISERROR(SEARCH("iw.kkZad",B2694)))</formula>
    </cfRule>
    <cfRule type="containsText" text="dsoy jktdh; fo|ky;ksa esa iz;ksx gsrq fu%'kqYd" operator="containsText" priority="688" stopIfTrue="1" dxfId="5534">
      <formula>NOT(ISERROR(SEARCH("dsoy jktdh; fo|ky;ksa esa iz;ksx gsrq fu%'kqYd",B2694)))</formula>
    </cfRule>
    <cfRule type="containsText" text="f'k{kk foHkkx jktLFkku" operator="containsText" priority="691" stopIfTrue="1" dxfId="5535">
      <formula>NOT(ISERROR(SEARCH("f'k{kk foHkkx jktLFkku",B2694)))</formula>
    </cfRule>
  </conditionalFormatting>
  <conditionalFormatting sqref="F1898:H1898 F1886:H1886 I1898:I1904 C1898:C1899 D1905:D1910 P1878:P1879 Q1886:Q1887 D1875:D1876 B1875 C1880:C1886 L1886 C1901:C1910 C1888 C1896 F1888:P1888 P1886 F1905:F1910 G1905:G1909">
    <cfRule type="containsText" text="iw.kkZad" operator="containsText" priority="1154" stopIfTrue="1" dxfId="5536">
      <formula>NOT(ISERROR(SEARCH("iw.kkZad",B1875)))</formula>
    </cfRule>
    <cfRule type="containsText" text="f'k{kk foHkkx jktLFkku" operator="containsText" priority="1153" stopIfTrue="1" dxfId="5537">
      <formula>NOT(ISERROR(SEARCH("f'k{kk foHkkx jktLFkku",B1875)))</formula>
    </cfRule>
    <cfRule type="containsText" text="dsoy jktdh; fo|ky;ksa esa iz;ksx gsrq fu%'kqYd" operator="containsText" priority="1150" stopIfTrue="1" dxfId="5538">
      <formula>NOT(ISERROR(SEARCH("dsoy jktdh; fo|ky;ksa esa iz;ksx gsrq fu%'kqYd",B1875)))</formula>
    </cfRule>
  </conditionalFormatting>
  <conditionalFormatting sqref="M2170:N2170">
    <cfRule type="cellIs" operator="equal" priority="973" dxfId="5539">
      <formula>"Third"</formula>
    </cfRule>
    <cfRule type="cellIs" operator="equal" priority="974" dxfId="5540">
      <formula>"Second"</formula>
    </cfRule>
    <cfRule type="cellIs" operator="equal" priority="975" dxfId="5541">
      <formula>"First"</formula>
    </cfRule>
  </conditionalFormatting>
  <conditionalFormatting sqref="Q2599">
    <cfRule type="cellIs" operator="equal" priority="753" dxfId="5542">
      <formula>"Passed"</formula>
    </cfRule>
    <cfRule type="cellIs" operator="equal" priority="751" dxfId="5543">
      <formula>"Supplementary"</formula>
    </cfRule>
    <cfRule type="cellIs" operator="equal" priority="750" dxfId="5544">
      <formula>"FAILED"</formula>
    </cfRule>
    <cfRule type="cellIs" operator="equal" priority="752" dxfId="5545">
      <formula>"Passed With G"</formula>
    </cfRule>
  </conditionalFormatting>
  <conditionalFormatting sqref="O1156">
    <cfRule type="cellIs" operator="equal" priority="1526" dxfId="5546">
      <formula>0</formula>
    </cfRule>
    <cfRule type="cellIs" operator="equal" priority="1528" dxfId="5547">
      <formula>0</formula>
    </cfRule>
  </conditionalFormatting>
  <conditionalFormatting sqref="C3305:I3308">
    <cfRule type="expression" priority="350" dxfId="5548">
      <formula>$C3305=0</formula>
    </cfRule>
  </conditionalFormatting>
  <conditionalFormatting sqref="O1780:P1780">
    <cfRule type="cellIs" operator="equal" priority="1193" dxfId="5549">
      <formula>"Failed"</formula>
    </cfRule>
    <cfRule type="cellIs" operator="equal" priority="1191" dxfId="5550">
      <formula>"Failed"</formula>
    </cfRule>
    <cfRule type="cellIs" operator="equal" priority="1189" dxfId="5551">
      <formula>"Failed"</formula>
    </cfRule>
    <cfRule type="cellIs" operator="equal" priority="1209" dxfId="5552">
      <formula>"Failed"</formula>
    </cfRule>
  </conditionalFormatting>
  <conditionalFormatting sqref="F2054:H2054 F2042:H2042 I2054:I2060 C2054:C2055 D2061:D2066 P2034:P2035 Q2042:Q2043 D2031:D2032 B2031 C2036:C2042 L2042 C2057:C2066 C2044 C2052 F2044:P2044 P2042 F2061:F2066 G2061:G2065">
    <cfRule type="containsText" text="iw.kkZad" operator="containsText" priority="1055" stopIfTrue="1" dxfId="5553">
      <formula>NOT(ISERROR(SEARCH("iw.kkZad",B2031)))</formula>
    </cfRule>
    <cfRule type="containsText" text="f'k{kk foHkkx jktLFkku" operator="containsText" priority="1054" stopIfTrue="1" dxfId="5554">
      <formula>NOT(ISERROR(SEARCH("f'k{kk foHkkx jktLFkku",B2031)))</formula>
    </cfRule>
    <cfRule type="containsText" text="dsoy jktdh; fo|ky;ksa esa iz;ksx gsrq fu%'kqYd" operator="containsText" priority="1051" stopIfTrue="1" dxfId="5555">
      <formula>NOT(ISERROR(SEARCH("dsoy jktdh; fo|ky;ksa esa iz;ksx gsrq fu%'kqYd",B2031)))</formula>
    </cfRule>
  </conditionalFormatting>
  <conditionalFormatting sqref="F2686:G2688 D2685:D2690">
    <cfRule type="cellIs" operator="equal" priority="705" stopIfTrue="1" dxfId="5556">
      <formula>200</formula>
    </cfRule>
    <cfRule type="cellIs" operator="equal" priority="704" stopIfTrue="1" dxfId="5557">
      <formula>1800</formula>
    </cfRule>
  </conditionalFormatting>
  <conditionalFormatting sqref="Q1780">
    <cfRule type="cellIs" operator="equal" priority="1212" dxfId="5558">
      <formula>"FAILED"</formula>
    </cfRule>
    <cfRule type="cellIs" operator="equal" priority="1215" dxfId="5559">
      <formula>"Passed"</formula>
    </cfRule>
    <cfRule type="cellIs" operator="equal" priority="1213" dxfId="5560">
      <formula>"Supplementary"</formula>
    </cfRule>
    <cfRule type="cellIs" operator="equal" priority="1214" dxfId="5561">
      <formula>"Passed With G"</formula>
    </cfRule>
  </conditionalFormatting>
  <conditionalFormatting sqref="F2915:H2918">
    <cfRule type="cellIs" operator="equal" priority="565" dxfId="5562">
      <formula>"0/100"</formula>
    </cfRule>
    <cfRule type="cellIs" operator="equal" priority="566" dxfId="5563">
      <formula>"0/200"</formula>
    </cfRule>
  </conditionalFormatting>
  <conditionalFormatting sqref="I25:I32 H33:I33 E29:E33 D2:M4 C29:D38 N2:N13 E14:G14 I8:M13 C8:C14 O2:O4 Q2:Q4 O6 Q6:Q15 F29:H32 C16 N27:Q29 N31:Q31 D24:E26 H24:H26 C24:C27 Q24:Q25 F24:G27 A1:A2 G33:G37 O8:O13 N26 J25:K25 L14 O25:O26 H8:H14 B24:B38 P2:P14 E16:P16 F33:F38 B2:C5 B8:B15">
    <cfRule type="cellIs" operator="equal" priority="2267" dxfId="5564">
      <formula>0</formula>
    </cfRule>
  </conditionalFormatting>
  <conditionalFormatting sqref="F728:H728 F716:H716 I728:I734 C728:C729 D735:D740 P708:P709 Q716:Q717 D705:D706 B705 C710:C716 L716 C731:C740 C718 C726 F718:P718 P716 F735:F740 G735:G739">
    <cfRule type="containsText" text="iw.kkZad" operator="containsText" priority="1814" stopIfTrue="1" dxfId="5565">
      <formula>NOT(ISERROR(SEARCH("iw.kkZad",B705)))</formula>
    </cfRule>
    <cfRule type="containsText" text="f'k{kk foHkkx jktLFkku" operator="containsText" priority="1813" stopIfTrue="1" dxfId="5566">
      <formula>NOT(ISERROR(SEARCH("f'k{kk foHkkx jktLFkku",B705)))</formula>
    </cfRule>
    <cfRule type="containsText" text="dsoy jktdh; fo|ky;ksa esa iz;ksx gsrq fu%'kqYd" operator="containsText" priority="1810" stopIfTrue="1" dxfId="5567">
      <formula>NOT(ISERROR(SEARCH("dsoy jktdh; fo|ky;ksa esa iz;ksx gsrq fu%'kqYd",B705)))</formula>
    </cfRule>
  </conditionalFormatting>
  <conditionalFormatting sqref="O3184:P3184">
    <cfRule type="cellIs" operator="equal" priority="399" dxfId="5568">
      <formula>"Failed"</formula>
    </cfRule>
    <cfRule type="cellIs" operator="equal" priority="401" dxfId="5569">
      <formula>"Failed"</formula>
    </cfRule>
    <cfRule type="cellIs" operator="equal" priority="397" dxfId="5570">
      <formula>"Failed"</formula>
    </cfRule>
    <cfRule type="cellIs" operator="equal" priority="417" dxfId="5571">
      <formula>"Failed"</formula>
    </cfRule>
  </conditionalFormatting>
  <conditionalFormatting sqref="Q3808">
    <cfRule type="cellIs" operator="equal" priority="60" dxfId="5572">
      <formula>"Passed"</formula>
    </cfRule>
    <cfRule type="cellIs" operator="equal" priority="57" dxfId="5573">
      <formula>"FAILED"</formula>
    </cfRule>
    <cfRule type="cellIs" operator="equal" priority="58" dxfId="5574">
      <formula>"Supplementary"</formula>
    </cfRule>
    <cfRule type="cellIs" operator="equal" priority="59" dxfId="5575">
      <formula>"Passed With G"</formula>
    </cfRule>
  </conditionalFormatting>
  <conditionalFormatting sqref="F1781:H1781 F1769:H1769 I1781:I1787 C1781:C1782 D1788:D1793 P1761:P1762 Q1769:Q1770 D1758:D1759 B1758 C1763:C1769 L1769 C1784:C1793 C1771 C1779 F1771:P1771 P1769 F1788:F1793 G1788:G1792">
    <cfRule type="containsText" text="iw.kkZad" operator="containsText" priority="1220" stopIfTrue="1" dxfId="5576">
      <formula>NOT(ISERROR(SEARCH("iw.kkZad",B1758)))</formula>
    </cfRule>
    <cfRule type="containsText" text="f'k{kk foHkkx jktLFkku" operator="containsText" priority="1219" stopIfTrue="1" dxfId="5577">
      <formula>NOT(ISERROR(SEARCH("f'k{kk foHkkx jktLFkku",B1758)))</formula>
    </cfRule>
    <cfRule type="containsText" text="dsoy jktdh; fo|ky;ksa esa iz;ksx gsrq fu%'kqYd" operator="containsText" priority="1216" stopIfTrue="1" dxfId="5578">
      <formula>NOT(ISERROR(SEARCH("dsoy jktdh; fo|ky;ksa esa iz;ksx gsrq fu%'kqYd",B1758)))</formula>
    </cfRule>
  </conditionalFormatting>
  <conditionalFormatting sqref="F3505:G3507 D3504:D3509">
    <cfRule type="cellIs" operator="equal" priority="243" stopIfTrue="1" dxfId="5579">
      <formula>200</formula>
    </cfRule>
    <cfRule type="cellIs" operator="equal" priority="242" stopIfTrue="1" dxfId="5580">
      <formula>1800</formula>
    </cfRule>
  </conditionalFormatting>
  <conditionalFormatting sqref="F1859:H1859 F1847:H1847 I1859:I1865 C1859:C1860 D1866:D1871 P1839:P1840 Q1847:Q1848 D1836:D1837 B1836 C1841:C1847 L1847 C1862:C1871 C1849 C1857 F1849:P1849 P1847 F1866:F1871 G1866:G1870">
    <cfRule type="containsText" text="iw.kkZad" operator="containsText" priority="1169" stopIfTrue="1" dxfId="5581">
      <formula>NOT(ISERROR(SEARCH("iw.kkZad",B1836)))</formula>
    </cfRule>
    <cfRule type="containsText" text="f'k{kk foHkkx jktLFkku" operator="containsText" priority="1168" stopIfTrue="1" dxfId="5582">
      <formula>NOT(ISERROR(SEARCH("f'k{kk foHkkx jktLFkku",B1836)))</formula>
    </cfRule>
    <cfRule type="containsText" text="dsoy jktdh; fo|ky;ksa esa iz;ksx gsrq fu%'kqYd" operator="containsText" priority="1165" stopIfTrue="1" dxfId="5583">
      <formula>NOT(ISERROR(SEARCH("dsoy jktdh; fo|ky;ksa esa iz;ksx gsrq fu%'kqYd",B1836)))</formula>
    </cfRule>
  </conditionalFormatting>
  <conditionalFormatting sqref="O2716">
    <cfRule type="cellIs" operator="equal" priority="662" dxfId="5584">
      <formula>0</formula>
    </cfRule>
    <cfRule type="cellIs" operator="equal" priority="664" dxfId="5585">
      <formula>0</formula>
    </cfRule>
    <cfRule type="cellIs" operator="equal" priority="666" dxfId="5586">
      <formula>0</formula>
    </cfRule>
  </conditionalFormatting>
  <conditionalFormatting sqref="C1345:Q1349">
    <cfRule type="expression" priority="1438" dxfId="5587">
      <formula>$C1345=0</formula>
    </cfRule>
  </conditionalFormatting>
  <conditionalFormatting sqref="O337:P337">
    <cfRule type="cellIs" operator="equal" priority="1989" dxfId="5588">
      <formula>"Failed"</formula>
    </cfRule>
    <cfRule type="cellIs" operator="equal" priority="1987" dxfId="5589">
      <formula>"Failed"</formula>
    </cfRule>
    <cfRule type="cellIs" operator="equal" priority="2016" dxfId="5590">
      <formula>"Failed"</formula>
    </cfRule>
  </conditionalFormatting>
  <conditionalFormatting sqref="F1079:H1079 F1067:H1067 I1079:I1085 C1079:C1080 D1086:D1091 P1059:P1060 Q1067:Q1068 D1056:D1057 B1056 C1061:C1067 L1067 C1082:C1091 C1069 C1077 F1069:P1069 P1067 F1086:F1091 G1086:G1090">
    <cfRule type="containsText" text="f'k{kk foHkkx jktLFkku" operator="containsText" priority="1615" stopIfTrue="1" dxfId="5591">
      <formula>NOT(ISERROR(SEARCH("f'k{kk foHkkx jktLFkku",B1056)))</formula>
    </cfRule>
    <cfRule type="containsText" text="iw.kkZad" operator="containsText" priority="1616" stopIfTrue="1" dxfId="5592">
      <formula>NOT(ISERROR(SEARCH("iw.kkZad",B1056)))</formula>
    </cfRule>
    <cfRule type="containsText" text="dsoy jktdh; fo|ky;ksa esa iz;ksx gsrq fu%'kqYd" operator="containsText" priority="1612" stopIfTrue="1" dxfId="5593">
      <formula>NOT(ISERROR(SEARCH("dsoy jktdh; fo|ky;ksa esa iz;ksx gsrq fu%'kqYd",B1056)))</formula>
    </cfRule>
  </conditionalFormatting>
  <conditionalFormatting sqref="I1975:I1982 H1983:I1983 E1979:E1983 D1952:M1954 C1979:D1988 N1952:N1963 E1964:G1964 I1958:M1963 C1958:C1964 O1952:O1954 Q1952:Q1954 O1956 Q1956:Q1965 F1979:H1982 C1966 N1977:Q1979 N1981:Q1981 D1974:E1976 H1974:H1976 C1974:C1977 Q1974:Q1975 F1974:G1977 A1951:A1952 G1983:G1987 O1958:O1963 N1976 J1975:K1975 L1964 O1975:O1976 H1958:H1964 B1974:B1988 P1952:P1964 E1966:P1966 F1983:F1988 B1952:C1955 B1958:B1965">
    <cfRule type="cellIs" operator="equal" priority="1104" dxfId="5594">
      <formula>0</formula>
    </cfRule>
  </conditionalFormatting>
  <conditionalFormatting sqref="M961:N961">
    <cfRule type="cellIs" operator="equal" priority="1668" dxfId="5595">
      <formula>"First"</formula>
    </cfRule>
    <cfRule type="cellIs" operator="equal" priority="1666" dxfId="5596">
      <formula>"Third"</formula>
    </cfRule>
    <cfRule type="cellIs" operator="equal" priority="1667" dxfId="5597">
      <formula>"Second"</formula>
    </cfRule>
  </conditionalFormatting>
  <conditionalFormatting sqref="O610:P610">
    <cfRule type="cellIs" operator="equal" priority="1853" dxfId="5598">
      <formula>"Failed"</formula>
    </cfRule>
    <cfRule type="cellIs" operator="equal" priority="1849" dxfId="5599">
      <formula>"Failed"</formula>
    </cfRule>
    <cfRule type="cellIs" operator="equal" priority="1869" dxfId="5600">
      <formula>"Failed"</formula>
    </cfRule>
    <cfRule type="cellIs" operator="equal" priority="1851" dxfId="5601">
      <formula>"Failed"</formula>
    </cfRule>
  </conditionalFormatting>
  <conditionalFormatting sqref="Q844">
    <cfRule type="cellIs" operator="equal" priority="1740" dxfId="5602">
      <formula>"FAILED"</formula>
    </cfRule>
    <cfRule type="cellIs" operator="equal" priority="1743" dxfId="5603">
      <formula>"Passed"</formula>
    </cfRule>
    <cfRule type="cellIs" operator="equal" priority="1741" dxfId="5604">
      <formula>"Supplementary"</formula>
    </cfRule>
    <cfRule type="cellIs" operator="equal" priority="1742" dxfId="5605">
      <formula>"Passed With G"</formula>
    </cfRule>
  </conditionalFormatting>
  <conditionalFormatting sqref="F2296:G2298 D2295:D2300">
    <cfRule type="cellIs" operator="equal" priority="920" stopIfTrue="1" dxfId="5606">
      <formula>1800</formula>
    </cfRule>
    <cfRule type="cellIs" operator="equal" priority="921" stopIfTrue="1" dxfId="5607">
      <formula>200</formula>
    </cfRule>
  </conditionalFormatting>
  <conditionalFormatting sqref="F416:H416 F404:H404 I416:I422 C416:C417 D423:D428 P396:P397 Q404:Q405 D393:D394 B393 C398:C404 L404 C419:C428 C406 C414 F406:P406 P404 F423:F428 G423:G427">
    <cfRule type="containsText" text="dsoy jktdh; fo|ky;ksa esa iz;ksx gsrq fu%'kqYd" operator="containsText" priority="1975" stopIfTrue="1" dxfId="5608">
      <formula>NOT(ISERROR(SEARCH("dsoy jktdh; fo|ky;ksa esa iz;ksx gsrq fu%'kqYd",B393)))</formula>
    </cfRule>
    <cfRule type="containsText" text="f'k{kk foHkkx jktLFkku" operator="containsText" priority="1978" stopIfTrue="1" dxfId="5609">
      <formula>NOT(ISERROR(SEARCH("f'k{kk foHkkx jktLFkku",B393)))</formula>
    </cfRule>
    <cfRule type="containsText" text="iw.kkZad" operator="containsText" priority="1979" stopIfTrue="1" dxfId="5610">
      <formula>NOT(ISERROR(SEARCH("iw.kkZad",B393)))</formula>
    </cfRule>
  </conditionalFormatting>
  <conditionalFormatting sqref="O649">
    <cfRule type="cellIs" operator="equal" priority="1794" dxfId="5611">
      <formula>0</formula>
    </cfRule>
  </conditionalFormatting>
  <conditionalFormatting sqref="I2638:I2645 H2646:I2646 E2642:E2646 D2615:M2617 C2642:D2651 N2615:N2626 E2627:G2627 I2621:M2626 C2621:C2627 O2615:O2617 Q2615:Q2617 O2619 Q2619:Q2628 F2642:H2645 C2629 N2640:Q2642 N2644:Q2644 D2637:E2639 H2637:H2639 C2637:C2640 Q2637:Q2638 F2637:G2640 A2614:A2615 G2646:G2650 O2621:O2626 N2639 J2638:K2638 L2627 O2638:O2639 H2621:H2627 B2637:B2651 P2615:P2627 E2629:P2629 F2646:F2651 B2615:C2618 B2621:B2628">
    <cfRule type="cellIs" operator="equal" priority="726" dxfId="5612">
      <formula>0</formula>
    </cfRule>
  </conditionalFormatting>
  <conditionalFormatting sqref="M3067:N3067">
    <cfRule type="cellIs" operator="equal" priority="478" dxfId="5613">
      <formula>"Third"</formula>
    </cfRule>
    <cfRule type="cellIs" operator="equal" priority="479" dxfId="5614">
      <formula>"Second"</formula>
    </cfRule>
    <cfRule type="cellIs" operator="equal" priority="480" dxfId="5615">
      <formula>"First"</formula>
    </cfRule>
  </conditionalFormatting>
  <conditionalFormatting sqref="F3344:H3347">
    <cfRule type="cellIs" operator="equal" priority="319" dxfId="5616">
      <formula>"0/100"</formula>
    </cfRule>
    <cfRule type="cellIs" operator="equal" priority="320" dxfId="5617">
      <formula>"0/200"</formula>
    </cfRule>
  </conditionalFormatting>
  <conditionalFormatting sqref="I3769:I3776 H3777:I3777 E3773:E3777 D3746:M3748 C3773:D3782 N3746:N3757 E3758:G3758 I3752:M3757 C3752:C3758 O3746:O3748 Q3746:Q3748 O3750 Q3750:Q3759 F3773:H3776 C3760 N3771:Q3773 N3775:Q3775 D3768:E3770 H3768:H3770 C3768:C3771 Q3768:Q3769 F3768:G3771 A3745:A3746 G3777:G3781 O3752:O3757 N3770 J3769:K3769 L3758 O3769:O3770 H3752:H3758 B3768:B3782 P3746:P3758 E3760:P3760 F3777:F3782 B3746:C3749 B3752:B3759">
    <cfRule type="cellIs" operator="equal" priority="99" dxfId="5618">
      <formula>0</formula>
    </cfRule>
  </conditionalFormatting>
  <conditionalFormatting sqref="F1703:H1703 F1691:H1691 I1703:I1709 C1703:C1704 D1710:D1715 P1683:P1684 Q1691:Q1692 D1680:D1681 B1680 C1685:C1691 L1691 C1706:C1715 C1693 C1701 F1693:P1693 P1691 F1710:F1715 G1710:G1714">
    <cfRule type="containsText" text="f'k{kk foHkkx jktLFkku" operator="containsText" priority="1252" stopIfTrue="1" dxfId="5619">
      <formula>NOT(ISERROR(SEARCH("f'k{kk foHkkx jktLFkku",B1680)))</formula>
    </cfRule>
    <cfRule type="containsText" text="iw.kkZad" operator="containsText" priority="1253" stopIfTrue="1" dxfId="5620">
      <formula>NOT(ISERROR(SEARCH("iw.kkZad",B1680)))</formula>
    </cfRule>
    <cfRule type="containsText" text="dsoy jktdh; fo|ky;ksa esa iz;ksx gsrq fu%'kqYd" operator="containsText" priority="1249" stopIfTrue="1" dxfId="5621">
      <formula>NOT(ISERROR(SEARCH("dsoy jktdh; fo|ky;ksa esa iz;ksx gsrq fu%'kqYd",B1680)))</formula>
    </cfRule>
  </conditionalFormatting>
  <conditionalFormatting sqref="Q3028">
    <cfRule type="cellIs" operator="equal" priority="503" dxfId="5622">
      <formula>"Passed With G"</formula>
    </cfRule>
    <cfRule type="cellIs" operator="equal" priority="504" dxfId="5623">
      <formula>"Passed"</formula>
    </cfRule>
    <cfRule type="cellIs" operator="equal" priority="502" dxfId="5624">
      <formula>"Supplementary"</formula>
    </cfRule>
    <cfRule type="cellIs" operator="equal" priority="501" dxfId="5625">
      <formula>"FAILED"</formula>
    </cfRule>
  </conditionalFormatting>
  <conditionalFormatting sqref="F2288:H2288 F2276:H2276 I2288:I2294 C2288:C2289 D2295:D2300 P2268:P2269 Q2276:Q2277 D2265:D2266 B2265 C2270:C2276 L2276 C2291:C2300 C2278 C2286 F2278:P2278 P2276 F2295:F2300 G2295:G2299">
    <cfRule type="containsText" text="dsoy jktdh; fo|ky;ksa esa iz;ksx gsrq fu%'kqYd" operator="containsText" priority="919" stopIfTrue="1" dxfId="5626">
      <formula>NOT(ISERROR(SEARCH("dsoy jktdh; fo|ky;ksa esa iz;ksx gsrq fu%'kqYd",B2265)))</formula>
    </cfRule>
    <cfRule type="containsText" text="f'k{kk foHkkx jktLFkku" operator="containsText" priority="922" stopIfTrue="1" dxfId="5627">
      <formula>NOT(ISERROR(SEARCH("f'k{kk foHkkx jktLFkku",B2265)))</formula>
    </cfRule>
    <cfRule type="containsText" text="iw.kkZad" operator="containsText" priority="923" stopIfTrue="1" dxfId="5628">
      <formula>NOT(ISERROR(SEARCH("iw.kkZad",B2265)))</formula>
    </cfRule>
  </conditionalFormatting>
  <conditionalFormatting sqref="I2248:I2255 H2256:I2256 E2252:E2256 D2225:M2227 C2252:D2261 N2225:N2236 E2237:G2237 I2231:M2236 C2231:C2237 O2225:O2227 Q2225:Q2227 O2229 Q2229:Q2238 F2252:H2255 C2239 N2250:Q2252 N2254:Q2254 D2247:E2249 H2247:H2249 C2247:C2250 Q2247:Q2248 F2247:G2250 A2224:A2225 G2256:G2260 O2231:O2236 N2249 J2248:K2248 L2237 O2248:O2249 H2231:H2237 B2247:B2261 P2225:P2237 E2239:P2239 F2256:F2261 B2225:C2228 B2231:B2238">
    <cfRule type="cellIs" operator="equal" priority="957" dxfId="5629">
      <formula>0</formula>
    </cfRule>
  </conditionalFormatting>
  <conditionalFormatting sqref="O1858">
    <cfRule type="cellIs" operator="equal" priority="1132" dxfId="5630">
      <formula>0</formula>
    </cfRule>
    <cfRule type="cellIs" operator="equal" priority="1130" dxfId="5631">
      <formula>0</formula>
    </cfRule>
  </conditionalFormatting>
  <conditionalFormatting sqref="F611:H611 F599:H599 I611:I617 C611:C612 D618:D623 P591:P592 Q599:Q600 D588:D589 B588 C593:C599 L599 C614:C623 C601 C609 F601:P601 P599 F618:F623 G618:G622">
    <cfRule type="containsText" text="f'k{kk foHkkx jktLFkku" operator="containsText" priority="1879" stopIfTrue="1" dxfId="5632">
      <formula>NOT(ISERROR(SEARCH("f'k{kk foHkkx jktLFkku",B588)))</formula>
    </cfRule>
    <cfRule type="containsText" text="iw.kkZad" operator="containsText" priority="1880" stopIfTrue="1" dxfId="5633">
      <formula>NOT(ISERROR(SEARCH("iw.kkZad",B588)))</formula>
    </cfRule>
    <cfRule type="containsText" text="dsoy jktdh; fo|ky;ksa esa iz;ksx gsrq fu%'kqYd" operator="containsText" priority="1876" stopIfTrue="1" dxfId="5634">
      <formula>NOT(ISERROR(SEARCH("dsoy jktdh; fo|ky;ksa esa iz;ksx gsrq fu%'kqYd",B588)))</formula>
    </cfRule>
  </conditionalFormatting>
  <conditionalFormatting sqref="F3809:H3809 F3797:H3797 I3809:I3815 C3809:C3810 D3816:D3821 P3789:P3790 Q3797:Q3798 D3786:D3787 B3786 C3791:C3797 L3797 C3812:C3821 C3799 C3807 F3799:P3799 P3797 F3816:F3821 G3816:G3820">
    <cfRule type="containsText" text="iw.kkZad" operator="containsText" priority="65" stopIfTrue="1" dxfId="5635">
      <formula>NOT(ISERROR(SEARCH("iw.kkZad",B3786)))</formula>
    </cfRule>
    <cfRule type="containsText" text="f'k{kk foHkkx jktLFkku" operator="containsText" priority="64" stopIfTrue="1" dxfId="5636">
      <formula>NOT(ISERROR(SEARCH("f'k{kk foHkkx jktLFkku",B3786)))</formula>
    </cfRule>
    <cfRule type="containsText" text="dsoy jktdh; fo|ky;ksa esa iz;ksx gsrq fu%'kqYd" operator="containsText" priority="61" stopIfTrue="1" dxfId="5637">
      <formula>NOT(ISERROR(SEARCH("dsoy jktdh; fo|ky;ksa esa iz;ksx gsrq fu%'kqYd",B3786)))</formula>
    </cfRule>
  </conditionalFormatting>
  <conditionalFormatting sqref="O3730:P3730">
    <cfRule type="cellIs" operator="equal" priority="75" dxfId="5638">
      <formula>"Failed"</formula>
    </cfRule>
    <cfRule type="cellIs" operator="equal" priority="102" dxfId="5639">
      <formula>"Failed"</formula>
    </cfRule>
    <cfRule type="cellIs" operator="equal" priority="73" dxfId="5640">
      <formula>"Failed"</formula>
    </cfRule>
  </conditionalFormatting>
  <conditionalFormatting sqref="M1156:N1156">
    <cfRule type="cellIs" operator="equal" priority="1531" dxfId="5641">
      <formula>"Third"</formula>
    </cfRule>
    <cfRule type="cellIs" operator="equal" priority="1532" dxfId="5642">
      <formula>"Second"</formula>
    </cfRule>
    <cfRule type="cellIs" operator="equal" priority="1533" dxfId="5643">
      <formula>"First"</formula>
    </cfRule>
  </conditionalFormatting>
  <conditionalFormatting sqref="F2486:H2489">
    <cfRule type="cellIs" operator="equal" priority="814" dxfId="5644">
      <formula>"0/100"</formula>
    </cfRule>
    <cfRule type="cellIs" operator="equal" priority="815" dxfId="5645">
      <formula>"0/200"</formula>
    </cfRule>
  </conditionalFormatting>
  <conditionalFormatting sqref="O571:P571">
    <cfRule type="cellIs" operator="equal" priority="1857" dxfId="5646">
      <formula>"Failed"</formula>
    </cfRule>
    <cfRule type="cellIs" operator="equal" priority="1855" dxfId="5647">
      <formula>"Failed"</formula>
    </cfRule>
    <cfRule type="cellIs" operator="equal" priority="1884" dxfId="5648">
      <formula>"Failed"</formula>
    </cfRule>
  </conditionalFormatting>
  <conditionalFormatting sqref="F2171:H2171 F2159:H2159 I2171:I2177 C2171:C2172 D2178:D2183 P2151:P2152 Q2159:Q2160 D2148:D2149 B2148 C2153:C2159 L2159 C2174:C2183 C2161 C2169 F2161:P2161 P2159 F2178:F2183 G2178:G2182">
    <cfRule type="containsText" text="dsoy jktdh; fo|ky;ksa esa iz;ksx gsrq fu%'kqYd" operator="containsText" priority="985" stopIfTrue="1" dxfId="5649">
      <formula>NOT(ISERROR(SEARCH("dsoy jktdh; fo|ky;ksa esa iz;ksx gsrq fu%'kqYd",B2148)))</formula>
    </cfRule>
    <cfRule type="containsText" text="f'k{kk foHkkx jktLFkku" operator="containsText" priority="988" stopIfTrue="1" dxfId="5650">
      <formula>NOT(ISERROR(SEARCH("f'k{kk foHkkx jktLFkku",B2148)))</formula>
    </cfRule>
    <cfRule type="containsText" text="iw.kkZad" operator="containsText" priority="989" stopIfTrue="1" dxfId="5651">
      <formula>NOT(ISERROR(SEARCH("iw.kkZad",B2148)))</formula>
    </cfRule>
  </conditionalFormatting>
  <conditionalFormatting sqref="C2515:Q2519">
    <cfRule type="expression" priority="778" dxfId="5652">
      <formula>$C2515=0</formula>
    </cfRule>
  </conditionalFormatting>
  <conditionalFormatting sqref="C3266:I3269">
    <cfRule type="expression" priority="365" dxfId="5653">
      <formula>$C3266=0</formula>
    </cfRule>
  </conditionalFormatting>
  <conditionalFormatting sqref="C1072:Q1076">
    <cfRule type="expression" priority="1603" dxfId="5654">
      <formula>$C1072=0</formula>
    </cfRule>
  </conditionalFormatting>
  <conditionalFormatting sqref="O3145:P3145">
    <cfRule type="cellIs" operator="equal" priority="403" dxfId="5655">
      <formula>"Failed"</formula>
    </cfRule>
    <cfRule type="cellIs" operator="equal" priority="432" dxfId="5656">
      <formula>"Failed"</formula>
    </cfRule>
    <cfRule type="cellIs" operator="equal" priority="405" dxfId="5657">
      <formula>"Failed"</formula>
    </cfRule>
  </conditionalFormatting>
  <conditionalFormatting sqref="F2561:H2561 F2549:H2549 I2561:I2567 C2561:C2562 D2568:D2573 P2541:P2542 Q2549:Q2550 D2538:D2539 B2538 C2543:C2549 L2549 C2564:C2573 C2551 C2559 F2551:P2551 P2549 F2568:F2573 G2568:G2572">
    <cfRule type="containsText" text="f'k{kk foHkkx jktLFkku" operator="containsText" priority="772" stopIfTrue="1" dxfId="5658">
      <formula>NOT(ISERROR(SEARCH("f'k{kk foHkkx jktLFkku",B2538)))</formula>
    </cfRule>
    <cfRule type="containsText" text="dsoy jktdh; fo|ky;ksa esa iz;ksx gsrq fu%'kqYd" operator="containsText" priority="769" stopIfTrue="1" dxfId="5659">
      <formula>NOT(ISERROR(SEARCH("dsoy jktdh; fo|ky;ksa esa iz;ksx gsrq fu%'kqYd",B2538)))</formula>
    </cfRule>
    <cfRule type="containsText" text="iw.kkZad" operator="containsText" priority="773" stopIfTrue="1" dxfId="5660">
      <formula>NOT(ISERROR(SEARCH("iw.kkZad",B2538)))</formula>
    </cfRule>
  </conditionalFormatting>
  <conditionalFormatting sqref="M727:N727">
    <cfRule type="cellIs" operator="equal" priority="1800" dxfId="5661">
      <formula>"First"</formula>
    </cfRule>
    <cfRule type="cellIs" operator="equal" priority="1799" dxfId="5662">
      <formula>"Second"</formula>
    </cfRule>
    <cfRule type="cellIs" operator="equal" priority="1798" dxfId="5663">
      <formula>"Third"</formula>
    </cfRule>
  </conditionalFormatting>
  <conditionalFormatting sqref="Q3379">
    <cfRule type="cellIs" operator="equal" priority="306" dxfId="5664">
      <formula>"Passed"</formula>
    </cfRule>
    <cfRule type="cellIs" operator="equal" priority="304" dxfId="5665">
      <formula>"Supplementary"</formula>
    </cfRule>
    <cfRule type="cellIs" operator="equal" priority="303" dxfId="5666">
      <formula>"FAILED"</formula>
    </cfRule>
    <cfRule type="cellIs" operator="equal" priority="305" dxfId="5667">
      <formula>"Passed With G"</formula>
    </cfRule>
  </conditionalFormatting>
  <conditionalFormatting sqref="O2755:P2755">
    <cfRule type="cellIs" operator="equal" priority="605" dxfId="5668">
      <formula>"Failed"</formula>
    </cfRule>
    <cfRule type="cellIs" operator="equal" priority="648" dxfId="5669">
      <formula>"Failed"</formula>
    </cfRule>
  </conditionalFormatting>
  <conditionalFormatting sqref="O142">
    <cfRule type="cellIs" operator="equal" priority="2118" dxfId="5670">
      <formula>0</formula>
    </cfRule>
    <cfRule type="cellIs" operator="equal" priority="2114" dxfId="5671">
      <formula>0</formula>
    </cfRule>
    <cfRule type="cellIs" operator="equal" priority="2116" dxfId="5672">
      <formula>0</formula>
    </cfRule>
  </conditionalFormatting>
  <conditionalFormatting sqref="F2174:H2177">
    <cfRule type="cellIs" operator="equal" priority="980" dxfId="5673">
      <formula>"0/200"</formula>
    </cfRule>
    <cfRule type="cellIs" operator="equal" priority="979" dxfId="5674">
      <formula>"0/100"</formula>
    </cfRule>
  </conditionalFormatting>
  <conditionalFormatting sqref="I2092:I2099 H2100:I2100 E2096:E2100 D2069:M2071 C2096:D2105 N2069:N2080 E2081:G2081 I2075:M2080 C2075:C2081 O2069:O2071 Q2069:Q2071 O2073 Q2073:Q2082 F2096:H2099 C2083 N2094:Q2096 N2098:Q2098 D2091:E2093 H2091:H2093 C2091:C2094 Q2091:Q2092 F2091:G2094 A2068:A2069 G2100:G2104 O2075:O2080 N2093 J2092:K2092 L2081 O2092:O2093 H2075:H2081 B2091:B2105 P2069:P2081 E2083:P2083 F2100:F2105 B2069:C2072 B2075:B2082">
    <cfRule type="cellIs" operator="equal" priority="1038" dxfId="5675">
      <formula>0</formula>
    </cfRule>
  </conditionalFormatting>
  <conditionalFormatting sqref="Q25">
    <cfRule type="cellIs" operator="equal" priority="2260" dxfId="5676">
      <formula>"Passed With G"</formula>
    </cfRule>
    <cfRule type="cellIs" operator="equal" priority="2261" dxfId="5677">
      <formula>"Passed"</formula>
    </cfRule>
    <cfRule type="cellIs" operator="equal" priority="2259" dxfId="5678">
      <formula>"Supplementary"</formula>
    </cfRule>
    <cfRule type="cellIs" operator="equal" priority="2258" dxfId="5679">
      <formula>"FAILED"</formula>
    </cfRule>
  </conditionalFormatting>
  <conditionalFormatting sqref="Q2287">
    <cfRule type="cellIs" operator="equal" priority="917" dxfId="5680">
      <formula>"Passed With G"</formula>
    </cfRule>
    <cfRule type="cellIs" operator="equal" priority="915" dxfId="5681">
      <formula>"FAILED"</formula>
    </cfRule>
    <cfRule type="cellIs" operator="equal" priority="916" dxfId="5682">
      <formula>"Supplementary"</formula>
    </cfRule>
    <cfRule type="cellIs" operator="equal" priority="918" dxfId="5683">
      <formula>"Passed"</formula>
    </cfRule>
  </conditionalFormatting>
  <conditionalFormatting sqref="I2716:I2723 H2724:I2724 E2720:E2724 D2693:M2695 C2720:D2729 N2693:N2704 E2705:G2705 I2699:M2704 C2699:C2705 O2693:O2695 Q2693:Q2695 O2697 Q2697:Q2706 F2720:H2723 C2707 N2718:Q2720 N2722:Q2722 D2715:E2717 H2715:H2717 C2715:C2718 Q2715:Q2716 F2715:G2718 A2692:A2693 G2724:G2728 O2699:O2704 N2717 J2716:K2716 L2705 O2716:O2717 H2699:H2705 B2715:B2729 P2693:P2705 E2707:P2707 F2724:F2729 B2693:C2696 B2699:B2706">
    <cfRule type="cellIs" operator="equal" priority="693" dxfId="5684">
      <formula>0</formula>
    </cfRule>
  </conditionalFormatting>
  <conditionalFormatting sqref="F1438:G1440 D1437:D1442">
    <cfRule type="cellIs" operator="equal" priority="1415" stopIfTrue="1" dxfId="5685">
      <formula>1800</formula>
    </cfRule>
    <cfRule type="cellIs" operator="equal" priority="1416" stopIfTrue="1" dxfId="5686">
      <formula>200</formula>
    </cfRule>
  </conditionalFormatting>
  <conditionalFormatting sqref="O1546:P1546">
    <cfRule type="cellIs" operator="equal" priority="1341" dxfId="5687">
      <formula>"Failed"</formula>
    </cfRule>
    <cfRule type="cellIs" operator="equal" priority="1323" dxfId="5688">
      <formula>"Failed"</formula>
    </cfRule>
    <cfRule type="cellIs" operator="equal" priority="1325" dxfId="5689">
      <formula>"Failed"</formula>
    </cfRule>
    <cfRule type="cellIs" operator="equal" priority="1321" dxfId="5690">
      <formula>"Failed"</formula>
    </cfRule>
  </conditionalFormatting>
  <conditionalFormatting sqref="F848:H851">
    <cfRule type="cellIs" operator="equal" priority="1739" dxfId="5691">
      <formula>"0/200"</formula>
    </cfRule>
    <cfRule type="cellIs" operator="equal" priority="1738" dxfId="5692">
      <formula>"0/100"</formula>
    </cfRule>
  </conditionalFormatting>
  <conditionalFormatting sqref="Q1975">
    <cfRule type="cellIs" operator="equal" priority="1098" dxfId="5693">
      <formula>"Passed"</formula>
    </cfRule>
    <cfRule type="cellIs" operator="equal" priority="1096" dxfId="5694">
      <formula>"Supplementary"</formula>
    </cfRule>
    <cfRule type="cellIs" operator="equal" priority="1095" dxfId="5695">
      <formula>"FAILED"</formula>
    </cfRule>
    <cfRule type="cellIs" operator="equal" priority="1097" dxfId="5696">
      <formula>"Passed With G"</formula>
    </cfRule>
  </conditionalFormatting>
  <conditionalFormatting sqref="O2911:P2911">
    <cfRule type="cellIs" operator="equal" priority="535" dxfId="5697">
      <formula>"Failed"</formula>
    </cfRule>
    <cfRule type="cellIs" operator="equal" priority="537" dxfId="5698">
      <formula>"Failed"</formula>
    </cfRule>
    <cfRule type="cellIs" operator="equal" priority="564" dxfId="5699">
      <formula>"Failed"</formula>
    </cfRule>
  </conditionalFormatting>
  <conditionalFormatting sqref="M2209:N2209">
    <cfRule type="cellIs" operator="equal" priority="939" dxfId="5700">
      <formula>"First"</formula>
    </cfRule>
    <cfRule type="cellIs" operator="equal" priority="937" dxfId="5701">
      <formula>"Third"</formula>
    </cfRule>
    <cfRule type="cellIs" operator="equal" priority="938" dxfId="5702">
      <formula>"Second"</formula>
    </cfRule>
  </conditionalFormatting>
  <conditionalFormatting sqref="O3769:P3769">
    <cfRule type="cellIs" operator="equal" priority="67" dxfId="5703">
      <formula>"Failed"</formula>
    </cfRule>
    <cfRule type="cellIs" operator="equal" priority="69" dxfId="5704">
      <formula>"Failed"</formula>
    </cfRule>
    <cfRule type="cellIs" operator="equal" priority="71" dxfId="5705">
      <formula>"Failed"</formula>
    </cfRule>
    <cfRule type="cellIs" operator="equal" priority="87" dxfId="5706">
      <formula>"Failed"</formula>
    </cfRule>
  </conditionalFormatting>
  <conditionalFormatting sqref="C2681:I2684">
    <cfRule type="expression" priority="695" dxfId="5707">
      <formula>$C2681=0</formula>
    </cfRule>
  </conditionalFormatting>
  <conditionalFormatting sqref="Q2443">
    <cfRule type="cellIs" operator="equal" priority="831" dxfId="5708">
      <formula>"FAILED"</formula>
    </cfRule>
    <cfRule type="cellIs" operator="equal" priority="832" dxfId="5709">
      <formula>"Supplementary"</formula>
    </cfRule>
    <cfRule type="cellIs" operator="equal" priority="834" dxfId="5710">
      <formula>"Passed"</formula>
    </cfRule>
    <cfRule type="cellIs" operator="equal" priority="833" dxfId="5711">
      <formula>"Passed With G"</formula>
    </cfRule>
  </conditionalFormatting>
  <conditionalFormatting sqref="Q3613">
    <cfRule type="cellIs" operator="equal" priority="171" dxfId="5712">
      <formula>"FAILED"</formula>
    </cfRule>
    <cfRule type="cellIs" operator="equal" priority="173" dxfId="5713">
      <formula>"Passed With G"</formula>
    </cfRule>
    <cfRule type="cellIs" operator="equal" priority="172" dxfId="5714">
      <formula>"Supplementary"</formula>
    </cfRule>
    <cfRule type="cellIs" operator="equal" priority="174" dxfId="5715">
      <formula>"Passed"</formula>
    </cfRule>
  </conditionalFormatting>
  <conditionalFormatting sqref="F541:G543 D540:D545">
    <cfRule type="cellIs" operator="equal" priority="1910" stopIfTrue="1" dxfId="5716">
      <formula>1800</formula>
    </cfRule>
    <cfRule type="cellIs" operator="equal" priority="1911" stopIfTrue="1" dxfId="5717">
      <formula>200</formula>
    </cfRule>
  </conditionalFormatting>
  <conditionalFormatting sqref="F2023:G2025 D2022:D2027">
    <cfRule type="cellIs" operator="equal" priority="1085" stopIfTrue="1" dxfId="5718">
      <formula>1800</formula>
    </cfRule>
    <cfRule type="cellIs" operator="equal" priority="1086" stopIfTrue="1" dxfId="5719">
      <formula>200</formula>
    </cfRule>
  </conditionalFormatting>
  <conditionalFormatting sqref="F1469:H1469 F1457:H1457 I1469:I1475 C1469:C1470 D1476:D1481 P1449:P1450 Q1457:Q1458 D1446:D1447 B1446 C1451:C1457 L1457 C1472:C1481 C1459 C1467 F1459:P1459 P1457 F1476:F1481 G1476:G1480">
    <cfRule type="containsText" text="dsoy jktdh; fo|ky;ksa esa iz;ksx gsrq fu%'kqYd" operator="containsText" priority="1381" stopIfTrue="1" dxfId="5720">
      <formula>NOT(ISERROR(SEARCH("dsoy jktdh; fo|ky;ksa esa iz;ksx gsrq fu%'kqYd",B1446)))</formula>
    </cfRule>
    <cfRule type="containsText" text="iw.kkZad" operator="containsText" priority="1385" stopIfTrue="1" dxfId="5721">
      <formula>NOT(ISERROR(SEARCH("iw.kkZad",B1446)))</formula>
    </cfRule>
    <cfRule type="containsText" text="f'k{kk foHkkx jktLFkku" operator="containsText" priority="1384" stopIfTrue="1" dxfId="5722">
      <formula>NOT(ISERROR(SEARCH("f'k{kk foHkkx jktLFkku",B1446)))</formula>
    </cfRule>
  </conditionalFormatting>
  <conditionalFormatting sqref="M3379:N3379">
    <cfRule type="cellIs" operator="equal" priority="279" dxfId="5723">
      <formula>"First"</formula>
    </cfRule>
    <cfRule type="cellIs" operator="equal" priority="277" dxfId="5724">
      <formula>"Third"</formula>
    </cfRule>
    <cfRule type="cellIs" operator="equal" priority="278" dxfId="5725">
      <formula>"Second"</formula>
    </cfRule>
  </conditionalFormatting>
  <conditionalFormatting sqref="O415">
    <cfRule type="cellIs" operator="equal" priority="1926" dxfId="5726">
      <formula>0</formula>
    </cfRule>
  </conditionalFormatting>
  <conditionalFormatting sqref="O2599:P2599">
    <cfRule type="cellIs" operator="equal" priority="727" dxfId="5727">
      <formula>"Failed"</formula>
    </cfRule>
    <cfRule type="cellIs" operator="equal" priority="729" dxfId="5728">
      <formula>"Failed"</formula>
    </cfRule>
    <cfRule type="cellIs" operator="equal" priority="747" dxfId="5729">
      <formula>"Failed"</formula>
    </cfRule>
    <cfRule type="cellIs" operator="equal" priority="731" dxfId="5730">
      <formula>"Failed"</formula>
    </cfRule>
  </conditionalFormatting>
  <conditionalFormatting sqref="O2014:P2014">
    <cfRule type="cellIs" operator="equal" priority="1061" dxfId="5731">
      <formula>"Failed"</formula>
    </cfRule>
    <cfRule type="cellIs" operator="equal" priority="1077" dxfId="5732">
      <formula>"Failed"</formula>
    </cfRule>
    <cfRule type="cellIs" operator="equal" priority="1059" dxfId="5733">
      <formula>"Failed"</formula>
    </cfRule>
    <cfRule type="cellIs" operator="equal" priority="1057" dxfId="5734">
      <formula>"Failed"</formula>
    </cfRule>
  </conditionalFormatting>
  <conditionalFormatting sqref="C1891:Q1895">
    <cfRule type="expression" priority="1141" dxfId="5735">
      <formula>$C1891=0</formula>
    </cfRule>
  </conditionalFormatting>
  <conditionalFormatting sqref="F424:G426 D423:D428">
    <cfRule type="cellIs" operator="equal" priority="1977" stopIfTrue="1" dxfId="5736">
      <formula>200</formula>
    </cfRule>
    <cfRule type="cellIs" operator="equal" priority="1976" stopIfTrue="1" dxfId="5737">
      <formula>1800</formula>
    </cfRule>
  </conditionalFormatting>
  <conditionalFormatting sqref="F2210:H2210 F2198:H2198 I2210:I2216 C2210:C2211 D2217:D2222 P2190:P2191 Q2198:Q2199 D2187:D2188 B2187 C2192:C2198 L2198 C2213:C2222 C2200 C2208 F2200:P2200 P2198 F2217:F2222 G2217:G2221">
    <cfRule type="containsText" text="iw.kkZad" operator="containsText" priority="971" stopIfTrue="1" dxfId="5738">
      <formula>NOT(ISERROR(SEARCH("iw.kkZad",B2187)))</formula>
    </cfRule>
    <cfRule type="containsText" text="dsoy jktdh; fo|ky;ksa esa iz;ksx gsrq fu%'kqYd" operator="containsText" priority="967" stopIfTrue="1" dxfId="5739">
      <formula>NOT(ISERROR(SEARCH("dsoy jktdh; fo|ky;ksa esa iz;ksx gsrq fu%'kqYd",B2187)))</formula>
    </cfRule>
    <cfRule type="containsText" text="f'k{kk foHkkx jktLFkku" operator="containsText" priority="970" stopIfTrue="1" dxfId="5740">
      <formula>NOT(ISERROR(SEARCH("f'k{kk foHkkx jktLFkku",B2187)))</formula>
    </cfRule>
  </conditionalFormatting>
  <conditionalFormatting sqref="F3497:H3497 F3485:H3485 I3497:I3503 C3497:C3498 D3504:D3509 P3477:P3478 Q3485:Q3486 D3474:D3475 B3474 C3479:C3485 L3485 C3500:C3509 C3487 C3495 F3487:P3487 P3485 F3504:F3509 G3504:G3508">
    <cfRule type="containsText" text="iw.kkZad" operator="containsText" priority="245" stopIfTrue="1" dxfId="5741">
      <formula>NOT(ISERROR(SEARCH("iw.kkZad",B3474)))</formula>
    </cfRule>
    <cfRule type="containsText" text="dsoy jktdh; fo|ky;ksa esa iz;ksx gsrq fu%'kqYd" operator="containsText" priority="241" stopIfTrue="1" dxfId="5742">
      <formula>NOT(ISERROR(SEARCH("dsoy jktdh; fo|ky;ksa esa iz;ksx gsrq fu%'kqYd",B3474)))</formula>
    </cfRule>
    <cfRule type="containsText" text="f'k{kk foHkkx jktLFkku" operator="containsText" priority="244" stopIfTrue="1" dxfId="5743">
      <formula>NOT(ISERROR(SEARCH("f'k{kk foHkkx jktLFkku",B3474)))</formula>
    </cfRule>
  </conditionalFormatting>
  <conditionalFormatting sqref="O2014">
    <cfRule type="cellIs" operator="equal" priority="1058" dxfId="5744">
      <formula>0</formula>
    </cfRule>
    <cfRule type="cellIs" operator="equal" priority="1062" dxfId="5745">
      <formula>0</formula>
    </cfRule>
    <cfRule type="cellIs" operator="equal" priority="1060" dxfId="5746">
      <formula>0</formula>
    </cfRule>
  </conditionalFormatting>
  <conditionalFormatting sqref="Q1234">
    <cfRule type="cellIs" operator="equal" priority="1510" dxfId="5747">
      <formula>"Supplementary"</formula>
    </cfRule>
    <cfRule type="cellIs" operator="equal" priority="1512" dxfId="5748">
      <formula>"Passed"</formula>
    </cfRule>
    <cfRule type="cellIs" operator="equal" priority="1511" dxfId="5749">
      <formula>"Passed With G"</formula>
    </cfRule>
    <cfRule type="cellIs" operator="equal" priority="1509" dxfId="5750">
      <formula>"FAILED"</formula>
    </cfRule>
  </conditionalFormatting>
  <conditionalFormatting sqref="I1819:I1826 H1827:I1827 E1823:E1827 D1796:M1798 C1823:D1832 N1796:N1807 E1808:G1808 I1802:M1807 C1802:C1808 O1796:O1798 Q1796:Q1798 O1800 Q1800:Q1809 F1823:H1826 C1810 N1821:Q1823 N1825:Q1825 D1818:E1820 H1818:H1820 C1818:C1821 Q1818:Q1819 F1818:G1821 A1795:A1796 G1827:G1831 O1802:O1807 N1820 J1819:K1819 L1808 O1819:O1820 H1802:H1808 B1818:B1832 P1796:P1808 E1810:P1810 F1827:F1832 B1796:C1799 B1802:B1809">
    <cfRule type="cellIs" operator="equal" priority="1188" dxfId="5751">
      <formula>0</formula>
    </cfRule>
  </conditionalFormatting>
  <conditionalFormatting sqref="Q3457">
    <cfRule type="cellIs" operator="equal" priority="257" dxfId="5752">
      <formula>"Passed With G"</formula>
    </cfRule>
    <cfRule type="cellIs" operator="equal" priority="258" dxfId="5753">
      <formula>"Passed"</formula>
    </cfRule>
    <cfRule type="cellIs" operator="equal" priority="256" dxfId="5754">
      <formula>"Supplementary"</formula>
    </cfRule>
    <cfRule type="cellIs" operator="equal" priority="255" dxfId="5755">
      <formula>"FAILED"</formula>
    </cfRule>
  </conditionalFormatting>
  <conditionalFormatting sqref="O1819">
    <cfRule type="cellIs" operator="equal" priority="1134" dxfId="5756">
      <formula>0</formula>
    </cfRule>
  </conditionalFormatting>
  <conditionalFormatting sqref="F2990:H2990 F2978:H2978 I2990:I2996 C2990:C2991 D2997:D3002 P2970:P2971 Q2978:Q2979 D2967:D2968 B2967 C2972:C2978 L2978 C2993:C3002 C2980 C2988 F2980:P2980 P2978 F2997:F3002 G2997:G3001">
    <cfRule type="containsText" text="f'k{kk foHkkx jktLFkku" operator="containsText" priority="526" stopIfTrue="1" dxfId="5757">
      <formula>NOT(ISERROR(SEARCH("f'k{kk foHkkx jktLFkku",B2967)))</formula>
    </cfRule>
    <cfRule type="containsText" text="iw.kkZad" operator="containsText" priority="527" stopIfTrue="1" dxfId="5758">
      <formula>NOT(ISERROR(SEARCH("iw.kkZad",B2967)))</formula>
    </cfRule>
    <cfRule type="containsText" text="dsoy jktdh; fo|ky;ksa esa iz;ksx gsrq fu%'kqYd" operator="containsText" priority="523" stopIfTrue="1" dxfId="5759">
      <formula>NOT(ISERROR(SEARCH("dsoy jktdh; fo|ky;ksa esa iz;ksx gsrq fu%'kqYd",B2967)))</formula>
    </cfRule>
  </conditionalFormatting>
  <conditionalFormatting sqref="O2326:P2326">
    <cfRule type="cellIs" operator="equal" priority="894" dxfId="5760">
      <formula>"Failed"</formula>
    </cfRule>
    <cfRule type="cellIs" operator="equal" priority="867" dxfId="5761">
      <formula>"Failed"</formula>
    </cfRule>
    <cfRule type="cellIs" operator="equal" priority="865" dxfId="5762">
      <formula>"Failed"</formula>
    </cfRule>
  </conditionalFormatting>
  <conditionalFormatting sqref="F1594:G1596 D1593:D1598">
    <cfRule type="cellIs" operator="equal" priority="1317" stopIfTrue="1" dxfId="5763">
      <formula>200</formula>
    </cfRule>
    <cfRule type="cellIs" operator="equal" priority="1316" stopIfTrue="1" dxfId="5764">
      <formula>1800</formula>
    </cfRule>
  </conditionalFormatting>
  <conditionalFormatting sqref="Q805">
    <cfRule type="cellIs" operator="equal" priority="1756" dxfId="5765">
      <formula>"Supplementary"</formula>
    </cfRule>
    <cfRule type="cellIs" operator="equal" priority="1758" dxfId="5766">
      <formula>"Passed"</formula>
    </cfRule>
    <cfRule type="cellIs" operator="equal" priority="1757" dxfId="5767">
      <formula>"Passed With G"</formula>
    </cfRule>
    <cfRule type="cellIs" operator="equal" priority="1755" dxfId="5768">
      <formula>"FAILED"</formula>
    </cfRule>
  </conditionalFormatting>
  <conditionalFormatting sqref="Q2404">
    <cfRule type="cellIs" operator="equal" priority="852" dxfId="5769">
      <formula>"Passed"</formula>
    </cfRule>
    <cfRule type="cellIs" operator="equal" priority="850" dxfId="5770">
      <formula>"Supplementary"</formula>
    </cfRule>
    <cfRule type="cellIs" operator="equal" priority="849" dxfId="5771">
      <formula>"FAILED"</formula>
    </cfRule>
    <cfRule type="cellIs" operator="equal" priority="851" dxfId="5772">
      <formula>"Passed With G"</formula>
    </cfRule>
  </conditionalFormatting>
  <conditionalFormatting sqref="O3652">
    <cfRule type="cellIs" operator="equal" priority="136" dxfId="5773">
      <formula>0</formula>
    </cfRule>
    <cfRule type="cellIs" operator="equal" priority="134" dxfId="5774">
      <formula>0</formula>
    </cfRule>
    <cfRule type="cellIs" operator="equal" priority="138" dxfId="5775">
      <formula>0</formula>
    </cfRule>
  </conditionalFormatting>
  <conditionalFormatting sqref="C409:Q413">
    <cfRule type="expression" priority="1966" dxfId="5776">
      <formula>$C409=0</formula>
    </cfRule>
  </conditionalFormatting>
  <conditionalFormatting sqref="O1741">
    <cfRule type="cellIs" operator="equal" priority="1196" dxfId="5777">
      <formula>0</formula>
    </cfRule>
    <cfRule type="cellIs" operator="equal" priority="1198" dxfId="5778">
      <formula>0</formula>
    </cfRule>
  </conditionalFormatting>
  <conditionalFormatting sqref="O181:P181">
    <cfRule type="cellIs" operator="equal" priority="2100" dxfId="5779">
      <formula>"Failed"</formula>
    </cfRule>
    <cfRule type="cellIs" operator="equal" priority="2057" dxfId="5780">
      <formula>"Failed"</formula>
    </cfRule>
  </conditionalFormatting>
  <conditionalFormatting sqref="C2174:I2177">
    <cfRule type="expression" priority="977" dxfId="5781">
      <formula>$C2174=0</formula>
    </cfRule>
  </conditionalFormatting>
  <conditionalFormatting sqref="F3622:G3624 D3621:D3626">
    <cfRule type="cellIs" operator="equal" priority="176" stopIfTrue="1" dxfId="5782">
      <formula>1800</formula>
    </cfRule>
    <cfRule type="cellIs" operator="equal" priority="177" stopIfTrue="1" dxfId="5783">
      <formula>200</formula>
    </cfRule>
  </conditionalFormatting>
  <conditionalFormatting sqref="I376:I383 H384:I384 E380:E384 D353:M355 C380:D389 N353:N364 E365:G365 I359:M364 C359:C365 O353:O355 Q353:Q355 O357 Q357:Q366 F380:H383 C367 N378:Q380 N382:Q382 D375:E377 H375:H377 C375:C378 Q375:Q376 F375:G378 A352:A353 G384:G388 O359:O364 N377 J376:K376 L365 O376:O377 H359:H365 B375:B389 P353:P365 E367:P367 F384:F389 B353:C356 B359:B366">
    <cfRule type="cellIs" operator="equal" priority="2013" dxfId="5784">
      <formula>0</formula>
    </cfRule>
  </conditionalFormatting>
  <conditionalFormatting sqref="Q2872">
    <cfRule type="cellIs" operator="equal" priority="585" dxfId="5785">
      <formula>"FAILED"</formula>
    </cfRule>
    <cfRule type="cellIs" operator="equal" priority="586" dxfId="5786">
      <formula>"Supplementary"</formula>
    </cfRule>
    <cfRule type="cellIs" operator="equal" priority="588" dxfId="5787">
      <formula>"Passed"</formula>
    </cfRule>
    <cfRule type="cellIs" operator="equal" priority="587" dxfId="5788">
      <formula>"Passed With G"</formula>
    </cfRule>
  </conditionalFormatting>
  <conditionalFormatting sqref="O3886:P3886">
    <cfRule type="cellIs" operator="equal" priority="21" dxfId="5789">
      <formula>"Failed"</formula>
    </cfRule>
    <cfRule type="cellIs" operator="equal" priority="3" dxfId="5790">
      <formula>"Failed"</formula>
    </cfRule>
    <cfRule type="cellIs" operator="equal" priority="5" dxfId="5791">
      <formula>"Failed"</formula>
    </cfRule>
    <cfRule type="cellIs" operator="equal" priority="1" dxfId="5792">
      <formula>"Failed"</formula>
    </cfRule>
  </conditionalFormatting>
  <conditionalFormatting sqref="I3067:I3074 H3075:I3075 E3071:E3075 D3044:M3046 C3071:D3080 N3044:N3055 E3056:G3056 I3050:M3055 C3050:C3056 O3044:O3046 Q3044:Q3046 O3048 Q3048:Q3057 F3071:H3074 C3058 N3069:Q3071 N3073:Q3073 D3066:E3068 H3066:H3068 C3066:C3069 Q3066:Q3067 F3066:G3069 A3043:A3044 G3075:G3079 O3050:O3055 N3068 J3067:K3067 L3056 O3067:O3068 H3050:H3056 B3066:B3080 P3044:P3056 E3058:P3058 F3075:F3080 B3044:C3047 B3050:B3057">
    <cfRule type="cellIs" operator="equal" priority="495" dxfId="5793">
      <formula>0</formula>
    </cfRule>
  </conditionalFormatting>
  <conditionalFormatting sqref="O3145">
    <cfRule type="cellIs" operator="equal" priority="406" dxfId="5794">
      <formula>0</formula>
    </cfRule>
    <cfRule type="cellIs" operator="equal" priority="404" dxfId="5795">
      <formula>0</formula>
    </cfRule>
  </conditionalFormatting>
  <conditionalFormatting sqref="C1160:I1163">
    <cfRule type="expression" priority="1553" dxfId="5796">
      <formula>$C1160=0</formula>
    </cfRule>
  </conditionalFormatting>
  <conditionalFormatting sqref="O1429">
    <cfRule type="cellIs" operator="equal" priority="1388" dxfId="5797">
      <formula>0</formula>
    </cfRule>
    <cfRule type="cellIs" operator="equal" priority="1390" dxfId="5798">
      <formula>0</formula>
    </cfRule>
    <cfRule type="cellIs" operator="equal" priority="1392" dxfId="5799">
      <formula>0</formula>
    </cfRule>
  </conditionalFormatting>
  <conditionalFormatting sqref="F2483:H2483 F2471:H2471 I2483:I2489 C2483:C2484 D2490:D2495 P2463:P2464 Q2471:Q2472 D2460:D2461 B2460 C2465:C2471 L2471 C2486:C2495 C2473 C2481 F2473:P2473 P2471 F2490:F2495 G2490:G2494">
    <cfRule type="containsText" text="dsoy jktdh; fo|ky;ksa esa iz;ksx gsrq fu%'kqYd" operator="containsText" priority="820" stopIfTrue="1" dxfId="5800">
      <formula>NOT(ISERROR(SEARCH("dsoy jktdh; fo|ky;ksa esa iz;ksx gsrq fu%'kqYd",B2460)))</formula>
    </cfRule>
    <cfRule type="containsText" text="f'k{kk foHkkx jktLFkku" operator="containsText" priority="823" stopIfTrue="1" dxfId="5801">
      <formula>NOT(ISERROR(SEARCH("f'k{kk foHkkx jktLFkku",B2460)))</formula>
    </cfRule>
    <cfRule type="containsText" text="iw.kkZad" operator="containsText" priority="824" stopIfTrue="1" dxfId="5802">
      <formula>NOT(ISERROR(SEARCH("iw.kkZad",B2460)))</formula>
    </cfRule>
  </conditionalFormatting>
  <conditionalFormatting sqref="Q3535">
    <cfRule type="cellIs" operator="equal" priority="223" dxfId="5803">
      <formula>"Supplementary"</formula>
    </cfRule>
    <cfRule type="cellIs" operator="equal" priority="225" dxfId="5804">
      <formula>"Passed"</formula>
    </cfRule>
    <cfRule type="cellIs" operator="equal" priority="222" dxfId="5805">
      <formula>"FAILED"</formula>
    </cfRule>
    <cfRule type="cellIs" operator="equal" priority="224" dxfId="5806">
      <formula>"Passed With G"</formula>
    </cfRule>
  </conditionalFormatting>
  <conditionalFormatting sqref="Q1468">
    <cfRule type="cellIs" operator="equal" priority="1378" dxfId="5807">
      <formula>"Supplementary"</formula>
    </cfRule>
    <cfRule type="cellIs" operator="equal" priority="1380" dxfId="5808">
      <formula>"Passed"</formula>
    </cfRule>
    <cfRule type="cellIs" operator="equal" priority="1377" dxfId="5809">
      <formula>"FAILED"</formula>
    </cfRule>
    <cfRule type="cellIs" operator="equal" priority="1379" dxfId="5810">
      <formula>"Passed With G"</formula>
    </cfRule>
  </conditionalFormatting>
  <conditionalFormatting sqref="O3652:P3652">
    <cfRule type="cellIs" operator="equal" priority="153" dxfId="5811">
      <formula>"Failed"</formula>
    </cfRule>
    <cfRule type="cellIs" operator="equal" priority="135" dxfId="5812">
      <formula>"Failed"</formula>
    </cfRule>
    <cfRule type="cellIs" operator="equal" priority="133" dxfId="5813">
      <formula>"Failed"</formula>
    </cfRule>
    <cfRule type="cellIs" operator="equal" priority="137" dxfId="5814">
      <formula>"Failed"</formula>
    </cfRule>
  </conditionalFormatting>
  <conditionalFormatting sqref="C3373:Q3377">
    <cfRule type="expression" priority="298" dxfId="5815">
      <formula>$C3373=0</formula>
    </cfRule>
  </conditionalFormatting>
  <conditionalFormatting sqref="O2482:P2482">
    <cfRule type="cellIs" operator="equal" priority="813" dxfId="5816">
      <formula>"Failed"</formula>
    </cfRule>
    <cfRule type="cellIs" operator="equal" priority="797" dxfId="5817">
      <formula>"Failed"</formula>
    </cfRule>
    <cfRule type="cellIs" operator="equal" priority="795" dxfId="5818">
      <formula>"Failed"</formula>
    </cfRule>
    <cfRule type="cellIs" operator="equal" priority="793" dxfId="5819">
      <formula>"Failed"</formula>
    </cfRule>
  </conditionalFormatting>
  <conditionalFormatting sqref="F2062:G2064 D2061:D2066">
    <cfRule type="cellIs" operator="equal" priority="1052" stopIfTrue="1" dxfId="5820">
      <formula>1800</formula>
    </cfRule>
    <cfRule type="cellIs" operator="equal" priority="1053" stopIfTrue="1" dxfId="5821">
      <formula>200</formula>
    </cfRule>
  </conditionalFormatting>
  <conditionalFormatting sqref="C2008:Q2012">
    <cfRule type="expression" priority="1075" dxfId="5822">
      <formula>$C2008=0</formula>
    </cfRule>
  </conditionalFormatting>
  <conditionalFormatting sqref="F1672:G1674 D1671:D1676">
    <cfRule type="cellIs" operator="equal" priority="1284" stopIfTrue="1" dxfId="5823">
      <formula>200</formula>
    </cfRule>
    <cfRule type="cellIs" operator="equal" priority="1283" stopIfTrue="1" dxfId="5824">
      <formula>1800</formula>
    </cfRule>
  </conditionalFormatting>
  <conditionalFormatting sqref="C2486:I2489">
    <cfRule type="expression" priority="812" dxfId="5825">
      <formula>$C2486=0</formula>
    </cfRule>
  </conditionalFormatting>
  <conditionalFormatting sqref="I610:I617 H618:I618 E614:E618 D587:M589 C614:D623 N587:N598 E599:G599 I593:M598 C593:C599 O587:O589 Q587:Q589 O591 Q591:Q600 F614:H617 C601 N612:Q614 N616:Q616 D609:E611 H609:H611 C609:C612 Q609:Q610 F609:G612 A586:A587 G618:G622 O593:O598 N611 J610:K610 L599 O610:O611 H593:H599 B609:B623 P587:P599 E601:P601 F618:F623 B587:C590 B593:B600">
    <cfRule type="cellIs" operator="equal" priority="1881" dxfId="5826">
      <formula>0</formula>
    </cfRule>
  </conditionalFormatting>
  <conditionalFormatting sqref="C2525:I2528">
    <cfRule type="expression" priority="779" dxfId="5827">
      <formula>$C2525=0</formula>
    </cfRule>
  </conditionalFormatting>
  <conditionalFormatting sqref="O922:P922">
    <cfRule type="cellIs" operator="equal" priority="1686" dxfId="5828">
      <formula>"Failed"</formula>
    </cfRule>
    <cfRule type="cellIs" operator="equal" priority="1659" dxfId="5829">
      <formula>"Failed"</formula>
    </cfRule>
    <cfRule type="cellIs" operator="equal" priority="1657" dxfId="5830">
      <formula>"Failed"</formula>
    </cfRule>
  </conditionalFormatting>
  <conditionalFormatting sqref="I649:I656 H657:I657 E653:E657 D626:M628 C653:D662 N626:N637 E638:G638 I632:M637 C632:C638 O626:O628 Q626:Q628 O630 Q630:Q639 F653:H656 C640 N651:Q653 N655:Q655 D648:E650 H648:H650 C648:C651 Q648:Q649 F648:G651 A625:A626 G657:G661 O632:O637 N650 J649:K649 L638 O649:O650 H632:H638 B648:B662 P626:P638 E640:P640 F657:F662 B626:C629 B632:B639">
    <cfRule type="cellIs" operator="equal" priority="1848" dxfId="5831">
      <formula>0</formula>
    </cfRule>
  </conditionalFormatting>
  <conditionalFormatting sqref="F1001:H1001 F989:H989 I1001:I1007 C1001:C1002 D1008:D1013 P981:P982 Q989:Q990 D978:D979 B978 C983:C989 L989 C1004:C1013 C991 C999 F991:P991 P989 F1008:F1013 G1008:G1012">
    <cfRule type="containsText" text="iw.kkZad" operator="containsText" priority="1649" stopIfTrue="1" dxfId="5832">
      <formula>NOT(ISERROR(SEARCH("iw.kkZad",B978)))</formula>
    </cfRule>
    <cfRule type="containsText" text="dsoy jktdh; fo|ky;ksa esa iz;ksx gsrq fu%'kqYd" operator="containsText" priority="1645" stopIfTrue="1" dxfId="5833">
      <formula>NOT(ISERROR(SEARCH("dsoy jktdh; fo|ky;ksa esa iz;ksx gsrq fu%'kqYd",B978)))</formula>
    </cfRule>
    <cfRule type="containsText" text="f'k{kk foHkkx jktLFkku" operator="containsText" priority="1648" stopIfTrue="1" dxfId="5834">
      <formula>NOT(ISERROR(SEARCH("f'k{kk foHkkx jktLFkku",B978)))</formula>
    </cfRule>
  </conditionalFormatting>
  <conditionalFormatting sqref="M2677:N2677">
    <cfRule type="cellIs" operator="equal" priority="675" dxfId="5835">
      <formula>"First"</formula>
    </cfRule>
    <cfRule type="cellIs" operator="equal" priority="673" dxfId="5836">
      <formula>"Third"</formula>
    </cfRule>
    <cfRule type="cellIs" operator="equal" priority="674" dxfId="5837">
      <formula>"Second"</formula>
    </cfRule>
  </conditionalFormatting>
  <conditionalFormatting sqref="C1813:Q1817">
    <cfRule type="expression" priority="1174" dxfId="5838">
      <formula>$C1813=0</formula>
    </cfRule>
  </conditionalFormatting>
  <conditionalFormatting sqref="O2716:P2716">
    <cfRule type="cellIs" operator="equal" priority="681" dxfId="5839">
      <formula>"Failed"</formula>
    </cfRule>
    <cfRule type="cellIs" operator="equal" priority="661" dxfId="5840">
      <formula>"Failed"</formula>
    </cfRule>
    <cfRule type="cellIs" operator="equal" priority="663" dxfId="5841">
      <formula>"Failed"</formula>
    </cfRule>
    <cfRule type="cellIs" operator="equal" priority="665" dxfId="5842">
      <formula>"Failed"</formula>
    </cfRule>
  </conditionalFormatting>
  <conditionalFormatting sqref="Q3847">
    <cfRule type="cellIs" operator="equal" priority="39" dxfId="5843">
      <formula>"FAILED"</formula>
    </cfRule>
    <cfRule type="cellIs" operator="equal" priority="42" dxfId="5844">
      <formula>"Passed"</formula>
    </cfRule>
    <cfRule type="cellIs" operator="equal" priority="40" dxfId="5845">
      <formula>"Supplementary"</formula>
    </cfRule>
    <cfRule type="cellIs" operator="equal" priority="41" dxfId="5846">
      <formula>"Passed With G"</formula>
    </cfRule>
  </conditionalFormatting>
  <conditionalFormatting sqref="O3262">
    <cfRule type="cellIs" operator="equal" priority="340" dxfId="5847">
      <formula>0</formula>
    </cfRule>
    <cfRule type="cellIs" operator="equal" priority="338" dxfId="5848">
      <formula>0</formula>
    </cfRule>
  </conditionalFormatting>
  <conditionalFormatting sqref="Q3769">
    <cfRule type="cellIs" operator="equal" priority="91" dxfId="5849">
      <formula>"Supplementary"</formula>
    </cfRule>
    <cfRule type="cellIs" operator="equal" priority="93" dxfId="5850">
      <formula>"Passed"</formula>
    </cfRule>
    <cfRule type="cellIs" operator="equal" priority="92" dxfId="5851">
      <formula>"Passed With G"</formula>
    </cfRule>
    <cfRule type="cellIs" operator="equal" priority="90" dxfId="5852">
      <formula>"FAILED"</formula>
    </cfRule>
  </conditionalFormatting>
  <conditionalFormatting sqref="C731:I734">
    <cfRule type="expression" priority="1802" dxfId="5853">
      <formula>$C731=0</formula>
    </cfRule>
  </conditionalFormatting>
  <conditionalFormatting sqref="O3184">
    <cfRule type="cellIs" operator="equal" priority="400" dxfId="5854">
      <formula>0</formula>
    </cfRule>
    <cfRule type="cellIs" operator="equal" priority="402" dxfId="5855">
      <formula>0</formula>
    </cfRule>
    <cfRule type="cellIs" operator="equal" priority="398" dxfId="5856">
      <formula>0</formula>
    </cfRule>
  </conditionalFormatting>
  <conditionalFormatting sqref="Q3340">
    <cfRule type="cellIs" operator="equal" priority="321" dxfId="5857">
      <formula>"FAILED"</formula>
    </cfRule>
    <cfRule type="cellIs" operator="equal" priority="324" dxfId="5858">
      <formula>"Passed"</formula>
    </cfRule>
    <cfRule type="cellIs" operator="equal" priority="322" dxfId="5859">
      <formula>"Supplementary"</formula>
    </cfRule>
    <cfRule type="cellIs" operator="equal" priority="323" dxfId="5860">
      <formula>"Passed With G"</formula>
    </cfRule>
  </conditionalFormatting>
  <conditionalFormatting sqref="F3029:H3029 F3017:H3017 I3029:I3035 C3029:C3030 D3036:D3041 P3009:P3010 Q3017:Q3018 D3006:D3007 B3006 C3011:C3017 L3017 C3032:C3041 C3019 C3027 F3019:P3019 P3017 F3036:F3041 G3036:G3040">
    <cfRule type="containsText" text="iw.kkZad" operator="containsText" priority="509" stopIfTrue="1" dxfId="5861">
      <formula>NOT(ISERROR(SEARCH("iw.kkZad",B3006)))</formula>
    </cfRule>
    <cfRule type="containsText" text="f'k{kk foHkkx jktLFkku" operator="containsText" priority="508" stopIfTrue="1" dxfId="5862">
      <formula>NOT(ISERROR(SEARCH("f'k{kk foHkkx jktLFkku",B3006)))</formula>
    </cfRule>
    <cfRule type="containsText" text="dsoy jktdh; fo|ky;ksa esa iz;ksx gsrq fu%'kqYd" operator="containsText" priority="505" stopIfTrue="1" dxfId="5863">
      <formula>NOT(ISERROR(SEARCH("dsoy jktdh; fo|ky;ksa esa iz;ksx gsrq fu%'kqYd",B3006)))</formula>
    </cfRule>
  </conditionalFormatting>
  <conditionalFormatting sqref="C2759:I2762">
    <cfRule type="expression" priority="647" dxfId="5864">
      <formula>$C2759=0</formula>
    </cfRule>
  </conditionalFormatting>
  <conditionalFormatting sqref="I1078:I1085 H1086:I1086 E1082:E1086 D1055:M1057 C1082:D1091 N1055:N1066 E1067:G1067 I1061:M1066 C1061:C1067 O1055:O1057 Q1055:Q1057 O1059 Q1059:Q1068 F1082:H1085 C1069 N1080:Q1082 N1084:Q1084 D1077:E1079 H1077:H1079 C1077:C1080 Q1077:Q1078 F1077:G1080 A1054:A1055 G1086:G1090 O1061:O1066 N1079 J1078:K1078 L1067 O1078:O1079 H1061:H1067 B1077:B1091 P1055:P1067 E1069:P1069 F1086:F1091 B1055:C1058 B1061:B1068">
    <cfRule type="cellIs" operator="equal" priority="1617" dxfId="5865">
      <formula>0</formula>
    </cfRule>
  </conditionalFormatting>
  <conditionalFormatting sqref="F1204:G1206 D1203:D1208">
    <cfRule type="cellIs" operator="equal" priority="1548" stopIfTrue="1" dxfId="5866">
      <formula>200</formula>
    </cfRule>
    <cfRule type="cellIs" operator="equal" priority="1547" stopIfTrue="1" dxfId="5867">
      <formula>1800</formula>
    </cfRule>
  </conditionalFormatting>
  <conditionalFormatting sqref="O2365:P2365">
    <cfRule type="cellIs" operator="equal" priority="859" dxfId="5868">
      <formula>"Failed"</formula>
    </cfRule>
    <cfRule type="cellIs" operator="equal" priority="861" dxfId="5869">
      <formula>"Failed"</formula>
    </cfRule>
    <cfRule type="cellIs" operator="equal" priority="879" dxfId="5870">
      <formula>"Failed"</formula>
    </cfRule>
    <cfRule type="cellIs" operator="equal" priority="863" dxfId="5871">
      <formula>"Failed"</formula>
    </cfRule>
  </conditionalFormatting>
  <conditionalFormatting sqref="O1156:P1156">
    <cfRule type="cellIs" operator="equal" priority="1554" dxfId="5872">
      <formula>"Failed"</formula>
    </cfRule>
    <cfRule type="cellIs" operator="equal" priority="1527" dxfId="5873">
      <formula>"Failed"</formula>
    </cfRule>
    <cfRule type="cellIs" operator="equal" priority="1525" dxfId="5874">
      <formula>"Failed"</formula>
    </cfRule>
  </conditionalFormatting>
  <conditionalFormatting sqref="F2132:H2132 F2120:H2120 I2132:I2138 C2132:C2133 D2139:D2144 P2112:P2113 Q2120:Q2121 D2109:D2110 B2109 C2114:C2120 L2120 C2135:C2144 C2122 C2130 F2122:P2122 P2120 F2139:F2144 G2139:G2143">
    <cfRule type="containsText" text="iw.kkZad" operator="containsText" priority="1022" stopIfTrue="1" dxfId="5875">
      <formula>NOT(ISERROR(SEARCH("iw.kkZad",B2109)))</formula>
    </cfRule>
    <cfRule type="containsText" text="dsoy jktdh; fo|ky;ksa esa iz;ksx gsrq fu%'kqYd" operator="containsText" priority="1018" stopIfTrue="1" dxfId="5876">
      <formula>NOT(ISERROR(SEARCH("dsoy jktdh; fo|ky;ksa esa iz;ksx gsrq fu%'kqYd",B2109)))</formula>
    </cfRule>
    <cfRule type="containsText" text="f'k{kk foHkkx jktLFkku" operator="containsText" priority="1021" stopIfTrue="1" dxfId="5877">
      <formula>NOT(ISERROR(SEARCH("f'k{kk foHkkx jktLFkku",B2109)))</formula>
    </cfRule>
  </conditionalFormatting>
  <conditionalFormatting sqref="O2911">
    <cfRule type="cellIs" operator="equal" priority="536" dxfId="5878">
      <formula>0</formula>
    </cfRule>
    <cfRule type="cellIs" operator="equal" priority="538" dxfId="5879">
      <formula>0</formula>
    </cfRule>
  </conditionalFormatting>
  <conditionalFormatting sqref="F1937:H1937 F1925:H1925 I1937:I1943 C1937:C1938 D1944:D1949 P1917:P1918 Q1925:Q1926 D1914:D1915 B1914 C1919:C1925 L1925 C1940:C1949 C1927 C1935 F1927:P1927 P1925 F1944:F1949 G1944:G1948">
    <cfRule type="containsText" text="dsoy jktdh; fo|ky;ksa esa iz;ksx gsrq fu%'kqYd" operator="containsText" priority="1117" stopIfTrue="1" dxfId="5880">
      <formula>NOT(ISERROR(SEARCH("dsoy jktdh; fo|ky;ksa esa iz;ksx gsrq fu%'kqYd",B1914)))</formula>
    </cfRule>
    <cfRule type="containsText" text="iw.kkZad" operator="containsText" priority="1121" stopIfTrue="1" dxfId="5881">
      <formula>NOT(ISERROR(SEARCH("iw.kkZad",B1914)))</formula>
    </cfRule>
    <cfRule type="containsText" text="f'k{kk foHkkx jktLFkku" operator="containsText" priority="1120" stopIfTrue="1" dxfId="5882">
      <formula>NOT(ISERROR(SEARCH("f'k{kk foHkkx jktLFkku",B1914)))</formula>
    </cfRule>
  </conditionalFormatting>
  <conditionalFormatting sqref="F1360:G1362 D1359:D1364">
    <cfRule type="cellIs" operator="equal" priority="1449" stopIfTrue="1" dxfId="5883">
      <formula>200</formula>
    </cfRule>
    <cfRule type="cellIs" operator="equal" priority="1448" stopIfTrue="1" dxfId="5884">
      <formula>1800</formula>
    </cfRule>
  </conditionalFormatting>
  <conditionalFormatting sqref="I2443:I2450 H2451:I2451 E2447:E2451 D2420:M2422 C2447:D2456 N2420:N2431 E2432:G2432 I2426:M2431 C2426:C2432 O2420:O2422 Q2420:Q2422 O2424 Q2424:Q2433 F2447:H2450 C2434 N2445:Q2447 N2449:Q2449 D2442:E2444 H2442:H2444 C2442:C2445 Q2442:Q2443 F2442:G2445 A2419:A2420 G2451:G2455 O2426:O2431 N2444 J2443:K2443 L2432 O2443:O2444 H2426:H2432 B2442:B2456 P2420:P2432 E2434:P2434 F2451:F2456 B2420:C2423 B2426:B2433">
    <cfRule type="cellIs" operator="equal" priority="840" dxfId="5885">
      <formula>0</formula>
    </cfRule>
  </conditionalFormatting>
  <conditionalFormatting sqref="F3773:H3776">
    <cfRule type="cellIs" operator="equal" priority="88" dxfId="5886">
      <formula>"0/100"</formula>
    </cfRule>
    <cfRule type="cellIs" operator="equal" priority="89" dxfId="5887">
      <formula>"0/200"</formula>
    </cfRule>
  </conditionalFormatting>
  <conditionalFormatting sqref="F3692:H3692 F3680:H3680 I3692:I3698 C3692:C3693 D3699:D3704 P3672:P3673 Q3680:Q3681 D3669:D3670 B3669 C3674:C3680 L3680 C3695:C3704 C3682 C3690 F3682:P3682 P3680 F3699:F3704 G3699:G3703">
    <cfRule type="containsText" text="f'k{kk foHkkx jktLFkku" operator="containsText" priority="130" stopIfTrue="1" dxfId="5888">
      <formula>NOT(ISERROR(SEARCH("f'k{kk foHkkx jktLFkku",B3669)))</formula>
    </cfRule>
    <cfRule type="containsText" text="iw.kkZad" operator="containsText" priority="131" stopIfTrue="1" dxfId="5889">
      <formula>NOT(ISERROR(SEARCH("iw.kkZad",B3669)))</formula>
    </cfRule>
    <cfRule type="containsText" text="dsoy jktdh; fo|ky;ksa esa iz;ksx gsrq fu%'kqYd" operator="containsText" priority="127" stopIfTrue="1" dxfId="5890">
      <formula>NOT(ISERROR(SEARCH("dsoy jktdh; fo|ky;ksa esa iz;ksx gsrq fu%'kqYd",B3669)))</formula>
    </cfRule>
  </conditionalFormatting>
  <conditionalFormatting sqref="Q3496">
    <cfRule type="cellIs" operator="equal" priority="240" dxfId="5891">
      <formula>"Passed"</formula>
    </cfRule>
    <cfRule type="cellIs" operator="equal" priority="239" dxfId="5892">
      <formula>"Passed With G"</formula>
    </cfRule>
    <cfRule type="cellIs" operator="equal" priority="238" dxfId="5893">
      <formula>"Supplementary"</formula>
    </cfRule>
    <cfRule type="cellIs" operator="equal" priority="237" dxfId="5894">
      <formula>"FAILED"</formula>
    </cfRule>
  </conditionalFormatting>
  <conditionalFormatting sqref="C2983:Q2987">
    <cfRule type="expression" priority="514" dxfId="5895">
      <formula>$C2983=0</formula>
    </cfRule>
  </conditionalFormatting>
  <conditionalFormatting sqref="O532:P532">
    <cfRule type="cellIs" operator="equal" priority="1902" dxfId="5896">
      <formula>"Failed"</formula>
    </cfRule>
    <cfRule type="cellIs" operator="equal" priority="1859" dxfId="5897">
      <formula>"Failed"</formula>
    </cfRule>
  </conditionalFormatting>
  <conditionalFormatting sqref="F385:G387 D384:D389">
    <cfRule type="cellIs" operator="equal" priority="2009" stopIfTrue="1" dxfId="5898">
      <formula>1800</formula>
    </cfRule>
    <cfRule type="cellIs" operator="equal" priority="2010" stopIfTrue="1" dxfId="5899">
      <formula>200</formula>
    </cfRule>
  </conditionalFormatting>
  <conditionalFormatting sqref="O3847:P3847">
    <cfRule type="cellIs" operator="equal" priority="7" dxfId="5900">
      <formula>"Failed"</formula>
    </cfRule>
    <cfRule type="cellIs" operator="equal" priority="9" dxfId="5901">
      <formula>"Failed"</formula>
    </cfRule>
    <cfRule type="cellIs" operator="equal" priority="36" dxfId="5902">
      <formula>"Failed"</formula>
    </cfRule>
  </conditionalFormatting>
  <conditionalFormatting sqref="F3185:H3185 F3173:H3173 I3185:I3191 C3185:C3186 D3192:D3197 P3165:P3166 Q3173:Q3174 D3162:D3163 B3162 C3167:C3173 L3173 C3188:C3197 C3175 C3183 F3175:P3175 P3173 F3192:F3197 G3192:G3196">
    <cfRule type="containsText" text="iw.kkZad" operator="containsText" priority="428" stopIfTrue="1" dxfId="5903">
      <formula>NOT(ISERROR(SEARCH("iw.kkZad",B3162)))</formula>
    </cfRule>
    <cfRule type="containsText" text="dsoy jktdh; fo|ky;ksa esa iz;ksx gsrq fu%'kqYd" operator="containsText" priority="424" stopIfTrue="1" dxfId="5904">
      <formula>NOT(ISERROR(SEARCH("dsoy jktdh; fo|ky;ksa esa iz;ksx gsrq fu%'kqYd",B3162)))</formula>
    </cfRule>
    <cfRule type="containsText" text="f'k{kk foHkkx jktLFkku" operator="containsText" priority="427" stopIfTrue="1" dxfId="5905">
      <formula>NOT(ISERROR(SEARCH("f'k{kk foHkkx jktLFkku",B3162)))</formula>
    </cfRule>
  </conditionalFormatting>
  <conditionalFormatting sqref="F3614:H3614 F3602:H3602 I3614:I3620 C3614:C3615 D3621:D3626 P3594:P3595 Q3602:Q3603 D3591:D3592 B3591 C3596:C3602 L3602 C3617:C3626 C3604 C3612 F3604:P3604 P3602 F3621:F3626 G3621:G3625">
    <cfRule type="containsText" text="f'k{kk foHkkx jktLFkku" operator="containsText" priority="178" stopIfTrue="1" dxfId="5906">
      <formula>NOT(ISERROR(SEARCH("f'k{kk foHkkx jktLFkku",B3591)))</formula>
    </cfRule>
    <cfRule type="containsText" text="iw.kkZad" operator="containsText" priority="179" stopIfTrue="1" dxfId="5907">
      <formula>NOT(ISERROR(SEARCH("iw.kkZad",B3591)))</formula>
    </cfRule>
    <cfRule type="containsText" text="dsoy jktdh; fo|ky;ksa esa iz;ksx gsrq fu%'kqYd" operator="containsText" priority="175" stopIfTrue="1" dxfId="5908">
      <formula>NOT(ISERROR(SEARCH("dsoy jktdh; fo|ky;ksa esa iz;ksx gsrq fu%'kqYd",B3591)))</formula>
    </cfRule>
  </conditionalFormatting>
  <conditionalFormatting sqref="O2287:P2287">
    <cfRule type="cellIs" operator="equal" priority="912" dxfId="5909">
      <formula>"Failed"</formula>
    </cfRule>
    <cfRule type="cellIs" operator="equal" priority="869" dxfId="5910">
      <formula>"Failed"</formula>
    </cfRule>
  </conditionalFormatting>
  <conditionalFormatting sqref="Q1546">
    <cfRule type="cellIs" operator="equal" priority="1345" dxfId="5911">
      <formula>"Supplementary"</formula>
    </cfRule>
    <cfRule type="cellIs" operator="equal" priority="1344" dxfId="5912">
      <formula>"FAILED"</formula>
    </cfRule>
    <cfRule type="cellIs" operator="equal" priority="1346" dxfId="5913">
      <formula>"Passed With G"</formula>
    </cfRule>
    <cfRule type="cellIs" operator="equal" priority="1347" dxfId="5914">
      <formula>"Passed"</formula>
    </cfRule>
  </conditionalFormatting>
  <conditionalFormatting sqref="F73:G75 D72:D77">
    <cfRule type="cellIs" operator="equal" priority="2177" stopIfTrue="1" dxfId="5915">
      <formula>1800</formula>
    </cfRule>
    <cfRule type="cellIs" operator="equal" priority="2178" stopIfTrue="1" dxfId="5916">
      <formula>200</formula>
    </cfRule>
  </conditionalFormatting>
  <conditionalFormatting sqref="F1628:H1631">
    <cfRule type="cellIs" operator="equal" priority="1291" dxfId="5917">
      <formula>"0/100"</formula>
    </cfRule>
    <cfRule type="cellIs" operator="equal" priority="1292" dxfId="5918">
      <formula>"0/200"</formula>
    </cfRule>
  </conditionalFormatting>
  <conditionalFormatting sqref="I2326:I2333 H2334:I2334 E2330:E2334 D2303:M2305 C2330:D2339 N2303:N2314 E2315:G2315 I2309:M2314 C2309:C2315 O2303:O2305 Q2303:Q2305 O2307 Q2307:Q2316 F2330:H2333 C2317 N2328:Q2330 N2332:Q2332 D2325:E2327 H2325:H2327 C2325:C2328 Q2325:Q2326 F2325:G2328 A2302:A2303 G2334:G2338 O2309:O2314 N2327 J2326:K2326 L2315 O2326:O2327 H2309:H2315 B2325:B2339 P2303:P2315 E2317:P2317 F2334:F2339 B2303:C2306 B2309:B2316">
    <cfRule type="cellIs" operator="equal" priority="906" dxfId="5919">
      <formula>0</formula>
    </cfRule>
  </conditionalFormatting>
  <conditionalFormatting sqref="Q415">
    <cfRule type="cellIs" operator="equal" priority="1972" dxfId="5920">
      <formula>"Supplementary"</formula>
    </cfRule>
    <cfRule type="cellIs" operator="equal" priority="1971" dxfId="5921">
      <formula>"FAILED"</formula>
    </cfRule>
    <cfRule type="cellIs" operator="equal" priority="1973" dxfId="5922">
      <formula>"Passed With G"</formula>
    </cfRule>
    <cfRule type="cellIs" operator="equal" priority="1974" dxfId="5923">
      <formula>"Passed"</formula>
    </cfRule>
  </conditionalFormatting>
  <conditionalFormatting sqref="I2014:I2021 H2022:I2022 E2018:E2022 D1991:M1993 C2018:D2027 N1991:N2002 E2003:G2003 I1997:M2002 C1997:C2003 O1991:O1993 Q1991:Q1993 O1995 Q1995:Q2004 F2018:H2021 C2005 N2016:Q2018 N2020:Q2020 D2013:E2015 H2013:H2015 C2013:C2016 Q2013:Q2014 F2013:G2016 A1990:A1991 G2022:G2026 O1997:O2002 N2015 J2014:K2014 L2003 O2014:O2015 H1997:H2003 B2013:B2027 P1991:P2003 E2005:P2005 F2022:F2027 B1991:C1994 B1997:B2004">
    <cfRule type="cellIs" operator="equal" priority="1089" dxfId="5924">
      <formula>0</formula>
    </cfRule>
  </conditionalFormatting>
  <conditionalFormatting sqref="O376:P376">
    <cfRule type="cellIs" operator="equal" priority="1981" dxfId="5925">
      <formula>"Failed"</formula>
    </cfRule>
    <cfRule type="cellIs" operator="equal" priority="2001" dxfId="5926">
      <formula>"Failed"</formula>
    </cfRule>
    <cfRule type="cellIs" operator="equal" priority="1983" dxfId="5927">
      <formula>"Failed"</formula>
    </cfRule>
    <cfRule type="cellIs" operator="equal" priority="1985" dxfId="5928">
      <formula>"Failed"</formula>
    </cfRule>
  </conditionalFormatting>
  <conditionalFormatting sqref="O103:P103">
    <cfRule type="cellIs" operator="equal" priority="2148" dxfId="5929">
      <formula>"Failed"</formula>
    </cfRule>
    <cfRule type="cellIs" operator="equal" priority="2121" dxfId="5930">
      <formula>"Failed"</formula>
    </cfRule>
    <cfRule type="cellIs" operator="equal" priority="2119" dxfId="5931">
      <formula>"Failed"</formula>
    </cfRule>
  </conditionalFormatting>
  <conditionalFormatting sqref="F3266:H3269">
    <cfRule type="cellIs" operator="equal" priority="368" dxfId="5932">
      <formula>"0/200"</formula>
    </cfRule>
    <cfRule type="cellIs" operator="equal" priority="367" dxfId="5933">
      <formula>"0/100"</formula>
    </cfRule>
  </conditionalFormatting>
  <conditionalFormatting sqref="F3068:H3068 F3056:H3056 I3068:I3074 C3068:C3069 D3075:D3080 P3048:P3049 Q3056:Q3057 D3045:D3046 B3045 C3050:C3056 L3056 C3071:C3080 C3058 C3066 F3058:P3058 P3056 F3075:F3080 G3075:G3079">
    <cfRule type="containsText" text="iw.kkZad" operator="containsText" priority="494" stopIfTrue="1" dxfId="5934">
      <formula>NOT(ISERROR(SEARCH("iw.kkZad",B3045)))</formula>
    </cfRule>
    <cfRule type="containsText" text="dsoy jktdh; fo|ky;ksa esa iz;ksx gsrq fu%'kqYd" operator="containsText" priority="490" stopIfTrue="1" dxfId="5935">
      <formula>NOT(ISERROR(SEARCH("dsoy jktdh; fo|ky;ksa esa iz;ksx gsrq fu%'kqYd",B3045)))</formula>
    </cfRule>
    <cfRule type="containsText" text="f'k{kk foHkkx jktLFkku" operator="containsText" priority="493" stopIfTrue="1" dxfId="5936">
      <formula>NOT(ISERROR(SEARCH("f'k{kk foHkkx jktLFkku",B3045)))</formula>
    </cfRule>
  </conditionalFormatting>
  <conditionalFormatting sqref="Q2755">
    <cfRule type="cellIs" operator="equal" priority="652" dxfId="5937">
      <formula>"Supplementary"</formula>
    </cfRule>
    <cfRule type="cellIs" operator="equal" priority="651" dxfId="5938">
      <formula>"FAILED"</formula>
    </cfRule>
    <cfRule type="cellIs" operator="equal" priority="653" dxfId="5939">
      <formula>"Passed With G"</formula>
    </cfRule>
    <cfRule type="cellIs" operator="equal" priority="654" dxfId="5940">
      <formula>"Passed"</formula>
    </cfRule>
  </conditionalFormatting>
  <conditionalFormatting sqref="O2092">
    <cfRule type="cellIs" operator="equal" priority="1000" dxfId="5941">
      <formula>0</formula>
    </cfRule>
    <cfRule type="cellIs" operator="equal" priority="998" dxfId="5942">
      <formula>0</formula>
    </cfRule>
  </conditionalFormatting>
  <conditionalFormatting sqref="F3856:G3858 D3855:D3860">
    <cfRule type="cellIs" operator="equal" priority="44" stopIfTrue="1" dxfId="5943">
      <formula>1800</formula>
    </cfRule>
    <cfRule type="cellIs" operator="equal" priority="45" stopIfTrue="1" dxfId="5944">
      <formula>200</formula>
    </cfRule>
  </conditionalFormatting>
  <conditionalFormatting sqref="F1984:G1986 D1983:D1988">
    <cfRule type="cellIs" operator="equal" priority="1101" stopIfTrue="1" dxfId="5945">
      <formula>200</formula>
    </cfRule>
    <cfRule type="cellIs" operator="equal" priority="1100" stopIfTrue="1" dxfId="5946">
      <formula>1800</formula>
    </cfRule>
  </conditionalFormatting>
  <conditionalFormatting sqref="F1511:H1514">
    <cfRule type="cellIs" operator="equal" priority="1358" dxfId="5947">
      <formula>"0/200"</formula>
    </cfRule>
    <cfRule type="cellIs" operator="equal" priority="1357" dxfId="5948">
      <formula>"0/100"</formula>
    </cfRule>
  </conditionalFormatting>
  <conditionalFormatting sqref="O1858:P1858">
    <cfRule type="cellIs" operator="equal" priority="1158" dxfId="5949">
      <formula>"Failed"</formula>
    </cfRule>
    <cfRule type="cellIs" operator="equal" priority="1131" dxfId="5950">
      <formula>"Failed"</formula>
    </cfRule>
    <cfRule type="cellIs" operator="equal" priority="1129" dxfId="5951">
      <formula>"Failed"</formula>
    </cfRule>
  </conditionalFormatting>
  <conditionalFormatting sqref="F2218:G2220 D2217:D2222">
    <cfRule type="cellIs" operator="equal" priority="968" stopIfTrue="1" dxfId="5952">
      <formula>1800</formula>
    </cfRule>
    <cfRule type="cellIs" operator="equal" priority="969" stopIfTrue="1" dxfId="5953">
      <formula>200</formula>
    </cfRule>
  </conditionalFormatting>
  <conditionalFormatting sqref="F1433:H1436">
    <cfRule type="cellIs" operator="equal" priority="1408" dxfId="5954">
      <formula>"0/100"</formula>
    </cfRule>
    <cfRule type="cellIs" operator="equal" priority="1409" dxfId="5955">
      <formula>"0/200"</formula>
    </cfRule>
  </conditionalFormatting>
  <conditionalFormatting sqref="O1390">
    <cfRule type="cellIs" operator="equal" priority="1396" dxfId="5956">
      <formula>0</formula>
    </cfRule>
    <cfRule type="cellIs" operator="equal" priority="1394" dxfId="5957">
      <formula>0</formula>
    </cfRule>
  </conditionalFormatting>
  <conditionalFormatting sqref="Q2716">
    <cfRule type="cellIs" operator="equal" priority="687" dxfId="5958">
      <formula>"Passed"</formula>
    </cfRule>
    <cfRule type="cellIs" operator="equal" priority="686" dxfId="5959">
      <formula>"Passed With G"</formula>
    </cfRule>
    <cfRule type="cellIs" operator="equal" priority="685" dxfId="5960">
      <formula>"Supplementary"</formula>
    </cfRule>
    <cfRule type="cellIs" operator="equal" priority="684" dxfId="5961">
      <formula>"FAILED"</formula>
    </cfRule>
  </conditionalFormatting>
  <conditionalFormatting sqref="C1228:Q1232">
    <cfRule type="expression" priority="1504" dxfId="5962">
      <formula>$C1228=0</formula>
    </cfRule>
  </conditionalFormatting>
  <conditionalFormatting sqref="F2642:H2645">
    <cfRule type="cellIs" operator="equal" priority="715" dxfId="5963">
      <formula>"0/100"</formula>
    </cfRule>
    <cfRule type="cellIs" operator="equal" priority="716" dxfId="5964">
      <formula>"0/200"</formula>
    </cfRule>
  </conditionalFormatting>
  <conditionalFormatting sqref="O3067:P3067">
    <cfRule type="cellIs" operator="equal" priority="465" dxfId="5965">
      <formula>"Failed"</formula>
    </cfRule>
    <cfRule type="cellIs" operator="equal" priority="467" dxfId="5966">
      <formula>"Failed"</formula>
    </cfRule>
    <cfRule type="cellIs" operator="equal" priority="483" dxfId="5967">
      <formula>"Failed"</formula>
    </cfRule>
    <cfRule type="cellIs" operator="equal" priority="463" dxfId="5968">
      <formula>"Failed"</formula>
    </cfRule>
  </conditionalFormatting>
  <conditionalFormatting sqref="F3071:H3074">
    <cfRule type="cellIs" operator="equal" priority="485" dxfId="5969">
      <formula>"0/200"</formula>
    </cfRule>
    <cfRule type="cellIs" operator="equal" priority="484" dxfId="5970">
      <formula>"0/100"</formula>
    </cfRule>
  </conditionalFormatting>
  <conditionalFormatting sqref="Q2326">
    <cfRule type="cellIs" operator="equal" priority="898" dxfId="5971">
      <formula>"Supplementary"</formula>
    </cfRule>
    <cfRule type="cellIs" operator="equal" priority="897" dxfId="5972">
      <formula>"FAILED"</formula>
    </cfRule>
    <cfRule type="cellIs" operator="equal" priority="899" dxfId="5973">
      <formula>"Passed With G"</formula>
    </cfRule>
    <cfRule type="cellIs" operator="equal" priority="900" dxfId="5974">
      <formula>"Passed"</formula>
    </cfRule>
  </conditionalFormatting>
  <conditionalFormatting sqref="Q1351">
    <cfRule type="cellIs" operator="equal" priority="1445" dxfId="5975">
      <formula>"Passed With G"</formula>
    </cfRule>
    <cfRule type="cellIs" operator="equal" priority="1444" dxfId="5976">
      <formula>"Supplementary"</formula>
    </cfRule>
    <cfRule type="cellIs" operator="equal" priority="1443" dxfId="5977">
      <formula>"FAILED"</formula>
    </cfRule>
    <cfRule type="cellIs" operator="equal" priority="1446" dxfId="5978">
      <formula>"Passed"</formula>
    </cfRule>
  </conditionalFormatting>
  <conditionalFormatting sqref="F1157:H1157 F1145:H1145 I1157:I1163 C1157:C1158 D1164:D1169 P1137:P1138 Q1145:Q1146 D1134:D1135 B1134 C1139:C1145 L1145 C1160:C1169 C1147 C1155 F1147:P1147 P1145 F1164:F1169 G1164:G1168">
    <cfRule type="containsText" text="iw.kkZad" operator="containsText" priority="1565" stopIfTrue="1" dxfId="5979">
      <formula>NOT(ISERROR(SEARCH("iw.kkZad",B1134)))</formula>
    </cfRule>
    <cfRule type="containsText" text="dsoy jktdh; fo|ky;ksa esa iz;ksx gsrq fu%'kqYd" operator="containsText" priority="1561" stopIfTrue="1" dxfId="5980">
      <formula>NOT(ISERROR(SEARCH("dsoy jktdh; fo|ky;ksa esa iz;ksx gsrq fu%'kqYd",B1134)))</formula>
    </cfRule>
    <cfRule type="containsText" text="f'k{kk foHkkx jktLFkku" operator="containsText" priority="1564" stopIfTrue="1" dxfId="5981">
      <formula>NOT(ISERROR(SEARCH("f'k{kk foHkkx jktLFkku",B1134)))</formula>
    </cfRule>
  </conditionalFormatting>
  <conditionalFormatting sqref="F2257:G2259 D2256:D2261">
    <cfRule type="cellIs" operator="equal" priority="953" stopIfTrue="1" dxfId="5982">
      <formula>1800</formula>
    </cfRule>
    <cfRule type="cellIs" operator="equal" priority="954" stopIfTrue="1" dxfId="5983">
      <formula>200</formula>
    </cfRule>
  </conditionalFormatting>
  <conditionalFormatting sqref="I1468:I1475 H1476:I1476 E1472:E1476 D1445:M1447 C1472:D1481 N1445:N1456 E1457:G1457 I1451:M1456 C1451:C1457 O1445:O1447 Q1445:Q1447 O1449 Q1449:Q1458 F1472:H1475 C1459 N1470:Q1472 N1474:Q1474 D1467:E1469 H1467:H1469 C1467:C1470 Q1467:Q1468 F1467:G1470 A1444:A1445 G1476:G1480 O1451:O1456 N1469 J1468:K1468 L1457 O1468:O1469 H1451:H1457 B1467:B1481 P1445:P1457 E1459:P1459 F1476:F1481 B1445:C1448 B1451:B1458">
    <cfRule type="cellIs" operator="equal" priority="1386" dxfId="5984">
      <formula>0</formula>
    </cfRule>
  </conditionalFormatting>
  <conditionalFormatting sqref="O3730">
    <cfRule type="cellIs" operator="equal" priority="76" dxfId="5985">
      <formula>0</formula>
    </cfRule>
    <cfRule type="cellIs" operator="equal" priority="74" dxfId="5986">
      <formula>0</formula>
    </cfRule>
  </conditionalFormatting>
  <conditionalFormatting sqref="C3802:Q3806">
    <cfRule type="expression" priority="52" dxfId="5987">
      <formula>$C3802=0</formula>
    </cfRule>
  </conditionalFormatting>
  <conditionalFormatting sqref="O1624">
    <cfRule type="cellIs" operator="equal" priority="1264" dxfId="5988">
      <formula>0</formula>
    </cfRule>
    <cfRule type="cellIs" operator="equal" priority="1262" dxfId="5989">
      <formula>0</formula>
    </cfRule>
  </conditionalFormatting>
  <conditionalFormatting sqref="F3037:G3039 D3036:D3041">
    <cfRule type="cellIs" operator="equal" priority="507" stopIfTrue="1" dxfId="5990">
      <formula>200</formula>
    </cfRule>
    <cfRule type="cellIs" operator="equal" priority="506" stopIfTrue="1" dxfId="5991">
      <formula>1800</formula>
    </cfRule>
  </conditionalFormatting>
  <conditionalFormatting sqref="F3188:H3191">
    <cfRule type="cellIs" operator="equal" priority="418" dxfId="5992">
      <formula>"0/100"</formula>
    </cfRule>
    <cfRule type="cellIs" operator="equal" priority="419" dxfId="5993">
      <formula>"0/200"</formula>
    </cfRule>
  </conditionalFormatting>
  <conditionalFormatting sqref="O1663:P1663">
    <cfRule type="cellIs" operator="equal" priority="1259" dxfId="5994">
      <formula>"Failed"</formula>
    </cfRule>
    <cfRule type="cellIs" operator="equal" priority="1275" dxfId="5995">
      <formula>"Failed"</formula>
    </cfRule>
    <cfRule type="cellIs" operator="equal" priority="1257" dxfId="5996">
      <formula>"Failed"</formula>
    </cfRule>
    <cfRule type="cellIs" operator="equal" priority="1255" dxfId="5997">
      <formula>"Failed"</formula>
    </cfRule>
  </conditionalFormatting>
  <conditionalFormatting sqref="F302:H305">
    <cfRule type="cellIs" operator="equal" priority="2035" dxfId="5998">
      <formula>"0/100"</formula>
    </cfRule>
    <cfRule type="cellIs" operator="equal" priority="2036" dxfId="5999">
      <formula>"0/200"</formula>
    </cfRule>
  </conditionalFormatting>
  <conditionalFormatting sqref="M1234:N1234">
    <cfRule type="cellIs" operator="equal" priority="1502" dxfId="6000">
      <formula>"Second"</formula>
    </cfRule>
    <cfRule type="cellIs" operator="equal" priority="1501" dxfId="6001">
      <formula>"Third"</formula>
    </cfRule>
    <cfRule type="cellIs" operator="equal" priority="1503" dxfId="6002">
      <formula>"First"</formula>
    </cfRule>
  </conditionalFormatting>
  <conditionalFormatting sqref="F650:H650 F638:H638 I650:I656 C650:C651 D657:D662 P630:P631 Q638:Q639 D627:D628 B627 C632:C638 L638 C653:C662 C640 C648 F640:P640 P638 F657:F662 G657:G661">
    <cfRule type="containsText" text="iw.kkZad" operator="containsText" priority="1847" stopIfTrue="1" dxfId="6003">
      <formula>NOT(ISERROR(SEARCH("iw.kkZad",B627)))</formula>
    </cfRule>
    <cfRule type="containsText" text="dsoy jktdh; fo|ky;ksa esa iz;ksx gsrq fu%'kqYd" operator="containsText" priority="1843" stopIfTrue="1" dxfId="6004">
      <formula>NOT(ISERROR(SEARCH("dsoy jktdh; fo|ky;ksa esa iz;ksx gsrq fu%'kqYd",B627)))</formula>
    </cfRule>
    <cfRule type="containsText" text="f'k{kk foHkkx jktLFkku" operator="containsText" priority="1846" stopIfTrue="1" dxfId="6005">
      <formula>NOT(ISERROR(SEARCH("f'k{kk foHkkx jktLFkku",B627)))</formula>
    </cfRule>
  </conditionalFormatting>
  <conditionalFormatting sqref="F731:H734">
    <cfRule type="cellIs" operator="equal" priority="1805" dxfId="6006">
      <formula>"0/200"</formula>
    </cfRule>
    <cfRule type="cellIs" operator="equal" priority="1804" dxfId="6007">
      <formula>"0/100"</formula>
    </cfRule>
  </conditionalFormatting>
  <conditionalFormatting sqref="F736:G738 D735:D740">
    <cfRule type="cellIs" operator="equal" priority="1812" stopIfTrue="1" dxfId="6008">
      <formula>200</formula>
    </cfRule>
    <cfRule type="cellIs" operator="equal" priority="1811" stopIfTrue="1" dxfId="6009">
      <formula>1800</formula>
    </cfRule>
  </conditionalFormatting>
  <conditionalFormatting sqref="C2837:I2840">
    <cfRule type="expression" priority="614" dxfId="6010">
      <formula>$C2837=0</formula>
    </cfRule>
  </conditionalFormatting>
  <conditionalFormatting sqref="F346:G348 D345:D350">
    <cfRule type="cellIs" operator="equal" priority="2025" stopIfTrue="1" dxfId="6011">
      <formula>200</formula>
    </cfRule>
    <cfRule type="cellIs" operator="equal" priority="2024" stopIfTrue="1" dxfId="6012">
      <formula>1800</formula>
    </cfRule>
  </conditionalFormatting>
  <conditionalFormatting sqref="F3661:G3663 D3660:D3665">
    <cfRule type="cellIs" operator="equal" priority="162" stopIfTrue="1" dxfId="6013">
      <formula>200</formula>
    </cfRule>
    <cfRule type="cellIs" operator="equal" priority="161" stopIfTrue="1" dxfId="6014">
      <formula>1800</formula>
    </cfRule>
  </conditionalFormatting>
  <conditionalFormatting sqref="M3418:N3418">
    <cfRule type="cellIs" operator="equal" priority="282" dxfId="6015">
      <formula>"First"</formula>
    </cfRule>
    <cfRule type="cellIs" operator="equal" priority="281" dxfId="6016">
      <formula>"Second"</formula>
    </cfRule>
    <cfRule type="cellIs" operator="equal" priority="280" dxfId="6017">
      <formula>"Third"</formula>
    </cfRule>
  </conditionalFormatting>
  <conditionalFormatting sqref="F1126:G1128 D1125:D1130">
    <cfRule type="cellIs" operator="equal" priority="1581" stopIfTrue="1" dxfId="6018">
      <formula>200</formula>
    </cfRule>
    <cfRule type="cellIs" operator="equal" priority="1580" stopIfTrue="1" dxfId="6019">
      <formula>1800</formula>
    </cfRule>
  </conditionalFormatting>
  <conditionalFormatting sqref="M2833:N2833">
    <cfRule type="cellIs" operator="equal" priority="610" dxfId="6020">
      <formula>"Third"</formula>
    </cfRule>
    <cfRule type="cellIs" operator="equal" priority="611" dxfId="6021">
      <formula>"Second"</formula>
    </cfRule>
    <cfRule type="cellIs" operator="equal" priority="612" dxfId="6022">
      <formula>"First"</formula>
    </cfRule>
  </conditionalFormatting>
  <conditionalFormatting sqref="O2443:P2443">
    <cfRule type="cellIs" operator="equal" priority="828" dxfId="6023">
      <formula>"Failed"</formula>
    </cfRule>
    <cfRule type="cellIs" operator="equal" priority="801" dxfId="6024">
      <formula>"Failed"</formula>
    </cfRule>
    <cfRule type="cellIs" operator="equal" priority="799" dxfId="6025">
      <formula>"Failed"</formula>
    </cfRule>
  </conditionalFormatting>
  <conditionalFormatting sqref="C2018:I2021">
    <cfRule type="expression" priority="1076" dxfId="6026">
      <formula>$C2018=0</formula>
    </cfRule>
  </conditionalFormatting>
  <conditionalFormatting sqref="M1195:N1195">
    <cfRule type="cellIs" operator="equal" priority="1536" dxfId="6027">
      <formula>"First"</formula>
    </cfRule>
    <cfRule type="cellIs" operator="equal" priority="1534" dxfId="6028">
      <formula>"Third"</formula>
    </cfRule>
    <cfRule type="cellIs" operator="equal" priority="1535" dxfId="6029">
      <formula>"Second"</formula>
    </cfRule>
  </conditionalFormatting>
  <conditionalFormatting sqref="O2872:P2872">
    <cfRule type="cellIs" operator="equal" priority="539" dxfId="6030">
      <formula>"Failed"</formula>
    </cfRule>
    <cfRule type="cellIs" operator="equal" priority="582" dxfId="6031">
      <formula>"Failed"</formula>
    </cfRule>
  </conditionalFormatting>
  <conditionalFormatting sqref="I2287:I2294 H2295:I2295 E2291:E2295 D2264:M2266 C2291:D2300 N2264:N2275 E2276:G2276 I2270:M2275 C2270:C2276 O2264:O2266 Q2264:Q2266 O2268 Q2268:Q2277 F2291:H2294 C2278 N2289:Q2291 N2293:Q2293 D2286:E2288 H2286:H2288 C2286:C2289 Q2286:Q2287 F2286:G2289 A2263:A2264 G2295:G2299 O2270:O2275 N2288 J2287:K2287 L2276 O2287:O2288 H2270:H2276 B2286:B2300 P2264:P2276 E2278:P2278 F2295:F2300 B2264:C2267 B2270:B2277">
    <cfRule type="cellIs" operator="equal" priority="924" dxfId="6032">
      <formula>0</formula>
    </cfRule>
  </conditionalFormatting>
  <conditionalFormatting sqref="F2522:H2522 F2510:H2510 I2522:I2528 C2522:C2523 D2529:D2534 P2502:P2503 Q2510:Q2511 D2499:D2500 B2499 C2504:C2510 L2510 C2525:C2534 C2512 C2520 F2512:P2512 P2510 F2529:F2534 G2529:G2533">
    <cfRule type="containsText" text="f'k{kk foHkkx jktLFkku" operator="containsText" priority="790" stopIfTrue="1" dxfId="6033">
      <formula>NOT(ISERROR(SEARCH("f'k{kk foHkkx jktLFkku",B2499)))</formula>
    </cfRule>
    <cfRule type="containsText" text="iw.kkZad" operator="containsText" priority="791" stopIfTrue="1" dxfId="6034">
      <formula>NOT(ISERROR(SEARCH("iw.kkZad",B2499)))</formula>
    </cfRule>
    <cfRule type="containsText" text="dsoy jktdh; fo|ky;ksa esa iz;ksx gsrq fu%'kqYd" operator="containsText" priority="787" stopIfTrue="1" dxfId="6035">
      <formula>NOT(ISERROR(SEARCH("dsoy jktdh; fo|ky;ksa esa iz;ksx gsrq fu%'kqYd",B2499)))</formula>
    </cfRule>
  </conditionalFormatting>
  <conditionalFormatting sqref="O2404:P2404">
    <cfRule type="cellIs" operator="equal" priority="803" dxfId="6036">
      <formula>"Failed"</formula>
    </cfRule>
    <cfRule type="cellIs" operator="equal" priority="846" dxfId="6037">
      <formula>"Failed"</formula>
    </cfRule>
  </conditionalFormatting>
  <conditionalFormatting sqref="M610:N610">
    <cfRule type="cellIs" operator="equal" priority="1866" dxfId="6038">
      <formula>"First"</formula>
    </cfRule>
    <cfRule type="cellIs" operator="equal" priority="1865" dxfId="6039">
      <formula>"Second"</formula>
    </cfRule>
    <cfRule type="cellIs" operator="equal" priority="1864" dxfId="6040">
      <formula>"Third"</formula>
    </cfRule>
  </conditionalFormatting>
  <conditionalFormatting sqref="M2287:N2287">
    <cfRule type="cellIs" operator="equal" priority="909" dxfId="6041">
      <formula>"First"</formula>
    </cfRule>
    <cfRule type="cellIs" operator="equal" priority="907" dxfId="6042">
      <formula>"Third"</formula>
    </cfRule>
    <cfRule type="cellIs" operator="equal" priority="908" dxfId="6043">
      <formula>"Second"</formula>
    </cfRule>
  </conditionalFormatting>
  <conditionalFormatting sqref="O2443">
    <cfRule type="cellIs" operator="equal" priority="802" dxfId="6044">
      <formula>0</formula>
    </cfRule>
    <cfRule type="cellIs" operator="equal" priority="800" dxfId="6045">
      <formula>0</formula>
    </cfRule>
  </conditionalFormatting>
  <conditionalFormatting sqref="C2671:Q2675">
    <cfRule type="expression" priority="694" dxfId="6046">
      <formula>$C2671=0</formula>
    </cfRule>
  </conditionalFormatting>
  <conditionalFormatting sqref="C3256:Q3260">
    <cfRule type="expression" priority="364" dxfId="6047">
      <formula>$C3256=0</formula>
    </cfRule>
  </conditionalFormatting>
  <conditionalFormatting sqref="O1897">
    <cfRule type="cellIs" operator="equal" priority="1128" dxfId="6048">
      <formula>0</formula>
    </cfRule>
    <cfRule type="cellIs" operator="equal" priority="1126" dxfId="6049">
      <formula>0</formula>
    </cfRule>
    <cfRule type="cellIs" operator="equal" priority="1124" dxfId="6050">
      <formula>0</formula>
    </cfRule>
  </conditionalFormatting>
  <conditionalFormatting sqref="O3067">
    <cfRule type="cellIs" operator="equal" priority="464" dxfId="6051">
      <formula>0</formula>
    </cfRule>
    <cfRule type="cellIs" operator="equal" priority="468" dxfId="6052">
      <formula>0</formula>
    </cfRule>
    <cfRule type="cellIs" operator="equal" priority="466" dxfId="6053">
      <formula>0</formula>
    </cfRule>
  </conditionalFormatting>
  <conditionalFormatting sqref="C809:I812">
    <cfRule type="expression" priority="1751" dxfId="6054">
      <formula>$C809=0</formula>
    </cfRule>
  </conditionalFormatting>
  <conditionalFormatting sqref="Q3886">
    <cfRule type="cellIs" operator="equal" priority="24" dxfId="6055">
      <formula>"FAILED"</formula>
    </cfRule>
    <cfRule type="cellIs" operator="equal" priority="25" dxfId="6056">
      <formula>"Supplementary"</formula>
    </cfRule>
    <cfRule type="cellIs" operator="equal" priority="26" dxfId="6057">
      <formula>"Passed With G"</formula>
    </cfRule>
    <cfRule type="cellIs" operator="equal" priority="27" dxfId="6058">
      <formula>"Passed"</formula>
    </cfRule>
  </conditionalFormatting>
  <conditionalFormatting sqref="M1078:N1078">
    <cfRule type="cellIs" operator="equal" priority="1602" dxfId="6059">
      <formula>"First"</formula>
    </cfRule>
    <cfRule type="cellIs" operator="equal" priority="1601" dxfId="6060">
      <formula>"Second"</formula>
    </cfRule>
    <cfRule type="cellIs" operator="equal" priority="1600" dxfId="6061">
      <formula>"Third"</formula>
    </cfRule>
  </conditionalFormatting>
  <conditionalFormatting sqref="M1819:N1819">
    <cfRule type="cellIs" operator="equal" priority="1173" dxfId="6062">
      <formula>"First"</formula>
    </cfRule>
    <cfRule type="cellIs" operator="equal" priority="1172" dxfId="6063">
      <formula>"Second"</formula>
    </cfRule>
    <cfRule type="cellIs" operator="equal" priority="1171" dxfId="6064">
      <formula>"Third"</formula>
    </cfRule>
  </conditionalFormatting>
  <conditionalFormatting sqref="O2794">
    <cfRule type="cellIs" operator="equal" priority="604" dxfId="6065">
      <formula>0</formula>
    </cfRule>
    <cfRule type="cellIs" operator="equal" priority="602" dxfId="6066">
      <formula>0</formula>
    </cfRule>
  </conditionalFormatting>
  <conditionalFormatting sqref="F1940:H1943">
    <cfRule type="cellIs" operator="equal" priority="1112" dxfId="6067">
      <formula>"0/200"</formula>
    </cfRule>
    <cfRule type="cellIs" operator="equal" priority="1111" dxfId="6068">
      <formula>"0/100"</formula>
    </cfRule>
  </conditionalFormatting>
  <conditionalFormatting sqref="C2369:I2372">
    <cfRule type="expression" priority="878" dxfId="6069">
      <formula>$C2369=0</formula>
    </cfRule>
  </conditionalFormatting>
  <conditionalFormatting sqref="C497:I500">
    <cfRule type="expression" priority="1934" dxfId="6070">
      <formula>$C497=0</formula>
    </cfRule>
  </conditionalFormatting>
  <conditionalFormatting sqref="Q1078">
    <cfRule type="cellIs" operator="equal" priority="1608" dxfId="6071">
      <formula>"FAILED"</formula>
    </cfRule>
    <cfRule type="cellIs" operator="equal" priority="1609" dxfId="6072">
      <formula>"Supplementary"</formula>
    </cfRule>
    <cfRule type="cellIs" operator="equal" priority="1610" dxfId="6073">
      <formula>"Passed With G"</formula>
    </cfRule>
    <cfRule type="cellIs" operator="equal" priority="1611" dxfId="6074">
      <formula>"Passed"</formula>
    </cfRule>
  </conditionalFormatting>
  <conditionalFormatting sqref="F2834:H2834 F2822:H2822 I2834:I2840 C2834:C2835 D2841:D2846 P2814:P2815 Q2822:Q2823 D2811:D2812 B2811 C2816:C2822 L2822 C2837:C2846 C2824 C2832 F2824:P2824 P2822 F2841:F2846 G2841:G2845">
    <cfRule type="containsText" text="iw.kkZad" operator="containsText" priority="626" stopIfTrue="1" dxfId="6075">
      <formula>NOT(ISERROR(SEARCH("iw.kkZad",B2811)))</formula>
    </cfRule>
    <cfRule type="containsText" text="f'k{kk foHkkx jktLFkku" operator="containsText" priority="625" stopIfTrue="1" dxfId="6076">
      <formula>NOT(ISERROR(SEARCH("f'k{kk foHkkx jktLFkku",B2811)))</formula>
    </cfRule>
    <cfRule type="containsText" text="dsoy jktdh; fo|ky;ksa esa iz;ksx gsrq fu%'kqYd" operator="containsText" priority="622" stopIfTrue="1" dxfId="6077">
      <formula>NOT(ISERROR(SEARCH("dsoy jktdh; fo|ky;ksa esa iz;ksx gsrq fu%'kqYd",B2811)))</formula>
    </cfRule>
  </conditionalFormatting>
  <conditionalFormatting sqref="M1507:N1507">
    <cfRule type="cellIs" operator="equal" priority="1335" dxfId="6078">
      <formula>"First"</formula>
    </cfRule>
    <cfRule type="cellIs" operator="equal" priority="1334" dxfId="6079">
      <formula>"Second"</formula>
    </cfRule>
    <cfRule type="cellIs" operator="equal" priority="1333" dxfId="6080">
      <formula>"Third"</formula>
    </cfRule>
  </conditionalFormatting>
  <conditionalFormatting sqref="O220:P220">
    <cfRule type="cellIs" operator="equal" priority="2055" dxfId="6081">
      <formula>"Failed"</formula>
    </cfRule>
    <cfRule type="cellIs" operator="equal" priority="2053" dxfId="6082">
      <formula>"Failed"</formula>
    </cfRule>
    <cfRule type="cellIs" operator="equal" priority="2082" dxfId="6083">
      <formula>"Failed"</formula>
    </cfRule>
  </conditionalFormatting>
  <conditionalFormatting sqref="F3419:H3419 F3407:H3407 I3419:I3425 C3419:C3420 D3426:D3431 P3399:P3400 Q3407:Q3408 D3396:D3397 B3396 C3401:C3407 L3407 C3422:C3431 C3409 C3417 F3409:P3409 P3407 F3426:F3431 G3426:G3430">
    <cfRule type="containsText" text="iw.kkZad" operator="containsText" priority="296" stopIfTrue="1" dxfId="6084">
      <formula>NOT(ISERROR(SEARCH("iw.kkZad",B3396)))</formula>
    </cfRule>
    <cfRule type="containsText" text="dsoy jktdh; fo|ky;ksa esa iz;ksx gsrq fu%'kqYd" operator="containsText" priority="292" stopIfTrue="1" dxfId="6085">
      <formula>NOT(ISERROR(SEARCH("dsoy jktdh; fo|ky;ksa esa iz;ksx gsrq fu%'kqYd",B3396)))</formula>
    </cfRule>
    <cfRule type="containsText" text="f'k{kk foHkkx jktLFkku" operator="containsText" priority="295" stopIfTrue="1" dxfId="6086">
      <formula>NOT(ISERROR(SEARCH("f'k{kk foHkkx jktLFkku",B3396)))</formula>
    </cfRule>
  </conditionalFormatting>
  <conditionalFormatting sqref="I1312:I1319 H1320:I1320 E1316:E1320 D1289:M1291 C1316:D1325 N1289:N1300 E1301:G1301 I1295:M1300 C1295:C1301 O1289:O1291 Q1289:Q1291 O1293 Q1293:Q1302 F1316:H1319 C1303 N1314:Q1316 N1318:Q1318 D1311:E1313 H1311:H1313 C1311:C1314 Q1311:Q1312 F1311:G1314 A1288:A1289 G1320:G1324 O1295:O1300 N1313 J1312:K1312 L1301 O1312:O1313 H1295:H1301 B1311:B1325 P1289:P1301 E1303:P1303 F1320:F1325 B1289:C1292 B1295:B1302">
    <cfRule type="cellIs" operator="equal" priority="1485" dxfId="6087">
      <formula>0</formula>
    </cfRule>
  </conditionalFormatting>
  <conditionalFormatting sqref="O376">
    <cfRule type="cellIs" operator="equal" priority="1982" dxfId="6088">
      <formula>0</formula>
    </cfRule>
    <cfRule type="cellIs" operator="equal" priority="1986" dxfId="6089">
      <formula>0</formula>
    </cfRule>
    <cfRule type="cellIs" operator="equal" priority="1984" dxfId="6090">
      <formula>0</formula>
    </cfRule>
  </conditionalFormatting>
  <conditionalFormatting sqref="F3575:H3575 F3563:H3563 I3575:I3581 C3575:C3576 D3582:D3587 P3555:P3556 Q3563:Q3564 D3552:D3553 B3552 C3557:C3563 L3563 C3578:C3587 C3565 C3573 F3565:P3565 P3563 F3582:F3587 G3582:G3586">
    <cfRule type="containsText" text="iw.kkZad" operator="containsText" priority="197" stopIfTrue="1" dxfId="6091">
      <formula>NOT(ISERROR(SEARCH("iw.kkZad",B3552)))</formula>
    </cfRule>
    <cfRule type="containsText" text="f'k{kk foHkkx jktLFkku" operator="containsText" priority="196" stopIfTrue="1" dxfId="6092">
      <formula>NOT(ISERROR(SEARCH("f'k{kk foHkkx jktLFkku",B3552)))</formula>
    </cfRule>
    <cfRule type="containsText" text="dsoy jktdh; fo|ky;ksa esa iz;ksx gsrq fu%'kqYd" operator="containsText" priority="193" stopIfTrue="1" dxfId="6093">
      <formula>NOT(ISERROR(SEARCH("dsoy jktdh; fo|ky;ksa esa iz;ksx gsrq fu%'kqYd",B3552)))</formula>
    </cfRule>
  </conditionalFormatting>
  <conditionalFormatting sqref="F1664:H1664 F1652:H1652 I1664:I1670 C1664:C1665 D1671:D1676 P1644:P1645 Q1652:Q1653 D1641:D1642 B1641 C1646:C1652 L1652 C1667:C1676 C1654 C1662 F1654:P1654 P1652 F1671:F1676 G1671:G1675">
    <cfRule type="containsText" text="iw.kkZad" operator="containsText" priority="1286" stopIfTrue="1" dxfId="6094">
      <formula>NOT(ISERROR(SEARCH("iw.kkZad",B1641)))</formula>
    </cfRule>
    <cfRule type="containsText" text="f'k{kk foHkkx jktLFkku" operator="containsText" priority="1285" stopIfTrue="1" dxfId="6095">
      <formula>NOT(ISERROR(SEARCH("f'k{kk foHkkx jktLFkku",B1641)))</formula>
    </cfRule>
    <cfRule type="containsText" text="dsoy jktdh; fo|ky;ksa esa iz;ksx gsrq fu%'kqYd" operator="containsText" priority="1282" stopIfTrue="1" dxfId="6096">
      <formula>NOT(ISERROR(SEARCH("dsoy jktdh; fo|ky;ksa esa iz;ksx gsrq fu%'kqYd",B1641)))</formula>
    </cfRule>
  </conditionalFormatting>
  <conditionalFormatting sqref="I2404:I2411 H2412:I2412 E2408:E2412 D2381:M2383 C2408:D2417 N2381:N2392 E2393:G2393 I2387:M2392 C2387:C2393 O2381:O2383 Q2381:Q2383 O2385 Q2385:Q2394 F2408:H2411 C2395 N2406:Q2408 N2410:Q2410 D2403:E2405 H2403:H2405 C2403:C2406 Q2403:Q2404 F2403:G2406 A2380:A2381 G2412:G2416 O2387:O2392 N2405 J2404:K2404 L2393 O2404:O2405 H2387:H2393 B2403:B2417 P2381:P2393 E2395:P2395 F2412:F2417 B2381:C2384 B2387:B2394">
    <cfRule type="cellIs" operator="equal" priority="858" dxfId="6097">
      <formula>0</formula>
    </cfRule>
  </conditionalFormatting>
  <conditionalFormatting sqref="F3817:G3819 D3816:D3821">
    <cfRule type="cellIs" operator="equal" priority="62" stopIfTrue="1" dxfId="6098">
      <formula>1800</formula>
    </cfRule>
    <cfRule type="cellIs" operator="equal" priority="63" stopIfTrue="1" dxfId="6099">
      <formula>200</formula>
    </cfRule>
  </conditionalFormatting>
  <conditionalFormatting sqref="F2452:G2454 D2451:D2456">
    <cfRule type="cellIs" operator="equal" priority="837" stopIfTrue="1" dxfId="6100">
      <formula>200</formula>
    </cfRule>
    <cfRule type="cellIs" operator="equal" priority="836" stopIfTrue="1" dxfId="6101">
      <formula>1800</formula>
    </cfRule>
  </conditionalFormatting>
  <conditionalFormatting sqref="M1624:N1624">
    <cfRule type="cellIs" operator="equal" priority="1267" dxfId="6102">
      <formula>"Third"</formula>
    </cfRule>
    <cfRule type="cellIs" operator="equal" priority="1268" dxfId="6103">
      <formula>"Second"</formula>
    </cfRule>
    <cfRule type="cellIs" operator="equal" priority="1269" dxfId="6104">
      <formula>"First"</formula>
    </cfRule>
  </conditionalFormatting>
  <conditionalFormatting sqref="F580:G582 D579:D584">
    <cfRule type="cellIs" operator="equal" priority="1892" stopIfTrue="1" dxfId="6105">
      <formula>1800</formula>
    </cfRule>
    <cfRule type="cellIs" operator="equal" priority="1893" stopIfTrue="1" dxfId="6106">
      <formula>200</formula>
    </cfRule>
  </conditionalFormatting>
  <conditionalFormatting sqref="F3544:G3546 D3543:D3548">
    <cfRule type="cellIs" operator="equal" priority="228" stopIfTrue="1" dxfId="6107">
      <formula>200</formula>
    </cfRule>
    <cfRule type="cellIs" operator="equal" priority="227" stopIfTrue="1" dxfId="6108">
      <formula>1800</formula>
    </cfRule>
  </conditionalFormatting>
  <conditionalFormatting sqref="O1117:P1117">
    <cfRule type="cellIs" operator="equal" priority="1529" dxfId="6109">
      <formula>"Failed"</formula>
    </cfRule>
    <cfRule type="cellIs" operator="equal" priority="1572" dxfId="6110">
      <formula>"Failed"</formula>
    </cfRule>
  </conditionalFormatting>
  <conditionalFormatting sqref="M2365:N2365">
    <cfRule type="cellIs" operator="equal" priority="874" dxfId="6111">
      <formula>"Third"</formula>
    </cfRule>
    <cfRule type="cellIs" operator="equal" priority="875" dxfId="6112">
      <formula>"Second"</formula>
    </cfRule>
    <cfRule type="cellIs" operator="equal" priority="876" dxfId="6113">
      <formula>"First"</formula>
    </cfRule>
  </conditionalFormatting>
  <conditionalFormatting sqref="F229:G231 D228:D233">
    <cfRule type="cellIs" operator="equal" priority="2091" stopIfTrue="1" dxfId="6114">
      <formula>200</formula>
    </cfRule>
    <cfRule type="cellIs" operator="equal" priority="2090" stopIfTrue="1" dxfId="6115">
      <formula>1800</formula>
    </cfRule>
  </conditionalFormatting>
  <conditionalFormatting sqref="M1117:N1117">
    <cfRule type="cellIs" operator="equal" priority="1567" dxfId="6116">
      <formula>"Third"</formula>
    </cfRule>
    <cfRule type="cellIs" operator="equal" priority="1568" dxfId="6117">
      <formula>"Second"</formula>
    </cfRule>
    <cfRule type="cellIs" operator="equal" priority="1569" dxfId="6118">
      <formula>"First"</formula>
    </cfRule>
  </conditionalFormatting>
  <conditionalFormatting sqref="C458:I461">
    <cfRule type="expression" priority="1949" dxfId="6119">
      <formula>$C458=0</formula>
    </cfRule>
  </conditionalFormatting>
  <conditionalFormatting sqref="M1039:N1039">
    <cfRule type="cellIs" operator="equal" priority="1599" dxfId="6120">
      <formula>"First"</formula>
    </cfRule>
    <cfRule type="cellIs" operator="equal" priority="1598" dxfId="6121">
      <formula>"Second"</formula>
    </cfRule>
    <cfRule type="cellIs" operator="equal" priority="1597" dxfId="6122">
      <formula>"Third"</formula>
    </cfRule>
  </conditionalFormatting>
  <conditionalFormatting sqref="F931:G933 D930:D935">
    <cfRule type="cellIs" operator="equal" priority="1695" stopIfTrue="1" dxfId="6123">
      <formula>200</formula>
    </cfRule>
    <cfRule type="cellIs" operator="equal" priority="1694" stopIfTrue="1" dxfId="6124">
      <formula>1800</formula>
    </cfRule>
  </conditionalFormatting>
  <conditionalFormatting sqref="M2248:N2248">
    <cfRule type="cellIs" operator="equal" priority="941" dxfId="6125">
      <formula>"Second"</formula>
    </cfRule>
    <cfRule type="cellIs" operator="equal" priority="940" dxfId="6126">
      <formula>"Third"</formula>
    </cfRule>
    <cfRule type="cellIs" operator="equal" priority="942" dxfId="6127">
      <formula>"First"</formula>
    </cfRule>
  </conditionalFormatting>
  <conditionalFormatting sqref="M493:N493">
    <cfRule type="cellIs" operator="equal" priority="1930" dxfId="6128">
      <formula>"Third"</formula>
    </cfRule>
    <cfRule type="cellIs" operator="equal" priority="1931" dxfId="6129">
      <formula>"Second"</formula>
    </cfRule>
    <cfRule type="cellIs" operator="equal" priority="1932" dxfId="6130">
      <formula>"First"</formula>
    </cfRule>
  </conditionalFormatting>
  <conditionalFormatting sqref="F887:H890">
    <cfRule type="cellIs" operator="equal" priority="1706" dxfId="6131">
      <formula>"0/200"</formula>
    </cfRule>
    <cfRule type="cellIs" operator="equal" priority="1705" dxfId="6132">
      <formula>"0/100"</formula>
    </cfRule>
  </conditionalFormatting>
  <conditionalFormatting sqref="F1472:H1475">
    <cfRule type="cellIs" operator="equal" priority="1376" dxfId="6133">
      <formula>"0/200"</formula>
    </cfRule>
    <cfRule type="cellIs" operator="equal" priority="1375" dxfId="6134">
      <formula>"0/100"</formula>
    </cfRule>
  </conditionalFormatting>
  <conditionalFormatting sqref="F3653:H3653 F3641:H3641 I3653:I3659 C3653:C3654 D3660:D3665 P3633:P3634 Q3641:Q3642 D3630:D3631 B3630 C3635:C3641 L3641 C3656:C3665 C3643 C3651 F3643:P3643 P3641 F3660:F3665 G3660:G3664">
    <cfRule type="containsText" text="iw.kkZad" operator="containsText" priority="164" stopIfTrue="1" dxfId="6135">
      <formula>NOT(ISERROR(SEARCH("iw.kkZad",B3630)))</formula>
    </cfRule>
    <cfRule type="containsText" text="dsoy jktdh; fo|ky;ksa esa iz;ksx gsrq fu%'kqYd" operator="containsText" priority="160" stopIfTrue="1" dxfId="6136">
      <formula>NOT(ISERROR(SEARCH("dsoy jktdh; fo|ky;ksa esa iz;ksx gsrq fu%'kqYd",B3630)))</formula>
    </cfRule>
    <cfRule type="containsText" text="f'k{kk foHkkx jktLFkku" operator="containsText" priority="163" stopIfTrue="1" dxfId="6137">
      <formula>NOT(ISERROR(SEARCH("f'k{kk foHkkx jktLFkku",B3630)))</formula>
    </cfRule>
  </conditionalFormatting>
  <conditionalFormatting sqref="M25:N25">
    <cfRule type="cellIs" operator="equal" priority="2163" dxfId="6138">
      <formula>"First"</formula>
    </cfRule>
    <cfRule type="cellIs" operator="equal" priority="2161" dxfId="6139">
      <formula>"Third"</formula>
    </cfRule>
    <cfRule type="cellIs" operator="equal" priority="2162" dxfId="6140">
      <formula>"Second"</formula>
    </cfRule>
  </conditionalFormatting>
  <conditionalFormatting sqref="O2833">
    <cfRule type="cellIs" operator="equal" priority="600" dxfId="6141">
      <formula>0</formula>
    </cfRule>
    <cfRule type="cellIs" operator="equal" priority="598" dxfId="6142">
      <formula>0</formula>
    </cfRule>
    <cfRule type="cellIs" operator="equal" priority="596" dxfId="6143">
      <formula>0</formula>
    </cfRule>
  </conditionalFormatting>
  <conditionalFormatting sqref="I3262:I3269 H3270:I3270 E3266:E3270 D3239:M3241 C3266:D3275 N3239:N3250 E3251:G3251 I3245:M3250 C3245:C3251 O3239:O3241 Q3239:Q3241 O3243 Q3243:Q3252 F3266:H3269 C3253 N3264:Q3266 N3268:Q3268 D3261:E3263 H3261:H3263 C3261:C3264 Q3261:Q3262 F3261:G3264 A3238:A3239 G3270:G3274 O3245:O3250 N3263 J3262:K3262 L3251 O3262:O3263 H3245:H3251 B3261:B3275 P3239:P3251 E3253:P3253 F3270:F3275 B3239:C3242 B3245:B3252">
    <cfRule type="cellIs" operator="equal" priority="378" dxfId="6144">
      <formula>0</formula>
    </cfRule>
  </conditionalFormatting>
  <conditionalFormatting sqref="F2491:G2493 D2490:D2495">
    <cfRule type="cellIs" operator="equal" priority="822" stopIfTrue="1" dxfId="6145">
      <formula>200</formula>
    </cfRule>
    <cfRule type="cellIs" operator="equal" priority="821" stopIfTrue="1" dxfId="6146">
      <formula>1800</formula>
    </cfRule>
  </conditionalFormatting>
  <conditionalFormatting sqref="O3028">
    <cfRule type="cellIs" operator="equal" priority="472" dxfId="6147">
      <formula>0</formula>
    </cfRule>
    <cfRule type="cellIs" operator="equal" priority="470" dxfId="6148">
      <formula>0</formula>
    </cfRule>
  </conditionalFormatting>
  <conditionalFormatting sqref="C2642:I2645">
    <cfRule type="expression" priority="713" dxfId="6149">
      <formula>$C2642=0</formula>
    </cfRule>
  </conditionalFormatting>
  <conditionalFormatting sqref="I1195:I1202 H1203:I1203 E1199:E1203 D1172:M1174 C1199:D1208 N1172:N1183 E1184:G1184 I1178:M1183 C1178:C1184 O1172:O1174 Q1172:Q1174 O1176 Q1176:Q1185 F1199:H1202 C1186 N1197:Q1199 N1201:Q1201 D1194:E1196 H1194:H1196 C1194:C1197 Q1194:Q1195 F1194:G1197 A1171:A1172 G1203:G1207 O1178:O1183 N1196 J1195:K1195 L1184 O1195:O1196 H1178:H1184 B1194:B1208 P1172:P1184 E1186:P1186 F1203:F1208 B1172:C1175 B1178:B1185">
    <cfRule type="cellIs" operator="equal" priority="1551" dxfId="6150">
      <formula>0</formula>
    </cfRule>
  </conditionalFormatting>
  <conditionalFormatting sqref="M922:N922">
    <cfRule type="cellIs" operator="equal" priority="1665" dxfId="6151">
      <formula>"First"</formula>
    </cfRule>
    <cfRule type="cellIs" operator="equal" priority="1663" dxfId="6152">
      <formula>"Third"</formula>
    </cfRule>
    <cfRule type="cellIs" operator="equal" priority="1664" dxfId="6153">
      <formula>"Second"</formula>
    </cfRule>
  </conditionalFormatting>
  <conditionalFormatting sqref="Q1663">
    <cfRule type="cellIs" operator="equal" priority="1278" dxfId="6154">
      <formula>"FAILED"</formula>
    </cfRule>
    <cfRule type="cellIs" operator="equal" priority="1280" dxfId="6155">
      <formula>"Passed With G"</formula>
    </cfRule>
    <cfRule type="cellIs" operator="equal" priority="1279" dxfId="6156">
      <formula>"Supplementary"</formula>
    </cfRule>
    <cfRule type="cellIs" operator="equal" priority="1281" dxfId="6157">
      <formula>"Passed"</formula>
    </cfRule>
  </conditionalFormatting>
  <conditionalFormatting sqref="M2092:N2092">
    <cfRule type="cellIs" operator="equal" priority="1004" dxfId="6158">
      <formula>"Second"</formula>
    </cfRule>
    <cfRule type="cellIs" operator="equal" priority="1003" dxfId="6159">
      <formula>"Third"</formula>
    </cfRule>
    <cfRule type="cellIs" operator="equal" priority="1005" dxfId="6160">
      <formula>"First"</formula>
    </cfRule>
  </conditionalFormatting>
  <conditionalFormatting sqref="F1043:H1046">
    <cfRule type="cellIs" operator="equal" priority="1622" dxfId="6161">
      <formula>"0/200"</formula>
    </cfRule>
    <cfRule type="cellIs" operator="equal" priority="1621" dxfId="6162">
      <formula>"0/100"</formula>
    </cfRule>
  </conditionalFormatting>
  <conditionalFormatting sqref="O1351">
    <cfRule type="cellIs" operator="equal" priority="1398" dxfId="6163">
      <formula>0</formula>
    </cfRule>
  </conditionalFormatting>
  <conditionalFormatting sqref="Q1390">
    <cfRule type="cellIs" operator="equal" priority="1427" dxfId="6164">
      <formula>"Passed With G"</formula>
    </cfRule>
    <cfRule type="cellIs" operator="equal" priority="1425" dxfId="6165">
      <formula>"FAILED"</formula>
    </cfRule>
    <cfRule type="cellIs" operator="equal" priority="1426" dxfId="6166">
      <formula>"Supplementary"</formula>
    </cfRule>
    <cfRule type="cellIs" operator="equal" priority="1428" dxfId="6167">
      <formula>"Passed"</formula>
    </cfRule>
  </conditionalFormatting>
  <conditionalFormatting sqref="I922:I929 H930:I930 E926:E930 D899:M901 C926:D935 N899:N910 E911:G911 I905:M910 C905:C911 O899:O901 Q899:Q901 O903 Q903:Q912 F926:H929 C913 N924:Q926 N928:Q928 D921:E923 H921:H923 C921:C924 Q921:Q922 F921:G924 A898:A899 G930:G934 O905:O910 N923 J922:K922 L911 O922:O923 H905:H911 B921:B935 P899:P911 E913:P913 F930:F935 B899:C902 B905:B912">
    <cfRule type="cellIs" operator="equal" priority="1698" dxfId="6168">
      <formula>0</formula>
    </cfRule>
  </conditionalFormatting>
  <conditionalFormatting sqref="M454:N454">
    <cfRule type="cellIs" operator="equal" priority="1929" dxfId="6169">
      <formula>"First"</formula>
    </cfRule>
    <cfRule type="cellIs" operator="equal" priority="1927" dxfId="6170">
      <formula>"Third"</formula>
    </cfRule>
    <cfRule type="cellIs" operator="equal" priority="1928" dxfId="6171">
      <formula>"Second"</formula>
    </cfRule>
  </conditionalFormatting>
  <conditionalFormatting sqref="Q103">
    <cfRule type="cellIs" operator="equal" priority="2151" dxfId="6172">
      <formula>"FAILED"</formula>
    </cfRule>
    <cfRule type="cellIs" operator="equal" priority="2153" dxfId="6173">
      <formula>"Passed With G"</formula>
    </cfRule>
    <cfRule type="cellIs" operator="equal" priority="2152" dxfId="6174">
      <formula>"Supplementary"</formula>
    </cfRule>
    <cfRule type="cellIs" operator="equal" priority="2154" dxfId="6175">
      <formula>"Passed"</formula>
    </cfRule>
  </conditionalFormatting>
  <conditionalFormatting sqref="C2593:Q2597">
    <cfRule type="expression" priority="745" dxfId="6176">
      <formula>$C2593=0</formula>
    </cfRule>
  </conditionalFormatting>
  <conditionalFormatting sqref="F3895:G3897 D3894:D3899">
    <cfRule type="cellIs" operator="equal" priority="29" stopIfTrue="1" dxfId="6177">
      <formula>1800</formula>
    </cfRule>
    <cfRule type="cellIs" operator="equal" priority="30" stopIfTrue="1" dxfId="6178">
      <formula>200</formula>
    </cfRule>
  </conditionalFormatting>
  <conditionalFormatting sqref="F1160:H1163">
    <cfRule type="cellIs" operator="equal" priority="1555" dxfId="6179">
      <formula>"0/100"</formula>
    </cfRule>
    <cfRule type="cellIs" operator="equal" priority="1556" dxfId="6180">
      <formula>"0/200"</formula>
    </cfRule>
  </conditionalFormatting>
  <conditionalFormatting sqref="M649:N649">
    <cfRule type="cellIs" operator="equal" priority="1831" dxfId="6181">
      <formula>"Third"</formula>
    </cfRule>
    <cfRule type="cellIs" operator="equal" priority="1832" dxfId="6182">
      <formula>"Second"</formula>
    </cfRule>
    <cfRule type="cellIs" operator="equal" priority="1833" dxfId="6183">
      <formula>"First"</formula>
    </cfRule>
  </conditionalFormatting>
  <conditionalFormatting sqref="C1267:Q1271">
    <cfRule type="expression" priority="1486" dxfId="6184">
      <formula>$C1267=0</formula>
    </cfRule>
  </conditionalFormatting>
  <conditionalFormatting sqref="O3340:P3340">
    <cfRule type="cellIs" operator="equal" priority="318" dxfId="6185">
      <formula>"Failed"</formula>
    </cfRule>
    <cfRule type="cellIs" operator="equal" priority="275" dxfId="6186">
      <formula>"Failed"</formula>
    </cfRule>
  </conditionalFormatting>
  <conditionalFormatting sqref="F3731:H3731 F3719:H3719 I3731:I3737 C3731:C3732 D3738:D3743 P3711:P3712 Q3719:Q3720 D3708:D3709 B3708 C3713:C3719 L3719 C3734:C3743 C3721 C3729 F3721:P3721 P3719 F3738:F3743 G3738:G3742">
    <cfRule type="containsText" text="f'k{kk foHkkx jktLFkku" operator="containsText" priority="112" stopIfTrue="1" dxfId="6187">
      <formula>NOT(ISERROR(SEARCH("f'k{kk foHkkx jktLFkku",B3708)))</formula>
    </cfRule>
    <cfRule type="containsText" text="iw.kkZad" operator="containsText" priority="113" stopIfTrue="1" dxfId="6188">
      <formula>NOT(ISERROR(SEARCH("iw.kkZad",B3708)))</formula>
    </cfRule>
    <cfRule type="containsText" text="dsoy jktdh; fo|ky;ksa esa iz;ksx gsrq fu%'kqYd" operator="containsText" priority="109" stopIfTrue="1" dxfId="6189">
      <formula>NOT(ISERROR(SEARCH("dsoy jktdh; fo|ky;ksa esa iz;ksx gsrq fu%'kqYd",B3708)))</formula>
    </cfRule>
  </conditionalFormatting>
  <conditionalFormatting sqref="F1820:H1820 F1808:H1808 I1820:I1826 C1820:C1821 D1827:D1832 P1800:P1801 Q1808:Q1809 D1797:D1798 B1797 C1802:C1808 L1808 C1823:C1832 C1810 C1818 F1810:P1810 P1808 F1827:F1832 G1827:G1831">
    <cfRule type="containsText" text="f'k{kk foHkkx jktLFkku" operator="containsText" priority="1186" stopIfTrue="1" dxfId="6190">
      <formula>NOT(ISERROR(SEARCH("f'k{kk foHkkx jktLFkku",B1797)))</formula>
    </cfRule>
    <cfRule type="containsText" text="dsoy jktdh; fo|ky;ksa esa iz;ksx gsrq fu%'kqYd" operator="containsText" priority="1183" stopIfTrue="1" dxfId="6191">
      <formula>NOT(ISERROR(SEARCH("dsoy jktdh; fo|ky;ksa esa iz;ksx gsrq fu%'kqYd",B1797)))</formula>
    </cfRule>
    <cfRule type="containsText" text="iw.kkZad" operator="containsText" priority="1187" stopIfTrue="1" dxfId="6192">
      <formula>NOT(ISERROR(SEARCH("iw.kkZad",B1797)))</formula>
    </cfRule>
  </conditionalFormatting>
  <conditionalFormatting sqref="F1742:H1742 F1730:H1730 I1742:I1748 C1742:C1743 D1749:D1754 P1722:P1723 Q1730:Q1731 D1719:D1720 B1719 C1724:C1730 L1730 C1745:C1754 C1732 C1740 F1732:P1732 P1730 F1749:F1754 G1749:G1753">
    <cfRule type="containsText" text="dsoy jktdh; fo|ky;ksa esa iz;ksx gsrq fu%'kqYd" operator="containsText" priority="1231" stopIfTrue="1" dxfId="6193">
      <formula>NOT(ISERROR(SEARCH("dsoy jktdh; fo|ky;ksa esa iz;ksx gsrq fu%'kqYd",B1719)))</formula>
    </cfRule>
    <cfRule type="containsText" text="f'k{kk foHkkx jktLFkku" operator="containsText" priority="1234" stopIfTrue="1" dxfId="6194">
      <formula>NOT(ISERROR(SEARCH("f'k{kk foHkkx jktLFkku",B1719)))</formula>
    </cfRule>
    <cfRule type="containsText" text="iw.kkZad" operator="containsText" priority="1235" stopIfTrue="1" dxfId="6195">
      <formula>NOT(ISERROR(SEARCH("iw.kkZad",B1719)))</formula>
    </cfRule>
  </conditionalFormatting>
  <conditionalFormatting sqref="I1390:I1397 H1398:I1398 E1394:E1398 D1367:M1369 C1394:D1403 N1367:N1378 E1379:G1379 I1373:M1378 C1373:C1379 O1367:O1369 Q1367:Q1369 O1371 Q1371:Q1380 F1394:H1397 C1381 N1392:Q1394 N1396:Q1396 D1389:E1391 H1389:H1391 C1389:C1392 Q1389:Q1390 F1389:G1392 A1366:A1367 G1398:G1402 O1373:O1378 N1391 J1390:K1390 L1379 O1390:O1391 H1373:H1379 B1389:B1403 P1367:P1379 E1381:P1381 F1398:F1403 B1367:C1370 B1373:B1380">
    <cfRule type="cellIs" operator="equal" priority="1434" dxfId="6196">
      <formula>0</formula>
    </cfRule>
  </conditionalFormatting>
  <conditionalFormatting sqref="O2560:P2560">
    <cfRule type="cellIs" operator="equal" priority="735" dxfId="6197">
      <formula>"Failed"</formula>
    </cfRule>
    <cfRule type="cellIs" operator="equal" priority="733" dxfId="6198">
      <formula>"Failed"</formula>
    </cfRule>
    <cfRule type="cellIs" operator="equal" priority="762" dxfId="6199">
      <formula>"Failed"</formula>
    </cfRule>
  </conditionalFormatting>
  <conditionalFormatting sqref="F1633:G1635 D1632:D1637">
    <cfRule type="cellIs" operator="equal" priority="1299" stopIfTrue="1" dxfId="6200">
      <formula>200</formula>
    </cfRule>
    <cfRule type="cellIs" operator="equal" priority="1298" stopIfTrue="1" dxfId="6201">
      <formula>1800</formula>
    </cfRule>
  </conditionalFormatting>
  <conditionalFormatting sqref="C3178:Q3182">
    <cfRule type="expression" priority="415" dxfId="6202">
      <formula>$C3178=0</formula>
    </cfRule>
  </conditionalFormatting>
  <conditionalFormatting sqref="Q376">
    <cfRule type="cellIs" operator="equal" priority="2007" dxfId="6203">
      <formula>"Passed"</formula>
    </cfRule>
    <cfRule type="cellIs" operator="equal" priority="2004" dxfId="6204">
      <formula>"FAILED"</formula>
    </cfRule>
    <cfRule type="cellIs" operator="equal" priority="2005" dxfId="6205">
      <formula>"Supplementary"</formula>
    </cfRule>
    <cfRule type="cellIs" operator="equal" priority="2006" dxfId="6206">
      <formula>"Passed With G"</formula>
    </cfRule>
  </conditionalFormatting>
  <conditionalFormatting sqref="F26:H26 F14:H14 I26:I32 C26:C27 D33:D38 P6:P7 Q14:Q15 D3:D4 B3 C8:C14 L14 C29:C38 C16 C24 F16:P16 P14 F33:F38 G33:G37">
    <cfRule type="containsText" text="f'k{kk foHkkx jktLFkku" operator="containsText" priority="2265" stopIfTrue="1" dxfId="6207">
      <formula>NOT(ISERROR(SEARCH("f'k{kk foHkkx jktLFkku",B3)))</formula>
    </cfRule>
    <cfRule type="containsText" text="iw.kkZad" operator="containsText" priority="2266" stopIfTrue="1" dxfId="6208">
      <formula>NOT(ISERROR(SEARCH("iw.kkZad",B3)))</formula>
    </cfRule>
    <cfRule type="containsText" text="dsoy jktdh; fo|ky;ksa esa iz;ksx gsrq fu%'kqYd" operator="containsText" priority="2262" stopIfTrue="1" dxfId="6209">
      <formula>NOT(ISERROR(SEARCH("dsoy jktdh; fo|ky;ksa esa iz;ksx gsrq fu%'kqYd",B3)))</formula>
    </cfRule>
  </conditionalFormatting>
  <conditionalFormatting sqref="C1277:I1280">
    <cfRule type="expression" priority="1487" dxfId="6210">
      <formula>$C1277=0</formula>
    </cfRule>
  </conditionalFormatting>
  <conditionalFormatting sqref="F3656:H3659">
    <cfRule type="cellIs" operator="equal" priority="154" dxfId="6211">
      <formula>"0/100"</formula>
    </cfRule>
    <cfRule type="cellIs" operator="equal" priority="155" dxfId="6212">
      <formula>"0/200"</formula>
    </cfRule>
  </conditionalFormatting>
  <conditionalFormatting sqref="O649:P649">
    <cfRule type="cellIs" operator="equal" priority="1793" dxfId="6213">
      <formula>"Failed"</formula>
    </cfRule>
    <cfRule type="cellIs" operator="equal" priority="1836" dxfId="6214">
      <formula>"Failed"</formula>
    </cfRule>
  </conditionalFormatting>
  <conditionalFormatting sqref="I220:I227 H228:I228 E224:E228 D197:M199 C224:D233 N197:N208 E209:G209 I203:M208 C203:C209 O197:O199 Q197:Q199 O201 Q201:Q210 F224:H227 C211 N222:Q224 N226:Q226 D219:E221 H219:H221 C219:C222 Q219:Q220 F219:G222 A196:A197 G228:G232 O203:O208 N221 J220:K220 L209 O220:O221 H203:H209 B219:B233 P197:P209 E211:P211 F228:F233 B197:C200 B203:B210">
    <cfRule type="cellIs" operator="equal" priority="2094" dxfId="6215">
      <formula>0</formula>
    </cfRule>
  </conditionalFormatting>
  <conditionalFormatting sqref="C2330:I2333">
    <cfRule type="expression" priority="893" dxfId="6216">
      <formula>$C2330=0</formula>
    </cfRule>
  </conditionalFormatting>
  <conditionalFormatting sqref="C2866:Q2870">
    <cfRule type="expression" priority="580" dxfId="6217">
      <formula>$C2866=0</formula>
    </cfRule>
  </conditionalFormatting>
  <conditionalFormatting sqref="O1507">
    <cfRule type="cellIs" operator="equal" priority="1330" dxfId="6218">
      <formula>0</formula>
    </cfRule>
    <cfRule type="cellIs" operator="equal" priority="1328" dxfId="6219">
      <formula>0</formula>
    </cfRule>
  </conditionalFormatting>
  <conditionalFormatting sqref="F2018:H2021">
    <cfRule type="cellIs" operator="equal" priority="1079" dxfId="6220">
      <formula>"0/200"</formula>
    </cfRule>
    <cfRule type="cellIs" operator="equal" priority="1078" dxfId="6221">
      <formula>"0/100"</formula>
    </cfRule>
  </conditionalFormatting>
  <conditionalFormatting sqref="O532">
    <cfRule type="cellIs" operator="equal" priority="1860" dxfId="6222">
      <formula>0</formula>
    </cfRule>
  </conditionalFormatting>
  <conditionalFormatting sqref="F3388:G3390 D3387:D3392">
    <cfRule type="cellIs" operator="equal" priority="309" stopIfTrue="1" dxfId="6223">
      <formula>200</formula>
    </cfRule>
    <cfRule type="cellIs" operator="equal" priority="308" stopIfTrue="1" dxfId="6224">
      <formula>1800</formula>
    </cfRule>
  </conditionalFormatting>
  <conditionalFormatting sqref="F1589:H1592">
    <cfRule type="cellIs" operator="equal" priority="1309" dxfId="6225">
      <formula>"0/100"</formula>
    </cfRule>
    <cfRule type="cellIs" operator="equal" priority="1310" dxfId="6226">
      <formula>"0/200"</formula>
    </cfRule>
  </conditionalFormatting>
  <conditionalFormatting sqref="F2057:H2060">
    <cfRule type="cellIs" operator="equal" priority="1045" dxfId="6227">
      <formula>"0/100"</formula>
    </cfRule>
    <cfRule type="cellIs" operator="equal" priority="1046" dxfId="6228">
      <formula>"0/200"</formula>
    </cfRule>
  </conditionalFormatting>
  <conditionalFormatting sqref="F658:G660 D657:D662">
    <cfRule type="cellIs" operator="equal" priority="1844" stopIfTrue="1" dxfId="6229">
      <formula>1800</formula>
    </cfRule>
    <cfRule type="cellIs" operator="equal" priority="1845" stopIfTrue="1" dxfId="6230">
      <formula>200</formula>
    </cfRule>
  </conditionalFormatting>
  <conditionalFormatting sqref="F458:H461">
    <cfRule type="cellIs" operator="equal" priority="1952" dxfId="6231">
      <formula>"0/200"</formula>
    </cfRule>
    <cfRule type="cellIs" operator="equal" priority="1951" dxfId="6232">
      <formula>"0/100"</formula>
    </cfRule>
  </conditionalFormatting>
  <conditionalFormatting sqref="I2794:I2801 H2802:I2802 E2798:E2802 D2771:M2773 C2798:D2807 N2771:N2782 E2783:G2783 I2777:M2782 C2777:C2783 O2771:O2773 Q2771:Q2773 O2775 Q2775:Q2784 F2798:H2801 C2785 N2796:Q2798 N2800:Q2800 D2793:E2795 H2793:H2795 C2793:C2796 Q2793:Q2794 F2793:G2796 A2770:A2771 G2802:G2806 O2777:O2782 N2795 J2794:K2794 L2783 O2794:O2795 H2777:H2783 B2793:B2807 P2771:P2783 E2785:P2785 F2802:F2807 B2771:C2774 B2777:B2784">
    <cfRule type="cellIs" operator="equal" priority="642" dxfId="6233">
      <formula>0</formula>
    </cfRule>
  </conditionalFormatting>
  <conditionalFormatting sqref="F65:H65 F53:H53 I65:I71 C65:C66 D72:D77 P45:P46 Q53:Q54 D42:D43 B42 C47:C53 L53 C68:C77 C55 C63 F55:P55 P53 F72:F77 G72:G76">
    <cfRule type="containsText" text="dsoy jktdh; fo|ky;ksa esa iz;ksx gsrq fu%'kqYd" operator="containsText" priority="2176" stopIfTrue="1" dxfId="6234">
      <formula>NOT(ISERROR(SEARCH("dsoy jktdh; fo|ky;ksa esa iz;ksx gsrq fu%'kqYd",B42)))</formula>
    </cfRule>
    <cfRule type="containsText" text="f'k{kk foHkkx jktLFkku" operator="containsText" priority="2179" stopIfTrue="1" dxfId="6235">
      <formula>NOT(ISERROR(SEARCH("f'k{kk foHkkx jktLFkku",B42)))</formula>
    </cfRule>
    <cfRule type="containsText" text="iw.kkZad" operator="containsText" priority="2180" stopIfTrue="1" dxfId="6236">
      <formula>NOT(ISERROR(SEARCH("iw.kkZad",B42)))</formula>
    </cfRule>
  </conditionalFormatting>
  <conditionalFormatting sqref="C2710:Q2714">
    <cfRule type="expression" priority="679" dxfId="6237">
      <formula>$C2710=0</formula>
    </cfRule>
  </conditionalFormatting>
  <conditionalFormatting sqref="I883:I890 H891:I891 E887:E891 D860:M862 C887:D896 N860:N871 E872:G872 I866:M871 C866:C872 O860:O862 Q860:Q862 O864 Q864:Q873 F887:H890 C874 N885:Q887 N889:Q889 D882:E884 H882:H884 C882:C885 Q882:Q883 F882:G885 A859:A860 G891:G895 O866:O871 N884 J883:K883 L872 O883:O884 H866:H872 B882:B896 P860:P872 E874:P874 F891:F896 B860:C863 B866:B873">
    <cfRule type="cellIs" operator="equal" priority="1716" dxfId="6238">
      <formula>0</formula>
    </cfRule>
  </conditionalFormatting>
  <conditionalFormatting sqref="C136:Q140">
    <cfRule type="expression" priority="2131" dxfId="6239">
      <formula>$C136=0</formula>
    </cfRule>
  </conditionalFormatting>
  <conditionalFormatting sqref="F2764:G2766 D2763:D2768">
    <cfRule type="cellIs" operator="equal" priority="657" stopIfTrue="1" dxfId="6240">
      <formula>200</formula>
    </cfRule>
    <cfRule type="cellIs" operator="equal" priority="656" stopIfTrue="1" dxfId="6241">
      <formula>1800</formula>
    </cfRule>
  </conditionalFormatting>
  <conditionalFormatting sqref="F2603:H2606">
    <cfRule type="cellIs" operator="equal" priority="749" dxfId="6242">
      <formula>"0/200"</formula>
    </cfRule>
    <cfRule type="cellIs" operator="equal" priority="748" dxfId="6243">
      <formula>"0/100"</formula>
    </cfRule>
  </conditionalFormatting>
  <conditionalFormatting sqref="M1780:N1780">
    <cfRule type="cellIs" operator="equal" priority="1205" dxfId="6244">
      <formula>"Second"</formula>
    </cfRule>
    <cfRule type="cellIs" operator="equal" priority="1204" dxfId="6245">
      <formula>"Third"</formula>
    </cfRule>
    <cfRule type="cellIs" operator="equal" priority="1206" dxfId="6246">
      <formula>"First"</formula>
    </cfRule>
  </conditionalFormatting>
  <conditionalFormatting sqref="C2203:Q2207">
    <cfRule type="expression" priority="958" dxfId="6247">
      <formula>$C2203=0</formula>
    </cfRule>
  </conditionalFormatting>
  <conditionalFormatting sqref="Q64">
    <cfRule type="cellIs" operator="equal" priority="2173" dxfId="6248">
      <formula>"Supplementary"</formula>
    </cfRule>
    <cfRule type="cellIs" operator="equal" priority="2174" dxfId="6249">
      <formula>"Passed With G"</formula>
    </cfRule>
    <cfRule type="cellIs" operator="equal" priority="2172" dxfId="6250">
      <formula>"FAILED"</formula>
    </cfRule>
    <cfRule type="cellIs" operator="equal" priority="2175" dxfId="6251">
      <formula>"Passed"</formula>
    </cfRule>
  </conditionalFormatting>
  <conditionalFormatting sqref="F3076:G3078 D3075:D3080">
    <cfRule type="cellIs" operator="equal" priority="491" stopIfTrue="1" dxfId="6252">
      <formula>1800</formula>
    </cfRule>
    <cfRule type="cellIs" operator="equal" priority="492" stopIfTrue="1" dxfId="6253">
      <formula>200</formula>
    </cfRule>
  </conditionalFormatting>
  <conditionalFormatting sqref="Q493">
    <cfRule type="cellIs" operator="equal" priority="1941" dxfId="6254">
      <formula>"Passed"</formula>
    </cfRule>
    <cfRule type="cellIs" operator="equal" priority="1940" dxfId="6255">
      <formula>"Passed With G"</formula>
    </cfRule>
    <cfRule type="cellIs" operator="equal" priority="1938" dxfId="6256">
      <formula>"FAILED"</formula>
    </cfRule>
    <cfRule type="cellIs" operator="equal" priority="1939" dxfId="6257">
      <formula>"Supplementary"</formula>
    </cfRule>
  </conditionalFormatting>
  <conditionalFormatting sqref="F455:H455 F443:H443 I455:I461 C455:C456 D462:D467 P435:P436 Q443:Q444 D432:D433 B432 C437:C443 L443 C458:C467 C445 C453 F445:P445 P443 F462:F467 G462:G466">
    <cfRule type="containsText" text="dsoy jktdh; fo|ky;ksa esa iz;ksx gsrq fu%'kqYd" operator="containsText" priority="1957" stopIfTrue="1" dxfId="6258">
      <formula>NOT(ISERROR(SEARCH("dsoy jktdh; fo|ky;ksa esa iz;ksx gsrq fu%'kqYd",B432)))</formula>
    </cfRule>
    <cfRule type="containsText" text="iw.kkZad" operator="containsText" priority="1961" stopIfTrue="1" dxfId="6259">
      <formula>NOT(ISERROR(SEARCH("iw.kkZad",B432)))</formula>
    </cfRule>
    <cfRule type="containsText" text="f'k{kk foHkkx jktLFkku" operator="containsText" priority="1960" stopIfTrue="1" dxfId="6260">
      <formula>NOT(ISERROR(SEARCH("f'k{kk foHkkx jktLFkku",B432)))</formula>
    </cfRule>
  </conditionalFormatting>
  <conditionalFormatting sqref="O2248">
    <cfRule type="cellIs" operator="equal" priority="928" dxfId="6261">
      <formula>0</formula>
    </cfRule>
    <cfRule type="cellIs" operator="equal" priority="926" dxfId="6262">
      <formula>0</formula>
    </cfRule>
    <cfRule type="cellIs" operator="equal" priority="930" dxfId="6263">
      <formula>0</formula>
    </cfRule>
  </conditionalFormatting>
  <conditionalFormatting sqref="F2213:H2216">
    <cfRule type="cellIs" operator="equal" priority="961" dxfId="6264">
      <formula>"0/100"</formula>
    </cfRule>
    <cfRule type="cellIs" operator="equal" priority="962" dxfId="6265">
      <formula>"0/200"</formula>
    </cfRule>
  </conditionalFormatting>
  <conditionalFormatting sqref="C2827:Q2831">
    <cfRule type="expression" priority="613" dxfId="6266">
      <formula>$C2827=0</formula>
    </cfRule>
  </conditionalFormatting>
  <conditionalFormatting sqref="M3574:N3574">
    <cfRule type="cellIs" operator="equal" priority="183" dxfId="6267">
      <formula>"First"</formula>
    </cfRule>
    <cfRule type="cellIs" operator="equal" priority="181" dxfId="6268">
      <formula>"Third"</formula>
    </cfRule>
    <cfRule type="cellIs" operator="equal" priority="182" dxfId="6269">
      <formula>"Second"</formula>
    </cfRule>
  </conditionalFormatting>
  <conditionalFormatting sqref="F2327:H2327 F2315:H2315 I2327:I2333 C2327:C2328 D2334:D2339 P2307:P2308 Q2315:Q2316 D2304:D2305 B2304 C2309:C2315 L2315 C2330:C2339 C2317 C2325 F2317:P2317 P2315 F2334:F2339 G2334:G2338">
    <cfRule type="containsText" text="dsoy jktdh; fo|ky;ksa esa iz;ksx gsrq fu%'kqYd" operator="containsText" priority="901" stopIfTrue="1" dxfId="6270">
      <formula>NOT(ISERROR(SEARCH("dsoy jktdh; fo|ky;ksa esa iz;ksx gsrq fu%'kqYd",B2304)))</formula>
    </cfRule>
    <cfRule type="containsText" text="f'k{kk foHkkx jktLFkku" operator="containsText" priority="904" stopIfTrue="1" dxfId="6271">
      <formula>NOT(ISERROR(SEARCH("f'k{kk foHkkx jktLFkku",B2304)))</formula>
    </cfRule>
    <cfRule type="containsText" text="iw.kkZad" operator="containsText" priority="905" stopIfTrue="1" dxfId="6272">
      <formula>NOT(ISERROR(SEARCH("iw.kkZad",B2304)))</formula>
    </cfRule>
  </conditionalFormatting>
  <conditionalFormatting sqref="Q532">
    <cfRule type="cellIs" operator="equal" priority="1905" dxfId="6273">
      <formula>"FAILED"</formula>
    </cfRule>
    <cfRule type="cellIs" operator="equal" priority="1907" dxfId="6274">
      <formula>"Passed With G"</formula>
    </cfRule>
    <cfRule type="cellIs" operator="equal" priority="1906" dxfId="6275">
      <formula>"Supplementary"</formula>
    </cfRule>
    <cfRule type="cellIs" operator="equal" priority="1908" dxfId="6276">
      <formula>"Passed"</formula>
    </cfRule>
  </conditionalFormatting>
  <conditionalFormatting sqref="Q922">
    <cfRule type="cellIs" operator="equal" priority="1691" dxfId="6277">
      <formula>"Passed With G"</formula>
    </cfRule>
    <cfRule type="cellIs" operator="equal" priority="1690" dxfId="6278">
      <formula>"Supplementary"</formula>
    </cfRule>
    <cfRule type="cellIs" operator="equal" priority="1689" dxfId="6279">
      <formula>"FAILED"</formula>
    </cfRule>
    <cfRule type="cellIs" operator="equal" priority="1692" dxfId="6280">
      <formula>"Passed"</formula>
    </cfRule>
  </conditionalFormatting>
  <conditionalFormatting sqref="F2096:H2099">
    <cfRule type="cellIs" operator="equal" priority="1027" dxfId="6281">
      <formula>"0/100"</formula>
    </cfRule>
    <cfRule type="cellIs" operator="equal" priority="1028" dxfId="6282">
      <formula>"0/200"</formula>
    </cfRule>
  </conditionalFormatting>
  <conditionalFormatting sqref="M181:N181">
    <cfRule type="cellIs" operator="equal" priority="2096" dxfId="6283">
      <formula>"Second"</formula>
    </cfRule>
    <cfRule type="cellIs" operator="equal" priority="2095" dxfId="6284">
      <formula>"Third"</formula>
    </cfRule>
    <cfRule type="cellIs" operator="equal" priority="2097" dxfId="6285">
      <formula>"First"</formula>
    </cfRule>
  </conditionalFormatting>
  <conditionalFormatting sqref="C3724:Q3728">
    <cfRule type="expression" priority="100" dxfId="6286">
      <formula>$C3724=0</formula>
    </cfRule>
  </conditionalFormatting>
  <conditionalFormatting sqref="F1823:H1826">
    <cfRule type="cellIs" operator="equal" priority="1178" dxfId="6287">
      <formula>"0/200"</formula>
    </cfRule>
    <cfRule type="cellIs" operator="equal" priority="1177" dxfId="6288">
      <formula>"0/100"</formula>
    </cfRule>
  </conditionalFormatting>
  <conditionalFormatting sqref="F1199:H1202">
    <cfRule type="cellIs" operator="equal" priority="1541" dxfId="6289">
      <formula>"0/200"</formula>
    </cfRule>
    <cfRule type="cellIs" operator="equal" priority="1540" dxfId="6290">
      <formula>"0/100"</formula>
    </cfRule>
  </conditionalFormatting>
  <conditionalFormatting sqref="I298:I305 H306:I306 E302:E306 D275:M277 C302:D311 N275:N286 E287:G287 I281:M286 C281:C287 O275:O277 Q275:Q277 O279 Q279:Q288 F302:H305 C289 N300:Q302 N304:Q304 D297:E299 H297:H299 C297:C300 Q297:Q298 F297:G300 A274:A275 G306:G310 O281:O286 N299 J298:K298 L287 O298:O299 H281:H287 B297:B311 P275:P287 E289:P289 F306:F311 B275:C278 B281:B288">
    <cfRule type="cellIs" operator="equal" priority="2046" dxfId="6291">
      <formula>0</formula>
    </cfRule>
  </conditionalFormatting>
  <conditionalFormatting sqref="M3730:N3730">
    <cfRule type="cellIs" operator="equal" priority="81" dxfId="6292">
      <formula>"First"</formula>
    </cfRule>
    <cfRule type="cellIs" operator="equal" priority="79" dxfId="6293">
      <formula>"Third"</formula>
    </cfRule>
    <cfRule type="cellIs" operator="equal" priority="80" dxfId="6294">
      <formula>"Second"</formula>
    </cfRule>
  </conditionalFormatting>
  <conditionalFormatting sqref="F341:H344">
    <cfRule type="cellIs" operator="equal" priority="2017" dxfId="6295">
      <formula>"0/100"</formula>
    </cfRule>
    <cfRule type="cellIs" operator="equal" priority="2018" dxfId="6296">
      <formula>"0/200"</formula>
    </cfRule>
  </conditionalFormatting>
  <conditionalFormatting sqref="F182:H182 F170:H170 I182:I188 C182:C183 D189:D194 P162:P163 Q170:Q171 D159:D160 B159 C164:C170 L170 C185:C194 C172 C180 F172:P172 P170 F189:F194 G189:G193">
    <cfRule type="containsText" text="f'k{kk foHkkx jktLFkku" operator="containsText" priority="2110" stopIfTrue="1" dxfId="6297">
      <formula>NOT(ISERROR(SEARCH("f'k{kk foHkkx jktLFkku",B159)))</formula>
    </cfRule>
    <cfRule type="containsText" text="dsoy jktdh; fo|ky;ksa esa iz;ksx gsrq fu%'kqYd" operator="containsText" priority="2107" stopIfTrue="1" dxfId="6298">
      <formula>NOT(ISERROR(SEARCH("dsoy jktdh; fo|ky;ksa esa iz;ksx gsrq fu%'kqYd",B159)))</formula>
    </cfRule>
    <cfRule type="containsText" text="iw.kkZad" operator="containsText" priority="2111" stopIfTrue="1" dxfId="6299">
      <formula>NOT(ISERROR(SEARCH("iw.kkZad",B159)))</formula>
    </cfRule>
  </conditionalFormatting>
  <conditionalFormatting sqref="F1477:G1479 D1476:D1481">
    <cfRule type="cellIs" operator="equal" priority="1382" stopIfTrue="1" dxfId="6300">
      <formula>1800</formula>
    </cfRule>
    <cfRule type="cellIs" operator="equal" priority="1383" stopIfTrue="1" dxfId="6301">
      <formula>200</formula>
    </cfRule>
  </conditionalFormatting>
  <conditionalFormatting sqref="O337">
    <cfRule type="cellIs" operator="equal" priority="1990" dxfId="6302">
      <formula>0</formula>
    </cfRule>
    <cfRule type="cellIs" operator="equal" priority="1988" dxfId="6303">
      <formula>0</formula>
    </cfRule>
  </conditionalFormatting>
  <conditionalFormatting sqref="F1901:H1904">
    <cfRule type="cellIs" operator="equal" priority="1144" dxfId="6304">
      <formula>"0/100"</formula>
    </cfRule>
    <cfRule type="cellIs" operator="equal" priority="1145" dxfId="6305">
      <formula>"0/200"</formula>
    </cfRule>
  </conditionalFormatting>
  <conditionalFormatting sqref="F2920:G2922 D2919:D2924">
    <cfRule type="cellIs" operator="equal" priority="573" stopIfTrue="1" dxfId="6306">
      <formula>200</formula>
    </cfRule>
    <cfRule type="cellIs" operator="equal" priority="572" stopIfTrue="1" dxfId="6307">
      <formula>1800</formula>
    </cfRule>
  </conditionalFormatting>
  <conditionalFormatting sqref="F3349:G3351 D3348:D3353">
    <cfRule type="cellIs" operator="equal" priority="327" stopIfTrue="1" dxfId="6308">
      <formula>200</formula>
    </cfRule>
    <cfRule type="cellIs" operator="equal" priority="326" stopIfTrue="1" dxfId="6309">
      <formula>1800</formula>
    </cfRule>
  </conditionalFormatting>
  <conditionalFormatting sqref="F770:H773">
    <cfRule type="cellIs" operator="equal" priority="1771" dxfId="6310">
      <formula>"0/100"</formula>
    </cfRule>
    <cfRule type="cellIs" operator="equal" priority="1772" dxfId="6311">
      <formula>"0/200"</formula>
    </cfRule>
  </conditionalFormatting>
  <conditionalFormatting sqref="F3341:H3341 F3329:H3329 I3341:I3347 C3341:C3342 D3348:D3353 P3321:P3322 Q3329:Q3330 D3318:D3319 B3318 C3323:C3329 L3329 C3344:C3353 C3331 C3339 F3331:P3331 P3329 F3348:F3353 G3348:G3352">
    <cfRule type="containsText" text="f'k{kk foHkkx jktLFkku" operator="containsText" priority="328" stopIfTrue="1" dxfId="6312">
      <formula>NOT(ISERROR(SEARCH("f'k{kk foHkkx jktLFkku",B3318)))</formula>
    </cfRule>
    <cfRule type="containsText" text="iw.kkZad" operator="containsText" priority="329" stopIfTrue="1" dxfId="6313">
      <formula>NOT(ISERROR(SEARCH("iw.kkZad",B3318)))</formula>
    </cfRule>
    <cfRule type="containsText" text="dsoy jktdh; fo|ky;ksa esa iz;ksx gsrq fu%'kqYd" operator="containsText" priority="325" stopIfTrue="1" dxfId="6314">
      <formula>NOT(ISERROR(SEARCH("dsoy jktdh; fo|ky;ksa esa iz;ksx gsrq fu%'kqYd",B3318)))</formula>
    </cfRule>
  </conditionalFormatting>
  <conditionalFormatting sqref="I3379:I3386 H3387:I3387 E3383:E3387 D3356:M3358 C3383:D3392 N3356:N3367 E3368:G3368 I3362:M3367 C3362:C3368 O3356:O3358 Q3356:Q3358 O3360 Q3360:Q3369 F3383:H3386 C3370 N3381:Q3383 N3385:Q3385 D3378:E3380 H3378:H3380 C3378:C3381 Q3378:Q3379 F3378:G3381 A3355:A3356 G3387:G3391 O3362:O3367 N3380 J3379:K3379 L3368 O3379:O3380 H3362:H3368 B3378:B3392 P3356:P3368 E3370:P3370 F3387:F3392 B3356:C3359 B3362:B3369">
    <cfRule type="cellIs" operator="equal" priority="312" dxfId="6315">
      <formula>0</formula>
    </cfRule>
  </conditionalFormatting>
  <conditionalFormatting sqref="M2716:N2716">
    <cfRule type="cellIs" operator="equal" priority="676" dxfId="6316">
      <formula>"Third"</formula>
    </cfRule>
    <cfRule type="cellIs" operator="equal" priority="677" dxfId="6317">
      <formula>"Second"</formula>
    </cfRule>
    <cfRule type="cellIs" operator="equal" priority="678" dxfId="6318">
      <formula>"First"</formula>
    </cfRule>
  </conditionalFormatting>
  <conditionalFormatting sqref="M142:N142">
    <cfRule type="cellIs" operator="equal" priority="2130" dxfId="6319">
      <formula>"First"</formula>
    </cfRule>
    <cfRule type="cellIs" operator="equal" priority="2129" dxfId="6320">
      <formula>"Second"</formula>
    </cfRule>
    <cfRule type="cellIs" operator="equal" priority="2128" dxfId="6321">
      <formula>"Third"</formula>
    </cfRule>
  </conditionalFormatting>
  <conditionalFormatting sqref="I1858:I1865 H1866:I1866 E1862:E1866 D1835:M1837 C1862:D1871 N1835:N1846 E1847:G1847 I1841:M1846 C1841:C1847 O1835:O1837 Q1835:Q1837 O1839 Q1839:Q1848 F1862:H1865 C1849 N1860:Q1862 N1864:Q1864 D1857:E1859 H1857:H1859 C1857:C1860 Q1857:Q1858 F1857:G1860 A1834:A1835 G1866:G1870 O1841:O1846 N1859 J1858:K1858 L1847 O1858:O1859 H1841:H1847 B1857:B1871 P1835:P1847 E1849:P1849 F1866:F1871 B1835:C1838 B1841:B1848">
    <cfRule type="cellIs" operator="equal" priority="1170" dxfId="6322">
      <formula>0</formula>
    </cfRule>
  </conditionalFormatting>
  <conditionalFormatting sqref="F3224:H3224 F3212:H3212 I3224:I3230 C3224:C3225 D3231:D3236 P3204:P3205 Q3212:Q3213 D3201:D3202 B3201 C3206:C3212 L3212 C3227:C3236 C3214 C3222 F3214:P3214 P3212 F3231:F3236 G3231:G3235">
    <cfRule type="containsText" text="dsoy jktdh; fo|ky;ksa esa iz;ksx gsrq fu%'kqYd" operator="containsText" priority="391" stopIfTrue="1" dxfId="6323">
      <formula>NOT(ISERROR(SEARCH("dsoy jktdh; fo|ky;ksa esa iz;ksx gsrq fu%'kqYd",B3201)))</formula>
    </cfRule>
    <cfRule type="containsText" text="iw.kkZad" operator="containsText" priority="395" stopIfTrue="1" dxfId="6324">
      <formula>NOT(ISERROR(SEARCH("iw.kkZad",B3201)))</formula>
    </cfRule>
    <cfRule type="containsText" text="f'k{kk foHkkx jktLFkku" operator="containsText" priority="394" stopIfTrue="1" dxfId="6325">
      <formula>NOT(ISERROR(SEARCH("f'k{kk foHkkx jktLFkku",B3201)))</formula>
    </cfRule>
  </conditionalFormatting>
  <conditionalFormatting sqref="F2093:H2093 F2081:H2081 I2093:I2099 C2093:C2094 D2100:D2105 P2073:P2074 Q2081:Q2082 D2070:D2071 B2070 C2075:C2081 L2081 C2096:C2105 C2083 C2091 F2083:P2083 P2081 F2100:F2105 G2100:G2104">
    <cfRule type="containsText" text="f'k{kk foHkkx jktLFkku" operator="containsText" priority="1036" stopIfTrue="1" dxfId="6326">
      <formula>NOT(ISERROR(SEARCH("f'k{kk foHkkx jktLFkku",B2070)))</formula>
    </cfRule>
    <cfRule type="containsText" text="iw.kkZad" operator="containsText" priority="1037" stopIfTrue="1" dxfId="6327">
      <formula>NOT(ISERROR(SEARCH("iw.kkZad",B2070)))</formula>
    </cfRule>
    <cfRule type="containsText" text="dsoy jktdh; fo|ky;ksa esa iz;ksx gsrq fu%'kqYd" operator="containsText" priority="1033" stopIfTrue="1" dxfId="6328">
      <formula>NOT(ISERROR(SEARCH("dsoy jktdh; fo|ky;ksa esa iz;ksx gsrq fu%'kqYd",B2070)))</formula>
    </cfRule>
  </conditionalFormatting>
  <conditionalFormatting sqref="M1351:N1351">
    <cfRule type="cellIs" operator="equal" priority="1437" dxfId="6329">
      <formula>"First"</formula>
    </cfRule>
    <cfRule type="cellIs" operator="equal" priority="1436" dxfId="6330">
      <formula>"Second"</formula>
    </cfRule>
    <cfRule type="cellIs" operator="equal" priority="1435" dxfId="6331">
      <formula>"Third"</formula>
    </cfRule>
  </conditionalFormatting>
  <conditionalFormatting sqref="C1550:I1553">
    <cfRule type="expression" priority="1340" dxfId="6332">
      <formula>$C1550=0</formula>
    </cfRule>
  </conditionalFormatting>
  <conditionalFormatting sqref="F2954:H2957">
    <cfRule type="cellIs" operator="equal" priority="551" dxfId="6333">
      <formula>"0/200"</formula>
    </cfRule>
    <cfRule type="cellIs" operator="equal" priority="550" dxfId="6334">
      <formula>"0/100"</formula>
    </cfRule>
  </conditionalFormatting>
  <conditionalFormatting sqref="O1585">
    <cfRule type="cellIs" operator="equal" priority="1266" dxfId="6335">
      <formula>0</formula>
    </cfRule>
  </conditionalFormatting>
  <conditionalFormatting sqref="M2521:N2521">
    <cfRule type="cellIs" operator="equal" priority="776" dxfId="6336">
      <formula>"Second"</formula>
    </cfRule>
    <cfRule type="cellIs" operator="equal" priority="775" dxfId="6337">
      <formula>"Third"</formula>
    </cfRule>
    <cfRule type="cellIs" operator="equal" priority="777" dxfId="6338">
      <formula>"First"</formula>
    </cfRule>
  </conditionalFormatting>
  <conditionalFormatting sqref="F2525:H2528">
    <cfRule type="cellIs" operator="equal" priority="781" dxfId="6339">
      <formula>"0/100"</formula>
    </cfRule>
    <cfRule type="cellIs" operator="equal" priority="782" dxfId="6340">
      <formula>"0/200"</formula>
    </cfRule>
  </conditionalFormatting>
  <conditionalFormatting sqref="O1039">
    <cfRule type="cellIs" operator="equal" priority="1592" dxfId="6341">
      <formula>0</formula>
    </cfRule>
    <cfRule type="cellIs" operator="equal" priority="1594" dxfId="6342">
      <formula>0</formula>
    </cfRule>
  </conditionalFormatting>
  <conditionalFormatting sqref="O1936:P1936">
    <cfRule type="cellIs" operator="equal" priority="1067" dxfId="6343">
      <formula>"Failed"</formula>
    </cfRule>
    <cfRule type="cellIs" operator="equal" priority="1110" dxfId="6344">
      <formula>"Failed"</formula>
    </cfRule>
  </conditionalFormatting>
  <conditionalFormatting sqref="M1741:N1741">
    <cfRule type="cellIs" operator="equal" priority="1202" dxfId="6345">
      <formula>"Second"</formula>
    </cfRule>
    <cfRule type="cellIs" operator="equal" priority="1201" dxfId="6346">
      <formula>"Third"</formula>
    </cfRule>
    <cfRule type="cellIs" operator="equal" priority="1203" dxfId="6347">
      <formula>"First"</formula>
    </cfRule>
  </conditionalFormatting>
  <conditionalFormatting sqref="F1394:H1397">
    <cfRule type="cellIs" operator="equal" priority="1424" dxfId="6348">
      <formula>"0/200"</formula>
    </cfRule>
    <cfRule type="cellIs" operator="equal" priority="1423" dxfId="6349">
      <formula>"0/100"</formula>
    </cfRule>
  </conditionalFormatting>
  <conditionalFormatting sqref="M2755:N2755">
    <cfRule type="cellIs" operator="equal" priority="645" dxfId="6350">
      <formula>"First"</formula>
    </cfRule>
    <cfRule type="cellIs" operator="equal" priority="644" dxfId="6351">
      <formula>"Second"</formula>
    </cfRule>
    <cfRule type="cellIs" operator="equal" priority="643" dxfId="6352">
      <formula>"Third"</formula>
    </cfRule>
  </conditionalFormatting>
  <conditionalFormatting sqref="O2755">
    <cfRule type="cellIs" operator="equal" priority="606" dxfId="6353">
      <formula>0</formula>
    </cfRule>
  </conditionalFormatting>
  <conditionalFormatting sqref="F689:H689 F677:H677 I689:I695 C689:C690 D696:D701 P669:P670 Q677:Q678 D666:D667 B666 C671:C677 L677 C692:C701 C679 C687 F679:P679 P677 F696:F701 G696:G700">
    <cfRule type="containsText" text="f'k{kk foHkkx jktLFkku" operator="containsText" priority="1828" stopIfTrue="1" dxfId="6354">
      <formula>NOT(ISERROR(SEARCH("f'k{kk foHkkx jktLFkku",B666)))</formula>
    </cfRule>
    <cfRule type="containsText" text="dsoy jktdh; fo|ky;ksa esa iz;ksx gsrq fu%'kqYd" operator="containsText" priority="1825" stopIfTrue="1" dxfId="6355">
      <formula>NOT(ISERROR(SEARCH("dsoy jktdh; fo|ky;ksa esa iz;ksx gsrq fu%'kqYd",B666)))</formula>
    </cfRule>
    <cfRule type="containsText" text="iw.kkZad" operator="containsText" priority="1829" stopIfTrue="1" dxfId="6356">
      <formula>NOT(ISERROR(SEARCH("iw.kkZad",B666)))</formula>
    </cfRule>
  </conditionalFormatting>
  <conditionalFormatting sqref="M1546:N1546">
    <cfRule type="cellIs" operator="equal" priority="1338" dxfId="6357">
      <formula>"First"</formula>
    </cfRule>
    <cfRule type="cellIs" operator="equal" priority="1336" dxfId="6358">
      <formula>"Third"</formula>
    </cfRule>
    <cfRule type="cellIs" operator="equal" priority="1337" dxfId="6359">
      <formula>"Second"</formula>
    </cfRule>
  </conditionalFormatting>
  <conditionalFormatting sqref="F307:G309 D306:D311">
    <cfRule type="cellIs" operator="equal" priority="2043" stopIfTrue="1" dxfId="6360">
      <formula>200</formula>
    </cfRule>
    <cfRule type="cellIs" operator="equal" priority="2042" stopIfTrue="1" dxfId="6361">
      <formula>1800</formula>
    </cfRule>
  </conditionalFormatting>
  <conditionalFormatting sqref="F338:H338 F326:H326 I338:I344 C338:C339 D345:D350 P318:P319 Q326:Q327 D315:D316 B315 C320:C326 L326 C341:C350 C328 C336 F328:P328 P326 F345:F350 G345:G349">
    <cfRule type="containsText" text="dsoy jktdh; fo|ky;ksa esa iz;ksx gsrq fu%'kqYd" operator="containsText" priority="2023" stopIfTrue="1" dxfId="6362">
      <formula>NOT(ISERROR(SEARCH("dsoy jktdh; fo|ky;ksa esa iz;ksx gsrq fu%'kqYd",B315)))</formula>
    </cfRule>
    <cfRule type="containsText" text="f'k{kk foHkkx jktLFkku" operator="containsText" priority="2026" stopIfTrue="1" dxfId="6363">
      <formula>NOT(ISERROR(SEARCH("f'k{kk foHkkx jktLFkku",B315)))</formula>
    </cfRule>
    <cfRule type="containsText" text="iw.kkZad" operator="containsText" priority="2027" stopIfTrue="1" dxfId="6364">
      <formula>NOT(ISERROR(SEARCH("iw.kkZad",B315)))</formula>
    </cfRule>
  </conditionalFormatting>
  <conditionalFormatting sqref="F2798:H2801">
    <cfRule type="cellIs" operator="equal" priority="632" dxfId="6365">
      <formula>"0/200"</formula>
    </cfRule>
    <cfRule type="cellIs" operator="equal" priority="631" dxfId="6366">
      <formula>"0/100"</formula>
    </cfRule>
  </conditionalFormatting>
  <conditionalFormatting sqref="C3890:I3893">
    <cfRule type="expression" priority="20" dxfId="6367">
      <formula>$C3890=0</formula>
    </cfRule>
  </conditionalFormatting>
  <conditionalFormatting sqref="C370:Q374">
    <cfRule type="expression" priority="1999" dxfId="6368">
      <formula>$C370=0</formula>
    </cfRule>
  </conditionalFormatting>
  <conditionalFormatting sqref="M3652:N3652">
    <cfRule type="cellIs" operator="equal" priority="149" dxfId="6369">
      <formula>"Second"</formula>
    </cfRule>
    <cfRule type="cellIs" operator="equal" priority="148" dxfId="6370">
      <formula>"Third"</formula>
    </cfRule>
    <cfRule type="cellIs" operator="equal" priority="150" dxfId="6371">
      <formula>"First"</formula>
    </cfRule>
  </conditionalFormatting>
  <conditionalFormatting sqref="M1585:N1585">
    <cfRule type="cellIs" operator="equal" priority="1303" dxfId="6372">
      <formula>"Third"</formula>
    </cfRule>
    <cfRule type="cellIs" operator="equal" priority="1304" dxfId="6373">
      <formula>"Second"</formula>
    </cfRule>
    <cfRule type="cellIs" operator="equal" priority="1305" dxfId="6374">
      <formula>"First"</formula>
    </cfRule>
  </conditionalFormatting>
  <conditionalFormatting sqref="M805:N805">
    <cfRule type="cellIs" operator="equal" priority="1730" dxfId="6375">
      <formula>"Second"</formula>
    </cfRule>
    <cfRule type="cellIs" operator="equal" priority="1729" dxfId="6376">
      <formula>"Third"</formula>
    </cfRule>
    <cfRule type="cellIs" operator="equal" priority="1731" dxfId="6377">
      <formula>"First"</formula>
    </cfRule>
  </conditionalFormatting>
  <conditionalFormatting sqref="C331:Q335">
    <cfRule type="expression" priority="2014" dxfId="6378">
      <formula>$C331=0</formula>
    </cfRule>
  </conditionalFormatting>
  <conditionalFormatting sqref="O2872">
    <cfRule type="cellIs" operator="equal" priority="540" dxfId="6379">
      <formula>0</formula>
    </cfRule>
  </conditionalFormatting>
  <conditionalFormatting sqref="I805:I812 H813:I813 E809:E813 D782:M784 C809:D818 N782:N793 E794:G794 I788:M793 C788:C794 O782:O784 Q782:Q784 O786 Q786:Q795 F809:H812 C796 N807:Q809 N811:Q811 D804:E806 H804:H806 C804:C807 Q804:Q805 F804:G807 A781:A782 G813:G817 O788:O793 N806 J805:K805 L794 O805:O806 H788:H794 B804:B818 P782:P794 E796:P796 F813:F818 B782:C785 B788:B795">
    <cfRule type="cellIs" operator="equal" priority="1764" dxfId="6380">
      <formula>0</formula>
    </cfRule>
  </conditionalFormatting>
  <conditionalFormatting sqref="Q1819">
    <cfRule type="cellIs" operator="equal" priority="1179" dxfId="6381">
      <formula>"FAILED"</formula>
    </cfRule>
    <cfRule type="cellIs" operator="equal" priority="1180" dxfId="6382">
      <formula>"Supplementary"</formula>
    </cfRule>
    <cfRule type="cellIs" operator="equal" priority="1181" dxfId="6383">
      <formula>"Passed With G"</formula>
    </cfRule>
    <cfRule type="cellIs" operator="equal" priority="1182" dxfId="6384">
      <formula>"Passed"</formula>
    </cfRule>
  </conditionalFormatting>
  <conditionalFormatting sqref="F3700:G3702 D3699:D3704">
    <cfRule type="cellIs" operator="equal" priority="128" stopIfTrue="1" dxfId="6385">
      <formula>1800</formula>
    </cfRule>
    <cfRule type="cellIs" operator="equal" priority="129" stopIfTrue="1" dxfId="6386">
      <formula>200</formula>
    </cfRule>
  </conditionalFormatting>
  <conditionalFormatting sqref="F3500:H3503">
    <cfRule type="cellIs" operator="equal" priority="235" dxfId="6387">
      <formula>"0/100"</formula>
    </cfRule>
    <cfRule type="cellIs" operator="equal" priority="236" dxfId="6388">
      <formula>"0/200"</formula>
    </cfRule>
  </conditionalFormatting>
  <conditionalFormatting sqref="C1004:I1007">
    <cfRule type="expression" priority="1637" dxfId="6389">
      <formula>$C1004=0</formula>
    </cfRule>
  </conditionalFormatting>
  <conditionalFormatting sqref="F3458:H3458 F3446:H3446 I3458:I3464 C3458:C3459 D3465:D3470 P3438:P3439 Q3446:Q3447 D3435:D3436 B3435 C3440:C3446 L3446 C3461:C3470 C3448 C3456 F3448:P3448 P3446 F3465:F3470 G3465:G3469">
    <cfRule type="containsText" text="iw.kkZad" operator="containsText" priority="263" stopIfTrue="1" dxfId="6390">
      <formula>NOT(ISERROR(SEARCH("iw.kkZad",B3435)))</formula>
    </cfRule>
    <cfRule type="containsText" text="f'k{kk foHkkx jktLFkku" operator="containsText" priority="262" stopIfTrue="1" dxfId="6391">
      <formula>NOT(ISERROR(SEARCH("f'k{kk foHkkx jktLFkku",B3435)))</formula>
    </cfRule>
    <cfRule type="containsText" text="dsoy jktdh; fo|ky;ksa esa iz;ksx gsrq fu%'kqYd" operator="containsText" priority="259" stopIfTrue="1" dxfId="6392">
      <formula>NOT(ISERROR(SEARCH("dsoy jktdh; fo|ky;ksa esa iz;ksx gsrq fu%'kqYd",B3435)))</formula>
    </cfRule>
  </conditionalFormatting>
  <conditionalFormatting sqref="M3886:N3886">
    <cfRule type="cellIs" operator="equal" priority="18" dxfId="6393">
      <formula>"First"</formula>
    </cfRule>
    <cfRule type="cellIs" operator="equal" priority="16" dxfId="6394">
      <formula>"Third"</formula>
    </cfRule>
    <cfRule type="cellIs" operator="equal" priority="17" dxfId="6395">
      <formula>"Second"</formula>
    </cfRule>
  </conditionalFormatting>
  <conditionalFormatting sqref="C1979:I1982">
    <cfRule type="expression" priority="1091" dxfId="6396">
      <formula>$C1979=0</formula>
    </cfRule>
  </conditionalFormatting>
  <conditionalFormatting sqref="C916:Q920">
    <cfRule type="expression" priority="1684" dxfId="6397">
      <formula>$C916=0</formula>
    </cfRule>
  </conditionalFormatting>
  <conditionalFormatting sqref="Q2989">
    <cfRule type="cellIs" operator="equal" priority="522" dxfId="6398">
      <formula>"Passed"</formula>
    </cfRule>
    <cfRule type="cellIs" operator="equal" priority="520" dxfId="6399">
      <formula>"Supplementary"</formula>
    </cfRule>
    <cfRule type="cellIs" operator="equal" priority="521" dxfId="6400">
      <formula>"Passed With G"</formula>
    </cfRule>
    <cfRule type="cellIs" operator="equal" priority="519" dxfId="6401">
      <formula>"FAILED"</formula>
    </cfRule>
  </conditionalFormatting>
  <conditionalFormatting sqref="F2249:H2249 F2237:H2237 I2249:I2255 C2249:C2250 D2256:D2261 P2229:P2230 Q2237:Q2238 D2226:D2227 B2226 C2231:C2237 L2237 C2252:C2261 C2239 C2247 F2239:P2239 P2237 F2256:F2261 G2256:G2260">
    <cfRule type="containsText" text="f'k{kk foHkkx jktLFkku" operator="containsText" priority="955" stopIfTrue="1" dxfId="6402">
      <formula>NOT(ISERROR(SEARCH("f'k{kk foHkkx jktLFkku",B2226)))</formula>
    </cfRule>
    <cfRule type="containsText" text="dsoy jktdh; fo|ky;ksa esa iz;ksx gsrq fu%'kqYd" operator="containsText" priority="952" stopIfTrue="1" dxfId="6403">
      <formula>NOT(ISERROR(SEARCH("dsoy jktdh; fo|ky;ksa esa iz;ksx gsrq fu%'kqYd",B2226)))</formula>
    </cfRule>
    <cfRule type="containsText" text="iw.kkZad" operator="containsText" priority="956" stopIfTrue="1" dxfId="6404">
      <formula>NOT(ISERROR(SEARCH("iw.kkZad",B2226)))</formula>
    </cfRule>
  </conditionalFormatting>
  <conditionalFormatting sqref="F1789:G1791 D1788:D1793">
    <cfRule type="cellIs" operator="equal" priority="1217" stopIfTrue="1" dxfId="6405">
      <formula>1800</formula>
    </cfRule>
    <cfRule type="cellIs" operator="equal" priority="1218" stopIfTrue="1" dxfId="6406">
      <formula>200</formula>
    </cfRule>
  </conditionalFormatting>
  <conditionalFormatting sqref="M337:N337">
    <cfRule type="cellIs" operator="equal" priority="1994" dxfId="6407">
      <formula>"Second"</formula>
    </cfRule>
    <cfRule type="cellIs" operator="equal" priority="1993" dxfId="6408">
      <formula>"Third"</formula>
    </cfRule>
    <cfRule type="cellIs" operator="equal" priority="1995" dxfId="6409">
      <formula>"First"</formula>
    </cfRule>
  </conditionalFormatting>
  <conditionalFormatting sqref="M2950:N2950">
    <cfRule type="cellIs" operator="equal" priority="546" dxfId="6410">
      <formula>"First"</formula>
    </cfRule>
    <cfRule type="cellIs" operator="equal" priority="544" dxfId="6411">
      <formula>"Third"</formula>
    </cfRule>
    <cfRule type="cellIs" operator="equal" priority="545" dxfId="6412">
      <formula>"Second"</formula>
    </cfRule>
  </conditionalFormatting>
  <conditionalFormatting sqref="Q2560">
    <cfRule type="cellIs" operator="equal" priority="768" dxfId="6413">
      <formula>"Passed"</formula>
    </cfRule>
    <cfRule type="cellIs" operator="equal" priority="766" dxfId="6414">
      <formula>"Supplementary"</formula>
    </cfRule>
    <cfRule type="cellIs" operator="equal" priority="767" dxfId="6415">
      <formula>"Passed With G"</formula>
    </cfRule>
    <cfRule type="cellIs" operator="equal" priority="765" dxfId="6416">
      <formula>"FAILED"</formula>
    </cfRule>
  </conditionalFormatting>
  <conditionalFormatting sqref="M2794:N2794">
    <cfRule type="cellIs" operator="equal" priority="609" dxfId="6417">
      <formula>"First"</formula>
    </cfRule>
    <cfRule type="cellIs" operator="equal" priority="608" dxfId="6418">
      <formula>"Second"</formula>
    </cfRule>
    <cfRule type="cellIs" operator="equal" priority="607" dxfId="6419">
      <formula>"Third"</formula>
    </cfRule>
  </conditionalFormatting>
  <conditionalFormatting sqref="O103">
    <cfRule type="cellIs" operator="equal" priority="2122" dxfId="6420">
      <formula>0</formula>
    </cfRule>
    <cfRule type="cellIs" operator="equal" priority="2120" dxfId="6421">
      <formula>0</formula>
    </cfRule>
  </conditionalFormatting>
  <conditionalFormatting sqref="O1039:P1039">
    <cfRule type="cellIs" operator="equal" priority="1620" dxfId="6422">
      <formula>"Failed"</formula>
    </cfRule>
    <cfRule type="cellIs" operator="equal" priority="1593" dxfId="6423">
      <formula>"Failed"</formula>
    </cfRule>
    <cfRule type="cellIs" operator="equal" priority="1591" dxfId="6424">
      <formula>"Failed"</formula>
    </cfRule>
  </conditionalFormatting>
  <conditionalFormatting sqref="C1033:Q1037">
    <cfRule type="expression" priority="1618" dxfId="6425">
      <formula>$C1033=0</formula>
    </cfRule>
  </conditionalFormatting>
  <conditionalFormatting sqref="F263:H266">
    <cfRule type="cellIs" operator="equal" priority="2069" dxfId="6426">
      <formula>"0/200"</formula>
    </cfRule>
    <cfRule type="cellIs" operator="equal" priority="2068" dxfId="6427">
      <formula>"0/100"</formula>
    </cfRule>
  </conditionalFormatting>
  <conditionalFormatting sqref="F2330:H2333">
    <cfRule type="cellIs" operator="equal" priority="896" dxfId="6428">
      <formula>"0/200"</formula>
    </cfRule>
    <cfRule type="cellIs" operator="equal" priority="895" dxfId="6429">
      <formula>"0/100"</formula>
    </cfRule>
  </conditionalFormatting>
  <conditionalFormatting sqref="C3763:Q3767">
    <cfRule type="expression" priority="85" dxfId="6430">
      <formula>$C3763=0</formula>
    </cfRule>
  </conditionalFormatting>
  <conditionalFormatting sqref="F143:H143 F131:H131 I143:I149 C143:C144 D150:D155 P123:P124 Q131:Q132 D120:D121 B120 C125:C131 L131 C146:C155 C133 C141 F133:P133 P131 F150:F155 G150:G154">
    <cfRule type="containsText" text="iw.kkZad" operator="containsText" priority="2144" stopIfTrue="1" dxfId="6431">
      <formula>NOT(ISERROR(SEARCH("iw.kkZad",B120)))</formula>
    </cfRule>
    <cfRule type="containsText" text="f'k{kk foHkkx jktLFkku" operator="containsText" priority="2143" stopIfTrue="1" dxfId="6432">
      <formula>NOT(ISERROR(SEARCH("f'k{kk foHkkx jktLFkku",B120)))</formula>
    </cfRule>
    <cfRule type="containsText" text="dsoy jktdh; fo|ky;ksa esa iz;ksx gsrq fu%'kqYd" operator="containsText" priority="2140" stopIfTrue="1" dxfId="6433">
      <formula>NOT(ISERROR(SEARCH("dsoy jktdh; fo|ky;ksa esa iz;ksx gsrq fu%'kqYd",B120)))</formula>
    </cfRule>
  </conditionalFormatting>
  <conditionalFormatting sqref="F497:H500">
    <cfRule type="cellIs" operator="equal" priority="1936" dxfId="6434">
      <formula>"0/100"</formula>
    </cfRule>
    <cfRule type="cellIs" operator="equal" priority="1937" dxfId="6435">
      <formula>"0/200"</formula>
    </cfRule>
  </conditionalFormatting>
  <conditionalFormatting sqref="F1547:H1547 F1535:H1535 I1547:I1553 C1547:C1548 D1554:D1559 P1527:P1528 Q1535:Q1536 D1524:D1525 B1524 C1529:C1535 L1535 C1550:C1559 C1537 C1545 F1537:P1537 P1535 F1554:F1559 G1554:G1558">
    <cfRule type="containsText" text="iw.kkZad" operator="containsText" priority="1352" stopIfTrue="1" dxfId="6436">
      <formula>NOT(ISERROR(SEARCH("iw.kkZad",B1524)))</formula>
    </cfRule>
    <cfRule type="containsText" text="f'k{kk foHkkx jktLFkku" operator="containsText" priority="1351" stopIfTrue="1" dxfId="6437">
      <formula>NOT(ISERROR(SEARCH("f'k{kk foHkkx jktLFkku",B1524)))</formula>
    </cfRule>
    <cfRule type="containsText" text="dsoy jktdh; fo|ky;ksa esa iz;ksx gsrq fu%'kqYd" operator="containsText" priority="1348" stopIfTrue="1" dxfId="6438">
      <formula>NOT(ISERROR(SEARCH("dsoy jktdh; fo|ky;ksa esa iz;ksx gsrq fu%'kqYd",B1524)))</formula>
    </cfRule>
  </conditionalFormatting>
  <conditionalFormatting sqref="F2725:G2727 D2724:D2729">
    <cfRule type="cellIs" operator="equal" priority="690" stopIfTrue="1" dxfId="6439">
      <formula>200</formula>
    </cfRule>
    <cfRule type="cellIs" operator="equal" priority="689" stopIfTrue="1" dxfId="6440">
      <formula>1800</formula>
    </cfRule>
  </conditionalFormatting>
  <conditionalFormatting sqref="M3457:N3457">
    <cfRule type="cellIs" operator="equal" priority="248" dxfId="6441">
      <formula>"Second"</formula>
    </cfRule>
    <cfRule type="cellIs" operator="equal" priority="247" dxfId="6442">
      <formula>"Third"</formula>
    </cfRule>
    <cfRule type="cellIs" operator="equal" priority="249" dxfId="6443">
      <formula>"First"</formula>
    </cfRule>
  </conditionalFormatting>
  <conditionalFormatting sqref="C1969:Q1973">
    <cfRule type="expression" priority="1090" dxfId="6444">
      <formula>$C1969=0</formula>
    </cfRule>
  </conditionalFormatting>
  <conditionalFormatting sqref="C3539:I3542">
    <cfRule type="expression" priority="218" dxfId="6445">
      <formula>$C3539=0</formula>
    </cfRule>
  </conditionalFormatting>
  <conditionalFormatting sqref="O2560">
    <cfRule type="cellIs" operator="equal" priority="736" dxfId="6446">
      <formula>0</formula>
    </cfRule>
    <cfRule type="cellIs" operator="equal" priority="734" dxfId="6447">
      <formula>0</formula>
    </cfRule>
  </conditionalFormatting>
  <conditionalFormatting sqref="I1000:I1007 H1008:I1008 E1004:E1008 D977:M979 C1004:D1013 N977:N988 E989:G989 I983:M988 C983:C989 O977:O979 Q977:Q979 O981 Q981:Q990 F1004:H1007 C991 N1002:Q1004 N1006:Q1006 D999:E1001 H999:H1001 C999:C1002 Q999:Q1000 F999:G1002 A976:A977 G1008:G1012 O983:O988 N1001 J1000:K1000 L989 O1000:O1001 H983:H989 B999:B1013 P977:P989 E991:P991 F1008:F1013 B977:C980 B983:B990">
    <cfRule type="cellIs" operator="equal" priority="1650" dxfId="6448">
      <formula>0</formula>
    </cfRule>
  </conditionalFormatting>
  <conditionalFormatting sqref="F2335:G2337 D2334:D2339">
    <cfRule type="cellIs" operator="equal" priority="903" stopIfTrue="1" dxfId="6449">
      <formula>200</formula>
    </cfRule>
    <cfRule type="cellIs" operator="equal" priority="902" stopIfTrue="1" dxfId="6450">
      <formula>1800</formula>
    </cfRule>
  </conditionalFormatting>
  <conditionalFormatting sqref="I3301:I3308 H3309:I3309 E3305:E3309 D3278:M3280 C3305:D3314 N3278:N3289 E3290:G3290 I3284:M3289 C3284:C3290 O3278:O3280 Q3278:Q3280 O3282 Q3282:Q3291 F3305:H3308 C3292 N3303:Q3305 N3307:Q3307 D3300:E3302 H3300:H3302 C3300:C3303 Q3300:Q3301 F3300:G3303 A3277:A3278 G3309:G3313 O3284:O3289 N3302 J3301:K3301 L3290 O3301:O3302 H3284:H3290 B3300:B3314 P3278:P3290 E3292:P3292 F3309:F3314 B3278:C3281 B3284:B3291">
    <cfRule type="cellIs" operator="equal" priority="363" dxfId="6451">
      <formula>0</formula>
    </cfRule>
  </conditionalFormatting>
  <conditionalFormatting sqref="C3490:Q3494">
    <cfRule type="expression" priority="232" dxfId="6452">
      <formula>$C3490=0</formula>
    </cfRule>
  </conditionalFormatting>
  <conditionalFormatting sqref="C1930:Q1934">
    <cfRule type="expression" priority="1108" dxfId="6453">
      <formula>$C1930=0</formula>
    </cfRule>
  </conditionalFormatting>
  <conditionalFormatting sqref="I2365:I2372 H2373:I2373 E2369:E2373 D2342:M2344 C2369:D2378 N2342:N2353 E2354:G2354 I2348:M2353 C2348:C2354 O2342:O2344 Q2342:Q2344 O2346 Q2346:Q2355 F2369:H2372 C2356 N2367:Q2369 N2371:Q2371 D2364:E2366 H2364:H2366 C2364:C2367 Q2364:Q2365 F2364:G2367 A2341:A2342 G2373:G2377 O2348:O2353 N2366 J2365:K2365 L2354 O2365:O2366 H2348:H2354 B2364:B2378 P2342:P2354 E2356:P2356 F2373:F2378 B2342:C2345 B2348:B2355">
    <cfRule type="cellIs" operator="equal" priority="891" dxfId="6454">
      <formula>0</formula>
    </cfRule>
  </conditionalFormatting>
  <conditionalFormatting sqref="I415:I422 H423:I423 E419:E423 D392:M394 C419:D428 N392:N403 E404:G404 I398:M403 C398:C404 O392:O394 Q392:Q394 O396 Q396:Q405 F419:H422 C406 N417:Q419 N421:Q421 D414:E416 H414:H416 C414:C417 Q414:Q415 F414:G417 A391:A392 G423:G427 O398:O403 N416 J415:K415 L404 O415:O416 H398:H404 B414:B428 P392:P404 E406:P406 F423:F428 B392:C395 B398:B405">
    <cfRule type="cellIs" operator="equal" priority="1980" dxfId="6455">
      <formula>0</formula>
    </cfRule>
  </conditionalFormatting>
  <conditionalFormatting sqref="C1774:Q1778">
    <cfRule type="expression" priority="1207" dxfId="6456">
      <formula>$C1774=0</formula>
    </cfRule>
  </conditionalFormatting>
  <conditionalFormatting sqref="F2759:H2762">
    <cfRule type="cellIs" operator="equal" priority="650" dxfId="6457">
      <formula>"0/200"</formula>
    </cfRule>
    <cfRule type="cellIs" operator="equal" priority="649" dxfId="6458">
      <formula>"0/100"</formula>
    </cfRule>
  </conditionalFormatting>
  <conditionalFormatting sqref="M3262:N3262">
    <cfRule type="cellIs" operator="equal" priority="345" dxfId="6459">
      <formula>"First"</formula>
    </cfRule>
    <cfRule type="cellIs" operator="equal" priority="343" dxfId="6460">
      <formula>"Third"</formula>
    </cfRule>
    <cfRule type="cellIs" operator="equal" priority="344" dxfId="6461">
      <formula>"Second"</formula>
    </cfRule>
  </conditionalFormatting>
  <conditionalFormatting sqref="M2482:N2482">
    <cfRule type="cellIs" operator="equal" priority="810" dxfId="6462">
      <formula>"First"</formula>
    </cfRule>
    <cfRule type="cellIs" operator="equal" priority="808" dxfId="6463">
      <formula>"Third"</formula>
    </cfRule>
    <cfRule type="cellIs" operator="equal" priority="809" dxfId="6464">
      <formula>"Second"</formula>
    </cfRule>
  </conditionalFormatting>
  <conditionalFormatting sqref="F377:H377 F365:H365 I377:I383 C377:C378 D384:D389 P357:P358 Q365:Q366 D354:D355 B354 C359:C365 L365 C380:C389 C367 C375 F367:P367 P365 F384:F389 G384:G388">
    <cfRule type="containsText" text="iw.kkZad" operator="containsText" priority="2012" stopIfTrue="1" dxfId="6465">
      <formula>NOT(ISERROR(SEARCH("iw.kkZad",B354)))</formula>
    </cfRule>
    <cfRule type="containsText" text="f'k{kk foHkkx jktLFkku" operator="containsText" priority="2011" stopIfTrue="1" dxfId="6466">
      <formula>NOT(ISERROR(SEARCH("f'k{kk foHkkx jktLFkku",B354)))</formula>
    </cfRule>
    <cfRule type="containsText" text="dsoy jktdh; fo|ky;ksa esa iz;ksx gsrq fu%'kqYd" operator="containsText" priority="2008" stopIfTrue="1" dxfId="6467">
      <formula>NOT(ISERROR(SEARCH("dsoy jktdh; fo|ky;ksa esa iz;ksx gsrq fu%'kqYd",B354)))</formula>
    </cfRule>
  </conditionalFormatting>
  <conditionalFormatting sqref="C97:Q101">
    <cfRule type="expression" priority="2146" dxfId="6468">
      <formula>$C97=0</formula>
    </cfRule>
  </conditionalFormatting>
  <conditionalFormatting sqref="Q1585">
    <cfRule type="cellIs" operator="equal" priority="1314" dxfId="6469">
      <formula>"Passed"</formula>
    </cfRule>
    <cfRule type="cellIs" operator="equal" priority="1313" dxfId="6470">
      <formula>"Passed With G"</formula>
    </cfRule>
    <cfRule type="cellIs" operator="equal" priority="1311" dxfId="6471">
      <formula>"FAILED"</formula>
    </cfRule>
    <cfRule type="cellIs" operator="equal" priority="1312" dxfId="6472">
      <formula>"Supplementary"</formula>
    </cfRule>
  </conditionalFormatting>
  <conditionalFormatting sqref="C1462:Q1466">
    <cfRule type="expression" priority="1372" dxfId="6473">
      <formula>$C1462=0</formula>
    </cfRule>
  </conditionalFormatting>
  <conditionalFormatting sqref="O3457">
    <cfRule type="cellIs" operator="equal" priority="210" dxfId="6474">
      <formula>0</formula>
    </cfRule>
  </conditionalFormatting>
  <conditionalFormatting sqref="C19:Q23">
    <cfRule type="expression" priority="2182" dxfId="6475">
      <formula>$C19=0</formula>
    </cfRule>
  </conditionalFormatting>
  <conditionalFormatting sqref="F884:H884 F872:H872 I884:I890 C884:C885 D891:D896 P864:P865 Q872:Q873 D861:D862 B861 C866:C872 L872 C887:C896 C874 C882 F874:P874 P872 F891:F896 G891:G895">
    <cfRule type="containsText" text="f'k{kk foHkkx jktLFkku" operator="containsText" priority="1714" stopIfTrue="1" dxfId="6476">
      <formula>NOT(ISERROR(SEARCH("f'k{kk foHkkx jktLFkku",B861)))</formula>
    </cfRule>
    <cfRule type="containsText" text="dsoy jktdh; fo|ky;ksa esa iz;ksx gsrq fu%'kqYd" operator="containsText" priority="1711" stopIfTrue="1" dxfId="6477">
      <formula>NOT(ISERROR(SEARCH("dsoy jktdh; fo|ky;ksa esa iz;ksx gsrq fu%'kqYd",B861)))</formula>
    </cfRule>
    <cfRule type="containsText" text="iw.kkZad" operator="containsText" priority="1715" stopIfTrue="1" dxfId="6478">
      <formula>NOT(ISERROR(SEARCH("iw.kkZad",B861)))</formula>
    </cfRule>
  </conditionalFormatting>
  <conditionalFormatting sqref="O220">
    <cfRule type="cellIs" operator="equal" priority="2054" dxfId="6479">
      <formula>0</formula>
    </cfRule>
    <cfRule type="cellIs" operator="equal" priority="2056" dxfId="6480">
      <formula>0</formula>
    </cfRule>
  </conditionalFormatting>
  <conditionalFormatting sqref="I2950:I2957 H2958:I2958 E2954:E2958 D2927:M2929 C2954:D2963 N2927:N2938 E2939:G2939 I2933:M2938 C2933:C2939 O2927:O2929 Q2927:Q2929 O2931 Q2931:Q2940 F2954:H2957 C2941 N2952:Q2954 N2956:Q2956 D2949:E2951 H2949:H2951 C2949:C2952 Q2949:Q2950 F2949:G2952 A2926:A2927 G2958:G2962 O2933:O2938 N2951 J2950:K2950 L2939 O2950:O2951 H2933:H2939 B2949:B2963 P2927:P2939 E2941:P2941 F2958:F2963 B2927:C2930 B2933:B2940">
    <cfRule type="cellIs" operator="equal" priority="561" dxfId="6481">
      <formula>0</formula>
    </cfRule>
  </conditionalFormatting>
  <conditionalFormatting sqref="F3227:H3230">
    <cfRule type="cellIs" operator="equal" priority="386" dxfId="6482">
      <formula>"0/200"</formula>
    </cfRule>
    <cfRule type="cellIs" operator="equal" priority="385" dxfId="6483">
      <formula>"0/100"</formula>
    </cfRule>
  </conditionalFormatting>
  <conditionalFormatting sqref="O3847">
    <cfRule type="cellIs" operator="equal" priority="8" dxfId="6484">
      <formula>0</formula>
    </cfRule>
    <cfRule type="cellIs" operator="equal" priority="10" dxfId="6485">
      <formula>0</formula>
    </cfRule>
  </conditionalFormatting>
  <conditionalFormatting sqref="Q2092">
    <cfRule type="cellIs" operator="equal" priority="1032" dxfId="6486">
      <formula>"Passed"</formula>
    </cfRule>
    <cfRule type="cellIs" operator="equal" priority="1029" dxfId="6487">
      <formula>"FAILED"</formula>
    </cfRule>
    <cfRule type="cellIs" operator="equal" priority="1031" dxfId="6488">
      <formula>"Passed With G"</formula>
    </cfRule>
    <cfRule type="cellIs" operator="equal" priority="1030" dxfId="6489">
      <formula>"Supplementary"</formula>
    </cfRule>
  </conditionalFormatting>
  <conditionalFormatting sqref="C2057:I2060">
    <cfRule type="expression" priority="1043" dxfId="6490">
      <formula>$C2057=0</formula>
    </cfRule>
  </conditionalFormatting>
  <conditionalFormatting sqref="Q1156">
    <cfRule type="cellIs" operator="equal" priority="1560" dxfId="6491">
      <formula>"Passed"</formula>
    </cfRule>
    <cfRule type="cellIs" operator="equal" priority="1559" dxfId="6492">
      <formula>"Passed With G"</formula>
    </cfRule>
    <cfRule type="cellIs" operator="equal" priority="1558" dxfId="6493">
      <formula>"Supplementary"</formula>
    </cfRule>
    <cfRule type="cellIs" operator="equal" priority="1557" dxfId="6494">
      <formula>"FAILED"</formula>
    </cfRule>
  </conditionalFormatting>
  <conditionalFormatting sqref="O64">
    <cfRule type="cellIs" operator="equal" priority="2124" dxfId="6495">
      <formula>0</formula>
    </cfRule>
  </conditionalFormatting>
  <conditionalFormatting sqref="O2326">
    <cfRule type="cellIs" operator="equal" priority="866" dxfId="6496">
      <formula>0</formula>
    </cfRule>
    <cfRule type="cellIs" operator="equal" priority="868" dxfId="6497">
      <formula>0</formula>
    </cfRule>
  </conditionalFormatting>
  <conditionalFormatting sqref="C292:Q296">
    <cfRule type="expression" priority="2032" dxfId="6498">
      <formula>$C292=0</formula>
    </cfRule>
  </conditionalFormatting>
  <conditionalFormatting sqref="M2989:N2989">
    <cfRule type="cellIs" operator="equal" priority="512" dxfId="6499">
      <formula>"Second"</formula>
    </cfRule>
    <cfRule type="cellIs" operator="equal" priority="511" dxfId="6500">
      <formula>"Third"</formula>
    </cfRule>
    <cfRule type="cellIs" operator="equal" priority="513" dxfId="6501">
      <formula>"First"</formula>
    </cfRule>
  </conditionalFormatting>
  <conditionalFormatting sqref="C2720:I2723">
    <cfRule type="expression" priority="680" dxfId="6502">
      <formula>$C2720=0</formula>
    </cfRule>
  </conditionalFormatting>
  <conditionalFormatting sqref="O1780">
    <cfRule type="cellIs" operator="equal" priority="1194" dxfId="6503">
      <formula>0</formula>
    </cfRule>
    <cfRule type="cellIs" operator="equal" priority="1192" dxfId="6504">
      <formula>0</formula>
    </cfRule>
    <cfRule type="cellIs" operator="equal" priority="1190" dxfId="6505">
      <formula>0</formula>
    </cfRule>
  </conditionalFormatting>
  <conditionalFormatting sqref="F3695:H3698">
    <cfRule type="cellIs" operator="equal" priority="122" dxfId="6506">
      <formula>"0/200"</formula>
    </cfRule>
    <cfRule type="cellIs" operator="equal" priority="121" dxfId="6507">
      <formula>"0/100"</formula>
    </cfRule>
  </conditionalFormatting>
  <conditionalFormatting sqref="F965:H968">
    <cfRule type="cellIs" operator="equal" priority="1672" dxfId="6508">
      <formula>"0/100"</formula>
    </cfRule>
    <cfRule type="cellIs" operator="equal" priority="1673" dxfId="6509">
      <formula>"0/200"</formula>
    </cfRule>
  </conditionalFormatting>
  <conditionalFormatting sqref="C2915:I2918">
    <cfRule type="expression" priority="563" dxfId="6510">
      <formula>$C2915=0</formula>
    </cfRule>
  </conditionalFormatting>
  <conditionalFormatting sqref="Q3652">
    <cfRule type="cellIs" operator="equal" priority="159" dxfId="6511">
      <formula>"Passed"</formula>
    </cfRule>
    <cfRule type="cellIs" operator="equal" priority="156" dxfId="6512">
      <formula>"FAILED"</formula>
    </cfRule>
    <cfRule type="cellIs" operator="equal" priority="158" dxfId="6513">
      <formula>"Passed With G"</formula>
    </cfRule>
    <cfRule type="cellIs" operator="equal" priority="157" dxfId="6514">
      <formula>"Supplementary"</formula>
    </cfRule>
  </conditionalFormatting>
  <conditionalFormatting sqref="M415:N415">
    <cfRule type="cellIs" operator="equal" priority="1965" dxfId="6515">
      <formula>"First"</formula>
    </cfRule>
    <cfRule type="cellIs" operator="equal" priority="1964" dxfId="6516">
      <formula>"Second"</formula>
    </cfRule>
    <cfRule type="cellIs" operator="equal" priority="1963" dxfId="6517">
      <formula>"Third"</formula>
    </cfRule>
  </conditionalFormatting>
  <conditionalFormatting sqref="F3734:H3737">
    <cfRule type="cellIs" operator="equal" priority="104" dxfId="6518">
      <formula>"0/200"</formula>
    </cfRule>
    <cfRule type="cellIs" operator="equal" priority="103" dxfId="6519">
      <formula>"0/100"</formula>
    </cfRule>
  </conditionalFormatting>
  <conditionalFormatting sqref="O766">
    <cfRule type="cellIs" operator="equal" priority="1728" dxfId="6520">
      <formula>0</formula>
    </cfRule>
  </conditionalFormatting>
  <conditionalFormatting sqref="Q3730">
    <cfRule type="cellIs" operator="equal" priority="105" dxfId="6521">
      <formula>"FAILED"</formula>
    </cfRule>
    <cfRule type="cellIs" operator="equal" priority="106" dxfId="6522">
      <formula>"Supplementary"</formula>
    </cfRule>
    <cfRule type="cellIs" operator="equal" priority="108" dxfId="6523">
      <formula>"Passed"</formula>
    </cfRule>
    <cfRule type="cellIs" operator="equal" priority="107" dxfId="6524">
      <formula>"Passed With G"</formula>
    </cfRule>
  </conditionalFormatting>
  <conditionalFormatting sqref="O1000:P1000">
    <cfRule type="cellIs" operator="equal" priority="1638" dxfId="6525">
      <formula>"Failed"</formula>
    </cfRule>
    <cfRule type="cellIs" operator="equal" priority="1595" dxfId="6526">
      <formula>"Failed"</formula>
    </cfRule>
  </conditionalFormatting>
  <conditionalFormatting sqref="I688:I695 H696:I696 E692:E696 D665:M667 C692:D701 N665:N676 E677:G677 I671:M676 C671:C677 O665:O667 Q665:Q667 O669 Q669:Q678 F692:H695 C679 N690:Q692 N694:Q694 D687:E689 H687:H689 C687:C690 Q687:Q688 F687:G690 A664:A665 G696:G700 O671:O676 N689 J688:K688 L677 O688:O689 H671:H677 B687:B701 P665:P677 E679:P679 F696:F701 B665:C668 B671:B678">
    <cfRule type="cellIs" operator="equal" priority="1830" dxfId="6527">
      <formula>0</formula>
    </cfRule>
  </conditionalFormatting>
  <conditionalFormatting sqref="C146:I149">
    <cfRule type="expression" priority="2132" dxfId="6528">
      <formula>$C146=0</formula>
    </cfRule>
  </conditionalFormatting>
  <conditionalFormatting sqref="O2677">
    <cfRule type="cellIs" operator="equal" priority="668" dxfId="6529">
      <formula>0</formula>
    </cfRule>
    <cfRule type="cellIs" operator="equal" priority="670" dxfId="6530">
      <formula>0</formula>
    </cfRule>
  </conditionalFormatting>
  <conditionalFormatting sqref="I1546:I1553 H1554:I1554 E1550:E1554 D1523:M1525 C1550:D1559 N1523:N1534 E1535:G1535 I1529:M1534 C1529:C1535 O1523:O1525 Q1523:Q1525 O1527 Q1527:Q1536 F1550:H1553 C1537 N1548:Q1550 N1552:Q1552 D1545:E1547 H1545:H1547 C1545:C1548 Q1545:Q1546 F1545:G1548 A1522:A1523 G1554:G1558 O1529:O1534 N1547 J1546:K1546 L1535 O1546:O1547 H1529:H1535 B1545:B1559 P1523:P1535 E1537:P1537 F1554:F1559 B1523:C1526 B1529:B1536">
    <cfRule type="cellIs" operator="equal" priority="1353" dxfId="6531">
      <formula>0</formula>
    </cfRule>
  </conditionalFormatting>
  <conditionalFormatting sqref="M3808:N3808">
    <cfRule type="cellIs" operator="equal" priority="50" dxfId="6532">
      <formula>"Second"</formula>
    </cfRule>
    <cfRule type="cellIs" operator="equal" priority="49" dxfId="6533">
      <formula>"Third"</formula>
    </cfRule>
    <cfRule type="cellIs" operator="equal" priority="51" dxfId="6534">
      <formula>"First"</formula>
    </cfRule>
  </conditionalFormatting>
  <conditionalFormatting sqref="M1429:N1429">
    <cfRule type="cellIs" operator="equal" priority="1402" dxfId="6535">
      <formula>"Third"</formula>
    </cfRule>
    <cfRule type="cellIs" operator="equal" priority="1404" dxfId="6536">
      <formula>"First"</formula>
    </cfRule>
    <cfRule type="cellIs" operator="equal" priority="1403" dxfId="6537">
      <formula>"Second"</formula>
    </cfRule>
  </conditionalFormatting>
  <conditionalFormatting sqref="F104:H104 F92:H92 I104:I110 C104:C105 D111:D116 P84:P85 Q92:Q93 D81:D82 B81 C86:C92 L92 C107:C116 C94 C102 F94:P94 P92 F111:F116 G111:G115">
    <cfRule type="containsText" text="dsoy jktdh; fo|ky;ksa esa iz;ksx gsrq fu%'kqYd" operator="containsText" priority="2155" stopIfTrue="1" dxfId="6538">
      <formula>NOT(ISERROR(SEARCH("dsoy jktdh; fo|ky;ksa esa iz;ksx gsrq fu%'kqYd",B81)))</formula>
    </cfRule>
    <cfRule type="containsText" text="iw.kkZad" operator="containsText" priority="2159" stopIfTrue="1" dxfId="6539">
      <formula>NOT(ISERROR(SEARCH("iw.kkZad",B81)))</formula>
    </cfRule>
    <cfRule type="containsText" text="f'k{kk foHkkx jktLFkku" operator="containsText" priority="2158" stopIfTrue="1" dxfId="6540">
      <formula>NOT(ISERROR(SEARCH("f'k{kk foHkkx jktLFkku",B81)))</formula>
    </cfRule>
  </conditionalFormatting>
  <conditionalFormatting sqref="I3457:I3464 H3465:I3465 E3461:E3465 D3434:M3436 C3461:D3470 N3434:N3445 E3446:G3446 I3440:M3445 C3440:C3446 O3434:O3436 Q3434:Q3436 O3438 Q3438:Q3447 F3461:H3464 C3448 N3459:Q3461 N3463:Q3463 D3456:E3458 H3456:H3458 C3456:C3459 Q3456:Q3457 F3456:G3459 A3433:A3434 G3465:G3469 O3440:O3445 N3458 J3457:K3457 L3446 O3457:O3458 H3440:H3446 B3456:B3470 P3434:P3446 E3448:P3448 F3465:F3470 B3434:C3437 B3440:B3447">
    <cfRule type="cellIs" operator="equal" priority="264" dxfId="6541">
      <formula>0</formula>
    </cfRule>
  </conditionalFormatting>
  <conditionalFormatting sqref="C2905:Q2909">
    <cfRule type="expression" priority="562" dxfId="6542">
      <formula>$C2905=0</formula>
    </cfRule>
  </conditionalFormatting>
  <conditionalFormatting sqref="O883">
    <cfRule type="cellIs" operator="equal" priority="1662" dxfId="6543">
      <formula>0</formula>
    </cfRule>
  </conditionalFormatting>
  <conditionalFormatting sqref="O2053:P2053">
    <cfRule type="cellIs" operator="equal" priority="1001" dxfId="6544">
      <formula>"Failed"</formula>
    </cfRule>
    <cfRule type="cellIs" operator="equal" priority="1044" dxfId="6545">
      <formula>"Failed"</formula>
    </cfRule>
  </conditionalFormatting>
  <conditionalFormatting sqref="M1858:N1858">
    <cfRule type="cellIs" operator="equal" priority="1136" dxfId="6546">
      <formula>"Second"</formula>
    </cfRule>
    <cfRule type="cellIs" operator="equal" priority="1135" dxfId="6547">
      <formula>"Third"</formula>
    </cfRule>
    <cfRule type="cellIs" operator="equal" priority="1137" dxfId="6548">
      <formula>"First"</formula>
    </cfRule>
  </conditionalFormatting>
  <conditionalFormatting sqref="M2599:N2599">
    <cfRule type="cellIs" operator="equal" priority="743" dxfId="6549">
      <formula>"Second"</formula>
    </cfRule>
    <cfRule type="cellIs" operator="equal" priority="742" dxfId="6550">
      <formula>"Third"</formula>
    </cfRule>
    <cfRule type="cellIs" operator="equal" priority="744" dxfId="6551">
      <formula>"First"</formula>
    </cfRule>
  </conditionalFormatting>
  <conditionalFormatting sqref="M3769:N3769">
    <cfRule type="cellIs" operator="equal" priority="83" dxfId="6552">
      <formula>"Second"</formula>
    </cfRule>
    <cfRule type="cellIs" operator="equal" priority="82" dxfId="6553">
      <formula>"Third"</formula>
    </cfRule>
    <cfRule type="cellIs" operator="equal" priority="84" dxfId="6554">
      <formula>"First"</formula>
    </cfRule>
  </conditionalFormatting>
  <conditionalFormatting sqref="F3271:G3273 D3270:D3275">
    <cfRule type="cellIs" operator="equal" priority="375" stopIfTrue="1" dxfId="6555">
      <formula>200</formula>
    </cfRule>
    <cfRule type="cellIs" operator="equal" priority="374" stopIfTrue="1" dxfId="6556">
      <formula>1800</formula>
    </cfRule>
  </conditionalFormatting>
  <conditionalFormatting sqref="M2638:N2638">
    <cfRule type="cellIs" operator="equal" priority="709" dxfId="6557">
      <formula>"Third"</formula>
    </cfRule>
    <cfRule type="cellIs" operator="equal" priority="711" dxfId="6558">
      <formula>"First"</formula>
    </cfRule>
    <cfRule type="cellIs" operator="equal" priority="710" dxfId="6559">
      <formula>"Second"</formula>
    </cfRule>
  </conditionalFormatting>
  <conditionalFormatting sqref="F3380:H3380 F3368:H3368 I3380:I3386 C3380:C3381 D3387:D3392 P3360:P3361 Q3368:Q3369 D3357:D3358 B3357 C3362:C3368 L3368 C3383:C3392 C3370 C3378 F3370:P3370 P3368 F3387:F3392 G3387:G3391">
    <cfRule type="containsText" text="dsoy jktdh; fo|ky;ksa esa iz;ksx gsrq fu%'kqYd" operator="containsText" priority="307" stopIfTrue="1" dxfId="6560">
      <formula>NOT(ISERROR(SEARCH("dsoy jktdh; fo|ky;ksa esa iz;ksx gsrq fu%'kqYd",B3357)))</formula>
    </cfRule>
    <cfRule type="containsText" text="iw.kkZad" operator="containsText" priority="311" stopIfTrue="1" dxfId="6561">
      <formula>NOT(ISERROR(SEARCH("iw.kkZad",B3357)))</formula>
    </cfRule>
    <cfRule type="containsText" text="f'k{kk foHkkx jktLFkku" operator="containsText" priority="310" stopIfTrue="1" dxfId="6562">
      <formula>NOT(ISERROR(SEARCH("f'k{kk foHkkx jktLFkku",B3357)))</formula>
    </cfRule>
  </conditionalFormatting>
  <conditionalFormatting sqref="M1468:N1468">
    <cfRule type="cellIs" operator="equal" priority="1369" dxfId="6563">
      <formula>"Third"</formula>
    </cfRule>
    <cfRule type="cellIs" operator="equal" priority="1371" dxfId="6564">
      <formula>"First"</formula>
    </cfRule>
    <cfRule type="cellIs" operator="equal" priority="1370" dxfId="6565">
      <formula>"Second"</formula>
    </cfRule>
  </conditionalFormatting>
  <conditionalFormatting sqref="M3028:N3028">
    <cfRule type="cellIs" operator="equal" priority="476" dxfId="6566">
      <formula>"Second"</formula>
    </cfRule>
    <cfRule type="cellIs" operator="equal" priority="475" dxfId="6567">
      <formula>"Third"</formula>
    </cfRule>
    <cfRule type="cellIs" operator="equal" priority="477" dxfId="6568">
      <formula>"First"</formula>
    </cfRule>
  </conditionalFormatting>
  <conditionalFormatting sqref="F2795:H2795 F2783:H2783 I2795:I2801 C2795:C2796 D2802:D2807 P2775:P2776 Q2783:Q2784 D2772:D2773 B2772 C2777:C2783 L2783 C2798:C2807 C2785 C2793 F2785:P2785 P2783 F2802:F2807 G2802:G2806">
    <cfRule type="containsText" text="f'k{kk foHkkx jktLFkku" operator="containsText" priority="640" stopIfTrue="1" dxfId="6569">
      <formula>NOT(ISERROR(SEARCH("f'k{kk foHkkx jktLFkku",B2772)))</formula>
    </cfRule>
    <cfRule type="containsText" text="dsoy jktdh; fo|ky;ksa esa iz;ksx gsrq fu%'kqYd" operator="containsText" priority="637" stopIfTrue="1" dxfId="6570">
      <formula>NOT(ISERROR(SEARCH("dsoy jktdh; fo|ky;ksa esa iz;ksx gsrq fu%'kqYd",B2772)))</formula>
    </cfRule>
    <cfRule type="containsText" text="iw.kkZad" operator="containsText" priority="641" stopIfTrue="1" dxfId="6571">
      <formula>NOT(ISERROR(SEARCH("iw.kkZad",B2772)))</formula>
    </cfRule>
  </conditionalFormatting>
  <conditionalFormatting sqref="C2788:Q2792">
    <cfRule type="expression" priority="628" dxfId="6572">
      <formula>$C2788=0</formula>
    </cfRule>
  </conditionalFormatting>
  <conditionalFormatting sqref="M688:N688">
    <cfRule type="cellIs" operator="equal" priority="1796" dxfId="6573">
      <formula>"Second"</formula>
    </cfRule>
    <cfRule type="cellIs" operator="equal" priority="1797" dxfId="6574">
      <formula>"First"</formula>
    </cfRule>
    <cfRule type="cellIs" operator="equal" priority="1795" dxfId="6575">
      <formula>"Third"</formula>
    </cfRule>
  </conditionalFormatting>
  <conditionalFormatting sqref="F494:H494 F482:H482 I494:I500 C494:C495 D501:D506 P474:P475 Q482:Q483 D471:D472 B471 C476:C482 L482 C497:C506 C484 C492 F484:P484 P482 F501:F506 G501:G505">
    <cfRule type="containsText" text="f'k{kk foHkkx jktLFkku" operator="containsText" priority="1945" stopIfTrue="1" dxfId="6576">
      <formula>NOT(ISERROR(SEARCH("f'k{kk foHkkx jktLFkku",B471)))</formula>
    </cfRule>
    <cfRule type="containsText" text="dsoy jktdh; fo|ky;ksa esa iz;ksx gsrq fu%'kqYd" operator="containsText" priority="1942" stopIfTrue="1" dxfId="6577">
      <formula>NOT(ISERROR(SEARCH("dsoy jktdh; fo|ky;ksa esa iz;ksx gsrq fu%'kqYd",B471)))</formula>
    </cfRule>
    <cfRule type="containsText" text="iw.kkZad" operator="containsText" priority="1946" stopIfTrue="1" dxfId="6578">
      <formula>NOT(ISERROR(SEARCH("iw.kkZad",B471)))</formula>
    </cfRule>
  </conditionalFormatting>
  <conditionalFormatting sqref="C3071:I3074">
    <cfRule type="expression" priority="482" dxfId="6579">
      <formula>$C3071=0</formula>
    </cfRule>
  </conditionalFormatting>
  <conditionalFormatting sqref="F221:H221 F209:H209 I221:I227 C221:C222 D228:D233 P201:P202 Q209:Q210 D198:D199 B198 C203:C209 L209 C224:C233 C211 C219 F211:P211 P209 F228:F233 G228:G232">
    <cfRule type="containsText" text="dsoy jktdh; fo|ky;ksa esa iz;ksx gsrq fu%'kqYd" operator="containsText" priority="2089" stopIfTrue="1" dxfId="6580">
      <formula>NOT(ISERROR(SEARCH("dsoy jktdh; fo|ky;ksa esa iz;ksx gsrq fu%'kqYd",B198)))</formula>
    </cfRule>
    <cfRule type="containsText" text="iw.kkZad" operator="containsText" priority="2093" stopIfTrue="1" dxfId="6581">
      <formula>NOT(ISERROR(SEARCH("iw.kkZad",B198)))</formula>
    </cfRule>
    <cfRule type="containsText" text="f'k{kk foHkkx jktLFkku" operator="containsText" priority="2092" stopIfTrue="1" dxfId="6582">
      <formula>NOT(ISERROR(SEARCH("f'k{kk foHkkx jktLFkku",B198)))</formula>
    </cfRule>
  </conditionalFormatting>
  <conditionalFormatting sqref="M298:N298">
    <cfRule type="cellIs" operator="equal" priority="2029" dxfId="6583">
      <formula>"Third"</formula>
    </cfRule>
    <cfRule type="cellIs" operator="equal" priority="2030" dxfId="6584">
      <formula>"Second"</formula>
    </cfRule>
    <cfRule type="cellIs" operator="equal" priority="2031" dxfId="6585">
      <formula>"First"</formula>
    </cfRule>
  </conditionalFormatting>
  <conditionalFormatting sqref="M259:N259">
    <cfRule type="cellIs" operator="equal" priority="2064" dxfId="6586">
      <formula>"First"</formula>
    </cfRule>
    <cfRule type="cellIs" operator="equal" priority="2063" dxfId="6587">
      <formula>"Second"</formula>
    </cfRule>
    <cfRule type="cellIs" operator="equal" priority="2062" dxfId="6588">
      <formula>"Third"</formula>
    </cfRule>
  </conditionalFormatting>
  <conditionalFormatting sqref="I2521:I2528 H2529:I2529 E2525:E2529 D2498:M2500 C2525:D2534 N2498:N2509 E2510:G2510 I2504:M2509 C2504:C2510 O2498:O2500 Q2498:Q2500 O2502 Q2502:Q2511 F2525:H2528 C2512 N2523:Q2525 N2527:Q2527 D2520:E2522 H2520:H2522 C2520:C2523 Q2520:Q2521 F2520:G2523 A2497:A2498 G2529:G2533 O2504:O2509 N2522 J2521:K2521 L2510 O2521:O2522 H2504:H2510 B2520:B2534 P2498:P2510 E2512:P2512 F2529:F2534 B2498:C2501 B2504:B2511">
    <cfRule type="cellIs" operator="equal" priority="792" dxfId="6589">
      <formula>0</formula>
    </cfRule>
  </conditionalFormatting>
  <conditionalFormatting sqref="O961">
    <cfRule type="cellIs" operator="equal" priority="1652" dxfId="6590">
      <formula>0</formula>
    </cfRule>
    <cfRule type="cellIs" operator="equal" priority="1656" dxfId="6591">
      <formula>0</formula>
    </cfRule>
    <cfRule type="cellIs" operator="equal" priority="1654" dxfId="6592">
      <formula>0</formula>
    </cfRule>
  </conditionalFormatting>
  <conditionalFormatting sqref="I3886:I3893 H3894:I3894 E3890:E3894 D3863:M3865 C3890:D3899 N3863:N3874 E3875:G3875 I3869:M3874 C3869:C3875 O3863:O3865 Q3863:Q3865 O3867 Q3867:Q3876 F3890:H3893 C3877 N3888:Q3890 N3892:Q3892 D3885:E3887 H3885:H3887 C3885:C3888 Q3885:Q3886 F3885:G3888 A3862:A3863 G3894:G3898 O3869:O3874 N3887 J3886:K3886 L3875 O3886:O3887 H3869:H3875 B3885:B3899 P3863:P3875 E3877:P3877 F3894:F3899 B3863:C3866 B3869:B3876">
    <cfRule type="cellIs" operator="equal" priority="33" dxfId="6593">
      <formula>0</formula>
    </cfRule>
  </conditionalFormatting>
  <conditionalFormatting sqref="C1667:I1670">
    <cfRule type="expression" priority="1274" dxfId="6594">
      <formula>$C1667=0</formula>
    </cfRule>
  </conditionalFormatting>
  <conditionalFormatting sqref="O3223:P3223">
    <cfRule type="cellIs" operator="equal" priority="341" dxfId="6595">
      <formula>"Failed"</formula>
    </cfRule>
    <cfRule type="cellIs" operator="equal" priority="384" dxfId="6596">
      <formula>"Failed"</formula>
    </cfRule>
  </conditionalFormatting>
  <conditionalFormatting sqref="C3334:Q3338">
    <cfRule type="expression" priority="316" dxfId="6597">
      <formula>$C3334=0</formula>
    </cfRule>
  </conditionalFormatting>
  <conditionalFormatting sqref="F2608:G2610 D2607:D2612">
    <cfRule type="cellIs" operator="equal" priority="756" stopIfTrue="1" dxfId="6598">
      <formula>200</formula>
    </cfRule>
    <cfRule type="cellIs" operator="equal" priority="755" stopIfTrue="1" dxfId="6599">
      <formula>1800</formula>
    </cfRule>
  </conditionalFormatting>
  <conditionalFormatting sqref="F1667:H1670">
    <cfRule type="cellIs" operator="equal" priority="1277" dxfId="6600">
      <formula>"0/200"</formula>
    </cfRule>
    <cfRule type="cellIs" operator="equal" priority="1276" dxfId="6601">
      <formula>"0/100"</formula>
    </cfRule>
  </conditionalFormatting>
  <conditionalFormatting sqref="F1586:H1586 F1574:H1574 I1586:I1592 C1586:C1587 D1593:D1598 P1566:P1567 Q1574:Q1575 D1563:D1564 B1563 C1568:C1574 L1574 C1589:C1598 C1576 C1584 F1576:P1576 P1574 F1593:F1598 G1593:G1597">
    <cfRule type="containsText" text="f'k{kk foHkkx jktLFkku" operator="containsText" priority="1318" stopIfTrue="1" dxfId="6602">
      <formula>NOT(ISERROR(SEARCH("f'k{kk foHkkx jktLFkku",B1563)))</formula>
    </cfRule>
    <cfRule type="containsText" text="dsoy jktdh; fo|ky;ksa esa iz;ksx gsrq fu%'kqYd" operator="containsText" priority="1315" stopIfTrue="1" dxfId="6603">
      <formula>NOT(ISERROR(SEARCH("dsoy jktdh; fo|ky;ksa esa iz;ksx gsrq fu%'kqYd",B1563)))</formula>
    </cfRule>
    <cfRule type="containsText" text="iw.kkZad" operator="containsText" priority="1319" stopIfTrue="1" dxfId="6604">
      <formula>NOT(ISERROR(SEARCH("iw.kkZad",B1563)))</formula>
    </cfRule>
  </conditionalFormatting>
  <conditionalFormatting sqref="F224:H227">
    <cfRule type="cellIs" operator="equal" priority="2083" dxfId="6605">
      <formula>"0/100"</formula>
    </cfRule>
    <cfRule type="cellIs" operator="equal" priority="2084" dxfId="6606">
      <formula>"0/200"</formula>
    </cfRule>
  </conditionalFormatting>
  <conditionalFormatting sqref="F970:G972 D969:D974">
    <cfRule type="cellIs" operator="equal" priority="1679" stopIfTrue="1" dxfId="6607">
      <formula>1800</formula>
    </cfRule>
    <cfRule type="cellIs" operator="equal" priority="1680" stopIfTrue="1" dxfId="6608">
      <formula>200</formula>
    </cfRule>
  </conditionalFormatting>
  <conditionalFormatting sqref="I2482:I2489 H2490:I2490 E2486:E2490 D2459:M2461 C2486:D2495 N2459:N2470 E2471:G2471 I2465:M2470 C2465:C2471 O2459:O2461 Q2459:Q2461 O2463 Q2463:Q2472 F2486:H2489 C2473 N2484:Q2486 N2488:Q2488 D2481:E2483 H2481:H2483 C2481:C2484 Q2481:Q2482 F2481:G2484 A2458:A2459 G2490:G2494 O2465:O2470 N2483 J2482:K2482 L2471 O2482:O2483 H2465:H2471 B2481:B2495 P2459:P2471 E2473:P2473 F2490:F2495 B2459:C2462 B2465:B2472">
    <cfRule type="cellIs" operator="equal" priority="825" dxfId="6609">
      <formula>0</formula>
    </cfRule>
  </conditionalFormatting>
  <conditionalFormatting sqref="C2564:I2567">
    <cfRule type="expression" priority="761" dxfId="6610">
      <formula>$C2564=0</formula>
    </cfRule>
  </conditionalFormatting>
  <conditionalFormatting sqref="F3739:G3741 D3738:D3743">
    <cfRule type="cellIs" operator="equal" priority="110" stopIfTrue="1" dxfId="6611">
      <formula>1800</formula>
    </cfRule>
    <cfRule type="cellIs" operator="equal" priority="111" stopIfTrue="1" dxfId="6612">
      <formula>200</formula>
    </cfRule>
  </conditionalFormatting>
  <conditionalFormatting sqref="F502:G504 D501:D506">
    <cfRule type="cellIs" operator="equal" priority="1943" stopIfTrue="1" dxfId="6613">
      <formula>1800</formula>
    </cfRule>
    <cfRule type="cellIs" operator="equal" priority="1944" stopIfTrue="1" dxfId="6614">
      <formula>200</formula>
    </cfRule>
  </conditionalFormatting>
  <conditionalFormatting sqref="F1784:H1787">
    <cfRule type="cellIs" operator="equal" priority="1210" dxfId="6615">
      <formula>"0/100"</formula>
    </cfRule>
    <cfRule type="cellIs" operator="equal" priority="1211" dxfId="6616">
      <formula>"0/200"</formula>
    </cfRule>
  </conditionalFormatting>
  <conditionalFormatting sqref="F653:H656">
    <cfRule type="cellIs" operator="equal" priority="1837" dxfId="6617">
      <formula>"0/100"</formula>
    </cfRule>
    <cfRule type="cellIs" operator="equal" priority="1838" dxfId="6618">
      <formula>"0/200"</formula>
    </cfRule>
  </conditionalFormatting>
  <conditionalFormatting sqref="F2993:H2996">
    <cfRule type="cellIs" operator="equal" priority="517" dxfId="6619">
      <formula>"0/100"</formula>
    </cfRule>
    <cfRule type="cellIs" operator="equal" priority="518" dxfId="6620">
      <formula>"0/200"</formula>
    </cfRule>
  </conditionalFormatting>
  <conditionalFormatting sqref="C2447:I2450">
    <cfRule type="expression" priority="827" dxfId="6621">
      <formula>$C2447=0</formula>
    </cfRule>
  </conditionalFormatting>
  <conditionalFormatting sqref="F2447:H2450">
    <cfRule type="cellIs" operator="equal" priority="830" dxfId="6622">
      <formula>"0/200"</formula>
    </cfRule>
    <cfRule type="cellIs" operator="equal" priority="829" dxfId="6623">
      <formula>"0/100"</formula>
    </cfRule>
  </conditionalFormatting>
  <conditionalFormatting sqref="F1009:G1011 D1008:D1013">
    <cfRule type="cellIs" operator="equal" priority="1646" stopIfTrue="1" dxfId="6624">
      <formula>1800</formula>
    </cfRule>
    <cfRule type="cellIs" operator="equal" priority="1647" stopIfTrue="1" dxfId="6625">
      <formula>200</formula>
    </cfRule>
  </conditionalFormatting>
  <conditionalFormatting sqref="F1706:H1709">
    <cfRule type="cellIs" operator="equal" priority="1244" dxfId="6626">
      <formula>"0/200"</formula>
    </cfRule>
    <cfRule type="cellIs" operator="equal" priority="1243" dxfId="6627">
      <formula>"0/100"</formula>
    </cfRule>
  </conditionalFormatting>
  <conditionalFormatting sqref="O3106:P3106">
    <cfRule type="cellIs" operator="equal" priority="450" dxfId="6628">
      <formula>"Failed"</formula>
    </cfRule>
    <cfRule type="cellIs" operator="equal" priority="407" dxfId="6629">
      <formula>"Failed"</formula>
    </cfRule>
  </conditionalFormatting>
  <conditionalFormatting sqref="O3613:P3613">
    <cfRule type="cellIs" operator="equal" priority="139" dxfId="6630">
      <formula>"Failed"</formula>
    </cfRule>
    <cfRule type="cellIs" operator="equal" priority="168" dxfId="6631">
      <formula>"Failed"</formula>
    </cfRule>
    <cfRule type="cellIs" operator="equal" priority="141" dxfId="6632">
      <formula>"Failed"</formula>
    </cfRule>
  </conditionalFormatting>
  <conditionalFormatting sqref="O1897:P1897">
    <cfRule type="cellIs" operator="equal" priority="1143" dxfId="6633">
      <formula>"Failed"</formula>
    </cfRule>
    <cfRule type="cellIs" operator="equal" priority="1123" dxfId="6634">
      <formula>"Failed"</formula>
    </cfRule>
    <cfRule type="cellIs" operator="equal" priority="1125" dxfId="6635">
      <formula>"Failed"</formula>
    </cfRule>
    <cfRule type="cellIs" operator="equal" priority="1127" dxfId="6636">
      <formula>"Failed"</formula>
    </cfRule>
  </conditionalFormatting>
  <conditionalFormatting sqref="F3617:H3620">
    <cfRule type="cellIs" operator="equal" priority="169" dxfId="6637">
      <formula>"0/100"</formula>
    </cfRule>
    <cfRule type="cellIs" operator="equal" priority="170" dxfId="6638">
      <formula>"0/200"</formula>
    </cfRule>
  </conditionalFormatting>
  <conditionalFormatting sqref="O1975">
    <cfRule type="cellIs" operator="equal" priority="1064" dxfId="6639">
      <formula>0</formula>
    </cfRule>
    <cfRule type="cellIs" operator="equal" priority="1066" dxfId="6640">
      <formula>0</formula>
    </cfRule>
  </conditionalFormatting>
  <conditionalFormatting sqref="C2398:Q2402">
    <cfRule type="expression" priority="844" dxfId="6641">
      <formula>$C2398=0</formula>
    </cfRule>
  </conditionalFormatting>
  <conditionalFormatting sqref="C887:I890">
    <cfRule type="expression" priority="1703" dxfId="6642">
      <formula>$C887=0</formula>
    </cfRule>
  </conditionalFormatting>
  <conditionalFormatting sqref="C3841:Q3845">
    <cfRule type="expression" priority="34" dxfId="6643">
      <formula>$C3841=0</formula>
    </cfRule>
  </conditionalFormatting>
  <conditionalFormatting sqref="O3808">
    <cfRule type="cellIs" operator="equal" priority="12" dxfId="6644">
      <formula>0</formula>
    </cfRule>
  </conditionalFormatting>
  <conditionalFormatting sqref="F3890:H3893">
    <cfRule type="cellIs" operator="equal" priority="23" dxfId="6645">
      <formula>"0/200"</formula>
    </cfRule>
    <cfRule type="cellIs" operator="equal" priority="22" dxfId="6646">
      <formula>"0/100"</formula>
    </cfRule>
  </conditionalFormatting>
  <conditionalFormatting sqref="I2131:I2138 H2139:I2139 E2135:E2139 D2108:M2110 C2135:D2144 N2108:N2119 E2120:G2120 I2114:M2119 C2114:C2120 O2108:O2110 Q2108:Q2110 O2112 Q2112:Q2121 F2135:H2138 C2122 N2133:Q2135 N2137:Q2137 D2130:E2132 H2130:H2132 C2130:C2133 Q2130:Q2131 F2130:G2133 A2107:A2108 G2139:G2143 O2114:O2119 N2132 J2131:K2131 L2120 O2131:O2132 H2114:H2120 B2130:B2144 P2108:P2120 E2122:P2122 F2139:F2144 B2108:C2111 B2114:B2121">
    <cfRule type="cellIs" operator="equal" priority="1023" dxfId="6647">
      <formula>0</formula>
    </cfRule>
  </conditionalFormatting>
  <conditionalFormatting sqref="C3529:Q3533">
    <cfRule type="expression" priority="217" dxfId="6648">
      <formula>$C3529=0</formula>
    </cfRule>
  </conditionalFormatting>
  <conditionalFormatting sqref="C1238:I1241">
    <cfRule type="expression" priority="1505" dxfId="6649">
      <formula>$C1238=0</formula>
    </cfRule>
  </conditionalFormatting>
  <conditionalFormatting sqref="I1702:I1709 H1710:I1710 E1706:E1710 D1679:M1681 C1706:D1715 N1679:N1690 E1691:G1691 I1685:M1690 C1685:C1691 O1679:O1681 Q1679:Q1681 O1683 Q1683:Q1692 F1706:H1709 C1693 N1704:Q1706 N1708:Q1708 D1701:E1703 H1701:H1703 C1701:C1704 Q1701:Q1702 F1701:G1704 A1678:A1679 G1710:G1714 O1685:O1690 N1703 J1702:K1702 L1691 O1702:O1703 H1685:H1691 B1701:B1715 P1679:P1691 E1693:P1693 F1710:F1715 B1679:C1682 B1685:B1692">
    <cfRule type="cellIs" operator="equal" priority="1254" dxfId="6650">
      <formula>0</formula>
    </cfRule>
  </conditionalFormatting>
  <conditionalFormatting sqref="M64:N64">
    <cfRule type="cellIs" operator="equal" priority="2165" dxfId="6651">
      <formula>"Second"</formula>
    </cfRule>
    <cfRule type="cellIs" operator="equal" priority="2164" dxfId="6652">
      <formula>"Third"</formula>
    </cfRule>
    <cfRule type="cellIs" operator="equal" priority="2166" dxfId="6653">
      <formula>"First"</formula>
    </cfRule>
  </conditionalFormatting>
  <conditionalFormatting sqref="C3851:I3854">
    <cfRule type="expression" priority="35" dxfId="6654">
      <formula>$C3851=0</formula>
    </cfRule>
  </conditionalFormatting>
  <conditionalFormatting sqref="O1273">
    <cfRule type="cellIs" operator="equal" priority="1460" dxfId="6655">
      <formula>0</formula>
    </cfRule>
    <cfRule type="cellIs" operator="equal" priority="1462" dxfId="6656">
      <formula>0</formula>
    </cfRule>
  </conditionalFormatting>
  <conditionalFormatting sqref="F1277:H1280">
    <cfRule type="cellIs" operator="equal" priority="1489" dxfId="6657">
      <formula>"0/100"</formula>
    </cfRule>
    <cfRule type="cellIs" operator="equal" priority="1490" dxfId="6658">
      <formula>"0/200"</formula>
    </cfRule>
  </conditionalFormatting>
  <conditionalFormatting sqref="F2876:H2879">
    <cfRule type="cellIs" operator="equal" priority="583" dxfId="6659">
      <formula>"0/100"</formula>
    </cfRule>
    <cfRule type="cellIs" operator="equal" priority="584" dxfId="6660">
      <formula>"0/200"</formula>
    </cfRule>
  </conditionalFormatting>
  <conditionalFormatting sqref="F2720:H2723">
    <cfRule type="cellIs" operator="equal" priority="683" dxfId="6661">
      <formula>"0/200"</formula>
    </cfRule>
    <cfRule type="cellIs" operator="equal" priority="682" dxfId="6662">
      <formula>"0/100"</formula>
    </cfRule>
  </conditionalFormatting>
  <conditionalFormatting sqref="C448:Q452">
    <cfRule type="expression" priority="1948" dxfId="6663">
      <formula>$C448=0</formula>
    </cfRule>
  </conditionalFormatting>
  <conditionalFormatting sqref="O3496:P3496">
    <cfRule type="cellIs" operator="equal" priority="205" dxfId="6664">
      <formula>"Failed"</formula>
    </cfRule>
    <cfRule type="cellIs" operator="equal" priority="207" dxfId="6665">
      <formula>"Failed"</formula>
    </cfRule>
    <cfRule type="cellIs" operator="equal" priority="234" dxfId="6666">
      <formula>"Failed"</formula>
    </cfRule>
  </conditionalFormatting>
  <conditionalFormatting sqref="C3578:I3581">
    <cfRule type="expression" priority="185" dxfId="6667">
      <formula>$C3578=0</formula>
    </cfRule>
  </conditionalFormatting>
  <conditionalFormatting sqref="Q1702">
    <cfRule type="cellIs" operator="equal" priority="1247" dxfId="6668">
      <formula>"Passed With G"</formula>
    </cfRule>
    <cfRule type="cellIs" operator="equal" priority="1248" dxfId="6669">
      <formula>"Passed"</formula>
    </cfRule>
    <cfRule type="cellIs" operator="equal" priority="1246" dxfId="6670">
      <formula>"Supplementary"</formula>
    </cfRule>
    <cfRule type="cellIs" operator="equal" priority="1245" dxfId="6671">
      <formula>"FAILED"</formula>
    </cfRule>
  </conditionalFormatting>
  <conditionalFormatting sqref="O2404">
    <cfRule type="cellIs" operator="equal" priority="804" dxfId="6672">
      <formula>0</formula>
    </cfRule>
  </conditionalFormatting>
  <conditionalFormatting sqref="O2287">
    <cfRule type="cellIs" operator="equal" priority="870" dxfId="6673">
      <formula>0</formula>
    </cfRule>
  </conditionalFormatting>
  <conditionalFormatting sqref="C380:I383">
    <cfRule type="expression" priority="2000" dxfId="6674">
      <formula>$C380=0</formula>
    </cfRule>
  </conditionalFormatting>
  <conditionalFormatting sqref="F2837:H2840">
    <cfRule type="cellIs" operator="equal" priority="616" dxfId="6675">
      <formula>"0/100"</formula>
    </cfRule>
    <cfRule type="cellIs" operator="equal" priority="617" dxfId="6676">
      <formula>"0/200"</formula>
    </cfRule>
  </conditionalFormatting>
  <conditionalFormatting sqref="F3310:G3312 D3309:D3314">
    <cfRule type="cellIs" operator="equal" priority="359" stopIfTrue="1" dxfId="6677">
      <formula>1800</formula>
    </cfRule>
    <cfRule type="cellIs" operator="equal" priority="360" stopIfTrue="1" dxfId="6678">
      <formula>200</formula>
    </cfRule>
  </conditionalFormatting>
  <conditionalFormatting sqref="I3184:I3191 H3192:I3192 E3188:E3192 D3161:M3163 C3188:D3197 N3161:N3172 E3173:G3173 I3167:M3172 C3167:C3173 O3161:O3163 Q3161:Q3163 O3165 Q3165:Q3174 F3188:H3191 C3175 N3186:Q3188 N3190:Q3190 D3183:E3185 H3183:H3185 C3183:C3186 Q3183:Q3184 F3183:G3186 A3160:A3161 G3192:G3196 O3167:O3172 N3185 J3184:K3184 L3173 O3184:O3185 H3167:H3173 B3183:B3197 P3161:P3173 E3175:P3175 F3192:F3197 B3161:C3164 B3167:B3174">
    <cfRule type="cellIs" operator="equal" priority="429" dxfId="6679">
      <formula>0</formula>
    </cfRule>
  </conditionalFormatting>
  <conditionalFormatting sqref="O2833:P2833">
    <cfRule type="cellIs" operator="equal" priority="597" dxfId="6680">
      <formula>"Failed"</formula>
    </cfRule>
    <cfRule type="cellIs" operator="equal" priority="595" dxfId="6681">
      <formula>"Failed"</formula>
    </cfRule>
    <cfRule type="cellIs" operator="equal" priority="599" dxfId="6682">
      <formula>"Failed"</formula>
    </cfRule>
    <cfRule type="cellIs" operator="equal" priority="615" dxfId="6683">
      <formula>"Failed"</formula>
    </cfRule>
  </conditionalFormatting>
  <conditionalFormatting sqref="Q1273">
    <cfRule type="cellIs" operator="equal" priority="1493" dxfId="6684">
      <formula>"Passed With G"</formula>
    </cfRule>
    <cfRule type="cellIs" operator="equal" priority="1492" dxfId="6685">
      <formula>"Supplementary"</formula>
    </cfRule>
    <cfRule type="cellIs" operator="equal" priority="1494" dxfId="6686">
      <formula>"Passed"</formula>
    </cfRule>
    <cfRule type="cellIs" operator="equal" priority="1491" dxfId="6687">
      <formula>"FAILED"</formula>
    </cfRule>
  </conditionalFormatting>
  <conditionalFormatting sqref="F2564:H2567">
    <cfRule type="cellIs" operator="equal" priority="763" dxfId="6688">
      <formula>"0/100"</formula>
    </cfRule>
    <cfRule type="cellIs" operator="equal" priority="764" dxfId="6689">
      <formula>"0/200"</formula>
    </cfRule>
  </conditionalFormatting>
  <conditionalFormatting sqref="C1433:I1436">
    <cfRule type="expression" priority="1406" dxfId="6690">
      <formula>$C1433=0</formula>
    </cfRule>
  </conditionalFormatting>
  <conditionalFormatting sqref="C107:I110">
    <cfRule type="expression" priority="2147" dxfId="6691">
      <formula>$C107=0</formula>
    </cfRule>
  </conditionalFormatting>
  <conditionalFormatting sqref="M2911:N2911">
    <cfRule type="cellIs" operator="equal" priority="541" dxfId="6692">
      <formula>"Third"</formula>
    </cfRule>
    <cfRule type="cellIs" operator="equal" priority="542" dxfId="6693">
      <formula>"Second"</formula>
    </cfRule>
    <cfRule type="cellIs" operator="equal" priority="543" dxfId="6694">
      <formula>"First"</formula>
    </cfRule>
  </conditionalFormatting>
  <conditionalFormatting sqref="F2881:G2883 D2880:D2885">
    <cfRule type="cellIs" operator="equal" priority="590" stopIfTrue="1" dxfId="6695">
      <formula>1800</formula>
    </cfRule>
    <cfRule type="cellIs" operator="equal" priority="591" stopIfTrue="1" dxfId="6696">
      <formula>200</formula>
    </cfRule>
  </conditionalFormatting>
  <conditionalFormatting sqref="I3847:I3854 H3855:I3855 E3851:E3855 D3824:M3826 C3851:D3860 N3824:N3835 E3836:G3836 I3830:M3835 C3830:C3836 O3824:O3826 Q3824:Q3826 O3828 Q3828:Q3837 F3851:H3854 C3838 N3849:Q3851 N3853:Q3853 D3846:E3848 H3846:H3848 C3846:C3849 Q3846:Q3847 F3846:G3849 A3823:A3824 G3855:G3859 O3830:O3835 N3848 J3847:K3847 L3836 O3847:O3848 H3830:H3836 B3846:B3860 P3824:P3836 E3838:P3838 F3855:F3860 B3824:C3827 B3830:B3837">
    <cfRule type="cellIs" operator="equal" priority="48" dxfId="6697">
      <formula>0</formula>
    </cfRule>
  </conditionalFormatting>
  <conditionalFormatting sqref="O727">
    <cfRule type="cellIs" operator="equal" priority="1784" dxfId="6698">
      <formula>0</formula>
    </cfRule>
    <cfRule type="cellIs" operator="equal" priority="1786" dxfId="6699">
      <formula>0</formula>
    </cfRule>
    <cfRule type="cellIs" operator="equal" priority="1788" dxfId="6700">
      <formula>0</formula>
    </cfRule>
  </conditionalFormatting>
  <conditionalFormatting sqref="F1550:H1553">
    <cfRule type="cellIs" operator="equal" priority="1343" dxfId="6701">
      <formula>"0/200"</formula>
    </cfRule>
    <cfRule type="cellIs" operator="equal" priority="1342" dxfId="6702">
      <formula>"0/100"</formula>
    </cfRule>
  </conditionalFormatting>
  <conditionalFormatting sqref="F962:H962 F950:H950 I962:I968 C962:C963 D969:D974 P942:P943 Q950:Q951 D939:D940 B939 C944:C950 L950 C965:C974 C952 C960 F952:P952 P950 F969:F974 G969:G973">
    <cfRule type="containsText" text="dsoy jktdh; fo|ky;ksa esa iz;ksx gsrq fu%'kqYd" operator="containsText" priority="1678" stopIfTrue="1" dxfId="6703">
      <formula>NOT(ISERROR(SEARCH("dsoy jktdh; fo|ky;ksa esa iz;ksx gsrq fu%'kqYd",B939)))</formula>
    </cfRule>
    <cfRule type="containsText" text="iw.kkZad" operator="containsText" priority="1682" stopIfTrue="1" dxfId="6704">
      <formula>NOT(ISERROR(SEARCH("iw.kkZad",B939)))</formula>
    </cfRule>
    <cfRule type="containsText" text="f'k{kk foHkkx jktLFkku" operator="containsText" priority="1681" stopIfTrue="1" dxfId="6705">
      <formula>NOT(ISERROR(SEARCH("f'k{kk foHkkx jktLFkku",B939)))</formula>
    </cfRule>
  </conditionalFormatting>
  <conditionalFormatting sqref="C2954:I2957">
    <cfRule type="expression" priority="548" dxfId="6706">
      <formula>$C2954=0</formula>
    </cfRule>
  </conditionalFormatting>
  <conditionalFormatting sqref="M3691:N3691">
    <cfRule type="cellIs" operator="equal" priority="117" dxfId="6707">
      <formula>"First"</formula>
    </cfRule>
    <cfRule type="cellIs" operator="equal" priority="115" dxfId="6708">
      <formula>"Third"</formula>
    </cfRule>
    <cfRule type="cellIs" operator="equal" priority="116" dxfId="6709">
      <formula>"Second"</formula>
    </cfRule>
  </conditionalFormatting>
  <conditionalFormatting sqref="C682:Q686">
    <cfRule type="expression" priority="1816" dxfId="6710">
      <formula>$C682=0</formula>
    </cfRule>
  </conditionalFormatting>
  <conditionalFormatting sqref="M1975:N1975">
    <cfRule type="cellIs" operator="equal" priority="1070" dxfId="6711">
      <formula>"Second"</formula>
    </cfRule>
    <cfRule type="cellIs" operator="equal" priority="1071" dxfId="6712">
      <formula>"First"</formula>
    </cfRule>
    <cfRule type="cellIs" operator="equal" priority="1069" dxfId="6713">
      <formula>"Third"</formula>
    </cfRule>
  </conditionalFormatting>
  <conditionalFormatting sqref="C3295:Q3299">
    <cfRule type="expression" priority="349" dxfId="6714">
      <formula>$C3295=0</formula>
    </cfRule>
  </conditionalFormatting>
  <conditionalFormatting sqref="M1312:N1312">
    <cfRule type="cellIs" operator="equal" priority="1468" dxfId="6715">
      <formula>"Third"</formula>
    </cfRule>
    <cfRule type="cellIs" operator="equal" priority="1469" dxfId="6716">
      <formula>"Second"</formula>
    </cfRule>
    <cfRule type="cellIs" operator="equal" priority="1470" dxfId="6717">
      <formula>"First"</formula>
    </cfRule>
  </conditionalFormatting>
  <conditionalFormatting sqref="F107:H110">
    <cfRule type="cellIs" operator="equal" priority="2150" dxfId="6718">
      <formula>"0/200"</formula>
    </cfRule>
    <cfRule type="cellIs" operator="equal" priority="2149" dxfId="6719">
      <formula>"0/100"</formula>
    </cfRule>
  </conditionalFormatting>
  <conditionalFormatting sqref="F1048:G1050 D1047:D1052">
    <cfRule type="cellIs" operator="equal" priority="1628" stopIfTrue="1" dxfId="6720">
      <formula>1800</formula>
    </cfRule>
    <cfRule type="cellIs" operator="equal" priority="1629" stopIfTrue="1" dxfId="6721">
      <formula>200</formula>
    </cfRule>
  </conditionalFormatting>
  <conditionalFormatting sqref="C3500:I3503">
    <cfRule type="expression" priority="233" dxfId="6722">
      <formula>$C3500=0</formula>
    </cfRule>
  </conditionalFormatting>
  <conditionalFormatting sqref="O2209:P2209">
    <cfRule type="cellIs" operator="equal" priority="933" dxfId="6723">
      <formula>"Failed"</formula>
    </cfRule>
    <cfRule type="cellIs" operator="equal" priority="931" dxfId="6724">
      <formula>"Failed"</formula>
    </cfRule>
    <cfRule type="cellIs" operator="equal" priority="960" dxfId="6725">
      <formula>"Failed"</formula>
    </cfRule>
  </conditionalFormatting>
  <conditionalFormatting sqref="I2599:I2606 H2607:I2607 E2603:E2607 D2576:M2578 C2603:D2612 N2576:N2587 E2588:G2588 I2582:M2587 C2582:C2588 O2576:O2578 Q2576:Q2578 O2580 Q2580:Q2589 F2603:H2606 C2590 N2601:Q2603 N2605:Q2605 D2598:E2600 H2598:H2600 C2598:C2601 Q2598:Q2599 F2598:G2601 A2575:A2576 G2607:G2611 O2582:O2587 N2600 J2599:K2599 L2588 O2599:O2600 H2582:H2588 B2598:B2612 P2576:P2588 E2590:P2590 F2607:F2612 B2576:C2579 B2582:B2589">
    <cfRule type="cellIs" operator="equal" priority="759" dxfId="6726">
      <formula>0</formula>
    </cfRule>
  </conditionalFormatting>
  <conditionalFormatting sqref="F536:H539">
    <cfRule type="cellIs" operator="equal" priority="1904" dxfId="6727">
      <formula>"0/200"</formula>
    </cfRule>
    <cfRule type="cellIs" operator="equal" priority="1903" dxfId="6728">
      <formula>"0/100"</formula>
    </cfRule>
  </conditionalFormatting>
  <conditionalFormatting sqref="Q2833">
    <cfRule type="cellIs" operator="equal" priority="620" dxfId="6729">
      <formula>"Passed With G"</formula>
    </cfRule>
    <cfRule type="cellIs" operator="equal" priority="619" dxfId="6730">
      <formula>"Supplementary"</formula>
    </cfRule>
    <cfRule type="cellIs" operator="equal" priority="621" dxfId="6731">
      <formula>"Passed"</formula>
    </cfRule>
    <cfRule type="cellIs" operator="equal" priority="618" dxfId="6732">
      <formula>"FAILED"</formula>
    </cfRule>
  </conditionalFormatting>
  <conditionalFormatting sqref="C926:I929">
    <cfRule type="expression" priority="1685" dxfId="6733">
      <formula>$C926=0</formula>
    </cfRule>
  </conditionalFormatting>
  <conditionalFormatting sqref="C2944:Q2948">
    <cfRule type="expression" priority="547" dxfId="6734">
      <formula>$C2944=0</formula>
    </cfRule>
  </conditionalFormatting>
  <conditionalFormatting sqref="I1936:I1943 H1944:I1944 E1940:E1944 D1913:M1915 C1940:D1949 N1913:N1924 E1925:G1925 I1919:M1924 C1919:C1925 O1913:O1915 Q1913:Q1915 O1917 Q1917:Q1926 F1940:H1943 C1927 N1938:Q1940 N1942:Q1942 D1935:E1937 H1935:H1937 C1935:C1938 Q1935:Q1936 F1935:G1938 A1912:A1913 G1944:G1948 O1919:O1924 N1937 J1936:K1936 L1925 O1936:O1937 H1919:H1925 B1935:B1949 P1913:P1925 E1927:P1927 F1944:F1949 B1913:C1916 B1919:B1926">
    <cfRule type="cellIs" operator="equal" priority="1122" dxfId="6735">
      <formula>0</formula>
    </cfRule>
  </conditionalFormatting>
  <conditionalFormatting sqref="O766:P766">
    <cfRule type="cellIs" operator="equal" priority="1727" dxfId="6736">
      <formula>"Failed"</formula>
    </cfRule>
    <cfRule type="cellIs" operator="equal" priority="1770" dxfId="6737">
      <formula>"Failed"</formula>
    </cfRule>
  </conditionalFormatting>
  <conditionalFormatting sqref="C3656:I3659">
    <cfRule type="expression" priority="152" dxfId="6738">
      <formula>$C3656=0</formula>
    </cfRule>
  </conditionalFormatting>
  <conditionalFormatting sqref="O1936">
    <cfRule type="cellIs" operator="equal" priority="1068" dxfId="6739">
      <formula>0</formula>
    </cfRule>
  </conditionalFormatting>
  <conditionalFormatting sqref="O883:P883">
    <cfRule type="cellIs" operator="equal" priority="1661" dxfId="6740">
      <formula>"Failed"</formula>
    </cfRule>
    <cfRule type="cellIs" operator="equal" priority="1704" dxfId="6741">
      <formula>"Failed"</formula>
    </cfRule>
  </conditionalFormatting>
  <conditionalFormatting sqref="F112:G114 D111:D116">
    <cfRule type="cellIs" operator="equal" priority="2156" stopIfTrue="1" dxfId="6742">
      <formula>1800</formula>
    </cfRule>
    <cfRule type="cellIs" operator="equal" priority="2157" stopIfTrue="1" dxfId="6743">
      <formula>200</formula>
    </cfRule>
  </conditionalFormatting>
  <conditionalFormatting sqref="F3232:G3234 D3231:D3236">
    <cfRule type="cellIs" operator="equal" priority="393" stopIfTrue="1" dxfId="6744">
      <formula>200</formula>
    </cfRule>
    <cfRule type="cellIs" operator="equal" priority="392" stopIfTrue="1" dxfId="6745">
      <formula>1800</formula>
    </cfRule>
  </conditionalFormatting>
  <conditionalFormatting sqref="F419:H422">
    <cfRule type="cellIs" operator="equal" priority="1970" dxfId="6746">
      <formula>"0/200"</formula>
    </cfRule>
    <cfRule type="cellIs" operator="equal" priority="1969" dxfId="6747">
      <formula>"0/100"</formula>
    </cfRule>
  </conditionalFormatting>
  <conditionalFormatting sqref="F2179:G2181 D2178:D2183">
    <cfRule type="cellIs" operator="equal" priority="986" stopIfTrue="1" dxfId="6748">
      <formula>1800</formula>
    </cfRule>
    <cfRule type="cellIs" operator="equal" priority="987" stopIfTrue="1" dxfId="6749">
      <formula>200</formula>
    </cfRule>
  </conditionalFormatting>
  <conditionalFormatting sqref="I3808:I3815 H3816:I3816 E3812:E3816 D3785:M3787 C3812:D3821 N3785:N3796 E3797:G3797 I3791:M3796 C3791:C3797 O3785:O3787 Q3785:Q3787 O3789 Q3789:Q3798 F3812:H3815 C3799 N3810:Q3812 N3814:Q3814 D3807:E3809 H3807:H3809 C3807:C3810 Q3807:Q3808 F3807:G3810 A3784:A3785 G3816:G3820 O3791:O3796 N3809 J3808:K3808 L3797 O3808:O3809 H3791:H3797 B3807:B3821 P3785:P3797 E3799:P3799 F3816:F3821 B3785:C3788 B3791:B3798">
    <cfRule type="cellIs" operator="equal" priority="66" dxfId="6750">
      <formula>0</formula>
    </cfRule>
  </conditionalFormatting>
  <conditionalFormatting sqref="F614:H617">
    <cfRule type="cellIs" operator="equal" priority="1871" dxfId="6751">
      <formula>"0/200"</formula>
    </cfRule>
    <cfRule type="cellIs" operator="equal" priority="1870" dxfId="6752">
      <formula>"0/100"</formula>
    </cfRule>
  </conditionalFormatting>
  <conditionalFormatting sqref="C1082:I1085">
    <cfRule type="expression" priority="1604" dxfId="6753">
      <formula>$C1082=0</formula>
    </cfRule>
  </conditionalFormatting>
  <conditionalFormatting sqref="C1618:Q1622">
    <cfRule type="expression" priority="1288" dxfId="6754">
      <formula>$C1618=0</formula>
    </cfRule>
  </conditionalFormatting>
  <conditionalFormatting sqref="I2833:I2840 H2841:I2841 E2837:E2841 D2810:M2812 C2837:D2846 N2810:N2821 E2822:G2822 I2816:M2821 C2816:C2822 O2810:O2812 Q2810:Q2812 O2814 Q2814:Q2823 F2837:H2840 C2824 N2835:Q2837 N2839:Q2839 D2832:E2834 H2832:H2834 C2832:C2835 Q2832:Q2833 F2832:G2835 A2809:A2810 G2841:G2845 O2816:O2821 N2834 J2833:K2833 L2822 O2833:O2834 H2816:H2822 B2832:B2846 P2810:P2822 E2824:P2824 F2841:F2846 B2810:C2813 B2816:B2823">
    <cfRule type="cellIs" operator="equal" priority="627" dxfId="6755">
      <formula>0</formula>
    </cfRule>
  </conditionalFormatting>
  <conditionalFormatting sqref="O1468">
    <cfRule type="cellIs" operator="equal" priority="1332" dxfId="6756">
      <formula>0</formula>
    </cfRule>
  </conditionalFormatting>
  <conditionalFormatting sqref="F3427:G3429 D3426:D3431">
    <cfRule type="cellIs" operator="equal" priority="293" stopIfTrue="1" dxfId="6757">
      <formula>1800</formula>
    </cfRule>
    <cfRule type="cellIs" operator="equal" priority="294" stopIfTrue="1" dxfId="6758">
      <formula>200</formula>
    </cfRule>
  </conditionalFormatting>
  <conditionalFormatting sqref="O2989:P2989">
    <cfRule type="cellIs" operator="equal" priority="516" dxfId="6759">
      <formula>"Failed"</formula>
    </cfRule>
    <cfRule type="cellIs" operator="equal" priority="473" dxfId="6760">
      <formula>"Failed"</formula>
    </cfRule>
  </conditionalFormatting>
  <conditionalFormatting sqref="C487:Q491">
    <cfRule type="expression" priority="1933" dxfId="6761">
      <formula>$C487=0</formula>
    </cfRule>
  </conditionalFormatting>
  <conditionalFormatting sqref="C2798:I2801">
    <cfRule type="expression" priority="629" dxfId="6762">
      <formula>$C2798=0</formula>
    </cfRule>
  </conditionalFormatting>
  <conditionalFormatting sqref="F3110:H3113">
    <cfRule type="cellIs" operator="equal" priority="451" dxfId="6763">
      <formula>"0/100"</formula>
    </cfRule>
    <cfRule type="cellIs" operator="equal" priority="452" dxfId="6764">
      <formula>"0/200"</formula>
    </cfRule>
  </conditionalFormatting>
  <conditionalFormatting sqref="O922">
    <cfRule type="cellIs" operator="equal" priority="1658" dxfId="6765">
      <formula>0</formula>
    </cfRule>
    <cfRule type="cellIs" operator="equal" priority="1660" dxfId="6766">
      <formula>0</formula>
    </cfRule>
  </conditionalFormatting>
  <conditionalFormatting sqref="O2521">
    <cfRule type="cellIs" operator="equal" priority="738" dxfId="6767">
      <formula>0</formula>
    </cfRule>
  </conditionalFormatting>
  <conditionalFormatting sqref="C2281:Q2285">
    <cfRule type="expression" priority="910" dxfId="6768">
      <formula>$C2281=0</formula>
    </cfRule>
  </conditionalFormatting>
  <conditionalFormatting sqref="F2681:H2684">
    <cfRule type="cellIs" operator="equal" priority="697" dxfId="6769">
      <formula>"0/100"</formula>
    </cfRule>
    <cfRule type="cellIs" operator="equal" priority="698" dxfId="6770">
      <formula>"0/200"</formula>
    </cfRule>
  </conditionalFormatting>
  <conditionalFormatting sqref="M3145:N3145">
    <cfRule type="cellIs" operator="equal" priority="410" dxfId="6771">
      <formula>"Second"</formula>
    </cfRule>
    <cfRule type="cellIs" operator="equal" priority="409" dxfId="6772">
      <formula>"Third"</formula>
    </cfRule>
    <cfRule type="cellIs" operator="equal" priority="411" dxfId="6773">
      <formula>"First"</formula>
    </cfRule>
  </conditionalFormatting>
  <conditionalFormatting sqref="M571:N571">
    <cfRule type="cellIs" operator="equal" priority="1863" dxfId="6774">
      <formula>"First"</formula>
    </cfRule>
    <cfRule type="cellIs" operator="equal" priority="1862" dxfId="6775">
      <formula>"Second"</formula>
    </cfRule>
    <cfRule type="cellIs" operator="equal" priority="1861" dxfId="6776">
      <formula>"Third"</formula>
    </cfRule>
  </conditionalFormatting>
  <conditionalFormatting sqref="O1546">
    <cfRule type="cellIs" operator="equal" priority="1324" dxfId="6777">
      <formula>0</formula>
    </cfRule>
    <cfRule type="cellIs" operator="equal" priority="1326" dxfId="6778">
      <formula>0</formula>
    </cfRule>
    <cfRule type="cellIs" operator="equal" priority="1322" dxfId="6779">
      <formula>0</formula>
    </cfRule>
  </conditionalFormatting>
  <conditionalFormatting sqref="O1117">
    <cfRule type="cellIs" operator="equal" priority="1530" dxfId="6780">
      <formula>0</formula>
    </cfRule>
  </conditionalFormatting>
  <conditionalFormatting sqref="O1819:P1819">
    <cfRule type="cellIs" operator="equal" priority="1176" dxfId="6781">
      <formula>"Failed"</formula>
    </cfRule>
    <cfRule type="cellIs" operator="equal" priority="1133" dxfId="6782">
      <formula>"Failed"</formula>
    </cfRule>
  </conditionalFormatting>
  <conditionalFormatting sqref="I3574:I3581 H3582:I3582 E3578:E3582 D3551:M3553 C3578:D3587 N3551:N3562 E3563:G3563 I3557:M3562 C3557:C3563 O3551:O3553 Q3551:Q3553 O3555 Q3555:Q3564 F3578:H3581 C3565 N3576:Q3578 N3580:Q3580 D3573:E3575 H3573:H3575 C3573:C3576 Q3573:Q3574 F3573:G3576 A3550:A3551 G3582:G3586 O3557:O3562 N3575 J3574:K3574 L3563 O3574:O3575 H3557:H3563 B3573:B3587 P3551:P3563 E3565:P3565 F3582:F3587 B3551:C3554 B3557:B3564">
    <cfRule type="cellIs" operator="equal" priority="198" dxfId="6783">
      <formula>0</formula>
    </cfRule>
  </conditionalFormatting>
  <conditionalFormatting sqref="F3851:H3854">
    <cfRule type="cellIs" operator="equal" priority="37" dxfId="6784">
      <formula>"0/100"</formula>
    </cfRule>
    <cfRule type="cellIs" operator="equal" priority="38" dxfId="6785">
      <formula>"0/200"</formula>
    </cfRule>
  </conditionalFormatting>
  <conditionalFormatting sqref="C955:Q959">
    <cfRule type="expression" priority="1669" dxfId="6786">
      <formula>$C955=0</formula>
    </cfRule>
  </conditionalFormatting>
  <conditionalFormatting sqref="I64:I71 H72:I72 E68:E72 D41:M43 C68:D77 N41:N52 E53:G53 I47:M52 C47:C53 O41:O43 Q41:Q43 O45 Q45:Q54 F68:H71 C55 N66:Q68 N70:Q70 D63:E65 H63:H65 C63:C66 Q63:Q64 F63:G66 A40:A41 G72:G76 O47:O52 N65 J64:K64 L53 O64:O65 H47:H53 B63:B77 P41:P53 E55:P55 F72:F77 B41:C44 B47:B54">
    <cfRule type="cellIs" operator="equal" priority="2181" dxfId="6787">
      <formula>0</formula>
    </cfRule>
  </conditionalFormatting>
  <conditionalFormatting sqref="M376:N376">
    <cfRule type="cellIs" operator="equal" priority="1996" dxfId="6788">
      <formula>"Third"</formula>
    </cfRule>
    <cfRule type="cellIs" operator="equal" priority="1997" dxfId="6789">
      <formula>"Second"</formula>
    </cfRule>
    <cfRule type="cellIs" operator="equal" priority="1998" dxfId="6790">
      <formula>"First"</formula>
    </cfRule>
  </conditionalFormatting>
  <conditionalFormatting sqref="F68:H71">
    <cfRule type="cellIs" operator="equal" priority="2171" dxfId="6791">
      <formula>"0/200"</formula>
    </cfRule>
    <cfRule type="cellIs" operator="equal" priority="2170" dxfId="6792">
      <formula>"0/100"</formula>
    </cfRule>
  </conditionalFormatting>
  <conditionalFormatting sqref="O688">
    <cfRule type="cellIs" operator="equal" priority="1792" dxfId="6793">
      <formula>0</formula>
    </cfRule>
    <cfRule type="cellIs" operator="equal" priority="1790" dxfId="6794">
      <formula>0</formula>
    </cfRule>
  </conditionalFormatting>
  <conditionalFormatting sqref="C1150:Q1154">
    <cfRule type="expression" priority="1552" dxfId="6795">
      <formula>$C1150=0</formula>
    </cfRule>
  </conditionalFormatting>
  <conditionalFormatting sqref="F1399:G1401 D1398:D1403">
    <cfRule type="cellIs" operator="equal" priority="1431" stopIfTrue="1" dxfId="6796">
      <formula>200</formula>
    </cfRule>
    <cfRule type="cellIs" operator="equal" priority="1430" stopIfTrue="1" dxfId="6797">
      <formula>1800</formula>
    </cfRule>
  </conditionalFormatting>
  <conditionalFormatting sqref="O493:P493">
    <cfRule type="cellIs" operator="equal" priority="1915" dxfId="6798">
      <formula>"Failed"</formula>
    </cfRule>
    <cfRule type="cellIs" operator="equal" priority="1917" dxfId="6799">
      <formula>"Failed"</formula>
    </cfRule>
    <cfRule type="cellIs" operator="equal" priority="1935" dxfId="6800">
      <formula>"Failed"</formula>
    </cfRule>
    <cfRule type="cellIs" operator="equal" priority="1919" dxfId="6801">
      <formula>"Failed"</formula>
    </cfRule>
  </conditionalFormatting>
  <conditionalFormatting sqref="C1384:Q1388">
    <cfRule type="expression" priority="1420" dxfId="6802">
      <formula>$C1384=0</formula>
    </cfRule>
  </conditionalFormatting>
  <conditionalFormatting sqref="C1472:I1475">
    <cfRule type="expression" priority="1373" dxfId="6803">
      <formula>$C1472=0</formula>
    </cfRule>
  </conditionalFormatting>
  <conditionalFormatting sqref="C2603:I2606">
    <cfRule type="expression" priority="746" dxfId="6804">
      <formula>$C2603=0</formula>
    </cfRule>
  </conditionalFormatting>
  <conditionalFormatting sqref="C2359:Q2363">
    <cfRule type="expression" priority="877" dxfId="6805">
      <formula>$C2359=0</formula>
    </cfRule>
  </conditionalFormatting>
  <conditionalFormatting sqref="M532:N532">
    <cfRule type="cellIs" operator="equal" priority="1899" dxfId="6806">
      <formula>"First"</formula>
    </cfRule>
    <cfRule type="cellIs" operator="equal" priority="1898" dxfId="6807">
      <formula>"Second"</formula>
    </cfRule>
    <cfRule type="cellIs" operator="equal" priority="1897" dxfId="6808">
      <formula>"Third"</formula>
    </cfRule>
  </conditionalFormatting>
  <conditionalFormatting sqref="C575:I578">
    <cfRule type="expression" priority="1883" dxfId="6809">
      <formula>$C575=0</formula>
    </cfRule>
  </conditionalFormatting>
  <conditionalFormatting sqref="C341:I344">
    <cfRule type="expression" priority="2015" dxfId="6810">
      <formula>$C341=0</formula>
    </cfRule>
  </conditionalFormatting>
  <conditionalFormatting sqref="M3535:N3535">
    <cfRule type="cellIs" operator="equal" priority="216" dxfId="6811">
      <formula>"First"</formula>
    </cfRule>
    <cfRule type="cellIs" operator="equal" priority="214" dxfId="6812">
      <formula>"Third"</formula>
    </cfRule>
    <cfRule type="cellIs" operator="equal" priority="215" dxfId="6813">
      <formula>"Second"</formula>
    </cfRule>
  </conditionalFormatting>
  <conditionalFormatting sqref="C1316:I1319">
    <cfRule type="expression" priority="1472" dxfId="6814">
      <formula>$C1316=0</formula>
    </cfRule>
  </conditionalFormatting>
  <conditionalFormatting sqref="M2872:N2872">
    <cfRule type="cellIs" operator="equal" priority="578" dxfId="6815">
      <formula>"Second"</formula>
    </cfRule>
    <cfRule type="cellIs" operator="equal" priority="577" dxfId="6816">
      <formula>"Third"</formula>
    </cfRule>
    <cfRule type="cellIs" operator="equal" priority="579" dxfId="6817">
      <formula>"First"</formula>
    </cfRule>
  </conditionalFormatting>
  <conditionalFormatting sqref="M1702:N1702">
    <cfRule type="cellIs" operator="equal" priority="1238" dxfId="6818">
      <formula>"Second"</formula>
    </cfRule>
    <cfRule type="cellIs" operator="equal" priority="1239" dxfId="6819">
      <formula>"First"</formula>
    </cfRule>
    <cfRule type="cellIs" operator="equal" priority="1237" dxfId="6820">
      <formula>"Third"</formula>
    </cfRule>
  </conditionalFormatting>
  <conditionalFormatting sqref="M2404:N2404">
    <cfRule type="cellIs" operator="equal" priority="841" dxfId="6821">
      <formula>"Third"</formula>
    </cfRule>
    <cfRule type="cellIs" operator="equal" priority="842" dxfId="6822">
      <formula>"Second"</formula>
    </cfRule>
    <cfRule type="cellIs" operator="equal" priority="843" dxfId="6823">
      <formula>"First"</formula>
    </cfRule>
  </conditionalFormatting>
  <conditionalFormatting sqref="C1043:I1046">
    <cfRule type="expression" priority="1619" dxfId="6824">
      <formula>$C1043=0</formula>
    </cfRule>
  </conditionalFormatting>
  <conditionalFormatting sqref="C692:I695">
    <cfRule type="expression" priority="1817" dxfId="6825">
      <formula>$C692=0</formula>
    </cfRule>
  </conditionalFormatting>
  <conditionalFormatting sqref="C2164:Q2168">
    <cfRule type="expression" priority="976" dxfId="6826">
      <formula>$C2164=0</formula>
    </cfRule>
  </conditionalFormatting>
  <conditionalFormatting sqref="I2170:I2177 H2178:I2178 E2174:E2178 D2147:M2149 C2174:D2183 N2147:N2158 E2159:G2159 I2153:M2158 C2153:C2159 O2147:O2149 Q2147:Q2149 O2151 Q2151:Q2160 F2174:H2177 C2161 N2172:Q2174 N2176:Q2176 D2169:E2171 H2169:H2171 C2169:C2172 Q2169:Q2170 F2169:G2172 A2146:A2147 G2178:G2182 O2153:O2158 N2171 J2170:K2170 L2159 O2170:O2171 H2153:H2159 B2169:B2183 P2147:P2159 E2161:P2161 F2178:F2183 B2147:C2150 B2153:B2160">
    <cfRule type="cellIs" operator="equal" priority="990" dxfId="6827">
      <formula>0</formula>
    </cfRule>
  </conditionalFormatting>
  <conditionalFormatting sqref="F380:H383">
    <cfRule type="cellIs" operator="equal" priority="2002" dxfId="6828">
      <formula>"0/100"</formula>
    </cfRule>
    <cfRule type="cellIs" operator="equal" priority="2003" dxfId="6829">
      <formula>"0/200"</formula>
    </cfRule>
  </conditionalFormatting>
  <conditionalFormatting sqref="C1189:Q1193">
    <cfRule type="expression" priority="1537" dxfId="6830">
      <formula>$C1189=0</formula>
    </cfRule>
  </conditionalFormatting>
  <conditionalFormatting sqref="C2135:I2138">
    <cfRule type="expression" priority="1010" dxfId="6831">
      <formula>$C2135=0</formula>
    </cfRule>
  </conditionalFormatting>
  <conditionalFormatting sqref="C614:I617">
    <cfRule type="expression" priority="1868" dxfId="6832">
      <formula>$C614=0</formula>
    </cfRule>
  </conditionalFormatting>
  <conditionalFormatting sqref="O3457:P3457">
    <cfRule type="cellIs" operator="equal" priority="209" dxfId="6833">
      <formula>"Failed"</formula>
    </cfRule>
    <cfRule type="cellIs" operator="equal" priority="252" dxfId="6834">
      <formula>"Failed"</formula>
    </cfRule>
  </conditionalFormatting>
  <conditionalFormatting sqref="F268:G270 D267:D272">
    <cfRule type="cellIs" operator="equal" priority="2076" stopIfTrue="1" dxfId="6835">
      <formula>200</formula>
    </cfRule>
    <cfRule type="cellIs" operator="equal" priority="2075" stopIfTrue="1" dxfId="6836">
      <formula>1800</formula>
    </cfRule>
  </conditionalFormatting>
  <conditionalFormatting sqref="C1501:Q1505">
    <cfRule type="expression" priority="1354" dxfId="6837">
      <formula>$C1501=0</formula>
    </cfRule>
  </conditionalFormatting>
  <conditionalFormatting sqref="C2749:Q2753">
    <cfRule type="expression" priority="646" dxfId="6838">
      <formula>$C2749=0</formula>
    </cfRule>
  </conditionalFormatting>
  <conditionalFormatting sqref="I3418:I3425 H3426:I3426 E3422:E3426 D3395:M3397 C3422:D3431 N3395:N3406 E3407:G3407 I3401:M3406 C3401:C3407 O3395:O3397 Q3395:Q3397 O3399 Q3399:Q3408 F3422:H3425 C3409 N3420:Q3422 N3424:Q3424 D3417:E3419 H3417:H3419 C3417:C3420 Q3417:Q3418 F3417:G3420 A3394:A3395 G3426:G3430 O3401:O3406 N3419 J3418:K3418 L3407 O3418:O3419 H3401:H3407 B3417:B3431 P3395:P3407 E3409:P3409 F3426:F3431 B3395:C3398 B3401:B3408">
    <cfRule type="cellIs" operator="equal" priority="297" dxfId="6839">
      <formula>0</formula>
    </cfRule>
  </conditionalFormatting>
  <conditionalFormatting sqref="F1516:G1518 D1515:D1520">
    <cfRule type="cellIs" operator="equal" priority="1365" stopIfTrue="1" dxfId="6840">
      <formula>200</formula>
    </cfRule>
    <cfRule type="cellIs" operator="equal" priority="1364" stopIfTrue="1" dxfId="6841">
      <formula>1800</formula>
    </cfRule>
  </conditionalFormatting>
  <conditionalFormatting sqref="C253:Q257">
    <cfRule type="expression" priority="2065" dxfId="6842">
      <formula>$C253=0</formula>
    </cfRule>
  </conditionalFormatting>
  <conditionalFormatting sqref="M1663:N1663">
    <cfRule type="cellIs" operator="equal" priority="1272" dxfId="6843">
      <formula>"First"</formula>
    </cfRule>
    <cfRule type="cellIs" operator="equal" priority="1271" dxfId="6844">
      <formula>"Second"</formula>
    </cfRule>
    <cfRule type="cellIs" operator="equal" priority="1270" dxfId="6845">
      <formula>"Third"</formula>
    </cfRule>
  </conditionalFormatting>
  <conditionalFormatting sqref="O3379">
    <cfRule type="cellIs" operator="equal" priority="272" dxfId="6846">
      <formula>0</formula>
    </cfRule>
    <cfRule type="cellIs" operator="equal" priority="274" dxfId="6847">
      <formula>0</formula>
    </cfRule>
  </conditionalFormatting>
  <conditionalFormatting sqref="C2876:I2879">
    <cfRule type="expression" priority="581" dxfId="6848">
      <formula>$C2876=0</formula>
    </cfRule>
  </conditionalFormatting>
  <conditionalFormatting sqref="F697:G699 D696:D701">
    <cfRule type="cellIs" operator="equal" priority="1827" stopIfTrue="1" dxfId="6849">
      <formula>200</formula>
    </cfRule>
    <cfRule type="cellIs" operator="equal" priority="1826" stopIfTrue="1" dxfId="6850">
      <formula>1800</formula>
    </cfRule>
  </conditionalFormatting>
  <conditionalFormatting sqref="C3773:I3776">
    <cfRule type="expression" priority="86" dxfId="6851">
      <formula>$C3773=0</formula>
    </cfRule>
  </conditionalFormatting>
  <conditionalFormatting sqref="F3812:H3815">
    <cfRule type="cellIs" operator="equal" priority="56" dxfId="6852">
      <formula>"0/200"</formula>
    </cfRule>
    <cfRule type="cellIs" operator="equal" priority="55" dxfId="6853">
      <formula>"0/100"</formula>
    </cfRule>
  </conditionalFormatting>
  <conditionalFormatting sqref="C565:Q569">
    <cfRule type="expression" priority="1882" dxfId="6854">
      <formula>$C565=0</formula>
    </cfRule>
  </conditionalFormatting>
  <conditionalFormatting sqref="F892:G894 D891:D896">
    <cfRule type="cellIs" operator="equal" priority="1712" stopIfTrue="1" dxfId="6855">
      <formula>1800</formula>
    </cfRule>
    <cfRule type="cellIs" operator="equal" priority="1713" stopIfTrue="1" dxfId="6856">
      <formula>200</formula>
    </cfRule>
  </conditionalFormatting>
  <conditionalFormatting sqref="C1355:I1358">
    <cfRule type="expression" priority="1439" dxfId="6857">
      <formula>$C1355=0</formula>
    </cfRule>
  </conditionalFormatting>
  <conditionalFormatting sqref="C3344:I3347">
    <cfRule type="expression" priority="317" dxfId="6858">
      <formula>$C3344=0</formula>
    </cfRule>
  </conditionalFormatting>
  <conditionalFormatting sqref="C3022:Q3026">
    <cfRule type="expression" priority="496" dxfId="6859">
      <formula>$C3022=0</formula>
    </cfRule>
  </conditionalFormatting>
  <conditionalFormatting sqref="F3383:H3386">
    <cfRule type="cellIs" operator="equal" priority="302" dxfId="6860">
      <formula>"0/200"</formula>
    </cfRule>
    <cfRule type="cellIs" operator="equal" priority="301" dxfId="6861">
      <formula>"0/100"</formula>
    </cfRule>
  </conditionalFormatting>
  <conditionalFormatting sqref="F2600:H2600 F2588:H2588 I2600:I2606 C2600:C2601 D2607:D2612 P2580:P2581 Q2588:Q2589 D2577:D2578 B2577 C2582:C2588 L2588 C2603:C2612 C2590 C2598 F2590:P2590 P2588 F2607:F2612 G2607:G2611">
    <cfRule type="containsText" text="f'k{kk foHkkx jktLFkku" operator="containsText" priority="757" stopIfTrue="1" dxfId="6862">
      <formula>NOT(ISERROR(SEARCH("f'k{kk foHkkx jktLFkku",B2577)))</formula>
    </cfRule>
    <cfRule type="containsText" text="iw.kkZad" operator="containsText" priority="758" stopIfTrue="1" dxfId="6863">
      <formula>NOT(ISERROR(SEARCH("iw.kkZad",B2577)))</formula>
    </cfRule>
    <cfRule type="containsText" text="dsoy jktdh; fo|ky;ksa esa iz;ksx gsrq fu%'kqYd" operator="containsText" priority="754" stopIfTrue="1" dxfId="6864">
      <formula>NOT(ISERROR(SEARCH("dsoy jktdh; fo|ky;ksa esa iz;ksx gsrq fu%'kqYd",B2577)))</formula>
    </cfRule>
  </conditionalFormatting>
  <conditionalFormatting sqref="I844:I851 H852:I852 E848:E852 D821:M823 C848:D857 N821:N832 E833:G833 I827:M832 C827:C833 O821:O823 Q821:Q823 O825 Q825:Q834 F848:H851 C835 N846:Q848 N850:Q850 D843:E845 H843:H845 C843:C846 Q843:Q844 F843:G846 A820:A821 G852:G856 O827:O832 N845 J844:K844 L833 O844:O845 H827:H833 B843:B857 P821:P833 E835:P835 F852:F857 B821:C824 B827:B834">
    <cfRule type="cellIs" operator="equal" priority="1749" dxfId="6865">
      <formula>0</formula>
    </cfRule>
  </conditionalFormatting>
  <conditionalFormatting sqref="I1351:I1358 H1359:I1359 E1355:E1359 D1328:M1330 C1355:D1364 N1328:N1339 E1340:G1340 I1334:M1339 C1334:C1340 O1328:O1330 Q1328:Q1330 O1332 Q1332:Q1341 F1355:H1358 C1342 N1353:Q1355 N1357:Q1357 D1350:E1352 H1350:H1352 C1350:C1353 Q1350:Q1351 F1350:G1353 A1327:A1328 G1359:G1363 O1334:O1339 N1352 J1351:K1351 L1340 O1351:O1352 H1334:H1340 B1350:B1364 P1328:P1340 E1342:P1342 F1359:F1364 B1328:C1331 B1334:B1341">
    <cfRule type="cellIs" operator="equal" priority="1452" dxfId="6866">
      <formula>0</formula>
    </cfRule>
  </conditionalFormatting>
  <conditionalFormatting sqref="O1273:P1273">
    <cfRule type="cellIs" operator="equal" priority="1459" dxfId="6867">
      <formula>"Failed"</formula>
    </cfRule>
    <cfRule type="cellIs" operator="equal" priority="1461" dxfId="6868">
      <formula>"Failed"</formula>
    </cfRule>
    <cfRule type="cellIs" operator="equal" priority="1488" dxfId="6869">
      <formula>"Failed"</formula>
    </cfRule>
  </conditionalFormatting>
  <conditionalFormatting sqref="I532:I539 H540:I540 E536:E540 D509:M511 C536:D545 N509:N520 E521:G521 I515:M520 C515:C521 O509:O511 Q509:Q511 O513 Q513:Q522 F536:H539 C523 N534:Q536 N538:Q538 D531:E533 H531:H533 C531:C534 Q531:Q532 F531:G534 A508:A509 G540:G544 O515:O520 N533 J532:K532 L521 O532:O533 H515:H521 B531:B545 P509:P521 E523:P523 F540:F545 B509:C512 B515:B522">
    <cfRule type="cellIs" operator="equal" priority="1914" dxfId="6870">
      <formula>0</formula>
    </cfRule>
  </conditionalFormatting>
  <conditionalFormatting sqref="I1117:I1124 H1125:I1125 E1121:E1125 D1094:M1096 C1121:D1130 N1094:N1105 E1106:G1106 I1100:M1105 C1100:C1106 O1094:O1096 Q1094:Q1096 O1098 Q1098:Q1107 F1121:H1124 C1108 N1119:Q1121 N1123:Q1123 D1116:E1118 H1116:H1118 C1116:C1119 Q1116:Q1117 F1116:G1119 A1093:A1094 G1125:G1129 O1100:O1105 N1118 J1117:K1117 L1106 O1117:O1118 H1100:H1106 B1116:B1130 P1094:P1106 E1108:P1108 F1125:F1130 B1094:C1097 B1100:B1107">
    <cfRule type="cellIs" operator="equal" priority="1584" dxfId="6871">
      <formula>0</formula>
    </cfRule>
  </conditionalFormatting>
  <conditionalFormatting sqref="I1585:I1592 H1593:I1593 E1589:E1593 D1562:M1564 C1589:D1598 N1562:N1573 E1574:G1574 I1568:M1573 C1568:C1574 O1562:O1564 Q1562:Q1564 O1566 Q1566:Q1575 F1589:H1592 C1576 N1587:Q1589 N1591:Q1591 D1584:E1586 H1584:H1586 C1584:C1587 Q1584:Q1585 F1584:G1587 A1561:A1562 G1593:G1597 O1568:O1573 N1586 J1585:K1585 L1574 O1585:O1586 H1568:H1574 B1584:B1598 P1562:P1574 E1576:P1576 F1593:F1598 B1562:C1565 B1568:B1575">
    <cfRule type="cellIs" operator="equal" priority="1320" dxfId="6872">
      <formula>0</formula>
    </cfRule>
  </conditionalFormatting>
  <conditionalFormatting sqref="C214:Q218">
    <cfRule type="expression" priority="2080" dxfId="6873">
      <formula>$C214=0</formula>
    </cfRule>
  </conditionalFormatting>
  <conditionalFormatting sqref="O1390:P1390">
    <cfRule type="cellIs" operator="equal" priority="1422" dxfId="6874">
      <formula>"Failed"</formula>
    </cfRule>
    <cfRule type="cellIs" operator="equal" priority="1395" dxfId="6875">
      <formula>"Failed"</formula>
    </cfRule>
    <cfRule type="cellIs" operator="equal" priority="1393" dxfId="6876">
      <formula>"Failed"</formula>
    </cfRule>
  </conditionalFormatting>
  <conditionalFormatting sqref="I1780:I1787 H1788:I1788 E1784:E1788 D1757:M1759 C1784:D1793 N1757:N1768 E1769:G1769 I1763:M1768 C1763:C1769 O1757:O1759 Q1757:Q1759 O1761 Q1761:Q1770 F1784:H1787 C1771 N1782:Q1784 N1786:Q1786 D1779:E1781 H1779:H1781 C1779:C1782 Q1779:Q1780 F1779:G1782 A1756:A1757 G1788:G1792 O1763:O1768 N1781 J1780:K1780 L1769 O1780:O1781 H1763:H1769 B1779:B1793 P1757:P1769 E1771:P1771 F1788:F1793 B1757:C1760 B1763:B1770">
    <cfRule type="cellIs" operator="equal" priority="1221" dxfId="6877">
      <formula>0</formula>
    </cfRule>
  </conditionalFormatting>
  <conditionalFormatting sqref="O2053">
    <cfRule type="cellIs" operator="equal" priority="1002" dxfId="6878">
      <formula>0</formula>
    </cfRule>
  </conditionalFormatting>
  <conditionalFormatting sqref="C1735:Q1739">
    <cfRule type="expression" priority="1222" dxfId="6879">
      <formula>$C1735=0</formula>
    </cfRule>
  </conditionalFormatting>
  <conditionalFormatting sqref="C3100:Q3104">
    <cfRule type="expression" priority="448" dxfId="6880">
      <formula>$C3100=0</formula>
    </cfRule>
  </conditionalFormatting>
  <conditionalFormatting sqref="F190:G192 D189:D194">
    <cfRule type="cellIs" operator="equal" priority="2108" stopIfTrue="1" dxfId="6881">
      <formula>1800</formula>
    </cfRule>
    <cfRule type="cellIs" operator="equal" priority="2109" stopIfTrue="1" dxfId="6882">
      <formula>200</formula>
    </cfRule>
  </conditionalFormatting>
  <conditionalFormatting sqref="F2959:G2961 D2958:D2963">
    <cfRule type="cellIs" operator="equal" priority="558" stopIfTrue="1" dxfId="6883">
      <formula>200</formula>
    </cfRule>
    <cfRule type="cellIs" operator="equal" priority="557" stopIfTrue="1" dxfId="6884">
      <formula>1800</formula>
    </cfRule>
  </conditionalFormatting>
  <conditionalFormatting sqref="I1741:I1748 H1749:I1749 E1745:E1749 D1718:M1720 C1745:D1754 N1718:N1729 E1730:G1730 I1724:M1729 C1724:C1730 O1718:O1720 Q1718:Q1720 O1722 Q1722:Q1731 F1745:H1748 C1732 N1743:Q1745 N1747:Q1747 D1740:E1742 H1740:H1742 C1740:C1743 Q1740:Q1741 F1740:G1743 A1717:A1718 G1749:G1753 O1724:O1729 N1742 J1741:K1741 L1730 O1741:O1742 H1724:H1730 B1740:B1754 P1718:P1730 E1732:P1732 F1749:F1754 B1718:C1721 B1724:B1731">
    <cfRule type="cellIs" operator="equal" priority="1236" dxfId="6885">
      <formula>0</formula>
    </cfRule>
  </conditionalFormatting>
  <conditionalFormatting sqref="O1702:P1702">
    <cfRule type="cellIs" operator="equal" priority="1242" dxfId="6886">
      <formula>"Failed"</formula>
    </cfRule>
    <cfRule type="cellIs" operator="equal" priority="1199" dxfId="6887">
      <formula>"Failed"</formula>
    </cfRule>
  </conditionalFormatting>
  <conditionalFormatting sqref="C1511:I1514">
    <cfRule type="expression" priority="1355" dxfId="6888">
      <formula>$C1511=0</formula>
    </cfRule>
  </conditionalFormatting>
  <conditionalFormatting sqref="C848:I851">
    <cfRule type="expression" priority="1736" dxfId="6889">
      <formula>$C848=0</formula>
    </cfRule>
  </conditionalFormatting>
  <conditionalFormatting sqref="I1156:I1163 H1164:I1164 E1160:E1164 D1133:M1135 C1160:D1169 N1133:N1144 E1145:G1145 I1139:M1144 C1139:C1145 O1133:O1135 Q1133:Q1135 O1137 Q1137:Q1146 F1160:H1163 C1147 N1158:Q1160 N1162:Q1162 D1155:E1157 H1155:H1157 C1155:C1158 Q1155:Q1156 F1155:G1158 A1132:A1133 G1164:G1168 O1139:O1144 N1157 J1156:K1156 L1145 O1156:O1157 H1139:H1145 B1155:B1169 P1133:P1145 E1147:P1147 F1164:F1169 B1133:C1136 B1139:B1146">
    <cfRule type="cellIs" operator="equal" priority="1566" dxfId="6890">
      <formula>0</formula>
    </cfRule>
  </conditionalFormatting>
  <conditionalFormatting sqref="F151:G153 D150:D155">
    <cfRule type="cellIs" operator="equal" priority="2142" stopIfTrue="1" dxfId="6891">
      <formula>200</formula>
    </cfRule>
    <cfRule type="cellIs" operator="equal" priority="2141" stopIfTrue="1" dxfId="6892">
      <formula>1800</formula>
    </cfRule>
  </conditionalFormatting>
  <conditionalFormatting sqref="C1306:Q1310">
    <cfRule type="expression" priority="1471" dxfId="6893">
      <formula>$C1306=0</formula>
    </cfRule>
  </conditionalFormatting>
  <conditionalFormatting sqref="C721:Q725">
    <cfRule type="expression" priority="1801" dxfId="6894">
      <formula>$C721=0</formula>
    </cfRule>
  </conditionalFormatting>
  <conditionalFormatting sqref="C224:I227">
    <cfRule type="expression" priority="2081" dxfId="6895">
      <formula>$C224=0</formula>
    </cfRule>
  </conditionalFormatting>
  <conditionalFormatting sqref="C3695:I3698">
    <cfRule type="expression" priority="119" dxfId="6896">
      <formula>$C3695=0</formula>
    </cfRule>
  </conditionalFormatting>
  <conditionalFormatting sqref="C3217:Q3221">
    <cfRule type="expression" priority="382" dxfId="6897">
      <formula>$C3217=0</formula>
    </cfRule>
  </conditionalFormatting>
  <conditionalFormatting sqref="I3691:I3698 H3699:I3699 E3695:E3699 D3668:M3670 C3695:D3704 N3668:N3679 E3680:G3680 I3674:M3679 C3674:C3680 O3668:O3670 Q3668:Q3670 O3672 Q3672:Q3681 F3695:H3698 C3682 N3693:Q3695 N3697:Q3697 D3690:E3692 H3690:H3692 C3690:C3693 Q3690:Q3691 F3690:G3693 A3667:A3668 G3699:G3703 O3674:O3679 N3692 J3691:K3691 L3680 O3691:O3692 H3674:H3680 B3690:B3704 P3668:P3680 E3682:P3682 F3699:F3704 B3668:C3671 B3674:B3681">
    <cfRule type="cellIs" operator="equal" priority="132" dxfId="6898">
      <formula>0</formula>
    </cfRule>
  </conditionalFormatting>
  <conditionalFormatting sqref="I1273:I1280 H1281:I1281 E1277:E1281 D1250:M1252 C1277:D1286 N1250:N1261 E1262:G1262 I1256:M1261 C1256:C1262 O1250:O1252 Q1250:Q1252 O1254 Q1254:Q1263 F1277:H1280 C1264 N1275:Q1277 N1279:Q1279 D1272:E1274 H1272:H1274 C1272:C1275 Q1272:Q1273 F1272:G1275 A1249:A1250 G1281:G1285 O1256:O1261 N1274 J1273:K1273 L1262 O1273:O1274 H1256:H1262 B1272:B1286 P1250:P1262 E1264:P1264 F1281:F1286 B1250:C1253 B1256:B1263">
    <cfRule type="cellIs" operator="equal" priority="1500" dxfId="6899">
      <formula>0</formula>
    </cfRule>
  </conditionalFormatting>
  <conditionalFormatting sqref="F2569:G2571 D2568:D2573">
    <cfRule type="cellIs" operator="equal" priority="771" stopIfTrue="1" dxfId="6900">
      <formula>200</formula>
    </cfRule>
    <cfRule type="cellIs" operator="equal" priority="770" stopIfTrue="1" dxfId="6901">
      <formula>1800</formula>
    </cfRule>
  </conditionalFormatting>
  <conditionalFormatting sqref="C1540:Q1544">
    <cfRule type="expression" priority="1339" dxfId="6902">
      <formula>$C1540=0</formula>
    </cfRule>
  </conditionalFormatting>
  <conditionalFormatting sqref="I2677:I2684 H2685:I2685 E2681:E2685 D2654:M2656 C2681:D2690 N2654:N2665 E2666:G2666 I2660:M2665 C2660:C2666 O2654:O2656 Q2654:Q2656 O2658 Q2658:Q2667 F2681:H2684 C2668 N2679:Q2681 N2683:Q2683 D2676:E2678 H2676:H2678 C2676:C2679 Q2676:Q2677 F2676:G2679 A2653:A2654 G2685:G2689 O2660:O2665 N2678 J2677:K2677 L2666 O2677:O2678 H2660:H2666 B2676:B2690 P2654:P2666 E2668:P2668 F2685:F2690 B2654:C2657 B2660:B2667">
    <cfRule type="cellIs" operator="equal" priority="708" dxfId="6903">
      <formula>0</formula>
    </cfRule>
  </conditionalFormatting>
  <conditionalFormatting sqref="M3847:N3847">
    <cfRule type="cellIs" operator="equal" priority="15" dxfId="6904">
      <formula>"First"</formula>
    </cfRule>
    <cfRule type="cellIs" operator="equal" priority="14" dxfId="6905">
      <formula>"Second"</formula>
    </cfRule>
    <cfRule type="cellIs" operator="equal" priority="13" dxfId="6906">
      <formula>"Third"</formula>
    </cfRule>
  </conditionalFormatting>
  <conditionalFormatting sqref="I3535:I3542 H3543:I3543 E3539:E3543 D3512:M3514 C3539:D3548 N3512:N3523 E3524:G3524 I3518:M3523 C3518:C3524 O3512:O3514 Q3512:Q3514 O3516 Q3516:Q3525 F3539:H3542 C3526 N3537:Q3539 N3541:Q3541 D3534:E3536 H3534:H3536 C3534:C3537 Q3534:Q3535 F3534:G3537 A3511:A3512 G3543:G3547 O3518:O3523 N3536 J3535:K3535 L3524 O3535:O3536 H3518:H3524 B3534:B3548 P3512:P3524 E3526:P3526 F3543:F3548 B3512:C3515 B3518:B3525">
    <cfRule type="cellIs" operator="equal" priority="231" dxfId="6907">
      <formula>0</formula>
    </cfRule>
  </conditionalFormatting>
  <conditionalFormatting sqref="C653:I656">
    <cfRule type="expression" priority="1835" dxfId="6908">
      <formula>$C653=0</formula>
    </cfRule>
  </conditionalFormatting>
  <conditionalFormatting sqref="C3734:I3737">
    <cfRule type="expression" priority="101" dxfId="6909">
      <formula>$C3734=0</formula>
    </cfRule>
  </conditionalFormatting>
  <conditionalFormatting sqref="F806:H806 F794:H794 I806:I812 C806:C807 D813:D818 P786:P787 Q794:Q795 D783:D784 B783 C788:C794 L794 C809:C818 C796 C804 F796:P796 P794 F813:F818 G813:G817">
    <cfRule type="containsText" text="iw.kkZad" operator="containsText" priority="1763" stopIfTrue="1" dxfId="6910">
      <formula>NOT(ISERROR(SEARCH("iw.kkZad",B783)))</formula>
    </cfRule>
    <cfRule type="containsText" text="dsoy jktdh; fo|ky;ksa esa iz;ksx gsrq fu%'kqYd" operator="containsText" priority="1759" stopIfTrue="1" dxfId="6911">
      <formula>NOT(ISERROR(SEARCH("dsoy jktdh; fo|ky;ksa esa iz;ksx gsrq fu%'kqYd",B783)))</formula>
    </cfRule>
    <cfRule type="containsText" text="f'k{kk foHkkx jktLFkku" operator="containsText" priority="1762" stopIfTrue="1" dxfId="6912">
      <formula>NOT(ISERROR(SEARCH("f'k{kk foHkkx jktLFkku",B783)))</formula>
    </cfRule>
  </conditionalFormatting>
  <conditionalFormatting sqref="I3145:I3152 H3153:I3153 E3149:E3153 D3122:M3124 C3149:D3158 N3122:N3133 E3134:G3134 I3128:M3133 C3128:C3134 O3122:O3124 Q3122:Q3124 O3126 Q3126:Q3135 F3149:H3152 C3136 N3147:Q3149 N3151:Q3151 D3144:E3146 H3144:H3146 C3144:C3147 Q3144:Q3145 F3144:G3147 A3121:A3122 G3153:G3157 O3128:O3133 N3146 J3145:K3145 L3134 O3145:O3146 H3128:H3134 B3144:B3158 P3122:P3134 E3136:P3136 F3153:F3158 B3122:C3125 B3128:B3135">
    <cfRule type="cellIs" operator="equal" priority="444" dxfId="6913">
      <formula>0</formula>
    </cfRule>
  </conditionalFormatting>
  <conditionalFormatting sqref="C643:Q647">
    <cfRule type="expression" priority="1834" dxfId="6914">
      <formula>$C643=0</formula>
    </cfRule>
  </conditionalFormatting>
  <conditionalFormatting sqref="I3496:I3503 H3504:I3504 E3500:E3504 D3473:M3475 C3500:D3509 N3473:N3484 E3485:G3485 I3479:M3484 C3479:C3485 O3473:O3475 Q3473:Q3475 O3477 Q3477:Q3486 F3500:H3503 C3487 N3498:Q3500 N3502:Q3502 D3495:E3497 H3495:H3497 C3495:C3498 Q3495:Q3496 F3495:G3498 A3472:A3473 G3504:G3508 O3479:O3484 N3497 J3496:K3496 L3485 O3496:O3497 H3479:H3485 B3495:B3509 P3473:P3485 E3487:P3487 F3504:F3509 B3473:C3476 B3479:B3486">
    <cfRule type="cellIs" operator="equal" priority="246" dxfId="6915">
      <formula>0</formula>
    </cfRule>
  </conditionalFormatting>
  <conditionalFormatting sqref="C526:Q530">
    <cfRule type="expression" priority="1900" dxfId="6916">
      <formula>$C526=0</formula>
    </cfRule>
  </conditionalFormatting>
  <conditionalFormatting sqref="C3568:Q3572">
    <cfRule type="expression" priority="184" dxfId="6917">
      <formula>$C3568=0</formula>
    </cfRule>
  </conditionalFormatting>
  <conditionalFormatting sqref="I1507:I1514 H1515:I1515 E1511:E1515 D1484:M1486 C1511:D1520 N1484:N1495 E1496:G1496 I1490:M1495 C1490:C1496 O1484:O1486 Q1484:Q1486 O1488 Q1488:Q1497 F1511:H1514 C1498 N1509:Q1511 N1513:Q1513 D1506:E1508 H1506:H1508 C1506:C1509 Q1506:Q1507 F1506:G1509 A1483:A1484 G1515:G1519 O1490:O1495 N1508 J1507:K1507 L1496 O1507:O1508 H1490:H1496 B1506:B1520 P1484:P1496 E1498:P1498 F1515:F1520 B1484:C1487 B1490:B1497">
    <cfRule type="cellIs" operator="equal" priority="1368" dxfId="6918">
      <formula>0</formula>
    </cfRule>
  </conditionalFormatting>
  <conditionalFormatting sqref="O25:P25">
    <cfRule type="cellIs" operator="equal" priority="2255" dxfId="6919">
      <formula>"Failed"</formula>
    </cfRule>
  </conditionalFormatting>
  <conditionalFormatting sqref="C2125:Q2129">
    <cfRule type="expression" priority="1009" dxfId="6920">
      <formula>$C2125=0</formula>
    </cfRule>
  </conditionalFormatting>
  <conditionalFormatting sqref="C1199:I1202">
    <cfRule type="expression" priority="1538" dxfId="6921">
      <formula>$C1199=0</formula>
    </cfRule>
  </conditionalFormatting>
  <conditionalFormatting sqref="C3461:I3464">
    <cfRule type="expression" priority="251" dxfId="6922">
      <formula>$C3461=0</formula>
    </cfRule>
  </conditionalFormatting>
  <conditionalFormatting sqref="O2209">
    <cfRule type="cellIs" operator="equal" priority="934" dxfId="6923">
      <formula>0</formula>
    </cfRule>
    <cfRule type="cellIs" operator="equal" priority="932" dxfId="6924">
      <formula>0</formula>
    </cfRule>
  </conditionalFormatting>
  <conditionalFormatting sqref="O1234">
    <cfRule type="cellIs" operator="equal" priority="1464" dxfId="6925">
      <formula>0</formula>
    </cfRule>
  </conditionalFormatting>
  <conditionalFormatting sqref="C1940:I1943">
    <cfRule type="expression" priority="1109" dxfId="6926">
      <formula>$C1940=0</formula>
    </cfRule>
  </conditionalFormatting>
  <conditionalFormatting sqref="I3613:I3620 H3621:I3621 E3617:E3621 D3590:M3592 C3617:D3626 N3590:N3601 E3602:G3602 I3596:M3601 C3596:C3602 O3590:O3592 Q3590:Q3592 O3594 Q3594:Q3603 F3617:H3620 C3604 N3615:Q3617 N3619:Q3619 D3612:E3614 H3612:H3614 C3612:C3615 Q3612:Q3613 F3612:G3615 A3589:A3590 G3621:G3625 O3596:O3601 N3614 J3613:K3613 L3602 O3613:O3614 H3596:H3602 B3612:B3626 P3590:P3602 E3604:P3604 F3621:F3626 B3590:C3593 B3596:B3603">
    <cfRule type="cellIs" operator="equal" priority="180" dxfId="6927">
      <formula>0</formula>
    </cfRule>
  </conditionalFormatting>
  <conditionalFormatting sqref="I493:I500 H501:I501 E497:E501 D470:M472 C497:D506 N470:N481 E482:G482 I476:M481 C476:C482 O470:O472 Q470:Q472 O474 Q474:Q483 F497:H500 C484 N495:Q497 N499:Q499 D492:E494 H492:H494 C492:C495 Q492:Q493 F492:G495 A469:A470 G501:G505 O476:O481 N494 J493:K493 L482 O493:O494 H476:H482 B492:B506 P470:P482 E484:P484 F501:F506 B470:C473 B476:B483">
    <cfRule type="cellIs" operator="equal" priority="1947" dxfId="6928">
      <formula>0</formula>
    </cfRule>
  </conditionalFormatting>
  <conditionalFormatting sqref="I727:I734 H735:I735 E731:E735 D704:M706 C731:D740 N704:N715 E716:G716 I710:M715 C710:C716 O704:O706 Q704:Q706 O708 Q708:Q717 F731:H734 C718 N729:Q731 N733:Q733 D726:E728 H726:H728 C726:C729 Q726:Q727 F726:G729 A703:A704 G735:G739 O710:O715 N728 J727:K727 L716 O727:O728 H710:H716 B726:B740 P704:P716 E718:P718 F735:F740 B704:C707 B710:B717">
    <cfRule type="cellIs" operator="equal" priority="1815" dxfId="6929">
      <formula>0</formula>
    </cfRule>
  </conditionalFormatting>
  <conditionalFormatting sqref="C1628:I1631">
    <cfRule type="expression" priority="1289" dxfId="6930">
      <formula>$C1628=0</formula>
    </cfRule>
  </conditionalFormatting>
  <conditionalFormatting sqref="C3617:I3620">
    <cfRule type="expression" priority="167" dxfId="6931">
      <formula>$C3617=0</formula>
    </cfRule>
  </conditionalFormatting>
  <conditionalFormatting sqref="C3110:I3113">
    <cfRule type="expression" priority="449" dxfId="6932">
      <formula>$C3110=0</formula>
    </cfRule>
  </conditionalFormatting>
  <conditionalFormatting sqref="C536:I539">
    <cfRule type="expression" priority="1901" dxfId="6933">
      <formula>$C536=0</formula>
    </cfRule>
  </conditionalFormatting>
  <conditionalFormatting sqref="C877:Q881">
    <cfRule type="expression" priority="1702" dxfId="6934">
      <formula>$C877=0</formula>
    </cfRule>
  </conditionalFormatting>
  <conditionalFormatting sqref="I3730:I3737 H3738:I3738 E3734:E3738 D3707:M3709 C3734:D3743 N3707:N3718 E3719:G3719 I3713:M3718 C3713:C3719 O3707:O3709 Q3707:Q3709 O3711 Q3711:Q3720 F3734:H3737 C3721 N3732:Q3734 N3736:Q3736 D3729:E3731 H3729:H3731 C3729:C3732 Q3729:Q3730 F3729:G3732 A3706:A3707 G3738:G3742 O3713:O3718 N3731 J3730:K3730 L3719 O3730:O3731 H3713:H3719 B3729:B3743 P3707:P3719 E3721:P3721 F3738:F3743 B3707:C3710 B3713:B3720">
    <cfRule type="cellIs" operator="equal" priority="114" dxfId="6935">
      <formula>0</formula>
    </cfRule>
  </conditionalFormatting>
  <conditionalFormatting sqref="F3154:G3156 D3153:D3158">
    <cfRule type="cellIs" operator="equal" priority="441" stopIfTrue="1" dxfId="6936">
      <formula>200</formula>
    </cfRule>
    <cfRule type="cellIs" operator="equal" priority="440" stopIfTrue="1" dxfId="6937">
      <formula>1800</formula>
    </cfRule>
  </conditionalFormatting>
  <conditionalFormatting sqref="I961:I968 H969:I969 E965:E969 D938:M940 C965:D974 N938:N949 E950:G950 I944:M949 C944:C950 O938:O940 Q938:Q940 O942 Q942:Q951 F965:H968 C952 N963:Q965 N967:Q967 D960:E962 H960:H962 C960:C963 Q960:Q961 F960:G963 A937:A938 G969:G973 O944:O949 N962 J961:K961 L950 O961:O962 H944:H950 B960:B974 P938:P950 E952:P952 F969:F974 B938:C941 B944:B951">
    <cfRule type="cellIs" operator="equal" priority="1683" dxfId="6938">
      <formula>0</formula>
    </cfRule>
  </conditionalFormatting>
  <conditionalFormatting sqref="O298">
    <cfRule type="cellIs" operator="equal" priority="1992" dxfId="6939">
      <formula>0</formula>
    </cfRule>
  </conditionalFormatting>
  <conditionalFormatting sqref="F814:G816 D813:D818">
    <cfRule type="cellIs" operator="equal" priority="1760" stopIfTrue="1" dxfId="6940">
      <formula>1800</formula>
    </cfRule>
    <cfRule type="cellIs" operator="equal" priority="1761" stopIfTrue="1" dxfId="6941">
      <formula>200</formula>
    </cfRule>
  </conditionalFormatting>
  <conditionalFormatting sqref="I2053:I2060 H2061:I2061 E2057:E2061 D2030:M2032 C2057:D2066 N2030:N2041 E2042:G2042 I2036:M2041 C2036:C2042 O2030:O2032 Q2030:Q2032 O2034 Q2034:Q2043 F2057:H2060 C2044 N2055:Q2057 N2059:Q2059 D2052:E2054 H2052:H2054 C2052:C2055 Q2052:Q2053 F2052:G2055 A2029:A2030 G2061:G2065 O2036:O2041 N2054 J2053:K2053 L2042 O2053:O2054 H2036:H2042 B2052:B2066 P2030:P2042 E2044:P2044 F2061:F2066 B2030:C2033 B2036:B2043">
    <cfRule type="cellIs" operator="equal" priority="1056" dxfId="6942">
      <formula>0</formula>
    </cfRule>
  </conditionalFormatting>
  <conditionalFormatting sqref="C185:I188">
    <cfRule type="expression" priority="2099" dxfId="6943">
      <formula>$C185=0</formula>
    </cfRule>
  </conditionalFormatting>
  <conditionalFormatting sqref="C3149:I3152">
    <cfRule type="expression" priority="431" dxfId="6944">
      <formula>$C3149=0</formula>
    </cfRule>
  </conditionalFormatting>
  <conditionalFormatting sqref="F2101:G2103 D2100:D2105">
    <cfRule type="cellIs" operator="equal" priority="1035" stopIfTrue="1" dxfId="6945">
      <formula>200</formula>
    </cfRule>
    <cfRule type="cellIs" operator="equal" priority="1034" stopIfTrue="1" dxfId="6946">
      <formula>1800</formula>
    </cfRule>
  </conditionalFormatting>
  <conditionalFormatting sqref="O2170">
    <cfRule type="cellIs" operator="equal" priority="936" dxfId="6947">
      <formula>0</formula>
    </cfRule>
  </conditionalFormatting>
  <conditionalFormatting sqref="C3451:Q3455">
    <cfRule type="expression" priority="250" dxfId="6948">
      <formula>$C3451=0</formula>
    </cfRule>
  </conditionalFormatting>
  <conditionalFormatting sqref="C263:I266">
    <cfRule type="expression" priority="2066" dxfId="6949">
      <formula>$C263=0</formula>
    </cfRule>
  </conditionalFormatting>
  <conditionalFormatting sqref="C2320:Q2324">
    <cfRule type="expression" priority="892" dxfId="6950">
      <formula>$C2320=0</formula>
    </cfRule>
  </conditionalFormatting>
  <conditionalFormatting sqref="C1423:Q1427">
    <cfRule type="expression" priority="1405" dxfId="6951">
      <formula>$C1423=0</formula>
    </cfRule>
  </conditionalFormatting>
  <conditionalFormatting sqref="C2408:I2411">
    <cfRule type="expression" priority="845" dxfId="6952">
      <formula>$C2408=0</formula>
    </cfRule>
  </conditionalFormatting>
  <conditionalFormatting sqref="C1394:I1397">
    <cfRule type="expression" priority="1421" dxfId="6953">
      <formula>$C1394=0</formula>
    </cfRule>
  </conditionalFormatting>
  <conditionalFormatting sqref="I103:I110 H111:I111 E107:E111 D80:M82 C107:D116 N80:N91 E92:G92 I86:M91 C86:C92 O80:O82 Q80:Q82 O84 Q84:Q93 F107:H110 C94 N105:Q107 N109:Q109 D102:E104 H102:H104 C102:C105 Q102:Q103 F102:G105 A79:A80 G111:G115 O86:O91 N104 J103:K103 L92 O103:O104 H86:H92 B102:B116 P80:P92 E94:P94 F111:F116 B80:C83 B86:B93">
    <cfRule type="cellIs" operator="equal" priority="2160" dxfId="6954">
      <formula>0</formula>
    </cfRule>
  </conditionalFormatting>
  <conditionalFormatting sqref="O1234:P1234">
    <cfRule type="cellIs" operator="equal" priority="1463" dxfId="6955">
      <formula>"Failed"</formula>
    </cfRule>
    <cfRule type="cellIs" operator="equal" priority="1506" dxfId="6956">
      <formula>"Failed"</formula>
    </cfRule>
  </conditionalFormatting>
  <conditionalFormatting sqref="C838:Q842">
    <cfRule type="expression" priority="1735" dxfId="6957">
      <formula>$C838=0</formula>
    </cfRule>
  </conditionalFormatting>
  <conditionalFormatting sqref="C2437:Q2441">
    <cfRule type="expression" priority="826" dxfId="6958">
      <formula>$C2437=0</formula>
    </cfRule>
  </conditionalFormatting>
  <conditionalFormatting sqref="C3422:I3425">
    <cfRule type="expression" priority="284" dxfId="6959">
      <formula>$C3422=0</formula>
    </cfRule>
  </conditionalFormatting>
  <conditionalFormatting sqref="F2842:G2844 D2841:D2846">
    <cfRule type="cellIs" operator="equal" priority="623" stopIfTrue="1" dxfId="6960">
      <formula>1800</formula>
    </cfRule>
    <cfRule type="cellIs" operator="equal" priority="624" stopIfTrue="1" dxfId="6961">
      <formula>200</formula>
    </cfRule>
  </conditionalFormatting>
  <conditionalFormatting sqref="O1000">
    <cfRule type="cellIs" operator="equal" priority="1596" dxfId="6962">
      <formula>0</formula>
    </cfRule>
  </conditionalFormatting>
  <conditionalFormatting sqref="C965:I968">
    <cfRule type="expression" priority="1670" dxfId="6963">
      <formula>$C965=0</formula>
    </cfRule>
  </conditionalFormatting>
  <conditionalFormatting sqref="C3880:Q3884">
    <cfRule type="expression" priority="19" dxfId="6964">
      <formula>$C3880=0</formula>
    </cfRule>
  </conditionalFormatting>
  <conditionalFormatting sqref="C3383:I3386">
    <cfRule type="expression" priority="299" dxfId="6965">
      <formula>$C3383=0</formula>
    </cfRule>
  </conditionalFormatting>
  <conditionalFormatting sqref="F3770:H3770 F3758:H3758 I3770:I3776 C3770:C3771 D3777:D3782 P3750:P3751 Q3758:Q3759 D3747:D3748 B3747 C3752:C3758 L3758 C3773:C3782 C3760 C3768 F3760:P3760 P3758 F3777:F3782 G3777:G3781">
    <cfRule type="containsText" text="f'k{kk foHkkx jktLFkku" operator="containsText" priority="97" stopIfTrue="1" dxfId="6966">
      <formula>NOT(ISERROR(SEARCH("f'k{kk foHkkx jktLFkku",B3747)))</formula>
    </cfRule>
    <cfRule type="containsText" text="iw.kkZad" operator="containsText" priority="98" stopIfTrue="1" dxfId="6967">
      <formula>NOT(ISERROR(SEARCH("iw.kkZad",B3747)))</formula>
    </cfRule>
    <cfRule type="containsText" text="dsoy jktdh; fo|ky;ksa esa iz;ksx gsrq fu%'kqYd" operator="containsText" priority="94" stopIfTrue="1" dxfId="6968">
      <formula>NOT(ISERROR(SEARCH("dsoy jktdh; fo|ky;ksa esa iz;ksx gsrq fu%'kqYd",B3747)))</formula>
    </cfRule>
  </conditionalFormatting>
  <conditionalFormatting sqref="C799:Q803">
    <cfRule type="expression" priority="1750" dxfId="6969">
      <formula>$C799=0</formula>
    </cfRule>
  </conditionalFormatting>
  <conditionalFormatting sqref="I181:I188 H189:I189 E185:E189 D158:M160 C185:D194 N158:N169 E170:G170 I164:M169 C164:C170 O158:O160 Q158:Q160 O162 Q162:Q171 F185:H188 C172 N183:Q185 N187:Q187 D180:E182 H180:H182 C180:C183 Q180:Q181 F180:G183 A157:A158 G189:G193 O164:O169 N182 J181:K181 L170 O181:O182 H164:H170 B180:B194 P158:P170 E172:P172 F189:F194 B158:C161 B164:B171">
    <cfRule type="cellIs" operator="equal" priority="2112" dxfId="6970">
      <formula>0</formula>
    </cfRule>
  </conditionalFormatting>
  <conditionalFormatting sqref="C3812:I3815">
    <cfRule type="expression" priority="53" dxfId="6971">
      <formula>$C3812=0</formula>
    </cfRule>
  </conditionalFormatting>
  <conditionalFormatting sqref="C3227:I3230">
    <cfRule type="expression" priority="383" dxfId="6972">
      <formula>$C3227=0</formula>
    </cfRule>
  </conditionalFormatting>
  <conditionalFormatting sqref="F2413:G2415 D2412:D2417">
    <cfRule type="cellIs" operator="equal" priority="855" stopIfTrue="1" dxfId="6973">
      <formula>200</formula>
    </cfRule>
    <cfRule type="cellIs" operator="equal" priority="854" stopIfTrue="1" dxfId="6974">
      <formula>1800</formula>
    </cfRule>
  </conditionalFormatting>
  <conditionalFormatting sqref="I337:I344 H345:I345 E341:E345 D314:M316 C341:D350 N314:N325 E326:G326 I320:M325 C320:C326 O314:O316 Q314:Q316 O318 Q318:Q327 F341:H344 C328 N339:Q341 N343:Q343 D336:E338 H336:H338 C336:C339 Q336:Q337 F336:G339 A313:A314 G345:G349 O320:O325 N338 J337:K337 L326 O337:O338 H320:H326 B336:B350 P314:P326 E328:P328 F345:F350 B314:C317 B320:B327">
    <cfRule type="cellIs" operator="equal" priority="2028" dxfId="6975">
      <formula>0</formula>
    </cfRule>
  </conditionalFormatting>
  <conditionalFormatting sqref="O3574:P3574">
    <cfRule type="cellIs" operator="equal" priority="186" dxfId="6976">
      <formula>"Failed"</formula>
    </cfRule>
    <cfRule type="cellIs" operator="equal" priority="143" dxfId="6977">
      <formula>"Failed"</formula>
    </cfRule>
  </conditionalFormatting>
  <conditionalFormatting sqref="O3223">
    <cfRule type="cellIs" operator="equal" priority="342" dxfId="6978">
      <formula>0</formula>
    </cfRule>
  </conditionalFormatting>
  <conditionalFormatting sqref="C1657:Q1661">
    <cfRule type="expression" priority="1273" dxfId="6979">
      <formula>$C1657=0</formula>
    </cfRule>
  </conditionalFormatting>
  <conditionalFormatting sqref="C3646:Q3650">
    <cfRule type="expression" priority="151" dxfId="6980">
      <formula>$C3646=0</formula>
    </cfRule>
  </conditionalFormatting>
  <conditionalFormatting sqref="O2170:P2170">
    <cfRule type="cellIs" operator="equal" priority="978" dxfId="6981">
      <formula>"Failed"</formula>
    </cfRule>
    <cfRule type="cellIs" operator="equal" priority="935" dxfId="6982">
      <formula>"Failed"</formula>
    </cfRule>
  </conditionalFormatting>
  <conditionalFormatting sqref="C1823:I1826">
    <cfRule type="expression" priority="1175" dxfId="6983">
      <formula>$C1823=0</formula>
    </cfRule>
  </conditionalFormatting>
  <conditionalFormatting sqref="C2252:I2255">
    <cfRule type="expression" priority="944" dxfId="6984">
      <formula>$C2252=0</formula>
    </cfRule>
  </conditionalFormatting>
  <conditionalFormatting sqref="O3340">
    <cfRule type="cellIs" operator="equal" priority="276" dxfId="6985">
      <formula>0</formula>
    </cfRule>
  </conditionalFormatting>
  <conditionalFormatting sqref="C1111:Q1115">
    <cfRule type="expression" priority="1570" dxfId="6986">
      <formula>$C1111=0</formula>
    </cfRule>
  </conditionalFormatting>
  <conditionalFormatting sqref="I1897:I1904 H1905:I1905 E1901:E1905 D1874:M1876 C1901:D1910 N1874:N1885 E1886:G1886 I1880:M1885 C1880:C1886 O1874:O1876 Q1874:Q1876 O1878 Q1878:Q1887 F1901:H1904 C1888 N1899:Q1901 N1903:Q1903 D1896:E1898 H1896:H1898 C1896:C1899 Q1896:Q1897 F1896:G1899 A1873:A1874 G1905:G1909 O1880:O1885 N1898 J1897:K1897 L1886 O1897:O1898 H1880:H1886 B1896:B1910 P1874:P1886 E1888:P1888 F1905:F1910 B1874:C1877 B1880:B1887">
    <cfRule type="cellIs" operator="equal" priority="1155" dxfId="6987">
      <formula>0</formula>
    </cfRule>
  </conditionalFormatting>
  <conditionalFormatting sqref="F1555:G1557 D1554:D1559">
    <cfRule type="cellIs" operator="equal" priority="1349" stopIfTrue="1" dxfId="6988">
      <formula>1800</formula>
    </cfRule>
    <cfRule type="cellIs" operator="equal" priority="1350" stopIfTrue="1" dxfId="6989">
      <formula>200</formula>
    </cfRule>
  </conditionalFormatting>
  <conditionalFormatting sqref="I1429:I1436 H1437:I1437 E1433:E1437 D1406:M1408 C1433:D1442 N1406:N1417 E1418:G1418 I1412:M1417 C1412:C1418 O1406:O1408 Q1406:Q1408 O1410 Q1410:Q1419 F1433:H1436 C1420 N1431:Q1433 N1435:Q1435 D1428:E1430 H1428:H1430 C1428:C1431 Q1428:Q1429 F1428:G1431 A1405:A1406 G1437:G1441 O1412:O1417 N1430 J1429:K1429 L1418 O1429:O1430 H1412:H1418 B1428:B1442 P1406:P1418 E1420:P1420 F1437:F1442 B1406:C1409 B1412:B1419">
    <cfRule type="cellIs" operator="equal" priority="1419" dxfId="6990">
      <formula>0</formula>
    </cfRule>
  </conditionalFormatting>
  <conditionalFormatting sqref="C2086:Q2090">
    <cfRule type="expression" priority="1024" dxfId="6991">
      <formula>$C2086=0</formula>
    </cfRule>
  </conditionalFormatting>
  <conditionalFormatting sqref="C1589:I1592">
    <cfRule type="expression" priority="1307" dxfId="6992">
      <formula>$C1589=0</formula>
    </cfRule>
  </conditionalFormatting>
  <conditionalFormatting sqref="I766:I773 H774:I774 E770:E774 D743:M745 C770:D779 N743:N754 E755:G755 I749:M754 C749:C755 O743:O745 Q743:Q745 O747 Q747:Q756 F770:H773 C757 N768:Q770 N772:Q772 D765:E767 H765:H767 C765:C768 Q765:Q766 F765:G768 A742:A743 G774:G778 O749:O754 N767 J766:K766 L755 O766:O767 H749:H755 B765:B779 P743:P755 E757:P757 F774:F779 B743:C746 B749:B756">
    <cfRule type="cellIs" operator="equal" priority="1782" dxfId="6993">
      <formula>0</formula>
    </cfRule>
  </conditionalFormatting>
  <conditionalFormatting sqref="C1121:I1124">
    <cfRule type="expression" priority="1571" dxfId="6994">
      <formula>$C1121=0</formula>
    </cfRule>
  </conditionalFormatting>
  <conditionalFormatting sqref="I3223:I3230 H3231:I3231 E3227:E3231 D3200:M3202 C3227:D3236 N3200:N3211 E3212:G3212 I3206:M3211 C3206:C3212 O3200:O3202 Q3200:Q3202 O3204 Q3204:Q3213 F3227:H3230 C3214 N3225:Q3227 N3229:Q3229 D3222:E3224 H3222:H3224 C3222:C3225 Q3222:Q3223 F3222:G3225 A3199:A3200 G3231:G3235 O3206:O3211 N3224 J3223:K3223 L3212 O3223:O3224 H3206:H3212 B3222:B3236 P3200:P3212 E3214:P3214 F3231:F3236 B3200:C3203 B3206:B3213">
    <cfRule type="cellIs" operator="equal" priority="396" dxfId="6995">
      <formula>0</formula>
    </cfRule>
  </conditionalFormatting>
  <conditionalFormatting sqref="I2755:I2762 H2763:I2763 E2759:E2763 D2732:M2734 C2759:D2768 N2732:N2743 E2744:G2744 I2738:M2743 C2738:C2744 O2732:O2734 Q2732:Q2734 O2736 Q2736:Q2745 F2759:H2762 C2746 N2757:Q2759 N2761:Q2761 D2754:E2756 H2754:H2756 C2754:C2757 Q2754:Q2755 F2754:G2757 A2731:A2732 G2763:G2767 O2738:O2743 N2756 J2755:K2755 L2744 O2755:O2756 H2738:H2744 B2754:B2768 P2732:P2744 E2746:P2746 F2763:F2768 B2732:C2735 B2738:B2745">
    <cfRule type="cellIs" operator="equal" priority="660" dxfId="6996">
      <formula>0</formula>
    </cfRule>
  </conditionalFormatting>
  <conditionalFormatting sqref="C68:I71">
    <cfRule type="expression" priority="2168" dxfId="6997">
      <formula>$C68=0</formula>
    </cfRule>
  </conditionalFormatting>
  <conditionalFormatting sqref="I3106:I3113 H3114:I3114 E3110:E3114 D3083:M3085 C3110:D3119 N3083:N3094 E3095:G3095 I3089:M3094 C3089:C3095 O3083:O3085 Q3083:Q3085 O3087 Q3087:Q3096 F3110:H3113 C3097 N3108:Q3110 N3112:Q3112 D3105:E3107 H3105:H3107 C3105:C3108 Q3105:Q3106 F3105:G3108 A3082:A3083 G3114:G3118 O3089:O3094 N3107 J3106:K3106 L3095 O3106:O3107 H3089:H3095 B3105:B3119 P3083:P3095 E3097:P3097 F3114:F3119 B3083:C3086 B3089:B3096">
    <cfRule type="cellIs" operator="equal" priority="462" dxfId="6998">
      <formula>0</formula>
    </cfRule>
  </conditionalFormatting>
  <conditionalFormatting sqref="I2560:I2567 H2568:I2568 E2564:E2568 D2537:M2539 C2564:D2573 N2537:N2548 E2549:G2549 I2543:M2548 C2543:C2549 O2537:O2539 Q2537:Q2539 O2541 Q2541:Q2550 F2564:H2567 C2551 N2562:Q2564 N2566:Q2566 D2559:E2561 H2559:H2561 C2559:C2562 Q2559:Q2560 F2559:G2562 A2536:A2537 G2568:G2572 O2543:O2548 N2561 J2560:K2560 L2549 O2560:O2561 H2543:H2549 B2559:B2573 P2537:P2549 E2551:P2551 F2568:F2573 B2537:C2540 B2543:B2550">
    <cfRule type="cellIs" operator="equal" priority="774" dxfId="6999">
      <formula>0</formula>
    </cfRule>
  </conditionalFormatting>
  <conditionalFormatting sqref="C2047:Q2051">
    <cfRule type="expression" priority="1042" dxfId="7000">
      <formula>$C2047=0</formula>
    </cfRule>
  </conditionalFormatting>
  <conditionalFormatting sqref="C1579:Q1583">
    <cfRule type="expression" priority="1306" dxfId="7001">
      <formula>$C1579=0</formula>
    </cfRule>
  </conditionalFormatting>
  <conditionalFormatting sqref="C3412:Q3416">
    <cfRule type="expression" priority="283" dxfId="7002">
      <formula>$C3412=0</formula>
    </cfRule>
  </conditionalFormatting>
  <conditionalFormatting sqref="C2993:I2996">
    <cfRule type="expression" priority="515" dxfId="7003">
      <formula>$C2993=0</formula>
    </cfRule>
  </conditionalFormatting>
  <conditionalFormatting sqref="I2989:I2996 H2997:I2997 E2993:E2997 D2966:M2968 C2993:D3002 N2966:N2977 E2978:G2978 I2972:M2977 C2972:C2978 O2966:O2968 Q2966:Q2968 O2970 Q2970:Q2979 F2993:H2996 C2980 N2991:Q2993 N2995:Q2995 D2988:E2990 H2988:H2990 C2988:C2991 Q2988:Q2989 F2988:G2991 A2965:A2966 G2997:G3001 O2972:O2977 N2990 J2989:K2989 L2978 O2989:O2990 H2972:H2978 B2988:B3002 P2966:P2978 E2980:P2980 F2997:F3002 B2966:C2969 B2972:B2979">
    <cfRule type="cellIs" operator="equal" priority="528" dxfId="7004">
      <formula>0</formula>
    </cfRule>
  </conditionalFormatting>
  <conditionalFormatting sqref="C2242:Q2246">
    <cfRule type="expression" priority="943" dxfId="7005">
      <formula>$C2242=0</formula>
    </cfRule>
  </conditionalFormatting>
  <conditionalFormatting sqref="C2291:I2294">
    <cfRule type="expression" priority="911" dxfId="7006">
      <formula>$C2291=0</formula>
    </cfRule>
  </conditionalFormatting>
  <conditionalFormatting sqref="C1706:I1709">
    <cfRule type="expression" priority="1241" dxfId="7007">
      <formula>$C1706=0</formula>
    </cfRule>
  </conditionalFormatting>
  <conditionalFormatting sqref="C770:I773">
    <cfRule type="expression" priority="1769" dxfId="7008">
      <formula>$C770=0</formula>
    </cfRule>
  </conditionalFormatting>
  <conditionalFormatting sqref="I142:I149 H150:I150 E146:E150 D119:M121 C146:D155 N119:N130 E131:G131 I125:M130 C125:C131 O119:O121 Q119:Q121 O123 Q123:Q132 F146:H149 C133 N144:Q146 N148:Q148 D141:E143 H141:H143 C141:C144 Q141:Q142 F141:G144 A118:A119 G150:G154 O125:O130 N143 J142:K142 L131 O142:O143 H125:H131 B141:B155 P119:P131 E133:P133 F150:F155 B119:C122 B125:B132">
    <cfRule type="cellIs" operator="equal" priority="2145" dxfId="7009">
      <formula>0</formula>
    </cfRule>
  </conditionalFormatting>
  <conditionalFormatting sqref="O3574">
    <cfRule type="cellIs" operator="equal" priority="144" dxfId="7010">
      <formula>0</formula>
    </cfRule>
  </conditionalFormatting>
  <conditionalFormatting sqref="C1696:Q1700">
    <cfRule type="expression" priority="1240" dxfId="7011">
      <formula>$C1696=0</formula>
    </cfRule>
  </conditionalFormatting>
  <conditionalFormatting sqref="C3061:Q3065">
    <cfRule type="expression" priority="481" dxfId="7012">
      <formula>$C3061=0</formula>
    </cfRule>
  </conditionalFormatting>
  <conditionalFormatting sqref="C302:I305">
    <cfRule type="expression" priority="2033" dxfId="7013">
      <formula>$C302=0</formula>
    </cfRule>
  </conditionalFormatting>
  <conditionalFormatting sqref="O3691">
    <cfRule type="cellIs" operator="equal" priority="78" dxfId="7014">
      <formula>0</formula>
    </cfRule>
  </conditionalFormatting>
  <dataValidations count="100">
    <dataValidation allowBlank="1" type="list" errorStyle="stop" showInputMessage="1" showErrorMessage="1" sqref="N474:Q474">
      <formula1>"(Half Yeary Result), (Final Result)"</formula1>
    </dataValidation>
    <dataValidation allowBlank="1" type="list" errorStyle="stop" showInputMessage="1" showErrorMessage="1" sqref="N903:Q903">
      <formula1>"(Half Yeary Result), (Final Result)"</formula1>
    </dataValidation>
    <dataValidation allowBlank="1" type="list" errorStyle="stop" showInputMessage="1" showErrorMessage="1" sqref="N630:Q630">
      <formula1>"(Half Yeary Result), (Final Result)"</formula1>
    </dataValidation>
    <dataValidation allowBlank="1" type="list" errorStyle="stop" showInputMessage="1" showErrorMessage="1" sqref="N708:Q708">
      <formula1>"(Half Yeary Result), (Final Result)"</formula1>
    </dataValidation>
    <dataValidation allowBlank="1" type="list" errorStyle="stop" showInputMessage="1" showErrorMessage="1" sqref="N1137:Q1137">
      <formula1>"(Half Yeary Result), (Final Result)"</formula1>
    </dataValidation>
    <dataValidation allowBlank="1" type="list" errorStyle="stop" showInputMessage="1" showErrorMessage="1" sqref="N1683:Q1683">
      <formula1>"(Half Yeary Result), (Final Result)"</formula1>
    </dataValidation>
    <dataValidation allowBlank="1" type="list" errorStyle="stop" showInputMessage="1" showErrorMessage="1" sqref="N1605:Q1605">
      <formula1>"(Half Yeary Result), (Final Result)"</formula1>
    </dataValidation>
    <dataValidation allowBlank="1" type="list" errorStyle="stop" showInputMessage="1" showErrorMessage="1" sqref="N1410:Q1410">
      <formula1>"(Half Yeary Result), (Final Result)"</formula1>
    </dataValidation>
    <dataValidation allowBlank="1" type="list" errorStyle="stop" showInputMessage="1" showErrorMessage="1" sqref="N2346:Q2346">
      <formula1>"(Half Yeary Result), (Final Result)"</formula1>
    </dataValidation>
    <dataValidation allowBlank="1" type="list" errorStyle="stop" showInputMessage="1" showErrorMessage="1" sqref="N2775:Q2775">
      <formula1>"(Half Yeary Result), (Final Result)"</formula1>
    </dataValidation>
    <dataValidation allowBlank="1" type="list" errorStyle="stop" showInputMessage="1" showErrorMessage="1" sqref="N2502:Q2502">
      <formula1>"(Half Yeary Result), (Final Result)"</formula1>
    </dataValidation>
    <dataValidation allowBlank="1" type="list" errorStyle="stop" showInputMessage="1" showErrorMessage="1" sqref="N2580:Q2580">
      <formula1>"(Half Yeary Result), (Final Result)"</formula1>
    </dataValidation>
    <dataValidation allowBlank="1" type="list" errorStyle="stop" showInputMessage="1" showErrorMessage="1" sqref="N1644:Q1644">
      <formula1>"(Half Yeary Result), (Final Result)"</formula1>
    </dataValidation>
    <dataValidation allowBlank="1" type="list" errorStyle="stop" showInputMessage="1" showErrorMessage="1" sqref="N2073:Q2073">
      <formula1>"(Half Yeary Result), (Final Result)"</formula1>
    </dataValidation>
    <dataValidation allowBlank="1" type="list" errorStyle="stop" showInputMessage="1" showErrorMessage="1" sqref="N1761:Q1761">
      <formula1>"(Half Yeary Result), (Final Result)"</formula1>
    </dataValidation>
    <dataValidation allowBlank="1" type="list" errorStyle="stop" showInputMessage="1" showErrorMessage="1" sqref="N2307:Q2307">
      <formula1>"(Half Yeary Result), (Final Result)"</formula1>
    </dataValidation>
    <dataValidation allowBlank="1" type="list" errorStyle="stop" showInputMessage="1" showErrorMessage="1" sqref="N2229:Q2229">
      <formula1>"(Half Yeary Result), (Final Result)"</formula1>
    </dataValidation>
    <dataValidation allowBlank="1" type="list" errorStyle="stop" showInputMessage="1" showErrorMessage="1" sqref="N2034:Q2034">
      <formula1>"(Half Yeary Result), (Final Result)"</formula1>
    </dataValidation>
    <dataValidation allowBlank="1" type="list" errorStyle="stop" showInputMessage="1" showErrorMessage="1" sqref="N6:Q6">
      <formula1>"(Half Yeary Result), (Final Result)"</formula1>
    </dataValidation>
    <dataValidation allowBlank="1" type="list" errorStyle="stop" showInputMessage="1" showErrorMessage="1" sqref="N279:Q279">
      <formula1>"(Half Yeary Result), (Final Result)"</formula1>
    </dataValidation>
    <dataValidation allowBlank="1" type="list" errorStyle="stop" showInputMessage="1" showErrorMessage="1" sqref="N201:Q201">
      <formula1>"(Half Yeary Result), (Final Result)"</formula1>
    </dataValidation>
    <dataValidation allowBlank="1" type="list" errorStyle="stop" showInputMessage="1" showErrorMessage="1" sqref="N123:Q123">
      <formula1>"(Half Yeary Result), (Final Result)"</formula1>
    </dataValidation>
    <dataValidation allowBlank="1" type="list" errorStyle="stop" showInputMessage="1" showErrorMessage="1" sqref="N552:Q552">
      <formula1>"(Half Yeary Result), (Final Result)"</formula1>
    </dataValidation>
    <dataValidation allowBlank="1" type="list" errorStyle="stop" showInputMessage="1" showErrorMessage="1" sqref="N1215:Q1215">
      <formula1>"(Half Yeary Result), (Final Result)"</formula1>
    </dataValidation>
    <dataValidation allowBlank="1" type="list" errorStyle="stop" showInputMessage="1" showErrorMessage="1" sqref="N162:Q162">
      <formula1>"(Half Yeary Result), (Final Result)"</formula1>
    </dataValidation>
    <dataValidation allowBlank="1" type="list" errorStyle="stop" showInputMessage="1" showErrorMessage="1" sqref="N669:Q669">
      <formula1>"(Half Yeary Result), (Final Result)"</formula1>
    </dataValidation>
    <dataValidation allowBlank="1" type="list" errorStyle="stop" showInputMessage="1" showErrorMessage="1" sqref="N396:Q396">
      <formula1>"(Half Yeary Result), (Final Result)"</formula1>
    </dataValidation>
    <dataValidation allowBlank="1" type="list" errorStyle="stop" showInputMessage="1" showErrorMessage="1" sqref="N825:Q825">
      <formula1>"(Half Yeary Result), (Final Result)"</formula1>
    </dataValidation>
    <dataValidation allowBlank="1" type="list" errorStyle="stop" showInputMessage="1" showErrorMessage="1" sqref="N1488:Q1488">
      <formula1>"(Half Yeary Result), (Final Result)"</formula1>
    </dataValidation>
    <dataValidation allowBlank="1" type="list" errorStyle="stop" showInputMessage="1" showErrorMessage="1" sqref="N1917:Q1917">
      <formula1>"(Half Yeary Result), (Final Result)"</formula1>
    </dataValidation>
    <dataValidation allowBlank="1" type="list" errorStyle="stop" showInputMessage="1" showErrorMessage="1" sqref="N2970:Q2970">
      <formula1>"(Half Yeary Result), (Final Result)"</formula1>
    </dataValidation>
    <dataValidation allowBlank="1" type="list" errorStyle="stop" showInputMessage="1" showErrorMessage="1" sqref="N3399:Q3399">
      <formula1>"(Half Yeary Result), (Final Result)"</formula1>
    </dataValidation>
    <dataValidation allowBlank="1" type="list" errorStyle="stop" showInputMessage="1" showErrorMessage="1" sqref="N3126:Q3126">
      <formula1>"(Half Yeary Result), (Final Result)"</formula1>
    </dataValidation>
    <dataValidation allowBlank="1" type="list" errorStyle="stop" showInputMessage="1" showErrorMessage="1" sqref="N3204:Q3204">
      <formula1>"(Half Yeary Result), (Final Result)"</formula1>
    </dataValidation>
    <dataValidation allowBlank="1" type="list" errorStyle="stop" showInputMessage="1" showErrorMessage="1" sqref="N513:Q513">
      <formula1>"(Half Yeary Result), (Final Result)"</formula1>
    </dataValidation>
    <dataValidation allowBlank="1" type="list" errorStyle="stop" showInputMessage="1" showErrorMessage="1" sqref="N1059:Q1059">
      <formula1>"(Half Yeary Result), (Final Result)"</formula1>
    </dataValidation>
    <dataValidation allowBlank="1" type="list" errorStyle="stop" showInputMessage="1" showErrorMessage="1" sqref="N981:Q981">
      <formula1>"(Half Yeary Result), (Final Result)"</formula1>
    </dataValidation>
    <dataValidation allowBlank="1" type="list" errorStyle="stop" showInputMessage="1" showErrorMessage="1" sqref="N786:Q786">
      <formula1>"(Half Yeary Result), (Final Result)"</formula1>
    </dataValidation>
    <dataValidation allowBlank="1" type="list" errorStyle="stop" showInputMessage="1" showErrorMessage="1" sqref="N1722:Q1722">
      <formula1>"(Half Yeary Result), (Final Result)"</formula1>
    </dataValidation>
    <dataValidation allowBlank="1" type="list" errorStyle="stop" showInputMessage="1" showErrorMessage="1" sqref="N2151:Q2151">
      <formula1>"(Half Yeary Result), (Final Result)"</formula1>
    </dataValidation>
    <dataValidation allowBlank="1" type="list" errorStyle="stop" showInputMessage="1" showErrorMessage="1" sqref="N1878:Q1878">
      <formula1>"(Half Yeary Result), (Final Result)"</formula1>
    </dataValidation>
    <dataValidation allowBlank="1" type="list" errorStyle="stop" showInputMessage="1" showErrorMessage="1" sqref="N1956:Q1956">
      <formula1>"(Half Yeary Result), (Final Result)"</formula1>
    </dataValidation>
    <dataValidation allowBlank="1" type="list" errorStyle="stop" showInputMessage="1" showErrorMessage="1" sqref="N1020:Q1020">
      <formula1>"(Half Yeary Result), (Final Result)"</formula1>
    </dataValidation>
    <dataValidation allowBlank="1" type="list" errorStyle="stop" showInputMessage="1" showErrorMessage="1" sqref="N1449:Q1449">
      <formula1>"(Half Yeary Result), (Final Result)"</formula1>
    </dataValidation>
    <dataValidation allowBlank="1" type="list" errorStyle="stop" showInputMessage="1" showErrorMessage="1" sqref="N2190:Q2190">
      <formula1>"(Half Yeary Result), (Final Result)"</formula1>
    </dataValidation>
    <dataValidation allowBlank="1" type="list" errorStyle="stop" showInputMessage="1" showErrorMessage="1" sqref="N2619:Q2619">
      <formula1>"(Half Yeary Result), (Final Result)"</formula1>
    </dataValidation>
    <dataValidation allowBlank="1" type="list" errorStyle="stop" showInputMessage="1" showErrorMessage="1" sqref="N2112:Q2112">
      <formula1>"(Half Yeary Result), (Final Result)"</formula1>
    </dataValidation>
    <dataValidation allowBlank="1" type="list" errorStyle="stop" showInputMessage="1" showErrorMessage="1" sqref="N2541:Q2541">
      <formula1>"(Half Yeary Result), (Final Result)"</formula1>
    </dataValidation>
    <dataValidation allowBlank="1" type="list" errorStyle="stop" showInputMessage="1" showErrorMessage="1" sqref="N3048:Q3048">
      <formula1>"(Half Yeary Result), (Final Result)"</formula1>
    </dataValidation>
    <dataValidation allowBlank="1" type="list" errorStyle="stop" showInputMessage="1" showErrorMessage="1" sqref="N3711:Q3711">
      <formula1>"(Half Yeary Result), (Final Result)"</formula1>
    </dataValidation>
    <dataValidation allowBlank="1" type="list" errorStyle="stop" showInputMessage="1" showErrorMessage="1" sqref="N45:Q45">
      <formula1>"(Half Yeary Result), (Final Result)"</formula1>
    </dataValidation>
    <dataValidation allowBlank="1" type="list" errorStyle="stop" showInputMessage="1" showErrorMessage="1" sqref="N435:Q435">
      <formula1>"(Half Yeary Result), (Final Result)"</formula1>
    </dataValidation>
    <dataValidation allowBlank="1" type="list" errorStyle="stop" showInputMessage="1" showErrorMessage="1" sqref="N357:Q357">
      <formula1>"(Half Yeary Result), (Final Result)"</formula1>
    </dataValidation>
    <dataValidation allowBlank="1" type="list" errorStyle="stop" showInputMessage="1" showErrorMessage="1" sqref="N240:Q240">
      <formula1>"(Half Yeary Result), (Final Result)"</formula1>
    </dataValidation>
    <dataValidation allowBlank="1" type="list" errorStyle="stop" showInputMessage="1" showErrorMessage="1" sqref="N1098:Q1098">
      <formula1>"(Half Yeary Result), (Final Result)"</formula1>
    </dataValidation>
    <dataValidation allowBlank="1" type="list" errorStyle="stop" showInputMessage="1" showErrorMessage="1" sqref="N1527:Q1527">
      <formula1>"(Half Yeary Result), (Final Result)"</formula1>
    </dataValidation>
    <dataValidation allowBlank="1" type="list" errorStyle="stop" showInputMessage="1" showErrorMessage="1" sqref="N1254:Q1254">
      <formula1>"(Half Yeary Result), (Final Result)"</formula1>
    </dataValidation>
    <dataValidation allowBlank="1" type="list" errorStyle="stop" showInputMessage="1" showErrorMessage="1" sqref="N1332:Q1332">
      <formula1>"(Half Yeary Result), (Final Result)"</formula1>
    </dataValidation>
    <dataValidation allowBlank="1" type="list" errorStyle="stop" showInputMessage="1" showErrorMessage="1" sqref="N942:Q942">
      <formula1>"(Half Yeary Result), (Final Result)"</formula1>
    </dataValidation>
    <dataValidation allowBlank="1" type="list" errorStyle="stop" showInputMessage="1" showErrorMessage="1" sqref="N1371:Q1371">
      <formula1>"(Half Yeary Result), (Final Result)"</formula1>
    </dataValidation>
    <dataValidation allowBlank="1" type="list" errorStyle="stop" showInputMessage="1" showErrorMessage="1" sqref="N318:Q318">
      <formula1>"(Half Yeary Result), (Final Result)"</formula1>
    </dataValidation>
    <dataValidation allowBlank="1" type="list" errorStyle="stop" showInputMessage="1" showErrorMessage="1" sqref="N747:Q747">
      <formula1>"(Half Yeary Result), (Final Result)"</formula1>
    </dataValidation>
    <dataValidation allowBlank="1" type="list" errorStyle="stop" showInputMessage="1" showErrorMessage="1" sqref="N84:Q84">
      <formula1>"(Half Yeary Result), (Final Result)"</formula1>
    </dataValidation>
    <dataValidation allowBlank="1" type="list" errorStyle="stop" showInputMessage="1" showErrorMessage="1" sqref="N591:Q591">
      <formula1>"(Half Yeary Result), (Final Result)"</formula1>
    </dataValidation>
    <dataValidation allowBlank="1" type="list" errorStyle="stop" showInputMessage="1" showErrorMessage="1" sqref="N1566:Q1566">
      <formula1>"(Half Yeary Result), (Final Result)"</formula1>
    </dataValidation>
    <dataValidation allowBlank="1" type="list" errorStyle="stop" showInputMessage="1" showErrorMessage="1" sqref="N1995:Q1995">
      <formula1>"(Half Yeary Result), (Final Result)"</formula1>
    </dataValidation>
    <dataValidation allowBlank="1" type="list" errorStyle="stop" showInputMessage="1" showErrorMessage="1" sqref="N864:Q864">
      <formula1>"(Half Yeary Result), (Final Result)"</formula1>
    </dataValidation>
    <dataValidation allowBlank="1" type="list" errorStyle="stop" showInputMessage="1" showErrorMessage="1" sqref="N1293:Q1293">
      <formula1>"(Half Yeary Result), (Final Result)"</formula1>
    </dataValidation>
    <dataValidation allowBlank="1" type="list" errorStyle="stop" showInputMessage="1" showErrorMessage="1" sqref="N1800:Q1800">
      <formula1>"(Half Yeary Result), (Final Result)"</formula1>
    </dataValidation>
    <dataValidation allowBlank="1" type="list" errorStyle="stop" showInputMessage="1" showErrorMessage="1" sqref="N2463:Q2463">
      <formula1>"(Half Yeary Result), (Final Result)"</formula1>
    </dataValidation>
    <dataValidation allowBlank="1" type="list" errorStyle="stop" showInputMessage="1" showErrorMessage="1" sqref="N1176:Q1176">
      <formula1>"(Half Yeary Result), (Final Result)"</formula1>
    </dataValidation>
    <dataValidation allowBlank="1" type="list" errorStyle="stop" showInputMessage="1" showErrorMessage="1" sqref="N1839:Q1839">
      <formula1>"(Half Yeary Result), (Final Result)"</formula1>
    </dataValidation>
    <dataValidation allowBlank="1" type="list" errorStyle="stop" showInputMessage="1" showErrorMessage="1" sqref="N2814:Q2814">
      <formula1>"(Half Yeary Result), (Final Result)"</formula1>
    </dataValidation>
    <dataValidation allowBlank="1" type="list" errorStyle="stop" showInputMessage="1" showErrorMessage="1" sqref="N3243:Q3243">
      <formula1>"(Half Yeary Result), (Final Result)"</formula1>
    </dataValidation>
    <dataValidation allowBlank="1" type="list" errorStyle="stop" showInputMessage="1" showErrorMessage="1" sqref="N3360:Q3360">
      <formula1>"(Half Yeary Result), (Final Result)"</formula1>
    </dataValidation>
    <dataValidation allowBlank="1" type="list" errorStyle="stop" showInputMessage="1" showErrorMessage="1" sqref="N3789:Q3789">
      <formula1>"(Half Yeary Result), (Final Result)"</formula1>
    </dataValidation>
    <dataValidation allowBlank="1" type="list" errorStyle="stop" showInputMessage="1" showErrorMessage="1" sqref="N2268:Q2268">
      <formula1>"(Half Yeary Result), (Final Result)"</formula1>
    </dataValidation>
    <dataValidation allowBlank="1" type="list" errorStyle="stop" showInputMessage="1" showErrorMessage="1" sqref="N2697:Q2697">
      <formula1>"(Half Yeary Result), (Final Result)"</formula1>
    </dataValidation>
    <dataValidation allowBlank="1" type="list" errorStyle="stop" showInputMessage="1" showErrorMessage="1" sqref="N2892:Q2892">
      <formula1>"(Half Yeary Result), (Final Result)"</formula1>
    </dataValidation>
    <dataValidation allowBlank="1" type="list" errorStyle="stop" showInputMessage="1" showErrorMessage="1" sqref="N3321:Q3321">
      <formula1>"(Half Yeary Result), (Final Result)"</formula1>
    </dataValidation>
    <dataValidation allowBlank="1" type="list" errorStyle="stop" showInputMessage="1" showErrorMessage="1" sqref="N2736:Q2736">
      <formula1>"(Half Yeary Result), (Final Result)"</formula1>
    </dataValidation>
    <dataValidation allowBlank="1" type="list" errorStyle="stop" showInputMessage="1" showErrorMessage="1" sqref="N3165:Q3165">
      <formula1>"(Half Yeary Result), (Final Result)"</formula1>
    </dataValidation>
    <dataValidation allowBlank="1" type="list" errorStyle="stop" showInputMessage="1" showErrorMessage="1" sqref="N2424:Q2424">
      <formula1>"(Half Yeary Result), (Final Result)"</formula1>
    </dataValidation>
    <dataValidation allowBlank="1" type="list" errorStyle="stop" showInputMessage="1" showErrorMessage="1" sqref="N3087:Q3087">
      <formula1>"(Half Yeary Result), (Final Result)"</formula1>
    </dataValidation>
    <dataValidation allowBlank="1" type="list" errorStyle="stop" showInputMessage="1" showErrorMessage="1" sqref="N2385:Q2385">
      <formula1>"(Half Yeary Result), (Final Result)"</formula1>
    </dataValidation>
    <dataValidation allowBlank="1" type="list" errorStyle="stop" showInputMessage="1" showErrorMessage="1" sqref="N2931:Q2931">
      <formula1>"(Half Yeary Result), (Final Result)"</formula1>
    </dataValidation>
    <dataValidation allowBlank="1" type="list" errorStyle="stop" showInputMessage="1" showErrorMessage="1" sqref="N2853:Q2853">
      <formula1>"(Half Yeary Result), (Final Result)"</formula1>
    </dataValidation>
    <dataValidation allowBlank="1" type="list" errorStyle="stop" showInputMessage="1" showErrorMessage="1" sqref="N2658:Q2658">
      <formula1>"(Half Yeary Result), (Final Result)"</formula1>
    </dataValidation>
    <dataValidation allowBlank="1" type="list" errorStyle="stop" showInputMessage="1" showErrorMessage="1" sqref="N3009:Q3009">
      <formula1>"(Half Yeary Result), (Final Result)"</formula1>
    </dataValidation>
    <dataValidation allowBlank="1" type="list" errorStyle="stop" showInputMessage="1" showErrorMessage="1" sqref="N3555:Q3555">
      <formula1>"(Half Yeary Result), (Final Result)"</formula1>
    </dataValidation>
    <dataValidation allowBlank="1" type="list" errorStyle="stop" showInputMessage="1" showErrorMessage="1" sqref="N3477:Q3477">
      <formula1>"(Half Yeary Result), (Final Result)"</formula1>
    </dataValidation>
    <dataValidation allowBlank="1" type="list" errorStyle="stop" showInputMessage="1" showErrorMessage="1" sqref="N3282:Q3282">
      <formula1>"(Half Yeary Result), (Final Result)"</formula1>
    </dataValidation>
    <dataValidation allowBlank="1" type="list" errorStyle="stop" showInputMessage="1" showErrorMessage="1" sqref="N3828:Q3828">
      <formula1>"(Half Yeary Result), (Final Result)"</formula1>
    </dataValidation>
    <dataValidation allowBlank="1" type="list" errorStyle="stop" showInputMessage="1" showErrorMessage="1" sqref="N3438:Q3438">
      <formula1>"(Half Yeary Result), (Final Result)"</formula1>
    </dataValidation>
    <dataValidation allowBlank="1" type="list" errorStyle="stop" showInputMessage="1" showErrorMessage="1" sqref="N3594:Q3594">
      <formula1>"(Half Yeary Result), (Final Result)"</formula1>
    </dataValidation>
    <dataValidation allowBlank="1" type="list" errorStyle="stop" showInputMessage="1" showErrorMessage="1" sqref="N3516:Q3516">
      <formula1>"(Half Yeary Result), (Final Result)"</formula1>
    </dataValidation>
    <dataValidation allowBlank="1" type="list" errorStyle="stop" showInputMessage="1" showErrorMessage="1" sqref="N3633:Q3633">
      <formula1>"(Half Yeary Result), (Final Result)"</formula1>
    </dataValidation>
    <dataValidation allowBlank="1" type="list" errorStyle="stop" showInputMessage="1" showErrorMessage="1" sqref="N3672:Q3672">
      <formula1>"(Half Yeary Result), (Final Result)"</formula1>
    </dataValidation>
    <dataValidation allowBlank="1" type="list" errorStyle="stop" showInputMessage="1" showErrorMessage="1" sqref="N3750:Q3750">
      <formula1>"(Half Yeary Result), (Final Result)"</formula1>
    </dataValidation>
    <dataValidation allowBlank="1" type="list" errorStyle="stop" showInputMessage="1" showErrorMessage="1" sqref="N3867:Q3867">
      <formula1>"(Half Yeary Result), (Final Result)"</formula1>
    </dataValidation>
  </dataValidations>
  <pageMargins left="0.32" right="0.25" top="0.24" bottom="0.33" header="0.22" footer="0.3"/>
  <pageSetup paperSize="9" scale="65"/>
  <drawing r:id="rId1"/>
</worksheet>
</file>

<file path=docProps/app.xml><?xml version="1.0" encoding="utf-8"?>
<Properties xmlns="http://schemas.openxmlformats.org/officeDocument/2006/extended-properties">
  <Application>Kingsoft Office</Application>
  <DocSecurity>0</DocSecurity>
  <ScaleCrop>0</ScaleCrop>
  <LinksUpToDate>0</LinksUpToDate>
  <AppVersion>12.0000</AppVersion>
</Properties>
</file>

<file path=docProps/core.xml><?xml version="1.0" encoding="utf-8"?>
<cp:coreProperties xmlns:cp="http://schemas.openxmlformats.org/package/2006/metadata/core-properties" xmlns:dc="http://purl.org/dc/elements/1.1/" xmlns:dcterms="http://purl.org/dc/terms/" xmlns:xsi="http://www.w3.org/2001/XMLSchema-instance">
  <dc:creator>DELL</dc:creator>
  <cp:lastModifiedBy>DELL</cp:lastModifiedBy>
  <dcterms:created xsi:type="dcterms:W3CDTF">2020-04-10T10:21:31Z</dcterms:created>
  <dcterms:modified xsi:type="dcterms:W3CDTF">2023-02-08T02:59:49Z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0ec3ac674d654253a5166b29e4e0a622</vt:lpwstr>
  </property>
</Properties>
</file>